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playcrab\Desktop\guoxiang\test_excel\"/>
    </mc:Choice>
  </mc:AlternateContent>
  <bookViews>
    <workbookView xWindow="0" yWindow="0" windowWidth="22665" windowHeight="7995" tabRatio="834" activeTab="1"/>
  </bookViews>
  <sheets>
    <sheet name="更新目录" sheetId="22" r:id="rId1"/>
    <sheet name="兵团查询" sheetId="2" r:id="rId2"/>
    <sheet name="兵团自身计算表" sheetId="31" state="hidden" r:id="rId3"/>
    <sheet name="兵团装备计算表" sheetId="26" state="hidden" r:id="rId4"/>
    <sheet name="兵团team" sheetId="25" state="hidden" r:id="rId5"/>
    <sheet name="道具查询" sheetId="23" r:id="rId6"/>
    <sheet name="宝物查询" sheetId="14" r:id="rId7"/>
    <sheet name="宝物1" sheetId="7" state="hidden" r:id="rId8"/>
    <sheet name="宝物2" sheetId="9" state="hidden" r:id="rId9"/>
    <sheet name="宝物3" sheetId="10" state="hidden" r:id="rId10"/>
    <sheet name="宝物4" sheetId="11" state="hidden" r:id="rId11"/>
    <sheet name="宝物5" sheetId="12" state="hidden" r:id="rId12"/>
    <sheet name="宝物6" sheetId="13" state="hidden" r:id="rId13"/>
    <sheet name="宝物0" sheetId="17" state="hidden" r:id="rId14"/>
    <sheet name="主宝物comTreasure" sheetId="16" state="hidden" r:id="rId15"/>
    <sheet name="英雄专精-部分宝物技能heroMastery" sheetId="18" state="hidden" r:id="rId16"/>
    <sheet name="英雄法术-部分宝物技能playerSkillEffect" sheetId="19" state="hidden" r:id="rId17"/>
    <sheet name="兵团基本资料" sheetId="4" state="hidden" r:id="rId18"/>
    <sheet name="兵团装备equipment" sheetId="27" state="hidden" r:id="rId19"/>
    <sheet name="物品列表" sheetId="1" state="hidden" r:id="rId20"/>
    <sheet name="子宝物disTreasure" sheetId="8" state="hidden" r:id="rId21"/>
    <sheet name="数据结构" sheetId="3" r:id="rId22"/>
    <sheet name="语言辅助表" sheetId="5" state="hidden" r:id="rId23"/>
    <sheet name="04_语言配置表2" sheetId="29" state="hidden" r:id="rId24"/>
    <sheet name="04_语言配置表6" sheetId="30" state="hidden" r:id="rId25"/>
    <sheet name="lang_3_04语言配置表3" sheetId="20" state="hidden" r:id="rId26"/>
  </sheets>
  <externalReferences>
    <externalReference r:id="rId27"/>
    <externalReference r:id="rId28"/>
    <externalReference r:id="rId29"/>
    <externalReference r:id="rId30"/>
    <externalReference r:id="rId31"/>
  </externalReferences>
  <definedNames>
    <definedName name="_xlnm._FilterDatabase" localSheetId="4" hidden="1">兵团team!$A$5:$FC$300</definedName>
  </definedNames>
  <calcPr calcId="162913"/>
  <fileRecoveryPr autoRecover="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66" i="8" l="1"/>
  <c r="L66" i="8"/>
  <c r="K66" i="8" s="1"/>
  <c r="I66" i="8"/>
  <c r="E66" i="8"/>
  <c r="D66" i="8"/>
  <c r="U65" i="8"/>
  <c r="L65" i="8"/>
  <c r="K65" i="8"/>
  <c r="I65" i="8"/>
  <c r="E65" i="8"/>
  <c r="D65" i="8"/>
  <c r="U64" i="8"/>
  <c r="L64" i="8"/>
  <c r="K64" i="8" s="1"/>
  <c r="I64" i="8"/>
  <c r="E64" i="8"/>
  <c r="D64" i="8"/>
  <c r="U63" i="8"/>
  <c r="L63" i="8"/>
  <c r="K63" i="8"/>
  <c r="I63" i="8"/>
  <c r="E63" i="8"/>
  <c r="D63" i="8"/>
  <c r="U62" i="8"/>
  <c r="L62" i="8"/>
  <c r="K62" i="8" s="1"/>
  <c r="I62" i="8"/>
  <c r="E62" i="8"/>
  <c r="D62" i="8"/>
  <c r="U61" i="8"/>
  <c r="L61" i="8"/>
  <c r="K61" i="8"/>
  <c r="I61" i="8"/>
  <c r="E61" i="8"/>
  <c r="D61" i="8"/>
  <c r="U60" i="8"/>
  <c r="L60" i="8"/>
  <c r="K60" i="8"/>
  <c r="I60" i="8"/>
  <c r="E60" i="8"/>
  <c r="D60" i="8"/>
  <c r="U59" i="8"/>
  <c r="L59" i="8"/>
  <c r="K59" i="8"/>
  <c r="I59" i="8"/>
  <c r="E59" i="8"/>
  <c r="D59" i="8"/>
  <c r="U58" i="8"/>
  <c r="L58" i="8"/>
  <c r="K58" i="8"/>
  <c r="I58" i="8"/>
  <c r="E58" i="8"/>
  <c r="D58" i="8"/>
  <c r="U57" i="8"/>
  <c r="L57" i="8"/>
  <c r="K57" i="8"/>
  <c r="I57" i="8"/>
  <c r="E57" i="8"/>
  <c r="D57" i="8"/>
  <c r="U56" i="8"/>
  <c r="L56" i="8"/>
  <c r="K56" i="8"/>
  <c r="I56" i="8"/>
  <c r="E56" i="8"/>
  <c r="D56" i="8"/>
  <c r="U55" i="8"/>
  <c r="L55" i="8"/>
  <c r="K55" i="8"/>
  <c r="I55" i="8"/>
  <c r="E55" i="8"/>
  <c r="D55" i="8"/>
  <c r="U54" i="8"/>
  <c r="L54" i="8"/>
  <c r="K54" i="8"/>
  <c r="I54" i="8"/>
  <c r="E54" i="8"/>
  <c r="D54" i="8"/>
  <c r="U53" i="8"/>
  <c r="L53" i="8"/>
  <c r="K53" i="8"/>
  <c r="I53" i="8"/>
  <c r="E53" i="8"/>
  <c r="D53" i="8"/>
  <c r="U52" i="8"/>
  <c r="L52" i="8"/>
  <c r="K52" i="8"/>
  <c r="I52" i="8"/>
  <c r="E52" i="8"/>
  <c r="D52" i="8"/>
  <c r="U51" i="8"/>
  <c r="L51" i="8"/>
  <c r="K51" i="8"/>
  <c r="I51" i="8"/>
  <c r="E51" i="8"/>
  <c r="D51" i="8"/>
  <c r="U50" i="8"/>
  <c r="L50" i="8"/>
  <c r="K50" i="8"/>
  <c r="I50" i="8"/>
  <c r="E50" i="8"/>
  <c r="D50" i="8"/>
  <c r="U49" i="8"/>
  <c r="L49" i="8"/>
  <c r="K49" i="8"/>
  <c r="I49" i="8"/>
  <c r="E49" i="8"/>
  <c r="D49" i="8"/>
  <c r="U48" i="8"/>
  <c r="L48" i="8"/>
  <c r="K48" i="8"/>
  <c r="I48" i="8"/>
  <c r="E48" i="8"/>
  <c r="D48" i="8"/>
  <c r="U47" i="8"/>
  <c r="L47" i="8"/>
  <c r="K47" i="8"/>
  <c r="I47" i="8"/>
  <c r="E47" i="8"/>
  <c r="D47" i="8"/>
  <c r="U46" i="8"/>
  <c r="L46" i="8"/>
  <c r="K46" i="8"/>
  <c r="I46" i="8"/>
  <c r="E46" i="8"/>
  <c r="D46" i="8"/>
  <c r="U45" i="8"/>
  <c r="L45" i="8"/>
  <c r="K45" i="8"/>
  <c r="I45" i="8"/>
  <c r="E45" i="8"/>
  <c r="D45" i="8"/>
  <c r="U44" i="8"/>
  <c r="L44" i="8"/>
  <c r="K44" i="8"/>
  <c r="I44" i="8"/>
  <c r="E44" i="8"/>
  <c r="D44" i="8"/>
  <c r="U43" i="8"/>
  <c r="L43" i="8"/>
  <c r="K43" i="8"/>
  <c r="I43" i="8"/>
  <c r="E43" i="8"/>
  <c r="D43" i="8"/>
  <c r="U42" i="8"/>
  <c r="L42" i="8"/>
  <c r="K42" i="8"/>
  <c r="I42" i="8"/>
  <c r="E42" i="8"/>
  <c r="D42" i="8"/>
  <c r="U41" i="8"/>
  <c r="L41" i="8"/>
  <c r="K41" i="8"/>
  <c r="I41" i="8"/>
  <c r="E41" i="8"/>
  <c r="D41" i="8"/>
  <c r="U40" i="8"/>
  <c r="L40" i="8"/>
  <c r="K40" i="8"/>
  <c r="I40" i="8"/>
  <c r="E40" i="8"/>
  <c r="D40" i="8"/>
  <c r="U39" i="8"/>
  <c r="L39" i="8"/>
  <c r="K39" i="8"/>
  <c r="I39" i="8"/>
  <c r="E39" i="8"/>
  <c r="D39" i="8"/>
  <c r="U38" i="8"/>
  <c r="L38" i="8"/>
  <c r="K38" i="8"/>
  <c r="I38" i="8"/>
  <c r="E38" i="8"/>
  <c r="D38" i="8"/>
  <c r="U37" i="8"/>
  <c r="L37" i="8"/>
  <c r="K37" i="8"/>
  <c r="I37" i="8"/>
  <c r="E37" i="8"/>
  <c r="D37" i="8"/>
  <c r="U36" i="8"/>
  <c r="L36" i="8"/>
  <c r="K36" i="8"/>
  <c r="I36" i="8"/>
  <c r="E36" i="8"/>
  <c r="D36" i="8"/>
  <c r="U35" i="8"/>
  <c r="L35" i="8"/>
  <c r="K35" i="8"/>
  <c r="I35" i="8"/>
  <c r="E35" i="8"/>
  <c r="D35" i="8"/>
  <c r="U34" i="8"/>
  <c r="L34" i="8"/>
  <c r="K34" i="8"/>
  <c r="I34" i="8"/>
  <c r="E34" i="8"/>
  <c r="D34" i="8"/>
  <c r="U33" i="8"/>
  <c r="L33" i="8"/>
  <c r="K33" i="8"/>
  <c r="I33" i="8"/>
  <c r="E33" i="8"/>
  <c r="D33" i="8"/>
  <c r="U32" i="8"/>
  <c r="L32" i="8"/>
  <c r="K32" i="8"/>
  <c r="I32" i="8"/>
  <c r="E32" i="8"/>
  <c r="D32" i="8"/>
  <c r="U31" i="8"/>
  <c r="L31" i="8"/>
  <c r="K31" i="8"/>
  <c r="I31" i="8"/>
  <c r="E31" i="8"/>
  <c r="D31" i="8"/>
  <c r="U30" i="8"/>
  <c r="L30" i="8"/>
  <c r="K30" i="8"/>
  <c r="I30" i="8"/>
  <c r="E30" i="8"/>
  <c r="D30" i="8"/>
  <c r="U29" i="8"/>
  <c r="L29" i="8"/>
  <c r="K29" i="8"/>
  <c r="I29" i="8"/>
  <c r="E29" i="8"/>
  <c r="D29" i="8"/>
  <c r="U28" i="8"/>
  <c r="L28" i="8"/>
  <c r="K28" i="8"/>
  <c r="I28" i="8"/>
  <c r="E28" i="8"/>
  <c r="D28" i="8"/>
  <c r="U27" i="8"/>
  <c r="L27" i="8"/>
  <c r="K27" i="8"/>
  <c r="I27" i="8"/>
  <c r="E27" i="8"/>
  <c r="D27" i="8"/>
  <c r="U26" i="8"/>
  <c r="L26" i="8"/>
  <c r="K26" i="8"/>
  <c r="I26" i="8"/>
  <c r="E26" i="8"/>
  <c r="D26" i="8"/>
  <c r="U25" i="8"/>
  <c r="L25" i="8"/>
  <c r="K25" i="8"/>
  <c r="I25" i="8"/>
  <c r="E25" i="8"/>
  <c r="D25" i="8"/>
  <c r="U24" i="8"/>
  <c r="L24" i="8"/>
  <c r="K24" i="8"/>
  <c r="I24" i="8"/>
  <c r="E24" i="8"/>
  <c r="D24" i="8"/>
  <c r="U23" i="8"/>
  <c r="L23" i="8"/>
  <c r="K23" i="8"/>
  <c r="I23" i="8"/>
  <c r="E23" i="8"/>
  <c r="D23" i="8"/>
  <c r="U22" i="8"/>
  <c r="L22" i="8"/>
  <c r="K22" i="8"/>
  <c r="I22" i="8"/>
  <c r="E22" i="8"/>
  <c r="D22" i="8"/>
  <c r="U21" i="8"/>
  <c r="L21" i="8"/>
  <c r="K21" i="8"/>
  <c r="I21" i="8"/>
  <c r="E21" i="8"/>
  <c r="D21" i="8"/>
  <c r="U20" i="8"/>
  <c r="L20" i="8"/>
  <c r="K20" i="8"/>
  <c r="I20" i="8"/>
  <c r="E20" i="8"/>
  <c r="D20" i="8"/>
  <c r="U19" i="8"/>
  <c r="L19" i="8"/>
  <c r="K19" i="8"/>
  <c r="I19" i="8"/>
  <c r="E19" i="8"/>
  <c r="D19" i="8"/>
  <c r="U18" i="8"/>
  <c r="L18" i="8"/>
  <c r="K18" i="8"/>
  <c r="I18" i="8"/>
  <c r="E18" i="8"/>
  <c r="D18" i="8"/>
  <c r="U17" i="8"/>
  <c r="L17" i="8"/>
  <c r="K17" i="8"/>
  <c r="I17" i="8"/>
  <c r="E17" i="8"/>
  <c r="D17" i="8"/>
  <c r="U16" i="8"/>
  <c r="L16" i="8"/>
  <c r="K16" i="8"/>
  <c r="I16" i="8"/>
  <c r="E16" i="8"/>
  <c r="D16" i="8"/>
  <c r="U15" i="8"/>
  <c r="L15" i="8"/>
  <c r="K15" i="8"/>
  <c r="I15" i="8"/>
  <c r="E15" i="8"/>
  <c r="D15" i="8"/>
  <c r="U14" i="8"/>
  <c r="L14" i="8"/>
  <c r="K14" i="8"/>
  <c r="I14" i="8"/>
  <c r="E14" i="8"/>
  <c r="D14" i="8"/>
  <c r="U13" i="8"/>
  <c r="L13" i="8"/>
  <c r="K13" i="8"/>
  <c r="I13" i="8"/>
  <c r="E13" i="8"/>
  <c r="D13" i="8"/>
  <c r="U12" i="8"/>
  <c r="L12" i="8"/>
  <c r="K12" i="8"/>
  <c r="I12" i="8"/>
  <c r="E12" i="8"/>
  <c r="D12" i="8"/>
  <c r="U11" i="8"/>
  <c r="L11" i="8"/>
  <c r="K11" i="8"/>
  <c r="I11" i="8"/>
  <c r="E11" i="8"/>
  <c r="D11" i="8"/>
  <c r="U10" i="8"/>
  <c r="L10" i="8"/>
  <c r="K10" i="8"/>
  <c r="I10" i="8"/>
  <c r="E10" i="8"/>
  <c r="D10" i="8"/>
  <c r="U9" i="8"/>
  <c r="L9" i="8"/>
  <c r="K9" i="8"/>
  <c r="I9" i="8"/>
  <c r="E9" i="8"/>
  <c r="D9" i="8"/>
  <c r="U8" i="8"/>
  <c r="L8" i="8"/>
  <c r="K8" i="8"/>
  <c r="I8" i="8"/>
  <c r="E8" i="8"/>
  <c r="D8" i="8"/>
  <c r="U7" i="8"/>
  <c r="L7" i="8"/>
  <c r="K7" i="8"/>
  <c r="I7" i="8"/>
  <c r="E7" i="8"/>
  <c r="D7" i="8"/>
  <c r="U6" i="8"/>
  <c r="L6" i="8"/>
  <c r="K6" i="8"/>
  <c r="I6" i="8"/>
  <c r="E6" i="8"/>
  <c r="D6" i="8"/>
  <c r="AH241" i="27" l="1"/>
  <c r="AG241" i="27"/>
  <c r="AF241" i="27"/>
  <c r="AE241" i="27"/>
  <c r="AD241" i="27"/>
  <c r="AC241" i="27"/>
  <c r="AB241" i="27"/>
  <c r="AA241" i="27"/>
  <c r="Z241" i="27"/>
  <c r="Y241" i="27"/>
  <c r="X241" i="27"/>
  <c r="W241" i="27"/>
  <c r="V241" i="27"/>
  <c r="U241" i="27"/>
  <c r="T241" i="27"/>
  <c r="S241" i="27"/>
  <c r="R241" i="27"/>
  <c r="L241" i="27"/>
  <c r="M241" i="27" s="1"/>
  <c r="I241" i="27"/>
  <c r="J241" i="27" s="1"/>
  <c r="F241" i="27"/>
  <c r="D241" i="27"/>
  <c r="AH240" i="27"/>
  <c r="AG240" i="27"/>
  <c r="AF240" i="27"/>
  <c r="AE240" i="27"/>
  <c r="AD240" i="27"/>
  <c r="AC240" i="27"/>
  <c r="AB240" i="27"/>
  <c r="AA240" i="27"/>
  <c r="Z240" i="27"/>
  <c r="Y240" i="27"/>
  <c r="X240" i="27"/>
  <c r="W240" i="27"/>
  <c r="V240" i="27"/>
  <c r="U240" i="27"/>
  <c r="T240" i="27"/>
  <c r="S240" i="27"/>
  <c r="R240" i="27"/>
  <c r="M240" i="27"/>
  <c r="L240" i="27"/>
  <c r="J240" i="27"/>
  <c r="I240" i="27"/>
  <c r="F240" i="27"/>
  <c r="D240" i="27"/>
  <c r="AH239" i="27"/>
  <c r="AG239" i="27"/>
  <c r="AF239" i="27"/>
  <c r="AE239" i="27"/>
  <c r="AD239" i="27"/>
  <c r="AC239" i="27"/>
  <c r="AB239" i="27"/>
  <c r="AA239" i="27"/>
  <c r="Z239" i="27"/>
  <c r="Y239" i="27"/>
  <c r="X239" i="27"/>
  <c r="W239" i="27"/>
  <c r="V239" i="27"/>
  <c r="U239" i="27"/>
  <c r="T239" i="27"/>
  <c r="S239" i="27"/>
  <c r="R239" i="27"/>
  <c r="L239" i="27"/>
  <c r="M239" i="27" s="1"/>
  <c r="I239" i="27"/>
  <c r="J239" i="27" s="1"/>
  <c r="F239" i="27"/>
  <c r="D239" i="27"/>
  <c r="AH238" i="27"/>
  <c r="AG238" i="27"/>
  <c r="AF238" i="27"/>
  <c r="AE238" i="27"/>
  <c r="AD238" i="27"/>
  <c r="AC238" i="27"/>
  <c r="AB238" i="27"/>
  <c r="AA238" i="27"/>
  <c r="Z238" i="27"/>
  <c r="Y238" i="27"/>
  <c r="X238" i="27"/>
  <c r="W238" i="27"/>
  <c r="V238" i="27"/>
  <c r="U238" i="27"/>
  <c r="T238" i="27"/>
  <c r="S238" i="27"/>
  <c r="R238" i="27"/>
  <c r="M238" i="27"/>
  <c r="L238" i="27"/>
  <c r="J238" i="27"/>
  <c r="I238" i="27"/>
  <c r="F238" i="27"/>
  <c r="D238" i="27"/>
  <c r="AH237" i="27"/>
  <c r="AG237" i="27"/>
  <c r="AF237" i="27"/>
  <c r="AE237" i="27"/>
  <c r="AD237" i="27"/>
  <c r="AC237" i="27"/>
  <c r="AB237" i="27"/>
  <c r="AA237" i="27"/>
  <c r="Z237" i="27"/>
  <c r="Y237" i="27"/>
  <c r="X237" i="27"/>
  <c r="W237" i="27"/>
  <c r="V237" i="27"/>
  <c r="U237" i="27"/>
  <c r="T237" i="27"/>
  <c r="S237" i="27"/>
  <c r="R237" i="27"/>
  <c r="L237" i="27"/>
  <c r="M237" i="27" s="1"/>
  <c r="I237" i="27"/>
  <c r="J237" i="27" s="1"/>
  <c r="F237" i="27"/>
  <c r="D237" i="27"/>
  <c r="AH236" i="27"/>
  <c r="AG236" i="27"/>
  <c r="AF236" i="27"/>
  <c r="AE236" i="27"/>
  <c r="AD236" i="27"/>
  <c r="AC236" i="27"/>
  <c r="AB236" i="27"/>
  <c r="AA236" i="27"/>
  <c r="Z236" i="27"/>
  <c r="Y236" i="27"/>
  <c r="X236" i="27"/>
  <c r="W236" i="27"/>
  <c r="V236" i="27"/>
  <c r="U236" i="27"/>
  <c r="T236" i="27"/>
  <c r="S236" i="27"/>
  <c r="R236" i="27"/>
  <c r="M236" i="27"/>
  <c r="L236" i="27"/>
  <c r="J236" i="27"/>
  <c r="I236" i="27"/>
  <c r="F236" i="27"/>
  <c r="D236" i="27"/>
  <c r="AH235" i="27"/>
  <c r="AG235" i="27"/>
  <c r="AF235" i="27"/>
  <c r="AE235" i="27"/>
  <c r="AD235" i="27"/>
  <c r="AC235" i="27"/>
  <c r="AB235" i="27"/>
  <c r="AA235" i="27"/>
  <c r="Z235" i="27"/>
  <c r="Y235" i="27"/>
  <c r="X235" i="27"/>
  <c r="W235" i="27"/>
  <c r="V235" i="27"/>
  <c r="U235" i="27"/>
  <c r="T235" i="27"/>
  <c r="S235" i="27"/>
  <c r="R235" i="27"/>
  <c r="L235" i="27"/>
  <c r="M235" i="27" s="1"/>
  <c r="I235" i="27"/>
  <c r="J235" i="27" s="1"/>
  <c r="F235" i="27"/>
  <c r="D235" i="27"/>
  <c r="AH234" i="27"/>
  <c r="AG234" i="27"/>
  <c r="AF234" i="27"/>
  <c r="AE234" i="27"/>
  <c r="AD234" i="27"/>
  <c r="AC234" i="27"/>
  <c r="AB234" i="27"/>
  <c r="AA234" i="27"/>
  <c r="Z234" i="27"/>
  <c r="Y234" i="27"/>
  <c r="X234" i="27"/>
  <c r="W234" i="27"/>
  <c r="V234" i="27"/>
  <c r="U234" i="27"/>
  <c r="T234" i="27"/>
  <c r="S234" i="27"/>
  <c r="R234" i="27"/>
  <c r="M234" i="27"/>
  <c r="L234" i="27"/>
  <c r="J234" i="27"/>
  <c r="I234" i="27"/>
  <c r="F234" i="27"/>
  <c r="D234" i="27"/>
  <c r="AH233" i="27"/>
  <c r="AG233" i="27"/>
  <c r="AF233" i="27"/>
  <c r="AE233" i="27"/>
  <c r="AD233" i="27"/>
  <c r="AC233" i="27"/>
  <c r="AB233" i="27"/>
  <c r="AA233" i="27"/>
  <c r="Z233" i="27"/>
  <c r="Y233" i="27"/>
  <c r="X233" i="27"/>
  <c r="W233" i="27"/>
  <c r="V233" i="27"/>
  <c r="U233" i="27"/>
  <c r="S233" i="27"/>
  <c r="R233" i="27"/>
  <c r="M233" i="27"/>
  <c r="L233" i="27"/>
  <c r="J233" i="27"/>
  <c r="I233" i="27"/>
  <c r="F233" i="27"/>
  <c r="D233" i="27"/>
  <c r="AH232" i="27"/>
  <c r="AG232" i="27"/>
  <c r="AF232" i="27"/>
  <c r="AE232" i="27"/>
  <c r="AD232" i="27"/>
  <c r="AC232" i="27"/>
  <c r="AB232" i="27"/>
  <c r="AA232" i="27"/>
  <c r="Z232" i="27"/>
  <c r="Y232" i="27"/>
  <c r="X232" i="27"/>
  <c r="W232" i="27"/>
  <c r="V232" i="27"/>
  <c r="U232" i="27"/>
  <c r="T232" i="27"/>
  <c r="S232" i="27"/>
  <c r="R232" i="27"/>
  <c r="L232" i="27"/>
  <c r="M232" i="27" s="1"/>
  <c r="I232" i="27"/>
  <c r="J232" i="27" s="1"/>
  <c r="F232" i="27"/>
  <c r="D232" i="27"/>
  <c r="AH231" i="27"/>
  <c r="AG231" i="27"/>
  <c r="AF231" i="27"/>
  <c r="AE231" i="27"/>
  <c r="AD231" i="27"/>
  <c r="AC231" i="27"/>
  <c r="AB231" i="27"/>
  <c r="AA231" i="27"/>
  <c r="Z231" i="27"/>
  <c r="Y231" i="27"/>
  <c r="X231" i="27"/>
  <c r="W231" i="27"/>
  <c r="V231" i="27"/>
  <c r="U231" i="27"/>
  <c r="T231" i="27"/>
  <c r="R231" i="27"/>
  <c r="L231" i="27"/>
  <c r="M231" i="27" s="1"/>
  <c r="I231" i="27"/>
  <c r="J231" i="27" s="1"/>
  <c r="F231" i="27"/>
  <c r="D231" i="27"/>
  <c r="AH230" i="27"/>
  <c r="AG230" i="27"/>
  <c r="AF230" i="27"/>
  <c r="AE230" i="27"/>
  <c r="AD230" i="27"/>
  <c r="AC230" i="27"/>
  <c r="AB230" i="27"/>
  <c r="AA230" i="27"/>
  <c r="Z230" i="27"/>
  <c r="Y230" i="27"/>
  <c r="X230" i="27"/>
  <c r="W230" i="27"/>
  <c r="V230" i="27"/>
  <c r="U230" i="27"/>
  <c r="T230" i="27"/>
  <c r="S230" i="27"/>
  <c r="R230" i="27"/>
  <c r="M230" i="27"/>
  <c r="L230" i="27"/>
  <c r="J230" i="27"/>
  <c r="I230" i="27"/>
  <c r="F230" i="27"/>
  <c r="D230" i="27"/>
  <c r="AH229" i="27"/>
  <c r="AG229" i="27"/>
  <c r="AF229" i="27"/>
  <c r="AE229" i="27"/>
  <c r="AD229" i="27"/>
  <c r="AC229" i="27"/>
  <c r="AB229" i="27"/>
  <c r="AA229" i="27"/>
  <c r="Z229" i="27"/>
  <c r="Y229" i="27"/>
  <c r="X229" i="27"/>
  <c r="W229" i="27"/>
  <c r="V229" i="27"/>
  <c r="U229" i="27"/>
  <c r="T229" i="27"/>
  <c r="S229" i="27"/>
  <c r="R229" i="27"/>
  <c r="L229" i="27"/>
  <c r="M229" i="27" s="1"/>
  <c r="I229" i="27"/>
  <c r="J229" i="27" s="1"/>
  <c r="F229" i="27"/>
  <c r="D229" i="27"/>
  <c r="AH228" i="27"/>
  <c r="AG228" i="27"/>
  <c r="AF228" i="27"/>
  <c r="AE228" i="27"/>
  <c r="AD228" i="27"/>
  <c r="AC228" i="27"/>
  <c r="AB228" i="27"/>
  <c r="AA228" i="27"/>
  <c r="Z228" i="27"/>
  <c r="Y228" i="27"/>
  <c r="X228" i="27"/>
  <c r="W228" i="27"/>
  <c r="V228" i="27"/>
  <c r="U228" i="27"/>
  <c r="T228" i="27"/>
  <c r="S228" i="27"/>
  <c r="R228" i="27"/>
  <c r="M228" i="27"/>
  <c r="L228" i="27"/>
  <c r="J228" i="27"/>
  <c r="I228" i="27"/>
  <c r="F228" i="27"/>
  <c r="D228" i="27"/>
  <c r="AH227" i="27"/>
  <c r="AG227" i="27"/>
  <c r="AF227" i="27"/>
  <c r="AE227" i="27"/>
  <c r="AD227" i="27"/>
  <c r="AC227" i="27"/>
  <c r="AB227" i="27"/>
  <c r="AA227" i="27"/>
  <c r="Z227" i="27"/>
  <c r="Y227" i="27"/>
  <c r="X227" i="27"/>
  <c r="W227" i="27"/>
  <c r="V227" i="27"/>
  <c r="U227" i="27"/>
  <c r="T227" i="27"/>
  <c r="S227" i="27"/>
  <c r="R227" i="27"/>
  <c r="L227" i="27"/>
  <c r="M227" i="27" s="1"/>
  <c r="I227" i="27"/>
  <c r="J227" i="27" s="1"/>
  <c r="F227" i="27"/>
  <c r="D227" i="27"/>
  <c r="AH226" i="27"/>
  <c r="AG226" i="27"/>
  <c r="AF226" i="27"/>
  <c r="AE226" i="27"/>
  <c r="AD226" i="27"/>
  <c r="AC226" i="27"/>
  <c r="AB226" i="27"/>
  <c r="AA226" i="27"/>
  <c r="Z226" i="27"/>
  <c r="Y226" i="27"/>
  <c r="X226" i="27"/>
  <c r="W226" i="27"/>
  <c r="V226" i="27"/>
  <c r="U226" i="27"/>
  <c r="T226" i="27"/>
  <c r="S226" i="27"/>
  <c r="R226" i="27"/>
  <c r="M226" i="27"/>
  <c r="L226" i="27"/>
  <c r="J226" i="27"/>
  <c r="I226" i="27"/>
  <c r="F226" i="27"/>
  <c r="D226" i="27"/>
  <c r="AH225" i="27"/>
  <c r="AG225" i="27"/>
  <c r="AF225" i="27"/>
  <c r="AE225" i="27"/>
  <c r="AD225" i="27"/>
  <c r="AC225" i="27"/>
  <c r="AB225" i="27"/>
  <c r="AA225" i="27"/>
  <c r="Z225" i="27"/>
  <c r="Y225" i="27"/>
  <c r="X225" i="27"/>
  <c r="W225" i="27"/>
  <c r="V225" i="27"/>
  <c r="U225" i="27"/>
  <c r="T225" i="27"/>
  <c r="S225" i="27"/>
  <c r="R225" i="27"/>
  <c r="L225" i="27"/>
  <c r="M225" i="27" s="1"/>
  <c r="I225" i="27"/>
  <c r="J225" i="27" s="1"/>
  <c r="F225" i="27"/>
  <c r="D225" i="27"/>
  <c r="AH224" i="27"/>
  <c r="AG224" i="27"/>
  <c r="AF224" i="27"/>
  <c r="AE224" i="27"/>
  <c r="AD224" i="27"/>
  <c r="AC224" i="27"/>
  <c r="AB224" i="27"/>
  <c r="AA224" i="27"/>
  <c r="Z224" i="27"/>
  <c r="Y224" i="27"/>
  <c r="X224" i="27"/>
  <c r="W224" i="27"/>
  <c r="V224" i="27"/>
  <c r="U224" i="27"/>
  <c r="T224" i="27"/>
  <c r="S224" i="27"/>
  <c r="R224" i="27"/>
  <c r="M224" i="27"/>
  <c r="L224" i="27"/>
  <c r="J224" i="27"/>
  <c r="I224" i="27"/>
  <c r="F224" i="27"/>
  <c r="D224" i="27"/>
  <c r="AH223" i="27"/>
  <c r="AG223" i="27"/>
  <c r="AF223" i="27"/>
  <c r="AE223" i="27"/>
  <c r="AD223" i="27"/>
  <c r="AC223" i="27"/>
  <c r="AB223" i="27"/>
  <c r="AA223" i="27"/>
  <c r="Z223" i="27"/>
  <c r="Y223" i="27"/>
  <c r="X223" i="27"/>
  <c r="W223" i="27"/>
  <c r="V223" i="27"/>
  <c r="U223" i="27"/>
  <c r="T223" i="27"/>
  <c r="S223" i="27"/>
  <c r="R223" i="27"/>
  <c r="L223" i="27"/>
  <c r="M223" i="27" s="1"/>
  <c r="I223" i="27"/>
  <c r="J223" i="27" s="1"/>
  <c r="F223" i="27"/>
  <c r="D223" i="27"/>
  <c r="AH222" i="27"/>
  <c r="AG222" i="27"/>
  <c r="AF222" i="27"/>
  <c r="AE222" i="27"/>
  <c r="AD222" i="27"/>
  <c r="AC222" i="27"/>
  <c r="AB222" i="27"/>
  <c r="AA222" i="27"/>
  <c r="Z222" i="27"/>
  <c r="Y222" i="27"/>
  <c r="X222" i="27"/>
  <c r="W222" i="27"/>
  <c r="V222" i="27"/>
  <c r="U222" i="27"/>
  <c r="T222" i="27"/>
  <c r="S222" i="27"/>
  <c r="R222" i="27"/>
  <c r="M222" i="27"/>
  <c r="L222" i="27"/>
  <c r="J222" i="27"/>
  <c r="I222" i="27"/>
  <c r="F222" i="27"/>
  <c r="D222" i="27"/>
  <c r="AH221" i="27"/>
  <c r="AG221" i="27"/>
  <c r="AF221" i="27"/>
  <c r="AE221" i="27"/>
  <c r="AD221" i="27"/>
  <c r="AC221" i="27"/>
  <c r="AB221" i="27"/>
  <c r="AA221" i="27"/>
  <c r="Z221" i="27"/>
  <c r="Y221" i="27"/>
  <c r="X221" i="27"/>
  <c r="W221" i="27"/>
  <c r="V221" i="27"/>
  <c r="U221" i="27"/>
  <c r="T221" i="27"/>
  <c r="S221" i="27"/>
  <c r="R221" i="27"/>
  <c r="L221" i="27"/>
  <c r="M221" i="27" s="1"/>
  <c r="I221" i="27"/>
  <c r="J221" i="27" s="1"/>
  <c r="F221" i="27"/>
  <c r="D221" i="27"/>
  <c r="AH220" i="27"/>
  <c r="AG220" i="27"/>
  <c r="AF220" i="27"/>
  <c r="AE220" i="27"/>
  <c r="AD220" i="27"/>
  <c r="AC220" i="27"/>
  <c r="AB220" i="27"/>
  <c r="AA220" i="27"/>
  <c r="Z220" i="27"/>
  <c r="Y220" i="27"/>
  <c r="X220" i="27"/>
  <c r="W220" i="27"/>
  <c r="V220" i="27"/>
  <c r="U220" i="27"/>
  <c r="T220" i="27"/>
  <c r="S220" i="27"/>
  <c r="R220" i="27"/>
  <c r="M220" i="27"/>
  <c r="L220" i="27"/>
  <c r="J220" i="27"/>
  <c r="I220" i="27"/>
  <c r="F220" i="27"/>
  <c r="D220" i="27"/>
  <c r="AH219" i="27"/>
  <c r="AG219" i="27"/>
  <c r="AF219" i="27"/>
  <c r="AE219" i="27"/>
  <c r="AD219" i="27"/>
  <c r="AC219" i="27"/>
  <c r="AB219" i="27"/>
  <c r="AA219" i="27"/>
  <c r="Z219" i="27"/>
  <c r="Y219" i="27"/>
  <c r="X219" i="27"/>
  <c r="W219" i="27"/>
  <c r="V219" i="27"/>
  <c r="U219" i="27"/>
  <c r="T219" i="27"/>
  <c r="S219" i="27"/>
  <c r="R219" i="27"/>
  <c r="L219" i="27"/>
  <c r="M219" i="27" s="1"/>
  <c r="I219" i="27"/>
  <c r="J219" i="27" s="1"/>
  <c r="F219" i="27"/>
  <c r="D219" i="27"/>
  <c r="AH218" i="27"/>
  <c r="AG218" i="27"/>
  <c r="AF218" i="27"/>
  <c r="AE218" i="27"/>
  <c r="AD218" i="27"/>
  <c r="AC218" i="27"/>
  <c r="AB218" i="27"/>
  <c r="AA218" i="27"/>
  <c r="Z218" i="27"/>
  <c r="Y218" i="27"/>
  <c r="X218" i="27"/>
  <c r="W218" i="27"/>
  <c r="V218" i="27"/>
  <c r="U218" i="27"/>
  <c r="T218" i="27"/>
  <c r="S218" i="27"/>
  <c r="R218" i="27"/>
  <c r="M218" i="27"/>
  <c r="L218" i="27"/>
  <c r="J218" i="27"/>
  <c r="I218" i="27"/>
  <c r="F218" i="27"/>
  <c r="D218" i="27"/>
  <c r="AH217" i="27"/>
  <c r="AG217" i="27"/>
  <c r="AF217" i="27"/>
  <c r="AE217" i="27"/>
  <c r="AD217" i="27"/>
  <c r="AC217" i="27"/>
  <c r="AB217" i="27"/>
  <c r="AA217" i="27"/>
  <c r="Z217" i="27"/>
  <c r="Y217" i="27"/>
  <c r="X217" i="27"/>
  <c r="W217" i="27"/>
  <c r="V217" i="27"/>
  <c r="U217" i="27"/>
  <c r="T217" i="27"/>
  <c r="S217" i="27"/>
  <c r="R217" i="27"/>
  <c r="L217" i="27"/>
  <c r="M217" i="27" s="1"/>
  <c r="I217" i="27"/>
  <c r="J217" i="27" s="1"/>
  <c r="F217" i="27"/>
  <c r="D217" i="27"/>
  <c r="AH216" i="27"/>
  <c r="AG216" i="27"/>
  <c r="AF216" i="27"/>
  <c r="AE216" i="27"/>
  <c r="AD216" i="27"/>
  <c r="AC216" i="27"/>
  <c r="AB216" i="27"/>
  <c r="AA216" i="27"/>
  <c r="Z216" i="27"/>
  <c r="Y216" i="27"/>
  <c r="X216" i="27"/>
  <c r="W216" i="27"/>
  <c r="V216" i="27"/>
  <c r="U216" i="27"/>
  <c r="T216" i="27"/>
  <c r="S216" i="27"/>
  <c r="R216" i="27"/>
  <c r="M216" i="27"/>
  <c r="L216" i="27"/>
  <c r="J216" i="27"/>
  <c r="I216" i="27"/>
  <c r="F216" i="27"/>
  <c r="D216" i="27"/>
  <c r="AH215" i="27"/>
  <c r="AG215" i="27"/>
  <c r="AF215" i="27"/>
  <c r="AE215" i="27"/>
  <c r="AD215" i="27"/>
  <c r="AC215" i="27"/>
  <c r="AB215" i="27"/>
  <c r="AA215" i="27"/>
  <c r="Z215" i="27"/>
  <c r="Y215" i="27"/>
  <c r="X215" i="27"/>
  <c r="W215" i="27"/>
  <c r="V215" i="27"/>
  <c r="U215" i="27"/>
  <c r="T215" i="27"/>
  <c r="S215" i="27"/>
  <c r="R215" i="27"/>
  <c r="L215" i="27"/>
  <c r="M215" i="27" s="1"/>
  <c r="I215" i="27"/>
  <c r="J215" i="27" s="1"/>
  <c r="F215" i="27"/>
  <c r="D215" i="27"/>
  <c r="AH214" i="27"/>
  <c r="AG214" i="27"/>
  <c r="AF214" i="27"/>
  <c r="AE214" i="27"/>
  <c r="AD214" i="27"/>
  <c r="AC214" i="27"/>
  <c r="AB214" i="27"/>
  <c r="AA214" i="27"/>
  <c r="Z214" i="27"/>
  <c r="Y214" i="27"/>
  <c r="X214" i="27"/>
  <c r="W214" i="27"/>
  <c r="V214" i="27"/>
  <c r="U214" i="27"/>
  <c r="T214" i="27"/>
  <c r="S214" i="27"/>
  <c r="R214" i="27"/>
  <c r="M214" i="27"/>
  <c r="L214" i="27"/>
  <c r="J214" i="27"/>
  <c r="I214" i="27"/>
  <c r="F214" i="27"/>
  <c r="D214" i="27"/>
  <c r="AH213" i="27"/>
  <c r="AG213" i="27"/>
  <c r="AF213" i="27"/>
  <c r="AE213" i="27"/>
  <c r="AD213" i="27"/>
  <c r="AC213" i="27"/>
  <c r="AB213" i="27"/>
  <c r="AA213" i="27"/>
  <c r="Z213" i="27"/>
  <c r="Y213" i="27"/>
  <c r="X213" i="27"/>
  <c r="W213" i="27"/>
  <c r="V213" i="27"/>
  <c r="U213" i="27"/>
  <c r="T213" i="27"/>
  <c r="S213" i="27"/>
  <c r="R213" i="27"/>
  <c r="L213" i="27"/>
  <c r="M213" i="27" s="1"/>
  <c r="I213" i="27"/>
  <c r="J213" i="27" s="1"/>
  <c r="F213" i="27"/>
  <c r="D213" i="27"/>
  <c r="AH212" i="27"/>
  <c r="AG212" i="27"/>
  <c r="AF212" i="27"/>
  <c r="AE212" i="27"/>
  <c r="AD212" i="27"/>
  <c r="AC212" i="27"/>
  <c r="AB212" i="27"/>
  <c r="AA212" i="27"/>
  <c r="Z212" i="27"/>
  <c r="Y212" i="27"/>
  <c r="X212" i="27"/>
  <c r="W212" i="27"/>
  <c r="V212" i="27"/>
  <c r="U212" i="27"/>
  <c r="T212" i="27"/>
  <c r="S212" i="27"/>
  <c r="R212" i="27"/>
  <c r="M212" i="27"/>
  <c r="L212" i="27"/>
  <c r="J212" i="27"/>
  <c r="I212" i="27"/>
  <c r="F212" i="27"/>
  <c r="D212" i="27"/>
  <c r="AH211" i="27"/>
  <c r="AG211" i="27"/>
  <c r="AF211" i="27"/>
  <c r="AE211" i="27"/>
  <c r="AD211" i="27"/>
  <c r="AC211" i="27"/>
  <c r="AB211" i="27"/>
  <c r="AA211" i="27"/>
  <c r="Z211" i="27"/>
  <c r="Y211" i="27"/>
  <c r="X211" i="27"/>
  <c r="W211" i="27"/>
  <c r="V211" i="27"/>
  <c r="U211" i="27"/>
  <c r="T211" i="27"/>
  <c r="S211" i="27"/>
  <c r="R211" i="27"/>
  <c r="L211" i="27"/>
  <c r="M211" i="27" s="1"/>
  <c r="I211" i="27"/>
  <c r="J211" i="27" s="1"/>
  <c r="F211" i="27"/>
  <c r="D211" i="27"/>
  <c r="AH210" i="27"/>
  <c r="AG210" i="27"/>
  <c r="AF210" i="27"/>
  <c r="AE210" i="27"/>
  <c r="AD210" i="27"/>
  <c r="AC210" i="27"/>
  <c r="AB210" i="27"/>
  <c r="AA210" i="27"/>
  <c r="Z210" i="27"/>
  <c r="Y210" i="27"/>
  <c r="X210" i="27"/>
  <c r="W210" i="27"/>
  <c r="V210" i="27"/>
  <c r="U210" i="27"/>
  <c r="T210" i="27"/>
  <c r="S210" i="27"/>
  <c r="R210" i="27"/>
  <c r="M210" i="27"/>
  <c r="L210" i="27"/>
  <c r="J210" i="27"/>
  <c r="I210" i="27"/>
  <c r="F210" i="27"/>
  <c r="D210" i="27"/>
  <c r="AH209" i="27"/>
  <c r="AG209" i="27"/>
  <c r="AF209" i="27"/>
  <c r="AE209" i="27"/>
  <c r="AD209" i="27"/>
  <c r="AC209" i="27"/>
  <c r="AB209" i="27"/>
  <c r="AA209" i="27"/>
  <c r="Z209" i="27"/>
  <c r="Y209" i="27"/>
  <c r="X209" i="27"/>
  <c r="W209" i="27"/>
  <c r="V209" i="27"/>
  <c r="U209" i="27"/>
  <c r="T209" i="27"/>
  <c r="S209" i="27"/>
  <c r="R209" i="27"/>
  <c r="L209" i="27"/>
  <c r="M209" i="27" s="1"/>
  <c r="I209" i="27"/>
  <c r="J209" i="27" s="1"/>
  <c r="F209" i="27"/>
  <c r="D209" i="27"/>
  <c r="AH208" i="27"/>
  <c r="AG208" i="27"/>
  <c r="AF208" i="27"/>
  <c r="AE208" i="27"/>
  <c r="AD208" i="27"/>
  <c r="AC208" i="27"/>
  <c r="AB208" i="27"/>
  <c r="AA208" i="27"/>
  <c r="Z208" i="27"/>
  <c r="Y208" i="27"/>
  <c r="X208" i="27"/>
  <c r="W208" i="27"/>
  <c r="V208" i="27"/>
  <c r="U208" i="27"/>
  <c r="T208" i="27"/>
  <c r="S208" i="27"/>
  <c r="R208" i="27"/>
  <c r="M208" i="27"/>
  <c r="L208" i="27"/>
  <c r="J208" i="27"/>
  <c r="I208" i="27"/>
  <c r="F208" i="27"/>
  <c r="D208" i="27"/>
  <c r="AH207" i="27"/>
  <c r="AG207" i="27"/>
  <c r="AF207" i="27"/>
  <c r="AE207" i="27"/>
  <c r="AD207" i="27"/>
  <c r="AC207" i="27"/>
  <c r="AB207" i="27"/>
  <c r="AA207" i="27"/>
  <c r="Z207" i="27"/>
  <c r="Y207" i="27"/>
  <c r="X207" i="27"/>
  <c r="W207" i="27"/>
  <c r="V207" i="27"/>
  <c r="U207" i="27"/>
  <c r="T207" i="27"/>
  <c r="S207" i="27"/>
  <c r="R207" i="27"/>
  <c r="L207" i="27"/>
  <c r="M207" i="27" s="1"/>
  <c r="I207" i="27"/>
  <c r="J207" i="27" s="1"/>
  <c r="F207" i="27"/>
  <c r="D207" i="27"/>
  <c r="AH206" i="27"/>
  <c r="AG206" i="27"/>
  <c r="AF206" i="27"/>
  <c r="AE206" i="27"/>
  <c r="AD206" i="27"/>
  <c r="AC206" i="27"/>
  <c r="AB206" i="27"/>
  <c r="AA206" i="27"/>
  <c r="Z206" i="27"/>
  <c r="Y206" i="27"/>
  <c r="X206" i="27"/>
  <c r="W206" i="27"/>
  <c r="V206" i="27"/>
  <c r="U206" i="27"/>
  <c r="T206" i="27"/>
  <c r="S206" i="27"/>
  <c r="R206" i="27"/>
  <c r="M206" i="27"/>
  <c r="L206" i="27"/>
  <c r="J206" i="27"/>
  <c r="I206" i="27"/>
  <c r="F206" i="27"/>
  <c r="D206" i="27"/>
  <c r="AH205" i="27"/>
  <c r="AG205" i="27"/>
  <c r="AF205" i="27"/>
  <c r="AE205" i="27"/>
  <c r="AD205" i="27"/>
  <c r="AC205" i="27"/>
  <c r="AB205" i="27"/>
  <c r="AA205" i="27"/>
  <c r="Z205" i="27"/>
  <c r="Y205" i="27"/>
  <c r="X205" i="27"/>
  <c r="W205" i="27"/>
  <c r="V205" i="27"/>
  <c r="U205" i="27"/>
  <c r="S205" i="27"/>
  <c r="R205" i="27"/>
  <c r="M205" i="27"/>
  <c r="L205" i="27"/>
  <c r="J205" i="27"/>
  <c r="I205" i="27"/>
  <c r="F205" i="27"/>
  <c r="D205" i="27"/>
  <c r="AH204" i="27"/>
  <c r="AG204" i="27"/>
  <c r="AF204" i="27"/>
  <c r="AE204" i="27"/>
  <c r="AD204" i="27"/>
  <c r="AC204" i="27"/>
  <c r="AB204" i="27"/>
  <c r="AA204" i="27"/>
  <c r="Z204" i="27"/>
  <c r="Y204" i="27"/>
  <c r="X204" i="27"/>
  <c r="W204" i="27"/>
  <c r="V204" i="27"/>
  <c r="U204" i="27"/>
  <c r="T204" i="27"/>
  <c r="S204" i="27"/>
  <c r="R204" i="27"/>
  <c r="L204" i="27"/>
  <c r="M204" i="27" s="1"/>
  <c r="I204" i="27"/>
  <c r="J204" i="27" s="1"/>
  <c r="F204" i="27"/>
  <c r="D204" i="27"/>
  <c r="AH203" i="27"/>
  <c r="AG203" i="27"/>
  <c r="AF203" i="27"/>
  <c r="AE203" i="27"/>
  <c r="AD203" i="27"/>
  <c r="AC203" i="27"/>
  <c r="AB203" i="27"/>
  <c r="AA203" i="27"/>
  <c r="Z203" i="27"/>
  <c r="Y203" i="27"/>
  <c r="X203" i="27"/>
  <c r="W203" i="27"/>
  <c r="V203" i="27"/>
  <c r="U203" i="27"/>
  <c r="T203" i="27"/>
  <c r="R203" i="27"/>
  <c r="L203" i="27"/>
  <c r="M203" i="27" s="1"/>
  <c r="I203" i="27"/>
  <c r="J203" i="27" s="1"/>
  <c r="F203" i="27"/>
  <c r="D203" i="27"/>
  <c r="AH202" i="27"/>
  <c r="AG202" i="27"/>
  <c r="AF202" i="27"/>
  <c r="AE202" i="27"/>
  <c r="AD202" i="27"/>
  <c r="AC202" i="27"/>
  <c r="AB202" i="27"/>
  <c r="AA202" i="27"/>
  <c r="Z202" i="27"/>
  <c r="Y202" i="27"/>
  <c r="X202" i="27"/>
  <c r="W202" i="27"/>
  <c r="V202" i="27"/>
  <c r="U202" i="27"/>
  <c r="T202" i="27"/>
  <c r="S202" i="27"/>
  <c r="R202" i="27"/>
  <c r="M202" i="27"/>
  <c r="L202" i="27"/>
  <c r="J202" i="27"/>
  <c r="I202" i="27"/>
  <c r="F202" i="27"/>
  <c r="D202" i="27"/>
  <c r="AH201" i="27"/>
  <c r="AG201" i="27"/>
  <c r="AF201" i="27"/>
  <c r="AE201" i="27"/>
  <c r="AD201" i="27"/>
  <c r="AC201" i="27"/>
  <c r="AB201" i="27"/>
  <c r="AA201" i="27"/>
  <c r="Z201" i="27"/>
  <c r="Y201" i="27"/>
  <c r="X201" i="27"/>
  <c r="W201" i="27"/>
  <c r="V201" i="27"/>
  <c r="U201" i="27"/>
  <c r="T201" i="27"/>
  <c r="S201" i="27"/>
  <c r="R201" i="27"/>
  <c r="L201" i="27"/>
  <c r="M201" i="27" s="1"/>
  <c r="I201" i="27"/>
  <c r="J201" i="27" s="1"/>
  <c r="F201" i="27"/>
  <c r="D201" i="27"/>
  <c r="AH200" i="27"/>
  <c r="AG200" i="27"/>
  <c r="AF200" i="27"/>
  <c r="AE200" i="27"/>
  <c r="AD200" i="27"/>
  <c r="AC200" i="27"/>
  <c r="AB200" i="27"/>
  <c r="AA200" i="27"/>
  <c r="Z200" i="27"/>
  <c r="Y200" i="27"/>
  <c r="X200" i="27"/>
  <c r="W200" i="27"/>
  <c r="V200" i="27"/>
  <c r="U200" i="27"/>
  <c r="T200" i="27"/>
  <c r="S200" i="27"/>
  <c r="R200" i="27"/>
  <c r="M200" i="27"/>
  <c r="L200" i="27"/>
  <c r="J200" i="27"/>
  <c r="I200" i="27"/>
  <c r="F200" i="27"/>
  <c r="D200" i="27"/>
  <c r="AH199" i="27"/>
  <c r="AG199" i="27"/>
  <c r="AF199" i="27"/>
  <c r="AE199" i="27"/>
  <c r="AD199" i="27"/>
  <c r="AC199" i="27"/>
  <c r="AB199" i="27"/>
  <c r="AA199" i="27"/>
  <c r="Z199" i="27"/>
  <c r="Y199" i="27"/>
  <c r="X199" i="27"/>
  <c r="W199" i="27"/>
  <c r="V199" i="27"/>
  <c r="U199" i="27"/>
  <c r="T199" i="27"/>
  <c r="S199" i="27"/>
  <c r="R199" i="27"/>
  <c r="L199" i="27"/>
  <c r="M199" i="27" s="1"/>
  <c r="I199" i="27"/>
  <c r="J199" i="27" s="1"/>
  <c r="F199" i="27"/>
  <c r="D199" i="27"/>
  <c r="AH198" i="27"/>
  <c r="AG198" i="27"/>
  <c r="AF198" i="27"/>
  <c r="AE198" i="27"/>
  <c r="AD198" i="27"/>
  <c r="AC198" i="27"/>
  <c r="AB198" i="27"/>
  <c r="AA198" i="27"/>
  <c r="Z198" i="27"/>
  <c r="Y198" i="27"/>
  <c r="X198" i="27"/>
  <c r="W198" i="27"/>
  <c r="V198" i="27"/>
  <c r="U198" i="27"/>
  <c r="T198" i="27"/>
  <c r="S198" i="27"/>
  <c r="R198" i="27"/>
  <c r="M198" i="27"/>
  <c r="L198" i="27"/>
  <c r="J198" i="27"/>
  <c r="I198" i="27"/>
  <c r="F198" i="27"/>
  <c r="D198" i="27"/>
  <c r="AH197" i="27"/>
  <c r="AG197" i="27"/>
  <c r="AF197" i="27"/>
  <c r="AE197" i="27"/>
  <c r="AD197" i="27"/>
  <c r="AC197" i="27"/>
  <c r="AB197" i="27"/>
  <c r="AA197" i="27"/>
  <c r="Z197" i="27"/>
  <c r="Y197" i="27"/>
  <c r="X197" i="27"/>
  <c r="W197" i="27"/>
  <c r="V197" i="27"/>
  <c r="U197" i="27"/>
  <c r="T197" i="27"/>
  <c r="S197" i="27"/>
  <c r="R197" i="27"/>
  <c r="L197" i="27"/>
  <c r="M197" i="27" s="1"/>
  <c r="J197" i="27"/>
  <c r="F197" i="27"/>
  <c r="D197" i="27"/>
  <c r="AH196" i="27"/>
  <c r="AG196" i="27"/>
  <c r="AF196" i="27"/>
  <c r="AE196" i="27"/>
  <c r="AD196" i="27"/>
  <c r="AC196" i="27"/>
  <c r="AB196" i="27"/>
  <c r="AA196" i="27"/>
  <c r="Z196" i="27"/>
  <c r="Y196" i="27"/>
  <c r="X196" i="27"/>
  <c r="W196" i="27"/>
  <c r="V196" i="27"/>
  <c r="U196" i="27"/>
  <c r="T196" i="27"/>
  <c r="S196" i="27"/>
  <c r="R196" i="27"/>
  <c r="L196" i="27"/>
  <c r="M196" i="27" s="1"/>
  <c r="J196" i="27"/>
  <c r="F196" i="27"/>
  <c r="D196" i="27"/>
  <c r="AH195" i="27"/>
  <c r="AG195" i="27"/>
  <c r="AF195" i="27"/>
  <c r="AE195" i="27"/>
  <c r="AD195" i="27"/>
  <c r="AC195" i="27"/>
  <c r="AB195" i="27"/>
  <c r="AA195" i="27"/>
  <c r="Z195" i="27"/>
  <c r="Y195" i="27"/>
  <c r="X195" i="27"/>
  <c r="W195" i="27"/>
  <c r="V195" i="27"/>
  <c r="U195" i="27"/>
  <c r="T195" i="27"/>
  <c r="S195" i="27"/>
  <c r="R195" i="27"/>
  <c r="L195" i="27"/>
  <c r="M195" i="27" s="1"/>
  <c r="J195" i="27"/>
  <c r="F195" i="27"/>
  <c r="D195" i="27"/>
  <c r="AH194" i="27"/>
  <c r="AG194" i="27"/>
  <c r="AF194" i="27"/>
  <c r="AE194" i="27"/>
  <c r="AD194" i="27"/>
  <c r="AC194" i="27"/>
  <c r="AB194" i="27"/>
  <c r="AA194" i="27"/>
  <c r="Z194" i="27"/>
  <c r="Y194" i="27"/>
  <c r="X194" i="27"/>
  <c r="W194" i="27"/>
  <c r="V194" i="27"/>
  <c r="U194" i="27"/>
  <c r="T194" i="27"/>
  <c r="S194" i="27"/>
  <c r="R194" i="27"/>
  <c r="L194" i="27"/>
  <c r="M194" i="27" s="1"/>
  <c r="J194" i="27"/>
  <c r="F194" i="27"/>
  <c r="D194" i="27"/>
  <c r="AH193" i="27"/>
  <c r="AG193" i="27"/>
  <c r="AF193" i="27"/>
  <c r="AE193" i="27"/>
  <c r="AD193" i="27"/>
  <c r="AC193" i="27"/>
  <c r="AB193" i="27"/>
  <c r="AA193" i="27"/>
  <c r="Z193" i="27"/>
  <c r="Y193" i="27"/>
  <c r="X193" i="27"/>
  <c r="W193" i="27"/>
  <c r="V193" i="27"/>
  <c r="U193" i="27"/>
  <c r="T193" i="27"/>
  <c r="S193" i="27"/>
  <c r="R193" i="27"/>
  <c r="L193" i="27"/>
  <c r="M193" i="27" s="1"/>
  <c r="I193" i="27"/>
  <c r="J193" i="27" s="1"/>
  <c r="F193" i="27"/>
  <c r="D193" i="27"/>
  <c r="AH192" i="27"/>
  <c r="AG192" i="27"/>
  <c r="AF192" i="27"/>
  <c r="AE192" i="27"/>
  <c r="AD192" i="27"/>
  <c r="AC192" i="27"/>
  <c r="AB192" i="27"/>
  <c r="AA192" i="27"/>
  <c r="Z192" i="27"/>
  <c r="Y192" i="27"/>
  <c r="X192" i="27"/>
  <c r="W192" i="27"/>
  <c r="V192" i="27"/>
  <c r="U192" i="27"/>
  <c r="T192" i="27"/>
  <c r="S192" i="27"/>
  <c r="R192" i="27"/>
  <c r="M192" i="27"/>
  <c r="L192" i="27"/>
  <c r="J192" i="27"/>
  <c r="I192" i="27"/>
  <c r="F192" i="27"/>
  <c r="D192" i="27"/>
  <c r="AH191" i="27"/>
  <c r="AG191" i="27"/>
  <c r="AF191" i="27"/>
  <c r="AE191" i="27"/>
  <c r="AD191" i="27"/>
  <c r="AC191" i="27"/>
  <c r="AB191" i="27"/>
  <c r="AA191" i="27"/>
  <c r="Z191" i="27"/>
  <c r="Y191" i="27"/>
  <c r="X191" i="27"/>
  <c r="W191" i="27"/>
  <c r="V191" i="27"/>
  <c r="U191" i="27"/>
  <c r="T191" i="27"/>
  <c r="S191" i="27"/>
  <c r="R191" i="27"/>
  <c r="L191" i="27"/>
  <c r="M191" i="27" s="1"/>
  <c r="I191" i="27"/>
  <c r="J191" i="27" s="1"/>
  <c r="F191" i="27"/>
  <c r="D191" i="27"/>
  <c r="AH190" i="27"/>
  <c r="AG190" i="27"/>
  <c r="AF190" i="27"/>
  <c r="AE190" i="27"/>
  <c r="AD190" i="27"/>
  <c r="AC190" i="27"/>
  <c r="AB190" i="27"/>
  <c r="AA190" i="27"/>
  <c r="Z190" i="27"/>
  <c r="Y190" i="27"/>
  <c r="X190" i="27"/>
  <c r="W190" i="27"/>
  <c r="V190" i="27"/>
  <c r="U190" i="27"/>
  <c r="T190" i="27"/>
  <c r="S190" i="27"/>
  <c r="R190" i="27"/>
  <c r="M190" i="27"/>
  <c r="L190" i="27"/>
  <c r="J190" i="27"/>
  <c r="I190" i="27"/>
  <c r="F190" i="27"/>
  <c r="D190" i="27"/>
  <c r="AH189" i="27"/>
  <c r="AG189" i="27"/>
  <c r="AF189" i="27"/>
  <c r="AE189" i="27"/>
  <c r="AD189" i="27"/>
  <c r="AC189" i="27"/>
  <c r="AB189" i="27"/>
  <c r="AA189" i="27"/>
  <c r="Z189" i="27"/>
  <c r="Y189" i="27"/>
  <c r="X189" i="27"/>
  <c r="W189" i="27"/>
  <c r="V189" i="27"/>
  <c r="U189" i="27"/>
  <c r="T189" i="27"/>
  <c r="S189" i="27"/>
  <c r="R189" i="27"/>
  <c r="L189" i="27"/>
  <c r="M189" i="27" s="1"/>
  <c r="I189" i="27"/>
  <c r="J189" i="27" s="1"/>
  <c r="F189" i="27"/>
  <c r="D189" i="27"/>
  <c r="AH188" i="27"/>
  <c r="AG188" i="27"/>
  <c r="AF188" i="27"/>
  <c r="AE188" i="27"/>
  <c r="AD188" i="27"/>
  <c r="AC188" i="27"/>
  <c r="AB188" i="27"/>
  <c r="AA188" i="27"/>
  <c r="Z188" i="27"/>
  <c r="Y188" i="27"/>
  <c r="X188" i="27"/>
  <c r="W188" i="27"/>
  <c r="V188" i="27"/>
  <c r="U188" i="27"/>
  <c r="T188" i="27"/>
  <c r="S188" i="27"/>
  <c r="R188" i="27"/>
  <c r="M188" i="27"/>
  <c r="L188" i="27"/>
  <c r="J188" i="27"/>
  <c r="I188" i="27"/>
  <c r="F188" i="27"/>
  <c r="D188" i="27"/>
  <c r="AH187" i="27"/>
  <c r="AG187" i="27"/>
  <c r="AF187" i="27"/>
  <c r="AE187" i="27"/>
  <c r="AD187" i="27"/>
  <c r="AC187" i="27"/>
  <c r="AB187" i="27"/>
  <c r="AA187" i="27"/>
  <c r="Z187" i="27"/>
  <c r="Y187" i="27"/>
  <c r="X187" i="27"/>
  <c r="W187" i="27"/>
  <c r="V187" i="27"/>
  <c r="U187" i="27"/>
  <c r="T187" i="27"/>
  <c r="S187" i="27"/>
  <c r="R187" i="27"/>
  <c r="L187" i="27"/>
  <c r="M187" i="27" s="1"/>
  <c r="I187" i="27"/>
  <c r="J187" i="27" s="1"/>
  <c r="F187" i="27"/>
  <c r="D187" i="27"/>
  <c r="AH186" i="27"/>
  <c r="AG186" i="27"/>
  <c r="AF186" i="27"/>
  <c r="AE186" i="27"/>
  <c r="AD186" i="27"/>
  <c r="AC186" i="27"/>
  <c r="AB186" i="27"/>
  <c r="AA186" i="27"/>
  <c r="Z186" i="27"/>
  <c r="Y186" i="27"/>
  <c r="X186" i="27"/>
  <c r="W186" i="27"/>
  <c r="V186" i="27"/>
  <c r="U186" i="27"/>
  <c r="T186" i="27"/>
  <c r="S186" i="27"/>
  <c r="R186" i="27"/>
  <c r="M186" i="27"/>
  <c r="L186" i="27"/>
  <c r="J186" i="27"/>
  <c r="I186" i="27"/>
  <c r="F186" i="27"/>
  <c r="D186" i="27"/>
  <c r="AH185" i="27"/>
  <c r="AG185" i="27"/>
  <c r="AF185" i="27"/>
  <c r="AE185" i="27"/>
  <c r="AD185" i="27"/>
  <c r="AC185" i="27"/>
  <c r="AB185" i="27"/>
  <c r="AA185" i="27"/>
  <c r="Z185" i="27"/>
  <c r="Y185" i="27"/>
  <c r="X185" i="27"/>
  <c r="W185" i="27"/>
  <c r="V185" i="27"/>
  <c r="U185" i="27"/>
  <c r="T185" i="27"/>
  <c r="S185" i="27"/>
  <c r="R185" i="27"/>
  <c r="L185" i="27"/>
  <c r="M185" i="27" s="1"/>
  <c r="I185" i="27"/>
  <c r="J185" i="27" s="1"/>
  <c r="F185" i="27"/>
  <c r="D185" i="27"/>
  <c r="AH184" i="27"/>
  <c r="AG184" i="27"/>
  <c r="AF184" i="27"/>
  <c r="AE184" i="27"/>
  <c r="AD184" i="27"/>
  <c r="AC184" i="27"/>
  <c r="AB184" i="27"/>
  <c r="AA184" i="27"/>
  <c r="Z184" i="27"/>
  <c r="Y184" i="27"/>
  <c r="X184" i="27"/>
  <c r="W184" i="27"/>
  <c r="V184" i="27"/>
  <c r="U184" i="27"/>
  <c r="T184" i="27"/>
  <c r="S184" i="27"/>
  <c r="R184" i="27"/>
  <c r="M184" i="27"/>
  <c r="L184" i="27"/>
  <c r="J184" i="27"/>
  <c r="I184" i="27"/>
  <c r="F184" i="27"/>
  <c r="D184" i="27"/>
  <c r="AH183" i="27"/>
  <c r="AG183" i="27"/>
  <c r="AF183" i="27"/>
  <c r="AE183" i="27"/>
  <c r="AD183" i="27"/>
  <c r="AC183" i="27"/>
  <c r="AB183" i="27"/>
  <c r="AA183" i="27"/>
  <c r="Z183" i="27"/>
  <c r="Y183" i="27"/>
  <c r="X183" i="27"/>
  <c r="W183" i="27"/>
  <c r="V183" i="27"/>
  <c r="U183" i="27"/>
  <c r="T183" i="27"/>
  <c r="S183" i="27"/>
  <c r="R183" i="27"/>
  <c r="L183" i="27"/>
  <c r="M183" i="27" s="1"/>
  <c r="I183" i="27"/>
  <c r="J183" i="27" s="1"/>
  <c r="F183" i="27"/>
  <c r="D183" i="27"/>
  <c r="AH182" i="27"/>
  <c r="AG182" i="27"/>
  <c r="AF182" i="27"/>
  <c r="AE182" i="27"/>
  <c r="AD182" i="27"/>
  <c r="AC182" i="27"/>
  <c r="AB182" i="27"/>
  <c r="AA182" i="27"/>
  <c r="Z182" i="27"/>
  <c r="Y182" i="27"/>
  <c r="X182" i="27"/>
  <c r="W182" i="27"/>
  <c r="V182" i="27"/>
  <c r="U182" i="27"/>
  <c r="T182" i="27"/>
  <c r="S182" i="27"/>
  <c r="R182" i="27"/>
  <c r="M182" i="27"/>
  <c r="L182" i="27"/>
  <c r="J182" i="27"/>
  <c r="I182" i="27"/>
  <c r="F182" i="27"/>
  <c r="D182" i="27"/>
  <c r="AH181" i="27"/>
  <c r="AG181" i="27"/>
  <c r="AF181" i="27"/>
  <c r="AE181" i="27"/>
  <c r="AD181" i="27"/>
  <c r="AC181" i="27"/>
  <c r="AB181" i="27"/>
  <c r="AA181" i="27"/>
  <c r="Z181" i="27"/>
  <c r="Y181" i="27"/>
  <c r="X181" i="27"/>
  <c r="W181" i="27"/>
  <c r="V181" i="27"/>
  <c r="U181" i="27"/>
  <c r="T181" i="27"/>
  <c r="S181" i="27"/>
  <c r="R181" i="27"/>
  <c r="L181" i="27"/>
  <c r="M181" i="27" s="1"/>
  <c r="I181" i="27"/>
  <c r="J181" i="27" s="1"/>
  <c r="F181" i="27"/>
  <c r="D181" i="27"/>
  <c r="AH180" i="27"/>
  <c r="AG180" i="27"/>
  <c r="AF180" i="27"/>
  <c r="AE180" i="27"/>
  <c r="AD180" i="27"/>
  <c r="AC180" i="27"/>
  <c r="AB180" i="27"/>
  <c r="AA180" i="27"/>
  <c r="Z180" i="27"/>
  <c r="Y180" i="27"/>
  <c r="X180" i="27"/>
  <c r="W180" i="27"/>
  <c r="V180" i="27"/>
  <c r="U180" i="27"/>
  <c r="T180" i="27"/>
  <c r="S180" i="27"/>
  <c r="R180" i="27"/>
  <c r="M180" i="27"/>
  <c r="L180" i="27"/>
  <c r="J180" i="27"/>
  <c r="I180" i="27"/>
  <c r="F180" i="27"/>
  <c r="D180" i="27"/>
  <c r="AH179" i="27"/>
  <c r="AG179" i="27"/>
  <c r="AF179" i="27"/>
  <c r="AE179" i="27"/>
  <c r="AD179" i="27"/>
  <c r="AC179" i="27"/>
  <c r="AB179" i="27"/>
  <c r="AA179" i="27"/>
  <c r="Z179" i="27"/>
  <c r="Y179" i="27"/>
  <c r="X179" i="27"/>
  <c r="W179" i="27"/>
  <c r="V179" i="27"/>
  <c r="U179" i="27"/>
  <c r="T179" i="27"/>
  <c r="S179" i="27"/>
  <c r="R179" i="27"/>
  <c r="L179" i="27"/>
  <c r="M179" i="27" s="1"/>
  <c r="I179" i="27"/>
  <c r="J179" i="27" s="1"/>
  <c r="F179" i="27"/>
  <c r="D179" i="27"/>
  <c r="AH178" i="27"/>
  <c r="AG178" i="27"/>
  <c r="AF178" i="27"/>
  <c r="AE178" i="27"/>
  <c r="AD178" i="27"/>
  <c r="AC178" i="27"/>
  <c r="AB178" i="27"/>
  <c r="AA178" i="27"/>
  <c r="Z178" i="27"/>
  <c r="Y178" i="27"/>
  <c r="X178" i="27"/>
  <c r="W178" i="27"/>
  <c r="V178" i="27"/>
  <c r="U178" i="27"/>
  <c r="T178" i="27"/>
  <c r="S178" i="27"/>
  <c r="R178" i="27"/>
  <c r="M178" i="27"/>
  <c r="L178" i="27"/>
  <c r="J178" i="27"/>
  <c r="I178" i="27"/>
  <c r="F178" i="27"/>
  <c r="D178" i="27"/>
  <c r="AH177" i="27"/>
  <c r="AG177" i="27"/>
  <c r="AF177" i="27"/>
  <c r="AE177" i="27"/>
  <c r="AD177" i="27"/>
  <c r="AC177" i="27"/>
  <c r="AB177" i="27"/>
  <c r="AA177" i="27"/>
  <c r="Z177" i="27"/>
  <c r="Y177" i="27"/>
  <c r="X177" i="27"/>
  <c r="W177" i="27"/>
  <c r="V177" i="27"/>
  <c r="U177" i="27"/>
  <c r="S177" i="27"/>
  <c r="R177" i="27"/>
  <c r="M177" i="27"/>
  <c r="L177" i="27"/>
  <c r="J177" i="27"/>
  <c r="I177" i="27"/>
  <c r="F177" i="27"/>
  <c r="D177" i="27"/>
  <c r="AH176" i="27"/>
  <c r="AG176" i="27"/>
  <c r="AF176" i="27"/>
  <c r="AE176" i="27"/>
  <c r="AD176" i="27"/>
  <c r="AC176" i="27"/>
  <c r="AB176" i="27"/>
  <c r="AA176" i="27"/>
  <c r="Z176" i="27"/>
  <c r="Y176" i="27"/>
  <c r="X176" i="27"/>
  <c r="W176" i="27"/>
  <c r="V176" i="27"/>
  <c r="U176" i="27"/>
  <c r="T176" i="27"/>
  <c r="S176" i="27"/>
  <c r="R176" i="27"/>
  <c r="L176" i="27"/>
  <c r="M176" i="27" s="1"/>
  <c r="I176" i="27"/>
  <c r="J176" i="27" s="1"/>
  <c r="F176" i="27"/>
  <c r="D176" i="27"/>
  <c r="AH175" i="27"/>
  <c r="AG175" i="27"/>
  <c r="AF175" i="27"/>
  <c r="AE175" i="27"/>
  <c r="AD175" i="27"/>
  <c r="AC175" i="27"/>
  <c r="AB175" i="27"/>
  <c r="AA175" i="27"/>
  <c r="Z175" i="27"/>
  <c r="Y175" i="27"/>
  <c r="X175" i="27"/>
  <c r="W175" i="27"/>
  <c r="V175" i="27"/>
  <c r="U175" i="27"/>
  <c r="T175" i="27"/>
  <c r="R175" i="27"/>
  <c r="L175" i="27"/>
  <c r="M175" i="27" s="1"/>
  <c r="I175" i="27"/>
  <c r="J175" i="27" s="1"/>
  <c r="F175" i="27"/>
  <c r="D175" i="27"/>
  <c r="AH174" i="27"/>
  <c r="AG174" i="27"/>
  <c r="AF174" i="27"/>
  <c r="AE174" i="27"/>
  <c r="AD174" i="27"/>
  <c r="AC174" i="27"/>
  <c r="AB174" i="27"/>
  <c r="AA174" i="27"/>
  <c r="Z174" i="27"/>
  <c r="Y174" i="27"/>
  <c r="X174" i="27"/>
  <c r="W174" i="27"/>
  <c r="V174" i="27"/>
  <c r="U174" i="27"/>
  <c r="T174" i="27"/>
  <c r="S174" i="27"/>
  <c r="R174" i="27"/>
  <c r="M174" i="27"/>
  <c r="L174" i="27"/>
  <c r="J174" i="27"/>
  <c r="I174" i="27"/>
  <c r="F174" i="27"/>
  <c r="D174" i="27"/>
  <c r="AH173" i="27"/>
  <c r="AG173" i="27"/>
  <c r="AF173" i="27"/>
  <c r="AE173" i="27"/>
  <c r="AD173" i="27"/>
  <c r="AC173" i="27"/>
  <c r="AB173" i="27"/>
  <c r="AA173" i="27"/>
  <c r="Z173" i="27"/>
  <c r="Y173" i="27"/>
  <c r="X173" i="27"/>
  <c r="W173" i="27"/>
  <c r="V173" i="27"/>
  <c r="U173" i="27"/>
  <c r="T173" i="27"/>
  <c r="S173" i="27"/>
  <c r="R173" i="27"/>
  <c r="L173" i="27"/>
  <c r="M173" i="27" s="1"/>
  <c r="I173" i="27"/>
  <c r="J173" i="27" s="1"/>
  <c r="F173" i="27"/>
  <c r="D173" i="27"/>
  <c r="AH172" i="27"/>
  <c r="AG172" i="27"/>
  <c r="AF172" i="27"/>
  <c r="AE172" i="27"/>
  <c r="AD172" i="27"/>
  <c r="AC172" i="27"/>
  <c r="AB172" i="27"/>
  <c r="AA172" i="27"/>
  <c r="Z172" i="27"/>
  <c r="Y172" i="27"/>
  <c r="X172" i="27"/>
  <c r="W172" i="27"/>
  <c r="V172" i="27"/>
  <c r="U172" i="27"/>
  <c r="T172" i="27"/>
  <c r="S172" i="27"/>
  <c r="R172" i="27"/>
  <c r="M172" i="27"/>
  <c r="L172" i="27"/>
  <c r="J172" i="27"/>
  <c r="I172" i="27"/>
  <c r="F172" i="27"/>
  <c r="D172" i="27"/>
  <c r="AH171" i="27"/>
  <c r="AG171" i="27"/>
  <c r="AF171" i="27"/>
  <c r="AE171" i="27"/>
  <c r="AD171" i="27"/>
  <c r="AC171" i="27"/>
  <c r="AB171" i="27"/>
  <c r="AA171" i="27"/>
  <c r="Z171" i="27"/>
  <c r="Y171" i="27"/>
  <c r="X171" i="27"/>
  <c r="W171" i="27"/>
  <c r="V171" i="27"/>
  <c r="U171" i="27"/>
  <c r="T171" i="27"/>
  <c r="S171" i="27"/>
  <c r="R171" i="27"/>
  <c r="L171" i="27"/>
  <c r="M171" i="27" s="1"/>
  <c r="I171" i="27"/>
  <c r="J171" i="27" s="1"/>
  <c r="F171" i="27"/>
  <c r="D171" i="27"/>
  <c r="AH170" i="27"/>
  <c r="AG170" i="27"/>
  <c r="AF170" i="27"/>
  <c r="AE170" i="27"/>
  <c r="AD170" i="27"/>
  <c r="AC170" i="27"/>
  <c r="AB170" i="27"/>
  <c r="AA170" i="27"/>
  <c r="Z170" i="27"/>
  <c r="Y170" i="27"/>
  <c r="X170" i="27"/>
  <c r="W170" i="27"/>
  <c r="V170" i="27"/>
  <c r="U170" i="27"/>
  <c r="T170" i="27"/>
  <c r="S170" i="27"/>
  <c r="R170" i="27"/>
  <c r="M170" i="27"/>
  <c r="L170" i="27"/>
  <c r="J170" i="27"/>
  <c r="I170" i="27"/>
  <c r="F170" i="27"/>
  <c r="D170" i="27"/>
  <c r="AH169" i="27"/>
  <c r="AG169" i="27"/>
  <c r="AF169" i="27"/>
  <c r="AE169" i="27"/>
  <c r="AD169" i="27"/>
  <c r="AC169" i="27"/>
  <c r="AB169" i="27"/>
  <c r="AA169" i="27"/>
  <c r="Z169" i="27"/>
  <c r="Y169" i="27"/>
  <c r="X169" i="27"/>
  <c r="W169" i="27"/>
  <c r="V169" i="27"/>
  <c r="U169" i="27"/>
  <c r="T169" i="27"/>
  <c r="S169" i="27"/>
  <c r="R169" i="27"/>
  <c r="L169" i="27"/>
  <c r="M169" i="27" s="1"/>
  <c r="I169" i="27"/>
  <c r="J169" i="27" s="1"/>
  <c r="F169" i="27"/>
  <c r="D169" i="27"/>
  <c r="AH168" i="27"/>
  <c r="AG168" i="27"/>
  <c r="AF168" i="27"/>
  <c r="AE168" i="27"/>
  <c r="AD168" i="27"/>
  <c r="AC168" i="27"/>
  <c r="AB168" i="27"/>
  <c r="AA168" i="27"/>
  <c r="Z168" i="27"/>
  <c r="Y168" i="27"/>
  <c r="X168" i="27"/>
  <c r="W168" i="27"/>
  <c r="V168" i="27"/>
  <c r="U168" i="27"/>
  <c r="T168" i="27"/>
  <c r="S168" i="27"/>
  <c r="R168" i="27"/>
  <c r="M168" i="27"/>
  <c r="L168" i="27"/>
  <c r="J168" i="27"/>
  <c r="I168" i="27"/>
  <c r="F168" i="27"/>
  <c r="D168" i="27"/>
  <c r="AH167" i="27"/>
  <c r="AG167" i="27"/>
  <c r="AF167" i="27"/>
  <c r="AE167" i="27"/>
  <c r="AD167" i="27"/>
  <c r="AC167" i="27"/>
  <c r="AB167" i="27"/>
  <c r="AA167" i="27"/>
  <c r="Z167" i="27"/>
  <c r="Y167" i="27"/>
  <c r="X167" i="27"/>
  <c r="W167" i="27"/>
  <c r="V167" i="27"/>
  <c r="U167" i="27"/>
  <c r="T167" i="27"/>
  <c r="S167" i="27"/>
  <c r="R167" i="27"/>
  <c r="L167" i="27"/>
  <c r="M167" i="27" s="1"/>
  <c r="I167" i="27"/>
  <c r="J167" i="27" s="1"/>
  <c r="F167" i="27"/>
  <c r="D167" i="27"/>
  <c r="AH166" i="27"/>
  <c r="AG166" i="27"/>
  <c r="AF166" i="27"/>
  <c r="AE166" i="27"/>
  <c r="AD166" i="27"/>
  <c r="AC166" i="27"/>
  <c r="AB166" i="27"/>
  <c r="AA166" i="27"/>
  <c r="Z166" i="27"/>
  <c r="Y166" i="27"/>
  <c r="X166" i="27"/>
  <c r="W166" i="27"/>
  <c r="V166" i="27"/>
  <c r="U166" i="27"/>
  <c r="T166" i="27"/>
  <c r="S166" i="27"/>
  <c r="R166" i="27"/>
  <c r="M166" i="27"/>
  <c r="L166" i="27"/>
  <c r="J166" i="27"/>
  <c r="I166" i="27"/>
  <c r="F166" i="27"/>
  <c r="D166" i="27"/>
  <c r="AH165" i="27"/>
  <c r="AG165" i="27"/>
  <c r="AF165" i="27"/>
  <c r="AE165" i="27"/>
  <c r="AD165" i="27"/>
  <c r="AC165" i="27"/>
  <c r="AB165" i="27"/>
  <c r="AA165" i="27"/>
  <c r="Z165" i="27"/>
  <c r="Y165" i="27"/>
  <c r="X165" i="27"/>
  <c r="W165" i="27"/>
  <c r="V165" i="27"/>
  <c r="U165" i="27"/>
  <c r="T165" i="27"/>
  <c r="S165" i="27"/>
  <c r="R165" i="27"/>
  <c r="L165" i="27"/>
  <c r="M165" i="27" s="1"/>
  <c r="I165" i="27"/>
  <c r="J165" i="27" s="1"/>
  <c r="F165" i="27"/>
  <c r="D165" i="27"/>
  <c r="AH164" i="27"/>
  <c r="AG164" i="27"/>
  <c r="AF164" i="27"/>
  <c r="AE164" i="27"/>
  <c r="AD164" i="27"/>
  <c r="AC164" i="27"/>
  <c r="AB164" i="27"/>
  <c r="AA164" i="27"/>
  <c r="Z164" i="27"/>
  <c r="Y164" i="27"/>
  <c r="X164" i="27"/>
  <c r="W164" i="27"/>
  <c r="V164" i="27"/>
  <c r="U164" i="27"/>
  <c r="T164" i="27"/>
  <c r="S164" i="27"/>
  <c r="R164" i="27"/>
  <c r="M164" i="27"/>
  <c r="L164" i="27"/>
  <c r="J164" i="27"/>
  <c r="I164" i="27"/>
  <c r="F164" i="27"/>
  <c r="D164" i="27"/>
  <c r="AH163" i="27"/>
  <c r="AG163" i="27"/>
  <c r="AF163" i="27"/>
  <c r="AE163" i="27"/>
  <c r="AD163" i="27"/>
  <c r="AC163" i="27"/>
  <c r="AB163" i="27"/>
  <c r="AA163" i="27"/>
  <c r="Z163" i="27"/>
  <c r="Y163" i="27"/>
  <c r="X163" i="27"/>
  <c r="W163" i="27"/>
  <c r="V163" i="27"/>
  <c r="U163" i="27"/>
  <c r="T163" i="27"/>
  <c r="S163" i="27"/>
  <c r="R163" i="27"/>
  <c r="L163" i="27"/>
  <c r="M163" i="27" s="1"/>
  <c r="I163" i="27"/>
  <c r="J163" i="27" s="1"/>
  <c r="F163" i="27"/>
  <c r="D163" i="27"/>
  <c r="AH162" i="27"/>
  <c r="AG162" i="27"/>
  <c r="AF162" i="27"/>
  <c r="AE162" i="27"/>
  <c r="AD162" i="27"/>
  <c r="AC162" i="27"/>
  <c r="AB162" i="27"/>
  <c r="AA162" i="27"/>
  <c r="Z162" i="27"/>
  <c r="Y162" i="27"/>
  <c r="X162" i="27"/>
  <c r="W162" i="27"/>
  <c r="V162" i="27"/>
  <c r="U162" i="27"/>
  <c r="T162" i="27"/>
  <c r="S162" i="27"/>
  <c r="R162" i="27"/>
  <c r="M162" i="27"/>
  <c r="L162" i="27"/>
  <c r="J162" i="27"/>
  <c r="I162" i="27"/>
  <c r="F162" i="27"/>
  <c r="D162" i="27"/>
  <c r="AH161" i="27"/>
  <c r="AG161" i="27"/>
  <c r="AF161" i="27"/>
  <c r="AE161" i="27"/>
  <c r="AD161" i="27"/>
  <c r="AC161" i="27"/>
  <c r="AB161" i="27"/>
  <c r="AA161" i="27"/>
  <c r="Z161" i="27"/>
  <c r="Y161" i="27"/>
  <c r="X161" i="27"/>
  <c r="W161" i="27"/>
  <c r="V161" i="27"/>
  <c r="U161" i="27"/>
  <c r="T161" i="27"/>
  <c r="S161" i="27"/>
  <c r="R161" i="27"/>
  <c r="L161" i="27"/>
  <c r="M161" i="27" s="1"/>
  <c r="I161" i="27"/>
  <c r="J161" i="27" s="1"/>
  <c r="F161" i="27"/>
  <c r="D161" i="27"/>
  <c r="AH160" i="27"/>
  <c r="AG160" i="27"/>
  <c r="AF160" i="27"/>
  <c r="AE160" i="27"/>
  <c r="AD160" i="27"/>
  <c r="AC160" i="27"/>
  <c r="AB160" i="27"/>
  <c r="AA160" i="27"/>
  <c r="Z160" i="27"/>
  <c r="Y160" i="27"/>
  <c r="X160" i="27"/>
  <c r="W160" i="27"/>
  <c r="V160" i="27"/>
  <c r="U160" i="27"/>
  <c r="T160" i="27"/>
  <c r="S160" i="27"/>
  <c r="R160" i="27"/>
  <c r="M160" i="27"/>
  <c r="L160" i="27"/>
  <c r="J160" i="27"/>
  <c r="I160" i="27"/>
  <c r="F160" i="27"/>
  <c r="D160" i="27"/>
  <c r="AH159" i="27"/>
  <c r="AG159" i="27"/>
  <c r="AF159" i="27"/>
  <c r="AE159" i="27"/>
  <c r="AD159" i="27"/>
  <c r="AC159" i="27"/>
  <c r="AB159" i="27"/>
  <c r="AA159" i="27"/>
  <c r="Z159" i="27"/>
  <c r="Y159" i="27"/>
  <c r="X159" i="27"/>
  <c r="W159" i="27"/>
  <c r="V159" i="27"/>
  <c r="U159" i="27"/>
  <c r="T159" i="27"/>
  <c r="S159" i="27"/>
  <c r="R159" i="27"/>
  <c r="L159" i="27"/>
  <c r="M159" i="27" s="1"/>
  <c r="I159" i="27"/>
  <c r="J159" i="27" s="1"/>
  <c r="F159" i="27"/>
  <c r="D159" i="27"/>
  <c r="AH158" i="27"/>
  <c r="AG158" i="27"/>
  <c r="AF158" i="27"/>
  <c r="AE158" i="27"/>
  <c r="AD158" i="27"/>
  <c r="AC158" i="27"/>
  <c r="AB158" i="27"/>
  <c r="AA158" i="27"/>
  <c r="Z158" i="27"/>
  <c r="Y158" i="27"/>
  <c r="X158" i="27"/>
  <c r="W158" i="27"/>
  <c r="V158" i="27"/>
  <c r="U158" i="27"/>
  <c r="T158" i="27"/>
  <c r="S158" i="27"/>
  <c r="R158" i="27"/>
  <c r="M158" i="27"/>
  <c r="L158" i="27"/>
  <c r="J158" i="27"/>
  <c r="I158" i="27"/>
  <c r="F158" i="27"/>
  <c r="D158" i="27"/>
  <c r="AH157" i="27"/>
  <c r="AG157" i="27"/>
  <c r="AF157" i="27"/>
  <c r="AE157" i="27"/>
  <c r="AD157" i="27"/>
  <c r="AC157" i="27"/>
  <c r="AB157" i="27"/>
  <c r="AA157" i="27"/>
  <c r="Z157" i="27"/>
  <c r="Y157" i="27"/>
  <c r="X157" i="27"/>
  <c r="W157" i="27"/>
  <c r="V157" i="27"/>
  <c r="U157" i="27"/>
  <c r="T157" i="27"/>
  <c r="S157" i="27"/>
  <c r="R157" i="27"/>
  <c r="L157" i="27"/>
  <c r="M157" i="27" s="1"/>
  <c r="I157" i="27"/>
  <c r="J157" i="27" s="1"/>
  <c r="F157" i="27"/>
  <c r="D157" i="27"/>
  <c r="AH156" i="27"/>
  <c r="AG156" i="27"/>
  <c r="AF156" i="27"/>
  <c r="AE156" i="27"/>
  <c r="AD156" i="27"/>
  <c r="AC156" i="27"/>
  <c r="AB156" i="27"/>
  <c r="AA156" i="27"/>
  <c r="Z156" i="27"/>
  <c r="Y156" i="27"/>
  <c r="X156" i="27"/>
  <c r="W156" i="27"/>
  <c r="V156" i="27"/>
  <c r="U156" i="27"/>
  <c r="T156" i="27"/>
  <c r="S156" i="27"/>
  <c r="R156" i="27"/>
  <c r="M156" i="27"/>
  <c r="L156" i="27"/>
  <c r="J156" i="27"/>
  <c r="I156" i="27"/>
  <c r="F156" i="27"/>
  <c r="D156" i="27"/>
  <c r="AH155" i="27"/>
  <c r="AG155" i="27"/>
  <c r="AF155" i="27"/>
  <c r="AE155" i="27"/>
  <c r="AD155" i="27"/>
  <c r="AC155" i="27"/>
  <c r="AB155" i="27"/>
  <c r="AA155" i="27"/>
  <c r="Z155" i="27"/>
  <c r="Y155" i="27"/>
  <c r="X155" i="27"/>
  <c r="W155" i="27"/>
  <c r="V155" i="27"/>
  <c r="U155" i="27"/>
  <c r="T155" i="27"/>
  <c r="S155" i="27"/>
  <c r="R155" i="27"/>
  <c r="L155" i="27"/>
  <c r="M155" i="27" s="1"/>
  <c r="I155" i="27"/>
  <c r="J155" i="27" s="1"/>
  <c r="F155" i="27"/>
  <c r="D155" i="27"/>
  <c r="AH154" i="27"/>
  <c r="AG154" i="27"/>
  <c r="AF154" i="27"/>
  <c r="AE154" i="27"/>
  <c r="AD154" i="27"/>
  <c r="AC154" i="27"/>
  <c r="AB154" i="27"/>
  <c r="AA154" i="27"/>
  <c r="Z154" i="27"/>
  <c r="Y154" i="27"/>
  <c r="X154" i="27"/>
  <c r="W154" i="27"/>
  <c r="V154" i="27"/>
  <c r="U154" i="27"/>
  <c r="T154" i="27"/>
  <c r="S154" i="27"/>
  <c r="R154" i="27"/>
  <c r="M154" i="27"/>
  <c r="L154" i="27"/>
  <c r="J154" i="27"/>
  <c r="I154" i="27"/>
  <c r="F154" i="27"/>
  <c r="D154" i="27"/>
  <c r="AH153" i="27"/>
  <c r="AG153" i="27"/>
  <c r="AF153" i="27"/>
  <c r="AE153" i="27"/>
  <c r="AD153" i="27"/>
  <c r="AC153" i="27"/>
  <c r="AB153" i="27"/>
  <c r="AA153" i="27"/>
  <c r="Z153" i="27"/>
  <c r="Y153" i="27"/>
  <c r="X153" i="27"/>
  <c r="W153" i="27"/>
  <c r="V153" i="27"/>
  <c r="U153" i="27"/>
  <c r="T153" i="27"/>
  <c r="S153" i="27"/>
  <c r="R153" i="27"/>
  <c r="L153" i="27"/>
  <c r="M153" i="27" s="1"/>
  <c r="I153" i="27"/>
  <c r="J153" i="27" s="1"/>
  <c r="F153" i="27"/>
  <c r="D153" i="27"/>
  <c r="AH152" i="27"/>
  <c r="AG152" i="27"/>
  <c r="AF152" i="27"/>
  <c r="AE152" i="27"/>
  <c r="AD152" i="27"/>
  <c r="AC152" i="27"/>
  <c r="AB152" i="27"/>
  <c r="AA152" i="27"/>
  <c r="Z152" i="27"/>
  <c r="Y152" i="27"/>
  <c r="X152" i="27"/>
  <c r="W152" i="27"/>
  <c r="V152" i="27"/>
  <c r="U152" i="27"/>
  <c r="T152" i="27"/>
  <c r="S152" i="27"/>
  <c r="R152" i="27"/>
  <c r="M152" i="27"/>
  <c r="L152" i="27"/>
  <c r="J152" i="27"/>
  <c r="I152" i="27"/>
  <c r="F152" i="27"/>
  <c r="D152" i="27"/>
  <c r="AH151" i="27"/>
  <c r="AG151" i="27"/>
  <c r="AF151" i="27"/>
  <c r="AE151" i="27"/>
  <c r="AD151" i="27"/>
  <c r="AC151" i="27"/>
  <c r="AB151" i="27"/>
  <c r="AA151" i="27"/>
  <c r="Z151" i="27"/>
  <c r="Y151" i="27"/>
  <c r="X151" i="27"/>
  <c r="W151" i="27"/>
  <c r="V151" i="27"/>
  <c r="U151" i="27"/>
  <c r="T151" i="27"/>
  <c r="S151" i="27"/>
  <c r="R151" i="27"/>
  <c r="L151" i="27"/>
  <c r="M151" i="27" s="1"/>
  <c r="I151" i="27"/>
  <c r="J151" i="27" s="1"/>
  <c r="F151" i="27"/>
  <c r="D151" i="27"/>
  <c r="AH150" i="27"/>
  <c r="AG150" i="27"/>
  <c r="AF150" i="27"/>
  <c r="AE150" i="27"/>
  <c r="AD150" i="27"/>
  <c r="AC150" i="27"/>
  <c r="AB150" i="27"/>
  <c r="AA150" i="27"/>
  <c r="Z150" i="27"/>
  <c r="Y150" i="27"/>
  <c r="X150" i="27"/>
  <c r="W150" i="27"/>
  <c r="V150" i="27"/>
  <c r="U150" i="27"/>
  <c r="T150" i="27"/>
  <c r="S150" i="27"/>
  <c r="R150" i="27"/>
  <c r="M150" i="27"/>
  <c r="L150" i="27"/>
  <c r="J150" i="27"/>
  <c r="I150" i="27"/>
  <c r="F150" i="27"/>
  <c r="D150" i="27"/>
  <c r="AH149" i="27"/>
  <c r="AG149" i="27"/>
  <c r="AF149" i="27"/>
  <c r="AE149" i="27"/>
  <c r="AD149" i="27"/>
  <c r="AC149" i="27"/>
  <c r="AB149" i="27"/>
  <c r="AA149" i="27"/>
  <c r="Z149" i="27"/>
  <c r="Y149" i="27"/>
  <c r="X149" i="27"/>
  <c r="W149" i="27"/>
  <c r="V149" i="27"/>
  <c r="U149" i="27"/>
  <c r="T149" i="27"/>
  <c r="S149" i="27"/>
  <c r="R149" i="27"/>
  <c r="L149" i="27"/>
  <c r="M149" i="27" s="1"/>
  <c r="I149" i="27"/>
  <c r="J149" i="27" s="1"/>
  <c r="F149" i="27"/>
  <c r="D149" i="27"/>
  <c r="AH148" i="27"/>
  <c r="AG148" i="27"/>
  <c r="AF148" i="27"/>
  <c r="AE148" i="27"/>
  <c r="AD148" i="27"/>
  <c r="AC148" i="27"/>
  <c r="AB148" i="27"/>
  <c r="AA148" i="27"/>
  <c r="Z148" i="27"/>
  <c r="Y148" i="27"/>
  <c r="X148" i="27"/>
  <c r="W148" i="27"/>
  <c r="V148" i="27"/>
  <c r="U148" i="27"/>
  <c r="T148" i="27"/>
  <c r="S148" i="27"/>
  <c r="R148" i="27"/>
  <c r="M148" i="27"/>
  <c r="L148" i="27"/>
  <c r="J148" i="27"/>
  <c r="I148" i="27"/>
  <c r="F148" i="27"/>
  <c r="D148" i="27"/>
  <c r="AH147" i="27"/>
  <c r="AG147" i="27"/>
  <c r="AF147" i="27"/>
  <c r="AE147" i="27"/>
  <c r="AD147" i="27"/>
  <c r="AC147" i="27"/>
  <c r="AB147" i="27"/>
  <c r="AA147" i="27"/>
  <c r="Z147" i="27"/>
  <c r="Y147" i="27"/>
  <c r="X147" i="27"/>
  <c r="W147" i="27"/>
  <c r="V147" i="27"/>
  <c r="U147" i="27"/>
  <c r="T147" i="27"/>
  <c r="S147" i="27"/>
  <c r="R147" i="27"/>
  <c r="L147" i="27"/>
  <c r="M147" i="27" s="1"/>
  <c r="I147" i="27"/>
  <c r="J147" i="27" s="1"/>
  <c r="F147" i="27"/>
  <c r="D147" i="27"/>
  <c r="AH146" i="27"/>
  <c r="AG146" i="27"/>
  <c r="AF146" i="27"/>
  <c r="AE146" i="27"/>
  <c r="AD146" i="27"/>
  <c r="AC146" i="27"/>
  <c r="AB146" i="27"/>
  <c r="AA146" i="27"/>
  <c r="Z146" i="27"/>
  <c r="Y146" i="27"/>
  <c r="X146" i="27"/>
  <c r="W146" i="27"/>
  <c r="V146" i="27"/>
  <c r="U146" i="27"/>
  <c r="T146" i="27"/>
  <c r="S146" i="27"/>
  <c r="R146" i="27"/>
  <c r="M146" i="27"/>
  <c r="L146" i="27"/>
  <c r="J146" i="27"/>
  <c r="I146" i="27"/>
  <c r="F146" i="27"/>
  <c r="D146" i="27"/>
  <c r="AH145" i="27"/>
  <c r="AG145" i="27"/>
  <c r="AF145" i="27"/>
  <c r="AE145" i="27"/>
  <c r="AD145" i="27"/>
  <c r="AC145" i="27"/>
  <c r="AB145" i="27"/>
  <c r="AA145" i="27"/>
  <c r="Z145" i="27"/>
  <c r="Y145" i="27"/>
  <c r="X145" i="27"/>
  <c r="W145" i="27"/>
  <c r="V145" i="27"/>
  <c r="U145" i="27"/>
  <c r="T145" i="27"/>
  <c r="S145" i="27"/>
  <c r="R145" i="27"/>
  <c r="L145" i="27"/>
  <c r="M145" i="27" s="1"/>
  <c r="I145" i="27"/>
  <c r="J145" i="27" s="1"/>
  <c r="F145" i="27"/>
  <c r="D145" i="27"/>
  <c r="AH144" i="27"/>
  <c r="AG144" i="27"/>
  <c r="AF144" i="27"/>
  <c r="AE144" i="27"/>
  <c r="AD144" i="27"/>
  <c r="AC144" i="27"/>
  <c r="AB144" i="27"/>
  <c r="AA144" i="27"/>
  <c r="Z144" i="27"/>
  <c r="Y144" i="27"/>
  <c r="X144" i="27"/>
  <c r="W144" i="27"/>
  <c r="V144" i="27"/>
  <c r="U144" i="27"/>
  <c r="T144" i="27"/>
  <c r="S144" i="27"/>
  <c r="R144" i="27"/>
  <c r="M144" i="27"/>
  <c r="L144" i="27"/>
  <c r="J144" i="27"/>
  <c r="I144" i="27"/>
  <c r="F144" i="27"/>
  <c r="D144" i="27"/>
  <c r="AH143" i="27"/>
  <c r="AG143" i="27"/>
  <c r="AF143" i="27"/>
  <c r="AE143" i="27"/>
  <c r="AD143" i="27"/>
  <c r="AC143" i="27"/>
  <c r="AB143" i="27"/>
  <c r="AA143" i="27"/>
  <c r="Z143" i="27"/>
  <c r="Y143" i="27"/>
  <c r="X143" i="27"/>
  <c r="W143" i="27"/>
  <c r="V143" i="27"/>
  <c r="U143" i="27"/>
  <c r="T143" i="27"/>
  <c r="S143" i="27"/>
  <c r="R143" i="27"/>
  <c r="L143" i="27"/>
  <c r="M143" i="27" s="1"/>
  <c r="I143" i="27"/>
  <c r="J143" i="27" s="1"/>
  <c r="F143" i="27"/>
  <c r="D143" i="27"/>
  <c r="AH142" i="27"/>
  <c r="AG142" i="27"/>
  <c r="AF142" i="27"/>
  <c r="AE142" i="27"/>
  <c r="AD142" i="27"/>
  <c r="AC142" i="27"/>
  <c r="AB142" i="27"/>
  <c r="AA142" i="27"/>
  <c r="Z142" i="27"/>
  <c r="Y142" i="27"/>
  <c r="X142" i="27"/>
  <c r="W142" i="27"/>
  <c r="V142" i="27"/>
  <c r="U142" i="27"/>
  <c r="T142" i="27"/>
  <c r="S142" i="27"/>
  <c r="R142" i="27"/>
  <c r="M142" i="27"/>
  <c r="L142" i="27"/>
  <c r="J142" i="27"/>
  <c r="I142" i="27"/>
  <c r="F142" i="27"/>
  <c r="D142" i="27"/>
  <c r="AH141" i="27"/>
  <c r="AG141" i="27"/>
  <c r="AF141" i="27"/>
  <c r="AE141" i="27"/>
  <c r="AD141" i="27"/>
  <c r="AC141" i="27"/>
  <c r="AB141" i="27"/>
  <c r="AA141" i="27"/>
  <c r="Z141" i="27"/>
  <c r="Y141" i="27"/>
  <c r="X141" i="27"/>
  <c r="W141" i="27"/>
  <c r="V141" i="27"/>
  <c r="U141" i="27"/>
  <c r="T141" i="27"/>
  <c r="S141" i="27"/>
  <c r="R141" i="27"/>
  <c r="L141" i="27"/>
  <c r="M141" i="27" s="1"/>
  <c r="I141" i="27"/>
  <c r="J141" i="27" s="1"/>
  <c r="F141" i="27"/>
  <c r="D141" i="27"/>
  <c r="AH140" i="27"/>
  <c r="AG140" i="27"/>
  <c r="AF140" i="27"/>
  <c r="AE140" i="27"/>
  <c r="AD140" i="27"/>
  <c r="AC140" i="27"/>
  <c r="AB140" i="27"/>
  <c r="AA140" i="27"/>
  <c r="Z140" i="27"/>
  <c r="Y140" i="27"/>
  <c r="X140" i="27"/>
  <c r="W140" i="27"/>
  <c r="V140" i="27"/>
  <c r="U140" i="27"/>
  <c r="T140" i="27"/>
  <c r="S140" i="27"/>
  <c r="R140" i="27"/>
  <c r="M140" i="27"/>
  <c r="L140" i="27"/>
  <c r="J140" i="27"/>
  <c r="I140" i="27"/>
  <c r="F140" i="27"/>
  <c r="D140" i="27"/>
  <c r="AH139" i="27"/>
  <c r="AG139" i="27"/>
  <c r="AF139" i="27"/>
  <c r="AE139" i="27"/>
  <c r="AD139" i="27"/>
  <c r="AC139" i="27"/>
  <c r="AB139" i="27"/>
  <c r="AA139" i="27"/>
  <c r="Z139" i="27"/>
  <c r="Y139" i="27"/>
  <c r="X139" i="27"/>
  <c r="W139" i="27"/>
  <c r="V139" i="27"/>
  <c r="U139" i="27"/>
  <c r="T139" i="27"/>
  <c r="S139" i="27"/>
  <c r="R139" i="27"/>
  <c r="L139" i="27"/>
  <c r="M139" i="27" s="1"/>
  <c r="I139" i="27"/>
  <c r="J139" i="27" s="1"/>
  <c r="F139" i="27"/>
  <c r="D139" i="27"/>
  <c r="AH138" i="27"/>
  <c r="AG138" i="27"/>
  <c r="AF138" i="27"/>
  <c r="AE138" i="27"/>
  <c r="AD138" i="27"/>
  <c r="AC138" i="27"/>
  <c r="AB138" i="27"/>
  <c r="AA138" i="27"/>
  <c r="Z138" i="27"/>
  <c r="Y138" i="27"/>
  <c r="X138" i="27"/>
  <c r="W138" i="27"/>
  <c r="V138" i="27"/>
  <c r="U138" i="27"/>
  <c r="T138" i="27"/>
  <c r="S138" i="27"/>
  <c r="R138" i="27"/>
  <c r="M138" i="27"/>
  <c r="L138" i="27"/>
  <c r="J138" i="27"/>
  <c r="I138" i="27"/>
  <c r="F138" i="27"/>
  <c r="D138" i="27"/>
  <c r="AH137" i="27"/>
  <c r="AG137" i="27"/>
  <c r="AF137" i="27"/>
  <c r="AE137" i="27"/>
  <c r="AD137" i="27"/>
  <c r="AC137" i="27"/>
  <c r="AB137" i="27"/>
  <c r="AA137" i="27"/>
  <c r="Z137" i="27"/>
  <c r="Y137" i="27"/>
  <c r="X137" i="27"/>
  <c r="W137" i="27"/>
  <c r="V137" i="27"/>
  <c r="U137" i="27"/>
  <c r="T137" i="27"/>
  <c r="S137" i="27"/>
  <c r="R137" i="27"/>
  <c r="L137" i="27"/>
  <c r="M137" i="27" s="1"/>
  <c r="I137" i="27"/>
  <c r="J137" i="27" s="1"/>
  <c r="F137" i="27"/>
  <c r="D137" i="27"/>
  <c r="AH136" i="27"/>
  <c r="AG136" i="27"/>
  <c r="AF136" i="27"/>
  <c r="AE136" i="27"/>
  <c r="AD136" i="27"/>
  <c r="AC136" i="27"/>
  <c r="AB136" i="27"/>
  <c r="AA136" i="27"/>
  <c r="Z136" i="27"/>
  <c r="Y136" i="27"/>
  <c r="X136" i="27"/>
  <c r="W136" i="27"/>
  <c r="V136" i="27"/>
  <c r="U136" i="27"/>
  <c r="T136" i="27"/>
  <c r="S136" i="27"/>
  <c r="R136" i="27"/>
  <c r="M136" i="27"/>
  <c r="L136" i="27"/>
  <c r="J136" i="27"/>
  <c r="I136" i="27"/>
  <c r="F136" i="27"/>
  <c r="D136" i="27"/>
  <c r="AH135" i="27"/>
  <c r="AG135" i="27"/>
  <c r="AF135" i="27"/>
  <c r="AE135" i="27"/>
  <c r="AD135" i="27"/>
  <c r="AC135" i="27"/>
  <c r="AB135" i="27"/>
  <c r="AA135" i="27"/>
  <c r="Z135" i="27"/>
  <c r="Y135" i="27"/>
  <c r="X135" i="27"/>
  <c r="W135" i="27"/>
  <c r="V135" i="27"/>
  <c r="U135" i="27"/>
  <c r="T135" i="27"/>
  <c r="S135" i="27"/>
  <c r="R135" i="27"/>
  <c r="L135" i="27"/>
  <c r="M135" i="27" s="1"/>
  <c r="I135" i="27"/>
  <c r="J135" i="27" s="1"/>
  <c r="F135" i="27"/>
  <c r="D135" i="27"/>
  <c r="AH134" i="27"/>
  <c r="AG134" i="27"/>
  <c r="AF134" i="27"/>
  <c r="AE134" i="27"/>
  <c r="AD134" i="27"/>
  <c r="AC134" i="27"/>
  <c r="AB134" i="27"/>
  <c r="AA134" i="27"/>
  <c r="Z134" i="27"/>
  <c r="Y134" i="27"/>
  <c r="X134" i="27"/>
  <c r="W134" i="27"/>
  <c r="V134" i="27"/>
  <c r="U134" i="27"/>
  <c r="T134" i="27"/>
  <c r="S134" i="27"/>
  <c r="R134" i="27"/>
  <c r="M134" i="27"/>
  <c r="L134" i="27"/>
  <c r="J134" i="27"/>
  <c r="I134" i="27"/>
  <c r="F134" i="27"/>
  <c r="D134" i="27"/>
  <c r="AH133" i="27"/>
  <c r="AG133" i="27"/>
  <c r="AF133" i="27"/>
  <c r="AE133" i="27"/>
  <c r="AD133" i="27"/>
  <c r="AC133" i="27"/>
  <c r="AB133" i="27"/>
  <c r="AA133" i="27"/>
  <c r="Z133" i="27"/>
  <c r="Y133" i="27"/>
  <c r="X133" i="27"/>
  <c r="W133" i="27"/>
  <c r="V133" i="27"/>
  <c r="U133" i="27"/>
  <c r="T133" i="27"/>
  <c r="S133" i="27"/>
  <c r="R133" i="27"/>
  <c r="L133" i="27"/>
  <c r="M133" i="27" s="1"/>
  <c r="I133" i="27"/>
  <c r="J133" i="27" s="1"/>
  <c r="F133" i="27"/>
  <c r="D133" i="27"/>
  <c r="AH132" i="27"/>
  <c r="AG132" i="27"/>
  <c r="AF132" i="27"/>
  <c r="AE132" i="27"/>
  <c r="AD132" i="27"/>
  <c r="AC132" i="27"/>
  <c r="AB132" i="27"/>
  <c r="AA132" i="27"/>
  <c r="Z132" i="27"/>
  <c r="Y132" i="27"/>
  <c r="X132" i="27"/>
  <c r="W132" i="27"/>
  <c r="V132" i="27"/>
  <c r="U132" i="27"/>
  <c r="T132" i="27"/>
  <c r="S132" i="27"/>
  <c r="R132" i="27"/>
  <c r="M132" i="27"/>
  <c r="L132" i="27"/>
  <c r="J132" i="27"/>
  <c r="I132" i="27"/>
  <c r="F132" i="27"/>
  <c r="D132" i="27"/>
  <c r="AH131" i="27"/>
  <c r="AG131" i="27"/>
  <c r="AF131" i="27"/>
  <c r="AE131" i="27"/>
  <c r="AD131" i="27"/>
  <c r="AC131" i="27"/>
  <c r="AB131" i="27"/>
  <c r="AA131" i="27"/>
  <c r="Z131" i="27"/>
  <c r="Y131" i="27"/>
  <c r="X131" i="27"/>
  <c r="W131" i="27"/>
  <c r="V131" i="27"/>
  <c r="U131" i="27"/>
  <c r="T131" i="27"/>
  <c r="S131" i="27"/>
  <c r="R131" i="27"/>
  <c r="L131" i="27"/>
  <c r="M131" i="27" s="1"/>
  <c r="I131" i="27"/>
  <c r="J131" i="27" s="1"/>
  <c r="F131" i="27"/>
  <c r="D131" i="27"/>
  <c r="AH130" i="27"/>
  <c r="AG130" i="27"/>
  <c r="AF130" i="27"/>
  <c r="AE130" i="27"/>
  <c r="AD130" i="27"/>
  <c r="AC130" i="27"/>
  <c r="AB130" i="27"/>
  <c r="AA130" i="27"/>
  <c r="Z130" i="27"/>
  <c r="Y130" i="27"/>
  <c r="X130" i="27"/>
  <c r="W130" i="27"/>
  <c r="V130" i="27"/>
  <c r="U130" i="27"/>
  <c r="T130" i="27"/>
  <c r="S130" i="27"/>
  <c r="R130" i="27"/>
  <c r="M130" i="27"/>
  <c r="L130" i="27"/>
  <c r="J130" i="27"/>
  <c r="I130" i="27"/>
  <c r="F130" i="27"/>
  <c r="D130" i="27"/>
  <c r="AH129" i="27"/>
  <c r="AG129" i="27"/>
  <c r="AF129" i="27"/>
  <c r="AE129" i="27"/>
  <c r="AD129" i="27"/>
  <c r="AC129" i="27"/>
  <c r="AB129" i="27"/>
  <c r="AA129" i="27"/>
  <c r="Z129" i="27"/>
  <c r="Y129" i="27"/>
  <c r="X129" i="27"/>
  <c r="W129" i="27"/>
  <c r="V129" i="27"/>
  <c r="U129" i="27"/>
  <c r="T129" i="27"/>
  <c r="S129" i="27"/>
  <c r="R129" i="27"/>
  <c r="L129" i="27"/>
  <c r="M129" i="27" s="1"/>
  <c r="I129" i="27"/>
  <c r="J129" i="27" s="1"/>
  <c r="F129" i="27"/>
  <c r="D129" i="27"/>
  <c r="AH128" i="27"/>
  <c r="AG128" i="27"/>
  <c r="AF128" i="27"/>
  <c r="AE128" i="27"/>
  <c r="AD128" i="27"/>
  <c r="AC128" i="27"/>
  <c r="AB128" i="27"/>
  <c r="AA128" i="27"/>
  <c r="Z128" i="27"/>
  <c r="Y128" i="27"/>
  <c r="X128" i="27"/>
  <c r="W128" i="27"/>
  <c r="V128" i="27"/>
  <c r="U128" i="27"/>
  <c r="T128" i="27"/>
  <c r="S128" i="27"/>
  <c r="R128" i="27"/>
  <c r="M128" i="27"/>
  <c r="L128" i="27"/>
  <c r="J128" i="27"/>
  <c r="I128" i="27"/>
  <c r="F128" i="27"/>
  <c r="D128" i="27"/>
  <c r="AH127" i="27"/>
  <c r="AG127" i="27"/>
  <c r="AF127" i="27"/>
  <c r="AE127" i="27"/>
  <c r="AD127" i="27"/>
  <c r="AC127" i="27"/>
  <c r="AB127" i="27"/>
  <c r="AA127" i="27"/>
  <c r="Z127" i="27"/>
  <c r="Y127" i="27"/>
  <c r="X127" i="27"/>
  <c r="W127" i="27"/>
  <c r="V127" i="27"/>
  <c r="U127" i="27"/>
  <c r="T127" i="27"/>
  <c r="S127" i="27"/>
  <c r="R127" i="27"/>
  <c r="L127" i="27"/>
  <c r="M127" i="27" s="1"/>
  <c r="I127" i="27"/>
  <c r="J127" i="27" s="1"/>
  <c r="F127" i="27"/>
  <c r="D127" i="27"/>
  <c r="AH126" i="27"/>
  <c r="AG126" i="27"/>
  <c r="AF126" i="27"/>
  <c r="AE126" i="27"/>
  <c r="AD126" i="27"/>
  <c r="AC126" i="27"/>
  <c r="AB126" i="27"/>
  <c r="AA126" i="27"/>
  <c r="Z126" i="27"/>
  <c r="Y126" i="27"/>
  <c r="X126" i="27"/>
  <c r="W126" i="27"/>
  <c r="V126" i="27"/>
  <c r="U126" i="27"/>
  <c r="T126" i="27"/>
  <c r="S126" i="27"/>
  <c r="R126" i="27"/>
  <c r="M126" i="27"/>
  <c r="L126" i="27"/>
  <c r="J126" i="27"/>
  <c r="I126" i="27"/>
  <c r="F126" i="27"/>
  <c r="D126" i="27"/>
  <c r="AH125" i="27"/>
  <c r="AG125" i="27"/>
  <c r="AF125" i="27"/>
  <c r="AE125" i="27"/>
  <c r="AD125" i="27"/>
  <c r="AC125" i="27"/>
  <c r="AB125" i="27"/>
  <c r="AA125" i="27"/>
  <c r="Z125" i="27"/>
  <c r="Y125" i="27"/>
  <c r="X125" i="27"/>
  <c r="W125" i="27"/>
  <c r="V125" i="27"/>
  <c r="U125" i="27"/>
  <c r="T125" i="27"/>
  <c r="S125" i="27"/>
  <c r="R125" i="27"/>
  <c r="L125" i="27"/>
  <c r="M125" i="27" s="1"/>
  <c r="I125" i="27"/>
  <c r="J125" i="27" s="1"/>
  <c r="F125" i="27"/>
  <c r="D125" i="27"/>
  <c r="AH124" i="27"/>
  <c r="AG124" i="27"/>
  <c r="AF124" i="27"/>
  <c r="AE124" i="27"/>
  <c r="AD124" i="27"/>
  <c r="AC124" i="27"/>
  <c r="AB124" i="27"/>
  <c r="AA124" i="27"/>
  <c r="Z124" i="27"/>
  <c r="Y124" i="27"/>
  <c r="X124" i="27"/>
  <c r="W124" i="27"/>
  <c r="V124" i="27"/>
  <c r="U124" i="27"/>
  <c r="T124" i="27"/>
  <c r="S124" i="27"/>
  <c r="R124" i="27"/>
  <c r="M124" i="27"/>
  <c r="L124" i="27"/>
  <c r="J124" i="27"/>
  <c r="I124" i="27"/>
  <c r="F124" i="27"/>
  <c r="D124" i="27"/>
  <c r="AH123" i="27"/>
  <c r="AG123" i="27"/>
  <c r="AF123" i="27"/>
  <c r="AE123" i="27"/>
  <c r="AD123" i="27"/>
  <c r="AC123" i="27"/>
  <c r="AB123" i="27"/>
  <c r="AA123" i="27"/>
  <c r="Z123" i="27"/>
  <c r="Y123" i="27"/>
  <c r="X123" i="27"/>
  <c r="W123" i="27"/>
  <c r="V123" i="27"/>
  <c r="U123" i="27"/>
  <c r="T123" i="27"/>
  <c r="S123" i="27"/>
  <c r="R123" i="27"/>
  <c r="L123" i="27"/>
  <c r="M123" i="27" s="1"/>
  <c r="I123" i="27"/>
  <c r="J123" i="27" s="1"/>
  <c r="F123" i="27"/>
  <c r="D123" i="27"/>
  <c r="AH122" i="27"/>
  <c r="AG122" i="27"/>
  <c r="AF122" i="27"/>
  <c r="AE122" i="27"/>
  <c r="AD122" i="27"/>
  <c r="AC122" i="27"/>
  <c r="AB122" i="27"/>
  <c r="AA122" i="27"/>
  <c r="Z122" i="27"/>
  <c r="Y122" i="27"/>
  <c r="X122" i="27"/>
  <c r="W122" i="27"/>
  <c r="V122" i="27"/>
  <c r="U122" i="27"/>
  <c r="T122" i="27"/>
  <c r="S122" i="27"/>
  <c r="R122" i="27"/>
  <c r="M122" i="27"/>
  <c r="L122" i="27"/>
  <c r="J122" i="27"/>
  <c r="I122" i="27"/>
  <c r="F122" i="27"/>
  <c r="D122" i="27"/>
  <c r="AH121" i="27"/>
  <c r="AG121" i="27"/>
  <c r="AF121" i="27"/>
  <c r="AE121" i="27"/>
  <c r="AD121" i="27"/>
  <c r="AC121" i="27"/>
  <c r="AB121" i="27"/>
  <c r="AA121" i="27"/>
  <c r="Z121" i="27"/>
  <c r="Y121" i="27"/>
  <c r="X121" i="27"/>
  <c r="W121" i="27"/>
  <c r="V121" i="27"/>
  <c r="U121" i="27"/>
  <c r="T121" i="27"/>
  <c r="S121" i="27"/>
  <c r="R121" i="27"/>
  <c r="L121" i="27"/>
  <c r="M121" i="27" s="1"/>
  <c r="I121" i="27"/>
  <c r="J121" i="27" s="1"/>
  <c r="F121" i="27"/>
  <c r="D121" i="27"/>
  <c r="AH120" i="27"/>
  <c r="AG120" i="27"/>
  <c r="AF120" i="27"/>
  <c r="AE120" i="27"/>
  <c r="AD120" i="27"/>
  <c r="AC120" i="27"/>
  <c r="AB120" i="27"/>
  <c r="AA120" i="27"/>
  <c r="Z120" i="27"/>
  <c r="Y120" i="27"/>
  <c r="X120" i="27"/>
  <c r="W120" i="27"/>
  <c r="V120" i="27"/>
  <c r="U120" i="27"/>
  <c r="T120" i="27"/>
  <c r="S120" i="27"/>
  <c r="R120" i="27"/>
  <c r="M120" i="27"/>
  <c r="L120" i="27"/>
  <c r="J120" i="27"/>
  <c r="I120" i="27"/>
  <c r="F120" i="27"/>
  <c r="D120" i="27"/>
  <c r="AH119" i="27"/>
  <c r="AG119" i="27"/>
  <c r="AF119" i="27"/>
  <c r="AE119" i="27"/>
  <c r="AD119" i="27"/>
  <c r="AC119" i="27"/>
  <c r="AB119" i="27"/>
  <c r="AA119" i="27"/>
  <c r="Z119" i="27"/>
  <c r="Y119" i="27"/>
  <c r="X119" i="27"/>
  <c r="W119" i="27"/>
  <c r="V119" i="27"/>
  <c r="U119" i="27"/>
  <c r="T119" i="27"/>
  <c r="S119" i="27"/>
  <c r="R119" i="27"/>
  <c r="L119" i="27"/>
  <c r="M119" i="27" s="1"/>
  <c r="I119" i="27"/>
  <c r="J119" i="27" s="1"/>
  <c r="F119" i="27"/>
  <c r="D119" i="27"/>
  <c r="AH118" i="27"/>
  <c r="AG118" i="27"/>
  <c r="AF118" i="27"/>
  <c r="AE118" i="27"/>
  <c r="AD118" i="27"/>
  <c r="AC118" i="27"/>
  <c r="AB118" i="27"/>
  <c r="AA118" i="27"/>
  <c r="Z118" i="27"/>
  <c r="Y118" i="27"/>
  <c r="X118" i="27"/>
  <c r="W118" i="27"/>
  <c r="V118" i="27"/>
  <c r="U118" i="27"/>
  <c r="T118" i="27"/>
  <c r="S118" i="27"/>
  <c r="R118" i="27"/>
  <c r="M118" i="27"/>
  <c r="L118" i="27"/>
  <c r="J118" i="27"/>
  <c r="I118" i="27"/>
  <c r="F118" i="27"/>
  <c r="D118" i="27"/>
  <c r="AH117" i="27"/>
  <c r="AG117" i="27"/>
  <c r="AF117" i="27"/>
  <c r="AE117" i="27"/>
  <c r="AD117" i="27"/>
  <c r="AC117" i="27"/>
  <c r="AB117" i="27"/>
  <c r="AA117" i="27"/>
  <c r="Z117" i="27"/>
  <c r="Y117" i="27"/>
  <c r="X117" i="27"/>
  <c r="W117" i="27"/>
  <c r="V117" i="27"/>
  <c r="U117" i="27"/>
  <c r="T117" i="27"/>
  <c r="S117" i="27"/>
  <c r="R117" i="27"/>
  <c r="L117" i="27"/>
  <c r="M117" i="27" s="1"/>
  <c r="I117" i="27"/>
  <c r="J117" i="27" s="1"/>
  <c r="F117" i="27"/>
  <c r="D117" i="27"/>
  <c r="AH116" i="27"/>
  <c r="AG116" i="27"/>
  <c r="AF116" i="27"/>
  <c r="AE116" i="27"/>
  <c r="AD116" i="27"/>
  <c r="AC116" i="27"/>
  <c r="AB116" i="27"/>
  <c r="AA116" i="27"/>
  <c r="Z116" i="27"/>
  <c r="Y116" i="27"/>
  <c r="X116" i="27"/>
  <c r="W116" i="27"/>
  <c r="V116" i="27"/>
  <c r="U116" i="27"/>
  <c r="T116" i="27"/>
  <c r="S116" i="27"/>
  <c r="R116" i="27"/>
  <c r="M116" i="27"/>
  <c r="L116" i="27"/>
  <c r="J116" i="27"/>
  <c r="I116" i="27"/>
  <c r="F116" i="27"/>
  <c r="D116" i="27"/>
  <c r="AH115" i="27"/>
  <c r="AG115" i="27"/>
  <c r="AF115" i="27"/>
  <c r="AE115" i="27"/>
  <c r="AD115" i="27"/>
  <c r="AC115" i="27"/>
  <c r="AB115" i="27"/>
  <c r="AA115" i="27"/>
  <c r="Z115" i="27"/>
  <c r="Y115" i="27"/>
  <c r="X115" i="27"/>
  <c r="W115" i="27"/>
  <c r="V115" i="27"/>
  <c r="U115" i="27"/>
  <c r="T115" i="27"/>
  <c r="S115" i="27"/>
  <c r="R115" i="27"/>
  <c r="L115" i="27"/>
  <c r="M115" i="27" s="1"/>
  <c r="I115" i="27"/>
  <c r="J115" i="27" s="1"/>
  <c r="F115" i="27"/>
  <c r="D115" i="27"/>
  <c r="AH114" i="27"/>
  <c r="AG114" i="27"/>
  <c r="AF114" i="27"/>
  <c r="AE114" i="27"/>
  <c r="AD114" i="27"/>
  <c r="AC114" i="27"/>
  <c r="AB114" i="27"/>
  <c r="AA114" i="27"/>
  <c r="Z114" i="27"/>
  <c r="Y114" i="27"/>
  <c r="X114" i="27"/>
  <c r="W114" i="27"/>
  <c r="V114" i="27"/>
  <c r="U114" i="27"/>
  <c r="T114" i="27"/>
  <c r="S114" i="27"/>
  <c r="R114" i="27"/>
  <c r="M114" i="27"/>
  <c r="L114" i="27"/>
  <c r="J114" i="27"/>
  <c r="I114" i="27"/>
  <c r="F114" i="27"/>
  <c r="D114" i="27"/>
  <c r="AH113" i="27"/>
  <c r="AG113" i="27"/>
  <c r="AF113" i="27"/>
  <c r="AE113" i="27"/>
  <c r="AD113" i="27"/>
  <c r="AC113" i="27"/>
  <c r="AB113" i="27"/>
  <c r="AA113" i="27"/>
  <c r="Z113" i="27"/>
  <c r="Y113" i="27"/>
  <c r="X113" i="27"/>
  <c r="W113" i="27"/>
  <c r="V113" i="27"/>
  <c r="U113" i="27"/>
  <c r="T113" i="27"/>
  <c r="S113" i="27"/>
  <c r="R113" i="27"/>
  <c r="L113" i="27"/>
  <c r="M113" i="27" s="1"/>
  <c r="I113" i="27"/>
  <c r="J113" i="27" s="1"/>
  <c r="F113" i="27"/>
  <c r="D113" i="27"/>
  <c r="AH112" i="27"/>
  <c r="AG112" i="27"/>
  <c r="AF112" i="27"/>
  <c r="AE112" i="27"/>
  <c r="AD112" i="27"/>
  <c r="AC112" i="27"/>
  <c r="AB112" i="27"/>
  <c r="AA112" i="27"/>
  <c r="Z112" i="27"/>
  <c r="Y112" i="27"/>
  <c r="X112" i="27"/>
  <c r="W112" i="27"/>
  <c r="V112" i="27"/>
  <c r="U112" i="27"/>
  <c r="T112" i="27"/>
  <c r="S112" i="27"/>
  <c r="R112" i="27"/>
  <c r="M112" i="27"/>
  <c r="L112" i="27"/>
  <c r="J112" i="27"/>
  <c r="I112" i="27"/>
  <c r="F112" i="27"/>
  <c r="D112" i="27"/>
  <c r="AH111" i="27"/>
  <c r="AG111" i="27"/>
  <c r="AF111" i="27"/>
  <c r="AE111" i="27"/>
  <c r="AD111" i="27"/>
  <c r="AC111" i="27"/>
  <c r="AB111" i="27"/>
  <c r="AA111" i="27"/>
  <c r="Z111" i="27"/>
  <c r="Y111" i="27"/>
  <c r="X111" i="27"/>
  <c r="W111" i="27"/>
  <c r="V111" i="27"/>
  <c r="U111" i="27"/>
  <c r="T111" i="27"/>
  <c r="S111" i="27"/>
  <c r="R111" i="27"/>
  <c r="L111" i="27"/>
  <c r="M111" i="27" s="1"/>
  <c r="I111" i="27"/>
  <c r="J111" i="27" s="1"/>
  <c r="F111" i="27"/>
  <c r="D111" i="27"/>
  <c r="AH110" i="27"/>
  <c r="AG110" i="27"/>
  <c r="AF110" i="27"/>
  <c r="AE110" i="27"/>
  <c r="AD110" i="27"/>
  <c r="AC110" i="27"/>
  <c r="AB110" i="27"/>
  <c r="AA110" i="27"/>
  <c r="Z110" i="27"/>
  <c r="Y110" i="27"/>
  <c r="X110" i="27"/>
  <c r="W110" i="27"/>
  <c r="V110" i="27"/>
  <c r="U110" i="27"/>
  <c r="T110" i="27"/>
  <c r="S110" i="27"/>
  <c r="R110" i="27"/>
  <c r="M110" i="27"/>
  <c r="L110" i="27"/>
  <c r="J110" i="27"/>
  <c r="I110" i="27"/>
  <c r="F110" i="27"/>
  <c r="D110" i="27"/>
  <c r="AH109" i="27"/>
  <c r="AG109" i="27"/>
  <c r="AF109" i="27"/>
  <c r="AE109" i="27"/>
  <c r="AD109" i="27"/>
  <c r="AC109" i="27"/>
  <c r="AB109" i="27"/>
  <c r="AA109" i="27"/>
  <c r="Z109" i="27"/>
  <c r="Y109" i="27"/>
  <c r="X109" i="27"/>
  <c r="W109" i="27"/>
  <c r="V109" i="27"/>
  <c r="U109" i="27"/>
  <c r="T109" i="27"/>
  <c r="S109" i="27"/>
  <c r="R109" i="27"/>
  <c r="L109" i="27"/>
  <c r="M109" i="27" s="1"/>
  <c r="I109" i="27"/>
  <c r="J109" i="27" s="1"/>
  <c r="F109" i="27"/>
  <c r="D109" i="27"/>
  <c r="AH108" i="27"/>
  <c r="AG108" i="27"/>
  <c r="AF108" i="27"/>
  <c r="AE108" i="27"/>
  <c r="AD108" i="27"/>
  <c r="AC108" i="27"/>
  <c r="AB108" i="27"/>
  <c r="AA108" i="27"/>
  <c r="Z108" i="27"/>
  <c r="Y108" i="27"/>
  <c r="X108" i="27"/>
  <c r="W108" i="27"/>
  <c r="V108" i="27"/>
  <c r="U108" i="27"/>
  <c r="T108" i="27"/>
  <c r="S108" i="27"/>
  <c r="R108" i="27"/>
  <c r="M108" i="27"/>
  <c r="L108" i="27"/>
  <c r="J108" i="27"/>
  <c r="I108" i="27"/>
  <c r="F108" i="27"/>
  <c r="D108" i="27"/>
  <c r="AH107" i="27"/>
  <c r="AG107" i="27"/>
  <c r="AF107" i="27"/>
  <c r="AE107" i="27"/>
  <c r="AD107" i="27"/>
  <c r="AC107" i="27"/>
  <c r="AB107" i="27"/>
  <c r="AA107" i="27"/>
  <c r="Z107" i="27"/>
  <c r="Y107" i="27"/>
  <c r="X107" i="27"/>
  <c r="W107" i="27"/>
  <c r="V107" i="27"/>
  <c r="U107" i="27"/>
  <c r="T107" i="27"/>
  <c r="S107" i="27"/>
  <c r="R107" i="27"/>
  <c r="L107" i="27"/>
  <c r="M107" i="27" s="1"/>
  <c r="I107" i="27"/>
  <c r="J107" i="27" s="1"/>
  <c r="F107" i="27"/>
  <c r="D107" i="27"/>
  <c r="AH106" i="27"/>
  <c r="AG106" i="27"/>
  <c r="AF106" i="27"/>
  <c r="AE106" i="27"/>
  <c r="AD106" i="27"/>
  <c r="AC106" i="27"/>
  <c r="AB106" i="27"/>
  <c r="AA106" i="27"/>
  <c r="Z106" i="27"/>
  <c r="Y106" i="27"/>
  <c r="X106" i="27"/>
  <c r="W106" i="27"/>
  <c r="V106" i="27"/>
  <c r="U106" i="27"/>
  <c r="T106" i="27"/>
  <c r="S106" i="27"/>
  <c r="R106" i="27"/>
  <c r="M106" i="27"/>
  <c r="L106" i="27"/>
  <c r="J106" i="27"/>
  <c r="I106" i="27"/>
  <c r="F106" i="27"/>
  <c r="D106" i="27"/>
  <c r="AH105" i="27"/>
  <c r="AG105" i="27"/>
  <c r="AF105" i="27"/>
  <c r="AE105" i="27"/>
  <c r="AD105" i="27"/>
  <c r="AC105" i="27"/>
  <c r="AB105" i="27"/>
  <c r="AA105" i="27"/>
  <c r="Z105" i="27"/>
  <c r="Y105" i="27"/>
  <c r="X105" i="27"/>
  <c r="W105" i="27"/>
  <c r="V105" i="27"/>
  <c r="U105" i="27"/>
  <c r="T105" i="27"/>
  <c r="S105" i="27"/>
  <c r="R105" i="27"/>
  <c r="L105" i="27"/>
  <c r="M105" i="27" s="1"/>
  <c r="I105" i="27"/>
  <c r="J105" i="27" s="1"/>
  <c r="F105" i="27"/>
  <c r="D105" i="27"/>
  <c r="AH104" i="27"/>
  <c r="AG104" i="27"/>
  <c r="AF104" i="27"/>
  <c r="AE104" i="27"/>
  <c r="AD104" i="27"/>
  <c r="AC104" i="27"/>
  <c r="AB104" i="27"/>
  <c r="AA104" i="27"/>
  <c r="Z104" i="27"/>
  <c r="Y104" i="27"/>
  <c r="X104" i="27"/>
  <c r="W104" i="27"/>
  <c r="V104" i="27"/>
  <c r="U104" i="27"/>
  <c r="T104" i="27"/>
  <c r="S104" i="27"/>
  <c r="R104" i="27"/>
  <c r="M104" i="27"/>
  <c r="L104" i="27"/>
  <c r="J104" i="27"/>
  <c r="I104" i="27"/>
  <c r="F104" i="27"/>
  <c r="D104" i="27"/>
  <c r="AH103" i="27"/>
  <c r="AG103" i="27"/>
  <c r="AF103" i="27"/>
  <c r="AE103" i="27"/>
  <c r="AD103" i="27"/>
  <c r="AC103" i="27"/>
  <c r="AB103" i="27"/>
  <c r="AA103" i="27"/>
  <c r="Z103" i="27"/>
  <c r="Y103" i="27"/>
  <c r="X103" i="27"/>
  <c r="W103" i="27"/>
  <c r="V103" i="27"/>
  <c r="U103" i="27"/>
  <c r="T103" i="27"/>
  <c r="S103" i="27"/>
  <c r="R103" i="27"/>
  <c r="L103" i="27"/>
  <c r="M103" i="27" s="1"/>
  <c r="I103" i="27"/>
  <c r="J103" i="27" s="1"/>
  <c r="F103" i="27"/>
  <c r="D103" i="27"/>
  <c r="AH102" i="27"/>
  <c r="AG102" i="27"/>
  <c r="AF102" i="27"/>
  <c r="AE102" i="27"/>
  <c r="AD102" i="27"/>
  <c r="AC102" i="27"/>
  <c r="AB102" i="27"/>
  <c r="AA102" i="27"/>
  <c r="Z102" i="27"/>
  <c r="Y102" i="27"/>
  <c r="X102" i="27"/>
  <c r="W102" i="27"/>
  <c r="V102" i="27"/>
  <c r="U102" i="27"/>
  <c r="T102" i="27"/>
  <c r="S102" i="27"/>
  <c r="R102" i="27"/>
  <c r="M102" i="27"/>
  <c r="L102" i="27"/>
  <c r="J102" i="27"/>
  <c r="I102" i="27"/>
  <c r="F102" i="27"/>
  <c r="D102" i="27"/>
  <c r="AH101" i="27"/>
  <c r="AG101" i="27"/>
  <c r="AF101" i="27"/>
  <c r="AE101" i="27"/>
  <c r="AD101" i="27"/>
  <c r="AC101" i="27"/>
  <c r="AB101" i="27"/>
  <c r="AA101" i="27"/>
  <c r="Z101" i="27"/>
  <c r="Y101" i="27"/>
  <c r="X101" i="27"/>
  <c r="W101" i="27"/>
  <c r="V101" i="27"/>
  <c r="U101" i="27"/>
  <c r="T101" i="27"/>
  <c r="S101" i="27"/>
  <c r="R101" i="27"/>
  <c r="L101" i="27"/>
  <c r="M101" i="27" s="1"/>
  <c r="I101" i="27"/>
  <c r="J101" i="27" s="1"/>
  <c r="F101" i="27"/>
  <c r="D101" i="27"/>
  <c r="AH100" i="27"/>
  <c r="AG100" i="27"/>
  <c r="AF100" i="27"/>
  <c r="AE100" i="27"/>
  <c r="AD100" i="27"/>
  <c r="AC100" i="27"/>
  <c r="AB100" i="27"/>
  <c r="AA100" i="27"/>
  <c r="Z100" i="27"/>
  <c r="Y100" i="27"/>
  <c r="X100" i="27"/>
  <c r="W100" i="27"/>
  <c r="V100" i="27"/>
  <c r="U100" i="27"/>
  <c r="T100" i="27"/>
  <c r="S100" i="27"/>
  <c r="R100" i="27"/>
  <c r="M100" i="27"/>
  <c r="L100" i="27"/>
  <c r="J100" i="27"/>
  <c r="I100" i="27"/>
  <c r="F100" i="27"/>
  <c r="D100" i="27"/>
  <c r="AH99" i="27"/>
  <c r="AG99" i="27"/>
  <c r="AF99" i="27"/>
  <c r="AE99" i="27"/>
  <c r="AD99" i="27"/>
  <c r="AC99" i="27"/>
  <c r="AB99" i="27"/>
  <c r="AA99" i="27"/>
  <c r="Z99" i="27"/>
  <c r="Y99" i="27"/>
  <c r="X99" i="27"/>
  <c r="W99" i="27"/>
  <c r="V99" i="27"/>
  <c r="U99" i="27"/>
  <c r="T99" i="27"/>
  <c r="S99" i="27"/>
  <c r="R99" i="27"/>
  <c r="L99" i="27"/>
  <c r="M99" i="27" s="1"/>
  <c r="I99" i="27"/>
  <c r="J99" i="27" s="1"/>
  <c r="F99" i="27"/>
  <c r="D99" i="27"/>
  <c r="AH98" i="27"/>
  <c r="AG98" i="27"/>
  <c r="AF98" i="27"/>
  <c r="AE98" i="27"/>
  <c r="AD98" i="27"/>
  <c r="AC98" i="27"/>
  <c r="AB98" i="27"/>
  <c r="AA98" i="27"/>
  <c r="Z98" i="27"/>
  <c r="Y98" i="27"/>
  <c r="X98" i="27"/>
  <c r="W98" i="27"/>
  <c r="V98" i="27"/>
  <c r="U98" i="27"/>
  <c r="T98" i="27"/>
  <c r="S98" i="27"/>
  <c r="R98" i="27"/>
  <c r="M98" i="27"/>
  <c r="L98" i="27"/>
  <c r="J98" i="27"/>
  <c r="I98" i="27"/>
  <c r="F98" i="27"/>
  <c r="D98" i="27"/>
  <c r="AH97" i="27"/>
  <c r="AG97" i="27"/>
  <c r="AF97" i="27"/>
  <c r="AE97" i="27"/>
  <c r="AD97" i="27"/>
  <c r="AC97" i="27"/>
  <c r="AB97" i="27"/>
  <c r="AA97" i="27"/>
  <c r="Z97" i="27"/>
  <c r="Y97" i="27"/>
  <c r="X97" i="27"/>
  <c r="W97" i="27"/>
  <c r="V97" i="27"/>
  <c r="U97" i="27"/>
  <c r="T97" i="27"/>
  <c r="S97" i="27"/>
  <c r="R97" i="27"/>
  <c r="L97" i="27"/>
  <c r="M97" i="27" s="1"/>
  <c r="I97" i="27"/>
  <c r="J97" i="27" s="1"/>
  <c r="F97" i="27"/>
  <c r="D97" i="27"/>
  <c r="AH96" i="27"/>
  <c r="AG96" i="27"/>
  <c r="AF96" i="27"/>
  <c r="AE96" i="27"/>
  <c r="AD96" i="27"/>
  <c r="AC96" i="27"/>
  <c r="AB96" i="27"/>
  <c r="AA96" i="27"/>
  <c r="Z96" i="27"/>
  <c r="Y96" i="27"/>
  <c r="X96" i="27"/>
  <c r="W96" i="27"/>
  <c r="V96" i="27"/>
  <c r="U96" i="27"/>
  <c r="T96" i="27"/>
  <c r="S96" i="27"/>
  <c r="R96" i="27"/>
  <c r="M96" i="27"/>
  <c r="L96" i="27"/>
  <c r="J96" i="27"/>
  <c r="I96" i="27"/>
  <c r="F96" i="27"/>
  <c r="D96" i="27"/>
  <c r="AH95" i="27"/>
  <c r="AG95" i="27"/>
  <c r="AF95" i="27"/>
  <c r="AE95" i="27"/>
  <c r="AD95" i="27"/>
  <c r="AC95" i="27"/>
  <c r="AB95" i="27"/>
  <c r="AA95" i="27"/>
  <c r="Z95" i="27"/>
  <c r="Y95" i="27"/>
  <c r="X95" i="27"/>
  <c r="W95" i="27"/>
  <c r="V95" i="27"/>
  <c r="U95" i="27"/>
  <c r="T95" i="27"/>
  <c r="S95" i="27"/>
  <c r="R95" i="27"/>
  <c r="L95" i="27"/>
  <c r="M95" i="27" s="1"/>
  <c r="I95" i="27"/>
  <c r="J95" i="27" s="1"/>
  <c r="F95" i="27"/>
  <c r="D95" i="27"/>
  <c r="AH94" i="27"/>
  <c r="AG94" i="27"/>
  <c r="AF94" i="27"/>
  <c r="AE94" i="27"/>
  <c r="AD94" i="27"/>
  <c r="AC94" i="27"/>
  <c r="AB94" i="27"/>
  <c r="AA94" i="27"/>
  <c r="Z94" i="27"/>
  <c r="Y94" i="27"/>
  <c r="X94" i="27"/>
  <c r="W94" i="27"/>
  <c r="V94" i="27"/>
  <c r="U94" i="27"/>
  <c r="T94" i="27"/>
  <c r="S94" i="27"/>
  <c r="R94" i="27"/>
  <c r="M94" i="27"/>
  <c r="L94" i="27"/>
  <c r="J94" i="27"/>
  <c r="I94" i="27"/>
  <c r="F94" i="27"/>
  <c r="D94" i="27"/>
  <c r="AH93" i="27"/>
  <c r="AG93" i="27"/>
  <c r="AF93" i="27"/>
  <c r="AE93" i="27"/>
  <c r="AD93" i="27"/>
  <c r="AC93" i="27"/>
  <c r="AB93" i="27"/>
  <c r="AA93" i="27"/>
  <c r="Z93" i="27"/>
  <c r="Y93" i="27"/>
  <c r="X93" i="27"/>
  <c r="W93" i="27"/>
  <c r="V93" i="27"/>
  <c r="U93" i="27"/>
  <c r="T93" i="27"/>
  <c r="S93" i="27"/>
  <c r="R93" i="27"/>
  <c r="L93" i="27"/>
  <c r="M93" i="27" s="1"/>
  <c r="I93" i="27"/>
  <c r="J93" i="27" s="1"/>
  <c r="F93" i="27"/>
  <c r="D93" i="27"/>
  <c r="AH92" i="27"/>
  <c r="AG92" i="27"/>
  <c r="AF92" i="27"/>
  <c r="AE92" i="27"/>
  <c r="AD92" i="27"/>
  <c r="AC92" i="27"/>
  <c r="AB92" i="27"/>
  <c r="AA92" i="27"/>
  <c r="Z92" i="27"/>
  <c r="Y92" i="27"/>
  <c r="X92" i="27"/>
  <c r="W92" i="27"/>
  <c r="V92" i="27"/>
  <c r="U92" i="27"/>
  <c r="T92" i="27"/>
  <c r="S92" i="27"/>
  <c r="R92" i="27"/>
  <c r="M92" i="27"/>
  <c r="L92" i="27"/>
  <c r="J92" i="27"/>
  <c r="I92" i="27"/>
  <c r="F92" i="27"/>
  <c r="D92" i="27"/>
  <c r="AH91" i="27"/>
  <c r="AG91" i="27"/>
  <c r="AF91" i="27"/>
  <c r="AE91" i="27"/>
  <c r="AD91" i="27"/>
  <c r="AC91" i="27"/>
  <c r="AB91" i="27"/>
  <c r="AA91" i="27"/>
  <c r="Z91" i="27"/>
  <c r="Y91" i="27"/>
  <c r="X91" i="27"/>
  <c r="W91" i="27"/>
  <c r="V91" i="27"/>
  <c r="U91" i="27"/>
  <c r="T91" i="27"/>
  <c r="S91" i="27"/>
  <c r="R91" i="27"/>
  <c r="L91" i="27"/>
  <c r="M91" i="27" s="1"/>
  <c r="I91" i="27"/>
  <c r="J91" i="27" s="1"/>
  <c r="F91" i="27"/>
  <c r="D91" i="27"/>
  <c r="AH90" i="27"/>
  <c r="AG90" i="27"/>
  <c r="AF90" i="27"/>
  <c r="AE90" i="27"/>
  <c r="AD90" i="27"/>
  <c r="AC90" i="27"/>
  <c r="AB90" i="27"/>
  <c r="AA90" i="27"/>
  <c r="Z90" i="27"/>
  <c r="Y90" i="27"/>
  <c r="X90" i="27"/>
  <c r="W90" i="27"/>
  <c r="V90" i="27"/>
  <c r="U90" i="27"/>
  <c r="T90" i="27"/>
  <c r="S90" i="27"/>
  <c r="R90" i="27"/>
  <c r="M90" i="27"/>
  <c r="L90" i="27"/>
  <c r="J90" i="27"/>
  <c r="I90" i="27"/>
  <c r="F90" i="27"/>
  <c r="D90" i="27"/>
  <c r="AH89" i="27"/>
  <c r="AG89" i="27"/>
  <c r="AF89" i="27"/>
  <c r="AE89" i="27"/>
  <c r="AD89" i="27"/>
  <c r="AC89" i="27"/>
  <c r="AB89" i="27"/>
  <c r="AA89" i="27"/>
  <c r="Z89" i="27"/>
  <c r="Y89" i="27"/>
  <c r="X89" i="27"/>
  <c r="W89" i="27"/>
  <c r="V89" i="27"/>
  <c r="U89" i="27"/>
  <c r="T89" i="27"/>
  <c r="S89" i="27"/>
  <c r="R89" i="27"/>
  <c r="L89" i="27"/>
  <c r="M89" i="27" s="1"/>
  <c r="I89" i="27"/>
  <c r="J89" i="27" s="1"/>
  <c r="F89" i="27"/>
  <c r="D89" i="27"/>
  <c r="AH88" i="27"/>
  <c r="AG88" i="27"/>
  <c r="AF88" i="27"/>
  <c r="AE88" i="27"/>
  <c r="AD88" i="27"/>
  <c r="AC88" i="27"/>
  <c r="AB88" i="27"/>
  <c r="AA88" i="27"/>
  <c r="Z88" i="27"/>
  <c r="Y88" i="27"/>
  <c r="X88" i="27"/>
  <c r="W88" i="27"/>
  <c r="V88" i="27"/>
  <c r="U88" i="27"/>
  <c r="T88" i="27"/>
  <c r="S88" i="27"/>
  <c r="R88" i="27"/>
  <c r="M88" i="27"/>
  <c r="L88" i="27"/>
  <c r="J88" i="27"/>
  <c r="I88" i="27"/>
  <c r="F88" i="27"/>
  <c r="D88" i="27"/>
  <c r="AH87" i="27"/>
  <c r="AG87" i="27"/>
  <c r="AF87" i="27"/>
  <c r="AE87" i="27"/>
  <c r="AD87" i="27"/>
  <c r="AC87" i="27"/>
  <c r="AB87" i="27"/>
  <c r="AA87" i="27"/>
  <c r="Z87" i="27"/>
  <c r="Y87" i="27"/>
  <c r="X87" i="27"/>
  <c r="W87" i="27"/>
  <c r="V87" i="27"/>
  <c r="U87" i="27"/>
  <c r="T87" i="27"/>
  <c r="S87" i="27"/>
  <c r="R87" i="27"/>
  <c r="L87" i="27"/>
  <c r="M87" i="27" s="1"/>
  <c r="I87" i="27"/>
  <c r="J87" i="27" s="1"/>
  <c r="F87" i="27"/>
  <c r="D87" i="27"/>
  <c r="AH86" i="27"/>
  <c r="AG86" i="27"/>
  <c r="AF86" i="27"/>
  <c r="AE86" i="27"/>
  <c r="AD86" i="27"/>
  <c r="AC86" i="27"/>
  <c r="AB86" i="27"/>
  <c r="AA86" i="27"/>
  <c r="Z86" i="27"/>
  <c r="Y86" i="27"/>
  <c r="X86" i="27"/>
  <c r="W86" i="27"/>
  <c r="V86" i="27"/>
  <c r="U86" i="27"/>
  <c r="T86" i="27"/>
  <c r="S86" i="27"/>
  <c r="R86" i="27"/>
  <c r="M86" i="27"/>
  <c r="L86" i="27"/>
  <c r="J86" i="27"/>
  <c r="I86" i="27"/>
  <c r="F86" i="27"/>
  <c r="D86" i="27"/>
  <c r="AH85" i="27"/>
  <c r="AG85" i="27"/>
  <c r="AF85" i="27"/>
  <c r="AE85" i="27"/>
  <c r="AD85" i="27"/>
  <c r="AC85" i="27"/>
  <c r="AB85" i="27"/>
  <c r="AA85" i="27"/>
  <c r="Z85" i="27"/>
  <c r="Y85" i="27"/>
  <c r="X85" i="27"/>
  <c r="W85" i="27"/>
  <c r="V85" i="27"/>
  <c r="U85" i="27"/>
  <c r="T85" i="27"/>
  <c r="S85" i="27"/>
  <c r="R85" i="27"/>
  <c r="L85" i="27"/>
  <c r="M85" i="27" s="1"/>
  <c r="I85" i="27"/>
  <c r="J85" i="27" s="1"/>
  <c r="F85" i="27"/>
  <c r="D85" i="27"/>
  <c r="AH84" i="27"/>
  <c r="AG84" i="27"/>
  <c r="AF84" i="27"/>
  <c r="AE84" i="27"/>
  <c r="AD84" i="27"/>
  <c r="AC84" i="27"/>
  <c r="AB84" i="27"/>
  <c r="AA84" i="27"/>
  <c r="Z84" i="27"/>
  <c r="Y84" i="27"/>
  <c r="X84" i="27"/>
  <c r="W84" i="27"/>
  <c r="V84" i="27"/>
  <c r="U84" i="27"/>
  <c r="T84" i="27"/>
  <c r="S84" i="27"/>
  <c r="R84" i="27"/>
  <c r="M84" i="27"/>
  <c r="L84" i="27"/>
  <c r="J84" i="27"/>
  <c r="I84" i="27"/>
  <c r="F84" i="27"/>
  <c r="D84" i="27"/>
  <c r="AH83" i="27"/>
  <c r="AG83" i="27"/>
  <c r="AF83" i="27"/>
  <c r="AE83" i="27"/>
  <c r="AD83" i="27"/>
  <c r="AC83" i="27"/>
  <c r="AB83" i="27"/>
  <c r="AA83" i="27"/>
  <c r="Z83" i="27"/>
  <c r="Y83" i="27"/>
  <c r="X83" i="27"/>
  <c r="W83" i="27"/>
  <c r="V83" i="27"/>
  <c r="U83" i="27"/>
  <c r="T83" i="27"/>
  <c r="S83" i="27"/>
  <c r="R83" i="27"/>
  <c r="L83" i="27"/>
  <c r="M83" i="27" s="1"/>
  <c r="I83" i="27"/>
  <c r="J83" i="27" s="1"/>
  <c r="F83" i="27"/>
  <c r="D83" i="27"/>
  <c r="AH82" i="27"/>
  <c r="AG82" i="27"/>
  <c r="AF82" i="27"/>
  <c r="AE82" i="27"/>
  <c r="AD82" i="27"/>
  <c r="AC82" i="27"/>
  <c r="AB82" i="27"/>
  <c r="AA82" i="27"/>
  <c r="Z82" i="27"/>
  <c r="Y82" i="27"/>
  <c r="X82" i="27"/>
  <c r="W82" i="27"/>
  <c r="V82" i="27"/>
  <c r="U82" i="27"/>
  <c r="T82" i="27"/>
  <c r="S82" i="27"/>
  <c r="R82" i="27"/>
  <c r="M82" i="27"/>
  <c r="L82" i="27"/>
  <c r="J82" i="27"/>
  <c r="I82" i="27"/>
  <c r="F82" i="27"/>
  <c r="D82" i="27"/>
  <c r="AH81" i="27"/>
  <c r="AG81" i="27"/>
  <c r="AF81" i="27"/>
  <c r="AE81" i="27"/>
  <c r="AD81" i="27"/>
  <c r="AC81" i="27"/>
  <c r="AB81" i="27"/>
  <c r="AA81" i="27"/>
  <c r="Z81" i="27"/>
  <c r="Y81" i="27"/>
  <c r="X81" i="27"/>
  <c r="W81" i="27"/>
  <c r="V81" i="27"/>
  <c r="U81" i="27"/>
  <c r="T81" i="27"/>
  <c r="S81" i="27"/>
  <c r="R81" i="27"/>
  <c r="L81" i="27"/>
  <c r="M81" i="27" s="1"/>
  <c r="I81" i="27"/>
  <c r="J81" i="27" s="1"/>
  <c r="F81" i="27"/>
  <c r="D81" i="27"/>
  <c r="AH80" i="27"/>
  <c r="AG80" i="27"/>
  <c r="AF80" i="27"/>
  <c r="AE80" i="27"/>
  <c r="AD80" i="27"/>
  <c r="AC80" i="27"/>
  <c r="AB80" i="27"/>
  <c r="AA80" i="27"/>
  <c r="Z80" i="27"/>
  <c r="Y80" i="27"/>
  <c r="X80" i="27"/>
  <c r="W80" i="27"/>
  <c r="V80" i="27"/>
  <c r="U80" i="27"/>
  <c r="T80" i="27"/>
  <c r="S80" i="27"/>
  <c r="R80" i="27"/>
  <c r="M80" i="27"/>
  <c r="L80" i="27"/>
  <c r="J80" i="27"/>
  <c r="I80" i="27"/>
  <c r="F80" i="27"/>
  <c r="D80" i="27"/>
  <c r="AH79" i="27"/>
  <c r="AG79" i="27"/>
  <c r="AF79" i="27"/>
  <c r="AE79" i="27"/>
  <c r="AD79" i="27"/>
  <c r="AC79" i="27"/>
  <c r="AB79" i="27"/>
  <c r="AA79" i="27"/>
  <c r="Z79" i="27"/>
  <c r="Y79" i="27"/>
  <c r="X79" i="27"/>
  <c r="W79" i="27"/>
  <c r="V79" i="27"/>
  <c r="U79" i="27"/>
  <c r="T79" i="27"/>
  <c r="S79" i="27"/>
  <c r="R79" i="27"/>
  <c r="L79" i="27"/>
  <c r="M79" i="27" s="1"/>
  <c r="I79" i="27"/>
  <c r="J79" i="27" s="1"/>
  <c r="F79" i="27"/>
  <c r="D79" i="27"/>
  <c r="AH78" i="27"/>
  <c r="AG78" i="27"/>
  <c r="AF78" i="27"/>
  <c r="AE78" i="27"/>
  <c r="AD78" i="27"/>
  <c r="AC78" i="27"/>
  <c r="AB78" i="27"/>
  <c r="AA78" i="27"/>
  <c r="Z78" i="27"/>
  <c r="Y78" i="27"/>
  <c r="X78" i="27"/>
  <c r="W78" i="27"/>
  <c r="V78" i="27"/>
  <c r="U78" i="27"/>
  <c r="T78" i="27"/>
  <c r="S78" i="27"/>
  <c r="R78" i="27"/>
  <c r="M78" i="27"/>
  <c r="L78" i="27"/>
  <c r="J78" i="27"/>
  <c r="I78" i="27"/>
  <c r="F78" i="27"/>
  <c r="D78" i="27"/>
  <c r="AH77" i="27"/>
  <c r="AG77" i="27"/>
  <c r="AF77" i="27"/>
  <c r="AE77" i="27"/>
  <c r="AD77" i="27"/>
  <c r="AC77" i="27"/>
  <c r="AB77" i="27"/>
  <c r="AA77" i="27"/>
  <c r="Z77" i="27"/>
  <c r="Y77" i="27"/>
  <c r="X77" i="27"/>
  <c r="W77" i="27"/>
  <c r="V77" i="27"/>
  <c r="U77" i="27"/>
  <c r="T77" i="27"/>
  <c r="S77" i="27"/>
  <c r="R77" i="27"/>
  <c r="L77" i="27"/>
  <c r="M77" i="27" s="1"/>
  <c r="J77" i="27"/>
  <c r="I77" i="27"/>
  <c r="F77" i="27"/>
  <c r="D77" i="27"/>
  <c r="AH76" i="27"/>
  <c r="AG76" i="27"/>
  <c r="AF76" i="27"/>
  <c r="AE76" i="27"/>
  <c r="AD76" i="27"/>
  <c r="AC76" i="27"/>
  <c r="AB76" i="27"/>
  <c r="AA76" i="27"/>
  <c r="Z76" i="27"/>
  <c r="Y76" i="27"/>
  <c r="X76" i="27"/>
  <c r="W76" i="27"/>
  <c r="V76" i="27"/>
  <c r="U76" i="27"/>
  <c r="T76" i="27"/>
  <c r="S76" i="27"/>
  <c r="R76" i="27"/>
  <c r="M76" i="27"/>
  <c r="L76" i="27"/>
  <c r="I76" i="27"/>
  <c r="J76" i="27" s="1"/>
  <c r="F76" i="27"/>
  <c r="D76" i="27"/>
  <c r="AH75" i="27"/>
  <c r="AG75" i="27"/>
  <c r="AF75" i="27"/>
  <c r="AE75" i="27"/>
  <c r="AD75" i="27"/>
  <c r="AC75" i="27"/>
  <c r="AB75" i="27"/>
  <c r="AA75" i="27"/>
  <c r="Z75" i="27"/>
  <c r="Y75" i="27"/>
  <c r="X75" i="27"/>
  <c r="W75" i="27"/>
  <c r="V75" i="27"/>
  <c r="U75" i="27"/>
  <c r="T75" i="27"/>
  <c r="S75" i="27"/>
  <c r="R75" i="27"/>
  <c r="M75" i="27"/>
  <c r="L75" i="27"/>
  <c r="I75" i="27"/>
  <c r="J75" i="27" s="1"/>
  <c r="F75" i="27"/>
  <c r="D75" i="27"/>
  <c r="AH74" i="27"/>
  <c r="AG74" i="27"/>
  <c r="AF74" i="27"/>
  <c r="AE74" i="27"/>
  <c r="AD74" i="27"/>
  <c r="AC74" i="27"/>
  <c r="AB74" i="27"/>
  <c r="AA74" i="27"/>
  <c r="Z74" i="27"/>
  <c r="Y74" i="27"/>
  <c r="X74" i="27"/>
  <c r="W74" i="27"/>
  <c r="V74" i="27"/>
  <c r="U74" i="27"/>
  <c r="T74" i="27"/>
  <c r="S74" i="27"/>
  <c r="R74" i="27"/>
  <c r="M74" i="27"/>
  <c r="L74" i="27"/>
  <c r="J74" i="27"/>
  <c r="I74" i="27"/>
  <c r="F74" i="27"/>
  <c r="D74" i="27"/>
  <c r="AH73" i="27"/>
  <c r="AG73" i="27"/>
  <c r="AF73" i="27"/>
  <c r="AE73" i="27"/>
  <c r="AD73" i="27"/>
  <c r="AC73" i="27"/>
  <c r="AB73" i="27"/>
  <c r="AA73" i="27"/>
  <c r="Z73" i="27"/>
  <c r="Y73" i="27"/>
  <c r="X73" i="27"/>
  <c r="W73" i="27"/>
  <c r="V73" i="27"/>
  <c r="U73" i="27"/>
  <c r="T73" i="27"/>
  <c r="S73" i="27"/>
  <c r="R73" i="27"/>
  <c r="L73" i="27"/>
  <c r="M73" i="27" s="1"/>
  <c r="J73" i="27"/>
  <c r="I73" i="27"/>
  <c r="F73" i="27"/>
  <c r="D73" i="27"/>
  <c r="AH72" i="27"/>
  <c r="AG72" i="27"/>
  <c r="AF72" i="27"/>
  <c r="AE72" i="27"/>
  <c r="AD72" i="27"/>
  <c r="AC72" i="27"/>
  <c r="AB72" i="27"/>
  <c r="AA72" i="27"/>
  <c r="Z72" i="27"/>
  <c r="Y72" i="27"/>
  <c r="X72" i="27"/>
  <c r="W72" i="27"/>
  <c r="V72" i="27"/>
  <c r="U72" i="27"/>
  <c r="T72" i="27"/>
  <c r="S72" i="27"/>
  <c r="R72" i="27"/>
  <c r="L72" i="27"/>
  <c r="M72" i="27" s="1"/>
  <c r="I72" i="27"/>
  <c r="J72" i="27" s="1"/>
  <c r="F72" i="27"/>
  <c r="D72" i="27"/>
  <c r="AH71" i="27"/>
  <c r="AG71" i="27"/>
  <c r="AF71" i="27"/>
  <c r="AE71" i="27"/>
  <c r="AD71" i="27"/>
  <c r="AC71" i="27"/>
  <c r="AB71" i="27"/>
  <c r="AA71" i="27"/>
  <c r="Z71" i="27"/>
  <c r="Y71" i="27"/>
  <c r="X71" i="27"/>
  <c r="W71" i="27"/>
  <c r="V71" i="27"/>
  <c r="U71" i="27"/>
  <c r="T71" i="27"/>
  <c r="S71" i="27"/>
  <c r="R71" i="27"/>
  <c r="M71" i="27"/>
  <c r="L71" i="27"/>
  <c r="J71" i="27"/>
  <c r="I71" i="27"/>
  <c r="F71" i="27"/>
  <c r="D71" i="27"/>
  <c r="AH70" i="27"/>
  <c r="AG70" i="27"/>
  <c r="AF70" i="27"/>
  <c r="AE70" i="27"/>
  <c r="AD70" i="27"/>
  <c r="AC70" i="27"/>
  <c r="AB70" i="27"/>
  <c r="AA70" i="27"/>
  <c r="Z70" i="27"/>
  <c r="Y70" i="27"/>
  <c r="X70" i="27"/>
  <c r="W70" i="27"/>
  <c r="V70" i="27"/>
  <c r="U70" i="27"/>
  <c r="T70" i="27"/>
  <c r="S70" i="27"/>
  <c r="R70" i="27"/>
  <c r="L70" i="27"/>
  <c r="M70" i="27" s="1"/>
  <c r="I70" i="27"/>
  <c r="J70" i="27" s="1"/>
  <c r="F70" i="27"/>
  <c r="D70" i="27"/>
  <c r="AH69" i="27"/>
  <c r="AG69" i="27"/>
  <c r="AF69" i="27"/>
  <c r="AE69" i="27"/>
  <c r="AD69" i="27"/>
  <c r="AC69" i="27"/>
  <c r="AB69" i="27"/>
  <c r="AA69" i="27"/>
  <c r="Z69" i="27"/>
  <c r="Y69" i="27"/>
  <c r="X69" i="27"/>
  <c r="W69" i="27"/>
  <c r="V69" i="27"/>
  <c r="U69" i="27"/>
  <c r="T69" i="27"/>
  <c r="S69" i="27"/>
  <c r="R69" i="27"/>
  <c r="M69" i="27"/>
  <c r="J69" i="27"/>
  <c r="F69" i="27"/>
  <c r="D69" i="27"/>
  <c r="AH68" i="27"/>
  <c r="AG68" i="27"/>
  <c r="AF68" i="27"/>
  <c r="AE68" i="27"/>
  <c r="AD68" i="27"/>
  <c r="AC68" i="27"/>
  <c r="AB68" i="27"/>
  <c r="AA68" i="27"/>
  <c r="Z68" i="27"/>
  <c r="Y68" i="27"/>
  <c r="X68" i="27"/>
  <c r="W68" i="27"/>
  <c r="V68" i="27"/>
  <c r="U68" i="27"/>
  <c r="T68" i="27"/>
  <c r="S68" i="27"/>
  <c r="R68" i="27"/>
  <c r="M68" i="27"/>
  <c r="J68" i="27"/>
  <c r="F68" i="27"/>
  <c r="D68" i="27"/>
  <c r="AH67" i="27"/>
  <c r="AG67" i="27"/>
  <c r="AF67" i="27"/>
  <c r="AE67" i="27"/>
  <c r="AD67" i="27"/>
  <c r="AC67" i="27"/>
  <c r="AB67" i="27"/>
  <c r="AA67" i="27"/>
  <c r="Z67" i="27"/>
  <c r="Y67" i="27"/>
  <c r="X67" i="27"/>
  <c r="W67" i="27"/>
  <c r="V67" i="27"/>
  <c r="U67" i="27"/>
  <c r="T67" i="27"/>
  <c r="S67" i="27"/>
  <c r="R67" i="27"/>
  <c r="M67" i="27"/>
  <c r="J67" i="27"/>
  <c r="F67" i="27"/>
  <c r="D67" i="27"/>
  <c r="AH66" i="27"/>
  <c r="AG66" i="27"/>
  <c r="AF66" i="27"/>
  <c r="AE66" i="27"/>
  <c r="AD66" i="27"/>
  <c r="AC66" i="27"/>
  <c r="AB66" i="27"/>
  <c r="AA66" i="27"/>
  <c r="Z66" i="27"/>
  <c r="Y66" i="27"/>
  <c r="X66" i="27"/>
  <c r="W66" i="27"/>
  <c r="V66" i="27"/>
  <c r="U66" i="27"/>
  <c r="T66" i="27"/>
  <c r="S66" i="27"/>
  <c r="R66" i="27"/>
  <c r="M66" i="27"/>
  <c r="J66" i="27"/>
  <c r="F66" i="27"/>
  <c r="D66" i="27"/>
  <c r="AH65" i="27"/>
  <c r="AG65" i="27"/>
  <c r="AF65" i="27"/>
  <c r="AE65" i="27"/>
  <c r="AD65" i="27"/>
  <c r="AC65" i="27"/>
  <c r="AB65" i="27"/>
  <c r="AA65" i="27"/>
  <c r="Z65" i="27"/>
  <c r="Y65" i="27"/>
  <c r="X65" i="27"/>
  <c r="W65" i="27"/>
  <c r="V65" i="27"/>
  <c r="U65" i="27"/>
  <c r="T65" i="27"/>
  <c r="S65" i="27"/>
  <c r="R65" i="27"/>
  <c r="M65" i="27"/>
  <c r="L65" i="27"/>
  <c r="J65" i="27"/>
  <c r="I65" i="27"/>
  <c r="F65" i="27"/>
  <c r="D65" i="27"/>
  <c r="AH64" i="27"/>
  <c r="AG64" i="27"/>
  <c r="AF64" i="27"/>
  <c r="AE64" i="27"/>
  <c r="AD64" i="27"/>
  <c r="AC64" i="27"/>
  <c r="AB64" i="27"/>
  <c r="AA64" i="27"/>
  <c r="Z64" i="27"/>
  <c r="Y64" i="27"/>
  <c r="X64" i="27"/>
  <c r="W64" i="27"/>
  <c r="V64" i="27"/>
  <c r="U64" i="27"/>
  <c r="T64" i="27"/>
  <c r="S64" i="27"/>
  <c r="R64" i="27"/>
  <c r="L64" i="27"/>
  <c r="M64" i="27" s="1"/>
  <c r="I64" i="27"/>
  <c r="J64" i="27" s="1"/>
  <c r="F64" i="27"/>
  <c r="D64" i="27"/>
  <c r="AH63" i="27"/>
  <c r="AG63" i="27"/>
  <c r="AF63" i="27"/>
  <c r="AE63" i="27"/>
  <c r="AD63" i="27"/>
  <c r="AC63" i="27"/>
  <c r="AB63" i="27"/>
  <c r="AA63" i="27"/>
  <c r="Z63" i="27"/>
  <c r="Y63" i="27"/>
  <c r="X63" i="27"/>
  <c r="W63" i="27"/>
  <c r="V63" i="27"/>
  <c r="U63" i="27"/>
  <c r="T63" i="27"/>
  <c r="S63" i="27"/>
  <c r="R63" i="27"/>
  <c r="M63" i="27"/>
  <c r="L63" i="27"/>
  <c r="J63" i="27"/>
  <c r="I63" i="27"/>
  <c r="F63" i="27"/>
  <c r="D63" i="27"/>
  <c r="AH62" i="27"/>
  <c r="AG62" i="27"/>
  <c r="AF62" i="27"/>
  <c r="AE62" i="27"/>
  <c r="AD62" i="27"/>
  <c r="AC62" i="27"/>
  <c r="AB62" i="27"/>
  <c r="AA62" i="27"/>
  <c r="Z62" i="27"/>
  <c r="Y62" i="27"/>
  <c r="X62" i="27"/>
  <c r="W62" i="27"/>
  <c r="V62" i="27"/>
  <c r="U62" i="27"/>
  <c r="T62" i="27"/>
  <c r="S62" i="27"/>
  <c r="R62" i="27"/>
  <c r="L62" i="27"/>
  <c r="M62" i="27" s="1"/>
  <c r="I62" i="27"/>
  <c r="J62" i="27" s="1"/>
  <c r="F62" i="27"/>
  <c r="D62" i="27"/>
  <c r="AH61" i="27"/>
  <c r="AG61" i="27"/>
  <c r="AF61" i="27"/>
  <c r="AE61" i="27"/>
  <c r="AD61" i="27"/>
  <c r="AC61" i="27"/>
  <c r="AB61" i="27"/>
  <c r="AA61" i="27"/>
  <c r="Z61" i="27"/>
  <c r="Y61" i="27"/>
  <c r="X61" i="27"/>
  <c r="W61" i="27"/>
  <c r="V61" i="27"/>
  <c r="U61" i="27"/>
  <c r="T61" i="27"/>
  <c r="S61" i="27"/>
  <c r="R61" i="27"/>
  <c r="M61" i="27"/>
  <c r="L61" i="27"/>
  <c r="J61" i="27"/>
  <c r="I61" i="27"/>
  <c r="F61" i="27"/>
  <c r="D61" i="27"/>
  <c r="AH60" i="27"/>
  <c r="AG60" i="27"/>
  <c r="AF60" i="27"/>
  <c r="AE60" i="27"/>
  <c r="AD60" i="27"/>
  <c r="AC60" i="27"/>
  <c r="AB60" i="27"/>
  <c r="AA60" i="27"/>
  <c r="Z60" i="27"/>
  <c r="Y60" i="27"/>
  <c r="X60" i="27"/>
  <c r="W60" i="27"/>
  <c r="V60" i="27"/>
  <c r="U60" i="27"/>
  <c r="T60" i="27"/>
  <c r="S60" i="27"/>
  <c r="R60" i="27"/>
  <c r="L60" i="27"/>
  <c r="M60" i="27" s="1"/>
  <c r="I60" i="27"/>
  <c r="J60" i="27" s="1"/>
  <c r="F60" i="27"/>
  <c r="D60" i="27"/>
  <c r="AH59" i="27"/>
  <c r="AG59" i="27"/>
  <c r="AF59" i="27"/>
  <c r="AE59" i="27"/>
  <c r="AD59" i="27"/>
  <c r="AC59" i="27"/>
  <c r="AB59" i="27"/>
  <c r="AA59" i="27"/>
  <c r="Z59" i="27"/>
  <c r="Y59" i="27"/>
  <c r="X59" i="27"/>
  <c r="W59" i="27"/>
  <c r="V59" i="27"/>
  <c r="U59" i="27"/>
  <c r="T59" i="27"/>
  <c r="S59" i="27"/>
  <c r="R59" i="27"/>
  <c r="M59" i="27"/>
  <c r="L59" i="27"/>
  <c r="J59" i="27"/>
  <c r="I59" i="27"/>
  <c r="F59" i="27"/>
  <c r="D59" i="27"/>
  <c r="AH58" i="27"/>
  <c r="AG58" i="27"/>
  <c r="AF58" i="27"/>
  <c r="AE58" i="27"/>
  <c r="AD58" i="27"/>
  <c r="AC58" i="27"/>
  <c r="AB58" i="27"/>
  <c r="AA58" i="27"/>
  <c r="Z58" i="27"/>
  <c r="Y58" i="27"/>
  <c r="X58" i="27"/>
  <c r="W58" i="27"/>
  <c r="V58" i="27"/>
  <c r="U58" i="27"/>
  <c r="T58" i="27"/>
  <c r="S58" i="27"/>
  <c r="R58" i="27"/>
  <c r="L58" i="27"/>
  <c r="M58" i="27" s="1"/>
  <c r="I58" i="27"/>
  <c r="J58" i="27" s="1"/>
  <c r="F58" i="27"/>
  <c r="D58" i="27"/>
  <c r="AH57" i="27"/>
  <c r="AG57" i="27"/>
  <c r="AF57" i="27"/>
  <c r="AE57" i="27"/>
  <c r="AD57" i="27"/>
  <c r="AC57" i="27"/>
  <c r="AB57" i="27"/>
  <c r="AA57" i="27"/>
  <c r="Z57" i="27"/>
  <c r="Y57" i="27"/>
  <c r="X57" i="27"/>
  <c r="W57" i="27"/>
  <c r="V57" i="27"/>
  <c r="U57" i="27"/>
  <c r="T57" i="27"/>
  <c r="S57" i="27"/>
  <c r="R57" i="27"/>
  <c r="M57" i="27"/>
  <c r="L57" i="27"/>
  <c r="J57" i="27"/>
  <c r="I57" i="27"/>
  <c r="F57" i="27"/>
  <c r="D57" i="27"/>
  <c r="AH56" i="27"/>
  <c r="AG56" i="27"/>
  <c r="AF56" i="27"/>
  <c r="AE56" i="27"/>
  <c r="AD56" i="27"/>
  <c r="AC56" i="27"/>
  <c r="AB56" i="27"/>
  <c r="AA56" i="27"/>
  <c r="Z56" i="27"/>
  <c r="Y56" i="27"/>
  <c r="X56" i="27"/>
  <c r="W56" i="27"/>
  <c r="V56" i="27"/>
  <c r="U56" i="27"/>
  <c r="T56" i="27"/>
  <c r="S56" i="27"/>
  <c r="R56" i="27"/>
  <c r="L56" i="27"/>
  <c r="M56" i="27" s="1"/>
  <c r="I56" i="27"/>
  <c r="J56" i="27" s="1"/>
  <c r="F56" i="27"/>
  <c r="D56" i="27"/>
  <c r="AH55" i="27"/>
  <c r="AG55" i="27"/>
  <c r="AF55" i="27"/>
  <c r="AE55" i="27"/>
  <c r="AD55" i="27"/>
  <c r="AC55" i="27"/>
  <c r="AB55" i="27"/>
  <c r="AA55" i="27"/>
  <c r="Z55" i="27"/>
  <c r="Y55" i="27"/>
  <c r="X55" i="27"/>
  <c r="W55" i="27"/>
  <c r="V55" i="27"/>
  <c r="U55" i="27"/>
  <c r="T55" i="27"/>
  <c r="S55" i="27"/>
  <c r="R55" i="27"/>
  <c r="M55" i="27"/>
  <c r="L55" i="27"/>
  <c r="J55" i="27"/>
  <c r="I55" i="27"/>
  <c r="F55" i="27"/>
  <c r="D55" i="27"/>
  <c r="AH54" i="27"/>
  <c r="AG54" i="27"/>
  <c r="AF54" i="27"/>
  <c r="AE54" i="27"/>
  <c r="AD54" i="27"/>
  <c r="AC54" i="27"/>
  <c r="AB54" i="27"/>
  <c r="AA54" i="27"/>
  <c r="Z54" i="27"/>
  <c r="Y54" i="27"/>
  <c r="X54" i="27"/>
  <c r="W54" i="27"/>
  <c r="V54" i="27"/>
  <c r="U54" i="27"/>
  <c r="T54" i="27"/>
  <c r="S54" i="27"/>
  <c r="R54" i="27"/>
  <c r="L54" i="27"/>
  <c r="M54" i="27" s="1"/>
  <c r="I54" i="27"/>
  <c r="J54" i="27" s="1"/>
  <c r="F54" i="27"/>
  <c r="D54" i="27"/>
  <c r="AH53" i="27"/>
  <c r="AG53" i="27"/>
  <c r="AF53" i="27"/>
  <c r="AE53" i="27"/>
  <c r="AD53" i="27"/>
  <c r="AC53" i="27"/>
  <c r="AB53" i="27"/>
  <c r="AA53" i="27"/>
  <c r="Z53" i="27"/>
  <c r="Y53" i="27"/>
  <c r="X53" i="27"/>
  <c r="W53" i="27"/>
  <c r="V53" i="27"/>
  <c r="U53" i="27"/>
  <c r="T53" i="27"/>
  <c r="S53" i="27"/>
  <c r="R53" i="27"/>
  <c r="M53" i="27"/>
  <c r="L53" i="27"/>
  <c r="J53" i="27"/>
  <c r="I53" i="27"/>
  <c r="F53" i="27"/>
  <c r="D53" i="27"/>
  <c r="AH52" i="27"/>
  <c r="AG52" i="27"/>
  <c r="AF52" i="27"/>
  <c r="AE52" i="27"/>
  <c r="AD52" i="27"/>
  <c r="AC52" i="27"/>
  <c r="AB52" i="27"/>
  <c r="AA52" i="27"/>
  <c r="Z52" i="27"/>
  <c r="Y52" i="27"/>
  <c r="X52" i="27"/>
  <c r="W52" i="27"/>
  <c r="V52" i="27"/>
  <c r="U52" i="27"/>
  <c r="T52" i="27"/>
  <c r="S52" i="27"/>
  <c r="R52" i="27"/>
  <c r="L52" i="27"/>
  <c r="M52" i="27" s="1"/>
  <c r="I52" i="27"/>
  <c r="J52" i="27" s="1"/>
  <c r="F52" i="27"/>
  <c r="D52" i="27"/>
  <c r="AH51" i="27"/>
  <c r="AG51" i="27"/>
  <c r="AF51" i="27"/>
  <c r="AE51" i="27"/>
  <c r="AD51" i="27"/>
  <c r="AC51" i="27"/>
  <c r="AB51" i="27"/>
  <c r="AA51" i="27"/>
  <c r="Z51" i="27"/>
  <c r="Y51" i="27"/>
  <c r="X51" i="27"/>
  <c r="W51" i="27"/>
  <c r="V51" i="27"/>
  <c r="U51" i="27"/>
  <c r="T51" i="27"/>
  <c r="S51" i="27"/>
  <c r="R51" i="27"/>
  <c r="M51" i="27"/>
  <c r="L51" i="27"/>
  <c r="J51" i="27"/>
  <c r="I51" i="27"/>
  <c r="F51" i="27"/>
  <c r="D51" i="27"/>
  <c r="AH50" i="27"/>
  <c r="AG50" i="27"/>
  <c r="AF50" i="27"/>
  <c r="AE50" i="27"/>
  <c r="AD50" i="27"/>
  <c r="AC50" i="27"/>
  <c r="AB50" i="27"/>
  <c r="AA50" i="27"/>
  <c r="Z50" i="27"/>
  <c r="Y50" i="27"/>
  <c r="X50" i="27"/>
  <c r="W50" i="27"/>
  <c r="V50" i="27"/>
  <c r="U50" i="27"/>
  <c r="T50" i="27"/>
  <c r="S50" i="27"/>
  <c r="R50" i="27"/>
  <c r="L50" i="27"/>
  <c r="M50" i="27" s="1"/>
  <c r="I50" i="27"/>
  <c r="J50" i="27" s="1"/>
  <c r="F50" i="27"/>
  <c r="D50" i="27"/>
  <c r="AH49" i="27"/>
  <c r="AG49" i="27"/>
  <c r="AF49" i="27"/>
  <c r="AE49" i="27"/>
  <c r="AD49" i="27"/>
  <c r="AC49" i="27"/>
  <c r="AB49" i="27"/>
  <c r="AA49" i="27"/>
  <c r="Z49" i="27"/>
  <c r="Y49" i="27"/>
  <c r="X49" i="27"/>
  <c r="W49" i="27"/>
  <c r="V49" i="27"/>
  <c r="U49" i="27"/>
  <c r="T49" i="27"/>
  <c r="S49" i="27"/>
  <c r="R49" i="27"/>
  <c r="M49" i="27"/>
  <c r="L49" i="27"/>
  <c r="J49" i="27"/>
  <c r="I49" i="27"/>
  <c r="F49" i="27"/>
  <c r="D49" i="27"/>
  <c r="AH48" i="27"/>
  <c r="AG48" i="27"/>
  <c r="AF48" i="27"/>
  <c r="AE48" i="27"/>
  <c r="AD48" i="27"/>
  <c r="AC48" i="27"/>
  <c r="AB48" i="27"/>
  <c r="AA48" i="27"/>
  <c r="Z48" i="27"/>
  <c r="Y48" i="27"/>
  <c r="X48" i="27"/>
  <c r="W48" i="27"/>
  <c r="V48" i="27"/>
  <c r="U48" i="27"/>
  <c r="T48" i="27"/>
  <c r="S48" i="27"/>
  <c r="R48" i="27"/>
  <c r="L48" i="27"/>
  <c r="M48" i="27" s="1"/>
  <c r="I48" i="27"/>
  <c r="J48" i="27" s="1"/>
  <c r="F48" i="27"/>
  <c r="D48" i="27"/>
  <c r="AH47" i="27"/>
  <c r="AG47" i="27"/>
  <c r="AF47" i="27"/>
  <c r="AE47" i="27"/>
  <c r="AD47" i="27"/>
  <c r="AC47" i="27"/>
  <c r="AB47" i="27"/>
  <c r="AA47" i="27"/>
  <c r="Z47" i="27"/>
  <c r="Y47" i="27"/>
  <c r="X47" i="27"/>
  <c r="W47" i="27"/>
  <c r="V47" i="27"/>
  <c r="U47" i="27"/>
  <c r="T47" i="27"/>
  <c r="S47" i="27"/>
  <c r="R47" i="27"/>
  <c r="M47" i="27"/>
  <c r="L47" i="27"/>
  <c r="J47" i="27"/>
  <c r="I47" i="27"/>
  <c r="F47" i="27"/>
  <c r="D47" i="27"/>
  <c r="AH46" i="27"/>
  <c r="AG46" i="27"/>
  <c r="AF46" i="27"/>
  <c r="AE46" i="27"/>
  <c r="AD46" i="27"/>
  <c r="AC46" i="27"/>
  <c r="AB46" i="27"/>
  <c r="AA46" i="27"/>
  <c r="Z46" i="27"/>
  <c r="Y46" i="27"/>
  <c r="X46" i="27"/>
  <c r="W46" i="27"/>
  <c r="V46" i="27"/>
  <c r="U46" i="27"/>
  <c r="T46" i="27"/>
  <c r="S46" i="27"/>
  <c r="R46" i="27"/>
  <c r="L46" i="27"/>
  <c r="M46" i="27" s="1"/>
  <c r="I46" i="27"/>
  <c r="J46" i="27" s="1"/>
  <c r="F46" i="27"/>
  <c r="D46" i="27"/>
  <c r="AH45" i="27"/>
  <c r="AG45" i="27"/>
  <c r="AF45" i="27"/>
  <c r="AE45" i="27"/>
  <c r="AD45" i="27"/>
  <c r="AC45" i="27"/>
  <c r="AB45" i="27"/>
  <c r="AA45" i="27"/>
  <c r="Z45" i="27"/>
  <c r="Y45" i="27"/>
  <c r="X45" i="27"/>
  <c r="W45" i="27"/>
  <c r="V45" i="27"/>
  <c r="U45" i="27"/>
  <c r="T45" i="27"/>
  <c r="S45" i="27"/>
  <c r="R45" i="27"/>
  <c r="M45" i="27"/>
  <c r="L45" i="27"/>
  <c r="J45" i="27"/>
  <c r="I45" i="27"/>
  <c r="F45" i="27"/>
  <c r="D45" i="27"/>
  <c r="AH44" i="27"/>
  <c r="AG44" i="27"/>
  <c r="AF44" i="27"/>
  <c r="AE44" i="27"/>
  <c r="AD44" i="27"/>
  <c r="AC44" i="27"/>
  <c r="AB44" i="27"/>
  <c r="AA44" i="27"/>
  <c r="Z44" i="27"/>
  <c r="Y44" i="27"/>
  <c r="X44" i="27"/>
  <c r="W44" i="27"/>
  <c r="V44" i="27"/>
  <c r="U44" i="27"/>
  <c r="T44" i="27"/>
  <c r="S44" i="27"/>
  <c r="R44" i="27"/>
  <c r="L44" i="27"/>
  <c r="M44" i="27" s="1"/>
  <c r="I44" i="27"/>
  <c r="J44" i="27" s="1"/>
  <c r="F44" i="27"/>
  <c r="D44" i="27"/>
  <c r="AH43" i="27"/>
  <c r="AG43" i="27"/>
  <c r="AF43" i="27"/>
  <c r="AE43" i="27"/>
  <c r="AD43" i="27"/>
  <c r="AC43" i="27"/>
  <c r="AB43" i="27"/>
  <c r="AA43" i="27"/>
  <c r="Z43" i="27"/>
  <c r="Y43" i="27"/>
  <c r="X43" i="27"/>
  <c r="W43" i="27"/>
  <c r="V43" i="27"/>
  <c r="U43" i="27"/>
  <c r="T43" i="27"/>
  <c r="S43" i="27"/>
  <c r="R43" i="27"/>
  <c r="M43" i="27"/>
  <c r="L43" i="27"/>
  <c r="J43" i="27"/>
  <c r="I43" i="27"/>
  <c r="F43" i="27"/>
  <c r="D43" i="27"/>
  <c r="AH42" i="27"/>
  <c r="AG42" i="27"/>
  <c r="AF42" i="27"/>
  <c r="AE42" i="27"/>
  <c r="AD42" i="27"/>
  <c r="AC42" i="27"/>
  <c r="AB42" i="27"/>
  <c r="AA42" i="27"/>
  <c r="Z42" i="27"/>
  <c r="Y42" i="27"/>
  <c r="X42" i="27"/>
  <c r="W42" i="27"/>
  <c r="V42" i="27"/>
  <c r="U42" i="27"/>
  <c r="T42" i="27"/>
  <c r="S42" i="27"/>
  <c r="R42" i="27"/>
  <c r="L42" i="27"/>
  <c r="M42" i="27" s="1"/>
  <c r="I42" i="27"/>
  <c r="J42" i="27" s="1"/>
  <c r="F42" i="27"/>
  <c r="D42" i="27"/>
  <c r="AH41" i="27"/>
  <c r="AG41" i="27"/>
  <c r="AF41" i="27"/>
  <c r="AE41" i="27"/>
  <c r="AD41" i="27"/>
  <c r="AC41" i="27"/>
  <c r="AB41" i="27"/>
  <c r="AA41" i="27"/>
  <c r="Z41" i="27"/>
  <c r="Y41" i="27"/>
  <c r="X41" i="27"/>
  <c r="W41" i="27"/>
  <c r="V41" i="27"/>
  <c r="U41" i="27"/>
  <c r="T41" i="27"/>
  <c r="S41" i="27"/>
  <c r="R41" i="27"/>
  <c r="M41" i="27"/>
  <c r="L41" i="27"/>
  <c r="J41" i="27"/>
  <c r="I41" i="27"/>
  <c r="F41" i="27"/>
  <c r="D41" i="27"/>
  <c r="AH40" i="27"/>
  <c r="AG40" i="27"/>
  <c r="AF40" i="27"/>
  <c r="AE40" i="27"/>
  <c r="AD40" i="27"/>
  <c r="AC40" i="27"/>
  <c r="AB40" i="27"/>
  <c r="AA40" i="27"/>
  <c r="Z40" i="27"/>
  <c r="Y40" i="27"/>
  <c r="X40" i="27"/>
  <c r="W40" i="27"/>
  <c r="V40" i="27"/>
  <c r="U40" i="27"/>
  <c r="T40" i="27"/>
  <c r="S40" i="27"/>
  <c r="R40" i="27"/>
  <c r="L40" i="27"/>
  <c r="M40" i="27" s="1"/>
  <c r="I40" i="27"/>
  <c r="J40" i="27" s="1"/>
  <c r="F40" i="27"/>
  <c r="D40" i="27"/>
  <c r="AH39" i="27"/>
  <c r="AG39" i="27"/>
  <c r="AF39" i="27"/>
  <c r="AE39" i="27"/>
  <c r="AD39" i="27"/>
  <c r="AC39" i="27"/>
  <c r="AB39" i="27"/>
  <c r="AA39" i="27"/>
  <c r="Z39" i="27"/>
  <c r="Y39" i="27"/>
  <c r="X39" i="27"/>
  <c r="W39" i="27"/>
  <c r="V39" i="27"/>
  <c r="U39" i="27"/>
  <c r="T39" i="27"/>
  <c r="S39" i="27"/>
  <c r="R39" i="27"/>
  <c r="M39" i="27"/>
  <c r="L39" i="27"/>
  <c r="J39" i="27"/>
  <c r="I39" i="27"/>
  <c r="F39" i="27"/>
  <c r="D39" i="27"/>
  <c r="AH38" i="27"/>
  <c r="AG38" i="27"/>
  <c r="AF38" i="27"/>
  <c r="AE38" i="27"/>
  <c r="AD38" i="27"/>
  <c r="AC38" i="27"/>
  <c r="AB38" i="27"/>
  <c r="AA38" i="27"/>
  <c r="Z38" i="27"/>
  <c r="Y38" i="27"/>
  <c r="X38" i="27"/>
  <c r="W38" i="27"/>
  <c r="V38" i="27"/>
  <c r="U38" i="27"/>
  <c r="T38" i="27"/>
  <c r="S38" i="27"/>
  <c r="R38" i="27"/>
  <c r="L38" i="27"/>
  <c r="M38" i="27" s="1"/>
  <c r="I38" i="27"/>
  <c r="J38" i="27" s="1"/>
  <c r="F38" i="27"/>
  <c r="D38" i="27"/>
  <c r="AH37" i="27"/>
  <c r="AG37" i="27"/>
  <c r="AF37" i="27"/>
  <c r="AE37" i="27"/>
  <c r="AD37" i="27"/>
  <c r="AC37" i="27"/>
  <c r="AB37" i="27"/>
  <c r="AA37" i="27"/>
  <c r="Z37" i="27"/>
  <c r="Y37" i="27"/>
  <c r="X37" i="27"/>
  <c r="W37" i="27"/>
  <c r="V37" i="27"/>
  <c r="U37" i="27"/>
  <c r="T37" i="27"/>
  <c r="S37" i="27"/>
  <c r="R37" i="27"/>
  <c r="M37" i="27"/>
  <c r="J37" i="27"/>
  <c r="F37" i="27"/>
  <c r="D37" i="27"/>
  <c r="AH36" i="27"/>
  <c r="AG36" i="27"/>
  <c r="AF36" i="27"/>
  <c r="AE36" i="27"/>
  <c r="AD36" i="27"/>
  <c r="AC36" i="27"/>
  <c r="AB36" i="27"/>
  <c r="AA36" i="27"/>
  <c r="Z36" i="27"/>
  <c r="Y36" i="27"/>
  <c r="X36" i="27"/>
  <c r="W36" i="27"/>
  <c r="V36" i="27"/>
  <c r="U36" i="27"/>
  <c r="T36" i="27"/>
  <c r="S36" i="27"/>
  <c r="R36" i="27"/>
  <c r="M36" i="27"/>
  <c r="J36" i="27"/>
  <c r="F36" i="27"/>
  <c r="D36" i="27"/>
  <c r="AH35" i="27"/>
  <c r="AG35" i="27"/>
  <c r="AF35" i="27"/>
  <c r="AE35" i="27"/>
  <c r="AD35" i="27"/>
  <c r="AC35" i="27"/>
  <c r="AB35" i="27"/>
  <c r="AA35" i="27"/>
  <c r="Z35" i="27"/>
  <c r="Y35" i="27"/>
  <c r="X35" i="27"/>
  <c r="W35" i="27"/>
  <c r="V35" i="27"/>
  <c r="U35" i="27"/>
  <c r="T35" i="27"/>
  <c r="S35" i="27"/>
  <c r="R35" i="27"/>
  <c r="M35" i="27"/>
  <c r="J35" i="27"/>
  <c r="F35" i="27"/>
  <c r="D35" i="27"/>
  <c r="AH34" i="27"/>
  <c r="AG34" i="27"/>
  <c r="AF34" i="27"/>
  <c r="AE34" i="27"/>
  <c r="AD34" i="27"/>
  <c r="AC34" i="27"/>
  <c r="AB34" i="27"/>
  <c r="AA34" i="27"/>
  <c r="Z34" i="27"/>
  <c r="Y34" i="27"/>
  <c r="X34" i="27"/>
  <c r="W34" i="27"/>
  <c r="V34" i="27"/>
  <c r="U34" i="27"/>
  <c r="T34" i="27"/>
  <c r="S34" i="27"/>
  <c r="R34" i="27"/>
  <c r="M34" i="27"/>
  <c r="J34" i="27"/>
  <c r="F34" i="27"/>
  <c r="D34" i="27"/>
  <c r="AH33" i="27"/>
  <c r="AG33" i="27"/>
  <c r="AF33" i="27"/>
  <c r="AE33" i="27"/>
  <c r="AD33" i="27"/>
  <c r="AC33" i="27"/>
  <c r="AB33" i="27"/>
  <c r="AA33" i="27"/>
  <c r="Z33" i="27"/>
  <c r="Y33" i="27"/>
  <c r="X33" i="27"/>
  <c r="W33" i="27"/>
  <c r="V33" i="27"/>
  <c r="U33" i="27"/>
  <c r="T33" i="27"/>
  <c r="S33" i="27"/>
  <c r="R33" i="27"/>
  <c r="M33" i="27"/>
  <c r="L33" i="27"/>
  <c r="J33" i="27"/>
  <c r="I33" i="27"/>
  <c r="F33" i="27"/>
  <c r="D33" i="27"/>
  <c r="AH32" i="27"/>
  <c r="AG32" i="27"/>
  <c r="AF32" i="27"/>
  <c r="AE32" i="27"/>
  <c r="AD32" i="27"/>
  <c r="AC32" i="27"/>
  <c r="AB32" i="27"/>
  <c r="AA32" i="27"/>
  <c r="Z32" i="27"/>
  <c r="Y32" i="27"/>
  <c r="X32" i="27"/>
  <c r="W32" i="27"/>
  <c r="V32" i="27"/>
  <c r="U32" i="27"/>
  <c r="T32" i="27"/>
  <c r="S32" i="27"/>
  <c r="R32" i="27"/>
  <c r="L32" i="27"/>
  <c r="M32" i="27" s="1"/>
  <c r="I32" i="27"/>
  <c r="J32" i="27" s="1"/>
  <c r="F32" i="27"/>
  <c r="D32" i="27"/>
  <c r="AH31" i="27"/>
  <c r="AG31" i="27"/>
  <c r="AF31" i="27"/>
  <c r="AE31" i="27"/>
  <c r="AD31" i="27"/>
  <c r="AC31" i="27"/>
  <c r="AB31" i="27"/>
  <c r="AA31" i="27"/>
  <c r="Z31" i="27"/>
  <c r="Y31" i="27"/>
  <c r="X31" i="27"/>
  <c r="W31" i="27"/>
  <c r="V31" i="27"/>
  <c r="U31" i="27"/>
  <c r="T31" i="27"/>
  <c r="S31" i="27"/>
  <c r="R31" i="27"/>
  <c r="M31" i="27"/>
  <c r="L31" i="27"/>
  <c r="J31" i="27"/>
  <c r="I31" i="27"/>
  <c r="F31" i="27"/>
  <c r="D31" i="27"/>
  <c r="AH30" i="27"/>
  <c r="AG30" i="27"/>
  <c r="AF30" i="27"/>
  <c r="AE30" i="27"/>
  <c r="AD30" i="27"/>
  <c r="AC30" i="27"/>
  <c r="AB30" i="27"/>
  <c r="AA30" i="27"/>
  <c r="Z30" i="27"/>
  <c r="Y30" i="27"/>
  <c r="X30" i="27"/>
  <c r="W30" i="27"/>
  <c r="V30" i="27"/>
  <c r="U30" i="27"/>
  <c r="T30" i="27"/>
  <c r="S30" i="27"/>
  <c r="R30" i="27"/>
  <c r="L30" i="27"/>
  <c r="M30" i="27" s="1"/>
  <c r="I30" i="27"/>
  <c r="J30" i="27" s="1"/>
  <c r="F30" i="27"/>
  <c r="D30" i="27"/>
  <c r="AH29" i="27"/>
  <c r="AG29" i="27"/>
  <c r="AF29" i="27"/>
  <c r="AE29" i="27"/>
  <c r="AD29" i="27"/>
  <c r="AC29" i="27"/>
  <c r="AB29" i="27"/>
  <c r="AA29" i="27"/>
  <c r="Z29" i="27"/>
  <c r="Y29" i="27"/>
  <c r="X29" i="27"/>
  <c r="W29" i="27"/>
  <c r="V29" i="27"/>
  <c r="U29" i="27"/>
  <c r="T29" i="27"/>
  <c r="S29" i="27"/>
  <c r="R29" i="27"/>
  <c r="M29" i="27"/>
  <c r="L29" i="27"/>
  <c r="J29" i="27"/>
  <c r="I29" i="27"/>
  <c r="F29" i="27"/>
  <c r="D29" i="27"/>
  <c r="AH28" i="27"/>
  <c r="AG28" i="27"/>
  <c r="AF28" i="27"/>
  <c r="AE28" i="27"/>
  <c r="AD28" i="27"/>
  <c r="AC28" i="27"/>
  <c r="AB28" i="27"/>
  <c r="AA28" i="27"/>
  <c r="Z28" i="27"/>
  <c r="Y28" i="27"/>
  <c r="X28" i="27"/>
  <c r="W28" i="27"/>
  <c r="V28" i="27"/>
  <c r="U28" i="27"/>
  <c r="T28" i="27"/>
  <c r="S28" i="27"/>
  <c r="R28" i="27"/>
  <c r="L28" i="27"/>
  <c r="M28" i="27" s="1"/>
  <c r="I28" i="27"/>
  <c r="J28" i="27" s="1"/>
  <c r="F28" i="27"/>
  <c r="D28" i="27"/>
  <c r="AH27" i="27"/>
  <c r="AG27" i="27"/>
  <c r="AF27" i="27"/>
  <c r="AE27" i="27"/>
  <c r="AD27" i="27"/>
  <c r="AC27" i="27"/>
  <c r="AB27" i="27"/>
  <c r="AA27" i="27"/>
  <c r="Z27" i="27"/>
  <c r="Y27" i="27"/>
  <c r="X27" i="27"/>
  <c r="W27" i="27"/>
  <c r="V27" i="27"/>
  <c r="U27" i="27"/>
  <c r="T27" i="27"/>
  <c r="S27" i="27"/>
  <c r="R27" i="27"/>
  <c r="M27" i="27"/>
  <c r="L27" i="27"/>
  <c r="J27" i="27"/>
  <c r="I27" i="27"/>
  <c r="F27" i="27"/>
  <c r="D27" i="27"/>
  <c r="AH26" i="27"/>
  <c r="AG26" i="27"/>
  <c r="AF26" i="27"/>
  <c r="AE26" i="27"/>
  <c r="AD26" i="27"/>
  <c r="AC26" i="27"/>
  <c r="AB26" i="27"/>
  <c r="AA26" i="27"/>
  <c r="Z26" i="27"/>
  <c r="Y26" i="27"/>
  <c r="X26" i="27"/>
  <c r="W26" i="27"/>
  <c r="V26" i="27"/>
  <c r="U26" i="27"/>
  <c r="T26" i="27"/>
  <c r="S26" i="27"/>
  <c r="R26" i="27"/>
  <c r="L26" i="27"/>
  <c r="M26" i="27" s="1"/>
  <c r="I26" i="27"/>
  <c r="J26" i="27" s="1"/>
  <c r="F26" i="27"/>
  <c r="D26" i="27"/>
  <c r="AH25" i="27"/>
  <c r="AG25" i="27"/>
  <c r="AF25" i="27"/>
  <c r="AE25" i="27"/>
  <c r="AD25" i="27"/>
  <c r="AC25" i="27"/>
  <c r="AB25" i="27"/>
  <c r="AA25" i="27"/>
  <c r="Z25" i="27"/>
  <c r="Y25" i="27"/>
  <c r="X25" i="27"/>
  <c r="W25" i="27"/>
  <c r="V25" i="27"/>
  <c r="U25" i="27"/>
  <c r="T25" i="27"/>
  <c r="S25" i="27"/>
  <c r="R25" i="27"/>
  <c r="M25" i="27"/>
  <c r="L25" i="27"/>
  <c r="J25" i="27"/>
  <c r="I25" i="27"/>
  <c r="F25" i="27"/>
  <c r="D25" i="27"/>
  <c r="AH24" i="27"/>
  <c r="AG24" i="27"/>
  <c r="AF24" i="27"/>
  <c r="AE24" i="27"/>
  <c r="AD24" i="27"/>
  <c r="AC24" i="27"/>
  <c r="AB24" i="27"/>
  <c r="AA24" i="27"/>
  <c r="Z24" i="27"/>
  <c r="Y24" i="27"/>
  <c r="X24" i="27"/>
  <c r="W24" i="27"/>
  <c r="V24" i="27"/>
  <c r="U24" i="27"/>
  <c r="T24" i="27"/>
  <c r="S24" i="27"/>
  <c r="R24" i="27"/>
  <c r="L24" i="27"/>
  <c r="M24" i="27" s="1"/>
  <c r="I24" i="27"/>
  <c r="J24" i="27" s="1"/>
  <c r="F24" i="27"/>
  <c r="D24" i="27"/>
  <c r="AH23" i="27"/>
  <c r="AG23" i="27"/>
  <c r="AF23" i="27"/>
  <c r="AE23" i="27"/>
  <c r="AD23" i="27"/>
  <c r="AC23" i="27"/>
  <c r="AB23" i="27"/>
  <c r="AA23" i="27"/>
  <c r="Z23" i="27"/>
  <c r="Y23" i="27"/>
  <c r="X23" i="27"/>
  <c r="W23" i="27"/>
  <c r="V23" i="27"/>
  <c r="U23" i="27"/>
  <c r="T23" i="27"/>
  <c r="S23" i="27"/>
  <c r="R23" i="27"/>
  <c r="M23" i="27"/>
  <c r="L23" i="27"/>
  <c r="J23" i="27"/>
  <c r="I23" i="27"/>
  <c r="F23" i="27"/>
  <c r="D23" i="27"/>
  <c r="AH22" i="27"/>
  <c r="AG22" i="27"/>
  <c r="AF22" i="27"/>
  <c r="AE22" i="27"/>
  <c r="AD22" i="27"/>
  <c r="AC22" i="27"/>
  <c r="AB22" i="27"/>
  <c r="AA22" i="27"/>
  <c r="Z22" i="27"/>
  <c r="Y22" i="27"/>
  <c r="X22" i="27"/>
  <c r="W22" i="27"/>
  <c r="V22" i="27"/>
  <c r="U22" i="27"/>
  <c r="T22" i="27"/>
  <c r="S22" i="27"/>
  <c r="R22" i="27"/>
  <c r="L22" i="27"/>
  <c r="M22" i="27" s="1"/>
  <c r="I22" i="27"/>
  <c r="J22" i="27" s="1"/>
  <c r="F22" i="27"/>
  <c r="D22" i="27"/>
  <c r="AH21" i="27"/>
  <c r="AG21" i="27"/>
  <c r="AF21" i="27"/>
  <c r="AE21" i="27"/>
  <c r="AD21" i="27"/>
  <c r="AC21" i="27"/>
  <c r="AB21" i="27"/>
  <c r="AA21" i="27"/>
  <c r="Z21" i="27"/>
  <c r="Y21" i="27"/>
  <c r="X21" i="27"/>
  <c r="W21" i="27"/>
  <c r="V21" i="27"/>
  <c r="U21" i="27"/>
  <c r="T21" i="27"/>
  <c r="S21" i="27"/>
  <c r="R21" i="27"/>
  <c r="M21" i="27"/>
  <c r="L21" i="27"/>
  <c r="J21" i="27"/>
  <c r="I21" i="27"/>
  <c r="F21" i="27"/>
  <c r="D21" i="27"/>
  <c r="AH20" i="27"/>
  <c r="AG20" i="27"/>
  <c r="AF20" i="27"/>
  <c r="AE20" i="27"/>
  <c r="AD20" i="27"/>
  <c r="AC20" i="27"/>
  <c r="AB20" i="27"/>
  <c r="AA20" i="27"/>
  <c r="Z20" i="27"/>
  <c r="Y20" i="27"/>
  <c r="X20" i="27"/>
  <c r="W20" i="27"/>
  <c r="V20" i="27"/>
  <c r="U20" i="27"/>
  <c r="T20" i="27"/>
  <c r="S20" i="27"/>
  <c r="R20" i="27"/>
  <c r="L20" i="27"/>
  <c r="M20" i="27" s="1"/>
  <c r="I20" i="27"/>
  <c r="J20" i="27" s="1"/>
  <c r="F20" i="27"/>
  <c r="D20" i="27"/>
  <c r="AH19" i="27"/>
  <c r="AG19" i="27"/>
  <c r="AF19" i="27"/>
  <c r="AE19" i="27"/>
  <c r="AD19" i="27"/>
  <c r="AC19" i="27"/>
  <c r="AB19" i="27"/>
  <c r="AA19" i="27"/>
  <c r="Z19" i="27"/>
  <c r="Y19" i="27"/>
  <c r="X19" i="27"/>
  <c r="W19" i="27"/>
  <c r="V19" i="27"/>
  <c r="U19" i="27"/>
  <c r="T19" i="27"/>
  <c r="S19" i="27"/>
  <c r="R19" i="27"/>
  <c r="M19" i="27"/>
  <c r="L19" i="27"/>
  <c r="J19" i="27"/>
  <c r="I19" i="27"/>
  <c r="F19" i="27"/>
  <c r="D19" i="27"/>
  <c r="AH18" i="27"/>
  <c r="AG18" i="27"/>
  <c r="AF18" i="27"/>
  <c r="AE18" i="27"/>
  <c r="AD18" i="27"/>
  <c r="AC18" i="27"/>
  <c r="AB18" i="27"/>
  <c r="AA18" i="27"/>
  <c r="Z18" i="27"/>
  <c r="Y18" i="27"/>
  <c r="X18" i="27"/>
  <c r="W18" i="27"/>
  <c r="V18" i="27"/>
  <c r="U18" i="27"/>
  <c r="T18" i="27"/>
  <c r="S18" i="27"/>
  <c r="R18" i="27"/>
  <c r="L18" i="27"/>
  <c r="M18" i="27" s="1"/>
  <c r="I18" i="27"/>
  <c r="J18" i="27" s="1"/>
  <c r="F18" i="27"/>
  <c r="D18" i="27"/>
  <c r="AH17" i="27"/>
  <c r="AG17" i="27"/>
  <c r="AF17" i="27"/>
  <c r="AE17" i="27"/>
  <c r="AD17" i="27"/>
  <c r="AC17" i="27"/>
  <c r="AB17" i="27"/>
  <c r="AA17" i="27"/>
  <c r="Z17" i="27"/>
  <c r="Y17" i="27"/>
  <c r="X17" i="27"/>
  <c r="W17" i="27"/>
  <c r="V17" i="27"/>
  <c r="U17" i="27"/>
  <c r="T17" i="27"/>
  <c r="S17" i="27"/>
  <c r="R17" i="27"/>
  <c r="M17" i="27"/>
  <c r="L17" i="27"/>
  <c r="J17" i="27"/>
  <c r="I17" i="27"/>
  <c r="F17" i="27"/>
  <c r="D17" i="27"/>
  <c r="AH16" i="27"/>
  <c r="AG16" i="27"/>
  <c r="AF16" i="27"/>
  <c r="AE16" i="27"/>
  <c r="AD16" i="27"/>
  <c r="AC16" i="27"/>
  <c r="AB16" i="27"/>
  <c r="AA16" i="27"/>
  <c r="Z16" i="27"/>
  <c r="Y16" i="27"/>
  <c r="X16" i="27"/>
  <c r="W16" i="27"/>
  <c r="V16" i="27"/>
  <c r="U16" i="27"/>
  <c r="T16" i="27"/>
  <c r="S16" i="27"/>
  <c r="R16" i="27"/>
  <c r="L16" i="27"/>
  <c r="M16" i="27" s="1"/>
  <c r="I16" i="27"/>
  <c r="J16" i="27" s="1"/>
  <c r="F16" i="27"/>
  <c r="D16" i="27"/>
  <c r="AH15" i="27"/>
  <c r="AG15" i="27"/>
  <c r="AF15" i="27"/>
  <c r="AE15" i="27"/>
  <c r="AD15" i="27"/>
  <c r="AC15" i="27"/>
  <c r="AB15" i="27"/>
  <c r="AA15" i="27"/>
  <c r="Z15" i="27"/>
  <c r="Y15" i="27"/>
  <c r="X15" i="27"/>
  <c r="W15" i="27"/>
  <c r="V15" i="27"/>
  <c r="U15" i="27"/>
  <c r="T15" i="27"/>
  <c r="S15" i="27"/>
  <c r="R15" i="27"/>
  <c r="M15" i="27"/>
  <c r="L15" i="27"/>
  <c r="J15" i="27"/>
  <c r="I15" i="27"/>
  <c r="F15" i="27"/>
  <c r="D15" i="27"/>
  <c r="AH14" i="27"/>
  <c r="AG14" i="27"/>
  <c r="AF14" i="27"/>
  <c r="AE14" i="27"/>
  <c r="AD14" i="27"/>
  <c r="AC14" i="27"/>
  <c r="AB14" i="27"/>
  <c r="AA14" i="27"/>
  <c r="Z14" i="27"/>
  <c r="Y14" i="27"/>
  <c r="X14" i="27"/>
  <c r="W14" i="27"/>
  <c r="V14" i="27"/>
  <c r="U14" i="27"/>
  <c r="T14" i="27"/>
  <c r="S14" i="27"/>
  <c r="R14" i="27"/>
  <c r="L14" i="27"/>
  <c r="M14" i="27" s="1"/>
  <c r="I14" i="27"/>
  <c r="J14" i="27" s="1"/>
  <c r="F14" i="27"/>
  <c r="D14" i="27"/>
  <c r="AH13" i="27"/>
  <c r="AG13" i="27"/>
  <c r="AF13" i="27"/>
  <c r="AE13" i="27"/>
  <c r="AD13" i="27"/>
  <c r="AC13" i="27"/>
  <c r="AB13" i="27"/>
  <c r="AA13" i="27"/>
  <c r="Z13" i="27"/>
  <c r="Y13" i="27"/>
  <c r="X13" i="27"/>
  <c r="W13" i="27"/>
  <c r="V13" i="27"/>
  <c r="U13" i="27"/>
  <c r="T13" i="27"/>
  <c r="S13" i="27"/>
  <c r="R13" i="27"/>
  <c r="M13" i="27"/>
  <c r="L13" i="27"/>
  <c r="J13" i="27"/>
  <c r="I13" i="27"/>
  <c r="F13" i="27"/>
  <c r="D13" i="27"/>
  <c r="AH12" i="27"/>
  <c r="AG12" i="27"/>
  <c r="AF12" i="27"/>
  <c r="AE12" i="27"/>
  <c r="AD12" i="27"/>
  <c r="AC12" i="27"/>
  <c r="AB12" i="27"/>
  <c r="AA12" i="27"/>
  <c r="Z12" i="27"/>
  <c r="Y12" i="27"/>
  <c r="X12" i="27"/>
  <c r="W12" i="27"/>
  <c r="V12" i="27"/>
  <c r="U12" i="27"/>
  <c r="T12" i="27"/>
  <c r="S12" i="27"/>
  <c r="R12" i="27"/>
  <c r="L12" i="27"/>
  <c r="M12" i="27" s="1"/>
  <c r="I12" i="27"/>
  <c r="J12" i="27" s="1"/>
  <c r="F12" i="27"/>
  <c r="D12" i="27"/>
  <c r="AH11" i="27"/>
  <c r="AG11" i="27"/>
  <c r="AF11" i="27"/>
  <c r="AE11" i="27"/>
  <c r="AD11" i="27"/>
  <c r="AC11" i="27"/>
  <c r="AB11" i="27"/>
  <c r="AA11" i="27"/>
  <c r="Z11" i="27"/>
  <c r="Y11" i="27"/>
  <c r="X11" i="27"/>
  <c r="W11" i="27"/>
  <c r="V11" i="27"/>
  <c r="U11" i="27"/>
  <c r="T11" i="27"/>
  <c r="S11" i="27"/>
  <c r="R11" i="27"/>
  <c r="M11" i="27"/>
  <c r="L11" i="27"/>
  <c r="J11" i="27"/>
  <c r="I11" i="27"/>
  <c r="F11" i="27"/>
  <c r="D11" i="27"/>
  <c r="AH10" i="27"/>
  <c r="AG10" i="27"/>
  <c r="AF10" i="27"/>
  <c r="AE10" i="27"/>
  <c r="AD10" i="27"/>
  <c r="AC10" i="27"/>
  <c r="AB10" i="27"/>
  <c r="AA10" i="27"/>
  <c r="Z10" i="27"/>
  <c r="Y10" i="27"/>
  <c r="X10" i="27"/>
  <c r="W10" i="27"/>
  <c r="V10" i="27"/>
  <c r="U10" i="27"/>
  <c r="T10" i="27"/>
  <c r="S10" i="27"/>
  <c r="R10" i="27"/>
  <c r="L10" i="27"/>
  <c r="M10" i="27" s="1"/>
  <c r="I10" i="27"/>
  <c r="J10" i="27" s="1"/>
  <c r="F10" i="27"/>
  <c r="D10" i="27"/>
  <c r="AH9" i="27"/>
  <c r="AG9" i="27"/>
  <c r="AF9" i="27"/>
  <c r="AE9" i="27"/>
  <c r="AD9" i="27"/>
  <c r="AC9" i="27"/>
  <c r="AB9" i="27"/>
  <c r="AA9" i="27"/>
  <c r="Z9" i="27"/>
  <c r="Y9" i="27"/>
  <c r="X9" i="27"/>
  <c r="W9" i="27"/>
  <c r="V9" i="27"/>
  <c r="U9" i="27"/>
  <c r="T9" i="27"/>
  <c r="S9" i="27"/>
  <c r="R9" i="27"/>
  <c r="M9" i="27"/>
  <c r="L9" i="27"/>
  <c r="J9" i="27"/>
  <c r="I9" i="27"/>
  <c r="F9" i="27"/>
  <c r="D9" i="27"/>
  <c r="AH8" i="27"/>
  <c r="AG8" i="27"/>
  <c r="AF8" i="27"/>
  <c r="AE8" i="27"/>
  <c r="AD8" i="27"/>
  <c r="AC8" i="27"/>
  <c r="AB8" i="27"/>
  <c r="AA8" i="27"/>
  <c r="Z8" i="27"/>
  <c r="Y8" i="27"/>
  <c r="X8" i="27"/>
  <c r="W8" i="27"/>
  <c r="V8" i="27"/>
  <c r="U8" i="27"/>
  <c r="T8" i="27"/>
  <c r="S8" i="27"/>
  <c r="R8" i="27"/>
  <c r="L8" i="27"/>
  <c r="M8" i="27" s="1"/>
  <c r="I8" i="27"/>
  <c r="J8" i="27" s="1"/>
  <c r="F8" i="27"/>
  <c r="D8" i="27"/>
  <c r="AH7" i="27"/>
  <c r="AG7" i="27"/>
  <c r="AF7" i="27"/>
  <c r="AE7" i="27"/>
  <c r="AD7" i="27"/>
  <c r="AC7" i="27"/>
  <c r="AB7" i="27"/>
  <c r="AA7" i="27"/>
  <c r="Z7" i="27"/>
  <c r="Y7" i="27"/>
  <c r="X7" i="27"/>
  <c r="W7" i="27"/>
  <c r="V7" i="27"/>
  <c r="U7" i="27"/>
  <c r="T7" i="27"/>
  <c r="S7" i="27"/>
  <c r="R7" i="27"/>
  <c r="M7" i="27"/>
  <c r="L7" i="27"/>
  <c r="J7" i="27"/>
  <c r="I7" i="27"/>
  <c r="F7" i="27"/>
  <c r="D7" i="27"/>
  <c r="AH6" i="27"/>
  <c r="AG6" i="27"/>
  <c r="AF6" i="27"/>
  <c r="AE6" i="27"/>
  <c r="AD6" i="27"/>
  <c r="AC6" i="27"/>
  <c r="AB6" i="27"/>
  <c r="AA6" i="27"/>
  <c r="Z6" i="27"/>
  <c r="Y6" i="27"/>
  <c r="X6" i="27"/>
  <c r="W6" i="27"/>
  <c r="V6" i="27"/>
  <c r="U6" i="27"/>
  <c r="T6" i="27"/>
  <c r="S6" i="27"/>
  <c r="R6" i="27"/>
  <c r="L6" i="27"/>
  <c r="M6" i="27" s="1"/>
  <c r="I6" i="27"/>
  <c r="J6" i="27" s="1"/>
  <c r="F6" i="27"/>
  <c r="D6" i="27"/>
  <c r="FJ273" i="19" l="1"/>
  <c r="EW273" i="19"/>
  <c r="BU273" i="19"/>
  <c r="BL273" i="19"/>
  <c r="DI273" i="19" s="1"/>
  <c r="AV273" i="19"/>
  <c r="AU273" i="19"/>
  <c r="AT273" i="19"/>
  <c r="R273" i="19"/>
  <c r="Q273" i="19"/>
  <c r="P273" i="19"/>
  <c r="O273" i="19"/>
  <c r="N273" i="19"/>
  <c r="M273" i="19"/>
  <c r="L273" i="19"/>
  <c r="E273" i="19"/>
  <c r="FJ272" i="19"/>
  <c r="EW272" i="19"/>
  <c r="BU272" i="19"/>
  <c r="BL272" i="19"/>
  <c r="DI272" i="19" s="1"/>
  <c r="AV272" i="19"/>
  <c r="AU272" i="19"/>
  <c r="AT272" i="19"/>
  <c r="R272" i="19"/>
  <c r="Q272" i="19"/>
  <c r="P272" i="19"/>
  <c r="O272" i="19"/>
  <c r="N272" i="19"/>
  <c r="M272" i="19"/>
  <c r="L272" i="19"/>
  <c r="E272" i="19"/>
  <c r="FJ271" i="19"/>
  <c r="EW271" i="19"/>
  <c r="BU271" i="19"/>
  <c r="BL271" i="19"/>
  <c r="DI271" i="19" s="1"/>
  <c r="AV271" i="19"/>
  <c r="AU271" i="19"/>
  <c r="AT271" i="19"/>
  <c r="R271" i="19"/>
  <c r="Q271" i="19"/>
  <c r="P271" i="19"/>
  <c r="O271" i="19"/>
  <c r="N271" i="19"/>
  <c r="M271" i="19"/>
  <c r="L271" i="19"/>
  <c r="E271" i="19"/>
  <c r="FJ270" i="19"/>
  <c r="EW270" i="19"/>
  <c r="BU270" i="19"/>
  <c r="BL270" i="19"/>
  <c r="DI270" i="19" s="1"/>
  <c r="AV270" i="19"/>
  <c r="AU270" i="19"/>
  <c r="AT270" i="19"/>
  <c r="R270" i="19"/>
  <c r="Q270" i="19"/>
  <c r="P270" i="19"/>
  <c r="O270" i="19"/>
  <c r="N270" i="19"/>
  <c r="M270" i="19"/>
  <c r="L270" i="19"/>
  <c r="E270" i="19"/>
  <c r="FJ269" i="19"/>
  <c r="EW269" i="19"/>
  <c r="DI269" i="19"/>
  <c r="BU269" i="19"/>
  <c r="BL269" i="19"/>
  <c r="AV269" i="19"/>
  <c r="AU269" i="19"/>
  <c r="AT269" i="19"/>
  <c r="R269" i="19"/>
  <c r="Q269" i="19"/>
  <c r="P269" i="19"/>
  <c r="O269" i="19"/>
  <c r="N269" i="19"/>
  <c r="M269" i="19"/>
  <c r="L269" i="19"/>
  <c r="E269" i="19"/>
  <c r="FJ268" i="19"/>
  <c r="EW268" i="19"/>
  <c r="DI268" i="19"/>
  <c r="BU268" i="19"/>
  <c r="BL268" i="19"/>
  <c r="AV268" i="19"/>
  <c r="AU268" i="19"/>
  <c r="AT268" i="19"/>
  <c r="R268" i="19"/>
  <c r="Q268" i="19"/>
  <c r="P268" i="19"/>
  <c r="O268" i="19"/>
  <c r="N268" i="19"/>
  <c r="M268" i="19"/>
  <c r="L268" i="19"/>
  <c r="E268" i="19"/>
  <c r="FJ267" i="19"/>
  <c r="EW267" i="19"/>
  <c r="DI267" i="19"/>
  <c r="BU267" i="19"/>
  <c r="BL267" i="19"/>
  <c r="AV267" i="19"/>
  <c r="AU267" i="19"/>
  <c r="AT267" i="19"/>
  <c r="R267" i="19"/>
  <c r="Q267" i="19"/>
  <c r="P267" i="19"/>
  <c r="O267" i="19"/>
  <c r="N267" i="19"/>
  <c r="M267" i="19"/>
  <c r="L267" i="19"/>
  <c r="E267" i="19"/>
  <c r="FJ266" i="19"/>
  <c r="EW266" i="19"/>
  <c r="DI266" i="19"/>
  <c r="BU266" i="19"/>
  <c r="BL266" i="19"/>
  <c r="AV266" i="19"/>
  <c r="AU266" i="19"/>
  <c r="AT266" i="19"/>
  <c r="R266" i="19"/>
  <c r="Q266" i="19"/>
  <c r="P266" i="19"/>
  <c r="O266" i="19"/>
  <c r="N266" i="19"/>
  <c r="M266" i="19"/>
  <c r="L266" i="19"/>
  <c r="E266" i="19"/>
  <c r="FJ265" i="19"/>
  <c r="EW265" i="19"/>
  <c r="BU265" i="19"/>
  <c r="AV265" i="19"/>
  <c r="AU265" i="19"/>
  <c r="AT265" i="19"/>
  <c r="R265" i="19"/>
  <c r="Q265" i="19"/>
  <c r="P265" i="19"/>
  <c r="O265" i="19"/>
  <c r="N265" i="19"/>
  <c r="M265" i="19"/>
  <c r="L265" i="19"/>
  <c r="E265" i="19"/>
  <c r="FJ264" i="19"/>
  <c r="EW264" i="19"/>
  <c r="BU264" i="19"/>
  <c r="BL264" i="19"/>
  <c r="DI264" i="19" s="1"/>
  <c r="AV264" i="19"/>
  <c r="AU264" i="19"/>
  <c r="AT264" i="19"/>
  <c r="R264" i="19"/>
  <c r="Q264" i="19"/>
  <c r="P264" i="19"/>
  <c r="O264" i="19"/>
  <c r="N264" i="19"/>
  <c r="M264" i="19"/>
  <c r="L264" i="19"/>
  <c r="E264" i="19"/>
  <c r="FJ263" i="19"/>
  <c r="EW263" i="19"/>
  <c r="BU263" i="19"/>
  <c r="BL263" i="19"/>
  <c r="DI263" i="19" s="1"/>
  <c r="AV263" i="19"/>
  <c r="AU263" i="19"/>
  <c r="AT263" i="19"/>
  <c r="R263" i="19"/>
  <c r="Q263" i="19"/>
  <c r="P263" i="19"/>
  <c r="O263" i="19"/>
  <c r="N263" i="19"/>
  <c r="M263" i="19"/>
  <c r="L263" i="19"/>
  <c r="E263" i="19"/>
  <c r="FJ262" i="19"/>
  <c r="EW262" i="19"/>
  <c r="BU262" i="19"/>
  <c r="BL262" i="19"/>
  <c r="DI262" i="19" s="1"/>
  <c r="AV262" i="19"/>
  <c r="AU262" i="19"/>
  <c r="AT262" i="19"/>
  <c r="R262" i="19"/>
  <c r="Q262" i="19"/>
  <c r="P262" i="19"/>
  <c r="O262" i="19"/>
  <c r="N262" i="19"/>
  <c r="M262" i="19"/>
  <c r="L262" i="19"/>
  <c r="E262" i="19"/>
  <c r="FJ261" i="19"/>
  <c r="EW261" i="19"/>
  <c r="DR261" i="19"/>
  <c r="BU261" i="19"/>
  <c r="BT261" i="19"/>
  <c r="BL261" i="19"/>
  <c r="DI261" i="19" s="1"/>
  <c r="AV261" i="19"/>
  <c r="AU261" i="19"/>
  <c r="AT261" i="19"/>
  <c r="R261" i="19"/>
  <c r="Q261" i="19"/>
  <c r="P261" i="19"/>
  <c r="O261" i="19"/>
  <c r="N261" i="19"/>
  <c r="M261" i="19"/>
  <c r="L261" i="19"/>
  <c r="E261" i="19"/>
  <c r="FJ260" i="19"/>
  <c r="EW260" i="19"/>
  <c r="DR260" i="19"/>
  <c r="BU260" i="19"/>
  <c r="BT260" i="19"/>
  <c r="BL260" i="19"/>
  <c r="DI260" i="19" s="1"/>
  <c r="AV260" i="19"/>
  <c r="AU260" i="19"/>
  <c r="AT260" i="19"/>
  <c r="R260" i="19"/>
  <c r="Q260" i="19"/>
  <c r="P260" i="19"/>
  <c r="O260" i="19"/>
  <c r="N260" i="19"/>
  <c r="M260" i="19"/>
  <c r="L260" i="19"/>
  <c r="E260" i="19"/>
  <c r="FJ259" i="19"/>
  <c r="EW259" i="19"/>
  <c r="BU259" i="19"/>
  <c r="BL259" i="19"/>
  <c r="AV259" i="19"/>
  <c r="AU259" i="19"/>
  <c r="AT259" i="19"/>
  <c r="R259" i="19"/>
  <c r="Q259" i="19"/>
  <c r="P259" i="19"/>
  <c r="O259" i="19"/>
  <c r="N259" i="19"/>
  <c r="M259" i="19"/>
  <c r="L259" i="19"/>
  <c r="E259" i="19"/>
  <c r="FJ258" i="19"/>
  <c r="EW258" i="19"/>
  <c r="DI258" i="19"/>
  <c r="CE258" i="19"/>
  <c r="AV258" i="19"/>
  <c r="AU258" i="19"/>
  <c r="AT258" i="19"/>
  <c r="R258" i="19"/>
  <c r="Q258" i="19"/>
  <c r="P258" i="19"/>
  <c r="O258" i="19"/>
  <c r="N258" i="19"/>
  <c r="M258" i="19"/>
  <c r="L258" i="19"/>
  <c r="E258" i="19"/>
  <c r="FJ257" i="19"/>
  <c r="EW257" i="19"/>
  <c r="DI257" i="19"/>
  <c r="CE257" i="19"/>
  <c r="AV257" i="19"/>
  <c r="AU257" i="19"/>
  <c r="AT257" i="19"/>
  <c r="R257" i="19"/>
  <c r="Q257" i="19"/>
  <c r="P257" i="19"/>
  <c r="O257" i="19"/>
  <c r="N257" i="19"/>
  <c r="M257" i="19"/>
  <c r="L257" i="19"/>
  <c r="E257" i="19"/>
  <c r="FJ256" i="19"/>
  <c r="EW256" i="19"/>
  <c r="DI256" i="19"/>
  <c r="CE256" i="19"/>
  <c r="BU256" i="19"/>
  <c r="AV256" i="19"/>
  <c r="AU256" i="19"/>
  <c r="AT256" i="19"/>
  <c r="R256" i="19"/>
  <c r="Q256" i="19"/>
  <c r="P256" i="19"/>
  <c r="O256" i="19"/>
  <c r="N256" i="19"/>
  <c r="M256" i="19"/>
  <c r="L256" i="19"/>
  <c r="E256" i="19"/>
  <c r="FJ255" i="19"/>
  <c r="EW255" i="19"/>
  <c r="DI255" i="19"/>
  <c r="CE255" i="19"/>
  <c r="AV255" i="19"/>
  <c r="AU255" i="19"/>
  <c r="AT255" i="19"/>
  <c r="R255" i="19"/>
  <c r="Q255" i="19"/>
  <c r="P255" i="19"/>
  <c r="O255" i="19"/>
  <c r="N255" i="19"/>
  <c r="M255" i="19"/>
  <c r="L255" i="19"/>
  <c r="E255" i="19"/>
  <c r="FJ254" i="19"/>
  <c r="EW254" i="19"/>
  <c r="DI254" i="19"/>
  <c r="CE254" i="19"/>
  <c r="AV254" i="19"/>
  <c r="AU254" i="19"/>
  <c r="AT254" i="19"/>
  <c r="R254" i="19"/>
  <c r="Q254" i="19"/>
  <c r="P254" i="19"/>
  <c r="O254" i="19"/>
  <c r="N254" i="19"/>
  <c r="M254" i="19"/>
  <c r="L254" i="19"/>
  <c r="E254" i="19"/>
  <c r="FJ253" i="19"/>
  <c r="EW253" i="19"/>
  <c r="DI253" i="19"/>
  <c r="BU253" i="19"/>
  <c r="AV253" i="19"/>
  <c r="AU253" i="19"/>
  <c r="AT253" i="19"/>
  <c r="R253" i="19"/>
  <c r="Q253" i="19"/>
  <c r="P253" i="19"/>
  <c r="O253" i="19"/>
  <c r="N253" i="19"/>
  <c r="M253" i="19"/>
  <c r="L253" i="19"/>
  <c r="E253" i="19"/>
  <c r="DK237" i="19"/>
  <c r="BN237" i="19"/>
  <c r="AN237" i="19"/>
  <c r="AM237" i="19"/>
  <c r="AL237" i="19"/>
  <c r="AK237" i="19"/>
  <c r="AJ237" i="19"/>
  <c r="AI237" i="19"/>
  <c r="AH237" i="19"/>
  <c r="AG237" i="19"/>
  <c r="AF237" i="19"/>
  <c r="AE237" i="19"/>
  <c r="AD237" i="19"/>
  <c r="AB237" i="19"/>
  <c r="AA237" i="19"/>
  <c r="Z237" i="19"/>
  <c r="Y237" i="19"/>
  <c r="X237" i="19"/>
  <c r="W237" i="19"/>
  <c r="V237" i="19"/>
  <c r="U237" i="19"/>
  <c r="T237" i="19"/>
  <c r="S237" i="19"/>
  <c r="K237" i="19"/>
  <c r="I237" i="19"/>
  <c r="H237" i="19"/>
  <c r="G237" i="19"/>
  <c r="F237" i="19"/>
  <c r="D237" i="19"/>
  <c r="C237" i="19"/>
  <c r="DK236" i="19"/>
  <c r="BN236" i="19"/>
  <c r="AN236" i="19"/>
  <c r="AM236" i="19"/>
  <c r="AL236" i="19"/>
  <c r="AK236" i="19"/>
  <c r="AJ236" i="19"/>
  <c r="AI236" i="19"/>
  <c r="AH236" i="19"/>
  <c r="AG236" i="19"/>
  <c r="AF236" i="19"/>
  <c r="AE236" i="19"/>
  <c r="AD236" i="19"/>
  <c r="AB236" i="19"/>
  <c r="AA236" i="19"/>
  <c r="Z236" i="19"/>
  <c r="Y236" i="19"/>
  <c r="X236" i="19"/>
  <c r="W236" i="19"/>
  <c r="V236" i="19"/>
  <c r="U236" i="19"/>
  <c r="T236" i="19"/>
  <c r="S236" i="19"/>
  <c r="K236" i="19"/>
  <c r="I236" i="19"/>
  <c r="H236" i="19"/>
  <c r="G236" i="19"/>
  <c r="F236" i="19"/>
  <c r="D236" i="19"/>
  <c r="C236" i="19"/>
  <c r="DK235" i="19"/>
  <c r="BN235" i="19"/>
  <c r="AN235" i="19"/>
  <c r="AM235" i="19"/>
  <c r="AL235" i="19"/>
  <c r="AK235" i="19"/>
  <c r="AJ235" i="19"/>
  <c r="AI235" i="19"/>
  <c r="AH235" i="19"/>
  <c r="AG235" i="19"/>
  <c r="AF235" i="19"/>
  <c r="AE235" i="19"/>
  <c r="AD235" i="19"/>
  <c r="AB235" i="19"/>
  <c r="AA235" i="19"/>
  <c r="Z235" i="19"/>
  <c r="Y235" i="19"/>
  <c r="X235" i="19"/>
  <c r="W235" i="19"/>
  <c r="V235" i="19"/>
  <c r="U235" i="19"/>
  <c r="T235" i="19"/>
  <c r="S235" i="19"/>
  <c r="K235" i="19"/>
  <c r="I235" i="19"/>
  <c r="H235" i="19"/>
  <c r="G235" i="19"/>
  <c r="F235" i="19"/>
  <c r="D235" i="19"/>
  <c r="C235" i="19"/>
  <c r="DK234" i="19"/>
  <c r="BN234" i="19"/>
  <c r="AN234" i="19"/>
  <c r="AM234" i="19"/>
  <c r="AL234" i="19"/>
  <c r="AK234" i="19"/>
  <c r="AJ234" i="19"/>
  <c r="AI234" i="19"/>
  <c r="AH234" i="19"/>
  <c r="AG234" i="19"/>
  <c r="AF234" i="19"/>
  <c r="AE234" i="19"/>
  <c r="AD234" i="19"/>
  <c r="AB234" i="19"/>
  <c r="AA234" i="19"/>
  <c r="Z234" i="19"/>
  <c r="Y234" i="19"/>
  <c r="X234" i="19"/>
  <c r="W234" i="19"/>
  <c r="V234" i="19"/>
  <c r="U234" i="19"/>
  <c r="T234" i="19"/>
  <c r="S234" i="19"/>
  <c r="K234" i="19"/>
  <c r="I234" i="19"/>
  <c r="H234" i="19"/>
  <c r="G234" i="19"/>
  <c r="F234" i="19"/>
  <c r="D234" i="19"/>
  <c r="C234" i="19"/>
  <c r="DK233" i="19"/>
  <c r="BN233" i="19"/>
  <c r="AN233" i="19"/>
  <c r="AM233" i="19"/>
  <c r="AL233" i="19"/>
  <c r="AK233" i="19"/>
  <c r="AJ233" i="19"/>
  <c r="AI233" i="19"/>
  <c r="AH233" i="19"/>
  <c r="AG233" i="19"/>
  <c r="AF233" i="19"/>
  <c r="AE233" i="19"/>
  <c r="AD233" i="19"/>
  <c r="AB233" i="19"/>
  <c r="AA233" i="19"/>
  <c r="Z233" i="19"/>
  <c r="Y233" i="19"/>
  <c r="X233" i="19"/>
  <c r="W233" i="19"/>
  <c r="V233" i="19"/>
  <c r="U233" i="19"/>
  <c r="T233" i="19"/>
  <c r="S233" i="19"/>
  <c r="K233" i="19"/>
  <c r="I233" i="19"/>
  <c r="H233" i="19"/>
  <c r="G233" i="19"/>
  <c r="F233" i="19"/>
  <c r="D233" i="19"/>
  <c r="C233" i="19"/>
  <c r="DK232" i="19"/>
  <c r="BN232" i="19"/>
  <c r="AN232" i="19"/>
  <c r="AM232" i="19"/>
  <c r="AL232" i="19"/>
  <c r="AK232" i="19"/>
  <c r="AJ232" i="19"/>
  <c r="AI232" i="19"/>
  <c r="AH232" i="19"/>
  <c r="AG232" i="19"/>
  <c r="AF232" i="19"/>
  <c r="AE232" i="19"/>
  <c r="AD232" i="19"/>
  <c r="AB232" i="19"/>
  <c r="AA232" i="19"/>
  <c r="Z232" i="19"/>
  <c r="Y232" i="19"/>
  <c r="X232" i="19"/>
  <c r="W232" i="19"/>
  <c r="V232" i="19"/>
  <c r="U232" i="19"/>
  <c r="T232" i="19"/>
  <c r="S232" i="19"/>
  <c r="K232" i="19"/>
  <c r="I232" i="19"/>
  <c r="H232" i="19"/>
  <c r="G232" i="19"/>
  <c r="F232" i="19"/>
  <c r="D232" i="19"/>
  <c r="C232" i="19"/>
  <c r="DK226" i="19"/>
  <c r="BN226" i="19"/>
  <c r="AN226" i="19"/>
  <c r="AM226" i="19"/>
  <c r="AL226" i="19"/>
  <c r="AK226" i="19"/>
  <c r="AJ226" i="19"/>
  <c r="AI226" i="19"/>
  <c r="AH226" i="19"/>
  <c r="AG226" i="19"/>
  <c r="AF226" i="19"/>
  <c r="AE226" i="19"/>
  <c r="AD226" i="19"/>
  <c r="AB226" i="19"/>
  <c r="AA226" i="19"/>
  <c r="Z226" i="19"/>
  <c r="Y226" i="19"/>
  <c r="X226" i="19"/>
  <c r="W226" i="19"/>
  <c r="V226" i="19"/>
  <c r="U226" i="19"/>
  <c r="T226" i="19"/>
  <c r="S226" i="19"/>
  <c r="K226" i="19"/>
  <c r="I226" i="19"/>
  <c r="H226" i="19"/>
  <c r="G226" i="19"/>
  <c r="F226" i="19"/>
  <c r="D226" i="19"/>
  <c r="C226" i="19"/>
  <c r="DK225" i="19"/>
  <c r="BN225" i="19"/>
  <c r="AN225" i="19"/>
  <c r="AM225" i="19"/>
  <c r="AL225" i="19"/>
  <c r="AK225" i="19"/>
  <c r="AJ225" i="19"/>
  <c r="AI225" i="19"/>
  <c r="AH225" i="19"/>
  <c r="AG225" i="19"/>
  <c r="AF225" i="19"/>
  <c r="AE225" i="19"/>
  <c r="AD225" i="19"/>
  <c r="AB225" i="19"/>
  <c r="AA225" i="19"/>
  <c r="Z225" i="19"/>
  <c r="Y225" i="19"/>
  <c r="X225" i="19"/>
  <c r="W225" i="19"/>
  <c r="V225" i="19"/>
  <c r="U225" i="19"/>
  <c r="T225" i="19"/>
  <c r="S225" i="19"/>
  <c r="K225" i="19"/>
  <c r="I225" i="19"/>
  <c r="H225" i="19"/>
  <c r="G225" i="19"/>
  <c r="F225" i="19"/>
  <c r="D225" i="19"/>
  <c r="C225" i="19"/>
  <c r="DK224" i="19"/>
  <c r="BN224" i="19"/>
  <c r="AN224" i="19"/>
  <c r="AM224" i="19"/>
  <c r="AL224" i="19"/>
  <c r="AK224" i="19"/>
  <c r="AJ224" i="19"/>
  <c r="AI224" i="19"/>
  <c r="AH224" i="19"/>
  <c r="AG224" i="19"/>
  <c r="AF224" i="19"/>
  <c r="AE224" i="19"/>
  <c r="AD224" i="19"/>
  <c r="AB224" i="19"/>
  <c r="AA224" i="19"/>
  <c r="Z224" i="19"/>
  <c r="Y224" i="19"/>
  <c r="X224" i="19"/>
  <c r="W224" i="19"/>
  <c r="V224" i="19"/>
  <c r="U224" i="19"/>
  <c r="T224" i="19"/>
  <c r="S224" i="19"/>
  <c r="K224" i="19"/>
  <c r="I224" i="19"/>
  <c r="H224" i="19"/>
  <c r="G224" i="19"/>
  <c r="F224" i="19"/>
  <c r="D224" i="19"/>
  <c r="C224" i="19"/>
  <c r="DK223" i="19"/>
  <c r="BN223" i="19"/>
  <c r="AN223" i="19"/>
  <c r="AM223" i="19"/>
  <c r="AL223" i="19"/>
  <c r="AK223" i="19"/>
  <c r="AJ223" i="19"/>
  <c r="AI223" i="19"/>
  <c r="AH223" i="19"/>
  <c r="AG223" i="19"/>
  <c r="AF223" i="19"/>
  <c r="AE223" i="19"/>
  <c r="AD223" i="19"/>
  <c r="AB223" i="19"/>
  <c r="AA223" i="19"/>
  <c r="Z223" i="19"/>
  <c r="Y223" i="19"/>
  <c r="X223" i="19"/>
  <c r="W223" i="19"/>
  <c r="V223" i="19"/>
  <c r="U223" i="19"/>
  <c r="T223" i="19"/>
  <c r="S223" i="19"/>
  <c r="K223" i="19"/>
  <c r="I223" i="19"/>
  <c r="H223" i="19"/>
  <c r="G223" i="19"/>
  <c r="F223" i="19"/>
  <c r="D223" i="19"/>
  <c r="C223" i="19"/>
  <c r="DK222" i="19"/>
  <c r="BN222" i="19"/>
  <c r="AN222" i="19"/>
  <c r="AM222" i="19"/>
  <c r="AL222" i="19"/>
  <c r="AK222" i="19"/>
  <c r="AJ222" i="19"/>
  <c r="AI222" i="19"/>
  <c r="AH222" i="19"/>
  <c r="AG222" i="19"/>
  <c r="AF222" i="19"/>
  <c r="AE222" i="19"/>
  <c r="AD222" i="19"/>
  <c r="AB222" i="19"/>
  <c r="AA222" i="19"/>
  <c r="Z222" i="19"/>
  <c r="Y222" i="19"/>
  <c r="X222" i="19"/>
  <c r="W222" i="19"/>
  <c r="V222" i="19"/>
  <c r="U222" i="19"/>
  <c r="T222" i="19"/>
  <c r="S222" i="19"/>
  <c r="K222" i="19"/>
  <c r="I222" i="19"/>
  <c r="H222" i="19"/>
  <c r="G222" i="19"/>
  <c r="F222" i="19"/>
  <c r="D222" i="19"/>
  <c r="C222" i="19"/>
  <c r="DK221" i="19"/>
  <c r="BN221" i="19"/>
  <c r="AN221" i="19"/>
  <c r="AM221" i="19"/>
  <c r="AL221" i="19"/>
  <c r="AK221" i="19"/>
  <c r="AJ221" i="19"/>
  <c r="AI221" i="19"/>
  <c r="AH221" i="19"/>
  <c r="AG221" i="19"/>
  <c r="AF221" i="19"/>
  <c r="AE221" i="19"/>
  <c r="AD221" i="19"/>
  <c r="AB221" i="19"/>
  <c r="AA221" i="19"/>
  <c r="Z221" i="19"/>
  <c r="Y221" i="19"/>
  <c r="X221" i="19"/>
  <c r="W221" i="19"/>
  <c r="V221" i="19"/>
  <c r="U221" i="19"/>
  <c r="T221" i="19"/>
  <c r="S221" i="19"/>
  <c r="K221" i="19"/>
  <c r="I221" i="19"/>
  <c r="H221" i="19"/>
  <c r="G221" i="19"/>
  <c r="F221" i="19"/>
  <c r="D221" i="19"/>
  <c r="C221" i="19"/>
  <c r="DK220" i="19"/>
  <c r="BN220" i="19"/>
  <c r="AN220" i="19"/>
  <c r="AM220" i="19"/>
  <c r="AL220" i="19"/>
  <c r="AK220" i="19"/>
  <c r="AJ220" i="19"/>
  <c r="AI220" i="19"/>
  <c r="AH220" i="19"/>
  <c r="AG220" i="19"/>
  <c r="AF220" i="19"/>
  <c r="AE220" i="19"/>
  <c r="AD220" i="19"/>
  <c r="AB220" i="19"/>
  <c r="AA220" i="19"/>
  <c r="Z220" i="19"/>
  <c r="Y220" i="19"/>
  <c r="X220" i="19"/>
  <c r="W220" i="19"/>
  <c r="V220" i="19"/>
  <c r="U220" i="19"/>
  <c r="T220" i="19"/>
  <c r="S220" i="19"/>
  <c r="K220" i="19"/>
  <c r="I220" i="19"/>
  <c r="H220" i="19"/>
  <c r="G220" i="19"/>
  <c r="F220" i="19"/>
  <c r="D220" i="19"/>
  <c r="C220" i="19"/>
  <c r="DK219" i="19"/>
  <c r="BN219" i="19"/>
  <c r="AN219" i="19"/>
  <c r="AM219" i="19"/>
  <c r="AL219" i="19"/>
  <c r="AK219" i="19"/>
  <c r="AJ219" i="19"/>
  <c r="AI219" i="19"/>
  <c r="AH219" i="19"/>
  <c r="AG219" i="19"/>
  <c r="AF219" i="19"/>
  <c r="AE219" i="19"/>
  <c r="AD219" i="19"/>
  <c r="AB219" i="19"/>
  <c r="AA219" i="19"/>
  <c r="Z219" i="19"/>
  <c r="Y219" i="19"/>
  <c r="X219" i="19"/>
  <c r="W219" i="19"/>
  <c r="V219" i="19"/>
  <c r="U219" i="19"/>
  <c r="T219" i="19"/>
  <c r="S219" i="19"/>
  <c r="K219" i="19"/>
  <c r="I219" i="19"/>
  <c r="H219" i="19"/>
  <c r="G219" i="19"/>
  <c r="F219" i="19"/>
  <c r="D219" i="19"/>
  <c r="C219" i="19"/>
  <c r="DK218" i="19"/>
  <c r="BN218" i="19"/>
  <c r="AN218" i="19"/>
  <c r="AM218" i="19"/>
  <c r="AL218" i="19"/>
  <c r="AK218" i="19"/>
  <c r="AJ218" i="19"/>
  <c r="AI218" i="19"/>
  <c r="AH218" i="19"/>
  <c r="AG218" i="19"/>
  <c r="AF218" i="19"/>
  <c r="AE218" i="19"/>
  <c r="AD218" i="19"/>
  <c r="AB218" i="19"/>
  <c r="AA218" i="19"/>
  <c r="Z218" i="19"/>
  <c r="Y218" i="19"/>
  <c r="X218" i="19"/>
  <c r="W218" i="19"/>
  <c r="V218" i="19"/>
  <c r="U218" i="19"/>
  <c r="T218" i="19"/>
  <c r="S218" i="19"/>
  <c r="K218" i="19"/>
  <c r="I218" i="19"/>
  <c r="H218" i="19"/>
  <c r="G218" i="19"/>
  <c r="F218" i="19"/>
  <c r="D218" i="19"/>
  <c r="C218" i="19"/>
  <c r="DK217" i="19"/>
  <c r="BN217" i="19"/>
  <c r="AN217" i="19"/>
  <c r="AM217" i="19"/>
  <c r="AL217" i="19"/>
  <c r="AK217" i="19"/>
  <c r="AJ217" i="19"/>
  <c r="AI217" i="19"/>
  <c r="AH217" i="19"/>
  <c r="AG217" i="19"/>
  <c r="AF217" i="19"/>
  <c r="AE217" i="19"/>
  <c r="AD217" i="19"/>
  <c r="AB217" i="19"/>
  <c r="AA217" i="19"/>
  <c r="Z217" i="19"/>
  <c r="Y217" i="19"/>
  <c r="X217" i="19"/>
  <c r="W217" i="19"/>
  <c r="V217" i="19"/>
  <c r="U217" i="19"/>
  <c r="T217" i="19"/>
  <c r="S217" i="19"/>
  <c r="K217" i="19"/>
  <c r="I217" i="19"/>
  <c r="H217" i="19"/>
  <c r="G217" i="19"/>
  <c r="F217" i="19"/>
  <c r="D217" i="19"/>
  <c r="C217" i="19"/>
  <c r="DK216" i="19"/>
  <c r="BN216" i="19"/>
  <c r="AN216" i="19"/>
  <c r="AM216" i="19"/>
  <c r="AL216" i="19"/>
  <c r="AK216" i="19"/>
  <c r="AJ216" i="19"/>
  <c r="AI216" i="19"/>
  <c r="AH216" i="19"/>
  <c r="AG216" i="19"/>
  <c r="AF216" i="19"/>
  <c r="AE216" i="19"/>
  <c r="AD216" i="19"/>
  <c r="AB216" i="19"/>
  <c r="AA216" i="19"/>
  <c r="Z216" i="19"/>
  <c r="Y216" i="19"/>
  <c r="X216" i="19"/>
  <c r="W216" i="19"/>
  <c r="V216" i="19"/>
  <c r="U216" i="19"/>
  <c r="T216" i="19"/>
  <c r="S216" i="19"/>
  <c r="K216" i="19"/>
  <c r="I216" i="19"/>
  <c r="H216" i="19"/>
  <c r="G216" i="19"/>
  <c r="F216" i="19"/>
  <c r="D216" i="19"/>
  <c r="C216" i="19"/>
  <c r="DK215" i="19"/>
  <c r="BN215" i="19"/>
  <c r="AN215" i="19"/>
  <c r="AM215" i="19"/>
  <c r="AL215" i="19"/>
  <c r="AK215" i="19"/>
  <c r="AJ215" i="19"/>
  <c r="AI215" i="19"/>
  <c r="AH215" i="19"/>
  <c r="AG215" i="19"/>
  <c r="AF215" i="19"/>
  <c r="AE215" i="19"/>
  <c r="AD215" i="19"/>
  <c r="AB215" i="19"/>
  <c r="AA215" i="19"/>
  <c r="Z215" i="19"/>
  <c r="Y215" i="19"/>
  <c r="X215" i="19"/>
  <c r="W215" i="19"/>
  <c r="V215" i="19"/>
  <c r="U215" i="19"/>
  <c r="T215" i="19"/>
  <c r="S215" i="19"/>
  <c r="K215" i="19"/>
  <c r="I215" i="19"/>
  <c r="H215" i="19"/>
  <c r="G215" i="19"/>
  <c r="F215" i="19"/>
  <c r="D215" i="19"/>
  <c r="C215" i="19"/>
  <c r="DK214" i="19"/>
  <c r="BN214" i="19"/>
  <c r="AN214" i="19"/>
  <c r="AM214" i="19"/>
  <c r="AL214" i="19"/>
  <c r="AK214" i="19"/>
  <c r="AJ214" i="19"/>
  <c r="AI214" i="19"/>
  <c r="AH214" i="19"/>
  <c r="AG214" i="19"/>
  <c r="AF214" i="19"/>
  <c r="AE214" i="19"/>
  <c r="AD214" i="19"/>
  <c r="AB214" i="19"/>
  <c r="AA214" i="19"/>
  <c r="Z214" i="19"/>
  <c r="Y214" i="19"/>
  <c r="X214" i="19"/>
  <c r="W214" i="19"/>
  <c r="V214" i="19"/>
  <c r="U214" i="19"/>
  <c r="T214" i="19"/>
  <c r="S214" i="19"/>
  <c r="K214" i="19"/>
  <c r="I214" i="19"/>
  <c r="H214" i="19"/>
  <c r="G214" i="19"/>
  <c r="F214" i="19"/>
  <c r="D214" i="19"/>
  <c r="C214" i="19"/>
  <c r="DK213" i="19"/>
  <c r="BN213" i="19"/>
  <c r="AN213" i="19"/>
  <c r="AM213" i="19"/>
  <c r="AL213" i="19"/>
  <c r="AK213" i="19"/>
  <c r="AJ213" i="19"/>
  <c r="AI213" i="19"/>
  <c r="AH213" i="19"/>
  <c r="AG213" i="19"/>
  <c r="AF213" i="19"/>
  <c r="AE213" i="19"/>
  <c r="AD213" i="19"/>
  <c r="AB213" i="19"/>
  <c r="AA213" i="19"/>
  <c r="Z213" i="19"/>
  <c r="Y213" i="19"/>
  <c r="X213" i="19"/>
  <c r="W213" i="19"/>
  <c r="V213" i="19"/>
  <c r="U213" i="19"/>
  <c r="T213" i="19"/>
  <c r="S213" i="19"/>
  <c r="K213" i="19"/>
  <c r="I213" i="19"/>
  <c r="H213" i="19"/>
  <c r="G213" i="19"/>
  <c r="F213" i="19"/>
  <c r="D213" i="19"/>
  <c r="C213" i="19"/>
  <c r="DK212" i="19"/>
  <c r="BN212" i="19"/>
  <c r="AN212" i="19"/>
  <c r="AM212" i="19"/>
  <c r="AL212" i="19"/>
  <c r="AK212" i="19"/>
  <c r="AJ212" i="19"/>
  <c r="AI212" i="19"/>
  <c r="AH212" i="19"/>
  <c r="AG212" i="19"/>
  <c r="AF212" i="19"/>
  <c r="AE212" i="19"/>
  <c r="AD212" i="19"/>
  <c r="AB212" i="19"/>
  <c r="AA212" i="19"/>
  <c r="Z212" i="19"/>
  <c r="Y212" i="19"/>
  <c r="X212" i="19"/>
  <c r="W212" i="19"/>
  <c r="V212" i="19"/>
  <c r="U212" i="19"/>
  <c r="T212" i="19"/>
  <c r="S212" i="19"/>
  <c r="K212" i="19"/>
  <c r="I212" i="19"/>
  <c r="H212" i="19"/>
  <c r="G212" i="19"/>
  <c r="F212" i="19"/>
  <c r="D212" i="19"/>
  <c r="C212" i="19"/>
  <c r="DK211" i="19"/>
  <c r="BN211" i="19"/>
  <c r="AN211" i="19"/>
  <c r="AM211" i="19"/>
  <c r="AL211" i="19"/>
  <c r="AK211" i="19"/>
  <c r="AJ211" i="19"/>
  <c r="AI211" i="19"/>
  <c r="AH211" i="19"/>
  <c r="AG211" i="19"/>
  <c r="AF211" i="19"/>
  <c r="AE211" i="19"/>
  <c r="AD211" i="19"/>
  <c r="AB211" i="19"/>
  <c r="AA211" i="19"/>
  <c r="Z211" i="19"/>
  <c r="Y211" i="19"/>
  <c r="X211" i="19"/>
  <c r="W211" i="19"/>
  <c r="V211" i="19"/>
  <c r="U211" i="19"/>
  <c r="T211" i="19"/>
  <c r="S211" i="19"/>
  <c r="K211" i="19"/>
  <c r="I211" i="19"/>
  <c r="H211" i="19"/>
  <c r="G211" i="19"/>
  <c r="F211" i="19"/>
  <c r="D211" i="19"/>
  <c r="C211" i="19"/>
  <c r="DK210" i="19"/>
  <c r="BN210" i="19"/>
  <c r="AN210" i="19"/>
  <c r="AM210" i="19"/>
  <c r="AL210" i="19"/>
  <c r="AK210" i="19"/>
  <c r="AJ210" i="19"/>
  <c r="AI210" i="19"/>
  <c r="AH210" i="19"/>
  <c r="AG210" i="19"/>
  <c r="AF210" i="19"/>
  <c r="AE210" i="19"/>
  <c r="AD210" i="19"/>
  <c r="AB210" i="19"/>
  <c r="AA210" i="19"/>
  <c r="Z210" i="19"/>
  <c r="Y210" i="19"/>
  <c r="X210" i="19"/>
  <c r="W210" i="19"/>
  <c r="V210" i="19"/>
  <c r="U210" i="19"/>
  <c r="T210" i="19"/>
  <c r="S210" i="19"/>
  <c r="K210" i="19"/>
  <c r="I210" i="19"/>
  <c r="H210" i="19"/>
  <c r="G210" i="19"/>
  <c r="F210" i="19"/>
  <c r="D210" i="19"/>
  <c r="C210" i="19"/>
  <c r="DK209" i="19"/>
  <c r="BN209" i="19"/>
  <c r="AN209" i="19"/>
  <c r="AM209" i="19"/>
  <c r="AL209" i="19"/>
  <c r="AK209" i="19"/>
  <c r="AJ209" i="19"/>
  <c r="AI209" i="19"/>
  <c r="AH209" i="19"/>
  <c r="AG209" i="19"/>
  <c r="AF209" i="19"/>
  <c r="AE209" i="19"/>
  <c r="AD209" i="19"/>
  <c r="AB209" i="19"/>
  <c r="AA209" i="19"/>
  <c r="Z209" i="19"/>
  <c r="Y209" i="19"/>
  <c r="X209" i="19"/>
  <c r="W209" i="19"/>
  <c r="V209" i="19"/>
  <c r="U209" i="19"/>
  <c r="T209" i="19"/>
  <c r="S209" i="19"/>
  <c r="L209" i="19"/>
  <c r="K209" i="19"/>
  <c r="I209" i="19"/>
  <c r="H209" i="19"/>
  <c r="G209" i="19"/>
  <c r="F209" i="19"/>
  <c r="D209" i="19"/>
  <c r="C209" i="19"/>
  <c r="DK208" i="19"/>
  <c r="BN208" i="19"/>
  <c r="AN208" i="19"/>
  <c r="AM208" i="19"/>
  <c r="AL208" i="19"/>
  <c r="AK208" i="19"/>
  <c r="AJ208" i="19"/>
  <c r="AI208" i="19"/>
  <c r="AH208" i="19"/>
  <c r="AG208" i="19"/>
  <c r="AF208" i="19"/>
  <c r="AE208" i="19"/>
  <c r="AD208" i="19"/>
  <c r="AB208" i="19"/>
  <c r="AA208" i="19"/>
  <c r="Z208" i="19"/>
  <c r="Y208" i="19"/>
  <c r="X208" i="19"/>
  <c r="W208" i="19"/>
  <c r="V208" i="19"/>
  <c r="U208" i="19"/>
  <c r="T208" i="19"/>
  <c r="S208" i="19"/>
  <c r="M208" i="19"/>
  <c r="K208" i="19"/>
  <c r="I208" i="19"/>
  <c r="H208" i="19"/>
  <c r="G208" i="19"/>
  <c r="F208" i="19"/>
  <c r="D208" i="19"/>
  <c r="C208" i="19"/>
  <c r="DK207" i="19"/>
  <c r="BN207" i="19"/>
  <c r="AN207" i="19"/>
  <c r="AM207" i="19"/>
  <c r="AL207" i="19"/>
  <c r="AK207" i="19"/>
  <c r="AJ207" i="19"/>
  <c r="AI207" i="19"/>
  <c r="AH207" i="19"/>
  <c r="AG207" i="19"/>
  <c r="AF207" i="19"/>
  <c r="AE207" i="19"/>
  <c r="AD207" i="19"/>
  <c r="AB207" i="19"/>
  <c r="AA207" i="19"/>
  <c r="Z207" i="19"/>
  <c r="Y207" i="19"/>
  <c r="X207" i="19"/>
  <c r="W207" i="19"/>
  <c r="V207" i="19"/>
  <c r="U207" i="19"/>
  <c r="T207" i="19"/>
  <c r="S207" i="19"/>
  <c r="K207" i="19"/>
  <c r="I207" i="19"/>
  <c r="H207" i="19"/>
  <c r="G207" i="19"/>
  <c r="F207" i="19"/>
  <c r="D207" i="19"/>
  <c r="C207" i="19"/>
  <c r="DK206" i="19"/>
  <c r="BN206" i="19"/>
  <c r="AN206" i="19"/>
  <c r="AM206" i="19"/>
  <c r="AL206" i="19"/>
  <c r="AK206" i="19"/>
  <c r="AJ206" i="19"/>
  <c r="AI206" i="19"/>
  <c r="AH206" i="19"/>
  <c r="AG206" i="19"/>
  <c r="AF206" i="19"/>
  <c r="AE206" i="19"/>
  <c r="AD206" i="19"/>
  <c r="AB206" i="19"/>
  <c r="AA206" i="19"/>
  <c r="Z206" i="19"/>
  <c r="Y206" i="19"/>
  <c r="X206" i="19"/>
  <c r="W206" i="19"/>
  <c r="V206" i="19"/>
  <c r="U206" i="19"/>
  <c r="T206" i="19"/>
  <c r="S206" i="19"/>
  <c r="K206" i="19"/>
  <c r="I206" i="19"/>
  <c r="H206" i="19"/>
  <c r="G206" i="19"/>
  <c r="F206" i="19"/>
  <c r="D206" i="19"/>
  <c r="C206" i="19"/>
  <c r="DK205" i="19"/>
  <c r="BN205" i="19"/>
  <c r="AN205" i="19"/>
  <c r="AM205" i="19"/>
  <c r="AL205" i="19"/>
  <c r="AK205" i="19"/>
  <c r="AJ205" i="19"/>
  <c r="AI205" i="19"/>
  <c r="AH205" i="19"/>
  <c r="AG205" i="19"/>
  <c r="AF205" i="19"/>
  <c r="AE205" i="19"/>
  <c r="AD205" i="19"/>
  <c r="AB205" i="19"/>
  <c r="AA205" i="19"/>
  <c r="Z205" i="19"/>
  <c r="Y205" i="19"/>
  <c r="X205" i="19"/>
  <c r="W205" i="19"/>
  <c r="V205" i="19"/>
  <c r="U205" i="19"/>
  <c r="T205" i="19"/>
  <c r="S205" i="19"/>
  <c r="K205" i="19"/>
  <c r="I205" i="19"/>
  <c r="H205" i="19"/>
  <c r="G205" i="19"/>
  <c r="F205" i="19"/>
  <c r="D205" i="19"/>
  <c r="C205" i="19"/>
  <c r="DK204" i="19"/>
  <c r="BN204" i="19"/>
  <c r="AN204" i="19"/>
  <c r="AM204" i="19"/>
  <c r="AL204" i="19"/>
  <c r="AK204" i="19"/>
  <c r="AJ204" i="19"/>
  <c r="AI204" i="19"/>
  <c r="AH204" i="19"/>
  <c r="AG204" i="19"/>
  <c r="AF204" i="19"/>
  <c r="AE204" i="19"/>
  <c r="AD204" i="19"/>
  <c r="AB204" i="19"/>
  <c r="AA204" i="19"/>
  <c r="Z204" i="19"/>
  <c r="Y204" i="19"/>
  <c r="X204" i="19"/>
  <c r="W204" i="19"/>
  <c r="V204" i="19"/>
  <c r="U204" i="19"/>
  <c r="T204" i="19"/>
  <c r="S204" i="19"/>
  <c r="K204" i="19"/>
  <c r="I204" i="19"/>
  <c r="H204" i="19"/>
  <c r="G204" i="19"/>
  <c r="F204" i="19"/>
  <c r="D204" i="19"/>
  <c r="C204" i="19"/>
  <c r="DK203" i="19"/>
  <c r="BN203" i="19"/>
  <c r="AN203" i="19"/>
  <c r="AM203" i="19"/>
  <c r="AL203" i="19"/>
  <c r="AK203" i="19"/>
  <c r="AJ203" i="19"/>
  <c r="AI203" i="19"/>
  <c r="AH203" i="19"/>
  <c r="AG203" i="19"/>
  <c r="AF203" i="19"/>
  <c r="AE203" i="19"/>
  <c r="AD203" i="19"/>
  <c r="AB203" i="19"/>
  <c r="AA203" i="19"/>
  <c r="Z203" i="19"/>
  <c r="Y203" i="19"/>
  <c r="X203" i="19"/>
  <c r="W203" i="19"/>
  <c r="V203" i="19"/>
  <c r="U203" i="19"/>
  <c r="T203" i="19"/>
  <c r="S203" i="19"/>
  <c r="K203" i="19"/>
  <c r="I203" i="19"/>
  <c r="H203" i="19"/>
  <c r="G203" i="19"/>
  <c r="F203" i="19"/>
  <c r="E203" i="19"/>
  <c r="D203" i="19"/>
  <c r="C203" i="19"/>
  <c r="DK202" i="19"/>
  <c r="BN202" i="19"/>
  <c r="AN202" i="19"/>
  <c r="AM202" i="19"/>
  <c r="AL202" i="19"/>
  <c r="AK202" i="19"/>
  <c r="AJ202" i="19"/>
  <c r="AI202" i="19"/>
  <c r="AH202" i="19"/>
  <c r="AG202" i="19"/>
  <c r="AF202" i="19"/>
  <c r="AE202" i="19"/>
  <c r="AD202" i="19"/>
  <c r="AB202" i="19"/>
  <c r="AA202" i="19"/>
  <c r="Z202" i="19"/>
  <c r="Y202" i="19"/>
  <c r="X202" i="19"/>
  <c r="W202" i="19"/>
  <c r="V202" i="19"/>
  <c r="U202" i="19"/>
  <c r="T202" i="19"/>
  <c r="S202" i="19"/>
  <c r="K202" i="19"/>
  <c r="I202" i="19"/>
  <c r="H202" i="19"/>
  <c r="G202" i="19"/>
  <c r="F202" i="19"/>
  <c r="D202" i="19"/>
  <c r="C202" i="19"/>
  <c r="DK201" i="19"/>
  <c r="BN201" i="19"/>
  <c r="AN201" i="19"/>
  <c r="AM201" i="19"/>
  <c r="AL201" i="19"/>
  <c r="AK201" i="19"/>
  <c r="AJ201" i="19"/>
  <c r="AI201" i="19"/>
  <c r="AH201" i="19"/>
  <c r="AG201" i="19"/>
  <c r="AF201" i="19"/>
  <c r="AE201" i="19"/>
  <c r="AD201" i="19"/>
  <c r="AB201" i="19"/>
  <c r="AA201" i="19"/>
  <c r="Z201" i="19"/>
  <c r="Y201" i="19"/>
  <c r="X201" i="19"/>
  <c r="W201" i="19"/>
  <c r="V201" i="19"/>
  <c r="U201" i="19"/>
  <c r="T201" i="19"/>
  <c r="S201" i="19"/>
  <c r="K201" i="19"/>
  <c r="I201" i="19"/>
  <c r="H201" i="19"/>
  <c r="G201" i="19"/>
  <c r="F201" i="19"/>
  <c r="D201" i="19"/>
  <c r="C201" i="19"/>
  <c r="DK200" i="19"/>
  <c r="BN200" i="19"/>
  <c r="AN200" i="19"/>
  <c r="AM200" i="19"/>
  <c r="AL200" i="19"/>
  <c r="AK200" i="19"/>
  <c r="AJ200" i="19"/>
  <c r="AI200" i="19"/>
  <c r="AH200" i="19"/>
  <c r="AG200" i="19"/>
  <c r="AF200" i="19"/>
  <c r="AE200" i="19"/>
  <c r="AD200" i="19"/>
  <c r="AB200" i="19"/>
  <c r="AA200" i="19"/>
  <c r="Z200" i="19"/>
  <c r="Y200" i="19"/>
  <c r="X200" i="19"/>
  <c r="W200" i="19"/>
  <c r="V200" i="19"/>
  <c r="U200" i="19"/>
  <c r="T200" i="19"/>
  <c r="S200" i="19"/>
  <c r="K200" i="19"/>
  <c r="I200" i="19"/>
  <c r="H200" i="19"/>
  <c r="G200" i="19"/>
  <c r="F200" i="19"/>
  <c r="D200" i="19"/>
  <c r="C200" i="19"/>
  <c r="DK199" i="19"/>
  <c r="BN199" i="19"/>
  <c r="AN199" i="19"/>
  <c r="AM199" i="19"/>
  <c r="AL199" i="19"/>
  <c r="AK199" i="19"/>
  <c r="AJ199" i="19"/>
  <c r="AI199" i="19"/>
  <c r="AH199" i="19"/>
  <c r="AG199" i="19"/>
  <c r="AF199" i="19"/>
  <c r="AE199" i="19"/>
  <c r="AD199" i="19"/>
  <c r="AB199" i="19"/>
  <c r="AA199" i="19"/>
  <c r="Z199" i="19"/>
  <c r="Y199" i="19"/>
  <c r="X199" i="19"/>
  <c r="W199" i="19"/>
  <c r="V199" i="19"/>
  <c r="U199" i="19"/>
  <c r="T199" i="19"/>
  <c r="S199" i="19"/>
  <c r="K199" i="19"/>
  <c r="I199" i="19"/>
  <c r="H199" i="19"/>
  <c r="G199" i="19"/>
  <c r="F199" i="19"/>
  <c r="D199" i="19"/>
  <c r="C199" i="19"/>
  <c r="DK198" i="19"/>
  <c r="BN198" i="19"/>
  <c r="AN198" i="19"/>
  <c r="AM198" i="19"/>
  <c r="AL198" i="19"/>
  <c r="AK198" i="19"/>
  <c r="AJ198" i="19"/>
  <c r="AI198" i="19"/>
  <c r="AH198" i="19"/>
  <c r="AG198" i="19"/>
  <c r="AF198" i="19"/>
  <c r="AE198" i="19"/>
  <c r="AD198" i="19"/>
  <c r="AB198" i="19"/>
  <c r="AA198" i="19"/>
  <c r="Z198" i="19"/>
  <c r="Y198" i="19"/>
  <c r="X198" i="19"/>
  <c r="W198" i="19"/>
  <c r="V198" i="19"/>
  <c r="U198" i="19"/>
  <c r="T198" i="19"/>
  <c r="S198" i="19"/>
  <c r="K198" i="19"/>
  <c r="I198" i="19"/>
  <c r="H198" i="19"/>
  <c r="G198" i="19"/>
  <c r="F198" i="19"/>
  <c r="D198" i="19"/>
  <c r="C198" i="19"/>
  <c r="DK197" i="19"/>
  <c r="BN197" i="19"/>
  <c r="AN197" i="19"/>
  <c r="AM197" i="19"/>
  <c r="AL197" i="19"/>
  <c r="AK197" i="19"/>
  <c r="AJ197" i="19"/>
  <c r="AI197" i="19"/>
  <c r="AH197" i="19"/>
  <c r="AG197" i="19"/>
  <c r="AF197" i="19"/>
  <c r="AE197" i="19"/>
  <c r="AD197" i="19"/>
  <c r="AB197" i="19"/>
  <c r="AA197" i="19"/>
  <c r="Z197" i="19"/>
  <c r="Y197" i="19"/>
  <c r="X197" i="19"/>
  <c r="W197" i="19"/>
  <c r="V197" i="19"/>
  <c r="U197" i="19"/>
  <c r="T197" i="19"/>
  <c r="S197" i="19"/>
  <c r="K197" i="19"/>
  <c r="I197" i="19"/>
  <c r="H197" i="19"/>
  <c r="G197" i="19"/>
  <c r="F197" i="19"/>
  <c r="D197" i="19"/>
  <c r="C197" i="19"/>
  <c r="DK196" i="19"/>
  <c r="BN196" i="19"/>
  <c r="AN196" i="19"/>
  <c r="AM196" i="19"/>
  <c r="AL196" i="19"/>
  <c r="AK196" i="19"/>
  <c r="AJ196" i="19"/>
  <c r="AI196" i="19"/>
  <c r="AH196" i="19"/>
  <c r="AG196" i="19"/>
  <c r="AF196" i="19"/>
  <c r="AE196" i="19"/>
  <c r="AD196" i="19"/>
  <c r="AB196" i="19"/>
  <c r="AA196" i="19"/>
  <c r="Z196" i="19"/>
  <c r="Y196" i="19"/>
  <c r="X196" i="19"/>
  <c r="W196" i="19"/>
  <c r="V196" i="19"/>
  <c r="U196" i="19"/>
  <c r="T196" i="19"/>
  <c r="S196" i="19"/>
  <c r="Q196" i="19"/>
  <c r="K196" i="19"/>
  <c r="I196" i="19"/>
  <c r="H196" i="19"/>
  <c r="G196" i="19"/>
  <c r="F196" i="19"/>
  <c r="D196" i="19"/>
  <c r="C196" i="19"/>
  <c r="DK195" i="19"/>
  <c r="BN195" i="19"/>
  <c r="AN195" i="19"/>
  <c r="AM195" i="19"/>
  <c r="AL195" i="19"/>
  <c r="AK195" i="19"/>
  <c r="AJ195" i="19"/>
  <c r="AI195" i="19"/>
  <c r="AH195" i="19"/>
  <c r="AG195" i="19"/>
  <c r="AF195" i="19"/>
  <c r="AE195" i="19"/>
  <c r="AD195" i="19"/>
  <c r="AB195" i="19"/>
  <c r="AA195" i="19"/>
  <c r="Z195" i="19"/>
  <c r="Y195" i="19"/>
  <c r="X195" i="19"/>
  <c r="W195" i="19"/>
  <c r="V195" i="19"/>
  <c r="U195" i="19"/>
  <c r="T195" i="19"/>
  <c r="S195" i="19"/>
  <c r="N195" i="19"/>
  <c r="K195" i="19"/>
  <c r="I195" i="19"/>
  <c r="H195" i="19"/>
  <c r="G195" i="19"/>
  <c r="F195" i="19"/>
  <c r="D195" i="19"/>
  <c r="C195" i="19"/>
  <c r="DK194" i="19"/>
  <c r="BN194" i="19"/>
  <c r="AN194" i="19"/>
  <c r="AM194" i="19"/>
  <c r="AL194" i="19"/>
  <c r="AK194" i="19"/>
  <c r="AJ194" i="19"/>
  <c r="AI194" i="19"/>
  <c r="AH194" i="19"/>
  <c r="AG194" i="19"/>
  <c r="AF194" i="19"/>
  <c r="AE194" i="19"/>
  <c r="AD194" i="19"/>
  <c r="AB194" i="19"/>
  <c r="AA194" i="19"/>
  <c r="Z194" i="19"/>
  <c r="Y194" i="19"/>
  <c r="X194" i="19"/>
  <c r="W194" i="19"/>
  <c r="V194" i="19"/>
  <c r="U194" i="19"/>
  <c r="T194" i="19"/>
  <c r="S194" i="19"/>
  <c r="O194" i="19"/>
  <c r="K194" i="19"/>
  <c r="I194" i="19"/>
  <c r="H194" i="19"/>
  <c r="G194" i="19"/>
  <c r="F194" i="19"/>
  <c r="D194" i="19"/>
  <c r="C194" i="19"/>
  <c r="DK193" i="19"/>
  <c r="BN193" i="19"/>
  <c r="AN193" i="19"/>
  <c r="AM193" i="19"/>
  <c r="AL193" i="19"/>
  <c r="AK193" i="19"/>
  <c r="AJ193" i="19"/>
  <c r="AI193" i="19"/>
  <c r="AH193" i="19"/>
  <c r="AG193" i="19"/>
  <c r="AF193" i="19"/>
  <c r="AE193" i="19"/>
  <c r="AD193" i="19"/>
  <c r="AB193" i="19"/>
  <c r="AA193" i="19"/>
  <c r="Z193" i="19"/>
  <c r="Y193" i="19"/>
  <c r="X193" i="19"/>
  <c r="W193" i="19"/>
  <c r="V193" i="19"/>
  <c r="U193" i="19"/>
  <c r="T193" i="19"/>
  <c r="S193" i="19"/>
  <c r="K193" i="19"/>
  <c r="I193" i="19"/>
  <c r="H193" i="19"/>
  <c r="G193" i="19"/>
  <c r="F193" i="19"/>
  <c r="D193" i="19"/>
  <c r="C193" i="19"/>
  <c r="DK192" i="19"/>
  <c r="BN192" i="19"/>
  <c r="AN192" i="19"/>
  <c r="AM192" i="19"/>
  <c r="AL192" i="19"/>
  <c r="AK192" i="19"/>
  <c r="AJ192" i="19"/>
  <c r="AI192" i="19"/>
  <c r="AH192" i="19"/>
  <c r="AG192" i="19"/>
  <c r="AF192" i="19"/>
  <c r="AE192" i="19"/>
  <c r="AD192" i="19"/>
  <c r="AB192" i="19"/>
  <c r="AA192" i="19"/>
  <c r="Z192" i="19"/>
  <c r="Y192" i="19"/>
  <c r="X192" i="19"/>
  <c r="W192" i="19"/>
  <c r="V192" i="19"/>
  <c r="U192" i="19"/>
  <c r="T192" i="19"/>
  <c r="S192" i="19"/>
  <c r="K192" i="19"/>
  <c r="I192" i="19"/>
  <c r="H192" i="19"/>
  <c r="G192" i="19"/>
  <c r="F192" i="19"/>
  <c r="D192" i="19"/>
  <c r="C192" i="19"/>
  <c r="DK191" i="19"/>
  <c r="BN191" i="19"/>
  <c r="AN191" i="19"/>
  <c r="AM191" i="19"/>
  <c r="AL191" i="19"/>
  <c r="AK191" i="19"/>
  <c r="AJ191" i="19"/>
  <c r="AI191" i="19"/>
  <c r="AH191" i="19"/>
  <c r="AG191" i="19"/>
  <c r="AF191" i="19"/>
  <c r="AE191" i="19"/>
  <c r="AD191" i="19"/>
  <c r="AB191" i="19"/>
  <c r="AA191" i="19"/>
  <c r="Z191" i="19"/>
  <c r="Y191" i="19"/>
  <c r="X191" i="19"/>
  <c r="W191" i="19"/>
  <c r="V191" i="19"/>
  <c r="U191" i="19"/>
  <c r="T191" i="19"/>
  <c r="S191" i="19"/>
  <c r="K191" i="19"/>
  <c r="I191" i="19"/>
  <c r="H191" i="19"/>
  <c r="G191" i="19"/>
  <c r="F191" i="19"/>
  <c r="D191" i="19"/>
  <c r="C191" i="19"/>
  <c r="DK190" i="19"/>
  <c r="BN190" i="19"/>
  <c r="AN190" i="19"/>
  <c r="AM190" i="19"/>
  <c r="AL190" i="19"/>
  <c r="AK190" i="19"/>
  <c r="AJ190" i="19"/>
  <c r="AI190" i="19"/>
  <c r="AH190" i="19"/>
  <c r="AG190" i="19"/>
  <c r="AF190" i="19"/>
  <c r="AE190" i="19"/>
  <c r="AD190" i="19"/>
  <c r="AB190" i="19"/>
  <c r="AA190" i="19"/>
  <c r="Z190" i="19"/>
  <c r="Y190" i="19"/>
  <c r="X190" i="19"/>
  <c r="W190" i="19"/>
  <c r="V190" i="19"/>
  <c r="U190" i="19"/>
  <c r="T190" i="19"/>
  <c r="S190" i="19"/>
  <c r="K190" i="19"/>
  <c r="I190" i="19"/>
  <c r="H190" i="19"/>
  <c r="G190" i="19"/>
  <c r="F190" i="19"/>
  <c r="D190" i="19"/>
  <c r="C190" i="19"/>
  <c r="DK189" i="19"/>
  <c r="BN189" i="19"/>
  <c r="AN189" i="19"/>
  <c r="AM189" i="19"/>
  <c r="AL189" i="19"/>
  <c r="AK189" i="19"/>
  <c r="AJ189" i="19"/>
  <c r="AI189" i="19"/>
  <c r="AH189" i="19"/>
  <c r="AG189" i="19"/>
  <c r="AF189" i="19"/>
  <c r="AE189" i="19"/>
  <c r="AD189" i="19"/>
  <c r="AB189" i="19"/>
  <c r="AA189" i="19"/>
  <c r="Z189" i="19"/>
  <c r="Y189" i="19"/>
  <c r="X189" i="19"/>
  <c r="W189" i="19"/>
  <c r="V189" i="19"/>
  <c r="U189" i="19"/>
  <c r="T189" i="19"/>
  <c r="S189" i="19"/>
  <c r="K189" i="19"/>
  <c r="I189" i="19"/>
  <c r="H189" i="19"/>
  <c r="G189" i="19"/>
  <c r="F189" i="19"/>
  <c r="D189" i="19"/>
  <c r="C189" i="19"/>
  <c r="DK188" i="19"/>
  <c r="BN188" i="19"/>
  <c r="AN188" i="19"/>
  <c r="AM188" i="19"/>
  <c r="AL188" i="19"/>
  <c r="AK188" i="19"/>
  <c r="AJ188" i="19"/>
  <c r="AI188" i="19"/>
  <c r="AH188" i="19"/>
  <c r="AG188" i="19"/>
  <c r="AF188" i="19"/>
  <c r="AE188" i="19"/>
  <c r="AD188" i="19"/>
  <c r="AB188" i="19"/>
  <c r="AA188" i="19"/>
  <c r="Z188" i="19"/>
  <c r="Y188" i="19"/>
  <c r="X188" i="19"/>
  <c r="W188" i="19"/>
  <c r="V188" i="19"/>
  <c r="U188" i="19"/>
  <c r="T188" i="19"/>
  <c r="S188" i="19"/>
  <c r="K188" i="19"/>
  <c r="I188" i="19"/>
  <c r="H188" i="19"/>
  <c r="G188" i="19"/>
  <c r="F188" i="19"/>
  <c r="D188" i="19"/>
  <c r="C188" i="19"/>
  <c r="DK187" i="19"/>
  <c r="BN187" i="19"/>
  <c r="AN187" i="19"/>
  <c r="AM187" i="19"/>
  <c r="AL187" i="19"/>
  <c r="AK187" i="19"/>
  <c r="AJ187" i="19"/>
  <c r="AI187" i="19"/>
  <c r="AH187" i="19"/>
  <c r="AG187" i="19"/>
  <c r="AF187" i="19"/>
  <c r="AE187" i="19"/>
  <c r="AD187" i="19"/>
  <c r="AB187" i="19"/>
  <c r="AA187" i="19"/>
  <c r="Z187" i="19"/>
  <c r="Y187" i="19"/>
  <c r="X187" i="19"/>
  <c r="W187" i="19"/>
  <c r="V187" i="19"/>
  <c r="U187" i="19"/>
  <c r="T187" i="19"/>
  <c r="S187" i="19"/>
  <c r="L187" i="19"/>
  <c r="K187" i="19"/>
  <c r="I187" i="19"/>
  <c r="H187" i="19"/>
  <c r="G187" i="19"/>
  <c r="F187" i="19"/>
  <c r="D187" i="19"/>
  <c r="C187" i="19"/>
  <c r="DK186" i="19"/>
  <c r="BN186" i="19"/>
  <c r="AN186" i="19"/>
  <c r="AM186" i="19"/>
  <c r="AL186" i="19"/>
  <c r="AK186" i="19"/>
  <c r="AJ186" i="19"/>
  <c r="AI186" i="19"/>
  <c r="AH186" i="19"/>
  <c r="AG186" i="19"/>
  <c r="AF186" i="19"/>
  <c r="AE186" i="19"/>
  <c r="AD186" i="19"/>
  <c r="AB186" i="19"/>
  <c r="AA186" i="19"/>
  <c r="Z186" i="19"/>
  <c r="Y186" i="19"/>
  <c r="X186" i="19"/>
  <c r="W186" i="19"/>
  <c r="V186" i="19"/>
  <c r="U186" i="19"/>
  <c r="T186" i="19"/>
  <c r="S186" i="19"/>
  <c r="Q186" i="19"/>
  <c r="L186" i="19"/>
  <c r="K186" i="19"/>
  <c r="I186" i="19"/>
  <c r="H186" i="19"/>
  <c r="G186" i="19"/>
  <c r="F186" i="19"/>
  <c r="D186" i="19"/>
  <c r="C186" i="19"/>
  <c r="DK185" i="19"/>
  <c r="BN185" i="19"/>
  <c r="AN185" i="19"/>
  <c r="AM185" i="19"/>
  <c r="AL185" i="19"/>
  <c r="AK185" i="19"/>
  <c r="AJ185" i="19"/>
  <c r="AI185" i="19"/>
  <c r="AH185" i="19"/>
  <c r="AG185" i="19"/>
  <c r="AF185" i="19"/>
  <c r="AE185" i="19"/>
  <c r="AD185" i="19"/>
  <c r="AB185" i="19"/>
  <c r="AA185" i="19"/>
  <c r="Z185" i="19"/>
  <c r="Y185" i="19"/>
  <c r="X185" i="19"/>
  <c r="W185" i="19"/>
  <c r="V185" i="19"/>
  <c r="U185" i="19"/>
  <c r="T185" i="19"/>
  <c r="S185" i="19"/>
  <c r="Q185" i="19"/>
  <c r="M185" i="19"/>
  <c r="K185" i="19"/>
  <c r="I185" i="19"/>
  <c r="H185" i="19"/>
  <c r="G185" i="19"/>
  <c r="F185" i="19"/>
  <c r="D185" i="19"/>
  <c r="C185" i="19"/>
  <c r="DK184" i="19"/>
  <c r="BN184" i="19"/>
  <c r="AN184" i="19"/>
  <c r="AM184" i="19"/>
  <c r="AL184" i="19"/>
  <c r="AK184" i="19"/>
  <c r="AJ184" i="19"/>
  <c r="AI184" i="19"/>
  <c r="AH184" i="19"/>
  <c r="AG184" i="19"/>
  <c r="AF184" i="19"/>
  <c r="AE184" i="19"/>
  <c r="AD184" i="19"/>
  <c r="AB184" i="19"/>
  <c r="AA184" i="19"/>
  <c r="Z184" i="19"/>
  <c r="Y184" i="19"/>
  <c r="X184" i="19"/>
  <c r="W184" i="19"/>
  <c r="V184" i="19"/>
  <c r="U184" i="19"/>
  <c r="T184" i="19"/>
  <c r="S184" i="19"/>
  <c r="N184" i="19"/>
  <c r="K184" i="19"/>
  <c r="I184" i="19"/>
  <c r="H184" i="19"/>
  <c r="G184" i="19"/>
  <c r="F184" i="19"/>
  <c r="D184" i="19"/>
  <c r="C184" i="19"/>
  <c r="DK183" i="19"/>
  <c r="BN183" i="19"/>
  <c r="AN183" i="19"/>
  <c r="AM183" i="19"/>
  <c r="AL183" i="19"/>
  <c r="AK183" i="19"/>
  <c r="AJ183" i="19"/>
  <c r="AI183" i="19"/>
  <c r="AH183" i="19"/>
  <c r="AG183" i="19"/>
  <c r="AF183" i="19"/>
  <c r="AE183" i="19"/>
  <c r="AD183" i="19"/>
  <c r="AB183" i="19"/>
  <c r="AA183" i="19"/>
  <c r="Z183" i="19"/>
  <c r="Y183" i="19"/>
  <c r="X183" i="19"/>
  <c r="W183" i="19"/>
  <c r="V183" i="19"/>
  <c r="U183" i="19"/>
  <c r="T183" i="19"/>
  <c r="S183" i="19"/>
  <c r="O183" i="19"/>
  <c r="K183" i="19"/>
  <c r="I183" i="19"/>
  <c r="H183" i="19"/>
  <c r="G183" i="19"/>
  <c r="F183" i="19"/>
  <c r="D183" i="19"/>
  <c r="C183" i="19"/>
  <c r="FX169" i="19"/>
  <c r="FX168" i="19"/>
  <c r="Q168" i="19"/>
  <c r="P168" i="19"/>
  <c r="O168" i="19"/>
  <c r="FX167" i="19"/>
  <c r="Q167" i="19"/>
  <c r="P167" i="19"/>
  <c r="O167" i="19"/>
  <c r="FX166" i="19"/>
  <c r="Q166" i="19"/>
  <c r="P166" i="19"/>
  <c r="O166" i="19"/>
  <c r="FX165" i="19"/>
  <c r="Q165" i="19"/>
  <c r="P165" i="19"/>
  <c r="O165" i="19"/>
  <c r="FX164" i="19"/>
  <c r="Q164" i="19"/>
  <c r="P164" i="19"/>
  <c r="O164" i="19"/>
  <c r="FX163" i="19"/>
  <c r="Q163" i="19"/>
  <c r="P163" i="19"/>
  <c r="O163" i="19"/>
  <c r="FX162" i="19"/>
  <c r="Q162" i="19"/>
  <c r="P162" i="19"/>
  <c r="O162" i="19"/>
  <c r="FX161" i="19"/>
  <c r="Q161" i="19"/>
  <c r="P161" i="19"/>
  <c r="O161" i="19"/>
  <c r="N161" i="19"/>
  <c r="N162" i="19" s="1"/>
  <c r="N163" i="19" s="1"/>
  <c r="N164" i="19" s="1"/>
  <c r="N165" i="19" s="1"/>
  <c r="N166" i="19" s="1"/>
  <c r="N167" i="19" s="1"/>
  <c r="N168" i="19" s="1"/>
  <c r="FX160" i="19"/>
  <c r="Q160" i="19"/>
  <c r="P160" i="19"/>
  <c r="O160" i="19"/>
  <c r="FX159" i="19"/>
  <c r="Q159" i="19"/>
  <c r="P159" i="19"/>
  <c r="O159" i="19"/>
  <c r="FX158" i="19"/>
  <c r="Q158" i="19"/>
  <c r="P158" i="19"/>
  <c r="O158" i="19"/>
  <c r="FX157" i="19"/>
  <c r="Q157" i="19"/>
  <c r="P157" i="19"/>
  <c r="O157" i="19"/>
  <c r="FX156" i="19"/>
  <c r="Q156" i="19"/>
  <c r="P156" i="19"/>
  <c r="O156" i="19"/>
  <c r="FX155" i="19"/>
  <c r="Q155" i="19"/>
  <c r="P155" i="19"/>
  <c r="O155" i="19"/>
  <c r="FX154" i="19"/>
  <c r="Q154" i="19"/>
  <c r="P154" i="19"/>
  <c r="O154" i="19"/>
  <c r="FX153" i="19"/>
  <c r="Q153" i="19"/>
  <c r="P153" i="19"/>
  <c r="O153" i="19"/>
  <c r="N153" i="19"/>
  <c r="N154" i="19" s="1"/>
  <c r="N155" i="19" s="1"/>
  <c r="N156" i="19" s="1"/>
  <c r="N157" i="19" s="1"/>
  <c r="N158" i="19" s="1"/>
  <c r="N159" i="19" s="1"/>
  <c r="N160" i="19" s="1"/>
  <c r="FX152" i="19"/>
  <c r="Q152" i="19"/>
  <c r="P152" i="19"/>
  <c r="O152" i="19"/>
  <c r="FX151" i="19"/>
  <c r="Q151" i="19"/>
  <c r="P151" i="19"/>
  <c r="O151" i="19"/>
  <c r="FX150" i="19"/>
  <c r="Q150" i="19"/>
  <c r="P150" i="19"/>
  <c r="O150" i="19"/>
  <c r="FX149" i="19"/>
  <c r="Q149" i="19"/>
  <c r="P149" i="19"/>
  <c r="O149" i="19"/>
  <c r="FX148" i="19"/>
  <c r="Q148" i="19"/>
  <c r="P148" i="19"/>
  <c r="O148" i="19"/>
  <c r="FX147" i="19"/>
  <c r="Q147" i="19"/>
  <c r="P147" i="19"/>
  <c r="O147" i="19"/>
  <c r="FX146" i="19"/>
  <c r="Q146" i="19"/>
  <c r="P146" i="19"/>
  <c r="O146" i="19"/>
  <c r="FX145" i="19"/>
  <c r="Q145" i="19"/>
  <c r="P145" i="19"/>
  <c r="O145" i="19"/>
  <c r="N145" i="19"/>
  <c r="N146" i="19" s="1"/>
  <c r="N147" i="19" s="1"/>
  <c r="N148" i="19" s="1"/>
  <c r="N149" i="19" s="1"/>
  <c r="N150" i="19" s="1"/>
  <c r="N151" i="19" s="1"/>
  <c r="N152" i="19" s="1"/>
  <c r="R144" i="19"/>
  <c r="Q144" i="19"/>
  <c r="P144" i="19"/>
  <c r="O144" i="19"/>
  <c r="R143" i="19"/>
  <c r="Q143" i="19"/>
  <c r="P143" i="19"/>
  <c r="O143" i="19"/>
  <c r="R142" i="19"/>
  <c r="Q142" i="19"/>
  <c r="P142" i="19"/>
  <c r="O142" i="19"/>
  <c r="R141" i="19"/>
  <c r="Q141" i="19"/>
  <c r="P141" i="19"/>
  <c r="O141" i="19"/>
  <c r="Q140" i="19"/>
  <c r="P140" i="19"/>
  <c r="O140" i="19"/>
  <c r="R139" i="19"/>
  <c r="Q139" i="19"/>
  <c r="P139" i="19"/>
  <c r="O139" i="19"/>
  <c r="R138" i="19"/>
  <c r="Q138" i="19"/>
  <c r="P138" i="19"/>
  <c r="O138" i="19"/>
  <c r="Q137" i="19"/>
  <c r="P137" i="19"/>
  <c r="O137" i="19"/>
  <c r="N137" i="19"/>
  <c r="N138" i="19" s="1"/>
  <c r="N139" i="19" s="1"/>
  <c r="N140" i="19" s="1"/>
  <c r="N141" i="19" s="1"/>
  <c r="N142" i="19" s="1"/>
  <c r="N143" i="19" s="1"/>
  <c r="N144" i="19" s="1"/>
  <c r="FX136" i="19"/>
  <c r="Q136" i="19"/>
  <c r="P136" i="19"/>
  <c r="O136" i="19"/>
  <c r="FX135" i="19"/>
  <c r="Q135" i="19"/>
  <c r="P135" i="19"/>
  <c r="O135" i="19"/>
  <c r="FX134" i="19"/>
  <c r="Q134" i="19"/>
  <c r="P134" i="19"/>
  <c r="O134" i="19"/>
  <c r="FX133" i="19"/>
  <c r="Q133" i="19"/>
  <c r="P133" i="19"/>
  <c r="O133" i="19"/>
  <c r="FX132" i="19"/>
  <c r="Q132" i="19"/>
  <c r="P132" i="19"/>
  <c r="O132" i="19"/>
  <c r="FX131" i="19"/>
  <c r="Q131" i="19"/>
  <c r="P131" i="19"/>
  <c r="O131" i="19"/>
  <c r="FX130" i="19"/>
  <c r="Q130" i="19"/>
  <c r="P130" i="19"/>
  <c r="O130" i="19"/>
  <c r="FX129" i="19"/>
  <c r="Q129" i="19"/>
  <c r="P129" i="19"/>
  <c r="O129" i="19"/>
  <c r="N129" i="19"/>
  <c r="N130" i="19" s="1"/>
  <c r="N131" i="19" s="1"/>
  <c r="N132" i="19" s="1"/>
  <c r="N133" i="19" s="1"/>
  <c r="N134" i="19" s="1"/>
  <c r="N135" i="19" s="1"/>
  <c r="N136" i="19" s="1"/>
  <c r="FX128" i="19"/>
  <c r="Q128" i="19"/>
  <c r="P128" i="19"/>
  <c r="O128" i="19"/>
  <c r="FX127" i="19"/>
  <c r="Q127" i="19"/>
  <c r="P127" i="19"/>
  <c r="O127" i="19"/>
  <c r="FX126" i="19"/>
  <c r="Q126" i="19"/>
  <c r="P126" i="19"/>
  <c r="O126" i="19"/>
  <c r="FX125" i="19"/>
  <c r="Q125" i="19"/>
  <c r="P125" i="19"/>
  <c r="O125" i="19"/>
  <c r="FX124" i="19"/>
  <c r="Q124" i="19"/>
  <c r="P124" i="19"/>
  <c r="O124" i="19"/>
  <c r="FX123" i="19"/>
  <c r="Q123" i="19"/>
  <c r="P123" i="19"/>
  <c r="O123" i="19"/>
  <c r="FX122" i="19"/>
  <c r="Q122" i="19"/>
  <c r="P122" i="19"/>
  <c r="O122" i="19"/>
  <c r="FX121" i="19"/>
  <c r="Q121" i="19"/>
  <c r="P121" i="19"/>
  <c r="O121" i="19"/>
  <c r="N121" i="19"/>
  <c r="N122" i="19" s="1"/>
  <c r="N123" i="19" s="1"/>
  <c r="N124" i="19" s="1"/>
  <c r="N125" i="19" s="1"/>
  <c r="N126" i="19" s="1"/>
  <c r="N127" i="19" s="1"/>
  <c r="N128" i="19" s="1"/>
  <c r="FX120" i="19"/>
  <c r="Q120" i="19"/>
  <c r="P120" i="19"/>
  <c r="O120" i="19"/>
  <c r="FX119" i="19"/>
  <c r="Q119" i="19"/>
  <c r="P119" i="19"/>
  <c r="O119" i="19"/>
  <c r="FX118" i="19"/>
  <c r="Q118" i="19"/>
  <c r="P118" i="19"/>
  <c r="O118" i="19"/>
  <c r="FX117" i="19"/>
  <c r="Q117" i="19"/>
  <c r="P117" i="19"/>
  <c r="O117" i="19"/>
  <c r="FX116" i="19"/>
  <c r="Q116" i="19"/>
  <c r="P116" i="19"/>
  <c r="O116" i="19"/>
  <c r="FX115" i="19"/>
  <c r="Q115" i="19"/>
  <c r="P115" i="19"/>
  <c r="O115" i="19"/>
  <c r="FX114" i="19"/>
  <c r="Q114" i="19"/>
  <c r="P114" i="19"/>
  <c r="O114" i="19"/>
  <c r="FX113" i="19"/>
  <c r="Q113" i="19"/>
  <c r="P113" i="19"/>
  <c r="O113" i="19"/>
  <c r="N113" i="19"/>
  <c r="N114" i="19" s="1"/>
  <c r="N115" i="19" s="1"/>
  <c r="N116" i="19" s="1"/>
  <c r="N117" i="19" s="1"/>
  <c r="N118" i="19" s="1"/>
  <c r="N119" i="19" s="1"/>
  <c r="N120" i="19" s="1"/>
  <c r="FX112" i="19"/>
  <c r="FX111" i="19"/>
  <c r="A111" i="19"/>
  <c r="O111" i="19" s="1"/>
  <c r="FX110" i="19"/>
  <c r="R108" i="19"/>
  <c r="Q108" i="19"/>
  <c r="P108" i="19"/>
  <c r="O108" i="19"/>
  <c r="N108" i="19"/>
  <c r="M108" i="19"/>
  <c r="L108" i="19"/>
  <c r="E108" i="19"/>
  <c r="BU107" i="19"/>
  <c r="N107" i="19"/>
  <c r="BU106" i="19"/>
  <c r="DR106" i="19" s="1"/>
  <c r="BL106" i="19"/>
  <c r="AV106" i="19"/>
  <c r="AU106" i="19"/>
  <c r="AT106" i="19"/>
  <c r="R106" i="19"/>
  <c r="Q106" i="19"/>
  <c r="P106" i="19"/>
  <c r="O106" i="19"/>
  <c r="N106" i="19"/>
  <c r="M106" i="19"/>
  <c r="L106" i="19"/>
  <c r="E106" i="19"/>
  <c r="BU105" i="19"/>
  <c r="DR105" i="19" s="1"/>
  <c r="BL105" i="19"/>
  <c r="AV105" i="19"/>
  <c r="AU105" i="19"/>
  <c r="AT105" i="19"/>
  <c r="R105" i="19"/>
  <c r="Q105" i="19"/>
  <c r="P105" i="19"/>
  <c r="O105" i="19"/>
  <c r="N105" i="19"/>
  <c r="M105" i="19"/>
  <c r="L105" i="19"/>
  <c r="E105" i="19"/>
  <c r="DT104" i="19"/>
  <c r="DR104" i="19"/>
  <c r="BU104" i="19"/>
  <c r="BL104" i="19"/>
  <c r="AV104" i="19"/>
  <c r="AU104" i="19"/>
  <c r="AT104" i="19"/>
  <c r="R104" i="19"/>
  <c r="Q104" i="19"/>
  <c r="P104" i="19"/>
  <c r="O104" i="19"/>
  <c r="N104" i="19"/>
  <c r="M104" i="19"/>
  <c r="L104" i="19"/>
  <c r="E104" i="19"/>
  <c r="DT103" i="19"/>
  <c r="BU103" i="19"/>
  <c r="DR103" i="19" s="1"/>
  <c r="BL103" i="19"/>
  <c r="DI103" i="19" s="1"/>
  <c r="AV103" i="19"/>
  <c r="AU103" i="19"/>
  <c r="AT103" i="19"/>
  <c r="R103" i="19"/>
  <c r="Q103" i="19"/>
  <c r="P103" i="19"/>
  <c r="O103" i="19"/>
  <c r="N103" i="19"/>
  <c r="M103" i="19"/>
  <c r="L103" i="19"/>
  <c r="E103" i="19"/>
  <c r="DT102" i="19"/>
  <c r="BU102" i="19"/>
  <c r="DR102" i="19" s="1"/>
  <c r="BL102" i="19"/>
  <c r="DI102" i="19" s="1"/>
  <c r="AV102" i="19"/>
  <c r="AU102" i="19"/>
  <c r="AT102" i="19"/>
  <c r="R102" i="19"/>
  <c r="Q102" i="19"/>
  <c r="P102" i="19"/>
  <c r="O102" i="19"/>
  <c r="N102" i="19"/>
  <c r="M102" i="19"/>
  <c r="L102" i="19"/>
  <c r="E102" i="19"/>
  <c r="FJ101" i="19"/>
  <c r="EW101" i="19"/>
  <c r="DT101" i="19"/>
  <c r="BU101" i="19"/>
  <c r="BL101" i="19"/>
  <c r="DI101" i="19" s="1"/>
  <c r="AV101" i="19"/>
  <c r="AU101" i="19"/>
  <c r="AT101" i="19"/>
  <c r="R101" i="19"/>
  <c r="Q101" i="19"/>
  <c r="P101" i="19"/>
  <c r="O101" i="19"/>
  <c r="N101" i="19"/>
  <c r="M101" i="19"/>
  <c r="L101" i="19"/>
  <c r="E101" i="19"/>
  <c r="FJ100" i="19"/>
  <c r="EW100" i="19"/>
  <c r="DT100" i="19"/>
  <c r="BU100" i="19"/>
  <c r="BL100" i="19"/>
  <c r="DI100" i="19" s="1"/>
  <c r="AV100" i="19"/>
  <c r="AU100" i="19"/>
  <c r="AT100" i="19"/>
  <c r="R100" i="19"/>
  <c r="Q100" i="19"/>
  <c r="P100" i="19"/>
  <c r="O100" i="19"/>
  <c r="N100" i="19"/>
  <c r="M100" i="19"/>
  <c r="L100" i="19"/>
  <c r="E100" i="19"/>
  <c r="FJ99" i="19"/>
  <c r="EW99" i="19"/>
  <c r="DT99" i="19"/>
  <c r="DI99" i="19"/>
  <c r="BU99" i="19"/>
  <c r="BL99" i="19"/>
  <c r="AV99" i="19"/>
  <c r="AU99" i="19"/>
  <c r="R99" i="19"/>
  <c r="Q99" i="19"/>
  <c r="P99" i="19"/>
  <c r="O99" i="19"/>
  <c r="N99" i="19"/>
  <c r="M99" i="19"/>
  <c r="L99" i="19"/>
  <c r="E99" i="19"/>
  <c r="DI98" i="19"/>
  <c r="BU98" i="19"/>
  <c r="BL98" i="19"/>
  <c r="AU98" i="19"/>
  <c r="AT98" i="19"/>
  <c r="R98" i="19"/>
  <c r="Q98" i="19"/>
  <c r="P98" i="19"/>
  <c r="O98" i="19"/>
  <c r="N98" i="19"/>
  <c r="M98" i="19"/>
  <c r="L98" i="19"/>
  <c r="E98" i="19"/>
  <c r="DT97" i="19"/>
  <c r="BU97" i="19"/>
  <c r="BL97" i="19"/>
  <c r="DI97" i="19" s="1"/>
  <c r="AU97" i="19"/>
  <c r="AT97" i="19"/>
  <c r="R97" i="19"/>
  <c r="Q97" i="19"/>
  <c r="P97" i="19"/>
  <c r="O97" i="19"/>
  <c r="N97" i="19"/>
  <c r="M97" i="19"/>
  <c r="L97" i="19"/>
  <c r="E97" i="19"/>
  <c r="FJ96" i="19"/>
  <c r="EW96" i="19"/>
  <c r="DT96" i="19"/>
  <c r="BL96" i="19"/>
  <c r="AU96" i="19"/>
  <c r="AT96" i="19"/>
  <c r="R96" i="19"/>
  <c r="Q96" i="19"/>
  <c r="P96" i="19"/>
  <c r="O96" i="19"/>
  <c r="N96" i="19"/>
  <c r="M96" i="19"/>
  <c r="L96" i="19"/>
  <c r="E96" i="19"/>
  <c r="FJ95" i="19"/>
  <c r="EW95" i="19"/>
  <c r="DT95" i="19"/>
  <c r="BL95" i="19"/>
  <c r="AU95" i="19"/>
  <c r="AT95" i="19"/>
  <c r="R95" i="19"/>
  <c r="Q95" i="19"/>
  <c r="P95" i="19"/>
  <c r="O95" i="19"/>
  <c r="N95" i="19"/>
  <c r="M95" i="19"/>
  <c r="L95" i="19"/>
  <c r="E95" i="19"/>
  <c r="FJ94" i="19"/>
  <c r="EW94" i="19"/>
  <c r="DT94" i="19"/>
  <c r="BU94" i="19"/>
  <c r="BL94" i="19"/>
  <c r="DI94" i="19" s="1"/>
  <c r="AV94" i="19"/>
  <c r="AU94" i="19"/>
  <c r="AT94" i="19"/>
  <c r="R94" i="19"/>
  <c r="Q94" i="19"/>
  <c r="Q190" i="19" s="1"/>
  <c r="P94" i="19"/>
  <c r="P190" i="19" s="1"/>
  <c r="O94" i="19"/>
  <c r="O190" i="19" s="1"/>
  <c r="N94" i="19"/>
  <c r="N190" i="19" s="1"/>
  <c r="M94" i="19"/>
  <c r="M190" i="19" s="1"/>
  <c r="L94" i="19"/>
  <c r="L190" i="19" s="1"/>
  <c r="E94" i="19"/>
  <c r="E190" i="19" s="1"/>
  <c r="DT93" i="19"/>
  <c r="BU93" i="19"/>
  <c r="DR93" i="19" s="1"/>
  <c r="BL93" i="19"/>
  <c r="DI93" i="19" s="1"/>
  <c r="AV93" i="19"/>
  <c r="AU93" i="19"/>
  <c r="AT93" i="19"/>
  <c r="R93" i="19"/>
  <c r="Q93" i="19"/>
  <c r="P93" i="19"/>
  <c r="O93" i="19"/>
  <c r="N93" i="19"/>
  <c r="M93" i="19"/>
  <c r="L93" i="19"/>
  <c r="E93" i="19"/>
  <c r="DT92" i="19"/>
  <c r="BU92" i="19"/>
  <c r="BL92" i="19"/>
  <c r="DI92" i="19" s="1"/>
  <c r="AV92" i="19"/>
  <c r="AU92" i="19"/>
  <c r="AT92" i="19"/>
  <c r="R92" i="19"/>
  <c r="Q92" i="19"/>
  <c r="P92" i="19"/>
  <c r="P205" i="19" s="1"/>
  <c r="O92" i="19"/>
  <c r="N92" i="19"/>
  <c r="M92" i="19"/>
  <c r="L92" i="19"/>
  <c r="L205" i="19" s="1"/>
  <c r="E92" i="19"/>
  <c r="FJ91" i="19"/>
  <c r="EW91" i="19"/>
  <c r="DT91" i="19"/>
  <c r="BU91" i="19"/>
  <c r="BL91" i="19"/>
  <c r="DI91" i="19" s="1"/>
  <c r="AV91" i="19"/>
  <c r="AU91" i="19"/>
  <c r="AT91" i="19"/>
  <c r="R91" i="19"/>
  <c r="Q91" i="19"/>
  <c r="Q183" i="19" s="1"/>
  <c r="P91" i="19"/>
  <c r="P183" i="19" s="1"/>
  <c r="O91" i="19"/>
  <c r="N91" i="19"/>
  <c r="N199" i="19" s="1"/>
  <c r="M91" i="19"/>
  <c r="M183" i="19" s="1"/>
  <c r="L91" i="19"/>
  <c r="L183" i="19" s="1"/>
  <c r="E91" i="19"/>
  <c r="E223" i="19" s="1"/>
  <c r="FJ90" i="19"/>
  <c r="EW90" i="19"/>
  <c r="DT90" i="19"/>
  <c r="BU90" i="19"/>
  <c r="BL90" i="19"/>
  <c r="AV90" i="19"/>
  <c r="AU90" i="19"/>
  <c r="AT90" i="19"/>
  <c r="R90" i="19"/>
  <c r="Q90" i="19"/>
  <c r="P90" i="19"/>
  <c r="O90" i="19"/>
  <c r="N90" i="19"/>
  <c r="M90" i="19"/>
  <c r="L90" i="19"/>
  <c r="E90" i="19"/>
  <c r="FJ89" i="19"/>
  <c r="EW89" i="19"/>
  <c r="DT89" i="19"/>
  <c r="BU89" i="19"/>
  <c r="BL89" i="19"/>
  <c r="DI89" i="19" s="1"/>
  <c r="AV89" i="19"/>
  <c r="AU89" i="19"/>
  <c r="AT89" i="19"/>
  <c r="R89" i="19"/>
  <c r="Q89" i="19"/>
  <c r="P89" i="19"/>
  <c r="O89" i="19"/>
  <c r="N89" i="19"/>
  <c r="M89" i="19"/>
  <c r="L89" i="19"/>
  <c r="E89" i="19"/>
  <c r="FJ88" i="19"/>
  <c r="DT88" i="19"/>
  <c r="DI88" i="19"/>
  <c r="R88" i="19"/>
  <c r="Q88" i="19"/>
  <c r="P88" i="19"/>
  <c r="O88" i="19"/>
  <c r="N88" i="19"/>
  <c r="M88" i="19"/>
  <c r="L88" i="19"/>
  <c r="E88" i="19"/>
  <c r="FJ87" i="19"/>
  <c r="EW87" i="19"/>
  <c r="DT87" i="19"/>
  <c r="BU87" i="19"/>
  <c r="BL87" i="19"/>
  <c r="DI87" i="19" s="1"/>
  <c r="AV87" i="19"/>
  <c r="AU87" i="19"/>
  <c r="AT87" i="19"/>
  <c r="R87" i="19"/>
  <c r="Q87" i="19"/>
  <c r="P87" i="19"/>
  <c r="O87" i="19"/>
  <c r="N87" i="19"/>
  <c r="M87" i="19"/>
  <c r="L87" i="19"/>
  <c r="E87" i="19"/>
  <c r="R86" i="19"/>
  <c r="Q86" i="19"/>
  <c r="P86" i="19"/>
  <c r="O86" i="19"/>
  <c r="FJ85" i="19"/>
  <c r="EW85" i="19"/>
  <c r="DT85" i="19"/>
  <c r="BU85" i="19"/>
  <c r="BL85" i="19"/>
  <c r="DI85" i="19" s="1"/>
  <c r="AV85" i="19"/>
  <c r="AU85" i="19"/>
  <c r="AT85" i="19"/>
  <c r="R85" i="19"/>
  <c r="Q85" i="19"/>
  <c r="P85" i="19"/>
  <c r="O85" i="19"/>
  <c r="N85" i="19"/>
  <c r="M85" i="19"/>
  <c r="L85" i="19"/>
  <c r="E85" i="19"/>
  <c r="FJ84" i="19"/>
  <c r="EW84" i="19"/>
  <c r="DT84" i="19"/>
  <c r="BU84" i="19"/>
  <c r="BL84" i="19"/>
  <c r="DI84" i="19" s="1"/>
  <c r="AV84" i="19"/>
  <c r="AU84" i="19"/>
  <c r="AT84" i="19"/>
  <c r="R84" i="19"/>
  <c r="Q84" i="19"/>
  <c r="P84" i="19"/>
  <c r="O84" i="19"/>
  <c r="N84" i="19"/>
  <c r="M84" i="19"/>
  <c r="L84" i="19"/>
  <c r="E84" i="19"/>
  <c r="FJ83" i="19"/>
  <c r="EW83" i="19"/>
  <c r="DT83" i="19"/>
  <c r="BU83" i="19"/>
  <c r="BL83" i="19"/>
  <c r="DI83" i="19" s="1"/>
  <c r="AV83" i="19"/>
  <c r="AU83" i="19"/>
  <c r="AT83" i="19"/>
  <c r="R83" i="19"/>
  <c r="Q83" i="19"/>
  <c r="P83" i="19"/>
  <c r="O83" i="19"/>
  <c r="N83" i="19"/>
  <c r="M83" i="19"/>
  <c r="L83" i="19"/>
  <c r="E83" i="19"/>
  <c r="FJ82" i="19"/>
  <c r="EW82" i="19"/>
  <c r="DT82" i="19"/>
  <c r="DI82" i="19"/>
  <c r="BU82" i="19"/>
  <c r="BL82" i="19"/>
  <c r="AV82" i="19"/>
  <c r="AU82" i="19"/>
  <c r="AT82" i="19"/>
  <c r="R82" i="19"/>
  <c r="Q82" i="19"/>
  <c r="Q235" i="19" s="1"/>
  <c r="P82" i="19"/>
  <c r="P235" i="19" s="1"/>
  <c r="O82" i="19"/>
  <c r="O235" i="19" s="1"/>
  <c r="N82" i="19"/>
  <c r="N235" i="19" s="1"/>
  <c r="M82" i="19"/>
  <c r="M235" i="19" s="1"/>
  <c r="L82" i="19"/>
  <c r="L235" i="19" s="1"/>
  <c r="E82" i="19"/>
  <c r="E235" i="19" s="1"/>
  <c r="FJ81" i="19"/>
  <c r="EW81" i="19"/>
  <c r="DT81" i="19"/>
  <c r="DI81" i="19"/>
  <c r="BU81" i="19"/>
  <c r="BL81" i="19"/>
  <c r="AV81" i="19"/>
  <c r="AU81" i="19"/>
  <c r="AT81" i="19"/>
  <c r="R81" i="19"/>
  <c r="Q81" i="19"/>
  <c r="P81" i="19"/>
  <c r="O81" i="19"/>
  <c r="N81" i="19"/>
  <c r="M81" i="19"/>
  <c r="L81" i="19"/>
  <c r="E81" i="19"/>
  <c r="FJ80" i="19"/>
  <c r="EW80" i="19"/>
  <c r="DT80" i="19"/>
  <c r="BU80" i="19"/>
  <c r="BL80" i="19"/>
  <c r="AV80" i="19"/>
  <c r="R80" i="19"/>
  <c r="Q80" i="19"/>
  <c r="P80" i="19"/>
  <c r="O80" i="19"/>
  <c r="N80" i="19"/>
  <c r="M80" i="19"/>
  <c r="L80" i="19"/>
  <c r="E80" i="19"/>
  <c r="FJ79" i="19"/>
  <c r="EW79" i="19"/>
  <c r="DT79" i="19"/>
  <c r="DI79" i="19"/>
  <c r="BU79" i="19"/>
  <c r="BL79" i="19"/>
  <c r="AV79" i="19"/>
  <c r="R79" i="19"/>
  <c r="Q79" i="19"/>
  <c r="P79" i="19"/>
  <c r="O79" i="19"/>
  <c r="N79" i="19"/>
  <c r="M79" i="19"/>
  <c r="L79" i="19"/>
  <c r="E79" i="19"/>
  <c r="DR78" i="19"/>
  <c r="DI78" i="19"/>
  <c r="BU78" i="19"/>
  <c r="BL78" i="19"/>
  <c r="AV78" i="19"/>
  <c r="AU78" i="19"/>
  <c r="AT78" i="19"/>
  <c r="R78" i="19"/>
  <c r="Q78" i="19"/>
  <c r="P78" i="19"/>
  <c r="O78" i="19"/>
  <c r="N78" i="19"/>
  <c r="M78" i="19"/>
  <c r="L78" i="19"/>
  <c r="E78" i="19"/>
  <c r="FJ77" i="19"/>
  <c r="EW77" i="19"/>
  <c r="DT77" i="19"/>
  <c r="BU77" i="19"/>
  <c r="BL77" i="19"/>
  <c r="AV77" i="19"/>
  <c r="AU77" i="19"/>
  <c r="AT77" i="19"/>
  <c r="R77" i="19"/>
  <c r="Q77" i="19"/>
  <c r="P77" i="19"/>
  <c r="O77" i="19"/>
  <c r="N77" i="19"/>
  <c r="M77" i="19"/>
  <c r="L77" i="19"/>
  <c r="E77" i="19"/>
  <c r="DT76" i="19"/>
  <c r="DR76" i="19"/>
  <c r="DM76" i="19"/>
  <c r="DJ76" i="19"/>
  <c r="BU76" i="19"/>
  <c r="BL76" i="19"/>
  <c r="DI76" i="19" s="1"/>
  <c r="AV76" i="19"/>
  <c r="AU76" i="19"/>
  <c r="AT76" i="19"/>
  <c r="R76" i="19"/>
  <c r="Q76" i="19"/>
  <c r="Q236" i="19" s="1"/>
  <c r="P76" i="19"/>
  <c r="P236" i="19" s="1"/>
  <c r="O76" i="19"/>
  <c r="O236" i="19" s="1"/>
  <c r="N76" i="19"/>
  <c r="N236" i="19" s="1"/>
  <c r="M76" i="19"/>
  <c r="M236" i="19" s="1"/>
  <c r="L76" i="19"/>
  <c r="L236" i="19" s="1"/>
  <c r="E76" i="19"/>
  <c r="E236" i="19" s="1"/>
  <c r="FJ75" i="19"/>
  <c r="EW75" i="19"/>
  <c r="DT75" i="19"/>
  <c r="BU75" i="19"/>
  <c r="BL75" i="19"/>
  <c r="DI75" i="19" s="1"/>
  <c r="AV75" i="19"/>
  <c r="AU75" i="19"/>
  <c r="AT75" i="19"/>
  <c r="R75" i="19"/>
  <c r="Q75" i="19"/>
  <c r="P75" i="19"/>
  <c r="O75" i="19"/>
  <c r="N75" i="19"/>
  <c r="M75" i="19"/>
  <c r="L75" i="19"/>
  <c r="E75" i="19"/>
  <c r="FJ74" i="19"/>
  <c r="EW74" i="19"/>
  <c r="DT74" i="19"/>
  <c r="DI74" i="19"/>
  <c r="BU74" i="19"/>
  <c r="BL74" i="19"/>
  <c r="AV74" i="19"/>
  <c r="AU74" i="19"/>
  <c r="AT74" i="19"/>
  <c r="R74" i="19"/>
  <c r="Q74" i="19"/>
  <c r="P74" i="19"/>
  <c r="O74" i="19"/>
  <c r="N74" i="19"/>
  <c r="M74" i="19"/>
  <c r="L74" i="19"/>
  <c r="E74" i="19"/>
  <c r="FJ73" i="19"/>
  <c r="EW73" i="19"/>
  <c r="DT73" i="19"/>
  <c r="BU73" i="19"/>
  <c r="BL73" i="19"/>
  <c r="DI73" i="19" s="1"/>
  <c r="AV73" i="19"/>
  <c r="AU73" i="19"/>
  <c r="AT73" i="19"/>
  <c r="R73" i="19"/>
  <c r="Q73" i="19"/>
  <c r="P73" i="19"/>
  <c r="O73" i="19"/>
  <c r="N73" i="19"/>
  <c r="M73" i="19"/>
  <c r="L73" i="19"/>
  <c r="E73" i="19"/>
  <c r="FJ72" i="19"/>
  <c r="EW72" i="19"/>
  <c r="DT72" i="19"/>
  <c r="BL72" i="19"/>
  <c r="DI72" i="19" s="1"/>
  <c r="AV72" i="19"/>
  <c r="AU72" i="19"/>
  <c r="AT72" i="19"/>
  <c r="R72" i="19"/>
  <c r="Q72" i="19"/>
  <c r="P72" i="19"/>
  <c r="O72" i="19"/>
  <c r="N72" i="19"/>
  <c r="M72" i="19"/>
  <c r="L72" i="19"/>
  <c r="E72" i="19"/>
  <c r="FJ71" i="19"/>
  <c r="EW71" i="19"/>
  <c r="DT71" i="19"/>
  <c r="DI71" i="19"/>
  <c r="BU71" i="19"/>
  <c r="BU72" i="19" s="1"/>
  <c r="BL71" i="19"/>
  <c r="AV71" i="19"/>
  <c r="AU71" i="19"/>
  <c r="AT71" i="19"/>
  <c r="R71" i="19"/>
  <c r="Q71" i="19"/>
  <c r="Q220" i="19" s="1"/>
  <c r="P71" i="19"/>
  <c r="O71" i="19"/>
  <c r="N71" i="19"/>
  <c r="M71" i="19"/>
  <c r="M220" i="19" s="1"/>
  <c r="L71" i="19"/>
  <c r="E71" i="19"/>
  <c r="FJ70" i="19"/>
  <c r="EW70" i="19"/>
  <c r="DT70" i="19"/>
  <c r="DI70" i="19"/>
  <c r="BU70" i="19"/>
  <c r="BL70" i="19"/>
  <c r="AV70" i="19"/>
  <c r="AU70" i="19"/>
  <c r="AT70" i="19"/>
  <c r="R70" i="19"/>
  <c r="Q70" i="19"/>
  <c r="Q189" i="19" s="1"/>
  <c r="P70" i="19"/>
  <c r="P189" i="19" s="1"/>
  <c r="O70" i="19"/>
  <c r="O189" i="19" s="1"/>
  <c r="N70" i="19"/>
  <c r="N189" i="19" s="1"/>
  <c r="M70" i="19"/>
  <c r="M189" i="19" s="1"/>
  <c r="L70" i="19"/>
  <c r="L189" i="19" s="1"/>
  <c r="E70" i="19"/>
  <c r="E189" i="19" s="1"/>
  <c r="FJ69" i="19"/>
  <c r="EW69" i="19"/>
  <c r="DT69" i="19"/>
  <c r="BL69" i="19"/>
  <c r="DI69" i="19" s="1"/>
  <c r="AV69" i="19"/>
  <c r="AU69" i="19"/>
  <c r="AT69" i="19"/>
  <c r="R69" i="19"/>
  <c r="Q69" i="19"/>
  <c r="P69" i="19"/>
  <c r="O69" i="19"/>
  <c r="N69" i="19"/>
  <c r="M69" i="19"/>
  <c r="L69" i="19"/>
  <c r="E69" i="19"/>
  <c r="FJ68" i="19"/>
  <c r="EW68" i="19"/>
  <c r="DT68" i="19"/>
  <c r="BU68" i="19"/>
  <c r="BL68" i="19"/>
  <c r="DI68" i="19" s="1"/>
  <c r="AV68" i="19"/>
  <c r="AU68" i="19"/>
  <c r="AT68" i="19"/>
  <c r="R68" i="19"/>
  <c r="Q68" i="19"/>
  <c r="P68" i="19"/>
  <c r="O68" i="19"/>
  <c r="N68" i="19"/>
  <c r="M68" i="19"/>
  <c r="L68" i="19"/>
  <c r="E68" i="19"/>
  <c r="FJ67" i="19"/>
  <c r="EW67" i="19"/>
  <c r="DT67" i="19"/>
  <c r="BU67" i="19"/>
  <c r="BL67" i="19"/>
  <c r="DI67" i="19" s="1"/>
  <c r="AV67" i="19"/>
  <c r="AU67" i="19"/>
  <c r="AT67" i="19"/>
  <c r="R67" i="19"/>
  <c r="Q67" i="19"/>
  <c r="P67" i="19"/>
  <c r="P219" i="19" s="1"/>
  <c r="O67" i="19"/>
  <c r="N67" i="19"/>
  <c r="N219" i="19" s="1"/>
  <c r="M67" i="19"/>
  <c r="L67" i="19"/>
  <c r="L219" i="19" s="1"/>
  <c r="E67" i="19"/>
  <c r="E187" i="19" s="1"/>
  <c r="FJ66" i="19"/>
  <c r="EW66" i="19"/>
  <c r="DT66" i="19"/>
  <c r="DI66" i="19"/>
  <c r="BU66" i="19"/>
  <c r="BL66" i="19"/>
  <c r="AV66" i="19"/>
  <c r="AU66" i="19"/>
  <c r="AT66" i="19"/>
  <c r="R66" i="19"/>
  <c r="Q66" i="19"/>
  <c r="P66" i="19"/>
  <c r="O66" i="19"/>
  <c r="N66" i="19"/>
  <c r="M66" i="19"/>
  <c r="L66" i="19"/>
  <c r="E66" i="19"/>
  <c r="FJ65" i="19"/>
  <c r="EW65" i="19"/>
  <c r="DT65" i="19"/>
  <c r="BU65" i="19"/>
  <c r="BL65" i="19"/>
  <c r="DI65" i="19" s="1"/>
  <c r="AV65" i="19"/>
  <c r="AU65" i="19"/>
  <c r="AT65" i="19"/>
  <c r="R65" i="19"/>
  <c r="Q65" i="19"/>
  <c r="P65" i="19"/>
  <c r="O65" i="19"/>
  <c r="N65" i="19"/>
  <c r="M65" i="19"/>
  <c r="L65" i="19"/>
  <c r="E65" i="19"/>
  <c r="FJ64" i="19"/>
  <c r="EW64" i="19"/>
  <c r="DT64" i="19"/>
  <c r="BU64" i="19"/>
  <c r="BL64" i="19"/>
  <c r="DI64" i="19" s="1"/>
  <c r="AV64" i="19"/>
  <c r="AU64" i="19"/>
  <c r="AT64" i="19"/>
  <c r="R64" i="19"/>
  <c r="Q64" i="19"/>
  <c r="P64" i="19"/>
  <c r="O64" i="19"/>
  <c r="N64" i="19"/>
  <c r="M64" i="19"/>
  <c r="L64" i="19"/>
  <c r="E64" i="19"/>
  <c r="FJ63" i="19"/>
  <c r="EW63" i="19"/>
  <c r="DT63" i="19"/>
  <c r="BU63" i="19"/>
  <c r="BL63" i="19"/>
  <c r="DI63" i="19" s="1"/>
  <c r="AV63" i="19"/>
  <c r="AU63" i="19"/>
  <c r="AT63" i="19"/>
  <c r="R63" i="19"/>
  <c r="Q63" i="19"/>
  <c r="P63" i="19"/>
  <c r="O63" i="19"/>
  <c r="N63" i="19"/>
  <c r="M63" i="19"/>
  <c r="L63" i="19"/>
  <c r="E63" i="19"/>
  <c r="FJ62" i="19"/>
  <c r="EW62" i="19"/>
  <c r="DT62" i="19"/>
  <c r="BU62" i="19"/>
  <c r="BL62" i="19"/>
  <c r="DI62" i="19" s="1"/>
  <c r="AV62" i="19"/>
  <c r="AU62" i="19"/>
  <c r="AT62" i="19"/>
  <c r="R62" i="19"/>
  <c r="Q62" i="19"/>
  <c r="P62" i="19"/>
  <c r="O62" i="19"/>
  <c r="N62" i="19"/>
  <c r="M62" i="19"/>
  <c r="L62" i="19"/>
  <c r="E62" i="19"/>
  <c r="FJ61" i="19"/>
  <c r="EW61" i="19"/>
  <c r="DT61" i="19"/>
  <c r="DI61" i="19"/>
  <c r="BU61" i="19"/>
  <c r="BL61" i="19"/>
  <c r="AV61" i="19"/>
  <c r="AU61" i="19"/>
  <c r="AT61" i="19"/>
  <c r="R61" i="19"/>
  <c r="Q61" i="19"/>
  <c r="P61" i="19"/>
  <c r="O61" i="19"/>
  <c r="N61" i="19"/>
  <c r="M61" i="19"/>
  <c r="L61" i="19"/>
  <c r="E61" i="19"/>
  <c r="FJ60" i="19"/>
  <c r="EW60" i="19"/>
  <c r="DT60" i="19"/>
  <c r="DI60" i="19"/>
  <c r="BU60" i="19"/>
  <c r="AV60" i="19"/>
  <c r="AU60" i="19"/>
  <c r="AT60" i="19"/>
  <c r="R60" i="19"/>
  <c r="Q60" i="19"/>
  <c r="P60" i="19"/>
  <c r="O60" i="19"/>
  <c r="N60" i="19"/>
  <c r="M60" i="19"/>
  <c r="L60" i="19"/>
  <c r="E60" i="19"/>
  <c r="FJ59" i="19"/>
  <c r="EW59" i="19"/>
  <c r="DT59" i="19"/>
  <c r="DI59" i="19"/>
  <c r="BU59" i="19"/>
  <c r="AV59" i="19"/>
  <c r="AU59" i="19"/>
  <c r="AT59" i="19"/>
  <c r="R59" i="19"/>
  <c r="Q59" i="19"/>
  <c r="P59" i="19"/>
  <c r="O59" i="19"/>
  <c r="N59" i="19"/>
  <c r="M59" i="19"/>
  <c r="L59" i="19"/>
  <c r="E59" i="19"/>
  <c r="FJ58" i="19"/>
  <c r="EW58" i="19"/>
  <c r="DT58" i="19"/>
  <c r="DI58" i="19"/>
  <c r="BU58" i="19"/>
  <c r="AV58" i="19"/>
  <c r="AU58" i="19"/>
  <c r="AT58" i="19"/>
  <c r="R58" i="19"/>
  <c r="Q58" i="19"/>
  <c r="P58" i="19"/>
  <c r="O58" i="19"/>
  <c r="N58" i="19"/>
  <c r="M58" i="19"/>
  <c r="L58" i="19"/>
  <c r="E58" i="19"/>
  <c r="FJ57" i="19"/>
  <c r="EW57" i="19"/>
  <c r="DT57" i="19"/>
  <c r="BU57" i="19"/>
  <c r="BL57" i="19"/>
  <c r="AV57" i="19"/>
  <c r="AU57" i="19"/>
  <c r="AT57" i="19"/>
  <c r="R57" i="19"/>
  <c r="Q57" i="19"/>
  <c r="Q198" i="19" s="1"/>
  <c r="P57" i="19"/>
  <c r="P198" i="19" s="1"/>
  <c r="O57" i="19"/>
  <c r="O198" i="19" s="1"/>
  <c r="N57" i="19"/>
  <c r="N198" i="19" s="1"/>
  <c r="M57" i="19"/>
  <c r="M198" i="19" s="1"/>
  <c r="L57" i="19"/>
  <c r="L198" i="19" s="1"/>
  <c r="E57" i="19"/>
  <c r="E198" i="19" s="1"/>
  <c r="FJ56" i="19"/>
  <c r="EW56" i="19"/>
  <c r="DT56" i="19"/>
  <c r="BU56" i="19"/>
  <c r="BL56" i="19"/>
  <c r="DI56" i="19" s="1"/>
  <c r="AV56" i="19"/>
  <c r="AU56" i="19"/>
  <c r="AT56" i="19"/>
  <c r="R56" i="19"/>
  <c r="Q56" i="19"/>
  <c r="P56" i="19"/>
  <c r="O56" i="19"/>
  <c r="N56" i="19"/>
  <c r="M56" i="19"/>
  <c r="L56" i="19"/>
  <c r="E56" i="19"/>
  <c r="FJ55" i="19"/>
  <c r="EW55" i="19"/>
  <c r="DT55" i="19"/>
  <c r="BL55" i="19"/>
  <c r="DI55" i="19" s="1"/>
  <c r="R55" i="19"/>
  <c r="Q55" i="19"/>
  <c r="Q221" i="19" s="1"/>
  <c r="P55" i="19"/>
  <c r="P221" i="19" s="1"/>
  <c r="O55" i="19"/>
  <c r="O221" i="19" s="1"/>
  <c r="N55" i="19"/>
  <c r="N221" i="19" s="1"/>
  <c r="M55" i="19"/>
  <c r="M221" i="19" s="1"/>
  <c r="L55" i="19"/>
  <c r="L221" i="19" s="1"/>
  <c r="E55" i="19"/>
  <c r="E221" i="19" s="1"/>
  <c r="FJ54" i="19"/>
  <c r="EW54" i="19"/>
  <c r="DT54" i="19"/>
  <c r="DI54" i="19"/>
  <c r="BU54" i="19"/>
  <c r="BL54" i="19"/>
  <c r="AV54" i="19"/>
  <c r="AU54" i="19"/>
  <c r="AT54" i="19"/>
  <c r="R54" i="19"/>
  <c r="Q54" i="19"/>
  <c r="P54" i="19"/>
  <c r="O54" i="19"/>
  <c r="N54" i="19"/>
  <c r="M54" i="19"/>
  <c r="L54" i="19"/>
  <c r="E54" i="19"/>
  <c r="FJ53" i="19"/>
  <c r="EW53" i="19"/>
  <c r="DT53" i="19"/>
  <c r="BU53" i="19"/>
  <c r="BL53" i="19"/>
  <c r="DI53" i="19" s="1"/>
  <c r="AV53" i="19"/>
  <c r="AU53" i="19"/>
  <c r="AT53" i="19"/>
  <c r="R53" i="19"/>
  <c r="Q53" i="19"/>
  <c r="Q195" i="19" s="1"/>
  <c r="P53" i="19"/>
  <c r="P195" i="19" s="1"/>
  <c r="O53" i="19"/>
  <c r="O195" i="19" s="1"/>
  <c r="N53" i="19"/>
  <c r="M53" i="19"/>
  <c r="M195" i="19" s="1"/>
  <c r="L53" i="19"/>
  <c r="L195" i="19" s="1"/>
  <c r="E53" i="19"/>
  <c r="E195" i="19" s="1"/>
  <c r="FJ52" i="19"/>
  <c r="EW52" i="19"/>
  <c r="DT52" i="19"/>
  <c r="BU52" i="19"/>
  <c r="BL52" i="19"/>
  <c r="AV52" i="19"/>
  <c r="AU52" i="19"/>
  <c r="AT52" i="19"/>
  <c r="R52" i="19"/>
  <c r="Q52" i="19"/>
  <c r="P52" i="19"/>
  <c r="O52" i="19"/>
  <c r="N52" i="19"/>
  <c r="M52" i="19"/>
  <c r="L52" i="19"/>
  <c r="E52" i="19"/>
  <c r="FJ51" i="19"/>
  <c r="EW51" i="19"/>
  <c r="DT51" i="19"/>
  <c r="BU51" i="19"/>
  <c r="BL51" i="19"/>
  <c r="DI51" i="19" s="1"/>
  <c r="AV51" i="19"/>
  <c r="AU51" i="19"/>
  <c r="AT51" i="19"/>
  <c r="R51" i="19"/>
  <c r="Q51" i="19"/>
  <c r="P51" i="19"/>
  <c r="O51" i="19"/>
  <c r="N51" i="19"/>
  <c r="M51" i="19"/>
  <c r="L51" i="19"/>
  <c r="E51" i="19"/>
  <c r="FJ50" i="19"/>
  <c r="EW50" i="19"/>
  <c r="BU50" i="19"/>
  <c r="BL50" i="19"/>
  <c r="DI50" i="19" s="1"/>
  <c r="AV50" i="19"/>
  <c r="R50" i="19"/>
  <c r="Q50" i="19"/>
  <c r="P50" i="19"/>
  <c r="O50" i="19"/>
  <c r="N50" i="19"/>
  <c r="M50" i="19"/>
  <c r="L50" i="19"/>
  <c r="E50" i="19"/>
  <c r="FJ49" i="19"/>
  <c r="EW49" i="19"/>
  <c r="BU49" i="19"/>
  <c r="BL49" i="19"/>
  <c r="DI49" i="19" s="1"/>
  <c r="AV49" i="19"/>
  <c r="R49" i="19"/>
  <c r="Q49" i="19"/>
  <c r="P49" i="19"/>
  <c r="O49" i="19"/>
  <c r="N49" i="19"/>
  <c r="M49" i="19"/>
  <c r="L49" i="19"/>
  <c r="E49" i="19"/>
  <c r="FJ48" i="19"/>
  <c r="EW48" i="19"/>
  <c r="DT48" i="19"/>
  <c r="BU48" i="19"/>
  <c r="BL48" i="19"/>
  <c r="DI48" i="19" s="1"/>
  <c r="AV48" i="19"/>
  <c r="AU48" i="19"/>
  <c r="AT48" i="19"/>
  <c r="R48" i="19"/>
  <c r="Q48" i="19"/>
  <c r="P48" i="19"/>
  <c r="O48" i="19"/>
  <c r="O206" i="19" s="1"/>
  <c r="N48" i="19"/>
  <c r="M48" i="19"/>
  <c r="L48" i="19"/>
  <c r="E48" i="19"/>
  <c r="FJ47" i="19"/>
  <c r="EW47" i="19"/>
  <c r="DT47" i="19"/>
  <c r="BU47" i="19"/>
  <c r="BL47" i="19"/>
  <c r="DI47" i="19" s="1"/>
  <c r="AV47" i="19"/>
  <c r="AU47" i="19"/>
  <c r="AT47" i="19"/>
  <c r="R47" i="19"/>
  <c r="Q47" i="19"/>
  <c r="Q233" i="19" s="1"/>
  <c r="P47" i="19"/>
  <c r="O47" i="19"/>
  <c r="N47" i="19"/>
  <c r="N233" i="19" s="1"/>
  <c r="M47" i="19"/>
  <c r="L47" i="19"/>
  <c r="E47" i="19"/>
  <c r="E233" i="19" s="1"/>
  <c r="FJ46" i="19"/>
  <c r="EW46" i="19"/>
  <c r="DT46" i="19"/>
  <c r="BU46" i="19"/>
  <c r="BL46" i="19"/>
  <c r="DI46" i="19" s="1"/>
  <c r="AV46" i="19"/>
  <c r="AU46" i="19"/>
  <c r="AT46" i="19"/>
  <c r="R46" i="19"/>
  <c r="Q46" i="19"/>
  <c r="P46" i="19"/>
  <c r="O46" i="19"/>
  <c r="N46" i="19"/>
  <c r="N197" i="19" s="1"/>
  <c r="M46" i="19"/>
  <c r="L46" i="19"/>
  <c r="E46" i="19"/>
  <c r="E197" i="19" s="1"/>
  <c r="FJ45" i="19"/>
  <c r="EW45" i="19"/>
  <c r="AV45" i="19"/>
  <c r="R45" i="19"/>
  <c r="Q45" i="19"/>
  <c r="P45" i="19"/>
  <c r="O45" i="19"/>
  <c r="N45" i="19"/>
  <c r="M45" i="19"/>
  <c r="L45" i="19"/>
  <c r="E45" i="19"/>
  <c r="FJ44" i="19"/>
  <c r="EW44" i="19"/>
  <c r="DT44" i="19"/>
  <c r="BU44" i="19"/>
  <c r="BL44" i="19"/>
  <c r="DI44" i="19" s="1"/>
  <c r="AV44" i="19"/>
  <c r="AU44" i="19"/>
  <c r="AT44" i="19"/>
  <c r="R44" i="19"/>
  <c r="Q44" i="19"/>
  <c r="P44" i="19"/>
  <c r="O44" i="19"/>
  <c r="N44" i="19"/>
  <c r="M44" i="19"/>
  <c r="L44" i="19"/>
  <c r="E44" i="19"/>
  <c r="FJ43" i="19"/>
  <c r="EW43" i="19"/>
  <c r="DT43" i="19"/>
  <c r="BU43" i="19"/>
  <c r="BL43" i="19"/>
  <c r="DI43" i="19" s="1"/>
  <c r="AV43" i="19"/>
  <c r="AU43" i="19"/>
  <c r="AT43" i="19"/>
  <c r="R43" i="19"/>
  <c r="Q43" i="19"/>
  <c r="P43" i="19"/>
  <c r="O43" i="19"/>
  <c r="N43" i="19"/>
  <c r="M43" i="19"/>
  <c r="L43" i="19"/>
  <c r="E43" i="19"/>
  <c r="FJ42" i="19"/>
  <c r="EW42" i="19"/>
  <c r="DT42" i="19"/>
  <c r="BU42" i="19"/>
  <c r="BL42" i="19"/>
  <c r="DI42" i="19" s="1"/>
  <c r="AV42" i="19"/>
  <c r="AU42" i="19"/>
  <c r="AT42" i="19"/>
  <c r="R42" i="19"/>
  <c r="Q42" i="19"/>
  <c r="P42" i="19"/>
  <c r="O42" i="19"/>
  <c r="N42" i="19"/>
  <c r="M42" i="19"/>
  <c r="L42" i="19"/>
  <c r="E42" i="19"/>
  <c r="FJ41" i="19"/>
  <c r="EW41" i="19"/>
  <c r="DT41" i="19"/>
  <c r="DI41" i="19"/>
  <c r="BU41" i="19"/>
  <c r="BL41" i="19"/>
  <c r="AV41" i="19"/>
  <c r="AU41" i="19"/>
  <c r="AT41" i="19"/>
  <c r="R41" i="19"/>
  <c r="Q41" i="19"/>
  <c r="P41" i="19"/>
  <c r="O41" i="19"/>
  <c r="N41" i="19"/>
  <c r="M41" i="19"/>
  <c r="L41" i="19"/>
  <c r="E41" i="19"/>
  <c r="FJ40" i="19"/>
  <c r="EW40" i="19"/>
  <c r="DT40" i="19"/>
  <c r="DI40" i="19"/>
  <c r="BU40" i="19"/>
  <c r="BL40" i="19"/>
  <c r="AV40" i="19"/>
  <c r="M40" i="19"/>
  <c r="L40" i="19"/>
  <c r="E40" i="19"/>
  <c r="FJ39" i="19"/>
  <c r="EW39" i="19"/>
  <c r="DT39" i="19"/>
  <c r="BU39" i="19"/>
  <c r="BL39" i="19"/>
  <c r="DI39" i="19" s="1"/>
  <c r="AV39" i="19"/>
  <c r="R39" i="19"/>
  <c r="Q39" i="19"/>
  <c r="P39" i="19"/>
  <c r="O39" i="19"/>
  <c r="N39" i="19"/>
  <c r="M39" i="19"/>
  <c r="L39" i="19"/>
  <c r="E39" i="19"/>
  <c r="FJ38" i="19"/>
  <c r="EW38" i="19"/>
  <c r="DT38" i="19"/>
  <c r="BU38" i="19"/>
  <c r="BL38" i="19"/>
  <c r="DI38" i="19" s="1"/>
  <c r="AV38" i="19"/>
  <c r="R38" i="19"/>
  <c r="Q38" i="19"/>
  <c r="Q200" i="19" s="1"/>
  <c r="P38" i="19"/>
  <c r="O38" i="19"/>
  <c r="N38" i="19"/>
  <c r="M38" i="19"/>
  <c r="M212" i="19" s="1"/>
  <c r="L38" i="19"/>
  <c r="L184" i="19" s="1"/>
  <c r="E38" i="19"/>
  <c r="E184" i="19" s="1"/>
  <c r="FJ37" i="19"/>
  <c r="EW37" i="19"/>
  <c r="DT37" i="19"/>
  <c r="DI37" i="19"/>
  <c r="BL37" i="19"/>
  <c r="AV37" i="19"/>
  <c r="AU37" i="19"/>
  <c r="AT37" i="19"/>
  <c r="R37" i="19"/>
  <c r="Q37" i="19"/>
  <c r="P37" i="19"/>
  <c r="O37" i="19"/>
  <c r="O214" i="19" s="1"/>
  <c r="N37" i="19"/>
  <c r="M37" i="19"/>
  <c r="M186" i="19" s="1"/>
  <c r="L37" i="19"/>
  <c r="E37" i="19"/>
  <c r="FJ36" i="19"/>
  <c r="EW36" i="19"/>
  <c r="DT36" i="19"/>
  <c r="DR36" i="19"/>
  <c r="BU36" i="19"/>
  <c r="BL36" i="19"/>
  <c r="DI36" i="19" s="1"/>
  <c r="AV36" i="19"/>
  <c r="AU36" i="19"/>
  <c r="AT36" i="19"/>
  <c r="R36" i="19"/>
  <c r="Q36" i="19"/>
  <c r="Q216" i="19" s="1"/>
  <c r="P36" i="19"/>
  <c r="O36" i="19"/>
  <c r="N36" i="19"/>
  <c r="M36" i="19"/>
  <c r="M216" i="19" s="1"/>
  <c r="L36" i="19"/>
  <c r="E36" i="19"/>
  <c r="FJ35" i="19"/>
  <c r="EW35" i="19"/>
  <c r="DT35" i="19"/>
  <c r="BU35" i="19"/>
  <c r="BL35" i="19"/>
  <c r="DI35" i="19" s="1"/>
  <c r="AV35" i="19"/>
  <c r="AU35" i="19"/>
  <c r="AT35" i="19"/>
  <c r="R35" i="19"/>
  <c r="Q35" i="19"/>
  <c r="P35" i="19"/>
  <c r="O35" i="19"/>
  <c r="N35" i="19"/>
  <c r="M35" i="19"/>
  <c r="L35" i="19"/>
  <c r="E35" i="19"/>
  <c r="FJ34" i="19"/>
  <c r="EW34" i="19"/>
  <c r="DT34" i="19"/>
  <c r="DI34" i="19"/>
  <c r="BU34" i="19"/>
  <c r="BL34" i="19"/>
  <c r="AV34" i="19"/>
  <c r="AU34" i="19"/>
  <c r="AT34" i="19"/>
  <c r="R34" i="19"/>
  <c r="Q34" i="19"/>
  <c r="P34" i="19"/>
  <c r="O34" i="19"/>
  <c r="N34" i="19"/>
  <c r="M34" i="19"/>
  <c r="L34" i="19"/>
  <c r="E34" i="19"/>
  <c r="FJ33" i="19"/>
  <c r="EW33" i="19"/>
  <c r="DT33" i="19"/>
  <c r="DI33" i="19"/>
  <c r="BU33" i="19"/>
  <c r="BL33" i="19"/>
  <c r="AV33" i="19"/>
  <c r="AU33" i="19"/>
  <c r="AT33" i="19"/>
  <c r="R33" i="19"/>
  <c r="Q33" i="19"/>
  <c r="P33" i="19"/>
  <c r="P234" i="19" s="1"/>
  <c r="O33" i="19"/>
  <c r="O234" i="19" s="1"/>
  <c r="N33" i="19"/>
  <c r="M33" i="19"/>
  <c r="L33" i="19"/>
  <c r="E33" i="19"/>
  <c r="FJ32" i="19"/>
  <c r="EW32" i="19"/>
  <c r="DT32" i="19"/>
  <c r="BU32" i="19"/>
  <c r="BL32" i="19"/>
  <c r="DI32" i="19" s="1"/>
  <c r="AV32" i="19"/>
  <c r="AU32" i="19"/>
  <c r="AT32" i="19"/>
  <c r="R32" i="19"/>
  <c r="Q32" i="19"/>
  <c r="P32" i="19"/>
  <c r="O32" i="19"/>
  <c r="N32" i="19"/>
  <c r="M32" i="19"/>
  <c r="L32" i="19"/>
  <c r="E32" i="19"/>
  <c r="FJ31" i="19"/>
  <c r="EW31" i="19"/>
  <c r="DT31" i="19"/>
  <c r="BU31" i="19"/>
  <c r="BL31" i="19"/>
  <c r="DI31" i="19" s="1"/>
  <c r="AV31" i="19"/>
  <c r="R31" i="19"/>
  <c r="Q31" i="19"/>
  <c r="P31" i="19"/>
  <c r="P232" i="19" s="1"/>
  <c r="O31" i="19"/>
  <c r="N31" i="19"/>
  <c r="N232" i="19" s="1"/>
  <c r="M31" i="19"/>
  <c r="L31" i="19"/>
  <c r="L232" i="19" s="1"/>
  <c r="E31" i="19"/>
  <c r="E232" i="19" s="1"/>
  <c r="FJ30" i="19"/>
  <c r="EW30" i="19"/>
  <c r="DT30" i="19"/>
  <c r="BU30" i="19"/>
  <c r="BL30" i="19"/>
  <c r="DI30" i="19" s="1"/>
  <c r="AV30" i="19"/>
  <c r="AU30" i="19"/>
  <c r="AT30" i="19"/>
  <c r="R30" i="19"/>
  <c r="Q30" i="19"/>
  <c r="P30" i="19"/>
  <c r="O30" i="19"/>
  <c r="N30" i="19"/>
  <c r="M30" i="19"/>
  <c r="L30" i="19"/>
  <c r="E30" i="19"/>
  <c r="FJ29" i="19"/>
  <c r="EW29" i="19"/>
  <c r="DT29" i="19"/>
  <c r="BU29" i="19"/>
  <c r="BL29" i="19"/>
  <c r="DI29" i="19" s="1"/>
  <c r="AV29" i="19"/>
  <c r="AU29" i="19"/>
  <c r="AT29" i="19"/>
  <c r="R29" i="19"/>
  <c r="Q29" i="19"/>
  <c r="P29" i="19"/>
  <c r="O29" i="19"/>
  <c r="N29" i="19"/>
  <c r="M29" i="19"/>
  <c r="L29" i="19"/>
  <c r="E29" i="19"/>
  <c r="FJ28" i="19"/>
  <c r="EW28" i="19"/>
  <c r="DT28" i="19"/>
  <c r="DI28" i="19"/>
  <c r="BU28" i="19"/>
  <c r="BL28" i="19"/>
  <c r="AV28" i="19"/>
  <c r="AU28" i="19"/>
  <c r="AT28" i="19"/>
  <c r="R28" i="19"/>
  <c r="Q28" i="19"/>
  <c r="P28" i="19"/>
  <c r="O28" i="19"/>
  <c r="N28" i="19"/>
  <c r="M28" i="19"/>
  <c r="L28" i="19"/>
  <c r="E28" i="19"/>
  <c r="DR27" i="19"/>
  <c r="BU27" i="19"/>
  <c r="BL27" i="19"/>
  <c r="AV27" i="19"/>
  <c r="AU27" i="19"/>
  <c r="AT27" i="19"/>
  <c r="R27" i="19"/>
  <c r="Q27" i="19"/>
  <c r="P27" i="19"/>
  <c r="O27" i="19"/>
  <c r="N27" i="19"/>
  <c r="M27" i="19"/>
  <c r="L27" i="19"/>
  <c r="E27" i="19"/>
  <c r="DR26" i="19"/>
  <c r="BU26" i="19"/>
  <c r="BL26" i="19"/>
  <c r="AV26" i="19"/>
  <c r="AU26" i="19"/>
  <c r="AT26" i="19"/>
  <c r="R26" i="19"/>
  <c r="Q26" i="19"/>
  <c r="P26" i="19"/>
  <c r="O26" i="19"/>
  <c r="N26" i="19"/>
  <c r="M26" i="19"/>
  <c r="L26" i="19"/>
  <c r="E26" i="19"/>
  <c r="FJ25" i="19"/>
  <c r="EW25" i="19"/>
  <c r="ET25" i="19"/>
  <c r="DI25" i="19"/>
  <c r="BU25" i="19"/>
  <c r="AV25" i="19"/>
  <c r="AU25" i="19"/>
  <c r="AT25" i="19"/>
  <c r="R25" i="19"/>
  <c r="Q25" i="19"/>
  <c r="P25" i="19"/>
  <c r="O25" i="19"/>
  <c r="N25" i="19"/>
  <c r="M25" i="19"/>
  <c r="L25" i="19"/>
  <c r="E25" i="19"/>
  <c r="FJ24" i="19"/>
  <c r="EW24" i="19"/>
  <c r="DT24" i="19"/>
  <c r="DI24" i="19"/>
  <c r="BU24" i="19"/>
  <c r="BL24" i="19"/>
  <c r="AV24" i="19"/>
  <c r="AU24" i="19"/>
  <c r="AT24" i="19"/>
  <c r="R24" i="19"/>
  <c r="Q24" i="19"/>
  <c r="P24" i="19"/>
  <c r="O24" i="19"/>
  <c r="N24" i="19"/>
  <c r="M24" i="19"/>
  <c r="L24" i="19"/>
  <c r="E24" i="19"/>
  <c r="FJ23" i="19"/>
  <c r="EW23" i="19"/>
  <c r="DT23" i="19"/>
  <c r="BU23" i="19"/>
  <c r="BL23" i="19"/>
  <c r="DI23" i="19" s="1"/>
  <c r="AV23" i="19"/>
  <c r="AU23" i="19"/>
  <c r="AT23" i="19"/>
  <c r="R23" i="19"/>
  <c r="Q23" i="19"/>
  <c r="P23" i="19"/>
  <c r="O23" i="19"/>
  <c r="N23" i="19"/>
  <c r="M23" i="19"/>
  <c r="L23" i="19"/>
  <c r="E23" i="19"/>
  <c r="FJ22" i="19"/>
  <c r="EW22" i="19"/>
  <c r="DT22" i="19"/>
  <c r="BU22" i="19"/>
  <c r="BL22" i="19"/>
  <c r="DI22" i="19" s="1"/>
  <c r="AV22" i="19"/>
  <c r="AU22" i="19"/>
  <c r="AT22" i="19"/>
  <c r="R22" i="19"/>
  <c r="N22" i="19"/>
  <c r="M22" i="19"/>
  <c r="L22" i="19"/>
  <c r="E22" i="19"/>
  <c r="FJ21" i="19"/>
  <c r="EW21" i="19"/>
  <c r="DT21" i="19"/>
  <c r="BU21" i="19"/>
  <c r="BL21" i="19"/>
  <c r="DI21" i="19" s="1"/>
  <c r="AV21" i="19"/>
  <c r="AU21" i="19"/>
  <c r="AT21" i="19"/>
  <c r="R21" i="19"/>
  <c r="Q21" i="19"/>
  <c r="Q22" i="19" s="1"/>
  <c r="P21" i="19"/>
  <c r="P22" i="19" s="1"/>
  <c r="O21" i="19"/>
  <c r="O22" i="19" s="1"/>
  <c r="N21" i="19"/>
  <c r="M21" i="19"/>
  <c r="L21" i="19"/>
  <c r="E21" i="19"/>
  <c r="FJ20" i="19"/>
  <c r="EW20" i="19"/>
  <c r="DT20" i="19"/>
  <c r="DI20" i="19"/>
  <c r="BU20" i="19"/>
  <c r="BL20" i="19"/>
  <c r="AV20" i="19"/>
  <c r="AU20" i="19"/>
  <c r="AT20" i="19"/>
  <c r="R20" i="19"/>
  <c r="P20" i="19"/>
  <c r="N20" i="19"/>
  <c r="M20" i="19"/>
  <c r="L20" i="19"/>
  <c r="E20" i="19"/>
  <c r="FJ19" i="19"/>
  <c r="EW19" i="19"/>
  <c r="DT19" i="19"/>
  <c r="BU19" i="19"/>
  <c r="BL19" i="19"/>
  <c r="DI19" i="19" s="1"/>
  <c r="AV19" i="19"/>
  <c r="AU19" i="19"/>
  <c r="AT19" i="19"/>
  <c r="R19" i="19"/>
  <c r="Q19" i="19"/>
  <c r="Q20" i="19" s="1"/>
  <c r="P19" i="19"/>
  <c r="O19" i="19"/>
  <c r="O20" i="19" s="1"/>
  <c r="N19" i="19"/>
  <c r="M19" i="19"/>
  <c r="L19" i="19"/>
  <c r="E19" i="19"/>
  <c r="FJ18" i="19"/>
  <c r="EW18" i="19"/>
  <c r="DT18" i="19"/>
  <c r="BU18" i="19"/>
  <c r="BL18" i="19"/>
  <c r="DI18" i="19" s="1"/>
  <c r="AV18" i="19"/>
  <c r="AU18" i="19"/>
  <c r="AT18" i="19"/>
  <c r="R18" i="19"/>
  <c r="Q18" i="19"/>
  <c r="P18" i="19"/>
  <c r="O18" i="19"/>
  <c r="N18" i="19"/>
  <c r="M18" i="19"/>
  <c r="L18" i="19"/>
  <c r="E18" i="19"/>
  <c r="FJ17" i="19"/>
  <c r="EW17" i="19"/>
  <c r="DT17" i="19"/>
  <c r="BU17" i="19"/>
  <c r="BL17" i="19"/>
  <c r="DI17" i="19" s="1"/>
  <c r="AV17" i="19"/>
  <c r="AU17" i="19"/>
  <c r="AT17" i="19"/>
  <c r="R17" i="19"/>
  <c r="Q17" i="19"/>
  <c r="P17" i="19"/>
  <c r="O17" i="19"/>
  <c r="N17" i="19"/>
  <c r="M17" i="19"/>
  <c r="L17" i="19"/>
  <c r="E17" i="19"/>
  <c r="FJ16" i="19"/>
  <c r="EW16" i="19"/>
  <c r="DT16" i="19"/>
  <c r="DI16" i="19"/>
  <c r="BU16" i="19"/>
  <c r="BL16" i="19"/>
  <c r="AV16" i="19"/>
  <c r="AU16" i="19"/>
  <c r="AT16" i="19"/>
  <c r="R16" i="19"/>
  <c r="Q16" i="19"/>
  <c r="P16" i="19"/>
  <c r="O16" i="19"/>
  <c r="N16" i="19"/>
  <c r="M16" i="19"/>
  <c r="L16" i="19"/>
  <c r="E16" i="19"/>
  <c r="FJ15" i="19"/>
  <c r="EW15" i="19"/>
  <c r="DT15" i="19"/>
  <c r="BU15" i="19"/>
  <c r="BL15" i="19"/>
  <c r="DI15" i="19" s="1"/>
  <c r="AV15" i="19"/>
  <c r="AU15" i="19"/>
  <c r="AT15" i="19"/>
  <c r="R15" i="19"/>
  <c r="Q15" i="19"/>
  <c r="P15" i="19"/>
  <c r="O15" i="19"/>
  <c r="N15" i="19"/>
  <c r="M15" i="19"/>
  <c r="L15" i="19"/>
  <c r="E15" i="19"/>
  <c r="FJ14" i="19"/>
  <c r="EW14" i="19"/>
  <c r="DT14" i="19"/>
  <c r="BU14" i="19"/>
  <c r="BL14" i="19"/>
  <c r="DI14" i="19" s="1"/>
  <c r="AV14" i="19"/>
  <c r="AU14" i="19"/>
  <c r="AT14" i="19"/>
  <c r="R14" i="19"/>
  <c r="Q14" i="19"/>
  <c r="P14" i="19"/>
  <c r="O14" i="19"/>
  <c r="N14" i="19"/>
  <c r="M14" i="19"/>
  <c r="L14" i="19"/>
  <c r="E14" i="19"/>
  <c r="FJ13" i="19"/>
  <c r="EW13" i="19"/>
  <c r="DT13" i="19"/>
  <c r="DI13" i="19"/>
  <c r="BU13" i="19"/>
  <c r="BL13" i="19"/>
  <c r="AV13" i="19"/>
  <c r="AU13" i="19"/>
  <c r="AT13" i="19"/>
  <c r="R13" i="19"/>
  <c r="Q13" i="19"/>
  <c r="P13" i="19"/>
  <c r="O13" i="19"/>
  <c r="N13" i="19"/>
  <c r="M13" i="19"/>
  <c r="L13" i="19"/>
  <c r="E13" i="19"/>
  <c r="FJ12" i="19"/>
  <c r="EW12" i="19"/>
  <c r="DT12" i="19"/>
  <c r="BU12" i="19"/>
  <c r="BL12" i="19"/>
  <c r="DI12" i="19" s="1"/>
  <c r="AV12" i="19"/>
  <c r="AU12" i="19"/>
  <c r="AT12" i="19"/>
  <c r="R12" i="19"/>
  <c r="Q12" i="19"/>
  <c r="P12" i="19"/>
  <c r="O12" i="19"/>
  <c r="N12" i="19"/>
  <c r="M12" i="19"/>
  <c r="L12" i="19"/>
  <c r="E12" i="19"/>
  <c r="FJ11" i="19"/>
  <c r="EW11" i="19"/>
  <c r="DT11" i="19"/>
  <c r="BU11" i="19"/>
  <c r="BL11" i="19"/>
  <c r="DI11" i="19" s="1"/>
  <c r="AV11" i="19"/>
  <c r="AU11" i="19"/>
  <c r="AT11" i="19"/>
  <c r="R11" i="19"/>
  <c r="Q11" i="19"/>
  <c r="P11" i="19"/>
  <c r="O11" i="19"/>
  <c r="N11" i="19"/>
  <c r="M11" i="19"/>
  <c r="L11" i="19"/>
  <c r="E11" i="19"/>
  <c r="FJ10" i="19"/>
  <c r="EW10" i="19"/>
  <c r="DT10" i="19"/>
  <c r="BU10" i="19"/>
  <c r="BL10" i="19"/>
  <c r="DI10" i="19" s="1"/>
  <c r="AV10" i="19"/>
  <c r="AU10" i="19"/>
  <c r="AT10" i="19"/>
  <c r="R10" i="19"/>
  <c r="Q10" i="19"/>
  <c r="P10" i="19"/>
  <c r="O10" i="19"/>
  <c r="N10" i="19"/>
  <c r="M10" i="19"/>
  <c r="L10" i="19"/>
  <c r="E10" i="19"/>
  <c r="FJ9" i="19"/>
  <c r="EW9" i="19"/>
  <c r="DT9" i="19"/>
  <c r="BU9" i="19"/>
  <c r="BL9" i="19"/>
  <c r="DI9" i="19" s="1"/>
  <c r="AV9" i="19"/>
  <c r="AU9" i="19"/>
  <c r="AT9" i="19"/>
  <c r="R9" i="19"/>
  <c r="Q9" i="19"/>
  <c r="Q222" i="19" s="1"/>
  <c r="P9" i="19"/>
  <c r="O9" i="19"/>
  <c r="O237" i="19" s="1"/>
  <c r="N9" i="19"/>
  <c r="M9" i="19"/>
  <c r="M222" i="19" s="1"/>
  <c r="L9" i="19"/>
  <c r="E9" i="19"/>
  <c r="FJ8" i="19"/>
  <c r="EW8" i="19"/>
  <c r="DT8" i="19"/>
  <c r="DI8" i="19"/>
  <c r="BU8" i="19"/>
  <c r="BL8" i="19"/>
  <c r="AV8" i="19"/>
  <c r="AU8" i="19"/>
  <c r="AT8" i="19"/>
  <c r="R8" i="19"/>
  <c r="Q8" i="19"/>
  <c r="P8" i="19"/>
  <c r="P201" i="19" s="1"/>
  <c r="O8" i="19"/>
  <c r="O185" i="19" s="1"/>
  <c r="N8" i="19"/>
  <c r="N185" i="19" s="1"/>
  <c r="M8" i="19"/>
  <c r="L8" i="19"/>
  <c r="L213" i="19" s="1"/>
  <c r="E8" i="19"/>
  <c r="E185" i="19" s="1"/>
  <c r="FJ7" i="19"/>
  <c r="EW7" i="19"/>
  <c r="DT7" i="19"/>
  <c r="BU7" i="19"/>
  <c r="BL7" i="19"/>
  <c r="DI7" i="19" s="1"/>
  <c r="AV7" i="19"/>
  <c r="AU7" i="19"/>
  <c r="AT7" i="19"/>
  <c r="R7" i="19"/>
  <c r="Q7" i="19"/>
  <c r="P7" i="19"/>
  <c r="O7" i="19"/>
  <c r="N7" i="19"/>
  <c r="M7" i="19"/>
  <c r="L7" i="19"/>
  <c r="E7" i="19"/>
  <c r="FJ6" i="19"/>
  <c r="EW6" i="19"/>
  <c r="DT6" i="19"/>
  <c r="BU6" i="19"/>
  <c r="BL6" i="19"/>
  <c r="DI6" i="19" s="1"/>
  <c r="AV6" i="19"/>
  <c r="AU6" i="19"/>
  <c r="AT6" i="19"/>
  <c r="R6" i="19"/>
  <c r="Q6" i="19"/>
  <c r="P6" i="19"/>
  <c r="O6" i="19"/>
  <c r="N6" i="19"/>
  <c r="M6" i="19"/>
  <c r="L6" i="19"/>
  <c r="E6" i="19"/>
  <c r="E222" i="19" l="1"/>
  <c r="E237" i="19"/>
  <c r="O224" i="19"/>
  <c r="O212" i="19"/>
  <c r="O200" i="19"/>
  <c r="O196" i="19"/>
  <c r="O210" i="19"/>
  <c r="N211" i="19"/>
  <c r="Q212" i="19"/>
  <c r="P213" i="19"/>
  <c r="E219" i="19"/>
  <c r="M224" i="19"/>
  <c r="L225" i="19"/>
  <c r="O226" i="19"/>
  <c r="L218" i="19"/>
  <c r="L194" i="19"/>
  <c r="M232" i="19"/>
  <c r="M217" i="19"/>
  <c r="M193" i="19"/>
  <c r="L226" i="19"/>
  <c r="L214" i="19"/>
  <c r="L202" i="19"/>
  <c r="M207" i="19"/>
  <c r="M203" i="19"/>
  <c r="M197" i="19"/>
  <c r="O184" i="19"/>
  <c r="N187" i="19"/>
  <c r="M188" i="19"/>
  <c r="N191" i="19"/>
  <c r="Q192" i="19"/>
  <c r="P193" i="19"/>
  <c r="E199" i="19"/>
  <c r="M204" i="19"/>
  <c r="N207" i="19"/>
  <c r="Q208" i="19"/>
  <c r="P209" i="19"/>
  <c r="E215" i="19"/>
  <c r="O222" i="19"/>
  <c r="N223" i="19"/>
  <c r="Q224" i="19"/>
  <c r="P225" i="19"/>
  <c r="P218" i="19"/>
  <c r="P194" i="19"/>
  <c r="E226" i="19"/>
  <c r="E214" i="19"/>
  <c r="E202" i="19"/>
  <c r="L207" i="19"/>
  <c r="L203" i="19"/>
  <c r="P207" i="19"/>
  <c r="P203" i="19"/>
  <c r="O233" i="19"/>
  <c r="O215" i="19"/>
  <c r="O191" i="19"/>
  <c r="E220" i="19"/>
  <c r="E208" i="19"/>
  <c r="E204" i="19"/>
  <c r="E188" i="19"/>
  <c r="O220" i="19"/>
  <c r="O208" i="19"/>
  <c r="O204" i="19"/>
  <c r="O188" i="19"/>
  <c r="M209" i="19"/>
  <c r="M205" i="19"/>
  <c r="Q209" i="19"/>
  <c r="Q205" i="19"/>
  <c r="M192" i="19"/>
  <c r="Q225" i="19"/>
  <c r="Q213" i="19"/>
  <c r="Q201" i="19"/>
  <c r="L237" i="19"/>
  <c r="L222" i="19"/>
  <c r="P237" i="19"/>
  <c r="P222" i="19"/>
  <c r="N216" i="19"/>
  <c r="N192" i="19"/>
  <c r="P226" i="19"/>
  <c r="P214" i="19"/>
  <c r="P202" i="19"/>
  <c r="P224" i="19"/>
  <c r="P212" i="19"/>
  <c r="P200" i="19"/>
  <c r="P196" i="19"/>
  <c r="Q207" i="19"/>
  <c r="Q203" i="19"/>
  <c r="Q197" i="19"/>
  <c r="O219" i="19"/>
  <c r="O187" i="19"/>
  <c r="L220" i="19"/>
  <c r="L208" i="19"/>
  <c r="L204" i="19"/>
  <c r="L188" i="19"/>
  <c r="P220" i="19"/>
  <c r="P208" i="19"/>
  <c r="P204" i="19"/>
  <c r="P188" i="19"/>
  <c r="N225" i="19"/>
  <c r="N213" i="19"/>
  <c r="N201" i="19"/>
  <c r="N217" i="19"/>
  <c r="N193" i="19"/>
  <c r="M226" i="19"/>
  <c r="M214" i="19"/>
  <c r="M202" i="19"/>
  <c r="Q226" i="19"/>
  <c r="Q214" i="19"/>
  <c r="Q202" i="19"/>
  <c r="M215" i="19"/>
  <c r="M191" i="19"/>
  <c r="Q215" i="19"/>
  <c r="Q191" i="19"/>
  <c r="L210" i="19"/>
  <c r="L206" i="19"/>
  <c r="P210" i="19"/>
  <c r="P206" i="19"/>
  <c r="L223" i="19"/>
  <c r="L211" i="19"/>
  <c r="L199" i="19"/>
  <c r="P223" i="19"/>
  <c r="P211" i="19"/>
  <c r="P199" i="19"/>
  <c r="E209" i="19"/>
  <c r="E205" i="19"/>
  <c r="O209" i="19"/>
  <c r="O205" i="19"/>
  <c r="N111" i="19"/>
  <c r="P184" i="19"/>
  <c r="E186" i="19"/>
  <c r="O186" i="19"/>
  <c r="P187" i="19"/>
  <c r="Q188" i="19"/>
  <c r="M200" i="19"/>
  <c r="L201" i="19"/>
  <c r="O202" i="19"/>
  <c r="N203" i="19"/>
  <c r="Q204" i="19"/>
  <c r="E211" i="19"/>
  <c r="L217" i="19"/>
  <c r="O218" i="19"/>
  <c r="M237" i="19"/>
  <c r="E224" i="19"/>
  <c r="E212" i="19"/>
  <c r="E200" i="19"/>
  <c r="E196" i="19"/>
  <c r="N210" i="19"/>
  <c r="N206" i="19"/>
  <c r="L193" i="19"/>
  <c r="P197" i="19"/>
  <c r="M225" i="19"/>
  <c r="M213" i="19"/>
  <c r="M201" i="19"/>
  <c r="Q232" i="19"/>
  <c r="Q217" i="19"/>
  <c r="Q193" i="19"/>
  <c r="M218" i="19"/>
  <c r="M194" i="19"/>
  <c r="M234" i="19"/>
  <c r="Q218" i="19"/>
  <c r="Q194" i="19"/>
  <c r="Q234" i="19"/>
  <c r="L224" i="19"/>
  <c r="L212" i="19"/>
  <c r="L200" i="19"/>
  <c r="L196" i="19"/>
  <c r="L233" i="19"/>
  <c r="L215" i="19"/>
  <c r="L191" i="19"/>
  <c r="P233" i="19"/>
  <c r="P215" i="19"/>
  <c r="P191" i="19"/>
  <c r="E210" i="19"/>
  <c r="E206" i="19"/>
  <c r="O223" i="19"/>
  <c r="O211" i="19"/>
  <c r="O199" i="19"/>
  <c r="N209" i="19"/>
  <c r="N205" i="19"/>
  <c r="N218" i="19"/>
  <c r="N194" i="19"/>
  <c r="N234" i="19"/>
  <c r="E216" i="19"/>
  <c r="E192" i="19"/>
  <c r="O216" i="19"/>
  <c r="O192" i="19"/>
  <c r="E225" i="19"/>
  <c r="E213" i="19"/>
  <c r="E201" i="19"/>
  <c r="O225" i="19"/>
  <c r="O213" i="19"/>
  <c r="O201" i="19"/>
  <c r="N222" i="19"/>
  <c r="N237" i="19"/>
  <c r="E217" i="19"/>
  <c r="E193" i="19"/>
  <c r="O217" i="19"/>
  <c r="O193" i="19"/>
  <c r="O232" i="19"/>
  <c r="E218" i="19"/>
  <c r="E194" i="19"/>
  <c r="E234" i="19"/>
  <c r="L216" i="19"/>
  <c r="L192" i="19"/>
  <c r="P216" i="19"/>
  <c r="P192" i="19"/>
  <c r="N226" i="19"/>
  <c r="N214" i="19"/>
  <c r="N202" i="19"/>
  <c r="N186" i="19"/>
  <c r="N224" i="19"/>
  <c r="N212" i="19"/>
  <c r="N200" i="19"/>
  <c r="N196" i="19"/>
  <c r="O197" i="19"/>
  <c r="O207" i="19"/>
  <c r="O203" i="19"/>
  <c r="M210" i="19"/>
  <c r="M206" i="19"/>
  <c r="Q210" i="19"/>
  <c r="Q206" i="19"/>
  <c r="M219" i="19"/>
  <c r="M187" i="19"/>
  <c r="Q219" i="19"/>
  <c r="Q187" i="19"/>
  <c r="N220" i="19"/>
  <c r="N208" i="19"/>
  <c r="N204" i="19"/>
  <c r="N188" i="19"/>
  <c r="M223" i="19"/>
  <c r="M211" i="19"/>
  <c r="M199" i="19"/>
  <c r="Q223" i="19"/>
  <c r="Q211" i="19"/>
  <c r="Q199" i="19"/>
  <c r="E183" i="19"/>
  <c r="N183" i="19"/>
  <c r="M184" i="19"/>
  <c r="Q184" i="19"/>
  <c r="L185" i="19"/>
  <c r="P185" i="19"/>
  <c r="P186" i="19"/>
  <c r="E191" i="19"/>
  <c r="M196" i="19"/>
  <c r="L197" i="19"/>
  <c r="E207" i="19"/>
  <c r="N215" i="19"/>
  <c r="P217" i="19"/>
  <c r="M233" i="19"/>
  <c r="L234" i="19"/>
  <c r="Q237" i="19"/>
  <c r="S271" i="18" l="1"/>
  <c r="S270" i="18"/>
  <c r="S269" i="18"/>
  <c r="S268" i="18"/>
  <c r="S267" i="18"/>
  <c r="S266" i="18"/>
  <c r="S265" i="18"/>
  <c r="S264" i="18"/>
  <c r="Q264" i="18"/>
  <c r="P264" i="18"/>
  <c r="O264" i="18"/>
  <c r="S263" i="18"/>
  <c r="Q263" i="18"/>
  <c r="P263" i="18"/>
  <c r="O263" i="18"/>
  <c r="S262" i="18"/>
  <c r="Q262" i="18"/>
  <c r="P262" i="18"/>
  <c r="O262" i="18"/>
  <c r="S261" i="18"/>
  <c r="Q261" i="18"/>
  <c r="P261" i="18"/>
  <c r="O261" i="18"/>
  <c r="S260" i="18"/>
  <c r="Q260" i="18"/>
  <c r="P260" i="18"/>
  <c r="O260" i="18"/>
  <c r="S259" i="18"/>
  <c r="Q259" i="18"/>
  <c r="P259" i="18"/>
  <c r="O259" i="18"/>
  <c r="S258" i="18"/>
  <c r="Q258" i="18"/>
  <c r="P258" i="18"/>
  <c r="O258" i="18"/>
  <c r="S257" i="18"/>
  <c r="Q257" i="18"/>
  <c r="P257" i="18"/>
  <c r="O257" i="18"/>
  <c r="S256" i="18"/>
  <c r="P256" i="18"/>
  <c r="O256" i="18"/>
  <c r="S255" i="18"/>
  <c r="P255" i="18"/>
  <c r="O255" i="18"/>
  <c r="S254" i="18"/>
  <c r="Q254" i="18"/>
  <c r="P254" i="18"/>
  <c r="O254" i="18"/>
  <c r="S253" i="18"/>
  <c r="Q253" i="18"/>
  <c r="P253" i="18"/>
  <c r="O253" i="18"/>
  <c r="S252" i="18"/>
  <c r="Q252" i="18"/>
  <c r="P252" i="18"/>
  <c r="O252" i="18"/>
  <c r="S251" i="18"/>
  <c r="Q251" i="18"/>
  <c r="P251" i="18"/>
  <c r="O251" i="18"/>
  <c r="S250" i="18"/>
  <c r="Q250" i="18"/>
  <c r="P250" i="18"/>
  <c r="O250" i="18"/>
  <c r="S249" i="18"/>
  <c r="Q249" i="18"/>
  <c r="P249" i="18"/>
  <c r="O249" i="18"/>
  <c r="S248" i="18"/>
  <c r="Q248" i="18"/>
  <c r="P248" i="18"/>
  <c r="O248" i="18"/>
  <c r="S247" i="18"/>
  <c r="Q247" i="18"/>
  <c r="P247" i="18"/>
  <c r="O247" i="18"/>
  <c r="S246" i="18"/>
  <c r="Q246" i="18"/>
  <c r="P246" i="18"/>
  <c r="O246" i="18"/>
  <c r="S245" i="18"/>
  <c r="P245" i="18"/>
  <c r="O245" i="18"/>
  <c r="S244" i="18"/>
  <c r="P244" i="18"/>
  <c r="O244" i="18"/>
  <c r="S243" i="18"/>
  <c r="P243" i="18"/>
  <c r="O243" i="18"/>
  <c r="S242" i="18"/>
  <c r="P242" i="18"/>
  <c r="O242" i="18"/>
  <c r="S241" i="18"/>
  <c r="Q241" i="18"/>
  <c r="P241" i="18"/>
  <c r="O241" i="18"/>
  <c r="S240" i="18"/>
  <c r="Q240" i="18"/>
  <c r="P240" i="18"/>
  <c r="O240" i="18"/>
  <c r="S239" i="18"/>
  <c r="Q239" i="18"/>
  <c r="P239" i="18"/>
  <c r="O239" i="18"/>
  <c r="S238" i="18"/>
  <c r="Q238" i="18"/>
  <c r="P238" i="18"/>
  <c r="O238" i="18"/>
  <c r="S237" i="18"/>
  <c r="Q237" i="18"/>
  <c r="P237" i="18"/>
  <c r="O237" i="18"/>
  <c r="S236" i="18"/>
  <c r="Q236" i="18"/>
  <c r="P236" i="18"/>
  <c r="O236" i="18"/>
  <c r="S235" i="18"/>
  <c r="Q235" i="18"/>
  <c r="P235" i="18"/>
  <c r="O235" i="18"/>
  <c r="S234" i="18"/>
  <c r="Q234" i="18"/>
  <c r="P234" i="18"/>
  <c r="O234" i="18"/>
  <c r="S233" i="18"/>
  <c r="Q233" i="18"/>
  <c r="P233" i="18"/>
  <c r="O233" i="18"/>
  <c r="P232" i="18"/>
  <c r="O232" i="18"/>
  <c r="P231" i="18"/>
  <c r="O231" i="18"/>
  <c r="S230" i="18"/>
  <c r="Q230" i="18"/>
  <c r="P230" i="18"/>
  <c r="O230" i="18"/>
  <c r="S229" i="18"/>
  <c r="Q229" i="18"/>
  <c r="P229" i="18"/>
  <c r="O229" i="18"/>
  <c r="S228" i="18"/>
  <c r="Q228" i="18"/>
  <c r="P228" i="18"/>
  <c r="O228" i="18"/>
  <c r="S227" i="18"/>
  <c r="Q227" i="18"/>
  <c r="P227" i="18"/>
  <c r="O227" i="18"/>
  <c r="S226" i="18"/>
  <c r="Q226" i="18"/>
  <c r="P226" i="18"/>
  <c r="O226" i="18"/>
  <c r="S225" i="18"/>
  <c r="Q225" i="18"/>
  <c r="P225" i="18"/>
  <c r="O225" i="18"/>
  <c r="P224" i="18"/>
  <c r="O224" i="18"/>
  <c r="P223" i="18"/>
  <c r="O223" i="18"/>
  <c r="S222" i="18"/>
  <c r="Q222" i="18"/>
  <c r="P222" i="18"/>
  <c r="O222" i="18"/>
  <c r="S221" i="18"/>
  <c r="Q221" i="18"/>
  <c r="P221" i="18"/>
  <c r="O221" i="18"/>
  <c r="S220" i="18"/>
  <c r="Q220" i="18"/>
  <c r="P220" i="18"/>
  <c r="O220" i="18"/>
  <c r="S219" i="18"/>
  <c r="Q219" i="18"/>
  <c r="P219" i="18"/>
  <c r="O219" i="18"/>
  <c r="S218" i="18"/>
  <c r="Q218" i="18"/>
  <c r="P218" i="18"/>
  <c r="O218" i="18"/>
  <c r="S217" i="18"/>
  <c r="Q217" i="18"/>
  <c r="P217" i="18"/>
  <c r="O217" i="18"/>
  <c r="S216" i="18"/>
  <c r="Q216" i="18"/>
  <c r="P216" i="18"/>
  <c r="O216" i="18"/>
  <c r="S215" i="18"/>
  <c r="Q215" i="18"/>
  <c r="P215" i="18"/>
  <c r="O215" i="18"/>
  <c r="S214" i="18"/>
  <c r="Q214" i="18"/>
  <c r="P214" i="18"/>
  <c r="O214" i="18"/>
  <c r="S213" i="18"/>
  <c r="P213" i="18"/>
  <c r="O213" i="18"/>
  <c r="S212" i="18"/>
  <c r="P212" i="18"/>
  <c r="O212" i="18"/>
  <c r="S211" i="18"/>
  <c r="P211" i="18"/>
  <c r="O211" i="18"/>
  <c r="S210" i="18"/>
  <c r="P210" i="18"/>
  <c r="O210" i="18"/>
  <c r="S209" i="18"/>
  <c r="Q209" i="18"/>
  <c r="P209" i="18"/>
  <c r="O209" i="18"/>
  <c r="S208" i="18"/>
  <c r="Q208" i="18"/>
  <c r="P208" i="18"/>
  <c r="O208" i="18"/>
  <c r="S207" i="18"/>
  <c r="Q207" i="18"/>
  <c r="P207" i="18"/>
  <c r="O207" i="18"/>
  <c r="S206" i="18"/>
  <c r="Q206" i="18"/>
  <c r="P206" i="18"/>
  <c r="O206" i="18"/>
  <c r="S205" i="18"/>
  <c r="Q205" i="18"/>
  <c r="P205" i="18"/>
  <c r="O205" i="18"/>
  <c r="S204" i="18"/>
  <c r="Q204" i="18"/>
  <c r="P204" i="18"/>
  <c r="O204" i="18"/>
  <c r="S203" i="18"/>
  <c r="Q203" i="18"/>
  <c r="P203" i="18"/>
  <c r="O203" i="18"/>
  <c r="S202" i="18"/>
  <c r="Q202" i="18"/>
  <c r="P202" i="18"/>
  <c r="O202" i="18"/>
  <c r="S201" i="18"/>
  <c r="Q201" i="18"/>
  <c r="P201" i="18"/>
  <c r="O201" i="18"/>
  <c r="Q200" i="18"/>
  <c r="S199" i="18"/>
  <c r="Q199" i="18"/>
  <c r="S198" i="18"/>
  <c r="Q198" i="18"/>
  <c r="S197" i="18"/>
  <c r="Q197" i="18"/>
  <c r="S196" i="18"/>
  <c r="Q196" i="18"/>
  <c r="S195" i="18"/>
  <c r="Q195" i="18"/>
  <c r="S194" i="18"/>
  <c r="Q194" i="18"/>
  <c r="S193" i="18"/>
  <c r="Q193" i="18"/>
  <c r="S192" i="18"/>
  <c r="Q192" i="18"/>
  <c r="S191" i="18"/>
  <c r="Q191" i="18"/>
  <c r="S190" i="18"/>
  <c r="Q190" i="18"/>
  <c r="S189" i="18"/>
  <c r="Q189" i="18"/>
  <c r="S188" i="18"/>
  <c r="Q188" i="18"/>
  <c r="S187" i="18"/>
  <c r="Q187" i="18"/>
  <c r="S186" i="18"/>
  <c r="Q186" i="18"/>
  <c r="S185" i="18"/>
  <c r="Q185" i="18"/>
  <c r="S184" i="18"/>
  <c r="Q184" i="18"/>
  <c r="S183" i="18"/>
  <c r="Q183" i="18"/>
  <c r="S182" i="18"/>
  <c r="Q182" i="18"/>
  <c r="S181" i="18"/>
  <c r="Q181" i="18"/>
  <c r="S180" i="18"/>
  <c r="Q180" i="18"/>
  <c r="S179" i="18"/>
  <c r="Q179" i="18"/>
  <c r="S178" i="18"/>
  <c r="Q178" i="18"/>
  <c r="S177" i="18"/>
  <c r="Q177" i="18"/>
  <c r="S176" i="18"/>
  <c r="Q176" i="18"/>
  <c r="S175" i="18"/>
  <c r="Q175" i="18"/>
  <c r="S174" i="18"/>
  <c r="Q174" i="18"/>
  <c r="S173" i="18"/>
  <c r="Q173" i="18"/>
  <c r="S172" i="18"/>
  <c r="Q172" i="18"/>
  <c r="S171" i="18"/>
  <c r="Q171" i="18"/>
  <c r="S170" i="18"/>
  <c r="Q170" i="18"/>
  <c r="S169" i="18"/>
  <c r="Q169" i="18"/>
  <c r="S168" i="18"/>
  <c r="Q168" i="18"/>
  <c r="S167" i="18"/>
  <c r="Q167" i="18"/>
  <c r="S166" i="18"/>
  <c r="Q166" i="18"/>
  <c r="S165" i="18"/>
  <c r="Q165" i="18"/>
  <c r="S164" i="18"/>
  <c r="Q164" i="18"/>
  <c r="S163" i="18"/>
  <c r="Q163" i="18"/>
  <c r="S162" i="18"/>
  <c r="Q162" i="18"/>
  <c r="S161" i="18"/>
  <c r="Q161" i="18"/>
  <c r="S160" i="18"/>
  <c r="Q160" i="18"/>
  <c r="S159" i="18"/>
  <c r="Q159" i="18"/>
  <c r="S158" i="18"/>
  <c r="Q158" i="18"/>
  <c r="S157" i="18"/>
  <c r="Q157" i="18"/>
  <c r="S156" i="18"/>
  <c r="Q156" i="18"/>
  <c r="S155" i="18"/>
  <c r="Q155" i="18"/>
  <c r="S154" i="18"/>
  <c r="Q154" i="18"/>
  <c r="S153" i="18"/>
  <c r="Q153" i="18"/>
  <c r="S152" i="18"/>
  <c r="Q152" i="18"/>
  <c r="S151" i="18"/>
  <c r="Q151" i="18"/>
  <c r="S150" i="18"/>
  <c r="Q150" i="18"/>
  <c r="S149" i="18"/>
  <c r="Q149" i="18"/>
  <c r="S148" i="18"/>
  <c r="Q148" i="18"/>
  <c r="S147" i="18"/>
  <c r="Q147" i="18"/>
  <c r="S146" i="18"/>
  <c r="Q146" i="18"/>
  <c r="S145" i="18"/>
  <c r="Q145" i="18"/>
  <c r="S144" i="18"/>
  <c r="Q144" i="18"/>
  <c r="S143" i="18"/>
  <c r="Q143" i="18"/>
  <c r="S142" i="18"/>
  <c r="Q142" i="18"/>
  <c r="S141" i="18"/>
  <c r="Q141" i="18"/>
  <c r="S140" i="18"/>
  <c r="Q140" i="18"/>
  <c r="Q139" i="18"/>
  <c r="Q138" i="18"/>
  <c r="Q137" i="18"/>
  <c r="S136" i="18"/>
  <c r="Q136" i="18"/>
  <c r="S135" i="18"/>
  <c r="Q135" i="18"/>
  <c r="S134" i="18"/>
  <c r="Q134" i="18"/>
  <c r="Q133" i="18"/>
  <c r="M133" i="18"/>
  <c r="M136" i="18" s="1"/>
  <c r="Q132" i="18"/>
  <c r="M132" i="18"/>
  <c r="Q131" i="18"/>
  <c r="M131" i="18"/>
  <c r="S130" i="18"/>
  <c r="Q130" i="18"/>
  <c r="S129" i="18"/>
  <c r="Q129" i="18"/>
  <c r="A129" i="18"/>
  <c r="S128" i="18"/>
  <c r="Q128" i="18"/>
  <c r="P128" i="18"/>
  <c r="O128" i="18"/>
  <c r="Q127" i="18"/>
  <c r="Q126" i="18"/>
  <c r="Q118" i="18"/>
  <c r="P118" i="18"/>
  <c r="O118" i="18"/>
  <c r="A118" i="18"/>
  <c r="Q117" i="18"/>
  <c r="P117" i="18"/>
  <c r="O117" i="18"/>
  <c r="A117" i="18"/>
  <c r="Q116" i="18"/>
  <c r="P116" i="18"/>
  <c r="O116" i="18"/>
  <c r="A116" i="18"/>
  <c r="O115" i="18"/>
  <c r="A115" i="18"/>
  <c r="P115" i="18" s="1"/>
  <c r="Q114" i="18"/>
  <c r="A114" i="18"/>
  <c r="P114" i="18" s="1"/>
  <c r="Q113" i="18"/>
  <c r="A113" i="18"/>
  <c r="P113" i="18" s="1"/>
  <c r="Q112" i="18"/>
  <c r="A112" i="18"/>
  <c r="P112" i="18" s="1"/>
  <c r="Q111" i="18"/>
  <c r="O111" i="18"/>
  <c r="A111" i="18"/>
  <c r="P111" i="18" s="1"/>
  <c r="S110" i="18"/>
  <c r="Q110" i="18"/>
  <c r="P110" i="18"/>
  <c r="O110" i="18"/>
  <c r="A110" i="18"/>
  <c r="Q109" i="18"/>
  <c r="P109" i="18"/>
  <c r="O109" i="18"/>
  <c r="A109" i="18"/>
  <c r="Q108" i="18"/>
  <c r="P108" i="18"/>
  <c r="O108" i="18"/>
  <c r="A108" i="18"/>
  <c r="Q107" i="18"/>
  <c r="P107" i="18"/>
  <c r="O107" i="18"/>
  <c r="A107" i="18"/>
  <c r="Q106" i="18"/>
  <c r="P106" i="18"/>
  <c r="O106" i="18"/>
  <c r="A106" i="18"/>
  <c r="Q105" i="18"/>
  <c r="P105" i="18"/>
  <c r="O105" i="18"/>
  <c r="A105" i="18"/>
  <c r="Q104" i="18"/>
  <c r="P104" i="18"/>
  <c r="O104" i="18"/>
  <c r="A104" i="18"/>
  <c r="Q103" i="18"/>
  <c r="P103" i="18"/>
  <c r="O103" i="18"/>
  <c r="A103" i="18"/>
  <c r="Q102" i="18"/>
  <c r="P102" i="18"/>
  <c r="O102" i="18"/>
  <c r="A102" i="18"/>
  <c r="Q101" i="18"/>
  <c r="P101" i="18"/>
  <c r="O101" i="18"/>
  <c r="A101" i="18"/>
  <c r="Q100" i="18"/>
  <c r="P100" i="18"/>
  <c r="O100" i="18"/>
  <c r="A100" i="18"/>
  <c r="Q99" i="18"/>
  <c r="P99" i="18"/>
  <c r="O99" i="18"/>
  <c r="A99" i="18"/>
  <c r="S98" i="18"/>
  <c r="Q98" i="18"/>
  <c r="P98" i="18"/>
  <c r="A98" i="18"/>
  <c r="O98" i="18" s="1"/>
  <c r="Q97" i="18"/>
  <c r="P97" i="18"/>
  <c r="A97" i="18"/>
  <c r="O97" i="18" s="1"/>
  <c r="Q96" i="18"/>
  <c r="P96" i="18"/>
  <c r="A96" i="18"/>
  <c r="O96" i="18" s="1"/>
  <c r="Q95" i="18"/>
  <c r="P95" i="18"/>
  <c r="A95" i="18"/>
  <c r="O95" i="18" s="1"/>
  <c r="Q94" i="18"/>
  <c r="P94" i="18"/>
  <c r="A94" i="18"/>
  <c r="O94" i="18" s="1"/>
  <c r="Q93" i="18"/>
  <c r="P93" i="18"/>
  <c r="A93" i="18"/>
  <c r="O93" i="18" s="1"/>
  <c r="Q92" i="18"/>
  <c r="P92" i="18"/>
  <c r="A92" i="18"/>
  <c r="O92" i="18" s="1"/>
  <c r="Q91" i="18"/>
  <c r="P91" i="18"/>
  <c r="A91" i="18"/>
  <c r="O91" i="18" s="1"/>
  <c r="S90" i="18"/>
  <c r="Q90" i="18"/>
  <c r="A90" i="18"/>
  <c r="Q89" i="18"/>
  <c r="A89" i="18"/>
  <c r="Q88" i="18"/>
  <c r="A88" i="18"/>
  <c r="Q87" i="18"/>
  <c r="O87" i="18"/>
  <c r="A87" i="18"/>
  <c r="P87" i="18" s="1"/>
  <c r="Q86" i="18"/>
  <c r="A86" i="18"/>
  <c r="P86" i="18" s="1"/>
  <c r="Q85" i="18"/>
  <c r="A85" i="18"/>
  <c r="P85" i="18" s="1"/>
  <c r="Q84" i="18"/>
  <c r="A84" i="18"/>
  <c r="P84" i="18" s="1"/>
  <c r="Q83" i="18"/>
  <c r="A83" i="18"/>
  <c r="P83" i="18" s="1"/>
  <c r="Q82" i="18"/>
  <c r="A82" i="18"/>
  <c r="P82" i="18" s="1"/>
  <c r="Q81" i="18"/>
  <c r="A81" i="18"/>
  <c r="P81" i="18" s="1"/>
  <c r="Q80" i="18"/>
  <c r="A80" i="18"/>
  <c r="P80" i="18" s="1"/>
  <c r="Q79" i="18"/>
  <c r="A79" i="18"/>
  <c r="P79" i="18" s="1"/>
  <c r="Q78" i="18"/>
  <c r="A78" i="18"/>
  <c r="P78" i="18" s="1"/>
  <c r="P77" i="18"/>
  <c r="O77" i="18"/>
  <c r="A77" i="18"/>
  <c r="P76" i="18"/>
  <c r="O76" i="18"/>
  <c r="A76" i="18"/>
  <c r="Q75" i="18"/>
  <c r="P75" i="18"/>
  <c r="O75" i="18"/>
  <c r="A75" i="18"/>
  <c r="Q74" i="18"/>
  <c r="P74" i="18"/>
  <c r="O74" i="18"/>
  <c r="A74" i="18"/>
  <c r="Q73" i="18"/>
  <c r="P73" i="18"/>
  <c r="O73" i="18"/>
  <c r="A73" i="18"/>
  <c r="Q72" i="18"/>
  <c r="P72" i="18"/>
  <c r="O72" i="18"/>
  <c r="A72" i="18"/>
  <c r="Q71" i="18"/>
  <c r="P71" i="18"/>
  <c r="O71" i="18"/>
  <c r="A71" i="18"/>
  <c r="S70" i="18"/>
  <c r="Q70" i="18"/>
  <c r="P70" i="18"/>
  <c r="O70" i="18"/>
  <c r="A70" i="18"/>
  <c r="S69" i="18"/>
  <c r="Q69" i="18"/>
  <c r="A69" i="18"/>
  <c r="P69" i="18" s="1"/>
  <c r="S68" i="18"/>
  <c r="Q68" i="18"/>
  <c r="A68" i="18"/>
  <c r="P68" i="18" s="1"/>
  <c r="S67" i="18"/>
  <c r="Q67" i="18"/>
  <c r="P67" i="18"/>
  <c r="O67" i="18"/>
  <c r="A67" i="18"/>
  <c r="S66" i="18"/>
  <c r="Q66" i="18"/>
  <c r="P66" i="18"/>
  <c r="O66" i="18"/>
  <c r="A66" i="18"/>
  <c r="S65" i="18"/>
  <c r="Q65" i="18"/>
  <c r="A65" i="18"/>
  <c r="P65" i="18" s="1"/>
  <c r="S64" i="18"/>
  <c r="Q64" i="18"/>
  <c r="A64" i="18"/>
  <c r="P64" i="18" s="1"/>
  <c r="S63" i="18"/>
  <c r="Q63" i="18"/>
  <c r="P63" i="18"/>
  <c r="O63" i="18"/>
  <c r="A63" i="18"/>
  <c r="Q61" i="18"/>
  <c r="P61" i="18"/>
  <c r="O61" i="18"/>
  <c r="A61" i="18"/>
  <c r="Q60" i="18"/>
  <c r="P60" i="18"/>
  <c r="O60" i="18"/>
  <c r="A60" i="18"/>
  <c r="A59" i="18"/>
  <c r="P59" i="18" s="1"/>
  <c r="S58" i="18"/>
  <c r="Q58" i="18"/>
  <c r="P58" i="18"/>
  <c r="O58" i="18"/>
  <c r="A58" i="18"/>
  <c r="S57" i="18"/>
  <c r="Q57" i="18"/>
  <c r="P57" i="18"/>
  <c r="O57" i="18"/>
  <c r="A57" i="18"/>
  <c r="S56" i="18"/>
  <c r="Q56" i="18"/>
  <c r="A56" i="18"/>
  <c r="P56" i="18" s="1"/>
  <c r="S55" i="18"/>
  <c r="Q55" i="18"/>
  <c r="A55" i="18"/>
  <c r="P55" i="18" s="1"/>
  <c r="S54" i="18"/>
  <c r="A54" i="18"/>
  <c r="P54" i="18" s="1"/>
  <c r="A53" i="18"/>
  <c r="P53" i="18" s="1"/>
  <c r="P52" i="18"/>
  <c r="O52" i="18"/>
  <c r="A52" i="18"/>
  <c r="P51" i="18"/>
  <c r="O51" i="18"/>
  <c r="A51" i="18"/>
  <c r="S50" i="18"/>
  <c r="Q50" i="18"/>
  <c r="P50" i="18"/>
  <c r="O50" i="18"/>
  <c r="A50" i="18"/>
  <c r="S49" i="18"/>
  <c r="Q49" i="18"/>
  <c r="A49" i="18"/>
  <c r="P49" i="18" s="1"/>
  <c r="S48" i="18"/>
  <c r="Q48" i="18"/>
  <c r="A48" i="18"/>
  <c r="P48" i="18" s="1"/>
  <c r="S47" i="18"/>
  <c r="Q47" i="18"/>
  <c r="P47" i="18"/>
  <c r="O47" i="18"/>
  <c r="A47" i="18"/>
  <c r="Q46" i="18"/>
  <c r="P46" i="18"/>
  <c r="O46" i="18"/>
  <c r="A46" i="18"/>
  <c r="Q45" i="18"/>
  <c r="P45" i="18"/>
  <c r="O45" i="18"/>
  <c r="A45" i="18"/>
  <c r="Q44" i="18"/>
  <c r="P44" i="18"/>
  <c r="O44" i="18"/>
  <c r="A44" i="18"/>
  <c r="Q43" i="18"/>
  <c r="P43" i="18"/>
  <c r="O43" i="18"/>
  <c r="A43" i="18"/>
  <c r="S42" i="18"/>
  <c r="Q42" i="18"/>
  <c r="P42" i="18"/>
  <c r="O42" i="18"/>
  <c r="A42" i="18"/>
  <c r="S41" i="18"/>
  <c r="Q41" i="18"/>
  <c r="A41" i="18"/>
  <c r="P41" i="18" s="1"/>
  <c r="S40" i="18"/>
  <c r="Q40" i="18"/>
  <c r="A40" i="18"/>
  <c r="P40" i="18" s="1"/>
  <c r="S39" i="18"/>
  <c r="Q39" i="18"/>
  <c r="P39" i="18"/>
  <c r="O39" i="18"/>
  <c r="A39" i="18"/>
  <c r="S38" i="18"/>
  <c r="Q38" i="18"/>
  <c r="P38" i="18"/>
  <c r="O38" i="18"/>
  <c r="A38" i="18"/>
  <c r="S37" i="18"/>
  <c r="Q37" i="18"/>
  <c r="A37" i="18"/>
  <c r="P37" i="18" s="1"/>
  <c r="S36" i="18"/>
  <c r="Q36" i="18"/>
  <c r="A36" i="18"/>
  <c r="P36" i="18" s="1"/>
  <c r="Q35" i="18"/>
  <c r="A35" i="18"/>
  <c r="P35" i="18" s="1"/>
  <c r="S34" i="18"/>
  <c r="Q34" i="18"/>
  <c r="P34" i="18"/>
  <c r="O34" i="18"/>
  <c r="A34" i="18"/>
  <c r="S33" i="18"/>
  <c r="Q33" i="18"/>
  <c r="P33" i="18"/>
  <c r="O33" i="18"/>
  <c r="A33" i="18"/>
  <c r="S32" i="18"/>
  <c r="Q32" i="18"/>
  <c r="A32" i="18"/>
  <c r="P32" i="18" s="1"/>
  <c r="S31" i="18"/>
  <c r="Q31" i="18"/>
  <c r="A31" i="18"/>
  <c r="P31" i="18" s="1"/>
  <c r="S30" i="18"/>
  <c r="Q30" i="18"/>
  <c r="P30" i="18"/>
  <c r="O30" i="18"/>
  <c r="A30" i="18"/>
  <c r="S29" i="18"/>
  <c r="Q29" i="18"/>
  <c r="P29" i="18"/>
  <c r="O29" i="18"/>
  <c r="A29" i="18"/>
  <c r="S28" i="18"/>
  <c r="Q28" i="18"/>
  <c r="A28" i="18"/>
  <c r="P28" i="18" s="1"/>
  <c r="S27" i="18"/>
  <c r="Q27" i="18"/>
  <c r="A27" i="18"/>
  <c r="P27" i="18" s="1"/>
  <c r="S26" i="18"/>
  <c r="Q26" i="18"/>
  <c r="S25" i="18"/>
  <c r="Q25" i="18"/>
  <c r="S24" i="18"/>
  <c r="Q24" i="18"/>
  <c r="S23" i="18"/>
  <c r="Q23" i="18"/>
  <c r="S22" i="18"/>
  <c r="Q22" i="18"/>
  <c r="S21" i="18"/>
  <c r="Q21" i="18"/>
  <c r="S20" i="18"/>
  <c r="Q20" i="18"/>
  <c r="S19" i="18"/>
  <c r="Q19" i="18"/>
  <c r="S18" i="18"/>
  <c r="Q18" i="18"/>
  <c r="P18" i="18"/>
  <c r="O18" i="18"/>
  <c r="A18" i="18"/>
  <c r="A22" i="18" s="1"/>
  <c r="S17" i="18"/>
  <c r="Q17" i="18"/>
  <c r="P17" i="18"/>
  <c r="O17" i="18"/>
  <c r="A17" i="18"/>
  <c r="A21" i="18" s="1"/>
  <c r="S16" i="18"/>
  <c r="Q16" i="18"/>
  <c r="A16" i="18"/>
  <c r="P16" i="18" s="1"/>
  <c r="S15" i="18"/>
  <c r="Q15" i="18"/>
  <c r="A15" i="18"/>
  <c r="P15" i="18" s="1"/>
  <c r="S14" i="18"/>
  <c r="Q14" i="18"/>
  <c r="P14" i="18"/>
  <c r="O14" i="18"/>
  <c r="S13" i="18"/>
  <c r="Q13" i="18"/>
  <c r="P13" i="18"/>
  <c r="O13" i="18"/>
  <c r="S12" i="18"/>
  <c r="Q12" i="18"/>
  <c r="P12" i="18"/>
  <c r="O12" i="18"/>
  <c r="S11" i="18"/>
  <c r="Q11" i="18"/>
  <c r="P11" i="18"/>
  <c r="O11" i="18"/>
  <c r="Q10" i="18"/>
  <c r="P10" i="18"/>
  <c r="O10" i="18"/>
  <c r="Q9" i="18"/>
  <c r="P9" i="18"/>
  <c r="O9" i="18"/>
  <c r="Q8" i="18"/>
  <c r="P8" i="18"/>
  <c r="O8" i="18"/>
  <c r="Q7" i="18"/>
  <c r="P7" i="18"/>
  <c r="O7" i="18"/>
  <c r="S6" i="18"/>
  <c r="A26" i="18" l="1"/>
  <c r="O22" i="18"/>
  <c r="P22" i="18"/>
  <c r="O21" i="18"/>
  <c r="A25" i="18"/>
  <c r="P21" i="18"/>
  <c r="A20" i="18"/>
  <c r="O27" i="18"/>
  <c r="O40" i="18"/>
  <c r="O48" i="18"/>
  <c r="O54" i="18"/>
  <c r="O55" i="18"/>
  <c r="O59" i="18"/>
  <c r="O64" i="18"/>
  <c r="O68" i="18"/>
  <c r="O86" i="18"/>
  <c r="O114" i="18"/>
  <c r="M134" i="18"/>
  <c r="A19" i="18"/>
  <c r="P89" i="18"/>
  <c r="O89" i="18"/>
  <c r="O15" i="18"/>
  <c r="O31" i="18"/>
  <c r="O35" i="18"/>
  <c r="O36" i="18"/>
  <c r="O16" i="18"/>
  <c r="O28" i="18"/>
  <c r="O32" i="18"/>
  <c r="O37" i="18"/>
  <c r="O41" i="18"/>
  <c r="O49" i="18"/>
  <c r="O53" i="18"/>
  <c r="O56" i="18"/>
  <c r="O65" i="18"/>
  <c r="O69" i="18"/>
  <c r="O78" i="18"/>
  <c r="O79" i="18"/>
  <c r="O80" i="18"/>
  <c r="O81" i="18"/>
  <c r="O82" i="18"/>
  <c r="O83" i="18"/>
  <c r="O84" i="18"/>
  <c r="O85" i="18"/>
  <c r="P88" i="18"/>
  <c r="O88" i="18"/>
  <c r="P90" i="18"/>
  <c r="O90" i="18"/>
  <c r="O113" i="18"/>
  <c r="M135" i="18"/>
  <c r="M139" i="18"/>
  <c r="O112" i="18"/>
  <c r="P129" i="18"/>
  <c r="A130" i="18"/>
  <c r="O129" i="18"/>
  <c r="AE19" i="16"/>
  <c r="AD19" i="16"/>
  <c r="V19" i="16"/>
  <c r="U19" i="16"/>
  <c r="J19" i="16"/>
  <c r="I19" i="16"/>
  <c r="E19" i="16"/>
  <c r="D19" i="16"/>
  <c r="AE18" i="16"/>
  <c r="AD18" i="16"/>
  <c r="V18" i="16"/>
  <c r="U18" i="16"/>
  <c r="J18" i="16"/>
  <c r="I18" i="16"/>
  <c r="E18" i="16"/>
  <c r="D18" i="16"/>
  <c r="AE17" i="16"/>
  <c r="AD17" i="16"/>
  <c r="V17" i="16"/>
  <c r="U17" i="16"/>
  <c r="J17" i="16"/>
  <c r="I17" i="16"/>
  <c r="E17" i="16"/>
  <c r="D17" i="16"/>
  <c r="AE16" i="16"/>
  <c r="AD16" i="16"/>
  <c r="V16" i="16"/>
  <c r="U16" i="16"/>
  <c r="J16" i="16"/>
  <c r="I16" i="16"/>
  <c r="E16" i="16"/>
  <c r="D16" i="16"/>
  <c r="AE15" i="16"/>
  <c r="AD15" i="16"/>
  <c r="V15" i="16"/>
  <c r="U15" i="16"/>
  <c r="J15" i="16"/>
  <c r="I15" i="16"/>
  <c r="E15" i="16"/>
  <c r="D15" i="16"/>
  <c r="AE14" i="16"/>
  <c r="AD14" i="16"/>
  <c r="V14" i="16"/>
  <c r="U14" i="16"/>
  <c r="J14" i="16"/>
  <c r="I14" i="16"/>
  <c r="E14" i="16"/>
  <c r="D14" i="16"/>
  <c r="AE13" i="16"/>
  <c r="AD13" i="16"/>
  <c r="V13" i="16"/>
  <c r="U13" i="16"/>
  <c r="J13" i="16"/>
  <c r="I13" i="16"/>
  <c r="E13" i="16"/>
  <c r="D13" i="16"/>
  <c r="AE12" i="16"/>
  <c r="AD12" i="16"/>
  <c r="V12" i="16"/>
  <c r="U12" i="16"/>
  <c r="J12" i="16"/>
  <c r="I12" i="16"/>
  <c r="E12" i="16"/>
  <c r="D12" i="16"/>
  <c r="AE11" i="16"/>
  <c r="AD11" i="16"/>
  <c r="V11" i="16"/>
  <c r="U11" i="16"/>
  <c r="J11" i="16"/>
  <c r="I11" i="16"/>
  <c r="E11" i="16"/>
  <c r="D11" i="16"/>
  <c r="AE10" i="16"/>
  <c r="AD10" i="16"/>
  <c r="V10" i="16"/>
  <c r="U10" i="16"/>
  <c r="J10" i="16"/>
  <c r="I10" i="16"/>
  <c r="E10" i="16"/>
  <c r="D10" i="16"/>
  <c r="AE9" i="16"/>
  <c r="AD9" i="16"/>
  <c r="V9" i="16"/>
  <c r="U9" i="16"/>
  <c r="J9" i="16"/>
  <c r="I9" i="16"/>
  <c r="E9" i="16"/>
  <c r="D9" i="16"/>
  <c r="AE8" i="16"/>
  <c r="AD8" i="16"/>
  <c r="V8" i="16"/>
  <c r="U8" i="16"/>
  <c r="J8" i="16"/>
  <c r="I8" i="16"/>
  <c r="E8" i="16"/>
  <c r="D8" i="16"/>
  <c r="AE7" i="16"/>
  <c r="AD7" i="16"/>
  <c r="V7" i="16"/>
  <c r="U7" i="16"/>
  <c r="J7" i="16"/>
  <c r="I7" i="16"/>
  <c r="E7" i="16"/>
  <c r="D7" i="16"/>
  <c r="AE6" i="16"/>
  <c r="AD6" i="16"/>
  <c r="V6" i="16"/>
  <c r="U6" i="16"/>
  <c r="J6" i="16"/>
  <c r="I6" i="16"/>
  <c r="E6" i="16"/>
  <c r="D6" i="16"/>
  <c r="M142" i="18" l="1"/>
  <c r="O130" i="18"/>
  <c r="P130" i="18"/>
  <c r="A131" i="18"/>
  <c r="M138" i="18"/>
  <c r="M137" i="18"/>
  <c r="O25" i="18"/>
  <c r="P25" i="18"/>
  <c r="P20" i="18"/>
  <c r="A24" i="18"/>
  <c r="O20" i="18"/>
  <c r="A23" i="18"/>
  <c r="P19" i="18"/>
  <c r="O19" i="18"/>
  <c r="P26" i="18"/>
  <c r="O26" i="18"/>
  <c r="O23" i="18" l="1"/>
  <c r="P23" i="18"/>
  <c r="M141" i="18"/>
  <c r="P24" i="18"/>
  <c r="O24" i="18"/>
  <c r="M140" i="18"/>
  <c r="P131" i="18"/>
  <c r="O131" i="18"/>
  <c r="A132" i="18"/>
  <c r="M145" i="18"/>
  <c r="P132" i="18" l="1"/>
  <c r="O132" i="18"/>
  <c r="A133" i="18"/>
  <c r="M144" i="18"/>
  <c r="M143" i="18"/>
  <c r="M148" i="18"/>
  <c r="M151" i="18" l="1"/>
  <c r="M146" i="18"/>
  <c r="M147" i="18"/>
  <c r="O133" i="18"/>
  <c r="P133" i="18"/>
  <c r="A134" i="18"/>
  <c r="M150" i="18" l="1"/>
  <c r="M154" i="18"/>
  <c r="M149" i="18"/>
  <c r="O134" i="18"/>
  <c r="P134" i="18"/>
  <c r="A135" i="18"/>
  <c r="M157" i="18" l="1"/>
  <c r="M152" i="18"/>
  <c r="P135" i="18"/>
  <c r="O135" i="18"/>
  <c r="A136" i="18"/>
  <c r="M153" i="18"/>
  <c r="O136" i="18" l="1"/>
  <c r="P136" i="18"/>
  <c r="A137" i="18"/>
  <c r="M155" i="18"/>
  <c r="M160" i="18"/>
  <c r="M156" i="18"/>
  <c r="M163" i="18" l="1"/>
  <c r="M159" i="18"/>
  <c r="P137" i="18"/>
  <c r="O137" i="18"/>
  <c r="A138" i="18"/>
  <c r="M158" i="18"/>
  <c r="M166" i="18" l="1"/>
  <c r="P138" i="18"/>
  <c r="O138" i="18"/>
  <c r="A139" i="18"/>
  <c r="M161" i="18"/>
  <c r="M162" i="18"/>
  <c r="M165" i="18" l="1"/>
  <c r="M164" i="18"/>
  <c r="O139" i="18"/>
  <c r="P139" i="18"/>
  <c r="A140" i="18"/>
  <c r="M169" i="18"/>
  <c r="M167" i="18" l="1"/>
  <c r="P140" i="18"/>
  <c r="O140" i="18"/>
  <c r="A141" i="18"/>
  <c r="M168" i="18"/>
  <c r="M172" i="18"/>
  <c r="M171" i="18" l="1"/>
  <c r="M170" i="18"/>
  <c r="M175" i="18"/>
  <c r="P141" i="18"/>
  <c r="O141" i="18"/>
  <c r="A142" i="18"/>
  <c r="M173" i="18" l="1"/>
  <c r="P142" i="18"/>
  <c r="O142" i="18"/>
  <c r="A143" i="18"/>
  <c r="M178" i="18"/>
  <c r="M174" i="18"/>
  <c r="M177" i="18" l="1"/>
  <c r="M181" i="18"/>
  <c r="M176" i="18"/>
  <c r="P143" i="18"/>
  <c r="O143" i="18"/>
  <c r="A144" i="18"/>
  <c r="P144" i="18" l="1"/>
  <c r="O144" i="18"/>
  <c r="A145" i="18"/>
  <c r="M179" i="18"/>
  <c r="M180" i="18"/>
  <c r="M184" i="18"/>
  <c r="P145" i="18" l="1"/>
  <c r="O145" i="18"/>
  <c r="A146" i="18"/>
  <c r="M187" i="18"/>
  <c r="M183" i="18"/>
  <c r="M182" i="18"/>
  <c r="M186" i="18" l="1"/>
  <c r="P146" i="18"/>
  <c r="O146" i="18"/>
  <c r="A147" i="18"/>
  <c r="M185" i="18"/>
  <c r="M190" i="18"/>
  <c r="M193" i="18" l="1"/>
  <c r="M188" i="18"/>
  <c r="P147" i="18"/>
  <c r="O147" i="18"/>
  <c r="A148" i="18"/>
  <c r="M189" i="18"/>
  <c r="M192" i="18" l="1"/>
  <c r="P148" i="18"/>
  <c r="O148" i="18"/>
  <c r="A149" i="18"/>
  <c r="M191" i="18"/>
  <c r="M196" i="18"/>
  <c r="M194" i="18" l="1"/>
  <c r="M199" i="18"/>
  <c r="P149" i="18"/>
  <c r="O149" i="18"/>
  <c r="A150" i="18"/>
  <c r="M195" i="18"/>
  <c r="P150" i="18" l="1"/>
  <c r="O150" i="18"/>
  <c r="A151" i="18"/>
  <c r="M198" i="18"/>
  <c r="M197" i="18"/>
  <c r="P151" i="18" l="1"/>
  <c r="O151" i="18"/>
  <c r="A152" i="18"/>
  <c r="P152" i="18" l="1"/>
  <c r="O152" i="18"/>
  <c r="A153" i="18"/>
  <c r="P153" i="18" l="1"/>
  <c r="O153" i="18"/>
  <c r="A154" i="18"/>
  <c r="P154" i="18" l="1"/>
  <c r="O154" i="18"/>
  <c r="A155" i="18"/>
  <c r="P155" i="18" l="1"/>
  <c r="O155" i="18"/>
  <c r="A156" i="18"/>
  <c r="P156" i="18" l="1"/>
  <c r="O156" i="18"/>
  <c r="A157" i="18"/>
  <c r="P157" i="18" l="1"/>
  <c r="O157" i="18"/>
  <c r="A158" i="18"/>
  <c r="L1" i="31"/>
  <c r="M1" i="31"/>
  <c r="L2" i="31"/>
  <c r="B50" i="31" s="1"/>
  <c r="M2" i="31"/>
  <c r="B52" i="31" s="1"/>
  <c r="K2" i="31"/>
  <c r="B48" i="31" s="1"/>
  <c r="K1" i="31"/>
  <c r="P158" i="18" l="1"/>
  <c r="O158" i="18"/>
  <c r="A159" i="18"/>
  <c r="B49" i="31"/>
  <c r="B51" i="31"/>
  <c r="B47" i="31"/>
  <c r="B8" i="23"/>
  <c r="P159" i="18" l="1"/>
  <c r="O159" i="18"/>
  <c r="A160" i="18"/>
  <c r="BI29" i="31"/>
  <c r="BI28" i="31"/>
  <c r="BI27" i="31"/>
  <c r="BI26" i="31"/>
  <c r="BI25" i="31"/>
  <c r="BI24" i="31"/>
  <c r="BI23" i="31"/>
  <c r="BI22" i="31"/>
  <c r="BI21" i="31"/>
  <c r="BI20" i="31"/>
  <c r="P160" i="18" l="1"/>
  <c r="O160" i="18"/>
  <c r="A161" i="18"/>
  <c r="P161" i="18" l="1"/>
  <c r="O161" i="18"/>
  <c r="A162" i="18"/>
  <c r="D2" i="31"/>
  <c r="F2" i="31"/>
  <c r="E2" i="31"/>
  <c r="C2" i="31"/>
  <c r="P162" i="18" l="1"/>
  <c r="O162" i="18"/>
  <c r="A163" i="18"/>
  <c r="FQ3" i="31"/>
  <c r="P163" i="18" l="1"/>
  <c r="O163" i="18"/>
  <c r="A164" i="18"/>
  <c r="B7" i="23"/>
  <c r="C7" i="23"/>
  <c r="C8" i="23"/>
  <c r="B9" i="23"/>
  <c r="C9" i="23"/>
  <c r="C6" i="23"/>
  <c r="B6" i="23"/>
  <c r="P164" i="18" l="1"/>
  <c r="O164" i="18"/>
  <c r="A165" i="18"/>
  <c r="FQ2" i="31"/>
  <c r="FQ7" i="31"/>
  <c r="FR3" i="31"/>
  <c r="FS3" i="31"/>
  <c r="FT3" i="31"/>
  <c r="FQ4" i="31"/>
  <c r="FR4" i="31"/>
  <c r="FS4" i="31"/>
  <c r="FT4" i="31"/>
  <c r="FQ5" i="31"/>
  <c r="FR5" i="31"/>
  <c r="FS5" i="31"/>
  <c r="FT5" i="31"/>
  <c r="FQ6" i="31"/>
  <c r="FR6" i="31"/>
  <c r="FS6" i="31"/>
  <c r="FT6" i="31"/>
  <c r="FR7" i="31"/>
  <c r="FS7" i="31"/>
  <c r="FT7" i="31"/>
  <c r="FQ8" i="31"/>
  <c r="FR8" i="31"/>
  <c r="FS8" i="31"/>
  <c r="FT8" i="31"/>
  <c r="FQ9" i="31"/>
  <c r="FR9" i="31"/>
  <c r="FS9" i="31"/>
  <c r="FT9" i="31"/>
  <c r="FQ10" i="31"/>
  <c r="FR10" i="31"/>
  <c r="FS10" i="31"/>
  <c r="FT10" i="31"/>
  <c r="FQ11" i="31"/>
  <c r="FR11" i="31"/>
  <c r="FS11" i="31"/>
  <c r="FT11" i="31"/>
  <c r="FQ12" i="31"/>
  <c r="FR12" i="31"/>
  <c r="FS12" i="31"/>
  <c r="FT12" i="31"/>
  <c r="FQ13" i="31"/>
  <c r="FR13" i="31"/>
  <c r="FS13" i="31"/>
  <c r="FT13" i="31"/>
  <c r="FQ14" i="31"/>
  <c r="FR14" i="31"/>
  <c r="FS14" i="31"/>
  <c r="FT14" i="31"/>
  <c r="FQ15" i="31"/>
  <c r="FR15" i="31"/>
  <c r="FS15" i="31"/>
  <c r="FT15" i="31"/>
  <c r="FQ16" i="31"/>
  <c r="FR16" i="31"/>
  <c r="FS16" i="31"/>
  <c r="FT16" i="31"/>
  <c r="FQ17" i="31"/>
  <c r="FR17" i="31"/>
  <c r="FS17" i="31"/>
  <c r="FT17" i="31"/>
  <c r="FQ18" i="31"/>
  <c r="FR18" i="31"/>
  <c r="FS18" i="31"/>
  <c r="FT18" i="31"/>
  <c r="FQ19" i="31"/>
  <c r="FR19" i="31"/>
  <c r="FS19" i="31"/>
  <c r="FT19" i="31"/>
  <c r="FQ20" i="31"/>
  <c r="FR20" i="31"/>
  <c r="FS20" i="31"/>
  <c r="FT20" i="31"/>
  <c r="FQ21" i="31"/>
  <c r="FR21" i="31"/>
  <c r="FS21" i="31"/>
  <c r="FT21" i="31"/>
  <c r="FQ22" i="31"/>
  <c r="FR22" i="31"/>
  <c r="FS22" i="31"/>
  <c r="FT22" i="31"/>
  <c r="FQ23" i="31"/>
  <c r="FR23" i="31"/>
  <c r="FS23" i="31"/>
  <c r="FT23" i="31"/>
  <c r="FQ24" i="31"/>
  <c r="FR24" i="31"/>
  <c r="FS24" i="31"/>
  <c r="FT24" i="31"/>
  <c r="FQ25" i="31"/>
  <c r="FR25" i="31"/>
  <c r="FS25" i="31"/>
  <c r="FT25" i="31"/>
  <c r="FQ26" i="31"/>
  <c r="FR26" i="31"/>
  <c r="FS26" i="31"/>
  <c r="FT26" i="31"/>
  <c r="FQ27" i="31"/>
  <c r="FR27" i="31"/>
  <c r="FS27" i="31"/>
  <c r="FT27" i="31"/>
  <c r="FQ28" i="31"/>
  <c r="FR28" i="31"/>
  <c r="FS28" i="31"/>
  <c r="FT28" i="31"/>
  <c r="FQ29" i="31"/>
  <c r="FR29" i="31"/>
  <c r="FS29" i="31"/>
  <c r="FT29" i="31"/>
  <c r="FQ30" i="31"/>
  <c r="FR30" i="31"/>
  <c r="FS30" i="31"/>
  <c r="FT30" i="31"/>
  <c r="FQ31" i="31"/>
  <c r="FR31" i="31"/>
  <c r="FS31" i="31"/>
  <c r="FT31" i="31"/>
  <c r="FQ32" i="31"/>
  <c r="FR32" i="31"/>
  <c r="FS32" i="31"/>
  <c r="FT32" i="31"/>
  <c r="FQ33" i="31"/>
  <c r="FR33" i="31"/>
  <c r="FS33" i="31"/>
  <c r="FT33" i="31"/>
  <c r="FQ34" i="31"/>
  <c r="FR34" i="31"/>
  <c r="FS34" i="31"/>
  <c r="FT34" i="31"/>
  <c r="FQ35" i="31"/>
  <c r="FR35" i="31"/>
  <c r="FS35" i="31"/>
  <c r="FT35" i="31"/>
  <c r="FQ36" i="31"/>
  <c r="FR36" i="31"/>
  <c r="FS36" i="31"/>
  <c r="FT36" i="31"/>
  <c r="FQ37" i="31"/>
  <c r="FR37" i="31"/>
  <c r="FS37" i="31"/>
  <c r="FT37" i="31"/>
  <c r="FQ38" i="31"/>
  <c r="FR38" i="31"/>
  <c r="FS38" i="31"/>
  <c r="FT38" i="31"/>
  <c r="FQ39" i="31"/>
  <c r="FR39" i="31"/>
  <c r="FS39" i="31"/>
  <c r="FT39" i="31"/>
  <c r="FQ40" i="31"/>
  <c r="FR40" i="31"/>
  <c r="FS40" i="31"/>
  <c r="FT40" i="31"/>
  <c r="FQ41" i="31"/>
  <c r="FR41" i="31"/>
  <c r="FS41" i="31"/>
  <c r="FT41" i="31"/>
  <c r="FQ42" i="31"/>
  <c r="FR42" i="31"/>
  <c r="FS42" i="31"/>
  <c r="FT42" i="31"/>
  <c r="FQ43" i="31"/>
  <c r="FR43" i="31"/>
  <c r="FS43" i="31"/>
  <c r="FT43" i="31"/>
  <c r="FQ44" i="31"/>
  <c r="FR44" i="31"/>
  <c r="FS44" i="31"/>
  <c r="FT44" i="31"/>
  <c r="FQ45" i="31"/>
  <c r="FR45" i="31"/>
  <c r="FS45" i="31"/>
  <c r="FT45" i="31"/>
  <c r="FQ46" i="31"/>
  <c r="FR46" i="31"/>
  <c r="FS46" i="31"/>
  <c r="FT46" i="31"/>
  <c r="FQ47" i="31"/>
  <c r="FR47" i="31"/>
  <c r="FS47" i="31"/>
  <c r="FT47" i="31"/>
  <c r="FQ48" i="31"/>
  <c r="FR48" i="31"/>
  <c r="FS48" i="31"/>
  <c r="FT48" i="31"/>
  <c r="FQ49" i="31"/>
  <c r="FR49" i="31"/>
  <c r="FS49" i="31"/>
  <c r="FT49" i="31"/>
  <c r="FQ50" i="31"/>
  <c r="FR50" i="31"/>
  <c r="FS50" i="31"/>
  <c r="FT50" i="31"/>
  <c r="FQ51" i="31"/>
  <c r="FR51" i="31"/>
  <c r="FS51" i="31"/>
  <c r="FT51" i="31"/>
  <c r="FQ52" i="31"/>
  <c r="FR52" i="31"/>
  <c r="FS52" i="31"/>
  <c r="FT52" i="31"/>
  <c r="FQ53" i="31"/>
  <c r="FR53" i="31"/>
  <c r="FS53" i="31"/>
  <c r="FT53" i="31"/>
  <c r="FQ54" i="31"/>
  <c r="FR54" i="31"/>
  <c r="FS54" i="31"/>
  <c r="FT54" i="31"/>
  <c r="FQ55" i="31"/>
  <c r="FR55" i="31"/>
  <c r="FS55" i="31"/>
  <c r="FT55" i="31"/>
  <c r="FQ56" i="31"/>
  <c r="FR56" i="31"/>
  <c r="FS56" i="31"/>
  <c r="FT56" i="31"/>
  <c r="FQ57" i="31"/>
  <c r="FR57" i="31"/>
  <c r="FS57" i="31"/>
  <c r="FT57" i="31"/>
  <c r="FQ58" i="31"/>
  <c r="FR58" i="31"/>
  <c r="FS58" i="31"/>
  <c r="FT58" i="31"/>
  <c r="FQ59" i="31"/>
  <c r="FR59" i="31"/>
  <c r="FS59" i="31"/>
  <c r="FT59" i="31"/>
  <c r="FQ60" i="31"/>
  <c r="FR60" i="31"/>
  <c r="FS60" i="31"/>
  <c r="FT60" i="31"/>
  <c r="FQ61" i="31"/>
  <c r="FR61" i="31"/>
  <c r="FS61" i="31"/>
  <c r="FT61" i="31"/>
  <c r="FQ62" i="31"/>
  <c r="FR62" i="31"/>
  <c r="FS62" i="31"/>
  <c r="FT62" i="31"/>
  <c r="FQ63" i="31"/>
  <c r="FR63" i="31"/>
  <c r="FS63" i="31"/>
  <c r="FT63" i="31"/>
  <c r="FQ64" i="31"/>
  <c r="FR64" i="31"/>
  <c r="FS64" i="31"/>
  <c r="FT64" i="31"/>
  <c r="FQ65" i="31"/>
  <c r="FR65" i="31"/>
  <c r="FS65" i="31"/>
  <c r="FT65" i="31"/>
  <c r="FQ66" i="31"/>
  <c r="FR66" i="31"/>
  <c r="FS66" i="31"/>
  <c r="FT66" i="31"/>
  <c r="FQ67" i="31"/>
  <c r="FR67" i="31"/>
  <c r="FS67" i="31"/>
  <c r="FT67" i="31"/>
  <c r="FT2" i="31"/>
  <c r="FS2" i="31"/>
  <c r="FR2" i="31"/>
  <c r="P165" i="18" l="1"/>
  <c r="O165" i="18"/>
  <c r="A166" i="18"/>
  <c r="C5" i="26"/>
  <c r="P166" i="18" l="1"/>
  <c r="O166" i="18"/>
  <c r="A167" i="18"/>
  <c r="C1700" i="30"/>
  <c r="B1700" i="30"/>
  <c r="A1700" i="30"/>
  <c r="C1699" i="30"/>
  <c r="B1699" i="30"/>
  <c r="A1699" i="30"/>
  <c r="C1698" i="30"/>
  <c r="B1698" i="30"/>
  <c r="A1698" i="30"/>
  <c r="C1697" i="30"/>
  <c r="B1697" i="30"/>
  <c r="A1697" i="30"/>
  <c r="C1696" i="30"/>
  <c r="B1696" i="30"/>
  <c r="A1696" i="30"/>
  <c r="C1695" i="30"/>
  <c r="B1695" i="30"/>
  <c r="A1695" i="30"/>
  <c r="C1694" i="30"/>
  <c r="B1694" i="30"/>
  <c r="A1694" i="30"/>
  <c r="C1693" i="30"/>
  <c r="B1693" i="30"/>
  <c r="A1693" i="30"/>
  <c r="C1692" i="30"/>
  <c r="B1692" i="30"/>
  <c r="A1692" i="30"/>
  <c r="C1691" i="30"/>
  <c r="B1691" i="30"/>
  <c r="A1691" i="30"/>
  <c r="C1690" i="30"/>
  <c r="B1690" i="30"/>
  <c r="A1690" i="30"/>
  <c r="C1689" i="30"/>
  <c r="B1689" i="30"/>
  <c r="A1689" i="30"/>
  <c r="C1688" i="30"/>
  <c r="B1688" i="30"/>
  <c r="A1688" i="30"/>
  <c r="C1687" i="30"/>
  <c r="B1687" i="30"/>
  <c r="A1687" i="30"/>
  <c r="C1686" i="30"/>
  <c r="B1686" i="30"/>
  <c r="A1686" i="30"/>
  <c r="C1685" i="30"/>
  <c r="B1685" i="30"/>
  <c r="A1685" i="30"/>
  <c r="C1684" i="30"/>
  <c r="B1684" i="30"/>
  <c r="A1684" i="30"/>
  <c r="C1683" i="30"/>
  <c r="B1683" i="30"/>
  <c r="A1683" i="30"/>
  <c r="C1682" i="30"/>
  <c r="B1682" i="30"/>
  <c r="A1682" i="30"/>
  <c r="C1681" i="30"/>
  <c r="B1681" i="30"/>
  <c r="A1681" i="30"/>
  <c r="C1680" i="30"/>
  <c r="B1680" i="30"/>
  <c r="A1680" i="30"/>
  <c r="C1679" i="30"/>
  <c r="B1679" i="30"/>
  <c r="A1679" i="30"/>
  <c r="C1678" i="30"/>
  <c r="B1678" i="30"/>
  <c r="A1678" i="30"/>
  <c r="C1677" i="30"/>
  <c r="B1677" i="30"/>
  <c r="A1677" i="30"/>
  <c r="C1676" i="30"/>
  <c r="B1676" i="30"/>
  <c r="A1676" i="30"/>
  <c r="C1675" i="30"/>
  <c r="B1675" i="30"/>
  <c r="A1675" i="30"/>
  <c r="C1674" i="30"/>
  <c r="B1674" i="30"/>
  <c r="A1674" i="30"/>
  <c r="C1673" i="30"/>
  <c r="B1673" i="30"/>
  <c r="A1673" i="30"/>
  <c r="C1672" i="30"/>
  <c r="B1672" i="30"/>
  <c r="A1672" i="30"/>
  <c r="C1671" i="30"/>
  <c r="B1671" i="30"/>
  <c r="A1671" i="30"/>
  <c r="C1670" i="30"/>
  <c r="B1670" i="30"/>
  <c r="A1670" i="30"/>
  <c r="C1669" i="30"/>
  <c r="B1669" i="30"/>
  <c r="A1669" i="30"/>
  <c r="C1668" i="30"/>
  <c r="B1668" i="30"/>
  <c r="A1668" i="30"/>
  <c r="C1667" i="30"/>
  <c r="B1667" i="30"/>
  <c r="A1667" i="30"/>
  <c r="C1666" i="30"/>
  <c r="B1666" i="30"/>
  <c r="A1666" i="30"/>
  <c r="C1665" i="30"/>
  <c r="B1665" i="30"/>
  <c r="A1665" i="30"/>
  <c r="C1664" i="30"/>
  <c r="B1664" i="30"/>
  <c r="A1664" i="30"/>
  <c r="C1663" i="30"/>
  <c r="B1663" i="30"/>
  <c r="A1663" i="30"/>
  <c r="C1662" i="30"/>
  <c r="B1662" i="30"/>
  <c r="A1662" i="30"/>
  <c r="C1661" i="30"/>
  <c r="B1661" i="30"/>
  <c r="A1661" i="30"/>
  <c r="C1660" i="30"/>
  <c r="B1660" i="30"/>
  <c r="A1660" i="30"/>
  <c r="C1659" i="30"/>
  <c r="B1659" i="30"/>
  <c r="A1659" i="30"/>
  <c r="C1658" i="30"/>
  <c r="B1658" i="30"/>
  <c r="A1658" i="30"/>
  <c r="C1657" i="30"/>
  <c r="B1657" i="30"/>
  <c r="A1657" i="30"/>
  <c r="C1656" i="30"/>
  <c r="B1656" i="30"/>
  <c r="A1656" i="30"/>
  <c r="C1655" i="30"/>
  <c r="B1655" i="30"/>
  <c r="A1655" i="30"/>
  <c r="C1654" i="30"/>
  <c r="B1654" i="30"/>
  <c r="A1654" i="30"/>
  <c r="C1653" i="30"/>
  <c r="B1653" i="30"/>
  <c r="A1653" i="30"/>
  <c r="C1652" i="30"/>
  <c r="B1652" i="30"/>
  <c r="A1652" i="30"/>
  <c r="C1651" i="30"/>
  <c r="B1651" i="30"/>
  <c r="A1651" i="30"/>
  <c r="C1650" i="30"/>
  <c r="B1650" i="30"/>
  <c r="A1650" i="30"/>
  <c r="C1649" i="30"/>
  <c r="B1649" i="30"/>
  <c r="A1649" i="30"/>
  <c r="C1648" i="30"/>
  <c r="B1648" i="30"/>
  <c r="A1648" i="30"/>
  <c r="C1647" i="30"/>
  <c r="B1647" i="30"/>
  <c r="A1647" i="30"/>
  <c r="C1646" i="30"/>
  <c r="B1646" i="30"/>
  <c r="A1646" i="30"/>
  <c r="C1645" i="30"/>
  <c r="B1645" i="30"/>
  <c r="A1645" i="30"/>
  <c r="C1644" i="30"/>
  <c r="B1644" i="30"/>
  <c r="A1644" i="30"/>
  <c r="C1643" i="30"/>
  <c r="B1643" i="30"/>
  <c r="A1643" i="30"/>
  <c r="C1642" i="30"/>
  <c r="B1642" i="30"/>
  <c r="A1642" i="30"/>
  <c r="C1641" i="30"/>
  <c r="B1641" i="30"/>
  <c r="A1641" i="30"/>
  <c r="C1640" i="30"/>
  <c r="B1640" i="30"/>
  <c r="A1640" i="30"/>
  <c r="C1639" i="30"/>
  <c r="B1639" i="30"/>
  <c r="A1639" i="30"/>
  <c r="C1638" i="30"/>
  <c r="B1638" i="30"/>
  <c r="A1638" i="30"/>
  <c r="C1637" i="30"/>
  <c r="B1637" i="30"/>
  <c r="A1637" i="30"/>
  <c r="C1636" i="30"/>
  <c r="B1636" i="30"/>
  <c r="A1636" i="30"/>
  <c r="C1635" i="30"/>
  <c r="B1635" i="30"/>
  <c r="A1635" i="30"/>
  <c r="C1634" i="30"/>
  <c r="B1634" i="30"/>
  <c r="A1634" i="30"/>
  <c r="C1633" i="30"/>
  <c r="B1633" i="30"/>
  <c r="A1633" i="30"/>
  <c r="C1632" i="30"/>
  <c r="B1632" i="30"/>
  <c r="A1632" i="30"/>
  <c r="C1631" i="30"/>
  <c r="B1631" i="30"/>
  <c r="A1631" i="30"/>
  <c r="C1630" i="30"/>
  <c r="B1630" i="30"/>
  <c r="A1630" i="30"/>
  <c r="C1629" i="30"/>
  <c r="B1629" i="30"/>
  <c r="A1629" i="30"/>
  <c r="C1628" i="30"/>
  <c r="B1628" i="30"/>
  <c r="A1628" i="30"/>
  <c r="C1627" i="30"/>
  <c r="B1627" i="30"/>
  <c r="A1627" i="30"/>
  <c r="C1626" i="30"/>
  <c r="B1626" i="30"/>
  <c r="A1626" i="30"/>
  <c r="C1625" i="30"/>
  <c r="B1625" i="30"/>
  <c r="A1625" i="30"/>
  <c r="C1624" i="30"/>
  <c r="B1624" i="30"/>
  <c r="A1624" i="30"/>
  <c r="C1623" i="30"/>
  <c r="B1623" i="30"/>
  <c r="A1623" i="30"/>
  <c r="C1622" i="30"/>
  <c r="B1622" i="30"/>
  <c r="A1622" i="30"/>
  <c r="C1621" i="30"/>
  <c r="B1621" i="30"/>
  <c r="A1621" i="30"/>
  <c r="C1620" i="30"/>
  <c r="B1620" i="30"/>
  <c r="A1620" i="30"/>
  <c r="C1619" i="30"/>
  <c r="B1619" i="30"/>
  <c r="A1619" i="30"/>
  <c r="C1618" i="30"/>
  <c r="B1618" i="30"/>
  <c r="A1618" i="30"/>
  <c r="C1617" i="30"/>
  <c r="B1617" i="30"/>
  <c r="A1617" i="30"/>
  <c r="C1616" i="30"/>
  <c r="B1616" i="30"/>
  <c r="A1616" i="30"/>
  <c r="C1615" i="30"/>
  <c r="B1615" i="30"/>
  <c r="A1615" i="30"/>
  <c r="C1614" i="30"/>
  <c r="B1614" i="30"/>
  <c r="A1614" i="30"/>
  <c r="C1613" i="30"/>
  <c r="B1613" i="30"/>
  <c r="A1613" i="30"/>
  <c r="C1612" i="30"/>
  <c r="B1612" i="30"/>
  <c r="A1612" i="30"/>
  <c r="C1611" i="30"/>
  <c r="B1611" i="30"/>
  <c r="A1611" i="30"/>
  <c r="C1610" i="30"/>
  <c r="B1610" i="30"/>
  <c r="A1610" i="30"/>
  <c r="C1609" i="30"/>
  <c r="B1609" i="30"/>
  <c r="A1609" i="30"/>
  <c r="C1608" i="30"/>
  <c r="B1608" i="30"/>
  <c r="A1608" i="30"/>
  <c r="C1607" i="30"/>
  <c r="B1607" i="30"/>
  <c r="A1607" i="30"/>
  <c r="C1606" i="30"/>
  <c r="B1606" i="30"/>
  <c r="A1606" i="30"/>
  <c r="C1605" i="30"/>
  <c r="B1605" i="30"/>
  <c r="A1605" i="30"/>
  <c r="C1604" i="30"/>
  <c r="B1604" i="30"/>
  <c r="A1604" i="30"/>
  <c r="C1603" i="30"/>
  <c r="B1603" i="30"/>
  <c r="A1603" i="30"/>
  <c r="C1602" i="30"/>
  <c r="B1602" i="30"/>
  <c r="A1602" i="30"/>
  <c r="C1601" i="30"/>
  <c r="B1601" i="30"/>
  <c r="A1601" i="30"/>
  <c r="C1600" i="30"/>
  <c r="B1600" i="30"/>
  <c r="A1600" i="30"/>
  <c r="C1599" i="30"/>
  <c r="B1599" i="30"/>
  <c r="A1599" i="30"/>
  <c r="C1598" i="30"/>
  <c r="B1598" i="30"/>
  <c r="A1598" i="30"/>
  <c r="C1597" i="30"/>
  <c r="B1597" i="30"/>
  <c r="A1597" i="30"/>
  <c r="C1596" i="30"/>
  <c r="B1596" i="30"/>
  <c r="A1596" i="30"/>
  <c r="C1595" i="30"/>
  <c r="B1595" i="30"/>
  <c r="A1595" i="30"/>
  <c r="C1594" i="30"/>
  <c r="B1594" i="30"/>
  <c r="A1594" i="30"/>
  <c r="C1593" i="30"/>
  <c r="B1593" i="30"/>
  <c r="A1593" i="30"/>
  <c r="C1592" i="30"/>
  <c r="B1592" i="30"/>
  <c r="A1592" i="30"/>
  <c r="C1591" i="30"/>
  <c r="B1591" i="30"/>
  <c r="A1591" i="30"/>
  <c r="C1590" i="30"/>
  <c r="B1590" i="30"/>
  <c r="A1590" i="30"/>
  <c r="C1589" i="30"/>
  <c r="B1589" i="30"/>
  <c r="A1589" i="30"/>
  <c r="C1588" i="30"/>
  <c r="B1588" i="30"/>
  <c r="A1588" i="30"/>
  <c r="C1587" i="30"/>
  <c r="B1587" i="30"/>
  <c r="A1587" i="30"/>
  <c r="C1586" i="30"/>
  <c r="B1586" i="30"/>
  <c r="A1586" i="30"/>
  <c r="C1585" i="30"/>
  <c r="B1585" i="30"/>
  <c r="A1585" i="30"/>
  <c r="C1584" i="30"/>
  <c r="B1584" i="30"/>
  <c r="A1584" i="30"/>
  <c r="C1583" i="30"/>
  <c r="B1583" i="30"/>
  <c r="A1583" i="30"/>
  <c r="C1582" i="30"/>
  <c r="B1582" i="30"/>
  <c r="A1582" i="30"/>
  <c r="C1581" i="30"/>
  <c r="B1581" i="30"/>
  <c r="A1581" i="30"/>
  <c r="C1580" i="30"/>
  <c r="B1580" i="30"/>
  <c r="A1580" i="30"/>
  <c r="C1579" i="30"/>
  <c r="B1579" i="30"/>
  <c r="A1579" i="30"/>
  <c r="C1578" i="30"/>
  <c r="B1578" i="30"/>
  <c r="A1578" i="30"/>
  <c r="C1577" i="30"/>
  <c r="B1577" i="30"/>
  <c r="A1577" i="30"/>
  <c r="C1576" i="30"/>
  <c r="B1576" i="30"/>
  <c r="A1576" i="30"/>
  <c r="C1575" i="30"/>
  <c r="B1575" i="30"/>
  <c r="A1575" i="30"/>
  <c r="C1574" i="30"/>
  <c r="B1574" i="30"/>
  <c r="A1574" i="30"/>
  <c r="C1573" i="30"/>
  <c r="B1573" i="30"/>
  <c r="A1573" i="30"/>
  <c r="C1572" i="30"/>
  <c r="B1572" i="30"/>
  <c r="A1572" i="30"/>
  <c r="C1571" i="30"/>
  <c r="B1571" i="30"/>
  <c r="A1571" i="30"/>
  <c r="C1570" i="30"/>
  <c r="B1570" i="30"/>
  <c r="A1570" i="30"/>
  <c r="C1569" i="30"/>
  <c r="B1569" i="30"/>
  <c r="A1569" i="30"/>
  <c r="C1568" i="30"/>
  <c r="B1568" i="30"/>
  <c r="A1568" i="30"/>
  <c r="C1567" i="30"/>
  <c r="B1567" i="30"/>
  <c r="A1567" i="30"/>
  <c r="C1566" i="30"/>
  <c r="B1566" i="30"/>
  <c r="A1566" i="30"/>
  <c r="C1565" i="30"/>
  <c r="B1565" i="30"/>
  <c r="A1565" i="30"/>
  <c r="C1564" i="30"/>
  <c r="B1564" i="30"/>
  <c r="A1564" i="30"/>
  <c r="C1563" i="30"/>
  <c r="B1563" i="30"/>
  <c r="A1563" i="30"/>
  <c r="C1562" i="30"/>
  <c r="B1562" i="30"/>
  <c r="A1562" i="30"/>
  <c r="C1561" i="30"/>
  <c r="B1561" i="30"/>
  <c r="A1561" i="30"/>
  <c r="C1560" i="30"/>
  <c r="B1560" i="30"/>
  <c r="A1560" i="30"/>
  <c r="C1559" i="30"/>
  <c r="B1559" i="30"/>
  <c r="A1559" i="30"/>
  <c r="C1558" i="30"/>
  <c r="B1558" i="30"/>
  <c r="A1558" i="30"/>
  <c r="C1557" i="30"/>
  <c r="B1557" i="30"/>
  <c r="A1557" i="30"/>
  <c r="C1556" i="30"/>
  <c r="B1556" i="30"/>
  <c r="A1556" i="30"/>
  <c r="C1555" i="30"/>
  <c r="B1555" i="30"/>
  <c r="A1555" i="30"/>
  <c r="C1554" i="30"/>
  <c r="B1554" i="30"/>
  <c r="A1554" i="30"/>
  <c r="C1553" i="30"/>
  <c r="B1553" i="30"/>
  <c r="A1553" i="30"/>
  <c r="C1552" i="30"/>
  <c r="B1552" i="30"/>
  <c r="A1552" i="30"/>
  <c r="C1551" i="30"/>
  <c r="B1551" i="30"/>
  <c r="A1551" i="30"/>
  <c r="C1550" i="30"/>
  <c r="B1550" i="30"/>
  <c r="A1550" i="30"/>
  <c r="C1549" i="30"/>
  <c r="B1549" i="30"/>
  <c r="A1549" i="30"/>
  <c r="C1548" i="30"/>
  <c r="B1548" i="30"/>
  <c r="A1548" i="30"/>
  <c r="C1547" i="30"/>
  <c r="B1547" i="30"/>
  <c r="A1547" i="30"/>
  <c r="C1546" i="30"/>
  <c r="B1546" i="30"/>
  <c r="A1546" i="30"/>
  <c r="C1545" i="30"/>
  <c r="B1545" i="30"/>
  <c r="A1545" i="30"/>
  <c r="C1544" i="30"/>
  <c r="B1544" i="30"/>
  <c r="A1544" i="30"/>
  <c r="C1543" i="30"/>
  <c r="B1543" i="30"/>
  <c r="A1543" i="30"/>
  <c r="C1542" i="30"/>
  <c r="B1542" i="30"/>
  <c r="A1542" i="30"/>
  <c r="C1541" i="30"/>
  <c r="B1541" i="30"/>
  <c r="A1541" i="30"/>
  <c r="C1540" i="30"/>
  <c r="B1540" i="30"/>
  <c r="A1540" i="30"/>
  <c r="C1539" i="30"/>
  <c r="B1539" i="30"/>
  <c r="A1539" i="30"/>
  <c r="C1538" i="30"/>
  <c r="B1538" i="30"/>
  <c r="A1538" i="30"/>
  <c r="C1537" i="30"/>
  <c r="B1537" i="30"/>
  <c r="A1537" i="30"/>
  <c r="C1536" i="30"/>
  <c r="B1536" i="30"/>
  <c r="A1536" i="30"/>
  <c r="C1535" i="30"/>
  <c r="B1535" i="30"/>
  <c r="A1535" i="30"/>
  <c r="C1534" i="30"/>
  <c r="B1534" i="30"/>
  <c r="A1534" i="30"/>
  <c r="C1533" i="30"/>
  <c r="B1533" i="30"/>
  <c r="A1533" i="30"/>
  <c r="C1532" i="30"/>
  <c r="B1532" i="30"/>
  <c r="A1532" i="30"/>
  <c r="C1531" i="30"/>
  <c r="B1531" i="30"/>
  <c r="A1531" i="30"/>
  <c r="C1530" i="30"/>
  <c r="B1530" i="30"/>
  <c r="A1530" i="30"/>
  <c r="C1529" i="30"/>
  <c r="B1529" i="30"/>
  <c r="A1529" i="30"/>
  <c r="C1528" i="30"/>
  <c r="B1528" i="30"/>
  <c r="A1528" i="30"/>
  <c r="C1527" i="30"/>
  <c r="B1527" i="30"/>
  <c r="A1527" i="30"/>
  <c r="C1526" i="30"/>
  <c r="B1526" i="30"/>
  <c r="A1526" i="30"/>
  <c r="C1525" i="30"/>
  <c r="B1525" i="30"/>
  <c r="A1525" i="30"/>
  <c r="C1524" i="30"/>
  <c r="B1524" i="30"/>
  <c r="A1524" i="30"/>
  <c r="C1523" i="30"/>
  <c r="B1523" i="30"/>
  <c r="A1523" i="30"/>
  <c r="C1522" i="30"/>
  <c r="B1522" i="30"/>
  <c r="A1522" i="30"/>
  <c r="C1521" i="30"/>
  <c r="B1521" i="30"/>
  <c r="A1521" i="30"/>
  <c r="C1520" i="30"/>
  <c r="B1520" i="30"/>
  <c r="A1520" i="30"/>
  <c r="C1519" i="30"/>
  <c r="B1519" i="30"/>
  <c r="A1519" i="30"/>
  <c r="C1518" i="30"/>
  <c r="B1518" i="30"/>
  <c r="A1518" i="30"/>
  <c r="C1517" i="30"/>
  <c r="B1517" i="30"/>
  <c r="A1517" i="30"/>
  <c r="C1516" i="30"/>
  <c r="B1516" i="30"/>
  <c r="A1516" i="30"/>
  <c r="C1515" i="30"/>
  <c r="B1515" i="30"/>
  <c r="A1515" i="30"/>
  <c r="C1514" i="30"/>
  <c r="B1514" i="30"/>
  <c r="A1514" i="30"/>
  <c r="C1513" i="30"/>
  <c r="B1513" i="30"/>
  <c r="A1513" i="30"/>
  <c r="C1512" i="30"/>
  <c r="B1512" i="30"/>
  <c r="A1512" i="30"/>
  <c r="C1511" i="30"/>
  <c r="B1511" i="30"/>
  <c r="A1511" i="30"/>
  <c r="C1510" i="30"/>
  <c r="B1510" i="30"/>
  <c r="A1510" i="30"/>
  <c r="C1509" i="30"/>
  <c r="B1509" i="30"/>
  <c r="A1509" i="30"/>
  <c r="C1508" i="30"/>
  <c r="B1508" i="30"/>
  <c r="A1508" i="30"/>
  <c r="C1507" i="30"/>
  <c r="B1507" i="30"/>
  <c r="A1507" i="30"/>
  <c r="C1506" i="30"/>
  <c r="B1506" i="30"/>
  <c r="A1506" i="30"/>
  <c r="C1505" i="30"/>
  <c r="B1505" i="30"/>
  <c r="A1505" i="30"/>
  <c r="C1504" i="30"/>
  <c r="B1504" i="30"/>
  <c r="A1504" i="30"/>
  <c r="C1503" i="30"/>
  <c r="B1503" i="30"/>
  <c r="A1503" i="30"/>
  <c r="C1502" i="30"/>
  <c r="B1502" i="30"/>
  <c r="A1502" i="30"/>
  <c r="C1501" i="30"/>
  <c r="B1501" i="30"/>
  <c r="A1501" i="30"/>
  <c r="C1500" i="30"/>
  <c r="B1500" i="30"/>
  <c r="A1500" i="30"/>
  <c r="C1499" i="30"/>
  <c r="B1499" i="30"/>
  <c r="A1499" i="30"/>
  <c r="C1498" i="30"/>
  <c r="B1498" i="30"/>
  <c r="A1498" i="30"/>
  <c r="C1497" i="30"/>
  <c r="B1497" i="30"/>
  <c r="A1497" i="30"/>
  <c r="C1496" i="30"/>
  <c r="B1496" i="30"/>
  <c r="A1496" i="30"/>
  <c r="C1495" i="30"/>
  <c r="B1495" i="30"/>
  <c r="A1495" i="30"/>
  <c r="C1494" i="30"/>
  <c r="B1494" i="30"/>
  <c r="A1494" i="30"/>
  <c r="C1493" i="30"/>
  <c r="B1493" i="30"/>
  <c r="A1493" i="30"/>
  <c r="C1492" i="30"/>
  <c r="B1492" i="30"/>
  <c r="A1492" i="30"/>
  <c r="C1491" i="30"/>
  <c r="B1491" i="30"/>
  <c r="A1491" i="30"/>
  <c r="C1490" i="30"/>
  <c r="B1490" i="30"/>
  <c r="A1490" i="30"/>
  <c r="C1489" i="30"/>
  <c r="B1489" i="30"/>
  <c r="A1489" i="30"/>
  <c r="C1488" i="30"/>
  <c r="B1488" i="30"/>
  <c r="A1488" i="30"/>
  <c r="C1487" i="30"/>
  <c r="B1487" i="30"/>
  <c r="A1487" i="30"/>
  <c r="C1486" i="30"/>
  <c r="B1486" i="30"/>
  <c r="A1486" i="30"/>
  <c r="C1485" i="30"/>
  <c r="B1485" i="30"/>
  <c r="A1485" i="30"/>
  <c r="C1484" i="30"/>
  <c r="B1484" i="30"/>
  <c r="A1484" i="30"/>
  <c r="C1483" i="30"/>
  <c r="B1483" i="30"/>
  <c r="A1483" i="30"/>
  <c r="C1482" i="30"/>
  <c r="B1482" i="30"/>
  <c r="A1482" i="30"/>
  <c r="C1481" i="30"/>
  <c r="B1481" i="30"/>
  <c r="A1481" i="30"/>
  <c r="C1480" i="30"/>
  <c r="B1480" i="30"/>
  <c r="A1480" i="30"/>
  <c r="C1479" i="30"/>
  <c r="B1479" i="30"/>
  <c r="A1479" i="30"/>
  <c r="C1478" i="30"/>
  <c r="B1478" i="30"/>
  <c r="A1478" i="30"/>
  <c r="C1477" i="30"/>
  <c r="B1477" i="30"/>
  <c r="A1477" i="30"/>
  <c r="C1476" i="30"/>
  <c r="B1476" i="30"/>
  <c r="A1476" i="30"/>
  <c r="C1475" i="30"/>
  <c r="B1475" i="30"/>
  <c r="A1475" i="30"/>
  <c r="C1474" i="30"/>
  <c r="B1474" i="30"/>
  <c r="A1474" i="30"/>
  <c r="C1473" i="30"/>
  <c r="B1473" i="30"/>
  <c r="A1473" i="30"/>
  <c r="C1472" i="30"/>
  <c r="B1472" i="30"/>
  <c r="A1472" i="30"/>
  <c r="C1471" i="30"/>
  <c r="B1471" i="30"/>
  <c r="A1471" i="30"/>
  <c r="C1470" i="30"/>
  <c r="B1470" i="30"/>
  <c r="A1470" i="30"/>
  <c r="C1469" i="30"/>
  <c r="B1469" i="30"/>
  <c r="A1469" i="30"/>
  <c r="C1468" i="30"/>
  <c r="B1468" i="30"/>
  <c r="A1468" i="30"/>
  <c r="C1467" i="30"/>
  <c r="B1467" i="30"/>
  <c r="A1467" i="30"/>
  <c r="C1466" i="30"/>
  <c r="B1466" i="30"/>
  <c r="A1466" i="30"/>
  <c r="C1465" i="30"/>
  <c r="B1465" i="30"/>
  <c r="A1465" i="30"/>
  <c r="C1464" i="30"/>
  <c r="B1464" i="30"/>
  <c r="A1464" i="30"/>
  <c r="C1463" i="30"/>
  <c r="B1463" i="30"/>
  <c r="A1463" i="30"/>
  <c r="C1462" i="30"/>
  <c r="B1462" i="30"/>
  <c r="A1462" i="30"/>
  <c r="C1461" i="30"/>
  <c r="B1461" i="30"/>
  <c r="A1461" i="30"/>
  <c r="C1460" i="30"/>
  <c r="B1460" i="30"/>
  <c r="A1460" i="30"/>
  <c r="C1459" i="30"/>
  <c r="B1459" i="30"/>
  <c r="A1459" i="30"/>
  <c r="C1458" i="30"/>
  <c r="B1458" i="30"/>
  <c r="A1458" i="30"/>
  <c r="C1457" i="30"/>
  <c r="B1457" i="30"/>
  <c r="A1457" i="30"/>
  <c r="C1456" i="30"/>
  <c r="B1456" i="30"/>
  <c r="A1456" i="30"/>
  <c r="C1455" i="30"/>
  <c r="B1455" i="30"/>
  <c r="A1455" i="30"/>
  <c r="C1454" i="30"/>
  <c r="B1454" i="30"/>
  <c r="A1454" i="30"/>
  <c r="C1453" i="30"/>
  <c r="B1453" i="30"/>
  <c r="A1453" i="30"/>
  <c r="C1452" i="30"/>
  <c r="B1452" i="30"/>
  <c r="A1452" i="30"/>
  <c r="C1451" i="30"/>
  <c r="B1451" i="30"/>
  <c r="A1451" i="30"/>
  <c r="C1450" i="30"/>
  <c r="B1450" i="30"/>
  <c r="A1450" i="30"/>
  <c r="C1449" i="30"/>
  <c r="B1449" i="30"/>
  <c r="A1449" i="30"/>
  <c r="C1448" i="30"/>
  <c r="B1448" i="30"/>
  <c r="A1448" i="30"/>
  <c r="C1447" i="30"/>
  <c r="B1447" i="30"/>
  <c r="A1447" i="30"/>
  <c r="C1446" i="30"/>
  <c r="B1446" i="30"/>
  <c r="A1446" i="30"/>
  <c r="C1445" i="30"/>
  <c r="B1445" i="30"/>
  <c r="A1445" i="30"/>
  <c r="C1444" i="30"/>
  <c r="B1444" i="30"/>
  <c r="A1444" i="30"/>
  <c r="C1443" i="30"/>
  <c r="B1443" i="30"/>
  <c r="A1443" i="30"/>
  <c r="C1442" i="30"/>
  <c r="B1442" i="30"/>
  <c r="A1442" i="30"/>
  <c r="C1441" i="30"/>
  <c r="B1441" i="30"/>
  <c r="A1441" i="30"/>
  <c r="C1440" i="30"/>
  <c r="B1440" i="30"/>
  <c r="A1440" i="30"/>
  <c r="C1439" i="30"/>
  <c r="B1439" i="30"/>
  <c r="A1439" i="30"/>
  <c r="C1438" i="30"/>
  <c r="B1438" i="30"/>
  <c r="A1438" i="30"/>
  <c r="C1437" i="30"/>
  <c r="B1437" i="30"/>
  <c r="A1437" i="30"/>
  <c r="C1436" i="30"/>
  <c r="B1436" i="30"/>
  <c r="A1436" i="30"/>
  <c r="C1435" i="30"/>
  <c r="B1435" i="30"/>
  <c r="A1435" i="30"/>
  <c r="C1434" i="30"/>
  <c r="B1434" i="30"/>
  <c r="A1434" i="30"/>
  <c r="C1433" i="30"/>
  <c r="B1433" i="30"/>
  <c r="A1433" i="30"/>
  <c r="C1432" i="30"/>
  <c r="B1432" i="30"/>
  <c r="A1432" i="30"/>
  <c r="C1431" i="30"/>
  <c r="B1431" i="30"/>
  <c r="A1431" i="30"/>
  <c r="C1430" i="30"/>
  <c r="B1430" i="30"/>
  <c r="A1430" i="30"/>
  <c r="C1429" i="30"/>
  <c r="B1429" i="30"/>
  <c r="A1429" i="30"/>
  <c r="C1428" i="30"/>
  <c r="B1428" i="30"/>
  <c r="A1428" i="30"/>
  <c r="C1427" i="30"/>
  <c r="B1427" i="30"/>
  <c r="A1427" i="30"/>
  <c r="C1426" i="30"/>
  <c r="B1426" i="30"/>
  <c r="A1426" i="30"/>
  <c r="C1425" i="30"/>
  <c r="B1425" i="30"/>
  <c r="A1425" i="30"/>
  <c r="C1424" i="30"/>
  <c r="B1424" i="30"/>
  <c r="A1424" i="30"/>
  <c r="C1423" i="30"/>
  <c r="B1423" i="30"/>
  <c r="A1423" i="30"/>
  <c r="C1422" i="30"/>
  <c r="B1422" i="30"/>
  <c r="A1422" i="30"/>
  <c r="C1421" i="30"/>
  <c r="B1421" i="30"/>
  <c r="A1421" i="30"/>
  <c r="C1420" i="30"/>
  <c r="B1420" i="30"/>
  <c r="A1420" i="30"/>
  <c r="C1419" i="30"/>
  <c r="B1419" i="30"/>
  <c r="A1419" i="30"/>
  <c r="C1418" i="30"/>
  <c r="B1418" i="30"/>
  <c r="A1418" i="30"/>
  <c r="C1417" i="30"/>
  <c r="B1417" i="30"/>
  <c r="A1417" i="30"/>
  <c r="C1416" i="30"/>
  <c r="B1416" i="30"/>
  <c r="A1416" i="30"/>
  <c r="C1415" i="30"/>
  <c r="B1415" i="30"/>
  <c r="A1415" i="30"/>
  <c r="C1414" i="30"/>
  <c r="B1414" i="30"/>
  <c r="A1414" i="30"/>
  <c r="C1413" i="30"/>
  <c r="B1413" i="30"/>
  <c r="A1413" i="30"/>
  <c r="C1412" i="30"/>
  <c r="B1412" i="30"/>
  <c r="A1412" i="30"/>
  <c r="C1411" i="30"/>
  <c r="B1411" i="30"/>
  <c r="A1411" i="30"/>
  <c r="C1410" i="30"/>
  <c r="B1410" i="30"/>
  <c r="A1410" i="30"/>
  <c r="C1409" i="30"/>
  <c r="B1409" i="30"/>
  <c r="A1409" i="30"/>
  <c r="C1408" i="30"/>
  <c r="B1408" i="30"/>
  <c r="A1408" i="30"/>
  <c r="C1407" i="30"/>
  <c r="B1407" i="30"/>
  <c r="A1407" i="30"/>
  <c r="C1406" i="30"/>
  <c r="B1406" i="30"/>
  <c r="A1406" i="30"/>
  <c r="C1405" i="30"/>
  <c r="B1405" i="30"/>
  <c r="A1405" i="30"/>
  <c r="C1404" i="30"/>
  <c r="B1404" i="30"/>
  <c r="A1404" i="30"/>
  <c r="C1403" i="30"/>
  <c r="B1403" i="30"/>
  <c r="A1403" i="30"/>
  <c r="C1402" i="30"/>
  <c r="B1402" i="30"/>
  <c r="A1402" i="30"/>
  <c r="C1401" i="30"/>
  <c r="B1401" i="30"/>
  <c r="A1401" i="30"/>
  <c r="C1400" i="30"/>
  <c r="B1400" i="30"/>
  <c r="A1400" i="30"/>
  <c r="C1399" i="30"/>
  <c r="B1399" i="30"/>
  <c r="A1399" i="30"/>
  <c r="C1398" i="30"/>
  <c r="B1398" i="30"/>
  <c r="A1398" i="30"/>
  <c r="C1397" i="30"/>
  <c r="B1397" i="30"/>
  <c r="A1397" i="30"/>
  <c r="C1396" i="30"/>
  <c r="B1396" i="30"/>
  <c r="A1396" i="30"/>
  <c r="C1395" i="30"/>
  <c r="B1395" i="30"/>
  <c r="A1395" i="30"/>
  <c r="C1394" i="30"/>
  <c r="B1394" i="30"/>
  <c r="A1394" i="30"/>
  <c r="C1393" i="30"/>
  <c r="B1393" i="30"/>
  <c r="A1393" i="30"/>
  <c r="C1392" i="30"/>
  <c r="B1392" i="30"/>
  <c r="A1392" i="30"/>
  <c r="C1391" i="30"/>
  <c r="B1391" i="30"/>
  <c r="A1391" i="30"/>
  <c r="C1390" i="30"/>
  <c r="B1390" i="30"/>
  <c r="A1390" i="30"/>
  <c r="C1389" i="30"/>
  <c r="B1389" i="30"/>
  <c r="A1389" i="30"/>
  <c r="C1388" i="30"/>
  <c r="B1388" i="30"/>
  <c r="A1388" i="30"/>
  <c r="C1387" i="30"/>
  <c r="B1387" i="30"/>
  <c r="A1387" i="30"/>
  <c r="C1386" i="30"/>
  <c r="B1386" i="30"/>
  <c r="A1386" i="30"/>
  <c r="C1385" i="30"/>
  <c r="B1385" i="30"/>
  <c r="A1385" i="30"/>
  <c r="C1384" i="30"/>
  <c r="B1384" i="30"/>
  <c r="A1384" i="30"/>
  <c r="C1383" i="30"/>
  <c r="B1383" i="30"/>
  <c r="A1383" i="30"/>
  <c r="C1382" i="30"/>
  <c r="B1382" i="30"/>
  <c r="A1382" i="30"/>
  <c r="C1381" i="30"/>
  <c r="B1381" i="30"/>
  <c r="A1381" i="30"/>
  <c r="C1380" i="30"/>
  <c r="B1380" i="30"/>
  <c r="A1380" i="30"/>
  <c r="C1379" i="30"/>
  <c r="B1379" i="30"/>
  <c r="A1379" i="30"/>
  <c r="C1378" i="30"/>
  <c r="B1378" i="30"/>
  <c r="A1378" i="30"/>
  <c r="C1377" i="30"/>
  <c r="B1377" i="30"/>
  <c r="A1377" i="30"/>
  <c r="C1376" i="30"/>
  <c r="B1376" i="30"/>
  <c r="A1376" i="30"/>
  <c r="C1375" i="30"/>
  <c r="B1375" i="30"/>
  <c r="A1375" i="30"/>
  <c r="C1374" i="30"/>
  <c r="B1374" i="30"/>
  <c r="A1374" i="30"/>
  <c r="C1373" i="30"/>
  <c r="B1373" i="30"/>
  <c r="A1373" i="30"/>
  <c r="C1372" i="30"/>
  <c r="B1372" i="30"/>
  <c r="A1372" i="30"/>
  <c r="C1371" i="30"/>
  <c r="B1371" i="30"/>
  <c r="A1371" i="30"/>
  <c r="C1370" i="30"/>
  <c r="B1370" i="30"/>
  <c r="A1370" i="30"/>
  <c r="C1369" i="30"/>
  <c r="B1369" i="30"/>
  <c r="A1369" i="30"/>
  <c r="C1368" i="30"/>
  <c r="B1368" i="30"/>
  <c r="A1368" i="30"/>
  <c r="C1367" i="30"/>
  <c r="B1367" i="30"/>
  <c r="A1367" i="30"/>
  <c r="C1366" i="30"/>
  <c r="B1366" i="30"/>
  <c r="A1366" i="30"/>
  <c r="C1365" i="30"/>
  <c r="B1365" i="30"/>
  <c r="A1365" i="30"/>
  <c r="C1364" i="30"/>
  <c r="B1364" i="30"/>
  <c r="A1364" i="30"/>
  <c r="C1363" i="30"/>
  <c r="B1363" i="30"/>
  <c r="A1363" i="30"/>
  <c r="C1362" i="30"/>
  <c r="B1362" i="30"/>
  <c r="A1362" i="30"/>
  <c r="C1361" i="30"/>
  <c r="B1361" i="30"/>
  <c r="A1361" i="30"/>
  <c r="C1360" i="30"/>
  <c r="B1360" i="30"/>
  <c r="A1360" i="30"/>
  <c r="C1359" i="30"/>
  <c r="B1359" i="30"/>
  <c r="A1359" i="30"/>
  <c r="C1358" i="30"/>
  <c r="B1358" i="30"/>
  <c r="A1358" i="30"/>
  <c r="C1357" i="30"/>
  <c r="B1357" i="30"/>
  <c r="A1357" i="30"/>
  <c r="C1356" i="30"/>
  <c r="B1356" i="30"/>
  <c r="A1356" i="30"/>
  <c r="C1355" i="30"/>
  <c r="B1355" i="30"/>
  <c r="A1355" i="30"/>
  <c r="C1354" i="30"/>
  <c r="B1354" i="30"/>
  <c r="A1354" i="30"/>
  <c r="C1353" i="30"/>
  <c r="B1353" i="30"/>
  <c r="A1353" i="30"/>
  <c r="C1352" i="30"/>
  <c r="B1352" i="30"/>
  <c r="A1352" i="30"/>
  <c r="C1351" i="30"/>
  <c r="B1351" i="30"/>
  <c r="A1351" i="30"/>
  <c r="C1350" i="30"/>
  <c r="B1350" i="30"/>
  <c r="A1350" i="30"/>
  <c r="C1349" i="30"/>
  <c r="B1349" i="30"/>
  <c r="A1349" i="30"/>
  <c r="C1348" i="30"/>
  <c r="B1348" i="30"/>
  <c r="A1348" i="30"/>
  <c r="C1347" i="30"/>
  <c r="B1347" i="30"/>
  <c r="A1347" i="30"/>
  <c r="C1346" i="30"/>
  <c r="B1346" i="30"/>
  <c r="A1346" i="30"/>
  <c r="C1345" i="30"/>
  <c r="B1345" i="30"/>
  <c r="A1345" i="30"/>
  <c r="C1344" i="30"/>
  <c r="B1344" i="30"/>
  <c r="A1344" i="30"/>
  <c r="C1343" i="30"/>
  <c r="B1343" i="30"/>
  <c r="A1343" i="30"/>
  <c r="C1342" i="30"/>
  <c r="B1342" i="30"/>
  <c r="A1342" i="30"/>
  <c r="C1341" i="30"/>
  <c r="B1341" i="30"/>
  <c r="A1341" i="30"/>
  <c r="C1340" i="30"/>
  <c r="B1340" i="30"/>
  <c r="A1340" i="30"/>
  <c r="C1339" i="30"/>
  <c r="B1339" i="30"/>
  <c r="A1339" i="30"/>
  <c r="C1338" i="30"/>
  <c r="B1338" i="30"/>
  <c r="A1338" i="30"/>
  <c r="C1337" i="30"/>
  <c r="B1337" i="30"/>
  <c r="A1337" i="30"/>
  <c r="C1336" i="30"/>
  <c r="B1336" i="30"/>
  <c r="A1336" i="30"/>
  <c r="C1335" i="30"/>
  <c r="B1335" i="30"/>
  <c r="A1335" i="30"/>
  <c r="C1334" i="30"/>
  <c r="B1334" i="30"/>
  <c r="A1334" i="30"/>
  <c r="C1333" i="30"/>
  <c r="B1333" i="30"/>
  <c r="A1333" i="30"/>
  <c r="C1332" i="30"/>
  <c r="B1332" i="30"/>
  <c r="A1332" i="30"/>
  <c r="C1331" i="30"/>
  <c r="B1331" i="30"/>
  <c r="A1331" i="30"/>
  <c r="C1330" i="30"/>
  <c r="B1330" i="30"/>
  <c r="A1330" i="30"/>
  <c r="C1329" i="30"/>
  <c r="B1329" i="30"/>
  <c r="A1329" i="30"/>
  <c r="C1328" i="30"/>
  <c r="B1328" i="30"/>
  <c r="A1328" i="30"/>
  <c r="C1327" i="30"/>
  <c r="B1327" i="30"/>
  <c r="A1327" i="30"/>
  <c r="C1326" i="30"/>
  <c r="B1326" i="30"/>
  <c r="A1326" i="30"/>
  <c r="C1325" i="30"/>
  <c r="B1325" i="30"/>
  <c r="A1325" i="30"/>
  <c r="C1324" i="30"/>
  <c r="B1324" i="30"/>
  <c r="A1324" i="30"/>
  <c r="C1323" i="30"/>
  <c r="B1323" i="30"/>
  <c r="A1323" i="30"/>
  <c r="C1322" i="30"/>
  <c r="B1322" i="30"/>
  <c r="A1322" i="30"/>
  <c r="C1321" i="30"/>
  <c r="B1321" i="30"/>
  <c r="A1321" i="30"/>
  <c r="C1320" i="30"/>
  <c r="B1320" i="30"/>
  <c r="A1320" i="30"/>
  <c r="C1319" i="30"/>
  <c r="B1319" i="30"/>
  <c r="A1319" i="30"/>
  <c r="C1318" i="30"/>
  <c r="B1318" i="30"/>
  <c r="A1318" i="30"/>
  <c r="C1317" i="30"/>
  <c r="B1317" i="30"/>
  <c r="A1317" i="30"/>
  <c r="C1316" i="30"/>
  <c r="B1316" i="30"/>
  <c r="A1316" i="30"/>
  <c r="C1315" i="30"/>
  <c r="B1315" i="30"/>
  <c r="A1315" i="30"/>
  <c r="C1314" i="30"/>
  <c r="B1314" i="30"/>
  <c r="A1314" i="30"/>
  <c r="C1313" i="30"/>
  <c r="B1313" i="30"/>
  <c r="A1313" i="30"/>
  <c r="C1312" i="30"/>
  <c r="B1312" i="30"/>
  <c r="A1312" i="30"/>
  <c r="C1311" i="30"/>
  <c r="B1311" i="30"/>
  <c r="A1311" i="30"/>
  <c r="C1310" i="30"/>
  <c r="B1310" i="30"/>
  <c r="A1310" i="30"/>
  <c r="C1309" i="30"/>
  <c r="B1309" i="30"/>
  <c r="A1309" i="30"/>
  <c r="C1308" i="30"/>
  <c r="B1308" i="30"/>
  <c r="A1308" i="30"/>
  <c r="C1307" i="30"/>
  <c r="B1307" i="30"/>
  <c r="A1307" i="30"/>
  <c r="C1306" i="30"/>
  <c r="B1306" i="30"/>
  <c r="A1306" i="30"/>
  <c r="C1305" i="30"/>
  <c r="B1305" i="30"/>
  <c r="A1305" i="30"/>
  <c r="C1304" i="30"/>
  <c r="B1304" i="30"/>
  <c r="A1304" i="30"/>
  <c r="C1303" i="30"/>
  <c r="B1303" i="30"/>
  <c r="A1303" i="30"/>
  <c r="C1302" i="30"/>
  <c r="B1302" i="30"/>
  <c r="A1302" i="30"/>
  <c r="C1301" i="30"/>
  <c r="B1301" i="30"/>
  <c r="A1301" i="30"/>
  <c r="C1300" i="30"/>
  <c r="B1300" i="30"/>
  <c r="A1300" i="30"/>
  <c r="C1299" i="30"/>
  <c r="B1299" i="30"/>
  <c r="A1299" i="30"/>
  <c r="C1298" i="30"/>
  <c r="B1298" i="30"/>
  <c r="A1298" i="30"/>
  <c r="C1297" i="30"/>
  <c r="B1297" i="30"/>
  <c r="A1297" i="30"/>
  <c r="C1296" i="30"/>
  <c r="B1296" i="30"/>
  <c r="A1296" i="30"/>
  <c r="C1295" i="30"/>
  <c r="B1295" i="30"/>
  <c r="A1295" i="30"/>
  <c r="C1294" i="30"/>
  <c r="B1294" i="30"/>
  <c r="A1294" i="30"/>
  <c r="C1293" i="30"/>
  <c r="B1293" i="30"/>
  <c r="A1293" i="30"/>
  <c r="C1292" i="30"/>
  <c r="B1292" i="30"/>
  <c r="A1292" i="30"/>
  <c r="C1291" i="30"/>
  <c r="B1291" i="30"/>
  <c r="A1291" i="30"/>
  <c r="C1290" i="30"/>
  <c r="B1290" i="30"/>
  <c r="A1290" i="30"/>
  <c r="C1289" i="30"/>
  <c r="B1289" i="30"/>
  <c r="A1289" i="30"/>
  <c r="C1288" i="30"/>
  <c r="B1288" i="30"/>
  <c r="A1288" i="30"/>
  <c r="C1287" i="30"/>
  <c r="B1287" i="30"/>
  <c r="A1287" i="30"/>
  <c r="C1286" i="30"/>
  <c r="B1286" i="30"/>
  <c r="A1286" i="30"/>
  <c r="C1285" i="30"/>
  <c r="B1285" i="30"/>
  <c r="A1285" i="30"/>
  <c r="C1284" i="30"/>
  <c r="B1284" i="30"/>
  <c r="A1284" i="30"/>
  <c r="C1283" i="30"/>
  <c r="B1283" i="30"/>
  <c r="A1283" i="30"/>
  <c r="C1282" i="30"/>
  <c r="B1282" i="30"/>
  <c r="A1282" i="30"/>
  <c r="C1281" i="30"/>
  <c r="B1281" i="30"/>
  <c r="A1281" i="30"/>
  <c r="C1280" i="30"/>
  <c r="B1280" i="30"/>
  <c r="A1280" i="30"/>
  <c r="C1279" i="30"/>
  <c r="B1279" i="30"/>
  <c r="A1279" i="30"/>
  <c r="C1278" i="30"/>
  <c r="B1278" i="30"/>
  <c r="A1278" i="30"/>
  <c r="C1277" i="30"/>
  <c r="B1277" i="30"/>
  <c r="A1277" i="30"/>
  <c r="C1276" i="30"/>
  <c r="B1276" i="30"/>
  <c r="A1276" i="30"/>
  <c r="C1275" i="30"/>
  <c r="B1275" i="30"/>
  <c r="A1275" i="30"/>
  <c r="C1274" i="30"/>
  <c r="B1274" i="30"/>
  <c r="A1274" i="30"/>
  <c r="C1273" i="30"/>
  <c r="B1273" i="30"/>
  <c r="A1273" i="30"/>
  <c r="C1272" i="30"/>
  <c r="B1272" i="30"/>
  <c r="A1272" i="30"/>
  <c r="C1271" i="30"/>
  <c r="B1271" i="30"/>
  <c r="A1271" i="30"/>
  <c r="C1270" i="30"/>
  <c r="B1270" i="30"/>
  <c r="A1270" i="30"/>
  <c r="C1269" i="30"/>
  <c r="B1269" i="30"/>
  <c r="A1269" i="30"/>
  <c r="C1268" i="30"/>
  <c r="B1268" i="30"/>
  <c r="A1268" i="30"/>
  <c r="C1267" i="30"/>
  <c r="B1267" i="30"/>
  <c r="A1267" i="30"/>
  <c r="C1266" i="30"/>
  <c r="B1266" i="30"/>
  <c r="A1266" i="30"/>
  <c r="C1265" i="30"/>
  <c r="B1265" i="30"/>
  <c r="A1265" i="30"/>
  <c r="C1264" i="30"/>
  <c r="B1264" i="30"/>
  <c r="A1264" i="30"/>
  <c r="C1263" i="30"/>
  <c r="B1263" i="30"/>
  <c r="A1263" i="30"/>
  <c r="C1262" i="30"/>
  <c r="B1262" i="30"/>
  <c r="A1262" i="30"/>
  <c r="C1261" i="30"/>
  <c r="B1261" i="30"/>
  <c r="A1261" i="30"/>
  <c r="C1260" i="30"/>
  <c r="B1260" i="30"/>
  <c r="A1260" i="30"/>
  <c r="C1259" i="30"/>
  <c r="B1259" i="30"/>
  <c r="A1259" i="30"/>
  <c r="C1258" i="30"/>
  <c r="B1258" i="30"/>
  <c r="A1258" i="30"/>
  <c r="C1257" i="30"/>
  <c r="B1257" i="30"/>
  <c r="A1257" i="30"/>
  <c r="C1256" i="30"/>
  <c r="B1256" i="30"/>
  <c r="A1256" i="30"/>
  <c r="C1255" i="30"/>
  <c r="B1255" i="30"/>
  <c r="A1255" i="30"/>
  <c r="C1254" i="30"/>
  <c r="B1254" i="30"/>
  <c r="A1254" i="30"/>
  <c r="C1253" i="30"/>
  <c r="B1253" i="30"/>
  <c r="A1253" i="30"/>
  <c r="C1252" i="30"/>
  <c r="B1252" i="30"/>
  <c r="A1252" i="30"/>
  <c r="C1251" i="30"/>
  <c r="B1251" i="30"/>
  <c r="A1251" i="30"/>
  <c r="C1250" i="30"/>
  <c r="B1250" i="30"/>
  <c r="A1250" i="30"/>
  <c r="C1249" i="30"/>
  <c r="B1249" i="30"/>
  <c r="A1249" i="30"/>
  <c r="C1248" i="30"/>
  <c r="B1248" i="30"/>
  <c r="A1248" i="30"/>
  <c r="C1247" i="30"/>
  <c r="B1247" i="30"/>
  <c r="A1247" i="30"/>
  <c r="C1246" i="30"/>
  <c r="B1246" i="30"/>
  <c r="A1246" i="30"/>
  <c r="C1245" i="30"/>
  <c r="B1245" i="30"/>
  <c r="A1245" i="30"/>
  <c r="C1244" i="30"/>
  <c r="B1244" i="30"/>
  <c r="A1244" i="30"/>
  <c r="C1243" i="30"/>
  <c r="B1243" i="30"/>
  <c r="A1243" i="30"/>
  <c r="C1242" i="30"/>
  <c r="B1242" i="30"/>
  <c r="A1242" i="30"/>
  <c r="C1241" i="30"/>
  <c r="B1241" i="30"/>
  <c r="A1241" i="30"/>
  <c r="C1240" i="30"/>
  <c r="B1240" i="30"/>
  <c r="A1240" i="30"/>
  <c r="C1239" i="30"/>
  <c r="B1239" i="30"/>
  <c r="A1239" i="30"/>
  <c r="C1238" i="30"/>
  <c r="B1238" i="30"/>
  <c r="A1238" i="30"/>
  <c r="C1237" i="30"/>
  <c r="B1237" i="30"/>
  <c r="A1237" i="30"/>
  <c r="C1236" i="30"/>
  <c r="B1236" i="30"/>
  <c r="A1236" i="30"/>
  <c r="C1235" i="30"/>
  <c r="B1235" i="30"/>
  <c r="A1235" i="30"/>
  <c r="C1234" i="30"/>
  <c r="B1234" i="30"/>
  <c r="A1234" i="30"/>
  <c r="C1233" i="30"/>
  <c r="B1233" i="30"/>
  <c r="A1233" i="30"/>
  <c r="C1232" i="30"/>
  <c r="B1232" i="30"/>
  <c r="A1232" i="30"/>
  <c r="C1231" i="30"/>
  <c r="B1231" i="30"/>
  <c r="A1231" i="30"/>
  <c r="C1230" i="30"/>
  <c r="B1230" i="30"/>
  <c r="A1230" i="30"/>
  <c r="C1229" i="30"/>
  <c r="B1229" i="30"/>
  <c r="A1229" i="30"/>
  <c r="C1228" i="30"/>
  <c r="B1228" i="30"/>
  <c r="A1228" i="30"/>
  <c r="C1227" i="30"/>
  <c r="B1227" i="30"/>
  <c r="A1227" i="30"/>
  <c r="C1226" i="30"/>
  <c r="B1226" i="30"/>
  <c r="A1226" i="30"/>
  <c r="C1225" i="30"/>
  <c r="B1225" i="30"/>
  <c r="A1225" i="30"/>
  <c r="C1224" i="30"/>
  <c r="B1224" i="30"/>
  <c r="A1224" i="30"/>
  <c r="C1223" i="30"/>
  <c r="B1223" i="30"/>
  <c r="A1223" i="30"/>
  <c r="C1222" i="30"/>
  <c r="B1222" i="30"/>
  <c r="A1222" i="30"/>
  <c r="C1221" i="30"/>
  <c r="B1221" i="30"/>
  <c r="A1221" i="30"/>
  <c r="C1220" i="30"/>
  <c r="B1220" i="30"/>
  <c r="A1220" i="30"/>
  <c r="C1219" i="30"/>
  <c r="B1219" i="30"/>
  <c r="A1219" i="30"/>
  <c r="C1218" i="30"/>
  <c r="B1218" i="30"/>
  <c r="A1218" i="30"/>
  <c r="C1217" i="30"/>
  <c r="B1217" i="30"/>
  <c r="A1217" i="30"/>
  <c r="C1216" i="30"/>
  <c r="B1216" i="30"/>
  <c r="A1216" i="30"/>
  <c r="C1215" i="30"/>
  <c r="B1215" i="30"/>
  <c r="A1215" i="30"/>
  <c r="C1214" i="30"/>
  <c r="B1214" i="30"/>
  <c r="A1214" i="30"/>
  <c r="C1213" i="30"/>
  <c r="B1213" i="30"/>
  <c r="A1213" i="30"/>
  <c r="C1212" i="30"/>
  <c r="B1212" i="30"/>
  <c r="A1212" i="30"/>
  <c r="C1211" i="30"/>
  <c r="B1211" i="30"/>
  <c r="A1211" i="30"/>
  <c r="C1210" i="30"/>
  <c r="B1210" i="30"/>
  <c r="A1210" i="30"/>
  <c r="C1209" i="30"/>
  <c r="B1209" i="30"/>
  <c r="A1209" i="30"/>
  <c r="C1208" i="30"/>
  <c r="B1208" i="30"/>
  <c r="A1208" i="30"/>
  <c r="C1207" i="30"/>
  <c r="B1207" i="30"/>
  <c r="A1207" i="30"/>
  <c r="C1206" i="30"/>
  <c r="B1206" i="30"/>
  <c r="A1206" i="30"/>
  <c r="C1205" i="30"/>
  <c r="B1205" i="30"/>
  <c r="A1205" i="30"/>
  <c r="C1204" i="30"/>
  <c r="B1204" i="30"/>
  <c r="A1204" i="30"/>
  <c r="C1203" i="30"/>
  <c r="B1203" i="30"/>
  <c r="A1203" i="30"/>
  <c r="C1202" i="30"/>
  <c r="B1202" i="30"/>
  <c r="A1202" i="30"/>
  <c r="C1201" i="30"/>
  <c r="B1201" i="30"/>
  <c r="A1201" i="30"/>
  <c r="C1200" i="30"/>
  <c r="B1200" i="30"/>
  <c r="A1200" i="30"/>
  <c r="C1199" i="30"/>
  <c r="B1199" i="30"/>
  <c r="A1199" i="30"/>
  <c r="C1198" i="30"/>
  <c r="B1198" i="30"/>
  <c r="A1198" i="30"/>
  <c r="C1197" i="30"/>
  <c r="B1197" i="30"/>
  <c r="A1197" i="30"/>
  <c r="C1196" i="30"/>
  <c r="B1196" i="30"/>
  <c r="A1196" i="30"/>
  <c r="C1195" i="30"/>
  <c r="B1195" i="30"/>
  <c r="A1195" i="30"/>
  <c r="C1194" i="30"/>
  <c r="B1194" i="30"/>
  <c r="A1194" i="30"/>
  <c r="C1193" i="30"/>
  <c r="B1193" i="30"/>
  <c r="A1193" i="30"/>
  <c r="C1192" i="30"/>
  <c r="B1192" i="30"/>
  <c r="A1192" i="30"/>
  <c r="C1191" i="30"/>
  <c r="B1191" i="30"/>
  <c r="A1191" i="30"/>
  <c r="C1190" i="30"/>
  <c r="B1190" i="30"/>
  <c r="A1190" i="30"/>
  <c r="C1189" i="30"/>
  <c r="B1189" i="30"/>
  <c r="A1189" i="30"/>
  <c r="C1188" i="30"/>
  <c r="B1188" i="30"/>
  <c r="A1188" i="30"/>
  <c r="C1187" i="30"/>
  <c r="B1187" i="30"/>
  <c r="A1187" i="30"/>
  <c r="C1186" i="30"/>
  <c r="B1186" i="30"/>
  <c r="A1186" i="30"/>
  <c r="C1185" i="30"/>
  <c r="B1185" i="30"/>
  <c r="A1185" i="30"/>
  <c r="C1184" i="30"/>
  <c r="B1184" i="30"/>
  <c r="A1184" i="30"/>
  <c r="C1183" i="30"/>
  <c r="B1183" i="30"/>
  <c r="A1183" i="30"/>
  <c r="C1182" i="30"/>
  <c r="B1182" i="30"/>
  <c r="A1182" i="30"/>
  <c r="C1181" i="30"/>
  <c r="B1181" i="30"/>
  <c r="A1181" i="30"/>
  <c r="C1180" i="30"/>
  <c r="B1180" i="30"/>
  <c r="A1180" i="30"/>
  <c r="C1179" i="30"/>
  <c r="B1179" i="30"/>
  <c r="A1179" i="30"/>
  <c r="C1178" i="30"/>
  <c r="B1178" i="30"/>
  <c r="A1178" i="30"/>
  <c r="C1177" i="30"/>
  <c r="B1177" i="30"/>
  <c r="A1177" i="30"/>
  <c r="C1176" i="30"/>
  <c r="B1176" i="30"/>
  <c r="A1176" i="30"/>
  <c r="C1175" i="30"/>
  <c r="B1175" i="30"/>
  <c r="A1175" i="30"/>
  <c r="C1174" i="30"/>
  <c r="B1174" i="30"/>
  <c r="A1174" i="30"/>
  <c r="C1173" i="30"/>
  <c r="B1173" i="30"/>
  <c r="A1173" i="30"/>
  <c r="C1172" i="30"/>
  <c r="B1172" i="30"/>
  <c r="A1172" i="30"/>
  <c r="C1171" i="30"/>
  <c r="B1171" i="30"/>
  <c r="A1171" i="30"/>
  <c r="C1170" i="30"/>
  <c r="B1170" i="30"/>
  <c r="A1170" i="30"/>
  <c r="C1169" i="30"/>
  <c r="B1169" i="30"/>
  <c r="A1169" i="30"/>
  <c r="C1168" i="30"/>
  <c r="B1168" i="30"/>
  <c r="A1168" i="30"/>
  <c r="C1167" i="30"/>
  <c r="B1167" i="30"/>
  <c r="A1167" i="30"/>
  <c r="C1166" i="30"/>
  <c r="B1166" i="30"/>
  <c r="A1166" i="30"/>
  <c r="C1165" i="30"/>
  <c r="B1165" i="30"/>
  <c r="A1165" i="30"/>
  <c r="C1164" i="30"/>
  <c r="B1164" i="30"/>
  <c r="A1164" i="30"/>
  <c r="C1163" i="30"/>
  <c r="B1163" i="30"/>
  <c r="A1163" i="30"/>
  <c r="C1162" i="30"/>
  <c r="B1162" i="30"/>
  <c r="A1162" i="30"/>
  <c r="C1161" i="30"/>
  <c r="B1161" i="30"/>
  <c r="A1161" i="30"/>
  <c r="C1160" i="30"/>
  <c r="B1160" i="30"/>
  <c r="A1160" i="30"/>
  <c r="C1159" i="30"/>
  <c r="B1159" i="30"/>
  <c r="A1159" i="30"/>
  <c r="C1158" i="30"/>
  <c r="B1158" i="30"/>
  <c r="A1158" i="30"/>
  <c r="C1157" i="30"/>
  <c r="B1157" i="30"/>
  <c r="A1157" i="30"/>
  <c r="C1156" i="30"/>
  <c r="B1156" i="30"/>
  <c r="A1156" i="30"/>
  <c r="C1155" i="30"/>
  <c r="B1155" i="30"/>
  <c r="A1155" i="30"/>
  <c r="C1154" i="30"/>
  <c r="B1154" i="30"/>
  <c r="A1154" i="30"/>
  <c r="C1153" i="30"/>
  <c r="B1153" i="30"/>
  <c r="A1153" i="30"/>
  <c r="C1152" i="30"/>
  <c r="B1152" i="30"/>
  <c r="A1152" i="30"/>
  <c r="C1151" i="30"/>
  <c r="B1151" i="30"/>
  <c r="A1151" i="30"/>
  <c r="C1150" i="30"/>
  <c r="B1150" i="30"/>
  <c r="A1150" i="30"/>
  <c r="C1149" i="30"/>
  <c r="B1149" i="30"/>
  <c r="A1149" i="30"/>
  <c r="C1148" i="30"/>
  <c r="B1148" i="30"/>
  <c r="A1148" i="30"/>
  <c r="C1147" i="30"/>
  <c r="B1147" i="30"/>
  <c r="A1147" i="30"/>
  <c r="C1146" i="30"/>
  <c r="B1146" i="30"/>
  <c r="A1146" i="30"/>
  <c r="C1145" i="30"/>
  <c r="B1145" i="30"/>
  <c r="A1145" i="30"/>
  <c r="C1144" i="30"/>
  <c r="B1144" i="30"/>
  <c r="A1144" i="30"/>
  <c r="C1143" i="30"/>
  <c r="B1143" i="30"/>
  <c r="A1143" i="30"/>
  <c r="C1142" i="30"/>
  <c r="B1142" i="30"/>
  <c r="A1142" i="30"/>
  <c r="C1141" i="30"/>
  <c r="B1141" i="30"/>
  <c r="A1141" i="30"/>
  <c r="C1140" i="30"/>
  <c r="B1140" i="30"/>
  <c r="A1140" i="30"/>
  <c r="C1139" i="30"/>
  <c r="B1139" i="30"/>
  <c r="A1139" i="30"/>
  <c r="C1138" i="30"/>
  <c r="B1138" i="30"/>
  <c r="A1138" i="30"/>
  <c r="C1137" i="30"/>
  <c r="B1137" i="30"/>
  <c r="A1137" i="30"/>
  <c r="C1136" i="30"/>
  <c r="B1136" i="30"/>
  <c r="A1136" i="30"/>
  <c r="C1135" i="30"/>
  <c r="B1135" i="30"/>
  <c r="A1135" i="30"/>
  <c r="C1134" i="30"/>
  <c r="B1134" i="30"/>
  <c r="A1134" i="30"/>
  <c r="C1133" i="30"/>
  <c r="B1133" i="30"/>
  <c r="A1133" i="30"/>
  <c r="C1132" i="30"/>
  <c r="B1132" i="30"/>
  <c r="A1132" i="30"/>
  <c r="C1131" i="30"/>
  <c r="B1131" i="30"/>
  <c r="A1131" i="30"/>
  <c r="C1130" i="30"/>
  <c r="B1130" i="30"/>
  <c r="A1130" i="30"/>
  <c r="C1129" i="30"/>
  <c r="B1129" i="30"/>
  <c r="A1129" i="30"/>
  <c r="C1128" i="30"/>
  <c r="B1128" i="30"/>
  <c r="A1128" i="30"/>
  <c r="C1127" i="30"/>
  <c r="B1127" i="30"/>
  <c r="A1127" i="30"/>
  <c r="C1126" i="30"/>
  <c r="B1126" i="30"/>
  <c r="A1126" i="30"/>
  <c r="C1125" i="30"/>
  <c r="B1125" i="30"/>
  <c r="A1125" i="30"/>
  <c r="C1124" i="30"/>
  <c r="B1124" i="30"/>
  <c r="A1124" i="30"/>
  <c r="C1123" i="30"/>
  <c r="B1123" i="30"/>
  <c r="A1123" i="30"/>
  <c r="C1122" i="30"/>
  <c r="B1122" i="30"/>
  <c r="A1122" i="30"/>
  <c r="C1121" i="30"/>
  <c r="B1121" i="30"/>
  <c r="A1121" i="30"/>
  <c r="C1120" i="30"/>
  <c r="B1120" i="30"/>
  <c r="A1120" i="30"/>
  <c r="C1119" i="30"/>
  <c r="B1119" i="30"/>
  <c r="A1119" i="30"/>
  <c r="C1118" i="30"/>
  <c r="B1118" i="30"/>
  <c r="A1118" i="30"/>
  <c r="C1117" i="30"/>
  <c r="B1117" i="30"/>
  <c r="A1117" i="30"/>
  <c r="C1116" i="30"/>
  <c r="B1116" i="30"/>
  <c r="A1116" i="30"/>
  <c r="C1115" i="30"/>
  <c r="B1115" i="30"/>
  <c r="A1115" i="30"/>
  <c r="C1114" i="30"/>
  <c r="B1114" i="30"/>
  <c r="A1114" i="30"/>
  <c r="C1113" i="30"/>
  <c r="B1113" i="30"/>
  <c r="A1113" i="30"/>
  <c r="C1112" i="30"/>
  <c r="B1112" i="30"/>
  <c r="A1112" i="30"/>
  <c r="C1111" i="30"/>
  <c r="B1111" i="30"/>
  <c r="A1111" i="30"/>
  <c r="C1110" i="30"/>
  <c r="B1110" i="30"/>
  <c r="A1110" i="30"/>
  <c r="C1109" i="30"/>
  <c r="B1109" i="30"/>
  <c r="A1109" i="30"/>
  <c r="C1108" i="30"/>
  <c r="B1108" i="30"/>
  <c r="A1108" i="30"/>
  <c r="C1107" i="30"/>
  <c r="B1107" i="30"/>
  <c r="A1107" i="30"/>
  <c r="C1106" i="30"/>
  <c r="B1106" i="30"/>
  <c r="A1106" i="30"/>
  <c r="C1105" i="30"/>
  <c r="B1105" i="30"/>
  <c r="A1105" i="30"/>
  <c r="C1104" i="30"/>
  <c r="B1104" i="30"/>
  <c r="A1104" i="30"/>
  <c r="C1103" i="30"/>
  <c r="B1103" i="30"/>
  <c r="A1103" i="30"/>
  <c r="C1102" i="30"/>
  <c r="B1102" i="30"/>
  <c r="A1102" i="30"/>
  <c r="C1101" i="30"/>
  <c r="B1101" i="30"/>
  <c r="A1101" i="30"/>
  <c r="C1100" i="30"/>
  <c r="B1100" i="30"/>
  <c r="A1100" i="30"/>
  <c r="C1099" i="30"/>
  <c r="B1099" i="30"/>
  <c r="A1099" i="30"/>
  <c r="C1098" i="30"/>
  <c r="B1098" i="30"/>
  <c r="A1098" i="30"/>
  <c r="C1097" i="30"/>
  <c r="B1097" i="30"/>
  <c r="A1097" i="30"/>
  <c r="C1096" i="30"/>
  <c r="B1096" i="30"/>
  <c r="A1096" i="30"/>
  <c r="C1095" i="30"/>
  <c r="B1095" i="30"/>
  <c r="A1095" i="30"/>
  <c r="C1094" i="30"/>
  <c r="B1094" i="30"/>
  <c r="A1094" i="30"/>
  <c r="C1093" i="30"/>
  <c r="B1093" i="30"/>
  <c r="A1093" i="30"/>
  <c r="C1092" i="30"/>
  <c r="B1092" i="30"/>
  <c r="A1092" i="30"/>
  <c r="C1091" i="30"/>
  <c r="B1091" i="30"/>
  <c r="A1091" i="30"/>
  <c r="C1090" i="30"/>
  <c r="B1090" i="30"/>
  <c r="A1090" i="30"/>
  <c r="C1089" i="30"/>
  <c r="B1089" i="30"/>
  <c r="A1089" i="30"/>
  <c r="C1088" i="30"/>
  <c r="B1088" i="30"/>
  <c r="A1088" i="30"/>
  <c r="C1087" i="30"/>
  <c r="B1087" i="30"/>
  <c r="A1087" i="30"/>
  <c r="C1086" i="30"/>
  <c r="B1086" i="30"/>
  <c r="A1086" i="30"/>
  <c r="C1085" i="30"/>
  <c r="B1085" i="30"/>
  <c r="A1085" i="30"/>
  <c r="C1084" i="30"/>
  <c r="B1084" i="30"/>
  <c r="A1084" i="30"/>
  <c r="C1083" i="30"/>
  <c r="B1083" i="30"/>
  <c r="A1083" i="30"/>
  <c r="C1082" i="30"/>
  <c r="B1082" i="30"/>
  <c r="A1082" i="30"/>
  <c r="C1081" i="30"/>
  <c r="B1081" i="30"/>
  <c r="A1081" i="30"/>
  <c r="C1080" i="30"/>
  <c r="B1080" i="30"/>
  <c r="A1080" i="30"/>
  <c r="C1079" i="30"/>
  <c r="B1079" i="30"/>
  <c r="A1079" i="30"/>
  <c r="C1078" i="30"/>
  <c r="B1078" i="30"/>
  <c r="A1078" i="30"/>
  <c r="C1077" i="30"/>
  <c r="B1077" i="30"/>
  <c r="A1077" i="30"/>
  <c r="C1076" i="30"/>
  <c r="B1076" i="30"/>
  <c r="A1076" i="30"/>
  <c r="C1075" i="30"/>
  <c r="B1075" i="30"/>
  <c r="A1075" i="30"/>
  <c r="C1074" i="30"/>
  <c r="B1074" i="30"/>
  <c r="A1074" i="30"/>
  <c r="C1073" i="30"/>
  <c r="B1073" i="30"/>
  <c r="A1073" i="30"/>
  <c r="C1072" i="30"/>
  <c r="B1072" i="30"/>
  <c r="A1072" i="30"/>
  <c r="C1071" i="30"/>
  <c r="B1071" i="30"/>
  <c r="A1071" i="30"/>
  <c r="C1070" i="30"/>
  <c r="B1070" i="30"/>
  <c r="A1070" i="30"/>
  <c r="C1069" i="30"/>
  <c r="B1069" i="30"/>
  <c r="A1069" i="30"/>
  <c r="C1068" i="30"/>
  <c r="B1068" i="30"/>
  <c r="A1068" i="30"/>
  <c r="C1067" i="30"/>
  <c r="B1067" i="30"/>
  <c r="A1067" i="30"/>
  <c r="C1066" i="30"/>
  <c r="B1066" i="30"/>
  <c r="A1066" i="30"/>
  <c r="C1065" i="30"/>
  <c r="B1065" i="30"/>
  <c r="A1065" i="30"/>
  <c r="C1064" i="30"/>
  <c r="B1064" i="30"/>
  <c r="A1064" i="30"/>
  <c r="C1063" i="30"/>
  <c r="B1063" i="30"/>
  <c r="A1063" i="30"/>
  <c r="C1062" i="30"/>
  <c r="B1062" i="30"/>
  <c r="A1062" i="30"/>
  <c r="C1061" i="30"/>
  <c r="B1061" i="30"/>
  <c r="A1061" i="30"/>
  <c r="C1060" i="30"/>
  <c r="B1060" i="30"/>
  <c r="A1060" i="30"/>
  <c r="C1059" i="30"/>
  <c r="B1059" i="30"/>
  <c r="A1059" i="30"/>
  <c r="C1058" i="30"/>
  <c r="B1058" i="30"/>
  <c r="A1058" i="30"/>
  <c r="C1057" i="30"/>
  <c r="B1057" i="30"/>
  <c r="A1057" i="30"/>
  <c r="C1056" i="30"/>
  <c r="B1056" i="30"/>
  <c r="A1056" i="30"/>
  <c r="C1055" i="30"/>
  <c r="B1055" i="30"/>
  <c r="A1055" i="30"/>
  <c r="C1054" i="30"/>
  <c r="B1054" i="30"/>
  <c r="A1054" i="30"/>
  <c r="C1053" i="30"/>
  <c r="B1053" i="30"/>
  <c r="A1053" i="30"/>
  <c r="C1052" i="30"/>
  <c r="B1052" i="30"/>
  <c r="A1052" i="30"/>
  <c r="C1051" i="30"/>
  <c r="B1051" i="30"/>
  <c r="A1051" i="30"/>
  <c r="C1050" i="30"/>
  <c r="B1050" i="30"/>
  <c r="A1050" i="30"/>
  <c r="C1049" i="30"/>
  <c r="B1049" i="30"/>
  <c r="A1049" i="30"/>
  <c r="C1048" i="30"/>
  <c r="B1048" i="30"/>
  <c r="A1048" i="30"/>
  <c r="C1047" i="30"/>
  <c r="B1047" i="30"/>
  <c r="A1047" i="30"/>
  <c r="C1046" i="30"/>
  <c r="B1046" i="30"/>
  <c r="A1046" i="30"/>
  <c r="C1045" i="30"/>
  <c r="B1045" i="30"/>
  <c r="A1045" i="30"/>
  <c r="C1044" i="30"/>
  <c r="B1044" i="30"/>
  <c r="A1044" i="30"/>
  <c r="C1043" i="30"/>
  <c r="B1043" i="30"/>
  <c r="A1043" i="30"/>
  <c r="C1042" i="30"/>
  <c r="B1042" i="30"/>
  <c r="A1042" i="30"/>
  <c r="C1041" i="30"/>
  <c r="B1041" i="30"/>
  <c r="A1041" i="30"/>
  <c r="C1040" i="30"/>
  <c r="B1040" i="30"/>
  <c r="A1040" i="30"/>
  <c r="C1039" i="30"/>
  <c r="B1039" i="30"/>
  <c r="A1039" i="30"/>
  <c r="C1038" i="30"/>
  <c r="B1038" i="30"/>
  <c r="A1038" i="30"/>
  <c r="C1037" i="30"/>
  <c r="B1037" i="30"/>
  <c r="A1037" i="30"/>
  <c r="C1036" i="30"/>
  <c r="B1036" i="30"/>
  <c r="A1036" i="30"/>
  <c r="C1035" i="30"/>
  <c r="B1035" i="30"/>
  <c r="A1035" i="30"/>
  <c r="C1034" i="30"/>
  <c r="B1034" i="30"/>
  <c r="A1034" i="30"/>
  <c r="C1033" i="30"/>
  <c r="B1033" i="30"/>
  <c r="A1033" i="30"/>
  <c r="C1032" i="30"/>
  <c r="B1032" i="30"/>
  <c r="A1032" i="30"/>
  <c r="C1031" i="30"/>
  <c r="B1031" i="30"/>
  <c r="A1031" i="30"/>
  <c r="C1030" i="30"/>
  <c r="B1030" i="30"/>
  <c r="A1030" i="30"/>
  <c r="C1029" i="30"/>
  <c r="B1029" i="30"/>
  <c r="A1029" i="30"/>
  <c r="C1028" i="30"/>
  <c r="B1028" i="30"/>
  <c r="A1028" i="30"/>
  <c r="C1027" i="30"/>
  <c r="B1027" i="30"/>
  <c r="A1027" i="30"/>
  <c r="C1026" i="30"/>
  <c r="B1026" i="30"/>
  <c r="A1026" i="30"/>
  <c r="C1025" i="30"/>
  <c r="B1025" i="30"/>
  <c r="A1025" i="30"/>
  <c r="C1024" i="30"/>
  <c r="B1024" i="30"/>
  <c r="A1024" i="30"/>
  <c r="C1023" i="30"/>
  <c r="B1023" i="30"/>
  <c r="A1023" i="30"/>
  <c r="C1022" i="30"/>
  <c r="B1022" i="30"/>
  <c r="A1022" i="30"/>
  <c r="C1021" i="30"/>
  <c r="B1021" i="30"/>
  <c r="A1021" i="30"/>
  <c r="C1020" i="30"/>
  <c r="B1020" i="30"/>
  <c r="A1020" i="30"/>
  <c r="C1019" i="30"/>
  <c r="B1019" i="30"/>
  <c r="A1019" i="30"/>
  <c r="C1018" i="30"/>
  <c r="B1018" i="30"/>
  <c r="A1018" i="30"/>
  <c r="C1017" i="30"/>
  <c r="B1017" i="30"/>
  <c r="A1017" i="30"/>
  <c r="C1016" i="30"/>
  <c r="B1016" i="30"/>
  <c r="A1016" i="30"/>
  <c r="C1015" i="30"/>
  <c r="B1015" i="30"/>
  <c r="A1015" i="30"/>
  <c r="C1014" i="30"/>
  <c r="B1014" i="30"/>
  <c r="A1014" i="30"/>
  <c r="C1013" i="30"/>
  <c r="B1013" i="30"/>
  <c r="A1013" i="30"/>
  <c r="C1012" i="30"/>
  <c r="B1012" i="30"/>
  <c r="A1012" i="30"/>
  <c r="C1011" i="30"/>
  <c r="B1011" i="30"/>
  <c r="A1011" i="30"/>
  <c r="C1010" i="30"/>
  <c r="B1010" i="30"/>
  <c r="A1010" i="30"/>
  <c r="C1009" i="30"/>
  <c r="B1009" i="30"/>
  <c r="A1009" i="30"/>
  <c r="C1008" i="30"/>
  <c r="B1008" i="30"/>
  <c r="A1008" i="30"/>
  <c r="C1007" i="30"/>
  <c r="B1007" i="30"/>
  <c r="A1007" i="30"/>
  <c r="C1006" i="30"/>
  <c r="B1006" i="30"/>
  <c r="A1006" i="30"/>
  <c r="C1005" i="30"/>
  <c r="B1005" i="30"/>
  <c r="A1005" i="30"/>
  <c r="C1004" i="30"/>
  <c r="B1004" i="30"/>
  <c r="A1004" i="30"/>
  <c r="C1003" i="30"/>
  <c r="B1003" i="30"/>
  <c r="A1003" i="30"/>
  <c r="C1002" i="30"/>
  <c r="B1002" i="30"/>
  <c r="A1002" i="30"/>
  <c r="C1001" i="30"/>
  <c r="B1001" i="30"/>
  <c r="A1001" i="30"/>
  <c r="C1000" i="30"/>
  <c r="B1000" i="30"/>
  <c r="A1000" i="30"/>
  <c r="C999" i="30"/>
  <c r="B999" i="30"/>
  <c r="A999" i="30"/>
  <c r="C998" i="30"/>
  <c r="B998" i="30"/>
  <c r="A998" i="30"/>
  <c r="C997" i="30"/>
  <c r="B997" i="30"/>
  <c r="A997" i="30"/>
  <c r="C996" i="30"/>
  <c r="B996" i="30"/>
  <c r="A996" i="30"/>
  <c r="C995" i="30"/>
  <c r="B995" i="30"/>
  <c r="A995" i="30"/>
  <c r="C994" i="30"/>
  <c r="B994" i="30"/>
  <c r="A994" i="30"/>
  <c r="C993" i="30"/>
  <c r="B993" i="30"/>
  <c r="A993" i="30"/>
  <c r="C992" i="30"/>
  <c r="B992" i="30"/>
  <c r="A992" i="30"/>
  <c r="C991" i="30"/>
  <c r="B991" i="30"/>
  <c r="A991" i="30"/>
  <c r="C990" i="30"/>
  <c r="B990" i="30"/>
  <c r="A990" i="30"/>
  <c r="C989" i="30"/>
  <c r="B989" i="30"/>
  <c r="A989" i="30"/>
  <c r="C988" i="30"/>
  <c r="B988" i="30"/>
  <c r="A988" i="30"/>
  <c r="C987" i="30"/>
  <c r="B987" i="30"/>
  <c r="A987" i="30"/>
  <c r="C986" i="30"/>
  <c r="B986" i="30"/>
  <c r="A986" i="30"/>
  <c r="C985" i="30"/>
  <c r="B985" i="30"/>
  <c r="A985" i="30"/>
  <c r="C984" i="30"/>
  <c r="B984" i="30"/>
  <c r="A984" i="30"/>
  <c r="C983" i="30"/>
  <c r="B983" i="30"/>
  <c r="A983" i="30"/>
  <c r="C982" i="30"/>
  <c r="B982" i="30"/>
  <c r="A982" i="30"/>
  <c r="C981" i="30"/>
  <c r="B981" i="30"/>
  <c r="A981" i="30"/>
  <c r="C980" i="30"/>
  <c r="B980" i="30"/>
  <c r="A980" i="30"/>
  <c r="C979" i="30"/>
  <c r="B979" i="30"/>
  <c r="A979" i="30"/>
  <c r="C978" i="30"/>
  <c r="B978" i="30"/>
  <c r="A978" i="30"/>
  <c r="C977" i="30"/>
  <c r="B977" i="30"/>
  <c r="A977" i="30"/>
  <c r="C976" i="30"/>
  <c r="B976" i="30"/>
  <c r="A976" i="30"/>
  <c r="C975" i="30"/>
  <c r="B975" i="30"/>
  <c r="A975" i="30"/>
  <c r="C974" i="30"/>
  <c r="B974" i="30"/>
  <c r="A974" i="30"/>
  <c r="C973" i="30"/>
  <c r="B973" i="30"/>
  <c r="A973" i="30"/>
  <c r="C972" i="30"/>
  <c r="B972" i="30"/>
  <c r="A972" i="30"/>
  <c r="C971" i="30"/>
  <c r="B971" i="30"/>
  <c r="A971" i="30"/>
  <c r="C970" i="30"/>
  <c r="B970" i="30"/>
  <c r="A970" i="30"/>
  <c r="C969" i="30"/>
  <c r="B969" i="30"/>
  <c r="A969" i="30"/>
  <c r="C968" i="30"/>
  <c r="B968" i="30"/>
  <c r="A968" i="30"/>
  <c r="C967" i="30"/>
  <c r="B967" i="30"/>
  <c r="A967" i="30"/>
  <c r="C966" i="30"/>
  <c r="B966" i="30"/>
  <c r="A966" i="30"/>
  <c r="C965" i="30"/>
  <c r="B965" i="30"/>
  <c r="A965" i="30"/>
  <c r="C964" i="30"/>
  <c r="B964" i="30"/>
  <c r="A964" i="30"/>
  <c r="C963" i="30"/>
  <c r="B963" i="30"/>
  <c r="A963" i="30"/>
  <c r="C962" i="30"/>
  <c r="B962" i="30"/>
  <c r="A962" i="30"/>
  <c r="C961" i="30"/>
  <c r="B961" i="30"/>
  <c r="A961" i="30"/>
  <c r="C960" i="30"/>
  <c r="B960" i="30"/>
  <c r="A960" i="30"/>
  <c r="C959" i="30"/>
  <c r="B959" i="30"/>
  <c r="A959" i="30"/>
  <c r="C958" i="30"/>
  <c r="B958" i="30"/>
  <c r="A958" i="30"/>
  <c r="C957" i="30"/>
  <c r="B957" i="30"/>
  <c r="A957" i="30"/>
  <c r="C956" i="30"/>
  <c r="B956" i="30"/>
  <c r="A956" i="30"/>
  <c r="C955" i="30"/>
  <c r="B955" i="30"/>
  <c r="A955" i="30"/>
  <c r="C954" i="30"/>
  <c r="B954" i="30"/>
  <c r="A954" i="30"/>
  <c r="C953" i="30"/>
  <c r="B953" i="30"/>
  <c r="A953" i="30"/>
  <c r="C952" i="30"/>
  <c r="B952" i="30"/>
  <c r="A952" i="30"/>
  <c r="C951" i="30"/>
  <c r="B951" i="30"/>
  <c r="A951" i="30"/>
  <c r="C950" i="30"/>
  <c r="B950" i="30"/>
  <c r="A950" i="30"/>
  <c r="C949" i="30"/>
  <c r="B949" i="30"/>
  <c r="A949" i="30"/>
  <c r="C948" i="30"/>
  <c r="B948" i="30"/>
  <c r="A948" i="30"/>
  <c r="C947" i="30"/>
  <c r="B947" i="30"/>
  <c r="A947" i="30"/>
  <c r="C946" i="30"/>
  <c r="B946" i="30"/>
  <c r="A946" i="30"/>
  <c r="C945" i="30"/>
  <c r="B945" i="30"/>
  <c r="A945" i="30"/>
  <c r="C944" i="30"/>
  <c r="B944" i="30"/>
  <c r="A944" i="30"/>
  <c r="C943" i="30"/>
  <c r="B943" i="30"/>
  <c r="A943" i="30"/>
  <c r="C942" i="30"/>
  <c r="B942" i="30"/>
  <c r="A942" i="30"/>
  <c r="C941" i="30"/>
  <c r="B941" i="30"/>
  <c r="A941" i="30"/>
  <c r="C940" i="30"/>
  <c r="B940" i="30"/>
  <c r="A940" i="30"/>
  <c r="C939" i="30"/>
  <c r="B939" i="30"/>
  <c r="A939" i="30"/>
  <c r="C938" i="30"/>
  <c r="B938" i="30"/>
  <c r="A938" i="30"/>
  <c r="C937" i="30"/>
  <c r="B937" i="30"/>
  <c r="A937" i="30"/>
  <c r="C936" i="30"/>
  <c r="B936" i="30"/>
  <c r="A936" i="30"/>
  <c r="C935" i="30"/>
  <c r="B935" i="30"/>
  <c r="A935" i="30"/>
  <c r="C934" i="30"/>
  <c r="B934" i="30"/>
  <c r="A934" i="30"/>
  <c r="C933" i="30"/>
  <c r="B933" i="30"/>
  <c r="A933" i="30"/>
  <c r="C932" i="30"/>
  <c r="B932" i="30"/>
  <c r="A932" i="30"/>
  <c r="C931" i="30"/>
  <c r="B931" i="30"/>
  <c r="A931" i="30"/>
  <c r="C930" i="30"/>
  <c r="B930" i="30"/>
  <c r="A930" i="30"/>
  <c r="C929" i="30"/>
  <c r="B929" i="30"/>
  <c r="A929" i="30"/>
  <c r="C928" i="30"/>
  <c r="B928" i="30"/>
  <c r="A928" i="30"/>
  <c r="C927" i="30"/>
  <c r="B927" i="30"/>
  <c r="A927" i="30"/>
  <c r="C926" i="30"/>
  <c r="B926" i="30"/>
  <c r="A926" i="30"/>
  <c r="C925" i="30"/>
  <c r="B925" i="30"/>
  <c r="A925" i="30"/>
  <c r="C924" i="30"/>
  <c r="B924" i="30"/>
  <c r="A924" i="30"/>
  <c r="C923" i="30"/>
  <c r="B923" i="30"/>
  <c r="A923" i="30"/>
  <c r="C922" i="30"/>
  <c r="B922" i="30"/>
  <c r="A922" i="30"/>
  <c r="C921" i="30"/>
  <c r="B921" i="30"/>
  <c r="A921" i="30"/>
  <c r="C920" i="30"/>
  <c r="B920" i="30"/>
  <c r="A920" i="30"/>
  <c r="C919" i="30"/>
  <c r="B919" i="30"/>
  <c r="A919" i="30"/>
  <c r="C918" i="30"/>
  <c r="B918" i="30"/>
  <c r="A918" i="30"/>
  <c r="C917" i="30"/>
  <c r="B917" i="30"/>
  <c r="A917" i="30"/>
  <c r="C916" i="30"/>
  <c r="B916" i="30"/>
  <c r="A916" i="30"/>
  <c r="C915" i="30"/>
  <c r="B915" i="30"/>
  <c r="A915" i="30"/>
  <c r="C914" i="30"/>
  <c r="B914" i="30"/>
  <c r="A914" i="30"/>
  <c r="C913" i="30"/>
  <c r="B913" i="30"/>
  <c r="A913" i="30"/>
  <c r="C912" i="30"/>
  <c r="B912" i="30"/>
  <c r="A912" i="30"/>
  <c r="C911" i="30"/>
  <c r="B911" i="30"/>
  <c r="A911" i="30"/>
  <c r="C910" i="30"/>
  <c r="B910" i="30"/>
  <c r="A910" i="30"/>
  <c r="C909" i="30"/>
  <c r="B909" i="30"/>
  <c r="A909" i="30"/>
  <c r="C908" i="30"/>
  <c r="B908" i="30"/>
  <c r="A908" i="30"/>
  <c r="C907" i="30"/>
  <c r="B907" i="30"/>
  <c r="A907" i="30"/>
  <c r="C906" i="30"/>
  <c r="B906" i="30"/>
  <c r="A906" i="30"/>
  <c r="C905" i="30"/>
  <c r="B905" i="30"/>
  <c r="A905" i="30"/>
  <c r="C904" i="30"/>
  <c r="B904" i="30"/>
  <c r="A904" i="30"/>
  <c r="C903" i="30"/>
  <c r="B903" i="30"/>
  <c r="A903" i="30"/>
  <c r="C902" i="30"/>
  <c r="B902" i="30"/>
  <c r="A902" i="30"/>
  <c r="C901" i="30"/>
  <c r="B901" i="30"/>
  <c r="A901" i="30"/>
  <c r="C900" i="30"/>
  <c r="B900" i="30"/>
  <c r="A900" i="30"/>
  <c r="C899" i="30"/>
  <c r="B899" i="30"/>
  <c r="A899" i="30"/>
  <c r="C898" i="30"/>
  <c r="B898" i="30"/>
  <c r="A898" i="30"/>
  <c r="C897" i="30"/>
  <c r="B897" i="30"/>
  <c r="A897" i="30"/>
  <c r="C896" i="30"/>
  <c r="B896" i="30"/>
  <c r="A896" i="30"/>
  <c r="C895" i="30"/>
  <c r="B895" i="30"/>
  <c r="A895" i="30"/>
  <c r="C894" i="30"/>
  <c r="B894" i="30"/>
  <c r="A894" i="30"/>
  <c r="C893" i="30"/>
  <c r="B893" i="30"/>
  <c r="A893" i="30"/>
  <c r="C892" i="30"/>
  <c r="B892" i="30"/>
  <c r="A892" i="30"/>
  <c r="C891" i="30"/>
  <c r="B891" i="30"/>
  <c r="A891" i="30"/>
  <c r="C890" i="30"/>
  <c r="B890" i="30"/>
  <c r="A890" i="30"/>
  <c r="C889" i="30"/>
  <c r="B889" i="30"/>
  <c r="A889" i="30"/>
  <c r="C888" i="30"/>
  <c r="B888" i="30"/>
  <c r="A888" i="30"/>
  <c r="C887" i="30"/>
  <c r="B887" i="30"/>
  <c r="A887" i="30"/>
  <c r="C886" i="30"/>
  <c r="B886" i="30"/>
  <c r="A886" i="30"/>
  <c r="C885" i="30"/>
  <c r="B885" i="30"/>
  <c r="A885" i="30"/>
  <c r="C884" i="30"/>
  <c r="B884" i="30"/>
  <c r="A884" i="30"/>
  <c r="C883" i="30"/>
  <c r="B883" i="30"/>
  <c r="A883" i="30"/>
  <c r="C882" i="30"/>
  <c r="B882" i="30"/>
  <c r="A882" i="30"/>
  <c r="C881" i="30"/>
  <c r="B881" i="30"/>
  <c r="A881" i="30"/>
  <c r="C880" i="30"/>
  <c r="B880" i="30"/>
  <c r="A880" i="30"/>
  <c r="C879" i="30"/>
  <c r="B879" i="30"/>
  <c r="A879" i="30"/>
  <c r="C878" i="30"/>
  <c r="B878" i="30"/>
  <c r="A878" i="30"/>
  <c r="C877" i="30"/>
  <c r="B877" i="30"/>
  <c r="A877" i="30"/>
  <c r="C876" i="30"/>
  <c r="B876" i="30"/>
  <c r="A876" i="30"/>
  <c r="C875" i="30"/>
  <c r="B875" i="30"/>
  <c r="A875" i="30"/>
  <c r="C874" i="30"/>
  <c r="B874" i="30"/>
  <c r="A874" i="30"/>
  <c r="C873" i="30"/>
  <c r="B873" i="30"/>
  <c r="A873" i="30"/>
  <c r="C872" i="30"/>
  <c r="B872" i="30"/>
  <c r="A872" i="30"/>
  <c r="C871" i="30"/>
  <c r="B871" i="30"/>
  <c r="A871" i="30"/>
  <c r="C870" i="30"/>
  <c r="B870" i="30"/>
  <c r="A870" i="30"/>
  <c r="C869" i="30"/>
  <c r="B869" i="30"/>
  <c r="A869" i="30"/>
  <c r="C868" i="30"/>
  <c r="B868" i="30"/>
  <c r="A868" i="30"/>
  <c r="C867" i="30"/>
  <c r="B867" i="30"/>
  <c r="A867" i="30"/>
  <c r="C866" i="30"/>
  <c r="B866" i="30"/>
  <c r="A866" i="30"/>
  <c r="C865" i="30"/>
  <c r="B865" i="30"/>
  <c r="A865" i="30"/>
  <c r="C864" i="30"/>
  <c r="B864" i="30"/>
  <c r="A864" i="30"/>
  <c r="C863" i="30"/>
  <c r="B863" i="30"/>
  <c r="A863" i="30"/>
  <c r="C862" i="30"/>
  <c r="B862" i="30"/>
  <c r="A862" i="30"/>
  <c r="C861" i="30"/>
  <c r="B861" i="30"/>
  <c r="A861" i="30"/>
  <c r="C860" i="30"/>
  <c r="B860" i="30"/>
  <c r="A860" i="30"/>
  <c r="C859" i="30"/>
  <c r="B859" i="30"/>
  <c r="A859" i="30"/>
  <c r="C858" i="30"/>
  <c r="B858" i="30"/>
  <c r="A858" i="30"/>
  <c r="C857" i="30"/>
  <c r="B857" i="30"/>
  <c r="A857" i="30"/>
  <c r="C856" i="30"/>
  <c r="B856" i="30"/>
  <c r="A856" i="30"/>
  <c r="C855" i="30"/>
  <c r="B855" i="30"/>
  <c r="A855" i="30"/>
  <c r="C854" i="30"/>
  <c r="B854" i="30"/>
  <c r="A854" i="30"/>
  <c r="C853" i="30"/>
  <c r="B853" i="30"/>
  <c r="A853" i="30"/>
  <c r="C852" i="30"/>
  <c r="B852" i="30"/>
  <c r="A852" i="30"/>
  <c r="C851" i="30"/>
  <c r="B851" i="30"/>
  <c r="A851" i="30"/>
  <c r="C850" i="30"/>
  <c r="B850" i="30"/>
  <c r="A850" i="30"/>
  <c r="C849" i="30"/>
  <c r="B849" i="30"/>
  <c r="A849" i="30"/>
  <c r="C848" i="30"/>
  <c r="B848" i="30"/>
  <c r="A848" i="30"/>
  <c r="C847" i="30"/>
  <c r="B847" i="30"/>
  <c r="A847" i="30"/>
  <c r="C846" i="30"/>
  <c r="B846" i="30"/>
  <c r="A846" i="30"/>
  <c r="C845" i="30"/>
  <c r="B845" i="30"/>
  <c r="A845" i="30"/>
  <c r="C844" i="30"/>
  <c r="B844" i="30"/>
  <c r="A844" i="30"/>
  <c r="C843" i="30"/>
  <c r="B843" i="30"/>
  <c r="A843" i="30"/>
  <c r="C842" i="30"/>
  <c r="B842" i="30"/>
  <c r="A842" i="30"/>
  <c r="C841" i="30"/>
  <c r="B841" i="30"/>
  <c r="A841" i="30"/>
  <c r="C840" i="30"/>
  <c r="B840" i="30"/>
  <c r="A840" i="30"/>
  <c r="C839" i="30"/>
  <c r="B839" i="30"/>
  <c r="A839" i="30"/>
  <c r="C838" i="30"/>
  <c r="B838" i="30"/>
  <c r="A838" i="30"/>
  <c r="C837" i="30"/>
  <c r="B837" i="30"/>
  <c r="A837" i="30"/>
  <c r="C836" i="30"/>
  <c r="B836" i="30"/>
  <c r="A836" i="30"/>
  <c r="C835" i="30"/>
  <c r="B835" i="30"/>
  <c r="A835" i="30"/>
  <c r="C834" i="30"/>
  <c r="B834" i="30"/>
  <c r="A834" i="30"/>
  <c r="C833" i="30"/>
  <c r="B833" i="30"/>
  <c r="A833" i="30"/>
  <c r="C832" i="30"/>
  <c r="B832" i="30"/>
  <c r="A832" i="30"/>
  <c r="C831" i="30"/>
  <c r="B831" i="30"/>
  <c r="A831" i="30"/>
  <c r="C830" i="30"/>
  <c r="B830" i="30"/>
  <c r="A830" i="30"/>
  <c r="C829" i="30"/>
  <c r="B829" i="30"/>
  <c r="A829" i="30"/>
  <c r="C828" i="30"/>
  <c r="B828" i="30"/>
  <c r="A828" i="30"/>
  <c r="C827" i="30"/>
  <c r="B827" i="30"/>
  <c r="A827" i="30"/>
  <c r="C826" i="30"/>
  <c r="B826" i="30"/>
  <c r="A826" i="30"/>
  <c r="C825" i="30"/>
  <c r="B825" i="30"/>
  <c r="A825" i="30"/>
  <c r="C824" i="30"/>
  <c r="B824" i="30"/>
  <c r="A824" i="30"/>
  <c r="C823" i="30"/>
  <c r="B823" i="30"/>
  <c r="A823" i="30"/>
  <c r="C822" i="30"/>
  <c r="B822" i="30"/>
  <c r="A822" i="30"/>
  <c r="C821" i="30"/>
  <c r="B821" i="30"/>
  <c r="A821" i="30"/>
  <c r="C820" i="30"/>
  <c r="B820" i="30"/>
  <c r="A820" i="30"/>
  <c r="C819" i="30"/>
  <c r="B819" i="30"/>
  <c r="A819" i="30"/>
  <c r="C818" i="30"/>
  <c r="B818" i="30"/>
  <c r="A818" i="30"/>
  <c r="C817" i="30"/>
  <c r="B817" i="30"/>
  <c r="A817" i="30"/>
  <c r="C816" i="30"/>
  <c r="B816" i="30"/>
  <c r="A816" i="30"/>
  <c r="C815" i="30"/>
  <c r="B815" i="30"/>
  <c r="A815" i="30"/>
  <c r="C814" i="30"/>
  <c r="B814" i="30"/>
  <c r="A814" i="30"/>
  <c r="C813" i="30"/>
  <c r="B813" i="30"/>
  <c r="A813" i="30"/>
  <c r="C812" i="30"/>
  <c r="B812" i="30"/>
  <c r="A812" i="30"/>
  <c r="C811" i="30"/>
  <c r="B811" i="30"/>
  <c r="A811" i="30"/>
  <c r="C810" i="30"/>
  <c r="B810" i="30"/>
  <c r="A810" i="30"/>
  <c r="C809" i="30"/>
  <c r="B809" i="30"/>
  <c r="A809" i="30"/>
  <c r="C808" i="30"/>
  <c r="B808" i="30"/>
  <c r="A808" i="30"/>
  <c r="C807" i="30"/>
  <c r="B807" i="30"/>
  <c r="A807" i="30"/>
  <c r="C806" i="30"/>
  <c r="B806" i="30"/>
  <c r="A806" i="30"/>
  <c r="C805" i="30"/>
  <c r="B805" i="30"/>
  <c r="A805" i="30"/>
  <c r="C804" i="30"/>
  <c r="B804" i="30"/>
  <c r="A804" i="30"/>
  <c r="C803" i="30"/>
  <c r="B803" i="30"/>
  <c r="A803" i="30"/>
  <c r="C802" i="30"/>
  <c r="B802" i="30"/>
  <c r="A802" i="30"/>
  <c r="C801" i="30"/>
  <c r="B801" i="30"/>
  <c r="A801" i="30"/>
  <c r="C800" i="30"/>
  <c r="B800" i="30"/>
  <c r="A800" i="30"/>
  <c r="C799" i="30"/>
  <c r="B799" i="30"/>
  <c r="A799" i="30"/>
  <c r="C798" i="30"/>
  <c r="B798" i="30"/>
  <c r="A798" i="30"/>
  <c r="C797" i="30"/>
  <c r="B797" i="30"/>
  <c r="A797" i="30"/>
  <c r="C796" i="30"/>
  <c r="B796" i="30"/>
  <c r="A796" i="30"/>
  <c r="C795" i="30"/>
  <c r="B795" i="30"/>
  <c r="A795" i="30"/>
  <c r="C794" i="30"/>
  <c r="B794" i="30"/>
  <c r="A794" i="30"/>
  <c r="C793" i="30"/>
  <c r="B793" i="30"/>
  <c r="A793" i="30"/>
  <c r="C792" i="30"/>
  <c r="B792" i="30"/>
  <c r="A792" i="30"/>
  <c r="C791" i="30"/>
  <c r="B791" i="30"/>
  <c r="A791" i="30"/>
  <c r="C790" i="30"/>
  <c r="B790" i="30"/>
  <c r="A790" i="30"/>
  <c r="C789" i="30"/>
  <c r="B789" i="30"/>
  <c r="A789" i="30"/>
  <c r="C788" i="30"/>
  <c r="B788" i="30"/>
  <c r="A788" i="30"/>
  <c r="C787" i="30"/>
  <c r="B787" i="30"/>
  <c r="A787" i="30"/>
  <c r="C786" i="30"/>
  <c r="B786" i="30"/>
  <c r="A786" i="30"/>
  <c r="C785" i="30"/>
  <c r="B785" i="30"/>
  <c r="A785" i="30"/>
  <c r="C784" i="30"/>
  <c r="B784" i="30"/>
  <c r="A784" i="30"/>
  <c r="C783" i="30"/>
  <c r="B783" i="30"/>
  <c r="A783" i="30"/>
  <c r="C782" i="30"/>
  <c r="B782" i="30"/>
  <c r="A782" i="30"/>
  <c r="C781" i="30"/>
  <c r="B781" i="30"/>
  <c r="A781" i="30"/>
  <c r="C780" i="30"/>
  <c r="B780" i="30"/>
  <c r="A780" i="30"/>
  <c r="C779" i="30"/>
  <c r="B779" i="30"/>
  <c r="A779" i="30"/>
  <c r="C778" i="30"/>
  <c r="B778" i="30"/>
  <c r="A778" i="30"/>
  <c r="C777" i="30"/>
  <c r="B777" i="30"/>
  <c r="A777" i="30"/>
  <c r="C776" i="30"/>
  <c r="B776" i="30"/>
  <c r="A776" i="30"/>
  <c r="C775" i="30"/>
  <c r="B775" i="30"/>
  <c r="A775" i="30"/>
  <c r="C774" i="30"/>
  <c r="B774" i="30"/>
  <c r="A774" i="30"/>
  <c r="C773" i="30"/>
  <c r="B773" i="30"/>
  <c r="A773" i="30"/>
  <c r="C772" i="30"/>
  <c r="B772" i="30"/>
  <c r="A772" i="30"/>
  <c r="C771" i="30"/>
  <c r="B771" i="30"/>
  <c r="A771" i="30"/>
  <c r="C770" i="30"/>
  <c r="B770" i="30"/>
  <c r="A770" i="30"/>
  <c r="C769" i="30"/>
  <c r="B769" i="30"/>
  <c r="A769" i="30"/>
  <c r="C768" i="30"/>
  <c r="B768" i="30"/>
  <c r="A768" i="30"/>
  <c r="C767" i="30"/>
  <c r="B767" i="30"/>
  <c r="A767" i="30"/>
  <c r="C766" i="30"/>
  <c r="B766" i="30"/>
  <c r="A766" i="30"/>
  <c r="C765" i="30"/>
  <c r="B765" i="30"/>
  <c r="A765" i="30"/>
  <c r="C764" i="30"/>
  <c r="B764" i="30"/>
  <c r="A764" i="30"/>
  <c r="C763" i="30"/>
  <c r="B763" i="30"/>
  <c r="A763" i="30"/>
  <c r="C762" i="30"/>
  <c r="B762" i="30"/>
  <c r="A762" i="30"/>
  <c r="C761" i="30"/>
  <c r="B761" i="30"/>
  <c r="A761" i="30"/>
  <c r="C760" i="30"/>
  <c r="B760" i="30"/>
  <c r="A760" i="30"/>
  <c r="C759" i="30"/>
  <c r="B759" i="30"/>
  <c r="A759" i="30"/>
  <c r="C758" i="30"/>
  <c r="B758" i="30"/>
  <c r="A758" i="30"/>
  <c r="C757" i="30"/>
  <c r="B757" i="30"/>
  <c r="A757" i="30"/>
  <c r="C756" i="30"/>
  <c r="B756" i="30"/>
  <c r="A756" i="30"/>
  <c r="C755" i="30"/>
  <c r="B755" i="30"/>
  <c r="A755" i="30"/>
  <c r="C754" i="30"/>
  <c r="B754" i="30"/>
  <c r="A754" i="30"/>
  <c r="C753" i="30"/>
  <c r="B753" i="30"/>
  <c r="A753" i="30"/>
  <c r="C752" i="30"/>
  <c r="B752" i="30"/>
  <c r="A752" i="30"/>
  <c r="C751" i="30"/>
  <c r="B751" i="30"/>
  <c r="A751" i="30"/>
  <c r="C750" i="30"/>
  <c r="B750" i="30"/>
  <c r="A750" i="30"/>
  <c r="C749" i="30"/>
  <c r="B749" i="30"/>
  <c r="A749" i="30"/>
  <c r="C748" i="30"/>
  <c r="B748" i="30"/>
  <c r="A748" i="30"/>
  <c r="C747" i="30"/>
  <c r="B747" i="30"/>
  <c r="A747" i="30"/>
  <c r="C746" i="30"/>
  <c r="B746" i="30"/>
  <c r="A746" i="30"/>
  <c r="C745" i="30"/>
  <c r="B745" i="30"/>
  <c r="A745" i="30"/>
  <c r="C744" i="30"/>
  <c r="B744" i="30"/>
  <c r="A744" i="30"/>
  <c r="C743" i="30"/>
  <c r="B743" i="30"/>
  <c r="A743" i="30"/>
  <c r="C742" i="30"/>
  <c r="B742" i="30"/>
  <c r="A742" i="30"/>
  <c r="C741" i="30"/>
  <c r="B741" i="30"/>
  <c r="A741" i="30"/>
  <c r="C740" i="30"/>
  <c r="B740" i="30"/>
  <c r="A740" i="30"/>
  <c r="C739" i="30"/>
  <c r="B739" i="30"/>
  <c r="A739" i="30"/>
  <c r="C738" i="30"/>
  <c r="B738" i="30"/>
  <c r="A738" i="30"/>
  <c r="C737" i="30"/>
  <c r="B737" i="30"/>
  <c r="A737" i="30"/>
  <c r="C736" i="30"/>
  <c r="B736" i="30"/>
  <c r="A736" i="30"/>
  <c r="C735" i="30"/>
  <c r="B735" i="30"/>
  <c r="A735" i="30"/>
  <c r="C734" i="30"/>
  <c r="B734" i="30"/>
  <c r="A734" i="30"/>
  <c r="C733" i="30"/>
  <c r="B733" i="30"/>
  <c r="A733" i="30"/>
  <c r="C732" i="30"/>
  <c r="B732" i="30"/>
  <c r="A732" i="30"/>
  <c r="C731" i="30"/>
  <c r="B731" i="30"/>
  <c r="A731" i="30"/>
  <c r="C730" i="30"/>
  <c r="B730" i="30"/>
  <c r="A730" i="30"/>
  <c r="C729" i="30"/>
  <c r="B729" i="30"/>
  <c r="A729" i="30"/>
  <c r="C728" i="30"/>
  <c r="B728" i="30"/>
  <c r="A728" i="30"/>
  <c r="C727" i="30"/>
  <c r="B727" i="30"/>
  <c r="A727" i="30"/>
  <c r="C726" i="30"/>
  <c r="B726" i="30"/>
  <c r="A726" i="30"/>
  <c r="C725" i="30"/>
  <c r="B725" i="30"/>
  <c r="A725" i="30"/>
  <c r="C724" i="30"/>
  <c r="B724" i="30"/>
  <c r="A724" i="30"/>
  <c r="C723" i="30"/>
  <c r="B723" i="30"/>
  <c r="A723" i="30"/>
  <c r="C722" i="30"/>
  <c r="B722" i="30"/>
  <c r="A722" i="30"/>
  <c r="C721" i="30"/>
  <c r="B721" i="30"/>
  <c r="A721" i="30"/>
  <c r="C720" i="30"/>
  <c r="B720" i="30"/>
  <c r="A720" i="30"/>
  <c r="C719" i="30"/>
  <c r="B719" i="30"/>
  <c r="A719" i="30"/>
  <c r="C718" i="30"/>
  <c r="B718" i="30"/>
  <c r="A718" i="30"/>
  <c r="C717" i="30"/>
  <c r="B717" i="30"/>
  <c r="A717" i="30"/>
  <c r="C716" i="30"/>
  <c r="B716" i="30"/>
  <c r="A716" i="30"/>
  <c r="C715" i="30"/>
  <c r="B715" i="30"/>
  <c r="A715" i="30"/>
  <c r="C714" i="30"/>
  <c r="B714" i="30"/>
  <c r="A714" i="30"/>
  <c r="C713" i="30"/>
  <c r="B713" i="30"/>
  <c r="A713" i="30"/>
  <c r="C712" i="30"/>
  <c r="B712" i="30"/>
  <c r="A712" i="30"/>
  <c r="C711" i="30"/>
  <c r="B711" i="30"/>
  <c r="A711" i="30"/>
  <c r="C710" i="30"/>
  <c r="B710" i="30"/>
  <c r="A710" i="30"/>
  <c r="C709" i="30"/>
  <c r="B709" i="30"/>
  <c r="A709" i="30"/>
  <c r="C708" i="30"/>
  <c r="B708" i="30"/>
  <c r="A708" i="30"/>
  <c r="C707" i="30"/>
  <c r="B707" i="30"/>
  <c r="A707" i="30"/>
  <c r="C706" i="30"/>
  <c r="B706" i="30"/>
  <c r="A706" i="30"/>
  <c r="C705" i="30"/>
  <c r="B705" i="30"/>
  <c r="A705" i="30"/>
  <c r="C704" i="30"/>
  <c r="B704" i="30"/>
  <c r="A704" i="30"/>
  <c r="C703" i="30"/>
  <c r="B703" i="30"/>
  <c r="A703" i="30"/>
  <c r="C702" i="30"/>
  <c r="B702" i="30"/>
  <c r="A702" i="30"/>
  <c r="C701" i="30"/>
  <c r="B701" i="30"/>
  <c r="A701" i="30"/>
  <c r="C700" i="30"/>
  <c r="B700" i="30"/>
  <c r="A700" i="30"/>
  <c r="C699" i="30"/>
  <c r="B699" i="30"/>
  <c r="A699" i="30"/>
  <c r="C698" i="30"/>
  <c r="B698" i="30"/>
  <c r="A698" i="30"/>
  <c r="C697" i="30"/>
  <c r="B697" i="30"/>
  <c r="A697" i="30"/>
  <c r="C696" i="30"/>
  <c r="B696" i="30"/>
  <c r="A696" i="30"/>
  <c r="C695" i="30"/>
  <c r="B695" i="30"/>
  <c r="A695" i="30"/>
  <c r="C694" i="30"/>
  <c r="B694" i="30"/>
  <c r="A694" i="30"/>
  <c r="C693" i="30"/>
  <c r="B693" i="30"/>
  <c r="A693" i="30"/>
  <c r="C692" i="30"/>
  <c r="B692" i="30"/>
  <c r="A692" i="30"/>
  <c r="C691" i="30"/>
  <c r="B691" i="30"/>
  <c r="A691" i="30"/>
  <c r="C690" i="30"/>
  <c r="B690" i="30"/>
  <c r="A690" i="30"/>
  <c r="C689" i="30"/>
  <c r="B689" i="30"/>
  <c r="A689" i="30"/>
  <c r="C688" i="30"/>
  <c r="B688" i="30"/>
  <c r="A688" i="30"/>
  <c r="C687" i="30"/>
  <c r="B687" i="30"/>
  <c r="A687" i="30"/>
  <c r="C686" i="30"/>
  <c r="B686" i="30"/>
  <c r="A686" i="30"/>
  <c r="C685" i="30"/>
  <c r="B685" i="30"/>
  <c r="A685" i="30"/>
  <c r="C684" i="30"/>
  <c r="B684" i="30"/>
  <c r="A684" i="30"/>
  <c r="C683" i="30"/>
  <c r="B683" i="30"/>
  <c r="A683" i="30"/>
  <c r="C682" i="30"/>
  <c r="B682" i="30"/>
  <c r="A682" i="30"/>
  <c r="C681" i="30"/>
  <c r="B681" i="30"/>
  <c r="A681" i="30"/>
  <c r="C680" i="30"/>
  <c r="B680" i="30"/>
  <c r="A680" i="30"/>
  <c r="C679" i="30"/>
  <c r="B679" i="30"/>
  <c r="A679" i="30"/>
  <c r="C678" i="30"/>
  <c r="B678" i="30"/>
  <c r="A678" i="30"/>
  <c r="C677" i="30"/>
  <c r="B677" i="30"/>
  <c r="A677" i="30"/>
  <c r="C676" i="30"/>
  <c r="B676" i="30"/>
  <c r="A676" i="30"/>
  <c r="C675" i="30"/>
  <c r="B675" i="30"/>
  <c r="A675" i="30"/>
  <c r="C674" i="30"/>
  <c r="B674" i="30"/>
  <c r="A674" i="30"/>
  <c r="C673" i="30"/>
  <c r="B673" i="30"/>
  <c r="A673" i="30"/>
  <c r="C672" i="30"/>
  <c r="B672" i="30"/>
  <c r="A672" i="30"/>
  <c r="C671" i="30"/>
  <c r="B671" i="30"/>
  <c r="A671" i="30"/>
  <c r="C670" i="30"/>
  <c r="B670" i="30"/>
  <c r="A670" i="30"/>
  <c r="C669" i="30"/>
  <c r="B669" i="30"/>
  <c r="A669" i="30"/>
  <c r="C668" i="30"/>
  <c r="B668" i="30"/>
  <c r="A668" i="30"/>
  <c r="C667" i="30"/>
  <c r="B667" i="30"/>
  <c r="A667" i="30"/>
  <c r="C666" i="30"/>
  <c r="B666" i="30"/>
  <c r="A666" i="30"/>
  <c r="C665" i="30"/>
  <c r="B665" i="30"/>
  <c r="A665" i="30"/>
  <c r="C664" i="30"/>
  <c r="B664" i="30"/>
  <c r="A664" i="30"/>
  <c r="C663" i="30"/>
  <c r="B663" i="30"/>
  <c r="A663" i="30"/>
  <c r="C662" i="30"/>
  <c r="B662" i="30"/>
  <c r="A662" i="30"/>
  <c r="C661" i="30"/>
  <c r="B661" i="30"/>
  <c r="A661" i="30"/>
  <c r="C660" i="30"/>
  <c r="B660" i="30"/>
  <c r="A660" i="30"/>
  <c r="C659" i="30"/>
  <c r="B659" i="30"/>
  <c r="A659" i="30"/>
  <c r="C658" i="30"/>
  <c r="B658" i="30"/>
  <c r="A658" i="30"/>
  <c r="C657" i="30"/>
  <c r="B657" i="30"/>
  <c r="A657" i="30"/>
  <c r="C656" i="30"/>
  <c r="B656" i="30"/>
  <c r="A656" i="30"/>
  <c r="C655" i="30"/>
  <c r="B655" i="30"/>
  <c r="A655" i="30"/>
  <c r="C654" i="30"/>
  <c r="B654" i="30"/>
  <c r="A654" i="30"/>
  <c r="C653" i="30"/>
  <c r="B653" i="30"/>
  <c r="A653" i="30"/>
  <c r="C652" i="30"/>
  <c r="B652" i="30"/>
  <c r="A652" i="30"/>
  <c r="C651" i="30"/>
  <c r="B651" i="30"/>
  <c r="A651" i="30"/>
  <c r="C650" i="30"/>
  <c r="B650" i="30"/>
  <c r="A650" i="30"/>
  <c r="C649" i="30"/>
  <c r="B649" i="30"/>
  <c r="A649" i="30"/>
  <c r="C648" i="30"/>
  <c r="B648" i="30"/>
  <c r="A648" i="30"/>
  <c r="C647" i="30"/>
  <c r="B647" i="30"/>
  <c r="A647" i="30"/>
  <c r="C646" i="30"/>
  <c r="B646" i="30"/>
  <c r="A646" i="30"/>
  <c r="C645" i="30"/>
  <c r="B645" i="30"/>
  <c r="A645" i="30"/>
  <c r="C644" i="30"/>
  <c r="B644" i="30"/>
  <c r="A644" i="30"/>
  <c r="C643" i="30"/>
  <c r="B643" i="30"/>
  <c r="A643" i="30"/>
  <c r="C642" i="30"/>
  <c r="B642" i="30"/>
  <c r="A642" i="30"/>
  <c r="C641" i="30"/>
  <c r="B641" i="30"/>
  <c r="A641" i="30"/>
  <c r="C640" i="30"/>
  <c r="B640" i="30"/>
  <c r="A640" i="30"/>
  <c r="C639" i="30"/>
  <c r="B639" i="30"/>
  <c r="A639" i="30"/>
  <c r="C638" i="30"/>
  <c r="B638" i="30"/>
  <c r="A638" i="30"/>
  <c r="C637" i="30"/>
  <c r="B637" i="30"/>
  <c r="A637" i="30"/>
  <c r="C636" i="30"/>
  <c r="B636" i="30"/>
  <c r="A636" i="30"/>
  <c r="C635" i="30"/>
  <c r="B635" i="30"/>
  <c r="A635" i="30"/>
  <c r="C634" i="30"/>
  <c r="B634" i="30"/>
  <c r="A634" i="30"/>
  <c r="C633" i="30"/>
  <c r="B633" i="30"/>
  <c r="A633" i="30"/>
  <c r="C632" i="30"/>
  <c r="B632" i="30"/>
  <c r="A632" i="30"/>
  <c r="C631" i="30"/>
  <c r="B631" i="30"/>
  <c r="A631" i="30"/>
  <c r="C630" i="30"/>
  <c r="B630" i="30"/>
  <c r="A630" i="30"/>
  <c r="C629" i="30"/>
  <c r="B629" i="30"/>
  <c r="A629" i="30"/>
  <c r="C628" i="30"/>
  <c r="B628" i="30"/>
  <c r="A628" i="30"/>
  <c r="C627" i="30"/>
  <c r="B627" i="30"/>
  <c r="A627" i="30"/>
  <c r="C626" i="30"/>
  <c r="B626" i="30"/>
  <c r="A626" i="30"/>
  <c r="C625" i="30"/>
  <c r="B625" i="30"/>
  <c r="A625" i="30"/>
  <c r="C624" i="30"/>
  <c r="B624" i="30"/>
  <c r="A624" i="30"/>
  <c r="C623" i="30"/>
  <c r="B623" i="30"/>
  <c r="A623" i="30"/>
  <c r="C622" i="30"/>
  <c r="B622" i="30"/>
  <c r="A622" i="30"/>
  <c r="C621" i="30"/>
  <c r="B621" i="30"/>
  <c r="A621" i="30"/>
  <c r="C620" i="30"/>
  <c r="B620" i="30"/>
  <c r="A620" i="30"/>
  <c r="C619" i="30"/>
  <c r="B619" i="30"/>
  <c r="A619" i="30"/>
  <c r="C618" i="30"/>
  <c r="B618" i="30"/>
  <c r="A618" i="30"/>
  <c r="C617" i="30"/>
  <c r="B617" i="30"/>
  <c r="A617" i="30"/>
  <c r="C616" i="30"/>
  <c r="B616" i="30"/>
  <c r="A616" i="30"/>
  <c r="C615" i="30"/>
  <c r="B615" i="30"/>
  <c r="A615" i="30"/>
  <c r="C614" i="30"/>
  <c r="B614" i="30"/>
  <c r="A614" i="30"/>
  <c r="C613" i="30"/>
  <c r="B613" i="30"/>
  <c r="A613" i="30"/>
  <c r="C612" i="30"/>
  <c r="B612" i="30"/>
  <c r="A612" i="30"/>
  <c r="C611" i="30"/>
  <c r="B611" i="30"/>
  <c r="A611" i="30"/>
  <c r="C610" i="30"/>
  <c r="B610" i="30"/>
  <c r="A610" i="30"/>
  <c r="C609" i="30"/>
  <c r="B609" i="30"/>
  <c r="A609" i="30"/>
  <c r="C608" i="30"/>
  <c r="B608" i="30"/>
  <c r="A608" i="30"/>
  <c r="C607" i="30"/>
  <c r="B607" i="30"/>
  <c r="A607" i="30"/>
  <c r="C606" i="30"/>
  <c r="B606" i="30"/>
  <c r="A606" i="30"/>
  <c r="C605" i="30"/>
  <c r="B605" i="30"/>
  <c r="A605" i="30"/>
  <c r="C604" i="30"/>
  <c r="B604" i="30"/>
  <c r="A604" i="30"/>
  <c r="C603" i="30"/>
  <c r="B603" i="30"/>
  <c r="A603" i="30"/>
  <c r="C602" i="30"/>
  <c r="B602" i="30"/>
  <c r="A602" i="30"/>
  <c r="C601" i="30"/>
  <c r="B601" i="30"/>
  <c r="A601" i="30"/>
  <c r="C600" i="30"/>
  <c r="B600" i="30"/>
  <c r="A600" i="30"/>
  <c r="C599" i="30"/>
  <c r="B599" i="30"/>
  <c r="A599" i="30"/>
  <c r="C598" i="30"/>
  <c r="B598" i="30"/>
  <c r="A598" i="30"/>
  <c r="C597" i="30"/>
  <c r="B597" i="30"/>
  <c r="A597" i="30"/>
  <c r="C596" i="30"/>
  <c r="B596" i="30"/>
  <c r="A596" i="30"/>
  <c r="C595" i="30"/>
  <c r="B595" i="30"/>
  <c r="A595" i="30"/>
  <c r="C594" i="30"/>
  <c r="B594" i="30"/>
  <c r="A594" i="30"/>
  <c r="C593" i="30"/>
  <c r="B593" i="30"/>
  <c r="A593" i="30"/>
  <c r="C592" i="30"/>
  <c r="B592" i="30"/>
  <c r="A592" i="30"/>
  <c r="C591" i="30"/>
  <c r="B591" i="30"/>
  <c r="A591" i="30"/>
  <c r="C590" i="30"/>
  <c r="B590" i="30"/>
  <c r="A590" i="30"/>
  <c r="C589" i="30"/>
  <c r="B589" i="30"/>
  <c r="A589" i="30"/>
  <c r="C588" i="30"/>
  <c r="B588" i="30"/>
  <c r="A588" i="30"/>
  <c r="C587" i="30"/>
  <c r="B587" i="30"/>
  <c r="A587" i="30"/>
  <c r="C586" i="30"/>
  <c r="B586" i="30"/>
  <c r="A586" i="30"/>
  <c r="C585" i="30"/>
  <c r="B585" i="30"/>
  <c r="A585" i="30"/>
  <c r="C584" i="30"/>
  <c r="B584" i="30"/>
  <c r="A584" i="30"/>
  <c r="C583" i="30"/>
  <c r="B583" i="30"/>
  <c r="A583" i="30"/>
  <c r="C582" i="30"/>
  <c r="B582" i="30"/>
  <c r="A582" i="30"/>
  <c r="C581" i="30"/>
  <c r="B581" i="30"/>
  <c r="A581" i="30"/>
  <c r="C580" i="30"/>
  <c r="B580" i="30"/>
  <c r="A580" i="30"/>
  <c r="C579" i="30"/>
  <c r="B579" i="30"/>
  <c r="A579" i="30"/>
  <c r="C578" i="30"/>
  <c r="B578" i="30"/>
  <c r="A578" i="30"/>
  <c r="C577" i="30"/>
  <c r="B577" i="30"/>
  <c r="A577" i="30"/>
  <c r="C576" i="30"/>
  <c r="B576" i="30"/>
  <c r="A576" i="30"/>
  <c r="C575" i="30"/>
  <c r="B575" i="30"/>
  <c r="A575" i="30"/>
  <c r="C574" i="30"/>
  <c r="B574" i="30"/>
  <c r="A574" i="30"/>
  <c r="C573" i="30"/>
  <c r="B573" i="30"/>
  <c r="A573" i="30"/>
  <c r="C572" i="30"/>
  <c r="B572" i="30"/>
  <c r="A572" i="30"/>
  <c r="C571" i="30"/>
  <c r="B571" i="30"/>
  <c r="A571" i="30"/>
  <c r="C570" i="30"/>
  <c r="B570" i="30"/>
  <c r="A570" i="30"/>
  <c r="C569" i="30"/>
  <c r="B569" i="30"/>
  <c r="A569" i="30"/>
  <c r="C568" i="30"/>
  <c r="B568" i="30"/>
  <c r="A568" i="30"/>
  <c r="C567" i="30"/>
  <c r="B567" i="30"/>
  <c r="A567" i="30"/>
  <c r="C566" i="30"/>
  <c r="B566" i="30"/>
  <c r="A566" i="30"/>
  <c r="C565" i="30"/>
  <c r="B565" i="30"/>
  <c r="A565" i="30"/>
  <c r="C564" i="30"/>
  <c r="B564" i="30"/>
  <c r="A564" i="30"/>
  <c r="C563" i="30"/>
  <c r="B563" i="30"/>
  <c r="A563" i="30"/>
  <c r="C562" i="30"/>
  <c r="B562" i="30"/>
  <c r="A562" i="30"/>
  <c r="C561" i="30"/>
  <c r="B561" i="30"/>
  <c r="A561" i="30"/>
  <c r="C560" i="30"/>
  <c r="B560" i="30"/>
  <c r="A560" i="30"/>
  <c r="C559" i="30"/>
  <c r="B559" i="30"/>
  <c r="A559" i="30"/>
  <c r="C558" i="30"/>
  <c r="B558" i="30"/>
  <c r="A558" i="30"/>
  <c r="C557" i="30"/>
  <c r="B557" i="30"/>
  <c r="A557" i="30"/>
  <c r="C556" i="30"/>
  <c r="B556" i="30"/>
  <c r="A556" i="30"/>
  <c r="C555" i="30"/>
  <c r="B555" i="30"/>
  <c r="A555" i="30"/>
  <c r="C554" i="30"/>
  <c r="B554" i="30"/>
  <c r="A554" i="30"/>
  <c r="C553" i="30"/>
  <c r="B553" i="30"/>
  <c r="A553" i="30"/>
  <c r="C552" i="30"/>
  <c r="B552" i="30"/>
  <c r="A552" i="30"/>
  <c r="C551" i="30"/>
  <c r="B551" i="30"/>
  <c r="A551" i="30"/>
  <c r="C550" i="30"/>
  <c r="B550" i="30"/>
  <c r="A550" i="30"/>
  <c r="C549" i="30"/>
  <c r="B549" i="30"/>
  <c r="A549" i="30"/>
  <c r="C548" i="30"/>
  <c r="B548" i="30"/>
  <c r="A548" i="30"/>
  <c r="C547" i="30"/>
  <c r="B547" i="30"/>
  <c r="A547" i="30"/>
  <c r="C546" i="30"/>
  <c r="B546" i="30"/>
  <c r="A546" i="30"/>
  <c r="C545" i="30"/>
  <c r="B545" i="30"/>
  <c r="A545" i="30"/>
  <c r="C544" i="30"/>
  <c r="B544" i="30"/>
  <c r="A544" i="30"/>
  <c r="C543" i="30"/>
  <c r="B543" i="30"/>
  <c r="A543" i="30"/>
  <c r="C542" i="30"/>
  <c r="B542" i="30"/>
  <c r="A542" i="30"/>
  <c r="C541" i="30"/>
  <c r="B541" i="30"/>
  <c r="A541" i="30"/>
  <c r="C540" i="30"/>
  <c r="B540" i="30"/>
  <c r="A540" i="30"/>
  <c r="C539" i="30"/>
  <c r="B539" i="30"/>
  <c r="A539" i="30"/>
  <c r="C538" i="30"/>
  <c r="B538" i="30"/>
  <c r="A538" i="30"/>
  <c r="C537" i="30"/>
  <c r="B537" i="30"/>
  <c r="A537" i="30"/>
  <c r="C536" i="30"/>
  <c r="B536" i="30"/>
  <c r="A536" i="30"/>
  <c r="C535" i="30"/>
  <c r="B535" i="30"/>
  <c r="A535" i="30"/>
  <c r="C534" i="30"/>
  <c r="B534" i="30"/>
  <c r="A534" i="30"/>
  <c r="C533" i="30"/>
  <c r="B533" i="30"/>
  <c r="A533" i="30"/>
  <c r="C532" i="30"/>
  <c r="B532" i="30"/>
  <c r="A532" i="30"/>
  <c r="C531" i="30"/>
  <c r="B531" i="30"/>
  <c r="A531" i="30"/>
  <c r="C530" i="30"/>
  <c r="B530" i="30"/>
  <c r="A530" i="30"/>
  <c r="C529" i="30"/>
  <c r="B529" i="30"/>
  <c r="A529" i="30"/>
  <c r="C528" i="30"/>
  <c r="B528" i="30"/>
  <c r="A528" i="30"/>
  <c r="C527" i="30"/>
  <c r="B527" i="30"/>
  <c r="A527" i="30"/>
  <c r="C526" i="30"/>
  <c r="B526" i="30"/>
  <c r="A526" i="30"/>
  <c r="C525" i="30"/>
  <c r="B525" i="30"/>
  <c r="A525" i="30"/>
  <c r="C524" i="30"/>
  <c r="B524" i="30"/>
  <c r="A524" i="30"/>
  <c r="C523" i="30"/>
  <c r="B523" i="30"/>
  <c r="A523" i="30"/>
  <c r="C522" i="30"/>
  <c r="B522" i="30"/>
  <c r="A522" i="30"/>
  <c r="C521" i="30"/>
  <c r="B521" i="30"/>
  <c r="A521" i="30"/>
  <c r="C520" i="30"/>
  <c r="B520" i="30"/>
  <c r="A520" i="30"/>
  <c r="C519" i="30"/>
  <c r="B519" i="30"/>
  <c r="A519" i="30"/>
  <c r="C518" i="30"/>
  <c r="B518" i="30"/>
  <c r="A518" i="30"/>
  <c r="C517" i="30"/>
  <c r="B517" i="30"/>
  <c r="A517" i="30"/>
  <c r="C516" i="30"/>
  <c r="B516" i="30"/>
  <c r="A516" i="30"/>
  <c r="C515" i="30"/>
  <c r="B515" i="30"/>
  <c r="A515" i="30"/>
  <c r="C514" i="30"/>
  <c r="B514" i="30"/>
  <c r="A514" i="30"/>
  <c r="C513" i="30"/>
  <c r="B513" i="30"/>
  <c r="A513" i="30"/>
  <c r="C512" i="30"/>
  <c r="B512" i="30"/>
  <c r="A512" i="30"/>
  <c r="C511" i="30"/>
  <c r="B511" i="30"/>
  <c r="A511" i="30"/>
  <c r="C510" i="30"/>
  <c r="B510" i="30"/>
  <c r="A510" i="30"/>
  <c r="C509" i="30"/>
  <c r="B509" i="30"/>
  <c r="A509" i="30"/>
  <c r="C508" i="30"/>
  <c r="B508" i="30"/>
  <c r="A508" i="30"/>
  <c r="C507" i="30"/>
  <c r="B507" i="30"/>
  <c r="A507" i="30"/>
  <c r="C506" i="30"/>
  <c r="B506" i="30"/>
  <c r="A506" i="30"/>
  <c r="C505" i="30"/>
  <c r="B505" i="30"/>
  <c r="A505" i="30"/>
  <c r="C504" i="30"/>
  <c r="B504" i="30"/>
  <c r="A504" i="30"/>
  <c r="C503" i="30"/>
  <c r="B503" i="30"/>
  <c r="A503" i="30"/>
  <c r="C502" i="30"/>
  <c r="B502" i="30"/>
  <c r="A502" i="30"/>
  <c r="C501" i="30"/>
  <c r="B501" i="30"/>
  <c r="A501" i="30"/>
  <c r="C500" i="30"/>
  <c r="B500" i="30"/>
  <c r="A500" i="30"/>
  <c r="C499" i="30"/>
  <c r="B499" i="30"/>
  <c r="A499" i="30"/>
  <c r="C498" i="30"/>
  <c r="B498" i="30"/>
  <c r="A498" i="30"/>
  <c r="C497" i="30"/>
  <c r="B497" i="30"/>
  <c r="A497" i="30"/>
  <c r="C496" i="30"/>
  <c r="B496" i="30"/>
  <c r="A496" i="30"/>
  <c r="C495" i="30"/>
  <c r="B495" i="30"/>
  <c r="A495" i="30"/>
  <c r="C494" i="30"/>
  <c r="B494" i="30"/>
  <c r="A494" i="30"/>
  <c r="C493" i="30"/>
  <c r="B493" i="30"/>
  <c r="A493" i="30"/>
  <c r="C492" i="30"/>
  <c r="B492" i="30"/>
  <c r="A492" i="30"/>
  <c r="C491" i="30"/>
  <c r="B491" i="30"/>
  <c r="A491" i="30"/>
  <c r="C490" i="30"/>
  <c r="B490" i="30"/>
  <c r="A490" i="30"/>
  <c r="C489" i="30"/>
  <c r="B489" i="30"/>
  <c r="A489" i="30"/>
  <c r="C488" i="30"/>
  <c r="B488" i="30"/>
  <c r="A488" i="30"/>
  <c r="C487" i="30"/>
  <c r="B487" i="30"/>
  <c r="A487" i="30"/>
  <c r="C486" i="30"/>
  <c r="B486" i="30"/>
  <c r="A486" i="30"/>
  <c r="C485" i="30"/>
  <c r="B485" i="30"/>
  <c r="A485" i="30"/>
  <c r="C484" i="30"/>
  <c r="B484" i="30"/>
  <c r="A484" i="30"/>
  <c r="C483" i="30"/>
  <c r="B483" i="30"/>
  <c r="A483" i="30"/>
  <c r="C482" i="30"/>
  <c r="B482" i="30"/>
  <c r="A482" i="30"/>
  <c r="C481" i="30"/>
  <c r="B481" i="30"/>
  <c r="A481" i="30"/>
  <c r="C480" i="30"/>
  <c r="B480" i="30"/>
  <c r="A480" i="30"/>
  <c r="C479" i="30"/>
  <c r="B479" i="30"/>
  <c r="A479" i="30"/>
  <c r="C478" i="30"/>
  <c r="B478" i="30"/>
  <c r="A478" i="30"/>
  <c r="C477" i="30"/>
  <c r="B477" i="30"/>
  <c r="A477" i="30"/>
  <c r="C476" i="30"/>
  <c r="B476" i="30"/>
  <c r="A476" i="30"/>
  <c r="C475" i="30"/>
  <c r="B475" i="30"/>
  <c r="A475" i="30"/>
  <c r="C474" i="30"/>
  <c r="B474" i="30"/>
  <c r="A474" i="30"/>
  <c r="C473" i="30"/>
  <c r="B473" i="30"/>
  <c r="A473" i="30"/>
  <c r="C472" i="30"/>
  <c r="B472" i="30"/>
  <c r="A472" i="30"/>
  <c r="C471" i="30"/>
  <c r="B471" i="30"/>
  <c r="A471" i="30"/>
  <c r="C470" i="30"/>
  <c r="B470" i="30"/>
  <c r="A470" i="30"/>
  <c r="C469" i="30"/>
  <c r="B469" i="30"/>
  <c r="A469" i="30"/>
  <c r="C468" i="30"/>
  <c r="B468" i="30"/>
  <c r="A468" i="30"/>
  <c r="C467" i="30"/>
  <c r="B467" i="30"/>
  <c r="A467" i="30"/>
  <c r="C466" i="30"/>
  <c r="B466" i="30"/>
  <c r="A466" i="30"/>
  <c r="C465" i="30"/>
  <c r="B465" i="30"/>
  <c r="A465" i="30"/>
  <c r="C464" i="30"/>
  <c r="B464" i="30"/>
  <c r="A464" i="30"/>
  <c r="C463" i="30"/>
  <c r="B463" i="30"/>
  <c r="A463" i="30"/>
  <c r="C462" i="30"/>
  <c r="B462" i="30"/>
  <c r="A462" i="30"/>
  <c r="C461" i="30"/>
  <c r="B461" i="30"/>
  <c r="A461" i="30"/>
  <c r="C460" i="30"/>
  <c r="B460" i="30"/>
  <c r="A460" i="30"/>
  <c r="C459" i="30"/>
  <c r="B459" i="30"/>
  <c r="A459" i="30"/>
  <c r="C458" i="30"/>
  <c r="B458" i="30"/>
  <c r="A458" i="30"/>
  <c r="C457" i="30"/>
  <c r="B457" i="30"/>
  <c r="A457" i="30"/>
  <c r="C456" i="30"/>
  <c r="B456" i="30"/>
  <c r="A456" i="30"/>
  <c r="C455" i="30"/>
  <c r="B455" i="30"/>
  <c r="A455" i="30"/>
  <c r="C454" i="30"/>
  <c r="B454" i="30"/>
  <c r="A454" i="30"/>
  <c r="C453" i="30"/>
  <c r="B453" i="30"/>
  <c r="A453" i="30"/>
  <c r="C452" i="30"/>
  <c r="B452" i="30"/>
  <c r="A452" i="30"/>
  <c r="C451" i="30"/>
  <c r="B451" i="30"/>
  <c r="A451" i="30"/>
  <c r="C450" i="30"/>
  <c r="B450" i="30"/>
  <c r="A450" i="30"/>
  <c r="C449" i="30"/>
  <c r="B449" i="30"/>
  <c r="A449" i="30"/>
  <c r="C448" i="30"/>
  <c r="B448" i="30"/>
  <c r="A448" i="30"/>
  <c r="C447" i="30"/>
  <c r="B447" i="30"/>
  <c r="A447" i="30"/>
  <c r="C446" i="30"/>
  <c r="B446" i="30"/>
  <c r="A446" i="30"/>
  <c r="C445" i="30"/>
  <c r="B445" i="30"/>
  <c r="A445" i="30"/>
  <c r="C444" i="30"/>
  <c r="B444" i="30"/>
  <c r="A444" i="30"/>
  <c r="C443" i="30"/>
  <c r="B443" i="30"/>
  <c r="A443" i="30"/>
  <c r="C442" i="30"/>
  <c r="B442" i="30"/>
  <c r="A442" i="30"/>
  <c r="C441" i="30"/>
  <c r="B441" i="30"/>
  <c r="A441" i="30"/>
  <c r="C440" i="30"/>
  <c r="B440" i="30"/>
  <c r="A440" i="30"/>
  <c r="C439" i="30"/>
  <c r="B439" i="30"/>
  <c r="A439" i="30"/>
  <c r="C438" i="30"/>
  <c r="B438" i="30"/>
  <c r="A438" i="30"/>
  <c r="C437" i="30"/>
  <c r="B437" i="30"/>
  <c r="A437" i="30"/>
  <c r="C436" i="30"/>
  <c r="B436" i="30"/>
  <c r="A436" i="30"/>
  <c r="C435" i="30"/>
  <c r="B435" i="30"/>
  <c r="A435" i="30"/>
  <c r="C434" i="30"/>
  <c r="B434" i="30"/>
  <c r="A434" i="30"/>
  <c r="C433" i="30"/>
  <c r="B433" i="30"/>
  <c r="A433" i="30"/>
  <c r="C432" i="30"/>
  <c r="B432" i="30"/>
  <c r="A432" i="30"/>
  <c r="C431" i="30"/>
  <c r="B431" i="30"/>
  <c r="A431" i="30"/>
  <c r="C430" i="30"/>
  <c r="B430" i="30"/>
  <c r="A430" i="30"/>
  <c r="C429" i="30"/>
  <c r="B429" i="30"/>
  <c r="A429" i="30"/>
  <c r="C428" i="30"/>
  <c r="B428" i="30"/>
  <c r="A428" i="30"/>
  <c r="C427" i="30"/>
  <c r="B427" i="30"/>
  <c r="A427" i="30"/>
  <c r="C426" i="30"/>
  <c r="B426" i="30"/>
  <c r="A426" i="30"/>
  <c r="C425" i="30"/>
  <c r="B425" i="30"/>
  <c r="A425" i="30"/>
  <c r="C424" i="30"/>
  <c r="B424" i="30"/>
  <c r="A424" i="30"/>
  <c r="C423" i="30"/>
  <c r="B423" i="30"/>
  <c r="A423" i="30"/>
  <c r="C422" i="30"/>
  <c r="B422" i="30"/>
  <c r="A422" i="30"/>
  <c r="C421" i="30"/>
  <c r="B421" i="30"/>
  <c r="A421" i="30"/>
  <c r="C420" i="30"/>
  <c r="B420" i="30"/>
  <c r="A420" i="30"/>
  <c r="C419" i="30"/>
  <c r="B419" i="30"/>
  <c r="A419" i="30"/>
  <c r="C418" i="30"/>
  <c r="B418" i="30"/>
  <c r="A418" i="30"/>
  <c r="C417" i="30"/>
  <c r="B417" i="30"/>
  <c r="A417" i="30"/>
  <c r="C416" i="30"/>
  <c r="B416" i="30"/>
  <c r="A416" i="30"/>
  <c r="C415" i="30"/>
  <c r="B415" i="30"/>
  <c r="A415" i="30"/>
  <c r="C414" i="30"/>
  <c r="B414" i="30"/>
  <c r="A414" i="30"/>
  <c r="C413" i="30"/>
  <c r="B413" i="30"/>
  <c r="A413" i="30"/>
  <c r="C412" i="30"/>
  <c r="B412" i="30"/>
  <c r="A412" i="30"/>
  <c r="C411" i="30"/>
  <c r="B411" i="30"/>
  <c r="A411" i="30"/>
  <c r="C410" i="30"/>
  <c r="B410" i="30"/>
  <c r="A410" i="30"/>
  <c r="C409" i="30"/>
  <c r="B409" i="30"/>
  <c r="A409" i="30"/>
  <c r="C408" i="30"/>
  <c r="B408" i="30"/>
  <c r="A408" i="30"/>
  <c r="C407" i="30"/>
  <c r="B407" i="30"/>
  <c r="A407" i="30"/>
  <c r="C406" i="30"/>
  <c r="B406" i="30"/>
  <c r="A406" i="30"/>
  <c r="C405" i="30"/>
  <c r="B405" i="30"/>
  <c r="A405" i="30"/>
  <c r="C404" i="30"/>
  <c r="B404" i="30"/>
  <c r="A404" i="30"/>
  <c r="C403" i="30"/>
  <c r="B403" i="30"/>
  <c r="A403" i="30"/>
  <c r="C402" i="30"/>
  <c r="B402" i="30"/>
  <c r="A402" i="30"/>
  <c r="C401" i="30"/>
  <c r="B401" i="30"/>
  <c r="A401" i="30"/>
  <c r="C400" i="30"/>
  <c r="B400" i="30"/>
  <c r="A400" i="30"/>
  <c r="C399" i="30"/>
  <c r="B399" i="30"/>
  <c r="A399" i="30"/>
  <c r="C398" i="30"/>
  <c r="B398" i="30"/>
  <c r="A398" i="30"/>
  <c r="C397" i="30"/>
  <c r="B397" i="30"/>
  <c r="A397" i="30"/>
  <c r="C396" i="30"/>
  <c r="B396" i="30"/>
  <c r="A396" i="30"/>
  <c r="C395" i="30"/>
  <c r="B395" i="30"/>
  <c r="A395" i="30"/>
  <c r="C394" i="30"/>
  <c r="B394" i="30"/>
  <c r="A394" i="30"/>
  <c r="C393" i="30"/>
  <c r="B393" i="30"/>
  <c r="A393" i="30"/>
  <c r="C392" i="30"/>
  <c r="B392" i="30"/>
  <c r="A392" i="30"/>
  <c r="C391" i="30"/>
  <c r="B391" i="30"/>
  <c r="A391" i="30"/>
  <c r="C390" i="30"/>
  <c r="B390" i="30"/>
  <c r="A390" i="30"/>
  <c r="C389" i="30"/>
  <c r="B389" i="30"/>
  <c r="A389" i="30"/>
  <c r="C388" i="30"/>
  <c r="B388" i="30"/>
  <c r="A388" i="30"/>
  <c r="C387" i="30"/>
  <c r="B387" i="30"/>
  <c r="A387" i="30"/>
  <c r="C386" i="30"/>
  <c r="B386" i="30"/>
  <c r="A386" i="30"/>
  <c r="C385" i="30"/>
  <c r="B385" i="30"/>
  <c r="A385" i="30"/>
  <c r="C384" i="30"/>
  <c r="B384" i="30"/>
  <c r="A384" i="30"/>
  <c r="C383" i="30"/>
  <c r="B383" i="30"/>
  <c r="A383" i="30"/>
  <c r="C382" i="30"/>
  <c r="B382" i="30"/>
  <c r="A382" i="30"/>
  <c r="C381" i="30"/>
  <c r="B381" i="30"/>
  <c r="A381" i="30"/>
  <c r="C380" i="30"/>
  <c r="B380" i="30"/>
  <c r="A380" i="30"/>
  <c r="C379" i="30"/>
  <c r="B379" i="30"/>
  <c r="A379" i="30"/>
  <c r="C378" i="30"/>
  <c r="B378" i="30"/>
  <c r="A378" i="30"/>
  <c r="C377" i="30"/>
  <c r="B377" i="30"/>
  <c r="A377" i="30"/>
  <c r="C376" i="30"/>
  <c r="B376" i="30"/>
  <c r="A376" i="30"/>
  <c r="C375" i="30"/>
  <c r="B375" i="30"/>
  <c r="A375" i="30"/>
  <c r="C374" i="30"/>
  <c r="B374" i="30"/>
  <c r="A374" i="30"/>
  <c r="C373" i="30"/>
  <c r="B373" i="30"/>
  <c r="A373" i="30"/>
  <c r="C372" i="30"/>
  <c r="B372" i="30"/>
  <c r="A372" i="30"/>
  <c r="C371" i="30"/>
  <c r="B371" i="30"/>
  <c r="A371" i="30"/>
  <c r="C370" i="30"/>
  <c r="B370" i="30"/>
  <c r="A370" i="30"/>
  <c r="C369" i="30"/>
  <c r="B369" i="30"/>
  <c r="A369" i="30"/>
  <c r="C368" i="30"/>
  <c r="B368" i="30"/>
  <c r="A368" i="30"/>
  <c r="C367" i="30"/>
  <c r="B367" i="30"/>
  <c r="A367" i="30"/>
  <c r="C366" i="30"/>
  <c r="B366" i="30"/>
  <c r="A366" i="30"/>
  <c r="C365" i="30"/>
  <c r="B365" i="30"/>
  <c r="A365" i="30"/>
  <c r="C364" i="30"/>
  <c r="B364" i="30"/>
  <c r="A364" i="30"/>
  <c r="C363" i="30"/>
  <c r="B363" i="30"/>
  <c r="A363" i="30"/>
  <c r="C362" i="30"/>
  <c r="B362" i="30"/>
  <c r="A362" i="30"/>
  <c r="C361" i="30"/>
  <c r="B361" i="30"/>
  <c r="A361" i="30"/>
  <c r="C360" i="30"/>
  <c r="B360" i="30"/>
  <c r="A360" i="30"/>
  <c r="C359" i="30"/>
  <c r="B359" i="30"/>
  <c r="A359" i="30"/>
  <c r="C358" i="30"/>
  <c r="B358" i="30"/>
  <c r="A358" i="30"/>
  <c r="C357" i="30"/>
  <c r="B357" i="30"/>
  <c r="A357" i="30"/>
  <c r="C356" i="30"/>
  <c r="B356" i="30"/>
  <c r="A356" i="30"/>
  <c r="C355" i="30"/>
  <c r="B355" i="30"/>
  <c r="A355" i="30"/>
  <c r="C354" i="30"/>
  <c r="B354" i="30"/>
  <c r="A354" i="30"/>
  <c r="C353" i="30"/>
  <c r="B353" i="30"/>
  <c r="A353" i="30"/>
  <c r="C352" i="30"/>
  <c r="B352" i="30"/>
  <c r="A352" i="30"/>
  <c r="C351" i="30"/>
  <c r="B351" i="30"/>
  <c r="A351" i="30"/>
  <c r="C350" i="30"/>
  <c r="B350" i="30"/>
  <c r="A350" i="30"/>
  <c r="C349" i="30"/>
  <c r="B349" i="30"/>
  <c r="A349" i="30"/>
  <c r="C348" i="30"/>
  <c r="B348" i="30"/>
  <c r="A348" i="30"/>
  <c r="C347" i="30"/>
  <c r="B347" i="30"/>
  <c r="A347" i="30"/>
  <c r="C346" i="30"/>
  <c r="B346" i="30"/>
  <c r="A346" i="30"/>
  <c r="C345" i="30"/>
  <c r="B345" i="30"/>
  <c r="A345" i="30"/>
  <c r="C344" i="30"/>
  <c r="B344" i="30"/>
  <c r="A344" i="30"/>
  <c r="C343" i="30"/>
  <c r="B343" i="30"/>
  <c r="A343" i="30"/>
  <c r="C342" i="30"/>
  <c r="B342" i="30"/>
  <c r="A342" i="30"/>
  <c r="C341" i="30"/>
  <c r="B341" i="30"/>
  <c r="A341" i="30"/>
  <c r="C340" i="30"/>
  <c r="B340" i="30"/>
  <c r="A340" i="30"/>
  <c r="C339" i="30"/>
  <c r="B339" i="30"/>
  <c r="A339" i="30"/>
  <c r="C338" i="30"/>
  <c r="B338" i="30"/>
  <c r="A338" i="30"/>
  <c r="C337" i="30"/>
  <c r="B337" i="30"/>
  <c r="A337" i="30"/>
  <c r="C336" i="30"/>
  <c r="B336" i="30"/>
  <c r="A336" i="30"/>
  <c r="C335" i="30"/>
  <c r="B335" i="30"/>
  <c r="A335" i="30"/>
  <c r="C334" i="30"/>
  <c r="B334" i="30"/>
  <c r="A334" i="30"/>
  <c r="C333" i="30"/>
  <c r="B333" i="30"/>
  <c r="A333" i="30"/>
  <c r="C332" i="30"/>
  <c r="B332" i="30"/>
  <c r="A332" i="30"/>
  <c r="C331" i="30"/>
  <c r="B331" i="30"/>
  <c r="A331" i="30"/>
  <c r="C330" i="30"/>
  <c r="B330" i="30"/>
  <c r="A330" i="30"/>
  <c r="C329" i="30"/>
  <c r="B329" i="30"/>
  <c r="A329" i="30"/>
  <c r="C328" i="30"/>
  <c r="B328" i="30"/>
  <c r="A328" i="30"/>
  <c r="C327" i="30"/>
  <c r="B327" i="30"/>
  <c r="A327" i="30"/>
  <c r="C326" i="30"/>
  <c r="B326" i="30"/>
  <c r="A326" i="30"/>
  <c r="C325" i="30"/>
  <c r="B325" i="30"/>
  <c r="A325" i="30"/>
  <c r="C324" i="30"/>
  <c r="B324" i="30"/>
  <c r="A324" i="30"/>
  <c r="C323" i="30"/>
  <c r="B323" i="30"/>
  <c r="A323" i="30"/>
  <c r="C322" i="30"/>
  <c r="B322" i="30"/>
  <c r="A322" i="30"/>
  <c r="C321" i="30"/>
  <c r="B321" i="30"/>
  <c r="A321" i="30"/>
  <c r="C320" i="30"/>
  <c r="B320" i="30"/>
  <c r="A320" i="30"/>
  <c r="C319" i="30"/>
  <c r="B319" i="30"/>
  <c r="A319" i="30"/>
  <c r="C318" i="30"/>
  <c r="B318" i="30"/>
  <c r="A318" i="30"/>
  <c r="C317" i="30"/>
  <c r="B317" i="30"/>
  <c r="A317" i="30"/>
  <c r="C316" i="30"/>
  <c r="B316" i="30"/>
  <c r="A316" i="30"/>
  <c r="C315" i="30"/>
  <c r="B315" i="30"/>
  <c r="A315" i="30"/>
  <c r="C314" i="30"/>
  <c r="B314" i="30"/>
  <c r="A314" i="30"/>
  <c r="C313" i="30"/>
  <c r="B313" i="30"/>
  <c r="A313" i="30"/>
  <c r="C312" i="30"/>
  <c r="B312" i="30"/>
  <c r="A312" i="30"/>
  <c r="C311" i="30"/>
  <c r="B311" i="30"/>
  <c r="A311" i="30"/>
  <c r="C310" i="30"/>
  <c r="B310" i="30"/>
  <c r="A310" i="30"/>
  <c r="C309" i="30"/>
  <c r="B309" i="30"/>
  <c r="A309" i="30"/>
  <c r="C308" i="30"/>
  <c r="B308" i="30"/>
  <c r="A308" i="30"/>
  <c r="C307" i="30"/>
  <c r="B307" i="30"/>
  <c r="A307" i="30"/>
  <c r="C306" i="30"/>
  <c r="B306" i="30"/>
  <c r="A306" i="30"/>
  <c r="C305" i="30"/>
  <c r="B305" i="30"/>
  <c r="A305" i="30"/>
  <c r="C304" i="30"/>
  <c r="B304" i="30"/>
  <c r="A304" i="30"/>
  <c r="C303" i="30"/>
  <c r="B303" i="30"/>
  <c r="A303" i="30"/>
  <c r="C302" i="30"/>
  <c r="B302" i="30"/>
  <c r="A302" i="30"/>
  <c r="C301" i="30"/>
  <c r="B301" i="30"/>
  <c r="A301" i="30"/>
  <c r="C300" i="30"/>
  <c r="B300" i="30"/>
  <c r="A300" i="30"/>
  <c r="C299" i="30"/>
  <c r="B299" i="30"/>
  <c r="A299" i="30"/>
  <c r="C298" i="30"/>
  <c r="B298" i="30"/>
  <c r="A298" i="30"/>
  <c r="C297" i="30"/>
  <c r="B297" i="30"/>
  <c r="A297" i="30"/>
  <c r="C296" i="30"/>
  <c r="B296" i="30"/>
  <c r="A296" i="30"/>
  <c r="C295" i="30"/>
  <c r="B295" i="30"/>
  <c r="A295" i="30"/>
  <c r="C294" i="30"/>
  <c r="B294" i="30"/>
  <c r="A294" i="30"/>
  <c r="C293" i="30"/>
  <c r="B293" i="30"/>
  <c r="A293" i="30"/>
  <c r="C292" i="30"/>
  <c r="B292" i="30"/>
  <c r="A292" i="30"/>
  <c r="C291" i="30"/>
  <c r="B291" i="30"/>
  <c r="A291" i="30"/>
  <c r="C290" i="30"/>
  <c r="B290" i="30"/>
  <c r="A290" i="30"/>
  <c r="C289" i="30"/>
  <c r="B289" i="30"/>
  <c r="A289" i="30"/>
  <c r="C288" i="30"/>
  <c r="B288" i="30"/>
  <c r="A288" i="30"/>
  <c r="C287" i="30"/>
  <c r="B287" i="30"/>
  <c r="A287" i="30"/>
  <c r="C286" i="30"/>
  <c r="B286" i="30"/>
  <c r="A286" i="30"/>
  <c r="C285" i="30"/>
  <c r="B285" i="30"/>
  <c r="A285" i="30"/>
  <c r="C284" i="30"/>
  <c r="B284" i="30"/>
  <c r="A284" i="30"/>
  <c r="C283" i="30"/>
  <c r="B283" i="30"/>
  <c r="A283" i="30"/>
  <c r="C282" i="30"/>
  <c r="B282" i="30"/>
  <c r="A282" i="30"/>
  <c r="C281" i="30"/>
  <c r="B281" i="30"/>
  <c r="A281" i="30"/>
  <c r="C280" i="30"/>
  <c r="B280" i="30"/>
  <c r="A280" i="30"/>
  <c r="C279" i="30"/>
  <c r="B279" i="30"/>
  <c r="A279" i="30"/>
  <c r="C278" i="30"/>
  <c r="B278" i="30"/>
  <c r="A278" i="30"/>
  <c r="C277" i="30"/>
  <c r="B277" i="30"/>
  <c r="A277" i="30"/>
  <c r="C276" i="30"/>
  <c r="B276" i="30"/>
  <c r="A276" i="30"/>
  <c r="C275" i="30"/>
  <c r="B275" i="30"/>
  <c r="A275" i="30"/>
  <c r="C274" i="30"/>
  <c r="B274" i="30"/>
  <c r="A274" i="30"/>
  <c r="C273" i="30"/>
  <c r="B273" i="30"/>
  <c r="A273" i="30"/>
  <c r="C272" i="30"/>
  <c r="B272" i="30"/>
  <c r="A272" i="30"/>
  <c r="C271" i="30"/>
  <c r="B271" i="30"/>
  <c r="A271" i="30"/>
  <c r="C270" i="30"/>
  <c r="B270" i="30"/>
  <c r="A270" i="30"/>
  <c r="C269" i="30"/>
  <c r="B269" i="30"/>
  <c r="A269" i="30"/>
  <c r="C268" i="30"/>
  <c r="B268" i="30"/>
  <c r="A268" i="30"/>
  <c r="C267" i="30"/>
  <c r="B267" i="30"/>
  <c r="A267" i="30"/>
  <c r="C266" i="30"/>
  <c r="B266" i="30"/>
  <c r="A266" i="30"/>
  <c r="C265" i="30"/>
  <c r="B265" i="30"/>
  <c r="A265" i="30"/>
  <c r="C264" i="30"/>
  <c r="B264" i="30"/>
  <c r="A264" i="30"/>
  <c r="C263" i="30"/>
  <c r="B263" i="30"/>
  <c r="A263" i="30"/>
  <c r="C262" i="30"/>
  <c r="B262" i="30"/>
  <c r="A262" i="30"/>
  <c r="C261" i="30"/>
  <c r="B261" i="30"/>
  <c r="A261" i="30"/>
  <c r="C260" i="30"/>
  <c r="B260" i="30"/>
  <c r="A260" i="30"/>
  <c r="C259" i="30"/>
  <c r="B259" i="30"/>
  <c r="A259" i="30"/>
  <c r="C258" i="30"/>
  <c r="B258" i="30"/>
  <c r="A258" i="30"/>
  <c r="C257" i="30"/>
  <c r="B257" i="30"/>
  <c r="A257" i="30"/>
  <c r="C256" i="30"/>
  <c r="B256" i="30"/>
  <c r="A256" i="30"/>
  <c r="C255" i="30"/>
  <c r="B255" i="30"/>
  <c r="A255" i="30"/>
  <c r="C254" i="30"/>
  <c r="B254" i="30"/>
  <c r="A254" i="30"/>
  <c r="C253" i="30"/>
  <c r="B253" i="30"/>
  <c r="A253" i="30"/>
  <c r="C252" i="30"/>
  <c r="B252" i="30"/>
  <c r="A252" i="30"/>
  <c r="C251" i="30"/>
  <c r="B251" i="30"/>
  <c r="A251" i="30"/>
  <c r="C250" i="30"/>
  <c r="B250" i="30"/>
  <c r="A250" i="30"/>
  <c r="C249" i="30"/>
  <c r="B249" i="30"/>
  <c r="A249" i="30"/>
  <c r="C248" i="30"/>
  <c r="B248" i="30"/>
  <c r="A248" i="30"/>
  <c r="C247" i="30"/>
  <c r="B247" i="30"/>
  <c r="A247" i="30"/>
  <c r="C246" i="30"/>
  <c r="B246" i="30"/>
  <c r="A246" i="30"/>
  <c r="C245" i="30"/>
  <c r="B245" i="30"/>
  <c r="A245" i="30"/>
  <c r="C244" i="30"/>
  <c r="B244" i="30"/>
  <c r="A244" i="30"/>
  <c r="C243" i="30"/>
  <c r="B243" i="30"/>
  <c r="A243" i="30"/>
  <c r="C242" i="30"/>
  <c r="B242" i="30"/>
  <c r="A242" i="30"/>
  <c r="C241" i="30"/>
  <c r="B241" i="30"/>
  <c r="A241" i="30"/>
  <c r="C240" i="30"/>
  <c r="B240" i="30"/>
  <c r="A240" i="30"/>
  <c r="C239" i="30"/>
  <c r="B239" i="30"/>
  <c r="A239" i="30"/>
  <c r="C238" i="30"/>
  <c r="B238" i="30"/>
  <c r="A238" i="30"/>
  <c r="C237" i="30"/>
  <c r="B237" i="30"/>
  <c r="A237" i="30"/>
  <c r="C236" i="30"/>
  <c r="B236" i="30"/>
  <c r="A236" i="30"/>
  <c r="C235" i="30"/>
  <c r="B235" i="30"/>
  <c r="A235" i="30"/>
  <c r="C234" i="30"/>
  <c r="B234" i="30"/>
  <c r="A234" i="30"/>
  <c r="C233" i="30"/>
  <c r="B233" i="30"/>
  <c r="A233" i="30"/>
  <c r="C232" i="30"/>
  <c r="B232" i="30"/>
  <c r="A232" i="30"/>
  <c r="C231" i="30"/>
  <c r="B231" i="30"/>
  <c r="A231" i="30"/>
  <c r="C230" i="30"/>
  <c r="B230" i="30"/>
  <c r="A230" i="30"/>
  <c r="C229" i="30"/>
  <c r="B229" i="30"/>
  <c r="A229" i="30"/>
  <c r="C228" i="30"/>
  <c r="B228" i="30"/>
  <c r="A228" i="30"/>
  <c r="C227" i="30"/>
  <c r="B227" i="30"/>
  <c r="A227" i="30"/>
  <c r="C226" i="30"/>
  <c r="B226" i="30"/>
  <c r="A226" i="30"/>
  <c r="C225" i="30"/>
  <c r="B225" i="30"/>
  <c r="A225" i="30"/>
  <c r="C224" i="30"/>
  <c r="B224" i="30"/>
  <c r="A224" i="30"/>
  <c r="C223" i="30"/>
  <c r="B223" i="30"/>
  <c r="A223" i="30"/>
  <c r="C222" i="30"/>
  <c r="B222" i="30"/>
  <c r="A222" i="30"/>
  <c r="C221" i="30"/>
  <c r="B221" i="30"/>
  <c r="A221" i="30"/>
  <c r="C220" i="30"/>
  <c r="B220" i="30"/>
  <c r="A220" i="30"/>
  <c r="C219" i="30"/>
  <c r="B219" i="30"/>
  <c r="A219" i="30"/>
  <c r="C218" i="30"/>
  <c r="B218" i="30"/>
  <c r="A218" i="30"/>
  <c r="C217" i="30"/>
  <c r="B217" i="30"/>
  <c r="A217" i="30"/>
  <c r="C216" i="30"/>
  <c r="B216" i="30"/>
  <c r="A216" i="30"/>
  <c r="C215" i="30"/>
  <c r="B215" i="30"/>
  <c r="A215" i="30"/>
  <c r="C214" i="30"/>
  <c r="B214" i="30"/>
  <c r="A214" i="30"/>
  <c r="C213" i="30"/>
  <c r="B213" i="30"/>
  <c r="A213" i="30"/>
  <c r="C212" i="30"/>
  <c r="B212" i="30"/>
  <c r="A212" i="30"/>
  <c r="C211" i="30"/>
  <c r="B211" i="30"/>
  <c r="A211" i="30"/>
  <c r="C210" i="30"/>
  <c r="B210" i="30"/>
  <c r="A210" i="30"/>
  <c r="C209" i="30"/>
  <c r="B209" i="30"/>
  <c r="A209" i="30"/>
  <c r="C208" i="30"/>
  <c r="B208" i="30"/>
  <c r="A208" i="30"/>
  <c r="C207" i="30"/>
  <c r="B207" i="30"/>
  <c r="A207" i="30"/>
  <c r="C206" i="30"/>
  <c r="B206" i="30"/>
  <c r="A206" i="30"/>
  <c r="C205" i="30"/>
  <c r="B205" i="30"/>
  <c r="A205" i="30"/>
  <c r="C204" i="30"/>
  <c r="B204" i="30"/>
  <c r="A204" i="30"/>
  <c r="C203" i="30"/>
  <c r="B203" i="30"/>
  <c r="A203" i="30"/>
  <c r="C202" i="30"/>
  <c r="B202" i="30"/>
  <c r="A202" i="30"/>
  <c r="C201" i="30"/>
  <c r="B201" i="30"/>
  <c r="A201" i="30"/>
  <c r="C200" i="30"/>
  <c r="B200" i="30"/>
  <c r="A200" i="30"/>
  <c r="C199" i="30"/>
  <c r="B199" i="30"/>
  <c r="A199" i="30"/>
  <c r="C198" i="30"/>
  <c r="B198" i="30"/>
  <c r="A198" i="30"/>
  <c r="C197" i="30"/>
  <c r="B197" i="30"/>
  <c r="A197" i="30"/>
  <c r="C196" i="30"/>
  <c r="B196" i="30"/>
  <c r="A196" i="30"/>
  <c r="C195" i="30"/>
  <c r="B195" i="30"/>
  <c r="A195" i="30"/>
  <c r="C194" i="30"/>
  <c r="B194" i="30"/>
  <c r="A194" i="30"/>
  <c r="C193" i="30"/>
  <c r="B193" i="30"/>
  <c r="A193" i="30"/>
  <c r="C192" i="30"/>
  <c r="B192" i="30"/>
  <c r="A192" i="30"/>
  <c r="C191" i="30"/>
  <c r="B191" i="30"/>
  <c r="A191" i="30"/>
  <c r="C190" i="30"/>
  <c r="B190" i="30"/>
  <c r="A190" i="30"/>
  <c r="C189" i="30"/>
  <c r="B189" i="30"/>
  <c r="A189" i="30"/>
  <c r="C188" i="30"/>
  <c r="B188" i="30"/>
  <c r="A188" i="30"/>
  <c r="C187" i="30"/>
  <c r="B187" i="30"/>
  <c r="A187" i="30"/>
  <c r="C186" i="30"/>
  <c r="B186" i="30"/>
  <c r="A186" i="30"/>
  <c r="C185" i="30"/>
  <c r="B185" i="30"/>
  <c r="A185" i="30"/>
  <c r="C184" i="30"/>
  <c r="B184" i="30"/>
  <c r="A184" i="30"/>
  <c r="C183" i="30"/>
  <c r="B183" i="30"/>
  <c r="A183" i="30"/>
  <c r="C182" i="30"/>
  <c r="B182" i="30"/>
  <c r="A182" i="30"/>
  <c r="C181" i="30"/>
  <c r="B181" i="30"/>
  <c r="A181" i="30"/>
  <c r="C180" i="30"/>
  <c r="B180" i="30"/>
  <c r="A180" i="30"/>
  <c r="C179" i="30"/>
  <c r="B179" i="30"/>
  <c r="A179" i="30"/>
  <c r="C178" i="30"/>
  <c r="B178" i="30"/>
  <c r="A178" i="30"/>
  <c r="C177" i="30"/>
  <c r="B177" i="30"/>
  <c r="A177" i="30"/>
  <c r="C176" i="30"/>
  <c r="B176" i="30"/>
  <c r="A176" i="30"/>
  <c r="C175" i="30"/>
  <c r="B175" i="30"/>
  <c r="A175" i="30"/>
  <c r="C174" i="30"/>
  <c r="B174" i="30"/>
  <c r="A174" i="30"/>
  <c r="C173" i="30"/>
  <c r="B173" i="30"/>
  <c r="A173" i="30"/>
  <c r="C172" i="30"/>
  <c r="B172" i="30"/>
  <c r="A172" i="30"/>
  <c r="C171" i="30"/>
  <c r="B171" i="30"/>
  <c r="A171" i="30"/>
  <c r="C170" i="30"/>
  <c r="B170" i="30"/>
  <c r="A170" i="30"/>
  <c r="C169" i="30"/>
  <c r="B169" i="30"/>
  <c r="A169" i="30"/>
  <c r="C168" i="30"/>
  <c r="B168" i="30"/>
  <c r="A168" i="30"/>
  <c r="C167" i="30"/>
  <c r="B167" i="30"/>
  <c r="A167" i="30"/>
  <c r="C166" i="30"/>
  <c r="B166" i="30"/>
  <c r="A166" i="30"/>
  <c r="C165" i="30"/>
  <c r="B165" i="30"/>
  <c r="A165" i="30"/>
  <c r="C164" i="30"/>
  <c r="B164" i="30"/>
  <c r="A164" i="30"/>
  <c r="C163" i="30"/>
  <c r="B163" i="30"/>
  <c r="A163" i="30"/>
  <c r="C162" i="30"/>
  <c r="B162" i="30"/>
  <c r="A162" i="30"/>
  <c r="C161" i="30"/>
  <c r="B161" i="30"/>
  <c r="A161" i="30"/>
  <c r="C160" i="30"/>
  <c r="B160" i="30"/>
  <c r="A160" i="30"/>
  <c r="C159" i="30"/>
  <c r="B159" i="30"/>
  <c r="A159" i="30"/>
  <c r="C158" i="30"/>
  <c r="B158" i="30"/>
  <c r="A158" i="30"/>
  <c r="C157" i="30"/>
  <c r="B157" i="30"/>
  <c r="A157" i="30"/>
  <c r="C156" i="30"/>
  <c r="B156" i="30"/>
  <c r="A156" i="30"/>
  <c r="C155" i="30"/>
  <c r="B155" i="30"/>
  <c r="A155" i="30"/>
  <c r="C154" i="30"/>
  <c r="B154" i="30"/>
  <c r="A154" i="30"/>
  <c r="C153" i="30"/>
  <c r="B153" i="30"/>
  <c r="A153" i="30"/>
  <c r="C152" i="30"/>
  <c r="B152" i="30"/>
  <c r="A152" i="30"/>
  <c r="C151" i="30"/>
  <c r="B151" i="30"/>
  <c r="A151" i="30"/>
  <c r="C150" i="30"/>
  <c r="B150" i="30"/>
  <c r="A150" i="30"/>
  <c r="C149" i="30"/>
  <c r="B149" i="30"/>
  <c r="A149" i="30"/>
  <c r="C148" i="30"/>
  <c r="B148" i="30"/>
  <c r="A148" i="30"/>
  <c r="C147" i="30"/>
  <c r="B147" i="30"/>
  <c r="A147" i="30"/>
  <c r="C146" i="30"/>
  <c r="B146" i="30"/>
  <c r="A146" i="30"/>
  <c r="C145" i="30"/>
  <c r="B145" i="30"/>
  <c r="A145" i="30"/>
  <c r="C144" i="30"/>
  <c r="B144" i="30"/>
  <c r="A144" i="30"/>
  <c r="C143" i="30"/>
  <c r="B143" i="30"/>
  <c r="A143" i="30"/>
  <c r="C142" i="30"/>
  <c r="B142" i="30"/>
  <c r="A142" i="30"/>
  <c r="C141" i="30"/>
  <c r="B141" i="30"/>
  <c r="A141" i="30"/>
  <c r="C140" i="30"/>
  <c r="B140" i="30"/>
  <c r="A140" i="30"/>
  <c r="C139" i="30"/>
  <c r="B139" i="30"/>
  <c r="A139" i="30"/>
  <c r="C138" i="30"/>
  <c r="B138" i="30"/>
  <c r="A138" i="30"/>
  <c r="C137" i="30"/>
  <c r="B137" i="30"/>
  <c r="A137" i="30"/>
  <c r="C136" i="30"/>
  <c r="B136" i="30"/>
  <c r="A136" i="30"/>
  <c r="C135" i="30"/>
  <c r="B135" i="30"/>
  <c r="A135" i="30"/>
  <c r="C134" i="30"/>
  <c r="B134" i="30"/>
  <c r="A134" i="30"/>
  <c r="C133" i="30"/>
  <c r="B133" i="30"/>
  <c r="A133" i="30"/>
  <c r="C132" i="30"/>
  <c r="B132" i="30"/>
  <c r="A132" i="30"/>
  <c r="C131" i="30"/>
  <c r="B131" i="30"/>
  <c r="A131" i="30"/>
  <c r="C130" i="30"/>
  <c r="B130" i="30"/>
  <c r="A130" i="30"/>
  <c r="C129" i="30"/>
  <c r="B129" i="30"/>
  <c r="A129" i="30"/>
  <c r="C128" i="30"/>
  <c r="B128" i="30"/>
  <c r="A128" i="30"/>
  <c r="C127" i="30"/>
  <c r="B127" i="30"/>
  <c r="A127" i="30"/>
  <c r="C126" i="30"/>
  <c r="B126" i="30"/>
  <c r="A126" i="30"/>
  <c r="C125" i="30"/>
  <c r="B125" i="30"/>
  <c r="A125" i="30"/>
  <c r="C124" i="30"/>
  <c r="B124" i="30"/>
  <c r="A124" i="30"/>
  <c r="C123" i="30"/>
  <c r="B123" i="30"/>
  <c r="A123" i="30"/>
  <c r="C122" i="30"/>
  <c r="B122" i="30"/>
  <c r="A122" i="30"/>
  <c r="C121" i="30"/>
  <c r="B121" i="30"/>
  <c r="A121" i="30"/>
  <c r="C120" i="30"/>
  <c r="B120" i="30"/>
  <c r="A120" i="30"/>
  <c r="C119" i="30"/>
  <c r="B119" i="30"/>
  <c r="A119" i="30"/>
  <c r="C118" i="30"/>
  <c r="B118" i="30"/>
  <c r="A118" i="30"/>
  <c r="C117" i="30"/>
  <c r="B117" i="30"/>
  <c r="A117" i="30"/>
  <c r="C116" i="30"/>
  <c r="B116" i="30"/>
  <c r="A116" i="30"/>
  <c r="C115" i="30"/>
  <c r="B115" i="30"/>
  <c r="A115" i="30"/>
  <c r="C114" i="30"/>
  <c r="B114" i="30"/>
  <c r="A114" i="30"/>
  <c r="C113" i="30"/>
  <c r="B113" i="30"/>
  <c r="A113" i="30"/>
  <c r="C112" i="30"/>
  <c r="B112" i="30"/>
  <c r="A112" i="30"/>
  <c r="C111" i="30"/>
  <c r="B111" i="30"/>
  <c r="A111" i="30"/>
  <c r="C110" i="30"/>
  <c r="B110" i="30"/>
  <c r="A110" i="30"/>
  <c r="C109" i="30"/>
  <c r="B109" i="30"/>
  <c r="A109" i="30"/>
  <c r="C108" i="30"/>
  <c r="B108" i="30"/>
  <c r="A108" i="30"/>
  <c r="C107" i="30"/>
  <c r="B107" i="30"/>
  <c r="A107" i="30"/>
  <c r="C106" i="30"/>
  <c r="B106" i="30"/>
  <c r="A106" i="30"/>
  <c r="C105" i="30"/>
  <c r="B105" i="30"/>
  <c r="A105" i="30"/>
  <c r="C104" i="30"/>
  <c r="B104" i="30"/>
  <c r="A104" i="30"/>
  <c r="C103" i="30"/>
  <c r="B103" i="30"/>
  <c r="A103" i="30"/>
  <c r="C102" i="30"/>
  <c r="B102" i="30"/>
  <c r="A102" i="30"/>
  <c r="C101" i="30"/>
  <c r="B101" i="30"/>
  <c r="A101" i="30"/>
  <c r="C100" i="30"/>
  <c r="B100" i="30"/>
  <c r="A100" i="30"/>
  <c r="C99" i="30"/>
  <c r="B99" i="30"/>
  <c r="A99" i="30"/>
  <c r="C98" i="30"/>
  <c r="B98" i="30"/>
  <c r="A98" i="30"/>
  <c r="C97" i="30"/>
  <c r="B97" i="30"/>
  <c r="A97" i="30"/>
  <c r="C96" i="30"/>
  <c r="B96" i="30"/>
  <c r="A96" i="30"/>
  <c r="C95" i="30"/>
  <c r="B95" i="30"/>
  <c r="A95" i="30"/>
  <c r="C94" i="30"/>
  <c r="B94" i="30"/>
  <c r="A94" i="30"/>
  <c r="C93" i="30"/>
  <c r="B93" i="30"/>
  <c r="A93" i="30"/>
  <c r="C92" i="30"/>
  <c r="B92" i="30"/>
  <c r="A92" i="30"/>
  <c r="C91" i="30"/>
  <c r="B91" i="30"/>
  <c r="A91" i="30"/>
  <c r="C90" i="30"/>
  <c r="B90" i="30"/>
  <c r="A90" i="30"/>
  <c r="C89" i="30"/>
  <c r="B89" i="30"/>
  <c r="A89" i="30"/>
  <c r="C88" i="30"/>
  <c r="B88" i="30"/>
  <c r="A88" i="30"/>
  <c r="C87" i="30"/>
  <c r="B87" i="30"/>
  <c r="A87" i="30"/>
  <c r="C86" i="30"/>
  <c r="B86" i="30"/>
  <c r="A86" i="30"/>
  <c r="C85" i="30"/>
  <c r="B85" i="30"/>
  <c r="A85" i="30"/>
  <c r="C84" i="30"/>
  <c r="B84" i="30"/>
  <c r="A84" i="30"/>
  <c r="C83" i="30"/>
  <c r="B83" i="30"/>
  <c r="A83" i="30"/>
  <c r="C82" i="30"/>
  <c r="B82" i="30"/>
  <c r="A82" i="30"/>
  <c r="C81" i="30"/>
  <c r="B81" i="30"/>
  <c r="A81" i="30"/>
  <c r="C80" i="30"/>
  <c r="B80" i="30"/>
  <c r="A80" i="30"/>
  <c r="C79" i="30"/>
  <c r="B79" i="30"/>
  <c r="A79" i="30"/>
  <c r="C78" i="30"/>
  <c r="B78" i="30"/>
  <c r="A78" i="30"/>
  <c r="C77" i="30"/>
  <c r="B77" i="30"/>
  <c r="A77" i="30"/>
  <c r="C76" i="30"/>
  <c r="B76" i="30"/>
  <c r="A76" i="30"/>
  <c r="C75" i="30"/>
  <c r="B75" i="30"/>
  <c r="A75" i="30"/>
  <c r="C74" i="30"/>
  <c r="B74" i="30"/>
  <c r="A74" i="30"/>
  <c r="C73" i="30"/>
  <c r="B73" i="30"/>
  <c r="A73" i="30"/>
  <c r="C72" i="30"/>
  <c r="B72" i="30"/>
  <c r="A72" i="30"/>
  <c r="C71" i="30"/>
  <c r="B71" i="30"/>
  <c r="A71" i="30"/>
  <c r="C70" i="30"/>
  <c r="B70" i="30"/>
  <c r="A70" i="30"/>
  <c r="C69" i="30"/>
  <c r="B69" i="30"/>
  <c r="A69" i="30"/>
  <c r="C68" i="30"/>
  <c r="B68" i="30"/>
  <c r="A68" i="30"/>
  <c r="C67" i="30"/>
  <c r="B67" i="30"/>
  <c r="A67" i="30"/>
  <c r="C66" i="30"/>
  <c r="B66" i="30"/>
  <c r="A66" i="30"/>
  <c r="C65" i="30"/>
  <c r="B65" i="30"/>
  <c r="A65" i="30"/>
  <c r="C64" i="30"/>
  <c r="B64" i="30"/>
  <c r="A64" i="30"/>
  <c r="C63" i="30"/>
  <c r="B63" i="30"/>
  <c r="A63" i="30"/>
  <c r="C62" i="30"/>
  <c r="B62" i="30"/>
  <c r="A62" i="30"/>
  <c r="C61" i="30"/>
  <c r="B61" i="30"/>
  <c r="A61" i="30"/>
  <c r="C60" i="30"/>
  <c r="B60" i="30"/>
  <c r="A60" i="30"/>
  <c r="C59" i="30"/>
  <c r="B59" i="30"/>
  <c r="A59" i="30"/>
  <c r="C58" i="30"/>
  <c r="B58" i="30"/>
  <c r="A58" i="30"/>
  <c r="C57" i="30"/>
  <c r="B57" i="30"/>
  <c r="A57" i="30"/>
  <c r="C56" i="30"/>
  <c r="B56" i="30"/>
  <c r="A56" i="30"/>
  <c r="C55" i="30"/>
  <c r="B55" i="30"/>
  <c r="A55" i="30"/>
  <c r="C54" i="30"/>
  <c r="B54" i="30"/>
  <c r="A54" i="30"/>
  <c r="C53" i="30"/>
  <c r="B53" i="30"/>
  <c r="A53" i="30"/>
  <c r="C52" i="30"/>
  <c r="B52" i="30"/>
  <c r="A52" i="30"/>
  <c r="C51" i="30"/>
  <c r="B51" i="30"/>
  <c r="A51" i="30"/>
  <c r="C50" i="30"/>
  <c r="B50" i="30"/>
  <c r="A50" i="30"/>
  <c r="C49" i="30"/>
  <c r="B49" i="30"/>
  <c r="A49" i="30"/>
  <c r="C48" i="30"/>
  <c r="B48" i="30"/>
  <c r="A48" i="30"/>
  <c r="C47" i="30"/>
  <c r="B47" i="30"/>
  <c r="A47" i="30"/>
  <c r="C46" i="30"/>
  <c r="B46" i="30"/>
  <c r="A46" i="30"/>
  <c r="C45" i="30"/>
  <c r="B45" i="30"/>
  <c r="A45" i="30"/>
  <c r="C44" i="30"/>
  <c r="B44" i="30"/>
  <c r="A44" i="30"/>
  <c r="C43" i="30"/>
  <c r="B43" i="30"/>
  <c r="A43" i="30"/>
  <c r="C42" i="30"/>
  <c r="B42" i="30"/>
  <c r="A42" i="30"/>
  <c r="C41" i="30"/>
  <c r="B41" i="30"/>
  <c r="A41" i="30"/>
  <c r="C40" i="30"/>
  <c r="B40" i="30"/>
  <c r="A40" i="30"/>
  <c r="C39" i="30"/>
  <c r="B39" i="30"/>
  <c r="A39" i="30"/>
  <c r="C38" i="30"/>
  <c r="B38" i="30"/>
  <c r="A38" i="30"/>
  <c r="C37" i="30"/>
  <c r="B37" i="30"/>
  <c r="A37" i="30"/>
  <c r="C36" i="30"/>
  <c r="B36" i="30"/>
  <c r="A36" i="30"/>
  <c r="C35" i="30"/>
  <c r="B35" i="30"/>
  <c r="A35" i="30"/>
  <c r="C34" i="30"/>
  <c r="B34" i="30"/>
  <c r="A34" i="30"/>
  <c r="C33" i="30"/>
  <c r="B33" i="30"/>
  <c r="A33" i="30"/>
  <c r="C32" i="30"/>
  <c r="B32" i="30"/>
  <c r="A32" i="30"/>
  <c r="C31" i="30"/>
  <c r="B31" i="30"/>
  <c r="A31" i="30"/>
  <c r="C30" i="30"/>
  <c r="B30" i="30"/>
  <c r="A30" i="30"/>
  <c r="C29" i="30"/>
  <c r="B29" i="30"/>
  <c r="A29" i="30"/>
  <c r="C28" i="30"/>
  <c r="B28" i="30"/>
  <c r="A28" i="30"/>
  <c r="C27" i="30"/>
  <c r="B27" i="30"/>
  <c r="A27" i="30"/>
  <c r="C26" i="30"/>
  <c r="B26" i="30"/>
  <c r="A26" i="30"/>
  <c r="C25" i="30"/>
  <c r="B25" i="30"/>
  <c r="A25" i="30"/>
  <c r="C24" i="30"/>
  <c r="B24" i="30"/>
  <c r="A24" i="30"/>
  <c r="C23" i="30"/>
  <c r="B23" i="30"/>
  <c r="A23" i="30"/>
  <c r="C22" i="30"/>
  <c r="B22" i="30"/>
  <c r="A22" i="30"/>
  <c r="C21" i="30"/>
  <c r="B21" i="30"/>
  <c r="A21" i="30"/>
  <c r="C20" i="30"/>
  <c r="B20" i="30"/>
  <c r="A20" i="30"/>
  <c r="C19" i="30"/>
  <c r="B19" i="30"/>
  <c r="A19" i="30"/>
  <c r="C18" i="30"/>
  <c r="B18" i="30"/>
  <c r="A18" i="30"/>
  <c r="C17" i="30"/>
  <c r="B17" i="30"/>
  <c r="A17" i="30"/>
  <c r="C16" i="30"/>
  <c r="B16" i="30"/>
  <c r="A16" i="30"/>
  <c r="C15" i="30"/>
  <c r="B15" i="30"/>
  <c r="A15" i="30"/>
  <c r="C14" i="30"/>
  <c r="B14" i="30"/>
  <c r="A14" i="30"/>
  <c r="C13" i="30"/>
  <c r="B13" i="30"/>
  <c r="A13" i="30"/>
  <c r="C12" i="30"/>
  <c r="B12" i="30"/>
  <c r="A12" i="30"/>
  <c r="C11" i="30"/>
  <c r="B11" i="30"/>
  <c r="A11" i="30"/>
  <c r="C10" i="30"/>
  <c r="B10" i="30"/>
  <c r="A10" i="30"/>
  <c r="C9" i="30"/>
  <c r="B9" i="30"/>
  <c r="A9" i="30"/>
  <c r="C8" i="30"/>
  <c r="B8" i="30"/>
  <c r="A8" i="30"/>
  <c r="C7" i="30"/>
  <c r="B7" i="30"/>
  <c r="A7" i="30"/>
  <c r="C6" i="30"/>
  <c r="B6" i="30"/>
  <c r="A6" i="30"/>
  <c r="C5" i="30"/>
  <c r="B5" i="30"/>
  <c r="A5" i="30"/>
  <c r="C4" i="30"/>
  <c r="B4" i="30"/>
  <c r="A4" i="30"/>
  <c r="C3" i="30"/>
  <c r="B3" i="30"/>
  <c r="A3" i="30"/>
  <c r="C2" i="30"/>
  <c r="B2" i="30"/>
  <c r="A2" i="30"/>
  <c r="C1" i="30"/>
  <c r="B1" i="30"/>
  <c r="A1" i="30"/>
  <c r="P167" i="18" l="1"/>
  <c r="O167" i="18"/>
  <c r="A168" i="18"/>
  <c r="E6000" i="29"/>
  <c r="D6000" i="29"/>
  <c r="C6000" i="29"/>
  <c r="B6000" i="29"/>
  <c r="A6000" i="29"/>
  <c r="E5999" i="29"/>
  <c r="D5999" i="29"/>
  <c r="C5999" i="29"/>
  <c r="B5999" i="29"/>
  <c r="A5999" i="29"/>
  <c r="E5998" i="29"/>
  <c r="D5998" i="29"/>
  <c r="C5998" i="29"/>
  <c r="B5998" i="29"/>
  <c r="A5998" i="29"/>
  <c r="E5997" i="29"/>
  <c r="D5997" i="29"/>
  <c r="C5997" i="29"/>
  <c r="B5997" i="29"/>
  <c r="A5997" i="29"/>
  <c r="E5996" i="29"/>
  <c r="D5996" i="29"/>
  <c r="C5996" i="29"/>
  <c r="B5996" i="29"/>
  <c r="A5996" i="29"/>
  <c r="E5995" i="29"/>
  <c r="D5995" i="29"/>
  <c r="C5995" i="29"/>
  <c r="B5995" i="29"/>
  <c r="A5995" i="29"/>
  <c r="E5994" i="29"/>
  <c r="D5994" i="29"/>
  <c r="C5994" i="29"/>
  <c r="B5994" i="29"/>
  <c r="A5994" i="29"/>
  <c r="E5993" i="29"/>
  <c r="D5993" i="29"/>
  <c r="C5993" i="29"/>
  <c r="B5993" i="29"/>
  <c r="A5993" i="29"/>
  <c r="E5992" i="29"/>
  <c r="D5992" i="29"/>
  <c r="C5992" i="29"/>
  <c r="B5992" i="29"/>
  <c r="A5992" i="29"/>
  <c r="E5991" i="29"/>
  <c r="D5991" i="29"/>
  <c r="C5991" i="29"/>
  <c r="B5991" i="29"/>
  <c r="A5991" i="29"/>
  <c r="E5990" i="29"/>
  <c r="D5990" i="29"/>
  <c r="C5990" i="29"/>
  <c r="B5990" i="29"/>
  <c r="A5990" i="29"/>
  <c r="E5989" i="29"/>
  <c r="D5989" i="29"/>
  <c r="C5989" i="29"/>
  <c r="B5989" i="29"/>
  <c r="A5989" i="29"/>
  <c r="E5988" i="29"/>
  <c r="D5988" i="29"/>
  <c r="C5988" i="29"/>
  <c r="B5988" i="29"/>
  <c r="A5988" i="29"/>
  <c r="E5987" i="29"/>
  <c r="D5987" i="29"/>
  <c r="C5987" i="29"/>
  <c r="B5987" i="29"/>
  <c r="A5987" i="29"/>
  <c r="E5986" i="29"/>
  <c r="D5986" i="29"/>
  <c r="C5986" i="29"/>
  <c r="B5986" i="29"/>
  <c r="A5986" i="29"/>
  <c r="E5985" i="29"/>
  <c r="D5985" i="29"/>
  <c r="C5985" i="29"/>
  <c r="B5985" i="29"/>
  <c r="A5985" i="29"/>
  <c r="E5984" i="29"/>
  <c r="D5984" i="29"/>
  <c r="C5984" i="29"/>
  <c r="B5984" i="29"/>
  <c r="A5984" i="29"/>
  <c r="E5983" i="29"/>
  <c r="D5983" i="29"/>
  <c r="C5983" i="29"/>
  <c r="B5983" i="29"/>
  <c r="A5983" i="29"/>
  <c r="E5982" i="29"/>
  <c r="D5982" i="29"/>
  <c r="C5982" i="29"/>
  <c r="B5982" i="29"/>
  <c r="A5982" i="29"/>
  <c r="E5981" i="29"/>
  <c r="D5981" i="29"/>
  <c r="C5981" i="29"/>
  <c r="B5981" i="29"/>
  <c r="A5981" i="29"/>
  <c r="E5980" i="29"/>
  <c r="D5980" i="29"/>
  <c r="C5980" i="29"/>
  <c r="B5980" i="29"/>
  <c r="A5980" i="29"/>
  <c r="E5979" i="29"/>
  <c r="D5979" i="29"/>
  <c r="C5979" i="29"/>
  <c r="B5979" i="29"/>
  <c r="A5979" i="29"/>
  <c r="E5978" i="29"/>
  <c r="D5978" i="29"/>
  <c r="C5978" i="29"/>
  <c r="B5978" i="29"/>
  <c r="A5978" i="29"/>
  <c r="E5977" i="29"/>
  <c r="D5977" i="29"/>
  <c r="C5977" i="29"/>
  <c r="B5977" i="29"/>
  <c r="A5977" i="29"/>
  <c r="E5976" i="29"/>
  <c r="D5976" i="29"/>
  <c r="C5976" i="29"/>
  <c r="B5976" i="29"/>
  <c r="A5976" i="29"/>
  <c r="E5975" i="29"/>
  <c r="D5975" i="29"/>
  <c r="C5975" i="29"/>
  <c r="B5975" i="29"/>
  <c r="A5975" i="29"/>
  <c r="E5974" i="29"/>
  <c r="D5974" i="29"/>
  <c r="C5974" i="29"/>
  <c r="B5974" i="29"/>
  <c r="A5974" i="29"/>
  <c r="E5973" i="29"/>
  <c r="D5973" i="29"/>
  <c r="C5973" i="29"/>
  <c r="B5973" i="29"/>
  <c r="A5973" i="29"/>
  <c r="E5972" i="29"/>
  <c r="D5972" i="29"/>
  <c r="C5972" i="29"/>
  <c r="B5972" i="29"/>
  <c r="A5972" i="29"/>
  <c r="E5971" i="29"/>
  <c r="D5971" i="29"/>
  <c r="C5971" i="29"/>
  <c r="B5971" i="29"/>
  <c r="A5971" i="29"/>
  <c r="E5970" i="29"/>
  <c r="D5970" i="29"/>
  <c r="C5970" i="29"/>
  <c r="B5970" i="29"/>
  <c r="A5970" i="29"/>
  <c r="E5969" i="29"/>
  <c r="D5969" i="29"/>
  <c r="C5969" i="29"/>
  <c r="B5969" i="29"/>
  <c r="A5969" i="29"/>
  <c r="E5968" i="29"/>
  <c r="D5968" i="29"/>
  <c r="C5968" i="29"/>
  <c r="B5968" i="29"/>
  <c r="A5968" i="29"/>
  <c r="E5967" i="29"/>
  <c r="D5967" i="29"/>
  <c r="C5967" i="29"/>
  <c r="B5967" i="29"/>
  <c r="A5967" i="29"/>
  <c r="E5966" i="29"/>
  <c r="D5966" i="29"/>
  <c r="C5966" i="29"/>
  <c r="B5966" i="29"/>
  <c r="A5966" i="29"/>
  <c r="E5965" i="29"/>
  <c r="D5965" i="29"/>
  <c r="C5965" i="29"/>
  <c r="B5965" i="29"/>
  <c r="A5965" i="29"/>
  <c r="E5964" i="29"/>
  <c r="D5964" i="29"/>
  <c r="C5964" i="29"/>
  <c r="B5964" i="29"/>
  <c r="A5964" i="29"/>
  <c r="E5963" i="29"/>
  <c r="D5963" i="29"/>
  <c r="C5963" i="29"/>
  <c r="B5963" i="29"/>
  <c r="A5963" i="29"/>
  <c r="E5962" i="29"/>
  <c r="D5962" i="29"/>
  <c r="C5962" i="29"/>
  <c r="B5962" i="29"/>
  <c r="A5962" i="29"/>
  <c r="E5961" i="29"/>
  <c r="D5961" i="29"/>
  <c r="C5961" i="29"/>
  <c r="B5961" i="29"/>
  <c r="A5961" i="29"/>
  <c r="E5960" i="29"/>
  <c r="D5960" i="29"/>
  <c r="C5960" i="29"/>
  <c r="B5960" i="29"/>
  <c r="A5960" i="29"/>
  <c r="E5959" i="29"/>
  <c r="D5959" i="29"/>
  <c r="C5959" i="29"/>
  <c r="B5959" i="29"/>
  <c r="A5959" i="29"/>
  <c r="E5958" i="29"/>
  <c r="D5958" i="29"/>
  <c r="C5958" i="29"/>
  <c r="B5958" i="29"/>
  <c r="A5958" i="29"/>
  <c r="E5957" i="29"/>
  <c r="D5957" i="29"/>
  <c r="C5957" i="29"/>
  <c r="B5957" i="29"/>
  <c r="A5957" i="29"/>
  <c r="E5956" i="29"/>
  <c r="D5956" i="29"/>
  <c r="C5956" i="29"/>
  <c r="B5956" i="29"/>
  <c r="A5956" i="29"/>
  <c r="E5955" i="29"/>
  <c r="D5955" i="29"/>
  <c r="C5955" i="29"/>
  <c r="B5955" i="29"/>
  <c r="A5955" i="29"/>
  <c r="E5954" i="29"/>
  <c r="D5954" i="29"/>
  <c r="C5954" i="29"/>
  <c r="B5954" i="29"/>
  <c r="A5954" i="29"/>
  <c r="E5953" i="29"/>
  <c r="D5953" i="29"/>
  <c r="C5953" i="29"/>
  <c r="B5953" i="29"/>
  <c r="A5953" i="29"/>
  <c r="E5952" i="29"/>
  <c r="D5952" i="29"/>
  <c r="C5952" i="29"/>
  <c r="B5952" i="29"/>
  <c r="A5952" i="29"/>
  <c r="E5951" i="29"/>
  <c r="D5951" i="29"/>
  <c r="C5951" i="29"/>
  <c r="B5951" i="29"/>
  <c r="A5951" i="29"/>
  <c r="E5950" i="29"/>
  <c r="D5950" i="29"/>
  <c r="C5950" i="29"/>
  <c r="B5950" i="29"/>
  <c r="A5950" i="29"/>
  <c r="E5949" i="29"/>
  <c r="D5949" i="29"/>
  <c r="C5949" i="29"/>
  <c r="B5949" i="29"/>
  <c r="A5949" i="29"/>
  <c r="E5948" i="29"/>
  <c r="D5948" i="29"/>
  <c r="C5948" i="29"/>
  <c r="B5948" i="29"/>
  <c r="A5948" i="29"/>
  <c r="E5947" i="29"/>
  <c r="D5947" i="29"/>
  <c r="C5947" i="29"/>
  <c r="B5947" i="29"/>
  <c r="A5947" i="29"/>
  <c r="E5946" i="29"/>
  <c r="D5946" i="29"/>
  <c r="C5946" i="29"/>
  <c r="B5946" i="29"/>
  <c r="A5946" i="29"/>
  <c r="E5945" i="29"/>
  <c r="D5945" i="29"/>
  <c r="C5945" i="29"/>
  <c r="B5945" i="29"/>
  <c r="A5945" i="29"/>
  <c r="E5944" i="29"/>
  <c r="D5944" i="29"/>
  <c r="C5944" i="29"/>
  <c r="B5944" i="29"/>
  <c r="A5944" i="29"/>
  <c r="E5943" i="29"/>
  <c r="D5943" i="29"/>
  <c r="C5943" i="29"/>
  <c r="B5943" i="29"/>
  <c r="A5943" i="29"/>
  <c r="E5942" i="29"/>
  <c r="D5942" i="29"/>
  <c r="C5942" i="29"/>
  <c r="B5942" i="29"/>
  <c r="A5942" i="29"/>
  <c r="E5941" i="29"/>
  <c r="D5941" i="29"/>
  <c r="C5941" i="29"/>
  <c r="B5941" i="29"/>
  <c r="A5941" i="29"/>
  <c r="E5940" i="29"/>
  <c r="D5940" i="29"/>
  <c r="C5940" i="29"/>
  <c r="B5940" i="29"/>
  <c r="A5940" i="29"/>
  <c r="E5939" i="29"/>
  <c r="D5939" i="29"/>
  <c r="C5939" i="29"/>
  <c r="B5939" i="29"/>
  <c r="A5939" i="29"/>
  <c r="E5938" i="29"/>
  <c r="D5938" i="29"/>
  <c r="C5938" i="29"/>
  <c r="B5938" i="29"/>
  <c r="A5938" i="29"/>
  <c r="E5937" i="29"/>
  <c r="D5937" i="29"/>
  <c r="C5937" i="29"/>
  <c r="B5937" i="29"/>
  <c r="A5937" i="29"/>
  <c r="E5936" i="29"/>
  <c r="D5936" i="29"/>
  <c r="C5936" i="29"/>
  <c r="B5936" i="29"/>
  <c r="A5936" i="29"/>
  <c r="E5935" i="29"/>
  <c r="D5935" i="29"/>
  <c r="C5935" i="29"/>
  <c r="B5935" i="29"/>
  <c r="A5935" i="29"/>
  <c r="E5934" i="29"/>
  <c r="D5934" i="29"/>
  <c r="C5934" i="29"/>
  <c r="B5934" i="29"/>
  <c r="A5934" i="29"/>
  <c r="E5933" i="29"/>
  <c r="D5933" i="29"/>
  <c r="C5933" i="29"/>
  <c r="B5933" i="29"/>
  <c r="A5933" i="29"/>
  <c r="E5932" i="29"/>
  <c r="D5932" i="29"/>
  <c r="C5932" i="29"/>
  <c r="B5932" i="29"/>
  <c r="A5932" i="29"/>
  <c r="E5931" i="29"/>
  <c r="D5931" i="29"/>
  <c r="C5931" i="29"/>
  <c r="B5931" i="29"/>
  <c r="A5931" i="29"/>
  <c r="E5930" i="29"/>
  <c r="D5930" i="29"/>
  <c r="C5930" i="29"/>
  <c r="B5930" i="29"/>
  <c r="A5930" i="29"/>
  <c r="E5929" i="29"/>
  <c r="D5929" i="29"/>
  <c r="C5929" i="29"/>
  <c r="B5929" i="29"/>
  <c r="A5929" i="29"/>
  <c r="E5928" i="29"/>
  <c r="D5928" i="29"/>
  <c r="C5928" i="29"/>
  <c r="B5928" i="29"/>
  <c r="A5928" i="29"/>
  <c r="E5927" i="29"/>
  <c r="D5927" i="29"/>
  <c r="C5927" i="29"/>
  <c r="B5927" i="29"/>
  <c r="A5927" i="29"/>
  <c r="E5926" i="29"/>
  <c r="D5926" i="29"/>
  <c r="C5926" i="29"/>
  <c r="B5926" i="29"/>
  <c r="A5926" i="29"/>
  <c r="E5925" i="29"/>
  <c r="D5925" i="29"/>
  <c r="C5925" i="29"/>
  <c r="B5925" i="29"/>
  <c r="A5925" i="29"/>
  <c r="E5924" i="29"/>
  <c r="D5924" i="29"/>
  <c r="C5924" i="29"/>
  <c r="B5924" i="29"/>
  <c r="A5924" i="29"/>
  <c r="E5923" i="29"/>
  <c r="D5923" i="29"/>
  <c r="C5923" i="29"/>
  <c r="B5923" i="29"/>
  <c r="A5923" i="29"/>
  <c r="E5922" i="29"/>
  <c r="D5922" i="29"/>
  <c r="C5922" i="29"/>
  <c r="B5922" i="29"/>
  <c r="A5922" i="29"/>
  <c r="E5921" i="29"/>
  <c r="D5921" i="29"/>
  <c r="C5921" i="29"/>
  <c r="B5921" i="29"/>
  <c r="A5921" i="29"/>
  <c r="E5920" i="29"/>
  <c r="D5920" i="29"/>
  <c r="C5920" i="29"/>
  <c r="B5920" i="29"/>
  <c r="A5920" i="29"/>
  <c r="E5919" i="29"/>
  <c r="D5919" i="29"/>
  <c r="C5919" i="29"/>
  <c r="B5919" i="29"/>
  <c r="A5919" i="29"/>
  <c r="E5918" i="29"/>
  <c r="D5918" i="29"/>
  <c r="C5918" i="29"/>
  <c r="B5918" i="29"/>
  <c r="A5918" i="29"/>
  <c r="E5917" i="29"/>
  <c r="D5917" i="29"/>
  <c r="C5917" i="29"/>
  <c r="B5917" i="29"/>
  <c r="A5917" i="29"/>
  <c r="E5916" i="29"/>
  <c r="D5916" i="29"/>
  <c r="C5916" i="29"/>
  <c r="B5916" i="29"/>
  <c r="A5916" i="29"/>
  <c r="E5915" i="29"/>
  <c r="D5915" i="29"/>
  <c r="C5915" i="29"/>
  <c r="B5915" i="29"/>
  <c r="A5915" i="29"/>
  <c r="E5914" i="29"/>
  <c r="D5914" i="29"/>
  <c r="C5914" i="29"/>
  <c r="B5914" i="29"/>
  <c r="A5914" i="29"/>
  <c r="E5913" i="29"/>
  <c r="D5913" i="29"/>
  <c r="C5913" i="29"/>
  <c r="B5913" i="29"/>
  <c r="A5913" i="29"/>
  <c r="E5912" i="29"/>
  <c r="D5912" i="29"/>
  <c r="C5912" i="29"/>
  <c r="B5912" i="29"/>
  <c r="A5912" i="29"/>
  <c r="E5911" i="29"/>
  <c r="D5911" i="29"/>
  <c r="C5911" i="29"/>
  <c r="B5911" i="29"/>
  <c r="A5911" i="29"/>
  <c r="E5910" i="29"/>
  <c r="D5910" i="29"/>
  <c r="C5910" i="29"/>
  <c r="B5910" i="29"/>
  <c r="A5910" i="29"/>
  <c r="E5909" i="29"/>
  <c r="D5909" i="29"/>
  <c r="C5909" i="29"/>
  <c r="B5909" i="29"/>
  <c r="A5909" i="29"/>
  <c r="E5908" i="29"/>
  <c r="D5908" i="29"/>
  <c r="C5908" i="29"/>
  <c r="B5908" i="29"/>
  <c r="A5908" i="29"/>
  <c r="E5907" i="29"/>
  <c r="D5907" i="29"/>
  <c r="C5907" i="29"/>
  <c r="B5907" i="29"/>
  <c r="A5907" i="29"/>
  <c r="E5906" i="29"/>
  <c r="D5906" i="29"/>
  <c r="C5906" i="29"/>
  <c r="B5906" i="29"/>
  <c r="A5906" i="29"/>
  <c r="E5905" i="29"/>
  <c r="D5905" i="29"/>
  <c r="C5905" i="29"/>
  <c r="B5905" i="29"/>
  <c r="A5905" i="29"/>
  <c r="E5904" i="29"/>
  <c r="D5904" i="29"/>
  <c r="C5904" i="29"/>
  <c r="B5904" i="29"/>
  <c r="A5904" i="29"/>
  <c r="E5903" i="29"/>
  <c r="D5903" i="29"/>
  <c r="C5903" i="29"/>
  <c r="B5903" i="29"/>
  <c r="A5903" i="29"/>
  <c r="E5902" i="29"/>
  <c r="D5902" i="29"/>
  <c r="C5902" i="29"/>
  <c r="B5902" i="29"/>
  <c r="A5902" i="29"/>
  <c r="E5901" i="29"/>
  <c r="D5901" i="29"/>
  <c r="C5901" i="29"/>
  <c r="B5901" i="29"/>
  <c r="A5901" i="29"/>
  <c r="E5900" i="29"/>
  <c r="D5900" i="29"/>
  <c r="C5900" i="29"/>
  <c r="B5900" i="29"/>
  <c r="A5900" i="29"/>
  <c r="E5899" i="29"/>
  <c r="D5899" i="29"/>
  <c r="C5899" i="29"/>
  <c r="B5899" i="29"/>
  <c r="A5899" i="29"/>
  <c r="E5898" i="29"/>
  <c r="D5898" i="29"/>
  <c r="C5898" i="29"/>
  <c r="B5898" i="29"/>
  <c r="A5898" i="29"/>
  <c r="E5897" i="29"/>
  <c r="D5897" i="29"/>
  <c r="C5897" i="29"/>
  <c r="B5897" i="29"/>
  <c r="A5897" i="29"/>
  <c r="E5896" i="29"/>
  <c r="D5896" i="29"/>
  <c r="C5896" i="29"/>
  <c r="B5896" i="29"/>
  <c r="A5896" i="29"/>
  <c r="E5895" i="29"/>
  <c r="D5895" i="29"/>
  <c r="C5895" i="29"/>
  <c r="B5895" i="29"/>
  <c r="A5895" i="29"/>
  <c r="E5894" i="29"/>
  <c r="D5894" i="29"/>
  <c r="C5894" i="29"/>
  <c r="B5894" i="29"/>
  <c r="A5894" i="29"/>
  <c r="E5893" i="29"/>
  <c r="D5893" i="29"/>
  <c r="C5893" i="29"/>
  <c r="B5893" i="29"/>
  <c r="A5893" i="29"/>
  <c r="E5892" i="29"/>
  <c r="D5892" i="29"/>
  <c r="C5892" i="29"/>
  <c r="B5892" i="29"/>
  <c r="A5892" i="29"/>
  <c r="E5891" i="29"/>
  <c r="D5891" i="29"/>
  <c r="C5891" i="29"/>
  <c r="B5891" i="29"/>
  <c r="A5891" i="29"/>
  <c r="E5890" i="29"/>
  <c r="D5890" i="29"/>
  <c r="C5890" i="29"/>
  <c r="B5890" i="29"/>
  <c r="A5890" i="29"/>
  <c r="E5889" i="29"/>
  <c r="D5889" i="29"/>
  <c r="C5889" i="29"/>
  <c r="B5889" i="29"/>
  <c r="A5889" i="29"/>
  <c r="E5888" i="29"/>
  <c r="D5888" i="29"/>
  <c r="C5888" i="29"/>
  <c r="B5888" i="29"/>
  <c r="A5888" i="29"/>
  <c r="E5887" i="29"/>
  <c r="D5887" i="29"/>
  <c r="C5887" i="29"/>
  <c r="B5887" i="29"/>
  <c r="A5887" i="29"/>
  <c r="E5886" i="29"/>
  <c r="D5886" i="29"/>
  <c r="C5886" i="29"/>
  <c r="B5886" i="29"/>
  <c r="A5886" i="29"/>
  <c r="E5885" i="29"/>
  <c r="D5885" i="29"/>
  <c r="C5885" i="29"/>
  <c r="B5885" i="29"/>
  <c r="A5885" i="29"/>
  <c r="E5884" i="29"/>
  <c r="D5884" i="29"/>
  <c r="C5884" i="29"/>
  <c r="B5884" i="29"/>
  <c r="A5884" i="29"/>
  <c r="E5883" i="29"/>
  <c r="D5883" i="29"/>
  <c r="C5883" i="29"/>
  <c r="B5883" i="29"/>
  <c r="A5883" i="29"/>
  <c r="E5882" i="29"/>
  <c r="D5882" i="29"/>
  <c r="C5882" i="29"/>
  <c r="B5882" i="29"/>
  <c r="A5882" i="29"/>
  <c r="E5881" i="29"/>
  <c r="D5881" i="29"/>
  <c r="C5881" i="29"/>
  <c r="B5881" i="29"/>
  <c r="A5881" i="29"/>
  <c r="E5880" i="29"/>
  <c r="D5880" i="29"/>
  <c r="C5880" i="29"/>
  <c r="B5880" i="29"/>
  <c r="A5880" i="29"/>
  <c r="E5879" i="29"/>
  <c r="D5879" i="29"/>
  <c r="C5879" i="29"/>
  <c r="B5879" i="29"/>
  <c r="A5879" i="29"/>
  <c r="E5878" i="29"/>
  <c r="D5878" i="29"/>
  <c r="C5878" i="29"/>
  <c r="B5878" i="29"/>
  <c r="A5878" i="29"/>
  <c r="E5877" i="29"/>
  <c r="D5877" i="29"/>
  <c r="C5877" i="29"/>
  <c r="B5877" i="29"/>
  <c r="A5877" i="29"/>
  <c r="E5876" i="29"/>
  <c r="D5876" i="29"/>
  <c r="C5876" i="29"/>
  <c r="B5876" i="29"/>
  <c r="A5876" i="29"/>
  <c r="E5875" i="29"/>
  <c r="D5875" i="29"/>
  <c r="C5875" i="29"/>
  <c r="B5875" i="29"/>
  <c r="A5875" i="29"/>
  <c r="E5874" i="29"/>
  <c r="D5874" i="29"/>
  <c r="C5874" i="29"/>
  <c r="B5874" i="29"/>
  <c r="A5874" i="29"/>
  <c r="E5873" i="29"/>
  <c r="D5873" i="29"/>
  <c r="C5873" i="29"/>
  <c r="B5873" i="29"/>
  <c r="A5873" i="29"/>
  <c r="E5872" i="29"/>
  <c r="D5872" i="29"/>
  <c r="C5872" i="29"/>
  <c r="B5872" i="29"/>
  <c r="A5872" i="29"/>
  <c r="E5871" i="29"/>
  <c r="D5871" i="29"/>
  <c r="C5871" i="29"/>
  <c r="B5871" i="29"/>
  <c r="A5871" i="29"/>
  <c r="E5870" i="29"/>
  <c r="D5870" i="29"/>
  <c r="C5870" i="29"/>
  <c r="B5870" i="29"/>
  <c r="A5870" i="29"/>
  <c r="E5869" i="29"/>
  <c r="D5869" i="29"/>
  <c r="C5869" i="29"/>
  <c r="B5869" i="29"/>
  <c r="A5869" i="29"/>
  <c r="E5868" i="29"/>
  <c r="D5868" i="29"/>
  <c r="C5868" i="29"/>
  <c r="B5868" i="29"/>
  <c r="A5868" i="29"/>
  <c r="E5867" i="29"/>
  <c r="D5867" i="29"/>
  <c r="C5867" i="29"/>
  <c r="B5867" i="29"/>
  <c r="A5867" i="29"/>
  <c r="E5866" i="29"/>
  <c r="D5866" i="29"/>
  <c r="C5866" i="29"/>
  <c r="B5866" i="29"/>
  <c r="A5866" i="29"/>
  <c r="E5865" i="29"/>
  <c r="D5865" i="29"/>
  <c r="C5865" i="29"/>
  <c r="B5865" i="29"/>
  <c r="A5865" i="29"/>
  <c r="E5864" i="29"/>
  <c r="D5864" i="29"/>
  <c r="C5864" i="29"/>
  <c r="B5864" i="29"/>
  <c r="A5864" i="29"/>
  <c r="E5863" i="29"/>
  <c r="D5863" i="29"/>
  <c r="C5863" i="29"/>
  <c r="B5863" i="29"/>
  <c r="A5863" i="29"/>
  <c r="E5862" i="29"/>
  <c r="D5862" i="29"/>
  <c r="C5862" i="29"/>
  <c r="B5862" i="29"/>
  <c r="A5862" i="29"/>
  <c r="E5861" i="29"/>
  <c r="D5861" i="29"/>
  <c r="C5861" i="29"/>
  <c r="B5861" i="29"/>
  <c r="A5861" i="29"/>
  <c r="E5860" i="29"/>
  <c r="D5860" i="29"/>
  <c r="C5860" i="29"/>
  <c r="B5860" i="29"/>
  <c r="A5860" i="29"/>
  <c r="E5859" i="29"/>
  <c r="D5859" i="29"/>
  <c r="C5859" i="29"/>
  <c r="B5859" i="29"/>
  <c r="A5859" i="29"/>
  <c r="E5858" i="29"/>
  <c r="D5858" i="29"/>
  <c r="C5858" i="29"/>
  <c r="B5858" i="29"/>
  <c r="A5858" i="29"/>
  <c r="E5857" i="29"/>
  <c r="D5857" i="29"/>
  <c r="C5857" i="29"/>
  <c r="B5857" i="29"/>
  <c r="A5857" i="29"/>
  <c r="E5856" i="29"/>
  <c r="D5856" i="29"/>
  <c r="C5856" i="29"/>
  <c r="B5856" i="29"/>
  <c r="A5856" i="29"/>
  <c r="E5855" i="29"/>
  <c r="D5855" i="29"/>
  <c r="C5855" i="29"/>
  <c r="B5855" i="29"/>
  <c r="A5855" i="29"/>
  <c r="E5854" i="29"/>
  <c r="D5854" i="29"/>
  <c r="C5854" i="29"/>
  <c r="B5854" i="29"/>
  <c r="A5854" i="29"/>
  <c r="E5853" i="29"/>
  <c r="D5853" i="29"/>
  <c r="C5853" i="29"/>
  <c r="B5853" i="29"/>
  <c r="A5853" i="29"/>
  <c r="E5852" i="29"/>
  <c r="D5852" i="29"/>
  <c r="C5852" i="29"/>
  <c r="B5852" i="29"/>
  <c r="A5852" i="29"/>
  <c r="E5851" i="29"/>
  <c r="D5851" i="29"/>
  <c r="C5851" i="29"/>
  <c r="B5851" i="29"/>
  <c r="A5851" i="29"/>
  <c r="E5850" i="29"/>
  <c r="D5850" i="29"/>
  <c r="C5850" i="29"/>
  <c r="B5850" i="29"/>
  <c r="A5850" i="29"/>
  <c r="E5849" i="29"/>
  <c r="D5849" i="29"/>
  <c r="C5849" i="29"/>
  <c r="B5849" i="29"/>
  <c r="A5849" i="29"/>
  <c r="E5848" i="29"/>
  <c r="D5848" i="29"/>
  <c r="C5848" i="29"/>
  <c r="B5848" i="29"/>
  <c r="A5848" i="29"/>
  <c r="E5847" i="29"/>
  <c r="D5847" i="29"/>
  <c r="C5847" i="29"/>
  <c r="B5847" i="29"/>
  <c r="A5847" i="29"/>
  <c r="E5846" i="29"/>
  <c r="D5846" i="29"/>
  <c r="C5846" i="29"/>
  <c r="B5846" i="29"/>
  <c r="A5846" i="29"/>
  <c r="E5845" i="29"/>
  <c r="D5845" i="29"/>
  <c r="C5845" i="29"/>
  <c r="B5845" i="29"/>
  <c r="A5845" i="29"/>
  <c r="E5844" i="29"/>
  <c r="D5844" i="29"/>
  <c r="C5844" i="29"/>
  <c r="B5844" i="29"/>
  <c r="A5844" i="29"/>
  <c r="E5843" i="29"/>
  <c r="D5843" i="29"/>
  <c r="C5843" i="29"/>
  <c r="B5843" i="29"/>
  <c r="A5843" i="29"/>
  <c r="E5842" i="29"/>
  <c r="D5842" i="29"/>
  <c r="C5842" i="29"/>
  <c r="B5842" i="29"/>
  <c r="A5842" i="29"/>
  <c r="E5841" i="29"/>
  <c r="D5841" i="29"/>
  <c r="C5841" i="29"/>
  <c r="B5841" i="29"/>
  <c r="A5841" i="29"/>
  <c r="E5840" i="29"/>
  <c r="D5840" i="29"/>
  <c r="C5840" i="29"/>
  <c r="B5840" i="29"/>
  <c r="A5840" i="29"/>
  <c r="E5839" i="29"/>
  <c r="D5839" i="29"/>
  <c r="C5839" i="29"/>
  <c r="B5839" i="29"/>
  <c r="A5839" i="29"/>
  <c r="E5838" i="29"/>
  <c r="D5838" i="29"/>
  <c r="C5838" i="29"/>
  <c r="B5838" i="29"/>
  <c r="A5838" i="29"/>
  <c r="E5837" i="29"/>
  <c r="D5837" i="29"/>
  <c r="C5837" i="29"/>
  <c r="B5837" i="29"/>
  <c r="A5837" i="29"/>
  <c r="E5836" i="29"/>
  <c r="D5836" i="29"/>
  <c r="C5836" i="29"/>
  <c r="B5836" i="29"/>
  <c r="A5836" i="29"/>
  <c r="E5835" i="29"/>
  <c r="D5835" i="29"/>
  <c r="C5835" i="29"/>
  <c r="B5835" i="29"/>
  <c r="A5835" i="29"/>
  <c r="E5834" i="29"/>
  <c r="D5834" i="29"/>
  <c r="C5834" i="29"/>
  <c r="B5834" i="29"/>
  <c r="A5834" i="29"/>
  <c r="E5833" i="29"/>
  <c r="D5833" i="29"/>
  <c r="C5833" i="29"/>
  <c r="B5833" i="29"/>
  <c r="A5833" i="29"/>
  <c r="E5832" i="29"/>
  <c r="D5832" i="29"/>
  <c r="C5832" i="29"/>
  <c r="B5832" i="29"/>
  <c r="A5832" i="29"/>
  <c r="E5831" i="29"/>
  <c r="D5831" i="29"/>
  <c r="C5831" i="29"/>
  <c r="B5831" i="29"/>
  <c r="A5831" i="29"/>
  <c r="E5830" i="29"/>
  <c r="D5830" i="29"/>
  <c r="C5830" i="29"/>
  <c r="B5830" i="29"/>
  <c r="A5830" i="29"/>
  <c r="E5829" i="29"/>
  <c r="D5829" i="29"/>
  <c r="C5829" i="29"/>
  <c r="B5829" i="29"/>
  <c r="A5829" i="29"/>
  <c r="E5828" i="29"/>
  <c r="D5828" i="29"/>
  <c r="C5828" i="29"/>
  <c r="B5828" i="29"/>
  <c r="A5828" i="29"/>
  <c r="E5827" i="29"/>
  <c r="D5827" i="29"/>
  <c r="C5827" i="29"/>
  <c r="B5827" i="29"/>
  <c r="A5827" i="29"/>
  <c r="E5826" i="29"/>
  <c r="D5826" i="29"/>
  <c r="C5826" i="29"/>
  <c r="B5826" i="29"/>
  <c r="A5826" i="29"/>
  <c r="E5825" i="29"/>
  <c r="D5825" i="29"/>
  <c r="C5825" i="29"/>
  <c r="B5825" i="29"/>
  <c r="A5825" i="29"/>
  <c r="E5824" i="29"/>
  <c r="D5824" i="29"/>
  <c r="C5824" i="29"/>
  <c r="B5824" i="29"/>
  <c r="A5824" i="29"/>
  <c r="E5823" i="29"/>
  <c r="D5823" i="29"/>
  <c r="C5823" i="29"/>
  <c r="B5823" i="29"/>
  <c r="A5823" i="29"/>
  <c r="E5822" i="29"/>
  <c r="D5822" i="29"/>
  <c r="C5822" i="29"/>
  <c r="B5822" i="29"/>
  <c r="A5822" i="29"/>
  <c r="E5821" i="29"/>
  <c r="D5821" i="29"/>
  <c r="C5821" i="29"/>
  <c r="B5821" i="29"/>
  <c r="A5821" i="29"/>
  <c r="E5820" i="29"/>
  <c r="D5820" i="29"/>
  <c r="C5820" i="29"/>
  <c r="B5820" i="29"/>
  <c r="A5820" i="29"/>
  <c r="E5819" i="29"/>
  <c r="D5819" i="29"/>
  <c r="C5819" i="29"/>
  <c r="B5819" i="29"/>
  <c r="A5819" i="29"/>
  <c r="E5818" i="29"/>
  <c r="D5818" i="29"/>
  <c r="C5818" i="29"/>
  <c r="B5818" i="29"/>
  <c r="A5818" i="29"/>
  <c r="E5817" i="29"/>
  <c r="D5817" i="29"/>
  <c r="C5817" i="29"/>
  <c r="B5817" i="29"/>
  <c r="A5817" i="29"/>
  <c r="E5816" i="29"/>
  <c r="D5816" i="29"/>
  <c r="C5816" i="29"/>
  <c r="B5816" i="29"/>
  <c r="A5816" i="29"/>
  <c r="E5815" i="29"/>
  <c r="D5815" i="29"/>
  <c r="C5815" i="29"/>
  <c r="B5815" i="29"/>
  <c r="A5815" i="29"/>
  <c r="E5814" i="29"/>
  <c r="D5814" i="29"/>
  <c r="C5814" i="29"/>
  <c r="B5814" i="29"/>
  <c r="A5814" i="29"/>
  <c r="E5813" i="29"/>
  <c r="D5813" i="29"/>
  <c r="C5813" i="29"/>
  <c r="B5813" i="29"/>
  <c r="A5813" i="29"/>
  <c r="E5812" i="29"/>
  <c r="D5812" i="29"/>
  <c r="C5812" i="29"/>
  <c r="B5812" i="29"/>
  <c r="A5812" i="29"/>
  <c r="E5811" i="29"/>
  <c r="D5811" i="29"/>
  <c r="C5811" i="29"/>
  <c r="B5811" i="29"/>
  <c r="A5811" i="29"/>
  <c r="E5810" i="29"/>
  <c r="D5810" i="29"/>
  <c r="C5810" i="29"/>
  <c r="B5810" i="29"/>
  <c r="A5810" i="29"/>
  <c r="E5809" i="29"/>
  <c r="D5809" i="29"/>
  <c r="C5809" i="29"/>
  <c r="B5809" i="29"/>
  <c r="A5809" i="29"/>
  <c r="E5808" i="29"/>
  <c r="D5808" i="29"/>
  <c r="C5808" i="29"/>
  <c r="B5808" i="29"/>
  <c r="A5808" i="29"/>
  <c r="E5807" i="29"/>
  <c r="D5807" i="29"/>
  <c r="C5807" i="29"/>
  <c r="B5807" i="29"/>
  <c r="A5807" i="29"/>
  <c r="E5806" i="29"/>
  <c r="D5806" i="29"/>
  <c r="C5806" i="29"/>
  <c r="B5806" i="29"/>
  <c r="A5806" i="29"/>
  <c r="E5805" i="29"/>
  <c r="D5805" i="29"/>
  <c r="C5805" i="29"/>
  <c r="B5805" i="29"/>
  <c r="A5805" i="29"/>
  <c r="E5804" i="29"/>
  <c r="D5804" i="29"/>
  <c r="C5804" i="29"/>
  <c r="B5804" i="29"/>
  <c r="A5804" i="29"/>
  <c r="E5803" i="29"/>
  <c r="D5803" i="29"/>
  <c r="C5803" i="29"/>
  <c r="B5803" i="29"/>
  <c r="A5803" i="29"/>
  <c r="E5802" i="29"/>
  <c r="D5802" i="29"/>
  <c r="C5802" i="29"/>
  <c r="B5802" i="29"/>
  <c r="A5802" i="29"/>
  <c r="E5801" i="29"/>
  <c r="D5801" i="29"/>
  <c r="C5801" i="29"/>
  <c r="B5801" i="29"/>
  <c r="A5801" i="29"/>
  <c r="E5800" i="29"/>
  <c r="D5800" i="29"/>
  <c r="C5800" i="29"/>
  <c r="B5800" i="29"/>
  <c r="A5800" i="29"/>
  <c r="E5799" i="29"/>
  <c r="D5799" i="29"/>
  <c r="C5799" i="29"/>
  <c r="B5799" i="29"/>
  <c r="A5799" i="29"/>
  <c r="E5798" i="29"/>
  <c r="D5798" i="29"/>
  <c r="C5798" i="29"/>
  <c r="B5798" i="29"/>
  <c r="A5798" i="29"/>
  <c r="E5797" i="29"/>
  <c r="D5797" i="29"/>
  <c r="C5797" i="29"/>
  <c r="B5797" i="29"/>
  <c r="A5797" i="29"/>
  <c r="E5796" i="29"/>
  <c r="D5796" i="29"/>
  <c r="C5796" i="29"/>
  <c r="B5796" i="29"/>
  <c r="A5796" i="29"/>
  <c r="E5795" i="29"/>
  <c r="D5795" i="29"/>
  <c r="C5795" i="29"/>
  <c r="B5795" i="29"/>
  <c r="A5795" i="29"/>
  <c r="E5794" i="29"/>
  <c r="D5794" i="29"/>
  <c r="C5794" i="29"/>
  <c r="B5794" i="29"/>
  <c r="A5794" i="29"/>
  <c r="E5793" i="29"/>
  <c r="D5793" i="29"/>
  <c r="C5793" i="29"/>
  <c r="B5793" i="29"/>
  <c r="A5793" i="29"/>
  <c r="E5792" i="29"/>
  <c r="D5792" i="29"/>
  <c r="C5792" i="29"/>
  <c r="B5792" i="29"/>
  <c r="A5792" i="29"/>
  <c r="E5791" i="29"/>
  <c r="D5791" i="29"/>
  <c r="C5791" i="29"/>
  <c r="B5791" i="29"/>
  <c r="A5791" i="29"/>
  <c r="E5790" i="29"/>
  <c r="D5790" i="29"/>
  <c r="C5790" i="29"/>
  <c r="B5790" i="29"/>
  <c r="A5790" i="29"/>
  <c r="E5789" i="29"/>
  <c r="D5789" i="29"/>
  <c r="C5789" i="29"/>
  <c r="B5789" i="29"/>
  <c r="A5789" i="29"/>
  <c r="E5788" i="29"/>
  <c r="D5788" i="29"/>
  <c r="C5788" i="29"/>
  <c r="B5788" i="29"/>
  <c r="A5788" i="29"/>
  <c r="E5787" i="29"/>
  <c r="D5787" i="29"/>
  <c r="C5787" i="29"/>
  <c r="B5787" i="29"/>
  <c r="A5787" i="29"/>
  <c r="E5786" i="29"/>
  <c r="D5786" i="29"/>
  <c r="C5786" i="29"/>
  <c r="B5786" i="29"/>
  <c r="A5786" i="29"/>
  <c r="E5785" i="29"/>
  <c r="D5785" i="29"/>
  <c r="C5785" i="29"/>
  <c r="B5785" i="29"/>
  <c r="A5785" i="29"/>
  <c r="E5784" i="29"/>
  <c r="D5784" i="29"/>
  <c r="C5784" i="29"/>
  <c r="B5784" i="29"/>
  <c r="A5784" i="29"/>
  <c r="E5783" i="29"/>
  <c r="D5783" i="29"/>
  <c r="C5783" i="29"/>
  <c r="B5783" i="29"/>
  <c r="A5783" i="29"/>
  <c r="E5782" i="29"/>
  <c r="D5782" i="29"/>
  <c r="C5782" i="29"/>
  <c r="B5782" i="29"/>
  <c r="A5782" i="29"/>
  <c r="E5781" i="29"/>
  <c r="D5781" i="29"/>
  <c r="C5781" i="29"/>
  <c r="B5781" i="29"/>
  <c r="A5781" i="29"/>
  <c r="E5780" i="29"/>
  <c r="D5780" i="29"/>
  <c r="C5780" i="29"/>
  <c r="B5780" i="29"/>
  <c r="A5780" i="29"/>
  <c r="E5779" i="29"/>
  <c r="D5779" i="29"/>
  <c r="C5779" i="29"/>
  <c r="B5779" i="29"/>
  <c r="A5779" i="29"/>
  <c r="E5778" i="29"/>
  <c r="D5778" i="29"/>
  <c r="C5778" i="29"/>
  <c r="B5778" i="29"/>
  <c r="A5778" i="29"/>
  <c r="E5777" i="29"/>
  <c r="D5777" i="29"/>
  <c r="C5777" i="29"/>
  <c r="B5777" i="29"/>
  <c r="A5777" i="29"/>
  <c r="E5776" i="29"/>
  <c r="D5776" i="29"/>
  <c r="C5776" i="29"/>
  <c r="B5776" i="29"/>
  <c r="A5776" i="29"/>
  <c r="E5775" i="29"/>
  <c r="D5775" i="29"/>
  <c r="C5775" i="29"/>
  <c r="B5775" i="29"/>
  <c r="A5775" i="29"/>
  <c r="E5774" i="29"/>
  <c r="D5774" i="29"/>
  <c r="C5774" i="29"/>
  <c r="B5774" i="29"/>
  <c r="A5774" i="29"/>
  <c r="E5773" i="29"/>
  <c r="D5773" i="29"/>
  <c r="C5773" i="29"/>
  <c r="B5773" i="29"/>
  <c r="A5773" i="29"/>
  <c r="E5772" i="29"/>
  <c r="D5772" i="29"/>
  <c r="C5772" i="29"/>
  <c r="B5772" i="29"/>
  <c r="A5772" i="29"/>
  <c r="E5771" i="29"/>
  <c r="D5771" i="29"/>
  <c r="C5771" i="29"/>
  <c r="B5771" i="29"/>
  <c r="A5771" i="29"/>
  <c r="E5770" i="29"/>
  <c r="D5770" i="29"/>
  <c r="C5770" i="29"/>
  <c r="B5770" i="29"/>
  <c r="A5770" i="29"/>
  <c r="E5769" i="29"/>
  <c r="D5769" i="29"/>
  <c r="C5769" i="29"/>
  <c r="B5769" i="29"/>
  <c r="A5769" i="29"/>
  <c r="E5768" i="29"/>
  <c r="D5768" i="29"/>
  <c r="C5768" i="29"/>
  <c r="B5768" i="29"/>
  <c r="A5768" i="29"/>
  <c r="E5767" i="29"/>
  <c r="D5767" i="29"/>
  <c r="C5767" i="29"/>
  <c r="B5767" i="29"/>
  <c r="A5767" i="29"/>
  <c r="E5766" i="29"/>
  <c r="D5766" i="29"/>
  <c r="C5766" i="29"/>
  <c r="B5766" i="29"/>
  <c r="A5766" i="29"/>
  <c r="E5765" i="29"/>
  <c r="D5765" i="29"/>
  <c r="C5765" i="29"/>
  <c r="B5765" i="29"/>
  <c r="A5765" i="29"/>
  <c r="E5764" i="29"/>
  <c r="D5764" i="29"/>
  <c r="C5764" i="29"/>
  <c r="B5764" i="29"/>
  <c r="A5764" i="29"/>
  <c r="E5763" i="29"/>
  <c r="D5763" i="29"/>
  <c r="C5763" i="29"/>
  <c r="B5763" i="29"/>
  <c r="A5763" i="29"/>
  <c r="E5762" i="29"/>
  <c r="D5762" i="29"/>
  <c r="C5762" i="29"/>
  <c r="B5762" i="29"/>
  <c r="A5762" i="29"/>
  <c r="E5761" i="29"/>
  <c r="D5761" i="29"/>
  <c r="C5761" i="29"/>
  <c r="B5761" i="29"/>
  <c r="A5761" i="29"/>
  <c r="E5760" i="29"/>
  <c r="D5760" i="29"/>
  <c r="C5760" i="29"/>
  <c r="B5760" i="29"/>
  <c r="A5760" i="29"/>
  <c r="E5759" i="29"/>
  <c r="D5759" i="29"/>
  <c r="C5759" i="29"/>
  <c r="B5759" i="29"/>
  <c r="A5759" i="29"/>
  <c r="E5758" i="29"/>
  <c r="D5758" i="29"/>
  <c r="C5758" i="29"/>
  <c r="B5758" i="29"/>
  <c r="A5758" i="29"/>
  <c r="E5757" i="29"/>
  <c r="D5757" i="29"/>
  <c r="C5757" i="29"/>
  <c r="B5757" i="29"/>
  <c r="A5757" i="29"/>
  <c r="E5756" i="29"/>
  <c r="D5756" i="29"/>
  <c r="C5756" i="29"/>
  <c r="B5756" i="29"/>
  <c r="A5756" i="29"/>
  <c r="E5755" i="29"/>
  <c r="D5755" i="29"/>
  <c r="C5755" i="29"/>
  <c r="B5755" i="29"/>
  <c r="A5755" i="29"/>
  <c r="E5754" i="29"/>
  <c r="D5754" i="29"/>
  <c r="C5754" i="29"/>
  <c r="B5754" i="29"/>
  <c r="A5754" i="29"/>
  <c r="E5753" i="29"/>
  <c r="D5753" i="29"/>
  <c r="C5753" i="29"/>
  <c r="B5753" i="29"/>
  <c r="A5753" i="29"/>
  <c r="E5752" i="29"/>
  <c r="D5752" i="29"/>
  <c r="C5752" i="29"/>
  <c r="B5752" i="29"/>
  <c r="A5752" i="29"/>
  <c r="E5751" i="29"/>
  <c r="D5751" i="29"/>
  <c r="C5751" i="29"/>
  <c r="B5751" i="29"/>
  <c r="A5751" i="29"/>
  <c r="E5750" i="29"/>
  <c r="D5750" i="29"/>
  <c r="C5750" i="29"/>
  <c r="B5750" i="29"/>
  <c r="A5750" i="29"/>
  <c r="E5749" i="29"/>
  <c r="D5749" i="29"/>
  <c r="C5749" i="29"/>
  <c r="B5749" i="29"/>
  <c r="A5749" i="29"/>
  <c r="E5748" i="29"/>
  <c r="D5748" i="29"/>
  <c r="C5748" i="29"/>
  <c r="B5748" i="29"/>
  <c r="A5748" i="29"/>
  <c r="E5747" i="29"/>
  <c r="D5747" i="29"/>
  <c r="C5747" i="29"/>
  <c r="B5747" i="29"/>
  <c r="A5747" i="29"/>
  <c r="E5746" i="29"/>
  <c r="D5746" i="29"/>
  <c r="C5746" i="29"/>
  <c r="B5746" i="29"/>
  <c r="A5746" i="29"/>
  <c r="E5745" i="29"/>
  <c r="D5745" i="29"/>
  <c r="C5745" i="29"/>
  <c r="B5745" i="29"/>
  <c r="A5745" i="29"/>
  <c r="E5744" i="29"/>
  <c r="D5744" i="29"/>
  <c r="C5744" i="29"/>
  <c r="B5744" i="29"/>
  <c r="A5744" i="29"/>
  <c r="E5743" i="29"/>
  <c r="D5743" i="29"/>
  <c r="C5743" i="29"/>
  <c r="B5743" i="29"/>
  <c r="A5743" i="29"/>
  <c r="E5742" i="29"/>
  <c r="D5742" i="29"/>
  <c r="C5742" i="29"/>
  <c r="B5742" i="29"/>
  <c r="A5742" i="29"/>
  <c r="E5741" i="29"/>
  <c r="D5741" i="29"/>
  <c r="C5741" i="29"/>
  <c r="B5741" i="29"/>
  <c r="A5741" i="29"/>
  <c r="E5740" i="29"/>
  <c r="D5740" i="29"/>
  <c r="C5740" i="29"/>
  <c r="B5740" i="29"/>
  <c r="A5740" i="29"/>
  <c r="E5739" i="29"/>
  <c r="D5739" i="29"/>
  <c r="C5739" i="29"/>
  <c r="B5739" i="29"/>
  <c r="A5739" i="29"/>
  <c r="E5738" i="29"/>
  <c r="D5738" i="29"/>
  <c r="C5738" i="29"/>
  <c r="B5738" i="29"/>
  <c r="A5738" i="29"/>
  <c r="E5737" i="29"/>
  <c r="D5737" i="29"/>
  <c r="C5737" i="29"/>
  <c r="B5737" i="29"/>
  <c r="A5737" i="29"/>
  <c r="E5736" i="29"/>
  <c r="D5736" i="29"/>
  <c r="C5736" i="29"/>
  <c r="B5736" i="29"/>
  <c r="A5736" i="29"/>
  <c r="E5735" i="29"/>
  <c r="D5735" i="29"/>
  <c r="C5735" i="29"/>
  <c r="B5735" i="29"/>
  <c r="A5735" i="29"/>
  <c r="E5734" i="29"/>
  <c r="D5734" i="29"/>
  <c r="C5734" i="29"/>
  <c r="B5734" i="29"/>
  <c r="A5734" i="29"/>
  <c r="E5733" i="29"/>
  <c r="D5733" i="29"/>
  <c r="C5733" i="29"/>
  <c r="B5733" i="29"/>
  <c r="A5733" i="29"/>
  <c r="E5732" i="29"/>
  <c r="D5732" i="29"/>
  <c r="C5732" i="29"/>
  <c r="B5732" i="29"/>
  <c r="A5732" i="29"/>
  <c r="E5731" i="29"/>
  <c r="D5731" i="29"/>
  <c r="C5731" i="29"/>
  <c r="B5731" i="29"/>
  <c r="A5731" i="29"/>
  <c r="E5730" i="29"/>
  <c r="D5730" i="29"/>
  <c r="C5730" i="29"/>
  <c r="B5730" i="29"/>
  <c r="A5730" i="29"/>
  <c r="E5729" i="29"/>
  <c r="D5729" i="29"/>
  <c r="C5729" i="29"/>
  <c r="B5729" i="29"/>
  <c r="A5729" i="29"/>
  <c r="E5728" i="29"/>
  <c r="D5728" i="29"/>
  <c r="C5728" i="29"/>
  <c r="B5728" i="29"/>
  <c r="A5728" i="29"/>
  <c r="E5727" i="29"/>
  <c r="D5727" i="29"/>
  <c r="C5727" i="29"/>
  <c r="B5727" i="29"/>
  <c r="A5727" i="29"/>
  <c r="E5726" i="29"/>
  <c r="D5726" i="29"/>
  <c r="C5726" i="29"/>
  <c r="B5726" i="29"/>
  <c r="A5726" i="29"/>
  <c r="E5725" i="29"/>
  <c r="D5725" i="29"/>
  <c r="C5725" i="29"/>
  <c r="B5725" i="29"/>
  <c r="A5725" i="29"/>
  <c r="E5724" i="29"/>
  <c r="D5724" i="29"/>
  <c r="C5724" i="29"/>
  <c r="B5724" i="29"/>
  <c r="A5724" i="29"/>
  <c r="E5723" i="29"/>
  <c r="D5723" i="29"/>
  <c r="C5723" i="29"/>
  <c r="B5723" i="29"/>
  <c r="A5723" i="29"/>
  <c r="E5722" i="29"/>
  <c r="D5722" i="29"/>
  <c r="C5722" i="29"/>
  <c r="B5722" i="29"/>
  <c r="A5722" i="29"/>
  <c r="E5721" i="29"/>
  <c r="D5721" i="29"/>
  <c r="C5721" i="29"/>
  <c r="B5721" i="29"/>
  <c r="A5721" i="29"/>
  <c r="E5720" i="29"/>
  <c r="D5720" i="29"/>
  <c r="C5720" i="29"/>
  <c r="B5720" i="29"/>
  <c r="A5720" i="29"/>
  <c r="E5719" i="29"/>
  <c r="D5719" i="29"/>
  <c r="C5719" i="29"/>
  <c r="B5719" i="29"/>
  <c r="A5719" i="29"/>
  <c r="E5718" i="29"/>
  <c r="D5718" i="29"/>
  <c r="C5718" i="29"/>
  <c r="B5718" i="29"/>
  <c r="A5718" i="29"/>
  <c r="E5717" i="29"/>
  <c r="D5717" i="29"/>
  <c r="C5717" i="29"/>
  <c r="B5717" i="29"/>
  <c r="A5717" i="29"/>
  <c r="E5716" i="29"/>
  <c r="D5716" i="29"/>
  <c r="C5716" i="29"/>
  <c r="B5716" i="29"/>
  <c r="A5716" i="29"/>
  <c r="E5715" i="29"/>
  <c r="D5715" i="29"/>
  <c r="C5715" i="29"/>
  <c r="B5715" i="29"/>
  <c r="A5715" i="29"/>
  <c r="E5714" i="29"/>
  <c r="D5714" i="29"/>
  <c r="C5714" i="29"/>
  <c r="B5714" i="29"/>
  <c r="A5714" i="29"/>
  <c r="E5713" i="29"/>
  <c r="D5713" i="29"/>
  <c r="C5713" i="29"/>
  <c r="B5713" i="29"/>
  <c r="A5713" i="29"/>
  <c r="E5712" i="29"/>
  <c r="D5712" i="29"/>
  <c r="C5712" i="29"/>
  <c r="B5712" i="29"/>
  <c r="A5712" i="29"/>
  <c r="E5711" i="29"/>
  <c r="D5711" i="29"/>
  <c r="C5711" i="29"/>
  <c r="B5711" i="29"/>
  <c r="A5711" i="29"/>
  <c r="E5710" i="29"/>
  <c r="D5710" i="29"/>
  <c r="C5710" i="29"/>
  <c r="B5710" i="29"/>
  <c r="A5710" i="29"/>
  <c r="E5709" i="29"/>
  <c r="D5709" i="29"/>
  <c r="C5709" i="29"/>
  <c r="B5709" i="29"/>
  <c r="A5709" i="29"/>
  <c r="E5708" i="29"/>
  <c r="D5708" i="29"/>
  <c r="C5708" i="29"/>
  <c r="B5708" i="29"/>
  <c r="A5708" i="29"/>
  <c r="E5707" i="29"/>
  <c r="D5707" i="29"/>
  <c r="C5707" i="29"/>
  <c r="B5707" i="29"/>
  <c r="A5707" i="29"/>
  <c r="E5706" i="29"/>
  <c r="D5706" i="29"/>
  <c r="C5706" i="29"/>
  <c r="B5706" i="29"/>
  <c r="A5706" i="29"/>
  <c r="E5705" i="29"/>
  <c r="D5705" i="29"/>
  <c r="C5705" i="29"/>
  <c r="B5705" i="29"/>
  <c r="A5705" i="29"/>
  <c r="E5704" i="29"/>
  <c r="D5704" i="29"/>
  <c r="C5704" i="29"/>
  <c r="B5704" i="29"/>
  <c r="A5704" i="29"/>
  <c r="E5703" i="29"/>
  <c r="D5703" i="29"/>
  <c r="C5703" i="29"/>
  <c r="B5703" i="29"/>
  <c r="A5703" i="29"/>
  <c r="E5702" i="29"/>
  <c r="D5702" i="29"/>
  <c r="C5702" i="29"/>
  <c r="B5702" i="29"/>
  <c r="A5702" i="29"/>
  <c r="E5701" i="29"/>
  <c r="D5701" i="29"/>
  <c r="C5701" i="29"/>
  <c r="B5701" i="29"/>
  <c r="A5701" i="29"/>
  <c r="E5700" i="29"/>
  <c r="D5700" i="29"/>
  <c r="C5700" i="29"/>
  <c r="B5700" i="29"/>
  <c r="A5700" i="29"/>
  <c r="E5699" i="29"/>
  <c r="D5699" i="29"/>
  <c r="C5699" i="29"/>
  <c r="B5699" i="29"/>
  <c r="A5699" i="29"/>
  <c r="E5698" i="29"/>
  <c r="D5698" i="29"/>
  <c r="C5698" i="29"/>
  <c r="B5698" i="29"/>
  <c r="A5698" i="29"/>
  <c r="E5697" i="29"/>
  <c r="D5697" i="29"/>
  <c r="C5697" i="29"/>
  <c r="B5697" i="29"/>
  <c r="A5697" i="29"/>
  <c r="E5696" i="29"/>
  <c r="D5696" i="29"/>
  <c r="C5696" i="29"/>
  <c r="B5696" i="29"/>
  <c r="A5696" i="29"/>
  <c r="E5695" i="29"/>
  <c r="D5695" i="29"/>
  <c r="C5695" i="29"/>
  <c r="B5695" i="29"/>
  <c r="A5695" i="29"/>
  <c r="E5694" i="29"/>
  <c r="D5694" i="29"/>
  <c r="C5694" i="29"/>
  <c r="B5694" i="29"/>
  <c r="A5694" i="29"/>
  <c r="E5693" i="29"/>
  <c r="D5693" i="29"/>
  <c r="C5693" i="29"/>
  <c r="B5693" i="29"/>
  <c r="A5693" i="29"/>
  <c r="E5692" i="29"/>
  <c r="D5692" i="29"/>
  <c r="C5692" i="29"/>
  <c r="B5692" i="29"/>
  <c r="A5692" i="29"/>
  <c r="E5691" i="29"/>
  <c r="D5691" i="29"/>
  <c r="C5691" i="29"/>
  <c r="B5691" i="29"/>
  <c r="A5691" i="29"/>
  <c r="E5690" i="29"/>
  <c r="D5690" i="29"/>
  <c r="C5690" i="29"/>
  <c r="B5690" i="29"/>
  <c r="A5690" i="29"/>
  <c r="E5689" i="29"/>
  <c r="D5689" i="29"/>
  <c r="C5689" i="29"/>
  <c r="B5689" i="29"/>
  <c r="A5689" i="29"/>
  <c r="E5688" i="29"/>
  <c r="D5688" i="29"/>
  <c r="C5688" i="29"/>
  <c r="B5688" i="29"/>
  <c r="A5688" i="29"/>
  <c r="E5687" i="29"/>
  <c r="D5687" i="29"/>
  <c r="C5687" i="29"/>
  <c r="B5687" i="29"/>
  <c r="A5687" i="29"/>
  <c r="E5686" i="29"/>
  <c r="D5686" i="29"/>
  <c r="C5686" i="29"/>
  <c r="B5686" i="29"/>
  <c r="A5686" i="29"/>
  <c r="E5685" i="29"/>
  <c r="D5685" i="29"/>
  <c r="C5685" i="29"/>
  <c r="B5685" i="29"/>
  <c r="A5685" i="29"/>
  <c r="E5684" i="29"/>
  <c r="D5684" i="29"/>
  <c r="C5684" i="29"/>
  <c r="B5684" i="29"/>
  <c r="A5684" i="29"/>
  <c r="E5683" i="29"/>
  <c r="D5683" i="29"/>
  <c r="C5683" i="29"/>
  <c r="B5683" i="29"/>
  <c r="A5683" i="29"/>
  <c r="E5682" i="29"/>
  <c r="D5682" i="29"/>
  <c r="C5682" i="29"/>
  <c r="B5682" i="29"/>
  <c r="A5682" i="29"/>
  <c r="E5681" i="29"/>
  <c r="D5681" i="29"/>
  <c r="C5681" i="29"/>
  <c r="B5681" i="29"/>
  <c r="A5681" i="29"/>
  <c r="E5680" i="29"/>
  <c r="D5680" i="29"/>
  <c r="C5680" i="29"/>
  <c r="B5680" i="29"/>
  <c r="A5680" i="29"/>
  <c r="E5679" i="29"/>
  <c r="D5679" i="29"/>
  <c r="C5679" i="29"/>
  <c r="B5679" i="29"/>
  <c r="A5679" i="29"/>
  <c r="E5678" i="29"/>
  <c r="D5678" i="29"/>
  <c r="C5678" i="29"/>
  <c r="B5678" i="29"/>
  <c r="A5678" i="29"/>
  <c r="E5677" i="29"/>
  <c r="D5677" i="29"/>
  <c r="C5677" i="29"/>
  <c r="B5677" i="29"/>
  <c r="A5677" i="29"/>
  <c r="E5676" i="29"/>
  <c r="D5676" i="29"/>
  <c r="C5676" i="29"/>
  <c r="B5676" i="29"/>
  <c r="A5676" i="29"/>
  <c r="E5675" i="29"/>
  <c r="D5675" i="29"/>
  <c r="C5675" i="29"/>
  <c r="B5675" i="29"/>
  <c r="A5675" i="29"/>
  <c r="E5674" i="29"/>
  <c r="D5674" i="29"/>
  <c r="C5674" i="29"/>
  <c r="B5674" i="29"/>
  <c r="A5674" i="29"/>
  <c r="E5673" i="29"/>
  <c r="D5673" i="29"/>
  <c r="C5673" i="29"/>
  <c r="B5673" i="29"/>
  <c r="A5673" i="29"/>
  <c r="E5672" i="29"/>
  <c r="D5672" i="29"/>
  <c r="C5672" i="29"/>
  <c r="B5672" i="29"/>
  <c r="A5672" i="29"/>
  <c r="E5671" i="29"/>
  <c r="D5671" i="29"/>
  <c r="C5671" i="29"/>
  <c r="B5671" i="29"/>
  <c r="A5671" i="29"/>
  <c r="E5670" i="29"/>
  <c r="D5670" i="29"/>
  <c r="C5670" i="29"/>
  <c r="B5670" i="29"/>
  <c r="A5670" i="29"/>
  <c r="E5669" i="29"/>
  <c r="D5669" i="29"/>
  <c r="C5669" i="29"/>
  <c r="B5669" i="29"/>
  <c r="A5669" i="29"/>
  <c r="E5668" i="29"/>
  <c r="D5668" i="29"/>
  <c r="C5668" i="29"/>
  <c r="B5668" i="29"/>
  <c r="A5668" i="29"/>
  <c r="E5667" i="29"/>
  <c r="D5667" i="29"/>
  <c r="C5667" i="29"/>
  <c r="B5667" i="29"/>
  <c r="A5667" i="29"/>
  <c r="E5666" i="29"/>
  <c r="D5666" i="29"/>
  <c r="C5666" i="29"/>
  <c r="B5666" i="29"/>
  <c r="A5666" i="29"/>
  <c r="E5665" i="29"/>
  <c r="D5665" i="29"/>
  <c r="C5665" i="29"/>
  <c r="B5665" i="29"/>
  <c r="A5665" i="29"/>
  <c r="E5664" i="29"/>
  <c r="D5664" i="29"/>
  <c r="C5664" i="29"/>
  <c r="B5664" i="29"/>
  <c r="A5664" i="29"/>
  <c r="E5663" i="29"/>
  <c r="D5663" i="29"/>
  <c r="C5663" i="29"/>
  <c r="B5663" i="29"/>
  <c r="A5663" i="29"/>
  <c r="E5662" i="29"/>
  <c r="D5662" i="29"/>
  <c r="C5662" i="29"/>
  <c r="B5662" i="29"/>
  <c r="A5662" i="29"/>
  <c r="E5661" i="29"/>
  <c r="D5661" i="29"/>
  <c r="C5661" i="29"/>
  <c r="B5661" i="29"/>
  <c r="A5661" i="29"/>
  <c r="E5660" i="29"/>
  <c r="D5660" i="29"/>
  <c r="C5660" i="29"/>
  <c r="B5660" i="29"/>
  <c r="A5660" i="29"/>
  <c r="E5659" i="29"/>
  <c r="D5659" i="29"/>
  <c r="C5659" i="29"/>
  <c r="B5659" i="29"/>
  <c r="A5659" i="29"/>
  <c r="E5658" i="29"/>
  <c r="D5658" i="29"/>
  <c r="C5658" i="29"/>
  <c r="B5658" i="29"/>
  <c r="A5658" i="29"/>
  <c r="E5657" i="29"/>
  <c r="D5657" i="29"/>
  <c r="C5657" i="29"/>
  <c r="B5657" i="29"/>
  <c r="A5657" i="29"/>
  <c r="E5656" i="29"/>
  <c r="D5656" i="29"/>
  <c r="C5656" i="29"/>
  <c r="B5656" i="29"/>
  <c r="A5656" i="29"/>
  <c r="E5655" i="29"/>
  <c r="D5655" i="29"/>
  <c r="C5655" i="29"/>
  <c r="B5655" i="29"/>
  <c r="A5655" i="29"/>
  <c r="E5654" i="29"/>
  <c r="D5654" i="29"/>
  <c r="C5654" i="29"/>
  <c r="B5654" i="29"/>
  <c r="A5654" i="29"/>
  <c r="E5653" i="29"/>
  <c r="D5653" i="29"/>
  <c r="C5653" i="29"/>
  <c r="B5653" i="29"/>
  <c r="A5653" i="29"/>
  <c r="E5652" i="29"/>
  <c r="D5652" i="29"/>
  <c r="C5652" i="29"/>
  <c r="B5652" i="29"/>
  <c r="A5652" i="29"/>
  <c r="E5651" i="29"/>
  <c r="D5651" i="29"/>
  <c r="C5651" i="29"/>
  <c r="B5651" i="29"/>
  <c r="A5651" i="29"/>
  <c r="E5650" i="29"/>
  <c r="D5650" i="29"/>
  <c r="C5650" i="29"/>
  <c r="B5650" i="29"/>
  <c r="A5650" i="29"/>
  <c r="E5649" i="29"/>
  <c r="D5649" i="29"/>
  <c r="C5649" i="29"/>
  <c r="B5649" i="29"/>
  <c r="A5649" i="29"/>
  <c r="E5648" i="29"/>
  <c r="D5648" i="29"/>
  <c r="C5648" i="29"/>
  <c r="B5648" i="29"/>
  <c r="A5648" i="29"/>
  <c r="E5647" i="29"/>
  <c r="D5647" i="29"/>
  <c r="C5647" i="29"/>
  <c r="B5647" i="29"/>
  <c r="A5647" i="29"/>
  <c r="E5646" i="29"/>
  <c r="D5646" i="29"/>
  <c r="C5646" i="29"/>
  <c r="B5646" i="29"/>
  <c r="A5646" i="29"/>
  <c r="E5645" i="29"/>
  <c r="D5645" i="29"/>
  <c r="C5645" i="29"/>
  <c r="B5645" i="29"/>
  <c r="A5645" i="29"/>
  <c r="E5644" i="29"/>
  <c r="D5644" i="29"/>
  <c r="C5644" i="29"/>
  <c r="B5644" i="29"/>
  <c r="A5644" i="29"/>
  <c r="E5643" i="29"/>
  <c r="D5643" i="29"/>
  <c r="C5643" i="29"/>
  <c r="B5643" i="29"/>
  <c r="A5643" i="29"/>
  <c r="E5642" i="29"/>
  <c r="D5642" i="29"/>
  <c r="C5642" i="29"/>
  <c r="B5642" i="29"/>
  <c r="A5642" i="29"/>
  <c r="E5641" i="29"/>
  <c r="D5641" i="29"/>
  <c r="C5641" i="29"/>
  <c r="B5641" i="29"/>
  <c r="A5641" i="29"/>
  <c r="E5640" i="29"/>
  <c r="D5640" i="29"/>
  <c r="C5640" i="29"/>
  <c r="B5640" i="29"/>
  <c r="A5640" i="29"/>
  <c r="E5639" i="29"/>
  <c r="D5639" i="29"/>
  <c r="C5639" i="29"/>
  <c r="B5639" i="29"/>
  <c r="A5639" i="29"/>
  <c r="E5638" i="29"/>
  <c r="D5638" i="29"/>
  <c r="C5638" i="29"/>
  <c r="B5638" i="29"/>
  <c r="A5638" i="29"/>
  <c r="E5637" i="29"/>
  <c r="D5637" i="29"/>
  <c r="C5637" i="29"/>
  <c r="B5637" i="29"/>
  <c r="A5637" i="29"/>
  <c r="E5636" i="29"/>
  <c r="D5636" i="29"/>
  <c r="C5636" i="29"/>
  <c r="B5636" i="29"/>
  <c r="A5636" i="29"/>
  <c r="E5635" i="29"/>
  <c r="D5635" i="29"/>
  <c r="C5635" i="29"/>
  <c r="B5635" i="29"/>
  <c r="A5635" i="29"/>
  <c r="E5634" i="29"/>
  <c r="D5634" i="29"/>
  <c r="C5634" i="29"/>
  <c r="B5634" i="29"/>
  <c r="A5634" i="29"/>
  <c r="E5633" i="29"/>
  <c r="D5633" i="29"/>
  <c r="C5633" i="29"/>
  <c r="B5633" i="29"/>
  <c r="A5633" i="29"/>
  <c r="E5632" i="29"/>
  <c r="D5632" i="29"/>
  <c r="C5632" i="29"/>
  <c r="B5632" i="29"/>
  <c r="A5632" i="29"/>
  <c r="E5631" i="29"/>
  <c r="D5631" i="29"/>
  <c r="C5631" i="29"/>
  <c r="B5631" i="29"/>
  <c r="A5631" i="29"/>
  <c r="E5630" i="29"/>
  <c r="D5630" i="29"/>
  <c r="C5630" i="29"/>
  <c r="B5630" i="29"/>
  <c r="A5630" i="29"/>
  <c r="E5629" i="29"/>
  <c r="D5629" i="29"/>
  <c r="C5629" i="29"/>
  <c r="B5629" i="29"/>
  <c r="A5629" i="29"/>
  <c r="E5628" i="29"/>
  <c r="D5628" i="29"/>
  <c r="C5628" i="29"/>
  <c r="B5628" i="29"/>
  <c r="A5628" i="29"/>
  <c r="E5627" i="29"/>
  <c r="D5627" i="29"/>
  <c r="C5627" i="29"/>
  <c r="B5627" i="29"/>
  <c r="A5627" i="29"/>
  <c r="E5626" i="29"/>
  <c r="D5626" i="29"/>
  <c r="C5626" i="29"/>
  <c r="B5626" i="29"/>
  <c r="A5626" i="29"/>
  <c r="E5625" i="29"/>
  <c r="D5625" i="29"/>
  <c r="C5625" i="29"/>
  <c r="B5625" i="29"/>
  <c r="A5625" i="29"/>
  <c r="E5624" i="29"/>
  <c r="D5624" i="29"/>
  <c r="C5624" i="29"/>
  <c r="B5624" i="29"/>
  <c r="A5624" i="29"/>
  <c r="E5623" i="29"/>
  <c r="D5623" i="29"/>
  <c r="C5623" i="29"/>
  <c r="B5623" i="29"/>
  <c r="A5623" i="29"/>
  <c r="E5622" i="29"/>
  <c r="D5622" i="29"/>
  <c r="C5622" i="29"/>
  <c r="B5622" i="29"/>
  <c r="A5622" i="29"/>
  <c r="E5621" i="29"/>
  <c r="D5621" i="29"/>
  <c r="C5621" i="29"/>
  <c r="B5621" i="29"/>
  <c r="A5621" i="29"/>
  <c r="E5620" i="29"/>
  <c r="D5620" i="29"/>
  <c r="C5620" i="29"/>
  <c r="B5620" i="29"/>
  <c r="A5620" i="29"/>
  <c r="E5619" i="29"/>
  <c r="D5619" i="29"/>
  <c r="C5619" i="29"/>
  <c r="B5619" i="29"/>
  <c r="A5619" i="29"/>
  <c r="E5618" i="29"/>
  <c r="D5618" i="29"/>
  <c r="C5618" i="29"/>
  <c r="B5618" i="29"/>
  <c r="A5618" i="29"/>
  <c r="E5617" i="29"/>
  <c r="D5617" i="29"/>
  <c r="C5617" i="29"/>
  <c r="B5617" i="29"/>
  <c r="A5617" i="29"/>
  <c r="E5616" i="29"/>
  <c r="D5616" i="29"/>
  <c r="C5616" i="29"/>
  <c r="B5616" i="29"/>
  <c r="A5616" i="29"/>
  <c r="E5615" i="29"/>
  <c r="D5615" i="29"/>
  <c r="C5615" i="29"/>
  <c r="B5615" i="29"/>
  <c r="A5615" i="29"/>
  <c r="E5614" i="29"/>
  <c r="D5614" i="29"/>
  <c r="C5614" i="29"/>
  <c r="B5614" i="29"/>
  <c r="A5614" i="29"/>
  <c r="E5613" i="29"/>
  <c r="D5613" i="29"/>
  <c r="C5613" i="29"/>
  <c r="B5613" i="29"/>
  <c r="A5613" i="29"/>
  <c r="E5612" i="29"/>
  <c r="D5612" i="29"/>
  <c r="C5612" i="29"/>
  <c r="B5612" i="29"/>
  <c r="A5612" i="29"/>
  <c r="E5611" i="29"/>
  <c r="D5611" i="29"/>
  <c r="C5611" i="29"/>
  <c r="B5611" i="29"/>
  <c r="A5611" i="29"/>
  <c r="E5610" i="29"/>
  <c r="D5610" i="29"/>
  <c r="C5610" i="29"/>
  <c r="B5610" i="29"/>
  <c r="A5610" i="29"/>
  <c r="E5609" i="29"/>
  <c r="D5609" i="29"/>
  <c r="C5609" i="29"/>
  <c r="B5609" i="29"/>
  <c r="A5609" i="29"/>
  <c r="E5608" i="29"/>
  <c r="D5608" i="29"/>
  <c r="C5608" i="29"/>
  <c r="B5608" i="29"/>
  <c r="A5608" i="29"/>
  <c r="E5607" i="29"/>
  <c r="D5607" i="29"/>
  <c r="C5607" i="29"/>
  <c r="B5607" i="29"/>
  <c r="A5607" i="29"/>
  <c r="E5606" i="29"/>
  <c r="D5606" i="29"/>
  <c r="C5606" i="29"/>
  <c r="B5606" i="29"/>
  <c r="A5606" i="29"/>
  <c r="E5605" i="29"/>
  <c r="D5605" i="29"/>
  <c r="C5605" i="29"/>
  <c r="B5605" i="29"/>
  <c r="A5605" i="29"/>
  <c r="E5604" i="29"/>
  <c r="D5604" i="29"/>
  <c r="C5604" i="29"/>
  <c r="B5604" i="29"/>
  <c r="A5604" i="29"/>
  <c r="E5603" i="29"/>
  <c r="D5603" i="29"/>
  <c r="C5603" i="29"/>
  <c r="B5603" i="29"/>
  <c r="A5603" i="29"/>
  <c r="E5602" i="29"/>
  <c r="D5602" i="29"/>
  <c r="C5602" i="29"/>
  <c r="B5602" i="29"/>
  <c r="A5602" i="29"/>
  <c r="E5601" i="29"/>
  <c r="D5601" i="29"/>
  <c r="C5601" i="29"/>
  <c r="B5601" i="29"/>
  <c r="A5601" i="29"/>
  <c r="E5600" i="29"/>
  <c r="D5600" i="29"/>
  <c r="C5600" i="29"/>
  <c r="B5600" i="29"/>
  <c r="A5600" i="29"/>
  <c r="E5599" i="29"/>
  <c r="D5599" i="29"/>
  <c r="C5599" i="29"/>
  <c r="B5599" i="29"/>
  <c r="A5599" i="29"/>
  <c r="E5598" i="29"/>
  <c r="D5598" i="29"/>
  <c r="C5598" i="29"/>
  <c r="B5598" i="29"/>
  <c r="A5598" i="29"/>
  <c r="E5597" i="29"/>
  <c r="D5597" i="29"/>
  <c r="C5597" i="29"/>
  <c r="B5597" i="29"/>
  <c r="A5597" i="29"/>
  <c r="E5596" i="29"/>
  <c r="D5596" i="29"/>
  <c r="C5596" i="29"/>
  <c r="B5596" i="29"/>
  <c r="A5596" i="29"/>
  <c r="E5595" i="29"/>
  <c r="D5595" i="29"/>
  <c r="C5595" i="29"/>
  <c r="B5595" i="29"/>
  <c r="A5595" i="29"/>
  <c r="E5594" i="29"/>
  <c r="D5594" i="29"/>
  <c r="C5594" i="29"/>
  <c r="B5594" i="29"/>
  <c r="A5594" i="29"/>
  <c r="E5593" i="29"/>
  <c r="D5593" i="29"/>
  <c r="C5593" i="29"/>
  <c r="B5593" i="29"/>
  <c r="A5593" i="29"/>
  <c r="E5592" i="29"/>
  <c r="D5592" i="29"/>
  <c r="C5592" i="29"/>
  <c r="B5592" i="29"/>
  <c r="A5592" i="29"/>
  <c r="E5591" i="29"/>
  <c r="D5591" i="29"/>
  <c r="C5591" i="29"/>
  <c r="B5591" i="29"/>
  <c r="A5591" i="29"/>
  <c r="E5590" i="29"/>
  <c r="D5590" i="29"/>
  <c r="C5590" i="29"/>
  <c r="B5590" i="29"/>
  <c r="A5590" i="29"/>
  <c r="E5589" i="29"/>
  <c r="D5589" i="29"/>
  <c r="C5589" i="29"/>
  <c r="B5589" i="29"/>
  <c r="A5589" i="29"/>
  <c r="E5588" i="29"/>
  <c r="D5588" i="29"/>
  <c r="C5588" i="29"/>
  <c r="B5588" i="29"/>
  <c r="A5588" i="29"/>
  <c r="E5587" i="29"/>
  <c r="D5587" i="29"/>
  <c r="C5587" i="29"/>
  <c r="B5587" i="29"/>
  <c r="A5587" i="29"/>
  <c r="E5586" i="29"/>
  <c r="D5586" i="29"/>
  <c r="C5586" i="29"/>
  <c r="B5586" i="29"/>
  <c r="A5586" i="29"/>
  <c r="E5585" i="29"/>
  <c r="D5585" i="29"/>
  <c r="C5585" i="29"/>
  <c r="B5585" i="29"/>
  <c r="A5585" i="29"/>
  <c r="E5584" i="29"/>
  <c r="D5584" i="29"/>
  <c r="C5584" i="29"/>
  <c r="B5584" i="29"/>
  <c r="A5584" i="29"/>
  <c r="E5583" i="29"/>
  <c r="D5583" i="29"/>
  <c r="C5583" i="29"/>
  <c r="B5583" i="29"/>
  <c r="A5583" i="29"/>
  <c r="E5582" i="29"/>
  <c r="D5582" i="29"/>
  <c r="C5582" i="29"/>
  <c r="B5582" i="29"/>
  <c r="A5582" i="29"/>
  <c r="E5581" i="29"/>
  <c r="D5581" i="29"/>
  <c r="C5581" i="29"/>
  <c r="B5581" i="29"/>
  <c r="A5581" i="29"/>
  <c r="E5580" i="29"/>
  <c r="D5580" i="29"/>
  <c r="C5580" i="29"/>
  <c r="B5580" i="29"/>
  <c r="A5580" i="29"/>
  <c r="E5579" i="29"/>
  <c r="D5579" i="29"/>
  <c r="C5579" i="29"/>
  <c r="B5579" i="29"/>
  <c r="A5579" i="29"/>
  <c r="E5578" i="29"/>
  <c r="D5578" i="29"/>
  <c r="C5578" i="29"/>
  <c r="B5578" i="29"/>
  <c r="A5578" i="29"/>
  <c r="E5577" i="29"/>
  <c r="D5577" i="29"/>
  <c r="C5577" i="29"/>
  <c r="B5577" i="29"/>
  <c r="A5577" i="29"/>
  <c r="E5576" i="29"/>
  <c r="D5576" i="29"/>
  <c r="C5576" i="29"/>
  <c r="B5576" i="29"/>
  <c r="A5576" i="29"/>
  <c r="E5575" i="29"/>
  <c r="D5575" i="29"/>
  <c r="C5575" i="29"/>
  <c r="B5575" i="29"/>
  <c r="A5575" i="29"/>
  <c r="E5574" i="29"/>
  <c r="D5574" i="29"/>
  <c r="C5574" i="29"/>
  <c r="B5574" i="29"/>
  <c r="A5574" i="29"/>
  <c r="E5573" i="29"/>
  <c r="D5573" i="29"/>
  <c r="C5573" i="29"/>
  <c r="B5573" i="29"/>
  <c r="A5573" i="29"/>
  <c r="E5572" i="29"/>
  <c r="D5572" i="29"/>
  <c r="C5572" i="29"/>
  <c r="B5572" i="29"/>
  <c r="A5572" i="29"/>
  <c r="E5571" i="29"/>
  <c r="D5571" i="29"/>
  <c r="C5571" i="29"/>
  <c r="B5571" i="29"/>
  <c r="A5571" i="29"/>
  <c r="E5570" i="29"/>
  <c r="D5570" i="29"/>
  <c r="C5570" i="29"/>
  <c r="B5570" i="29"/>
  <c r="A5570" i="29"/>
  <c r="E5569" i="29"/>
  <c r="D5569" i="29"/>
  <c r="C5569" i="29"/>
  <c r="B5569" i="29"/>
  <c r="A5569" i="29"/>
  <c r="E5568" i="29"/>
  <c r="D5568" i="29"/>
  <c r="C5568" i="29"/>
  <c r="B5568" i="29"/>
  <c r="A5568" i="29"/>
  <c r="E5567" i="29"/>
  <c r="D5567" i="29"/>
  <c r="C5567" i="29"/>
  <c r="B5567" i="29"/>
  <c r="A5567" i="29"/>
  <c r="E5566" i="29"/>
  <c r="D5566" i="29"/>
  <c r="C5566" i="29"/>
  <c r="B5566" i="29"/>
  <c r="A5566" i="29"/>
  <c r="E5565" i="29"/>
  <c r="D5565" i="29"/>
  <c r="C5565" i="29"/>
  <c r="B5565" i="29"/>
  <c r="A5565" i="29"/>
  <c r="E5564" i="29"/>
  <c r="D5564" i="29"/>
  <c r="C5564" i="29"/>
  <c r="B5564" i="29"/>
  <c r="A5564" i="29"/>
  <c r="E5563" i="29"/>
  <c r="D5563" i="29"/>
  <c r="C5563" i="29"/>
  <c r="B5563" i="29"/>
  <c r="A5563" i="29"/>
  <c r="E5562" i="29"/>
  <c r="D5562" i="29"/>
  <c r="C5562" i="29"/>
  <c r="B5562" i="29"/>
  <c r="A5562" i="29"/>
  <c r="E5561" i="29"/>
  <c r="D5561" i="29"/>
  <c r="C5561" i="29"/>
  <c r="B5561" i="29"/>
  <c r="A5561" i="29"/>
  <c r="E5560" i="29"/>
  <c r="D5560" i="29"/>
  <c r="C5560" i="29"/>
  <c r="B5560" i="29"/>
  <c r="A5560" i="29"/>
  <c r="E5559" i="29"/>
  <c r="D5559" i="29"/>
  <c r="C5559" i="29"/>
  <c r="B5559" i="29"/>
  <c r="A5559" i="29"/>
  <c r="E5558" i="29"/>
  <c r="D5558" i="29"/>
  <c r="C5558" i="29"/>
  <c r="B5558" i="29"/>
  <c r="A5558" i="29"/>
  <c r="E5557" i="29"/>
  <c r="D5557" i="29"/>
  <c r="C5557" i="29"/>
  <c r="B5557" i="29"/>
  <c r="A5557" i="29"/>
  <c r="E5556" i="29"/>
  <c r="D5556" i="29"/>
  <c r="C5556" i="29"/>
  <c r="B5556" i="29"/>
  <c r="A5556" i="29"/>
  <c r="E5555" i="29"/>
  <c r="D5555" i="29"/>
  <c r="C5555" i="29"/>
  <c r="B5555" i="29"/>
  <c r="A5555" i="29"/>
  <c r="E5554" i="29"/>
  <c r="D5554" i="29"/>
  <c r="C5554" i="29"/>
  <c r="B5554" i="29"/>
  <c r="A5554" i="29"/>
  <c r="E5553" i="29"/>
  <c r="D5553" i="29"/>
  <c r="C5553" i="29"/>
  <c r="B5553" i="29"/>
  <c r="A5553" i="29"/>
  <c r="E5552" i="29"/>
  <c r="D5552" i="29"/>
  <c r="C5552" i="29"/>
  <c r="B5552" i="29"/>
  <c r="A5552" i="29"/>
  <c r="E5551" i="29"/>
  <c r="D5551" i="29"/>
  <c r="C5551" i="29"/>
  <c r="B5551" i="29"/>
  <c r="A5551" i="29"/>
  <c r="E5550" i="29"/>
  <c r="D5550" i="29"/>
  <c r="C5550" i="29"/>
  <c r="B5550" i="29"/>
  <c r="A5550" i="29"/>
  <c r="E5549" i="29"/>
  <c r="D5549" i="29"/>
  <c r="C5549" i="29"/>
  <c r="B5549" i="29"/>
  <c r="A5549" i="29"/>
  <c r="E5548" i="29"/>
  <c r="D5548" i="29"/>
  <c r="C5548" i="29"/>
  <c r="B5548" i="29"/>
  <c r="A5548" i="29"/>
  <c r="E5547" i="29"/>
  <c r="D5547" i="29"/>
  <c r="C5547" i="29"/>
  <c r="B5547" i="29"/>
  <c r="A5547" i="29"/>
  <c r="E5546" i="29"/>
  <c r="D5546" i="29"/>
  <c r="C5546" i="29"/>
  <c r="B5546" i="29"/>
  <c r="A5546" i="29"/>
  <c r="E5545" i="29"/>
  <c r="D5545" i="29"/>
  <c r="C5545" i="29"/>
  <c r="B5545" i="29"/>
  <c r="A5545" i="29"/>
  <c r="E5544" i="29"/>
  <c r="D5544" i="29"/>
  <c r="C5544" i="29"/>
  <c r="B5544" i="29"/>
  <c r="A5544" i="29"/>
  <c r="E5543" i="29"/>
  <c r="D5543" i="29"/>
  <c r="C5543" i="29"/>
  <c r="B5543" i="29"/>
  <c r="A5543" i="29"/>
  <c r="E5542" i="29"/>
  <c r="D5542" i="29"/>
  <c r="C5542" i="29"/>
  <c r="B5542" i="29"/>
  <c r="A5542" i="29"/>
  <c r="E5541" i="29"/>
  <c r="D5541" i="29"/>
  <c r="C5541" i="29"/>
  <c r="B5541" i="29"/>
  <c r="A5541" i="29"/>
  <c r="E5540" i="29"/>
  <c r="D5540" i="29"/>
  <c r="C5540" i="29"/>
  <c r="B5540" i="29"/>
  <c r="A5540" i="29"/>
  <c r="E5539" i="29"/>
  <c r="D5539" i="29"/>
  <c r="C5539" i="29"/>
  <c r="B5539" i="29"/>
  <c r="A5539" i="29"/>
  <c r="E5538" i="29"/>
  <c r="D5538" i="29"/>
  <c r="C5538" i="29"/>
  <c r="B5538" i="29"/>
  <c r="A5538" i="29"/>
  <c r="E5537" i="29"/>
  <c r="D5537" i="29"/>
  <c r="C5537" i="29"/>
  <c r="B5537" i="29"/>
  <c r="A5537" i="29"/>
  <c r="E5536" i="29"/>
  <c r="D5536" i="29"/>
  <c r="C5536" i="29"/>
  <c r="B5536" i="29"/>
  <c r="A5536" i="29"/>
  <c r="E5535" i="29"/>
  <c r="D5535" i="29"/>
  <c r="C5535" i="29"/>
  <c r="B5535" i="29"/>
  <c r="A5535" i="29"/>
  <c r="E5534" i="29"/>
  <c r="D5534" i="29"/>
  <c r="C5534" i="29"/>
  <c r="B5534" i="29"/>
  <c r="A5534" i="29"/>
  <c r="E5533" i="29"/>
  <c r="D5533" i="29"/>
  <c r="C5533" i="29"/>
  <c r="B5533" i="29"/>
  <c r="A5533" i="29"/>
  <c r="E5532" i="29"/>
  <c r="D5532" i="29"/>
  <c r="C5532" i="29"/>
  <c r="B5532" i="29"/>
  <c r="A5532" i="29"/>
  <c r="E5531" i="29"/>
  <c r="D5531" i="29"/>
  <c r="C5531" i="29"/>
  <c r="B5531" i="29"/>
  <c r="A5531" i="29"/>
  <c r="E5530" i="29"/>
  <c r="D5530" i="29"/>
  <c r="C5530" i="29"/>
  <c r="B5530" i="29"/>
  <c r="A5530" i="29"/>
  <c r="E5529" i="29"/>
  <c r="D5529" i="29"/>
  <c r="C5529" i="29"/>
  <c r="B5529" i="29"/>
  <c r="A5529" i="29"/>
  <c r="E5528" i="29"/>
  <c r="D5528" i="29"/>
  <c r="C5528" i="29"/>
  <c r="B5528" i="29"/>
  <c r="A5528" i="29"/>
  <c r="E5527" i="29"/>
  <c r="D5527" i="29"/>
  <c r="C5527" i="29"/>
  <c r="B5527" i="29"/>
  <c r="A5527" i="29"/>
  <c r="E5526" i="29"/>
  <c r="D5526" i="29"/>
  <c r="C5526" i="29"/>
  <c r="B5526" i="29"/>
  <c r="A5526" i="29"/>
  <c r="E5525" i="29"/>
  <c r="D5525" i="29"/>
  <c r="C5525" i="29"/>
  <c r="B5525" i="29"/>
  <c r="A5525" i="29"/>
  <c r="E5524" i="29"/>
  <c r="D5524" i="29"/>
  <c r="C5524" i="29"/>
  <c r="B5524" i="29"/>
  <c r="A5524" i="29"/>
  <c r="E5523" i="29"/>
  <c r="D5523" i="29"/>
  <c r="C5523" i="29"/>
  <c r="B5523" i="29"/>
  <c r="A5523" i="29"/>
  <c r="E5522" i="29"/>
  <c r="D5522" i="29"/>
  <c r="C5522" i="29"/>
  <c r="B5522" i="29"/>
  <c r="A5522" i="29"/>
  <c r="E5521" i="29"/>
  <c r="D5521" i="29"/>
  <c r="C5521" i="29"/>
  <c r="B5521" i="29"/>
  <c r="A5521" i="29"/>
  <c r="E5520" i="29"/>
  <c r="D5520" i="29"/>
  <c r="C5520" i="29"/>
  <c r="B5520" i="29"/>
  <c r="A5520" i="29"/>
  <c r="E5519" i="29"/>
  <c r="D5519" i="29"/>
  <c r="C5519" i="29"/>
  <c r="B5519" i="29"/>
  <c r="A5519" i="29"/>
  <c r="E5518" i="29"/>
  <c r="D5518" i="29"/>
  <c r="C5518" i="29"/>
  <c r="B5518" i="29"/>
  <c r="A5518" i="29"/>
  <c r="E5517" i="29"/>
  <c r="D5517" i="29"/>
  <c r="C5517" i="29"/>
  <c r="B5517" i="29"/>
  <c r="A5517" i="29"/>
  <c r="E5516" i="29"/>
  <c r="D5516" i="29"/>
  <c r="C5516" i="29"/>
  <c r="B5516" i="29"/>
  <c r="A5516" i="29"/>
  <c r="E5515" i="29"/>
  <c r="D5515" i="29"/>
  <c r="C5515" i="29"/>
  <c r="B5515" i="29"/>
  <c r="A5515" i="29"/>
  <c r="E5514" i="29"/>
  <c r="D5514" i="29"/>
  <c r="C5514" i="29"/>
  <c r="B5514" i="29"/>
  <c r="A5514" i="29"/>
  <c r="E5513" i="29"/>
  <c r="D5513" i="29"/>
  <c r="C5513" i="29"/>
  <c r="B5513" i="29"/>
  <c r="A5513" i="29"/>
  <c r="E5512" i="29"/>
  <c r="D5512" i="29"/>
  <c r="C5512" i="29"/>
  <c r="B5512" i="29"/>
  <c r="A5512" i="29"/>
  <c r="E5511" i="29"/>
  <c r="D5511" i="29"/>
  <c r="C5511" i="29"/>
  <c r="B5511" i="29"/>
  <c r="A5511" i="29"/>
  <c r="E5510" i="29"/>
  <c r="D5510" i="29"/>
  <c r="C5510" i="29"/>
  <c r="B5510" i="29"/>
  <c r="A5510" i="29"/>
  <c r="E5509" i="29"/>
  <c r="D5509" i="29"/>
  <c r="C5509" i="29"/>
  <c r="B5509" i="29"/>
  <c r="A5509" i="29"/>
  <c r="E5508" i="29"/>
  <c r="D5508" i="29"/>
  <c r="C5508" i="29"/>
  <c r="B5508" i="29"/>
  <c r="A5508" i="29"/>
  <c r="E5507" i="29"/>
  <c r="D5507" i="29"/>
  <c r="C5507" i="29"/>
  <c r="B5507" i="29"/>
  <c r="A5507" i="29"/>
  <c r="E5506" i="29"/>
  <c r="D5506" i="29"/>
  <c r="C5506" i="29"/>
  <c r="B5506" i="29"/>
  <c r="A5506" i="29"/>
  <c r="E5505" i="29"/>
  <c r="D5505" i="29"/>
  <c r="C5505" i="29"/>
  <c r="B5505" i="29"/>
  <c r="A5505" i="29"/>
  <c r="E5504" i="29"/>
  <c r="D5504" i="29"/>
  <c r="C5504" i="29"/>
  <c r="B5504" i="29"/>
  <c r="A5504" i="29"/>
  <c r="E5503" i="29"/>
  <c r="D5503" i="29"/>
  <c r="C5503" i="29"/>
  <c r="B5503" i="29"/>
  <c r="A5503" i="29"/>
  <c r="E5502" i="29"/>
  <c r="D5502" i="29"/>
  <c r="C5502" i="29"/>
  <c r="B5502" i="29"/>
  <c r="A5502" i="29"/>
  <c r="E5501" i="29"/>
  <c r="D5501" i="29"/>
  <c r="C5501" i="29"/>
  <c r="B5501" i="29"/>
  <c r="A5501" i="29"/>
  <c r="E5500" i="29"/>
  <c r="D5500" i="29"/>
  <c r="C5500" i="29"/>
  <c r="B5500" i="29"/>
  <c r="A5500" i="29"/>
  <c r="E5499" i="29"/>
  <c r="D5499" i="29"/>
  <c r="C5499" i="29"/>
  <c r="B5499" i="29"/>
  <c r="A5499" i="29"/>
  <c r="E5498" i="29"/>
  <c r="D5498" i="29"/>
  <c r="C5498" i="29"/>
  <c r="B5498" i="29"/>
  <c r="A5498" i="29"/>
  <c r="E5497" i="29"/>
  <c r="D5497" i="29"/>
  <c r="C5497" i="29"/>
  <c r="B5497" i="29"/>
  <c r="A5497" i="29"/>
  <c r="E5496" i="29"/>
  <c r="D5496" i="29"/>
  <c r="C5496" i="29"/>
  <c r="B5496" i="29"/>
  <c r="A5496" i="29"/>
  <c r="E5495" i="29"/>
  <c r="D5495" i="29"/>
  <c r="C5495" i="29"/>
  <c r="B5495" i="29"/>
  <c r="A5495" i="29"/>
  <c r="E5494" i="29"/>
  <c r="D5494" i="29"/>
  <c r="C5494" i="29"/>
  <c r="B5494" i="29"/>
  <c r="A5494" i="29"/>
  <c r="E5493" i="29"/>
  <c r="D5493" i="29"/>
  <c r="C5493" i="29"/>
  <c r="B5493" i="29"/>
  <c r="A5493" i="29"/>
  <c r="E5492" i="29"/>
  <c r="D5492" i="29"/>
  <c r="C5492" i="29"/>
  <c r="B5492" i="29"/>
  <c r="A5492" i="29"/>
  <c r="E5491" i="29"/>
  <c r="D5491" i="29"/>
  <c r="C5491" i="29"/>
  <c r="B5491" i="29"/>
  <c r="A5491" i="29"/>
  <c r="E5490" i="29"/>
  <c r="D5490" i="29"/>
  <c r="C5490" i="29"/>
  <c r="B5490" i="29"/>
  <c r="A5490" i="29"/>
  <c r="E5489" i="29"/>
  <c r="D5489" i="29"/>
  <c r="C5489" i="29"/>
  <c r="B5489" i="29"/>
  <c r="A5489" i="29"/>
  <c r="E5488" i="29"/>
  <c r="D5488" i="29"/>
  <c r="C5488" i="29"/>
  <c r="B5488" i="29"/>
  <c r="A5488" i="29"/>
  <c r="E5487" i="29"/>
  <c r="D5487" i="29"/>
  <c r="C5487" i="29"/>
  <c r="B5487" i="29"/>
  <c r="A5487" i="29"/>
  <c r="E5486" i="29"/>
  <c r="D5486" i="29"/>
  <c r="C5486" i="29"/>
  <c r="B5486" i="29"/>
  <c r="A5486" i="29"/>
  <c r="E5485" i="29"/>
  <c r="D5485" i="29"/>
  <c r="C5485" i="29"/>
  <c r="B5485" i="29"/>
  <c r="A5485" i="29"/>
  <c r="E5484" i="29"/>
  <c r="D5484" i="29"/>
  <c r="C5484" i="29"/>
  <c r="B5484" i="29"/>
  <c r="A5484" i="29"/>
  <c r="E5483" i="29"/>
  <c r="D5483" i="29"/>
  <c r="C5483" i="29"/>
  <c r="B5483" i="29"/>
  <c r="A5483" i="29"/>
  <c r="E5482" i="29"/>
  <c r="D5482" i="29"/>
  <c r="C5482" i="29"/>
  <c r="B5482" i="29"/>
  <c r="A5482" i="29"/>
  <c r="E5481" i="29"/>
  <c r="D5481" i="29"/>
  <c r="C5481" i="29"/>
  <c r="B5481" i="29"/>
  <c r="A5481" i="29"/>
  <c r="E5480" i="29"/>
  <c r="D5480" i="29"/>
  <c r="C5480" i="29"/>
  <c r="B5480" i="29"/>
  <c r="A5480" i="29"/>
  <c r="E5479" i="29"/>
  <c r="D5479" i="29"/>
  <c r="C5479" i="29"/>
  <c r="B5479" i="29"/>
  <c r="A5479" i="29"/>
  <c r="E5478" i="29"/>
  <c r="D5478" i="29"/>
  <c r="C5478" i="29"/>
  <c r="B5478" i="29"/>
  <c r="A5478" i="29"/>
  <c r="E5477" i="29"/>
  <c r="D5477" i="29"/>
  <c r="C5477" i="29"/>
  <c r="B5477" i="29"/>
  <c r="A5477" i="29"/>
  <c r="E5476" i="29"/>
  <c r="D5476" i="29"/>
  <c r="C5476" i="29"/>
  <c r="B5476" i="29"/>
  <c r="A5476" i="29"/>
  <c r="E5475" i="29"/>
  <c r="D5475" i="29"/>
  <c r="C5475" i="29"/>
  <c r="B5475" i="29"/>
  <c r="A5475" i="29"/>
  <c r="E5474" i="29"/>
  <c r="D5474" i="29"/>
  <c r="C5474" i="29"/>
  <c r="B5474" i="29"/>
  <c r="A5474" i="29"/>
  <c r="E5473" i="29"/>
  <c r="D5473" i="29"/>
  <c r="C5473" i="29"/>
  <c r="B5473" i="29"/>
  <c r="A5473" i="29"/>
  <c r="E5472" i="29"/>
  <c r="D5472" i="29"/>
  <c r="C5472" i="29"/>
  <c r="B5472" i="29"/>
  <c r="A5472" i="29"/>
  <c r="E5471" i="29"/>
  <c r="D5471" i="29"/>
  <c r="C5471" i="29"/>
  <c r="B5471" i="29"/>
  <c r="A5471" i="29"/>
  <c r="E5470" i="29"/>
  <c r="D5470" i="29"/>
  <c r="C5470" i="29"/>
  <c r="B5470" i="29"/>
  <c r="A5470" i="29"/>
  <c r="E5469" i="29"/>
  <c r="D5469" i="29"/>
  <c r="C5469" i="29"/>
  <c r="B5469" i="29"/>
  <c r="A5469" i="29"/>
  <c r="E5468" i="29"/>
  <c r="D5468" i="29"/>
  <c r="C5468" i="29"/>
  <c r="B5468" i="29"/>
  <c r="A5468" i="29"/>
  <c r="E5467" i="29"/>
  <c r="D5467" i="29"/>
  <c r="C5467" i="29"/>
  <c r="B5467" i="29"/>
  <c r="A5467" i="29"/>
  <c r="E5466" i="29"/>
  <c r="D5466" i="29"/>
  <c r="C5466" i="29"/>
  <c r="B5466" i="29"/>
  <c r="A5466" i="29"/>
  <c r="E5465" i="29"/>
  <c r="D5465" i="29"/>
  <c r="C5465" i="29"/>
  <c r="B5465" i="29"/>
  <c r="A5465" i="29"/>
  <c r="E5464" i="29"/>
  <c r="D5464" i="29"/>
  <c r="C5464" i="29"/>
  <c r="B5464" i="29"/>
  <c r="A5464" i="29"/>
  <c r="E5463" i="29"/>
  <c r="D5463" i="29"/>
  <c r="C5463" i="29"/>
  <c r="B5463" i="29"/>
  <c r="A5463" i="29"/>
  <c r="E5462" i="29"/>
  <c r="D5462" i="29"/>
  <c r="C5462" i="29"/>
  <c r="B5462" i="29"/>
  <c r="A5462" i="29"/>
  <c r="E5461" i="29"/>
  <c r="D5461" i="29"/>
  <c r="C5461" i="29"/>
  <c r="B5461" i="29"/>
  <c r="A5461" i="29"/>
  <c r="E5460" i="29"/>
  <c r="D5460" i="29"/>
  <c r="C5460" i="29"/>
  <c r="B5460" i="29"/>
  <c r="A5460" i="29"/>
  <c r="E5459" i="29"/>
  <c r="D5459" i="29"/>
  <c r="C5459" i="29"/>
  <c r="B5459" i="29"/>
  <c r="A5459" i="29"/>
  <c r="E5458" i="29"/>
  <c r="D5458" i="29"/>
  <c r="C5458" i="29"/>
  <c r="B5458" i="29"/>
  <c r="A5458" i="29"/>
  <c r="E5457" i="29"/>
  <c r="D5457" i="29"/>
  <c r="C5457" i="29"/>
  <c r="B5457" i="29"/>
  <c r="A5457" i="29"/>
  <c r="E5456" i="29"/>
  <c r="D5456" i="29"/>
  <c r="C5456" i="29"/>
  <c r="B5456" i="29"/>
  <c r="A5456" i="29"/>
  <c r="E5455" i="29"/>
  <c r="D5455" i="29"/>
  <c r="C5455" i="29"/>
  <c r="B5455" i="29"/>
  <c r="A5455" i="29"/>
  <c r="E5454" i="29"/>
  <c r="D5454" i="29"/>
  <c r="C5454" i="29"/>
  <c r="B5454" i="29"/>
  <c r="A5454" i="29"/>
  <c r="E5453" i="29"/>
  <c r="D5453" i="29"/>
  <c r="C5453" i="29"/>
  <c r="B5453" i="29"/>
  <c r="A5453" i="29"/>
  <c r="E5452" i="29"/>
  <c r="D5452" i="29"/>
  <c r="C5452" i="29"/>
  <c r="B5452" i="29"/>
  <c r="A5452" i="29"/>
  <c r="E5451" i="29"/>
  <c r="D5451" i="29"/>
  <c r="C5451" i="29"/>
  <c r="B5451" i="29"/>
  <c r="A5451" i="29"/>
  <c r="E5450" i="29"/>
  <c r="D5450" i="29"/>
  <c r="C5450" i="29"/>
  <c r="B5450" i="29"/>
  <c r="A5450" i="29"/>
  <c r="E5449" i="29"/>
  <c r="D5449" i="29"/>
  <c r="C5449" i="29"/>
  <c r="B5449" i="29"/>
  <c r="A5449" i="29"/>
  <c r="E5448" i="29"/>
  <c r="D5448" i="29"/>
  <c r="C5448" i="29"/>
  <c r="B5448" i="29"/>
  <c r="A5448" i="29"/>
  <c r="E5447" i="29"/>
  <c r="D5447" i="29"/>
  <c r="C5447" i="29"/>
  <c r="B5447" i="29"/>
  <c r="A5447" i="29"/>
  <c r="E5446" i="29"/>
  <c r="D5446" i="29"/>
  <c r="C5446" i="29"/>
  <c r="B5446" i="29"/>
  <c r="A5446" i="29"/>
  <c r="E5445" i="29"/>
  <c r="D5445" i="29"/>
  <c r="C5445" i="29"/>
  <c r="B5445" i="29"/>
  <c r="A5445" i="29"/>
  <c r="E5444" i="29"/>
  <c r="D5444" i="29"/>
  <c r="C5444" i="29"/>
  <c r="B5444" i="29"/>
  <c r="A5444" i="29"/>
  <c r="E5443" i="29"/>
  <c r="D5443" i="29"/>
  <c r="C5443" i="29"/>
  <c r="B5443" i="29"/>
  <c r="A5443" i="29"/>
  <c r="E5442" i="29"/>
  <c r="D5442" i="29"/>
  <c r="C5442" i="29"/>
  <c r="B5442" i="29"/>
  <c r="A5442" i="29"/>
  <c r="E5441" i="29"/>
  <c r="D5441" i="29"/>
  <c r="C5441" i="29"/>
  <c r="B5441" i="29"/>
  <c r="A5441" i="29"/>
  <c r="E5440" i="29"/>
  <c r="D5440" i="29"/>
  <c r="C5440" i="29"/>
  <c r="B5440" i="29"/>
  <c r="A5440" i="29"/>
  <c r="E5439" i="29"/>
  <c r="D5439" i="29"/>
  <c r="C5439" i="29"/>
  <c r="B5439" i="29"/>
  <c r="A5439" i="29"/>
  <c r="E5438" i="29"/>
  <c r="D5438" i="29"/>
  <c r="C5438" i="29"/>
  <c r="B5438" i="29"/>
  <c r="A5438" i="29"/>
  <c r="E5437" i="29"/>
  <c r="D5437" i="29"/>
  <c r="C5437" i="29"/>
  <c r="B5437" i="29"/>
  <c r="A5437" i="29"/>
  <c r="E5436" i="29"/>
  <c r="D5436" i="29"/>
  <c r="C5436" i="29"/>
  <c r="B5436" i="29"/>
  <c r="A5436" i="29"/>
  <c r="E5435" i="29"/>
  <c r="D5435" i="29"/>
  <c r="C5435" i="29"/>
  <c r="B5435" i="29"/>
  <c r="A5435" i="29"/>
  <c r="E5434" i="29"/>
  <c r="D5434" i="29"/>
  <c r="C5434" i="29"/>
  <c r="B5434" i="29"/>
  <c r="A5434" i="29"/>
  <c r="E5433" i="29"/>
  <c r="D5433" i="29"/>
  <c r="C5433" i="29"/>
  <c r="B5433" i="29"/>
  <c r="A5433" i="29"/>
  <c r="E5432" i="29"/>
  <c r="D5432" i="29"/>
  <c r="C5432" i="29"/>
  <c r="B5432" i="29"/>
  <c r="A5432" i="29"/>
  <c r="E5431" i="29"/>
  <c r="D5431" i="29"/>
  <c r="C5431" i="29"/>
  <c r="B5431" i="29"/>
  <c r="A5431" i="29"/>
  <c r="E5430" i="29"/>
  <c r="D5430" i="29"/>
  <c r="C5430" i="29"/>
  <c r="B5430" i="29"/>
  <c r="A5430" i="29"/>
  <c r="E5429" i="29"/>
  <c r="D5429" i="29"/>
  <c r="C5429" i="29"/>
  <c r="B5429" i="29"/>
  <c r="A5429" i="29"/>
  <c r="E5428" i="29"/>
  <c r="D5428" i="29"/>
  <c r="C5428" i="29"/>
  <c r="B5428" i="29"/>
  <c r="A5428" i="29"/>
  <c r="E5427" i="29"/>
  <c r="D5427" i="29"/>
  <c r="C5427" i="29"/>
  <c r="B5427" i="29"/>
  <c r="A5427" i="29"/>
  <c r="E5426" i="29"/>
  <c r="D5426" i="29"/>
  <c r="C5426" i="29"/>
  <c r="B5426" i="29"/>
  <c r="A5426" i="29"/>
  <c r="E5425" i="29"/>
  <c r="D5425" i="29"/>
  <c r="C5425" i="29"/>
  <c r="B5425" i="29"/>
  <c r="A5425" i="29"/>
  <c r="E5424" i="29"/>
  <c r="D5424" i="29"/>
  <c r="C5424" i="29"/>
  <c r="B5424" i="29"/>
  <c r="A5424" i="29"/>
  <c r="E5423" i="29"/>
  <c r="D5423" i="29"/>
  <c r="C5423" i="29"/>
  <c r="B5423" i="29"/>
  <c r="A5423" i="29"/>
  <c r="E5422" i="29"/>
  <c r="D5422" i="29"/>
  <c r="C5422" i="29"/>
  <c r="B5422" i="29"/>
  <c r="A5422" i="29"/>
  <c r="E5421" i="29"/>
  <c r="D5421" i="29"/>
  <c r="C5421" i="29"/>
  <c r="B5421" i="29"/>
  <c r="A5421" i="29"/>
  <c r="E5420" i="29"/>
  <c r="D5420" i="29"/>
  <c r="C5420" i="29"/>
  <c r="B5420" i="29"/>
  <c r="A5420" i="29"/>
  <c r="E5419" i="29"/>
  <c r="D5419" i="29"/>
  <c r="C5419" i="29"/>
  <c r="B5419" i="29"/>
  <c r="A5419" i="29"/>
  <c r="E5418" i="29"/>
  <c r="D5418" i="29"/>
  <c r="C5418" i="29"/>
  <c r="B5418" i="29"/>
  <c r="A5418" i="29"/>
  <c r="E5417" i="29"/>
  <c r="D5417" i="29"/>
  <c r="C5417" i="29"/>
  <c r="B5417" i="29"/>
  <c r="A5417" i="29"/>
  <c r="E5416" i="29"/>
  <c r="D5416" i="29"/>
  <c r="C5416" i="29"/>
  <c r="B5416" i="29"/>
  <c r="A5416" i="29"/>
  <c r="E5415" i="29"/>
  <c r="D5415" i="29"/>
  <c r="C5415" i="29"/>
  <c r="B5415" i="29"/>
  <c r="A5415" i="29"/>
  <c r="E5414" i="29"/>
  <c r="D5414" i="29"/>
  <c r="C5414" i="29"/>
  <c r="B5414" i="29"/>
  <c r="A5414" i="29"/>
  <c r="E5413" i="29"/>
  <c r="D5413" i="29"/>
  <c r="C5413" i="29"/>
  <c r="B5413" i="29"/>
  <c r="A5413" i="29"/>
  <c r="E5412" i="29"/>
  <c r="D5412" i="29"/>
  <c r="C5412" i="29"/>
  <c r="B5412" i="29"/>
  <c r="A5412" i="29"/>
  <c r="E5411" i="29"/>
  <c r="D5411" i="29"/>
  <c r="C5411" i="29"/>
  <c r="B5411" i="29"/>
  <c r="A5411" i="29"/>
  <c r="E5410" i="29"/>
  <c r="D5410" i="29"/>
  <c r="C5410" i="29"/>
  <c r="B5410" i="29"/>
  <c r="A5410" i="29"/>
  <c r="E5409" i="29"/>
  <c r="D5409" i="29"/>
  <c r="C5409" i="29"/>
  <c r="B5409" i="29"/>
  <c r="A5409" i="29"/>
  <c r="E5408" i="29"/>
  <c r="D5408" i="29"/>
  <c r="C5408" i="29"/>
  <c r="B5408" i="29"/>
  <c r="A5408" i="29"/>
  <c r="E5407" i="29"/>
  <c r="D5407" i="29"/>
  <c r="C5407" i="29"/>
  <c r="B5407" i="29"/>
  <c r="A5407" i="29"/>
  <c r="E5406" i="29"/>
  <c r="D5406" i="29"/>
  <c r="C5406" i="29"/>
  <c r="B5406" i="29"/>
  <c r="A5406" i="29"/>
  <c r="E5405" i="29"/>
  <c r="D5405" i="29"/>
  <c r="C5405" i="29"/>
  <c r="B5405" i="29"/>
  <c r="A5405" i="29"/>
  <c r="E5404" i="29"/>
  <c r="D5404" i="29"/>
  <c r="C5404" i="29"/>
  <c r="B5404" i="29"/>
  <c r="A5404" i="29"/>
  <c r="E5403" i="29"/>
  <c r="D5403" i="29"/>
  <c r="C5403" i="29"/>
  <c r="B5403" i="29"/>
  <c r="A5403" i="29"/>
  <c r="E5402" i="29"/>
  <c r="D5402" i="29"/>
  <c r="C5402" i="29"/>
  <c r="B5402" i="29"/>
  <c r="A5402" i="29"/>
  <c r="E5401" i="29"/>
  <c r="D5401" i="29"/>
  <c r="C5401" i="29"/>
  <c r="B5401" i="29"/>
  <c r="A5401" i="29"/>
  <c r="E5400" i="29"/>
  <c r="D5400" i="29"/>
  <c r="C5400" i="29"/>
  <c r="B5400" i="29"/>
  <c r="A5400" i="29"/>
  <c r="E5399" i="29"/>
  <c r="D5399" i="29"/>
  <c r="C5399" i="29"/>
  <c r="B5399" i="29"/>
  <c r="A5399" i="29"/>
  <c r="E5398" i="29"/>
  <c r="D5398" i="29"/>
  <c r="C5398" i="29"/>
  <c r="B5398" i="29"/>
  <c r="A5398" i="29"/>
  <c r="E5397" i="29"/>
  <c r="D5397" i="29"/>
  <c r="C5397" i="29"/>
  <c r="B5397" i="29"/>
  <c r="A5397" i="29"/>
  <c r="E5396" i="29"/>
  <c r="D5396" i="29"/>
  <c r="C5396" i="29"/>
  <c r="B5396" i="29"/>
  <c r="A5396" i="29"/>
  <c r="E5395" i="29"/>
  <c r="D5395" i="29"/>
  <c r="C5395" i="29"/>
  <c r="B5395" i="29"/>
  <c r="A5395" i="29"/>
  <c r="E5394" i="29"/>
  <c r="D5394" i="29"/>
  <c r="C5394" i="29"/>
  <c r="B5394" i="29"/>
  <c r="A5394" i="29"/>
  <c r="E5393" i="29"/>
  <c r="D5393" i="29"/>
  <c r="C5393" i="29"/>
  <c r="B5393" i="29"/>
  <c r="A5393" i="29"/>
  <c r="E5392" i="29"/>
  <c r="D5392" i="29"/>
  <c r="C5392" i="29"/>
  <c r="B5392" i="29"/>
  <c r="A5392" i="29"/>
  <c r="E5391" i="29"/>
  <c r="D5391" i="29"/>
  <c r="C5391" i="29"/>
  <c r="B5391" i="29"/>
  <c r="A5391" i="29"/>
  <c r="E5390" i="29"/>
  <c r="D5390" i="29"/>
  <c r="C5390" i="29"/>
  <c r="B5390" i="29"/>
  <c r="A5390" i="29"/>
  <c r="E5389" i="29"/>
  <c r="D5389" i="29"/>
  <c r="C5389" i="29"/>
  <c r="B5389" i="29"/>
  <c r="A5389" i="29"/>
  <c r="E5388" i="29"/>
  <c r="D5388" i="29"/>
  <c r="C5388" i="29"/>
  <c r="B5388" i="29"/>
  <c r="A5388" i="29"/>
  <c r="E5387" i="29"/>
  <c r="D5387" i="29"/>
  <c r="C5387" i="29"/>
  <c r="B5387" i="29"/>
  <c r="A5387" i="29"/>
  <c r="E5386" i="29"/>
  <c r="D5386" i="29"/>
  <c r="C5386" i="29"/>
  <c r="B5386" i="29"/>
  <c r="A5386" i="29"/>
  <c r="E5385" i="29"/>
  <c r="D5385" i="29"/>
  <c r="C5385" i="29"/>
  <c r="B5385" i="29"/>
  <c r="A5385" i="29"/>
  <c r="E5384" i="29"/>
  <c r="D5384" i="29"/>
  <c r="C5384" i="29"/>
  <c r="B5384" i="29"/>
  <c r="A5384" i="29"/>
  <c r="E5383" i="29"/>
  <c r="D5383" i="29"/>
  <c r="C5383" i="29"/>
  <c r="B5383" i="29"/>
  <c r="A5383" i="29"/>
  <c r="E5382" i="29"/>
  <c r="D5382" i="29"/>
  <c r="C5382" i="29"/>
  <c r="B5382" i="29"/>
  <c r="A5382" i="29"/>
  <c r="E5381" i="29"/>
  <c r="D5381" i="29"/>
  <c r="C5381" i="29"/>
  <c r="B5381" i="29"/>
  <c r="A5381" i="29"/>
  <c r="E5380" i="29"/>
  <c r="D5380" i="29"/>
  <c r="C5380" i="29"/>
  <c r="B5380" i="29"/>
  <c r="A5380" i="29"/>
  <c r="E5379" i="29"/>
  <c r="D5379" i="29"/>
  <c r="C5379" i="29"/>
  <c r="B5379" i="29"/>
  <c r="A5379" i="29"/>
  <c r="E5378" i="29"/>
  <c r="D5378" i="29"/>
  <c r="C5378" i="29"/>
  <c r="B5378" i="29"/>
  <c r="A5378" i="29"/>
  <c r="E5377" i="29"/>
  <c r="D5377" i="29"/>
  <c r="C5377" i="29"/>
  <c r="B5377" i="29"/>
  <c r="A5377" i="29"/>
  <c r="E5376" i="29"/>
  <c r="D5376" i="29"/>
  <c r="C5376" i="29"/>
  <c r="B5376" i="29"/>
  <c r="A5376" i="29"/>
  <c r="E5375" i="29"/>
  <c r="D5375" i="29"/>
  <c r="C5375" i="29"/>
  <c r="B5375" i="29"/>
  <c r="A5375" i="29"/>
  <c r="E5374" i="29"/>
  <c r="D5374" i="29"/>
  <c r="C5374" i="29"/>
  <c r="B5374" i="29"/>
  <c r="A5374" i="29"/>
  <c r="E5373" i="29"/>
  <c r="D5373" i="29"/>
  <c r="C5373" i="29"/>
  <c r="B5373" i="29"/>
  <c r="A5373" i="29"/>
  <c r="E5372" i="29"/>
  <c r="D5372" i="29"/>
  <c r="C5372" i="29"/>
  <c r="B5372" i="29"/>
  <c r="A5372" i="29"/>
  <c r="E5371" i="29"/>
  <c r="D5371" i="29"/>
  <c r="C5371" i="29"/>
  <c r="B5371" i="29"/>
  <c r="A5371" i="29"/>
  <c r="E5370" i="29"/>
  <c r="D5370" i="29"/>
  <c r="C5370" i="29"/>
  <c r="B5370" i="29"/>
  <c r="A5370" i="29"/>
  <c r="E5369" i="29"/>
  <c r="D5369" i="29"/>
  <c r="C5369" i="29"/>
  <c r="B5369" i="29"/>
  <c r="A5369" i="29"/>
  <c r="E5368" i="29"/>
  <c r="D5368" i="29"/>
  <c r="C5368" i="29"/>
  <c r="B5368" i="29"/>
  <c r="A5368" i="29"/>
  <c r="E5367" i="29"/>
  <c r="D5367" i="29"/>
  <c r="C5367" i="29"/>
  <c r="B5367" i="29"/>
  <c r="A5367" i="29"/>
  <c r="E5366" i="29"/>
  <c r="D5366" i="29"/>
  <c r="C5366" i="29"/>
  <c r="B5366" i="29"/>
  <c r="A5366" i="29"/>
  <c r="E5365" i="29"/>
  <c r="D5365" i="29"/>
  <c r="C5365" i="29"/>
  <c r="B5365" i="29"/>
  <c r="A5365" i="29"/>
  <c r="E5364" i="29"/>
  <c r="D5364" i="29"/>
  <c r="C5364" i="29"/>
  <c r="B5364" i="29"/>
  <c r="A5364" i="29"/>
  <c r="E5363" i="29"/>
  <c r="D5363" i="29"/>
  <c r="C5363" i="29"/>
  <c r="B5363" i="29"/>
  <c r="A5363" i="29"/>
  <c r="E5362" i="29"/>
  <c r="D5362" i="29"/>
  <c r="C5362" i="29"/>
  <c r="B5362" i="29"/>
  <c r="A5362" i="29"/>
  <c r="E5361" i="29"/>
  <c r="D5361" i="29"/>
  <c r="C5361" i="29"/>
  <c r="B5361" i="29"/>
  <c r="A5361" i="29"/>
  <c r="E5360" i="29"/>
  <c r="D5360" i="29"/>
  <c r="C5360" i="29"/>
  <c r="B5360" i="29"/>
  <c r="A5360" i="29"/>
  <c r="E5359" i="29"/>
  <c r="D5359" i="29"/>
  <c r="C5359" i="29"/>
  <c r="B5359" i="29"/>
  <c r="A5359" i="29"/>
  <c r="E5358" i="29"/>
  <c r="D5358" i="29"/>
  <c r="C5358" i="29"/>
  <c r="B5358" i="29"/>
  <c r="A5358" i="29"/>
  <c r="E5357" i="29"/>
  <c r="D5357" i="29"/>
  <c r="C5357" i="29"/>
  <c r="B5357" i="29"/>
  <c r="A5357" i="29"/>
  <c r="E5356" i="29"/>
  <c r="D5356" i="29"/>
  <c r="C5356" i="29"/>
  <c r="B5356" i="29"/>
  <c r="A5356" i="29"/>
  <c r="E5355" i="29"/>
  <c r="D5355" i="29"/>
  <c r="C5355" i="29"/>
  <c r="B5355" i="29"/>
  <c r="A5355" i="29"/>
  <c r="E5354" i="29"/>
  <c r="D5354" i="29"/>
  <c r="C5354" i="29"/>
  <c r="B5354" i="29"/>
  <c r="A5354" i="29"/>
  <c r="E5353" i="29"/>
  <c r="D5353" i="29"/>
  <c r="C5353" i="29"/>
  <c r="B5353" i="29"/>
  <c r="A5353" i="29"/>
  <c r="E5352" i="29"/>
  <c r="D5352" i="29"/>
  <c r="C5352" i="29"/>
  <c r="B5352" i="29"/>
  <c r="A5352" i="29"/>
  <c r="E5351" i="29"/>
  <c r="D5351" i="29"/>
  <c r="C5351" i="29"/>
  <c r="B5351" i="29"/>
  <c r="A5351" i="29"/>
  <c r="E5350" i="29"/>
  <c r="D5350" i="29"/>
  <c r="C5350" i="29"/>
  <c r="B5350" i="29"/>
  <c r="A5350" i="29"/>
  <c r="E5349" i="29"/>
  <c r="D5349" i="29"/>
  <c r="C5349" i="29"/>
  <c r="B5349" i="29"/>
  <c r="A5349" i="29"/>
  <c r="E5348" i="29"/>
  <c r="D5348" i="29"/>
  <c r="C5348" i="29"/>
  <c r="B5348" i="29"/>
  <c r="A5348" i="29"/>
  <c r="E5347" i="29"/>
  <c r="D5347" i="29"/>
  <c r="C5347" i="29"/>
  <c r="B5347" i="29"/>
  <c r="A5347" i="29"/>
  <c r="E5346" i="29"/>
  <c r="D5346" i="29"/>
  <c r="C5346" i="29"/>
  <c r="B5346" i="29"/>
  <c r="A5346" i="29"/>
  <c r="E5345" i="29"/>
  <c r="D5345" i="29"/>
  <c r="C5345" i="29"/>
  <c r="B5345" i="29"/>
  <c r="A5345" i="29"/>
  <c r="E5344" i="29"/>
  <c r="D5344" i="29"/>
  <c r="C5344" i="29"/>
  <c r="B5344" i="29"/>
  <c r="A5344" i="29"/>
  <c r="E5343" i="29"/>
  <c r="D5343" i="29"/>
  <c r="C5343" i="29"/>
  <c r="B5343" i="29"/>
  <c r="A5343" i="29"/>
  <c r="E5342" i="29"/>
  <c r="D5342" i="29"/>
  <c r="C5342" i="29"/>
  <c r="B5342" i="29"/>
  <c r="A5342" i="29"/>
  <c r="E5341" i="29"/>
  <c r="D5341" i="29"/>
  <c r="C5341" i="29"/>
  <c r="B5341" i="29"/>
  <c r="A5341" i="29"/>
  <c r="E5340" i="29"/>
  <c r="D5340" i="29"/>
  <c r="C5340" i="29"/>
  <c r="B5340" i="29"/>
  <c r="A5340" i="29"/>
  <c r="E5339" i="29"/>
  <c r="D5339" i="29"/>
  <c r="C5339" i="29"/>
  <c r="B5339" i="29"/>
  <c r="A5339" i="29"/>
  <c r="E5338" i="29"/>
  <c r="D5338" i="29"/>
  <c r="C5338" i="29"/>
  <c r="B5338" i="29"/>
  <c r="A5338" i="29"/>
  <c r="E5337" i="29"/>
  <c r="D5337" i="29"/>
  <c r="C5337" i="29"/>
  <c r="B5337" i="29"/>
  <c r="A5337" i="29"/>
  <c r="E5336" i="29"/>
  <c r="D5336" i="29"/>
  <c r="C5336" i="29"/>
  <c r="B5336" i="29"/>
  <c r="A5336" i="29"/>
  <c r="E5335" i="29"/>
  <c r="D5335" i="29"/>
  <c r="C5335" i="29"/>
  <c r="B5335" i="29"/>
  <c r="A5335" i="29"/>
  <c r="E5334" i="29"/>
  <c r="D5334" i="29"/>
  <c r="C5334" i="29"/>
  <c r="B5334" i="29"/>
  <c r="A5334" i="29"/>
  <c r="E5333" i="29"/>
  <c r="D5333" i="29"/>
  <c r="C5333" i="29"/>
  <c r="B5333" i="29"/>
  <c r="A5333" i="29"/>
  <c r="E5332" i="29"/>
  <c r="D5332" i="29"/>
  <c r="C5332" i="29"/>
  <c r="B5332" i="29"/>
  <c r="A5332" i="29"/>
  <c r="E5331" i="29"/>
  <c r="D5331" i="29"/>
  <c r="C5331" i="29"/>
  <c r="B5331" i="29"/>
  <c r="A5331" i="29"/>
  <c r="E5330" i="29"/>
  <c r="D5330" i="29"/>
  <c r="C5330" i="29"/>
  <c r="B5330" i="29"/>
  <c r="A5330" i="29"/>
  <c r="E5329" i="29"/>
  <c r="D5329" i="29"/>
  <c r="C5329" i="29"/>
  <c r="B5329" i="29"/>
  <c r="A5329" i="29"/>
  <c r="E5328" i="29"/>
  <c r="D5328" i="29"/>
  <c r="C5328" i="29"/>
  <c r="B5328" i="29"/>
  <c r="A5328" i="29"/>
  <c r="E5327" i="29"/>
  <c r="D5327" i="29"/>
  <c r="C5327" i="29"/>
  <c r="B5327" i="29"/>
  <c r="A5327" i="29"/>
  <c r="E5326" i="29"/>
  <c r="D5326" i="29"/>
  <c r="C5326" i="29"/>
  <c r="B5326" i="29"/>
  <c r="A5326" i="29"/>
  <c r="E5325" i="29"/>
  <c r="D5325" i="29"/>
  <c r="C5325" i="29"/>
  <c r="B5325" i="29"/>
  <c r="A5325" i="29"/>
  <c r="E5324" i="29"/>
  <c r="D5324" i="29"/>
  <c r="C5324" i="29"/>
  <c r="B5324" i="29"/>
  <c r="A5324" i="29"/>
  <c r="E5323" i="29"/>
  <c r="D5323" i="29"/>
  <c r="C5323" i="29"/>
  <c r="B5323" i="29"/>
  <c r="A5323" i="29"/>
  <c r="E5322" i="29"/>
  <c r="D5322" i="29"/>
  <c r="C5322" i="29"/>
  <c r="B5322" i="29"/>
  <c r="A5322" i="29"/>
  <c r="E5321" i="29"/>
  <c r="D5321" i="29"/>
  <c r="C5321" i="29"/>
  <c r="B5321" i="29"/>
  <c r="A5321" i="29"/>
  <c r="E5320" i="29"/>
  <c r="D5320" i="29"/>
  <c r="C5320" i="29"/>
  <c r="B5320" i="29"/>
  <c r="A5320" i="29"/>
  <c r="E5319" i="29"/>
  <c r="D5319" i="29"/>
  <c r="C5319" i="29"/>
  <c r="B5319" i="29"/>
  <c r="A5319" i="29"/>
  <c r="E5318" i="29"/>
  <c r="D5318" i="29"/>
  <c r="C5318" i="29"/>
  <c r="B5318" i="29"/>
  <c r="A5318" i="29"/>
  <c r="E5317" i="29"/>
  <c r="D5317" i="29"/>
  <c r="C5317" i="29"/>
  <c r="B5317" i="29"/>
  <c r="A5317" i="29"/>
  <c r="E5316" i="29"/>
  <c r="D5316" i="29"/>
  <c r="C5316" i="29"/>
  <c r="B5316" i="29"/>
  <c r="A5316" i="29"/>
  <c r="E5315" i="29"/>
  <c r="D5315" i="29"/>
  <c r="C5315" i="29"/>
  <c r="B5315" i="29"/>
  <c r="A5315" i="29"/>
  <c r="E5314" i="29"/>
  <c r="D5314" i="29"/>
  <c r="C5314" i="29"/>
  <c r="B5314" i="29"/>
  <c r="A5314" i="29"/>
  <c r="E5313" i="29"/>
  <c r="D5313" i="29"/>
  <c r="C5313" i="29"/>
  <c r="B5313" i="29"/>
  <c r="A5313" i="29"/>
  <c r="E5312" i="29"/>
  <c r="D5312" i="29"/>
  <c r="C5312" i="29"/>
  <c r="B5312" i="29"/>
  <c r="A5312" i="29"/>
  <c r="E5311" i="29"/>
  <c r="D5311" i="29"/>
  <c r="C5311" i="29"/>
  <c r="B5311" i="29"/>
  <c r="A5311" i="29"/>
  <c r="E5310" i="29"/>
  <c r="D5310" i="29"/>
  <c r="C5310" i="29"/>
  <c r="B5310" i="29"/>
  <c r="A5310" i="29"/>
  <c r="E5309" i="29"/>
  <c r="D5309" i="29"/>
  <c r="C5309" i="29"/>
  <c r="B5309" i="29"/>
  <c r="A5309" i="29"/>
  <c r="E5308" i="29"/>
  <c r="D5308" i="29"/>
  <c r="C5308" i="29"/>
  <c r="B5308" i="29"/>
  <c r="A5308" i="29"/>
  <c r="E5307" i="29"/>
  <c r="D5307" i="29"/>
  <c r="C5307" i="29"/>
  <c r="B5307" i="29"/>
  <c r="A5307" i="29"/>
  <c r="E5306" i="29"/>
  <c r="D5306" i="29"/>
  <c r="C5306" i="29"/>
  <c r="B5306" i="29"/>
  <c r="A5306" i="29"/>
  <c r="E5305" i="29"/>
  <c r="D5305" i="29"/>
  <c r="C5305" i="29"/>
  <c r="B5305" i="29"/>
  <c r="A5305" i="29"/>
  <c r="E5304" i="29"/>
  <c r="D5304" i="29"/>
  <c r="C5304" i="29"/>
  <c r="B5304" i="29"/>
  <c r="A5304" i="29"/>
  <c r="E5303" i="29"/>
  <c r="D5303" i="29"/>
  <c r="C5303" i="29"/>
  <c r="B5303" i="29"/>
  <c r="A5303" i="29"/>
  <c r="E5302" i="29"/>
  <c r="D5302" i="29"/>
  <c r="C5302" i="29"/>
  <c r="B5302" i="29"/>
  <c r="A5302" i="29"/>
  <c r="E5301" i="29"/>
  <c r="D5301" i="29"/>
  <c r="C5301" i="29"/>
  <c r="B5301" i="29"/>
  <c r="A5301" i="29"/>
  <c r="E5300" i="29"/>
  <c r="D5300" i="29"/>
  <c r="C5300" i="29"/>
  <c r="B5300" i="29"/>
  <c r="A5300" i="29"/>
  <c r="E5299" i="29"/>
  <c r="D5299" i="29"/>
  <c r="C5299" i="29"/>
  <c r="B5299" i="29"/>
  <c r="A5299" i="29"/>
  <c r="E5298" i="29"/>
  <c r="D5298" i="29"/>
  <c r="C5298" i="29"/>
  <c r="B5298" i="29"/>
  <c r="A5298" i="29"/>
  <c r="E5297" i="29"/>
  <c r="D5297" i="29"/>
  <c r="C5297" i="29"/>
  <c r="B5297" i="29"/>
  <c r="A5297" i="29"/>
  <c r="E5296" i="29"/>
  <c r="D5296" i="29"/>
  <c r="C5296" i="29"/>
  <c r="B5296" i="29"/>
  <c r="A5296" i="29"/>
  <c r="E5295" i="29"/>
  <c r="D5295" i="29"/>
  <c r="C5295" i="29"/>
  <c r="B5295" i="29"/>
  <c r="A5295" i="29"/>
  <c r="E5294" i="29"/>
  <c r="D5294" i="29"/>
  <c r="C5294" i="29"/>
  <c r="B5294" i="29"/>
  <c r="A5294" i="29"/>
  <c r="E5293" i="29"/>
  <c r="D5293" i="29"/>
  <c r="C5293" i="29"/>
  <c r="B5293" i="29"/>
  <c r="A5293" i="29"/>
  <c r="E5292" i="29"/>
  <c r="D5292" i="29"/>
  <c r="C5292" i="29"/>
  <c r="B5292" i="29"/>
  <c r="A5292" i="29"/>
  <c r="E5291" i="29"/>
  <c r="D5291" i="29"/>
  <c r="C5291" i="29"/>
  <c r="B5291" i="29"/>
  <c r="A5291" i="29"/>
  <c r="E5290" i="29"/>
  <c r="D5290" i="29"/>
  <c r="C5290" i="29"/>
  <c r="B5290" i="29"/>
  <c r="A5290" i="29"/>
  <c r="E5289" i="29"/>
  <c r="D5289" i="29"/>
  <c r="C5289" i="29"/>
  <c r="B5289" i="29"/>
  <c r="A5289" i="29"/>
  <c r="E5288" i="29"/>
  <c r="D5288" i="29"/>
  <c r="C5288" i="29"/>
  <c r="B5288" i="29"/>
  <c r="A5288" i="29"/>
  <c r="E5287" i="29"/>
  <c r="D5287" i="29"/>
  <c r="C5287" i="29"/>
  <c r="B5287" i="29"/>
  <c r="A5287" i="29"/>
  <c r="E5286" i="29"/>
  <c r="D5286" i="29"/>
  <c r="C5286" i="29"/>
  <c r="B5286" i="29"/>
  <c r="A5286" i="29"/>
  <c r="E5285" i="29"/>
  <c r="D5285" i="29"/>
  <c r="C5285" i="29"/>
  <c r="B5285" i="29"/>
  <c r="A5285" i="29"/>
  <c r="E5284" i="29"/>
  <c r="D5284" i="29"/>
  <c r="C5284" i="29"/>
  <c r="B5284" i="29"/>
  <c r="A5284" i="29"/>
  <c r="E5283" i="29"/>
  <c r="D5283" i="29"/>
  <c r="C5283" i="29"/>
  <c r="B5283" i="29"/>
  <c r="A5283" i="29"/>
  <c r="E5282" i="29"/>
  <c r="D5282" i="29"/>
  <c r="C5282" i="29"/>
  <c r="B5282" i="29"/>
  <c r="A5282" i="29"/>
  <c r="E5281" i="29"/>
  <c r="D5281" i="29"/>
  <c r="C5281" i="29"/>
  <c r="B5281" i="29"/>
  <c r="A5281" i="29"/>
  <c r="E5280" i="29"/>
  <c r="D5280" i="29"/>
  <c r="C5280" i="29"/>
  <c r="B5280" i="29"/>
  <c r="A5280" i="29"/>
  <c r="E5279" i="29"/>
  <c r="D5279" i="29"/>
  <c r="C5279" i="29"/>
  <c r="B5279" i="29"/>
  <c r="A5279" i="29"/>
  <c r="E5278" i="29"/>
  <c r="D5278" i="29"/>
  <c r="C5278" i="29"/>
  <c r="B5278" i="29"/>
  <c r="A5278" i="29"/>
  <c r="E5277" i="29"/>
  <c r="D5277" i="29"/>
  <c r="C5277" i="29"/>
  <c r="B5277" i="29"/>
  <c r="A5277" i="29"/>
  <c r="E5276" i="29"/>
  <c r="D5276" i="29"/>
  <c r="C5276" i="29"/>
  <c r="B5276" i="29"/>
  <c r="A5276" i="29"/>
  <c r="E5275" i="29"/>
  <c r="D5275" i="29"/>
  <c r="C5275" i="29"/>
  <c r="B5275" i="29"/>
  <c r="A5275" i="29"/>
  <c r="E5274" i="29"/>
  <c r="D5274" i="29"/>
  <c r="C5274" i="29"/>
  <c r="B5274" i="29"/>
  <c r="A5274" i="29"/>
  <c r="E5273" i="29"/>
  <c r="D5273" i="29"/>
  <c r="C5273" i="29"/>
  <c r="B5273" i="29"/>
  <c r="A5273" i="29"/>
  <c r="E5272" i="29"/>
  <c r="D5272" i="29"/>
  <c r="C5272" i="29"/>
  <c r="B5272" i="29"/>
  <c r="A5272" i="29"/>
  <c r="E5271" i="29"/>
  <c r="D5271" i="29"/>
  <c r="C5271" i="29"/>
  <c r="B5271" i="29"/>
  <c r="A5271" i="29"/>
  <c r="E5270" i="29"/>
  <c r="D5270" i="29"/>
  <c r="C5270" i="29"/>
  <c r="B5270" i="29"/>
  <c r="A5270" i="29"/>
  <c r="E5269" i="29"/>
  <c r="D5269" i="29"/>
  <c r="C5269" i="29"/>
  <c r="B5269" i="29"/>
  <c r="A5269" i="29"/>
  <c r="E5268" i="29"/>
  <c r="D5268" i="29"/>
  <c r="C5268" i="29"/>
  <c r="B5268" i="29"/>
  <c r="A5268" i="29"/>
  <c r="E5267" i="29"/>
  <c r="D5267" i="29"/>
  <c r="C5267" i="29"/>
  <c r="B5267" i="29"/>
  <c r="A5267" i="29"/>
  <c r="E5266" i="29"/>
  <c r="D5266" i="29"/>
  <c r="C5266" i="29"/>
  <c r="B5266" i="29"/>
  <c r="A5266" i="29"/>
  <c r="E5265" i="29"/>
  <c r="D5265" i="29"/>
  <c r="C5265" i="29"/>
  <c r="B5265" i="29"/>
  <c r="A5265" i="29"/>
  <c r="E5264" i="29"/>
  <c r="D5264" i="29"/>
  <c r="C5264" i="29"/>
  <c r="B5264" i="29"/>
  <c r="A5264" i="29"/>
  <c r="E5263" i="29"/>
  <c r="D5263" i="29"/>
  <c r="C5263" i="29"/>
  <c r="B5263" i="29"/>
  <c r="A5263" i="29"/>
  <c r="E5262" i="29"/>
  <c r="D5262" i="29"/>
  <c r="C5262" i="29"/>
  <c r="B5262" i="29"/>
  <c r="A5262" i="29"/>
  <c r="E5261" i="29"/>
  <c r="D5261" i="29"/>
  <c r="C5261" i="29"/>
  <c r="B5261" i="29"/>
  <c r="A5261" i="29"/>
  <c r="E5260" i="29"/>
  <c r="D5260" i="29"/>
  <c r="C5260" i="29"/>
  <c r="B5260" i="29"/>
  <c r="A5260" i="29"/>
  <c r="E5259" i="29"/>
  <c r="D5259" i="29"/>
  <c r="C5259" i="29"/>
  <c r="B5259" i="29"/>
  <c r="A5259" i="29"/>
  <c r="E5258" i="29"/>
  <c r="D5258" i="29"/>
  <c r="C5258" i="29"/>
  <c r="B5258" i="29"/>
  <c r="A5258" i="29"/>
  <c r="E5257" i="29"/>
  <c r="D5257" i="29"/>
  <c r="C5257" i="29"/>
  <c r="B5257" i="29"/>
  <c r="A5257" i="29"/>
  <c r="E5256" i="29"/>
  <c r="D5256" i="29"/>
  <c r="C5256" i="29"/>
  <c r="B5256" i="29"/>
  <c r="A5256" i="29"/>
  <c r="E5255" i="29"/>
  <c r="D5255" i="29"/>
  <c r="C5255" i="29"/>
  <c r="B5255" i="29"/>
  <c r="A5255" i="29"/>
  <c r="E5254" i="29"/>
  <c r="D5254" i="29"/>
  <c r="C5254" i="29"/>
  <c r="B5254" i="29"/>
  <c r="A5254" i="29"/>
  <c r="E5253" i="29"/>
  <c r="D5253" i="29"/>
  <c r="C5253" i="29"/>
  <c r="B5253" i="29"/>
  <c r="A5253" i="29"/>
  <c r="E5252" i="29"/>
  <c r="D5252" i="29"/>
  <c r="C5252" i="29"/>
  <c r="B5252" i="29"/>
  <c r="A5252" i="29"/>
  <c r="E5251" i="29"/>
  <c r="D5251" i="29"/>
  <c r="C5251" i="29"/>
  <c r="B5251" i="29"/>
  <c r="A5251" i="29"/>
  <c r="E5250" i="29"/>
  <c r="D5250" i="29"/>
  <c r="C5250" i="29"/>
  <c r="B5250" i="29"/>
  <c r="A5250" i="29"/>
  <c r="E5249" i="29"/>
  <c r="D5249" i="29"/>
  <c r="C5249" i="29"/>
  <c r="B5249" i="29"/>
  <c r="A5249" i="29"/>
  <c r="E5248" i="29"/>
  <c r="D5248" i="29"/>
  <c r="C5248" i="29"/>
  <c r="B5248" i="29"/>
  <c r="A5248" i="29"/>
  <c r="E5247" i="29"/>
  <c r="D5247" i="29"/>
  <c r="C5247" i="29"/>
  <c r="B5247" i="29"/>
  <c r="A5247" i="29"/>
  <c r="E5246" i="29"/>
  <c r="D5246" i="29"/>
  <c r="C5246" i="29"/>
  <c r="B5246" i="29"/>
  <c r="A5246" i="29"/>
  <c r="E5245" i="29"/>
  <c r="D5245" i="29"/>
  <c r="C5245" i="29"/>
  <c r="B5245" i="29"/>
  <c r="A5245" i="29"/>
  <c r="E5244" i="29"/>
  <c r="D5244" i="29"/>
  <c r="C5244" i="29"/>
  <c r="B5244" i="29"/>
  <c r="A5244" i="29"/>
  <c r="E5243" i="29"/>
  <c r="D5243" i="29"/>
  <c r="C5243" i="29"/>
  <c r="B5243" i="29"/>
  <c r="A5243" i="29"/>
  <c r="E5242" i="29"/>
  <c r="D5242" i="29"/>
  <c r="C5242" i="29"/>
  <c r="B5242" i="29"/>
  <c r="A5242" i="29"/>
  <c r="E5241" i="29"/>
  <c r="D5241" i="29"/>
  <c r="C5241" i="29"/>
  <c r="B5241" i="29"/>
  <c r="A5241" i="29"/>
  <c r="E5240" i="29"/>
  <c r="D5240" i="29"/>
  <c r="C5240" i="29"/>
  <c r="B5240" i="29"/>
  <c r="A5240" i="29"/>
  <c r="E5239" i="29"/>
  <c r="D5239" i="29"/>
  <c r="C5239" i="29"/>
  <c r="B5239" i="29"/>
  <c r="A5239" i="29"/>
  <c r="E5238" i="29"/>
  <c r="D5238" i="29"/>
  <c r="C5238" i="29"/>
  <c r="B5238" i="29"/>
  <c r="A5238" i="29"/>
  <c r="E5237" i="29"/>
  <c r="D5237" i="29"/>
  <c r="C5237" i="29"/>
  <c r="B5237" i="29"/>
  <c r="A5237" i="29"/>
  <c r="E5236" i="29"/>
  <c r="D5236" i="29"/>
  <c r="C5236" i="29"/>
  <c r="B5236" i="29"/>
  <c r="A5236" i="29"/>
  <c r="E5235" i="29"/>
  <c r="D5235" i="29"/>
  <c r="C5235" i="29"/>
  <c r="B5235" i="29"/>
  <c r="A5235" i="29"/>
  <c r="E5234" i="29"/>
  <c r="D5234" i="29"/>
  <c r="C5234" i="29"/>
  <c r="B5234" i="29"/>
  <c r="A5234" i="29"/>
  <c r="E5233" i="29"/>
  <c r="D5233" i="29"/>
  <c r="C5233" i="29"/>
  <c r="B5233" i="29"/>
  <c r="A5233" i="29"/>
  <c r="E5232" i="29"/>
  <c r="D5232" i="29"/>
  <c r="C5232" i="29"/>
  <c r="B5232" i="29"/>
  <c r="A5232" i="29"/>
  <c r="E5231" i="29"/>
  <c r="D5231" i="29"/>
  <c r="C5231" i="29"/>
  <c r="B5231" i="29"/>
  <c r="A5231" i="29"/>
  <c r="E5230" i="29"/>
  <c r="D5230" i="29"/>
  <c r="C5230" i="29"/>
  <c r="B5230" i="29"/>
  <c r="A5230" i="29"/>
  <c r="E5229" i="29"/>
  <c r="D5229" i="29"/>
  <c r="C5229" i="29"/>
  <c r="B5229" i="29"/>
  <c r="A5229" i="29"/>
  <c r="E5228" i="29"/>
  <c r="D5228" i="29"/>
  <c r="C5228" i="29"/>
  <c r="B5228" i="29"/>
  <c r="A5228" i="29"/>
  <c r="E5227" i="29"/>
  <c r="D5227" i="29"/>
  <c r="C5227" i="29"/>
  <c r="B5227" i="29"/>
  <c r="A5227" i="29"/>
  <c r="E5226" i="29"/>
  <c r="D5226" i="29"/>
  <c r="C5226" i="29"/>
  <c r="B5226" i="29"/>
  <c r="A5226" i="29"/>
  <c r="E5225" i="29"/>
  <c r="D5225" i="29"/>
  <c r="C5225" i="29"/>
  <c r="B5225" i="29"/>
  <c r="A5225" i="29"/>
  <c r="E5224" i="29"/>
  <c r="D5224" i="29"/>
  <c r="C5224" i="29"/>
  <c r="B5224" i="29"/>
  <c r="A5224" i="29"/>
  <c r="E5223" i="29"/>
  <c r="D5223" i="29"/>
  <c r="C5223" i="29"/>
  <c r="B5223" i="29"/>
  <c r="A5223" i="29"/>
  <c r="E5222" i="29"/>
  <c r="D5222" i="29"/>
  <c r="C5222" i="29"/>
  <c r="B5222" i="29"/>
  <c r="A5222" i="29"/>
  <c r="E5221" i="29"/>
  <c r="D5221" i="29"/>
  <c r="C5221" i="29"/>
  <c r="B5221" i="29"/>
  <c r="A5221" i="29"/>
  <c r="E5220" i="29"/>
  <c r="D5220" i="29"/>
  <c r="C5220" i="29"/>
  <c r="B5220" i="29"/>
  <c r="A5220" i="29"/>
  <c r="E5219" i="29"/>
  <c r="D5219" i="29"/>
  <c r="C5219" i="29"/>
  <c r="B5219" i="29"/>
  <c r="A5219" i="29"/>
  <c r="E5218" i="29"/>
  <c r="D5218" i="29"/>
  <c r="C5218" i="29"/>
  <c r="B5218" i="29"/>
  <c r="A5218" i="29"/>
  <c r="E5217" i="29"/>
  <c r="D5217" i="29"/>
  <c r="C5217" i="29"/>
  <c r="B5217" i="29"/>
  <c r="A5217" i="29"/>
  <c r="E5216" i="29"/>
  <c r="D5216" i="29"/>
  <c r="C5216" i="29"/>
  <c r="B5216" i="29"/>
  <c r="A5216" i="29"/>
  <c r="E5215" i="29"/>
  <c r="D5215" i="29"/>
  <c r="C5215" i="29"/>
  <c r="B5215" i="29"/>
  <c r="A5215" i="29"/>
  <c r="E5214" i="29"/>
  <c r="D5214" i="29"/>
  <c r="C5214" i="29"/>
  <c r="B5214" i="29"/>
  <c r="A5214" i="29"/>
  <c r="E5213" i="29"/>
  <c r="D5213" i="29"/>
  <c r="C5213" i="29"/>
  <c r="B5213" i="29"/>
  <c r="A5213" i="29"/>
  <c r="E5212" i="29"/>
  <c r="D5212" i="29"/>
  <c r="C5212" i="29"/>
  <c r="B5212" i="29"/>
  <c r="A5212" i="29"/>
  <c r="E5211" i="29"/>
  <c r="D5211" i="29"/>
  <c r="C5211" i="29"/>
  <c r="B5211" i="29"/>
  <c r="A5211" i="29"/>
  <c r="E5210" i="29"/>
  <c r="D5210" i="29"/>
  <c r="C5210" i="29"/>
  <c r="B5210" i="29"/>
  <c r="A5210" i="29"/>
  <c r="E5209" i="29"/>
  <c r="D5209" i="29"/>
  <c r="C5209" i="29"/>
  <c r="B5209" i="29"/>
  <c r="A5209" i="29"/>
  <c r="E5208" i="29"/>
  <c r="D5208" i="29"/>
  <c r="C5208" i="29"/>
  <c r="B5208" i="29"/>
  <c r="A5208" i="29"/>
  <c r="E5207" i="29"/>
  <c r="D5207" i="29"/>
  <c r="C5207" i="29"/>
  <c r="B5207" i="29"/>
  <c r="A5207" i="29"/>
  <c r="E5206" i="29"/>
  <c r="D5206" i="29"/>
  <c r="C5206" i="29"/>
  <c r="B5206" i="29"/>
  <c r="A5206" i="29"/>
  <c r="E5205" i="29"/>
  <c r="D5205" i="29"/>
  <c r="C5205" i="29"/>
  <c r="B5205" i="29"/>
  <c r="A5205" i="29"/>
  <c r="E5204" i="29"/>
  <c r="D5204" i="29"/>
  <c r="C5204" i="29"/>
  <c r="B5204" i="29"/>
  <c r="A5204" i="29"/>
  <c r="E5203" i="29"/>
  <c r="D5203" i="29"/>
  <c r="C5203" i="29"/>
  <c r="B5203" i="29"/>
  <c r="A5203" i="29"/>
  <c r="E5202" i="29"/>
  <c r="D5202" i="29"/>
  <c r="C5202" i="29"/>
  <c r="B5202" i="29"/>
  <c r="A5202" i="29"/>
  <c r="E5201" i="29"/>
  <c r="D5201" i="29"/>
  <c r="C5201" i="29"/>
  <c r="B5201" i="29"/>
  <c r="A5201" i="29"/>
  <c r="E5200" i="29"/>
  <c r="D5200" i="29"/>
  <c r="C5200" i="29"/>
  <c r="B5200" i="29"/>
  <c r="A5200" i="29"/>
  <c r="E5199" i="29"/>
  <c r="D5199" i="29"/>
  <c r="C5199" i="29"/>
  <c r="B5199" i="29"/>
  <c r="A5199" i="29"/>
  <c r="E5198" i="29"/>
  <c r="D5198" i="29"/>
  <c r="C5198" i="29"/>
  <c r="B5198" i="29"/>
  <c r="A5198" i="29"/>
  <c r="E5197" i="29"/>
  <c r="D5197" i="29"/>
  <c r="C5197" i="29"/>
  <c r="B5197" i="29"/>
  <c r="A5197" i="29"/>
  <c r="E5196" i="29"/>
  <c r="D5196" i="29"/>
  <c r="C5196" i="29"/>
  <c r="B5196" i="29"/>
  <c r="A5196" i="29"/>
  <c r="E5195" i="29"/>
  <c r="D5195" i="29"/>
  <c r="C5195" i="29"/>
  <c r="B5195" i="29"/>
  <c r="A5195" i="29"/>
  <c r="E5194" i="29"/>
  <c r="D5194" i="29"/>
  <c r="C5194" i="29"/>
  <c r="B5194" i="29"/>
  <c r="A5194" i="29"/>
  <c r="E5193" i="29"/>
  <c r="D5193" i="29"/>
  <c r="C5193" i="29"/>
  <c r="B5193" i="29"/>
  <c r="A5193" i="29"/>
  <c r="E5192" i="29"/>
  <c r="D5192" i="29"/>
  <c r="C5192" i="29"/>
  <c r="B5192" i="29"/>
  <c r="A5192" i="29"/>
  <c r="E5191" i="29"/>
  <c r="D5191" i="29"/>
  <c r="C5191" i="29"/>
  <c r="B5191" i="29"/>
  <c r="A5191" i="29"/>
  <c r="E5190" i="29"/>
  <c r="D5190" i="29"/>
  <c r="C5190" i="29"/>
  <c r="B5190" i="29"/>
  <c r="A5190" i="29"/>
  <c r="E5189" i="29"/>
  <c r="D5189" i="29"/>
  <c r="C5189" i="29"/>
  <c r="B5189" i="29"/>
  <c r="A5189" i="29"/>
  <c r="E5188" i="29"/>
  <c r="D5188" i="29"/>
  <c r="C5188" i="29"/>
  <c r="B5188" i="29"/>
  <c r="A5188" i="29"/>
  <c r="E5187" i="29"/>
  <c r="D5187" i="29"/>
  <c r="C5187" i="29"/>
  <c r="B5187" i="29"/>
  <c r="A5187" i="29"/>
  <c r="E5186" i="29"/>
  <c r="D5186" i="29"/>
  <c r="C5186" i="29"/>
  <c r="B5186" i="29"/>
  <c r="A5186" i="29"/>
  <c r="E5185" i="29"/>
  <c r="D5185" i="29"/>
  <c r="C5185" i="29"/>
  <c r="B5185" i="29"/>
  <c r="A5185" i="29"/>
  <c r="E5184" i="29"/>
  <c r="D5184" i="29"/>
  <c r="C5184" i="29"/>
  <c r="B5184" i="29"/>
  <c r="A5184" i="29"/>
  <c r="E5183" i="29"/>
  <c r="D5183" i="29"/>
  <c r="C5183" i="29"/>
  <c r="B5183" i="29"/>
  <c r="A5183" i="29"/>
  <c r="E5182" i="29"/>
  <c r="D5182" i="29"/>
  <c r="C5182" i="29"/>
  <c r="B5182" i="29"/>
  <c r="A5182" i="29"/>
  <c r="E5181" i="29"/>
  <c r="D5181" i="29"/>
  <c r="C5181" i="29"/>
  <c r="B5181" i="29"/>
  <c r="A5181" i="29"/>
  <c r="E5180" i="29"/>
  <c r="D5180" i="29"/>
  <c r="C5180" i="29"/>
  <c r="B5180" i="29"/>
  <c r="A5180" i="29"/>
  <c r="E5179" i="29"/>
  <c r="D5179" i="29"/>
  <c r="C5179" i="29"/>
  <c r="B5179" i="29"/>
  <c r="A5179" i="29"/>
  <c r="E5178" i="29"/>
  <c r="D5178" i="29"/>
  <c r="C5178" i="29"/>
  <c r="B5178" i="29"/>
  <c r="A5178" i="29"/>
  <c r="E5177" i="29"/>
  <c r="D5177" i="29"/>
  <c r="C5177" i="29"/>
  <c r="B5177" i="29"/>
  <c r="A5177" i="29"/>
  <c r="E5176" i="29"/>
  <c r="D5176" i="29"/>
  <c r="C5176" i="29"/>
  <c r="B5176" i="29"/>
  <c r="A5176" i="29"/>
  <c r="E5175" i="29"/>
  <c r="D5175" i="29"/>
  <c r="C5175" i="29"/>
  <c r="B5175" i="29"/>
  <c r="A5175" i="29"/>
  <c r="E5174" i="29"/>
  <c r="D5174" i="29"/>
  <c r="C5174" i="29"/>
  <c r="B5174" i="29"/>
  <c r="A5174" i="29"/>
  <c r="E5173" i="29"/>
  <c r="D5173" i="29"/>
  <c r="C5173" i="29"/>
  <c r="B5173" i="29"/>
  <c r="A5173" i="29"/>
  <c r="E5172" i="29"/>
  <c r="D5172" i="29"/>
  <c r="C5172" i="29"/>
  <c r="B5172" i="29"/>
  <c r="A5172" i="29"/>
  <c r="E5171" i="29"/>
  <c r="D5171" i="29"/>
  <c r="C5171" i="29"/>
  <c r="B5171" i="29"/>
  <c r="A5171" i="29"/>
  <c r="E5170" i="29"/>
  <c r="D5170" i="29"/>
  <c r="C5170" i="29"/>
  <c r="B5170" i="29"/>
  <c r="A5170" i="29"/>
  <c r="E5169" i="29"/>
  <c r="D5169" i="29"/>
  <c r="C5169" i="29"/>
  <c r="B5169" i="29"/>
  <c r="A5169" i="29"/>
  <c r="E5168" i="29"/>
  <c r="D5168" i="29"/>
  <c r="C5168" i="29"/>
  <c r="B5168" i="29"/>
  <c r="A5168" i="29"/>
  <c r="E5167" i="29"/>
  <c r="D5167" i="29"/>
  <c r="C5167" i="29"/>
  <c r="B5167" i="29"/>
  <c r="A5167" i="29"/>
  <c r="E5166" i="29"/>
  <c r="D5166" i="29"/>
  <c r="C5166" i="29"/>
  <c r="B5166" i="29"/>
  <c r="A5166" i="29"/>
  <c r="E5165" i="29"/>
  <c r="D5165" i="29"/>
  <c r="C5165" i="29"/>
  <c r="B5165" i="29"/>
  <c r="A5165" i="29"/>
  <c r="E5164" i="29"/>
  <c r="D5164" i="29"/>
  <c r="C5164" i="29"/>
  <c r="B5164" i="29"/>
  <c r="A5164" i="29"/>
  <c r="E5163" i="29"/>
  <c r="D5163" i="29"/>
  <c r="C5163" i="29"/>
  <c r="B5163" i="29"/>
  <c r="A5163" i="29"/>
  <c r="E5162" i="29"/>
  <c r="D5162" i="29"/>
  <c r="C5162" i="29"/>
  <c r="B5162" i="29"/>
  <c r="A5162" i="29"/>
  <c r="E5161" i="29"/>
  <c r="D5161" i="29"/>
  <c r="C5161" i="29"/>
  <c r="B5161" i="29"/>
  <c r="A5161" i="29"/>
  <c r="E5160" i="29"/>
  <c r="D5160" i="29"/>
  <c r="C5160" i="29"/>
  <c r="B5160" i="29"/>
  <c r="A5160" i="29"/>
  <c r="E5159" i="29"/>
  <c r="D5159" i="29"/>
  <c r="C5159" i="29"/>
  <c r="B5159" i="29"/>
  <c r="A5159" i="29"/>
  <c r="E5158" i="29"/>
  <c r="D5158" i="29"/>
  <c r="C5158" i="29"/>
  <c r="B5158" i="29"/>
  <c r="A5158" i="29"/>
  <c r="E5157" i="29"/>
  <c r="D5157" i="29"/>
  <c r="C5157" i="29"/>
  <c r="B5157" i="29"/>
  <c r="A5157" i="29"/>
  <c r="E5156" i="29"/>
  <c r="D5156" i="29"/>
  <c r="C5156" i="29"/>
  <c r="B5156" i="29"/>
  <c r="A5156" i="29"/>
  <c r="E5155" i="29"/>
  <c r="D5155" i="29"/>
  <c r="C5155" i="29"/>
  <c r="B5155" i="29"/>
  <c r="A5155" i="29"/>
  <c r="E5154" i="29"/>
  <c r="D5154" i="29"/>
  <c r="C5154" i="29"/>
  <c r="B5154" i="29"/>
  <c r="A5154" i="29"/>
  <c r="E5153" i="29"/>
  <c r="D5153" i="29"/>
  <c r="C5153" i="29"/>
  <c r="B5153" i="29"/>
  <c r="A5153" i="29"/>
  <c r="E5152" i="29"/>
  <c r="D5152" i="29"/>
  <c r="C5152" i="29"/>
  <c r="B5152" i="29"/>
  <c r="A5152" i="29"/>
  <c r="E5151" i="29"/>
  <c r="D5151" i="29"/>
  <c r="C5151" i="29"/>
  <c r="B5151" i="29"/>
  <c r="A5151" i="29"/>
  <c r="E5150" i="29"/>
  <c r="D5150" i="29"/>
  <c r="C5150" i="29"/>
  <c r="B5150" i="29"/>
  <c r="A5150" i="29"/>
  <c r="E5149" i="29"/>
  <c r="D5149" i="29"/>
  <c r="C5149" i="29"/>
  <c r="B5149" i="29"/>
  <c r="A5149" i="29"/>
  <c r="E5148" i="29"/>
  <c r="D5148" i="29"/>
  <c r="C5148" i="29"/>
  <c r="B5148" i="29"/>
  <c r="A5148" i="29"/>
  <c r="E5147" i="29"/>
  <c r="D5147" i="29"/>
  <c r="C5147" i="29"/>
  <c r="B5147" i="29"/>
  <c r="A5147" i="29"/>
  <c r="E5146" i="29"/>
  <c r="D5146" i="29"/>
  <c r="C5146" i="29"/>
  <c r="B5146" i="29"/>
  <c r="A5146" i="29"/>
  <c r="E5145" i="29"/>
  <c r="D5145" i="29"/>
  <c r="C5145" i="29"/>
  <c r="B5145" i="29"/>
  <c r="A5145" i="29"/>
  <c r="E5144" i="29"/>
  <c r="D5144" i="29"/>
  <c r="C5144" i="29"/>
  <c r="B5144" i="29"/>
  <c r="A5144" i="29"/>
  <c r="E5143" i="29"/>
  <c r="D5143" i="29"/>
  <c r="C5143" i="29"/>
  <c r="B5143" i="29"/>
  <c r="A5143" i="29"/>
  <c r="E5142" i="29"/>
  <c r="D5142" i="29"/>
  <c r="C5142" i="29"/>
  <c r="B5142" i="29"/>
  <c r="A5142" i="29"/>
  <c r="E5141" i="29"/>
  <c r="D5141" i="29"/>
  <c r="C5141" i="29"/>
  <c r="B5141" i="29"/>
  <c r="A5141" i="29"/>
  <c r="E5140" i="29"/>
  <c r="D5140" i="29"/>
  <c r="C5140" i="29"/>
  <c r="B5140" i="29"/>
  <c r="A5140" i="29"/>
  <c r="E5139" i="29"/>
  <c r="D5139" i="29"/>
  <c r="C5139" i="29"/>
  <c r="B5139" i="29"/>
  <c r="A5139" i="29"/>
  <c r="E5138" i="29"/>
  <c r="D5138" i="29"/>
  <c r="C5138" i="29"/>
  <c r="B5138" i="29"/>
  <c r="A5138" i="29"/>
  <c r="E5137" i="29"/>
  <c r="D5137" i="29"/>
  <c r="C5137" i="29"/>
  <c r="B5137" i="29"/>
  <c r="A5137" i="29"/>
  <c r="E5136" i="29"/>
  <c r="D5136" i="29"/>
  <c r="C5136" i="29"/>
  <c r="B5136" i="29"/>
  <c r="A5136" i="29"/>
  <c r="E5135" i="29"/>
  <c r="D5135" i="29"/>
  <c r="C5135" i="29"/>
  <c r="B5135" i="29"/>
  <c r="A5135" i="29"/>
  <c r="E5134" i="29"/>
  <c r="D5134" i="29"/>
  <c r="C5134" i="29"/>
  <c r="B5134" i="29"/>
  <c r="A5134" i="29"/>
  <c r="E5133" i="29"/>
  <c r="D5133" i="29"/>
  <c r="C5133" i="29"/>
  <c r="B5133" i="29"/>
  <c r="A5133" i="29"/>
  <c r="E5132" i="29"/>
  <c r="D5132" i="29"/>
  <c r="C5132" i="29"/>
  <c r="B5132" i="29"/>
  <c r="A5132" i="29"/>
  <c r="E5131" i="29"/>
  <c r="D5131" i="29"/>
  <c r="C5131" i="29"/>
  <c r="B5131" i="29"/>
  <c r="A5131" i="29"/>
  <c r="E5130" i="29"/>
  <c r="D5130" i="29"/>
  <c r="C5130" i="29"/>
  <c r="B5130" i="29"/>
  <c r="A5130" i="29"/>
  <c r="E5129" i="29"/>
  <c r="D5129" i="29"/>
  <c r="C5129" i="29"/>
  <c r="B5129" i="29"/>
  <c r="A5129" i="29"/>
  <c r="E5128" i="29"/>
  <c r="D5128" i="29"/>
  <c r="C5128" i="29"/>
  <c r="B5128" i="29"/>
  <c r="A5128" i="29"/>
  <c r="E5127" i="29"/>
  <c r="D5127" i="29"/>
  <c r="C5127" i="29"/>
  <c r="B5127" i="29"/>
  <c r="A5127" i="29"/>
  <c r="E5126" i="29"/>
  <c r="D5126" i="29"/>
  <c r="C5126" i="29"/>
  <c r="B5126" i="29"/>
  <c r="A5126" i="29"/>
  <c r="E5125" i="29"/>
  <c r="D5125" i="29"/>
  <c r="C5125" i="29"/>
  <c r="B5125" i="29"/>
  <c r="A5125" i="29"/>
  <c r="E5124" i="29"/>
  <c r="D5124" i="29"/>
  <c r="C5124" i="29"/>
  <c r="B5124" i="29"/>
  <c r="A5124" i="29"/>
  <c r="E5123" i="29"/>
  <c r="D5123" i="29"/>
  <c r="C5123" i="29"/>
  <c r="B5123" i="29"/>
  <c r="A5123" i="29"/>
  <c r="E5122" i="29"/>
  <c r="D5122" i="29"/>
  <c r="C5122" i="29"/>
  <c r="B5122" i="29"/>
  <c r="A5122" i="29"/>
  <c r="E5121" i="29"/>
  <c r="D5121" i="29"/>
  <c r="C5121" i="29"/>
  <c r="B5121" i="29"/>
  <c r="A5121" i="29"/>
  <c r="E5120" i="29"/>
  <c r="D5120" i="29"/>
  <c r="C5120" i="29"/>
  <c r="B5120" i="29"/>
  <c r="A5120" i="29"/>
  <c r="E5119" i="29"/>
  <c r="D5119" i="29"/>
  <c r="C5119" i="29"/>
  <c r="B5119" i="29"/>
  <c r="A5119" i="29"/>
  <c r="E5118" i="29"/>
  <c r="D5118" i="29"/>
  <c r="C5118" i="29"/>
  <c r="B5118" i="29"/>
  <c r="A5118" i="29"/>
  <c r="E5117" i="29"/>
  <c r="D5117" i="29"/>
  <c r="C5117" i="29"/>
  <c r="B5117" i="29"/>
  <c r="A5117" i="29"/>
  <c r="E5116" i="29"/>
  <c r="D5116" i="29"/>
  <c r="C5116" i="29"/>
  <c r="B5116" i="29"/>
  <c r="A5116" i="29"/>
  <c r="E5115" i="29"/>
  <c r="D5115" i="29"/>
  <c r="C5115" i="29"/>
  <c r="B5115" i="29"/>
  <c r="A5115" i="29"/>
  <c r="E5114" i="29"/>
  <c r="D5114" i="29"/>
  <c r="C5114" i="29"/>
  <c r="B5114" i="29"/>
  <c r="A5114" i="29"/>
  <c r="E5113" i="29"/>
  <c r="D5113" i="29"/>
  <c r="C5113" i="29"/>
  <c r="B5113" i="29"/>
  <c r="A5113" i="29"/>
  <c r="E5112" i="29"/>
  <c r="D5112" i="29"/>
  <c r="C5112" i="29"/>
  <c r="B5112" i="29"/>
  <c r="A5112" i="29"/>
  <c r="E5111" i="29"/>
  <c r="D5111" i="29"/>
  <c r="C5111" i="29"/>
  <c r="B5111" i="29"/>
  <c r="A5111" i="29"/>
  <c r="E5110" i="29"/>
  <c r="D5110" i="29"/>
  <c r="C5110" i="29"/>
  <c r="B5110" i="29"/>
  <c r="A5110" i="29"/>
  <c r="E5109" i="29"/>
  <c r="D5109" i="29"/>
  <c r="C5109" i="29"/>
  <c r="B5109" i="29"/>
  <c r="A5109" i="29"/>
  <c r="E5108" i="29"/>
  <c r="D5108" i="29"/>
  <c r="C5108" i="29"/>
  <c r="B5108" i="29"/>
  <c r="A5108" i="29"/>
  <c r="E5107" i="29"/>
  <c r="D5107" i="29"/>
  <c r="C5107" i="29"/>
  <c r="B5107" i="29"/>
  <c r="A5107" i="29"/>
  <c r="E5106" i="29"/>
  <c r="D5106" i="29"/>
  <c r="C5106" i="29"/>
  <c r="B5106" i="29"/>
  <c r="A5106" i="29"/>
  <c r="E5105" i="29"/>
  <c r="D5105" i="29"/>
  <c r="C5105" i="29"/>
  <c r="B5105" i="29"/>
  <c r="A5105" i="29"/>
  <c r="E5104" i="29"/>
  <c r="D5104" i="29"/>
  <c r="C5104" i="29"/>
  <c r="B5104" i="29"/>
  <c r="A5104" i="29"/>
  <c r="E5103" i="29"/>
  <c r="D5103" i="29"/>
  <c r="C5103" i="29"/>
  <c r="B5103" i="29"/>
  <c r="A5103" i="29"/>
  <c r="E5102" i="29"/>
  <c r="D5102" i="29"/>
  <c r="C5102" i="29"/>
  <c r="B5102" i="29"/>
  <c r="A5102" i="29"/>
  <c r="E5101" i="29"/>
  <c r="D5101" i="29"/>
  <c r="C5101" i="29"/>
  <c r="B5101" i="29"/>
  <c r="A5101" i="29"/>
  <c r="E5100" i="29"/>
  <c r="D5100" i="29"/>
  <c r="C5100" i="29"/>
  <c r="B5100" i="29"/>
  <c r="A5100" i="29"/>
  <c r="E5099" i="29"/>
  <c r="D5099" i="29"/>
  <c r="C5099" i="29"/>
  <c r="B5099" i="29"/>
  <c r="A5099" i="29"/>
  <c r="E5098" i="29"/>
  <c r="D5098" i="29"/>
  <c r="C5098" i="29"/>
  <c r="B5098" i="29"/>
  <c r="A5098" i="29"/>
  <c r="E5097" i="29"/>
  <c r="D5097" i="29"/>
  <c r="C5097" i="29"/>
  <c r="B5097" i="29"/>
  <c r="A5097" i="29"/>
  <c r="E5096" i="29"/>
  <c r="D5096" i="29"/>
  <c r="C5096" i="29"/>
  <c r="B5096" i="29"/>
  <c r="A5096" i="29"/>
  <c r="E5095" i="29"/>
  <c r="D5095" i="29"/>
  <c r="C5095" i="29"/>
  <c r="B5095" i="29"/>
  <c r="A5095" i="29"/>
  <c r="E5094" i="29"/>
  <c r="D5094" i="29"/>
  <c r="C5094" i="29"/>
  <c r="B5094" i="29"/>
  <c r="A5094" i="29"/>
  <c r="E5093" i="29"/>
  <c r="D5093" i="29"/>
  <c r="C5093" i="29"/>
  <c r="B5093" i="29"/>
  <c r="A5093" i="29"/>
  <c r="E5092" i="29"/>
  <c r="D5092" i="29"/>
  <c r="C5092" i="29"/>
  <c r="B5092" i="29"/>
  <c r="A5092" i="29"/>
  <c r="E5091" i="29"/>
  <c r="D5091" i="29"/>
  <c r="C5091" i="29"/>
  <c r="B5091" i="29"/>
  <c r="A5091" i="29"/>
  <c r="E5090" i="29"/>
  <c r="D5090" i="29"/>
  <c r="C5090" i="29"/>
  <c r="B5090" i="29"/>
  <c r="A5090" i="29"/>
  <c r="E5089" i="29"/>
  <c r="D5089" i="29"/>
  <c r="C5089" i="29"/>
  <c r="B5089" i="29"/>
  <c r="A5089" i="29"/>
  <c r="E5088" i="29"/>
  <c r="D5088" i="29"/>
  <c r="C5088" i="29"/>
  <c r="B5088" i="29"/>
  <c r="A5088" i="29"/>
  <c r="E5087" i="29"/>
  <c r="D5087" i="29"/>
  <c r="C5087" i="29"/>
  <c r="B5087" i="29"/>
  <c r="A5087" i="29"/>
  <c r="E5086" i="29"/>
  <c r="D5086" i="29"/>
  <c r="C5086" i="29"/>
  <c r="B5086" i="29"/>
  <c r="A5086" i="29"/>
  <c r="E5085" i="29"/>
  <c r="D5085" i="29"/>
  <c r="C5085" i="29"/>
  <c r="B5085" i="29"/>
  <c r="A5085" i="29"/>
  <c r="E5084" i="29"/>
  <c r="D5084" i="29"/>
  <c r="C5084" i="29"/>
  <c r="B5084" i="29"/>
  <c r="A5084" i="29"/>
  <c r="E5083" i="29"/>
  <c r="D5083" i="29"/>
  <c r="C5083" i="29"/>
  <c r="B5083" i="29"/>
  <c r="A5083" i="29"/>
  <c r="E5082" i="29"/>
  <c r="D5082" i="29"/>
  <c r="C5082" i="29"/>
  <c r="B5082" i="29"/>
  <c r="A5082" i="29"/>
  <c r="E5081" i="29"/>
  <c r="D5081" i="29"/>
  <c r="C5081" i="29"/>
  <c r="B5081" i="29"/>
  <c r="A5081" i="29"/>
  <c r="E5080" i="29"/>
  <c r="D5080" i="29"/>
  <c r="C5080" i="29"/>
  <c r="B5080" i="29"/>
  <c r="A5080" i="29"/>
  <c r="E5079" i="29"/>
  <c r="D5079" i="29"/>
  <c r="C5079" i="29"/>
  <c r="B5079" i="29"/>
  <c r="A5079" i="29"/>
  <c r="E5078" i="29"/>
  <c r="D5078" i="29"/>
  <c r="C5078" i="29"/>
  <c r="B5078" i="29"/>
  <c r="A5078" i="29"/>
  <c r="E5077" i="29"/>
  <c r="D5077" i="29"/>
  <c r="C5077" i="29"/>
  <c r="B5077" i="29"/>
  <c r="A5077" i="29"/>
  <c r="E5076" i="29"/>
  <c r="D5076" i="29"/>
  <c r="C5076" i="29"/>
  <c r="B5076" i="29"/>
  <c r="A5076" i="29"/>
  <c r="E5075" i="29"/>
  <c r="D5075" i="29"/>
  <c r="C5075" i="29"/>
  <c r="B5075" i="29"/>
  <c r="A5075" i="29"/>
  <c r="E5074" i="29"/>
  <c r="D5074" i="29"/>
  <c r="C5074" i="29"/>
  <c r="B5074" i="29"/>
  <c r="A5074" i="29"/>
  <c r="E5073" i="29"/>
  <c r="D5073" i="29"/>
  <c r="C5073" i="29"/>
  <c r="B5073" i="29"/>
  <c r="A5073" i="29"/>
  <c r="E5072" i="29"/>
  <c r="D5072" i="29"/>
  <c r="C5072" i="29"/>
  <c r="B5072" i="29"/>
  <c r="A5072" i="29"/>
  <c r="E5071" i="29"/>
  <c r="D5071" i="29"/>
  <c r="C5071" i="29"/>
  <c r="B5071" i="29"/>
  <c r="A5071" i="29"/>
  <c r="E5070" i="29"/>
  <c r="D5070" i="29"/>
  <c r="C5070" i="29"/>
  <c r="B5070" i="29"/>
  <c r="A5070" i="29"/>
  <c r="E5069" i="29"/>
  <c r="D5069" i="29"/>
  <c r="C5069" i="29"/>
  <c r="B5069" i="29"/>
  <c r="A5069" i="29"/>
  <c r="E5068" i="29"/>
  <c r="D5068" i="29"/>
  <c r="C5068" i="29"/>
  <c r="B5068" i="29"/>
  <c r="A5068" i="29"/>
  <c r="E5067" i="29"/>
  <c r="D5067" i="29"/>
  <c r="C5067" i="29"/>
  <c r="B5067" i="29"/>
  <c r="A5067" i="29"/>
  <c r="E5066" i="29"/>
  <c r="D5066" i="29"/>
  <c r="C5066" i="29"/>
  <c r="B5066" i="29"/>
  <c r="A5066" i="29"/>
  <c r="E5065" i="29"/>
  <c r="D5065" i="29"/>
  <c r="C5065" i="29"/>
  <c r="B5065" i="29"/>
  <c r="A5065" i="29"/>
  <c r="E5064" i="29"/>
  <c r="D5064" i="29"/>
  <c r="C5064" i="29"/>
  <c r="B5064" i="29"/>
  <c r="A5064" i="29"/>
  <c r="E5063" i="29"/>
  <c r="D5063" i="29"/>
  <c r="C5063" i="29"/>
  <c r="B5063" i="29"/>
  <c r="A5063" i="29"/>
  <c r="E5062" i="29"/>
  <c r="D5062" i="29"/>
  <c r="C5062" i="29"/>
  <c r="B5062" i="29"/>
  <c r="A5062" i="29"/>
  <c r="E5061" i="29"/>
  <c r="D5061" i="29"/>
  <c r="C5061" i="29"/>
  <c r="B5061" i="29"/>
  <c r="A5061" i="29"/>
  <c r="E5060" i="29"/>
  <c r="D5060" i="29"/>
  <c r="C5060" i="29"/>
  <c r="B5060" i="29"/>
  <c r="A5060" i="29"/>
  <c r="E5059" i="29"/>
  <c r="D5059" i="29"/>
  <c r="C5059" i="29"/>
  <c r="B5059" i="29"/>
  <c r="A5059" i="29"/>
  <c r="E5058" i="29"/>
  <c r="D5058" i="29"/>
  <c r="C5058" i="29"/>
  <c r="B5058" i="29"/>
  <c r="A5058" i="29"/>
  <c r="E5057" i="29"/>
  <c r="D5057" i="29"/>
  <c r="C5057" i="29"/>
  <c r="B5057" i="29"/>
  <c r="A5057" i="29"/>
  <c r="E5056" i="29"/>
  <c r="D5056" i="29"/>
  <c r="C5056" i="29"/>
  <c r="B5056" i="29"/>
  <c r="A5056" i="29"/>
  <c r="E5055" i="29"/>
  <c r="D5055" i="29"/>
  <c r="C5055" i="29"/>
  <c r="B5055" i="29"/>
  <c r="A5055" i="29"/>
  <c r="E5054" i="29"/>
  <c r="D5054" i="29"/>
  <c r="C5054" i="29"/>
  <c r="B5054" i="29"/>
  <c r="A5054" i="29"/>
  <c r="E5053" i="29"/>
  <c r="D5053" i="29"/>
  <c r="C5053" i="29"/>
  <c r="B5053" i="29"/>
  <c r="A5053" i="29"/>
  <c r="E5052" i="29"/>
  <c r="D5052" i="29"/>
  <c r="C5052" i="29"/>
  <c r="B5052" i="29"/>
  <c r="A5052" i="29"/>
  <c r="E5051" i="29"/>
  <c r="D5051" i="29"/>
  <c r="C5051" i="29"/>
  <c r="B5051" i="29"/>
  <c r="A5051" i="29"/>
  <c r="E5050" i="29"/>
  <c r="D5050" i="29"/>
  <c r="C5050" i="29"/>
  <c r="B5050" i="29"/>
  <c r="A5050" i="29"/>
  <c r="E5049" i="29"/>
  <c r="D5049" i="29"/>
  <c r="C5049" i="29"/>
  <c r="B5049" i="29"/>
  <c r="A5049" i="29"/>
  <c r="E5048" i="29"/>
  <c r="D5048" i="29"/>
  <c r="C5048" i="29"/>
  <c r="B5048" i="29"/>
  <c r="A5048" i="29"/>
  <c r="E5047" i="29"/>
  <c r="D5047" i="29"/>
  <c r="C5047" i="29"/>
  <c r="B5047" i="29"/>
  <c r="A5047" i="29"/>
  <c r="E5046" i="29"/>
  <c r="D5046" i="29"/>
  <c r="C5046" i="29"/>
  <c r="B5046" i="29"/>
  <c r="A5046" i="29"/>
  <c r="E5045" i="29"/>
  <c r="D5045" i="29"/>
  <c r="C5045" i="29"/>
  <c r="B5045" i="29"/>
  <c r="A5045" i="29"/>
  <c r="E5044" i="29"/>
  <c r="D5044" i="29"/>
  <c r="C5044" i="29"/>
  <c r="B5044" i="29"/>
  <c r="A5044" i="29"/>
  <c r="E5043" i="29"/>
  <c r="D5043" i="29"/>
  <c r="C5043" i="29"/>
  <c r="B5043" i="29"/>
  <c r="A5043" i="29"/>
  <c r="E5042" i="29"/>
  <c r="D5042" i="29"/>
  <c r="C5042" i="29"/>
  <c r="B5042" i="29"/>
  <c r="A5042" i="29"/>
  <c r="E5041" i="29"/>
  <c r="D5041" i="29"/>
  <c r="C5041" i="29"/>
  <c r="B5041" i="29"/>
  <c r="A5041" i="29"/>
  <c r="E5040" i="29"/>
  <c r="D5040" i="29"/>
  <c r="C5040" i="29"/>
  <c r="B5040" i="29"/>
  <c r="A5040" i="29"/>
  <c r="E5039" i="29"/>
  <c r="D5039" i="29"/>
  <c r="C5039" i="29"/>
  <c r="B5039" i="29"/>
  <c r="A5039" i="29"/>
  <c r="E5038" i="29"/>
  <c r="D5038" i="29"/>
  <c r="C5038" i="29"/>
  <c r="B5038" i="29"/>
  <c r="A5038" i="29"/>
  <c r="E5037" i="29"/>
  <c r="D5037" i="29"/>
  <c r="C5037" i="29"/>
  <c r="B5037" i="29"/>
  <c r="A5037" i="29"/>
  <c r="E5036" i="29"/>
  <c r="D5036" i="29"/>
  <c r="C5036" i="29"/>
  <c r="B5036" i="29"/>
  <c r="A5036" i="29"/>
  <c r="E5035" i="29"/>
  <c r="D5035" i="29"/>
  <c r="C5035" i="29"/>
  <c r="B5035" i="29"/>
  <c r="A5035" i="29"/>
  <c r="E5034" i="29"/>
  <c r="D5034" i="29"/>
  <c r="C5034" i="29"/>
  <c r="B5034" i="29"/>
  <c r="A5034" i="29"/>
  <c r="E5033" i="29"/>
  <c r="D5033" i="29"/>
  <c r="C5033" i="29"/>
  <c r="B5033" i="29"/>
  <c r="A5033" i="29"/>
  <c r="E5032" i="29"/>
  <c r="D5032" i="29"/>
  <c r="C5032" i="29"/>
  <c r="B5032" i="29"/>
  <c r="A5032" i="29"/>
  <c r="E5031" i="29"/>
  <c r="D5031" i="29"/>
  <c r="C5031" i="29"/>
  <c r="B5031" i="29"/>
  <c r="A5031" i="29"/>
  <c r="E5030" i="29"/>
  <c r="D5030" i="29"/>
  <c r="C5030" i="29"/>
  <c r="B5030" i="29"/>
  <c r="A5030" i="29"/>
  <c r="E5029" i="29"/>
  <c r="D5029" i="29"/>
  <c r="C5029" i="29"/>
  <c r="B5029" i="29"/>
  <c r="A5029" i="29"/>
  <c r="E5028" i="29"/>
  <c r="D5028" i="29"/>
  <c r="C5028" i="29"/>
  <c r="B5028" i="29"/>
  <c r="A5028" i="29"/>
  <c r="E5027" i="29"/>
  <c r="D5027" i="29"/>
  <c r="C5027" i="29"/>
  <c r="B5027" i="29"/>
  <c r="A5027" i="29"/>
  <c r="E5026" i="29"/>
  <c r="D5026" i="29"/>
  <c r="C5026" i="29"/>
  <c r="B5026" i="29"/>
  <c r="A5026" i="29"/>
  <c r="E5025" i="29"/>
  <c r="D5025" i="29"/>
  <c r="C5025" i="29"/>
  <c r="B5025" i="29"/>
  <c r="A5025" i="29"/>
  <c r="E5024" i="29"/>
  <c r="D5024" i="29"/>
  <c r="C5024" i="29"/>
  <c r="B5024" i="29"/>
  <c r="A5024" i="29"/>
  <c r="E5023" i="29"/>
  <c r="D5023" i="29"/>
  <c r="C5023" i="29"/>
  <c r="B5023" i="29"/>
  <c r="A5023" i="29"/>
  <c r="E5022" i="29"/>
  <c r="D5022" i="29"/>
  <c r="C5022" i="29"/>
  <c r="B5022" i="29"/>
  <c r="A5022" i="29"/>
  <c r="E5021" i="29"/>
  <c r="D5021" i="29"/>
  <c r="C5021" i="29"/>
  <c r="B5021" i="29"/>
  <c r="A5021" i="29"/>
  <c r="E5020" i="29"/>
  <c r="D5020" i="29"/>
  <c r="C5020" i="29"/>
  <c r="B5020" i="29"/>
  <c r="A5020" i="29"/>
  <c r="E5019" i="29"/>
  <c r="D5019" i="29"/>
  <c r="C5019" i="29"/>
  <c r="B5019" i="29"/>
  <c r="A5019" i="29"/>
  <c r="E5018" i="29"/>
  <c r="D5018" i="29"/>
  <c r="C5018" i="29"/>
  <c r="B5018" i="29"/>
  <c r="A5018" i="29"/>
  <c r="E5017" i="29"/>
  <c r="D5017" i="29"/>
  <c r="C5017" i="29"/>
  <c r="B5017" i="29"/>
  <c r="A5017" i="29"/>
  <c r="E5016" i="29"/>
  <c r="D5016" i="29"/>
  <c r="C5016" i="29"/>
  <c r="B5016" i="29"/>
  <c r="A5016" i="29"/>
  <c r="E5015" i="29"/>
  <c r="D5015" i="29"/>
  <c r="C5015" i="29"/>
  <c r="B5015" i="29"/>
  <c r="A5015" i="29"/>
  <c r="E5014" i="29"/>
  <c r="D5014" i="29"/>
  <c r="C5014" i="29"/>
  <c r="B5014" i="29"/>
  <c r="A5014" i="29"/>
  <c r="E5013" i="29"/>
  <c r="D5013" i="29"/>
  <c r="C5013" i="29"/>
  <c r="B5013" i="29"/>
  <c r="A5013" i="29"/>
  <c r="E5012" i="29"/>
  <c r="D5012" i="29"/>
  <c r="C5012" i="29"/>
  <c r="B5012" i="29"/>
  <c r="A5012" i="29"/>
  <c r="E5011" i="29"/>
  <c r="D5011" i="29"/>
  <c r="C5011" i="29"/>
  <c r="B5011" i="29"/>
  <c r="A5011" i="29"/>
  <c r="E5010" i="29"/>
  <c r="D5010" i="29"/>
  <c r="C5010" i="29"/>
  <c r="B5010" i="29"/>
  <c r="A5010" i="29"/>
  <c r="E5009" i="29"/>
  <c r="D5009" i="29"/>
  <c r="C5009" i="29"/>
  <c r="B5009" i="29"/>
  <c r="A5009" i="29"/>
  <c r="E5008" i="29"/>
  <c r="D5008" i="29"/>
  <c r="C5008" i="29"/>
  <c r="B5008" i="29"/>
  <c r="A5008" i="29"/>
  <c r="E5007" i="29"/>
  <c r="D5007" i="29"/>
  <c r="C5007" i="29"/>
  <c r="B5007" i="29"/>
  <c r="A5007" i="29"/>
  <c r="E5006" i="29"/>
  <c r="D5006" i="29"/>
  <c r="C5006" i="29"/>
  <c r="B5006" i="29"/>
  <c r="A5006" i="29"/>
  <c r="E5005" i="29"/>
  <c r="D5005" i="29"/>
  <c r="C5005" i="29"/>
  <c r="B5005" i="29"/>
  <c r="A5005" i="29"/>
  <c r="E5004" i="29"/>
  <c r="D5004" i="29"/>
  <c r="C5004" i="29"/>
  <c r="B5004" i="29"/>
  <c r="A5004" i="29"/>
  <c r="E5003" i="29"/>
  <c r="D5003" i="29"/>
  <c r="C5003" i="29"/>
  <c r="B5003" i="29"/>
  <c r="A5003" i="29"/>
  <c r="E5002" i="29"/>
  <c r="D5002" i="29"/>
  <c r="C5002" i="29"/>
  <c r="B5002" i="29"/>
  <c r="A5002" i="29"/>
  <c r="E5001" i="29"/>
  <c r="D5001" i="29"/>
  <c r="C5001" i="29"/>
  <c r="B5001" i="29"/>
  <c r="A5001" i="29"/>
  <c r="E5000" i="29"/>
  <c r="D5000" i="29"/>
  <c r="C5000" i="29"/>
  <c r="B5000" i="29"/>
  <c r="A5000" i="29"/>
  <c r="E4999" i="29"/>
  <c r="D4999" i="29"/>
  <c r="C4999" i="29"/>
  <c r="B4999" i="29"/>
  <c r="A4999" i="29"/>
  <c r="E4998" i="29"/>
  <c r="D4998" i="29"/>
  <c r="C4998" i="29"/>
  <c r="B4998" i="29"/>
  <c r="A4998" i="29"/>
  <c r="E4997" i="29"/>
  <c r="D4997" i="29"/>
  <c r="C4997" i="29"/>
  <c r="B4997" i="29"/>
  <c r="A4997" i="29"/>
  <c r="E4996" i="29"/>
  <c r="D4996" i="29"/>
  <c r="C4996" i="29"/>
  <c r="B4996" i="29"/>
  <c r="A4996" i="29"/>
  <c r="E4995" i="29"/>
  <c r="D4995" i="29"/>
  <c r="C4995" i="29"/>
  <c r="B4995" i="29"/>
  <c r="A4995" i="29"/>
  <c r="E4994" i="29"/>
  <c r="D4994" i="29"/>
  <c r="C4994" i="29"/>
  <c r="B4994" i="29"/>
  <c r="A4994" i="29"/>
  <c r="E4993" i="29"/>
  <c r="D4993" i="29"/>
  <c r="C4993" i="29"/>
  <c r="B4993" i="29"/>
  <c r="A4993" i="29"/>
  <c r="E4992" i="29"/>
  <c r="D4992" i="29"/>
  <c r="C4992" i="29"/>
  <c r="B4992" i="29"/>
  <c r="A4992" i="29"/>
  <c r="E4991" i="29"/>
  <c r="D4991" i="29"/>
  <c r="C4991" i="29"/>
  <c r="B4991" i="29"/>
  <c r="A4991" i="29"/>
  <c r="E4990" i="29"/>
  <c r="D4990" i="29"/>
  <c r="C4990" i="29"/>
  <c r="B4990" i="29"/>
  <c r="A4990" i="29"/>
  <c r="E4989" i="29"/>
  <c r="D4989" i="29"/>
  <c r="C4989" i="29"/>
  <c r="B4989" i="29"/>
  <c r="A4989" i="29"/>
  <c r="E4988" i="29"/>
  <c r="D4988" i="29"/>
  <c r="C4988" i="29"/>
  <c r="B4988" i="29"/>
  <c r="A4988" i="29"/>
  <c r="E4987" i="29"/>
  <c r="D4987" i="29"/>
  <c r="C4987" i="29"/>
  <c r="B4987" i="29"/>
  <c r="A4987" i="29"/>
  <c r="E4986" i="29"/>
  <c r="D4986" i="29"/>
  <c r="C4986" i="29"/>
  <c r="B4986" i="29"/>
  <c r="A4986" i="29"/>
  <c r="E4985" i="29"/>
  <c r="D4985" i="29"/>
  <c r="C4985" i="29"/>
  <c r="B4985" i="29"/>
  <c r="A4985" i="29"/>
  <c r="E4984" i="29"/>
  <c r="D4984" i="29"/>
  <c r="C4984" i="29"/>
  <c r="B4984" i="29"/>
  <c r="A4984" i="29"/>
  <c r="E4983" i="29"/>
  <c r="D4983" i="29"/>
  <c r="C4983" i="29"/>
  <c r="B4983" i="29"/>
  <c r="A4983" i="29"/>
  <c r="E4982" i="29"/>
  <c r="D4982" i="29"/>
  <c r="C4982" i="29"/>
  <c r="B4982" i="29"/>
  <c r="A4982" i="29"/>
  <c r="E4981" i="29"/>
  <c r="D4981" i="29"/>
  <c r="C4981" i="29"/>
  <c r="B4981" i="29"/>
  <c r="A4981" i="29"/>
  <c r="E4980" i="29"/>
  <c r="D4980" i="29"/>
  <c r="C4980" i="29"/>
  <c r="B4980" i="29"/>
  <c r="A4980" i="29"/>
  <c r="E4979" i="29"/>
  <c r="D4979" i="29"/>
  <c r="C4979" i="29"/>
  <c r="B4979" i="29"/>
  <c r="A4979" i="29"/>
  <c r="E4978" i="29"/>
  <c r="D4978" i="29"/>
  <c r="C4978" i="29"/>
  <c r="B4978" i="29"/>
  <c r="A4978" i="29"/>
  <c r="E4977" i="29"/>
  <c r="D4977" i="29"/>
  <c r="C4977" i="29"/>
  <c r="B4977" i="29"/>
  <c r="A4977" i="29"/>
  <c r="E4976" i="29"/>
  <c r="D4976" i="29"/>
  <c r="C4976" i="29"/>
  <c r="B4976" i="29"/>
  <c r="A4976" i="29"/>
  <c r="E4975" i="29"/>
  <c r="D4975" i="29"/>
  <c r="C4975" i="29"/>
  <c r="B4975" i="29"/>
  <c r="A4975" i="29"/>
  <c r="E4974" i="29"/>
  <c r="D4974" i="29"/>
  <c r="C4974" i="29"/>
  <c r="B4974" i="29"/>
  <c r="A4974" i="29"/>
  <c r="E4973" i="29"/>
  <c r="D4973" i="29"/>
  <c r="C4973" i="29"/>
  <c r="B4973" i="29"/>
  <c r="A4973" i="29"/>
  <c r="E4972" i="29"/>
  <c r="D4972" i="29"/>
  <c r="C4972" i="29"/>
  <c r="B4972" i="29"/>
  <c r="A4972" i="29"/>
  <c r="E4971" i="29"/>
  <c r="D4971" i="29"/>
  <c r="C4971" i="29"/>
  <c r="B4971" i="29"/>
  <c r="A4971" i="29"/>
  <c r="E4970" i="29"/>
  <c r="D4970" i="29"/>
  <c r="C4970" i="29"/>
  <c r="B4970" i="29"/>
  <c r="A4970" i="29"/>
  <c r="E4969" i="29"/>
  <c r="D4969" i="29"/>
  <c r="C4969" i="29"/>
  <c r="B4969" i="29"/>
  <c r="A4969" i="29"/>
  <c r="E4968" i="29"/>
  <c r="D4968" i="29"/>
  <c r="C4968" i="29"/>
  <c r="B4968" i="29"/>
  <c r="A4968" i="29"/>
  <c r="E4967" i="29"/>
  <c r="D4967" i="29"/>
  <c r="C4967" i="29"/>
  <c r="B4967" i="29"/>
  <c r="A4967" i="29"/>
  <c r="E4966" i="29"/>
  <c r="D4966" i="29"/>
  <c r="C4966" i="29"/>
  <c r="B4966" i="29"/>
  <c r="A4966" i="29"/>
  <c r="E4965" i="29"/>
  <c r="D4965" i="29"/>
  <c r="C4965" i="29"/>
  <c r="B4965" i="29"/>
  <c r="A4965" i="29"/>
  <c r="E4964" i="29"/>
  <c r="D4964" i="29"/>
  <c r="C4964" i="29"/>
  <c r="B4964" i="29"/>
  <c r="A4964" i="29"/>
  <c r="E4963" i="29"/>
  <c r="D4963" i="29"/>
  <c r="C4963" i="29"/>
  <c r="B4963" i="29"/>
  <c r="A4963" i="29"/>
  <c r="E4962" i="29"/>
  <c r="D4962" i="29"/>
  <c r="C4962" i="29"/>
  <c r="B4962" i="29"/>
  <c r="A4962" i="29"/>
  <c r="E4961" i="29"/>
  <c r="D4961" i="29"/>
  <c r="C4961" i="29"/>
  <c r="B4961" i="29"/>
  <c r="A4961" i="29"/>
  <c r="E4960" i="29"/>
  <c r="D4960" i="29"/>
  <c r="C4960" i="29"/>
  <c r="B4960" i="29"/>
  <c r="A4960" i="29"/>
  <c r="E4959" i="29"/>
  <c r="D4959" i="29"/>
  <c r="C4959" i="29"/>
  <c r="B4959" i="29"/>
  <c r="A4959" i="29"/>
  <c r="E4958" i="29"/>
  <c r="D4958" i="29"/>
  <c r="C4958" i="29"/>
  <c r="B4958" i="29"/>
  <c r="A4958" i="29"/>
  <c r="E4957" i="29"/>
  <c r="D4957" i="29"/>
  <c r="C4957" i="29"/>
  <c r="B4957" i="29"/>
  <c r="A4957" i="29"/>
  <c r="E4956" i="29"/>
  <c r="D4956" i="29"/>
  <c r="C4956" i="29"/>
  <c r="B4956" i="29"/>
  <c r="A4956" i="29"/>
  <c r="E4955" i="29"/>
  <c r="D4955" i="29"/>
  <c r="C4955" i="29"/>
  <c r="B4955" i="29"/>
  <c r="A4955" i="29"/>
  <c r="E4954" i="29"/>
  <c r="D4954" i="29"/>
  <c r="C4954" i="29"/>
  <c r="B4954" i="29"/>
  <c r="A4954" i="29"/>
  <c r="E4953" i="29"/>
  <c r="D4953" i="29"/>
  <c r="C4953" i="29"/>
  <c r="B4953" i="29"/>
  <c r="A4953" i="29"/>
  <c r="E4952" i="29"/>
  <c r="D4952" i="29"/>
  <c r="C4952" i="29"/>
  <c r="B4952" i="29"/>
  <c r="A4952" i="29"/>
  <c r="E4951" i="29"/>
  <c r="D4951" i="29"/>
  <c r="C4951" i="29"/>
  <c r="B4951" i="29"/>
  <c r="A4951" i="29"/>
  <c r="E4950" i="29"/>
  <c r="D4950" i="29"/>
  <c r="C4950" i="29"/>
  <c r="B4950" i="29"/>
  <c r="A4950" i="29"/>
  <c r="E4949" i="29"/>
  <c r="D4949" i="29"/>
  <c r="C4949" i="29"/>
  <c r="B4949" i="29"/>
  <c r="A4949" i="29"/>
  <c r="E4948" i="29"/>
  <c r="D4948" i="29"/>
  <c r="C4948" i="29"/>
  <c r="B4948" i="29"/>
  <c r="A4948" i="29"/>
  <c r="E4947" i="29"/>
  <c r="D4947" i="29"/>
  <c r="C4947" i="29"/>
  <c r="B4947" i="29"/>
  <c r="A4947" i="29"/>
  <c r="E4946" i="29"/>
  <c r="D4946" i="29"/>
  <c r="C4946" i="29"/>
  <c r="B4946" i="29"/>
  <c r="A4946" i="29"/>
  <c r="E4945" i="29"/>
  <c r="D4945" i="29"/>
  <c r="C4945" i="29"/>
  <c r="B4945" i="29"/>
  <c r="A4945" i="29"/>
  <c r="E4944" i="29"/>
  <c r="D4944" i="29"/>
  <c r="C4944" i="29"/>
  <c r="B4944" i="29"/>
  <c r="A4944" i="29"/>
  <c r="E4943" i="29"/>
  <c r="D4943" i="29"/>
  <c r="C4943" i="29"/>
  <c r="B4943" i="29"/>
  <c r="A4943" i="29"/>
  <c r="E4942" i="29"/>
  <c r="D4942" i="29"/>
  <c r="C4942" i="29"/>
  <c r="B4942" i="29"/>
  <c r="A4942" i="29"/>
  <c r="E4941" i="29"/>
  <c r="D4941" i="29"/>
  <c r="C4941" i="29"/>
  <c r="B4941" i="29"/>
  <c r="A4941" i="29"/>
  <c r="E4940" i="29"/>
  <c r="D4940" i="29"/>
  <c r="C4940" i="29"/>
  <c r="B4940" i="29"/>
  <c r="A4940" i="29"/>
  <c r="E4939" i="29"/>
  <c r="D4939" i="29"/>
  <c r="C4939" i="29"/>
  <c r="B4939" i="29"/>
  <c r="A4939" i="29"/>
  <c r="E4938" i="29"/>
  <c r="D4938" i="29"/>
  <c r="C4938" i="29"/>
  <c r="B4938" i="29"/>
  <c r="A4938" i="29"/>
  <c r="E4937" i="29"/>
  <c r="D4937" i="29"/>
  <c r="C4937" i="29"/>
  <c r="B4937" i="29"/>
  <c r="A4937" i="29"/>
  <c r="E4936" i="29"/>
  <c r="D4936" i="29"/>
  <c r="C4936" i="29"/>
  <c r="B4936" i="29"/>
  <c r="A4936" i="29"/>
  <c r="E4935" i="29"/>
  <c r="D4935" i="29"/>
  <c r="C4935" i="29"/>
  <c r="B4935" i="29"/>
  <c r="A4935" i="29"/>
  <c r="E4934" i="29"/>
  <c r="D4934" i="29"/>
  <c r="C4934" i="29"/>
  <c r="B4934" i="29"/>
  <c r="A4934" i="29"/>
  <c r="E4933" i="29"/>
  <c r="D4933" i="29"/>
  <c r="C4933" i="29"/>
  <c r="B4933" i="29"/>
  <c r="A4933" i="29"/>
  <c r="E4932" i="29"/>
  <c r="D4932" i="29"/>
  <c r="C4932" i="29"/>
  <c r="B4932" i="29"/>
  <c r="A4932" i="29"/>
  <c r="E4931" i="29"/>
  <c r="D4931" i="29"/>
  <c r="C4931" i="29"/>
  <c r="B4931" i="29"/>
  <c r="A4931" i="29"/>
  <c r="E4930" i="29"/>
  <c r="D4930" i="29"/>
  <c r="C4930" i="29"/>
  <c r="B4930" i="29"/>
  <c r="A4930" i="29"/>
  <c r="E4929" i="29"/>
  <c r="D4929" i="29"/>
  <c r="C4929" i="29"/>
  <c r="B4929" i="29"/>
  <c r="A4929" i="29"/>
  <c r="E4928" i="29"/>
  <c r="D4928" i="29"/>
  <c r="C4928" i="29"/>
  <c r="B4928" i="29"/>
  <c r="A4928" i="29"/>
  <c r="E4927" i="29"/>
  <c r="D4927" i="29"/>
  <c r="C4927" i="29"/>
  <c r="B4927" i="29"/>
  <c r="A4927" i="29"/>
  <c r="E4926" i="29"/>
  <c r="D4926" i="29"/>
  <c r="C4926" i="29"/>
  <c r="B4926" i="29"/>
  <c r="A4926" i="29"/>
  <c r="E4925" i="29"/>
  <c r="D4925" i="29"/>
  <c r="C4925" i="29"/>
  <c r="B4925" i="29"/>
  <c r="A4925" i="29"/>
  <c r="E4924" i="29"/>
  <c r="D4924" i="29"/>
  <c r="C4924" i="29"/>
  <c r="B4924" i="29"/>
  <c r="A4924" i="29"/>
  <c r="E4923" i="29"/>
  <c r="D4923" i="29"/>
  <c r="C4923" i="29"/>
  <c r="B4923" i="29"/>
  <c r="A4923" i="29"/>
  <c r="E4922" i="29"/>
  <c r="D4922" i="29"/>
  <c r="C4922" i="29"/>
  <c r="B4922" i="29"/>
  <c r="A4922" i="29"/>
  <c r="E4921" i="29"/>
  <c r="D4921" i="29"/>
  <c r="C4921" i="29"/>
  <c r="B4921" i="29"/>
  <c r="A4921" i="29"/>
  <c r="E4920" i="29"/>
  <c r="D4920" i="29"/>
  <c r="C4920" i="29"/>
  <c r="B4920" i="29"/>
  <c r="A4920" i="29"/>
  <c r="E4919" i="29"/>
  <c r="D4919" i="29"/>
  <c r="C4919" i="29"/>
  <c r="B4919" i="29"/>
  <c r="A4919" i="29"/>
  <c r="E4918" i="29"/>
  <c r="D4918" i="29"/>
  <c r="C4918" i="29"/>
  <c r="B4918" i="29"/>
  <c r="A4918" i="29"/>
  <c r="E4917" i="29"/>
  <c r="D4917" i="29"/>
  <c r="C4917" i="29"/>
  <c r="B4917" i="29"/>
  <c r="A4917" i="29"/>
  <c r="E4916" i="29"/>
  <c r="D4916" i="29"/>
  <c r="C4916" i="29"/>
  <c r="B4916" i="29"/>
  <c r="A4916" i="29"/>
  <c r="E4915" i="29"/>
  <c r="D4915" i="29"/>
  <c r="C4915" i="29"/>
  <c r="B4915" i="29"/>
  <c r="A4915" i="29"/>
  <c r="E4914" i="29"/>
  <c r="D4914" i="29"/>
  <c r="C4914" i="29"/>
  <c r="B4914" i="29"/>
  <c r="A4914" i="29"/>
  <c r="E4913" i="29"/>
  <c r="D4913" i="29"/>
  <c r="C4913" i="29"/>
  <c r="B4913" i="29"/>
  <c r="A4913" i="29"/>
  <c r="E4912" i="29"/>
  <c r="D4912" i="29"/>
  <c r="C4912" i="29"/>
  <c r="B4912" i="29"/>
  <c r="A4912" i="29"/>
  <c r="E4911" i="29"/>
  <c r="D4911" i="29"/>
  <c r="C4911" i="29"/>
  <c r="B4911" i="29"/>
  <c r="A4911" i="29"/>
  <c r="E4910" i="29"/>
  <c r="D4910" i="29"/>
  <c r="C4910" i="29"/>
  <c r="B4910" i="29"/>
  <c r="A4910" i="29"/>
  <c r="E4909" i="29"/>
  <c r="D4909" i="29"/>
  <c r="C4909" i="29"/>
  <c r="B4909" i="29"/>
  <c r="A4909" i="29"/>
  <c r="E4908" i="29"/>
  <c r="D4908" i="29"/>
  <c r="C4908" i="29"/>
  <c r="B4908" i="29"/>
  <c r="A4908" i="29"/>
  <c r="E4907" i="29"/>
  <c r="D4907" i="29"/>
  <c r="C4907" i="29"/>
  <c r="B4907" i="29"/>
  <c r="A4907" i="29"/>
  <c r="E4906" i="29"/>
  <c r="D4906" i="29"/>
  <c r="C4906" i="29"/>
  <c r="B4906" i="29"/>
  <c r="A4906" i="29"/>
  <c r="E4905" i="29"/>
  <c r="D4905" i="29"/>
  <c r="C4905" i="29"/>
  <c r="B4905" i="29"/>
  <c r="A4905" i="29"/>
  <c r="E4904" i="29"/>
  <c r="D4904" i="29"/>
  <c r="C4904" i="29"/>
  <c r="B4904" i="29"/>
  <c r="A4904" i="29"/>
  <c r="E4903" i="29"/>
  <c r="D4903" i="29"/>
  <c r="C4903" i="29"/>
  <c r="B4903" i="29"/>
  <c r="A4903" i="29"/>
  <c r="E4902" i="29"/>
  <c r="D4902" i="29"/>
  <c r="C4902" i="29"/>
  <c r="B4902" i="29"/>
  <c r="A4902" i="29"/>
  <c r="E4901" i="29"/>
  <c r="D4901" i="29"/>
  <c r="C4901" i="29"/>
  <c r="B4901" i="29"/>
  <c r="A4901" i="29"/>
  <c r="E4900" i="29"/>
  <c r="D4900" i="29"/>
  <c r="C4900" i="29"/>
  <c r="B4900" i="29"/>
  <c r="A4900" i="29"/>
  <c r="E4899" i="29"/>
  <c r="D4899" i="29"/>
  <c r="C4899" i="29"/>
  <c r="B4899" i="29"/>
  <c r="A4899" i="29"/>
  <c r="E4898" i="29"/>
  <c r="D4898" i="29"/>
  <c r="C4898" i="29"/>
  <c r="B4898" i="29"/>
  <c r="A4898" i="29"/>
  <c r="E4897" i="29"/>
  <c r="D4897" i="29"/>
  <c r="C4897" i="29"/>
  <c r="B4897" i="29"/>
  <c r="A4897" i="29"/>
  <c r="E4896" i="29"/>
  <c r="D4896" i="29"/>
  <c r="C4896" i="29"/>
  <c r="B4896" i="29"/>
  <c r="A4896" i="29"/>
  <c r="E4895" i="29"/>
  <c r="D4895" i="29"/>
  <c r="C4895" i="29"/>
  <c r="B4895" i="29"/>
  <c r="A4895" i="29"/>
  <c r="E4894" i="29"/>
  <c r="D4894" i="29"/>
  <c r="C4894" i="29"/>
  <c r="B4894" i="29"/>
  <c r="A4894" i="29"/>
  <c r="E4893" i="29"/>
  <c r="D4893" i="29"/>
  <c r="C4893" i="29"/>
  <c r="B4893" i="29"/>
  <c r="A4893" i="29"/>
  <c r="E4892" i="29"/>
  <c r="D4892" i="29"/>
  <c r="C4892" i="29"/>
  <c r="B4892" i="29"/>
  <c r="A4892" i="29"/>
  <c r="E4891" i="29"/>
  <c r="D4891" i="29"/>
  <c r="C4891" i="29"/>
  <c r="B4891" i="29"/>
  <c r="A4891" i="29"/>
  <c r="E4890" i="29"/>
  <c r="D4890" i="29"/>
  <c r="C4890" i="29"/>
  <c r="B4890" i="29"/>
  <c r="A4890" i="29"/>
  <c r="E4889" i="29"/>
  <c r="D4889" i="29"/>
  <c r="C4889" i="29"/>
  <c r="B4889" i="29"/>
  <c r="A4889" i="29"/>
  <c r="E4888" i="29"/>
  <c r="D4888" i="29"/>
  <c r="C4888" i="29"/>
  <c r="B4888" i="29"/>
  <c r="A4888" i="29"/>
  <c r="E4887" i="29"/>
  <c r="D4887" i="29"/>
  <c r="C4887" i="29"/>
  <c r="B4887" i="29"/>
  <c r="A4887" i="29"/>
  <c r="E4886" i="29"/>
  <c r="D4886" i="29"/>
  <c r="C4886" i="29"/>
  <c r="B4886" i="29"/>
  <c r="A4886" i="29"/>
  <c r="E4885" i="29"/>
  <c r="D4885" i="29"/>
  <c r="C4885" i="29"/>
  <c r="B4885" i="29"/>
  <c r="A4885" i="29"/>
  <c r="E4884" i="29"/>
  <c r="D4884" i="29"/>
  <c r="C4884" i="29"/>
  <c r="B4884" i="29"/>
  <c r="A4884" i="29"/>
  <c r="E4883" i="29"/>
  <c r="D4883" i="29"/>
  <c r="C4883" i="29"/>
  <c r="B4883" i="29"/>
  <c r="A4883" i="29"/>
  <c r="E4882" i="29"/>
  <c r="D4882" i="29"/>
  <c r="C4882" i="29"/>
  <c r="B4882" i="29"/>
  <c r="A4882" i="29"/>
  <c r="E4881" i="29"/>
  <c r="D4881" i="29"/>
  <c r="C4881" i="29"/>
  <c r="B4881" i="29"/>
  <c r="A4881" i="29"/>
  <c r="E4880" i="29"/>
  <c r="D4880" i="29"/>
  <c r="C4880" i="29"/>
  <c r="B4880" i="29"/>
  <c r="A4880" i="29"/>
  <c r="E4879" i="29"/>
  <c r="D4879" i="29"/>
  <c r="C4879" i="29"/>
  <c r="B4879" i="29"/>
  <c r="A4879" i="29"/>
  <c r="E4878" i="29"/>
  <c r="D4878" i="29"/>
  <c r="C4878" i="29"/>
  <c r="B4878" i="29"/>
  <c r="A4878" i="29"/>
  <c r="E4877" i="29"/>
  <c r="D4877" i="29"/>
  <c r="C4877" i="29"/>
  <c r="B4877" i="29"/>
  <c r="A4877" i="29"/>
  <c r="E4876" i="29"/>
  <c r="D4876" i="29"/>
  <c r="C4876" i="29"/>
  <c r="B4876" i="29"/>
  <c r="A4876" i="29"/>
  <c r="E4875" i="29"/>
  <c r="D4875" i="29"/>
  <c r="C4875" i="29"/>
  <c r="B4875" i="29"/>
  <c r="A4875" i="29"/>
  <c r="E4874" i="29"/>
  <c r="D4874" i="29"/>
  <c r="C4874" i="29"/>
  <c r="B4874" i="29"/>
  <c r="A4874" i="29"/>
  <c r="E4873" i="29"/>
  <c r="D4873" i="29"/>
  <c r="C4873" i="29"/>
  <c r="B4873" i="29"/>
  <c r="A4873" i="29"/>
  <c r="E4872" i="29"/>
  <c r="D4872" i="29"/>
  <c r="C4872" i="29"/>
  <c r="B4872" i="29"/>
  <c r="A4872" i="29"/>
  <c r="E4871" i="29"/>
  <c r="D4871" i="29"/>
  <c r="C4871" i="29"/>
  <c r="B4871" i="29"/>
  <c r="A4871" i="29"/>
  <c r="E4870" i="29"/>
  <c r="D4870" i="29"/>
  <c r="C4870" i="29"/>
  <c r="B4870" i="29"/>
  <c r="A4870" i="29"/>
  <c r="E4869" i="29"/>
  <c r="D4869" i="29"/>
  <c r="C4869" i="29"/>
  <c r="B4869" i="29"/>
  <c r="A4869" i="29"/>
  <c r="E4868" i="29"/>
  <c r="D4868" i="29"/>
  <c r="C4868" i="29"/>
  <c r="B4868" i="29"/>
  <c r="A4868" i="29"/>
  <c r="E4867" i="29"/>
  <c r="D4867" i="29"/>
  <c r="C4867" i="29"/>
  <c r="B4867" i="29"/>
  <c r="A4867" i="29"/>
  <c r="E4866" i="29"/>
  <c r="D4866" i="29"/>
  <c r="C4866" i="29"/>
  <c r="B4866" i="29"/>
  <c r="A4866" i="29"/>
  <c r="E4865" i="29"/>
  <c r="D4865" i="29"/>
  <c r="C4865" i="29"/>
  <c r="B4865" i="29"/>
  <c r="A4865" i="29"/>
  <c r="E4864" i="29"/>
  <c r="D4864" i="29"/>
  <c r="C4864" i="29"/>
  <c r="B4864" i="29"/>
  <c r="A4864" i="29"/>
  <c r="E4863" i="29"/>
  <c r="D4863" i="29"/>
  <c r="C4863" i="29"/>
  <c r="B4863" i="29"/>
  <c r="A4863" i="29"/>
  <c r="E4862" i="29"/>
  <c r="D4862" i="29"/>
  <c r="C4862" i="29"/>
  <c r="B4862" i="29"/>
  <c r="A4862" i="29"/>
  <c r="E4861" i="29"/>
  <c r="D4861" i="29"/>
  <c r="C4861" i="29"/>
  <c r="B4861" i="29"/>
  <c r="A4861" i="29"/>
  <c r="E4860" i="29"/>
  <c r="D4860" i="29"/>
  <c r="C4860" i="29"/>
  <c r="B4860" i="29"/>
  <c r="A4860" i="29"/>
  <c r="E4859" i="29"/>
  <c r="D4859" i="29"/>
  <c r="C4859" i="29"/>
  <c r="B4859" i="29"/>
  <c r="A4859" i="29"/>
  <c r="E4858" i="29"/>
  <c r="D4858" i="29"/>
  <c r="C4858" i="29"/>
  <c r="B4858" i="29"/>
  <c r="A4858" i="29"/>
  <c r="E4857" i="29"/>
  <c r="D4857" i="29"/>
  <c r="C4857" i="29"/>
  <c r="B4857" i="29"/>
  <c r="A4857" i="29"/>
  <c r="E4856" i="29"/>
  <c r="D4856" i="29"/>
  <c r="C4856" i="29"/>
  <c r="B4856" i="29"/>
  <c r="A4856" i="29"/>
  <c r="E4855" i="29"/>
  <c r="D4855" i="29"/>
  <c r="C4855" i="29"/>
  <c r="B4855" i="29"/>
  <c r="A4855" i="29"/>
  <c r="E4854" i="29"/>
  <c r="D4854" i="29"/>
  <c r="C4854" i="29"/>
  <c r="B4854" i="29"/>
  <c r="A4854" i="29"/>
  <c r="E4853" i="29"/>
  <c r="D4853" i="29"/>
  <c r="C4853" i="29"/>
  <c r="B4853" i="29"/>
  <c r="A4853" i="29"/>
  <c r="E4852" i="29"/>
  <c r="D4852" i="29"/>
  <c r="C4852" i="29"/>
  <c r="B4852" i="29"/>
  <c r="A4852" i="29"/>
  <c r="E4851" i="29"/>
  <c r="D4851" i="29"/>
  <c r="C4851" i="29"/>
  <c r="B4851" i="29"/>
  <c r="A4851" i="29"/>
  <c r="E4850" i="29"/>
  <c r="D4850" i="29"/>
  <c r="C4850" i="29"/>
  <c r="B4850" i="29"/>
  <c r="A4850" i="29"/>
  <c r="E4849" i="29"/>
  <c r="D4849" i="29"/>
  <c r="C4849" i="29"/>
  <c r="B4849" i="29"/>
  <c r="A4849" i="29"/>
  <c r="E4848" i="29"/>
  <c r="D4848" i="29"/>
  <c r="C4848" i="29"/>
  <c r="B4848" i="29"/>
  <c r="A4848" i="29"/>
  <c r="E4847" i="29"/>
  <c r="D4847" i="29"/>
  <c r="C4847" i="29"/>
  <c r="B4847" i="29"/>
  <c r="A4847" i="29"/>
  <c r="E4846" i="29"/>
  <c r="D4846" i="29"/>
  <c r="C4846" i="29"/>
  <c r="B4846" i="29"/>
  <c r="A4846" i="29"/>
  <c r="E4845" i="29"/>
  <c r="D4845" i="29"/>
  <c r="C4845" i="29"/>
  <c r="B4845" i="29"/>
  <c r="A4845" i="29"/>
  <c r="E4844" i="29"/>
  <c r="D4844" i="29"/>
  <c r="C4844" i="29"/>
  <c r="B4844" i="29"/>
  <c r="A4844" i="29"/>
  <c r="E4843" i="29"/>
  <c r="D4843" i="29"/>
  <c r="C4843" i="29"/>
  <c r="B4843" i="29"/>
  <c r="A4843" i="29"/>
  <c r="E4842" i="29"/>
  <c r="D4842" i="29"/>
  <c r="C4842" i="29"/>
  <c r="B4842" i="29"/>
  <c r="A4842" i="29"/>
  <c r="E4841" i="29"/>
  <c r="D4841" i="29"/>
  <c r="C4841" i="29"/>
  <c r="B4841" i="29"/>
  <c r="A4841" i="29"/>
  <c r="E4840" i="29"/>
  <c r="D4840" i="29"/>
  <c r="C4840" i="29"/>
  <c r="B4840" i="29"/>
  <c r="A4840" i="29"/>
  <c r="E4839" i="29"/>
  <c r="D4839" i="29"/>
  <c r="C4839" i="29"/>
  <c r="B4839" i="29"/>
  <c r="A4839" i="29"/>
  <c r="E4838" i="29"/>
  <c r="D4838" i="29"/>
  <c r="C4838" i="29"/>
  <c r="B4838" i="29"/>
  <c r="A4838" i="29"/>
  <c r="E4837" i="29"/>
  <c r="D4837" i="29"/>
  <c r="C4837" i="29"/>
  <c r="B4837" i="29"/>
  <c r="A4837" i="29"/>
  <c r="E4836" i="29"/>
  <c r="D4836" i="29"/>
  <c r="C4836" i="29"/>
  <c r="B4836" i="29"/>
  <c r="A4836" i="29"/>
  <c r="E4835" i="29"/>
  <c r="D4835" i="29"/>
  <c r="C4835" i="29"/>
  <c r="B4835" i="29"/>
  <c r="A4835" i="29"/>
  <c r="E4834" i="29"/>
  <c r="D4834" i="29"/>
  <c r="C4834" i="29"/>
  <c r="B4834" i="29"/>
  <c r="A4834" i="29"/>
  <c r="E4833" i="29"/>
  <c r="D4833" i="29"/>
  <c r="C4833" i="29"/>
  <c r="B4833" i="29"/>
  <c r="A4833" i="29"/>
  <c r="E4832" i="29"/>
  <c r="D4832" i="29"/>
  <c r="C4832" i="29"/>
  <c r="B4832" i="29"/>
  <c r="A4832" i="29"/>
  <c r="E4831" i="29"/>
  <c r="D4831" i="29"/>
  <c r="C4831" i="29"/>
  <c r="B4831" i="29"/>
  <c r="A4831" i="29"/>
  <c r="E4830" i="29"/>
  <c r="D4830" i="29"/>
  <c r="C4830" i="29"/>
  <c r="B4830" i="29"/>
  <c r="A4830" i="29"/>
  <c r="E4829" i="29"/>
  <c r="D4829" i="29"/>
  <c r="C4829" i="29"/>
  <c r="B4829" i="29"/>
  <c r="A4829" i="29"/>
  <c r="E4828" i="29"/>
  <c r="D4828" i="29"/>
  <c r="C4828" i="29"/>
  <c r="B4828" i="29"/>
  <c r="A4828" i="29"/>
  <c r="E4827" i="29"/>
  <c r="D4827" i="29"/>
  <c r="C4827" i="29"/>
  <c r="B4827" i="29"/>
  <c r="A4827" i="29"/>
  <c r="E4826" i="29"/>
  <c r="D4826" i="29"/>
  <c r="C4826" i="29"/>
  <c r="B4826" i="29"/>
  <c r="A4826" i="29"/>
  <c r="E4825" i="29"/>
  <c r="D4825" i="29"/>
  <c r="C4825" i="29"/>
  <c r="B4825" i="29"/>
  <c r="A4825" i="29"/>
  <c r="E4824" i="29"/>
  <c r="D4824" i="29"/>
  <c r="C4824" i="29"/>
  <c r="B4824" i="29"/>
  <c r="A4824" i="29"/>
  <c r="E4823" i="29"/>
  <c r="D4823" i="29"/>
  <c r="C4823" i="29"/>
  <c r="B4823" i="29"/>
  <c r="A4823" i="29"/>
  <c r="E4822" i="29"/>
  <c r="D4822" i="29"/>
  <c r="C4822" i="29"/>
  <c r="B4822" i="29"/>
  <c r="A4822" i="29"/>
  <c r="E4821" i="29"/>
  <c r="D4821" i="29"/>
  <c r="C4821" i="29"/>
  <c r="B4821" i="29"/>
  <c r="A4821" i="29"/>
  <c r="E4820" i="29"/>
  <c r="D4820" i="29"/>
  <c r="C4820" i="29"/>
  <c r="B4820" i="29"/>
  <c r="A4820" i="29"/>
  <c r="E4819" i="29"/>
  <c r="D4819" i="29"/>
  <c r="C4819" i="29"/>
  <c r="B4819" i="29"/>
  <c r="A4819" i="29"/>
  <c r="E4818" i="29"/>
  <c r="D4818" i="29"/>
  <c r="C4818" i="29"/>
  <c r="B4818" i="29"/>
  <c r="A4818" i="29"/>
  <c r="E4817" i="29"/>
  <c r="D4817" i="29"/>
  <c r="C4817" i="29"/>
  <c r="B4817" i="29"/>
  <c r="A4817" i="29"/>
  <c r="E4816" i="29"/>
  <c r="D4816" i="29"/>
  <c r="C4816" i="29"/>
  <c r="B4816" i="29"/>
  <c r="A4816" i="29"/>
  <c r="E4815" i="29"/>
  <c r="D4815" i="29"/>
  <c r="C4815" i="29"/>
  <c r="B4815" i="29"/>
  <c r="A4815" i="29"/>
  <c r="E4814" i="29"/>
  <c r="D4814" i="29"/>
  <c r="C4814" i="29"/>
  <c r="B4814" i="29"/>
  <c r="A4814" i="29"/>
  <c r="E4813" i="29"/>
  <c r="D4813" i="29"/>
  <c r="C4813" i="29"/>
  <c r="B4813" i="29"/>
  <c r="A4813" i="29"/>
  <c r="E4812" i="29"/>
  <c r="D4812" i="29"/>
  <c r="C4812" i="29"/>
  <c r="B4812" i="29"/>
  <c r="A4812" i="29"/>
  <c r="E4811" i="29"/>
  <c r="D4811" i="29"/>
  <c r="C4811" i="29"/>
  <c r="B4811" i="29"/>
  <c r="A4811" i="29"/>
  <c r="E4810" i="29"/>
  <c r="D4810" i="29"/>
  <c r="C4810" i="29"/>
  <c r="B4810" i="29"/>
  <c r="A4810" i="29"/>
  <c r="E4809" i="29"/>
  <c r="D4809" i="29"/>
  <c r="C4809" i="29"/>
  <c r="B4809" i="29"/>
  <c r="A4809" i="29"/>
  <c r="E4808" i="29"/>
  <c r="D4808" i="29"/>
  <c r="C4808" i="29"/>
  <c r="B4808" i="29"/>
  <c r="A4808" i="29"/>
  <c r="E4807" i="29"/>
  <c r="D4807" i="29"/>
  <c r="C4807" i="29"/>
  <c r="B4807" i="29"/>
  <c r="A4807" i="29"/>
  <c r="E4806" i="29"/>
  <c r="D4806" i="29"/>
  <c r="C4806" i="29"/>
  <c r="B4806" i="29"/>
  <c r="A4806" i="29"/>
  <c r="E4805" i="29"/>
  <c r="D4805" i="29"/>
  <c r="C4805" i="29"/>
  <c r="B4805" i="29"/>
  <c r="A4805" i="29"/>
  <c r="E4804" i="29"/>
  <c r="D4804" i="29"/>
  <c r="C4804" i="29"/>
  <c r="B4804" i="29"/>
  <c r="A4804" i="29"/>
  <c r="E4803" i="29"/>
  <c r="D4803" i="29"/>
  <c r="C4803" i="29"/>
  <c r="B4803" i="29"/>
  <c r="A4803" i="29"/>
  <c r="E4802" i="29"/>
  <c r="D4802" i="29"/>
  <c r="C4802" i="29"/>
  <c r="B4802" i="29"/>
  <c r="A4802" i="29"/>
  <c r="E4801" i="29"/>
  <c r="D4801" i="29"/>
  <c r="C4801" i="29"/>
  <c r="B4801" i="29"/>
  <c r="A4801" i="29"/>
  <c r="E4800" i="29"/>
  <c r="D4800" i="29"/>
  <c r="C4800" i="29"/>
  <c r="B4800" i="29"/>
  <c r="A4800" i="29"/>
  <c r="E4799" i="29"/>
  <c r="D4799" i="29"/>
  <c r="C4799" i="29"/>
  <c r="B4799" i="29"/>
  <c r="A4799" i="29"/>
  <c r="E4798" i="29"/>
  <c r="D4798" i="29"/>
  <c r="C4798" i="29"/>
  <c r="B4798" i="29"/>
  <c r="A4798" i="29"/>
  <c r="E4797" i="29"/>
  <c r="D4797" i="29"/>
  <c r="C4797" i="29"/>
  <c r="B4797" i="29"/>
  <c r="A4797" i="29"/>
  <c r="E4796" i="29"/>
  <c r="D4796" i="29"/>
  <c r="C4796" i="29"/>
  <c r="B4796" i="29"/>
  <c r="A4796" i="29"/>
  <c r="E4795" i="29"/>
  <c r="D4795" i="29"/>
  <c r="C4795" i="29"/>
  <c r="B4795" i="29"/>
  <c r="A4795" i="29"/>
  <c r="E4794" i="29"/>
  <c r="D4794" i="29"/>
  <c r="C4794" i="29"/>
  <c r="B4794" i="29"/>
  <c r="A4794" i="29"/>
  <c r="E4793" i="29"/>
  <c r="D4793" i="29"/>
  <c r="C4793" i="29"/>
  <c r="B4793" i="29"/>
  <c r="A4793" i="29"/>
  <c r="E4792" i="29"/>
  <c r="D4792" i="29"/>
  <c r="C4792" i="29"/>
  <c r="B4792" i="29"/>
  <c r="A4792" i="29"/>
  <c r="E4791" i="29"/>
  <c r="D4791" i="29"/>
  <c r="C4791" i="29"/>
  <c r="B4791" i="29"/>
  <c r="A4791" i="29"/>
  <c r="E4790" i="29"/>
  <c r="D4790" i="29"/>
  <c r="C4790" i="29"/>
  <c r="B4790" i="29"/>
  <c r="A4790" i="29"/>
  <c r="E4789" i="29"/>
  <c r="D4789" i="29"/>
  <c r="C4789" i="29"/>
  <c r="B4789" i="29"/>
  <c r="A4789" i="29"/>
  <c r="E4788" i="29"/>
  <c r="D4788" i="29"/>
  <c r="C4788" i="29"/>
  <c r="B4788" i="29"/>
  <c r="A4788" i="29"/>
  <c r="E4787" i="29"/>
  <c r="D4787" i="29"/>
  <c r="C4787" i="29"/>
  <c r="B4787" i="29"/>
  <c r="A4787" i="29"/>
  <c r="E4786" i="29"/>
  <c r="D4786" i="29"/>
  <c r="C4786" i="29"/>
  <c r="B4786" i="29"/>
  <c r="A4786" i="29"/>
  <c r="E4785" i="29"/>
  <c r="D4785" i="29"/>
  <c r="C4785" i="29"/>
  <c r="B4785" i="29"/>
  <c r="A4785" i="29"/>
  <c r="E4784" i="29"/>
  <c r="D4784" i="29"/>
  <c r="C4784" i="29"/>
  <c r="B4784" i="29"/>
  <c r="A4784" i="29"/>
  <c r="E4783" i="29"/>
  <c r="D4783" i="29"/>
  <c r="C4783" i="29"/>
  <c r="B4783" i="29"/>
  <c r="A4783" i="29"/>
  <c r="E4782" i="29"/>
  <c r="D4782" i="29"/>
  <c r="C4782" i="29"/>
  <c r="B4782" i="29"/>
  <c r="A4782" i="29"/>
  <c r="E4781" i="29"/>
  <c r="D4781" i="29"/>
  <c r="C4781" i="29"/>
  <c r="B4781" i="29"/>
  <c r="A4781" i="29"/>
  <c r="E4780" i="29"/>
  <c r="D4780" i="29"/>
  <c r="C4780" i="29"/>
  <c r="B4780" i="29"/>
  <c r="A4780" i="29"/>
  <c r="E4779" i="29"/>
  <c r="D4779" i="29"/>
  <c r="C4779" i="29"/>
  <c r="B4779" i="29"/>
  <c r="A4779" i="29"/>
  <c r="E4778" i="29"/>
  <c r="D4778" i="29"/>
  <c r="C4778" i="29"/>
  <c r="B4778" i="29"/>
  <c r="A4778" i="29"/>
  <c r="E4777" i="29"/>
  <c r="D4777" i="29"/>
  <c r="C4777" i="29"/>
  <c r="B4777" i="29"/>
  <c r="A4777" i="29"/>
  <c r="E4776" i="29"/>
  <c r="D4776" i="29"/>
  <c r="C4776" i="29"/>
  <c r="B4776" i="29"/>
  <c r="A4776" i="29"/>
  <c r="E4775" i="29"/>
  <c r="D4775" i="29"/>
  <c r="C4775" i="29"/>
  <c r="B4775" i="29"/>
  <c r="A4775" i="29"/>
  <c r="E4774" i="29"/>
  <c r="D4774" i="29"/>
  <c r="C4774" i="29"/>
  <c r="B4774" i="29"/>
  <c r="A4774" i="29"/>
  <c r="E4773" i="29"/>
  <c r="D4773" i="29"/>
  <c r="C4773" i="29"/>
  <c r="B4773" i="29"/>
  <c r="A4773" i="29"/>
  <c r="E4772" i="29"/>
  <c r="D4772" i="29"/>
  <c r="C4772" i="29"/>
  <c r="B4772" i="29"/>
  <c r="A4772" i="29"/>
  <c r="E4771" i="29"/>
  <c r="D4771" i="29"/>
  <c r="C4771" i="29"/>
  <c r="B4771" i="29"/>
  <c r="A4771" i="29"/>
  <c r="E4770" i="29"/>
  <c r="D4770" i="29"/>
  <c r="C4770" i="29"/>
  <c r="B4770" i="29"/>
  <c r="A4770" i="29"/>
  <c r="E4769" i="29"/>
  <c r="D4769" i="29"/>
  <c r="C4769" i="29"/>
  <c r="B4769" i="29"/>
  <c r="A4769" i="29"/>
  <c r="E4768" i="29"/>
  <c r="D4768" i="29"/>
  <c r="C4768" i="29"/>
  <c r="B4768" i="29"/>
  <c r="A4768" i="29"/>
  <c r="E4767" i="29"/>
  <c r="D4767" i="29"/>
  <c r="C4767" i="29"/>
  <c r="B4767" i="29"/>
  <c r="A4767" i="29"/>
  <c r="E4766" i="29"/>
  <c r="D4766" i="29"/>
  <c r="C4766" i="29"/>
  <c r="B4766" i="29"/>
  <c r="A4766" i="29"/>
  <c r="E4765" i="29"/>
  <c r="D4765" i="29"/>
  <c r="C4765" i="29"/>
  <c r="B4765" i="29"/>
  <c r="A4765" i="29"/>
  <c r="E4764" i="29"/>
  <c r="D4764" i="29"/>
  <c r="C4764" i="29"/>
  <c r="B4764" i="29"/>
  <c r="A4764" i="29"/>
  <c r="E4763" i="29"/>
  <c r="D4763" i="29"/>
  <c r="C4763" i="29"/>
  <c r="B4763" i="29"/>
  <c r="A4763" i="29"/>
  <c r="E4762" i="29"/>
  <c r="D4762" i="29"/>
  <c r="C4762" i="29"/>
  <c r="B4762" i="29"/>
  <c r="A4762" i="29"/>
  <c r="E4761" i="29"/>
  <c r="D4761" i="29"/>
  <c r="C4761" i="29"/>
  <c r="B4761" i="29"/>
  <c r="A4761" i="29"/>
  <c r="E4760" i="29"/>
  <c r="D4760" i="29"/>
  <c r="C4760" i="29"/>
  <c r="B4760" i="29"/>
  <c r="A4760" i="29"/>
  <c r="E4759" i="29"/>
  <c r="D4759" i="29"/>
  <c r="C4759" i="29"/>
  <c r="B4759" i="29"/>
  <c r="A4759" i="29"/>
  <c r="E4758" i="29"/>
  <c r="D4758" i="29"/>
  <c r="C4758" i="29"/>
  <c r="B4758" i="29"/>
  <c r="A4758" i="29"/>
  <c r="E4757" i="29"/>
  <c r="D4757" i="29"/>
  <c r="C4757" i="29"/>
  <c r="B4757" i="29"/>
  <c r="A4757" i="29"/>
  <c r="E4756" i="29"/>
  <c r="D4756" i="29"/>
  <c r="C4756" i="29"/>
  <c r="B4756" i="29"/>
  <c r="A4756" i="29"/>
  <c r="E4755" i="29"/>
  <c r="D4755" i="29"/>
  <c r="C4755" i="29"/>
  <c r="B4755" i="29"/>
  <c r="A4755" i="29"/>
  <c r="E4754" i="29"/>
  <c r="D4754" i="29"/>
  <c r="C4754" i="29"/>
  <c r="B4754" i="29"/>
  <c r="A4754" i="29"/>
  <c r="E4753" i="29"/>
  <c r="D4753" i="29"/>
  <c r="C4753" i="29"/>
  <c r="B4753" i="29"/>
  <c r="A4753" i="29"/>
  <c r="E4752" i="29"/>
  <c r="D4752" i="29"/>
  <c r="C4752" i="29"/>
  <c r="B4752" i="29"/>
  <c r="A4752" i="29"/>
  <c r="E4751" i="29"/>
  <c r="D4751" i="29"/>
  <c r="C4751" i="29"/>
  <c r="B4751" i="29"/>
  <c r="A4751" i="29"/>
  <c r="E4750" i="29"/>
  <c r="D4750" i="29"/>
  <c r="C4750" i="29"/>
  <c r="B4750" i="29"/>
  <c r="A4750" i="29"/>
  <c r="E4749" i="29"/>
  <c r="D4749" i="29"/>
  <c r="C4749" i="29"/>
  <c r="B4749" i="29"/>
  <c r="A4749" i="29"/>
  <c r="E4748" i="29"/>
  <c r="D4748" i="29"/>
  <c r="C4748" i="29"/>
  <c r="B4748" i="29"/>
  <c r="A4748" i="29"/>
  <c r="E4747" i="29"/>
  <c r="D4747" i="29"/>
  <c r="C4747" i="29"/>
  <c r="B4747" i="29"/>
  <c r="A4747" i="29"/>
  <c r="E4746" i="29"/>
  <c r="D4746" i="29"/>
  <c r="C4746" i="29"/>
  <c r="B4746" i="29"/>
  <c r="A4746" i="29"/>
  <c r="E4745" i="29"/>
  <c r="D4745" i="29"/>
  <c r="C4745" i="29"/>
  <c r="B4745" i="29"/>
  <c r="A4745" i="29"/>
  <c r="E4744" i="29"/>
  <c r="D4744" i="29"/>
  <c r="C4744" i="29"/>
  <c r="B4744" i="29"/>
  <c r="A4744" i="29"/>
  <c r="E4743" i="29"/>
  <c r="D4743" i="29"/>
  <c r="C4743" i="29"/>
  <c r="B4743" i="29"/>
  <c r="A4743" i="29"/>
  <c r="E4742" i="29"/>
  <c r="D4742" i="29"/>
  <c r="C4742" i="29"/>
  <c r="B4742" i="29"/>
  <c r="A4742" i="29"/>
  <c r="E4741" i="29"/>
  <c r="D4741" i="29"/>
  <c r="C4741" i="29"/>
  <c r="B4741" i="29"/>
  <c r="A4741" i="29"/>
  <c r="E4740" i="29"/>
  <c r="D4740" i="29"/>
  <c r="C4740" i="29"/>
  <c r="B4740" i="29"/>
  <c r="A4740" i="29"/>
  <c r="E4739" i="29"/>
  <c r="D4739" i="29"/>
  <c r="C4739" i="29"/>
  <c r="B4739" i="29"/>
  <c r="A4739" i="29"/>
  <c r="E4738" i="29"/>
  <c r="D4738" i="29"/>
  <c r="C4738" i="29"/>
  <c r="B4738" i="29"/>
  <c r="A4738" i="29"/>
  <c r="E4737" i="29"/>
  <c r="D4737" i="29"/>
  <c r="C4737" i="29"/>
  <c r="B4737" i="29"/>
  <c r="A4737" i="29"/>
  <c r="E4736" i="29"/>
  <c r="D4736" i="29"/>
  <c r="C4736" i="29"/>
  <c r="B4736" i="29"/>
  <c r="A4736" i="29"/>
  <c r="E4735" i="29"/>
  <c r="D4735" i="29"/>
  <c r="C4735" i="29"/>
  <c r="B4735" i="29"/>
  <c r="A4735" i="29"/>
  <c r="E4734" i="29"/>
  <c r="D4734" i="29"/>
  <c r="C4734" i="29"/>
  <c r="B4734" i="29"/>
  <c r="A4734" i="29"/>
  <c r="E4733" i="29"/>
  <c r="D4733" i="29"/>
  <c r="C4733" i="29"/>
  <c r="B4733" i="29"/>
  <c r="A4733" i="29"/>
  <c r="E4732" i="29"/>
  <c r="D4732" i="29"/>
  <c r="C4732" i="29"/>
  <c r="B4732" i="29"/>
  <c r="A4732" i="29"/>
  <c r="E4731" i="29"/>
  <c r="D4731" i="29"/>
  <c r="C4731" i="29"/>
  <c r="B4731" i="29"/>
  <c r="A4731" i="29"/>
  <c r="E4730" i="29"/>
  <c r="D4730" i="29"/>
  <c r="C4730" i="29"/>
  <c r="B4730" i="29"/>
  <c r="A4730" i="29"/>
  <c r="E4729" i="29"/>
  <c r="D4729" i="29"/>
  <c r="C4729" i="29"/>
  <c r="B4729" i="29"/>
  <c r="A4729" i="29"/>
  <c r="E4728" i="29"/>
  <c r="D4728" i="29"/>
  <c r="C4728" i="29"/>
  <c r="B4728" i="29"/>
  <c r="A4728" i="29"/>
  <c r="E4727" i="29"/>
  <c r="D4727" i="29"/>
  <c r="C4727" i="29"/>
  <c r="B4727" i="29"/>
  <c r="A4727" i="29"/>
  <c r="E4726" i="29"/>
  <c r="D4726" i="29"/>
  <c r="C4726" i="29"/>
  <c r="B4726" i="29"/>
  <c r="A4726" i="29"/>
  <c r="E4725" i="29"/>
  <c r="D4725" i="29"/>
  <c r="C4725" i="29"/>
  <c r="B4725" i="29"/>
  <c r="A4725" i="29"/>
  <c r="E4724" i="29"/>
  <c r="D4724" i="29"/>
  <c r="C4724" i="29"/>
  <c r="B4724" i="29"/>
  <c r="A4724" i="29"/>
  <c r="E4723" i="29"/>
  <c r="D4723" i="29"/>
  <c r="C4723" i="29"/>
  <c r="B4723" i="29"/>
  <c r="A4723" i="29"/>
  <c r="E4722" i="29"/>
  <c r="D4722" i="29"/>
  <c r="C4722" i="29"/>
  <c r="B4722" i="29"/>
  <c r="A4722" i="29"/>
  <c r="E4721" i="29"/>
  <c r="D4721" i="29"/>
  <c r="C4721" i="29"/>
  <c r="B4721" i="29"/>
  <c r="A4721" i="29"/>
  <c r="E4720" i="29"/>
  <c r="D4720" i="29"/>
  <c r="C4720" i="29"/>
  <c r="B4720" i="29"/>
  <c r="A4720" i="29"/>
  <c r="E4719" i="29"/>
  <c r="D4719" i="29"/>
  <c r="C4719" i="29"/>
  <c r="B4719" i="29"/>
  <c r="A4719" i="29"/>
  <c r="E4718" i="29"/>
  <c r="D4718" i="29"/>
  <c r="C4718" i="29"/>
  <c r="B4718" i="29"/>
  <c r="A4718" i="29"/>
  <c r="E4717" i="29"/>
  <c r="D4717" i="29"/>
  <c r="C4717" i="29"/>
  <c r="B4717" i="29"/>
  <c r="A4717" i="29"/>
  <c r="E4716" i="29"/>
  <c r="D4716" i="29"/>
  <c r="C4716" i="29"/>
  <c r="B4716" i="29"/>
  <c r="A4716" i="29"/>
  <c r="E4715" i="29"/>
  <c r="D4715" i="29"/>
  <c r="C4715" i="29"/>
  <c r="B4715" i="29"/>
  <c r="A4715" i="29"/>
  <c r="E4714" i="29"/>
  <c r="D4714" i="29"/>
  <c r="C4714" i="29"/>
  <c r="B4714" i="29"/>
  <c r="A4714" i="29"/>
  <c r="E4713" i="29"/>
  <c r="D4713" i="29"/>
  <c r="C4713" i="29"/>
  <c r="B4713" i="29"/>
  <c r="A4713" i="29"/>
  <c r="E4712" i="29"/>
  <c r="D4712" i="29"/>
  <c r="C4712" i="29"/>
  <c r="B4712" i="29"/>
  <c r="A4712" i="29"/>
  <c r="E4711" i="29"/>
  <c r="D4711" i="29"/>
  <c r="C4711" i="29"/>
  <c r="B4711" i="29"/>
  <c r="A4711" i="29"/>
  <c r="E4710" i="29"/>
  <c r="D4710" i="29"/>
  <c r="C4710" i="29"/>
  <c r="B4710" i="29"/>
  <c r="A4710" i="29"/>
  <c r="E4709" i="29"/>
  <c r="D4709" i="29"/>
  <c r="C4709" i="29"/>
  <c r="B4709" i="29"/>
  <c r="A4709" i="29"/>
  <c r="E4708" i="29"/>
  <c r="D4708" i="29"/>
  <c r="C4708" i="29"/>
  <c r="B4708" i="29"/>
  <c r="A4708" i="29"/>
  <c r="E4707" i="29"/>
  <c r="D4707" i="29"/>
  <c r="C4707" i="29"/>
  <c r="B4707" i="29"/>
  <c r="A4707" i="29"/>
  <c r="E4706" i="29"/>
  <c r="D4706" i="29"/>
  <c r="C4706" i="29"/>
  <c r="B4706" i="29"/>
  <c r="A4706" i="29"/>
  <c r="E4705" i="29"/>
  <c r="D4705" i="29"/>
  <c r="C4705" i="29"/>
  <c r="B4705" i="29"/>
  <c r="A4705" i="29"/>
  <c r="E4704" i="29"/>
  <c r="D4704" i="29"/>
  <c r="C4704" i="29"/>
  <c r="B4704" i="29"/>
  <c r="A4704" i="29"/>
  <c r="E4703" i="29"/>
  <c r="D4703" i="29"/>
  <c r="C4703" i="29"/>
  <c r="B4703" i="29"/>
  <c r="A4703" i="29"/>
  <c r="E4702" i="29"/>
  <c r="D4702" i="29"/>
  <c r="C4702" i="29"/>
  <c r="B4702" i="29"/>
  <c r="A4702" i="29"/>
  <c r="E4701" i="29"/>
  <c r="D4701" i="29"/>
  <c r="C4701" i="29"/>
  <c r="B4701" i="29"/>
  <c r="A4701" i="29"/>
  <c r="E4700" i="29"/>
  <c r="D4700" i="29"/>
  <c r="C4700" i="29"/>
  <c r="B4700" i="29"/>
  <c r="A4700" i="29"/>
  <c r="E4699" i="29"/>
  <c r="D4699" i="29"/>
  <c r="C4699" i="29"/>
  <c r="B4699" i="29"/>
  <c r="A4699" i="29"/>
  <c r="E4698" i="29"/>
  <c r="D4698" i="29"/>
  <c r="C4698" i="29"/>
  <c r="B4698" i="29"/>
  <c r="A4698" i="29"/>
  <c r="E4697" i="29"/>
  <c r="D4697" i="29"/>
  <c r="C4697" i="29"/>
  <c r="B4697" i="29"/>
  <c r="A4697" i="29"/>
  <c r="E4696" i="29"/>
  <c r="D4696" i="29"/>
  <c r="C4696" i="29"/>
  <c r="B4696" i="29"/>
  <c r="A4696" i="29"/>
  <c r="E4695" i="29"/>
  <c r="D4695" i="29"/>
  <c r="C4695" i="29"/>
  <c r="B4695" i="29"/>
  <c r="A4695" i="29"/>
  <c r="E4694" i="29"/>
  <c r="D4694" i="29"/>
  <c r="C4694" i="29"/>
  <c r="B4694" i="29"/>
  <c r="A4694" i="29"/>
  <c r="E4693" i="29"/>
  <c r="D4693" i="29"/>
  <c r="C4693" i="29"/>
  <c r="B4693" i="29"/>
  <c r="A4693" i="29"/>
  <c r="E4692" i="29"/>
  <c r="D4692" i="29"/>
  <c r="C4692" i="29"/>
  <c r="B4692" i="29"/>
  <c r="A4692" i="29"/>
  <c r="E4691" i="29"/>
  <c r="D4691" i="29"/>
  <c r="C4691" i="29"/>
  <c r="B4691" i="29"/>
  <c r="A4691" i="29"/>
  <c r="E4690" i="29"/>
  <c r="D4690" i="29"/>
  <c r="C4690" i="29"/>
  <c r="B4690" i="29"/>
  <c r="A4690" i="29"/>
  <c r="E4689" i="29"/>
  <c r="D4689" i="29"/>
  <c r="C4689" i="29"/>
  <c r="B4689" i="29"/>
  <c r="A4689" i="29"/>
  <c r="E4688" i="29"/>
  <c r="D4688" i="29"/>
  <c r="C4688" i="29"/>
  <c r="B4688" i="29"/>
  <c r="A4688" i="29"/>
  <c r="E4687" i="29"/>
  <c r="D4687" i="29"/>
  <c r="C4687" i="29"/>
  <c r="B4687" i="29"/>
  <c r="A4687" i="29"/>
  <c r="E4686" i="29"/>
  <c r="D4686" i="29"/>
  <c r="C4686" i="29"/>
  <c r="B4686" i="29"/>
  <c r="A4686" i="29"/>
  <c r="E4685" i="29"/>
  <c r="D4685" i="29"/>
  <c r="C4685" i="29"/>
  <c r="B4685" i="29"/>
  <c r="A4685" i="29"/>
  <c r="E4684" i="29"/>
  <c r="D4684" i="29"/>
  <c r="C4684" i="29"/>
  <c r="B4684" i="29"/>
  <c r="A4684" i="29"/>
  <c r="E4683" i="29"/>
  <c r="D4683" i="29"/>
  <c r="C4683" i="29"/>
  <c r="B4683" i="29"/>
  <c r="A4683" i="29"/>
  <c r="E4682" i="29"/>
  <c r="D4682" i="29"/>
  <c r="C4682" i="29"/>
  <c r="B4682" i="29"/>
  <c r="A4682" i="29"/>
  <c r="E4681" i="29"/>
  <c r="D4681" i="29"/>
  <c r="C4681" i="29"/>
  <c r="B4681" i="29"/>
  <c r="A4681" i="29"/>
  <c r="E4680" i="29"/>
  <c r="D4680" i="29"/>
  <c r="C4680" i="29"/>
  <c r="B4680" i="29"/>
  <c r="A4680" i="29"/>
  <c r="E4679" i="29"/>
  <c r="D4679" i="29"/>
  <c r="C4679" i="29"/>
  <c r="B4679" i="29"/>
  <c r="A4679" i="29"/>
  <c r="E4678" i="29"/>
  <c r="D4678" i="29"/>
  <c r="C4678" i="29"/>
  <c r="B4678" i="29"/>
  <c r="A4678" i="29"/>
  <c r="E4677" i="29"/>
  <c r="D4677" i="29"/>
  <c r="C4677" i="29"/>
  <c r="B4677" i="29"/>
  <c r="A4677" i="29"/>
  <c r="E4676" i="29"/>
  <c r="D4676" i="29"/>
  <c r="C4676" i="29"/>
  <c r="B4676" i="29"/>
  <c r="A4676" i="29"/>
  <c r="E4675" i="29"/>
  <c r="D4675" i="29"/>
  <c r="C4675" i="29"/>
  <c r="B4675" i="29"/>
  <c r="A4675" i="29"/>
  <c r="E4674" i="29"/>
  <c r="D4674" i="29"/>
  <c r="C4674" i="29"/>
  <c r="B4674" i="29"/>
  <c r="A4674" i="29"/>
  <c r="E4673" i="29"/>
  <c r="D4673" i="29"/>
  <c r="C4673" i="29"/>
  <c r="B4673" i="29"/>
  <c r="A4673" i="29"/>
  <c r="E4672" i="29"/>
  <c r="D4672" i="29"/>
  <c r="C4672" i="29"/>
  <c r="B4672" i="29"/>
  <c r="A4672" i="29"/>
  <c r="E4671" i="29"/>
  <c r="D4671" i="29"/>
  <c r="C4671" i="29"/>
  <c r="B4671" i="29"/>
  <c r="A4671" i="29"/>
  <c r="E4670" i="29"/>
  <c r="D4670" i="29"/>
  <c r="C4670" i="29"/>
  <c r="B4670" i="29"/>
  <c r="A4670" i="29"/>
  <c r="E4669" i="29"/>
  <c r="D4669" i="29"/>
  <c r="C4669" i="29"/>
  <c r="B4669" i="29"/>
  <c r="A4669" i="29"/>
  <c r="E4668" i="29"/>
  <c r="D4668" i="29"/>
  <c r="C4668" i="29"/>
  <c r="B4668" i="29"/>
  <c r="A4668" i="29"/>
  <c r="E4667" i="29"/>
  <c r="D4667" i="29"/>
  <c r="C4667" i="29"/>
  <c r="B4667" i="29"/>
  <c r="A4667" i="29"/>
  <c r="E4666" i="29"/>
  <c r="D4666" i="29"/>
  <c r="C4666" i="29"/>
  <c r="B4666" i="29"/>
  <c r="A4666" i="29"/>
  <c r="E4665" i="29"/>
  <c r="D4665" i="29"/>
  <c r="C4665" i="29"/>
  <c r="B4665" i="29"/>
  <c r="A4665" i="29"/>
  <c r="E4664" i="29"/>
  <c r="D4664" i="29"/>
  <c r="C4664" i="29"/>
  <c r="B4664" i="29"/>
  <c r="A4664" i="29"/>
  <c r="E4663" i="29"/>
  <c r="D4663" i="29"/>
  <c r="C4663" i="29"/>
  <c r="B4663" i="29"/>
  <c r="A4663" i="29"/>
  <c r="E4662" i="29"/>
  <c r="D4662" i="29"/>
  <c r="C4662" i="29"/>
  <c r="B4662" i="29"/>
  <c r="A4662" i="29"/>
  <c r="E4661" i="29"/>
  <c r="D4661" i="29"/>
  <c r="C4661" i="29"/>
  <c r="B4661" i="29"/>
  <c r="A4661" i="29"/>
  <c r="E4660" i="29"/>
  <c r="D4660" i="29"/>
  <c r="C4660" i="29"/>
  <c r="B4660" i="29"/>
  <c r="A4660" i="29"/>
  <c r="E4659" i="29"/>
  <c r="D4659" i="29"/>
  <c r="C4659" i="29"/>
  <c r="B4659" i="29"/>
  <c r="A4659" i="29"/>
  <c r="E4658" i="29"/>
  <c r="D4658" i="29"/>
  <c r="C4658" i="29"/>
  <c r="B4658" i="29"/>
  <c r="A4658" i="29"/>
  <c r="E4657" i="29"/>
  <c r="D4657" i="29"/>
  <c r="C4657" i="29"/>
  <c r="B4657" i="29"/>
  <c r="A4657" i="29"/>
  <c r="E4656" i="29"/>
  <c r="D4656" i="29"/>
  <c r="C4656" i="29"/>
  <c r="B4656" i="29"/>
  <c r="A4656" i="29"/>
  <c r="E4655" i="29"/>
  <c r="D4655" i="29"/>
  <c r="C4655" i="29"/>
  <c r="B4655" i="29"/>
  <c r="A4655" i="29"/>
  <c r="E4654" i="29"/>
  <c r="D4654" i="29"/>
  <c r="C4654" i="29"/>
  <c r="B4654" i="29"/>
  <c r="A4654" i="29"/>
  <c r="E4653" i="29"/>
  <c r="D4653" i="29"/>
  <c r="C4653" i="29"/>
  <c r="B4653" i="29"/>
  <c r="A4653" i="29"/>
  <c r="E4652" i="29"/>
  <c r="D4652" i="29"/>
  <c r="C4652" i="29"/>
  <c r="B4652" i="29"/>
  <c r="A4652" i="29"/>
  <c r="E4651" i="29"/>
  <c r="D4651" i="29"/>
  <c r="C4651" i="29"/>
  <c r="B4651" i="29"/>
  <c r="A4651" i="29"/>
  <c r="E4650" i="29"/>
  <c r="D4650" i="29"/>
  <c r="C4650" i="29"/>
  <c r="B4650" i="29"/>
  <c r="A4650" i="29"/>
  <c r="E4649" i="29"/>
  <c r="D4649" i="29"/>
  <c r="C4649" i="29"/>
  <c r="B4649" i="29"/>
  <c r="A4649" i="29"/>
  <c r="E4648" i="29"/>
  <c r="D4648" i="29"/>
  <c r="C4648" i="29"/>
  <c r="B4648" i="29"/>
  <c r="A4648" i="29"/>
  <c r="E4647" i="29"/>
  <c r="D4647" i="29"/>
  <c r="C4647" i="29"/>
  <c r="B4647" i="29"/>
  <c r="A4647" i="29"/>
  <c r="E4646" i="29"/>
  <c r="D4646" i="29"/>
  <c r="C4646" i="29"/>
  <c r="B4646" i="29"/>
  <c r="A4646" i="29"/>
  <c r="E4645" i="29"/>
  <c r="D4645" i="29"/>
  <c r="C4645" i="29"/>
  <c r="B4645" i="29"/>
  <c r="A4645" i="29"/>
  <c r="E4644" i="29"/>
  <c r="D4644" i="29"/>
  <c r="C4644" i="29"/>
  <c r="B4644" i="29"/>
  <c r="A4644" i="29"/>
  <c r="E4643" i="29"/>
  <c r="D4643" i="29"/>
  <c r="C4643" i="29"/>
  <c r="B4643" i="29"/>
  <c r="A4643" i="29"/>
  <c r="E4642" i="29"/>
  <c r="D4642" i="29"/>
  <c r="C4642" i="29"/>
  <c r="B4642" i="29"/>
  <c r="A4642" i="29"/>
  <c r="E4641" i="29"/>
  <c r="D4641" i="29"/>
  <c r="C4641" i="29"/>
  <c r="B4641" i="29"/>
  <c r="A4641" i="29"/>
  <c r="E4640" i="29"/>
  <c r="D4640" i="29"/>
  <c r="C4640" i="29"/>
  <c r="B4640" i="29"/>
  <c r="A4640" i="29"/>
  <c r="E4639" i="29"/>
  <c r="D4639" i="29"/>
  <c r="C4639" i="29"/>
  <c r="B4639" i="29"/>
  <c r="A4639" i="29"/>
  <c r="E4638" i="29"/>
  <c r="D4638" i="29"/>
  <c r="C4638" i="29"/>
  <c r="B4638" i="29"/>
  <c r="A4638" i="29"/>
  <c r="E4637" i="29"/>
  <c r="D4637" i="29"/>
  <c r="C4637" i="29"/>
  <c r="B4637" i="29"/>
  <c r="A4637" i="29"/>
  <c r="E4636" i="29"/>
  <c r="D4636" i="29"/>
  <c r="C4636" i="29"/>
  <c r="B4636" i="29"/>
  <c r="A4636" i="29"/>
  <c r="E4635" i="29"/>
  <c r="D4635" i="29"/>
  <c r="C4635" i="29"/>
  <c r="B4635" i="29"/>
  <c r="A4635" i="29"/>
  <c r="E4634" i="29"/>
  <c r="D4634" i="29"/>
  <c r="C4634" i="29"/>
  <c r="B4634" i="29"/>
  <c r="A4634" i="29"/>
  <c r="E4633" i="29"/>
  <c r="D4633" i="29"/>
  <c r="C4633" i="29"/>
  <c r="B4633" i="29"/>
  <c r="A4633" i="29"/>
  <c r="E4632" i="29"/>
  <c r="D4632" i="29"/>
  <c r="C4632" i="29"/>
  <c r="B4632" i="29"/>
  <c r="A4632" i="29"/>
  <c r="E4631" i="29"/>
  <c r="D4631" i="29"/>
  <c r="C4631" i="29"/>
  <c r="B4631" i="29"/>
  <c r="A4631" i="29"/>
  <c r="E4630" i="29"/>
  <c r="D4630" i="29"/>
  <c r="C4630" i="29"/>
  <c r="B4630" i="29"/>
  <c r="A4630" i="29"/>
  <c r="E4629" i="29"/>
  <c r="D4629" i="29"/>
  <c r="C4629" i="29"/>
  <c r="B4629" i="29"/>
  <c r="A4629" i="29"/>
  <c r="E4628" i="29"/>
  <c r="D4628" i="29"/>
  <c r="C4628" i="29"/>
  <c r="B4628" i="29"/>
  <c r="A4628" i="29"/>
  <c r="E4627" i="29"/>
  <c r="D4627" i="29"/>
  <c r="C4627" i="29"/>
  <c r="B4627" i="29"/>
  <c r="A4627" i="29"/>
  <c r="E4626" i="29"/>
  <c r="D4626" i="29"/>
  <c r="C4626" i="29"/>
  <c r="B4626" i="29"/>
  <c r="A4626" i="29"/>
  <c r="E4625" i="29"/>
  <c r="D4625" i="29"/>
  <c r="C4625" i="29"/>
  <c r="B4625" i="29"/>
  <c r="A4625" i="29"/>
  <c r="E4624" i="29"/>
  <c r="D4624" i="29"/>
  <c r="C4624" i="29"/>
  <c r="B4624" i="29"/>
  <c r="A4624" i="29"/>
  <c r="E4623" i="29"/>
  <c r="D4623" i="29"/>
  <c r="C4623" i="29"/>
  <c r="B4623" i="29"/>
  <c r="A4623" i="29"/>
  <c r="E4622" i="29"/>
  <c r="D4622" i="29"/>
  <c r="C4622" i="29"/>
  <c r="B4622" i="29"/>
  <c r="A4622" i="29"/>
  <c r="E4621" i="29"/>
  <c r="D4621" i="29"/>
  <c r="C4621" i="29"/>
  <c r="B4621" i="29"/>
  <c r="A4621" i="29"/>
  <c r="E4620" i="29"/>
  <c r="D4620" i="29"/>
  <c r="C4620" i="29"/>
  <c r="B4620" i="29"/>
  <c r="A4620" i="29"/>
  <c r="E4619" i="29"/>
  <c r="D4619" i="29"/>
  <c r="C4619" i="29"/>
  <c r="B4619" i="29"/>
  <c r="A4619" i="29"/>
  <c r="E4618" i="29"/>
  <c r="D4618" i="29"/>
  <c r="C4618" i="29"/>
  <c r="B4618" i="29"/>
  <c r="A4618" i="29"/>
  <c r="E4617" i="29"/>
  <c r="D4617" i="29"/>
  <c r="C4617" i="29"/>
  <c r="B4617" i="29"/>
  <c r="A4617" i="29"/>
  <c r="E4616" i="29"/>
  <c r="D4616" i="29"/>
  <c r="C4616" i="29"/>
  <c r="B4616" i="29"/>
  <c r="A4616" i="29"/>
  <c r="E4615" i="29"/>
  <c r="D4615" i="29"/>
  <c r="C4615" i="29"/>
  <c r="B4615" i="29"/>
  <c r="A4615" i="29"/>
  <c r="E4614" i="29"/>
  <c r="D4614" i="29"/>
  <c r="C4614" i="29"/>
  <c r="B4614" i="29"/>
  <c r="A4614" i="29"/>
  <c r="E4613" i="29"/>
  <c r="D4613" i="29"/>
  <c r="C4613" i="29"/>
  <c r="B4613" i="29"/>
  <c r="A4613" i="29"/>
  <c r="E4612" i="29"/>
  <c r="D4612" i="29"/>
  <c r="C4612" i="29"/>
  <c r="B4612" i="29"/>
  <c r="A4612" i="29"/>
  <c r="E4611" i="29"/>
  <c r="D4611" i="29"/>
  <c r="C4611" i="29"/>
  <c r="B4611" i="29"/>
  <c r="A4611" i="29"/>
  <c r="E4610" i="29"/>
  <c r="D4610" i="29"/>
  <c r="C4610" i="29"/>
  <c r="B4610" i="29"/>
  <c r="A4610" i="29"/>
  <c r="E4609" i="29"/>
  <c r="D4609" i="29"/>
  <c r="C4609" i="29"/>
  <c r="B4609" i="29"/>
  <c r="A4609" i="29"/>
  <c r="E4608" i="29"/>
  <c r="D4608" i="29"/>
  <c r="C4608" i="29"/>
  <c r="B4608" i="29"/>
  <c r="A4608" i="29"/>
  <c r="E4607" i="29"/>
  <c r="D4607" i="29"/>
  <c r="C4607" i="29"/>
  <c r="B4607" i="29"/>
  <c r="A4607" i="29"/>
  <c r="E4606" i="29"/>
  <c r="D4606" i="29"/>
  <c r="C4606" i="29"/>
  <c r="B4606" i="29"/>
  <c r="A4606" i="29"/>
  <c r="E4605" i="29"/>
  <c r="D4605" i="29"/>
  <c r="C4605" i="29"/>
  <c r="B4605" i="29"/>
  <c r="A4605" i="29"/>
  <c r="E4604" i="29"/>
  <c r="D4604" i="29"/>
  <c r="C4604" i="29"/>
  <c r="B4604" i="29"/>
  <c r="A4604" i="29"/>
  <c r="E4603" i="29"/>
  <c r="D4603" i="29"/>
  <c r="C4603" i="29"/>
  <c r="B4603" i="29"/>
  <c r="A4603" i="29"/>
  <c r="E4602" i="29"/>
  <c r="D4602" i="29"/>
  <c r="C4602" i="29"/>
  <c r="B4602" i="29"/>
  <c r="A4602" i="29"/>
  <c r="E4601" i="29"/>
  <c r="D4601" i="29"/>
  <c r="C4601" i="29"/>
  <c r="B4601" i="29"/>
  <c r="A4601" i="29"/>
  <c r="E4600" i="29"/>
  <c r="D4600" i="29"/>
  <c r="C4600" i="29"/>
  <c r="B4600" i="29"/>
  <c r="A4600" i="29"/>
  <c r="E4599" i="29"/>
  <c r="D4599" i="29"/>
  <c r="C4599" i="29"/>
  <c r="B4599" i="29"/>
  <c r="A4599" i="29"/>
  <c r="E4598" i="29"/>
  <c r="D4598" i="29"/>
  <c r="C4598" i="29"/>
  <c r="B4598" i="29"/>
  <c r="A4598" i="29"/>
  <c r="E4597" i="29"/>
  <c r="D4597" i="29"/>
  <c r="C4597" i="29"/>
  <c r="B4597" i="29"/>
  <c r="A4597" i="29"/>
  <c r="E4596" i="29"/>
  <c r="D4596" i="29"/>
  <c r="C4596" i="29"/>
  <c r="B4596" i="29"/>
  <c r="A4596" i="29"/>
  <c r="E4595" i="29"/>
  <c r="D4595" i="29"/>
  <c r="C4595" i="29"/>
  <c r="B4595" i="29"/>
  <c r="A4595" i="29"/>
  <c r="E4594" i="29"/>
  <c r="D4594" i="29"/>
  <c r="C4594" i="29"/>
  <c r="B4594" i="29"/>
  <c r="A4594" i="29"/>
  <c r="E4593" i="29"/>
  <c r="D4593" i="29"/>
  <c r="C4593" i="29"/>
  <c r="B4593" i="29"/>
  <c r="A4593" i="29"/>
  <c r="E4592" i="29"/>
  <c r="D4592" i="29"/>
  <c r="C4592" i="29"/>
  <c r="B4592" i="29"/>
  <c r="A4592" i="29"/>
  <c r="E4591" i="29"/>
  <c r="D4591" i="29"/>
  <c r="C4591" i="29"/>
  <c r="B4591" i="29"/>
  <c r="A4591" i="29"/>
  <c r="E4590" i="29"/>
  <c r="D4590" i="29"/>
  <c r="C4590" i="29"/>
  <c r="B4590" i="29"/>
  <c r="A4590" i="29"/>
  <c r="E4589" i="29"/>
  <c r="D4589" i="29"/>
  <c r="C4589" i="29"/>
  <c r="B4589" i="29"/>
  <c r="A4589" i="29"/>
  <c r="E4588" i="29"/>
  <c r="D4588" i="29"/>
  <c r="C4588" i="29"/>
  <c r="B4588" i="29"/>
  <c r="A4588" i="29"/>
  <c r="E4587" i="29"/>
  <c r="D4587" i="29"/>
  <c r="C4587" i="29"/>
  <c r="B4587" i="29"/>
  <c r="A4587" i="29"/>
  <c r="E4586" i="29"/>
  <c r="D4586" i="29"/>
  <c r="C4586" i="29"/>
  <c r="B4586" i="29"/>
  <c r="A4586" i="29"/>
  <c r="E4585" i="29"/>
  <c r="D4585" i="29"/>
  <c r="C4585" i="29"/>
  <c r="B4585" i="29"/>
  <c r="A4585" i="29"/>
  <c r="E4584" i="29"/>
  <c r="D4584" i="29"/>
  <c r="C4584" i="29"/>
  <c r="B4584" i="29"/>
  <c r="A4584" i="29"/>
  <c r="E4583" i="29"/>
  <c r="D4583" i="29"/>
  <c r="C4583" i="29"/>
  <c r="B4583" i="29"/>
  <c r="A4583" i="29"/>
  <c r="E4582" i="29"/>
  <c r="D4582" i="29"/>
  <c r="C4582" i="29"/>
  <c r="B4582" i="29"/>
  <c r="A4582" i="29"/>
  <c r="E4581" i="29"/>
  <c r="D4581" i="29"/>
  <c r="C4581" i="29"/>
  <c r="B4581" i="29"/>
  <c r="A4581" i="29"/>
  <c r="E4580" i="29"/>
  <c r="D4580" i="29"/>
  <c r="C4580" i="29"/>
  <c r="B4580" i="29"/>
  <c r="A4580" i="29"/>
  <c r="E4579" i="29"/>
  <c r="D4579" i="29"/>
  <c r="C4579" i="29"/>
  <c r="B4579" i="29"/>
  <c r="A4579" i="29"/>
  <c r="E4578" i="29"/>
  <c r="D4578" i="29"/>
  <c r="C4578" i="29"/>
  <c r="B4578" i="29"/>
  <c r="A4578" i="29"/>
  <c r="E4577" i="29"/>
  <c r="D4577" i="29"/>
  <c r="C4577" i="29"/>
  <c r="B4577" i="29"/>
  <c r="A4577" i="29"/>
  <c r="E4576" i="29"/>
  <c r="D4576" i="29"/>
  <c r="C4576" i="29"/>
  <c r="B4576" i="29"/>
  <c r="A4576" i="29"/>
  <c r="E4575" i="29"/>
  <c r="D4575" i="29"/>
  <c r="C4575" i="29"/>
  <c r="B4575" i="29"/>
  <c r="A4575" i="29"/>
  <c r="E4574" i="29"/>
  <c r="D4574" i="29"/>
  <c r="C4574" i="29"/>
  <c r="B4574" i="29"/>
  <c r="A4574" i="29"/>
  <c r="E4573" i="29"/>
  <c r="D4573" i="29"/>
  <c r="C4573" i="29"/>
  <c r="B4573" i="29"/>
  <c r="A4573" i="29"/>
  <c r="E4572" i="29"/>
  <c r="D4572" i="29"/>
  <c r="C4572" i="29"/>
  <c r="B4572" i="29"/>
  <c r="A4572" i="29"/>
  <c r="E4571" i="29"/>
  <c r="D4571" i="29"/>
  <c r="C4571" i="29"/>
  <c r="B4571" i="29"/>
  <c r="A4571" i="29"/>
  <c r="E4570" i="29"/>
  <c r="D4570" i="29"/>
  <c r="C4570" i="29"/>
  <c r="B4570" i="29"/>
  <c r="A4570" i="29"/>
  <c r="E4569" i="29"/>
  <c r="D4569" i="29"/>
  <c r="C4569" i="29"/>
  <c r="B4569" i="29"/>
  <c r="A4569" i="29"/>
  <c r="E4568" i="29"/>
  <c r="D4568" i="29"/>
  <c r="C4568" i="29"/>
  <c r="B4568" i="29"/>
  <c r="A4568" i="29"/>
  <c r="E4567" i="29"/>
  <c r="D4567" i="29"/>
  <c r="C4567" i="29"/>
  <c r="B4567" i="29"/>
  <c r="A4567" i="29"/>
  <c r="E4566" i="29"/>
  <c r="D4566" i="29"/>
  <c r="C4566" i="29"/>
  <c r="B4566" i="29"/>
  <c r="A4566" i="29"/>
  <c r="E4565" i="29"/>
  <c r="D4565" i="29"/>
  <c r="C4565" i="29"/>
  <c r="B4565" i="29"/>
  <c r="A4565" i="29"/>
  <c r="E4564" i="29"/>
  <c r="D4564" i="29"/>
  <c r="C4564" i="29"/>
  <c r="B4564" i="29"/>
  <c r="A4564" i="29"/>
  <c r="E4563" i="29"/>
  <c r="D4563" i="29"/>
  <c r="C4563" i="29"/>
  <c r="B4563" i="29"/>
  <c r="A4563" i="29"/>
  <c r="E4562" i="29"/>
  <c r="D4562" i="29"/>
  <c r="C4562" i="29"/>
  <c r="B4562" i="29"/>
  <c r="A4562" i="29"/>
  <c r="E4561" i="29"/>
  <c r="D4561" i="29"/>
  <c r="C4561" i="29"/>
  <c r="B4561" i="29"/>
  <c r="A4561" i="29"/>
  <c r="E4560" i="29"/>
  <c r="D4560" i="29"/>
  <c r="C4560" i="29"/>
  <c r="B4560" i="29"/>
  <c r="A4560" i="29"/>
  <c r="E4559" i="29"/>
  <c r="D4559" i="29"/>
  <c r="C4559" i="29"/>
  <c r="B4559" i="29"/>
  <c r="A4559" i="29"/>
  <c r="E4558" i="29"/>
  <c r="D4558" i="29"/>
  <c r="C4558" i="29"/>
  <c r="B4558" i="29"/>
  <c r="A4558" i="29"/>
  <c r="E4557" i="29"/>
  <c r="D4557" i="29"/>
  <c r="C4557" i="29"/>
  <c r="B4557" i="29"/>
  <c r="A4557" i="29"/>
  <c r="E4556" i="29"/>
  <c r="D4556" i="29"/>
  <c r="C4556" i="29"/>
  <c r="B4556" i="29"/>
  <c r="A4556" i="29"/>
  <c r="E4555" i="29"/>
  <c r="D4555" i="29"/>
  <c r="C4555" i="29"/>
  <c r="B4555" i="29"/>
  <c r="A4555" i="29"/>
  <c r="E4554" i="29"/>
  <c r="D4554" i="29"/>
  <c r="C4554" i="29"/>
  <c r="B4554" i="29"/>
  <c r="A4554" i="29"/>
  <c r="E4553" i="29"/>
  <c r="D4553" i="29"/>
  <c r="C4553" i="29"/>
  <c r="B4553" i="29"/>
  <c r="A4553" i="29"/>
  <c r="E4552" i="29"/>
  <c r="D4552" i="29"/>
  <c r="C4552" i="29"/>
  <c r="B4552" i="29"/>
  <c r="A4552" i="29"/>
  <c r="E4551" i="29"/>
  <c r="D4551" i="29"/>
  <c r="C4551" i="29"/>
  <c r="B4551" i="29"/>
  <c r="A4551" i="29"/>
  <c r="E4550" i="29"/>
  <c r="D4550" i="29"/>
  <c r="C4550" i="29"/>
  <c r="B4550" i="29"/>
  <c r="A4550" i="29"/>
  <c r="E4549" i="29"/>
  <c r="D4549" i="29"/>
  <c r="C4549" i="29"/>
  <c r="B4549" i="29"/>
  <c r="A4549" i="29"/>
  <c r="E4548" i="29"/>
  <c r="D4548" i="29"/>
  <c r="C4548" i="29"/>
  <c r="B4548" i="29"/>
  <c r="A4548" i="29"/>
  <c r="E4547" i="29"/>
  <c r="D4547" i="29"/>
  <c r="C4547" i="29"/>
  <c r="B4547" i="29"/>
  <c r="A4547" i="29"/>
  <c r="E4546" i="29"/>
  <c r="D4546" i="29"/>
  <c r="C4546" i="29"/>
  <c r="B4546" i="29"/>
  <c r="A4546" i="29"/>
  <c r="E4545" i="29"/>
  <c r="D4545" i="29"/>
  <c r="C4545" i="29"/>
  <c r="B4545" i="29"/>
  <c r="A4545" i="29"/>
  <c r="E4544" i="29"/>
  <c r="D4544" i="29"/>
  <c r="C4544" i="29"/>
  <c r="B4544" i="29"/>
  <c r="A4544" i="29"/>
  <c r="E4543" i="29"/>
  <c r="D4543" i="29"/>
  <c r="C4543" i="29"/>
  <c r="B4543" i="29"/>
  <c r="A4543" i="29"/>
  <c r="E4542" i="29"/>
  <c r="D4542" i="29"/>
  <c r="C4542" i="29"/>
  <c r="B4542" i="29"/>
  <c r="A4542" i="29"/>
  <c r="E4541" i="29"/>
  <c r="D4541" i="29"/>
  <c r="C4541" i="29"/>
  <c r="B4541" i="29"/>
  <c r="A4541" i="29"/>
  <c r="E4540" i="29"/>
  <c r="D4540" i="29"/>
  <c r="C4540" i="29"/>
  <c r="B4540" i="29"/>
  <c r="A4540" i="29"/>
  <c r="E4539" i="29"/>
  <c r="D4539" i="29"/>
  <c r="C4539" i="29"/>
  <c r="B4539" i="29"/>
  <c r="A4539" i="29"/>
  <c r="E4538" i="29"/>
  <c r="D4538" i="29"/>
  <c r="C4538" i="29"/>
  <c r="B4538" i="29"/>
  <c r="A4538" i="29"/>
  <c r="E4537" i="29"/>
  <c r="D4537" i="29"/>
  <c r="C4537" i="29"/>
  <c r="B4537" i="29"/>
  <c r="A4537" i="29"/>
  <c r="E4536" i="29"/>
  <c r="D4536" i="29"/>
  <c r="C4536" i="29"/>
  <c r="B4536" i="29"/>
  <c r="A4536" i="29"/>
  <c r="E4535" i="29"/>
  <c r="D4535" i="29"/>
  <c r="C4535" i="29"/>
  <c r="B4535" i="29"/>
  <c r="A4535" i="29"/>
  <c r="E4534" i="29"/>
  <c r="D4534" i="29"/>
  <c r="C4534" i="29"/>
  <c r="B4534" i="29"/>
  <c r="A4534" i="29"/>
  <c r="E4533" i="29"/>
  <c r="D4533" i="29"/>
  <c r="C4533" i="29"/>
  <c r="B4533" i="29"/>
  <c r="A4533" i="29"/>
  <c r="E4532" i="29"/>
  <c r="D4532" i="29"/>
  <c r="C4532" i="29"/>
  <c r="B4532" i="29"/>
  <c r="A4532" i="29"/>
  <c r="E4531" i="29"/>
  <c r="D4531" i="29"/>
  <c r="C4531" i="29"/>
  <c r="B4531" i="29"/>
  <c r="A4531" i="29"/>
  <c r="E4530" i="29"/>
  <c r="D4530" i="29"/>
  <c r="C4530" i="29"/>
  <c r="B4530" i="29"/>
  <c r="A4530" i="29"/>
  <c r="E4529" i="29"/>
  <c r="D4529" i="29"/>
  <c r="C4529" i="29"/>
  <c r="B4529" i="29"/>
  <c r="A4529" i="29"/>
  <c r="E4528" i="29"/>
  <c r="D4528" i="29"/>
  <c r="C4528" i="29"/>
  <c r="B4528" i="29"/>
  <c r="A4528" i="29"/>
  <c r="E4527" i="29"/>
  <c r="D4527" i="29"/>
  <c r="C4527" i="29"/>
  <c r="B4527" i="29"/>
  <c r="A4527" i="29"/>
  <c r="E4526" i="29"/>
  <c r="D4526" i="29"/>
  <c r="C4526" i="29"/>
  <c r="B4526" i="29"/>
  <c r="A4526" i="29"/>
  <c r="E4525" i="29"/>
  <c r="D4525" i="29"/>
  <c r="C4525" i="29"/>
  <c r="B4525" i="29"/>
  <c r="A4525" i="29"/>
  <c r="E4524" i="29"/>
  <c r="D4524" i="29"/>
  <c r="C4524" i="29"/>
  <c r="B4524" i="29"/>
  <c r="A4524" i="29"/>
  <c r="E4523" i="29"/>
  <c r="D4523" i="29"/>
  <c r="C4523" i="29"/>
  <c r="B4523" i="29"/>
  <c r="A4523" i="29"/>
  <c r="E4522" i="29"/>
  <c r="D4522" i="29"/>
  <c r="C4522" i="29"/>
  <c r="B4522" i="29"/>
  <c r="A4522" i="29"/>
  <c r="E4521" i="29"/>
  <c r="D4521" i="29"/>
  <c r="C4521" i="29"/>
  <c r="B4521" i="29"/>
  <c r="A4521" i="29"/>
  <c r="E4520" i="29"/>
  <c r="D4520" i="29"/>
  <c r="C4520" i="29"/>
  <c r="B4520" i="29"/>
  <c r="A4520" i="29"/>
  <c r="E4519" i="29"/>
  <c r="D4519" i="29"/>
  <c r="C4519" i="29"/>
  <c r="B4519" i="29"/>
  <c r="A4519" i="29"/>
  <c r="E4518" i="29"/>
  <c r="D4518" i="29"/>
  <c r="C4518" i="29"/>
  <c r="B4518" i="29"/>
  <c r="A4518" i="29"/>
  <c r="E4517" i="29"/>
  <c r="D4517" i="29"/>
  <c r="C4517" i="29"/>
  <c r="B4517" i="29"/>
  <c r="A4517" i="29"/>
  <c r="E4516" i="29"/>
  <c r="D4516" i="29"/>
  <c r="C4516" i="29"/>
  <c r="B4516" i="29"/>
  <c r="A4516" i="29"/>
  <c r="E4515" i="29"/>
  <c r="D4515" i="29"/>
  <c r="C4515" i="29"/>
  <c r="B4515" i="29"/>
  <c r="A4515" i="29"/>
  <c r="E4514" i="29"/>
  <c r="D4514" i="29"/>
  <c r="C4514" i="29"/>
  <c r="B4514" i="29"/>
  <c r="A4514" i="29"/>
  <c r="E4513" i="29"/>
  <c r="D4513" i="29"/>
  <c r="C4513" i="29"/>
  <c r="B4513" i="29"/>
  <c r="A4513" i="29"/>
  <c r="E4512" i="29"/>
  <c r="D4512" i="29"/>
  <c r="C4512" i="29"/>
  <c r="B4512" i="29"/>
  <c r="A4512" i="29"/>
  <c r="E4511" i="29"/>
  <c r="D4511" i="29"/>
  <c r="C4511" i="29"/>
  <c r="B4511" i="29"/>
  <c r="A4511" i="29"/>
  <c r="E4510" i="29"/>
  <c r="D4510" i="29"/>
  <c r="C4510" i="29"/>
  <c r="B4510" i="29"/>
  <c r="A4510" i="29"/>
  <c r="E4509" i="29"/>
  <c r="D4509" i="29"/>
  <c r="C4509" i="29"/>
  <c r="B4509" i="29"/>
  <c r="A4509" i="29"/>
  <c r="E4508" i="29"/>
  <c r="D4508" i="29"/>
  <c r="C4508" i="29"/>
  <c r="B4508" i="29"/>
  <c r="A4508" i="29"/>
  <c r="E4507" i="29"/>
  <c r="D4507" i="29"/>
  <c r="C4507" i="29"/>
  <c r="B4507" i="29"/>
  <c r="A4507" i="29"/>
  <c r="E4506" i="29"/>
  <c r="D4506" i="29"/>
  <c r="C4506" i="29"/>
  <c r="B4506" i="29"/>
  <c r="A4506" i="29"/>
  <c r="E4505" i="29"/>
  <c r="D4505" i="29"/>
  <c r="C4505" i="29"/>
  <c r="B4505" i="29"/>
  <c r="A4505" i="29"/>
  <c r="E4504" i="29"/>
  <c r="D4504" i="29"/>
  <c r="C4504" i="29"/>
  <c r="B4504" i="29"/>
  <c r="A4504" i="29"/>
  <c r="E4503" i="29"/>
  <c r="D4503" i="29"/>
  <c r="C4503" i="29"/>
  <c r="B4503" i="29"/>
  <c r="A4503" i="29"/>
  <c r="E4502" i="29"/>
  <c r="D4502" i="29"/>
  <c r="C4502" i="29"/>
  <c r="B4502" i="29"/>
  <c r="A4502" i="29"/>
  <c r="E4501" i="29"/>
  <c r="D4501" i="29"/>
  <c r="C4501" i="29"/>
  <c r="B4501" i="29"/>
  <c r="A4501" i="29"/>
  <c r="E4500" i="29"/>
  <c r="D4500" i="29"/>
  <c r="C4500" i="29"/>
  <c r="B4500" i="29"/>
  <c r="A4500" i="29"/>
  <c r="E4499" i="29"/>
  <c r="D4499" i="29"/>
  <c r="C4499" i="29"/>
  <c r="B4499" i="29"/>
  <c r="A4499" i="29"/>
  <c r="E4498" i="29"/>
  <c r="D4498" i="29"/>
  <c r="C4498" i="29"/>
  <c r="B4498" i="29"/>
  <c r="A4498" i="29"/>
  <c r="E4497" i="29"/>
  <c r="D4497" i="29"/>
  <c r="C4497" i="29"/>
  <c r="B4497" i="29"/>
  <c r="A4497" i="29"/>
  <c r="E4496" i="29"/>
  <c r="D4496" i="29"/>
  <c r="C4496" i="29"/>
  <c r="B4496" i="29"/>
  <c r="A4496" i="29"/>
  <c r="E4495" i="29"/>
  <c r="D4495" i="29"/>
  <c r="C4495" i="29"/>
  <c r="B4495" i="29"/>
  <c r="A4495" i="29"/>
  <c r="E4494" i="29"/>
  <c r="D4494" i="29"/>
  <c r="C4494" i="29"/>
  <c r="B4494" i="29"/>
  <c r="A4494" i="29"/>
  <c r="E4493" i="29"/>
  <c r="D4493" i="29"/>
  <c r="C4493" i="29"/>
  <c r="B4493" i="29"/>
  <c r="A4493" i="29"/>
  <c r="E4492" i="29"/>
  <c r="D4492" i="29"/>
  <c r="C4492" i="29"/>
  <c r="B4492" i="29"/>
  <c r="A4492" i="29"/>
  <c r="E4491" i="29"/>
  <c r="D4491" i="29"/>
  <c r="C4491" i="29"/>
  <c r="B4491" i="29"/>
  <c r="A4491" i="29"/>
  <c r="E4490" i="29"/>
  <c r="D4490" i="29"/>
  <c r="C4490" i="29"/>
  <c r="B4490" i="29"/>
  <c r="A4490" i="29"/>
  <c r="E4489" i="29"/>
  <c r="D4489" i="29"/>
  <c r="C4489" i="29"/>
  <c r="B4489" i="29"/>
  <c r="A4489" i="29"/>
  <c r="E4488" i="29"/>
  <c r="D4488" i="29"/>
  <c r="C4488" i="29"/>
  <c r="B4488" i="29"/>
  <c r="A4488" i="29"/>
  <c r="E4487" i="29"/>
  <c r="D4487" i="29"/>
  <c r="C4487" i="29"/>
  <c r="B4487" i="29"/>
  <c r="A4487" i="29"/>
  <c r="E4486" i="29"/>
  <c r="D4486" i="29"/>
  <c r="C4486" i="29"/>
  <c r="B4486" i="29"/>
  <c r="A4486" i="29"/>
  <c r="E4485" i="29"/>
  <c r="D4485" i="29"/>
  <c r="C4485" i="29"/>
  <c r="B4485" i="29"/>
  <c r="A4485" i="29"/>
  <c r="E4484" i="29"/>
  <c r="D4484" i="29"/>
  <c r="C4484" i="29"/>
  <c r="B4484" i="29"/>
  <c r="A4484" i="29"/>
  <c r="E4483" i="29"/>
  <c r="D4483" i="29"/>
  <c r="C4483" i="29"/>
  <c r="B4483" i="29"/>
  <c r="A4483" i="29"/>
  <c r="E4482" i="29"/>
  <c r="D4482" i="29"/>
  <c r="C4482" i="29"/>
  <c r="B4482" i="29"/>
  <c r="A4482" i="29"/>
  <c r="E4481" i="29"/>
  <c r="D4481" i="29"/>
  <c r="C4481" i="29"/>
  <c r="B4481" i="29"/>
  <c r="A4481" i="29"/>
  <c r="E4480" i="29"/>
  <c r="D4480" i="29"/>
  <c r="C4480" i="29"/>
  <c r="B4480" i="29"/>
  <c r="A4480" i="29"/>
  <c r="E4479" i="29"/>
  <c r="D4479" i="29"/>
  <c r="C4479" i="29"/>
  <c r="B4479" i="29"/>
  <c r="A4479" i="29"/>
  <c r="E4478" i="29"/>
  <c r="D4478" i="29"/>
  <c r="C4478" i="29"/>
  <c r="B4478" i="29"/>
  <c r="A4478" i="29"/>
  <c r="E4477" i="29"/>
  <c r="D4477" i="29"/>
  <c r="C4477" i="29"/>
  <c r="B4477" i="29"/>
  <c r="A4477" i="29"/>
  <c r="E4476" i="29"/>
  <c r="D4476" i="29"/>
  <c r="C4476" i="29"/>
  <c r="B4476" i="29"/>
  <c r="A4476" i="29"/>
  <c r="E4475" i="29"/>
  <c r="D4475" i="29"/>
  <c r="C4475" i="29"/>
  <c r="B4475" i="29"/>
  <c r="A4475" i="29"/>
  <c r="E4474" i="29"/>
  <c r="D4474" i="29"/>
  <c r="C4474" i="29"/>
  <c r="B4474" i="29"/>
  <c r="A4474" i="29"/>
  <c r="E4473" i="29"/>
  <c r="D4473" i="29"/>
  <c r="C4473" i="29"/>
  <c r="B4473" i="29"/>
  <c r="A4473" i="29"/>
  <c r="E4472" i="29"/>
  <c r="D4472" i="29"/>
  <c r="C4472" i="29"/>
  <c r="B4472" i="29"/>
  <c r="A4472" i="29"/>
  <c r="E4471" i="29"/>
  <c r="D4471" i="29"/>
  <c r="C4471" i="29"/>
  <c r="B4471" i="29"/>
  <c r="A4471" i="29"/>
  <c r="E4470" i="29"/>
  <c r="D4470" i="29"/>
  <c r="C4470" i="29"/>
  <c r="B4470" i="29"/>
  <c r="A4470" i="29"/>
  <c r="E4469" i="29"/>
  <c r="D4469" i="29"/>
  <c r="C4469" i="29"/>
  <c r="B4469" i="29"/>
  <c r="A4469" i="29"/>
  <c r="E4468" i="29"/>
  <c r="D4468" i="29"/>
  <c r="C4468" i="29"/>
  <c r="B4468" i="29"/>
  <c r="A4468" i="29"/>
  <c r="E4467" i="29"/>
  <c r="D4467" i="29"/>
  <c r="C4467" i="29"/>
  <c r="B4467" i="29"/>
  <c r="A4467" i="29"/>
  <c r="E4466" i="29"/>
  <c r="D4466" i="29"/>
  <c r="C4466" i="29"/>
  <c r="B4466" i="29"/>
  <c r="A4466" i="29"/>
  <c r="E4465" i="29"/>
  <c r="D4465" i="29"/>
  <c r="C4465" i="29"/>
  <c r="B4465" i="29"/>
  <c r="A4465" i="29"/>
  <c r="E4464" i="29"/>
  <c r="D4464" i="29"/>
  <c r="C4464" i="29"/>
  <c r="B4464" i="29"/>
  <c r="A4464" i="29"/>
  <c r="E4463" i="29"/>
  <c r="D4463" i="29"/>
  <c r="C4463" i="29"/>
  <c r="B4463" i="29"/>
  <c r="A4463" i="29"/>
  <c r="E4462" i="29"/>
  <c r="D4462" i="29"/>
  <c r="C4462" i="29"/>
  <c r="B4462" i="29"/>
  <c r="A4462" i="29"/>
  <c r="E4461" i="29"/>
  <c r="D4461" i="29"/>
  <c r="C4461" i="29"/>
  <c r="B4461" i="29"/>
  <c r="A4461" i="29"/>
  <c r="E4460" i="29"/>
  <c r="D4460" i="29"/>
  <c r="C4460" i="29"/>
  <c r="B4460" i="29"/>
  <c r="A4460" i="29"/>
  <c r="E4459" i="29"/>
  <c r="D4459" i="29"/>
  <c r="C4459" i="29"/>
  <c r="B4459" i="29"/>
  <c r="A4459" i="29"/>
  <c r="E4458" i="29"/>
  <c r="D4458" i="29"/>
  <c r="C4458" i="29"/>
  <c r="B4458" i="29"/>
  <c r="A4458" i="29"/>
  <c r="E4457" i="29"/>
  <c r="D4457" i="29"/>
  <c r="C4457" i="29"/>
  <c r="B4457" i="29"/>
  <c r="A4457" i="29"/>
  <c r="E4456" i="29"/>
  <c r="D4456" i="29"/>
  <c r="C4456" i="29"/>
  <c r="B4456" i="29"/>
  <c r="A4456" i="29"/>
  <c r="E4455" i="29"/>
  <c r="D4455" i="29"/>
  <c r="C4455" i="29"/>
  <c r="B4455" i="29"/>
  <c r="A4455" i="29"/>
  <c r="E4454" i="29"/>
  <c r="D4454" i="29"/>
  <c r="C4454" i="29"/>
  <c r="B4454" i="29"/>
  <c r="A4454" i="29"/>
  <c r="E4453" i="29"/>
  <c r="D4453" i="29"/>
  <c r="C4453" i="29"/>
  <c r="B4453" i="29"/>
  <c r="A4453" i="29"/>
  <c r="E4452" i="29"/>
  <c r="D4452" i="29"/>
  <c r="C4452" i="29"/>
  <c r="B4452" i="29"/>
  <c r="A4452" i="29"/>
  <c r="E4451" i="29"/>
  <c r="D4451" i="29"/>
  <c r="C4451" i="29"/>
  <c r="B4451" i="29"/>
  <c r="A4451" i="29"/>
  <c r="E4450" i="29"/>
  <c r="D4450" i="29"/>
  <c r="C4450" i="29"/>
  <c r="B4450" i="29"/>
  <c r="A4450" i="29"/>
  <c r="E4449" i="29"/>
  <c r="D4449" i="29"/>
  <c r="C4449" i="29"/>
  <c r="B4449" i="29"/>
  <c r="A4449" i="29"/>
  <c r="E4448" i="29"/>
  <c r="D4448" i="29"/>
  <c r="C4448" i="29"/>
  <c r="B4448" i="29"/>
  <c r="A4448" i="29"/>
  <c r="E4447" i="29"/>
  <c r="D4447" i="29"/>
  <c r="C4447" i="29"/>
  <c r="B4447" i="29"/>
  <c r="A4447" i="29"/>
  <c r="E4446" i="29"/>
  <c r="D4446" i="29"/>
  <c r="C4446" i="29"/>
  <c r="B4446" i="29"/>
  <c r="A4446" i="29"/>
  <c r="E4445" i="29"/>
  <c r="D4445" i="29"/>
  <c r="C4445" i="29"/>
  <c r="B4445" i="29"/>
  <c r="A4445" i="29"/>
  <c r="E4444" i="29"/>
  <c r="D4444" i="29"/>
  <c r="C4444" i="29"/>
  <c r="B4444" i="29"/>
  <c r="A4444" i="29"/>
  <c r="E4443" i="29"/>
  <c r="D4443" i="29"/>
  <c r="C4443" i="29"/>
  <c r="B4443" i="29"/>
  <c r="A4443" i="29"/>
  <c r="E4442" i="29"/>
  <c r="D4442" i="29"/>
  <c r="C4442" i="29"/>
  <c r="B4442" i="29"/>
  <c r="A4442" i="29"/>
  <c r="E4441" i="29"/>
  <c r="D4441" i="29"/>
  <c r="C4441" i="29"/>
  <c r="B4441" i="29"/>
  <c r="A4441" i="29"/>
  <c r="E4440" i="29"/>
  <c r="D4440" i="29"/>
  <c r="C4440" i="29"/>
  <c r="B4440" i="29"/>
  <c r="A4440" i="29"/>
  <c r="E4439" i="29"/>
  <c r="D4439" i="29"/>
  <c r="C4439" i="29"/>
  <c r="B4439" i="29"/>
  <c r="A4439" i="29"/>
  <c r="E4438" i="29"/>
  <c r="D4438" i="29"/>
  <c r="C4438" i="29"/>
  <c r="B4438" i="29"/>
  <c r="A4438" i="29"/>
  <c r="E4437" i="29"/>
  <c r="D4437" i="29"/>
  <c r="C4437" i="29"/>
  <c r="B4437" i="29"/>
  <c r="A4437" i="29"/>
  <c r="E4436" i="29"/>
  <c r="D4436" i="29"/>
  <c r="C4436" i="29"/>
  <c r="B4436" i="29"/>
  <c r="A4436" i="29"/>
  <c r="E4435" i="29"/>
  <c r="D4435" i="29"/>
  <c r="C4435" i="29"/>
  <c r="B4435" i="29"/>
  <c r="A4435" i="29"/>
  <c r="E4434" i="29"/>
  <c r="D4434" i="29"/>
  <c r="C4434" i="29"/>
  <c r="B4434" i="29"/>
  <c r="A4434" i="29"/>
  <c r="E4433" i="29"/>
  <c r="D4433" i="29"/>
  <c r="C4433" i="29"/>
  <c r="B4433" i="29"/>
  <c r="A4433" i="29"/>
  <c r="E4432" i="29"/>
  <c r="D4432" i="29"/>
  <c r="C4432" i="29"/>
  <c r="B4432" i="29"/>
  <c r="A4432" i="29"/>
  <c r="E4431" i="29"/>
  <c r="D4431" i="29"/>
  <c r="C4431" i="29"/>
  <c r="B4431" i="29"/>
  <c r="A4431" i="29"/>
  <c r="E4430" i="29"/>
  <c r="D4430" i="29"/>
  <c r="C4430" i="29"/>
  <c r="B4430" i="29"/>
  <c r="A4430" i="29"/>
  <c r="E4429" i="29"/>
  <c r="D4429" i="29"/>
  <c r="C4429" i="29"/>
  <c r="B4429" i="29"/>
  <c r="A4429" i="29"/>
  <c r="E4428" i="29"/>
  <c r="D4428" i="29"/>
  <c r="C4428" i="29"/>
  <c r="B4428" i="29"/>
  <c r="A4428" i="29"/>
  <c r="E4427" i="29"/>
  <c r="D4427" i="29"/>
  <c r="C4427" i="29"/>
  <c r="B4427" i="29"/>
  <c r="A4427" i="29"/>
  <c r="E4426" i="29"/>
  <c r="D4426" i="29"/>
  <c r="C4426" i="29"/>
  <c r="B4426" i="29"/>
  <c r="A4426" i="29"/>
  <c r="E4425" i="29"/>
  <c r="D4425" i="29"/>
  <c r="C4425" i="29"/>
  <c r="B4425" i="29"/>
  <c r="A4425" i="29"/>
  <c r="E4424" i="29"/>
  <c r="D4424" i="29"/>
  <c r="C4424" i="29"/>
  <c r="B4424" i="29"/>
  <c r="A4424" i="29"/>
  <c r="E4423" i="29"/>
  <c r="D4423" i="29"/>
  <c r="C4423" i="29"/>
  <c r="B4423" i="29"/>
  <c r="A4423" i="29"/>
  <c r="E4422" i="29"/>
  <c r="D4422" i="29"/>
  <c r="C4422" i="29"/>
  <c r="B4422" i="29"/>
  <c r="A4422" i="29"/>
  <c r="E4421" i="29"/>
  <c r="D4421" i="29"/>
  <c r="C4421" i="29"/>
  <c r="B4421" i="29"/>
  <c r="A4421" i="29"/>
  <c r="E4420" i="29"/>
  <c r="D4420" i="29"/>
  <c r="C4420" i="29"/>
  <c r="B4420" i="29"/>
  <c r="A4420" i="29"/>
  <c r="E4419" i="29"/>
  <c r="D4419" i="29"/>
  <c r="C4419" i="29"/>
  <c r="B4419" i="29"/>
  <c r="A4419" i="29"/>
  <c r="E4418" i="29"/>
  <c r="D4418" i="29"/>
  <c r="C4418" i="29"/>
  <c r="B4418" i="29"/>
  <c r="A4418" i="29"/>
  <c r="E4417" i="29"/>
  <c r="D4417" i="29"/>
  <c r="C4417" i="29"/>
  <c r="B4417" i="29"/>
  <c r="A4417" i="29"/>
  <c r="E4416" i="29"/>
  <c r="D4416" i="29"/>
  <c r="C4416" i="29"/>
  <c r="B4416" i="29"/>
  <c r="A4416" i="29"/>
  <c r="E4415" i="29"/>
  <c r="D4415" i="29"/>
  <c r="C4415" i="29"/>
  <c r="B4415" i="29"/>
  <c r="A4415" i="29"/>
  <c r="E4414" i="29"/>
  <c r="D4414" i="29"/>
  <c r="C4414" i="29"/>
  <c r="B4414" i="29"/>
  <c r="A4414" i="29"/>
  <c r="E4413" i="29"/>
  <c r="D4413" i="29"/>
  <c r="C4413" i="29"/>
  <c r="B4413" i="29"/>
  <c r="A4413" i="29"/>
  <c r="E4412" i="29"/>
  <c r="D4412" i="29"/>
  <c r="C4412" i="29"/>
  <c r="B4412" i="29"/>
  <c r="A4412" i="29"/>
  <c r="E4411" i="29"/>
  <c r="D4411" i="29"/>
  <c r="C4411" i="29"/>
  <c r="B4411" i="29"/>
  <c r="A4411" i="29"/>
  <c r="E4410" i="29"/>
  <c r="D4410" i="29"/>
  <c r="C4410" i="29"/>
  <c r="B4410" i="29"/>
  <c r="A4410" i="29"/>
  <c r="E4409" i="29"/>
  <c r="D4409" i="29"/>
  <c r="C4409" i="29"/>
  <c r="B4409" i="29"/>
  <c r="A4409" i="29"/>
  <c r="E4408" i="29"/>
  <c r="D4408" i="29"/>
  <c r="C4408" i="29"/>
  <c r="B4408" i="29"/>
  <c r="A4408" i="29"/>
  <c r="E4407" i="29"/>
  <c r="D4407" i="29"/>
  <c r="C4407" i="29"/>
  <c r="B4407" i="29"/>
  <c r="A4407" i="29"/>
  <c r="E4406" i="29"/>
  <c r="D4406" i="29"/>
  <c r="C4406" i="29"/>
  <c r="B4406" i="29"/>
  <c r="A4406" i="29"/>
  <c r="E4405" i="29"/>
  <c r="D4405" i="29"/>
  <c r="C4405" i="29"/>
  <c r="B4405" i="29"/>
  <c r="A4405" i="29"/>
  <c r="E4404" i="29"/>
  <c r="D4404" i="29"/>
  <c r="C4404" i="29"/>
  <c r="B4404" i="29"/>
  <c r="A4404" i="29"/>
  <c r="E4403" i="29"/>
  <c r="D4403" i="29"/>
  <c r="C4403" i="29"/>
  <c r="B4403" i="29"/>
  <c r="A4403" i="29"/>
  <c r="E4402" i="29"/>
  <c r="D4402" i="29"/>
  <c r="C4402" i="29"/>
  <c r="B4402" i="29"/>
  <c r="A4402" i="29"/>
  <c r="E4401" i="29"/>
  <c r="D4401" i="29"/>
  <c r="C4401" i="29"/>
  <c r="B4401" i="29"/>
  <c r="A4401" i="29"/>
  <c r="E4400" i="29"/>
  <c r="D4400" i="29"/>
  <c r="C4400" i="29"/>
  <c r="B4400" i="29"/>
  <c r="A4400" i="29"/>
  <c r="E4399" i="29"/>
  <c r="D4399" i="29"/>
  <c r="C4399" i="29"/>
  <c r="B4399" i="29"/>
  <c r="A4399" i="29"/>
  <c r="E4398" i="29"/>
  <c r="D4398" i="29"/>
  <c r="C4398" i="29"/>
  <c r="B4398" i="29"/>
  <c r="A4398" i="29"/>
  <c r="E4397" i="29"/>
  <c r="D4397" i="29"/>
  <c r="C4397" i="29"/>
  <c r="B4397" i="29"/>
  <c r="A4397" i="29"/>
  <c r="E4396" i="29"/>
  <c r="D4396" i="29"/>
  <c r="C4396" i="29"/>
  <c r="B4396" i="29"/>
  <c r="A4396" i="29"/>
  <c r="E4395" i="29"/>
  <c r="D4395" i="29"/>
  <c r="C4395" i="29"/>
  <c r="B4395" i="29"/>
  <c r="A4395" i="29"/>
  <c r="E4394" i="29"/>
  <c r="D4394" i="29"/>
  <c r="C4394" i="29"/>
  <c r="B4394" i="29"/>
  <c r="A4394" i="29"/>
  <c r="E4393" i="29"/>
  <c r="D4393" i="29"/>
  <c r="C4393" i="29"/>
  <c r="B4393" i="29"/>
  <c r="A4393" i="29"/>
  <c r="E4392" i="29"/>
  <c r="D4392" i="29"/>
  <c r="C4392" i="29"/>
  <c r="B4392" i="29"/>
  <c r="A4392" i="29"/>
  <c r="E4391" i="29"/>
  <c r="D4391" i="29"/>
  <c r="C4391" i="29"/>
  <c r="B4391" i="29"/>
  <c r="A4391" i="29"/>
  <c r="E4390" i="29"/>
  <c r="D4390" i="29"/>
  <c r="C4390" i="29"/>
  <c r="B4390" i="29"/>
  <c r="A4390" i="29"/>
  <c r="E4389" i="29"/>
  <c r="D4389" i="29"/>
  <c r="C4389" i="29"/>
  <c r="B4389" i="29"/>
  <c r="A4389" i="29"/>
  <c r="E4388" i="29"/>
  <c r="D4388" i="29"/>
  <c r="C4388" i="29"/>
  <c r="B4388" i="29"/>
  <c r="A4388" i="29"/>
  <c r="E4387" i="29"/>
  <c r="D4387" i="29"/>
  <c r="C4387" i="29"/>
  <c r="B4387" i="29"/>
  <c r="A4387" i="29"/>
  <c r="E4386" i="29"/>
  <c r="D4386" i="29"/>
  <c r="C4386" i="29"/>
  <c r="B4386" i="29"/>
  <c r="A4386" i="29"/>
  <c r="E4385" i="29"/>
  <c r="D4385" i="29"/>
  <c r="C4385" i="29"/>
  <c r="B4385" i="29"/>
  <c r="A4385" i="29"/>
  <c r="E4384" i="29"/>
  <c r="D4384" i="29"/>
  <c r="C4384" i="29"/>
  <c r="B4384" i="29"/>
  <c r="A4384" i="29"/>
  <c r="E4383" i="29"/>
  <c r="D4383" i="29"/>
  <c r="C4383" i="29"/>
  <c r="B4383" i="29"/>
  <c r="A4383" i="29"/>
  <c r="E4382" i="29"/>
  <c r="D4382" i="29"/>
  <c r="C4382" i="29"/>
  <c r="B4382" i="29"/>
  <c r="A4382" i="29"/>
  <c r="E4381" i="29"/>
  <c r="D4381" i="29"/>
  <c r="C4381" i="29"/>
  <c r="B4381" i="29"/>
  <c r="A4381" i="29"/>
  <c r="E4380" i="29"/>
  <c r="D4380" i="29"/>
  <c r="C4380" i="29"/>
  <c r="B4380" i="29"/>
  <c r="A4380" i="29"/>
  <c r="E4379" i="29"/>
  <c r="D4379" i="29"/>
  <c r="C4379" i="29"/>
  <c r="B4379" i="29"/>
  <c r="A4379" i="29"/>
  <c r="E4378" i="29"/>
  <c r="D4378" i="29"/>
  <c r="C4378" i="29"/>
  <c r="B4378" i="29"/>
  <c r="A4378" i="29"/>
  <c r="E4377" i="29"/>
  <c r="D4377" i="29"/>
  <c r="C4377" i="29"/>
  <c r="B4377" i="29"/>
  <c r="A4377" i="29"/>
  <c r="E4376" i="29"/>
  <c r="D4376" i="29"/>
  <c r="C4376" i="29"/>
  <c r="B4376" i="29"/>
  <c r="A4376" i="29"/>
  <c r="E4375" i="29"/>
  <c r="D4375" i="29"/>
  <c r="C4375" i="29"/>
  <c r="B4375" i="29"/>
  <c r="A4375" i="29"/>
  <c r="E4374" i="29"/>
  <c r="D4374" i="29"/>
  <c r="C4374" i="29"/>
  <c r="B4374" i="29"/>
  <c r="A4374" i="29"/>
  <c r="E4373" i="29"/>
  <c r="D4373" i="29"/>
  <c r="C4373" i="29"/>
  <c r="B4373" i="29"/>
  <c r="A4373" i="29"/>
  <c r="E4372" i="29"/>
  <c r="D4372" i="29"/>
  <c r="C4372" i="29"/>
  <c r="B4372" i="29"/>
  <c r="A4372" i="29"/>
  <c r="E4371" i="29"/>
  <c r="D4371" i="29"/>
  <c r="C4371" i="29"/>
  <c r="B4371" i="29"/>
  <c r="A4371" i="29"/>
  <c r="E4370" i="29"/>
  <c r="D4370" i="29"/>
  <c r="C4370" i="29"/>
  <c r="B4370" i="29"/>
  <c r="A4370" i="29"/>
  <c r="E4369" i="29"/>
  <c r="D4369" i="29"/>
  <c r="C4369" i="29"/>
  <c r="B4369" i="29"/>
  <c r="A4369" i="29"/>
  <c r="E4368" i="29"/>
  <c r="D4368" i="29"/>
  <c r="C4368" i="29"/>
  <c r="B4368" i="29"/>
  <c r="A4368" i="29"/>
  <c r="E4367" i="29"/>
  <c r="D4367" i="29"/>
  <c r="C4367" i="29"/>
  <c r="B4367" i="29"/>
  <c r="A4367" i="29"/>
  <c r="E4366" i="29"/>
  <c r="D4366" i="29"/>
  <c r="C4366" i="29"/>
  <c r="B4366" i="29"/>
  <c r="A4366" i="29"/>
  <c r="E4365" i="29"/>
  <c r="D4365" i="29"/>
  <c r="C4365" i="29"/>
  <c r="B4365" i="29"/>
  <c r="A4365" i="29"/>
  <c r="E4364" i="29"/>
  <c r="D4364" i="29"/>
  <c r="C4364" i="29"/>
  <c r="B4364" i="29"/>
  <c r="A4364" i="29"/>
  <c r="E4363" i="29"/>
  <c r="D4363" i="29"/>
  <c r="C4363" i="29"/>
  <c r="B4363" i="29"/>
  <c r="A4363" i="29"/>
  <c r="E4362" i="29"/>
  <c r="D4362" i="29"/>
  <c r="C4362" i="29"/>
  <c r="B4362" i="29"/>
  <c r="A4362" i="29"/>
  <c r="E4361" i="29"/>
  <c r="D4361" i="29"/>
  <c r="C4361" i="29"/>
  <c r="B4361" i="29"/>
  <c r="A4361" i="29"/>
  <c r="E4360" i="29"/>
  <c r="D4360" i="29"/>
  <c r="C4360" i="29"/>
  <c r="B4360" i="29"/>
  <c r="A4360" i="29"/>
  <c r="E4359" i="29"/>
  <c r="D4359" i="29"/>
  <c r="C4359" i="29"/>
  <c r="B4359" i="29"/>
  <c r="A4359" i="29"/>
  <c r="E4358" i="29"/>
  <c r="D4358" i="29"/>
  <c r="C4358" i="29"/>
  <c r="B4358" i="29"/>
  <c r="A4358" i="29"/>
  <c r="E4357" i="29"/>
  <c r="D4357" i="29"/>
  <c r="C4357" i="29"/>
  <c r="B4357" i="29"/>
  <c r="A4357" i="29"/>
  <c r="E4356" i="29"/>
  <c r="D4356" i="29"/>
  <c r="C4356" i="29"/>
  <c r="B4356" i="29"/>
  <c r="A4356" i="29"/>
  <c r="E4355" i="29"/>
  <c r="D4355" i="29"/>
  <c r="C4355" i="29"/>
  <c r="B4355" i="29"/>
  <c r="A4355" i="29"/>
  <c r="E4354" i="29"/>
  <c r="D4354" i="29"/>
  <c r="C4354" i="29"/>
  <c r="B4354" i="29"/>
  <c r="A4354" i="29"/>
  <c r="E4353" i="29"/>
  <c r="D4353" i="29"/>
  <c r="C4353" i="29"/>
  <c r="B4353" i="29"/>
  <c r="A4353" i="29"/>
  <c r="E4352" i="29"/>
  <c r="D4352" i="29"/>
  <c r="C4352" i="29"/>
  <c r="B4352" i="29"/>
  <c r="A4352" i="29"/>
  <c r="E4351" i="29"/>
  <c r="D4351" i="29"/>
  <c r="C4351" i="29"/>
  <c r="B4351" i="29"/>
  <c r="A4351" i="29"/>
  <c r="E4350" i="29"/>
  <c r="D4350" i="29"/>
  <c r="C4350" i="29"/>
  <c r="B4350" i="29"/>
  <c r="A4350" i="29"/>
  <c r="E4349" i="29"/>
  <c r="D4349" i="29"/>
  <c r="C4349" i="29"/>
  <c r="B4349" i="29"/>
  <c r="A4349" i="29"/>
  <c r="E4348" i="29"/>
  <c r="D4348" i="29"/>
  <c r="C4348" i="29"/>
  <c r="B4348" i="29"/>
  <c r="A4348" i="29"/>
  <c r="E4347" i="29"/>
  <c r="D4347" i="29"/>
  <c r="C4347" i="29"/>
  <c r="B4347" i="29"/>
  <c r="A4347" i="29"/>
  <c r="E4346" i="29"/>
  <c r="D4346" i="29"/>
  <c r="C4346" i="29"/>
  <c r="B4346" i="29"/>
  <c r="A4346" i="29"/>
  <c r="E4345" i="29"/>
  <c r="D4345" i="29"/>
  <c r="C4345" i="29"/>
  <c r="B4345" i="29"/>
  <c r="A4345" i="29"/>
  <c r="E4344" i="29"/>
  <c r="D4344" i="29"/>
  <c r="C4344" i="29"/>
  <c r="B4344" i="29"/>
  <c r="A4344" i="29"/>
  <c r="E4343" i="29"/>
  <c r="D4343" i="29"/>
  <c r="C4343" i="29"/>
  <c r="B4343" i="29"/>
  <c r="A4343" i="29"/>
  <c r="E4342" i="29"/>
  <c r="D4342" i="29"/>
  <c r="C4342" i="29"/>
  <c r="B4342" i="29"/>
  <c r="A4342" i="29"/>
  <c r="E4341" i="29"/>
  <c r="D4341" i="29"/>
  <c r="C4341" i="29"/>
  <c r="B4341" i="29"/>
  <c r="A4341" i="29"/>
  <c r="E4340" i="29"/>
  <c r="D4340" i="29"/>
  <c r="C4340" i="29"/>
  <c r="B4340" i="29"/>
  <c r="A4340" i="29"/>
  <c r="E4339" i="29"/>
  <c r="D4339" i="29"/>
  <c r="C4339" i="29"/>
  <c r="B4339" i="29"/>
  <c r="A4339" i="29"/>
  <c r="E4338" i="29"/>
  <c r="D4338" i="29"/>
  <c r="C4338" i="29"/>
  <c r="B4338" i="29"/>
  <c r="A4338" i="29"/>
  <c r="E4337" i="29"/>
  <c r="D4337" i="29"/>
  <c r="C4337" i="29"/>
  <c r="B4337" i="29"/>
  <c r="A4337" i="29"/>
  <c r="E4336" i="29"/>
  <c r="D4336" i="29"/>
  <c r="C4336" i="29"/>
  <c r="B4336" i="29"/>
  <c r="A4336" i="29"/>
  <c r="E4335" i="29"/>
  <c r="D4335" i="29"/>
  <c r="C4335" i="29"/>
  <c r="B4335" i="29"/>
  <c r="A4335" i="29"/>
  <c r="E4334" i="29"/>
  <c r="D4334" i="29"/>
  <c r="C4334" i="29"/>
  <c r="B4334" i="29"/>
  <c r="A4334" i="29"/>
  <c r="E4333" i="29"/>
  <c r="D4333" i="29"/>
  <c r="C4333" i="29"/>
  <c r="B4333" i="29"/>
  <c r="A4333" i="29"/>
  <c r="E4332" i="29"/>
  <c r="D4332" i="29"/>
  <c r="C4332" i="29"/>
  <c r="B4332" i="29"/>
  <c r="A4332" i="29"/>
  <c r="E4331" i="29"/>
  <c r="D4331" i="29"/>
  <c r="C4331" i="29"/>
  <c r="B4331" i="29"/>
  <c r="A4331" i="29"/>
  <c r="E4330" i="29"/>
  <c r="D4330" i="29"/>
  <c r="C4330" i="29"/>
  <c r="B4330" i="29"/>
  <c r="A4330" i="29"/>
  <c r="E4329" i="29"/>
  <c r="D4329" i="29"/>
  <c r="C4329" i="29"/>
  <c r="B4329" i="29"/>
  <c r="A4329" i="29"/>
  <c r="E4328" i="29"/>
  <c r="D4328" i="29"/>
  <c r="C4328" i="29"/>
  <c r="B4328" i="29"/>
  <c r="A4328" i="29"/>
  <c r="E4327" i="29"/>
  <c r="D4327" i="29"/>
  <c r="C4327" i="29"/>
  <c r="B4327" i="29"/>
  <c r="A4327" i="29"/>
  <c r="E4326" i="29"/>
  <c r="D4326" i="29"/>
  <c r="C4326" i="29"/>
  <c r="B4326" i="29"/>
  <c r="A4326" i="29"/>
  <c r="E4325" i="29"/>
  <c r="D4325" i="29"/>
  <c r="C4325" i="29"/>
  <c r="B4325" i="29"/>
  <c r="A4325" i="29"/>
  <c r="E4324" i="29"/>
  <c r="D4324" i="29"/>
  <c r="C4324" i="29"/>
  <c r="B4324" i="29"/>
  <c r="A4324" i="29"/>
  <c r="E4323" i="29"/>
  <c r="D4323" i="29"/>
  <c r="C4323" i="29"/>
  <c r="B4323" i="29"/>
  <c r="A4323" i="29"/>
  <c r="E4322" i="29"/>
  <c r="D4322" i="29"/>
  <c r="C4322" i="29"/>
  <c r="B4322" i="29"/>
  <c r="A4322" i="29"/>
  <c r="E4321" i="29"/>
  <c r="D4321" i="29"/>
  <c r="C4321" i="29"/>
  <c r="B4321" i="29"/>
  <c r="A4321" i="29"/>
  <c r="E4320" i="29"/>
  <c r="D4320" i="29"/>
  <c r="C4320" i="29"/>
  <c r="B4320" i="29"/>
  <c r="A4320" i="29"/>
  <c r="E4319" i="29"/>
  <c r="D4319" i="29"/>
  <c r="C4319" i="29"/>
  <c r="B4319" i="29"/>
  <c r="A4319" i="29"/>
  <c r="E4318" i="29"/>
  <c r="D4318" i="29"/>
  <c r="C4318" i="29"/>
  <c r="B4318" i="29"/>
  <c r="A4318" i="29"/>
  <c r="E4317" i="29"/>
  <c r="D4317" i="29"/>
  <c r="C4317" i="29"/>
  <c r="B4317" i="29"/>
  <c r="A4317" i="29"/>
  <c r="E4316" i="29"/>
  <c r="D4316" i="29"/>
  <c r="C4316" i="29"/>
  <c r="B4316" i="29"/>
  <c r="A4316" i="29"/>
  <c r="E4315" i="29"/>
  <c r="D4315" i="29"/>
  <c r="C4315" i="29"/>
  <c r="B4315" i="29"/>
  <c r="A4315" i="29"/>
  <c r="E4314" i="29"/>
  <c r="D4314" i="29"/>
  <c r="C4314" i="29"/>
  <c r="B4314" i="29"/>
  <c r="A4314" i="29"/>
  <c r="E4313" i="29"/>
  <c r="D4313" i="29"/>
  <c r="C4313" i="29"/>
  <c r="B4313" i="29"/>
  <c r="A4313" i="29"/>
  <c r="E4312" i="29"/>
  <c r="D4312" i="29"/>
  <c r="C4312" i="29"/>
  <c r="B4312" i="29"/>
  <c r="A4312" i="29"/>
  <c r="E4311" i="29"/>
  <c r="D4311" i="29"/>
  <c r="C4311" i="29"/>
  <c r="B4311" i="29"/>
  <c r="A4311" i="29"/>
  <c r="E4310" i="29"/>
  <c r="D4310" i="29"/>
  <c r="C4310" i="29"/>
  <c r="B4310" i="29"/>
  <c r="A4310" i="29"/>
  <c r="E4309" i="29"/>
  <c r="D4309" i="29"/>
  <c r="C4309" i="29"/>
  <c r="B4309" i="29"/>
  <c r="A4309" i="29"/>
  <c r="E4308" i="29"/>
  <c r="D4308" i="29"/>
  <c r="C4308" i="29"/>
  <c r="B4308" i="29"/>
  <c r="A4308" i="29"/>
  <c r="E4307" i="29"/>
  <c r="D4307" i="29"/>
  <c r="C4307" i="29"/>
  <c r="B4307" i="29"/>
  <c r="A4307" i="29"/>
  <c r="E4306" i="29"/>
  <c r="D4306" i="29"/>
  <c r="C4306" i="29"/>
  <c r="B4306" i="29"/>
  <c r="A4306" i="29"/>
  <c r="E4305" i="29"/>
  <c r="D4305" i="29"/>
  <c r="C4305" i="29"/>
  <c r="B4305" i="29"/>
  <c r="A4305" i="29"/>
  <c r="E4304" i="29"/>
  <c r="D4304" i="29"/>
  <c r="C4304" i="29"/>
  <c r="B4304" i="29"/>
  <c r="A4304" i="29"/>
  <c r="E4303" i="29"/>
  <c r="D4303" i="29"/>
  <c r="C4303" i="29"/>
  <c r="B4303" i="29"/>
  <c r="A4303" i="29"/>
  <c r="E4302" i="29"/>
  <c r="D4302" i="29"/>
  <c r="C4302" i="29"/>
  <c r="B4302" i="29"/>
  <c r="A4302" i="29"/>
  <c r="E4301" i="29"/>
  <c r="D4301" i="29"/>
  <c r="C4301" i="29"/>
  <c r="B4301" i="29"/>
  <c r="A4301" i="29"/>
  <c r="E4300" i="29"/>
  <c r="D4300" i="29"/>
  <c r="C4300" i="29"/>
  <c r="B4300" i="29"/>
  <c r="A4300" i="29"/>
  <c r="E4299" i="29"/>
  <c r="D4299" i="29"/>
  <c r="C4299" i="29"/>
  <c r="B4299" i="29"/>
  <c r="A4299" i="29"/>
  <c r="E4298" i="29"/>
  <c r="D4298" i="29"/>
  <c r="C4298" i="29"/>
  <c r="B4298" i="29"/>
  <c r="A4298" i="29"/>
  <c r="E4297" i="29"/>
  <c r="D4297" i="29"/>
  <c r="C4297" i="29"/>
  <c r="B4297" i="29"/>
  <c r="A4297" i="29"/>
  <c r="E4296" i="29"/>
  <c r="D4296" i="29"/>
  <c r="C4296" i="29"/>
  <c r="B4296" i="29"/>
  <c r="A4296" i="29"/>
  <c r="E4295" i="29"/>
  <c r="D4295" i="29"/>
  <c r="C4295" i="29"/>
  <c r="B4295" i="29"/>
  <c r="A4295" i="29"/>
  <c r="E4294" i="29"/>
  <c r="D4294" i="29"/>
  <c r="C4294" i="29"/>
  <c r="B4294" i="29"/>
  <c r="A4294" i="29"/>
  <c r="E4293" i="29"/>
  <c r="D4293" i="29"/>
  <c r="C4293" i="29"/>
  <c r="B4293" i="29"/>
  <c r="A4293" i="29"/>
  <c r="E4292" i="29"/>
  <c r="D4292" i="29"/>
  <c r="C4292" i="29"/>
  <c r="B4292" i="29"/>
  <c r="A4292" i="29"/>
  <c r="E4291" i="29"/>
  <c r="D4291" i="29"/>
  <c r="C4291" i="29"/>
  <c r="B4291" i="29"/>
  <c r="A4291" i="29"/>
  <c r="E4290" i="29"/>
  <c r="D4290" i="29"/>
  <c r="C4290" i="29"/>
  <c r="B4290" i="29"/>
  <c r="A4290" i="29"/>
  <c r="E4289" i="29"/>
  <c r="D4289" i="29"/>
  <c r="C4289" i="29"/>
  <c r="B4289" i="29"/>
  <c r="A4289" i="29"/>
  <c r="E4288" i="29"/>
  <c r="D4288" i="29"/>
  <c r="C4288" i="29"/>
  <c r="B4288" i="29"/>
  <c r="A4288" i="29"/>
  <c r="E4287" i="29"/>
  <c r="D4287" i="29"/>
  <c r="C4287" i="29"/>
  <c r="B4287" i="29"/>
  <c r="A4287" i="29"/>
  <c r="E4286" i="29"/>
  <c r="D4286" i="29"/>
  <c r="C4286" i="29"/>
  <c r="B4286" i="29"/>
  <c r="A4286" i="29"/>
  <c r="E4285" i="29"/>
  <c r="D4285" i="29"/>
  <c r="C4285" i="29"/>
  <c r="B4285" i="29"/>
  <c r="A4285" i="29"/>
  <c r="E4284" i="29"/>
  <c r="D4284" i="29"/>
  <c r="C4284" i="29"/>
  <c r="B4284" i="29"/>
  <c r="A4284" i="29"/>
  <c r="E4283" i="29"/>
  <c r="D4283" i="29"/>
  <c r="C4283" i="29"/>
  <c r="B4283" i="29"/>
  <c r="A4283" i="29"/>
  <c r="E4282" i="29"/>
  <c r="D4282" i="29"/>
  <c r="C4282" i="29"/>
  <c r="B4282" i="29"/>
  <c r="A4282" i="29"/>
  <c r="E4281" i="29"/>
  <c r="D4281" i="29"/>
  <c r="C4281" i="29"/>
  <c r="B4281" i="29"/>
  <c r="A4281" i="29"/>
  <c r="E4280" i="29"/>
  <c r="D4280" i="29"/>
  <c r="C4280" i="29"/>
  <c r="B4280" i="29"/>
  <c r="A4280" i="29"/>
  <c r="E4279" i="29"/>
  <c r="D4279" i="29"/>
  <c r="C4279" i="29"/>
  <c r="B4279" i="29"/>
  <c r="A4279" i="29"/>
  <c r="E4278" i="29"/>
  <c r="D4278" i="29"/>
  <c r="C4278" i="29"/>
  <c r="B4278" i="29"/>
  <c r="A4278" i="29"/>
  <c r="E4277" i="29"/>
  <c r="D4277" i="29"/>
  <c r="C4277" i="29"/>
  <c r="B4277" i="29"/>
  <c r="A4277" i="29"/>
  <c r="E4276" i="29"/>
  <c r="D4276" i="29"/>
  <c r="C4276" i="29"/>
  <c r="B4276" i="29"/>
  <c r="A4276" i="29"/>
  <c r="E4275" i="29"/>
  <c r="D4275" i="29"/>
  <c r="C4275" i="29"/>
  <c r="B4275" i="29"/>
  <c r="A4275" i="29"/>
  <c r="E4274" i="29"/>
  <c r="D4274" i="29"/>
  <c r="C4274" i="29"/>
  <c r="B4274" i="29"/>
  <c r="A4274" i="29"/>
  <c r="E4273" i="29"/>
  <c r="D4273" i="29"/>
  <c r="C4273" i="29"/>
  <c r="B4273" i="29"/>
  <c r="A4273" i="29"/>
  <c r="E4272" i="29"/>
  <c r="D4272" i="29"/>
  <c r="C4272" i="29"/>
  <c r="B4272" i="29"/>
  <c r="A4272" i="29"/>
  <c r="E4271" i="29"/>
  <c r="D4271" i="29"/>
  <c r="C4271" i="29"/>
  <c r="B4271" i="29"/>
  <c r="A4271" i="29"/>
  <c r="E4270" i="29"/>
  <c r="D4270" i="29"/>
  <c r="C4270" i="29"/>
  <c r="B4270" i="29"/>
  <c r="A4270" i="29"/>
  <c r="E4269" i="29"/>
  <c r="D4269" i="29"/>
  <c r="C4269" i="29"/>
  <c r="B4269" i="29"/>
  <c r="A4269" i="29"/>
  <c r="E4268" i="29"/>
  <c r="D4268" i="29"/>
  <c r="C4268" i="29"/>
  <c r="B4268" i="29"/>
  <c r="A4268" i="29"/>
  <c r="E4267" i="29"/>
  <c r="D4267" i="29"/>
  <c r="C4267" i="29"/>
  <c r="B4267" i="29"/>
  <c r="A4267" i="29"/>
  <c r="E4266" i="29"/>
  <c r="D4266" i="29"/>
  <c r="C4266" i="29"/>
  <c r="B4266" i="29"/>
  <c r="A4266" i="29"/>
  <c r="E4265" i="29"/>
  <c r="D4265" i="29"/>
  <c r="C4265" i="29"/>
  <c r="B4265" i="29"/>
  <c r="A4265" i="29"/>
  <c r="E4264" i="29"/>
  <c r="D4264" i="29"/>
  <c r="C4264" i="29"/>
  <c r="B4264" i="29"/>
  <c r="A4264" i="29"/>
  <c r="E4263" i="29"/>
  <c r="D4263" i="29"/>
  <c r="C4263" i="29"/>
  <c r="B4263" i="29"/>
  <c r="A4263" i="29"/>
  <c r="E4262" i="29"/>
  <c r="D4262" i="29"/>
  <c r="C4262" i="29"/>
  <c r="B4262" i="29"/>
  <c r="A4262" i="29"/>
  <c r="E4261" i="29"/>
  <c r="D4261" i="29"/>
  <c r="C4261" i="29"/>
  <c r="B4261" i="29"/>
  <c r="A4261" i="29"/>
  <c r="E4260" i="29"/>
  <c r="D4260" i="29"/>
  <c r="C4260" i="29"/>
  <c r="B4260" i="29"/>
  <c r="A4260" i="29"/>
  <c r="E4259" i="29"/>
  <c r="D4259" i="29"/>
  <c r="C4259" i="29"/>
  <c r="B4259" i="29"/>
  <c r="A4259" i="29"/>
  <c r="E4258" i="29"/>
  <c r="D4258" i="29"/>
  <c r="C4258" i="29"/>
  <c r="B4258" i="29"/>
  <c r="A4258" i="29"/>
  <c r="E4257" i="29"/>
  <c r="D4257" i="29"/>
  <c r="C4257" i="29"/>
  <c r="B4257" i="29"/>
  <c r="A4257" i="29"/>
  <c r="E4256" i="29"/>
  <c r="D4256" i="29"/>
  <c r="C4256" i="29"/>
  <c r="B4256" i="29"/>
  <c r="A4256" i="29"/>
  <c r="E4255" i="29"/>
  <c r="D4255" i="29"/>
  <c r="C4255" i="29"/>
  <c r="B4255" i="29"/>
  <c r="A4255" i="29"/>
  <c r="E4254" i="29"/>
  <c r="D4254" i="29"/>
  <c r="C4254" i="29"/>
  <c r="B4254" i="29"/>
  <c r="A4254" i="29"/>
  <c r="E4253" i="29"/>
  <c r="D4253" i="29"/>
  <c r="C4253" i="29"/>
  <c r="B4253" i="29"/>
  <c r="A4253" i="29"/>
  <c r="E4252" i="29"/>
  <c r="D4252" i="29"/>
  <c r="C4252" i="29"/>
  <c r="B4252" i="29"/>
  <c r="A4252" i="29"/>
  <c r="E4251" i="29"/>
  <c r="D4251" i="29"/>
  <c r="C4251" i="29"/>
  <c r="B4251" i="29"/>
  <c r="A4251" i="29"/>
  <c r="E4250" i="29"/>
  <c r="D4250" i="29"/>
  <c r="C4250" i="29"/>
  <c r="B4250" i="29"/>
  <c r="A4250" i="29"/>
  <c r="E4249" i="29"/>
  <c r="D4249" i="29"/>
  <c r="C4249" i="29"/>
  <c r="B4249" i="29"/>
  <c r="A4249" i="29"/>
  <c r="E4248" i="29"/>
  <c r="D4248" i="29"/>
  <c r="C4248" i="29"/>
  <c r="B4248" i="29"/>
  <c r="A4248" i="29"/>
  <c r="E4247" i="29"/>
  <c r="D4247" i="29"/>
  <c r="C4247" i="29"/>
  <c r="B4247" i="29"/>
  <c r="A4247" i="29"/>
  <c r="E4246" i="29"/>
  <c r="D4246" i="29"/>
  <c r="C4246" i="29"/>
  <c r="B4246" i="29"/>
  <c r="A4246" i="29"/>
  <c r="E4245" i="29"/>
  <c r="D4245" i="29"/>
  <c r="C4245" i="29"/>
  <c r="B4245" i="29"/>
  <c r="A4245" i="29"/>
  <c r="E4244" i="29"/>
  <c r="D4244" i="29"/>
  <c r="C4244" i="29"/>
  <c r="B4244" i="29"/>
  <c r="A4244" i="29"/>
  <c r="E4243" i="29"/>
  <c r="D4243" i="29"/>
  <c r="C4243" i="29"/>
  <c r="B4243" i="29"/>
  <c r="A4243" i="29"/>
  <c r="E4242" i="29"/>
  <c r="D4242" i="29"/>
  <c r="C4242" i="29"/>
  <c r="B4242" i="29"/>
  <c r="A4242" i="29"/>
  <c r="E4241" i="29"/>
  <c r="D4241" i="29"/>
  <c r="C4241" i="29"/>
  <c r="B4241" i="29"/>
  <c r="A4241" i="29"/>
  <c r="E4240" i="29"/>
  <c r="D4240" i="29"/>
  <c r="C4240" i="29"/>
  <c r="B4240" i="29"/>
  <c r="A4240" i="29"/>
  <c r="E4239" i="29"/>
  <c r="D4239" i="29"/>
  <c r="C4239" i="29"/>
  <c r="B4239" i="29"/>
  <c r="A4239" i="29"/>
  <c r="E4238" i="29"/>
  <c r="D4238" i="29"/>
  <c r="C4238" i="29"/>
  <c r="B4238" i="29"/>
  <c r="A4238" i="29"/>
  <c r="E4237" i="29"/>
  <c r="D4237" i="29"/>
  <c r="C4237" i="29"/>
  <c r="B4237" i="29"/>
  <c r="A4237" i="29"/>
  <c r="E4236" i="29"/>
  <c r="D4236" i="29"/>
  <c r="C4236" i="29"/>
  <c r="B4236" i="29"/>
  <c r="A4236" i="29"/>
  <c r="E4235" i="29"/>
  <c r="D4235" i="29"/>
  <c r="C4235" i="29"/>
  <c r="B4235" i="29"/>
  <c r="A4235" i="29"/>
  <c r="E4234" i="29"/>
  <c r="D4234" i="29"/>
  <c r="C4234" i="29"/>
  <c r="B4234" i="29"/>
  <c r="A4234" i="29"/>
  <c r="E4233" i="29"/>
  <c r="D4233" i="29"/>
  <c r="C4233" i="29"/>
  <c r="B4233" i="29"/>
  <c r="A4233" i="29"/>
  <c r="E4232" i="29"/>
  <c r="D4232" i="29"/>
  <c r="C4232" i="29"/>
  <c r="B4232" i="29"/>
  <c r="A4232" i="29"/>
  <c r="E4231" i="29"/>
  <c r="D4231" i="29"/>
  <c r="C4231" i="29"/>
  <c r="B4231" i="29"/>
  <c r="A4231" i="29"/>
  <c r="E4230" i="29"/>
  <c r="D4230" i="29"/>
  <c r="C4230" i="29"/>
  <c r="B4230" i="29"/>
  <c r="A4230" i="29"/>
  <c r="E4229" i="29"/>
  <c r="D4229" i="29"/>
  <c r="C4229" i="29"/>
  <c r="B4229" i="29"/>
  <c r="A4229" i="29"/>
  <c r="E4228" i="29"/>
  <c r="D4228" i="29"/>
  <c r="C4228" i="29"/>
  <c r="B4228" i="29"/>
  <c r="A4228" i="29"/>
  <c r="E4227" i="29"/>
  <c r="D4227" i="29"/>
  <c r="C4227" i="29"/>
  <c r="B4227" i="29"/>
  <c r="A4227" i="29"/>
  <c r="E4226" i="29"/>
  <c r="D4226" i="29"/>
  <c r="C4226" i="29"/>
  <c r="B4226" i="29"/>
  <c r="A4226" i="29"/>
  <c r="E4225" i="29"/>
  <c r="D4225" i="29"/>
  <c r="C4225" i="29"/>
  <c r="B4225" i="29"/>
  <c r="A4225" i="29"/>
  <c r="E4224" i="29"/>
  <c r="D4224" i="29"/>
  <c r="C4224" i="29"/>
  <c r="B4224" i="29"/>
  <c r="A4224" i="29"/>
  <c r="E4223" i="29"/>
  <c r="D4223" i="29"/>
  <c r="C4223" i="29"/>
  <c r="B4223" i="29"/>
  <c r="A4223" i="29"/>
  <c r="E4222" i="29"/>
  <c r="D4222" i="29"/>
  <c r="C4222" i="29"/>
  <c r="B4222" i="29"/>
  <c r="A4222" i="29"/>
  <c r="E4221" i="29"/>
  <c r="D4221" i="29"/>
  <c r="C4221" i="29"/>
  <c r="B4221" i="29"/>
  <c r="A4221" i="29"/>
  <c r="E4220" i="29"/>
  <c r="D4220" i="29"/>
  <c r="C4220" i="29"/>
  <c r="B4220" i="29"/>
  <c r="A4220" i="29"/>
  <c r="E4219" i="29"/>
  <c r="D4219" i="29"/>
  <c r="C4219" i="29"/>
  <c r="B4219" i="29"/>
  <c r="A4219" i="29"/>
  <c r="E4218" i="29"/>
  <c r="D4218" i="29"/>
  <c r="C4218" i="29"/>
  <c r="B4218" i="29"/>
  <c r="A4218" i="29"/>
  <c r="E4217" i="29"/>
  <c r="D4217" i="29"/>
  <c r="C4217" i="29"/>
  <c r="B4217" i="29"/>
  <c r="A4217" i="29"/>
  <c r="E4216" i="29"/>
  <c r="D4216" i="29"/>
  <c r="C4216" i="29"/>
  <c r="B4216" i="29"/>
  <c r="A4216" i="29"/>
  <c r="E4215" i="29"/>
  <c r="D4215" i="29"/>
  <c r="C4215" i="29"/>
  <c r="B4215" i="29"/>
  <c r="A4215" i="29"/>
  <c r="E4214" i="29"/>
  <c r="D4214" i="29"/>
  <c r="C4214" i="29"/>
  <c r="B4214" i="29"/>
  <c r="A4214" i="29"/>
  <c r="E4213" i="29"/>
  <c r="D4213" i="29"/>
  <c r="C4213" i="29"/>
  <c r="B4213" i="29"/>
  <c r="A4213" i="29"/>
  <c r="E4212" i="29"/>
  <c r="D4212" i="29"/>
  <c r="C4212" i="29"/>
  <c r="B4212" i="29"/>
  <c r="A4212" i="29"/>
  <c r="E4211" i="29"/>
  <c r="D4211" i="29"/>
  <c r="C4211" i="29"/>
  <c r="B4211" i="29"/>
  <c r="A4211" i="29"/>
  <c r="E4210" i="29"/>
  <c r="D4210" i="29"/>
  <c r="C4210" i="29"/>
  <c r="B4210" i="29"/>
  <c r="A4210" i="29"/>
  <c r="E4209" i="29"/>
  <c r="D4209" i="29"/>
  <c r="C4209" i="29"/>
  <c r="B4209" i="29"/>
  <c r="A4209" i="29"/>
  <c r="E4208" i="29"/>
  <c r="D4208" i="29"/>
  <c r="C4208" i="29"/>
  <c r="B4208" i="29"/>
  <c r="A4208" i="29"/>
  <c r="E4207" i="29"/>
  <c r="D4207" i="29"/>
  <c r="C4207" i="29"/>
  <c r="B4207" i="29"/>
  <c r="A4207" i="29"/>
  <c r="E4206" i="29"/>
  <c r="D4206" i="29"/>
  <c r="C4206" i="29"/>
  <c r="B4206" i="29"/>
  <c r="A4206" i="29"/>
  <c r="E4205" i="29"/>
  <c r="D4205" i="29"/>
  <c r="C4205" i="29"/>
  <c r="B4205" i="29"/>
  <c r="A4205" i="29"/>
  <c r="E4204" i="29"/>
  <c r="D4204" i="29"/>
  <c r="C4204" i="29"/>
  <c r="B4204" i="29"/>
  <c r="A4204" i="29"/>
  <c r="E4203" i="29"/>
  <c r="D4203" i="29"/>
  <c r="C4203" i="29"/>
  <c r="B4203" i="29"/>
  <c r="A4203" i="29"/>
  <c r="E4202" i="29"/>
  <c r="D4202" i="29"/>
  <c r="C4202" i="29"/>
  <c r="B4202" i="29"/>
  <c r="A4202" i="29"/>
  <c r="E4201" i="29"/>
  <c r="D4201" i="29"/>
  <c r="C4201" i="29"/>
  <c r="B4201" i="29"/>
  <c r="A4201" i="29"/>
  <c r="E4200" i="29"/>
  <c r="D4200" i="29"/>
  <c r="C4200" i="29"/>
  <c r="B4200" i="29"/>
  <c r="A4200" i="29"/>
  <c r="E4199" i="29"/>
  <c r="D4199" i="29"/>
  <c r="C4199" i="29"/>
  <c r="B4199" i="29"/>
  <c r="A4199" i="29"/>
  <c r="E4198" i="29"/>
  <c r="D4198" i="29"/>
  <c r="C4198" i="29"/>
  <c r="B4198" i="29"/>
  <c r="A4198" i="29"/>
  <c r="E4197" i="29"/>
  <c r="D4197" i="29"/>
  <c r="C4197" i="29"/>
  <c r="B4197" i="29"/>
  <c r="A4197" i="29"/>
  <c r="E4196" i="29"/>
  <c r="D4196" i="29"/>
  <c r="C4196" i="29"/>
  <c r="B4196" i="29"/>
  <c r="A4196" i="29"/>
  <c r="E4195" i="29"/>
  <c r="D4195" i="29"/>
  <c r="C4195" i="29"/>
  <c r="B4195" i="29"/>
  <c r="A4195" i="29"/>
  <c r="E4194" i="29"/>
  <c r="D4194" i="29"/>
  <c r="C4194" i="29"/>
  <c r="B4194" i="29"/>
  <c r="A4194" i="29"/>
  <c r="E4193" i="29"/>
  <c r="D4193" i="29"/>
  <c r="C4193" i="29"/>
  <c r="B4193" i="29"/>
  <c r="A4193" i="29"/>
  <c r="E4192" i="29"/>
  <c r="D4192" i="29"/>
  <c r="C4192" i="29"/>
  <c r="B4192" i="29"/>
  <c r="A4192" i="29"/>
  <c r="E4191" i="29"/>
  <c r="D4191" i="29"/>
  <c r="C4191" i="29"/>
  <c r="B4191" i="29"/>
  <c r="A4191" i="29"/>
  <c r="E4190" i="29"/>
  <c r="D4190" i="29"/>
  <c r="C4190" i="29"/>
  <c r="B4190" i="29"/>
  <c r="A4190" i="29"/>
  <c r="E4189" i="29"/>
  <c r="D4189" i="29"/>
  <c r="C4189" i="29"/>
  <c r="B4189" i="29"/>
  <c r="A4189" i="29"/>
  <c r="E4188" i="29"/>
  <c r="D4188" i="29"/>
  <c r="C4188" i="29"/>
  <c r="B4188" i="29"/>
  <c r="A4188" i="29"/>
  <c r="E4187" i="29"/>
  <c r="D4187" i="29"/>
  <c r="C4187" i="29"/>
  <c r="B4187" i="29"/>
  <c r="A4187" i="29"/>
  <c r="E4186" i="29"/>
  <c r="D4186" i="29"/>
  <c r="C4186" i="29"/>
  <c r="B4186" i="29"/>
  <c r="A4186" i="29"/>
  <c r="E4185" i="29"/>
  <c r="D4185" i="29"/>
  <c r="C4185" i="29"/>
  <c r="B4185" i="29"/>
  <c r="A4185" i="29"/>
  <c r="E4184" i="29"/>
  <c r="D4184" i="29"/>
  <c r="C4184" i="29"/>
  <c r="B4184" i="29"/>
  <c r="A4184" i="29"/>
  <c r="E4183" i="29"/>
  <c r="D4183" i="29"/>
  <c r="C4183" i="29"/>
  <c r="B4183" i="29"/>
  <c r="A4183" i="29"/>
  <c r="E4182" i="29"/>
  <c r="D4182" i="29"/>
  <c r="C4182" i="29"/>
  <c r="B4182" i="29"/>
  <c r="A4182" i="29"/>
  <c r="E4181" i="29"/>
  <c r="D4181" i="29"/>
  <c r="C4181" i="29"/>
  <c r="B4181" i="29"/>
  <c r="A4181" i="29"/>
  <c r="E4180" i="29"/>
  <c r="D4180" i="29"/>
  <c r="C4180" i="29"/>
  <c r="B4180" i="29"/>
  <c r="A4180" i="29"/>
  <c r="E4179" i="29"/>
  <c r="D4179" i="29"/>
  <c r="C4179" i="29"/>
  <c r="B4179" i="29"/>
  <c r="A4179" i="29"/>
  <c r="E4178" i="29"/>
  <c r="D4178" i="29"/>
  <c r="C4178" i="29"/>
  <c r="B4178" i="29"/>
  <c r="A4178" i="29"/>
  <c r="E4177" i="29"/>
  <c r="D4177" i="29"/>
  <c r="C4177" i="29"/>
  <c r="B4177" i="29"/>
  <c r="A4177" i="29"/>
  <c r="E4176" i="29"/>
  <c r="D4176" i="29"/>
  <c r="C4176" i="29"/>
  <c r="B4176" i="29"/>
  <c r="A4176" i="29"/>
  <c r="E4175" i="29"/>
  <c r="D4175" i="29"/>
  <c r="C4175" i="29"/>
  <c r="B4175" i="29"/>
  <c r="A4175" i="29"/>
  <c r="E4174" i="29"/>
  <c r="D4174" i="29"/>
  <c r="C4174" i="29"/>
  <c r="B4174" i="29"/>
  <c r="A4174" i="29"/>
  <c r="E4173" i="29"/>
  <c r="D4173" i="29"/>
  <c r="C4173" i="29"/>
  <c r="B4173" i="29"/>
  <c r="A4173" i="29"/>
  <c r="E4172" i="29"/>
  <c r="D4172" i="29"/>
  <c r="C4172" i="29"/>
  <c r="B4172" i="29"/>
  <c r="A4172" i="29"/>
  <c r="E4171" i="29"/>
  <c r="D4171" i="29"/>
  <c r="C4171" i="29"/>
  <c r="B4171" i="29"/>
  <c r="A4171" i="29"/>
  <c r="E4170" i="29"/>
  <c r="D4170" i="29"/>
  <c r="C4170" i="29"/>
  <c r="B4170" i="29"/>
  <c r="A4170" i="29"/>
  <c r="E4169" i="29"/>
  <c r="D4169" i="29"/>
  <c r="C4169" i="29"/>
  <c r="B4169" i="29"/>
  <c r="A4169" i="29"/>
  <c r="E4168" i="29"/>
  <c r="D4168" i="29"/>
  <c r="C4168" i="29"/>
  <c r="B4168" i="29"/>
  <c r="A4168" i="29"/>
  <c r="E4167" i="29"/>
  <c r="D4167" i="29"/>
  <c r="C4167" i="29"/>
  <c r="B4167" i="29"/>
  <c r="A4167" i="29"/>
  <c r="E4166" i="29"/>
  <c r="D4166" i="29"/>
  <c r="C4166" i="29"/>
  <c r="B4166" i="29"/>
  <c r="A4166" i="29"/>
  <c r="E4165" i="29"/>
  <c r="D4165" i="29"/>
  <c r="C4165" i="29"/>
  <c r="B4165" i="29"/>
  <c r="A4165" i="29"/>
  <c r="E4164" i="29"/>
  <c r="D4164" i="29"/>
  <c r="C4164" i="29"/>
  <c r="B4164" i="29"/>
  <c r="A4164" i="29"/>
  <c r="E4163" i="29"/>
  <c r="D4163" i="29"/>
  <c r="C4163" i="29"/>
  <c r="B4163" i="29"/>
  <c r="A4163" i="29"/>
  <c r="E4162" i="29"/>
  <c r="D4162" i="29"/>
  <c r="C4162" i="29"/>
  <c r="B4162" i="29"/>
  <c r="A4162" i="29"/>
  <c r="E4161" i="29"/>
  <c r="D4161" i="29"/>
  <c r="C4161" i="29"/>
  <c r="B4161" i="29"/>
  <c r="A4161" i="29"/>
  <c r="E4160" i="29"/>
  <c r="D4160" i="29"/>
  <c r="C4160" i="29"/>
  <c r="B4160" i="29"/>
  <c r="A4160" i="29"/>
  <c r="E4159" i="29"/>
  <c r="D4159" i="29"/>
  <c r="C4159" i="29"/>
  <c r="B4159" i="29"/>
  <c r="A4159" i="29"/>
  <c r="E4158" i="29"/>
  <c r="D4158" i="29"/>
  <c r="C4158" i="29"/>
  <c r="B4158" i="29"/>
  <c r="A4158" i="29"/>
  <c r="E4157" i="29"/>
  <c r="D4157" i="29"/>
  <c r="C4157" i="29"/>
  <c r="B4157" i="29"/>
  <c r="A4157" i="29"/>
  <c r="E4156" i="29"/>
  <c r="D4156" i="29"/>
  <c r="C4156" i="29"/>
  <c r="B4156" i="29"/>
  <c r="A4156" i="29"/>
  <c r="E4155" i="29"/>
  <c r="D4155" i="29"/>
  <c r="C4155" i="29"/>
  <c r="B4155" i="29"/>
  <c r="A4155" i="29"/>
  <c r="E4154" i="29"/>
  <c r="D4154" i="29"/>
  <c r="C4154" i="29"/>
  <c r="B4154" i="29"/>
  <c r="A4154" i="29"/>
  <c r="E4153" i="29"/>
  <c r="D4153" i="29"/>
  <c r="C4153" i="29"/>
  <c r="B4153" i="29"/>
  <c r="A4153" i="29"/>
  <c r="E4152" i="29"/>
  <c r="D4152" i="29"/>
  <c r="C4152" i="29"/>
  <c r="B4152" i="29"/>
  <c r="A4152" i="29"/>
  <c r="E4151" i="29"/>
  <c r="D4151" i="29"/>
  <c r="C4151" i="29"/>
  <c r="B4151" i="29"/>
  <c r="A4151" i="29"/>
  <c r="E4150" i="29"/>
  <c r="D4150" i="29"/>
  <c r="C4150" i="29"/>
  <c r="B4150" i="29"/>
  <c r="A4150" i="29"/>
  <c r="E4149" i="29"/>
  <c r="D4149" i="29"/>
  <c r="C4149" i="29"/>
  <c r="B4149" i="29"/>
  <c r="A4149" i="29"/>
  <c r="E4148" i="29"/>
  <c r="D4148" i="29"/>
  <c r="C4148" i="29"/>
  <c r="B4148" i="29"/>
  <c r="A4148" i="29"/>
  <c r="E4147" i="29"/>
  <c r="D4147" i="29"/>
  <c r="C4147" i="29"/>
  <c r="B4147" i="29"/>
  <c r="A4147" i="29"/>
  <c r="E4146" i="29"/>
  <c r="D4146" i="29"/>
  <c r="C4146" i="29"/>
  <c r="B4146" i="29"/>
  <c r="A4146" i="29"/>
  <c r="E4145" i="29"/>
  <c r="D4145" i="29"/>
  <c r="C4145" i="29"/>
  <c r="B4145" i="29"/>
  <c r="A4145" i="29"/>
  <c r="E4144" i="29"/>
  <c r="D4144" i="29"/>
  <c r="C4144" i="29"/>
  <c r="B4144" i="29"/>
  <c r="A4144" i="29"/>
  <c r="E4143" i="29"/>
  <c r="D4143" i="29"/>
  <c r="C4143" i="29"/>
  <c r="B4143" i="29"/>
  <c r="A4143" i="29"/>
  <c r="E4142" i="29"/>
  <c r="D4142" i="29"/>
  <c r="C4142" i="29"/>
  <c r="B4142" i="29"/>
  <c r="A4142" i="29"/>
  <c r="E4141" i="29"/>
  <c r="D4141" i="29"/>
  <c r="C4141" i="29"/>
  <c r="B4141" i="29"/>
  <c r="A4141" i="29"/>
  <c r="E4140" i="29"/>
  <c r="D4140" i="29"/>
  <c r="C4140" i="29"/>
  <c r="B4140" i="29"/>
  <c r="A4140" i="29"/>
  <c r="E4139" i="29"/>
  <c r="D4139" i="29"/>
  <c r="C4139" i="29"/>
  <c r="B4139" i="29"/>
  <c r="A4139" i="29"/>
  <c r="E4138" i="29"/>
  <c r="D4138" i="29"/>
  <c r="C4138" i="29"/>
  <c r="B4138" i="29"/>
  <c r="A4138" i="29"/>
  <c r="E4137" i="29"/>
  <c r="D4137" i="29"/>
  <c r="C4137" i="29"/>
  <c r="B4137" i="29"/>
  <c r="A4137" i="29"/>
  <c r="E4136" i="29"/>
  <c r="D4136" i="29"/>
  <c r="C4136" i="29"/>
  <c r="B4136" i="29"/>
  <c r="A4136" i="29"/>
  <c r="E4135" i="29"/>
  <c r="D4135" i="29"/>
  <c r="C4135" i="29"/>
  <c r="B4135" i="29"/>
  <c r="A4135" i="29"/>
  <c r="E4134" i="29"/>
  <c r="D4134" i="29"/>
  <c r="C4134" i="29"/>
  <c r="B4134" i="29"/>
  <c r="A4134" i="29"/>
  <c r="E4133" i="29"/>
  <c r="D4133" i="29"/>
  <c r="C4133" i="29"/>
  <c r="B4133" i="29"/>
  <c r="A4133" i="29"/>
  <c r="E4132" i="29"/>
  <c r="D4132" i="29"/>
  <c r="C4132" i="29"/>
  <c r="B4132" i="29"/>
  <c r="A4132" i="29"/>
  <c r="E4131" i="29"/>
  <c r="D4131" i="29"/>
  <c r="C4131" i="29"/>
  <c r="B4131" i="29"/>
  <c r="A4131" i="29"/>
  <c r="E4130" i="29"/>
  <c r="D4130" i="29"/>
  <c r="C4130" i="29"/>
  <c r="B4130" i="29"/>
  <c r="A4130" i="29"/>
  <c r="E4129" i="29"/>
  <c r="D4129" i="29"/>
  <c r="C4129" i="29"/>
  <c r="B4129" i="29"/>
  <c r="A4129" i="29"/>
  <c r="E4128" i="29"/>
  <c r="D4128" i="29"/>
  <c r="C4128" i="29"/>
  <c r="B4128" i="29"/>
  <c r="A4128" i="29"/>
  <c r="E4127" i="29"/>
  <c r="D4127" i="29"/>
  <c r="C4127" i="29"/>
  <c r="B4127" i="29"/>
  <c r="A4127" i="29"/>
  <c r="E4126" i="29"/>
  <c r="D4126" i="29"/>
  <c r="C4126" i="29"/>
  <c r="B4126" i="29"/>
  <c r="A4126" i="29"/>
  <c r="E4125" i="29"/>
  <c r="D4125" i="29"/>
  <c r="C4125" i="29"/>
  <c r="B4125" i="29"/>
  <c r="A4125" i="29"/>
  <c r="E4124" i="29"/>
  <c r="D4124" i="29"/>
  <c r="C4124" i="29"/>
  <c r="B4124" i="29"/>
  <c r="A4124" i="29"/>
  <c r="E4123" i="29"/>
  <c r="D4123" i="29"/>
  <c r="C4123" i="29"/>
  <c r="B4123" i="29"/>
  <c r="A4123" i="29"/>
  <c r="E4122" i="29"/>
  <c r="D4122" i="29"/>
  <c r="C4122" i="29"/>
  <c r="B4122" i="29"/>
  <c r="A4122" i="29"/>
  <c r="E4121" i="29"/>
  <c r="D4121" i="29"/>
  <c r="C4121" i="29"/>
  <c r="B4121" i="29"/>
  <c r="A4121" i="29"/>
  <c r="E4120" i="29"/>
  <c r="D4120" i="29"/>
  <c r="C4120" i="29"/>
  <c r="B4120" i="29"/>
  <c r="A4120" i="29"/>
  <c r="E4119" i="29"/>
  <c r="D4119" i="29"/>
  <c r="C4119" i="29"/>
  <c r="B4119" i="29"/>
  <c r="A4119" i="29"/>
  <c r="E4118" i="29"/>
  <c r="D4118" i="29"/>
  <c r="C4118" i="29"/>
  <c r="B4118" i="29"/>
  <c r="A4118" i="29"/>
  <c r="E4117" i="29"/>
  <c r="D4117" i="29"/>
  <c r="C4117" i="29"/>
  <c r="B4117" i="29"/>
  <c r="A4117" i="29"/>
  <c r="E4116" i="29"/>
  <c r="D4116" i="29"/>
  <c r="C4116" i="29"/>
  <c r="B4116" i="29"/>
  <c r="A4116" i="29"/>
  <c r="E4115" i="29"/>
  <c r="D4115" i="29"/>
  <c r="C4115" i="29"/>
  <c r="B4115" i="29"/>
  <c r="A4115" i="29"/>
  <c r="E4114" i="29"/>
  <c r="D4114" i="29"/>
  <c r="C4114" i="29"/>
  <c r="B4114" i="29"/>
  <c r="A4114" i="29"/>
  <c r="E4113" i="29"/>
  <c r="D4113" i="29"/>
  <c r="C4113" i="29"/>
  <c r="B4113" i="29"/>
  <c r="A4113" i="29"/>
  <c r="E4112" i="29"/>
  <c r="D4112" i="29"/>
  <c r="C4112" i="29"/>
  <c r="B4112" i="29"/>
  <c r="A4112" i="29"/>
  <c r="E4111" i="29"/>
  <c r="D4111" i="29"/>
  <c r="C4111" i="29"/>
  <c r="B4111" i="29"/>
  <c r="A4111" i="29"/>
  <c r="E4110" i="29"/>
  <c r="D4110" i="29"/>
  <c r="C4110" i="29"/>
  <c r="B4110" i="29"/>
  <c r="A4110" i="29"/>
  <c r="E4109" i="29"/>
  <c r="D4109" i="29"/>
  <c r="C4109" i="29"/>
  <c r="B4109" i="29"/>
  <c r="A4109" i="29"/>
  <c r="E4108" i="29"/>
  <c r="D4108" i="29"/>
  <c r="C4108" i="29"/>
  <c r="B4108" i="29"/>
  <c r="A4108" i="29"/>
  <c r="E4107" i="29"/>
  <c r="D4107" i="29"/>
  <c r="C4107" i="29"/>
  <c r="B4107" i="29"/>
  <c r="A4107" i="29"/>
  <c r="E4106" i="29"/>
  <c r="D4106" i="29"/>
  <c r="C4106" i="29"/>
  <c r="B4106" i="29"/>
  <c r="A4106" i="29"/>
  <c r="E4105" i="29"/>
  <c r="D4105" i="29"/>
  <c r="C4105" i="29"/>
  <c r="B4105" i="29"/>
  <c r="A4105" i="29"/>
  <c r="E4104" i="29"/>
  <c r="D4104" i="29"/>
  <c r="C4104" i="29"/>
  <c r="B4104" i="29"/>
  <c r="A4104" i="29"/>
  <c r="E4103" i="29"/>
  <c r="D4103" i="29"/>
  <c r="C4103" i="29"/>
  <c r="B4103" i="29"/>
  <c r="A4103" i="29"/>
  <c r="E4102" i="29"/>
  <c r="D4102" i="29"/>
  <c r="C4102" i="29"/>
  <c r="B4102" i="29"/>
  <c r="A4102" i="29"/>
  <c r="E4101" i="29"/>
  <c r="D4101" i="29"/>
  <c r="C4101" i="29"/>
  <c r="B4101" i="29"/>
  <c r="A4101" i="29"/>
  <c r="E4100" i="29"/>
  <c r="D4100" i="29"/>
  <c r="C4100" i="29"/>
  <c r="B4100" i="29"/>
  <c r="A4100" i="29"/>
  <c r="E4099" i="29"/>
  <c r="D4099" i="29"/>
  <c r="C4099" i="29"/>
  <c r="B4099" i="29"/>
  <c r="A4099" i="29"/>
  <c r="E4098" i="29"/>
  <c r="D4098" i="29"/>
  <c r="C4098" i="29"/>
  <c r="B4098" i="29"/>
  <c r="A4098" i="29"/>
  <c r="E4097" i="29"/>
  <c r="D4097" i="29"/>
  <c r="C4097" i="29"/>
  <c r="B4097" i="29"/>
  <c r="A4097" i="29"/>
  <c r="E4096" i="29"/>
  <c r="D4096" i="29"/>
  <c r="C4096" i="29"/>
  <c r="B4096" i="29"/>
  <c r="A4096" i="29"/>
  <c r="E4095" i="29"/>
  <c r="D4095" i="29"/>
  <c r="C4095" i="29"/>
  <c r="B4095" i="29"/>
  <c r="A4095" i="29"/>
  <c r="E4094" i="29"/>
  <c r="D4094" i="29"/>
  <c r="C4094" i="29"/>
  <c r="B4094" i="29"/>
  <c r="A4094" i="29"/>
  <c r="E4093" i="29"/>
  <c r="D4093" i="29"/>
  <c r="C4093" i="29"/>
  <c r="B4093" i="29"/>
  <c r="A4093" i="29"/>
  <c r="E4092" i="29"/>
  <c r="D4092" i="29"/>
  <c r="C4092" i="29"/>
  <c r="B4092" i="29"/>
  <c r="A4092" i="29"/>
  <c r="E4091" i="29"/>
  <c r="D4091" i="29"/>
  <c r="C4091" i="29"/>
  <c r="B4091" i="29"/>
  <c r="A4091" i="29"/>
  <c r="E4090" i="29"/>
  <c r="D4090" i="29"/>
  <c r="C4090" i="29"/>
  <c r="B4090" i="29"/>
  <c r="A4090" i="29"/>
  <c r="E4089" i="29"/>
  <c r="D4089" i="29"/>
  <c r="C4089" i="29"/>
  <c r="B4089" i="29"/>
  <c r="A4089" i="29"/>
  <c r="E4088" i="29"/>
  <c r="D4088" i="29"/>
  <c r="C4088" i="29"/>
  <c r="B4088" i="29"/>
  <c r="A4088" i="29"/>
  <c r="E4087" i="29"/>
  <c r="D4087" i="29"/>
  <c r="C4087" i="29"/>
  <c r="B4087" i="29"/>
  <c r="A4087" i="29"/>
  <c r="E4086" i="29"/>
  <c r="D4086" i="29"/>
  <c r="C4086" i="29"/>
  <c r="B4086" i="29"/>
  <c r="A4086" i="29"/>
  <c r="E4085" i="29"/>
  <c r="D4085" i="29"/>
  <c r="C4085" i="29"/>
  <c r="B4085" i="29"/>
  <c r="A4085" i="29"/>
  <c r="E4084" i="29"/>
  <c r="D4084" i="29"/>
  <c r="C4084" i="29"/>
  <c r="B4084" i="29"/>
  <c r="A4084" i="29"/>
  <c r="E4083" i="29"/>
  <c r="D4083" i="29"/>
  <c r="C4083" i="29"/>
  <c r="B4083" i="29"/>
  <c r="A4083" i="29"/>
  <c r="E4082" i="29"/>
  <c r="D4082" i="29"/>
  <c r="C4082" i="29"/>
  <c r="B4082" i="29"/>
  <c r="A4082" i="29"/>
  <c r="E4081" i="29"/>
  <c r="D4081" i="29"/>
  <c r="C4081" i="29"/>
  <c r="B4081" i="29"/>
  <c r="A4081" i="29"/>
  <c r="E4080" i="29"/>
  <c r="D4080" i="29"/>
  <c r="C4080" i="29"/>
  <c r="B4080" i="29"/>
  <c r="A4080" i="29"/>
  <c r="E4079" i="29"/>
  <c r="D4079" i="29"/>
  <c r="C4079" i="29"/>
  <c r="B4079" i="29"/>
  <c r="A4079" i="29"/>
  <c r="E4078" i="29"/>
  <c r="D4078" i="29"/>
  <c r="C4078" i="29"/>
  <c r="B4078" i="29"/>
  <c r="A4078" i="29"/>
  <c r="E4077" i="29"/>
  <c r="D4077" i="29"/>
  <c r="C4077" i="29"/>
  <c r="B4077" i="29"/>
  <c r="A4077" i="29"/>
  <c r="E4076" i="29"/>
  <c r="D4076" i="29"/>
  <c r="C4076" i="29"/>
  <c r="B4076" i="29"/>
  <c r="A4076" i="29"/>
  <c r="E4075" i="29"/>
  <c r="D4075" i="29"/>
  <c r="C4075" i="29"/>
  <c r="B4075" i="29"/>
  <c r="A4075" i="29"/>
  <c r="E4074" i="29"/>
  <c r="D4074" i="29"/>
  <c r="C4074" i="29"/>
  <c r="B4074" i="29"/>
  <c r="A4074" i="29"/>
  <c r="E4073" i="29"/>
  <c r="D4073" i="29"/>
  <c r="C4073" i="29"/>
  <c r="B4073" i="29"/>
  <c r="A4073" i="29"/>
  <c r="E4072" i="29"/>
  <c r="D4072" i="29"/>
  <c r="C4072" i="29"/>
  <c r="B4072" i="29"/>
  <c r="A4072" i="29"/>
  <c r="E4071" i="29"/>
  <c r="D4071" i="29"/>
  <c r="C4071" i="29"/>
  <c r="B4071" i="29"/>
  <c r="A4071" i="29"/>
  <c r="E4070" i="29"/>
  <c r="D4070" i="29"/>
  <c r="C4070" i="29"/>
  <c r="B4070" i="29"/>
  <c r="A4070" i="29"/>
  <c r="E4069" i="29"/>
  <c r="D4069" i="29"/>
  <c r="C4069" i="29"/>
  <c r="B4069" i="29"/>
  <c r="A4069" i="29"/>
  <c r="E4068" i="29"/>
  <c r="D4068" i="29"/>
  <c r="C4068" i="29"/>
  <c r="B4068" i="29"/>
  <c r="A4068" i="29"/>
  <c r="E4067" i="29"/>
  <c r="D4067" i="29"/>
  <c r="C4067" i="29"/>
  <c r="B4067" i="29"/>
  <c r="A4067" i="29"/>
  <c r="E4066" i="29"/>
  <c r="D4066" i="29"/>
  <c r="C4066" i="29"/>
  <c r="B4066" i="29"/>
  <c r="A4066" i="29"/>
  <c r="E4065" i="29"/>
  <c r="D4065" i="29"/>
  <c r="C4065" i="29"/>
  <c r="B4065" i="29"/>
  <c r="A4065" i="29"/>
  <c r="E4064" i="29"/>
  <c r="D4064" i="29"/>
  <c r="C4064" i="29"/>
  <c r="B4064" i="29"/>
  <c r="A4064" i="29"/>
  <c r="E4063" i="29"/>
  <c r="D4063" i="29"/>
  <c r="C4063" i="29"/>
  <c r="B4063" i="29"/>
  <c r="A4063" i="29"/>
  <c r="E4062" i="29"/>
  <c r="D4062" i="29"/>
  <c r="C4062" i="29"/>
  <c r="B4062" i="29"/>
  <c r="A4062" i="29"/>
  <c r="E4061" i="29"/>
  <c r="D4061" i="29"/>
  <c r="C4061" i="29"/>
  <c r="B4061" i="29"/>
  <c r="A4061" i="29"/>
  <c r="E4060" i="29"/>
  <c r="D4060" i="29"/>
  <c r="C4060" i="29"/>
  <c r="B4060" i="29"/>
  <c r="A4060" i="29"/>
  <c r="E4059" i="29"/>
  <c r="D4059" i="29"/>
  <c r="C4059" i="29"/>
  <c r="B4059" i="29"/>
  <c r="A4059" i="29"/>
  <c r="E4058" i="29"/>
  <c r="D4058" i="29"/>
  <c r="C4058" i="29"/>
  <c r="B4058" i="29"/>
  <c r="A4058" i="29"/>
  <c r="E4057" i="29"/>
  <c r="D4057" i="29"/>
  <c r="C4057" i="29"/>
  <c r="B4057" i="29"/>
  <c r="A4057" i="29"/>
  <c r="E4056" i="29"/>
  <c r="D4056" i="29"/>
  <c r="C4056" i="29"/>
  <c r="B4056" i="29"/>
  <c r="A4056" i="29"/>
  <c r="E4055" i="29"/>
  <c r="D4055" i="29"/>
  <c r="C4055" i="29"/>
  <c r="B4055" i="29"/>
  <c r="A4055" i="29"/>
  <c r="E4054" i="29"/>
  <c r="D4054" i="29"/>
  <c r="C4054" i="29"/>
  <c r="B4054" i="29"/>
  <c r="A4054" i="29"/>
  <c r="E4053" i="29"/>
  <c r="D4053" i="29"/>
  <c r="C4053" i="29"/>
  <c r="B4053" i="29"/>
  <c r="A4053" i="29"/>
  <c r="E4052" i="29"/>
  <c r="D4052" i="29"/>
  <c r="C4052" i="29"/>
  <c r="B4052" i="29"/>
  <c r="A4052" i="29"/>
  <c r="E4051" i="29"/>
  <c r="D4051" i="29"/>
  <c r="C4051" i="29"/>
  <c r="B4051" i="29"/>
  <c r="A4051" i="29"/>
  <c r="E4050" i="29"/>
  <c r="D4050" i="29"/>
  <c r="C4050" i="29"/>
  <c r="B4050" i="29"/>
  <c r="A4050" i="29"/>
  <c r="E4049" i="29"/>
  <c r="D4049" i="29"/>
  <c r="C4049" i="29"/>
  <c r="B4049" i="29"/>
  <c r="A4049" i="29"/>
  <c r="E4048" i="29"/>
  <c r="D4048" i="29"/>
  <c r="C4048" i="29"/>
  <c r="B4048" i="29"/>
  <c r="A4048" i="29"/>
  <c r="E4047" i="29"/>
  <c r="D4047" i="29"/>
  <c r="C4047" i="29"/>
  <c r="B4047" i="29"/>
  <c r="A4047" i="29"/>
  <c r="E4046" i="29"/>
  <c r="D4046" i="29"/>
  <c r="C4046" i="29"/>
  <c r="B4046" i="29"/>
  <c r="A4046" i="29"/>
  <c r="E4045" i="29"/>
  <c r="D4045" i="29"/>
  <c r="C4045" i="29"/>
  <c r="B4045" i="29"/>
  <c r="A4045" i="29"/>
  <c r="E4044" i="29"/>
  <c r="D4044" i="29"/>
  <c r="C4044" i="29"/>
  <c r="B4044" i="29"/>
  <c r="A4044" i="29"/>
  <c r="E4043" i="29"/>
  <c r="D4043" i="29"/>
  <c r="C4043" i="29"/>
  <c r="B4043" i="29"/>
  <c r="A4043" i="29"/>
  <c r="E4042" i="29"/>
  <c r="D4042" i="29"/>
  <c r="C4042" i="29"/>
  <c r="B4042" i="29"/>
  <c r="A4042" i="29"/>
  <c r="E4041" i="29"/>
  <c r="D4041" i="29"/>
  <c r="C4041" i="29"/>
  <c r="B4041" i="29"/>
  <c r="A4041" i="29"/>
  <c r="E4040" i="29"/>
  <c r="D4040" i="29"/>
  <c r="C4040" i="29"/>
  <c r="B4040" i="29"/>
  <c r="A4040" i="29"/>
  <c r="E4039" i="29"/>
  <c r="D4039" i="29"/>
  <c r="C4039" i="29"/>
  <c r="B4039" i="29"/>
  <c r="A4039" i="29"/>
  <c r="E4038" i="29"/>
  <c r="D4038" i="29"/>
  <c r="C4038" i="29"/>
  <c r="B4038" i="29"/>
  <c r="A4038" i="29"/>
  <c r="E4037" i="29"/>
  <c r="D4037" i="29"/>
  <c r="C4037" i="29"/>
  <c r="B4037" i="29"/>
  <c r="A4037" i="29"/>
  <c r="E4036" i="29"/>
  <c r="D4036" i="29"/>
  <c r="C4036" i="29"/>
  <c r="B4036" i="29"/>
  <c r="A4036" i="29"/>
  <c r="E4035" i="29"/>
  <c r="D4035" i="29"/>
  <c r="C4035" i="29"/>
  <c r="B4035" i="29"/>
  <c r="A4035" i="29"/>
  <c r="E4034" i="29"/>
  <c r="D4034" i="29"/>
  <c r="C4034" i="29"/>
  <c r="B4034" i="29"/>
  <c r="A4034" i="29"/>
  <c r="E4033" i="29"/>
  <c r="D4033" i="29"/>
  <c r="C4033" i="29"/>
  <c r="B4033" i="29"/>
  <c r="A4033" i="29"/>
  <c r="E4032" i="29"/>
  <c r="D4032" i="29"/>
  <c r="C4032" i="29"/>
  <c r="B4032" i="29"/>
  <c r="A4032" i="29"/>
  <c r="E4031" i="29"/>
  <c r="D4031" i="29"/>
  <c r="C4031" i="29"/>
  <c r="B4031" i="29"/>
  <c r="A4031" i="29"/>
  <c r="E4030" i="29"/>
  <c r="D4030" i="29"/>
  <c r="C4030" i="29"/>
  <c r="B4030" i="29"/>
  <c r="A4030" i="29"/>
  <c r="E4029" i="29"/>
  <c r="D4029" i="29"/>
  <c r="C4029" i="29"/>
  <c r="B4029" i="29"/>
  <c r="A4029" i="29"/>
  <c r="E4028" i="29"/>
  <c r="D4028" i="29"/>
  <c r="C4028" i="29"/>
  <c r="B4028" i="29"/>
  <c r="A4028" i="29"/>
  <c r="E4027" i="29"/>
  <c r="D4027" i="29"/>
  <c r="C4027" i="29"/>
  <c r="B4027" i="29"/>
  <c r="A4027" i="29"/>
  <c r="E4026" i="29"/>
  <c r="D4026" i="29"/>
  <c r="C4026" i="29"/>
  <c r="B4026" i="29"/>
  <c r="A4026" i="29"/>
  <c r="E4025" i="29"/>
  <c r="D4025" i="29"/>
  <c r="C4025" i="29"/>
  <c r="B4025" i="29"/>
  <c r="A4025" i="29"/>
  <c r="E4024" i="29"/>
  <c r="D4024" i="29"/>
  <c r="C4024" i="29"/>
  <c r="B4024" i="29"/>
  <c r="A4024" i="29"/>
  <c r="E4023" i="29"/>
  <c r="D4023" i="29"/>
  <c r="C4023" i="29"/>
  <c r="B4023" i="29"/>
  <c r="A4023" i="29"/>
  <c r="E4022" i="29"/>
  <c r="D4022" i="29"/>
  <c r="C4022" i="29"/>
  <c r="B4022" i="29"/>
  <c r="A4022" i="29"/>
  <c r="E4021" i="29"/>
  <c r="D4021" i="29"/>
  <c r="C4021" i="29"/>
  <c r="B4021" i="29"/>
  <c r="A4021" i="29"/>
  <c r="E4020" i="29"/>
  <c r="D4020" i="29"/>
  <c r="C4020" i="29"/>
  <c r="B4020" i="29"/>
  <c r="A4020" i="29"/>
  <c r="E4019" i="29"/>
  <c r="D4019" i="29"/>
  <c r="C4019" i="29"/>
  <c r="B4019" i="29"/>
  <c r="A4019" i="29"/>
  <c r="E4018" i="29"/>
  <c r="D4018" i="29"/>
  <c r="C4018" i="29"/>
  <c r="B4018" i="29"/>
  <c r="A4018" i="29"/>
  <c r="E4017" i="29"/>
  <c r="D4017" i="29"/>
  <c r="C4017" i="29"/>
  <c r="B4017" i="29"/>
  <c r="A4017" i="29"/>
  <c r="E4016" i="29"/>
  <c r="D4016" i="29"/>
  <c r="C4016" i="29"/>
  <c r="B4016" i="29"/>
  <c r="A4016" i="29"/>
  <c r="E4015" i="29"/>
  <c r="D4015" i="29"/>
  <c r="C4015" i="29"/>
  <c r="B4015" i="29"/>
  <c r="A4015" i="29"/>
  <c r="E4014" i="29"/>
  <c r="D4014" i="29"/>
  <c r="C4014" i="29"/>
  <c r="B4014" i="29"/>
  <c r="A4014" i="29"/>
  <c r="E4013" i="29"/>
  <c r="D4013" i="29"/>
  <c r="C4013" i="29"/>
  <c r="B4013" i="29"/>
  <c r="A4013" i="29"/>
  <c r="E4012" i="29"/>
  <c r="D4012" i="29"/>
  <c r="C4012" i="29"/>
  <c r="B4012" i="29"/>
  <c r="A4012" i="29"/>
  <c r="E4011" i="29"/>
  <c r="D4011" i="29"/>
  <c r="C4011" i="29"/>
  <c r="B4011" i="29"/>
  <c r="A4011" i="29"/>
  <c r="E4010" i="29"/>
  <c r="D4010" i="29"/>
  <c r="C4010" i="29"/>
  <c r="B4010" i="29"/>
  <c r="A4010" i="29"/>
  <c r="E4009" i="29"/>
  <c r="D4009" i="29"/>
  <c r="C4009" i="29"/>
  <c r="B4009" i="29"/>
  <c r="A4009" i="29"/>
  <c r="E4008" i="29"/>
  <c r="D4008" i="29"/>
  <c r="C4008" i="29"/>
  <c r="B4008" i="29"/>
  <c r="A4008" i="29"/>
  <c r="E4007" i="29"/>
  <c r="D4007" i="29"/>
  <c r="C4007" i="29"/>
  <c r="B4007" i="29"/>
  <c r="A4007" i="29"/>
  <c r="E4006" i="29"/>
  <c r="D4006" i="29"/>
  <c r="C4006" i="29"/>
  <c r="B4006" i="29"/>
  <c r="A4006" i="29"/>
  <c r="E4005" i="29"/>
  <c r="D4005" i="29"/>
  <c r="C4005" i="29"/>
  <c r="B4005" i="29"/>
  <c r="A4005" i="29"/>
  <c r="E4004" i="29"/>
  <c r="D4004" i="29"/>
  <c r="C4004" i="29"/>
  <c r="B4004" i="29"/>
  <c r="A4004" i="29"/>
  <c r="E4003" i="29"/>
  <c r="D4003" i="29"/>
  <c r="C4003" i="29"/>
  <c r="B4003" i="29"/>
  <c r="A4003" i="29"/>
  <c r="E4002" i="29"/>
  <c r="D4002" i="29"/>
  <c r="C4002" i="29"/>
  <c r="B4002" i="29"/>
  <c r="A4002" i="29"/>
  <c r="E4001" i="29"/>
  <c r="D4001" i="29"/>
  <c r="C4001" i="29"/>
  <c r="B4001" i="29"/>
  <c r="A4001" i="29"/>
  <c r="E4000" i="29"/>
  <c r="D4000" i="29"/>
  <c r="C4000" i="29"/>
  <c r="B4000" i="29"/>
  <c r="A4000" i="29"/>
  <c r="E3999" i="29"/>
  <c r="D3999" i="29"/>
  <c r="C3999" i="29"/>
  <c r="B3999" i="29"/>
  <c r="A3999" i="29"/>
  <c r="E3998" i="29"/>
  <c r="D3998" i="29"/>
  <c r="C3998" i="29"/>
  <c r="B3998" i="29"/>
  <c r="A3998" i="29"/>
  <c r="E3997" i="29"/>
  <c r="D3997" i="29"/>
  <c r="C3997" i="29"/>
  <c r="B3997" i="29"/>
  <c r="A3997" i="29"/>
  <c r="E3996" i="29"/>
  <c r="D3996" i="29"/>
  <c r="C3996" i="29"/>
  <c r="B3996" i="29"/>
  <c r="A3996" i="29"/>
  <c r="E3995" i="29"/>
  <c r="D3995" i="29"/>
  <c r="C3995" i="29"/>
  <c r="B3995" i="29"/>
  <c r="A3995" i="29"/>
  <c r="E3994" i="29"/>
  <c r="D3994" i="29"/>
  <c r="C3994" i="29"/>
  <c r="B3994" i="29"/>
  <c r="A3994" i="29"/>
  <c r="E3993" i="29"/>
  <c r="D3993" i="29"/>
  <c r="C3993" i="29"/>
  <c r="B3993" i="29"/>
  <c r="A3993" i="29"/>
  <c r="E3992" i="29"/>
  <c r="D3992" i="29"/>
  <c r="C3992" i="29"/>
  <c r="B3992" i="29"/>
  <c r="A3992" i="29"/>
  <c r="E3991" i="29"/>
  <c r="D3991" i="29"/>
  <c r="C3991" i="29"/>
  <c r="B3991" i="29"/>
  <c r="A3991" i="29"/>
  <c r="E3990" i="29"/>
  <c r="D3990" i="29"/>
  <c r="C3990" i="29"/>
  <c r="B3990" i="29"/>
  <c r="A3990" i="29"/>
  <c r="E3989" i="29"/>
  <c r="D3989" i="29"/>
  <c r="C3989" i="29"/>
  <c r="B3989" i="29"/>
  <c r="A3989" i="29"/>
  <c r="E3988" i="29"/>
  <c r="D3988" i="29"/>
  <c r="C3988" i="29"/>
  <c r="B3988" i="29"/>
  <c r="A3988" i="29"/>
  <c r="E3987" i="29"/>
  <c r="D3987" i="29"/>
  <c r="C3987" i="29"/>
  <c r="B3987" i="29"/>
  <c r="A3987" i="29"/>
  <c r="E3986" i="29"/>
  <c r="D3986" i="29"/>
  <c r="C3986" i="29"/>
  <c r="B3986" i="29"/>
  <c r="A3986" i="29"/>
  <c r="E3985" i="29"/>
  <c r="D3985" i="29"/>
  <c r="C3985" i="29"/>
  <c r="B3985" i="29"/>
  <c r="A3985" i="29"/>
  <c r="E3984" i="29"/>
  <c r="D3984" i="29"/>
  <c r="C3984" i="29"/>
  <c r="B3984" i="29"/>
  <c r="A3984" i="29"/>
  <c r="E3983" i="29"/>
  <c r="D3983" i="29"/>
  <c r="C3983" i="29"/>
  <c r="B3983" i="29"/>
  <c r="A3983" i="29"/>
  <c r="E3982" i="29"/>
  <c r="D3982" i="29"/>
  <c r="C3982" i="29"/>
  <c r="B3982" i="29"/>
  <c r="A3982" i="29"/>
  <c r="E3981" i="29"/>
  <c r="D3981" i="29"/>
  <c r="C3981" i="29"/>
  <c r="B3981" i="29"/>
  <c r="A3981" i="29"/>
  <c r="E3980" i="29"/>
  <c r="D3980" i="29"/>
  <c r="C3980" i="29"/>
  <c r="B3980" i="29"/>
  <c r="A3980" i="29"/>
  <c r="E3979" i="29"/>
  <c r="D3979" i="29"/>
  <c r="C3979" i="29"/>
  <c r="B3979" i="29"/>
  <c r="A3979" i="29"/>
  <c r="E3978" i="29"/>
  <c r="D3978" i="29"/>
  <c r="C3978" i="29"/>
  <c r="B3978" i="29"/>
  <c r="A3978" i="29"/>
  <c r="E3977" i="29"/>
  <c r="D3977" i="29"/>
  <c r="C3977" i="29"/>
  <c r="B3977" i="29"/>
  <c r="A3977" i="29"/>
  <c r="E3976" i="29"/>
  <c r="D3976" i="29"/>
  <c r="C3976" i="29"/>
  <c r="B3976" i="29"/>
  <c r="A3976" i="29"/>
  <c r="E3975" i="29"/>
  <c r="D3975" i="29"/>
  <c r="C3975" i="29"/>
  <c r="B3975" i="29"/>
  <c r="A3975" i="29"/>
  <c r="E3974" i="29"/>
  <c r="D3974" i="29"/>
  <c r="C3974" i="29"/>
  <c r="B3974" i="29"/>
  <c r="A3974" i="29"/>
  <c r="E3973" i="29"/>
  <c r="D3973" i="29"/>
  <c r="C3973" i="29"/>
  <c r="B3973" i="29"/>
  <c r="A3973" i="29"/>
  <c r="E3972" i="29"/>
  <c r="D3972" i="29"/>
  <c r="C3972" i="29"/>
  <c r="B3972" i="29"/>
  <c r="A3972" i="29"/>
  <c r="E3971" i="29"/>
  <c r="D3971" i="29"/>
  <c r="C3971" i="29"/>
  <c r="B3971" i="29"/>
  <c r="A3971" i="29"/>
  <c r="E3970" i="29"/>
  <c r="D3970" i="29"/>
  <c r="C3970" i="29"/>
  <c r="B3970" i="29"/>
  <c r="A3970" i="29"/>
  <c r="E3969" i="29"/>
  <c r="D3969" i="29"/>
  <c r="C3969" i="29"/>
  <c r="B3969" i="29"/>
  <c r="A3969" i="29"/>
  <c r="E3968" i="29"/>
  <c r="D3968" i="29"/>
  <c r="C3968" i="29"/>
  <c r="B3968" i="29"/>
  <c r="A3968" i="29"/>
  <c r="E3967" i="29"/>
  <c r="D3967" i="29"/>
  <c r="C3967" i="29"/>
  <c r="B3967" i="29"/>
  <c r="A3967" i="29"/>
  <c r="E3966" i="29"/>
  <c r="D3966" i="29"/>
  <c r="C3966" i="29"/>
  <c r="B3966" i="29"/>
  <c r="A3966" i="29"/>
  <c r="E3965" i="29"/>
  <c r="D3965" i="29"/>
  <c r="C3965" i="29"/>
  <c r="B3965" i="29"/>
  <c r="A3965" i="29"/>
  <c r="E3964" i="29"/>
  <c r="D3964" i="29"/>
  <c r="C3964" i="29"/>
  <c r="B3964" i="29"/>
  <c r="A3964" i="29"/>
  <c r="E3963" i="29"/>
  <c r="D3963" i="29"/>
  <c r="C3963" i="29"/>
  <c r="B3963" i="29"/>
  <c r="A3963" i="29"/>
  <c r="E3962" i="29"/>
  <c r="D3962" i="29"/>
  <c r="C3962" i="29"/>
  <c r="B3962" i="29"/>
  <c r="A3962" i="29"/>
  <c r="E3961" i="29"/>
  <c r="D3961" i="29"/>
  <c r="C3961" i="29"/>
  <c r="B3961" i="29"/>
  <c r="A3961" i="29"/>
  <c r="E3960" i="29"/>
  <c r="D3960" i="29"/>
  <c r="C3960" i="29"/>
  <c r="B3960" i="29"/>
  <c r="A3960" i="29"/>
  <c r="E3959" i="29"/>
  <c r="D3959" i="29"/>
  <c r="C3959" i="29"/>
  <c r="B3959" i="29"/>
  <c r="A3959" i="29"/>
  <c r="E3958" i="29"/>
  <c r="D3958" i="29"/>
  <c r="C3958" i="29"/>
  <c r="B3958" i="29"/>
  <c r="A3958" i="29"/>
  <c r="E3957" i="29"/>
  <c r="D3957" i="29"/>
  <c r="C3957" i="29"/>
  <c r="B3957" i="29"/>
  <c r="A3957" i="29"/>
  <c r="E3956" i="29"/>
  <c r="D3956" i="29"/>
  <c r="C3956" i="29"/>
  <c r="B3956" i="29"/>
  <c r="A3956" i="29"/>
  <c r="E3955" i="29"/>
  <c r="D3955" i="29"/>
  <c r="C3955" i="29"/>
  <c r="B3955" i="29"/>
  <c r="A3955" i="29"/>
  <c r="E3954" i="29"/>
  <c r="D3954" i="29"/>
  <c r="C3954" i="29"/>
  <c r="B3954" i="29"/>
  <c r="A3954" i="29"/>
  <c r="E3953" i="29"/>
  <c r="D3953" i="29"/>
  <c r="C3953" i="29"/>
  <c r="B3953" i="29"/>
  <c r="A3953" i="29"/>
  <c r="E3952" i="29"/>
  <c r="D3952" i="29"/>
  <c r="C3952" i="29"/>
  <c r="B3952" i="29"/>
  <c r="A3952" i="29"/>
  <c r="E3951" i="29"/>
  <c r="D3951" i="29"/>
  <c r="C3951" i="29"/>
  <c r="B3951" i="29"/>
  <c r="A3951" i="29"/>
  <c r="E3950" i="29"/>
  <c r="D3950" i="29"/>
  <c r="C3950" i="29"/>
  <c r="B3950" i="29"/>
  <c r="A3950" i="29"/>
  <c r="E3949" i="29"/>
  <c r="D3949" i="29"/>
  <c r="C3949" i="29"/>
  <c r="B3949" i="29"/>
  <c r="A3949" i="29"/>
  <c r="E3948" i="29"/>
  <c r="D3948" i="29"/>
  <c r="C3948" i="29"/>
  <c r="B3948" i="29"/>
  <c r="A3948" i="29"/>
  <c r="E3947" i="29"/>
  <c r="D3947" i="29"/>
  <c r="C3947" i="29"/>
  <c r="B3947" i="29"/>
  <c r="A3947" i="29"/>
  <c r="E3946" i="29"/>
  <c r="D3946" i="29"/>
  <c r="C3946" i="29"/>
  <c r="B3946" i="29"/>
  <c r="A3946" i="29"/>
  <c r="E3945" i="29"/>
  <c r="D3945" i="29"/>
  <c r="C3945" i="29"/>
  <c r="B3945" i="29"/>
  <c r="A3945" i="29"/>
  <c r="E3944" i="29"/>
  <c r="D3944" i="29"/>
  <c r="C3944" i="29"/>
  <c r="B3944" i="29"/>
  <c r="A3944" i="29"/>
  <c r="E3943" i="29"/>
  <c r="D3943" i="29"/>
  <c r="C3943" i="29"/>
  <c r="B3943" i="29"/>
  <c r="A3943" i="29"/>
  <c r="E3942" i="29"/>
  <c r="D3942" i="29"/>
  <c r="C3942" i="29"/>
  <c r="B3942" i="29"/>
  <c r="A3942" i="29"/>
  <c r="E3941" i="29"/>
  <c r="D3941" i="29"/>
  <c r="C3941" i="29"/>
  <c r="B3941" i="29"/>
  <c r="A3941" i="29"/>
  <c r="E3940" i="29"/>
  <c r="D3940" i="29"/>
  <c r="C3940" i="29"/>
  <c r="B3940" i="29"/>
  <c r="A3940" i="29"/>
  <c r="E3939" i="29"/>
  <c r="D3939" i="29"/>
  <c r="C3939" i="29"/>
  <c r="B3939" i="29"/>
  <c r="A3939" i="29"/>
  <c r="E3938" i="29"/>
  <c r="D3938" i="29"/>
  <c r="C3938" i="29"/>
  <c r="B3938" i="29"/>
  <c r="A3938" i="29"/>
  <c r="E3937" i="29"/>
  <c r="D3937" i="29"/>
  <c r="C3937" i="29"/>
  <c r="B3937" i="29"/>
  <c r="A3937" i="29"/>
  <c r="E3936" i="29"/>
  <c r="D3936" i="29"/>
  <c r="C3936" i="29"/>
  <c r="B3936" i="29"/>
  <c r="A3936" i="29"/>
  <c r="E3935" i="29"/>
  <c r="D3935" i="29"/>
  <c r="C3935" i="29"/>
  <c r="B3935" i="29"/>
  <c r="A3935" i="29"/>
  <c r="E3934" i="29"/>
  <c r="D3934" i="29"/>
  <c r="C3934" i="29"/>
  <c r="B3934" i="29"/>
  <c r="A3934" i="29"/>
  <c r="E3933" i="29"/>
  <c r="D3933" i="29"/>
  <c r="C3933" i="29"/>
  <c r="B3933" i="29"/>
  <c r="A3933" i="29"/>
  <c r="E3932" i="29"/>
  <c r="D3932" i="29"/>
  <c r="C3932" i="29"/>
  <c r="B3932" i="29"/>
  <c r="A3932" i="29"/>
  <c r="E3931" i="29"/>
  <c r="D3931" i="29"/>
  <c r="C3931" i="29"/>
  <c r="B3931" i="29"/>
  <c r="A3931" i="29"/>
  <c r="E3930" i="29"/>
  <c r="D3930" i="29"/>
  <c r="C3930" i="29"/>
  <c r="B3930" i="29"/>
  <c r="A3930" i="29"/>
  <c r="E3929" i="29"/>
  <c r="D3929" i="29"/>
  <c r="C3929" i="29"/>
  <c r="B3929" i="29"/>
  <c r="A3929" i="29"/>
  <c r="E3928" i="29"/>
  <c r="D3928" i="29"/>
  <c r="C3928" i="29"/>
  <c r="B3928" i="29"/>
  <c r="A3928" i="29"/>
  <c r="E3927" i="29"/>
  <c r="D3927" i="29"/>
  <c r="C3927" i="29"/>
  <c r="B3927" i="29"/>
  <c r="A3927" i="29"/>
  <c r="E3926" i="29"/>
  <c r="D3926" i="29"/>
  <c r="C3926" i="29"/>
  <c r="B3926" i="29"/>
  <c r="A3926" i="29"/>
  <c r="E3925" i="29"/>
  <c r="D3925" i="29"/>
  <c r="C3925" i="29"/>
  <c r="B3925" i="29"/>
  <c r="A3925" i="29"/>
  <c r="E3924" i="29"/>
  <c r="D3924" i="29"/>
  <c r="C3924" i="29"/>
  <c r="B3924" i="29"/>
  <c r="A3924" i="29"/>
  <c r="E3923" i="29"/>
  <c r="D3923" i="29"/>
  <c r="C3923" i="29"/>
  <c r="B3923" i="29"/>
  <c r="A3923" i="29"/>
  <c r="E3922" i="29"/>
  <c r="D3922" i="29"/>
  <c r="C3922" i="29"/>
  <c r="B3922" i="29"/>
  <c r="A3922" i="29"/>
  <c r="E3921" i="29"/>
  <c r="D3921" i="29"/>
  <c r="C3921" i="29"/>
  <c r="B3921" i="29"/>
  <c r="A3921" i="29"/>
  <c r="E3920" i="29"/>
  <c r="D3920" i="29"/>
  <c r="C3920" i="29"/>
  <c r="B3920" i="29"/>
  <c r="A3920" i="29"/>
  <c r="E3919" i="29"/>
  <c r="D3919" i="29"/>
  <c r="C3919" i="29"/>
  <c r="B3919" i="29"/>
  <c r="A3919" i="29"/>
  <c r="E3918" i="29"/>
  <c r="D3918" i="29"/>
  <c r="C3918" i="29"/>
  <c r="B3918" i="29"/>
  <c r="A3918" i="29"/>
  <c r="E3917" i="29"/>
  <c r="D3917" i="29"/>
  <c r="C3917" i="29"/>
  <c r="B3917" i="29"/>
  <c r="A3917" i="29"/>
  <c r="E3916" i="29"/>
  <c r="D3916" i="29"/>
  <c r="C3916" i="29"/>
  <c r="B3916" i="29"/>
  <c r="A3916" i="29"/>
  <c r="E3915" i="29"/>
  <c r="D3915" i="29"/>
  <c r="C3915" i="29"/>
  <c r="B3915" i="29"/>
  <c r="A3915" i="29"/>
  <c r="E3914" i="29"/>
  <c r="D3914" i="29"/>
  <c r="C3914" i="29"/>
  <c r="B3914" i="29"/>
  <c r="A3914" i="29"/>
  <c r="E3913" i="29"/>
  <c r="D3913" i="29"/>
  <c r="C3913" i="29"/>
  <c r="B3913" i="29"/>
  <c r="A3913" i="29"/>
  <c r="E3912" i="29"/>
  <c r="D3912" i="29"/>
  <c r="C3912" i="29"/>
  <c r="B3912" i="29"/>
  <c r="A3912" i="29"/>
  <c r="E3911" i="29"/>
  <c r="D3911" i="29"/>
  <c r="C3911" i="29"/>
  <c r="B3911" i="29"/>
  <c r="A3911" i="29"/>
  <c r="E3910" i="29"/>
  <c r="D3910" i="29"/>
  <c r="C3910" i="29"/>
  <c r="B3910" i="29"/>
  <c r="A3910" i="29"/>
  <c r="E3909" i="29"/>
  <c r="D3909" i="29"/>
  <c r="C3909" i="29"/>
  <c r="B3909" i="29"/>
  <c r="A3909" i="29"/>
  <c r="E3908" i="29"/>
  <c r="D3908" i="29"/>
  <c r="C3908" i="29"/>
  <c r="B3908" i="29"/>
  <c r="A3908" i="29"/>
  <c r="E3907" i="29"/>
  <c r="D3907" i="29"/>
  <c r="C3907" i="29"/>
  <c r="B3907" i="29"/>
  <c r="A3907" i="29"/>
  <c r="E3906" i="29"/>
  <c r="D3906" i="29"/>
  <c r="C3906" i="29"/>
  <c r="B3906" i="29"/>
  <c r="A3906" i="29"/>
  <c r="E3905" i="29"/>
  <c r="D3905" i="29"/>
  <c r="C3905" i="29"/>
  <c r="B3905" i="29"/>
  <c r="A3905" i="29"/>
  <c r="E3904" i="29"/>
  <c r="D3904" i="29"/>
  <c r="C3904" i="29"/>
  <c r="B3904" i="29"/>
  <c r="A3904" i="29"/>
  <c r="E3903" i="29"/>
  <c r="D3903" i="29"/>
  <c r="C3903" i="29"/>
  <c r="B3903" i="29"/>
  <c r="A3903" i="29"/>
  <c r="E3902" i="29"/>
  <c r="D3902" i="29"/>
  <c r="C3902" i="29"/>
  <c r="B3902" i="29"/>
  <c r="A3902" i="29"/>
  <c r="E3901" i="29"/>
  <c r="D3901" i="29"/>
  <c r="C3901" i="29"/>
  <c r="B3901" i="29"/>
  <c r="A3901" i="29"/>
  <c r="E3900" i="29"/>
  <c r="D3900" i="29"/>
  <c r="C3900" i="29"/>
  <c r="B3900" i="29"/>
  <c r="A3900" i="29"/>
  <c r="E3899" i="29"/>
  <c r="D3899" i="29"/>
  <c r="C3899" i="29"/>
  <c r="B3899" i="29"/>
  <c r="A3899" i="29"/>
  <c r="E3898" i="29"/>
  <c r="D3898" i="29"/>
  <c r="C3898" i="29"/>
  <c r="B3898" i="29"/>
  <c r="A3898" i="29"/>
  <c r="E3897" i="29"/>
  <c r="D3897" i="29"/>
  <c r="C3897" i="29"/>
  <c r="B3897" i="29"/>
  <c r="A3897" i="29"/>
  <c r="E3896" i="29"/>
  <c r="D3896" i="29"/>
  <c r="C3896" i="29"/>
  <c r="B3896" i="29"/>
  <c r="A3896" i="29"/>
  <c r="E3895" i="29"/>
  <c r="D3895" i="29"/>
  <c r="C3895" i="29"/>
  <c r="B3895" i="29"/>
  <c r="A3895" i="29"/>
  <c r="E3894" i="29"/>
  <c r="D3894" i="29"/>
  <c r="C3894" i="29"/>
  <c r="B3894" i="29"/>
  <c r="A3894" i="29"/>
  <c r="E3893" i="29"/>
  <c r="D3893" i="29"/>
  <c r="C3893" i="29"/>
  <c r="B3893" i="29"/>
  <c r="A3893" i="29"/>
  <c r="E3892" i="29"/>
  <c r="D3892" i="29"/>
  <c r="C3892" i="29"/>
  <c r="B3892" i="29"/>
  <c r="A3892" i="29"/>
  <c r="E3891" i="29"/>
  <c r="D3891" i="29"/>
  <c r="C3891" i="29"/>
  <c r="B3891" i="29"/>
  <c r="A3891" i="29"/>
  <c r="E3890" i="29"/>
  <c r="D3890" i="29"/>
  <c r="C3890" i="29"/>
  <c r="B3890" i="29"/>
  <c r="A3890" i="29"/>
  <c r="E3889" i="29"/>
  <c r="D3889" i="29"/>
  <c r="C3889" i="29"/>
  <c r="B3889" i="29"/>
  <c r="A3889" i="29"/>
  <c r="E3888" i="29"/>
  <c r="D3888" i="29"/>
  <c r="C3888" i="29"/>
  <c r="B3888" i="29"/>
  <c r="A3888" i="29"/>
  <c r="E3887" i="29"/>
  <c r="D3887" i="29"/>
  <c r="C3887" i="29"/>
  <c r="B3887" i="29"/>
  <c r="A3887" i="29"/>
  <c r="E3886" i="29"/>
  <c r="D3886" i="29"/>
  <c r="C3886" i="29"/>
  <c r="B3886" i="29"/>
  <c r="A3886" i="29"/>
  <c r="E3885" i="29"/>
  <c r="D3885" i="29"/>
  <c r="C3885" i="29"/>
  <c r="B3885" i="29"/>
  <c r="A3885" i="29"/>
  <c r="E3884" i="29"/>
  <c r="D3884" i="29"/>
  <c r="C3884" i="29"/>
  <c r="B3884" i="29"/>
  <c r="A3884" i="29"/>
  <c r="E3883" i="29"/>
  <c r="D3883" i="29"/>
  <c r="C3883" i="29"/>
  <c r="B3883" i="29"/>
  <c r="A3883" i="29"/>
  <c r="E3882" i="29"/>
  <c r="D3882" i="29"/>
  <c r="C3882" i="29"/>
  <c r="B3882" i="29"/>
  <c r="A3882" i="29"/>
  <c r="E3881" i="29"/>
  <c r="D3881" i="29"/>
  <c r="C3881" i="29"/>
  <c r="B3881" i="29"/>
  <c r="A3881" i="29"/>
  <c r="E3880" i="29"/>
  <c r="D3880" i="29"/>
  <c r="C3880" i="29"/>
  <c r="B3880" i="29"/>
  <c r="A3880" i="29"/>
  <c r="E3879" i="29"/>
  <c r="D3879" i="29"/>
  <c r="C3879" i="29"/>
  <c r="B3879" i="29"/>
  <c r="A3879" i="29"/>
  <c r="E3878" i="29"/>
  <c r="D3878" i="29"/>
  <c r="C3878" i="29"/>
  <c r="B3878" i="29"/>
  <c r="A3878" i="29"/>
  <c r="E3877" i="29"/>
  <c r="D3877" i="29"/>
  <c r="C3877" i="29"/>
  <c r="B3877" i="29"/>
  <c r="A3877" i="29"/>
  <c r="E3876" i="29"/>
  <c r="D3876" i="29"/>
  <c r="C3876" i="29"/>
  <c r="B3876" i="29"/>
  <c r="A3876" i="29"/>
  <c r="E3875" i="29"/>
  <c r="D3875" i="29"/>
  <c r="C3875" i="29"/>
  <c r="B3875" i="29"/>
  <c r="A3875" i="29"/>
  <c r="E3874" i="29"/>
  <c r="D3874" i="29"/>
  <c r="C3874" i="29"/>
  <c r="B3874" i="29"/>
  <c r="A3874" i="29"/>
  <c r="E3873" i="29"/>
  <c r="D3873" i="29"/>
  <c r="C3873" i="29"/>
  <c r="B3873" i="29"/>
  <c r="A3873" i="29"/>
  <c r="E3872" i="29"/>
  <c r="D3872" i="29"/>
  <c r="C3872" i="29"/>
  <c r="B3872" i="29"/>
  <c r="A3872" i="29"/>
  <c r="E3871" i="29"/>
  <c r="D3871" i="29"/>
  <c r="C3871" i="29"/>
  <c r="B3871" i="29"/>
  <c r="A3871" i="29"/>
  <c r="E3870" i="29"/>
  <c r="D3870" i="29"/>
  <c r="C3870" i="29"/>
  <c r="B3870" i="29"/>
  <c r="A3870" i="29"/>
  <c r="E3869" i="29"/>
  <c r="D3869" i="29"/>
  <c r="C3869" i="29"/>
  <c r="B3869" i="29"/>
  <c r="A3869" i="29"/>
  <c r="E3868" i="29"/>
  <c r="D3868" i="29"/>
  <c r="C3868" i="29"/>
  <c r="B3868" i="29"/>
  <c r="A3868" i="29"/>
  <c r="E3867" i="29"/>
  <c r="D3867" i="29"/>
  <c r="C3867" i="29"/>
  <c r="B3867" i="29"/>
  <c r="A3867" i="29"/>
  <c r="E3866" i="29"/>
  <c r="D3866" i="29"/>
  <c r="C3866" i="29"/>
  <c r="B3866" i="29"/>
  <c r="A3866" i="29"/>
  <c r="E3865" i="29"/>
  <c r="D3865" i="29"/>
  <c r="C3865" i="29"/>
  <c r="B3865" i="29"/>
  <c r="A3865" i="29"/>
  <c r="E3864" i="29"/>
  <c r="D3864" i="29"/>
  <c r="C3864" i="29"/>
  <c r="B3864" i="29"/>
  <c r="A3864" i="29"/>
  <c r="E3863" i="29"/>
  <c r="D3863" i="29"/>
  <c r="C3863" i="29"/>
  <c r="B3863" i="29"/>
  <c r="A3863" i="29"/>
  <c r="E3862" i="29"/>
  <c r="D3862" i="29"/>
  <c r="C3862" i="29"/>
  <c r="B3862" i="29"/>
  <c r="A3862" i="29"/>
  <c r="E3861" i="29"/>
  <c r="D3861" i="29"/>
  <c r="C3861" i="29"/>
  <c r="B3861" i="29"/>
  <c r="A3861" i="29"/>
  <c r="E3860" i="29"/>
  <c r="D3860" i="29"/>
  <c r="C3860" i="29"/>
  <c r="B3860" i="29"/>
  <c r="A3860" i="29"/>
  <c r="E3859" i="29"/>
  <c r="D3859" i="29"/>
  <c r="C3859" i="29"/>
  <c r="B3859" i="29"/>
  <c r="A3859" i="29"/>
  <c r="E3858" i="29"/>
  <c r="D3858" i="29"/>
  <c r="C3858" i="29"/>
  <c r="B3858" i="29"/>
  <c r="A3858" i="29"/>
  <c r="E3857" i="29"/>
  <c r="D3857" i="29"/>
  <c r="C3857" i="29"/>
  <c r="B3857" i="29"/>
  <c r="A3857" i="29"/>
  <c r="E3856" i="29"/>
  <c r="D3856" i="29"/>
  <c r="C3856" i="29"/>
  <c r="B3856" i="29"/>
  <c r="A3856" i="29"/>
  <c r="E3855" i="29"/>
  <c r="D3855" i="29"/>
  <c r="C3855" i="29"/>
  <c r="B3855" i="29"/>
  <c r="A3855" i="29"/>
  <c r="E3854" i="29"/>
  <c r="D3854" i="29"/>
  <c r="C3854" i="29"/>
  <c r="B3854" i="29"/>
  <c r="A3854" i="29"/>
  <c r="E3853" i="29"/>
  <c r="D3853" i="29"/>
  <c r="C3853" i="29"/>
  <c r="B3853" i="29"/>
  <c r="A3853" i="29"/>
  <c r="E3852" i="29"/>
  <c r="D3852" i="29"/>
  <c r="C3852" i="29"/>
  <c r="B3852" i="29"/>
  <c r="A3852" i="29"/>
  <c r="E3851" i="29"/>
  <c r="D3851" i="29"/>
  <c r="C3851" i="29"/>
  <c r="B3851" i="29"/>
  <c r="A3851" i="29"/>
  <c r="E3850" i="29"/>
  <c r="D3850" i="29"/>
  <c r="C3850" i="29"/>
  <c r="B3850" i="29"/>
  <c r="A3850" i="29"/>
  <c r="E3849" i="29"/>
  <c r="D3849" i="29"/>
  <c r="C3849" i="29"/>
  <c r="B3849" i="29"/>
  <c r="A3849" i="29"/>
  <c r="E3848" i="29"/>
  <c r="D3848" i="29"/>
  <c r="C3848" i="29"/>
  <c r="B3848" i="29"/>
  <c r="A3848" i="29"/>
  <c r="E3847" i="29"/>
  <c r="D3847" i="29"/>
  <c r="C3847" i="29"/>
  <c r="B3847" i="29"/>
  <c r="A3847" i="29"/>
  <c r="E3846" i="29"/>
  <c r="D3846" i="29"/>
  <c r="C3846" i="29"/>
  <c r="B3846" i="29"/>
  <c r="A3846" i="29"/>
  <c r="E3845" i="29"/>
  <c r="D3845" i="29"/>
  <c r="C3845" i="29"/>
  <c r="B3845" i="29"/>
  <c r="A3845" i="29"/>
  <c r="E3844" i="29"/>
  <c r="D3844" i="29"/>
  <c r="C3844" i="29"/>
  <c r="B3844" i="29"/>
  <c r="A3844" i="29"/>
  <c r="E3843" i="29"/>
  <c r="D3843" i="29"/>
  <c r="C3843" i="29"/>
  <c r="B3843" i="29"/>
  <c r="A3843" i="29"/>
  <c r="E3842" i="29"/>
  <c r="D3842" i="29"/>
  <c r="C3842" i="29"/>
  <c r="B3842" i="29"/>
  <c r="A3842" i="29"/>
  <c r="E3841" i="29"/>
  <c r="D3841" i="29"/>
  <c r="C3841" i="29"/>
  <c r="B3841" i="29"/>
  <c r="A3841" i="29"/>
  <c r="E3840" i="29"/>
  <c r="D3840" i="29"/>
  <c r="C3840" i="29"/>
  <c r="B3840" i="29"/>
  <c r="A3840" i="29"/>
  <c r="E3839" i="29"/>
  <c r="D3839" i="29"/>
  <c r="C3839" i="29"/>
  <c r="B3839" i="29"/>
  <c r="A3839" i="29"/>
  <c r="E3838" i="29"/>
  <c r="D3838" i="29"/>
  <c r="C3838" i="29"/>
  <c r="B3838" i="29"/>
  <c r="A3838" i="29"/>
  <c r="E3837" i="29"/>
  <c r="D3837" i="29"/>
  <c r="C3837" i="29"/>
  <c r="B3837" i="29"/>
  <c r="A3837" i="29"/>
  <c r="E3836" i="29"/>
  <c r="D3836" i="29"/>
  <c r="C3836" i="29"/>
  <c r="B3836" i="29"/>
  <c r="A3836" i="29"/>
  <c r="E3835" i="29"/>
  <c r="D3835" i="29"/>
  <c r="C3835" i="29"/>
  <c r="B3835" i="29"/>
  <c r="A3835" i="29"/>
  <c r="E3834" i="29"/>
  <c r="D3834" i="29"/>
  <c r="C3834" i="29"/>
  <c r="B3834" i="29"/>
  <c r="A3834" i="29"/>
  <c r="E3833" i="29"/>
  <c r="D3833" i="29"/>
  <c r="C3833" i="29"/>
  <c r="B3833" i="29"/>
  <c r="A3833" i="29"/>
  <c r="E3832" i="29"/>
  <c r="D3832" i="29"/>
  <c r="C3832" i="29"/>
  <c r="B3832" i="29"/>
  <c r="A3832" i="29"/>
  <c r="E3831" i="29"/>
  <c r="D3831" i="29"/>
  <c r="C3831" i="29"/>
  <c r="B3831" i="29"/>
  <c r="A3831" i="29"/>
  <c r="E3830" i="29"/>
  <c r="D3830" i="29"/>
  <c r="C3830" i="29"/>
  <c r="B3830" i="29"/>
  <c r="A3830" i="29"/>
  <c r="E3829" i="29"/>
  <c r="D3829" i="29"/>
  <c r="C3829" i="29"/>
  <c r="B3829" i="29"/>
  <c r="A3829" i="29"/>
  <c r="E3828" i="29"/>
  <c r="D3828" i="29"/>
  <c r="C3828" i="29"/>
  <c r="B3828" i="29"/>
  <c r="A3828" i="29"/>
  <c r="E3827" i="29"/>
  <c r="D3827" i="29"/>
  <c r="C3827" i="29"/>
  <c r="B3827" i="29"/>
  <c r="A3827" i="29"/>
  <c r="E3826" i="29"/>
  <c r="D3826" i="29"/>
  <c r="C3826" i="29"/>
  <c r="B3826" i="29"/>
  <c r="A3826" i="29"/>
  <c r="E3825" i="29"/>
  <c r="D3825" i="29"/>
  <c r="C3825" i="29"/>
  <c r="B3825" i="29"/>
  <c r="A3825" i="29"/>
  <c r="E3824" i="29"/>
  <c r="D3824" i="29"/>
  <c r="C3824" i="29"/>
  <c r="B3824" i="29"/>
  <c r="A3824" i="29"/>
  <c r="E3823" i="29"/>
  <c r="D3823" i="29"/>
  <c r="C3823" i="29"/>
  <c r="B3823" i="29"/>
  <c r="A3823" i="29"/>
  <c r="E3822" i="29"/>
  <c r="D3822" i="29"/>
  <c r="C3822" i="29"/>
  <c r="B3822" i="29"/>
  <c r="A3822" i="29"/>
  <c r="E3821" i="29"/>
  <c r="D3821" i="29"/>
  <c r="C3821" i="29"/>
  <c r="B3821" i="29"/>
  <c r="A3821" i="29"/>
  <c r="E3820" i="29"/>
  <c r="D3820" i="29"/>
  <c r="C3820" i="29"/>
  <c r="B3820" i="29"/>
  <c r="A3820" i="29"/>
  <c r="E3819" i="29"/>
  <c r="D3819" i="29"/>
  <c r="C3819" i="29"/>
  <c r="B3819" i="29"/>
  <c r="A3819" i="29"/>
  <c r="E3818" i="29"/>
  <c r="D3818" i="29"/>
  <c r="C3818" i="29"/>
  <c r="B3818" i="29"/>
  <c r="A3818" i="29"/>
  <c r="E3817" i="29"/>
  <c r="D3817" i="29"/>
  <c r="C3817" i="29"/>
  <c r="B3817" i="29"/>
  <c r="A3817" i="29"/>
  <c r="E3816" i="29"/>
  <c r="D3816" i="29"/>
  <c r="C3816" i="29"/>
  <c r="B3816" i="29"/>
  <c r="A3816" i="29"/>
  <c r="E3815" i="29"/>
  <c r="D3815" i="29"/>
  <c r="C3815" i="29"/>
  <c r="B3815" i="29"/>
  <c r="A3815" i="29"/>
  <c r="E3814" i="29"/>
  <c r="D3814" i="29"/>
  <c r="C3814" i="29"/>
  <c r="B3814" i="29"/>
  <c r="A3814" i="29"/>
  <c r="E3813" i="29"/>
  <c r="D3813" i="29"/>
  <c r="C3813" i="29"/>
  <c r="B3813" i="29"/>
  <c r="A3813" i="29"/>
  <c r="E3812" i="29"/>
  <c r="D3812" i="29"/>
  <c r="C3812" i="29"/>
  <c r="B3812" i="29"/>
  <c r="A3812" i="29"/>
  <c r="E3811" i="29"/>
  <c r="D3811" i="29"/>
  <c r="C3811" i="29"/>
  <c r="B3811" i="29"/>
  <c r="A3811" i="29"/>
  <c r="E3810" i="29"/>
  <c r="D3810" i="29"/>
  <c r="C3810" i="29"/>
  <c r="B3810" i="29"/>
  <c r="A3810" i="29"/>
  <c r="E3809" i="29"/>
  <c r="D3809" i="29"/>
  <c r="C3809" i="29"/>
  <c r="B3809" i="29"/>
  <c r="A3809" i="29"/>
  <c r="E3808" i="29"/>
  <c r="D3808" i="29"/>
  <c r="C3808" i="29"/>
  <c r="B3808" i="29"/>
  <c r="A3808" i="29"/>
  <c r="E3807" i="29"/>
  <c r="D3807" i="29"/>
  <c r="C3807" i="29"/>
  <c r="B3807" i="29"/>
  <c r="A3807" i="29"/>
  <c r="E3806" i="29"/>
  <c r="D3806" i="29"/>
  <c r="C3806" i="29"/>
  <c r="B3806" i="29"/>
  <c r="A3806" i="29"/>
  <c r="E3805" i="29"/>
  <c r="D3805" i="29"/>
  <c r="C3805" i="29"/>
  <c r="B3805" i="29"/>
  <c r="A3805" i="29"/>
  <c r="E3804" i="29"/>
  <c r="D3804" i="29"/>
  <c r="C3804" i="29"/>
  <c r="B3804" i="29"/>
  <c r="A3804" i="29"/>
  <c r="E3803" i="29"/>
  <c r="D3803" i="29"/>
  <c r="C3803" i="29"/>
  <c r="B3803" i="29"/>
  <c r="A3803" i="29"/>
  <c r="E3802" i="29"/>
  <c r="D3802" i="29"/>
  <c r="C3802" i="29"/>
  <c r="B3802" i="29"/>
  <c r="A3802" i="29"/>
  <c r="E3801" i="29"/>
  <c r="D3801" i="29"/>
  <c r="C3801" i="29"/>
  <c r="B3801" i="29"/>
  <c r="A3801" i="29"/>
  <c r="E3800" i="29"/>
  <c r="D3800" i="29"/>
  <c r="C3800" i="29"/>
  <c r="B3800" i="29"/>
  <c r="A3800" i="29"/>
  <c r="E3799" i="29"/>
  <c r="D3799" i="29"/>
  <c r="C3799" i="29"/>
  <c r="B3799" i="29"/>
  <c r="A3799" i="29"/>
  <c r="E3798" i="29"/>
  <c r="D3798" i="29"/>
  <c r="C3798" i="29"/>
  <c r="B3798" i="29"/>
  <c r="A3798" i="29"/>
  <c r="E3797" i="29"/>
  <c r="D3797" i="29"/>
  <c r="C3797" i="29"/>
  <c r="B3797" i="29"/>
  <c r="A3797" i="29"/>
  <c r="E3796" i="29"/>
  <c r="D3796" i="29"/>
  <c r="C3796" i="29"/>
  <c r="B3796" i="29"/>
  <c r="A3796" i="29"/>
  <c r="E3795" i="29"/>
  <c r="D3795" i="29"/>
  <c r="C3795" i="29"/>
  <c r="B3795" i="29"/>
  <c r="A3795" i="29"/>
  <c r="E3794" i="29"/>
  <c r="D3794" i="29"/>
  <c r="C3794" i="29"/>
  <c r="B3794" i="29"/>
  <c r="A3794" i="29"/>
  <c r="E3793" i="29"/>
  <c r="D3793" i="29"/>
  <c r="C3793" i="29"/>
  <c r="B3793" i="29"/>
  <c r="A3793" i="29"/>
  <c r="E3792" i="29"/>
  <c r="D3792" i="29"/>
  <c r="C3792" i="29"/>
  <c r="B3792" i="29"/>
  <c r="A3792" i="29"/>
  <c r="E3791" i="29"/>
  <c r="D3791" i="29"/>
  <c r="C3791" i="29"/>
  <c r="B3791" i="29"/>
  <c r="A3791" i="29"/>
  <c r="E3790" i="29"/>
  <c r="D3790" i="29"/>
  <c r="C3790" i="29"/>
  <c r="B3790" i="29"/>
  <c r="A3790" i="29"/>
  <c r="E3789" i="29"/>
  <c r="D3789" i="29"/>
  <c r="C3789" i="29"/>
  <c r="B3789" i="29"/>
  <c r="A3789" i="29"/>
  <c r="E3788" i="29"/>
  <c r="D3788" i="29"/>
  <c r="C3788" i="29"/>
  <c r="B3788" i="29"/>
  <c r="A3788" i="29"/>
  <c r="E3787" i="29"/>
  <c r="D3787" i="29"/>
  <c r="C3787" i="29"/>
  <c r="B3787" i="29"/>
  <c r="A3787" i="29"/>
  <c r="E3786" i="29"/>
  <c r="D3786" i="29"/>
  <c r="C3786" i="29"/>
  <c r="B3786" i="29"/>
  <c r="A3786" i="29"/>
  <c r="E3785" i="29"/>
  <c r="D3785" i="29"/>
  <c r="C3785" i="29"/>
  <c r="B3785" i="29"/>
  <c r="A3785" i="29"/>
  <c r="E3784" i="29"/>
  <c r="D3784" i="29"/>
  <c r="C3784" i="29"/>
  <c r="B3784" i="29"/>
  <c r="A3784" i="29"/>
  <c r="E3783" i="29"/>
  <c r="D3783" i="29"/>
  <c r="C3783" i="29"/>
  <c r="B3783" i="29"/>
  <c r="A3783" i="29"/>
  <c r="E3782" i="29"/>
  <c r="D3782" i="29"/>
  <c r="C3782" i="29"/>
  <c r="B3782" i="29"/>
  <c r="A3782" i="29"/>
  <c r="E3781" i="29"/>
  <c r="D3781" i="29"/>
  <c r="C3781" i="29"/>
  <c r="B3781" i="29"/>
  <c r="A3781" i="29"/>
  <c r="E3780" i="29"/>
  <c r="D3780" i="29"/>
  <c r="C3780" i="29"/>
  <c r="B3780" i="29"/>
  <c r="A3780" i="29"/>
  <c r="E3779" i="29"/>
  <c r="D3779" i="29"/>
  <c r="C3779" i="29"/>
  <c r="B3779" i="29"/>
  <c r="A3779" i="29"/>
  <c r="E3778" i="29"/>
  <c r="D3778" i="29"/>
  <c r="C3778" i="29"/>
  <c r="B3778" i="29"/>
  <c r="A3778" i="29"/>
  <c r="E3777" i="29"/>
  <c r="D3777" i="29"/>
  <c r="C3777" i="29"/>
  <c r="B3777" i="29"/>
  <c r="A3777" i="29"/>
  <c r="E3776" i="29"/>
  <c r="D3776" i="29"/>
  <c r="C3776" i="29"/>
  <c r="B3776" i="29"/>
  <c r="A3776" i="29"/>
  <c r="E3775" i="29"/>
  <c r="D3775" i="29"/>
  <c r="C3775" i="29"/>
  <c r="B3775" i="29"/>
  <c r="A3775" i="29"/>
  <c r="E3774" i="29"/>
  <c r="D3774" i="29"/>
  <c r="C3774" i="29"/>
  <c r="B3774" i="29"/>
  <c r="A3774" i="29"/>
  <c r="E3773" i="29"/>
  <c r="D3773" i="29"/>
  <c r="C3773" i="29"/>
  <c r="B3773" i="29"/>
  <c r="A3773" i="29"/>
  <c r="E3772" i="29"/>
  <c r="D3772" i="29"/>
  <c r="C3772" i="29"/>
  <c r="B3772" i="29"/>
  <c r="A3772" i="29"/>
  <c r="E3771" i="29"/>
  <c r="D3771" i="29"/>
  <c r="C3771" i="29"/>
  <c r="B3771" i="29"/>
  <c r="A3771" i="29"/>
  <c r="E3770" i="29"/>
  <c r="D3770" i="29"/>
  <c r="C3770" i="29"/>
  <c r="B3770" i="29"/>
  <c r="A3770" i="29"/>
  <c r="E3769" i="29"/>
  <c r="D3769" i="29"/>
  <c r="C3769" i="29"/>
  <c r="B3769" i="29"/>
  <c r="A3769" i="29"/>
  <c r="E3768" i="29"/>
  <c r="D3768" i="29"/>
  <c r="C3768" i="29"/>
  <c r="B3768" i="29"/>
  <c r="A3768" i="29"/>
  <c r="E3767" i="29"/>
  <c r="D3767" i="29"/>
  <c r="C3767" i="29"/>
  <c r="B3767" i="29"/>
  <c r="A3767" i="29"/>
  <c r="E3766" i="29"/>
  <c r="D3766" i="29"/>
  <c r="C3766" i="29"/>
  <c r="B3766" i="29"/>
  <c r="A3766" i="29"/>
  <c r="E3765" i="29"/>
  <c r="D3765" i="29"/>
  <c r="C3765" i="29"/>
  <c r="B3765" i="29"/>
  <c r="A3765" i="29"/>
  <c r="E3764" i="29"/>
  <c r="D3764" i="29"/>
  <c r="C3764" i="29"/>
  <c r="B3764" i="29"/>
  <c r="A3764" i="29"/>
  <c r="E3763" i="29"/>
  <c r="D3763" i="29"/>
  <c r="C3763" i="29"/>
  <c r="B3763" i="29"/>
  <c r="A3763" i="29"/>
  <c r="E3762" i="29"/>
  <c r="D3762" i="29"/>
  <c r="C3762" i="29"/>
  <c r="B3762" i="29"/>
  <c r="A3762" i="29"/>
  <c r="E3761" i="29"/>
  <c r="D3761" i="29"/>
  <c r="C3761" i="29"/>
  <c r="B3761" i="29"/>
  <c r="A3761" i="29"/>
  <c r="E3760" i="29"/>
  <c r="D3760" i="29"/>
  <c r="C3760" i="29"/>
  <c r="B3760" i="29"/>
  <c r="A3760" i="29"/>
  <c r="E3759" i="29"/>
  <c r="D3759" i="29"/>
  <c r="C3759" i="29"/>
  <c r="B3759" i="29"/>
  <c r="A3759" i="29"/>
  <c r="E3758" i="29"/>
  <c r="D3758" i="29"/>
  <c r="C3758" i="29"/>
  <c r="B3758" i="29"/>
  <c r="A3758" i="29"/>
  <c r="E3757" i="29"/>
  <c r="D3757" i="29"/>
  <c r="C3757" i="29"/>
  <c r="B3757" i="29"/>
  <c r="A3757" i="29"/>
  <c r="E3756" i="29"/>
  <c r="D3756" i="29"/>
  <c r="C3756" i="29"/>
  <c r="B3756" i="29"/>
  <c r="A3756" i="29"/>
  <c r="E3755" i="29"/>
  <c r="D3755" i="29"/>
  <c r="C3755" i="29"/>
  <c r="B3755" i="29"/>
  <c r="A3755" i="29"/>
  <c r="E3754" i="29"/>
  <c r="D3754" i="29"/>
  <c r="C3754" i="29"/>
  <c r="B3754" i="29"/>
  <c r="A3754" i="29"/>
  <c r="E3753" i="29"/>
  <c r="D3753" i="29"/>
  <c r="C3753" i="29"/>
  <c r="B3753" i="29"/>
  <c r="A3753" i="29"/>
  <c r="E3752" i="29"/>
  <c r="D3752" i="29"/>
  <c r="C3752" i="29"/>
  <c r="B3752" i="29"/>
  <c r="A3752" i="29"/>
  <c r="E3751" i="29"/>
  <c r="D3751" i="29"/>
  <c r="C3751" i="29"/>
  <c r="B3751" i="29"/>
  <c r="A3751" i="29"/>
  <c r="E3750" i="29"/>
  <c r="D3750" i="29"/>
  <c r="C3750" i="29"/>
  <c r="B3750" i="29"/>
  <c r="A3750" i="29"/>
  <c r="E3749" i="29"/>
  <c r="D3749" i="29"/>
  <c r="C3749" i="29"/>
  <c r="B3749" i="29"/>
  <c r="A3749" i="29"/>
  <c r="E3748" i="29"/>
  <c r="D3748" i="29"/>
  <c r="C3748" i="29"/>
  <c r="B3748" i="29"/>
  <c r="A3748" i="29"/>
  <c r="E3747" i="29"/>
  <c r="D3747" i="29"/>
  <c r="C3747" i="29"/>
  <c r="B3747" i="29"/>
  <c r="A3747" i="29"/>
  <c r="E3746" i="29"/>
  <c r="D3746" i="29"/>
  <c r="C3746" i="29"/>
  <c r="B3746" i="29"/>
  <c r="A3746" i="29"/>
  <c r="E3745" i="29"/>
  <c r="D3745" i="29"/>
  <c r="C3745" i="29"/>
  <c r="B3745" i="29"/>
  <c r="A3745" i="29"/>
  <c r="E3744" i="29"/>
  <c r="D3744" i="29"/>
  <c r="C3744" i="29"/>
  <c r="B3744" i="29"/>
  <c r="A3744" i="29"/>
  <c r="E3743" i="29"/>
  <c r="D3743" i="29"/>
  <c r="C3743" i="29"/>
  <c r="B3743" i="29"/>
  <c r="A3743" i="29"/>
  <c r="E3742" i="29"/>
  <c r="D3742" i="29"/>
  <c r="C3742" i="29"/>
  <c r="B3742" i="29"/>
  <c r="A3742" i="29"/>
  <c r="E3741" i="29"/>
  <c r="D3741" i="29"/>
  <c r="C3741" i="29"/>
  <c r="B3741" i="29"/>
  <c r="A3741" i="29"/>
  <c r="E3740" i="29"/>
  <c r="D3740" i="29"/>
  <c r="C3740" i="29"/>
  <c r="B3740" i="29"/>
  <c r="A3740" i="29"/>
  <c r="E3739" i="29"/>
  <c r="D3739" i="29"/>
  <c r="C3739" i="29"/>
  <c r="B3739" i="29"/>
  <c r="A3739" i="29"/>
  <c r="E3738" i="29"/>
  <c r="D3738" i="29"/>
  <c r="C3738" i="29"/>
  <c r="B3738" i="29"/>
  <c r="A3738" i="29"/>
  <c r="E3737" i="29"/>
  <c r="D3737" i="29"/>
  <c r="C3737" i="29"/>
  <c r="B3737" i="29"/>
  <c r="A3737" i="29"/>
  <c r="E3736" i="29"/>
  <c r="D3736" i="29"/>
  <c r="C3736" i="29"/>
  <c r="B3736" i="29"/>
  <c r="A3736" i="29"/>
  <c r="E3735" i="29"/>
  <c r="D3735" i="29"/>
  <c r="C3735" i="29"/>
  <c r="B3735" i="29"/>
  <c r="A3735" i="29"/>
  <c r="E3734" i="29"/>
  <c r="D3734" i="29"/>
  <c r="C3734" i="29"/>
  <c r="B3734" i="29"/>
  <c r="A3734" i="29"/>
  <c r="E3733" i="29"/>
  <c r="D3733" i="29"/>
  <c r="C3733" i="29"/>
  <c r="B3733" i="29"/>
  <c r="A3733" i="29"/>
  <c r="E3732" i="29"/>
  <c r="D3732" i="29"/>
  <c r="C3732" i="29"/>
  <c r="B3732" i="29"/>
  <c r="A3732" i="29"/>
  <c r="E3731" i="29"/>
  <c r="D3731" i="29"/>
  <c r="C3731" i="29"/>
  <c r="B3731" i="29"/>
  <c r="A3731" i="29"/>
  <c r="E3730" i="29"/>
  <c r="D3730" i="29"/>
  <c r="C3730" i="29"/>
  <c r="B3730" i="29"/>
  <c r="A3730" i="29"/>
  <c r="E3729" i="29"/>
  <c r="D3729" i="29"/>
  <c r="C3729" i="29"/>
  <c r="B3729" i="29"/>
  <c r="A3729" i="29"/>
  <c r="E3728" i="29"/>
  <c r="D3728" i="29"/>
  <c r="C3728" i="29"/>
  <c r="B3728" i="29"/>
  <c r="A3728" i="29"/>
  <c r="E3727" i="29"/>
  <c r="D3727" i="29"/>
  <c r="C3727" i="29"/>
  <c r="B3727" i="29"/>
  <c r="A3727" i="29"/>
  <c r="E3726" i="29"/>
  <c r="D3726" i="29"/>
  <c r="C3726" i="29"/>
  <c r="B3726" i="29"/>
  <c r="A3726" i="29"/>
  <c r="E3725" i="29"/>
  <c r="D3725" i="29"/>
  <c r="C3725" i="29"/>
  <c r="B3725" i="29"/>
  <c r="A3725" i="29"/>
  <c r="E3724" i="29"/>
  <c r="D3724" i="29"/>
  <c r="C3724" i="29"/>
  <c r="B3724" i="29"/>
  <c r="A3724" i="29"/>
  <c r="E3723" i="29"/>
  <c r="D3723" i="29"/>
  <c r="C3723" i="29"/>
  <c r="B3723" i="29"/>
  <c r="A3723" i="29"/>
  <c r="E3722" i="29"/>
  <c r="D3722" i="29"/>
  <c r="C3722" i="29"/>
  <c r="B3722" i="29"/>
  <c r="A3722" i="29"/>
  <c r="E3721" i="29"/>
  <c r="D3721" i="29"/>
  <c r="C3721" i="29"/>
  <c r="B3721" i="29"/>
  <c r="A3721" i="29"/>
  <c r="E3720" i="29"/>
  <c r="D3720" i="29"/>
  <c r="C3720" i="29"/>
  <c r="B3720" i="29"/>
  <c r="A3720" i="29"/>
  <c r="E3719" i="29"/>
  <c r="D3719" i="29"/>
  <c r="C3719" i="29"/>
  <c r="B3719" i="29"/>
  <c r="A3719" i="29"/>
  <c r="E3718" i="29"/>
  <c r="D3718" i="29"/>
  <c r="C3718" i="29"/>
  <c r="B3718" i="29"/>
  <c r="A3718" i="29"/>
  <c r="E3717" i="29"/>
  <c r="D3717" i="29"/>
  <c r="C3717" i="29"/>
  <c r="B3717" i="29"/>
  <c r="A3717" i="29"/>
  <c r="E3716" i="29"/>
  <c r="D3716" i="29"/>
  <c r="C3716" i="29"/>
  <c r="B3716" i="29"/>
  <c r="A3716" i="29"/>
  <c r="E3715" i="29"/>
  <c r="D3715" i="29"/>
  <c r="C3715" i="29"/>
  <c r="B3715" i="29"/>
  <c r="A3715" i="29"/>
  <c r="E3714" i="29"/>
  <c r="D3714" i="29"/>
  <c r="C3714" i="29"/>
  <c r="B3714" i="29"/>
  <c r="A3714" i="29"/>
  <c r="E3713" i="29"/>
  <c r="D3713" i="29"/>
  <c r="C3713" i="29"/>
  <c r="B3713" i="29"/>
  <c r="A3713" i="29"/>
  <c r="E3712" i="29"/>
  <c r="D3712" i="29"/>
  <c r="C3712" i="29"/>
  <c r="B3712" i="29"/>
  <c r="A3712" i="29"/>
  <c r="E3711" i="29"/>
  <c r="D3711" i="29"/>
  <c r="C3711" i="29"/>
  <c r="B3711" i="29"/>
  <c r="A3711" i="29"/>
  <c r="E3710" i="29"/>
  <c r="D3710" i="29"/>
  <c r="C3710" i="29"/>
  <c r="B3710" i="29"/>
  <c r="A3710" i="29"/>
  <c r="E3709" i="29"/>
  <c r="D3709" i="29"/>
  <c r="C3709" i="29"/>
  <c r="B3709" i="29"/>
  <c r="A3709" i="29"/>
  <c r="E3708" i="29"/>
  <c r="D3708" i="29"/>
  <c r="C3708" i="29"/>
  <c r="B3708" i="29"/>
  <c r="A3708" i="29"/>
  <c r="E3707" i="29"/>
  <c r="D3707" i="29"/>
  <c r="C3707" i="29"/>
  <c r="B3707" i="29"/>
  <c r="A3707" i="29"/>
  <c r="E3706" i="29"/>
  <c r="D3706" i="29"/>
  <c r="C3706" i="29"/>
  <c r="B3706" i="29"/>
  <c r="A3706" i="29"/>
  <c r="E3705" i="29"/>
  <c r="D3705" i="29"/>
  <c r="C3705" i="29"/>
  <c r="B3705" i="29"/>
  <c r="A3705" i="29"/>
  <c r="E3704" i="29"/>
  <c r="D3704" i="29"/>
  <c r="C3704" i="29"/>
  <c r="B3704" i="29"/>
  <c r="A3704" i="29"/>
  <c r="E3703" i="29"/>
  <c r="D3703" i="29"/>
  <c r="C3703" i="29"/>
  <c r="B3703" i="29"/>
  <c r="A3703" i="29"/>
  <c r="E3702" i="29"/>
  <c r="D3702" i="29"/>
  <c r="C3702" i="29"/>
  <c r="B3702" i="29"/>
  <c r="A3702" i="29"/>
  <c r="E3701" i="29"/>
  <c r="D3701" i="29"/>
  <c r="C3701" i="29"/>
  <c r="B3701" i="29"/>
  <c r="A3701" i="29"/>
  <c r="E3700" i="29"/>
  <c r="D3700" i="29"/>
  <c r="C3700" i="29"/>
  <c r="B3700" i="29"/>
  <c r="A3700" i="29"/>
  <c r="E3699" i="29"/>
  <c r="D3699" i="29"/>
  <c r="C3699" i="29"/>
  <c r="B3699" i="29"/>
  <c r="A3699" i="29"/>
  <c r="E3698" i="29"/>
  <c r="D3698" i="29"/>
  <c r="C3698" i="29"/>
  <c r="B3698" i="29"/>
  <c r="A3698" i="29"/>
  <c r="E3697" i="29"/>
  <c r="D3697" i="29"/>
  <c r="C3697" i="29"/>
  <c r="B3697" i="29"/>
  <c r="A3697" i="29"/>
  <c r="E3696" i="29"/>
  <c r="D3696" i="29"/>
  <c r="C3696" i="29"/>
  <c r="B3696" i="29"/>
  <c r="A3696" i="29"/>
  <c r="E3695" i="29"/>
  <c r="D3695" i="29"/>
  <c r="C3695" i="29"/>
  <c r="B3695" i="29"/>
  <c r="A3695" i="29"/>
  <c r="E3694" i="29"/>
  <c r="D3694" i="29"/>
  <c r="C3694" i="29"/>
  <c r="B3694" i="29"/>
  <c r="A3694" i="29"/>
  <c r="E3693" i="29"/>
  <c r="D3693" i="29"/>
  <c r="C3693" i="29"/>
  <c r="B3693" i="29"/>
  <c r="A3693" i="29"/>
  <c r="E3692" i="29"/>
  <c r="D3692" i="29"/>
  <c r="C3692" i="29"/>
  <c r="B3692" i="29"/>
  <c r="A3692" i="29"/>
  <c r="E3691" i="29"/>
  <c r="D3691" i="29"/>
  <c r="C3691" i="29"/>
  <c r="B3691" i="29"/>
  <c r="A3691" i="29"/>
  <c r="E3690" i="29"/>
  <c r="D3690" i="29"/>
  <c r="C3690" i="29"/>
  <c r="B3690" i="29"/>
  <c r="A3690" i="29"/>
  <c r="E3689" i="29"/>
  <c r="D3689" i="29"/>
  <c r="C3689" i="29"/>
  <c r="B3689" i="29"/>
  <c r="A3689" i="29"/>
  <c r="E3688" i="29"/>
  <c r="D3688" i="29"/>
  <c r="C3688" i="29"/>
  <c r="B3688" i="29"/>
  <c r="A3688" i="29"/>
  <c r="E3687" i="29"/>
  <c r="D3687" i="29"/>
  <c r="C3687" i="29"/>
  <c r="B3687" i="29"/>
  <c r="A3687" i="29"/>
  <c r="E3686" i="29"/>
  <c r="D3686" i="29"/>
  <c r="C3686" i="29"/>
  <c r="B3686" i="29"/>
  <c r="A3686" i="29"/>
  <c r="E3685" i="29"/>
  <c r="D3685" i="29"/>
  <c r="C3685" i="29"/>
  <c r="B3685" i="29"/>
  <c r="A3685" i="29"/>
  <c r="E3684" i="29"/>
  <c r="D3684" i="29"/>
  <c r="C3684" i="29"/>
  <c r="B3684" i="29"/>
  <c r="A3684" i="29"/>
  <c r="E3683" i="29"/>
  <c r="D3683" i="29"/>
  <c r="C3683" i="29"/>
  <c r="B3683" i="29"/>
  <c r="A3683" i="29"/>
  <c r="E3682" i="29"/>
  <c r="D3682" i="29"/>
  <c r="C3682" i="29"/>
  <c r="B3682" i="29"/>
  <c r="A3682" i="29"/>
  <c r="E3681" i="29"/>
  <c r="D3681" i="29"/>
  <c r="C3681" i="29"/>
  <c r="B3681" i="29"/>
  <c r="A3681" i="29"/>
  <c r="E3680" i="29"/>
  <c r="D3680" i="29"/>
  <c r="C3680" i="29"/>
  <c r="B3680" i="29"/>
  <c r="A3680" i="29"/>
  <c r="E3679" i="29"/>
  <c r="D3679" i="29"/>
  <c r="C3679" i="29"/>
  <c r="B3679" i="29"/>
  <c r="A3679" i="29"/>
  <c r="E3678" i="29"/>
  <c r="D3678" i="29"/>
  <c r="C3678" i="29"/>
  <c r="B3678" i="29"/>
  <c r="A3678" i="29"/>
  <c r="E3677" i="29"/>
  <c r="D3677" i="29"/>
  <c r="C3677" i="29"/>
  <c r="B3677" i="29"/>
  <c r="A3677" i="29"/>
  <c r="E3676" i="29"/>
  <c r="D3676" i="29"/>
  <c r="C3676" i="29"/>
  <c r="B3676" i="29"/>
  <c r="A3676" i="29"/>
  <c r="E3675" i="29"/>
  <c r="D3675" i="29"/>
  <c r="C3675" i="29"/>
  <c r="B3675" i="29"/>
  <c r="A3675" i="29"/>
  <c r="E3674" i="29"/>
  <c r="D3674" i="29"/>
  <c r="C3674" i="29"/>
  <c r="B3674" i="29"/>
  <c r="A3674" i="29"/>
  <c r="E3673" i="29"/>
  <c r="D3673" i="29"/>
  <c r="C3673" i="29"/>
  <c r="B3673" i="29"/>
  <c r="A3673" i="29"/>
  <c r="E3672" i="29"/>
  <c r="D3672" i="29"/>
  <c r="C3672" i="29"/>
  <c r="B3672" i="29"/>
  <c r="A3672" i="29"/>
  <c r="E3671" i="29"/>
  <c r="D3671" i="29"/>
  <c r="C3671" i="29"/>
  <c r="B3671" i="29"/>
  <c r="A3671" i="29"/>
  <c r="E3670" i="29"/>
  <c r="D3670" i="29"/>
  <c r="C3670" i="29"/>
  <c r="B3670" i="29"/>
  <c r="A3670" i="29"/>
  <c r="E3669" i="29"/>
  <c r="D3669" i="29"/>
  <c r="C3669" i="29"/>
  <c r="B3669" i="29"/>
  <c r="A3669" i="29"/>
  <c r="E3668" i="29"/>
  <c r="D3668" i="29"/>
  <c r="C3668" i="29"/>
  <c r="B3668" i="29"/>
  <c r="A3668" i="29"/>
  <c r="E3667" i="29"/>
  <c r="D3667" i="29"/>
  <c r="C3667" i="29"/>
  <c r="B3667" i="29"/>
  <c r="A3667" i="29"/>
  <c r="E3666" i="29"/>
  <c r="D3666" i="29"/>
  <c r="C3666" i="29"/>
  <c r="B3666" i="29"/>
  <c r="A3666" i="29"/>
  <c r="E3665" i="29"/>
  <c r="D3665" i="29"/>
  <c r="C3665" i="29"/>
  <c r="B3665" i="29"/>
  <c r="A3665" i="29"/>
  <c r="E3664" i="29"/>
  <c r="D3664" i="29"/>
  <c r="C3664" i="29"/>
  <c r="B3664" i="29"/>
  <c r="A3664" i="29"/>
  <c r="E3663" i="29"/>
  <c r="D3663" i="29"/>
  <c r="C3663" i="29"/>
  <c r="B3663" i="29"/>
  <c r="A3663" i="29"/>
  <c r="E3662" i="29"/>
  <c r="D3662" i="29"/>
  <c r="C3662" i="29"/>
  <c r="B3662" i="29"/>
  <c r="A3662" i="29"/>
  <c r="E3661" i="29"/>
  <c r="D3661" i="29"/>
  <c r="C3661" i="29"/>
  <c r="B3661" i="29"/>
  <c r="A3661" i="29"/>
  <c r="E3660" i="29"/>
  <c r="D3660" i="29"/>
  <c r="C3660" i="29"/>
  <c r="B3660" i="29"/>
  <c r="A3660" i="29"/>
  <c r="E3659" i="29"/>
  <c r="D3659" i="29"/>
  <c r="C3659" i="29"/>
  <c r="B3659" i="29"/>
  <c r="A3659" i="29"/>
  <c r="E3658" i="29"/>
  <c r="D3658" i="29"/>
  <c r="C3658" i="29"/>
  <c r="B3658" i="29"/>
  <c r="A3658" i="29"/>
  <c r="E3657" i="29"/>
  <c r="D3657" i="29"/>
  <c r="C3657" i="29"/>
  <c r="B3657" i="29"/>
  <c r="A3657" i="29"/>
  <c r="E3656" i="29"/>
  <c r="D3656" i="29"/>
  <c r="C3656" i="29"/>
  <c r="B3656" i="29"/>
  <c r="A3656" i="29"/>
  <c r="E3655" i="29"/>
  <c r="D3655" i="29"/>
  <c r="C3655" i="29"/>
  <c r="B3655" i="29"/>
  <c r="A3655" i="29"/>
  <c r="E3654" i="29"/>
  <c r="D3654" i="29"/>
  <c r="C3654" i="29"/>
  <c r="B3654" i="29"/>
  <c r="A3654" i="29"/>
  <c r="E3653" i="29"/>
  <c r="D3653" i="29"/>
  <c r="C3653" i="29"/>
  <c r="B3653" i="29"/>
  <c r="A3653" i="29"/>
  <c r="E3652" i="29"/>
  <c r="D3652" i="29"/>
  <c r="C3652" i="29"/>
  <c r="B3652" i="29"/>
  <c r="A3652" i="29"/>
  <c r="E3651" i="29"/>
  <c r="D3651" i="29"/>
  <c r="C3651" i="29"/>
  <c r="B3651" i="29"/>
  <c r="A3651" i="29"/>
  <c r="E3650" i="29"/>
  <c r="D3650" i="29"/>
  <c r="C3650" i="29"/>
  <c r="B3650" i="29"/>
  <c r="A3650" i="29"/>
  <c r="E3649" i="29"/>
  <c r="D3649" i="29"/>
  <c r="C3649" i="29"/>
  <c r="B3649" i="29"/>
  <c r="A3649" i="29"/>
  <c r="E3648" i="29"/>
  <c r="D3648" i="29"/>
  <c r="C3648" i="29"/>
  <c r="B3648" i="29"/>
  <c r="A3648" i="29"/>
  <c r="E3647" i="29"/>
  <c r="D3647" i="29"/>
  <c r="C3647" i="29"/>
  <c r="B3647" i="29"/>
  <c r="A3647" i="29"/>
  <c r="E3646" i="29"/>
  <c r="D3646" i="29"/>
  <c r="C3646" i="29"/>
  <c r="B3646" i="29"/>
  <c r="A3646" i="29"/>
  <c r="E3645" i="29"/>
  <c r="D3645" i="29"/>
  <c r="C3645" i="29"/>
  <c r="B3645" i="29"/>
  <c r="A3645" i="29"/>
  <c r="E3644" i="29"/>
  <c r="D3644" i="29"/>
  <c r="C3644" i="29"/>
  <c r="B3644" i="29"/>
  <c r="A3644" i="29"/>
  <c r="E3643" i="29"/>
  <c r="D3643" i="29"/>
  <c r="C3643" i="29"/>
  <c r="B3643" i="29"/>
  <c r="A3643" i="29"/>
  <c r="E3642" i="29"/>
  <c r="D3642" i="29"/>
  <c r="C3642" i="29"/>
  <c r="B3642" i="29"/>
  <c r="A3642" i="29"/>
  <c r="E3641" i="29"/>
  <c r="D3641" i="29"/>
  <c r="C3641" i="29"/>
  <c r="B3641" i="29"/>
  <c r="A3641" i="29"/>
  <c r="E3640" i="29"/>
  <c r="D3640" i="29"/>
  <c r="C3640" i="29"/>
  <c r="B3640" i="29"/>
  <c r="A3640" i="29"/>
  <c r="E3639" i="29"/>
  <c r="D3639" i="29"/>
  <c r="C3639" i="29"/>
  <c r="B3639" i="29"/>
  <c r="A3639" i="29"/>
  <c r="E3638" i="29"/>
  <c r="D3638" i="29"/>
  <c r="C3638" i="29"/>
  <c r="B3638" i="29"/>
  <c r="A3638" i="29"/>
  <c r="E3637" i="29"/>
  <c r="D3637" i="29"/>
  <c r="C3637" i="29"/>
  <c r="B3637" i="29"/>
  <c r="A3637" i="29"/>
  <c r="E3636" i="29"/>
  <c r="D3636" i="29"/>
  <c r="C3636" i="29"/>
  <c r="B3636" i="29"/>
  <c r="A3636" i="29"/>
  <c r="E3635" i="29"/>
  <c r="D3635" i="29"/>
  <c r="C3635" i="29"/>
  <c r="B3635" i="29"/>
  <c r="A3635" i="29"/>
  <c r="E3634" i="29"/>
  <c r="D3634" i="29"/>
  <c r="C3634" i="29"/>
  <c r="B3634" i="29"/>
  <c r="A3634" i="29"/>
  <c r="E3633" i="29"/>
  <c r="D3633" i="29"/>
  <c r="C3633" i="29"/>
  <c r="B3633" i="29"/>
  <c r="A3633" i="29"/>
  <c r="E3632" i="29"/>
  <c r="D3632" i="29"/>
  <c r="C3632" i="29"/>
  <c r="B3632" i="29"/>
  <c r="A3632" i="29"/>
  <c r="E3631" i="29"/>
  <c r="D3631" i="29"/>
  <c r="C3631" i="29"/>
  <c r="B3631" i="29"/>
  <c r="A3631" i="29"/>
  <c r="E3630" i="29"/>
  <c r="D3630" i="29"/>
  <c r="C3630" i="29"/>
  <c r="B3630" i="29"/>
  <c r="A3630" i="29"/>
  <c r="E3629" i="29"/>
  <c r="D3629" i="29"/>
  <c r="C3629" i="29"/>
  <c r="B3629" i="29"/>
  <c r="A3629" i="29"/>
  <c r="E3628" i="29"/>
  <c r="D3628" i="29"/>
  <c r="C3628" i="29"/>
  <c r="B3628" i="29"/>
  <c r="A3628" i="29"/>
  <c r="E3627" i="29"/>
  <c r="D3627" i="29"/>
  <c r="C3627" i="29"/>
  <c r="B3627" i="29"/>
  <c r="A3627" i="29"/>
  <c r="E3626" i="29"/>
  <c r="D3626" i="29"/>
  <c r="C3626" i="29"/>
  <c r="B3626" i="29"/>
  <c r="A3626" i="29"/>
  <c r="E3625" i="29"/>
  <c r="D3625" i="29"/>
  <c r="C3625" i="29"/>
  <c r="B3625" i="29"/>
  <c r="A3625" i="29"/>
  <c r="E3624" i="29"/>
  <c r="D3624" i="29"/>
  <c r="C3624" i="29"/>
  <c r="B3624" i="29"/>
  <c r="A3624" i="29"/>
  <c r="E3623" i="29"/>
  <c r="D3623" i="29"/>
  <c r="C3623" i="29"/>
  <c r="B3623" i="29"/>
  <c r="A3623" i="29"/>
  <c r="E3622" i="29"/>
  <c r="D3622" i="29"/>
  <c r="C3622" i="29"/>
  <c r="B3622" i="29"/>
  <c r="A3622" i="29"/>
  <c r="E3621" i="29"/>
  <c r="D3621" i="29"/>
  <c r="C3621" i="29"/>
  <c r="B3621" i="29"/>
  <c r="A3621" i="29"/>
  <c r="E3620" i="29"/>
  <c r="D3620" i="29"/>
  <c r="C3620" i="29"/>
  <c r="B3620" i="29"/>
  <c r="A3620" i="29"/>
  <c r="E3619" i="29"/>
  <c r="D3619" i="29"/>
  <c r="C3619" i="29"/>
  <c r="B3619" i="29"/>
  <c r="A3619" i="29"/>
  <c r="E3618" i="29"/>
  <c r="D3618" i="29"/>
  <c r="C3618" i="29"/>
  <c r="B3618" i="29"/>
  <c r="A3618" i="29"/>
  <c r="E3617" i="29"/>
  <c r="D3617" i="29"/>
  <c r="C3617" i="29"/>
  <c r="B3617" i="29"/>
  <c r="A3617" i="29"/>
  <c r="E3616" i="29"/>
  <c r="D3616" i="29"/>
  <c r="C3616" i="29"/>
  <c r="B3616" i="29"/>
  <c r="A3616" i="29"/>
  <c r="E3615" i="29"/>
  <c r="D3615" i="29"/>
  <c r="C3615" i="29"/>
  <c r="B3615" i="29"/>
  <c r="A3615" i="29"/>
  <c r="E3614" i="29"/>
  <c r="D3614" i="29"/>
  <c r="C3614" i="29"/>
  <c r="B3614" i="29"/>
  <c r="A3614" i="29"/>
  <c r="E3613" i="29"/>
  <c r="D3613" i="29"/>
  <c r="C3613" i="29"/>
  <c r="B3613" i="29"/>
  <c r="A3613" i="29"/>
  <c r="E3612" i="29"/>
  <c r="D3612" i="29"/>
  <c r="C3612" i="29"/>
  <c r="B3612" i="29"/>
  <c r="A3612" i="29"/>
  <c r="E3611" i="29"/>
  <c r="D3611" i="29"/>
  <c r="C3611" i="29"/>
  <c r="B3611" i="29"/>
  <c r="A3611" i="29"/>
  <c r="E3610" i="29"/>
  <c r="D3610" i="29"/>
  <c r="C3610" i="29"/>
  <c r="B3610" i="29"/>
  <c r="A3610" i="29"/>
  <c r="E3609" i="29"/>
  <c r="D3609" i="29"/>
  <c r="C3609" i="29"/>
  <c r="B3609" i="29"/>
  <c r="A3609" i="29"/>
  <c r="E3608" i="29"/>
  <c r="D3608" i="29"/>
  <c r="C3608" i="29"/>
  <c r="B3608" i="29"/>
  <c r="A3608" i="29"/>
  <c r="E3607" i="29"/>
  <c r="D3607" i="29"/>
  <c r="C3607" i="29"/>
  <c r="B3607" i="29"/>
  <c r="A3607" i="29"/>
  <c r="E3606" i="29"/>
  <c r="D3606" i="29"/>
  <c r="C3606" i="29"/>
  <c r="B3606" i="29"/>
  <c r="A3606" i="29"/>
  <c r="E3605" i="29"/>
  <c r="D3605" i="29"/>
  <c r="C3605" i="29"/>
  <c r="B3605" i="29"/>
  <c r="A3605" i="29"/>
  <c r="E3604" i="29"/>
  <c r="D3604" i="29"/>
  <c r="C3604" i="29"/>
  <c r="B3604" i="29"/>
  <c r="A3604" i="29"/>
  <c r="E3603" i="29"/>
  <c r="D3603" i="29"/>
  <c r="C3603" i="29"/>
  <c r="B3603" i="29"/>
  <c r="A3603" i="29"/>
  <c r="E3602" i="29"/>
  <c r="D3602" i="29"/>
  <c r="C3602" i="29"/>
  <c r="B3602" i="29"/>
  <c r="A3602" i="29"/>
  <c r="E3601" i="29"/>
  <c r="D3601" i="29"/>
  <c r="C3601" i="29"/>
  <c r="B3601" i="29"/>
  <c r="A3601" i="29"/>
  <c r="E3600" i="29"/>
  <c r="D3600" i="29"/>
  <c r="C3600" i="29"/>
  <c r="B3600" i="29"/>
  <c r="A3600" i="29"/>
  <c r="E3599" i="29"/>
  <c r="D3599" i="29"/>
  <c r="C3599" i="29"/>
  <c r="B3599" i="29"/>
  <c r="A3599" i="29"/>
  <c r="E3598" i="29"/>
  <c r="D3598" i="29"/>
  <c r="C3598" i="29"/>
  <c r="B3598" i="29"/>
  <c r="A3598" i="29"/>
  <c r="E3597" i="29"/>
  <c r="D3597" i="29"/>
  <c r="C3597" i="29"/>
  <c r="B3597" i="29"/>
  <c r="A3597" i="29"/>
  <c r="E3596" i="29"/>
  <c r="D3596" i="29"/>
  <c r="C3596" i="29"/>
  <c r="B3596" i="29"/>
  <c r="A3596" i="29"/>
  <c r="E3595" i="29"/>
  <c r="D3595" i="29"/>
  <c r="C3595" i="29"/>
  <c r="B3595" i="29"/>
  <c r="A3595" i="29"/>
  <c r="E3594" i="29"/>
  <c r="D3594" i="29"/>
  <c r="C3594" i="29"/>
  <c r="B3594" i="29"/>
  <c r="A3594" i="29"/>
  <c r="E3593" i="29"/>
  <c r="D3593" i="29"/>
  <c r="C3593" i="29"/>
  <c r="B3593" i="29"/>
  <c r="A3593" i="29"/>
  <c r="E3592" i="29"/>
  <c r="D3592" i="29"/>
  <c r="C3592" i="29"/>
  <c r="B3592" i="29"/>
  <c r="A3592" i="29"/>
  <c r="E3591" i="29"/>
  <c r="D3591" i="29"/>
  <c r="C3591" i="29"/>
  <c r="B3591" i="29"/>
  <c r="A3591" i="29"/>
  <c r="E3590" i="29"/>
  <c r="D3590" i="29"/>
  <c r="C3590" i="29"/>
  <c r="B3590" i="29"/>
  <c r="A3590" i="29"/>
  <c r="E3589" i="29"/>
  <c r="D3589" i="29"/>
  <c r="C3589" i="29"/>
  <c r="B3589" i="29"/>
  <c r="A3589" i="29"/>
  <c r="E3588" i="29"/>
  <c r="D3588" i="29"/>
  <c r="C3588" i="29"/>
  <c r="B3588" i="29"/>
  <c r="A3588" i="29"/>
  <c r="E3587" i="29"/>
  <c r="D3587" i="29"/>
  <c r="C3587" i="29"/>
  <c r="B3587" i="29"/>
  <c r="A3587" i="29"/>
  <c r="E3586" i="29"/>
  <c r="D3586" i="29"/>
  <c r="C3586" i="29"/>
  <c r="B3586" i="29"/>
  <c r="A3586" i="29"/>
  <c r="E3585" i="29"/>
  <c r="D3585" i="29"/>
  <c r="C3585" i="29"/>
  <c r="B3585" i="29"/>
  <c r="A3585" i="29"/>
  <c r="E3584" i="29"/>
  <c r="D3584" i="29"/>
  <c r="C3584" i="29"/>
  <c r="B3584" i="29"/>
  <c r="A3584" i="29"/>
  <c r="E3583" i="29"/>
  <c r="D3583" i="29"/>
  <c r="C3583" i="29"/>
  <c r="B3583" i="29"/>
  <c r="A3583" i="29"/>
  <c r="E3582" i="29"/>
  <c r="D3582" i="29"/>
  <c r="C3582" i="29"/>
  <c r="B3582" i="29"/>
  <c r="A3582" i="29"/>
  <c r="E3581" i="29"/>
  <c r="D3581" i="29"/>
  <c r="C3581" i="29"/>
  <c r="B3581" i="29"/>
  <c r="A3581" i="29"/>
  <c r="E3580" i="29"/>
  <c r="D3580" i="29"/>
  <c r="C3580" i="29"/>
  <c r="B3580" i="29"/>
  <c r="A3580" i="29"/>
  <c r="E3579" i="29"/>
  <c r="D3579" i="29"/>
  <c r="C3579" i="29"/>
  <c r="B3579" i="29"/>
  <c r="A3579" i="29"/>
  <c r="E3578" i="29"/>
  <c r="D3578" i="29"/>
  <c r="C3578" i="29"/>
  <c r="B3578" i="29"/>
  <c r="A3578" i="29"/>
  <c r="E3577" i="29"/>
  <c r="D3577" i="29"/>
  <c r="C3577" i="29"/>
  <c r="B3577" i="29"/>
  <c r="A3577" i="29"/>
  <c r="E3576" i="29"/>
  <c r="D3576" i="29"/>
  <c r="C3576" i="29"/>
  <c r="B3576" i="29"/>
  <c r="A3576" i="29"/>
  <c r="E3575" i="29"/>
  <c r="D3575" i="29"/>
  <c r="C3575" i="29"/>
  <c r="B3575" i="29"/>
  <c r="A3575" i="29"/>
  <c r="E3574" i="29"/>
  <c r="D3574" i="29"/>
  <c r="C3574" i="29"/>
  <c r="B3574" i="29"/>
  <c r="A3574" i="29"/>
  <c r="E3573" i="29"/>
  <c r="D3573" i="29"/>
  <c r="C3573" i="29"/>
  <c r="B3573" i="29"/>
  <c r="A3573" i="29"/>
  <c r="E3572" i="29"/>
  <c r="D3572" i="29"/>
  <c r="C3572" i="29"/>
  <c r="B3572" i="29"/>
  <c r="A3572" i="29"/>
  <c r="E3571" i="29"/>
  <c r="D3571" i="29"/>
  <c r="C3571" i="29"/>
  <c r="B3571" i="29"/>
  <c r="A3571" i="29"/>
  <c r="E3570" i="29"/>
  <c r="D3570" i="29"/>
  <c r="C3570" i="29"/>
  <c r="B3570" i="29"/>
  <c r="A3570" i="29"/>
  <c r="E3569" i="29"/>
  <c r="D3569" i="29"/>
  <c r="C3569" i="29"/>
  <c r="B3569" i="29"/>
  <c r="A3569" i="29"/>
  <c r="E3568" i="29"/>
  <c r="D3568" i="29"/>
  <c r="C3568" i="29"/>
  <c r="B3568" i="29"/>
  <c r="A3568" i="29"/>
  <c r="E3567" i="29"/>
  <c r="D3567" i="29"/>
  <c r="C3567" i="29"/>
  <c r="B3567" i="29"/>
  <c r="A3567" i="29"/>
  <c r="E3566" i="29"/>
  <c r="D3566" i="29"/>
  <c r="C3566" i="29"/>
  <c r="B3566" i="29"/>
  <c r="A3566" i="29"/>
  <c r="E3565" i="29"/>
  <c r="D3565" i="29"/>
  <c r="C3565" i="29"/>
  <c r="B3565" i="29"/>
  <c r="A3565" i="29"/>
  <c r="E3564" i="29"/>
  <c r="D3564" i="29"/>
  <c r="C3564" i="29"/>
  <c r="B3564" i="29"/>
  <c r="A3564" i="29"/>
  <c r="E3563" i="29"/>
  <c r="D3563" i="29"/>
  <c r="C3563" i="29"/>
  <c r="B3563" i="29"/>
  <c r="A3563" i="29"/>
  <c r="E3562" i="29"/>
  <c r="D3562" i="29"/>
  <c r="C3562" i="29"/>
  <c r="B3562" i="29"/>
  <c r="A3562" i="29"/>
  <c r="E3561" i="29"/>
  <c r="D3561" i="29"/>
  <c r="C3561" i="29"/>
  <c r="B3561" i="29"/>
  <c r="A3561" i="29"/>
  <c r="E3560" i="29"/>
  <c r="D3560" i="29"/>
  <c r="C3560" i="29"/>
  <c r="B3560" i="29"/>
  <c r="A3560" i="29"/>
  <c r="E3559" i="29"/>
  <c r="D3559" i="29"/>
  <c r="C3559" i="29"/>
  <c r="B3559" i="29"/>
  <c r="A3559" i="29"/>
  <c r="E3558" i="29"/>
  <c r="D3558" i="29"/>
  <c r="C3558" i="29"/>
  <c r="B3558" i="29"/>
  <c r="A3558" i="29"/>
  <c r="E3557" i="29"/>
  <c r="D3557" i="29"/>
  <c r="C3557" i="29"/>
  <c r="B3557" i="29"/>
  <c r="A3557" i="29"/>
  <c r="E3556" i="29"/>
  <c r="D3556" i="29"/>
  <c r="C3556" i="29"/>
  <c r="B3556" i="29"/>
  <c r="A3556" i="29"/>
  <c r="E3555" i="29"/>
  <c r="D3555" i="29"/>
  <c r="C3555" i="29"/>
  <c r="B3555" i="29"/>
  <c r="A3555" i="29"/>
  <c r="E3554" i="29"/>
  <c r="D3554" i="29"/>
  <c r="C3554" i="29"/>
  <c r="B3554" i="29"/>
  <c r="A3554" i="29"/>
  <c r="E3553" i="29"/>
  <c r="D3553" i="29"/>
  <c r="C3553" i="29"/>
  <c r="B3553" i="29"/>
  <c r="A3553" i="29"/>
  <c r="E3552" i="29"/>
  <c r="D3552" i="29"/>
  <c r="C3552" i="29"/>
  <c r="B3552" i="29"/>
  <c r="A3552" i="29"/>
  <c r="E3551" i="29"/>
  <c r="D3551" i="29"/>
  <c r="C3551" i="29"/>
  <c r="B3551" i="29"/>
  <c r="A3551" i="29"/>
  <c r="E3550" i="29"/>
  <c r="D3550" i="29"/>
  <c r="C3550" i="29"/>
  <c r="B3550" i="29"/>
  <c r="A3550" i="29"/>
  <c r="E3549" i="29"/>
  <c r="D3549" i="29"/>
  <c r="C3549" i="29"/>
  <c r="B3549" i="29"/>
  <c r="A3549" i="29"/>
  <c r="E3548" i="29"/>
  <c r="D3548" i="29"/>
  <c r="C3548" i="29"/>
  <c r="B3548" i="29"/>
  <c r="A3548" i="29"/>
  <c r="E3547" i="29"/>
  <c r="D3547" i="29"/>
  <c r="C3547" i="29"/>
  <c r="B3547" i="29"/>
  <c r="A3547" i="29"/>
  <c r="E3546" i="29"/>
  <c r="D3546" i="29"/>
  <c r="C3546" i="29"/>
  <c r="B3546" i="29"/>
  <c r="A3546" i="29"/>
  <c r="E3545" i="29"/>
  <c r="D3545" i="29"/>
  <c r="C3545" i="29"/>
  <c r="B3545" i="29"/>
  <c r="A3545" i="29"/>
  <c r="E3544" i="29"/>
  <c r="D3544" i="29"/>
  <c r="C3544" i="29"/>
  <c r="B3544" i="29"/>
  <c r="A3544" i="29"/>
  <c r="E3543" i="29"/>
  <c r="D3543" i="29"/>
  <c r="C3543" i="29"/>
  <c r="B3543" i="29"/>
  <c r="A3543" i="29"/>
  <c r="E3542" i="29"/>
  <c r="D3542" i="29"/>
  <c r="C3542" i="29"/>
  <c r="B3542" i="29"/>
  <c r="A3542" i="29"/>
  <c r="E3541" i="29"/>
  <c r="D3541" i="29"/>
  <c r="C3541" i="29"/>
  <c r="B3541" i="29"/>
  <c r="A3541" i="29"/>
  <c r="E3540" i="29"/>
  <c r="D3540" i="29"/>
  <c r="C3540" i="29"/>
  <c r="B3540" i="29"/>
  <c r="A3540" i="29"/>
  <c r="E3539" i="29"/>
  <c r="D3539" i="29"/>
  <c r="C3539" i="29"/>
  <c r="B3539" i="29"/>
  <c r="A3539" i="29"/>
  <c r="E3538" i="29"/>
  <c r="D3538" i="29"/>
  <c r="C3538" i="29"/>
  <c r="B3538" i="29"/>
  <c r="A3538" i="29"/>
  <c r="E3537" i="29"/>
  <c r="D3537" i="29"/>
  <c r="C3537" i="29"/>
  <c r="B3537" i="29"/>
  <c r="A3537" i="29"/>
  <c r="E3536" i="29"/>
  <c r="D3536" i="29"/>
  <c r="C3536" i="29"/>
  <c r="B3536" i="29"/>
  <c r="A3536" i="29"/>
  <c r="E3535" i="29"/>
  <c r="D3535" i="29"/>
  <c r="C3535" i="29"/>
  <c r="B3535" i="29"/>
  <c r="A3535" i="29"/>
  <c r="E3534" i="29"/>
  <c r="D3534" i="29"/>
  <c r="C3534" i="29"/>
  <c r="B3534" i="29"/>
  <c r="A3534" i="29"/>
  <c r="E3533" i="29"/>
  <c r="D3533" i="29"/>
  <c r="C3533" i="29"/>
  <c r="B3533" i="29"/>
  <c r="A3533" i="29"/>
  <c r="E3532" i="29"/>
  <c r="D3532" i="29"/>
  <c r="C3532" i="29"/>
  <c r="B3532" i="29"/>
  <c r="A3532" i="29"/>
  <c r="E3531" i="29"/>
  <c r="D3531" i="29"/>
  <c r="C3531" i="29"/>
  <c r="B3531" i="29"/>
  <c r="A3531" i="29"/>
  <c r="E3530" i="29"/>
  <c r="D3530" i="29"/>
  <c r="C3530" i="29"/>
  <c r="B3530" i="29"/>
  <c r="A3530" i="29"/>
  <c r="E3529" i="29"/>
  <c r="D3529" i="29"/>
  <c r="C3529" i="29"/>
  <c r="B3529" i="29"/>
  <c r="A3529" i="29"/>
  <c r="E3528" i="29"/>
  <c r="D3528" i="29"/>
  <c r="C3528" i="29"/>
  <c r="B3528" i="29"/>
  <c r="A3528" i="29"/>
  <c r="E3527" i="29"/>
  <c r="D3527" i="29"/>
  <c r="C3527" i="29"/>
  <c r="B3527" i="29"/>
  <c r="A3527" i="29"/>
  <c r="E3526" i="29"/>
  <c r="D3526" i="29"/>
  <c r="C3526" i="29"/>
  <c r="B3526" i="29"/>
  <c r="A3526" i="29"/>
  <c r="E3525" i="29"/>
  <c r="D3525" i="29"/>
  <c r="C3525" i="29"/>
  <c r="B3525" i="29"/>
  <c r="A3525" i="29"/>
  <c r="E3524" i="29"/>
  <c r="D3524" i="29"/>
  <c r="C3524" i="29"/>
  <c r="B3524" i="29"/>
  <c r="A3524" i="29"/>
  <c r="E3523" i="29"/>
  <c r="D3523" i="29"/>
  <c r="C3523" i="29"/>
  <c r="B3523" i="29"/>
  <c r="A3523" i="29"/>
  <c r="E3522" i="29"/>
  <c r="D3522" i="29"/>
  <c r="C3522" i="29"/>
  <c r="B3522" i="29"/>
  <c r="A3522" i="29"/>
  <c r="E3521" i="29"/>
  <c r="D3521" i="29"/>
  <c r="C3521" i="29"/>
  <c r="B3521" i="29"/>
  <c r="A3521" i="29"/>
  <c r="E3520" i="29"/>
  <c r="D3520" i="29"/>
  <c r="C3520" i="29"/>
  <c r="B3520" i="29"/>
  <c r="A3520" i="29"/>
  <c r="E3519" i="29"/>
  <c r="D3519" i="29"/>
  <c r="C3519" i="29"/>
  <c r="B3519" i="29"/>
  <c r="A3519" i="29"/>
  <c r="E3518" i="29"/>
  <c r="D3518" i="29"/>
  <c r="C3518" i="29"/>
  <c r="B3518" i="29"/>
  <c r="A3518" i="29"/>
  <c r="E3517" i="29"/>
  <c r="D3517" i="29"/>
  <c r="C3517" i="29"/>
  <c r="B3517" i="29"/>
  <c r="A3517" i="29"/>
  <c r="E3516" i="29"/>
  <c r="D3516" i="29"/>
  <c r="C3516" i="29"/>
  <c r="B3516" i="29"/>
  <c r="A3516" i="29"/>
  <c r="E3515" i="29"/>
  <c r="D3515" i="29"/>
  <c r="C3515" i="29"/>
  <c r="B3515" i="29"/>
  <c r="A3515" i="29"/>
  <c r="E3514" i="29"/>
  <c r="D3514" i="29"/>
  <c r="C3514" i="29"/>
  <c r="B3514" i="29"/>
  <c r="A3514" i="29"/>
  <c r="E3513" i="29"/>
  <c r="D3513" i="29"/>
  <c r="C3513" i="29"/>
  <c r="B3513" i="29"/>
  <c r="A3513" i="29"/>
  <c r="E3512" i="29"/>
  <c r="D3512" i="29"/>
  <c r="C3512" i="29"/>
  <c r="B3512" i="29"/>
  <c r="A3512" i="29"/>
  <c r="E3511" i="29"/>
  <c r="D3511" i="29"/>
  <c r="C3511" i="29"/>
  <c r="B3511" i="29"/>
  <c r="A3511" i="29"/>
  <c r="E3510" i="29"/>
  <c r="D3510" i="29"/>
  <c r="C3510" i="29"/>
  <c r="B3510" i="29"/>
  <c r="A3510" i="29"/>
  <c r="E3509" i="29"/>
  <c r="D3509" i="29"/>
  <c r="C3509" i="29"/>
  <c r="B3509" i="29"/>
  <c r="A3509" i="29"/>
  <c r="E3508" i="29"/>
  <c r="D3508" i="29"/>
  <c r="C3508" i="29"/>
  <c r="B3508" i="29"/>
  <c r="A3508" i="29"/>
  <c r="E3507" i="29"/>
  <c r="D3507" i="29"/>
  <c r="C3507" i="29"/>
  <c r="B3507" i="29"/>
  <c r="A3507" i="29"/>
  <c r="E3506" i="29"/>
  <c r="D3506" i="29"/>
  <c r="C3506" i="29"/>
  <c r="B3506" i="29"/>
  <c r="A3506" i="29"/>
  <c r="E3505" i="29"/>
  <c r="D3505" i="29"/>
  <c r="C3505" i="29"/>
  <c r="B3505" i="29"/>
  <c r="A3505" i="29"/>
  <c r="E3504" i="29"/>
  <c r="D3504" i="29"/>
  <c r="C3504" i="29"/>
  <c r="B3504" i="29"/>
  <c r="A3504" i="29"/>
  <c r="E3503" i="29"/>
  <c r="D3503" i="29"/>
  <c r="C3503" i="29"/>
  <c r="B3503" i="29"/>
  <c r="A3503" i="29"/>
  <c r="E3502" i="29"/>
  <c r="D3502" i="29"/>
  <c r="C3502" i="29"/>
  <c r="B3502" i="29"/>
  <c r="A3502" i="29"/>
  <c r="E3501" i="29"/>
  <c r="D3501" i="29"/>
  <c r="C3501" i="29"/>
  <c r="B3501" i="29"/>
  <c r="A3501" i="29"/>
  <c r="E3500" i="29"/>
  <c r="D3500" i="29"/>
  <c r="C3500" i="29"/>
  <c r="B3500" i="29"/>
  <c r="A3500" i="29"/>
  <c r="E3499" i="29"/>
  <c r="D3499" i="29"/>
  <c r="C3499" i="29"/>
  <c r="B3499" i="29"/>
  <c r="A3499" i="29"/>
  <c r="E3498" i="29"/>
  <c r="D3498" i="29"/>
  <c r="C3498" i="29"/>
  <c r="B3498" i="29"/>
  <c r="A3498" i="29"/>
  <c r="E3497" i="29"/>
  <c r="D3497" i="29"/>
  <c r="C3497" i="29"/>
  <c r="B3497" i="29"/>
  <c r="A3497" i="29"/>
  <c r="E3496" i="29"/>
  <c r="D3496" i="29"/>
  <c r="C3496" i="29"/>
  <c r="B3496" i="29"/>
  <c r="A3496" i="29"/>
  <c r="E3495" i="29"/>
  <c r="D3495" i="29"/>
  <c r="C3495" i="29"/>
  <c r="B3495" i="29"/>
  <c r="A3495" i="29"/>
  <c r="E3494" i="29"/>
  <c r="D3494" i="29"/>
  <c r="C3494" i="29"/>
  <c r="B3494" i="29"/>
  <c r="A3494" i="29"/>
  <c r="E3493" i="29"/>
  <c r="D3493" i="29"/>
  <c r="C3493" i="29"/>
  <c r="B3493" i="29"/>
  <c r="A3493" i="29"/>
  <c r="E3492" i="29"/>
  <c r="D3492" i="29"/>
  <c r="C3492" i="29"/>
  <c r="B3492" i="29"/>
  <c r="A3492" i="29"/>
  <c r="E3491" i="29"/>
  <c r="D3491" i="29"/>
  <c r="C3491" i="29"/>
  <c r="B3491" i="29"/>
  <c r="A3491" i="29"/>
  <c r="E3490" i="29"/>
  <c r="D3490" i="29"/>
  <c r="C3490" i="29"/>
  <c r="B3490" i="29"/>
  <c r="A3490" i="29"/>
  <c r="E3489" i="29"/>
  <c r="D3489" i="29"/>
  <c r="C3489" i="29"/>
  <c r="B3489" i="29"/>
  <c r="A3489" i="29"/>
  <c r="E3488" i="29"/>
  <c r="D3488" i="29"/>
  <c r="C3488" i="29"/>
  <c r="B3488" i="29"/>
  <c r="A3488" i="29"/>
  <c r="E3487" i="29"/>
  <c r="D3487" i="29"/>
  <c r="C3487" i="29"/>
  <c r="B3487" i="29"/>
  <c r="A3487" i="29"/>
  <c r="E3486" i="29"/>
  <c r="D3486" i="29"/>
  <c r="C3486" i="29"/>
  <c r="B3486" i="29"/>
  <c r="A3486" i="29"/>
  <c r="E3485" i="29"/>
  <c r="D3485" i="29"/>
  <c r="C3485" i="29"/>
  <c r="B3485" i="29"/>
  <c r="A3485" i="29"/>
  <c r="E3484" i="29"/>
  <c r="D3484" i="29"/>
  <c r="C3484" i="29"/>
  <c r="B3484" i="29"/>
  <c r="A3484" i="29"/>
  <c r="E3483" i="29"/>
  <c r="D3483" i="29"/>
  <c r="C3483" i="29"/>
  <c r="B3483" i="29"/>
  <c r="A3483" i="29"/>
  <c r="E3482" i="29"/>
  <c r="D3482" i="29"/>
  <c r="C3482" i="29"/>
  <c r="B3482" i="29"/>
  <c r="A3482" i="29"/>
  <c r="E3481" i="29"/>
  <c r="D3481" i="29"/>
  <c r="C3481" i="29"/>
  <c r="B3481" i="29"/>
  <c r="A3481" i="29"/>
  <c r="E3480" i="29"/>
  <c r="D3480" i="29"/>
  <c r="C3480" i="29"/>
  <c r="B3480" i="29"/>
  <c r="A3480" i="29"/>
  <c r="E3479" i="29"/>
  <c r="D3479" i="29"/>
  <c r="C3479" i="29"/>
  <c r="B3479" i="29"/>
  <c r="A3479" i="29"/>
  <c r="E3478" i="29"/>
  <c r="D3478" i="29"/>
  <c r="C3478" i="29"/>
  <c r="B3478" i="29"/>
  <c r="A3478" i="29"/>
  <c r="E3477" i="29"/>
  <c r="D3477" i="29"/>
  <c r="C3477" i="29"/>
  <c r="B3477" i="29"/>
  <c r="A3477" i="29"/>
  <c r="E3476" i="29"/>
  <c r="D3476" i="29"/>
  <c r="C3476" i="29"/>
  <c r="B3476" i="29"/>
  <c r="A3476" i="29"/>
  <c r="E3475" i="29"/>
  <c r="D3475" i="29"/>
  <c r="C3475" i="29"/>
  <c r="B3475" i="29"/>
  <c r="A3475" i="29"/>
  <c r="E3474" i="29"/>
  <c r="D3474" i="29"/>
  <c r="C3474" i="29"/>
  <c r="B3474" i="29"/>
  <c r="A3474" i="29"/>
  <c r="E3473" i="29"/>
  <c r="D3473" i="29"/>
  <c r="C3473" i="29"/>
  <c r="B3473" i="29"/>
  <c r="A3473" i="29"/>
  <c r="E3472" i="29"/>
  <c r="D3472" i="29"/>
  <c r="C3472" i="29"/>
  <c r="B3472" i="29"/>
  <c r="A3472" i="29"/>
  <c r="E3471" i="29"/>
  <c r="D3471" i="29"/>
  <c r="C3471" i="29"/>
  <c r="B3471" i="29"/>
  <c r="A3471" i="29"/>
  <c r="E3470" i="29"/>
  <c r="D3470" i="29"/>
  <c r="C3470" i="29"/>
  <c r="B3470" i="29"/>
  <c r="A3470" i="29"/>
  <c r="E3469" i="29"/>
  <c r="D3469" i="29"/>
  <c r="C3469" i="29"/>
  <c r="B3469" i="29"/>
  <c r="A3469" i="29"/>
  <c r="E3468" i="29"/>
  <c r="D3468" i="29"/>
  <c r="C3468" i="29"/>
  <c r="B3468" i="29"/>
  <c r="A3468" i="29"/>
  <c r="E3467" i="29"/>
  <c r="D3467" i="29"/>
  <c r="C3467" i="29"/>
  <c r="B3467" i="29"/>
  <c r="A3467" i="29"/>
  <c r="E3466" i="29"/>
  <c r="D3466" i="29"/>
  <c r="C3466" i="29"/>
  <c r="B3466" i="29"/>
  <c r="A3466" i="29"/>
  <c r="E3465" i="29"/>
  <c r="D3465" i="29"/>
  <c r="C3465" i="29"/>
  <c r="B3465" i="29"/>
  <c r="A3465" i="29"/>
  <c r="E3464" i="29"/>
  <c r="D3464" i="29"/>
  <c r="C3464" i="29"/>
  <c r="B3464" i="29"/>
  <c r="A3464" i="29"/>
  <c r="E3463" i="29"/>
  <c r="D3463" i="29"/>
  <c r="C3463" i="29"/>
  <c r="B3463" i="29"/>
  <c r="A3463" i="29"/>
  <c r="E3462" i="29"/>
  <c r="D3462" i="29"/>
  <c r="C3462" i="29"/>
  <c r="B3462" i="29"/>
  <c r="A3462" i="29"/>
  <c r="E3461" i="29"/>
  <c r="D3461" i="29"/>
  <c r="C3461" i="29"/>
  <c r="B3461" i="29"/>
  <c r="A3461" i="29"/>
  <c r="E3460" i="29"/>
  <c r="D3460" i="29"/>
  <c r="C3460" i="29"/>
  <c r="B3460" i="29"/>
  <c r="A3460" i="29"/>
  <c r="E3459" i="29"/>
  <c r="D3459" i="29"/>
  <c r="C3459" i="29"/>
  <c r="B3459" i="29"/>
  <c r="A3459" i="29"/>
  <c r="E3458" i="29"/>
  <c r="D3458" i="29"/>
  <c r="C3458" i="29"/>
  <c r="B3458" i="29"/>
  <c r="A3458" i="29"/>
  <c r="E3457" i="29"/>
  <c r="D3457" i="29"/>
  <c r="C3457" i="29"/>
  <c r="B3457" i="29"/>
  <c r="A3457" i="29"/>
  <c r="E3456" i="29"/>
  <c r="D3456" i="29"/>
  <c r="C3456" i="29"/>
  <c r="B3456" i="29"/>
  <c r="A3456" i="29"/>
  <c r="E3455" i="29"/>
  <c r="D3455" i="29"/>
  <c r="C3455" i="29"/>
  <c r="B3455" i="29"/>
  <c r="A3455" i="29"/>
  <c r="E3454" i="29"/>
  <c r="D3454" i="29"/>
  <c r="C3454" i="29"/>
  <c r="B3454" i="29"/>
  <c r="A3454" i="29"/>
  <c r="E3453" i="29"/>
  <c r="D3453" i="29"/>
  <c r="C3453" i="29"/>
  <c r="B3453" i="29"/>
  <c r="A3453" i="29"/>
  <c r="E3452" i="29"/>
  <c r="D3452" i="29"/>
  <c r="C3452" i="29"/>
  <c r="B3452" i="29"/>
  <c r="A3452" i="29"/>
  <c r="E3451" i="29"/>
  <c r="D3451" i="29"/>
  <c r="C3451" i="29"/>
  <c r="B3451" i="29"/>
  <c r="A3451" i="29"/>
  <c r="E3450" i="29"/>
  <c r="D3450" i="29"/>
  <c r="C3450" i="29"/>
  <c r="B3450" i="29"/>
  <c r="A3450" i="29"/>
  <c r="E3449" i="29"/>
  <c r="D3449" i="29"/>
  <c r="C3449" i="29"/>
  <c r="B3449" i="29"/>
  <c r="A3449" i="29"/>
  <c r="E3448" i="29"/>
  <c r="D3448" i="29"/>
  <c r="C3448" i="29"/>
  <c r="B3448" i="29"/>
  <c r="A3448" i="29"/>
  <c r="E3447" i="29"/>
  <c r="D3447" i="29"/>
  <c r="C3447" i="29"/>
  <c r="B3447" i="29"/>
  <c r="A3447" i="29"/>
  <c r="E3446" i="29"/>
  <c r="D3446" i="29"/>
  <c r="C3446" i="29"/>
  <c r="B3446" i="29"/>
  <c r="A3446" i="29"/>
  <c r="E3445" i="29"/>
  <c r="D3445" i="29"/>
  <c r="C3445" i="29"/>
  <c r="B3445" i="29"/>
  <c r="A3445" i="29"/>
  <c r="E3444" i="29"/>
  <c r="D3444" i="29"/>
  <c r="C3444" i="29"/>
  <c r="B3444" i="29"/>
  <c r="A3444" i="29"/>
  <c r="E3443" i="29"/>
  <c r="D3443" i="29"/>
  <c r="C3443" i="29"/>
  <c r="B3443" i="29"/>
  <c r="A3443" i="29"/>
  <c r="E3442" i="29"/>
  <c r="D3442" i="29"/>
  <c r="C3442" i="29"/>
  <c r="B3442" i="29"/>
  <c r="A3442" i="29"/>
  <c r="E3441" i="29"/>
  <c r="D3441" i="29"/>
  <c r="C3441" i="29"/>
  <c r="B3441" i="29"/>
  <c r="A3441" i="29"/>
  <c r="E3440" i="29"/>
  <c r="D3440" i="29"/>
  <c r="C3440" i="29"/>
  <c r="B3440" i="29"/>
  <c r="A3440" i="29"/>
  <c r="E3439" i="29"/>
  <c r="D3439" i="29"/>
  <c r="C3439" i="29"/>
  <c r="B3439" i="29"/>
  <c r="A3439" i="29"/>
  <c r="E3438" i="29"/>
  <c r="D3438" i="29"/>
  <c r="C3438" i="29"/>
  <c r="B3438" i="29"/>
  <c r="A3438" i="29"/>
  <c r="E3437" i="29"/>
  <c r="D3437" i="29"/>
  <c r="C3437" i="29"/>
  <c r="B3437" i="29"/>
  <c r="A3437" i="29"/>
  <c r="E3436" i="29"/>
  <c r="D3436" i="29"/>
  <c r="C3436" i="29"/>
  <c r="B3436" i="29"/>
  <c r="A3436" i="29"/>
  <c r="E3435" i="29"/>
  <c r="D3435" i="29"/>
  <c r="C3435" i="29"/>
  <c r="B3435" i="29"/>
  <c r="A3435" i="29"/>
  <c r="E3434" i="29"/>
  <c r="D3434" i="29"/>
  <c r="C3434" i="29"/>
  <c r="B3434" i="29"/>
  <c r="A3434" i="29"/>
  <c r="E3433" i="29"/>
  <c r="D3433" i="29"/>
  <c r="C3433" i="29"/>
  <c r="B3433" i="29"/>
  <c r="A3433" i="29"/>
  <c r="E3432" i="29"/>
  <c r="D3432" i="29"/>
  <c r="C3432" i="29"/>
  <c r="B3432" i="29"/>
  <c r="A3432" i="29"/>
  <c r="E3431" i="29"/>
  <c r="D3431" i="29"/>
  <c r="C3431" i="29"/>
  <c r="B3431" i="29"/>
  <c r="A3431" i="29"/>
  <c r="E3430" i="29"/>
  <c r="D3430" i="29"/>
  <c r="C3430" i="29"/>
  <c r="B3430" i="29"/>
  <c r="A3430" i="29"/>
  <c r="E3429" i="29"/>
  <c r="D3429" i="29"/>
  <c r="C3429" i="29"/>
  <c r="B3429" i="29"/>
  <c r="A3429" i="29"/>
  <c r="E3428" i="29"/>
  <c r="D3428" i="29"/>
  <c r="C3428" i="29"/>
  <c r="B3428" i="29"/>
  <c r="A3428" i="29"/>
  <c r="E3427" i="29"/>
  <c r="D3427" i="29"/>
  <c r="C3427" i="29"/>
  <c r="B3427" i="29"/>
  <c r="A3427" i="29"/>
  <c r="E3426" i="29"/>
  <c r="D3426" i="29"/>
  <c r="C3426" i="29"/>
  <c r="B3426" i="29"/>
  <c r="A3426" i="29"/>
  <c r="E3425" i="29"/>
  <c r="D3425" i="29"/>
  <c r="C3425" i="29"/>
  <c r="B3425" i="29"/>
  <c r="A3425" i="29"/>
  <c r="E3424" i="29"/>
  <c r="D3424" i="29"/>
  <c r="C3424" i="29"/>
  <c r="B3424" i="29"/>
  <c r="A3424" i="29"/>
  <c r="E3423" i="29"/>
  <c r="D3423" i="29"/>
  <c r="C3423" i="29"/>
  <c r="B3423" i="29"/>
  <c r="A3423" i="29"/>
  <c r="E3422" i="29"/>
  <c r="D3422" i="29"/>
  <c r="C3422" i="29"/>
  <c r="B3422" i="29"/>
  <c r="A3422" i="29"/>
  <c r="E3421" i="29"/>
  <c r="D3421" i="29"/>
  <c r="C3421" i="29"/>
  <c r="B3421" i="29"/>
  <c r="A3421" i="29"/>
  <c r="E3420" i="29"/>
  <c r="D3420" i="29"/>
  <c r="C3420" i="29"/>
  <c r="B3420" i="29"/>
  <c r="A3420" i="29"/>
  <c r="E3419" i="29"/>
  <c r="D3419" i="29"/>
  <c r="C3419" i="29"/>
  <c r="B3419" i="29"/>
  <c r="A3419" i="29"/>
  <c r="E3418" i="29"/>
  <c r="D3418" i="29"/>
  <c r="C3418" i="29"/>
  <c r="B3418" i="29"/>
  <c r="A3418" i="29"/>
  <c r="E3417" i="29"/>
  <c r="D3417" i="29"/>
  <c r="C3417" i="29"/>
  <c r="B3417" i="29"/>
  <c r="A3417" i="29"/>
  <c r="E3416" i="29"/>
  <c r="D3416" i="29"/>
  <c r="C3416" i="29"/>
  <c r="B3416" i="29"/>
  <c r="A3416" i="29"/>
  <c r="E3415" i="29"/>
  <c r="D3415" i="29"/>
  <c r="C3415" i="29"/>
  <c r="B3415" i="29"/>
  <c r="A3415" i="29"/>
  <c r="E3414" i="29"/>
  <c r="D3414" i="29"/>
  <c r="C3414" i="29"/>
  <c r="B3414" i="29"/>
  <c r="A3414" i="29"/>
  <c r="E3413" i="29"/>
  <c r="D3413" i="29"/>
  <c r="C3413" i="29"/>
  <c r="B3413" i="29"/>
  <c r="A3413" i="29"/>
  <c r="E3412" i="29"/>
  <c r="D3412" i="29"/>
  <c r="C3412" i="29"/>
  <c r="B3412" i="29"/>
  <c r="A3412" i="29"/>
  <c r="E3411" i="29"/>
  <c r="D3411" i="29"/>
  <c r="C3411" i="29"/>
  <c r="B3411" i="29"/>
  <c r="A3411" i="29"/>
  <c r="E3410" i="29"/>
  <c r="D3410" i="29"/>
  <c r="C3410" i="29"/>
  <c r="B3410" i="29"/>
  <c r="A3410" i="29"/>
  <c r="E3409" i="29"/>
  <c r="D3409" i="29"/>
  <c r="C3409" i="29"/>
  <c r="B3409" i="29"/>
  <c r="A3409" i="29"/>
  <c r="E3408" i="29"/>
  <c r="D3408" i="29"/>
  <c r="C3408" i="29"/>
  <c r="B3408" i="29"/>
  <c r="A3408" i="29"/>
  <c r="E3407" i="29"/>
  <c r="D3407" i="29"/>
  <c r="C3407" i="29"/>
  <c r="B3407" i="29"/>
  <c r="A3407" i="29"/>
  <c r="E3406" i="29"/>
  <c r="D3406" i="29"/>
  <c r="C3406" i="29"/>
  <c r="B3406" i="29"/>
  <c r="A3406" i="29"/>
  <c r="E3405" i="29"/>
  <c r="D3405" i="29"/>
  <c r="C3405" i="29"/>
  <c r="B3405" i="29"/>
  <c r="A3405" i="29"/>
  <c r="E3404" i="29"/>
  <c r="D3404" i="29"/>
  <c r="C3404" i="29"/>
  <c r="B3404" i="29"/>
  <c r="A3404" i="29"/>
  <c r="E3403" i="29"/>
  <c r="D3403" i="29"/>
  <c r="C3403" i="29"/>
  <c r="B3403" i="29"/>
  <c r="A3403" i="29"/>
  <c r="E3402" i="29"/>
  <c r="D3402" i="29"/>
  <c r="C3402" i="29"/>
  <c r="B3402" i="29"/>
  <c r="A3402" i="29"/>
  <c r="E3401" i="29"/>
  <c r="D3401" i="29"/>
  <c r="C3401" i="29"/>
  <c r="B3401" i="29"/>
  <c r="A3401" i="29"/>
  <c r="E3400" i="29"/>
  <c r="D3400" i="29"/>
  <c r="C3400" i="29"/>
  <c r="B3400" i="29"/>
  <c r="A3400" i="29"/>
  <c r="E3399" i="29"/>
  <c r="D3399" i="29"/>
  <c r="C3399" i="29"/>
  <c r="B3399" i="29"/>
  <c r="A3399" i="29"/>
  <c r="E3398" i="29"/>
  <c r="D3398" i="29"/>
  <c r="C3398" i="29"/>
  <c r="B3398" i="29"/>
  <c r="A3398" i="29"/>
  <c r="E3397" i="29"/>
  <c r="D3397" i="29"/>
  <c r="C3397" i="29"/>
  <c r="B3397" i="29"/>
  <c r="A3397" i="29"/>
  <c r="E3396" i="29"/>
  <c r="D3396" i="29"/>
  <c r="C3396" i="29"/>
  <c r="B3396" i="29"/>
  <c r="A3396" i="29"/>
  <c r="E3395" i="29"/>
  <c r="D3395" i="29"/>
  <c r="C3395" i="29"/>
  <c r="B3395" i="29"/>
  <c r="A3395" i="29"/>
  <c r="E3394" i="29"/>
  <c r="D3394" i="29"/>
  <c r="C3394" i="29"/>
  <c r="B3394" i="29"/>
  <c r="A3394" i="29"/>
  <c r="E3393" i="29"/>
  <c r="D3393" i="29"/>
  <c r="C3393" i="29"/>
  <c r="B3393" i="29"/>
  <c r="A3393" i="29"/>
  <c r="E3392" i="29"/>
  <c r="D3392" i="29"/>
  <c r="C3392" i="29"/>
  <c r="B3392" i="29"/>
  <c r="A3392" i="29"/>
  <c r="E3391" i="29"/>
  <c r="D3391" i="29"/>
  <c r="C3391" i="29"/>
  <c r="B3391" i="29"/>
  <c r="A3391" i="29"/>
  <c r="E3390" i="29"/>
  <c r="D3390" i="29"/>
  <c r="C3390" i="29"/>
  <c r="B3390" i="29"/>
  <c r="A3390" i="29"/>
  <c r="E3389" i="29"/>
  <c r="D3389" i="29"/>
  <c r="C3389" i="29"/>
  <c r="B3389" i="29"/>
  <c r="A3389" i="29"/>
  <c r="E3388" i="29"/>
  <c r="D3388" i="29"/>
  <c r="C3388" i="29"/>
  <c r="B3388" i="29"/>
  <c r="A3388" i="29"/>
  <c r="E3387" i="29"/>
  <c r="D3387" i="29"/>
  <c r="C3387" i="29"/>
  <c r="B3387" i="29"/>
  <c r="A3387" i="29"/>
  <c r="E3386" i="29"/>
  <c r="D3386" i="29"/>
  <c r="C3386" i="29"/>
  <c r="B3386" i="29"/>
  <c r="A3386" i="29"/>
  <c r="E3385" i="29"/>
  <c r="D3385" i="29"/>
  <c r="C3385" i="29"/>
  <c r="B3385" i="29"/>
  <c r="A3385" i="29"/>
  <c r="E3384" i="29"/>
  <c r="D3384" i="29"/>
  <c r="C3384" i="29"/>
  <c r="B3384" i="29"/>
  <c r="A3384" i="29"/>
  <c r="E3383" i="29"/>
  <c r="D3383" i="29"/>
  <c r="C3383" i="29"/>
  <c r="B3383" i="29"/>
  <c r="A3383" i="29"/>
  <c r="E3382" i="29"/>
  <c r="D3382" i="29"/>
  <c r="C3382" i="29"/>
  <c r="B3382" i="29"/>
  <c r="A3382" i="29"/>
  <c r="E3381" i="29"/>
  <c r="D3381" i="29"/>
  <c r="C3381" i="29"/>
  <c r="B3381" i="29"/>
  <c r="A3381" i="29"/>
  <c r="E3380" i="29"/>
  <c r="D3380" i="29"/>
  <c r="C3380" i="29"/>
  <c r="B3380" i="29"/>
  <c r="A3380" i="29"/>
  <c r="E3379" i="29"/>
  <c r="D3379" i="29"/>
  <c r="C3379" i="29"/>
  <c r="B3379" i="29"/>
  <c r="A3379" i="29"/>
  <c r="E3378" i="29"/>
  <c r="D3378" i="29"/>
  <c r="C3378" i="29"/>
  <c r="B3378" i="29"/>
  <c r="A3378" i="29"/>
  <c r="E3377" i="29"/>
  <c r="D3377" i="29"/>
  <c r="C3377" i="29"/>
  <c r="B3377" i="29"/>
  <c r="A3377" i="29"/>
  <c r="E3376" i="29"/>
  <c r="D3376" i="29"/>
  <c r="C3376" i="29"/>
  <c r="B3376" i="29"/>
  <c r="A3376" i="29"/>
  <c r="E3375" i="29"/>
  <c r="D3375" i="29"/>
  <c r="C3375" i="29"/>
  <c r="B3375" i="29"/>
  <c r="A3375" i="29"/>
  <c r="E3374" i="29"/>
  <c r="D3374" i="29"/>
  <c r="C3374" i="29"/>
  <c r="B3374" i="29"/>
  <c r="A3374" i="29"/>
  <c r="E3373" i="29"/>
  <c r="D3373" i="29"/>
  <c r="C3373" i="29"/>
  <c r="B3373" i="29"/>
  <c r="A3373" i="29"/>
  <c r="E3372" i="29"/>
  <c r="D3372" i="29"/>
  <c r="C3372" i="29"/>
  <c r="B3372" i="29"/>
  <c r="A3372" i="29"/>
  <c r="E3371" i="29"/>
  <c r="D3371" i="29"/>
  <c r="C3371" i="29"/>
  <c r="B3371" i="29"/>
  <c r="A3371" i="29"/>
  <c r="E3370" i="29"/>
  <c r="D3370" i="29"/>
  <c r="C3370" i="29"/>
  <c r="B3370" i="29"/>
  <c r="A3370" i="29"/>
  <c r="E3369" i="29"/>
  <c r="D3369" i="29"/>
  <c r="C3369" i="29"/>
  <c r="B3369" i="29"/>
  <c r="A3369" i="29"/>
  <c r="E3368" i="29"/>
  <c r="D3368" i="29"/>
  <c r="C3368" i="29"/>
  <c r="B3368" i="29"/>
  <c r="A3368" i="29"/>
  <c r="E3367" i="29"/>
  <c r="D3367" i="29"/>
  <c r="C3367" i="29"/>
  <c r="B3367" i="29"/>
  <c r="A3367" i="29"/>
  <c r="E3366" i="29"/>
  <c r="D3366" i="29"/>
  <c r="C3366" i="29"/>
  <c r="B3366" i="29"/>
  <c r="A3366" i="29"/>
  <c r="E3365" i="29"/>
  <c r="D3365" i="29"/>
  <c r="C3365" i="29"/>
  <c r="B3365" i="29"/>
  <c r="A3365" i="29"/>
  <c r="E3364" i="29"/>
  <c r="D3364" i="29"/>
  <c r="C3364" i="29"/>
  <c r="B3364" i="29"/>
  <c r="A3364" i="29"/>
  <c r="E3363" i="29"/>
  <c r="D3363" i="29"/>
  <c r="C3363" i="29"/>
  <c r="B3363" i="29"/>
  <c r="A3363" i="29"/>
  <c r="E3362" i="29"/>
  <c r="D3362" i="29"/>
  <c r="C3362" i="29"/>
  <c r="B3362" i="29"/>
  <c r="A3362" i="29"/>
  <c r="E3361" i="29"/>
  <c r="D3361" i="29"/>
  <c r="C3361" i="29"/>
  <c r="B3361" i="29"/>
  <c r="A3361" i="29"/>
  <c r="E3360" i="29"/>
  <c r="D3360" i="29"/>
  <c r="C3360" i="29"/>
  <c r="B3360" i="29"/>
  <c r="A3360" i="29"/>
  <c r="E3359" i="29"/>
  <c r="D3359" i="29"/>
  <c r="C3359" i="29"/>
  <c r="B3359" i="29"/>
  <c r="A3359" i="29"/>
  <c r="E3358" i="29"/>
  <c r="D3358" i="29"/>
  <c r="C3358" i="29"/>
  <c r="B3358" i="29"/>
  <c r="A3358" i="29"/>
  <c r="E3357" i="29"/>
  <c r="D3357" i="29"/>
  <c r="C3357" i="29"/>
  <c r="B3357" i="29"/>
  <c r="A3357" i="29"/>
  <c r="E3356" i="29"/>
  <c r="D3356" i="29"/>
  <c r="C3356" i="29"/>
  <c r="B3356" i="29"/>
  <c r="A3356" i="29"/>
  <c r="E3355" i="29"/>
  <c r="D3355" i="29"/>
  <c r="C3355" i="29"/>
  <c r="B3355" i="29"/>
  <c r="A3355" i="29"/>
  <c r="E3354" i="29"/>
  <c r="D3354" i="29"/>
  <c r="C3354" i="29"/>
  <c r="B3354" i="29"/>
  <c r="A3354" i="29"/>
  <c r="E3353" i="29"/>
  <c r="D3353" i="29"/>
  <c r="C3353" i="29"/>
  <c r="B3353" i="29"/>
  <c r="A3353" i="29"/>
  <c r="E3352" i="29"/>
  <c r="D3352" i="29"/>
  <c r="C3352" i="29"/>
  <c r="B3352" i="29"/>
  <c r="A3352" i="29"/>
  <c r="E3351" i="29"/>
  <c r="D3351" i="29"/>
  <c r="C3351" i="29"/>
  <c r="B3351" i="29"/>
  <c r="A3351" i="29"/>
  <c r="E3350" i="29"/>
  <c r="D3350" i="29"/>
  <c r="C3350" i="29"/>
  <c r="B3350" i="29"/>
  <c r="A3350" i="29"/>
  <c r="E3349" i="29"/>
  <c r="D3349" i="29"/>
  <c r="C3349" i="29"/>
  <c r="B3349" i="29"/>
  <c r="A3349" i="29"/>
  <c r="E3348" i="29"/>
  <c r="D3348" i="29"/>
  <c r="C3348" i="29"/>
  <c r="B3348" i="29"/>
  <c r="A3348" i="29"/>
  <c r="E3347" i="29"/>
  <c r="D3347" i="29"/>
  <c r="C3347" i="29"/>
  <c r="B3347" i="29"/>
  <c r="A3347" i="29"/>
  <c r="E3346" i="29"/>
  <c r="D3346" i="29"/>
  <c r="C3346" i="29"/>
  <c r="B3346" i="29"/>
  <c r="A3346" i="29"/>
  <c r="E3345" i="29"/>
  <c r="D3345" i="29"/>
  <c r="C3345" i="29"/>
  <c r="B3345" i="29"/>
  <c r="A3345" i="29"/>
  <c r="E3344" i="29"/>
  <c r="D3344" i="29"/>
  <c r="C3344" i="29"/>
  <c r="B3344" i="29"/>
  <c r="A3344" i="29"/>
  <c r="E3343" i="29"/>
  <c r="D3343" i="29"/>
  <c r="C3343" i="29"/>
  <c r="B3343" i="29"/>
  <c r="A3343" i="29"/>
  <c r="E3342" i="29"/>
  <c r="D3342" i="29"/>
  <c r="C3342" i="29"/>
  <c r="B3342" i="29"/>
  <c r="A3342" i="29"/>
  <c r="E3341" i="29"/>
  <c r="D3341" i="29"/>
  <c r="C3341" i="29"/>
  <c r="B3341" i="29"/>
  <c r="A3341" i="29"/>
  <c r="E3340" i="29"/>
  <c r="D3340" i="29"/>
  <c r="C3340" i="29"/>
  <c r="B3340" i="29"/>
  <c r="A3340" i="29"/>
  <c r="E3339" i="29"/>
  <c r="D3339" i="29"/>
  <c r="C3339" i="29"/>
  <c r="B3339" i="29"/>
  <c r="A3339" i="29"/>
  <c r="E3338" i="29"/>
  <c r="D3338" i="29"/>
  <c r="C3338" i="29"/>
  <c r="B3338" i="29"/>
  <c r="A3338" i="29"/>
  <c r="E3337" i="29"/>
  <c r="D3337" i="29"/>
  <c r="C3337" i="29"/>
  <c r="B3337" i="29"/>
  <c r="A3337" i="29"/>
  <c r="E3336" i="29"/>
  <c r="D3336" i="29"/>
  <c r="C3336" i="29"/>
  <c r="B3336" i="29"/>
  <c r="A3336" i="29"/>
  <c r="E3335" i="29"/>
  <c r="D3335" i="29"/>
  <c r="C3335" i="29"/>
  <c r="B3335" i="29"/>
  <c r="A3335" i="29"/>
  <c r="E3334" i="29"/>
  <c r="D3334" i="29"/>
  <c r="C3334" i="29"/>
  <c r="B3334" i="29"/>
  <c r="A3334" i="29"/>
  <c r="E3333" i="29"/>
  <c r="D3333" i="29"/>
  <c r="C3333" i="29"/>
  <c r="B3333" i="29"/>
  <c r="A3333" i="29"/>
  <c r="E3332" i="29"/>
  <c r="D3332" i="29"/>
  <c r="C3332" i="29"/>
  <c r="B3332" i="29"/>
  <c r="A3332" i="29"/>
  <c r="E3331" i="29"/>
  <c r="D3331" i="29"/>
  <c r="C3331" i="29"/>
  <c r="B3331" i="29"/>
  <c r="A3331" i="29"/>
  <c r="E3330" i="29"/>
  <c r="D3330" i="29"/>
  <c r="C3330" i="29"/>
  <c r="B3330" i="29"/>
  <c r="A3330" i="29"/>
  <c r="E3329" i="29"/>
  <c r="D3329" i="29"/>
  <c r="C3329" i="29"/>
  <c r="B3329" i="29"/>
  <c r="A3329" i="29"/>
  <c r="E3328" i="29"/>
  <c r="D3328" i="29"/>
  <c r="C3328" i="29"/>
  <c r="B3328" i="29"/>
  <c r="A3328" i="29"/>
  <c r="E3327" i="29"/>
  <c r="D3327" i="29"/>
  <c r="C3327" i="29"/>
  <c r="B3327" i="29"/>
  <c r="A3327" i="29"/>
  <c r="E3326" i="29"/>
  <c r="D3326" i="29"/>
  <c r="C3326" i="29"/>
  <c r="B3326" i="29"/>
  <c r="A3326" i="29"/>
  <c r="E3325" i="29"/>
  <c r="D3325" i="29"/>
  <c r="C3325" i="29"/>
  <c r="B3325" i="29"/>
  <c r="A3325" i="29"/>
  <c r="E3324" i="29"/>
  <c r="D3324" i="29"/>
  <c r="C3324" i="29"/>
  <c r="B3324" i="29"/>
  <c r="A3324" i="29"/>
  <c r="E3323" i="29"/>
  <c r="D3323" i="29"/>
  <c r="C3323" i="29"/>
  <c r="B3323" i="29"/>
  <c r="A3323" i="29"/>
  <c r="E3322" i="29"/>
  <c r="D3322" i="29"/>
  <c r="C3322" i="29"/>
  <c r="B3322" i="29"/>
  <c r="A3322" i="29"/>
  <c r="E3321" i="29"/>
  <c r="D3321" i="29"/>
  <c r="C3321" i="29"/>
  <c r="B3321" i="29"/>
  <c r="A3321" i="29"/>
  <c r="E3320" i="29"/>
  <c r="D3320" i="29"/>
  <c r="C3320" i="29"/>
  <c r="B3320" i="29"/>
  <c r="A3320" i="29"/>
  <c r="E3319" i="29"/>
  <c r="D3319" i="29"/>
  <c r="C3319" i="29"/>
  <c r="B3319" i="29"/>
  <c r="A3319" i="29"/>
  <c r="E3318" i="29"/>
  <c r="D3318" i="29"/>
  <c r="C3318" i="29"/>
  <c r="B3318" i="29"/>
  <c r="A3318" i="29"/>
  <c r="E3317" i="29"/>
  <c r="D3317" i="29"/>
  <c r="C3317" i="29"/>
  <c r="B3317" i="29"/>
  <c r="A3317" i="29"/>
  <c r="E3316" i="29"/>
  <c r="D3316" i="29"/>
  <c r="C3316" i="29"/>
  <c r="B3316" i="29"/>
  <c r="A3316" i="29"/>
  <c r="E3315" i="29"/>
  <c r="D3315" i="29"/>
  <c r="C3315" i="29"/>
  <c r="B3315" i="29"/>
  <c r="A3315" i="29"/>
  <c r="E3314" i="29"/>
  <c r="D3314" i="29"/>
  <c r="C3314" i="29"/>
  <c r="B3314" i="29"/>
  <c r="A3314" i="29"/>
  <c r="E3313" i="29"/>
  <c r="D3313" i="29"/>
  <c r="C3313" i="29"/>
  <c r="B3313" i="29"/>
  <c r="A3313" i="29"/>
  <c r="E3312" i="29"/>
  <c r="D3312" i="29"/>
  <c r="C3312" i="29"/>
  <c r="B3312" i="29"/>
  <c r="A3312" i="29"/>
  <c r="E3311" i="29"/>
  <c r="D3311" i="29"/>
  <c r="C3311" i="29"/>
  <c r="B3311" i="29"/>
  <c r="A3311" i="29"/>
  <c r="E3310" i="29"/>
  <c r="D3310" i="29"/>
  <c r="C3310" i="29"/>
  <c r="B3310" i="29"/>
  <c r="A3310" i="29"/>
  <c r="E3309" i="29"/>
  <c r="D3309" i="29"/>
  <c r="C3309" i="29"/>
  <c r="B3309" i="29"/>
  <c r="A3309" i="29"/>
  <c r="E3308" i="29"/>
  <c r="D3308" i="29"/>
  <c r="C3308" i="29"/>
  <c r="B3308" i="29"/>
  <c r="A3308" i="29"/>
  <c r="E3307" i="29"/>
  <c r="D3307" i="29"/>
  <c r="C3307" i="29"/>
  <c r="B3307" i="29"/>
  <c r="A3307" i="29"/>
  <c r="E3306" i="29"/>
  <c r="D3306" i="29"/>
  <c r="C3306" i="29"/>
  <c r="B3306" i="29"/>
  <c r="A3306" i="29"/>
  <c r="E3305" i="29"/>
  <c r="D3305" i="29"/>
  <c r="C3305" i="29"/>
  <c r="B3305" i="29"/>
  <c r="A3305" i="29"/>
  <c r="E3304" i="29"/>
  <c r="D3304" i="29"/>
  <c r="C3304" i="29"/>
  <c r="B3304" i="29"/>
  <c r="A3304" i="29"/>
  <c r="E3303" i="29"/>
  <c r="D3303" i="29"/>
  <c r="C3303" i="29"/>
  <c r="B3303" i="29"/>
  <c r="A3303" i="29"/>
  <c r="E3302" i="29"/>
  <c r="D3302" i="29"/>
  <c r="C3302" i="29"/>
  <c r="B3302" i="29"/>
  <c r="A3302" i="29"/>
  <c r="E3301" i="29"/>
  <c r="D3301" i="29"/>
  <c r="C3301" i="29"/>
  <c r="B3301" i="29"/>
  <c r="A3301" i="29"/>
  <c r="E3300" i="29"/>
  <c r="D3300" i="29"/>
  <c r="C3300" i="29"/>
  <c r="B3300" i="29"/>
  <c r="A3300" i="29"/>
  <c r="E3299" i="29"/>
  <c r="D3299" i="29"/>
  <c r="C3299" i="29"/>
  <c r="B3299" i="29"/>
  <c r="A3299" i="29"/>
  <c r="E3298" i="29"/>
  <c r="D3298" i="29"/>
  <c r="C3298" i="29"/>
  <c r="B3298" i="29"/>
  <c r="A3298" i="29"/>
  <c r="E3297" i="29"/>
  <c r="D3297" i="29"/>
  <c r="C3297" i="29"/>
  <c r="B3297" i="29"/>
  <c r="A3297" i="29"/>
  <c r="E3296" i="29"/>
  <c r="D3296" i="29"/>
  <c r="C3296" i="29"/>
  <c r="B3296" i="29"/>
  <c r="A3296" i="29"/>
  <c r="E3295" i="29"/>
  <c r="D3295" i="29"/>
  <c r="C3295" i="29"/>
  <c r="B3295" i="29"/>
  <c r="A3295" i="29"/>
  <c r="E3294" i="29"/>
  <c r="D3294" i="29"/>
  <c r="C3294" i="29"/>
  <c r="B3294" i="29"/>
  <c r="A3294" i="29"/>
  <c r="E3293" i="29"/>
  <c r="D3293" i="29"/>
  <c r="C3293" i="29"/>
  <c r="B3293" i="29"/>
  <c r="A3293" i="29"/>
  <c r="E3292" i="29"/>
  <c r="D3292" i="29"/>
  <c r="C3292" i="29"/>
  <c r="B3292" i="29"/>
  <c r="A3292" i="29"/>
  <c r="E3291" i="29"/>
  <c r="D3291" i="29"/>
  <c r="C3291" i="29"/>
  <c r="B3291" i="29"/>
  <c r="A3291" i="29"/>
  <c r="E3290" i="29"/>
  <c r="D3290" i="29"/>
  <c r="C3290" i="29"/>
  <c r="B3290" i="29"/>
  <c r="A3290" i="29"/>
  <c r="E3289" i="29"/>
  <c r="D3289" i="29"/>
  <c r="C3289" i="29"/>
  <c r="B3289" i="29"/>
  <c r="A3289" i="29"/>
  <c r="E3288" i="29"/>
  <c r="D3288" i="29"/>
  <c r="C3288" i="29"/>
  <c r="B3288" i="29"/>
  <c r="A3288" i="29"/>
  <c r="E3287" i="29"/>
  <c r="D3287" i="29"/>
  <c r="C3287" i="29"/>
  <c r="B3287" i="29"/>
  <c r="A3287" i="29"/>
  <c r="E3286" i="29"/>
  <c r="D3286" i="29"/>
  <c r="C3286" i="29"/>
  <c r="B3286" i="29"/>
  <c r="A3286" i="29"/>
  <c r="E3285" i="29"/>
  <c r="D3285" i="29"/>
  <c r="C3285" i="29"/>
  <c r="B3285" i="29"/>
  <c r="A3285" i="29"/>
  <c r="E3284" i="29"/>
  <c r="D3284" i="29"/>
  <c r="C3284" i="29"/>
  <c r="B3284" i="29"/>
  <c r="A3284" i="29"/>
  <c r="E3283" i="29"/>
  <c r="D3283" i="29"/>
  <c r="C3283" i="29"/>
  <c r="B3283" i="29"/>
  <c r="A3283" i="29"/>
  <c r="E3282" i="29"/>
  <c r="D3282" i="29"/>
  <c r="C3282" i="29"/>
  <c r="B3282" i="29"/>
  <c r="A3282" i="29"/>
  <c r="E3281" i="29"/>
  <c r="D3281" i="29"/>
  <c r="C3281" i="29"/>
  <c r="B3281" i="29"/>
  <c r="A3281" i="29"/>
  <c r="E3280" i="29"/>
  <c r="D3280" i="29"/>
  <c r="C3280" i="29"/>
  <c r="B3280" i="29"/>
  <c r="A3280" i="29"/>
  <c r="E3279" i="29"/>
  <c r="D3279" i="29"/>
  <c r="C3279" i="29"/>
  <c r="B3279" i="29"/>
  <c r="A3279" i="29"/>
  <c r="E3278" i="29"/>
  <c r="D3278" i="29"/>
  <c r="C3278" i="29"/>
  <c r="B3278" i="29"/>
  <c r="A3278" i="29"/>
  <c r="E3277" i="29"/>
  <c r="D3277" i="29"/>
  <c r="C3277" i="29"/>
  <c r="B3277" i="29"/>
  <c r="A3277" i="29"/>
  <c r="E3276" i="29"/>
  <c r="D3276" i="29"/>
  <c r="C3276" i="29"/>
  <c r="B3276" i="29"/>
  <c r="A3276" i="29"/>
  <c r="E3275" i="29"/>
  <c r="D3275" i="29"/>
  <c r="C3275" i="29"/>
  <c r="B3275" i="29"/>
  <c r="A3275" i="29"/>
  <c r="E3274" i="29"/>
  <c r="D3274" i="29"/>
  <c r="C3274" i="29"/>
  <c r="B3274" i="29"/>
  <c r="A3274" i="29"/>
  <c r="E3273" i="29"/>
  <c r="D3273" i="29"/>
  <c r="C3273" i="29"/>
  <c r="B3273" i="29"/>
  <c r="A3273" i="29"/>
  <c r="E3272" i="29"/>
  <c r="D3272" i="29"/>
  <c r="C3272" i="29"/>
  <c r="B3272" i="29"/>
  <c r="A3272" i="29"/>
  <c r="E3271" i="29"/>
  <c r="D3271" i="29"/>
  <c r="C3271" i="29"/>
  <c r="B3271" i="29"/>
  <c r="A3271" i="29"/>
  <c r="E3270" i="29"/>
  <c r="D3270" i="29"/>
  <c r="C3270" i="29"/>
  <c r="B3270" i="29"/>
  <c r="A3270" i="29"/>
  <c r="E3269" i="29"/>
  <c r="D3269" i="29"/>
  <c r="C3269" i="29"/>
  <c r="B3269" i="29"/>
  <c r="A3269" i="29"/>
  <c r="E3268" i="29"/>
  <c r="D3268" i="29"/>
  <c r="C3268" i="29"/>
  <c r="B3268" i="29"/>
  <c r="A3268" i="29"/>
  <c r="E3267" i="29"/>
  <c r="D3267" i="29"/>
  <c r="C3267" i="29"/>
  <c r="B3267" i="29"/>
  <c r="A3267" i="29"/>
  <c r="E3266" i="29"/>
  <c r="D3266" i="29"/>
  <c r="C3266" i="29"/>
  <c r="B3266" i="29"/>
  <c r="A3266" i="29"/>
  <c r="E3265" i="29"/>
  <c r="D3265" i="29"/>
  <c r="C3265" i="29"/>
  <c r="B3265" i="29"/>
  <c r="A3265" i="29"/>
  <c r="E3264" i="29"/>
  <c r="D3264" i="29"/>
  <c r="C3264" i="29"/>
  <c r="B3264" i="29"/>
  <c r="A3264" i="29"/>
  <c r="E3263" i="29"/>
  <c r="D3263" i="29"/>
  <c r="C3263" i="29"/>
  <c r="B3263" i="29"/>
  <c r="A3263" i="29"/>
  <c r="E3262" i="29"/>
  <c r="D3262" i="29"/>
  <c r="C3262" i="29"/>
  <c r="B3262" i="29"/>
  <c r="A3262" i="29"/>
  <c r="E3261" i="29"/>
  <c r="D3261" i="29"/>
  <c r="C3261" i="29"/>
  <c r="B3261" i="29"/>
  <c r="A3261" i="29"/>
  <c r="E3260" i="29"/>
  <c r="D3260" i="29"/>
  <c r="C3260" i="29"/>
  <c r="B3260" i="29"/>
  <c r="A3260" i="29"/>
  <c r="E3259" i="29"/>
  <c r="D3259" i="29"/>
  <c r="C3259" i="29"/>
  <c r="B3259" i="29"/>
  <c r="A3259" i="29"/>
  <c r="E3258" i="29"/>
  <c r="D3258" i="29"/>
  <c r="C3258" i="29"/>
  <c r="B3258" i="29"/>
  <c r="A3258" i="29"/>
  <c r="E3257" i="29"/>
  <c r="D3257" i="29"/>
  <c r="C3257" i="29"/>
  <c r="B3257" i="29"/>
  <c r="A3257" i="29"/>
  <c r="E3256" i="29"/>
  <c r="D3256" i="29"/>
  <c r="C3256" i="29"/>
  <c r="B3256" i="29"/>
  <c r="A3256" i="29"/>
  <c r="E3255" i="29"/>
  <c r="D3255" i="29"/>
  <c r="C3255" i="29"/>
  <c r="B3255" i="29"/>
  <c r="A3255" i="29"/>
  <c r="E3254" i="29"/>
  <c r="D3254" i="29"/>
  <c r="C3254" i="29"/>
  <c r="B3254" i="29"/>
  <c r="A3254" i="29"/>
  <c r="E3253" i="29"/>
  <c r="D3253" i="29"/>
  <c r="C3253" i="29"/>
  <c r="B3253" i="29"/>
  <c r="A3253" i="29"/>
  <c r="E3252" i="29"/>
  <c r="D3252" i="29"/>
  <c r="C3252" i="29"/>
  <c r="B3252" i="29"/>
  <c r="A3252" i="29"/>
  <c r="E3251" i="29"/>
  <c r="D3251" i="29"/>
  <c r="C3251" i="29"/>
  <c r="B3251" i="29"/>
  <c r="A3251" i="29"/>
  <c r="E3250" i="29"/>
  <c r="D3250" i="29"/>
  <c r="C3250" i="29"/>
  <c r="B3250" i="29"/>
  <c r="A3250" i="29"/>
  <c r="E3249" i="29"/>
  <c r="D3249" i="29"/>
  <c r="C3249" i="29"/>
  <c r="B3249" i="29"/>
  <c r="A3249" i="29"/>
  <c r="E3248" i="29"/>
  <c r="D3248" i="29"/>
  <c r="C3248" i="29"/>
  <c r="B3248" i="29"/>
  <c r="A3248" i="29"/>
  <c r="E3247" i="29"/>
  <c r="D3247" i="29"/>
  <c r="C3247" i="29"/>
  <c r="B3247" i="29"/>
  <c r="A3247" i="29"/>
  <c r="E3246" i="29"/>
  <c r="D3246" i="29"/>
  <c r="C3246" i="29"/>
  <c r="B3246" i="29"/>
  <c r="A3246" i="29"/>
  <c r="E3245" i="29"/>
  <c r="D3245" i="29"/>
  <c r="C3245" i="29"/>
  <c r="B3245" i="29"/>
  <c r="A3245" i="29"/>
  <c r="E3244" i="29"/>
  <c r="D3244" i="29"/>
  <c r="C3244" i="29"/>
  <c r="B3244" i="29"/>
  <c r="A3244" i="29"/>
  <c r="E3243" i="29"/>
  <c r="D3243" i="29"/>
  <c r="C3243" i="29"/>
  <c r="B3243" i="29"/>
  <c r="A3243" i="29"/>
  <c r="E3242" i="29"/>
  <c r="D3242" i="29"/>
  <c r="C3242" i="29"/>
  <c r="B3242" i="29"/>
  <c r="A3242" i="29"/>
  <c r="E3241" i="29"/>
  <c r="D3241" i="29"/>
  <c r="C3241" i="29"/>
  <c r="B3241" i="29"/>
  <c r="A3241" i="29"/>
  <c r="E3240" i="29"/>
  <c r="D3240" i="29"/>
  <c r="C3240" i="29"/>
  <c r="B3240" i="29"/>
  <c r="A3240" i="29"/>
  <c r="E3239" i="29"/>
  <c r="D3239" i="29"/>
  <c r="C3239" i="29"/>
  <c r="B3239" i="29"/>
  <c r="A3239" i="29"/>
  <c r="E3238" i="29"/>
  <c r="D3238" i="29"/>
  <c r="C3238" i="29"/>
  <c r="B3238" i="29"/>
  <c r="A3238" i="29"/>
  <c r="E3237" i="29"/>
  <c r="D3237" i="29"/>
  <c r="C3237" i="29"/>
  <c r="B3237" i="29"/>
  <c r="A3237" i="29"/>
  <c r="E3236" i="29"/>
  <c r="D3236" i="29"/>
  <c r="C3236" i="29"/>
  <c r="B3236" i="29"/>
  <c r="A3236" i="29"/>
  <c r="E3235" i="29"/>
  <c r="D3235" i="29"/>
  <c r="C3235" i="29"/>
  <c r="B3235" i="29"/>
  <c r="A3235" i="29"/>
  <c r="E3234" i="29"/>
  <c r="D3234" i="29"/>
  <c r="C3234" i="29"/>
  <c r="B3234" i="29"/>
  <c r="A3234" i="29"/>
  <c r="E3233" i="29"/>
  <c r="D3233" i="29"/>
  <c r="C3233" i="29"/>
  <c r="B3233" i="29"/>
  <c r="A3233" i="29"/>
  <c r="E3232" i="29"/>
  <c r="D3232" i="29"/>
  <c r="C3232" i="29"/>
  <c r="B3232" i="29"/>
  <c r="A3232" i="29"/>
  <c r="E3231" i="29"/>
  <c r="D3231" i="29"/>
  <c r="C3231" i="29"/>
  <c r="B3231" i="29"/>
  <c r="A3231" i="29"/>
  <c r="E3230" i="29"/>
  <c r="D3230" i="29"/>
  <c r="C3230" i="29"/>
  <c r="B3230" i="29"/>
  <c r="A3230" i="29"/>
  <c r="E3229" i="29"/>
  <c r="D3229" i="29"/>
  <c r="C3229" i="29"/>
  <c r="B3229" i="29"/>
  <c r="A3229" i="29"/>
  <c r="E3228" i="29"/>
  <c r="D3228" i="29"/>
  <c r="C3228" i="29"/>
  <c r="B3228" i="29"/>
  <c r="A3228" i="29"/>
  <c r="E3227" i="29"/>
  <c r="D3227" i="29"/>
  <c r="C3227" i="29"/>
  <c r="B3227" i="29"/>
  <c r="A3227" i="29"/>
  <c r="E3226" i="29"/>
  <c r="D3226" i="29"/>
  <c r="C3226" i="29"/>
  <c r="B3226" i="29"/>
  <c r="A3226" i="29"/>
  <c r="E3225" i="29"/>
  <c r="D3225" i="29"/>
  <c r="C3225" i="29"/>
  <c r="B3225" i="29"/>
  <c r="A3225" i="29"/>
  <c r="E3224" i="29"/>
  <c r="D3224" i="29"/>
  <c r="C3224" i="29"/>
  <c r="B3224" i="29"/>
  <c r="A3224" i="29"/>
  <c r="E3223" i="29"/>
  <c r="D3223" i="29"/>
  <c r="C3223" i="29"/>
  <c r="B3223" i="29"/>
  <c r="A3223" i="29"/>
  <c r="E3222" i="29"/>
  <c r="D3222" i="29"/>
  <c r="C3222" i="29"/>
  <c r="B3222" i="29"/>
  <c r="A3222" i="29"/>
  <c r="E3221" i="29"/>
  <c r="D3221" i="29"/>
  <c r="C3221" i="29"/>
  <c r="B3221" i="29"/>
  <c r="A3221" i="29"/>
  <c r="E3220" i="29"/>
  <c r="D3220" i="29"/>
  <c r="C3220" i="29"/>
  <c r="B3220" i="29"/>
  <c r="A3220" i="29"/>
  <c r="E3219" i="29"/>
  <c r="D3219" i="29"/>
  <c r="C3219" i="29"/>
  <c r="B3219" i="29"/>
  <c r="A3219" i="29"/>
  <c r="E3218" i="29"/>
  <c r="D3218" i="29"/>
  <c r="C3218" i="29"/>
  <c r="B3218" i="29"/>
  <c r="A3218" i="29"/>
  <c r="E3217" i="29"/>
  <c r="D3217" i="29"/>
  <c r="C3217" i="29"/>
  <c r="B3217" i="29"/>
  <c r="A3217" i="29"/>
  <c r="E3216" i="29"/>
  <c r="D3216" i="29"/>
  <c r="C3216" i="29"/>
  <c r="B3216" i="29"/>
  <c r="A3216" i="29"/>
  <c r="E3215" i="29"/>
  <c r="D3215" i="29"/>
  <c r="C3215" i="29"/>
  <c r="B3215" i="29"/>
  <c r="A3215" i="29"/>
  <c r="E3214" i="29"/>
  <c r="D3214" i="29"/>
  <c r="C3214" i="29"/>
  <c r="B3214" i="29"/>
  <c r="A3214" i="29"/>
  <c r="E3213" i="29"/>
  <c r="D3213" i="29"/>
  <c r="C3213" i="29"/>
  <c r="B3213" i="29"/>
  <c r="A3213" i="29"/>
  <c r="E3212" i="29"/>
  <c r="D3212" i="29"/>
  <c r="C3212" i="29"/>
  <c r="B3212" i="29"/>
  <c r="A3212" i="29"/>
  <c r="E3211" i="29"/>
  <c r="D3211" i="29"/>
  <c r="C3211" i="29"/>
  <c r="B3211" i="29"/>
  <c r="A3211" i="29"/>
  <c r="E3210" i="29"/>
  <c r="D3210" i="29"/>
  <c r="C3210" i="29"/>
  <c r="B3210" i="29"/>
  <c r="A3210" i="29"/>
  <c r="E3209" i="29"/>
  <c r="D3209" i="29"/>
  <c r="C3209" i="29"/>
  <c r="B3209" i="29"/>
  <c r="A3209" i="29"/>
  <c r="E3208" i="29"/>
  <c r="D3208" i="29"/>
  <c r="C3208" i="29"/>
  <c r="B3208" i="29"/>
  <c r="A3208" i="29"/>
  <c r="E3207" i="29"/>
  <c r="D3207" i="29"/>
  <c r="C3207" i="29"/>
  <c r="B3207" i="29"/>
  <c r="A3207" i="29"/>
  <c r="E3206" i="29"/>
  <c r="D3206" i="29"/>
  <c r="C3206" i="29"/>
  <c r="B3206" i="29"/>
  <c r="A3206" i="29"/>
  <c r="E3205" i="29"/>
  <c r="D3205" i="29"/>
  <c r="C3205" i="29"/>
  <c r="B3205" i="29"/>
  <c r="A3205" i="29"/>
  <c r="E3204" i="29"/>
  <c r="D3204" i="29"/>
  <c r="C3204" i="29"/>
  <c r="B3204" i="29"/>
  <c r="A3204" i="29"/>
  <c r="E3203" i="29"/>
  <c r="D3203" i="29"/>
  <c r="C3203" i="29"/>
  <c r="B3203" i="29"/>
  <c r="A3203" i="29"/>
  <c r="E3202" i="29"/>
  <c r="D3202" i="29"/>
  <c r="C3202" i="29"/>
  <c r="B3202" i="29"/>
  <c r="A3202" i="29"/>
  <c r="E3201" i="29"/>
  <c r="D3201" i="29"/>
  <c r="C3201" i="29"/>
  <c r="B3201" i="29"/>
  <c r="A3201" i="29"/>
  <c r="E3200" i="29"/>
  <c r="D3200" i="29"/>
  <c r="C3200" i="29"/>
  <c r="B3200" i="29"/>
  <c r="A3200" i="29"/>
  <c r="E3199" i="29"/>
  <c r="D3199" i="29"/>
  <c r="C3199" i="29"/>
  <c r="B3199" i="29"/>
  <c r="A3199" i="29"/>
  <c r="E3198" i="29"/>
  <c r="D3198" i="29"/>
  <c r="C3198" i="29"/>
  <c r="B3198" i="29"/>
  <c r="A3198" i="29"/>
  <c r="E3197" i="29"/>
  <c r="D3197" i="29"/>
  <c r="C3197" i="29"/>
  <c r="B3197" i="29"/>
  <c r="A3197" i="29"/>
  <c r="E3196" i="29"/>
  <c r="D3196" i="29"/>
  <c r="C3196" i="29"/>
  <c r="B3196" i="29"/>
  <c r="A3196" i="29"/>
  <c r="E3195" i="29"/>
  <c r="D3195" i="29"/>
  <c r="C3195" i="29"/>
  <c r="B3195" i="29"/>
  <c r="A3195" i="29"/>
  <c r="E3194" i="29"/>
  <c r="D3194" i="29"/>
  <c r="C3194" i="29"/>
  <c r="B3194" i="29"/>
  <c r="A3194" i="29"/>
  <c r="E3193" i="29"/>
  <c r="D3193" i="29"/>
  <c r="C3193" i="29"/>
  <c r="B3193" i="29"/>
  <c r="A3193" i="29"/>
  <c r="E3192" i="29"/>
  <c r="D3192" i="29"/>
  <c r="C3192" i="29"/>
  <c r="B3192" i="29"/>
  <c r="A3192" i="29"/>
  <c r="E3191" i="29"/>
  <c r="D3191" i="29"/>
  <c r="C3191" i="29"/>
  <c r="B3191" i="29"/>
  <c r="A3191" i="29"/>
  <c r="E3190" i="29"/>
  <c r="D3190" i="29"/>
  <c r="C3190" i="29"/>
  <c r="B3190" i="29"/>
  <c r="A3190" i="29"/>
  <c r="E3189" i="29"/>
  <c r="D3189" i="29"/>
  <c r="C3189" i="29"/>
  <c r="B3189" i="29"/>
  <c r="A3189" i="29"/>
  <c r="E3188" i="29"/>
  <c r="D3188" i="29"/>
  <c r="C3188" i="29"/>
  <c r="B3188" i="29"/>
  <c r="A3188" i="29"/>
  <c r="E3187" i="29"/>
  <c r="D3187" i="29"/>
  <c r="C3187" i="29"/>
  <c r="B3187" i="29"/>
  <c r="A3187" i="29"/>
  <c r="E3186" i="29"/>
  <c r="D3186" i="29"/>
  <c r="C3186" i="29"/>
  <c r="B3186" i="29"/>
  <c r="A3186" i="29"/>
  <c r="E3185" i="29"/>
  <c r="D3185" i="29"/>
  <c r="C3185" i="29"/>
  <c r="B3185" i="29"/>
  <c r="A3185" i="29"/>
  <c r="E3184" i="29"/>
  <c r="D3184" i="29"/>
  <c r="C3184" i="29"/>
  <c r="B3184" i="29"/>
  <c r="A3184" i="29"/>
  <c r="E3183" i="29"/>
  <c r="D3183" i="29"/>
  <c r="C3183" i="29"/>
  <c r="B3183" i="29"/>
  <c r="A3183" i="29"/>
  <c r="E3182" i="29"/>
  <c r="D3182" i="29"/>
  <c r="C3182" i="29"/>
  <c r="B3182" i="29"/>
  <c r="A3182" i="29"/>
  <c r="E3181" i="29"/>
  <c r="D3181" i="29"/>
  <c r="C3181" i="29"/>
  <c r="B3181" i="29"/>
  <c r="A3181" i="29"/>
  <c r="E3180" i="29"/>
  <c r="D3180" i="29"/>
  <c r="C3180" i="29"/>
  <c r="B3180" i="29"/>
  <c r="A3180" i="29"/>
  <c r="E3179" i="29"/>
  <c r="D3179" i="29"/>
  <c r="C3179" i="29"/>
  <c r="B3179" i="29"/>
  <c r="A3179" i="29"/>
  <c r="E3178" i="29"/>
  <c r="D3178" i="29"/>
  <c r="C3178" i="29"/>
  <c r="B3178" i="29"/>
  <c r="A3178" i="29"/>
  <c r="E3177" i="29"/>
  <c r="D3177" i="29"/>
  <c r="C3177" i="29"/>
  <c r="B3177" i="29"/>
  <c r="A3177" i="29"/>
  <c r="E3176" i="29"/>
  <c r="D3176" i="29"/>
  <c r="C3176" i="29"/>
  <c r="B3176" i="29"/>
  <c r="A3176" i="29"/>
  <c r="E3175" i="29"/>
  <c r="D3175" i="29"/>
  <c r="C3175" i="29"/>
  <c r="B3175" i="29"/>
  <c r="A3175" i="29"/>
  <c r="E3174" i="29"/>
  <c r="D3174" i="29"/>
  <c r="C3174" i="29"/>
  <c r="B3174" i="29"/>
  <c r="A3174" i="29"/>
  <c r="E3173" i="29"/>
  <c r="D3173" i="29"/>
  <c r="C3173" i="29"/>
  <c r="B3173" i="29"/>
  <c r="A3173" i="29"/>
  <c r="E3172" i="29"/>
  <c r="D3172" i="29"/>
  <c r="C3172" i="29"/>
  <c r="B3172" i="29"/>
  <c r="A3172" i="29"/>
  <c r="E3171" i="29"/>
  <c r="D3171" i="29"/>
  <c r="C3171" i="29"/>
  <c r="B3171" i="29"/>
  <c r="A3171" i="29"/>
  <c r="E3170" i="29"/>
  <c r="D3170" i="29"/>
  <c r="C3170" i="29"/>
  <c r="B3170" i="29"/>
  <c r="A3170" i="29"/>
  <c r="E3169" i="29"/>
  <c r="D3169" i="29"/>
  <c r="C3169" i="29"/>
  <c r="B3169" i="29"/>
  <c r="A3169" i="29"/>
  <c r="E3168" i="29"/>
  <c r="D3168" i="29"/>
  <c r="C3168" i="29"/>
  <c r="B3168" i="29"/>
  <c r="A3168" i="29"/>
  <c r="E3167" i="29"/>
  <c r="D3167" i="29"/>
  <c r="C3167" i="29"/>
  <c r="B3167" i="29"/>
  <c r="A3167" i="29"/>
  <c r="E3166" i="29"/>
  <c r="D3166" i="29"/>
  <c r="C3166" i="29"/>
  <c r="B3166" i="29"/>
  <c r="A3166" i="29"/>
  <c r="E3165" i="29"/>
  <c r="D3165" i="29"/>
  <c r="C3165" i="29"/>
  <c r="B3165" i="29"/>
  <c r="A3165" i="29"/>
  <c r="E3164" i="29"/>
  <c r="D3164" i="29"/>
  <c r="C3164" i="29"/>
  <c r="B3164" i="29"/>
  <c r="A3164" i="29"/>
  <c r="E3163" i="29"/>
  <c r="D3163" i="29"/>
  <c r="C3163" i="29"/>
  <c r="B3163" i="29"/>
  <c r="A3163" i="29"/>
  <c r="E3162" i="29"/>
  <c r="D3162" i="29"/>
  <c r="C3162" i="29"/>
  <c r="B3162" i="29"/>
  <c r="A3162" i="29"/>
  <c r="E3161" i="29"/>
  <c r="D3161" i="29"/>
  <c r="C3161" i="29"/>
  <c r="B3161" i="29"/>
  <c r="A3161" i="29"/>
  <c r="E3160" i="29"/>
  <c r="D3160" i="29"/>
  <c r="C3160" i="29"/>
  <c r="B3160" i="29"/>
  <c r="A3160" i="29"/>
  <c r="E3159" i="29"/>
  <c r="D3159" i="29"/>
  <c r="C3159" i="29"/>
  <c r="B3159" i="29"/>
  <c r="A3159" i="29"/>
  <c r="E3158" i="29"/>
  <c r="D3158" i="29"/>
  <c r="C3158" i="29"/>
  <c r="B3158" i="29"/>
  <c r="A3158" i="29"/>
  <c r="E3157" i="29"/>
  <c r="D3157" i="29"/>
  <c r="C3157" i="29"/>
  <c r="B3157" i="29"/>
  <c r="A3157" i="29"/>
  <c r="E3156" i="29"/>
  <c r="D3156" i="29"/>
  <c r="C3156" i="29"/>
  <c r="B3156" i="29"/>
  <c r="A3156" i="29"/>
  <c r="E3155" i="29"/>
  <c r="D3155" i="29"/>
  <c r="C3155" i="29"/>
  <c r="B3155" i="29"/>
  <c r="A3155" i="29"/>
  <c r="E3154" i="29"/>
  <c r="D3154" i="29"/>
  <c r="C3154" i="29"/>
  <c r="B3154" i="29"/>
  <c r="A3154" i="29"/>
  <c r="E3153" i="29"/>
  <c r="D3153" i="29"/>
  <c r="C3153" i="29"/>
  <c r="B3153" i="29"/>
  <c r="A3153" i="29"/>
  <c r="E3152" i="29"/>
  <c r="D3152" i="29"/>
  <c r="C3152" i="29"/>
  <c r="B3152" i="29"/>
  <c r="A3152" i="29"/>
  <c r="E3151" i="29"/>
  <c r="D3151" i="29"/>
  <c r="C3151" i="29"/>
  <c r="B3151" i="29"/>
  <c r="A3151" i="29"/>
  <c r="E3150" i="29"/>
  <c r="D3150" i="29"/>
  <c r="C3150" i="29"/>
  <c r="B3150" i="29"/>
  <c r="A3150" i="29"/>
  <c r="E3149" i="29"/>
  <c r="D3149" i="29"/>
  <c r="C3149" i="29"/>
  <c r="B3149" i="29"/>
  <c r="A3149" i="29"/>
  <c r="E3148" i="29"/>
  <c r="D3148" i="29"/>
  <c r="C3148" i="29"/>
  <c r="B3148" i="29"/>
  <c r="A3148" i="29"/>
  <c r="E3147" i="29"/>
  <c r="D3147" i="29"/>
  <c r="C3147" i="29"/>
  <c r="B3147" i="29"/>
  <c r="A3147" i="29"/>
  <c r="E3146" i="29"/>
  <c r="D3146" i="29"/>
  <c r="C3146" i="29"/>
  <c r="B3146" i="29"/>
  <c r="A3146" i="29"/>
  <c r="E3145" i="29"/>
  <c r="D3145" i="29"/>
  <c r="C3145" i="29"/>
  <c r="B3145" i="29"/>
  <c r="A3145" i="29"/>
  <c r="E3144" i="29"/>
  <c r="D3144" i="29"/>
  <c r="C3144" i="29"/>
  <c r="B3144" i="29"/>
  <c r="A3144" i="29"/>
  <c r="E3143" i="29"/>
  <c r="D3143" i="29"/>
  <c r="C3143" i="29"/>
  <c r="B3143" i="29"/>
  <c r="A3143" i="29"/>
  <c r="E3142" i="29"/>
  <c r="D3142" i="29"/>
  <c r="C3142" i="29"/>
  <c r="B3142" i="29"/>
  <c r="A3142" i="29"/>
  <c r="E3141" i="29"/>
  <c r="D3141" i="29"/>
  <c r="C3141" i="29"/>
  <c r="B3141" i="29"/>
  <c r="A3141" i="29"/>
  <c r="E3140" i="29"/>
  <c r="D3140" i="29"/>
  <c r="C3140" i="29"/>
  <c r="B3140" i="29"/>
  <c r="A3140" i="29"/>
  <c r="E3139" i="29"/>
  <c r="D3139" i="29"/>
  <c r="C3139" i="29"/>
  <c r="B3139" i="29"/>
  <c r="A3139" i="29"/>
  <c r="E3138" i="29"/>
  <c r="D3138" i="29"/>
  <c r="C3138" i="29"/>
  <c r="B3138" i="29"/>
  <c r="A3138" i="29"/>
  <c r="E3137" i="29"/>
  <c r="D3137" i="29"/>
  <c r="C3137" i="29"/>
  <c r="B3137" i="29"/>
  <c r="A3137" i="29"/>
  <c r="E3136" i="29"/>
  <c r="D3136" i="29"/>
  <c r="C3136" i="29"/>
  <c r="B3136" i="29"/>
  <c r="A3136" i="29"/>
  <c r="E3135" i="29"/>
  <c r="D3135" i="29"/>
  <c r="C3135" i="29"/>
  <c r="B3135" i="29"/>
  <c r="A3135" i="29"/>
  <c r="E3134" i="29"/>
  <c r="D3134" i="29"/>
  <c r="C3134" i="29"/>
  <c r="B3134" i="29"/>
  <c r="A3134" i="29"/>
  <c r="E3133" i="29"/>
  <c r="D3133" i="29"/>
  <c r="C3133" i="29"/>
  <c r="B3133" i="29"/>
  <c r="A3133" i="29"/>
  <c r="E3132" i="29"/>
  <c r="D3132" i="29"/>
  <c r="C3132" i="29"/>
  <c r="B3132" i="29"/>
  <c r="A3132" i="29"/>
  <c r="E3131" i="29"/>
  <c r="D3131" i="29"/>
  <c r="C3131" i="29"/>
  <c r="B3131" i="29"/>
  <c r="A3131" i="29"/>
  <c r="E3130" i="29"/>
  <c r="D3130" i="29"/>
  <c r="C3130" i="29"/>
  <c r="B3130" i="29"/>
  <c r="A3130" i="29"/>
  <c r="E3129" i="29"/>
  <c r="D3129" i="29"/>
  <c r="C3129" i="29"/>
  <c r="B3129" i="29"/>
  <c r="A3129" i="29"/>
  <c r="E3128" i="29"/>
  <c r="D3128" i="29"/>
  <c r="C3128" i="29"/>
  <c r="B3128" i="29"/>
  <c r="A3128" i="29"/>
  <c r="E3127" i="29"/>
  <c r="D3127" i="29"/>
  <c r="C3127" i="29"/>
  <c r="B3127" i="29"/>
  <c r="A3127" i="29"/>
  <c r="E3126" i="29"/>
  <c r="D3126" i="29"/>
  <c r="C3126" i="29"/>
  <c r="B3126" i="29"/>
  <c r="A3126" i="29"/>
  <c r="E3125" i="29"/>
  <c r="D3125" i="29"/>
  <c r="C3125" i="29"/>
  <c r="B3125" i="29"/>
  <c r="A3125" i="29"/>
  <c r="E3124" i="29"/>
  <c r="D3124" i="29"/>
  <c r="C3124" i="29"/>
  <c r="B3124" i="29"/>
  <c r="A3124" i="29"/>
  <c r="E3123" i="29"/>
  <c r="D3123" i="29"/>
  <c r="C3123" i="29"/>
  <c r="B3123" i="29"/>
  <c r="A3123" i="29"/>
  <c r="E3122" i="29"/>
  <c r="D3122" i="29"/>
  <c r="C3122" i="29"/>
  <c r="B3122" i="29"/>
  <c r="A3122" i="29"/>
  <c r="E3121" i="29"/>
  <c r="D3121" i="29"/>
  <c r="C3121" i="29"/>
  <c r="B3121" i="29"/>
  <c r="A3121" i="29"/>
  <c r="E3120" i="29"/>
  <c r="D3120" i="29"/>
  <c r="C3120" i="29"/>
  <c r="B3120" i="29"/>
  <c r="A3120" i="29"/>
  <c r="E3119" i="29"/>
  <c r="D3119" i="29"/>
  <c r="C3119" i="29"/>
  <c r="B3119" i="29"/>
  <c r="A3119" i="29"/>
  <c r="E3118" i="29"/>
  <c r="D3118" i="29"/>
  <c r="C3118" i="29"/>
  <c r="B3118" i="29"/>
  <c r="A3118" i="29"/>
  <c r="E3117" i="29"/>
  <c r="D3117" i="29"/>
  <c r="C3117" i="29"/>
  <c r="B3117" i="29"/>
  <c r="A3117" i="29"/>
  <c r="E3116" i="29"/>
  <c r="D3116" i="29"/>
  <c r="C3116" i="29"/>
  <c r="B3116" i="29"/>
  <c r="A3116" i="29"/>
  <c r="E3115" i="29"/>
  <c r="D3115" i="29"/>
  <c r="C3115" i="29"/>
  <c r="B3115" i="29"/>
  <c r="A3115" i="29"/>
  <c r="E3114" i="29"/>
  <c r="D3114" i="29"/>
  <c r="C3114" i="29"/>
  <c r="B3114" i="29"/>
  <c r="A3114" i="29"/>
  <c r="E3113" i="29"/>
  <c r="D3113" i="29"/>
  <c r="C3113" i="29"/>
  <c r="B3113" i="29"/>
  <c r="A3113" i="29"/>
  <c r="E3112" i="29"/>
  <c r="D3112" i="29"/>
  <c r="C3112" i="29"/>
  <c r="B3112" i="29"/>
  <c r="A3112" i="29"/>
  <c r="E3111" i="29"/>
  <c r="D3111" i="29"/>
  <c r="C3111" i="29"/>
  <c r="B3111" i="29"/>
  <c r="A3111" i="29"/>
  <c r="E3110" i="29"/>
  <c r="D3110" i="29"/>
  <c r="C3110" i="29"/>
  <c r="B3110" i="29"/>
  <c r="A3110" i="29"/>
  <c r="E3109" i="29"/>
  <c r="D3109" i="29"/>
  <c r="C3109" i="29"/>
  <c r="B3109" i="29"/>
  <c r="A3109" i="29"/>
  <c r="E3108" i="29"/>
  <c r="D3108" i="29"/>
  <c r="C3108" i="29"/>
  <c r="B3108" i="29"/>
  <c r="A3108" i="29"/>
  <c r="E3107" i="29"/>
  <c r="D3107" i="29"/>
  <c r="C3107" i="29"/>
  <c r="B3107" i="29"/>
  <c r="A3107" i="29"/>
  <c r="E3106" i="29"/>
  <c r="D3106" i="29"/>
  <c r="C3106" i="29"/>
  <c r="B3106" i="29"/>
  <c r="A3106" i="29"/>
  <c r="E3105" i="29"/>
  <c r="D3105" i="29"/>
  <c r="C3105" i="29"/>
  <c r="B3105" i="29"/>
  <c r="A3105" i="29"/>
  <c r="E3104" i="29"/>
  <c r="D3104" i="29"/>
  <c r="C3104" i="29"/>
  <c r="B3104" i="29"/>
  <c r="A3104" i="29"/>
  <c r="E3103" i="29"/>
  <c r="D3103" i="29"/>
  <c r="C3103" i="29"/>
  <c r="B3103" i="29"/>
  <c r="A3103" i="29"/>
  <c r="E3102" i="29"/>
  <c r="D3102" i="29"/>
  <c r="C3102" i="29"/>
  <c r="B3102" i="29"/>
  <c r="A3102" i="29"/>
  <c r="E3101" i="29"/>
  <c r="D3101" i="29"/>
  <c r="C3101" i="29"/>
  <c r="B3101" i="29"/>
  <c r="A3101" i="29"/>
  <c r="E3100" i="29"/>
  <c r="D3100" i="29"/>
  <c r="C3100" i="29"/>
  <c r="B3100" i="29"/>
  <c r="A3100" i="29"/>
  <c r="E3099" i="29"/>
  <c r="D3099" i="29"/>
  <c r="C3099" i="29"/>
  <c r="B3099" i="29"/>
  <c r="A3099" i="29"/>
  <c r="E3098" i="29"/>
  <c r="D3098" i="29"/>
  <c r="C3098" i="29"/>
  <c r="B3098" i="29"/>
  <c r="A3098" i="29"/>
  <c r="E3097" i="29"/>
  <c r="D3097" i="29"/>
  <c r="C3097" i="29"/>
  <c r="B3097" i="29"/>
  <c r="A3097" i="29"/>
  <c r="E3096" i="29"/>
  <c r="D3096" i="29"/>
  <c r="C3096" i="29"/>
  <c r="B3096" i="29"/>
  <c r="A3096" i="29"/>
  <c r="E3095" i="29"/>
  <c r="D3095" i="29"/>
  <c r="C3095" i="29"/>
  <c r="B3095" i="29"/>
  <c r="A3095" i="29"/>
  <c r="E3094" i="29"/>
  <c r="D3094" i="29"/>
  <c r="C3094" i="29"/>
  <c r="B3094" i="29"/>
  <c r="A3094" i="29"/>
  <c r="E3093" i="29"/>
  <c r="D3093" i="29"/>
  <c r="C3093" i="29"/>
  <c r="B3093" i="29"/>
  <c r="A3093" i="29"/>
  <c r="E3092" i="29"/>
  <c r="D3092" i="29"/>
  <c r="C3092" i="29"/>
  <c r="B3092" i="29"/>
  <c r="A3092" i="29"/>
  <c r="E3091" i="29"/>
  <c r="D3091" i="29"/>
  <c r="C3091" i="29"/>
  <c r="B3091" i="29"/>
  <c r="A3091" i="29"/>
  <c r="E3090" i="29"/>
  <c r="D3090" i="29"/>
  <c r="C3090" i="29"/>
  <c r="B3090" i="29"/>
  <c r="A3090" i="29"/>
  <c r="E3089" i="29"/>
  <c r="D3089" i="29"/>
  <c r="C3089" i="29"/>
  <c r="B3089" i="29"/>
  <c r="A3089" i="29"/>
  <c r="E3088" i="29"/>
  <c r="D3088" i="29"/>
  <c r="C3088" i="29"/>
  <c r="B3088" i="29"/>
  <c r="A3088" i="29"/>
  <c r="E3087" i="29"/>
  <c r="D3087" i="29"/>
  <c r="C3087" i="29"/>
  <c r="B3087" i="29"/>
  <c r="A3087" i="29"/>
  <c r="E3086" i="29"/>
  <c r="D3086" i="29"/>
  <c r="C3086" i="29"/>
  <c r="B3086" i="29"/>
  <c r="A3086" i="29"/>
  <c r="E3085" i="29"/>
  <c r="D3085" i="29"/>
  <c r="C3085" i="29"/>
  <c r="B3085" i="29"/>
  <c r="A3085" i="29"/>
  <c r="E3084" i="29"/>
  <c r="D3084" i="29"/>
  <c r="C3084" i="29"/>
  <c r="B3084" i="29"/>
  <c r="A3084" i="29"/>
  <c r="E3083" i="29"/>
  <c r="D3083" i="29"/>
  <c r="C3083" i="29"/>
  <c r="B3083" i="29"/>
  <c r="A3083" i="29"/>
  <c r="E3082" i="29"/>
  <c r="D3082" i="29"/>
  <c r="C3082" i="29"/>
  <c r="B3082" i="29"/>
  <c r="A3082" i="29"/>
  <c r="E3081" i="29"/>
  <c r="D3081" i="29"/>
  <c r="C3081" i="29"/>
  <c r="B3081" i="29"/>
  <c r="A3081" i="29"/>
  <c r="E3080" i="29"/>
  <c r="D3080" i="29"/>
  <c r="C3080" i="29"/>
  <c r="B3080" i="29"/>
  <c r="A3080" i="29"/>
  <c r="E3079" i="29"/>
  <c r="D3079" i="29"/>
  <c r="C3079" i="29"/>
  <c r="B3079" i="29"/>
  <c r="A3079" i="29"/>
  <c r="E3078" i="29"/>
  <c r="D3078" i="29"/>
  <c r="C3078" i="29"/>
  <c r="B3078" i="29"/>
  <c r="A3078" i="29"/>
  <c r="E3077" i="29"/>
  <c r="D3077" i="29"/>
  <c r="C3077" i="29"/>
  <c r="B3077" i="29"/>
  <c r="A3077" i="29"/>
  <c r="E3076" i="29"/>
  <c r="D3076" i="29"/>
  <c r="C3076" i="29"/>
  <c r="B3076" i="29"/>
  <c r="A3076" i="29"/>
  <c r="E3075" i="29"/>
  <c r="D3075" i="29"/>
  <c r="C3075" i="29"/>
  <c r="B3075" i="29"/>
  <c r="A3075" i="29"/>
  <c r="E3074" i="29"/>
  <c r="D3074" i="29"/>
  <c r="C3074" i="29"/>
  <c r="B3074" i="29"/>
  <c r="A3074" i="29"/>
  <c r="E3073" i="29"/>
  <c r="D3073" i="29"/>
  <c r="C3073" i="29"/>
  <c r="B3073" i="29"/>
  <c r="A3073" i="29"/>
  <c r="E3072" i="29"/>
  <c r="D3072" i="29"/>
  <c r="C3072" i="29"/>
  <c r="B3072" i="29"/>
  <c r="A3072" i="29"/>
  <c r="E3071" i="29"/>
  <c r="D3071" i="29"/>
  <c r="C3071" i="29"/>
  <c r="B3071" i="29"/>
  <c r="A3071" i="29"/>
  <c r="E3070" i="29"/>
  <c r="D3070" i="29"/>
  <c r="C3070" i="29"/>
  <c r="B3070" i="29"/>
  <c r="A3070" i="29"/>
  <c r="E3069" i="29"/>
  <c r="D3069" i="29"/>
  <c r="C3069" i="29"/>
  <c r="B3069" i="29"/>
  <c r="A3069" i="29"/>
  <c r="E3068" i="29"/>
  <c r="D3068" i="29"/>
  <c r="C3068" i="29"/>
  <c r="B3068" i="29"/>
  <c r="A3068" i="29"/>
  <c r="E3067" i="29"/>
  <c r="D3067" i="29"/>
  <c r="C3067" i="29"/>
  <c r="B3067" i="29"/>
  <c r="A3067" i="29"/>
  <c r="E3066" i="29"/>
  <c r="D3066" i="29"/>
  <c r="C3066" i="29"/>
  <c r="B3066" i="29"/>
  <c r="A3066" i="29"/>
  <c r="E3065" i="29"/>
  <c r="D3065" i="29"/>
  <c r="C3065" i="29"/>
  <c r="B3065" i="29"/>
  <c r="A3065" i="29"/>
  <c r="E3064" i="29"/>
  <c r="D3064" i="29"/>
  <c r="C3064" i="29"/>
  <c r="B3064" i="29"/>
  <c r="A3064" i="29"/>
  <c r="E3063" i="29"/>
  <c r="D3063" i="29"/>
  <c r="C3063" i="29"/>
  <c r="B3063" i="29"/>
  <c r="A3063" i="29"/>
  <c r="E3062" i="29"/>
  <c r="D3062" i="29"/>
  <c r="C3062" i="29"/>
  <c r="B3062" i="29"/>
  <c r="A3062" i="29"/>
  <c r="E3061" i="29"/>
  <c r="D3061" i="29"/>
  <c r="C3061" i="29"/>
  <c r="B3061" i="29"/>
  <c r="A3061" i="29"/>
  <c r="E3060" i="29"/>
  <c r="D3060" i="29"/>
  <c r="C3060" i="29"/>
  <c r="B3060" i="29"/>
  <c r="A3060" i="29"/>
  <c r="E3059" i="29"/>
  <c r="D3059" i="29"/>
  <c r="C3059" i="29"/>
  <c r="B3059" i="29"/>
  <c r="A3059" i="29"/>
  <c r="E3058" i="29"/>
  <c r="D3058" i="29"/>
  <c r="C3058" i="29"/>
  <c r="B3058" i="29"/>
  <c r="A3058" i="29"/>
  <c r="E3057" i="29"/>
  <c r="D3057" i="29"/>
  <c r="C3057" i="29"/>
  <c r="B3057" i="29"/>
  <c r="A3057" i="29"/>
  <c r="E3056" i="29"/>
  <c r="D3056" i="29"/>
  <c r="C3056" i="29"/>
  <c r="B3056" i="29"/>
  <c r="A3056" i="29"/>
  <c r="E3055" i="29"/>
  <c r="D3055" i="29"/>
  <c r="C3055" i="29"/>
  <c r="B3055" i="29"/>
  <c r="A3055" i="29"/>
  <c r="E3054" i="29"/>
  <c r="D3054" i="29"/>
  <c r="C3054" i="29"/>
  <c r="B3054" i="29"/>
  <c r="A3054" i="29"/>
  <c r="E3053" i="29"/>
  <c r="D3053" i="29"/>
  <c r="C3053" i="29"/>
  <c r="B3053" i="29"/>
  <c r="A3053" i="29"/>
  <c r="E3052" i="29"/>
  <c r="D3052" i="29"/>
  <c r="C3052" i="29"/>
  <c r="B3052" i="29"/>
  <c r="A3052" i="29"/>
  <c r="E3051" i="29"/>
  <c r="D3051" i="29"/>
  <c r="C3051" i="29"/>
  <c r="B3051" i="29"/>
  <c r="A3051" i="29"/>
  <c r="E3050" i="29"/>
  <c r="D3050" i="29"/>
  <c r="C3050" i="29"/>
  <c r="B3050" i="29"/>
  <c r="A3050" i="29"/>
  <c r="E3049" i="29"/>
  <c r="D3049" i="29"/>
  <c r="C3049" i="29"/>
  <c r="B3049" i="29"/>
  <c r="A3049" i="29"/>
  <c r="E3048" i="29"/>
  <c r="D3048" i="29"/>
  <c r="C3048" i="29"/>
  <c r="B3048" i="29"/>
  <c r="A3048" i="29"/>
  <c r="E3047" i="29"/>
  <c r="D3047" i="29"/>
  <c r="C3047" i="29"/>
  <c r="B3047" i="29"/>
  <c r="A3047" i="29"/>
  <c r="E3046" i="29"/>
  <c r="D3046" i="29"/>
  <c r="C3046" i="29"/>
  <c r="B3046" i="29"/>
  <c r="A3046" i="29"/>
  <c r="E3045" i="29"/>
  <c r="D3045" i="29"/>
  <c r="C3045" i="29"/>
  <c r="B3045" i="29"/>
  <c r="A3045" i="29"/>
  <c r="E3044" i="29"/>
  <c r="D3044" i="29"/>
  <c r="C3044" i="29"/>
  <c r="B3044" i="29"/>
  <c r="A3044" i="29"/>
  <c r="E3043" i="29"/>
  <c r="D3043" i="29"/>
  <c r="C3043" i="29"/>
  <c r="B3043" i="29"/>
  <c r="A3043" i="29"/>
  <c r="E3042" i="29"/>
  <c r="D3042" i="29"/>
  <c r="C3042" i="29"/>
  <c r="B3042" i="29"/>
  <c r="A3042" i="29"/>
  <c r="E3041" i="29"/>
  <c r="D3041" i="29"/>
  <c r="C3041" i="29"/>
  <c r="B3041" i="29"/>
  <c r="A3041" i="29"/>
  <c r="E3040" i="29"/>
  <c r="D3040" i="29"/>
  <c r="C3040" i="29"/>
  <c r="B3040" i="29"/>
  <c r="A3040" i="29"/>
  <c r="E3039" i="29"/>
  <c r="D3039" i="29"/>
  <c r="C3039" i="29"/>
  <c r="B3039" i="29"/>
  <c r="A3039" i="29"/>
  <c r="E3038" i="29"/>
  <c r="D3038" i="29"/>
  <c r="C3038" i="29"/>
  <c r="B3038" i="29"/>
  <c r="A3038" i="29"/>
  <c r="E3037" i="29"/>
  <c r="D3037" i="29"/>
  <c r="C3037" i="29"/>
  <c r="B3037" i="29"/>
  <c r="A3037" i="29"/>
  <c r="E3036" i="29"/>
  <c r="D3036" i="29"/>
  <c r="C3036" i="29"/>
  <c r="B3036" i="29"/>
  <c r="A3036" i="29"/>
  <c r="E3035" i="29"/>
  <c r="D3035" i="29"/>
  <c r="C3035" i="29"/>
  <c r="B3035" i="29"/>
  <c r="A3035" i="29"/>
  <c r="E3034" i="29"/>
  <c r="D3034" i="29"/>
  <c r="C3034" i="29"/>
  <c r="B3034" i="29"/>
  <c r="A3034" i="29"/>
  <c r="E3033" i="29"/>
  <c r="D3033" i="29"/>
  <c r="C3033" i="29"/>
  <c r="B3033" i="29"/>
  <c r="A3033" i="29"/>
  <c r="E3032" i="29"/>
  <c r="D3032" i="29"/>
  <c r="C3032" i="29"/>
  <c r="B3032" i="29"/>
  <c r="A3032" i="29"/>
  <c r="E3031" i="29"/>
  <c r="D3031" i="29"/>
  <c r="C3031" i="29"/>
  <c r="B3031" i="29"/>
  <c r="A3031" i="29"/>
  <c r="E3030" i="29"/>
  <c r="D3030" i="29"/>
  <c r="C3030" i="29"/>
  <c r="B3030" i="29"/>
  <c r="A3030" i="29"/>
  <c r="E3029" i="29"/>
  <c r="D3029" i="29"/>
  <c r="C3029" i="29"/>
  <c r="B3029" i="29"/>
  <c r="A3029" i="29"/>
  <c r="E3028" i="29"/>
  <c r="D3028" i="29"/>
  <c r="C3028" i="29"/>
  <c r="B3028" i="29"/>
  <c r="A3028" i="29"/>
  <c r="E3027" i="29"/>
  <c r="D3027" i="29"/>
  <c r="C3027" i="29"/>
  <c r="B3027" i="29"/>
  <c r="A3027" i="29"/>
  <c r="E3026" i="29"/>
  <c r="D3026" i="29"/>
  <c r="C3026" i="29"/>
  <c r="B3026" i="29"/>
  <c r="A3026" i="29"/>
  <c r="E3025" i="29"/>
  <c r="D3025" i="29"/>
  <c r="C3025" i="29"/>
  <c r="B3025" i="29"/>
  <c r="A3025" i="29"/>
  <c r="E3024" i="29"/>
  <c r="D3024" i="29"/>
  <c r="C3024" i="29"/>
  <c r="B3024" i="29"/>
  <c r="A3024" i="29"/>
  <c r="E3023" i="29"/>
  <c r="D3023" i="29"/>
  <c r="C3023" i="29"/>
  <c r="B3023" i="29"/>
  <c r="A3023" i="29"/>
  <c r="E3022" i="29"/>
  <c r="D3022" i="29"/>
  <c r="C3022" i="29"/>
  <c r="B3022" i="29"/>
  <c r="A3022" i="29"/>
  <c r="E3021" i="29"/>
  <c r="D3021" i="29"/>
  <c r="C3021" i="29"/>
  <c r="B3021" i="29"/>
  <c r="A3021" i="29"/>
  <c r="E3020" i="29"/>
  <c r="D3020" i="29"/>
  <c r="C3020" i="29"/>
  <c r="B3020" i="29"/>
  <c r="A3020" i="29"/>
  <c r="E3019" i="29"/>
  <c r="D3019" i="29"/>
  <c r="C3019" i="29"/>
  <c r="B3019" i="29"/>
  <c r="A3019" i="29"/>
  <c r="E3018" i="29"/>
  <c r="D3018" i="29"/>
  <c r="C3018" i="29"/>
  <c r="B3018" i="29"/>
  <c r="A3018" i="29"/>
  <c r="E3017" i="29"/>
  <c r="D3017" i="29"/>
  <c r="C3017" i="29"/>
  <c r="B3017" i="29"/>
  <c r="A3017" i="29"/>
  <c r="E3016" i="29"/>
  <c r="D3016" i="29"/>
  <c r="C3016" i="29"/>
  <c r="B3016" i="29"/>
  <c r="A3016" i="29"/>
  <c r="E3015" i="29"/>
  <c r="D3015" i="29"/>
  <c r="C3015" i="29"/>
  <c r="B3015" i="29"/>
  <c r="A3015" i="29"/>
  <c r="E3014" i="29"/>
  <c r="D3014" i="29"/>
  <c r="C3014" i="29"/>
  <c r="B3014" i="29"/>
  <c r="A3014" i="29"/>
  <c r="E3013" i="29"/>
  <c r="D3013" i="29"/>
  <c r="C3013" i="29"/>
  <c r="B3013" i="29"/>
  <c r="A3013" i="29"/>
  <c r="E3012" i="29"/>
  <c r="D3012" i="29"/>
  <c r="C3012" i="29"/>
  <c r="B3012" i="29"/>
  <c r="A3012" i="29"/>
  <c r="E3011" i="29"/>
  <c r="D3011" i="29"/>
  <c r="C3011" i="29"/>
  <c r="B3011" i="29"/>
  <c r="A3011" i="29"/>
  <c r="E3010" i="29"/>
  <c r="D3010" i="29"/>
  <c r="C3010" i="29"/>
  <c r="B3010" i="29"/>
  <c r="A3010" i="29"/>
  <c r="E3009" i="29"/>
  <c r="D3009" i="29"/>
  <c r="C3009" i="29"/>
  <c r="B3009" i="29"/>
  <c r="A3009" i="29"/>
  <c r="E3008" i="29"/>
  <c r="D3008" i="29"/>
  <c r="C3008" i="29"/>
  <c r="B3008" i="29"/>
  <c r="A3008" i="29"/>
  <c r="E3007" i="29"/>
  <c r="D3007" i="29"/>
  <c r="C3007" i="29"/>
  <c r="B3007" i="29"/>
  <c r="A3007" i="29"/>
  <c r="E3006" i="29"/>
  <c r="D3006" i="29"/>
  <c r="C3006" i="29"/>
  <c r="B3006" i="29"/>
  <c r="A3006" i="29"/>
  <c r="E3005" i="29"/>
  <c r="D3005" i="29"/>
  <c r="C3005" i="29"/>
  <c r="B3005" i="29"/>
  <c r="A3005" i="29"/>
  <c r="E3004" i="29"/>
  <c r="D3004" i="29"/>
  <c r="C3004" i="29"/>
  <c r="B3004" i="29"/>
  <c r="A3004" i="29"/>
  <c r="E3003" i="29"/>
  <c r="D3003" i="29"/>
  <c r="C3003" i="29"/>
  <c r="B3003" i="29"/>
  <c r="A3003" i="29"/>
  <c r="E3002" i="29"/>
  <c r="D3002" i="29"/>
  <c r="C3002" i="29"/>
  <c r="B3002" i="29"/>
  <c r="A3002" i="29"/>
  <c r="E3001" i="29"/>
  <c r="D3001" i="29"/>
  <c r="C3001" i="29"/>
  <c r="B3001" i="29"/>
  <c r="A3001" i="29"/>
  <c r="E3000" i="29"/>
  <c r="D3000" i="29"/>
  <c r="C3000" i="29"/>
  <c r="B3000" i="29"/>
  <c r="A3000" i="29"/>
  <c r="E2999" i="29"/>
  <c r="D2999" i="29"/>
  <c r="C2999" i="29"/>
  <c r="B2999" i="29"/>
  <c r="A2999" i="29"/>
  <c r="E2998" i="29"/>
  <c r="D2998" i="29"/>
  <c r="C2998" i="29"/>
  <c r="B2998" i="29"/>
  <c r="A2998" i="29"/>
  <c r="E2997" i="29"/>
  <c r="D2997" i="29"/>
  <c r="C2997" i="29"/>
  <c r="B2997" i="29"/>
  <c r="A2997" i="29"/>
  <c r="E2996" i="29"/>
  <c r="D2996" i="29"/>
  <c r="C2996" i="29"/>
  <c r="B2996" i="29"/>
  <c r="A2996" i="29"/>
  <c r="E2995" i="29"/>
  <c r="D2995" i="29"/>
  <c r="C2995" i="29"/>
  <c r="B2995" i="29"/>
  <c r="A2995" i="29"/>
  <c r="E2994" i="29"/>
  <c r="D2994" i="29"/>
  <c r="C2994" i="29"/>
  <c r="B2994" i="29"/>
  <c r="A2994" i="29"/>
  <c r="E2993" i="29"/>
  <c r="D2993" i="29"/>
  <c r="C2993" i="29"/>
  <c r="B2993" i="29"/>
  <c r="A2993" i="29"/>
  <c r="E2992" i="29"/>
  <c r="D2992" i="29"/>
  <c r="C2992" i="29"/>
  <c r="B2992" i="29"/>
  <c r="A2992" i="29"/>
  <c r="E2991" i="29"/>
  <c r="D2991" i="29"/>
  <c r="C2991" i="29"/>
  <c r="B2991" i="29"/>
  <c r="A2991" i="29"/>
  <c r="E2990" i="29"/>
  <c r="D2990" i="29"/>
  <c r="C2990" i="29"/>
  <c r="B2990" i="29"/>
  <c r="A2990" i="29"/>
  <c r="E2989" i="29"/>
  <c r="D2989" i="29"/>
  <c r="C2989" i="29"/>
  <c r="B2989" i="29"/>
  <c r="A2989" i="29"/>
  <c r="E2988" i="29"/>
  <c r="D2988" i="29"/>
  <c r="C2988" i="29"/>
  <c r="B2988" i="29"/>
  <c r="A2988" i="29"/>
  <c r="E2987" i="29"/>
  <c r="D2987" i="29"/>
  <c r="C2987" i="29"/>
  <c r="B2987" i="29"/>
  <c r="A2987" i="29"/>
  <c r="E2986" i="29"/>
  <c r="D2986" i="29"/>
  <c r="C2986" i="29"/>
  <c r="B2986" i="29"/>
  <c r="A2986" i="29"/>
  <c r="E2985" i="29"/>
  <c r="D2985" i="29"/>
  <c r="C2985" i="29"/>
  <c r="B2985" i="29"/>
  <c r="A2985" i="29"/>
  <c r="E2984" i="29"/>
  <c r="D2984" i="29"/>
  <c r="C2984" i="29"/>
  <c r="B2984" i="29"/>
  <c r="A2984" i="29"/>
  <c r="E2983" i="29"/>
  <c r="D2983" i="29"/>
  <c r="C2983" i="29"/>
  <c r="B2983" i="29"/>
  <c r="A2983" i="29"/>
  <c r="E2982" i="29"/>
  <c r="D2982" i="29"/>
  <c r="C2982" i="29"/>
  <c r="B2982" i="29"/>
  <c r="A2982" i="29"/>
  <c r="E2981" i="29"/>
  <c r="D2981" i="29"/>
  <c r="C2981" i="29"/>
  <c r="B2981" i="29"/>
  <c r="A2981" i="29"/>
  <c r="E2980" i="29"/>
  <c r="D2980" i="29"/>
  <c r="C2980" i="29"/>
  <c r="B2980" i="29"/>
  <c r="A2980" i="29"/>
  <c r="E2979" i="29"/>
  <c r="D2979" i="29"/>
  <c r="C2979" i="29"/>
  <c r="B2979" i="29"/>
  <c r="A2979" i="29"/>
  <c r="E2978" i="29"/>
  <c r="D2978" i="29"/>
  <c r="C2978" i="29"/>
  <c r="B2978" i="29"/>
  <c r="A2978" i="29"/>
  <c r="E2977" i="29"/>
  <c r="D2977" i="29"/>
  <c r="C2977" i="29"/>
  <c r="B2977" i="29"/>
  <c r="A2977" i="29"/>
  <c r="E2976" i="29"/>
  <c r="D2976" i="29"/>
  <c r="C2976" i="29"/>
  <c r="B2976" i="29"/>
  <c r="A2976" i="29"/>
  <c r="E2975" i="29"/>
  <c r="D2975" i="29"/>
  <c r="C2975" i="29"/>
  <c r="B2975" i="29"/>
  <c r="A2975" i="29"/>
  <c r="E2974" i="29"/>
  <c r="D2974" i="29"/>
  <c r="C2974" i="29"/>
  <c r="B2974" i="29"/>
  <c r="A2974" i="29"/>
  <c r="E2973" i="29"/>
  <c r="D2973" i="29"/>
  <c r="C2973" i="29"/>
  <c r="B2973" i="29"/>
  <c r="A2973" i="29"/>
  <c r="E2972" i="29"/>
  <c r="D2972" i="29"/>
  <c r="C2972" i="29"/>
  <c r="B2972" i="29"/>
  <c r="A2972" i="29"/>
  <c r="E2971" i="29"/>
  <c r="D2971" i="29"/>
  <c r="C2971" i="29"/>
  <c r="B2971" i="29"/>
  <c r="A2971" i="29"/>
  <c r="E2970" i="29"/>
  <c r="D2970" i="29"/>
  <c r="C2970" i="29"/>
  <c r="B2970" i="29"/>
  <c r="A2970" i="29"/>
  <c r="E2969" i="29"/>
  <c r="D2969" i="29"/>
  <c r="C2969" i="29"/>
  <c r="B2969" i="29"/>
  <c r="A2969" i="29"/>
  <c r="E2968" i="29"/>
  <c r="D2968" i="29"/>
  <c r="C2968" i="29"/>
  <c r="B2968" i="29"/>
  <c r="A2968" i="29"/>
  <c r="E2967" i="29"/>
  <c r="D2967" i="29"/>
  <c r="C2967" i="29"/>
  <c r="B2967" i="29"/>
  <c r="A2967" i="29"/>
  <c r="E2966" i="29"/>
  <c r="D2966" i="29"/>
  <c r="C2966" i="29"/>
  <c r="B2966" i="29"/>
  <c r="A2966" i="29"/>
  <c r="E2965" i="29"/>
  <c r="D2965" i="29"/>
  <c r="C2965" i="29"/>
  <c r="B2965" i="29"/>
  <c r="A2965" i="29"/>
  <c r="E2964" i="29"/>
  <c r="D2964" i="29"/>
  <c r="C2964" i="29"/>
  <c r="B2964" i="29"/>
  <c r="A2964" i="29"/>
  <c r="E2963" i="29"/>
  <c r="D2963" i="29"/>
  <c r="C2963" i="29"/>
  <c r="B2963" i="29"/>
  <c r="A2963" i="29"/>
  <c r="E2962" i="29"/>
  <c r="D2962" i="29"/>
  <c r="C2962" i="29"/>
  <c r="B2962" i="29"/>
  <c r="A2962" i="29"/>
  <c r="E2961" i="29"/>
  <c r="D2961" i="29"/>
  <c r="C2961" i="29"/>
  <c r="B2961" i="29"/>
  <c r="A2961" i="29"/>
  <c r="E2960" i="29"/>
  <c r="D2960" i="29"/>
  <c r="C2960" i="29"/>
  <c r="B2960" i="29"/>
  <c r="A2960" i="29"/>
  <c r="E2959" i="29"/>
  <c r="D2959" i="29"/>
  <c r="C2959" i="29"/>
  <c r="B2959" i="29"/>
  <c r="A2959" i="29"/>
  <c r="E2958" i="29"/>
  <c r="D2958" i="29"/>
  <c r="C2958" i="29"/>
  <c r="B2958" i="29"/>
  <c r="A2958" i="29"/>
  <c r="E2957" i="29"/>
  <c r="D2957" i="29"/>
  <c r="C2957" i="29"/>
  <c r="B2957" i="29"/>
  <c r="A2957" i="29"/>
  <c r="E2956" i="29"/>
  <c r="D2956" i="29"/>
  <c r="C2956" i="29"/>
  <c r="B2956" i="29"/>
  <c r="A2956" i="29"/>
  <c r="E2955" i="29"/>
  <c r="D2955" i="29"/>
  <c r="C2955" i="29"/>
  <c r="B2955" i="29"/>
  <c r="A2955" i="29"/>
  <c r="E2954" i="29"/>
  <c r="D2954" i="29"/>
  <c r="C2954" i="29"/>
  <c r="B2954" i="29"/>
  <c r="A2954" i="29"/>
  <c r="E2953" i="29"/>
  <c r="D2953" i="29"/>
  <c r="C2953" i="29"/>
  <c r="B2953" i="29"/>
  <c r="A2953" i="29"/>
  <c r="E2952" i="29"/>
  <c r="D2952" i="29"/>
  <c r="C2952" i="29"/>
  <c r="B2952" i="29"/>
  <c r="A2952" i="29"/>
  <c r="E2951" i="29"/>
  <c r="D2951" i="29"/>
  <c r="C2951" i="29"/>
  <c r="B2951" i="29"/>
  <c r="A2951" i="29"/>
  <c r="E2950" i="29"/>
  <c r="D2950" i="29"/>
  <c r="C2950" i="29"/>
  <c r="B2950" i="29"/>
  <c r="A2950" i="29"/>
  <c r="E2949" i="29"/>
  <c r="D2949" i="29"/>
  <c r="C2949" i="29"/>
  <c r="B2949" i="29"/>
  <c r="A2949" i="29"/>
  <c r="E2948" i="29"/>
  <c r="D2948" i="29"/>
  <c r="C2948" i="29"/>
  <c r="B2948" i="29"/>
  <c r="A2948" i="29"/>
  <c r="E2947" i="29"/>
  <c r="D2947" i="29"/>
  <c r="C2947" i="29"/>
  <c r="B2947" i="29"/>
  <c r="A2947" i="29"/>
  <c r="E2946" i="29"/>
  <c r="D2946" i="29"/>
  <c r="C2946" i="29"/>
  <c r="B2946" i="29"/>
  <c r="A2946" i="29"/>
  <c r="E2945" i="29"/>
  <c r="D2945" i="29"/>
  <c r="C2945" i="29"/>
  <c r="B2945" i="29"/>
  <c r="A2945" i="29"/>
  <c r="E2944" i="29"/>
  <c r="D2944" i="29"/>
  <c r="C2944" i="29"/>
  <c r="B2944" i="29"/>
  <c r="A2944" i="29"/>
  <c r="E2943" i="29"/>
  <c r="D2943" i="29"/>
  <c r="C2943" i="29"/>
  <c r="B2943" i="29"/>
  <c r="A2943" i="29"/>
  <c r="E2942" i="29"/>
  <c r="D2942" i="29"/>
  <c r="C2942" i="29"/>
  <c r="B2942" i="29"/>
  <c r="A2942" i="29"/>
  <c r="E2941" i="29"/>
  <c r="D2941" i="29"/>
  <c r="C2941" i="29"/>
  <c r="B2941" i="29"/>
  <c r="A2941" i="29"/>
  <c r="E2940" i="29"/>
  <c r="D2940" i="29"/>
  <c r="C2940" i="29"/>
  <c r="B2940" i="29"/>
  <c r="A2940" i="29"/>
  <c r="E2939" i="29"/>
  <c r="D2939" i="29"/>
  <c r="C2939" i="29"/>
  <c r="B2939" i="29"/>
  <c r="A2939" i="29"/>
  <c r="E2938" i="29"/>
  <c r="D2938" i="29"/>
  <c r="C2938" i="29"/>
  <c r="B2938" i="29"/>
  <c r="A2938" i="29"/>
  <c r="E2937" i="29"/>
  <c r="D2937" i="29"/>
  <c r="C2937" i="29"/>
  <c r="B2937" i="29"/>
  <c r="A2937" i="29"/>
  <c r="E2936" i="29"/>
  <c r="D2936" i="29"/>
  <c r="C2936" i="29"/>
  <c r="B2936" i="29"/>
  <c r="A2936" i="29"/>
  <c r="E2935" i="29"/>
  <c r="D2935" i="29"/>
  <c r="C2935" i="29"/>
  <c r="B2935" i="29"/>
  <c r="A2935" i="29"/>
  <c r="E2934" i="29"/>
  <c r="D2934" i="29"/>
  <c r="C2934" i="29"/>
  <c r="B2934" i="29"/>
  <c r="A2934" i="29"/>
  <c r="E2933" i="29"/>
  <c r="D2933" i="29"/>
  <c r="C2933" i="29"/>
  <c r="B2933" i="29"/>
  <c r="A2933" i="29"/>
  <c r="E2932" i="29"/>
  <c r="D2932" i="29"/>
  <c r="C2932" i="29"/>
  <c r="B2932" i="29"/>
  <c r="A2932" i="29"/>
  <c r="E2931" i="29"/>
  <c r="D2931" i="29"/>
  <c r="C2931" i="29"/>
  <c r="B2931" i="29"/>
  <c r="A2931" i="29"/>
  <c r="E2930" i="29"/>
  <c r="D2930" i="29"/>
  <c r="C2930" i="29"/>
  <c r="B2930" i="29"/>
  <c r="A2930" i="29"/>
  <c r="E2929" i="29"/>
  <c r="D2929" i="29"/>
  <c r="C2929" i="29"/>
  <c r="B2929" i="29"/>
  <c r="A2929" i="29"/>
  <c r="E2928" i="29"/>
  <c r="D2928" i="29"/>
  <c r="C2928" i="29"/>
  <c r="B2928" i="29"/>
  <c r="A2928" i="29"/>
  <c r="E2927" i="29"/>
  <c r="D2927" i="29"/>
  <c r="C2927" i="29"/>
  <c r="B2927" i="29"/>
  <c r="A2927" i="29"/>
  <c r="E2926" i="29"/>
  <c r="D2926" i="29"/>
  <c r="C2926" i="29"/>
  <c r="B2926" i="29"/>
  <c r="A2926" i="29"/>
  <c r="E2925" i="29"/>
  <c r="D2925" i="29"/>
  <c r="C2925" i="29"/>
  <c r="B2925" i="29"/>
  <c r="A2925" i="29"/>
  <c r="E2924" i="29"/>
  <c r="D2924" i="29"/>
  <c r="C2924" i="29"/>
  <c r="B2924" i="29"/>
  <c r="A2924" i="29"/>
  <c r="E2923" i="29"/>
  <c r="D2923" i="29"/>
  <c r="C2923" i="29"/>
  <c r="B2923" i="29"/>
  <c r="A2923" i="29"/>
  <c r="E2922" i="29"/>
  <c r="D2922" i="29"/>
  <c r="C2922" i="29"/>
  <c r="B2922" i="29"/>
  <c r="A2922" i="29"/>
  <c r="E2921" i="29"/>
  <c r="D2921" i="29"/>
  <c r="C2921" i="29"/>
  <c r="B2921" i="29"/>
  <c r="A2921" i="29"/>
  <c r="E2920" i="29"/>
  <c r="D2920" i="29"/>
  <c r="C2920" i="29"/>
  <c r="B2920" i="29"/>
  <c r="A2920" i="29"/>
  <c r="E2919" i="29"/>
  <c r="D2919" i="29"/>
  <c r="C2919" i="29"/>
  <c r="B2919" i="29"/>
  <c r="A2919" i="29"/>
  <c r="E2918" i="29"/>
  <c r="D2918" i="29"/>
  <c r="C2918" i="29"/>
  <c r="B2918" i="29"/>
  <c r="A2918" i="29"/>
  <c r="E2917" i="29"/>
  <c r="D2917" i="29"/>
  <c r="C2917" i="29"/>
  <c r="B2917" i="29"/>
  <c r="A2917" i="29"/>
  <c r="E2916" i="29"/>
  <c r="D2916" i="29"/>
  <c r="C2916" i="29"/>
  <c r="B2916" i="29"/>
  <c r="A2916" i="29"/>
  <c r="E2915" i="29"/>
  <c r="D2915" i="29"/>
  <c r="C2915" i="29"/>
  <c r="B2915" i="29"/>
  <c r="A2915" i="29"/>
  <c r="E2914" i="29"/>
  <c r="D2914" i="29"/>
  <c r="C2914" i="29"/>
  <c r="B2914" i="29"/>
  <c r="A2914" i="29"/>
  <c r="E2913" i="29"/>
  <c r="D2913" i="29"/>
  <c r="C2913" i="29"/>
  <c r="B2913" i="29"/>
  <c r="A2913" i="29"/>
  <c r="E2912" i="29"/>
  <c r="D2912" i="29"/>
  <c r="C2912" i="29"/>
  <c r="B2912" i="29"/>
  <c r="A2912" i="29"/>
  <c r="E2911" i="29"/>
  <c r="D2911" i="29"/>
  <c r="C2911" i="29"/>
  <c r="B2911" i="29"/>
  <c r="A2911" i="29"/>
  <c r="E2910" i="29"/>
  <c r="D2910" i="29"/>
  <c r="C2910" i="29"/>
  <c r="B2910" i="29"/>
  <c r="A2910" i="29"/>
  <c r="E2909" i="29"/>
  <c r="D2909" i="29"/>
  <c r="C2909" i="29"/>
  <c r="B2909" i="29"/>
  <c r="A2909" i="29"/>
  <c r="E2908" i="29"/>
  <c r="D2908" i="29"/>
  <c r="C2908" i="29"/>
  <c r="B2908" i="29"/>
  <c r="A2908" i="29"/>
  <c r="E2907" i="29"/>
  <c r="D2907" i="29"/>
  <c r="C2907" i="29"/>
  <c r="B2907" i="29"/>
  <c r="A2907" i="29"/>
  <c r="E2906" i="29"/>
  <c r="D2906" i="29"/>
  <c r="C2906" i="29"/>
  <c r="B2906" i="29"/>
  <c r="A2906" i="29"/>
  <c r="E2905" i="29"/>
  <c r="D2905" i="29"/>
  <c r="C2905" i="29"/>
  <c r="B2905" i="29"/>
  <c r="A2905" i="29"/>
  <c r="E2904" i="29"/>
  <c r="D2904" i="29"/>
  <c r="C2904" i="29"/>
  <c r="B2904" i="29"/>
  <c r="A2904" i="29"/>
  <c r="E2903" i="29"/>
  <c r="D2903" i="29"/>
  <c r="C2903" i="29"/>
  <c r="B2903" i="29"/>
  <c r="A2903" i="29"/>
  <c r="E2902" i="29"/>
  <c r="D2902" i="29"/>
  <c r="C2902" i="29"/>
  <c r="B2902" i="29"/>
  <c r="A2902" i="29"/>
  <c r="E2901" i="29"/>
  <c r="D2901" i="29"/>
  <c r="C2901" i="29"/>
  <c r="B2901" i="29"/>
  <c r="A2901" i="29"/>
  <c r="E2900" i="29"/>
  <c r="D2900" i="29"/>
  <c r="C2900" i="29"/>
  <c r="B2900" i="29"/>
  <c r="A2900" i="29"/>
  <c r="E2899" i="29"/>
  <c r="D2899" i="29"/>
  <c r="C2899" i="29"/>
  <c r="B2899" i="29"/>
  <c r="A2899" i="29"/>
  <c r="E2898" i="29"/>
  <c r="D2898" i="29"/>
  <c r="C2898" i="29"/>
  <c r="B2898" i="29"/>
  <c r="A2898" i="29"/>
  <c r="E2897" i="29"/>
  <c r="D2897" i="29"/>
  <c r="C2897" i="29"/>
  <c r="B2897" i="29"/>
  <c r="A2897" i="29"/>
  <c r="E2896" i="29"/>
  <c r="D2896" i="29"/>
  <c r="C2896" i="29"/>
  <c r="B2896" i="29"/>
  <c r="A2896" i="29"/>
  <c r="E2895" i="29"/>
  <c r="D2895" i="29"/>
  <c r="C2895" i="29"/>
  <c r="B2895" i="29"/>
  <c r="A2895" i="29"/>
  <c r="E2894" i="29"/>
  <c r="D2894" i="29"/>
  <c r="C2894" i="29"/>
  <c r="B2894" i="29"/>
  <c r="A2894" i="29"/>
  <c r="E2893" i="29"/>
  <c r="D2893" i="29"/>
  <c r="C2893" i="29"/>
  <c r="B2893" i="29"/>
  <c r="A2893" i="29"/>
  <c r="E2892" i="29"/>
  <c r="D2892" i="29"/>
  <c r="C2892" i="29"/>
  <c r="B2892" i="29"/>
  <c r="A2892" i="29"/>
  <c r="E2891" i="29"/>
  <c r="D2891" i="29"/>
  <c r="C2891" i="29"/>
  <c r="B2891" i="29"/>
  <c r="A2891" i="29"/>
  <c r="E2890" i="29"/>
  <c r="D2890" i="29"/>
  <c r="C2890" i="29"/>
  <c r="B2890" i="29"/>
  <c r="A2890" i="29"/>
  <c r="E2889" i="29"/>
  <c r="D2889" i="29"/>
  <c r="C2889" i="29"/>
  <c r="B2889" i="29"/>
  <c r="A2889" i="29"/>
  <c r="E2888" i="29"/>
  <c r="D2888" i="29"/>
  <c r="C2888" i="29"/>
  <c r="B2888" i="29"/>
  <c r="A2888" i="29"/>
  <c r="E2887" i="29"/>
  <c r="D2887" i="29"/>
  <c r="C2887" i="29"/>
  <c r="B2887" i="29"/>
  <c r="A2887" i="29"/>
  <c r="E2886" i="29"/>
  <c r="D2886" i="29"/>
  <c r="C2886" i="29"/>
  <c r="B2886" i="29"/>
  <c r="A2886" i="29"/>
  <c r="E2885" i="29"/>
  <c r="D2885" i="29"/>
  <c r="C2885" i="29"/>
  <c r="B2885" i="29"/>
  <c r="A2885" i="29"/>
  <c r="E2884" i="29"/>
  <c r="D2884" i="29"/>
  <c r="C2884" i="29"/>
  <c r="B2884" i="29"/>
  <c r="A2884" i="29"/>
  <c r="E2883" i="29"/>
  <c r="D2883" i="29"/>
  <c r="C2883" i="29"/>
  <c r="B2883" i="29"/>
  <c r="A2883" i="29"/>
  <c r="E2882" i="29"/>
  <c r="D2882" i="29"/>
  <c r="C2882" i="29"/>
  <c r="B2882" i="29"/>
  <c r="A2882" i="29"/>
  <c r="E2881" i="29"/>
  <c r="D2881" i="29"/>
  <c r="C2881" i="29"/>
  <c r="B2881" i="29"/>
  <c r="A2881" i="29"/>
  <c r="E2880" i="29"/>
  <c r="D2880" i="29"/>
  <c r="C2880" i="29"/>
  <c r="B2880" i="29"/>
  <c r="A2880" i="29"/>
  <c r="E2879" i="29"/>
  <c r="D2879" i="29"/>
  <c r="C2879" i="29"/>
  <c r="B2879" i="29"/>
  <c r="A2879" i="29"/>
  <c r="E2878" i="29"/>
  <c r="D2878" i="29"/>
  <c r="C2878" i="29"/>
  <c r="B2878" i="29"/>
  <c r="A2878" i="29"/>
  <c r="E2877" i="29"/>
  <c r="D2877" i="29"/>
  <c r="C2877" i="29"/>
  <c r="B2877" i="29"/>
  <c r="A2877" i="29"/>
  <c r="E2876" i="29"/>
  <c r="D2876" i="29"/>
  <c r="C2876" i="29"/>
  <c r="B2876" i="29"/>
  <c r="A2876" i="29"/>
  <c r="E2875" i="29"/>
  <c r="D2875" i="29"/>
  <c r="C2875" i="29"/>
  <c r="B2875" i="29"/>
  <c r="A2875" i="29"/>
  <c r="E2874" i="29"/>
  <c r="D2874" i="29"/>
  <c r="C2874" i="29"/>
  <c r="B2874" i="29"/>
  <c r="A2874" i="29"/>
  <c r="E2873" i="29"/>
  <c r="D2873" i="29"/>
  <c r="C2873" i="29"/>
  <c r="B2873" i="29"/>
  <c r="A2873" i="29"/>
  <c r="E2872" i="29"/>
  <c r="D2872" i="29"/>
  <c r="C2872" i="29"/>
  <c r="B2872" i="29"/>
  <c r="A2872" i="29"/>
  <c r="E2871" i="29"/>
  <c r="D2871" i="29"/>
  <c r="C2871" i="29"/>
  <c r="B2871" i="29"/>
  <c r="A2871" i="29"/>
  <c r="E2870" i="29"/>
  <c r="D2870" i="29"/>
  <c r="C2870" i="29"/>
  <c r="B2870" i="29"/>
  <c r="A2870" i="29"/>
  <c r="E2869" i="29"/>
  <c r="D2869" i="29"/>
  <c r="C2869" i="29"/>
  <c r="B2869" i="29"/>
  <c r="A2869" i="29"/>
  <c r="E2868" i="29"/>
  <c r="D2868" i="29"/>
  <c r="C2868" i="29"/>
  <c r="B2868" i="29"/>
  <c r="A2868" i="29"/>
  <c r="E2867" i="29"/>
  <c r="D2867" i="29"/>
  <c r="C2867" i="29"/>
  <c r="B2867" i="29"/>
  <c r="A2867" i="29"/>
  <c r="E2866" i="29"/>
  <c r="D2866" i="29"/>
  <c r="C2866" i="29"/>
  <c r="B2866" i="29"/>
  <c r="A2866" i="29"/>
  <c r="E2865" i="29"/>
  <c r="D2865" i="29"/>
  <c r="C2865" i="29"/>
  <c r="B2865" i="29"/>
  <c r="A2865" i="29"/>
  <c r="E2864" i="29"/>
  <c r="D2864" i="29"/>
  <c r="C2864" i="29"/>
  <c r="B2864" i="29"/>
  <c r="A2864" i="29"/>
  <c r="E2863" i="29"/>
  <c r="D2863" i="29"/>
  <c r="C2863" i="29"/>
  <c r="B2863" i="29"/>
  <c r="A2863" i="29"/>
  <c r="E2862" i="29"/>
  <c r="D2862" i="29"/>
  <c r="C2862" i="29"/>
  <c r="B2862" i="29"/>
  <c r="A2862" i="29"/>
  <c r="E2861" i="29"/>
  <c r="D2861" i="29"/>
  <c r="C2861" i="29"/>
  <c r="B2861" i="29"/>
  <c r="A2861" i="29"/>
  <c r="E2860" i="29"/>
  <c r="D2860" i="29"/>
  <c r="C2860" i="29"/>
  <c r="B2860" i="29"/>
  <c r="A2860" i="29"/>
  <c r="E2859" i="29"/>
  <c r="D2859" i="29"/>
  <c r="C2859" i="29"/>
  <c r="B2859" i="29"/>
  <c r="A2859" i="29"/>
  <c r="E2858" i="29"/>
  <c r="D2858" i="29"/>
  <c r="C2858" i="29"/>
  <c r="B2858" i="29"/>
  <c r="A2858" i="29"/>
  <c r="E2857" i="29"/>
  <c r="D2857" i="29"/>
  <c r="C2857" i="29"/>
  <c r="B2857" i="29"/>
  <c r="A2857" i="29"/>
  <c r="E2856" i="29"/>
  <c r="D2856" i="29"/>
  <c r="C2856" i="29"/>
  <c r="B2856" i="29"/>
  <c r="A2856" i="29"/>
  <c r="E2855" i="29"/>
  <c r="D2855" i="29"/>
  <c r="C2855" i="29"/>
  <c r="B2855" i="29"/>
  <c r="A2855" i="29"/>
  <c r="E2854" i="29"/>
  <c r="D2854" i="29"/>
  <c r="C2854" i="29"/>
  <c r="B2854" i="29"/>
  <c r="A2854" i="29"/>
  <c r="E2853" i="29"/>
  <c r="D2853" i="29"/>
  <c r="C2853" i="29"/>
  <c r="B2853" i="29"/>
  <c r="A2853" i="29"/>
  <c r="E2852" i="29"/>
  <c r="D2852" i="29"/>
  <c r="C2852" i="29"/>
  <c r="B2852" i="29"/>
  <c r="A2852" i="29"/>
  <c r="E2851" i="29"/>
  <c r="D2851" i="29"/>
  <c r="C2851" i="29"/>
  <c r="B2851" i="29"/>
  <c r="A2851" i="29"/>
  <c r="E2850" i="29"/>
  <c r="D2850" i="29"/>
  <c r="C2850" i="29"/>
  <c r="B2850" i="29"/>
  <c r="A2850" i="29"/>
  <c r="E2849" i="29"/>
  <c r="D2849" i="29"/>
  <c r="C2849" i="29"/>
  <c r="B2849" i="29"/>
  <c r="A2849" i="29"/>
  <c r="E2848" i="29"/>
  <c r="D2848" i="29"/>
  <c r="C2848" i="29"/>
  <c r="B2848" i="29"/>
  <c r="A2848" i="29"/>
  <c r="E2847" i="29"/>
  <c r="D2847" i="29"/>
  <c r="C2847" i="29"/>
  <c r="B2847" i="29"/>
  <c r="A2847" i="29"/>
  <c r="E2846" i="29"/>
  <c r="D2846" i="29"/>
  <c r="C2846" i="29"/>
  <c r="B2846" i="29"/>
  <c r="A2846" i="29"/>
  <c r="E2845" i="29"/>
  <c r="D2845" i="29"/>
  <c r="C2845" i="29"/>
  <c r="B2845" i="29"/>
  <c r="A2845" i="29"/>
  <c r="E2844" i="29"/>
  <c r="D2844" i="29"/>
  <c r="C2844" i="29"/>
  <c r="B2844" i="29"/>
  <c r="A2844" i="29"/>
  <c r="E2843" i="29"/>
  <c r="D2843" i="29"/>
  <c r="C2843" i="29"/>
  <c r="B2843" i="29"/>
  <c r="A2843" i="29"/>
  <c r="E2842" i="29"/>
  <c r="D2842" i="29"/>
  <c r="C2842" i="29"/>
  <c r="B2842" i="29"/>
  <c r="A2842" i="29"/>
  <c r="E2841" i="29"/>
  <c r="D2841" i="29"/>
  <c r="C2841" i="29"/>
  <c r="B2841" i="29"/>
  <c r="A2841" i="29"/>
  <c r="E2840" i="29"/>
  <c r="D2840" i="29"/>
  <c r="C2840" i="29"/>
  <c r="B2840" i="29"/>
  <c r="A2840" i="29"/>
  <c r="E2839" i="29"/>
  <c r="D2839" i="29"/>
  <c r="C2839" i="29"/>
  <c r="B2839" i="29"/>
  <c r="A2839" i="29"/>
  <c r="E2838" i="29"/>
  <c r="D2838" i="29"/>
  <c r="C2838" i="29"/>
  <c r="B2838" i="29"/>
  <c r="A2838" i="29"/>
  <c r="E2837" i="29"/>
  <c r="D2837" i="29"/>
  <c r="C2837" i="29"/>
  <c r="B2837" i="29"/>
  <c r="A2837" i="29"/>
  <c r="E2836" i="29"/>
  <c r="D2836" i="29"/>
  <c r="C2836" i="29"/>
  <c r="B2836" i="29"/>
  <c r="A2836" i="29"/>
  <c r="E2835" i="29"/>
  <c r="D2835" i="29"/>
  <c r="C2835" i="29"/>
  <c r="B2835" i="29"/>
  <c r="A2835" i="29"/>
  <c r="E2834" i="29"/>
  <c r="D2834" i="29"/>
  <c r="C2834" i="29"/>
  <c r="B2834" i="29"/>
  <c r="A2834" i="29"/>
  <c r="E2833" i="29"/>
  <c r="D2833" i="29"/>
  <c r="C2833" i="29"/>
  <c r="B2833" i="29"/>
  <c r="A2833" i="29"/>
  <c r="E2832" i="29"/>
  <c r="D2832" i="29"/>
  <c r="C2832" i="29"/>
  <c r="B2832" i="29"/>
  <c r="A2832" i="29"/>
  <c r="E2831" i="29"/>
  <c r="D2831" i="29"/>
  <c r="C2831" i="29"/>
  <c r="B2831" i="29"/>
  <c r="A2831" i="29"/>
  <c r="E2830" i="29"/>
  <c r="D2830" i="29"/>
  <c r="C2830" i="29"/>
  <c r="B2830" i="29"/>
  <c r="A2830" i="29"/>
  <c r="E2829" i="29"/>
  <c r="D2829" i="29"/>
  <c r="C2829" i="29"/>
  <c r="B2829" i="29"/>
  <c r="A2829" i="29"/>
  <c r="E2828" i="29"/>
  <c r="D2828" i="29"/>
  <c r="C2828" i="29"/>
  <c r="B2828" i="29"/>
  <c r="A2828" i="29"/>
  <c r="E2827" i="29"/>
  <c r="D2827" i="29"/>
  <c r="C2827" i="29"/>
  <c r="B2827" i="29"/>
  <c r="A2827" i="29"/>
  <c r="E2826" i="29"/>
  <c r="D2826" i="29"/>
  <c r="C2826" i="29"/>
  <c r="B2826" i="29"/>
  <c r="A2826" i="29"/>
  <c r="E2825" i="29"/>
  <c r="D2825" i="29"/>
  <c r="C2825" i="29"/>
  <c r="B2825" i="29"/>
  <c r="A2825" i="29"/>
  <c r="E2824" i="29"/>
  <c r="D2824" i="29"/>
  <c r="C2824" i="29"/>
  <c r="B2824" i="29"/>
  <c r="A2824" i="29"/>
  <c r="E2823" i="29"/>
  <c r="D2823" i="29"/>
  <c r="C2823" i="29"/>
  <c r="B2823" i="29"/>
  <c r="A2823" i="29"/>
  <c r="E2822" i="29"/>
  <c r="D2822" i="29"/>
  <c r="C2822" i="29"/>
  <c r="B2822" i="29"/>
  <c r="A2822" i="29"/>
  <c r="E2821" i="29"/>
  <c r="D2821" i="29"/>
  <c r="C2821" i="29"/>
  <c r="B2821" i="29"/>
  <c r="A2821" i="29"/>
  <c r="E2820" i="29"/>
  <c r="D2820" i="29"/>
  <c r="C2820" i="29"/>
  <c r="B2820" i="29"/>
  <c r="A2820" i="29"/>
  <c r="E2819" i="29"/>
  <c r="D2819" i="29"/>
  <c r="C2819" i="29"/>
  <c r="B2819" i="29"/>
  <c r="A2819" i="29"/>
  <c r="E2818" i="29"/>
  <c r="D2818" i="29"/>
  <c r="C2818" i="29"/>
  <c r="B2818" i="29"/>
  <c r="A2818" i="29"/>
  <c r="E2817" i="29"/>
  <c r="D2817" i="29"/>
  <c r="C2817" i="29"/>
  <c r="B2817" i="29"/>
  <c r="A2817" i="29"/>
  <c r="E2816" i="29"/>
  <c r="D2816" i="29"/>
  <c r="C2816" i="29"/>
  <c r="B2816" i="29"/>
  <c r="A2816" i="29"/>
  <c r="E2815" i="29"/>
  <c r="D2815" i="29"/>
  <c r="C2815" i="29"/>
  <c r="B2815" i="29"/>
  <c r="A2815" i="29"/>
  <c r="E2814" i="29"/>
  <c r="D2814" i="29"/>
  <c r="C2814" i="29"/>
  <c r="B2814" i="29"/>
  <c r="A2814" i="29"/>
  <c r="E2813" i="29"/>
  <c r="D2813" i="29"/>
  <c r="C2813" i="29"/>
  <c r="B2813" i="29"/>
  <c r="A2813" i="29"/>
  <c r="E2812" i="29"/>
  <c r="D2812" i="29"/>
  <c r="C2812" i="29"/>
  <c r="B2812" i="29"/>
  <c r="A2812" i="29"/>
  <c r="E2811" i="29"/>
  <c r="D2811" i="29"/>
  <c r="C2811" i="29"/>
  <c r="B2811" i="29"/>
  <c r="A2811" i="29"/>
  <c r="E2810" i="29"/>
  <c r="D2810" i="29"/>
  <c r="C2810" i="29"/>
  <c r="B2810" i="29"/>
  <c r="A2810" i="29"/>
  <c r="E2809" i="29"/>
  <c r="D2809" i="29"/>
  <c r="C2809" i="29"/>
  <c r="B2809" i="29"/>
  <c r="A2809" i="29"/>
  <c r="E2808" i="29"/>
  <c r="D2808" i="29"/>
  <c r="C2808" i="29"/>
  <c r="B2808" i="29"/>
  <c r="A2808" i="29"/>
  <c r="E2807" i="29"/>
  <c r="D2807" i="29"/>
  <c r="C2807" i="29"/>
  <c r="B2807" i="29"/>
  <c r="A2807" i="29"/>
  <c r="E2806" i="29"/>
  <c r="D2806" i="29"/>
  <c r="C2806" i="29"/>
  <c r="B2806" i="29"/>
  <c r="A2806" i="29"/>
  <c r="E2805" i="29"/>
  <c r="D2805" i="29"/>
  <c r="C2805" i="29"/>
  <c r="B2805" i="29"/>
  <c r="A2805" i="29"/>
  <c r="E2804" i="29"/>
  <c r="D2804" i="29"/>
  <c r="C2804" i="29"/>
  <c r="B2804" i="29"/>
  <c r="A2804" i="29"/>
  <c r="E2803" i="29"/>
  <c r="D2803" i="29"/>
  <c r="C2803" i="29"/>
  <c r="B2803" i="29"/>
  <c r="A2803" i="29"/>
  <c r="E2802" i="29"/>
  <c r="D2802" i="29"/>
  <c r="C2802" i="29"/>
  <c r="B2802" i="29"/>
  <c r="A2802" i="29"/>
  <c r="E2801" i="29"/>
  <c r="D2801" i="29"/>
  <c r="C2801" i="29"/>
  <c r="B2801" i="29"/>
  <c r="A2801" i="29"/>
  <c r="E2800" i="29"/>
  <c r="D2800" i="29"/>
  <c r="C2800" i="29"/>
  <c r="B2800" i="29"/>
  <c r="A2800" i="29"/>
  <c r="E2799" i="29"/>
  <c r="D2799" i="29"/>
  <c r="C2799" i="29"/>
  <c r="B2799" i="29"/>
  <c r="A2799" i="29"/>
  <c r="E2798" i="29"/>
  <c r="D2798" i="29"/>
  <c r="C2798" i="29"/>
  <c r="B2798" i="29"/>
  <c r="A2798" i="29"/>
  <c r="E2797" i="29"/>
  <c r="D2797" i="29"/>
  <c r="C2797" i="29"/>
  <c r="B2797" i="29"/>
  <c r="A2797" i="29"/>
  <c r="E2796" i="29"/>
  <c r="D2796" i="29"/>
  <c r="C2796" i="29"/>
  <c r="B2796" i="29"/>
  <c r="A2796" i="29"/>
  <c r="E2795" i="29"/>
  <c r="D2795" i="29"/>
  <c r="C2795" i="29"/>
  <c r="B2795" i="29"/>
  <c r="A2795" i="29"/>
  <c r="E2794" i="29"/>
  <c r="D2794" i="29"/>
  <c r="C2794" i="29"/>
  <c r="B2794" i="29"/>
  <c r="A2794" i="29"/>
  <c r="E2793" i="29"/>
  <c r="D2793" i="29"/>
  <c r="C2793" i="29"/>
  <c r="B2793" i="29"/>
  <c r="A2793" i="29"/>
  <c r="E2792" i="29"/>
  <c r="D2792" i="29"/>
  <c r="C2792" i="29"/>
  <c r="B2792" i="29"/>
  <c r="A2792" i="29"/>
  <c r="E2791" i="29"/>
  <c r="D2791" i="29"/>
  <c r="C2791" i="29"/>
  <c r="B2791" i="29"/>
  <c r="A2791" i="29"/>
  <c r="E2790" i="29"/>
  <c r="D2790" i="29"/>
  <c r="C2790" i="29"/>
  <c r="B2790" i="29"/>
  <c r="A2790" i="29"/>
  <c r="E2789" i="29"/>
  <c r="D2789" i="29"/>
  <c r="C2789" i="29"/>
  <c r="B2789" i="29"/>
  <c r="A2789" i="29"/>
  <c r="E2788" i="29"/>
  <c r="D2788" i="29"/>
  <c r="C2788" i="29"/>
  <c r="B2788" i="29"/>
  <c r="A2788" i="29"/>
  <c r="E2787" i="29"/>
  <c r="D2787" i="29"/>
  <c r="C2787" i="29"/>
  <c r="B2787" i="29"/>
  <c r="A2787" i="29"/>
  <c r="E2786" i="29"/>
  <c r="D2786" i="29"/>
  <c r="C2786" i="29"/>
  <c r="B2786" i="29"/>
  <c r="A2786" i="29"/>
  <c r="E2785" i="29"/>
  <c r="D2785" i="29"/>
  <c r="C2785" i="29"/>
  <c r="B2785" i="29"/>
  <c r="A2785" i="29"/>
  <c r="E2784" i="29"/>
  <c r="D2784" i="29"/>
  <c r="C2784" i="29"/>
  <c r="B2784" i="29"/>
  <c r="A2784" i="29"/>
  <c r="E2783" i="29"/>
  <c r="D2783" i="29"/>
  <c r="C2783" i="29"/>
  <c r="B2783" i="29"/>
  <c r="A2783" i="29"/>
  <c r="E2782" i="29"/>
  <c r="D2782" i="29"/>
  <c r="C2782" i="29"/>
  <c r="B2782" i="29"/>
  <c r="A2782" i="29"/>
  <c r="E2781" i="29"/>
  <c r="D2781" i="29"/>
  <c r="C2781" i="29"/>
  <c r="B2781" i="29"/>
  <c r="A2781" i="29"/>
  <c r="E2780" i="29"/>
  <c r="D2780" i="29"/>
  <c r="C2780" i="29"/>
  <c r="B2780" i="29"/>
  <c r="A2780" i="29"/>
  <c r="E2779" i="29"/>
  <c r="D2779" i="29"/>
  <c r="C2779" i="29"/>
  <c r="B2779" i="29"/>
  <c r="A2779" i="29"/>
  <c r="E2778" i="29"/>
  <c r="D2778" i="29"/>
  <c r="C2778" i="29"/>
  <c r="B2778" i="29"/>
  <c r="A2778" i="29"/>
  <c r="E2777" i="29"/>
  <c r="D2777" i="29"/>
  <c r="C2777" i="29"/>
  <c r="B2777" i="29"/>
  <c r="A2777" i="29"/>
  <c r="E2776" i="29"/>
  <c r="D2776" i="29"/>
  <c r="C2776" i="29"/>
  <c r="B2776" i="29"/>
  <c r="A2776" i="29"/>
  <c r="E2775" i="29"/>
  <c r="D2775" i="29"/>
  <c r="C2775" i="29"/>
  <c r="B2775" i="29"/>
  <c r="A2775" i="29"/>
  <c r="E2774" i="29"/>
  <c r="D2774" i="29"/>
  <c r="C2774" i="29"/>
  <c r="B2774" i="29"/>
  <c r="A2774" i="29"/>
  <c r="E2773" i="29"/>
  <c r="D2773" i="29"/>
  <c r="C2773" i="29"/>
  <c r="B2773" i="29"/>
  <c r="A2773" i="29"/>
  <c r="E2772" i="29"/>
  <c r="D2772" i="29"/>
  <c r="C2772" i="29"/>
  <c r="B2772" i="29"/>
  <c r="A2772" i="29"/>
  <c r="E2771" i="29"/>
  <c r="D2771" i="29"/>
  <c r="C2771" i="29"/>
  <c r="B2771" i="29"/>
  <c r="A2771" i="29"/>
  <c r="E2770" i="29"/>
  <c r="D2770" i="29"/>
  <c r="C2770" i="29"/>
  <c r="B2770" i="29"/>
  <c r="A2770" i="29"/>
  <c r="E2769" i="29"/>
  <c r="D2769" i="29"/>
  <c r="C2769" i="29"/>
  <c r="B2769" i="29"/>
  <c r="A2769" i="29"/>
  <c r="E2768" i="29"/>
  <c r="D2768" i="29"/>
  <c r="C2768" i="29"/>
  <c r="B2768" i="29"/>
  <c r="A2768" i="29"/>
  <c r="E2767" i="29"/>
  <c r="D2767" i="29"/>
  <c r="C2767" i="29"/>
  <c r="B2767" i="29"/>
  <c r="A2767" i="29"/>
  <c r="E2766" i="29"/>
  <c r="D2766" i="29"/>
  <c r="C2766" i="29"/>
  <c r="B2766" i="29"/>
  <c r="A2766" i="29"/>
  <c r="E2765" i="29"/>
  <c r="D2765" i="29"/>
  <c r="C2765" i="29"/>
  <c r="B2765" i="29"/>
  <c r="A2765" i="29"/>
  <c r="E2764" i="29"/>
  <c r="D2764" i="29"/>
  <c r="C2764" i="29"/>
  <c r="B2764" i="29"/>
  <c r="A2764" i="29"/>
  <c r="E2763" i="29"/>
  <c r="D2763" i="29"/>
  <c r="C2763" i="29"/>
  <c r="B2763" i="29"/>
  <c r="A2763" i="29"/>
  <c r="E2762" i="29"/>
  <c r="D2762" i="29"/>
  <c r="C2762" i="29"/>
  <c r="B2762" i="29"/>
  <c r="A2762" i="29"/>
  <c r="E2761" i="29"/>
  <c r="D2761" i="29"/>
  <c r="C2761" i="29"/>
  <c r="B2761" i="29"/>
  <c r="A2761" i="29"/>
  <c r="E2760" i="29"/>
  <c r="D2760" i="29"/>
  <c r="C2760" i="29"/>
  <c r="B2760" i="29"/>
  <c r="A2760" i="29"/>
  <c r="E2759" i="29"/>
  <c r="D2759" i="29"/>
  <c r="C2759" i="29"/>
  <c r="B2759" i="29"/>
  <c r="A2759" i="29"/>
  <c r="E2758" i="29"/>
  <c r="D2758" i="29"/>
  <c r="C2758" i="29"/>
  <c r="B2758" i="29"/>
  <c r="A2758" i="29"/>
  <c r="E2757" i="29"/>
  <c r="D2757" i="29"/>
  <c r="C2757" i="29"/>
  <c r="B2757" i="29"/>
  <c r="A2757" i="29"/>
  <c r="E2756" i="29"/>
  <c r="D2756" i="29"/>
  <c r="C2756" i="29"/>
  <c r="B2756" i="29"/>
  <c r="A2756" i="29"/>
  <c r="E2755" i="29"/>
  <c r="D2755" i="29"/>
  <c r="C2755" i="29"/>
  <c r="B2755" i="29"/>
  <c r="A2755" i="29"/>
  <c r="E2754" i="29"/>
  <c r="D2754" i="29"/>
  <c r="C2754" i="29"/>
  <c r="B2754" i="29"/>
  <c r="A2754" i="29"/>
  <c r="E2753" i="29"/>
  <c r="D2753" i="29"/>
  <c r="C2753" i="29"/>
  <c r="B2753" i="29"/>
  <c r="A2753" i="29"/>
  <c r="E2752" i="29"/>
  <c r="D2752" i="29"/>
  <c r="C2752" i="29"/>
  <c r="B2752" i="29"/>
  <c r="A2752" i="29"/>
  <c r="E2751" i="29"/>
  <c r="D2751" i="29"/>
  <c r="C2751" i="29"/>
  <c r="B2751" i="29"/>
  <c r="A2751" i="29"/>
  <c r="E2750" i="29"/>
  <c r="D2750" i="29"/>
  <c r="C2750" i="29"/>
  <c r="B2750" i="29"/>
  <c r="A2750" i="29"/>
  <c r="E2749" i="29"/>
  <c r="D2749" i="29"/>
  <c r="C2749" i="29"/>
  <c r="B2749" i="29"/>
  <c r="A2749" i="29"/>
  <c r="E2748" i="29"/>
  <c r="D2748" i="29"/>
  <c r="C2748" i="29"/>
  <c r="B2748" i="29"/>
  <c r="A2748" i="29"/>
  <c r="E2747" i="29"/>
  <c r="D2747" i="29"/>
  <c r="C2747" i="29"/>
  <c r="B2747" i="29"/>
  <c r="A2747" i="29"/>
  <c r="E2746" i="29"/>
  <c r="D2746" i="29"/>
  <c r="C2746" i="29"/>
  <c r="B2746" i="29"/>
  <c r="A2746" i="29"/>
  <c r="E2745" i="29"/>
  <c r="D2745" i="29"/>
  <c r="C2745" i="29"/>
  <c r="B2745" i="29"/>
  <c r="A2745" i="29"/>
  <c r="E2744" i="29"/>
  <c r="D2744" i="29"/>
  <c r="C2744" i="29"/>
  <c r="B2744" i="29"/>
  <c r="A2744" i="29"/>
  <c r="E2743" i="29"/>
  <c r="D2743" i="29"/>
  <c r="C2743" i="29"/>
  <c r="B2743" i="29"/>
  <c r="A2743" i="29"/>
  <c r="E2742" i="29"/>
  <c r="D2742" i="29"/>
  <c r="C2742" i="29"/>
  <c r="B2742" i="29"/>
  <c r="A2742" i="29"/>
  <c r="E2741" i="29"/>
  <c r="D2741" i="29"/>
  <c r="C2741" i="29"/>
  <c r="B2741" i="29"/>
  <c r="A2741" i="29"/>
  <c r="E2740" i="29"/>
  <c r="D2740" i="29"/>
  <c r="C2740" i="29"/>
  <c r="B2740" i="29"/>
  <c r="A2740" i="29"/>
  <c r="E2739" i="29"/>
  <c r="D2739" i="29"/>
  <c r="C2739" i="29"/>
  <c r="B2739" i="29"/>
  <c r="A2739" i="29"/>
  <c r="E2738" i="29"/>
  <c r="D2738" i="29"/>
  <c r="C2738" i="29"/>
  <c r="B2738" i="29"/>
  <c r="A2738" i="29"/>
  <c r="E2737" i="29"/>
  <c r="D2737" i="29"/>
  <c r="C2737" i="29"/>
  <c r="B2737" i="29"/>
  <c r="A2737" i="29"/>
  <c r="E2736" i="29"/>
  <c r="D2736" i="29"/>
  <c r="C2736" i="29"/>
  <c r="B2736" i="29"/>
  <c r="A2736" i="29"/>
  <c r="E2735" i="29"/>
  <c r="D2735" i="29"/>
  <c r="C2735" i="29"/>
  <c r="B2735" i="29"/>
  <c r="A2735" i="29"/>
  <c r="E2734" i="29"/>
  <c r="D2734" i="29"/>
  <c r="C2734" i="29"/>
  <c r="B2734" i="29"/>
  <c r="A2734" i="29"/>
  <c r="E2733" i="29"/>
  <c r="D2733" i="29"/>
  <c r="C2733" i="29"/>
  <c r="B2733" i="29"/>
  <c r="A2733" i="29"/>
  <c r="E2732" i="29"/>
  <c r="D2732" i="29"/>
  <c r="C2732" i="29"/>
  <c r="B2732" i="29"/>
  <c r="A2732" i="29"/>
  <c r="E2731" i="29"/>
  <c r="D2731" i="29"/>
  <c r="C2731" i="29"/>
  <c r="B2731" i="29"/>
  <c r="A2731" i="29"/>
  <c r="E2730" i="29"/>
  <c r="D2730" i="29"/>
  <c r="C2730" i="29"/>
  <c r="B2730" i="29"/>
  <c r="A2730" i="29"/>
  <c r="E2729" i="29"/>
  <c r="D2729" i="29"/>
  <c r="C2729" i="29"/>
  <c r="B2729" i="29"/>
  <c r="A2729" i="29"/>
  <c r="E2728" i="29"/>
  <c r="D2728" i="29"/>
  <c r="C2728" i="29"/>
  <c r="B2728" i="29"/>
  <c r="A2728" i="29"/>
  <c r="E2727" i="29"/>
  <c r="D2727" i="29"/>
  <c r="C2727" i="29"/>
  <c r="B2727" i="29"/>
  <c r="A2727" i="29"/>
  <c r="E2726" i="29"/>
  <c r="D2726" i="29"/>
  <c r="C2726" i="29"/>
  <c r="B2726" i="29"/>
  <c r="A2726" i="29"/>
  <c r="E2725" i="29"/>
  <c r="D2725" i="29"/>
  <c r="C2725" i="29"/>
  <c r="B2725" i="29"/>
  <c r="A2725" i="29"/>
  <c r="E2724" i="29"/>
  <c r="D2724" i="29"/>
  <c r="C2724" i="29"/>
  <c r="B2724" i="29"/>
  <c r="A2724" i="29"/>
  <c r="E2723" i="29"/>
  <c r="D2723" i="29"/>
  <c r="C2723" i="29"/>
  <c r="B2723" i="29"/>
  <c r="A2723" i="29"/>
  <c r="E2722" i="29"/>
  <c r="D2722" i="29"/>
  <c r="C2722" i="29"/>
  <c r="B2722" i="29"/>
  <c r="A2722" i="29"/>
  <c r="E2721" i="29"/>
  <c r="D2721" i="29"/>
  <c r="C2721" i="29"/>
  <c r="B2721" i="29"/>
  <c r="A2721" i="29"/>
  <c r="E2720" i="29"/>
  <c r="D2720" i="29"/>
  <c r="C2720" i="29"/>
  <c r="B2720" i="29"/>
  <c r="A2720" i="29"/>
  <c r="E2719" i="29"/>
  <c r="D2719" i="29"/>
  <c r="C2719" i="29"/>
  <c r="B2719" i="29"/>
  <c r="A2719" i="29"/>
  <c r="E2718" i="29"/>
  <c r="D2718" i="29"/>
  <c r="C2718" i="29"/>
  <c r="B2718" i="29"/>
  <c r="A2718" i="29"/>
  <c r="E2717" i="29"/>
  <c r="D2717" i="29"/>
  <c r="C2717" i="29"/>
  <c r="B2717" i="29"/>
  <c r="A2717" i="29"/>
  <c r="E2716" i="29"/>
  <c r="D2716" i="29"/>
  <c r="C2716" i="29"/>
  <c r="B2716" i="29"/>
  <c r="A2716" i="29"/>
  <c r="E2715" i="29"/>
  <c r="D2715" i="29"/>
  <c r="C2715" i="29"/>
  <c r="B2715" i="29"/>
  <c r="A2715" i="29"/>
  <c r="E2714" i="29"/>
  <c r="D2714" i="29"/>
  <c r="C2714" i="29"/>
  <c r="B2714" i="29"/>
  <c r="A2714" i="29"/>
  <c r="E2713" i="29"/>
  <c r="D2713" i="29"/>
  <c r="C2713" i="29"/>
  <c r="B2713" i="29"/>
  <c r="A2713" i="29"/>
  <c r="E2712" i="29"/>
  <c r="D2712" i="29"/>
  <c r="C2712" i="29"/>
  <c r="B2712" i="29"/>
  <c r="A2712" i="29"/>
  <c r="E2711" i="29"/>
  <c r="D2711" i="29"/>
  <c r="C2711" i="29"/>
  <c r="B2711" i="29"/>
  <c r="A2711" i="29"/>
  <c r="E2710" i="29"/>
  <c r="D2710" i="29"/>
  <c r="C2710" i="29"/>
  <c r="B2710" i="29"/>
  <c r="A2710" i="29"/>
  <c r="E2709" i="29"/>
  <c r="D2709" i="29"/>
  <c r="C2709" i="29"/>
  <c r="B2709" i="29"/>
  <c r="A2709" i="29"/>
  <c r="E2708" i="29"/>
  <c r="D2708" i="29"/>
  <c r="C2708" i="29"/>
  <c r="B2708" i="29"/>
  <c r="A2708" i="29"/>
  <c r="E2707" i="29"/>
  <c r="D2707" i="29"/>
  <c r="C2707" i="29"/>
  <c r="B2707" i="29"/>
  <c r="A2707" i="29"/>
  <c r="E2706" i="29"/>
  <c r="D2706" i="29"/>
  <c r="C2706" i="29"/>
  <c r="B2706" i="29"/>
  <c r="A2706" i="29"/>
  <c r="E2705" i="29"/>
  <c r="D2705" i="29"/>
  <c r="C2705" i="29"/>
  <c r="B2705" i="29"/>
  <c r="A2705" i="29"/>
  <c r="E2704" i="29"/>
  <c r="D2704" i="29"/>
  <c r="C2704" i="29"/>
  <c r="B2704" i="29"/>
  <c r="A2704" i="29"/>
  <c r="E2703" i="29"/>
  <c r="D2703" i="29"/>
  <c r="C2703" i="29"/>
  <c r="B2703" i="29"/>
  <c r="A2703" i="29"/>
  <c r="E2702" i="29"/>
  <c r="D2702" i="29"/>
  <c r="C2702" i="29"/>
  <c r="B2702" i="29"/>
  <c r="A2702" i="29"/>
  <c r="E2701" i="29"/>
  <c r="D2701" i="29"/>
  <c r="C2701" i="29"/>
  <c r="B2701" i="29"/>
  <c r="A2701" i="29"/>
  <c r="E2700" i="29"/>
  <c r="D2700" i="29"/>
  <c r="C2700" i="29"/>
  <c r="B2700" i="29"/>
  <c r="A2700" i="29"/>
  <c r="E2699" i="29"/>
  <c r="D2699" i="29"/>
  <c r="C2699" i="29"/>
  <c r="B2699" i="29"/>
  <c r="A2699" i="29"/>
  <c r="E2698" i="29"/>
  <c r="D2698" i="29"/>
  <c r="C2698" i="29"/>
  <c r="B2698" i="29"/>
  <c r="A2698" i="29"/>
  <c r="E2697" i="29"/>
  <c r="D2697" i="29"/>
  <c r="C2697" i="29"/>
  <c r="B2697" i="29"/>
  <c r="A2697" i="29"/>
  <c r="E2696" i="29"/>
  <c r="D2696" i="29"/>
  <c r="C2696" i="29"/>
  <c r="B2696" i="29"/>
  <c r="A2696" i="29"/>
  <c r="E2695" i="29"/>
  <c r="D2695" i="29"/>
  <c r="C2695" i="29"/>
  <c r="B2695" i="29"/>
  <c r="A2695" i="29"/>
  <c r="E2694" i="29"/>
  <c r="D2694" i="29"/>
  <c r="C2694" i="29"/>
  <c r="B2694" i="29"/>
  <c r="A2694" i="29"/>
  <c r="E2693" i="29"/>
  <c r="D2693" i="29"/>
  <c r="C2693" i="29"/>
  <c r="B2693" i="29"/>
  <c r="A2693" i="29"/>
  <c r="E2692" i="29"/>
  <c r="D2692" i="29"/>
  <c r="C2692" i="29"/>
  <c r="B2692" i="29"/>
  <c r="A2692" i="29"/>
  <c r="E2691" i="29"/>
  <c r="D2691" i="29"/>
  <c r="C2691" i="29"/>
  <c r="B2691" i="29"/>
  <c r="A2691" i="29"/>
  <c r="E2690" i="29"/>
  <c r="D2690" i="29"/>
  <c r="C2690" i="29"/>
  <c r="B2690" i="29"/>
  <c r="A2690" i="29"/>
  <c r="E2689" i="29"/>
  <c r="D2689" i="29"/>
  <c r="C2689" i="29"/>
  <c r="B2689" i="29"/>
  <c r="A2689" i="29"/>
  <c r="E2688" i="29"/>
  <c r="D2688" i="29"/>
  <c r="C2688" i="29"/>
  <c r="B2688" i="29"/>
  <c r="A2688" i="29"/>
  <c r="E2687" i="29"/>
  <c r="D2687" i="29"/>
  <c r="C2687" i="29"/>
  <c r="B2687" i="29"/>
  <c r="A2687" i="29"/>
  <c r="E2686" i="29"/>
  <c r="D2686" i="29"/>
  <c r="C2686" i="29"/>
  <c r="B2686" i="29"/>
  <c r="A2686" i="29"/>
  <c r="E2685" i="29"/>
  <c r="D2685" i="29"/>
  <c r="C2685" i="29"/>
  <c r="B2685" i="29"/>
  <c r="A2685" i="29"/>
  <c r="E2684" i="29"/>
  <c r="D2684" i="29"/>
  <c r="C2684" i="29"/>
  <c r="B2684" i="29"/>
  <c r="A2684" i="29"/>
  <c r="E2683" i="29"/>
  <c r="D2683" i="29"/>
  <c r="C2683" i="29"/>
  <c r="B2683" i="29"/>
  <c r="A2683" i="29"/>
  <c r="E2682" i="29"/>
  <c r="D2682" i="29"/>
  <c r="C2682" i="29"/>
  <c r="B2682" i="29"/>
  <c r="A2682" i="29"/>
  <c r="E2681" i="29"/>
  <c r="D2681" i="29"/>
  <c r="C2681" i="29"/>
  <c r="B2681" i="29"/>
  <c r="A2681" i="29"/>
  <c r="E2680" i="29"/>
  <c r="D2680" i="29"/>
  <c r="C2680" i="29"/>
  <c r="B2680" i="29"/>
  <c r="A2680" i="29"/>
  <c r="E2679" i="29"/>
  <c r="D2679" i="29"/>
  <c r="C2679" i="29"/>
  <c r="B2679" i="29"/>
  <c r="A2679" i="29"/>
  <c r="E2678" i="29"/>
  <c r="D2678" i="29"/>
  <c r="C2678" i="29"/>
  <c r="B2678" i="29"/>
  <c r="A2678" i="29"/>
  <c r="E2677" i="29"/>
  <c r="D2677" i="29"/>
  <c r="C2677" i="29"/>
  <c r="B2677" i="29"/>
  <c r="A2677" i="29"/>
  <c r="E2676" i="29"/>
  <c r="D2676" i="29"/>
  <c r="C2676" i="29"/>
  <c r="B2676" i="29"/>
  <c r="A2676" i="29"/>
  <c r="E2675" i="29"/>
  <c r="D2675" i="29"/>
  <c r="C2675" i="29"/>
  <c r="B2675" i="29"/>
  <c r="A2675" i="29"/>
  <c r="E2674" i="29"/>
  <c r="D2674" i="29"/>
  <c r="C2674" i="29"/>
  <c r="B2674" i="29"/>
  <c r="A2674" i="29"/>
  <c r="E2673" i="29"/>
  <c r="D2673" i="29"/>
  <c r="C2673" i="29"/>
  <c r="B2673" i="29"/>
  <c r="A2673" i="29"/>
  <c r="E2672" i="29"/>
  <c r="D2672" i="29"/>
  <c r="C2672" i="29"/>
  <c r="B2672" i="29"/>
  <c r="A2672" i="29"/>
  <c r="E2671" i="29"/>
  <c r="D2671" i="29"/>
  <c r="C2671" i="29"/>
  <c r="B2671" i="29"/>
  <c r="A2671" i="29"/>
  <c r="E2670" i="29"/>
  <c r="D2670" i="29"/>
  <c r="C2670" i="29"/>
  <c r="B2670" i="29"/>
  <c r="A2670" i="29"/>
  <c r="E2669" i="29"/>
  <c r="D2669" i="29"/>
  <c r="C2669" i="29"/>
  <c r="B2669" i="29"/>
  <c r="A2669" i="29"/>
  <c r="E2668" i="29"/>
  <c r="D2668" i="29"/>
  <c r="C2668" i="29"/>
  <c r="B2668" i="29"/>
  <c r="A2668" i="29"/>
  <c r="E2667" i="29"/>
  <c r="D2667" i="29"/>
  <c r="C2667" i="29"/>
  <c r="B2667" i="29"/>
  <c r="A2667" i="29"/>
  <c r="E2666" i="29"/>
  <c r="D2666" i="29"/>
  <c r="C2666" i="29"/>
  <c r="B2666" i="29"/>
  <c r="A2666" i="29"/>
  <c r="E2665" i="29"/>
  <c r="D2665" i="29"/>
  <c r="C2665" i="29"/>
  <c r="B2665" i="29"/>
  <c r="A2665" i="29"/>
  <c r="E2664" i="29"/>
  <c r="D2664" i="29"/>
  <c r="C2664" i="29"/>
  <c r="B2664" i="29"/>
  <c r="A2664" i="29"/>
  <c r="E2663" i="29"/>
  <c r="D2663" i="29"/>
  <c r="C2663" i="29"/>
  <c r="B2663" i="29"/>
  <c r="A2663" i="29"/>
  <c r="E2662" i="29"/>
  <c r="D2662" i="29"/>
  <c r="C2662" i="29"/>
  <c r="B2662" i="29"/>
  <c r="A2662" i="29"/>
  <c r="E2661" i="29"/>
  <c r="D2661" i="29"/>
  <c r="C2661" i="29"/>
  <c r="B2661" i="29"/>
  <c r="A2661" i="29"/>
  <c r="E2660" i="29"/>
  <c r="D2660" i="29"/>
  <c r="C2660" i="29"/>
  <c r="B2660" i="29"/>
  <c r="A2660" i="29"/>
  <c r="E2659" i="29"/>
  <c r="D2659" i="29"/>
  <c r="C2659" i="29"/>
  <c r="B2659" i="29"/>
  <c r="A2659" i="29"/>
  <c r="E2658" i="29"/>
  <c r="D2658" i="29"/>
  <c r="C2658" i="29"/>
  <c r="B2658" i="29"/>
  <c r="A2658" i="29"/>
  <c r="E2657" i="29"/>
  <c r="D2657" i="29"/>
  <c r="C2657" i="29"/>
  <c r="B2657" i="29"/>
  <c r="A2657" i="29"/>
  <c r="E2656" i="29"/>
  <c r="D2656" i="29"/>
  <c r="C2656" i="29"/>
  <c r="B2656" i="29"/>
  <c r="A2656" i="29"/>
  <c r="E2655" i="29"/>
  <c r="D2655" i="29"/>
  <c r="C2655" i="29"/>
  <c r="B2655" i="29"/>
  <c r="A2655" i="29"/>
  <c r="E2654" i="29"/>
  <c r="D2654" i="29"/>
  <c r="C2654" i="29"/>
  <c r="B2654" i="29"/>
  <c r="A2654" i="29"/>
  <c r="E2653" i="29"/>
  <c r="D2653" i="29"/>
  <c r="C2653" i="29"/>
  <c r="B2653" i="29"/>
  <c r="A2653" i="29"/>
  <c r="E2652" i="29"/>
  <c r="D2652" i="29"/>
  <c r="C2652" i="29"/>
  <c r="B2652" i="29"/>
  <c r="A2652" i="29"/>
  <c r="E2651" i="29"/>
  <c r="D2651" i="29"/>
  <c r="C2651" i="29"/>
  <c r="B2651" i="29"/>
  <c r="A2651" i="29"/>
  <c r="E2650" i="29"/>
  <c r="D2650" i="29"/>
  <c r="C2650" i="29"/>
  <c r="B2650" i="29"/>
  <c r="A2650" i="29"/>
  <c r="E2649" i="29"/>
  <c r="D2649" i="29"/>
  <c r="C2649" i="29"/>
  <c r="B2649" i="29"/>
  <c r="A2649" i="29"/>
  <c r="E2648" i="29"/>
  <c r="D2648" i="29"/>
  <c r="C2648" i="29"/>
  <c r="B2648" i="29"/>
  <c r="A2648" i="29"/>
  <c r="E2647" i="29"/>
  <c r="D2647" i="29"/>
  <c r="C2647" i="29"/>
  <c r="B2647" i="29"/>
  <c r="A2647" i="29"/>
  <c r="E2646" i="29"/>
  <c r="D2646" i="29"/>
  <c r="C2646" i="29"/>
  <c r="B2646" i="29"/>
  <c r="A2646" i="29"/>
  <c r="E2645" i="29"/>
  <c r="D2645" i="29"/>
  <c r="C2645" i="29"/>
  <c r="B2645" i="29"/>
  <c r="A2645" i="29"/>
  <c r="E2644" i="29"/>
  <c r="D2644" i="29"/>
  <c r="C2644" i="29"/>
  <c r="B2644" i="29"/>
  <c r="A2644" i="29"/>
  <c r="E2643" i="29"/>
  <c r="D2643" i="29"/>
  <c r="C2643" i="29"/>
  <c r="B2643" i="29"/>
  <c r="A2643" i="29"/>
  <c r="E2642" i="29"/>
  <c r="D2642" i="29"/>
  <c r="C2642" i="29"/>
  <c r="B2642" i="29"/>
  <c r="A2642" i="29"/>
  <c r="E2641" i="29"/>
  <c r="D2641" i="29"/>
  <c r="C2641" i="29"/>
  <c r="B2641" i="29"/>
  <c r="A2641" i="29"/>
  <c r="E2640" i="29"/>
  <c r="D2640" i="29"/>
  <c r="C2640" i="29"/>
  <c r="B2640" i="29"/>
  <c r="A2640" i="29"/>
  <c r="E2639" i="29"/>
  <c r="D2639" i="29"/>
  <c r="C2639" i="29"/>
  <c r="B2639" i="29"/>
  <c r="A2639" i="29"/>
  <c r="E2638" i="29"/>
  <c r="D2638" i="29"/>
  <c r="C2638" i="29"/>
  <c r="B2638" i="29"/>
  <c r="A2638" i="29"/>
  <c r="E2637" i="29"/>
  <c r="D2637" i="29"/>
  <c r="C2637" i="29"/>
  <c r="B2637" i="29"/>
  <c r="A2637" i="29"/>
  <c r="E2636" i="29"/>
  <c r="D2636" i="29"/>
  <c r="C2636" i="29"/>
  <c r="B2636" i="29"/>
  <c r="A2636" i="29"/>
  <c r="E2635" i="29"/>
  <c r="D2635" i="29"/>
  <c r="C2635" i="29"/>
  <c r="B2635" i="29"/>
  <c r="A2635" i="29"/>
  <c r="E2634" i="29"/>
  <c r="D2634" i="29"/>
  <c r="C2634" i="29"/>
  <c r="B2634" i="29"/>
  <c r="A2634" i="29"/>
  <c r="E2633" i="29"/>
  <c r="D2633" i="29"/>
  <c r="C2633" i="29"/>
  <c r="B2633" i="29"/>
  <c r="A2633" i="29"/>
  <c r="E2632" i="29"/>
  <c r="D2632" i="29"/>
  <c r="C2632" i="29"/>
  <c r="B2632" i="29"/>
  <c r="A2632" i="29"/>
  <c r="E2631" i="29"/>
  <c r="D2631" i="29"/>
  <c r="C2631" i="29"/>
  <c r="B2631" i="29"/>
  <c r="A2631" i="29"/>
  <c r="E2630" i="29"/>
  <c r="D2630" i="29"/>
  <c r="C2630" i="29"/>
  <c r="B2630" i="29"/>
  <c r="A2630" i="29"/>
  <c r="E2629" i="29"/>
  <c r="D2629" i="29"/>
  <c r="C2629" i="29"/>
  <c r="B2629" i="29"/>
  <c r="A2629" i="29"/>
  <c r="E2628" i="29"/>
  <c r="D2628" i="29"/>
  <c r="C2628" i="29"/>
  <c r="B2628" i="29"/>
  <c r="A2628" i="29"/>
  <c r="E2627" i="29"/>
  <c r="D2627" i="29"/>
  <c r="C2627" i="29"/>
  <c r="B2627" i="29"/>
  <c r="A2627" i="29"/>
  <c r="E2626" i="29"/>
  <c r="D2626" i="29"/>
  <c r="C2626" i="29"/>
  <c r="B2626" i="29"/>
  <c r="A2626" i="29"/>
  <c r="E2625" i="29"/>
  <c r="D2625" i="29"/>
  <c r="C2625" i="29"/>
  <c r="B2625" i="29"/>
  <c r="A2625" i="29"/>
  <c r="E2624" i="29"/>
  <c r="D2624" i="29"/>
  <c r="C2624" i="29"/>
  <c r="B2624" i="29"/>
  <c r="A2624" i="29"/>
  <c r="E2623" i="29"/>
  <c r="D2623" i="29"/>
  <c r="C2623" i="29"/>
  <c r="B2623" i="29"/>
  <c r="A2623" i="29"/>
  <c r="E2622" i="29"/>
  <c r="D2622" i="29"/>
  <c r="C2622" i="29"/>
  <c r="B2622" i="29"/>
  <c r="A2622" i="29"/>
  <c r="E2621" i="29"/>
  <c r="D2621" i="29"/>
  <c r="C2621" i="29"/>
  <c r="B2621" i="29"/>
  <c r="A2621" i="29"/>
  <c r="E2620" i="29"/>
  <c r="D2620" i="29"/>
  <c r="C2620" i="29"/>
  <c r="B2620" i="29"/>
  <c r="A2620" i="29"/>
  <c r="E2619" i="29"/>
  <c r="D2619" i="29"/>
  <c r="C2619" i="29"/>
  <c r="B2619" i="29"/>
  <c r="A2619" i="29"/>
  <c r="E2618" i="29"/>
  <c r="D2618" i="29"/>
  <c r="C2618" i="29"/>
  <c r="B2618" i="29"/>
  <c r="A2618" i="29"/>
  <c r="E2617" i="29"/>
  <c r="D2617" i="29"/>
  <c r="C2617" i="29"/>
  <c r="B2617" i="29"/>
  <c r="A2617" i="29"/>
  <c r="E2616" i="29"/>
  <c r="D2616" i="29"/>
  <c r="C2616" i="29"/>
  <c r="B2616" i="29"/>
  <c r="A2616" i="29"/>
  <c r="E2615" i="29"/>
  <c r="D2615" i="29"/>
  <c r="C2615" i="29"/>
  <c r="B2615" i="29"/>
  <c r="A2615" i="29"/>
  <c r="E2614" i="29"/>
  <c r="D2614" i="29"/>
  <c r="C2614" i="29"/>
  <c r="B2614" i="29"/>
  <c r="A2614" i="29"/>
  <c r="E2613" i="29"/>
  <c r="D2613" i="29"/>
  <c r="C2613" i="29"/>
  <c r="B2613" i="29"/>
  <c r="A2613" i="29"/>
  <c r="E2612" i="29"/>
  <c r="D2612" i="29"/>
  <c r="C2612" i="29"/>
  <c r="B2612" i="29"/>
  <c r="A2612" i="29"/>
  <c r="E2611" i="29"/>
  <c r="D2611" i="29"/>
  <c r="C2611" i="29"/>
  <c r="B2611" i="29"/>
  <c r="A2611" i="29"/>
  <c r="E2610" i="29"/>
  <c r="D2610" i="29"/>
  <c r="C2610" i="29"/>
  <c r="B2610" i="29"/>
  <c r="A2610" i="29"/>
  <c r="E2609" i="29"/>
  <c r="D2609" i="29"/>
  <c r="C2609" i="29"/>
  <c r="B2609" i="29"/>
  <c r="A2609" i="29"/>
  <c r="E2608" i="29"/>
  <c r="D2608" i="29"/>
  <c r="C2608" i="29"/>
  <c r="B2608" i="29"/>
  <c r="A2608" i="29"/>
  <c r="E2607" i="29"/>
  <c r="D2607" i="29"/>
  <c r="C2607" i="29"/>
  <c r="B2607" i="29"/>
  <c r="A2607" i="29"/>
  <c r="E2606" i="29"/>
  <c r="D2606" i="29"/>
  <c r="C2606" i="29"/>
  <c r="B2606" i="29"/>
  <c r="A2606" i="29"/>
  <c r="E2605" i="29"/>
  <c r="D2605" i="29"/>
  <c r="C2605" i="29"/>
  <c r="B2605" i="29"/>
  <c r="A2605" i="29"/>
  <c r="E2604" i="29"/>
  <c r="D2604" i="29"/>
  <c r="C2604" i="29"/>
  <c r="B2604" i="29"/>
  <c r="A2604" i="29"/>
  <c r="E2603" i="29"/>
  <c r="D2603" i="29"/>
  <c r="C2603" i="29"/>
  <c r="B2603" i="29"/>
  <c r="A2603" i="29"/>
  <c r="E2602" i="29"/>
  <c r="D2602" i="29"/>
  <c r="C2602" i="29"/>
  <c r="B2602" i="29"/>
  <c r="A2602" i="29"/>
  <c r="E2601" i="29"/>
  <c r="D2601" i="29"/>
  <c r="C2601" i="29"/>
  <c r="B2601" i="29"/>
  <c r="A2601" i="29"/>
  <c r="E2600" i="29"/>
  <c r="D2600" i="29"/>
  <c r="C2600" i="29"/>
  <c r="B2600" i="29"/>
  <c r="A2600" i="29"/>
  <c r="E2599" i="29"/>
  <c r="D2599" i="29"/>
  <c r="C2599" i="29"/>
  <c r="B2599" i="29"/>
  <c r="A2599" i="29"/>
  <c r="E2598" i="29"/>
  <c r="D2598" i="29"/>
  <c r="C2598" i="29"/>
  <c r="B2598" i="29"/>
  <c r="A2598" i="29"/>
  <c r="E2597" i="29"/>
  <c r="D2597" i="29"/>
  <c r="C2597" i="29"/>
  <c r="B2597" i="29"/>
  <c r="A2597" i="29"/>
  <c r="E2596" i="29"/>
  <c r="D2596" i="29"/>
  <c r="C2596" i="29"/>
  <c r="B2596" i="29"/>
  <c r="A2596" i="29"/>
  <c r="E2595" i="29"/>
  <c r="D2595" i="29"/>
  <c r="C2595" i="29"/>
  <c r="B2595" i="29"/>
  <c r="A2595" i="29"/>
  <c r="E2594" i="29"/>
  <c r="D2594" i="29"/>
  <c r="C2594" i="29"/>
  <c r="B2594" i="29"/>
  <c r="A2594" i="29"/>
  <c r="E2593" i="29"/>
  <c r="D2593" i="29"/>
  <c r="C2593" i="29"/>
  <c r="B2593" i="29"/>
  <c r="A2593" i="29"/>
  <c r="E2592" i="29"/>
  <c r="D2592" i="29"/>
  <c r="C2592" i="29"/>
  <c r="B2592" i="29"/>
  <c r="A2592" i="29"/>
  <c r="E2591" i="29"/>
  <c r="D2591" i="29"/>
  <c r="C2591" i="29"/>
  <c r="B2591" i="29"/>
  <c r="A2591" i="29"/>
  <c r="E2590" i="29"/>
  <c r="D2590" i="29"/>
  <c r="C2590" i="29"/>
  <c r="B2590" i="29"/>
  <c r="A2590" i="29"/>
  <c r="E2589" i="29"/>
  <c r="D2589" i="29"/>
  <c r="C2589" i="29"/>
  <c r="B2589" i="29"/>
  <c r="A2589" i="29"/>
  <c r="E2588" i="29"/>
  <c r="D2588" i="29"/>
  <c r="C2588" i="29"/>
  <c r="B2588" i="29"/>
  <c r="A2588" i="29"/>
  <c r="E2587" i="29"/>
  <c r="D2587" i="29"/>
  <c r="C2587" i="29"/>
  <c r="B2587" i="29"/>
  <c r="A2587" i="29"/>
  <c r="E2586" i="29"/>
  <c r="D2586" i="29"/>
  <c r="C2586" i="29"/>
  <c r="B2586" i="29"/>
  <c r="A2586" i="29"/>
  <c r="E2585" i="29"/>
  <c r="D2585" i="29"/>
  <c r="C2585" i="29"/>
  <c r="B2585" i="29"/>
  <c r="A2585" i="29"/>
  <c r="E2584" i="29"/>
  <c r="D2584" i="29"/>
  <c r="C2584" i="29"/>
  <c r="B2584" i="29"/>
  <c r="A2584" i="29"/>
  <c r="E2583" i="29"/>
  <c r="D2583" i="29"/>
  <c r="C2583" i="29"/>
  <c r="B2583" i="29"/>
  <c r="A2583" i="29"/>
  <c r="E2582" i="29"/>
  <c r="D2582" i="29"/>
  <c r="C2582" i="29"/>
  <c r="B2582" i="29"/>
  <c r="A2582" i="29"/>
  <c r="E2581" i="29"/>
  <c r="D2581" i="29"/>
  <c r="C2581" i="29"/>
  <c r="B2581" i="29"/>
  <c r="A2581" i="29"/>
  <c r="E2580" i="29"/>
  <c r="D2580" i="29"/>
  <c r="C2580" i="29"/>
  <c r="B2580" i="29"/>
  <c r="A2580" i="29"/>
  <c r="E2579" i="29"/>
  <c r="D2579" i="29"/>
  <c r="C2579" i="29"/>
  <c r="B2579" i="29"/>
  <c r="A2579" i="29"/>
  <c r="E2578" i="29"/>
  <c r="D2578" i="29"/>
  <c r="C2578" i="29"/>
  <c r="B2578" i="29"/>
  <c r="A2578" i="29"/>
  <c r="E2577" i="29"/>
  <c r="D2577" i="29"/>
  <c r="C2577" i="29"/>
  <c r="B2577" i="29"/>
  <c r="A2577" i="29"/>
  <c r="E2576" i="29"/>
  <c r="D2576" i="29"/>
  <c r="C2576" i="29"/>
  <c r="B2576" i="29"/>
  <c r="A2576" i="29"/>
  <c r="E2575" i="29"/>
  <c r="D2575" i="29"/>
  <c r="C2575" i="29"/>
  <c r="B2575" i="29"/>
  <c r="A2575" i="29"/>
  <c r="E2574" i="29"/>
  <c r="D2574" i="29"/>
  <c r="C2574" i="29"/>
  <c r="B2574" i="29"/>
  <c r="A2574" i="29"/>
  <c r="E2573" i="29"/>
  <c r="D2573" i="29"/>
  <c r="C2573" i="29"/>
  <c r="B2573" i="29"/>
  <c r="A2573" i="29"/>
  <c r="E2572" i="29"/>
  <c r="D2572" i="29"/>
  <c r="C2572" i="29"/>
  <c r="B2572" i="29"/>
  <c r="A2572" i="29"/>
  <c r="E2571" i="29"/>
  <c r="D2571" i="29"/>
  <c r="C2571" i="29"/>
  <c r="B2571" i="29"/>
  <c r="A2571" i="29"/>
  <c r="E2570" i="29"/>
  <c r="D2570" i="29"/>
  <c r="C2570" i="29"/>
  <c r="B2570" i="29"/>
  <c r="A2570" i="29"/>
  <c r="E2569" i="29"/>
  <c r="D2569" i="29"/>
  <c r="C2569" i="29"/>
  <c r="B2569" i="29"/>
  <c r="A2569" i="29"/>
  <c r="E2568" i="29"/>
  <c r="D2568" i="29"/>
  <c r="C2568" i="29"/>
  <c r="B2568" i="29"/>
  <c r="A2568" i="29"/>
  <c r="E2567" i="29"/>
  <c r="D2567" i="29"/>
  <c r="C2567" i="29"/>
  <c r="B2567" i="29"/>
  <c r="A2567" i="29"/>
  <c r="E2566" i="29"/>
  <c r="D2566" i="29"/>
  <c r="C2566" i="29"/>
  <c r="B2566" i="29"/>
  <c r="A2566" i="29"/>
  <c r="E2565" i="29"/>
  <c r="D2565" i="29"/>
  <c r="C2565" i="29"/>
  <c r="B2565" i="29"/>
  <c r="A2565" i="29"/>
  <c r="E2564" i="29"/>
  <c r="D2564" i="29"/>
  <c r="C2564" i="29"/>
  <c r="B2564" i="29"/>
  <c r="A2564" i="29"/>
  <c r="E2563" i="29"/>
  <c r="D2563" i="29"/>
  <c r="C2563" i="29"/>
  <c r="B2563" i="29"/>
  <c r="A2563" i="29"/>
  <c r="E2562" i="29"/>
  <c r="D2562" i="29"/>
  <c r="C2562" i="29"/>
  <c r="B2562" i="29"/>
  <c r="A2562" i="29"/>
  <c r="E2561" i="29"/>
  <c r="D2561" i="29"/>
  <c r="C2561" i="29"/>
  <c r="B2561" i="29"/>
  <c r="A2561" i="29"/>
  <c r="E2560" i="29"/>
  <c r="D2560" i="29"/>
  <c r="C2560" i="29"/>
  <c r="B2560" i="29"/>
  <c r="A2560" i="29"/>
  <c r="E2559" i="29"/>
  <c r="D2559" i="29"/>
  <c r="C2559" i="29"/>
  <c r="B2559" i="29"/>
  <c r="A2559" i="29"/>
  <c r="E2558" i="29"/>
  <c r="D2558" i="29"/>
  <c r="C2558" i="29"/>
  <c r="B2558" i="29"/>
  <c r="A2558" i="29"/>
  <c r="E2557" i="29"/>
  <c r="D2557" i="29"/>
  <c r="C2557" i="29"/>
  <c r="B2557" i="29"/>
  <c r="A2557" i="29"/>
  <c r="E2556" i="29"/>
  <c r="D2556" i="29"/>
  <c r="C2556" i="29"/>
  <c r="B2556" i="29"/>
  <c r="A2556" i="29"/>
  <c r="E2555" i="29"/>
  <c r="D2555" i="29"/>
  <c r="C2555" i="29"/>
  <c r="B2555" i="29"/>
  <c r="A2555" i="29"/>
  <c r="E2554" i="29"/>
  <c r="D2554" i="29"/>
  <c r="C2554" i="29"/>
  <c r="B2554" i="29"/>
  <c r="A2554" i="29"/>
  <c r="E2553" i="29"/>
  <c r="D2553" i="29"/>
  <c r="C2553" i="29"/>
  <c r="B2553" i="29"/>
  <c r="A2553" i="29"/>
  <c r="E2552" i="29"/>
  <c r="D2552" i="29"/>
  <c r="C2552" i="29"/>
  <c r="B2552" i="29"/>
  <c r="A2552" i="29"/>
  <c r="E2551" i="29"/>
  <c r="D2551" i="29"/>
  <c r="C2551" i="29"/>
  <c r="B2551" i="29"/>
  <c r="A2551" i="29"/>
  <c r="E2550" i="29"/>
  <c r="D2550" i="29"/>
  <c r="C2550" i="29"/>
  <c r="B2550" i="29"/>
  <c r="A2550" i="29"/>
  <c r="E2549" i="29"/>
  <c r="D2549" i="29"/>
  <c r="C2549" i="29"/>
  <c r="B2549" i="29"/>
  <c r="A2549" i="29"/>
  <c r="E2548" i="29"/>
  <c r="D2548" i="29"/>
  <c r="C2548" i="29"/>
  <c r="B2548" i="29"/>
  <c r="A2548" i="29"/>
  <c r="E2547" i="29"/>
  <c r="D2547" i="29"/>
  <c r="C2547" i="29"/>
  <c r="B2547" i="29"/>
  <c r="A2547" i="29"/>
  <c r="E2546" i="29"/>
  <c r="D2546" i="29"/>
  <c r="C2546" i="29"/>
  <c r="B2546" i="29"/>
  <c r="A2546" i="29"/>
  <c r="E2545" i="29"/>
  <c r="D2545" i="29"/>
  <c r="C2545" i="29"/>
  <c r="B2545" i="29"/>
  <c r="A2545" i="29"/>
  <c r="E2544" i="29"/>
  <c r="D2544" i="29"/>
  <c r="C2544" i="29"/>
  <c r="B2544" i="29"/>
  <c r="A2544" i="29"/>
  <c r="E2543" i="29"/>
  <c r="D2543" i="29"/>
  <c r="C2543" i="29"/>
  <c r="B2543" i="29"/>
  <c r="A2543" i="29"/>
  <c r="E2542" i="29"/>
  <c r="D2542" i="29"/>
  <c r="C2542" i="29"/>
  <c r="B2542" i="29"/>
  <c r="A2542" i="29"/>
  <c r="E2541" i="29"/>
  <c r="D2541" i="29"/>
  <c r="C2541" i="29"/>
  <c r="B2541" i="29"/>
  <c r="A2541" i="29"/>
  <c r="E2540" i="29"/>
  <c r="D2540" i="29"/>
  <c r="C2540" i="29"/>
  <c r="B2540" i="29"/>
  <c r="A2540" i="29"/>
  <c r="E2539" i="29"/>
  <c r="D2539" i="29"/>
  <c r="C2539" i="29"/>
  <c r="B2539" i="29"/>
  <c r="A2539" i="29"/>
  <c r="E2538" i="29"/>
  <c r="D2538" i="29"/>
  <c r="C2538" i="29"/>
  <c r="B2538" i="29"/>
  <c r="A2538" i="29"/>
  <c r="E2537" i="29"/>
  <c r="D2537" i="29"/>
  <c r="C2537" i="29"/>
  <c r="B2537" i="29"/>
  <c r="A2537" i="29"/>
  <c r="E2536" i="29"/>
  <c r="D2536" i="29"/>
  <c r="C2536" i="29"/>
  <c r="B2536" i="29"/>
  <c r="A2536" i="29"/>
  <c r="E2535" i="29"/>
  <c r="D2535" i="29"/>
  <c r="C2535" i="29"/>
  <c r="B2535" i="29"/>
  <c r="A2535" i="29"/>
  <c r="E2534" i="29"/>
  <c r="D2534" i="29"/>
  <c r="C2534" i="29"/>
  <c r="B2534" i="29"/>
  <c r="A2534" i="29"/>
  <c r="E2533" i="29"/>
  <c r="D2533" i="29"/>
  <c r="C2533" i="29"/>
  <c r="B2533" i="29"/>
  <c r="A2533" i="29"/>
  <c r="E2532" i="29"/>
  <c r="D2532" i="29"/>
  <c r="C2532" i="29"/>
  <c r="B2532" i="29"/>
  <c r="A2532" i="29"/>
  <c r="E2531" i="29"/>
  <c r="D2531" i="29"/>
  <c r="C2531" i="29"/>
  <c r="B2531" i="29"/>
  <c r="A2531" i="29"/>
  <c r="E2530" i="29"/>
  <c r="D2530" i="29"/>
  <c r="C2530" i="29"/>
  <c r="B2530" i="29"/>
  <c r="A2530" i="29"/>
  <c r="E2529" i="29"/>
  <c r="D2529" i="29"/>
  <c r="C2529" i="29"/>
  <c r="B2529" i="29"/>
  <c r="A2529" i="29"/>
  <c r="E2528" i="29"/>
  <c r="D2528" i="29"/>
  <c r="C2528" i="29"/>
  <c r="B2528" i="29"/>
  <c r="A2528" i="29"/>
  <c r="E2527" i="29"/>
  <c r="D2527" i="29"/>
  <c r="C2527" i="29"/>
  <c r="B2527" i="29"/>
  <c r="A2527" i="29"/>
  <c r="E2526" i="29"/>
  <c r="D2526" i="29"/>
  <c r="C2526" i="29"/>
  <c r="B2526" i="29"/>
  <c r="A2526" i="29"/>
  <c r="E2525" i="29"/>
  <c r="D2525" i="29"/>
  <c r="C2525" i="29"/>
  <c r="B2525" i="29"/>
  <c r="A2525" i="29"/>
  <c r="E2524" i="29"/>
  <c r="D2524" i="29"/>
  <c r="C2524" i="29"/>
  <c r="B2524" i="29"/>
  <c r="A2524" i="29"/>
  <c r="E2523" i="29"/>
  <c r="D2523" i="29"/>
  <c r="C2523" i="29"/>
  <c r="B2523" i="29"/>
  <c r="A2523" i="29"/>
  <c r="E2522" i="29"/>
  <c r="D2522" i="29"/>
  <c r="C2522" i="29"/>
  <c r="B2522" i="29"/>
  <c r="A2522" i="29"/>
  <c r="E2521" i="29"/>
  <c r="D2521" i="29"/>
  <c r="C2521" i="29"/>
  <c r="B2521" i="29"/>
  <c r="A2521" i="29"/>
  <c r="E2520" i="29"/>
  <c r="D2520" i="29"/>
  <c r="C2520" i="29"/>
  <c r="B2520" i="29"/>
  <c r="A2520" i="29"/>
  <c r="E2519" i="29"/>
  <c r="D2519" i="29"/>
  <c r="C2519" i="29"/>
  <c r="B2519" i="29"/>
  <c r="A2519" i="29"/>
  <c r="E2518" i="29"/>
  <c r="D2518" i="29"/>
  <c r="C2518" i="29"/>
  <c r="B2518" i="29"/>
  <c r="A2518" i="29"/>
  <c r="E2517" i="29"/>
  <c r="D2517" i="29"/>
  <c r="C2517" i="29"/>
  <c r="B2517" i="29"/>
  <c r="A2517" i="29"/>
  <c r="E2516" i="29"/>
  <c r="D2516" i="29"/>
  <c r="C2516" i="29"/>
  <c r="B2516" i="29"/>
  <c r="A2516" i="29"/>
  <c r="E2515" i="29"/>
  <c r="D2515" i="29"/>
  <c r="C2515" i="29"/>
  <c r="B2515" i="29"/>
  <c r="A2515" i="29"/>
  <c r="E2514" i="29"/>
  <c r="D2514" i="29"/>
  <c r="C2514" i="29"/>
  <c r="B2514" i="29"/>
  <c r="A2514" i="29"/>
  <c r="E2513" i="29"/>
  <c r="D2513" i="29"/>
  <c r="C2513" i="29"/>
  <c r="B2513" i="29"/>
  <c r="A2513" i="29"/>
  <c r="E2512" i="29"/>
  <c r="D2512" i="29"/>
  <c r="C2512" i="29"/>
  <c r="B2512" i="29"/>
  <c r="A2512" i="29"/>
  <c r="E2511" i="29"/>
  <c r="D2511" i="29"/>
  <c r="C2511" i="29"/>
  <c r="B2511" i="29"/>
  <c r="A2511" i="29"/>
  <c r="E2510" i="29"/>
  <c r="D2510" i="29"/>
  <c r="C2510" i="29"/>
  <c r="B2510" i="29"/>
  <c r="A2510" i="29"/>
  <c r="E2509" i="29"/>
  <c r="D2509" i="29"/>
  <c r="C2509" i="29"/>
  <c r="B2509" i="29"/>
  <c r="A2509" i="29"/>
  <c r="E2508" i="29"/>
  <c r="D2508" i="29"/>
  <c r="C2508" i="29"/>
  <c r="B2508" i="29"/>
  <c r="A2508" i="29"/>
  <c r="E2507" i="29"/>
  <c r="D2507" i="29"/>
  <c r="C2507" i="29"/>
  <c r="B2507" i="29"/>
  <c r="A2507" i="29"/>
  <c r="E2506" i="29"/>
  <c r="D2506" i="29"/>
  <c r="C2506" i="29"/>
  <c r="B2506" i="29"/>
  <c r="A2506" i="29"/>
  <c r="E2505" i="29"/>
  <c r="D2505" i="29"/>
  <c r="C2505" i="29"/>
  <c r="B2505" i="29"/>
  <c r="A2505" i="29"/>
  <c r="E2504" i="29"/>
  <c r="D2504" i="29"/>
  <c r="C2504" i="29"/>
  <c r="B2504" i="29"/>
  <c r="A2504" i="29"/>
  <c r="E2503" i="29"/>
  <c r="D2503" i="29"/>
  <c r="C2503" i="29"/>
  <c r="B2503" i="29"/>
  <c r="A2503" i="29"/>
  <c r="E2502" i="29"/>
  <c r="D2502" i="29"/>
  <c r="C2502" i="29"/>
  <c r="B2502" i="29"/>
  <c r="A2502" i="29"/>
  <c r="E2501" i="29"/>
  <c r="D2501" i="29"/>
  <c r="C2501" i="29"/>
  <c r="B2501" i="29"/>
  <c r="A2501" i="29"/>
  <c r="E2500" i="29"/>
  <c r="D2500" i="29"/>
  <c r="C2500" i="29"/>
  <c r="B2500" i="29"/>
  <c r="A2500" i="29"/>
  <c r="E2499" i="29"/>
  <c r="D2499" i="29"/>
  <c r="C2499" i="29"/>
  <c r="B2499" i="29"/>
  <c r="A2499" i="29"/>
  <c r="E2498" i="29"/>
  <c r="D2498" i="29"/>
  <c r="C2498" i="29"/>
  <c r="B2498" i="29"/>
  <c r="A2498" i="29"/>
  <c r="E2497" i="29"/>
  <c r="D2497" i="29"/>
  <c r="C2497" i="29"/>
  <c r="B2497" i="29"/>
  <c r="A2497" i="29"/>
  <c r="E2496" i="29"/>
  <c r="D2496" i="29"/>
  <c r="C2496" i="29"/>
  <c r="B2496" i="29"/>
  <c r="A2496" i="29"/>
  <c r="E2495" i="29"/>
  <c r="D2495" i="29"/>
  <c r="C2495" i="29"/>
  <c r="B2495" i="29"/>
  <c r="A2495" i="29"/>
  <c r="E2494" i="29"/>
  <c r="D2494" i="29"/>
  <c r="C2494" i="29"/>
  <c r="B2494" i="29"/>
  <c r="A2494" i="29"/>
  <c r="E2493" i="29"/>
  <c r="D2493" i="29"/>
  <c r="C2493" i="29"/>
  <c r="B2493" i="29"/>
  <c r="A2493" i="29"/>
  <c r="E2492" i="29"/>
  <c r="D2492" i="29"/>
  <c r="C2492" i="29"/>
  <c r="B2492" i="29"/>
  <c r="A2492" i="29"/>
  <c r="E2491" i="29"/>
  <c r="D2491" i="29"/>
  <c r="C2491" i="29"/>
  <c r="B2491" i="29"/>
  <c r="A2491" i="29"/>
  <c r="E2490" i="29"/>
  <c r="D2490" i="29"/>
  <c r="C2490" i="29"/>
  <c r="B2490" i="29"/>
  <c r="A2490" i="29"/>
  <c r="E2489" i="29"/>
  <c r="D2489" i="29"/>
  <c r="C2489" i="29"/>
  <c r="B2489" i="29"/>
  <c r="A2489" i="29"/>
  <c r="E2488" i="29"/>
  <c r="D2488" i="29"/>
  <c r="C2488" i="29"/>
  <c r="B2488" i="29"/>
  <c r="A2488" i="29"/>
  <c r="E2487" i="29"/>
  <c r="D2487" i="29"/>
  <c r="C2487" i="29"/>
  <c r="B2487" i="29"/>
  <c r="A2487" i="29"/>
  <c r="E2486" i="29"/>
  <c r="D2486" i="29"/>
  <c r="C2486" i="29"/>
  <c r="B2486" i="29"/>
  <c r="A2486" i="29"/>
  <c r="E2485" i="29"/>
  <c r="D2485" i="29"/>
  <c r="C2485" i="29"/>
  <c r="B2485" i="29"/>
  <c r="A2485" i="29"/>
  <c r="E2484" i="29"/>
  <c r="D2484" i="29"/>
  <c r="C2484" i="29"/>
  <c r="B2484" i="29"/>
  <c r="A2484" i="29"/>
  <c r="E2483" i="29"/>
  <c r="D2483" i="29"/>
  <c r="C2483" i="29"/>
  <c r="B2483" i="29"/>
  <c r="A2483" i="29"/>
  <c r="E2482" i="29"/>
  <c r="D2482" i="29"/>
  <c r="C2482" i="29"/>
  <c r="B2482" i="29"/>
  <c r="A2482" i="29"/>
  <c r="E2481" i="29"/>
  <c r="D2481" i="29"/>
  <c r="C2481" i="29"/>
  <c r="B2481" i="29"/>
  <c r="A2481" i="29"/>
  <c r="E2480" i="29"/>
  <c r="D2480" i="29"/>
  <c r="C2480" i="29"/>
  <c r="B2480" i="29"/>
  <c r="A2480" i="29"/>
  <c r="E2479" i="29"/>
  <c r="D2479" i="29"/>
  <c r="C2479" i="29"/>
  <c r="B2479" i="29"/>
  <c r="A2479" i="29"/>
  <c r="E2478" i="29"/>
  <c r="D2478" i="29"/>
  <c r="C2478" i="29"/>
  <c r="B2478" i="29"/>
  <c r="A2478" i="29"/>
  <c r="E2477" i="29"/>
  <c r="D2477" i="29"/>
  <c r="C2477" i="29"/>
  <c r="B2477" i="29"/>
  <c r="A2477" i="29"/>
  <c r="E2476" i="29"/>
  <c r="D2476" i="29"/>
  <c r="C2476" i="29"/>
  <c r="B2476" i="29"/>
  <c r="A2476" i="29"/>
  <c r="E2475" i="29"/>
  <c r="D2475" i="29"/>
  <c r="C2475" i="29"/>
  <c r="B2475" i="29"/>
  <c r="A2475" i="29"/>
  <c r="E2474" i="29"/>
  <c r="D2474" i="29"/>
  <c r="C2474" i="29"/>
  <c r="B2474" i="29"/>
  <c r="A2474" i="29"/>
  <c r="E2473" i="29"/>
  <c r="D2473" i="29"/>
  <c r="C2473" i="29"/>
  <c r="B2473" i="29"/>
  <c r="A2473" i="29"/>
  <c r="E2472" i="29"/>
  <c r="D2472" i="29"/>
  <c r="C2472" i="29"/>
  <c r="B2472" i="29"/>
  <c r="A2472" i="29"/>
  <c r="E2471" i="29"/>
  <c r="D2471" i="29"/>
  <c r="C2471" i="29"/>
  <c r="B2471" i="29"/>
  <c r="A2471" i="29"/>
  <c r="E2470" i="29"/>
  <c r="D2470" i="29"/>
  <c r="C2470" i="29"/>
  <c r="B2470" i="29"/>
  <c r="A2470" i="29"/>
  <c r="E2469" i="29"/>
  <c r="D2469" i="29"/>
  <c r="C2469" i="29"/>
  <c r="B2469" i="29"/>
  <c r="A2469" i="29"/>
  <c r="E2468" i="29"/>
  <c r="D2468" i="29"/>
  <c r="C2468" i="29"/>
  <c r="B2468" i="29"/>
  <c r="A2468" i="29"/>
  <c r="E2467" i="29"/>
  <c r="D2467" i="29"/>
  <c r="C2467" i="29"/>
  <c r="B2467" i="29"/>
  <c r="A2467" i="29"/>
  <c r="E2466" i="29"/>
  <c r="D2466" i="29"/>
  <c r="C2466" i="29"/>
  <c r="B2466" i="29"/>
  <c r="A2466" i="29"/>
  <c r="E2465" i="29"/>
  <c r="D2465" i="29"/>
  <c r="C2465" i="29"/>
  <c r="B2465" i="29"/>
  <c r="A2465" i="29"/>
  <c r="E2464" i="29"/>
  <c r="D2464" i="29"/>
  <c r="C2464" i="29"/>
  <c r="B2464" i="29"/>
  <c r="A2464" i="29"/>
  <c r="E2463" i="29"/>
  <c r="D2463" i="29"/>
  <c r="C2463" i="29"/>
  <c r="B2463" i="29"/>
  <c r="A2463" i="29"/>
  <c r="E2462" i="29"/>
  <c r="D2462" i="29"/>
  <c r="C2462" i="29"/>
  <c r="B2462" i="29"/>
  <c r="A2462" i="29"/>
  <c r="E2461" i="29"/>
  <c r="D2461" i="29"/>
  <c r="C2461" i="29"/>
  <c r="B2461" i="29"/>
  <c r="A2461" i="29"/>
  <c r="E2460" i="29"/>
  <c r="D2460" i="29"/>
  <c r="C2460" i="29"/>
  <c r="B2460" i="29"/>
  <c r="A2460" i="29"/>
  <c r="E2459" i="29"/>
  <c r="D2459" i="29"/>
  <c r="C2459" i="29"/>
  <c r="B2459" i="29"/>
  <c r="A2459" i="29"/>
  <c r="E2458" i="29"/>
  <c r="D2458" i="29"/>
  <c r="C2458" i="29"/>
  <c r="B2458" i="29"/>
  <c r="A2458" i="29"/>
  <c r="E2457" i="29"/>
  <c r="D2457" i="29"/>
  <c r="C2457" i="29"/>
  <c r="B2457" i="29"/>
  <c r="A2457" i="29"/>
  <c r="E2456" i="29"/>
  <c r="D2456" i="29"/>
  <c r="C2456" i="29"/>
  <c r="B2456" i="29"/>
  <c r="A2456" i="29"/>
  <c r="E2455" i="29"/>
  <c r="D2455" i="29"/>
  <c r="C2455" i="29"/>
  <c r="B2455" i="29"/>
  <c r="A2455" i="29"/>
  <c r="E2454" i="29"/>
  <c r="D2454" i="29"/>
  <c r="C2454" i="29"/>
  <c r="B2454" i="29"/>
  <c r="A2454" i="29"/>
  <c r="E2453" i="29"/>
  <c r="D2453" i="29"/>
  <c r="C2453" i="29"/>
  <c r="B2453" i="29"/>
  <c r="A2453" i="29"/>
  <c r="E2452" i="29"/>
  <c r="D2452" i="29"/>
  <c r="C2452" i="29"/>
  <c r="B2452" i="29"/>
  <c r="A2452" i="29"/>
  <c r="E2451" i="29"/>
  <c r="D2451" i="29"/>
  <c r="C2451" i="29"/>
  <c r="B2451" i="29"/>
  <c r="A2451" i="29"/>
  <c r="E2450" i="29"/>
  <c r="D2450" i="29"/>
  <c r="C2450" i="29"/>
  <c r="B2450" i="29"/>
  <c r="A2450" i="29"/>
  <c r="E2449" i="29"/>
  <c r="D2449" i="29"/>
  <c r="C2449" i="29"/>
  <c r="B2449" i="29"/>
  <c r="A2449" i="29"/>
  <c r="E2448" i="29"/>
  <c r="D2448" i="29"/>
  <c r="C2448" i="29"/>
  <c r="B2448" i="29"/>
  <c r="A2448" i="29"/>
  <c r="E2447" i="29"/>
  <c r="D2447" i="29"/>
  <c r="C2447" i="29"/>
  <c r="B2447" i="29"/>
  <c r="A2447" i="29"/>
  <c r="E2446" i="29"/>
  <c r="D2446" i="29"/>
  <c r="C2446" i="29"/>
  <c r="B2446" i="29"/>
  <c r="A2446" i="29"/>
  <c r="E2445" i="29"/>
  <c r="D2445" i="29"/>
  <c r="C2445" i="29"/>
  <c r="B2445" i="29"/>
  <c r="A2445" i="29"/>
  <c r="E2444" i="29"/>
  <c r="D2444" i="29"/>
  <c r="C2444" i="29"/>
  <c r="B2444" i="29"/>
  <c r="A2444" i="29"/>
  <c r="E2443" i="29"/>
  <c r="D2443" i="29"/>
  <c r="C2443" i="29"/>
  <c r="B2443" i="29"/>
  <c r="A2443" i="29"/>
  <c r="E2442" i="29"/>
  <c r="D2442" i="29"/>
  <c r="C2442" i="29"/>
  <c r="B2442" i="29"/>
  <c r="A2442" i="29"/>
  <c r="E2441" i="29"/>
  <c r="D2441" i="29"/>
  <c r="C2441" i="29"/>
  <c r="B2441" i="29"/>
  <c r="A2441" i="29"/>
  <c r="E2440" i="29"/>
  <c r="D2440" i="29"/>
  <c r="C2440" i="29"/>
  <c r="B2440" i="29"/>
  <c r="A2440" i="29"/>
  <c r="E2439" i="29"/>
  <c r="D2439" i="29"/>
  <c r="C2439" i="29"/>
  <c r="B2439" i="29"/>
  <c r="A2439" i="29"/>
  <c r="E2438" i="29"/>
  <c r="D2438" i="29"/>
  <c r="C2438" i="29"/>
  <c r="B2438" i="29"/>
  <c r="A2438" i="29"/>
  <c r="E2437" i="29"/>
  <c r="D2437" i="29"/>
  <c r="C2437" i="29"/>
  <c r="B2437" i="29"/>
  <c r="A2437" i="29"/>
  <c r="E2436" i="29"/>
  <c r="D2436" i="29"/>
  <c r="C2436" i="29"/>
  <c r="B2436" i="29"/>
  <c r="A2436" i="29"/>
  <c r="E2435" i="29"/>
  <c r="D2435" i="29"/>
  <c r="C2435" i="29"/>
  <c r="B2435" i="29"/>
  <c r="A2435" i="29"/>
  <c r="E2434" i="29"/>
  <c r="D2434" i="29"/>
  <c r="C2434" i="29"/>
  <c r="B2434" i="29"/>
  <c r="A2434" i="29"/>
  <c r="E2433" i="29"/>
  <c r="D2433" i="29"/>
  <c r="C2433" i="29"/>
  <c r="B2433" i="29"/>
  <c r="A2433" i="29"/>
  <c r="E2432" i="29"/>
  <c r="D2432" i="29"/>
  <c r="C2432" i="29"/>
  <c r="B2432" i="29"/>
  <c r="A2432" i="29"/>
  <c r="E2431" i="29"/>
  <c r="D2431" i="29"/>
  <c r="C2431" i="29"/>
  <c r="B2431" i="29"/>
  <c r="A2431" i="29"/>
  <c r="E2430" i="29"/>
  <c r="D2430" i="29"/>
  <c r="C2430" i="29"/>
  <c r="B2430" i="29"/>
  <c r="A2430" i="29"/>
  <c r="E2429" i="29"/>
  <c r="D2429" i="29"/>
  <c r="C2429" i="29"/>
  <c r="B2429" i="29"/>
  <c r="A2429" i="29"/>
  <c r="E2428" i="29"/>
  <c r="D2428" i="29"/>
  <c r="C2428" i="29"/>
  <c r="B2428" i="29"/>
  <c r="A2428" i="29"/>
  <c r="E2427" i="29"/>
  <c r="D2427" i="29"/>
  <c r="C2427" i="29"/>
  <c r="B2427" i="29"/>
  <c r="A2427" i="29"/>
  <c r="E2426" i="29"/>
  <c r="D2426" i="29"/>
  <c r="C2426" i="29"/>
  <c r="B2426" i="29"/>
  <c r="A2426" i="29"/>
  <c r="E2425" i="29"/>
  <c r="D2425" i="29"/>
  <c r="C2425" i="29"/>
  <c r="B2425" i="29"/>
  <c r="A2425" i="29"/>
  <c r="E2424" i="29"/>
  <c r="D2424" i="29"/>
  <c r="C2424" i="29"/>
  <c r="B2424" i="29"/>
  <c r="A2424" i="29"/>
  <c r="E2423" i="29"/>
  <c r="D2423" i="29"/>
  <c r="C2423" i="29"/>
  <c r="B2423" i="29"/>
  <c r="A2423" i="29"/>
  <c r="E2422" i="29"/>
  <c r="D2422" i="29"/>
  <c r="C2422" i="29"/>
  <c r="B2422" i="29"/>
  <c r="A2422" i="29"/>
  <c r="E2421" i="29"/>
  <c r="D2421" i="29"/>
  <c r="C2421" i="29"/>
  <c r="B2421" i="29"/>
  <c r="A2421" i="29"/>
  <c r="E2420" i="29"/>
  <c r="D2420" i="29"/>
  <c r="C2420" i="29"/>
  <c r="B2420" i="29"/>
  <c r="A2420" i="29"/>
  <c r="E2419" i="29"/>
  <c r="D2419" i="29"/>
  <c r="C2419" i="29"/>
  <c r="B2419" i="29"/>
  <c r="A2419" i="29"/>
  <c r="E2418" i="29"/>
  <c r="D2418" i="29"/>
  <c r="C2418" i="29"/>
  <c r="B2418" i="29"/>
  <c r="A2418" i="29"/>
  <c r="E2417" i="29"/>
  <c r="D2417" i="29"/>
  <c r="C2417" i="29"/>
  <c r="B2417" i="29"/>
  <c r="A2417" i="29"/>
  <c r="E2416" i="29"/>
  <c r="D2416" i="29"/>
  <c r="C2416" i="29"/>
  <c r="B2416" i="29"/>
  <c r="A2416" i="29"/>
  <c r="E2415" i="29"/>
  <c r="D2415" i="29"/>
  <c r="C2415" i="29"/>
  <c r="B2415" i="29"/>
  <c r="A2415" i="29"/>
  <c r="E2414" i="29"/>
  <c r="D2414" i="29"/>
  <c r="C2414" i="29"/>
  <c r="B2414" i="29"/>
  <c r="A2414" i="29"/>
  <c r="E2413" i="29"/>
  <c r="D2413" i="29"/>
  <c r="C2413" i="29"/>
  <c r="B2413" i="29"/>
  <c r="A2413" i="29"/>
  <c r="E2412" i="29"/>
  <c r="D2412" i="29"/>
  <c r="C2412" i="29"/>
  <c r="B2412" i="29"/>
  <c r="A2412" i="29"/>
  <c r="E2411" i="29"/>
  <c r="D2411" i="29"/>
  <c r="C2411" i="29"/>
  <c r="B2411" i="29"/>
  <c r="A2411" i="29"/>
  <c r="E2410" i="29"/>
  <c r="D2410" i="29"/>
  <c r="C2410" i="29"/>
  <c r="B2410" i="29"/>
  <c r="A2410" i="29"/>
  <c r="E2409" i="29"/>
  <c r="D2409" i="29"/>
  <c r="C2409" i="29"/>
  <c r="B2409" i="29"/>
  <c r="A2409" i="29"/>
  <c r="E2408" i="29"/>
  <c r="D2408" i="29"/>
  <c r="C2408" i="29"/>
  <c r="B2408" i="29"/>
  <c r="A2408" i="29"/>
  <c r="E2407" i="29"/>
  <c r="D2407" i="29"/>
  <c r="C2407" i="29"/>
  <c r="B2407" i="29"/>
  <c r="A2407" i="29"/>
  <c r="E2406" i="29"/>
  <c r="D2406" i="29"/>
  <c r="C2406" i="29"/>
  <c r="B2406" i="29"/>
  <c r="A2406" i="29"/>
  <c r="E2405" i="29"/>
  <c r="D2405" i="29"/>
  <c r="C2405" i="29"/>
  <c r="B2405" i="29"/>
  <c r="A2405" i="29"/>
  <c r="E2404" i="29"/>
  <c r="D2404" i="29"/>
  <c r="C2404" i="29"/>
  <c r="B2404" i="29"/>
  <c r="A2404" i="29"/>
  <c r="E2403" i="29"/>
  <c r="D2403" i="29"/>
  <c r="C2403" i="29"/>
  <c r="B2403" i="29"/>
  <c r="A2403" i="29"/>
  <c r="E2402" i="29"/>
  <c r="D2402" i="29"/>
  <c r="C2402" i="29"/>
  <c r="B2402" i="29"/>
  <c r="A2402" i="29"/>
  <c r="E2401" i="29"/>
  <c r="D2401" i="29"/>
  <c r="C2401" i="29"/>
  <c r="B2401" i="29"/>
  <c r="A2401" i="29"/>
  <c r="E2400" i="29"/>
  <c r="D2400" i="29"/>
  <c r="C2400" i="29"/>
  <c r="B2400" i="29"/>
  <c r="A2400" i="29"/>
  <c r="E2399" i="29"/>
  <c r="D2399" i="29"/>
  <c r="C2399" i="29"/>
  <c r="B2399" i="29"/>
  <c r="A2399" i="29"/>
  <c r="E2398" i="29"/>
  <c r="D2398" i="29"/>
  <c r="C2398" i="29"/>
  <c r="B2398" i="29"/>
  <c r="A2398" i="29"/>
  <c r="E2397" i="29"/>
  <c r="D2397" i="29"/>
  <c r="C2397" i="29"/>
  <c r="B2397" i="29"/>
  <c r="A2397" i="29"/>
  <c r="E2396" i="29"/>
  <c r="D2396" i="29"/>
  <c r="C2396" i="29"/>
  <c r="B2396" i="29"/>
  <c r="A2396" i="29"/>
  <c r="E2395" i="29"/>
  <c r="D2395" i="29"/>
  <c r="C2395" i="29"/>
  <c r="B2395" i="29"/>
  <c r="A2395" i="29"/>
  <c r="E2394" i="29"/>
  <c r="D2394" i="29"/>
  <c r="C2394" i="29"/>
  <c r="B2394" i="29"/>
  <c r="A2394" i="29"/>
  <c r="E2393" i="29"/>
  <c r="D2393" i="29"/>
  <c r="C2393" i="29"/>
  <c r="B2393" i="29"/>
  <c r="A2393" i="29"/>
  <c r="E2392" i="29"/>
  <c r="D2392" i="29"/>
  <c r="C2392" i="29"/>
  <c r="B2392" i="29"/>
  <c r="A2392" i="29"/>
  <c r="E2391" i="29"/>
  <c r="D2391" i="29"/>
  <c r="C2391" i="29"/>
  <c r="B2391" i="29"/>
  <c r="A2391" i="29"/>
  <c r="E2390" i="29"/>
  <c r="D2390" i="29"/>
  <c r="C2390" i="29"/>
  <c r="B2390" i="29"/>
  <c r="A2390" i="29"/>
  <c r="E2389" i="29"/>
  <c r="D2389" i="29"/>
  <c r="C2389" i="29"/>
  <c r="B2389" i="29"/>
  <c r="A2389" i="29"/>
  <c r="E2388" i="29"/>
  <c r="D2388" i="29"/>
  <c r="C2388" i="29"/>
  <c r="B2388" i="29"/>
  <c r="A2388" i="29"/>
  <c r="E2387" i="29"/>
  <c r="D2387" i="29"/>
  <c r="C2387" i="29"/>
  <c r="B2387" i="29"/>
  <c r="A2387" i="29"/>
  <c r="E2386" i="29"/>
  <c r="D2386" i="29"/>
  <c r="C2386" i="29"/>
  <c r="B2386" i="29"/>
  <c r="A2386" i="29"/>
  <c r="E2385" i="29"/>
  <c r="D2385" i="29"/>
  <c r="C2385" i="29"/>
  <c r="B2385" i="29"/>
  <c r="A2385" i="29"/>
  <c r="E2384" i="29"/>
  <c r="D2384" i="29"/>
  <c r="C2384" i="29"/>
  <c r="B2384" i="29"/>
  <c r="A2384" i="29"/>
  <c r="E2383" i="29"/>
  <c r="D2383" i="29"/>
  <c r="C2383" i="29"/>
  <c r="B2383" i="29"/>
  <c r="A2383" i="29"/>
  <c r="E2382" i="29"/>
  <c r="D2382" i="29"/>
  <c r="C2382" i="29"/>
  <c r="B2382" i="29"/>
  <c r="A2382" i="29"/>
  <c r="E2381" i="29"/>
  <c r="D2381" i="29"/>
  <c r="C2381" i="29"/>
  <c r="B2381" i="29"/>
  <c r="A2381" i="29"/>
  <c r="E2380" i="29"/>
  <c r="D2380" i="29"/>
  <c r="C2380" i="29"/>
  <c r="B2380" i="29"/>
  <c r="A2380" i="29"/>
  <c r="E2379" i="29"/>
  <c r="D2379" i="29"/>
  <c r="C2379" i="29"/>
  <c r="B2379" i="29"/>
  <c r="A2379" i="29"/>
  <c r="E2378" i="29"/>
  <c r="D2378" i="29"/>
  <c r="C2378" i="29"/>
  <c r="B2378" i="29"/>
  <c r="A2378" i="29"/>
  <c r="E2377" i="29"/>
  <c r="D2377" i="29"/>
  <c r="C2377" i="29"/>
  <c r="B2377" i="29"/>
  <c r="A2377" i="29"/>
  <c r="E2376" i="29"/>
  <c r="D2376" i="29"/>
  <c r="C2376" i="29"/>
  <c r="B2376" i="29"/>
  <c r="A2376" i="29"/>
  <c r="E2375" i="29"/>
  <c r="D2375" i="29"/>
  <c r="C2375" i="29"/>
  <c r="B2375" i="29"/>
  <c r="A2375" i="29"/>
  <c r="E2374" i="29"/>
  <c r="D2374" i="29"/>
  <c r="C2374" i="29"/>
  <c r="B2374" i="29"/>
  <c r="A2374" i="29"/>
  <c r="E2373" i="29"/>
  <c r="D2373" i="29"/>
  <c r="C2373" i="29"/>
  <c r="B2373" i="29"/>
  <c r="A2373" i="29"/>
  <c r="E2372" i="29"/>
  <c r="D2372" i="29"/>
  <c r="C2372" i="29"/>
  <c r="B2372" i="29"/>
  <c r="A2372" i="29"/>
  <c r="E2371" i="29"/>
  <c r="D2371" i="29"/>
  <c r="C2371" i="29"/>
  <c r="B2371" i="29"/>
  <c r="A2371" i="29"/>
  <c r="E2370" i="29"/>
  <c r="D2370" i="29"/>
  <c r="C2370" i="29"/>
  <c r="B2370" i="29"/>
  <c r="A2370" i="29"/>
  <c r="E2369" i="29"/>
  <c r="D2369" i="29"/>
  <c r="C2369" i="29"/>
  <c r="B2369" i="29"/>
  <c r="A2369" i="29"/>
  <c r="E2368" i="29"/>
  <c r="D2368" i="29"/>
  <c r="C2368" i="29"/>
  <c r="B2368" i="29"/>
  <c r="A2368" i="29"/>
  <c r="E2367" i="29"/>
  <c r="D2367" i="29"/>
  <c r="C2367" i="29"/>
  <c r="B2367" i="29"/>
  <c r="A2367" i="29"/>
  <c r="E2366" i="29"/>
  <c r="D2366" i="29"/>
  <c r="C2366" i="29"/>
  <c r="B2366" i="29"/>
  <c r="A2366" i="29"/>
  <c r="E2365" i="29"/>
  <c r="D2365" i="29"/>
  <c r="C2365" i="29"/>
  <c r="B2365" i="29"/>
  <c r="A2365" i="29"/>
  <c r="E2364" i="29"/>
  <c r="D2364" i="29"/>
  <c r="C2364" i="29"/>
  <c r="B2364" i="29"/>
  <c r="A2364" i="29"/>
  <c r="E2363" i="29"/>
  <c r="D2363" i="29"/>
  <c r="C2363" i="29"/>
  <c r="B2363" i="29"/>
  <c r="A2363" i="29"/>
  <c r="E2362" i="29"/>
  <c r="D2362" i="29"/>
  <c r="C2362" i="29"/>
  <c r="B2362" i="29"/>
  <c r="A2362" i="29"/>
  <c r="E2361" i="29"/>
  <c r="D2361" i="29"/>
  <c r="C2361" i="29"/>
  <c r="B2361" i="29"/>
  <c r="A2361" i="29"/>
  <c r="E2360" i="29"/>
  <c r="D2360" i="29"/>
  <c r="C2360" i="29"/>
  <c r="B2360" i="29"/>
  <c r="A2360" i="29"/>
  <c r="E2359" i="29"/>
  <c r="D2359" i="29"/>
  <c r="C2359" i="29"/>
  <c r="B2359" i="29"/>
  <c r="A2359" i="29"/>
  <c r="E2358" i="29"/>
  <c r="D2358" i="29"/>
  <c r="C2358" i="29"/>
  <c r="B2358" i="29"/>
  <c r="A2358" i="29"/>
  <c r="E2357" i="29"/>
  <c r="D2357" i="29"/>
  <c r="C2357" i="29"/>
  <c r="B2357" i="29"/>
  <c r="A2357" i="29"/>
  <c r="E2356" i="29"/>
  <c r="D2356" i="29"/>
  <c r="C2356" i="29"/>
  <c r="B2356" i="29"/>
  <c r="A2356" i="29"/>
  <c r="E2355" i="29"/>
  <c r="D2355" i="29"/>
  <c r="C2355" i="29"/>
  <c r="B2355" i="29"/>
  <c r="A2355" i="29"/>
  <c r="E2354" i="29"/>
  <c r="D2354" i="29"/>
  <c r="C2354" i="29"/>
  <c r="B2354" i="29"/>
  <c r="A2354" i="29"/>
  <c r="E2353" i="29"/>
  <c r="D2353" i="29"/>
  <c r="C2353" i="29"/>
  <c r="B2353" i="29"/>
  <c r="A2353" i="29"/>
  <c r="E2352" i="29"/>
  <c r="D2352" i="29"/>
  <c r="C2352" i="29"/>
  <c r="B2352" i="29"/>
  <c r="A2352" i="29"/>
  <c r="E2351" i="29"/>
  <c r="D2351" i="29"/>
  <c r="C2351" i="29"/>
  <c r="B2351" i="29"/>
  <c r="A2351" i="29"/>
  <c r="E2350" i="29"/>
  <c r="D2350" i="29"/>
  <c r="C2350" i="29"/>
  <c r="B2350" i="29"/>
  <c r="A2350" i="29"/>
  <c r="E2349" i="29"/>
  <c r="D2349" i="29"/>
  <c r="C2349" i="29"/>
  <c r="B2349" i="29"/>
  <c r="A2349" i="29"/>
  <c r="E2348" i="29"/>
  <c r="D2348" i="29"/>
  <c r="C2348" i="29"/>
  <c r="B2348" i="29"/>
  <c r="A2348" i="29"/>
  <c r="E2347" i="29"/>
  <c r="D2347" i="29"/>
  <c r="C2347" i="29"/>
  <c r="B2347" i="29"/>
  <c r="A2347" i="29"/>
  <c r="E2346" i="29"/>
  <c r="D2346" i="29"/>
  <c r="C2346" i="29"/>
  <c r="B2346" i="29"/>
  <c r="A2346" i="29"/>
  <c r="E2345" i="29"/>
  <c r="D2345" i="29"/>
  <c r="C2345" i="29"/>
  <c r="B2345" i="29"/>
  <c r="A2345" i="29"/>
  <c r="E2344" i="29"/>
  <c r="D2344" i="29"/>
  <c r="C2344" i="29"/>
  <c r="B2344" i="29"/>
  <c r="A2344" i="29"/>
  <c r="E2343" i="29"/>
  <c r="D2343" i="29"/>
  <c r="C2343" i="29"/>
  <c r="B2343" i="29"/>
  <c r="A2343" i="29"/>
  <c r="E2342" i="29"/>
  <c r="D2342" i="29"/>
  <c r="C2342" i="29"/>
  <c r="B2342" i="29"/>
  <c r="A2342" i="29"/>
  <c r="E2341" i="29"/>
  <c r="D2341" i="29"/>
  <c r="C2341" i="29"/>
  <c r="B2341" i="29"/>
  <c r="A2341" i="29"/>
  <c r="E2340" i="29"/>
  <c r="D2340" i="29"/>
  <c r="C2340" i="29"/>
  <c r="B2340" i="29"/>
  <c r="A2340" i="29"/>
  <c r="E2339" i="29"/>
  <c r="D2339" i="29"/>
  <c r="C2339" i="29"/>
  <c r="B2339" i="29"/>
  <c r="A2339" i="29"/>
  <c r="E2338" i="29"/>
  <c r="D2338" i="29"/>
  <c r="C2338" i="29"/>
  <c r="B2338" i="29"/>
  <c r="A2338" i="29"/>
  <c r="E2337" i="29"/>
  <c r="D2337" i="29"/>
  <c r="C2337" i="29"/>
  <c r="B2337" i="29"/>
  <c r="A2337" i="29"/>
  <c r="E2336" i="29"/>
  <c r="D2336" i="29"/>
  <c r="C2336" i="29"/>
  <c r="B2336" i="29"/>
  <c r="A2336" i="29"/>
  <c r="E2335" i="29"/>
  <c r="D2335" i="29"/>
  <c r="C2335" i="29"/>
  <c r="B2335" i="29"/>
  <c r="A2335" i="29"/>
  <c r="E2334" i="29"/>
  <c r="D2334" i="29"/>
  <c r="C2334" i="29"/>
  <c r="B2334" i="29"/>
  <c r="A2334" i="29"/>
  <c r="E2333" i="29"/>
  <c r="D2333" i="29"/>
  <c r="C2333" i="29"/>
  <c r="B2333" i="29"/>
  <c r="A2333" i="29"/>
  <c r="E2332" i="29"/>
  <c r="D2332" i="29"/>
  <c r="C2332" i="29"/>
  <c r="B2332" i="29"/>
  <c r="A2332" i="29"/>
  <c r="E2331" i="29"/>
  <c r="D2331" i="29"/>
  <c r="C2331" i="29"/>
  <c r="B2331" i="29"/>
  <c r="A2331" i="29"/>
  <c r="E2330" i="29"/>
  <c r="D2330" i="29"/>
  <c r="C2330" i="29"/>
  <c r="B2330" i="29"/>
  <c r="A2330" i="29"/>
  <c r="E2329" i="29"/>
  <c r="D2329" i="29"/>
  <c r="C2329" i="29"/>
  <c r="B2329" i="29"/>
  <c r="A2329" i="29"/>
  <c r="E2328" i="29"/>
  <c r="D2328" i="29"/>
  <c r="C2328" i="29"/>
  <c r="B2328" i="29"/>
  <c r="A2328" i="29"/>
  <c r="E2327" i="29"/>
  <c r="D2327" i="29"/>
  <c r="C2327" i="29"/>
  <c r="B2327" i="29"/>
  <c r="A2327" i="29"/>
  <c r="E2326" i="29"/>
  <c r="D2326" i="29"/>
  <c r="C2326" i="29"/>
  <c r="B2326" i="29"/>
  <c r="A2326" i="29"/>
  <c r="E2325" i="29"/>
  <c r="D2325" i="29"/>
  <c r="C2325" i="29"/>
  <c r="B2325" i="29"/>
  <c r="A2325" i="29"/>
  <c r="E2324" i="29"/>
  <c r="D2324" i="29"/>
  <c r="C2324" i="29"/>
  <c r="B2324" i="29"/>
  <c r="A2324" i="29"/>
  <c r="E2323" i="29"/>
  <c r="D2323" i="29"/>
  <c r="C2323" i="29"/>
  <c r="B2323" i="29"/>
  <c r="A2323" i="29"/>
  <c r="E2322" i="29"/>
  <c r="D2322" i="29"/>
  <c r="C2322" i="29"/>
  <c r="B2322" i="29"/>
  <c r="A2322" i="29"/>
  <c r="E2321" i="29"/>
  <c r="D2321" i="29"/>
  <c r="C2321" i="29"/>
  <c r="B2321" i="29"/>
  <c r="A2321" i="29"/>
  <c r="E2320" i="29"/>
  <c r="D2320" i="29"/>
  <c r="C2320" i="29"/>
  <c r="B2320" i="29"/>
  <c r="A2320" i="29"/>
  <c r="E2319" i="29"/>
  <c r="D2319" i="29"/>
  <c r="C2319" i="29"/>
  <c r="B2319" i="29"/>
  <c r="A2319" i="29"/>
  <c r="E2318" i="29"/>
  <c r="D2318" i="29"/>
  <c r="C2318" i="29"/>
  <c r="B2318" i="29"/>
  <c r="A2318" i="29"/>
  <c r="E2317" i="29"/>
  <c r="D2317" i="29"/>
  <c r="C2317" i="29"/>
  <c r="B2317" i="29"/>
  <c r="A2317" i="29"/>
  <c r="E2316" i="29"/>
  <c r="D2316" i="29"/>
  <c r="C2316" i="29"/>
  <c r="B2316" i="29"/>
  <c r="A2316" i="29"/>
  <c r="E2315" i="29"/>
  <c r="D2315" i="29"/>
  <c r="C2315" i="29"/>
  <c r="B2315" i="29"/>
  <c r="A2315" i="29"/>
  <c r="E2314" i="29"/>
  <c r="D2314" i="29"/>
  <c r="C2314" i="29"/>
  <c r="B2314" i="29"/>
  <c r="A2314" i="29"/>
  <c r="E2313" i="29"/>
  <c r="D2313" i="29"/>
  <c r="C2313" i="29"/>
  <c r="B2313" i="29"/>
  <c r="A2313" i="29"/>
  <c r="E2312" i="29"/>
  <c r="D2312" i="29"/>
  <c r="C2312" i="29"/>
  <c r="B2312" i="29"/>
  <c r="A2312" i="29"/>
  <c r="E2311" i="29"/>
  <c r="D2311" i="29"/>
  <c r="C2311" i="29"/>
  <c r="B2311" i="29"/>
  <c r="A2311" i="29"/>
  <c r="E2310" i="29"/>
  <c r="D2310" i="29"/>
  <c r="C2310" i="29"/>
  <c r="B2310" i="29"/>
  <c r="A2310" i="29"/>
  <c r="E2309" i="29"/>
  <c r="D2309" i="29"/>
  <c r="C2309" i="29"/>
  <c r="B2309" i="29"/>
  <c r="A2309" i="29"/>
  <c r="E2308" i="29"/>
  <c r="D2308" i="29"/>
  <c r="C2308" i="29"/>
  <c r="B2308" i="29"/>
  <c r="A2308" i="29"/>
  <c r="E2307" i="29"/>
  <c r="D2307" i="29"/>
  <c r="C2307" i="29"/>
  <c r="B2307" i="29"/>
  <c r="A2307" i="29"/>
  <c r="E2306" i="29"/>
  <c r="D2306" i="29"/>
  <c r="C2306" i="29"/>
  <c r="B2306" i="29"/>
  <c r="A2306" i="29"/>
  <c r="E2305" i="29"/>
  <c r="D2305" i="29"/>
  <c r="C2305" i="29"/>
  <c r="B2305" i="29"/>
  <c r="A2305" i="29"/>
  <c r="E2304" i="29"/>
  <c r="D2304" i="29"/>
  <c r="C2304" i="29"/>
  <c r="B2304" i="29"/>
  <c r="A2304" i="29"/>
  <c r="E2303" i="29"/>
  <c r="D2303" i="29"/>
  <c r="C2303" i="29"/>
  <c r="B2303" i="29"/>
  <c r="A2303" i="29"/>
  <c r="E2302" i="29"/>
  <c r="D2302" i="29"/>
  <c r="C2302" i="29"/>
  <c r="B2302" i="29"/>
  <c r="A2302" i="29"/>
  <c r="E2301" i="29"/>
  <c r="D2301" i="29"/>
  <c r="C2301" i="29"/>
  <c r="B2301" i="29"/>
  <c r="A2301" i="29"/>
  <c r="E2300" i="29"/>
  <c r="D2300" i="29"/>
  <c r="C2300" i="29"/>
  <c r="B2300" i="29"/>
  <c r="A2300" i="29"/>
  <c r="E2299" i="29"/>
  <c r="D2299" i="29"/>
  <c r="C2299" i="29"/>
  <c r="B2299" i="29"/>
  <c r="A2299" i="29"/>
  <c r="E2298" i="29"/>
  <c r="D2298" i="29"/>
  <c r="C2298" i="29"/>
  <c r="B2298" i="29"/>
  <c r="A2298" i="29"/>
  <c r="E2297" i="29"/>
  <c r="D2297" i="29"/>
  <c r="C2297" i="29"/>
  <c r="B2297" i="29"/>
  <c r="A2297" i="29"/>
  <c r="E2296" i="29"/>
  <c r="D2296" i="29"/>
  <c r="C2296" i="29"/>
  <c r="B2296" i="29"/>
  <c r="A2296" i="29"/>
  <c r="E2295" i="29"/>
  <c r="D2295" i="29"/>
  <c r="C2295" i="29"/>
  <c r="B2295" i="29"/>
  <c r="A2295" i="29"/>
  <c r="E2294" i="29"/>
  <c r="D2294" i="29"/>
  <c r="C2294" i="29"/>
  <c r="B2294" i="29"/>
  <c r="A2294" i="29"/>
  <c r="E2293" i="29"/>
  <c r="D2293" i="29"/>
  <c r="C2293" i="29"/>
  <c r="B2293" i="29"/>
  <c r="A2293" i="29"/>
  <c r="E2292" i="29"/>
  <c r="D2292" i="29"/>
  <c r="C2292" i="29"/>
  <c r="B2292" i="29"/>
  <c r="A2292" i="29"/>
  <c r="E2291" i="29"/>
  <c r="D2291" i="29"/>
  <c r="C2291" i="29"/>
  <c r="B2291" i="29"/>
  <c r="A2291" i="29"/>
  <c r="E2290" i="29"/>
  <c r="D2290" i="29"/>
  <c r="C2290" i="29"/>
  <c r="B2290" i="29"/>
  <c r="A2290" i="29"/>
  <c r="E2289" i="29"/>
  <c r="D2289" i="29"/>
  <c r="C2289" i="29"/>
  <c r="B2289" i="29"/>
  <c r="A2289" i="29"/>
  <c r="E2288" i="29"/>
  <c r="D2288" i="29"/>
  <c r="C2288" i="29"/>
  <c r="B2288" i="29"/>
  <c r="A2288" i="29"/>
  <c r="E2287" i="29"/>
  <c r="D2287" i="29"/>
  <c r="C2287" i="29"/>
  <c r="B2287" i="29"/>
  <c r="A2287" i="29"/>
  <c r="E2286" i="29"/>
  <c r="D2286" i="29"/>
  <c r="C2286" i="29"/>
  <c r="B2286" i="29"/>
  <c r="A2286" i="29"/>
  <c r="E2285" i="29"/>
  <c r="D2285" i="29"/>
  <c r="C2285" i="29"/>
  <c r="B2285" i="29"/>
  <c r="A2285" i="29"/>
  <c r="E2284" i="29"/>
  <c r="D2284" i="29"/>
  <c r="C2284" i="29"/>
  <c r="B2284" i="29"/>
  <c r="A2284" i="29"/>
  <c r="E2283" i="29"/>
  <c r="D2283" i="29"/>
  <c r="C2283" i="29"/>
  <c r="B2283" i="29"/>
  <c r="A2283" i="29"/>
  <c r="E2282" i="29"/>
  <c r="D2282" i="29"/>
  <c r="C2282" i="29"/>
  <c r="B2282" i="29"/>
  <c r="A2282" i="29"/>
  <c r="E2281" i="29"/>
  <c r="D2281" i="29"/>
  <c r="C2281" i="29"/>
  <c r="B2281" i="29"/>
  <c r="A2281" i="29"/>
  <c r="E2280" i="29"/>
  <c r="D2280" i="29"/>
  <c r="C2280" i="29"/>
  <c r="B2280" i="29"/>
  <c r="A2280" i="29"/>
  <c r="E2279" i="29"/>
  <c r="D2279" i="29"/>
  <c r="C2279" i="29"/>
  <c r="B2279" i="29"/>
  <c r="A2279" i="29"/>
  <c r="E2278" i="29"/>
  <c r="D2278" i="29"/>
  <c r="C2278" i="29"/>
  <c r="B2278" i="29"/>
  <c r="A2278" i="29"/>
  <c r="E2277" i="29"/>
  <c r="D2277" i="29"/>
  <c r="C2277" i="29"/>
  <c r="B2277" i="29"/>
  <c r="A2277" i="29"/>
  <c r="E2276" i="29"/>
  <c r="D2276" i="29"/>
  <c r="C2276" i="29"/>
  <c r="B2276" i="29"/>
  <c r="A2276" i="29"/>
  <c r="E2275" i="29"/>
  <c r="D2275" i="29"/>
  <c r="C2275" i="29"/>
  <c r="B2275" i="29"/>
  <c r="A2275" i="29"/>
  <c r="E2274" i="29"/>
  <c r="D2274" i="29"/>
  <c r="C2274" i="29"/>
  <c r="B2274" i="29"/>
  <c r="A2274" i="29"/>
  <c r="E2273" i="29"/>
  <c r="D2273" i="29"/>
  <c r="C2273" i="29"/>
  <c r="B2273" i="29"/>
  <c r="A2273" i="29"/>
  <c r="E2272" i="29"/>
  <c r="D2272" i="29"/>
  <c r="C2272" i="29"/>
  <c r="B2272" i="29"/>
  <c r="A2272" i="29"/>
  <c r="E2271" i="29"/>
  <c r="D2271" i="29"/>
  <c r="C2271" i="29"/>
  <c r="B2271" i="29"/>
  <c r="A2271" i="29"/>
  <c r="E2270" i="29"/>
  <c r="D2270" i="29"/>
  <c r="C2270" i="29"/>
  <c r="B2270" i="29"/>
  <c r="A2270" i="29"/>
  <c r="E2269" i="29"/>
  <c r="D2269" i="29"/>
  <c r="C2269" i="29"/>
  <c r="B2269" i="29"/>
  <c r="A2269" i="29"/>
  <c r="E2268" i="29"/>
  <c r="D2268" i="29"/>
  <c r="C2268" i="29"/>
  <c r="B2268" i="29"/>
  <c r="A2268" i="29"/>
  <c r="E2267" i="29"/>
  <c r="D2267" i="29"/>
  <c r="C2267" i="29"/>
  <c r="B2267" i="29"/>
  <c r="A2267" i="29"/>
  <c r="E2266" i="29"/>
  <c r="D2266" i="29"/>
  <c r="C2266" i="29"/>
  <c r="B2266" i="29"/>
  <c r="A2266" i="29"/>
  <c r="E2265" i="29"/>
  <c r="D2265" i="29"/>
  <c r="C2265" i="29"/>
  <c r="B2265" i="29"/>
  <c r="A2265" i="29"/>
  <c r="E2264" i="29"/>
  <c r="D2264" i="29"/>
  <c r="C2264" i="29"/>
  <c r="B2264" i="29"/>
  <c r="A2264" i="29"/>
  <c r="E2263" i="29"/>
  <c r="D2263" i="29"/>
  <c r="C2263" i="29"/>
  <c r="B2263" i="29"/>
  <c r="A2263" i="29"/>
  <c r="E2262" i="29"/>
  <c r="D2262" i="29"/>
  <c r="C2262" i="29"/>
  <c r="B2262" i="29"/>
  <c r="A2262" i="29"/>
  <c r="E2261" i="29"/>
  <c r="D2261" i="29"/>
  <c r="C2261" i="29"/>
  <c r="B2261" i="29"/>
  <c r="A2261" i="29"/>
  <c r="E2260" i="29"/>
  <c r="D2260" i="29"/>
  <c r="C2260" i="29"/>
  <c r="B2260" i="29"/>
  <c r="A2260" i="29"/>
  <c r="E2259" i="29"/>
  <c r="D2259" i="29"/>
  <c r="C2259" i="29"/>
  <c r="B2259" i="29"/>
  <c r="A2259" i="29"/>
  <c r="E2258" i="29"/>
  <c r="D2258" i="29"/>
  <c r="C2258" i="29"/>
  <c r="B2258" i="29"/>
  <c r="A2258" i="29"/>
  <c r="E2257" i="29"/>
  <c r="D2257" i="29"/>
  <c r="C2257" i="29"/>
  <c r="B2257" i="29"/>
  <c r="A2257" i="29"/>
  <c r="E2256" i="29"/>
  <c r="D2256" i="29"/>
  <c r="C2256" i="29"/>
  <c r="B2256" i="29"/>
  <c r="A2256" i="29"/>
  <c r="E2255" i="29"/>
  <c r="D2255" i="29"/>
  <c r="C2255" i="29"/>
  <c r="B2255" i="29"/>
  <c r="A2255" i="29"/>
  <c r="E2254" i="29"/>
  <c r="D2254" i="29"/>
  <c r="C2254" i="29"/>
  <c r="B2254" i="29"/>
  <c r="A2254" i="29"/>
  <c r="E2253" i="29"/>
  <c r="D2253" i="29"/>
  <c r="C2253" i="29"/>
  <c r="B2253" i="29"/>
  <c r="A2253" i="29"/>
  <c r="E2252" i="29"/>
  <c r="D2252" i="29"/>
  <c r="C2252" i="29"/>
  <c r="B2252" i="29"/>
  <c r="A2252" i="29"/>
  <c r="E2251" i="29"/>
  <c r="D2251" i="29"/>
  <c r="C2251" i="29"/>
  <c r="B2251" i="29"/>
  <c r="A2251" i="29"/>
  <c r="E2250" i="29"/>
  <c r="D2250" i="29"/>
  <c r="C2250" i="29"/>
  <c r="B2250" i="29"/>
  <c r="A2250" i="29"/>
  <c r="E2249" i="29"/>
  <c r="D2249" i="29"/>
  <c r="C2249" i="29"/>
  <c r="B2249" i="29"/>
  <c r="A2249" i="29"/>
  <c r="E2248" i="29"/>
  <c r="D2248" i="29"/>
  <c r="C2248" i="29"/>
  <c r="B2248" i="29"/>
  <c r="A2248" i="29"/>
  <c r="E2247" i="29"/>
  <c r="D2247" i="29"/>
  <c r="C2247" i="29"/>
  <c r="B2247" i="29"/>
  <c r="A2247" i="29"/>
  <c r="E2246" i="29"/>
  <c r="D2246" i="29"/>
  <c r="C2246" i="29"/>
  <c r="B2246" i="29"/>
  <c r="A2246" i="29"/>
  <c r="E2245" i="29"/>
  <c r="D2245" i="29"/>
  <c r="C2245" i="29"/>
  <c r="B2245" i="29"/>
  <c r="A2245" i="29"/>
  <c r="E2244" i="29"/>
  <c r="D2244" i="29"/>
  <c r="C2244" i="29"/>
  <c r="B2244" i="29"/>
  <c r="A2244" i="29"/>
  <c r="E2243" i="29"/>
  <c r="D2243" i="29"/>
  <c r="C2243" i="29"/>
  <c r="B2243" i="29"/>
  <c r="A2243" i="29"/>
  <c r="E2242" i="29"/>
  <c r="D2242" i="29"/>
  <c r="C2242" i="29"/>
  <c r="B2242" i="29"/>
  <c r="A2242" i="29"/>
  <c r="E2241" i="29"/>
  <c r="D2241" i="29"/>
  <c r="C2241" i="29"/>
  <c r="B2241" i="29"/>
  <c r="A2241" i="29"/>
  <c r="E2240" i="29"/>
  <c r="D2240" i="29"/>
  <c r="C2240" i="29"/>
  <c r="B2240" i="29"/>
  <c r="A2240" i="29"/>
  <c r="E2239" i="29"/>
  <c r="D2239" i="29"/>
  <c r="C2239" i="29"/>
  <c r="B2239" i="29"/>
  <c r="A2239" i="29"/>
  <c r="E2238" i="29"/>
  <c r="D2238" i="29"/>
  <c r="C2238" i="29"/>
  <c r="B2238" i="29"/>
  <c r="A2238" i="29"/>
  <c r="E2237" i="29"/>
  <c r="D2237" i="29"/>
  <c r="C2237" i="29"/>
  <c r="B2237" i="29"/>
  <c r="A2237" i="29"/>
  <c r="E2236" i="29"/>
  <c r="D2236" i="29"/>
  <c r="C2236" i="29"/>
  <c r="B2236" i="29"/>
  <c r="A2236" i="29"/>
  <c r="E2235" i="29"/>
  <c r="D2235" i="29"/>
  <c r="C2235" i="29"/>
  <c r="B2235" i="29"/>
  <c r="A2235" i="29"/>
  <c r="E2234" i="29"/>
  <c r="D2234" i="29"/>
  <c r="C2234" i="29"/>
  <c r="B2234" i="29"/>
  <c r="A2234" i="29"/>
  <c r="E2233" i="29"/>
  <c r="D2233" i="29"/>
  <c r="C2233" i="29"/>
  <c r="B2233" i="29"/>
  <c r="A2233" i="29"/>
  <c r="E2232" i="29"/>
  <c r="D2232" i="29"/>
  <c r="C2232" i="29"/>
  <c r="B2232" i="29"/>
  <c r="A2232" i="29"/>
  <c r="E2231" i="29"/>
  <c r="D2231" i="29"/>
  <c r="C2231" i="29"/>
  <c r="B2231" i="29"/>
  <c r="A2231" i="29"/>
  <c r="E2230" i="29"/>
  <c r="D2230" i="29"/>
  <c r="C2230" i="29"/>
  <c r="B2230" i="29"/>
  <c r="A2230" i="29"/>
  <c r="E2229" i="29"/>
  <c r="D2229" i="29"/>
  <c r="C2229" i="29"/>
  <c r="B2229" i="29"/>
  <c r="A2229" i="29"/>
  <c r="E2228" i="29"/>
  <c r="D2228" i="29"/>
  <c r="C2228" i="29"/>
  <c r="B2228" i="29"/>
  <c r="A2228" i="29"/>
  <c r="E2227" i="29"/>
  <c r="D2227" i="29"/>
  <c r="C2227" i="29"/>
  <c r="B2227" i="29"/>
  <c r="A2227" i="29"/>
  <c r="E2226" i="29"/>
  <c r="D2226" i="29"/>
  <c r="C2226" i="29"/>
  <c r="B2226" i="29"/>
  <c r="A2226" i="29"/>
  <c r="E2225" i="29"/>
  <c r="D2225" i="29"/>
  <c r="C2225" i="29"/>
  <c r="B2225" i="29"/>
  <c r="A2225" i="29"/>
  <c r="E2224" i="29"/>
  <c r="D2224" i="29"/>
  <c r="C2224" i="29"/>
  <c r="B2224" i="29"/>
  <c r="A2224" i="29"/>
  <c r="E2223" i="29"/>
  <c r="D2223" i="29"/>
  <c r="C2223" i="29"/>
  <c r="B2223" i="29"/>
  <c r="A2223" i="29"/>
  <c r="E2222" i="29"/>
  <c r="D2222" i="29"/>
  <c r="C2222" i="29"/>
  <c r="B2222" i="29"/>
  <c r="A2222" i="29"/>
  <c r="E2221" i="29"/>
  <c r="D2221" i="29"/>
  <c r="C2221" i="29"/>
  <c r="B2221" i="29"/>
  <c r="A2221" i="29"/>
  <c r="E2220" i="29"/>
  <c r="D2220" i="29"/>
  <c r="C2220" i="29"/>
  <c r="B2220" i="29"/>
  <c r="A2220" i="29"/>
  <c r="E2219" i="29"/>
  <c r="D2219" i="29"/>
  <c r="C2219" i="29"/>
  <c r="B2219" i="29"/>
  <c r="A2219" i="29"/>
  <c r="E2218" i="29"/>
  <c r="D2218" i="29"/>
  <c r="C2218" i="29"/>
  <c r="B2218" i="29"/>
  <c r="A2218" i="29"/>
  <c r="E2217" i="29"/>
  <c r="D2217" i="29"/>
  <c r="C2217" i="29"/>
  <c r="B2217" i="29"/>
  <c r="A2217" i="29"/>
  <c r="E2216" i="29"/>
  <c r="D2216" i="29"/>
  <c r="C2216" i="29"/>
  <c r="B2216" i="29"/>
  <c r="A2216" i="29"/>
  <c r="E2215" i="29"/>
  <c r="D2215" i="29"/>
  <c r="C2215" i="29"/>
  <c r="B2215" i="29"/>
  <c r="A2215" i="29"/>
  <c r="E2214" i="29"/>
  <c r="D2214" i="29"/>
  <c r="C2214" i="29"/>
  <c r="B2214" i="29"/>
  <c r="A2214" i="29"/>
  <c r="E2213" i="29"/>
  <c r="D2213" i="29"/>
  <c r="C2213" i="29"/>
  <c r="B2213" i="29"/>
  <c r="A2213" i="29"/>
  <c r="E2212" i="29"/>
  <c r="D2212" i="29"/>
  <c r="C2212" i="29"/>
  <c r="B2212" i="29"/>
  <c r="A2212" i="29"/>
  <c r="E2211" i="29"/>
  <c r="D2211" i="29"/>
  <c r="C2211" i="29"/>
  <c r="B2211" i="29"/>
  <c r="A2211" i="29"/>
  <c r="E2210" i="29"/>
  <c r="D2210" i="29"/>
  <c r="C2210" i="29"/>
  <c r="B2210" i="29"/>
  <c r="A2210" i="29"/>
  <c r="E2209" i="29"/>
  <c r="D2209" i="29"/>
  <c r="C2209" i="29"/>
  <c r="B2209" i="29"/>
  <c r="A2209" i="29"/>
  <c r="E2208" i="29"/>
  <c r="D2208" i="29"/>
  <c r="C2208" i="29"/>
  <c r="B2208" i="29"/>
  <c r="A2208" i="29"/>
  <c r="E2207" i="29"/>
  <c r="D2207" i="29"/>
  <c r="C2207" i="29"/>
  <c r="B2207" i="29"/>
  <c r="A2207" i="29"/>
  <c r="E2206" i="29"/>
  <c r="D2206" i="29"/>
  <c r="C2206" i="29"/>
  <c r="B2206" i="29"/>
  <c r="A2206" i="29"/>
  <c r="E2205" i="29"/>
  <c r="D2205" i="29"/>
  <c r="C2205" i="29"/>
  <c r="B2205" i="29"/>
  <c r="A2205" i="29"/>
  <c r="E2204" i="29"/>
  <c r="D2204" i="29"/>
  <c r="C2204" i="29"/>
  <c r="B2204" i="29"/>
  <c r="A2204" i="29"/>
  <c r="E2203" i="29"/>
  <c r="D2203" i="29"/>
  <c r="C2203" i="29"/>
  <c r="B2203" i="29"/>
  <c r="A2203" i="29"/>
  <c r="E2202" i="29"/>
  <c r="D2202" i="29"/>
  <c r="C2202" i="29"/>
  <c r="B2202" i="29"/>
  <c r="A2202" i="29"/>
  <c r="E2201" i="29"/>
  <c r="D2201" i="29"/>
  <c r="C2201" i="29"/>
  <c r="B2201" i="29"/>
  <c r="A2201" i="29"/>
  <c r="E2200" i="29"/>
  <c r="D2200" i="29"/>
  <c r="C2200" i="29"/>
  <c r="B2200" i="29"/>
  <c r="A2200" i="29"/>
  <c r="E2199" i="29"/>
  <c r="D2199" i="29"/>
  <c r="C2199" i="29"/>
  <c r="B2199" i="29"/>
  <c r="A2199" i="29"/>
  <c r="E2198" i="29"/>
  <c r="D2198" i="29"/>
  <c r="C2198" i="29"/>
  <c r="B2198" i="29"/>
  <c r="A2198" i="29"/>
  <c r="E2197" i="29"/>
  <c r="D2197" i="29"/>
  <c r="C2197" i="29"/>
  <c r="B2197" i="29"/>
  <c r="A2197" i="29"/>
  <c r="E2196" i="29"/>
  <c r="D2196" i="29"/>
  <c r="C2196" i="29"/>
  <c r="B2196" i="29"/>
  <c r="A2196" i="29"/>
  <c r="E2195" i="29"/>
  <c r="D2195" i="29"/>
  <c r="C2195" i="29"/>
  <c r="B2195" i="29"/>
  <c r="A2195" i="29"/>
  <c r="E2194" i="29"/>
  <c r="D2194" i="29"/>
  <c r="C2194" i="29"/>
  <c r="B2194" i="29"/>
  <c r="A2194" i="29"/>
  <c r="E2193" i="29"/>
  <c r="D2193" i="29"/>
  <c r="C2193" i="29"/>
  <c r="B2193" i="29"/>
  <c r="A2193" i="29"/>
  <c r="E2192" i="29"/>
  <c r="D2192" i="29"/>
  <c r="C2192" i="29"/>
  <c r="B2192" i="29"/>
  <c r="A2192" i="29"/>
  <c r="E2191" i="29"/>
  <c r="D2191" i="29"/>
  <c r="C2191" i="29"/>
  <c r="B2191" i="29"/>
  <c r="A2191" i="29"/>
  <c r="E2190" i="29"/>
  <c r="D2190" i="29"/>
  <c r="C2190" i="29"/>
  <c r="B2190" i="29"/>
  <c r="A2190" i="29"/>
  <c r="E2189" i="29"/>
  <c r="D2189" i="29"/>
  <c r="C2189" i="29"/>
  <c r="B2189" i="29"/>
  <c r="A2189" i="29"/>
  <c r="E2188" i="29"/>
  <c r="D2188" i="29"/>
  <c r="C2188" i="29"/>
  <c r="B2188" i="29"/>
  <c r="A2188" i="29"/>
  <c r="E2187" i="29"/>
  <c r="D2187" i="29"/>
  <c r="C2187" i="29"/>
  <c r="B2187" i="29"/>
  <c r="A2187" i="29"/>
  <c r="E2186" i="29"/>
  <c r="D2186" i="29"/>
  <c r="C2186" i="29"/>
  <c r="B2186" i="29"/>
  <c r="A2186" i="29"/>
  <c r="E2185" i="29"/>
  <c r="D2185" i="29"/>
  <c r="C2185" i="29"/>
  <c r="B2185" i="29"/>
  <c r="A2185" i="29"/>
  <c r="E2184" i="29"/>
  <c r="D2184" i="29"/>
  <c r="C2184" i="29"/>
  <c r="B2184" i="29"/>
  <c r="A2184" i="29"/>
  <c r="E2183" i="29"/>
  <c r="D2183" i="29"/>
  <c r="C2183" i="29"/>
  <c r="B2183" i="29"/>
  <c r="A2183" i="29"/>
  <c r="E2182" i="29"/>
  <c r="D2182" i="29"/>
  <c r="C2182" i="29"/>
  <c r="B2182" i="29"/>
  <c r="A2182" i="29"/>
  <c r="E2181" i="29"/>
  <c r="D2181" i="29"/>
  <c r="C2181" i="29"/>
  <c r="B2181" i="29"/>
  <c r="A2181" i="29"/>
  <c r="E2180" i="29"/>
  <c r="D2180" i="29"/>
  <c r="C2180" i="29"/>
  <c r="B2180" i="29"/>
  <c r="A2180" i="29"/>
  <c r="E2179" i="29"/>
  <c r="D2179" i="29"/>
  <c r="C2179" i="29"/>
  <c r="B2179" i="29"/>
  <c r="A2179" i="29"/>
  <c r="E2178" i="29"/>
  <c r="D2178" i="29"/>
  <c r="C2178" i="29"/>
  <c r="B2178" i="29"/>
  <c r="A2178" i="29"/>
  <c r="E2177" i="29"/>
  <c r="D2177" i="29"/>
  <c r="C2177" i="29"/>
  <c r="B2177" i="29"/>
  <c r="A2177" i="29"/>
  <c r="E2176" i="29"/>
  <c r="D2176" i="29"/>
  <c r="C2176" i="29"/>
  <c r="B2176" i="29"/>
  <c r="A2176" i="29"/>
  <c r="E2175" i="29"/>
  <c r="D2175" i="29"/>
  <c r="C2175" i="29"/>
  <c r="B2175" i="29"/>
  <c r="A2175" i="29"/>
  <c r="E2174" i="29"/>
  <c r="D2174" i="29"/>
  <c r="C2174" i="29"/>
  <c r="B2174" i="29"/>
  <c r="A2174" i="29"/>
  <c r="E2173" i="29"/>
  <c r="D2173" i="29"/>
  <c r="C2173" i="29"/>
  <c r="B2173" i="29"/>
  <c r="A2173" i="29"/>
  <c r="E2172" i="29"/>
  <c r="D2172" i="29"/>
  <c r="C2172" i="29"/>
  <c r="B2172" i="29"/>
  <c r="A2172" i="29"/>
  <c r="E2171" i="29"/>
  <c r="D2171" i="29"/>
  <c r="C2171" i="29"/>
  <c r="B2171" i="29"/>
  <c r="A2171" i="29"/>
  <c r="E2170" i="29"/>
  <c r="D2170" i="29"/>
  <c r="C2170" i="29"/>
  <c r="B2170" i="29"/>
  <c r="A2170" i="29"/>
  <c r="E2169" i="29"/>
  <c r="D2169" i="29"/>
  <c r="C2169" i="29"/>
  <c r="B2169" i="29"/>
  <c r="A2169" i="29"/>
  <c r="E2168" i="29"/>
  <c r="D2168" i="29"/>
  <c r="C2168" i="29"/>
  <c r="B2168" i="29"/>
  <c r="A2168" i="29"/>
  <c r="E2167" i="29"/>
  <c r="D2167" i="29"/>
  <c r="C2167" i="29"/>
  <c r="B2167" i="29"/>
  <c r="A2167" i="29"/>
  <c r="E2166" i="29"/>
  <c r="D2166" i="29"/>
  <c r="C2166" i="29"/>
  <c r="B2166" i="29"/>
  <c r="A2166" i="29"/>
  <c r="E2165" i="29"/>
  <c r="D2165" i="29"/>
  <c r="C2165" i="29"/>
  <c r="B2165" i="29"/>
  <c r="A2165" i="29"/>
  <c r="E2164" i="29"/>
  <c r="D2164" i="29"/>
  <c r="C2164" i="29"/>
  <c r="B2164" i="29"/>
  <c r="A2164" i="29"/>
  <c r="E2163" i="29"/>
  <c r="D2163" i="29"/>
  <c r="C2163" i="29"/>
  <c r="B2163" i="29"/>
  <c r="A2163" i="29"/>
  <c r="E2162" i="29"/>
  <c r="D2162" i="29"/>
  <c r="C2162" i="29"/>
  <c r="B2162" i="29"/>
  <c r="A2162" i="29"/>
  <c r="E2161" i="29"/>
  <c r="D2161" i="29"/>
  <c r="C2161" i="29"/>
  <c r="B2161" i="29"/>
  <c r="A2161" i="29"/>
  <c r="E2160" i="29"/>
  <c r="D2160" i="29"/>
  <c r="C2160" i="29"/>
  <c r="B2160" i="29"/>
  <c r="A2160" i="29"/>
  <c r="E2159" i="29"/>
  <c r="D2159" i="29"/>
  <c r="C2159" i="29"/>
  <c r="B2159" i="29"/>
  <c r="A2159" i="29"/>
  <c r="E2158" i="29"/>
  <c r="D2158" i="29"/>
  <c r="C2158" i="29"/>
  <c r="B2158" i="29"/>
  <c r="A2158" i="29"/>
  <c r="E2157" i="29"/>
  <c r="D2157" i="29"/>
  <c r="C2157" i="29"/>
  <c r="B2157" i="29"/>
  <c r="A2157" i="29"/>
  <c r="E2156" i="29"/>
  <c r="D2156" i="29"/>
  <c r="C2156" i="29"/>
  <c r="B2156" i="29"/>
  <c r="A2156" i="29"/>
  <c r="E2155" i="29"/>
  <c r="D2155" i="29"/>
  <c r="C2155" i="29"/>
  <c r="B2155" i="29"/>
  <c r="A2155" i="29"/>
  <c r="E2154" i="29"/>
  <c r="D2154" i="29"/>
  <c r="C2154" i="29"/>
  <c r="B2154" i="29"/>
  <c r="A2154" i="29"/>
  <c r="E2153" i="29"/>
  <c r="D2153" i="29"/>
  <c r="C2153" i="29"/>
  <c r="B2153" i="29"/>
  <c r="A2153" i="29"/>
  <c r="E2152" i="29"/>
  <c r="D2152" i="29"/>
  <c r="C2152" i="29"/>
  <c r="B2152" i="29"/>
  <c r="A2152" i="29"/>
  <c r="E2151" i="29"/>
  <c r="D2151" i="29"/>
  <c r="C2151" i="29"/>
  <c r="B2151" i="29"/>
  <c r="A2151" i="29"/>
  <c r="E2150" i="29"/>
  <c r="D2150" i="29"/>
  <c r="C2150" i="29"/>
  <c r="B2150" i="29"/>
  <c r="A2150" i="29"/>
  <c r="E2149" i="29"/>
  <c r="D2149" i="29"/>
  <c r="C2149" i="29"/>
  <c r="B2149" i="29"/>
  <c r="A2149" i="29"/>
  <c r="E2148" i="29"/>
  <c r="D2148" i="29"/>
  <c r="C2148" i="29"/>
  <c r="B2148" i="29"/>
  <c r="A2148" i="29"/>
  <c r="E2147" i="29"/>
  <c r="D2147" i="29"/>
  <c r="C2147" i="29"/>
  <c r="B2147" i="29"/>
  <c r="A2147" i="29"/>
  <c r="E2146" i="29"/>
  <c r="D2146" i="29"/>
  <c r="C2146" i="29"/>
  <c r="B2146" i="29"/>
  <c r="A2146" i="29"/>
  <c r="E2145" i="29"/>
  <c r="D2145" i="29"/>
  <c r="C2145" i="29"/>
  <c r="B2145" i="29"/>
  <c r="A2145" i="29"/>
  <c r="E2144" i="29"/>
  <c r="D2144" i="29"/>
  <c r="C2144" i="29"/>
  <c r="B2144" i="29"/>
  <c r="A2144" i="29"/>
  <c r="E2143" i="29"/>
  <c r="D2143" i="29"/>
  <c r="C2143" i="29"/>
  <c r="B2143" i="29"/>
  <c r="A2143" i="29"/>
  <c r="E2142" i="29"/>
  <c r="D2142" i="29"/>
  <c r="C2142" i="29"/>
  <c r="B2142" i="29"/>
  <c r="A2142" i="29"/>
  <c r="E2141" i="29"/>
  <c r="D2141" i="29"/>
  <c r="C2141" i="29"/>
  <c r="B2141" i="29"/>
  <c r="A2141" i="29"/>
  <c r="E2140" i="29"/>
  <c r="D2140" i="29"/>
  <c r="C2140" i="29"/>
  <c r="B2140" i="29"/>
  <c r="A2140" i="29"/>
  <c r="E2139" i="29"/>
  <c r="D2139" i="29"/>
  <c r="C2139" i="29"/>
  <c r="B2139" i="29"/>
  <c r="A2139" i="29"/>
  <c r="E2138" i="29"/>
  <c r="D2138" i="29"/>
  <c r="C2138" i="29"/>
  <c r="B2138" i="29"/>
  <c r="A2138" i="29"/>
  <c r="E2137" i="29"/>
  <c r="D2137" i="29"/>
  <c r="C2137" i="29"/>
  <c r="B2137" i="29"/>
  <c r="A2137" i="29"/>
  <c r="E2136" i="29"/>
  <c r="D2136" i="29"/>
  <c r="C2136" i="29"/>
  <c r="B2136" i="29"/>
  <c r="A2136" i="29"/>
  <c r="E2135" i="29"/>
  <c r="D2135" i="29"/>
  <c r="C2135" i="29"/>
  <c r="B2135" i="29"/>
  <c r="A2135" i="29"/>
  <c r="E2134" i="29"/>
  <c r="D2134" i="29"/>
  <c r="C2134" i="29"/>
  <c r="B2134" i="29"/>
  <c r="A2134" i="29"/>
  <c r="E2133" i="29"/>
  <c r="D2133" i="29"/>
  <c r="C2133" i="29"/>
  <c r="B2133" i="29"/>
  <c r="A2133" i="29"/>
  <c r="E2132" i="29"/>
  <c r="D2132" i="29"/>
  <c r="C2132" i="29"/>
  <c r="B2132" i="29"/>
  <c r="A2132" i="29"/>
  <c r="E2131" i="29"/>
  <c r="D2131" i="29"/>
  <c r="C2131" i="29"/>
  <c r="B2131" i="29"/>
  <c r="A2131" i="29"/>
  <c r="E2130" i="29"/>
  <c r="D2130" i="29"/>
  <c r="C2130" i="29"/>
  <c r="B2130" i="29"/>
  <c r="A2130" i="29"/>
  <c r="E2129" i="29"/>
  <c r="D2129" i="29"/>
  <c r="C2129" i="29"/>
  <c r="B2129" i="29"/>
  <c r="A2129" i="29"/>
  <c r="E2128" i="29"/>
  <c r="D2128" i="29"/>
  <c r="C2128" i="29"/>
  <c r="B2128" i="29"/>
  <c r="A2128" i="29"/>
  <c r="E2127" i="29"/>
  <c r="D2127" i="29"/>
  <c r="C2127" i="29"/>
  <c r="B2127" i="29"/>
  <c r="A2127" i="29"/>
  <c r="E2126" i="29"/>
  <c r="D2126" i="29"/>
  <c r="C2126" i="29"/>
  <c r="B2126" i="29"/>
  <c r="A2126" i="29"/>
  <c r="E2125" i="29"/>
  <c r="D2125" i="29"/>
  <c r="C2125" i="29"/>
  <c r="B2125" i="29"/>
  <c r="A2125" i="29"/>
  <c r="E2124" i="29"/>
  <c r="D2124" i="29"/>
  <c r="C2124" i="29"/>
  <c r="B2124" i="29"/>
  <c r="A2124" i="29"/>
  <c r="E2123" i="29"/>
  <c r="D2123" i="29"/>
  <c r="C2123" i="29"/>
  <c r="B2123" i="29"/>
  <c r="A2123" i="29"/>
  <c r="E2122" i="29"/>
  <c r="D2122" i="29"/>
  <c r="C2122" i="29"/>
  <c r="B2122" i="29"/>
  <c r="A2122" i="29"/>
  <c r="E2121" i="29"/>
  <c r="D2121" i="29"/>
  <c r="C2121" i="29"/>
  <c r="B2121" i="29"/>
  <c r="A2121" i="29"/>
  <c r="E2120" i="29"/>
  <c r="D2120" i="29"/>
  <c r="C2120" i="29"/>
  <c r="B2120" i="29"/>
  <c r="A2120" i="29"/>
  <c r="E2119" i="29"/>
  <c r="D2119" i="29"/>
  <c r="C2119" i="29"/>
  <c r="B2119" i="29"/>
  <c r="A2119" i="29"/>
  <c r="E2118" i="29"/>
  <c r="D2118" i="29"/>
  <c r="C2118" i="29"/>
  <c r="B2118" i="29"/>
  <c r="A2118" i="29"/>
  <c r="E2117" i="29"/>
  <c r="D2117" i="29"/>
  <c r="C2117" i="29"/>
  <c r="B2117" i="29"/>
  <c r="A2117" i="29"/>
  <c r="E2116" i="29"/>
  <c r="D2116" i="29"/>
  <c r="C2116" i="29"/>
  <c r="B2116" i="29"/>
  <c r="A2116" i="29"/>
  <c r="E2115" i="29"/>
  <c r="D2115" i="29"/>
  <c r="C2115" i="29"/>
  <c r="B2115" i="29"/>
  <c r="A2115" i="29"/>
  <c r="E2114" i="29"/>
  <c r="D2114" i="29"/>
  <c r="C2114" i="29"/>
  <c r="B2114" i="29"/>
  <c r="A2114" i="29"/>
  <c r="E2113" i="29"/>
  <c r="D2113" i="29"/>
  <c r="C2113" i="29"/>
  <c r="B2113" i="29"/>
  <c r="A2113" i="29"/>
  <c r="E2112" i="29"/>
  <c r="D2112" i="29"/>
  <c r="C2112" i="29"/>
  <c r="B2112" i="29"/>
  <c r="A2112" i="29"/>
  <c r="E2111" i="29"/>
  <c r="D2111" i="29"/>
  <c r="C2111" i="29"/>
  <c r="B2111" i="29"/>
  <c r="A2111" i="29"/>
  <c r="E2110" i="29"/>
  <c r="D2110" i="29"/>
  <c r="C2110" i="29"/>
  <c r="B2110" i="29"/>
  <c r="A2110" i="29"/>
  <c r="E2109" i="29"/>
  <c r="D2109" i="29"/>
  <c r="C2109" i="29"/>
  <c r="B2109" i="29"/>
  <c r="A2109" i="29"/>
  <c r="E2108" i="29"/>
  <c r="D2108" i="29"/>
  <c r="C2108" i="29"/>
  <c r="B2108" i="29"/>
  <c r="A2108" i="29"/>
  <c r="E2107" i="29"/>
  <c r="D2107" i="29"/>
  <c r="C2107" i="29"/>
  <c r="B2107" i="29"/>
  <c r="A2107" i="29"/>
  <c r="E2106" i="29"/>
  <c r="D2106" i="29"/>
  <c r="C2106" i="29"/>
  <c r="B2106" i="29"/>
  <c r="A2106" i="29"/>
  <c r="E2105" i="29"/>
  <c r="D2105" i="29"/>
  <c r="C2105" i="29"/>
  <c r="B2105" i="29"/>
  <c r="A2105" i="29"/>
  <c r="E2104" i="29"/>
  <c r="D2104" i="29"/>
  <c r="C2104" i="29"/>
  <c r="B2104" i="29"/>
  <c r="A2104" i="29"/>
  <c r="E2103" i="29"/>
  <c r="D2103" i="29"/>
  <c r="C2103" i="29"/>
  <c r="B2103" i="29"/>
  <c r="A2103" i="29"/>
  <c r="E2102" i="29"/>
  <c r="D2102" i="29"/>
  <c r="C2102" i="29"/>
  <c r="B2102" i="29"/>
  <c r="A2102" i="29"/>
  <c r="E2101" i="29"/>
  <c r="D2101" i="29"/>
  <c r="C2101" i="29"/>
  <c r="B2101" i="29"/>
  <c r="A2101" i="29"/>
  <c r="E2100" i="29"/>
  <c r="D2100" i="29"/>
  <c r="C2100" i="29"/>
  <c r="B2100" i="29"/>
  <c r="A2100" i="29"/>
  <c r="E2099" i="29"/>
  <c r="D2099" i="29"/>
  <c r="C2099" i="29"/>
  <c r="B2099" i="29"/>
  <c r="A2099" i="29"/>
  <c r="E2098" i="29"/>
  <c r="D2098" i="29"/>
  <c r="C2098" i="29"/>
  <c r="B2098" i="29"/>
  <c r="A2098" i="29"/>
  <c r="E2097" i="29"/>
  <c r="D2097" i="29"/>
  <c r="C2097" i="29"/>
  <c r="B2097" i="29"/>
  <c r="A2097" i="29"/>
  <c r="E2096" i="29"/>
  <c r="D2096" i="29"/>
  <c r="C2096" i="29"/>
  <c r="B2096" i="29"/>
  <c r="A2096" i="29"/>
  <c r="E2095" i="29"/>
  <c r="D2095" i="29"/>
  <c r="C2095" i="29"/>
  <c r="B2095" i="29"/>
  <c r="A2095" i="29"/>
  <c r="E2094" i="29"/>
  <c r="D2094" i="29"/>
  <c r="C2094" i="29"/>
  <c r="B2094" i="29"/>
  <c r="A2094" i="29"/>
  <c r="E2093" i="29"/>
  <c r="D2093" i="29"/>
  <c r="C2093" i="29"/>
  <c r="B2093" i="29"/>
  <c r="A2093" i="29"/>
  <c r="E2092" i="29"/>
  <c r="D2092" i="29"/>
  <c r="C2092" i="29"/>
  <c r="B2092" i="29"/>
  <c r="A2092" i="29"/>
  <c r="E2091" i="29"/>
  <c r="D2091" i="29"/>
  <c r="C2091" i="29"/>
  <c r="B2091" i="29"/>
  <c r="A2091" i="29"/>
  <c r="E2090" i="29"/>
  <c r="D2090" i="29"/>
  <c r="C2090" i="29"/>
  <c r="B2090" i="29"/>
  <c r="A2090" i="29"/>
  <c r="E2089" i="29"/>
  <c r="D2089" i="29"/>
  <c r="C2089" i="29"/>
  <c r="B2089" i="29"/>
  <c r="A2089" i="29"/>
  <c r="E2088" i="29"/>
  <c r="D2088" i="29"/>
  <c r="C2088" i="29"/>
  <c r="B2088" i="29"/>
  <c r="A2088" i="29"/>
  <c r="E2087" i="29"/>
  <c r="D2087" i="29"/>
  <c r="C2087" i="29"/>
  <c r="B2087" i="29"/>
  <c r="A2087" i="29"/>
  <c r="E2086" i="29"/>
  <c r="D2086" i="29"/>
  <c r="C2086" i="29"/>
  <c r="B2086" i="29"/>
  <c r="A2086" i="29"/>
  <c r="E2085" i="29"/>
  <c r="D2085" i="29"/>
  <c r="C2085" i="29"/>
  <c r="B2085" i="29"/>
  <c r="A2085" i="29"/>
  <c r="E2084" i="29"/>
  <c r="D2084" i="29"/>
  <c r="C2084" i="29"/>
  <c r="B2084" i="29"/>
  <c r="A2084" i="29"/>
  <c r="E2083" i="29"/>
  <c r="D2083" i="29"/>
  <c r="C2083" i="29"/>
  <c r="B2083" i="29"/>
  <c r="A2083" i="29"/>
  <c r="E2082" i="29"/>
  <c r="D2082" i="29"/>
  <c r="C2082" i="29"/>
  <c r="B2082" i="29"/>
  <c r="A2082" i="29"/>
  <c r="E2081" i="29"/>
  <c r="D2081" i="29"/>
  <c r="C2081" i="29"/>
  <c r="B2081" i="29"/>
  <c r="A2081" i="29"/>
  <c r="E2080" i="29"/>
  <c r="D2080" i="29"/>
  <c r="C2080" i="29"/>
  <c r="B2080" i="29"/>
  <c r="A2080" i="29"/>
  <c r="E2079" i="29"/>
  <c r="D2079" i="29"/>
  <c r="C2079" i="29"/>
  <c r="B2079" i="29"/>
  <c r="A2079" i="29"/>
  <c r="E2078" i="29"/>
  <c r="D2078" i="29"/>
  <c r="C2078" i="29"/>
  <c r="B2078" i="29"/>
  <c r="A2078" i="29"/>
  <c r="E2077" i="29"/>
  <c r="D2077" i="29"/>
  <c r="C2077" i="29"/>
  <c r="B2077" i="29"/>
  <c r="A2077" i="29"/>
  <c r="E2076" i="29"/>
  <c r="D2076" i="29"/>
  <c r="C2076" i="29"/>
  <c r="B2076" i="29"/>
  <c r="A2076" i="29"/>
  <c r="E2075" i="29"/>
  <c r="D2075" i="29"/>
  <c r="C2075" i="29"/>
  <c r="B2075" i="29"/>
  <c r="A2075" i="29"/>
  <c r="E2074" i="29"/>
  <c r="D2074" i="29"/>
  <c r="C2074" i="29"/>
  <c r="B2074" i="29"/>
  <c r="A2074" i="29"/>
  <c r="E2073" i="29"/>
  <c r="D2073" i="29"/>
  <c r="C2073" i="29"/>
  <c r="B2073" i="29"/>
  <c r="A2073" i="29"/>
  <c r="E2072" i="29"/>
  <c r="D2072" i="29"/>
  <c r="C2072" i="29"/>
  <c r="B2072" i="29"/>
  <c r="A2072" i="29"/>
  <c r="E2071" i="29"/>
  <c r="D2071" i="29"/>
  <c r="C2071" i="29"/>
  <c r="B2071" i="29"/>
  <c r="A2071" i="29"/>
  <c r="E2070" i="29"/>
  <c r="D2070" i="29"/>
  <c r="C2070" i="29"/>
  <c r="B2070" i="29"/>
  <c r="A2070" i="29"/>
  <c r="E2069" i="29"/>
  <c r="D2069" i="29"/>
  <c r="C2069" i="29"/>
  <c r="B2069" i="29"/>
  <c r="A2069" i="29"/>
  <c r="E2068" i="29"/>
  <c r="D2068" i="29"/>
  <c r="C2068" i="29"/>
  <c r="B2068" i="29"/>
  <c r="A2068" i="29"/>
  <c r="E2067" i="29"/>
  <c r="D2067" i="29"/>
  <c r="C2067" i="29"/>
  <c r="B2067" i="29"/>
  <c r="A2067" i="29"/>
  <c r="E2066" i="29"/>
  <c r="D2066" i="29"/>
  <c r="C2066" i="29"/>
  <c r="B2066" i="29"/>
  <c r="A2066" i="29"/>
  <c r="E2065" i="29"/>
  <c r="D2065" i="29"/>
  <c r="C2065" i="29"/>
  <c r="B2065" i="29"/>
  <c r="A2065" i="29"/>
  <c r="E2064" i="29"/>
  <c r="D2064" i="29"/>
  <c r="C2064" i="29"/>
  <c r="B2064" i="29"/>
  <c r="A2064" i="29"/>
  <c r="E2063" i="29"/>
  <c r="D2063" i="29"/>
  <c r="C2063" i="29"/>
  <c r="B2063" i="29"/>
  <c r="A2063" i="29"/>
  <c r="E2062" i="29"/>
  <c r="D2062" i="29"/>
  <c r="C2062" i="29"/>
  <c r="B2062" i="29"/>
  <c r="A2062" i="29"/>
  <c r="E2061" i="29"/>
  <c r="D2061" i="29"/>
  <c r="C2061" i="29"/>
  <c r="B2061" i="29"/>
  <c r="A2061" i="29"/>
  <c r="E2060" i="29"/>
  <c r="D2060" i="29"/>
  <c r="C2060" i="29"/>
  <c r="B2060" i="29"/>
  <c r="A2060" i="29"/>
  <c r="E2059" i="29"/>
  <c r="D2059" i="29"/>
  <c r="C2059" i="29"/>
  <c r="B2059" i="29"/>
  <c r="A2059" i="29"/>
  <c r="E2058" i="29"/>
  <c r="D2058" i="29"/>
  <c r="C2058" i="29"/>
  <c r="B2058" i="29"/>
  <c r="A2058" i="29"/>
  <c r="E2057" i="29"/>
  <c r="D2057" i="29"/>
  <c r="C2057" i="29"/>
  <c r="B2057" i="29"/>
  <c r="A2057" i="29"/>
  <c r="E2056" i="29"/>
  <c r="D2056" i="29"/>
  <c r="C2056" i="29"/>
  <c r="B2056" i="29"/>
  <c r="A2056" i="29"/>
  <c r="E2055" i="29"/>
  <c r="D2055" i="29"/>
  <c r="C2055" i="29"/>
  <c r="B2055" i="29"/>
  <c r="A2055" i="29"/>
  <c r="E2054" i="29"/>
  <c r="D2054" i="29"/>
  <c r="C2054" i="29"/>
  <c r="B2054" i="29"/>
  <c r="A2054" i="29"/>
  <c r="E2053" i="29"/>
  <c r="D2053" i="29"/>
  <c r="C2053" i="29"/>
  <c r="B2053" i="29"/>
  <c r="A2053" i="29"/>
  <c r="E2052" i="29"/>
  <c r="D2052" i="29"/>
  <c r="C2052" i="29"/>
  <c r="B2052" i="29"/>
  <c r="A2052" i="29"/>
  <c r="E2051" i="29"/>
  <c r="D2051" i="29"/>
  <c r="C2051" i="29"/>
  <c r="B2051" i="29"/>
  <c r="A2051" i="29"/>
  <c r="E2050" i="29"/>
  <c r="D2050" i="29"/>
  <c r="C2050" i="29"/>
  <c r="B2050" i="29"/>
  <c r="A2050" i="29"/>
  <c r="E2049" i="29"/>
  <c r="D2049" i="29"/>
  <c r="C2049" i="29"/>
  <c r="B2049" i="29"/>
  <c r="A2049" i="29"/>
  <c r="E2048" i="29"/>
  <c r="D2048" i="29"/>
  <c r="C2048" i="29"/>
  <c r="B2048" i="29"/>
  <c r="A2048" i="29"/>
  <c r="E2047" i="29"/>
  <c r="D2047" i="29"/>
  <c r="C2047" i="29"/>
  <c r="B2047" i="29"/>
  <c r="A2047" i="29"/>
  <c r="E2046" i="29"/>
  <c r="D2046" i="29"/>
  <c r="C2046" i="29"/>
  <c r="B2046" i="29"/>
  <c r="A2046" i="29"/>
  <c r="E2045" i="29"/>
  <c r="D2045" i="29"/>
  <c r="C2045" i="29"/>
  <c r="B2045" i="29"/>
  <c r="A2045" i="29"/>
  <c r="E2044" i="29"/>
  <c r="D2044" i="29"/>
  <c r="C2044" i="29"/>
  <c r="B2044" i="29"/>
  <c r="A2044" i="29"/>
  <c r="E2043" i="29"/>
  <c r="D2043" i="29"/>
  <c r="C2043" i="29"/>
  <c r="B2043" i="29"/>
  <c r="A2043" i="29"/>
  <c r="E2042" i="29"/>
  <c r="D2042" i="29"/>
  <c r="C2042" i="29"/>
  <c r="B2042" i="29"/>
  <c r="A2042" i="29"/>
  <c r="E2041" i="29"/>
  <c r="D2041" i="29"/>
  <c r="C2041" i="29"/>
  <c r="B2041" i="29"/>
  <c r="A2041" i="29"/>
  <c r="E2040" i="29"/>
  <c r="D2040" i="29"/>
  <c r="C2040" i="29"/>
  <c r="B2040" i="29"/>
  <c r="A2040" i="29"/>
  <c r="E2039" i="29"/>
  <c r="D2039" i="29"/>
  <c r="C2039" i="29"/>
  <c r="B2039" i="29"/>
  <c r="A2039" i="29"/>
  <c r="E2038" i="29"/>
  <c r="D2038" i="29"/>
  <c r="C2038" i="29"/>
  <c r="B2038" i="29"/>
  <c r="A2038" i="29"/>
  <c r="E2037" i="29"/>
  <c r="D2037" i="29"/>
  <c r="C2037" i="29"/>
  <c r="B2037" i="29"/>
  <c r="A2037" i="29"/>
  <c r="E2036" i="29"/>
  <c r="D2036" i="29"/>
  <c r="C2036" i="29"/>
  <c r="B2036" i="29"/>
  <c r="A2036" i="29"/>
  <c r="E2035" i="29"/>
  <c r="D2035" i="29"/>
  <c r="C2035" i="29"/>
  <c r="B2035" i="29"/>
  <c r="A2035" i="29"/>
  <c r="E2034" i="29"/>
  <c r="D2034" i="29"/>
  <c r="C2034" i="29"/>
  <c r="B2034" i="29"/>
  <c r="A2034" i="29"/>
  <c r="E2033" i="29"/>
  <c r="D2033" i="29"/>
  <c r="C2033" i="29"/>
  <c r="B2033" i="29"/>
  <c r="A2033" i="29"/>
  <c r="E2032" i="29"/>
  <c r="D2032" i="29"/>
  <c r="C2032" i="29"/>
  <c r="B2032" i="29"/>
  <c r="A2032" i="29"/>
  <c r="E2031" i="29"/>
  <c r="D2031" i="29"/>
  <c r="C2031" i="29"/>
  <c r="B2031" i="29"/>
  <c r="A2031" i="29"/>
  <c r="E2030" i="29"/>
  <c r="D2030" i="29"/>
  <c r="C2030" i="29"/>
  <c r="B2030" i="29"/>
  <c r="A2030" i="29"/>
  <c r="E2029" i="29"/>
  <c r="D2029" i="29"/>
  <c r="C2029" i="29"/>
  <c r="B2029" i="29"/>
  <c r="A2029" i="29"/>
  <c r="E2028" i="29"/>
  <c r="D2028" i="29"/>
  <c r="C2028" i="29"/>
  <c r="B2028" i="29"/>
  <c r="A2028" i="29"/>
  <c r="E2027" i="29"/>
  <c r="D2027" i="29"/>
  <c r="C2027" i="29"/>
  <c r="B2027" i="29"/>
  <c r="A2027" i="29"/>
  <c r="E2026" i="29"/>
  <c r="D2026" i="29"/>
  <c r="C2026" i="29"/>
  <c r="B2026" i="29"/>
  <c r="A2026" i="29"/>
  <c r="E2025" i="29"/>
  <c r="D2025" i="29"/>
  <c r="C2025" i="29"/>
  <c r="B2025" i="29"/>
  <c r="A2025" i="29"/>
  <c r="E2024" i="29"/>
  <c r="D2024" i="29"/>
  <c r="C2024" i="29"/>
  <c r="B2024" i="29"/>
  <c r="A2024" i="29"/>
  <c r="E2023" i="29"/>
  <c r="D2023" i="29"/>
  <c r="C2023" i="29"/>
  <c r="B2023" i="29"/>
  <c r="A2023" i="29"/>
  <c r="E2022" i="29"/>
  <c r="D2022" i="29"/>
  <c r="C2022" i="29"/>
  <c r="B2022" i="29"/>
  <c r="A2022" i="29"/>
  <c r="E2021" i="29"/>
  <c r="D2021" i="29"/>
  <c r="C2021" i="29"/>
  <c r="B2021" i="29"/>
  <c r="A2021" i="29"/>
  <c r="E2020" i="29"/>
  <c r="D2020" i="29"/>
  <c r="C2020" i="29"/>
  <c r="B2020" i="29"/>
  <c r="A2020" i="29"/>
  <c r="E2019" i="29"/>
  <c r="D2019" i="29"/>
  <c r="C2019" i="29"/>
  <c r="B2019" i="29"/>
  <c r="A2019" i="29"/>
  <c r="E2018" i="29"/>
  <c r="D2018" i="29"/>
  <c r="C2018" i="29"/>
  <c r="B2018" i="29"/>
  <c r="A2018" i="29"/>
  <c r="E2017" i="29"/>
  <c r="D2017" i="29"/>
  <c r="C2017" i="29"/>
  <c r="B2017" i="29"/>
  <c r="A2017" i="29"/>
  <c r="E2016" i="29"/>
  <c r="D2016" i="29"/>
  <c r="C2016" i="29"/>
  <c r="B2016" i="29"/>
  <c r="A2016" i="29"/>
  <c r="E2015" i="29"/>
  <c r="D2015" i="29"/>
  <c r="C2015" i="29"/>
  <c r="B2015" i="29"/>
  <c r="A2015" i="29"/>
  <c r="E2014" i="29"/>
  <c r="D2014" i="29"/>
  <c r="C2014" i="29"/>
  <c r="B2014" i="29"/>
  <c r="A2014" i="29"/>
  <c r="E2013" i="29"/>
  <c r="D2013" i="29"/>
  <c r="C2013" i="29"/>
  <c r="B2013" i="29"/>
  <c r="A2013" i="29"/>
  <c r="E2012" i="29"/>
  <c r="D2012" i="29"/>
  <c r="C2012" i="29"/>
  <c r="B2012" i="29"/>
  <c r="A2012" i="29"/>
  <c r="E2011" i="29"/>
  <c r="D2011" i="29"/>
  <c r="C2011" i="29"/>
  <c r="B2011" i="29"/>
  <c r="A2011" i="29"/>
  <c r="E2010" i="29"/>
  <c r="D2010" i="29"/>
  <c r="C2010" i="29"/>
  <c r="B2010" i="29"/>
  <c r="A2010" i="29"/>
  <c r="E2009" i="29"/>
  <c r="D2009" i="29"/>
  <c r="C2009" i="29"/>
  <c r="B2009" i="29"/>
  <c r="A2009" i="29"/>
  <c r="E2008" i="29"/>
  <c r="D2008" i="29"/>
  <c r="C2008" i="29"/>
  <c r="B2008" i="29"/>
  <c r="A2008" i="29"/>
  <c r="E2007" i="29"/>
  <c r="D2007" i="29"/>
  <c r="C2007" i="29"/>
  <c r="B2007" i="29"/>
  <c r="A2007" i="29"/>
  <c r="E2006" i="29"/>
  <c r="D2006" i="29"/>
  <c r="C2006" i="29"/>
  <c r="B2006" i="29"/>
  <c r="A2006" i="29"/>
  <c r="E2005" i="29"/>
  <c r="D2005" i="29"/>
  <c r="C2005" i="29"/>
  <c r="B2005" i="29"/>
  <c r="A2005" i="29"/>
  <c r="E2004" i="29"/>
  <c r="D2004" i="29"/>
  <c r="C2004" i="29"/>
  <c r="B2004" i="29"/>
  <c r="A2004" i="29"/>
  <c r="E2003" i="29"/>
  <c r="D2003" i="29"/>
  <c r="C2003" i="29"/>
  <c r="B2003" i="29"/>
  <c r="A2003" i="29"/>
  <c r="E2002" i="29"/>
  <c r="D2002" i="29"/>
  <c r="C2002" i="29"/>
  <c r="B2002" i="29"/>
  <c r="A2002" i="29"/>
  <c r="E2001" i="29"/>
  <c r="D2001" i="29"/>
  <c r="C2001" i="29"/>
  <c r="B2001" i="29"/>
  <c r="A2001" i="29"/>
  <c r="E2000" i="29"/>
  <c r="D2000" i="29"/>
  <c r="C2000" i="29"/>
  <c r="B2000" i="29"/>
  <c r="A2000" i="29"/>
  <c r="E1999" i="29"/>
  <c r="D1999" i="29"/>
  <c r="C1999" i="29"/>
  <c r="B1999" i="29"/>
  <c r="A1999" i="29"/>
  <c r="E1998" i="29"/>
  <c r="D1998" i="29"/>
  <c r="C1998" i="29"/>
  <c r="B1998" i="29"/>
  <c r="A1998" i="29"/>
  <c r="E1997" i="29"/>
  <c r="D1997" i="29"/>
  <c r="C1997" i="29"/>
  <c r="B1997" i="29"/>
  <c r="A1997" i="29"/>
  <c r="E1996" i="29"/>
  <c r="D1996" i="29"/>
  <c r="C1996" i="29"/>
  <c r="B1996" i="29"/>
  <c r="A1996" i="29"/>
  <c r="E1995" i="29"/>
  <c r="D1995" i="29"/>
  <c r="C1995" i="29"/>
  <c r="B1995" i="29"/>
  <c r="A1995" i="29"/>
  <c r="E1994" i="29"/>
  <c r="D1994" i="29"/>
  <c r="C1994" i="29"/>
  <c r="B1994" i="29"/>
  <c r="A1994" i="29"/>
  <c r="E1993" i="29"/>
  <c r="D1993" i="29"/>
  <c r="C1993" i="29"/>
  <c r="B1993" i="29"/>
  <c r="A1993" i="29"/>
  <c r="E1992" i="29"/>
  <c r="D1992" i="29"/>
  <c r="C1992" i="29"/>
  <c r="B1992" i="29"/>
  <c r="A1992" i="29"/>
  <c r="E1991" i="29"/>
  <c r="D1991" i="29"/>
  <c r="C1991" i="29"/>
  <c r="B1991" i="29"/>
  <c r="A1991" i="29"/>
  <c r="E1990" i="29"/>
  <c r="D1990" i="29"/>
  <c r="C1990" i="29"/>
  <c r="B1990" i="29"/>
  <c r="A1990" i="29"/>
  <c r="E1989" i="29"/>
  <c r="D1989" i="29"/>
  <c r="C1989" i="29"/>
  <c r="B1989" i="29"/>
  <c r="A1989" i="29"/>
  <c r="E1988" i="29"/>
  <c r="D1988" i="29"/>
  <c r="C1988" i="29"/>
  <c r="B1988" i="29"/>
  <c r="A1988" i="29"/>
  <c r="E1987" i="29"/>
  <c r="D1987" i="29"/>
  <c r="C1987" i="29"/>
  <c r="B1987" i="29"/>
  <c r="A1987" i="29"/>
  <c r="E1986" i="29"/>
  <c r="D1986" i="29"/>
  <c r="C1986" i="29"/>
  <c r="B1986" i="29"/>
  <c r="A1986" i="29"/>
  <c r="E1985" i="29"/>
  <c r="D1985" i="29"/>
  <c r="C1985" i="29"/>
  <c r="B1985" i="29"/>
  <c r="A1985" i="29"/>
  <c r="E1984" i="29"/>
  <c r="D1984" i="29"/>
  <c r="C1984" i="29"/>
  <c r="B1984" i="29"/>
  <c r="A1984" i="29"/>
  <c r="E1983" i="29"/>
  <c r="D1983" i="29"/>
  <c r="C1983" i="29"/>
  <c r="B1983" i="29"/>
  <c r="A1983" i="29"/>
  <c r="E1982" i="29"/>
  <c r="D1982" i="29"/>
  <c r="C1982" i="29"/>
  <c r="B1982" i="29"/>
  <c r="A1982" i="29"/>
  <c r="E1981" i="29"/>
  <c r="D1981" i="29"/>
  <c r="C1981" i="29"/>
  <c r="B1981" i="29"/>
  <c r="A1981" i="29"/>
  <c r="E1980" i="29"/>
  <c r="D1980" i="29"/>
  <c r="C1980" i="29"/>
  <c r="B1980" i="29"/>
  <c r="A1980" i="29"/>
  <c r="E1979" i="29"/>
  <c r="D1979" i="29"/>
  <c r="C1979" i="29"/>
  <c r="B1979" i="29"/>
  <c r="A1979" i="29"/>
  <c r="E1978" i="29"/>
  <c r="D1978" i="29"/>
  <c r="C1978" i="29"/>
  <c r="B1978" i="29"/>
  <c r="A1978" i="29"/>
  <c r="E1977" i="29"/>
  <c r="D1977" i="29"/>
  <c r="C1977" i="29"/>
  <c r="B1977" i="29"/>
  <c r="A1977" i="29"/>
  <c r="E1976" i="29"/>
  <c r="D1976" i="29"/>
  <c r="C1976" i="29"/>
  <c r="B1976" i="29"/>
  <c r="A1976" i="29"/>
  <c r="E1975" i="29"/>
  <c r="D1975" i="29"/>
  <c r="C1975" i="29"/>
  <c r="B1975" i="29"/>
  <c r="A1975" i="29"/>
  <c r="E1974" i="29"/>
  <c r="D1974" i="29"/>
  <c r="C1974" i="29"/>
  <c r="B1974" i="29"/>
  <c r="A1974" i="29"/>
  <c r="E1973" i="29"/>
  <c r="D1973" i="29"/>
  <c r="C1973" i="29"/>
  <c r="B1973" i="29"/>
  <c r="A1973" i="29"/>
  <c r="E1972" i="29"/>
  <c r="D1972" i="29"/>
  <c r="C1972" i="29"/>
  <c r="B1972" i="29"/>
  <c r="A1972" i="29"/>
  <c r="E1971" i="29"/>
  <c r="D1971" i="29"/>
  <c r="C1971" i="29"/>
  <c r="B1971" i="29"/>
  <c r="A1971" i="29"/>
  <c r="E1970" i="29"/>
  <c r="D1970" i="29"/>
  <c r="C1970" i="29"/>
  <c r="B1970" i="29"/>
  <c r="A1970" i="29"/>
  <c r="E1969" i="29"/>
  <c r="D1969" i="29"/>
  <c r="C1969" i="29"/>
  <c r="B1969" i="29"/>
  <c r="A1969" i="29"/>
  <c r="E1968" i="29"/>
  <c r="D1968" i="29"/>
  <c r="C1968" i="29"/>
  <c r="B1968" i="29"/>
  <c r="A1968" i="29"/>
  <c r="E1967" i="29"/>
  <c r="D1967" i="29"/>
  <c r="C1967" i="29"/>
  <c r="B1967" i="29"/>
  <c r="A1967" i="29"/>
  <c r="E1966" i="29"/>
  <c r="D1966" i="29"/>
  <c r="C1966" i="29"/>
  <c r="B1966" i="29"/>
  <c r="A1966" i="29"/>
  <c r="E1965" i="29"/>
  <c r="D1965" i="29"/>
  <c r="C1965" i="29"/>
  <c r="B1965" i="29"/>
  <c r="A1965" i="29"/>
  <c r="E1964" i="29"/>
  <c r="D1964" i="29"/>
  <c r="C1964" i="29"/>
  <c r="B1964" i="29"/>
  <c r="A1964" i="29"/>
  <c r="E1963" i="29"/>
  <c r="D1963" i="29"/>
  <c r="C1963" i="29"/>
  <c r="B1963" i="29"/>
  <c r="A1963" i="29"/>
  <c r="E1962" i="29"/>
  <c r="D1962" i="29"/>
  <c r="C1962" i="29"/>
  <c r="B1962" i="29"/>
  <c r="A1962" i="29"/>
  <c r="E1961" i="29"/>
  <c r="D1961" i="29"/>
  <c r="C1961" i="29"/>
  <c r="B1961" i="29"/>
  <c r="A1961" i="29"/>
  <c r="E1960" i="29"/>
  <c r="D1960" i="29"/>
  <c r="C1960" i="29"/>
  <c r="B1960" i="29"/>
  <c r="A1960" i="29"/>
  <c r="E1959" i="29"/>
  <c r="D1959" i="29"/>
  <c r="C1959" i="29"/>
  <c r="B1959" i="29"/>
  <c r="A1959" i="29"/>
  <c r="E1958" i="29"/>
  <c r="D1958" i="29"/>
  <c r="C1958" i="29"/>
  <c r="B1958" i="29"/>
  <c r="A1958" i="29"/>
  <c r="E1957" i="29"/>
  <c r="D1957" i="29"/>
  <c r="C1957" i="29"/>
  <c r="B1957" i="29"/>
  <c r="A1957" i="29"/>
  <c r="E1956" i="29"/>
  <c r="D1956" i="29"/>
  <c r="C1956" i="29"/>
  <c r="B1956" i="29"/>
  <c r="A1956" i="29"/>
  <c r="E1955" i="29"/>
  <c r="D1955" i="29"/>
  <c r="C1955" i="29"/>
  <c r="B1955" i="29"/>
  <c r="A1955" i="29"/>
  <c r="E1954" i="29"/>
  <c r="D1954" i="29"/>
  <c r="C1954" i="29"/>
  <c r="B1954" i="29"/>
  <c r="A1954" i="29"/>
  <c r="E1953" i="29"/>
  <c r="D1953" i="29"/>
  <c r="C1953" i="29"/>
  <c r="B1953" i="29"/>
  <c r="A1953" i="29"/>
  <c r="E1952" i="29"/>
  <c r="D1952" i="29"/>
  <c r="C1952" i="29"/>
  <c r="B1952" i="29"/>
  <c r="A1952" i="29"/>
  <c r="E1951" i="29"/>
  <c r="D1951" i="29"/>
  <c r="C1951" i="29"/>
  <c r="B1951" i="29"/>
  <c r="A1951" i="29"/>
  <c r="E1950" i="29"/>
  <c r="D1950" i="29"/>
  <c r="C1950" i="29"/>
  <c r="B1950" i="29"/>
  <c r="A1950" i="29"/>
  <c r="E1949" i="29"/>
  <c r="D1949" i="29"/>
  <c r="C1949" i="29"/>
  <c r="B1949" i="29"/>
  <c r="A1949" i="29"/>
  <c r="E1948" i="29"/>
  <c r="D1948" i="29"/>
  <c r="C1948" i="29"/>
  <c r="B1948" i="29"/>
  <c r="A1948" i="29"/>
  <c r="E1947" i="29"/>
  <c r="D1947" i="29"/>
  <c r="C1947" i="29"/>
  <c r="B1947" i="29"/>
  <c r="A1947" i="29"/>
  <c r="E1946" i="29"/>
  <c r="D1946" i="29"/>
  <c r="C1946" i="29"/>
  <c r="B1946" i="29"/>
  <c r="A1946" i="29"/>
  <c r="E1945" i="29"/>
  <c r="D1945" i="29"/>
  <c r="C1945" i="29"/>
  <c r="B1945" i="29"/>
  <c r="A1945" i="29"/>
  <c r="E1944" i="29"/>
  <c r="D1944" i="29"/>
  <c r="C1944" i="29"/>
  <c r="B1944" i="29"/>
  <c r="A1944" i="29"/>
  <c r="E1943" i="29"/>
  <c r="D1943" i="29"/>
  <c r="C1943" i="29"/>
  <c r="B1943" i="29"/>
  <c r="A1943" i="29"/>
  <c r="E1942" i="29"/>
  <c r="D1942" i="29"/>
  <c r="C1942" i="29"/>
  <c r="B1942" i="29"/>
  <c r="A1942" i="29"/>
  <c r="E1941" i="29"/>
  <c r="D1941" i="29"/>
  <c r="C1941" i="29"/>
  <c r="B1941" i="29"/>
  <c r="A1941" i="29"/>
  <c r="E1940" i="29"/>
  <c r="D1940" i="29"/>
  <c r="C1940" i="29"/>
  <c r="B1940" i="29"/>
  <c r="A1940" i="29"/>
  <c r="E1939" i="29"/>
  <c r="D1939" i="29"/>
  <c r="C1939" i="29"/>
  <c r="B1939" i="29"/>
  <c r="A1939" i="29"/>
  <c r="E1938" i="29"/>
  <c r="D1938" i="29"/>
  <c r="C1938" i="29"/>
  <c r="B1938" i="29"/>
  <c r="A1938" i="29"/>
  <c r="E1937" i="29"/>
  <c r="D1937" i="29"/>
  <c r="C1937" i="29"/>
  <c r="B1937" i="29"/>
  <c r="A1937" i="29"/>
  <c r="E1936" i="29"/>
  <c r="D1936" i="29"/>
  <c r="C1936" i="29"/>
  <c r="B1936" i="29"/>
  <c r="A1936" i="29"/>
  <c r="E1935" i="29"/>
  <c r="D1935" i="29"/>
  <c r="C1935" i="29"/>
  <c r="B1935" i="29"/>
  <c r="A1935" i="29"/>
  <c r="E1934" i="29"/>
  <c r="D1934" i="29"/>
  <c r="C1934" i="29"/>
  <c r="B1934" i="29"/>
  <c r="A1934" i="29"/>
  <c r="E1933" i="29"/>
  <c r="D1933" i="29"/>
  <c r="C1933" i="29"/>
  <c r="B1933" i="29"/>
  <c r="A1933" i="29"/>
  <c r="E1932" i="29"/>
  <c r="D1932" i="29"/>
  <c r="C1932" i="29"/>
  <c r="B1932" i="29"/>
  <c r="A1932" i="29"/>
  <c r="E1931" i="29"/>
  <c r="D1931" i="29"/>
  <c r="C1931" i="29"/>
  <c r="B1931" i="29"/>
  <c r="A1931" i="29"/>
  <c r="E1930" i="29"/>
  <c r="D1930" i="29"/>
  <c r="C1930" i="29"/>
  <c r="B1930" i="29"/>
  <c r="A1930" i="29"/>
  <c r="E1929" i="29"/>
  <c r="D1929" i="29"/>
  <c r="C1929" i="29"/>
  <c r="B1929" i="29"/>
  <c r="A1929" i="29"/>
  <c r="E1928" i="29"/>
  <c r="D1928" i="29"/>
  <c r="C1928" i="29"/>
  <c r="B1928" i="29"/>
  <c r="A1928" i="29"/>
  <c r="E1927" i="29"/>
  <c r="D1927" i="29"/>
  <c r="C1927" i="29"/>
  <c r="B1927" i="29"/>
  <c r="A1927" i="29"/>
  <c r="E1926" i="29"/>
  <c r="D1926" i="29"/>
  <c r="C1926" i="29"/>
  <c r="B1926" i="29"/>
  <c r="A1926" i="29"/>
  <c r="E1925" i="29"/>
  <c r="D1925" i="29"/>
  <c r="C1925" i="29"/>
  <c r="B1925" i="29"/>
  <c r="A1925" i="29"/>
  <c r="E1924" i="29"/>
  <c r="D1924" i="29"/>
  <c r="C1924" i="29"/>
  <c r="B1924" i="29"/>
  <c r="A1924" i="29"/>
  <c r="E1923" i="29"/>
  <c r="D1923" i="29"/>
  <c r="C1923" i="29"/>
  <c r="B1923" i="29"/>
  <c r="A1923" i="29"/>
  <c r="E1922" i="29"/>
  <c r="D1922" i="29"/>
  <c r="C1922" i="29"/>
  <c r="B1922" i="29"/>
  <c r="A1922" i="29"/>
  <c r="E1921" i="29"/>
  <c r="D1921" i="29"/>
  <c r="C1921" i="29"/>
  <c r="B1921" i="29"/>
  <c r="A1921" i="29"/>
  <c r="E1920" i="29"/>
  <c r="D1920" i="29"/>
  <c r="C1920" i="29"/>
  <c r="B1920" i="29"/>
  <c r="A1920" i="29"/>
  <c r="E1919" i="29"/>
  <c r="D1919" i="29"/>
  <c r="C1919" i="29"/>
  <c r="B1919" i="29"/>
  <c r="A1919" i="29"/>
  <c r="E1918" i="29"/>
  <c r="D1918" i="29"/>
  <c r="C1918" i="29"/>
  <c r="B1918" i="29"/>
  <c r="A1918" i="29"/>
  <c r="E1917" i="29"/>
  <c r="D1917" i="29"/>
  <c r="C1917" i="29"/>
  <c r="B1917" i="29"/>
  <c r="A1917" i="29"/>
  <c r="E1916" i="29"/>
  <c r="D1916" i="29"/>
  <c r="C1916" i="29"/>
  <c r="B1916" i="29"/>
  <c r="A1916" i="29"/>
  <c r="E1915" i="29"/>
  <c r="D1915" i="29"/>
  <c r="C1915" i="29"/>
  <c r="B1915" i="29"/>
  <c r="A1915" i="29"/>
  <c r="E1914" i="29"/>
  <c r="D1914" i="29"/>
  <c r="C1914" i="29"/>
  <c r="B1914" i="29"/>
  <c r="A1914" i="29"/>
  <c r="E1913" i="29"/>
  <c r="D1913" i="29"/>
  <c r="C1913" i="29"/>
  <c r="B1913" i="29"/>
  <c r="A1913" i="29"/>
  <c r="E1912" i="29"/>
  <c r="D1912" i="29"/>
  <c r="C1912" i="29"/>
  <c r="B1912" i="29"/>
  <c r="A1912" i="29"/>
  <c r="E1911" i="29"/>
  <c r="D1911" i="29"/>
  <c r="C1911" i="29"/>
  <c r="B1911" i="29"/>
  <c r="A1911" i="29"/>
  <c r="E1910" i="29"/>
  <c r="D1910" i="29"/>
  <c r="C1910" i="29"/>
  <c r="B1910" i="29"/>
  <c r="A1910" i="29"/>
  <c r="E1909" i="29"/>
  <c r="D1909" i="29"/>
  <c r="C1909" i="29"/>
  <c r="B1909" i="29"/>
  <c r="A1909" i="29"/>
  <c r="E1908" i="29"/>
  <c r="D1908" i="29"/>
  <c r="C1908" i="29"/>
  <c r="B1908" i="29"/>
  <c r="A1908" i="29"/>
  <c r="E1907" i="29"/>
  <c r="D1907" i="29"/>
  <c r="C1907" i="29"/>
  <c r="B1907" i="29"/>
  <c r="A1907" i="29"/>
  <c r="E1906" i="29"/>
  <c r="D1906" i="29"/>
  <c r="C1906" i="29"/>
  <c r="B1906" i="29"/>
  <c r="A1906" i="29"/>
  <c r="E1905" i="29"/>
  <c r="D1905" i="29"/>
  <c r="C1905" i="29"/>
  <c r="B1905" i="29"/>
  <c r="A1905" i="29"/>
  <c r="E1904" i="29"/>
  <c r="D1904" i="29"/>
  <c r="C1904" i="29"/>
  <c r="B1904" i="29"/>
  <c r="A1904" i="29"/>
  <c r="E1903" i="29"/>
  <c r="D1903" i="29"/>
  <c r="C1903" i="29"/>
  <c r="B1903" i="29"/>
  <c r="A1903" i="29"/>
  <c r="E1902" i="29"/>
  <c r="D1902" i="29"/>
  <c r="C1902" i="29"/>
  <c r="B1902" i="29"/>
  <c r="A1902" i="29"/>
  <c r="E1901" i="29"/>
  <c r="D1901" i="29"/>
  <c r="C1901" i="29"/>
  <c r="B1901" i="29"/>
  <c r="A1901" i="29"/>
  <c r="E1900" i="29"/>
  <c r="D1900" i="29"/>
  <c r="C1900" i="29"/>
  <c r="B1900" i="29"/>
  <c r="A1900" i="29"/>
  <c r="E1899" i="29"/>
  <c r="D1899" i="29"/>
  <c r="C1899" i="29"/>
  <c r="B1899" i="29"/>
  <c r="A1899" i="29"/>
  <c r="E1898" i="29"/>
  <c r="D1898" i="29"/>
  <c r="C1898" i="29"/>
  <c r="B1898" i="29"/>
  <c r="A1898" i="29"/>
  <c r="E1897" i="29"/>
  <c r="D1897" i="29"/>
  <c r="C1897" i="29"/>
  <c r="B1897" i="29"/>
  <c r="A1897" i="29"/>
  <c r="E1896" i="29"/>
  <c r="D1896" i="29"/>
  <c r="C1896" i="29"/>
  <c r="B1896" i="29"/>
  <c r="A1896" i="29"/>
  <c r="E1895" i="29"/>
  <c r="D1895" i="29"/>
  <c r="C1895" i="29"/>
  <c r="B1895" i="29"/>
  <c r="A1895" i="29"/>
  <c r="E1894" i="29"/>
  <c r="D1894" i="29"/>
  <c r="C1894" i="29"/>
  <c r="B1894" i="29"/>
  <c r="A1894" i="29"/>
  <c r="E1893" i="29"/>
  <c r="D1893" i="29"/>
  <c r="C1893" i="29"/>
  <c r="B1893" i="29"/>
  <c r="A1893" i="29"/>
  <c r="E1892" i="29"/>
  <c r="D1892" i="29"/>
  <c r="C1892" i="29"/>
  <c r="B1892" i="29"/>
  <c r="A1892" i="29"/>
  <c r="E1891" i="29"/>
  <c r="D1891" i="29"/>
  <c r="C1891" i="29"/>
  <c r="B1891" i="29"/>
  <c r="A1891" i="29"/>
  <c r="E1890" i="29"/>
  <c r="D1890" i="29"/>
  <c r="C1890" i="29"/>
  <c r="B1890" i="29"/>
  <c r="A1890" i="29"/>
  <c r="E1889" i="29"/>
  <c r="D1889" i="29"/>
  <c r="C1889" i="29"/>
  <c r="B1889" i="29"/>
  <c r="A1889" i="29"/>
  <c r="E1888" i="29"/>
  <c r="D1888" i="29"/>
  <c r="C1888" i="29"/>
  <c r="B1888" i="29"/>
  <c r="A1888" i="29"/>
  <c r="E1887" i="29"/>
  <c r="D1887" i="29"/>
  <c r="C1887" i="29"/>
  <c r="B1887" i="29"/>
  <c r="A1887" i="29"/>
  <c r="E1886" i="29"/>
  <c r="D1886" i="29"/>
  <c r="C1886" i="29"/>
  <c r="B1886" i="29"/>
  <c r="A1886" i="29"/>
  <c r="E1885" i="29"/>
  <c r="D1885" i="29"/>
  <c r="C1885" i="29"/>
  <c r="B1885" i="29"/>
  <c r="A1885" i="29"/>
  <c r="E1884" i="29"/>
  <c r="D1884" i="29"/>
  <c r="C1884" i="29"/>
  <c r="B1884" i="29"/>
  <c r="A1884" i="29"/>
  <c r="E1883" i="29"/>
  <c r="D1883" i="29"/>
  <c r="C1883" i="29"/>
  <c r="B1883" i="29"/>
  <c r="A1883" i="29"/>
  <c r="E1882" i="29"/>
  <c r="D1882" i="29"/>
  <c r="C1882" i="29"/>
  <c r="B1882" i="29"/>
  <c r="A1882" i="29"/>
  <c r="E1881" i="29"/>
  <c r="D1881" i="29"/>
  <c r="C1881" i="29"/>
  <c r="B1881" i="29"/>
  <c r="A1881" i="29"/>
  <c r="E1880" i="29"/>
  <c r="D1880" i="29"/>
  <c r="C1880" i="29"/>
  <c r="B1880" i="29"/>
  <c r="A1880" i="29"/>
  <c r="E1879" i="29"/>
  <c r="D1879" i="29"/>
  <c r="C1879" i="29"/>
  <c r="B1879" i="29"/>
  <c r="A1879" i="29"/>
  <c r="E1878" i="29"/>
  <c r="D1878" i="29"/>
  <c r="C1878" i="29"/>
  <c r="B1878" i="29"/>
  <c r="A1878" i="29"/>
  <c r="E1877" i="29"/>
  <c r="D1877" i="29"/>
  <c r="C1877" i="29"/>
  <c r="B1877" i="29"/>
  <c r="A1877" i="29"/>
  <c r="E1876" i="29"/>
  <c r="D1876" i="29"/>
  <c r="C1876" i="29"/>
  <c r="B1876" i="29"/>
  <c r="A1876" i="29"/>
  <c r="E1875" i="29"/>
  <c r="D1875" i="29"/>
  <c r="C1875" i="29"/>
  <c r="B1875" i="29"/>
  <c r="A1875" i="29"/>
  <c r="E1874" i="29"/>
  <c r="D1874" i="29"/>
  <c r="C1874" i="29"/>
  <c r="B1874" i="29"/>
  <c r="A1874" i="29"/>
  <c r="E1873" i="29"/>
  <c r="D1873" i="29"/>
  <c r="C1873" i="29"/>
  <c r="B1873" i="29"/>
  <c r="A1873" i="29"/>
  <c r="E1872" i="29"/>
  <c r="D1872" i="29"/>
  <c r="C1872" i="29"/>
  <c r="B1872" i="29"/>
  <c r="A1872" i="29"/>
  <c r="E1871" i="29"/>
  <c r="D1871" i="29"/>
  <c r="C1871" i="29"/>
  <c r="B1871" i="29"/>
  <c r="A1871" i="29"/>
  <c r="E1870" i="29"/>
  <c r="D1870" i="29"/>
  <c r="C1870" i="29"/>
  <c r="B1870" i="29"/>
  <c r="A1870" i="29"/>
  <c r="E1869" i="29"/>
  <c r="D1869" i="29"/>
  <c r="C1869" i="29"/>
  <c r="B1869" i="29"/>
  <c r="A1869" i="29"/>
  <c r="E1868" i="29"/>
  <c r="D1868" i="29"/>
  <c r="C1868" i="29"/>
  <c r="B1868" i="29"/>
  <c r="A1868" i="29"/>
  <c r="E1867" i="29"/>
  <c r="D1867" i="29"/>
  <c r="C1867" i="29"/>
  <c r="B1867" i="29"/>
  <c r="A1867" i="29"/>
  <c r="E1866" i="29"/>
  <c r="D1866" i="29"/>
  <c r="C1866" i="29"/>
  <c r="B1866" i="29"/>
  <c r="A1866" i="29"/>
  <c r="E1865" i="29"/>
  <c r="D1865" i="29"/>
  <c r="C1865" i="29"/>
  <c r="B1865" i="29"/>
  <c r="A1865" i="29"/>
  <c r="E1864" i="29"/>
  <c r="D1864" i="29"/>
  <c r="C1864" i="29"/>
  <c r="B1864" i="29"/>
  <c r="A1864" i="29"/>
  <c r="E1863" i="29"/>
  <c r="D1863" i="29"/>
  <c r="C1863" i="29"/>
  <c r="B1863" i="29"/>
  <c r="A1863" i="29"/>
  <c r="E1862" i="29"/>
  <c r="D1862" i="29"/>
  <c r="C1862" i="29"/>
  <c r="B1862" i="29"/>
  <c r="A1862" i="29"/>
  <c r="E1861" i="29"/>
  <c r="D1861" i="29"/>
  <c r="C1861" i="29"/>
  <c r="B1861" i="29"/>
  <c r="A1861" i="29"/>
  <c r="E1860" i="29"/>
  <c r="D1860" i="29"/>
  <c r="C1860" i="29"/>
  <c r="B1860" i="29"/>
  <c r="A1860" i="29"/>
  <c r="E1859" i="29"/>
  <c r="D1859" i="29"/>
  <c r="C1859" i="29"/>
  <c r="B1859" i="29"/>
  <c r="A1859" i="29"/>
  <c r="E1858" i="29"/>
  <c r="D1858" i="29"/>
  <c r="C1858" i="29"/>
  <c r="B1858" i="29"/>
  <c r="A1858" i="29"/>
  <c r="E1857" i="29"/>
  <c r="D1857" i="29"/>
  <c r="C1857" i="29"/>
  <c r="B1857" i="29"/>
  <c r="A1857" i="29"/>
  <c r="E1856" i="29"/>
  <c r="D1856" i="29"/>
  <c r="C1856" i="29"/>
  <c r="B1856" i="29"/>
  <c r="A1856" i="29"/>
  <c r="E1855" i="29"/>
  <c r="D1855" i="29"/>
  <c r="C1855" i="29"/>
  <c r="B1855" i="29"/>
  <c r="A1855" i="29"/>
  <c r="E1854" i="29"/>
  <c r="D1854" i="29"/>
  <c r="C1854" i="29"/>
  <c r="B1854" i="29"/>
  <c r="A1854" i="29"/>
  <c r="E1853" i="29"/>
  <c r="D1853" i="29"/>
  <c r="C1853" i="29"/>
  <c r="B1853" i="29"/>
  <c r="A1853" i="29"/>
  <c r="E1852" i="29"/>
  <c r="D1852" i="29"/>
  <c r="C1852" i="29"/>
  <c r="B1852" i="29"/>
  <c r="A1852" i="29"/>
  <c r="E1851" i="29"/>
  <c r="D1851" i="29"/>
  <c r="C1851" i="29"/>
  <c r="B1851" i="29"/>
  <c r="A1851" i="29"/>
  <c r="E1850" i="29"/>
  <c r="D1850" i="29"/>
  <c r="C1850" i="29"/>
  <c r="B1850" i="29"/>
  <c r="A1850" i="29"/>
  <c r="E1849" i="29"/>
  <c r="D1849" i="29"/>
  <c r="C1849" i="29"/>
  <c r="B1849" i="29"/>
  <c r="A1849" i="29"/>
  <c r="E1848" i="29"/>
  <c r="D1848" i="29"/>
  <c r="C1848" i="29"/>
  <c r="B1848" i="29"/>
  <c r="A1848" i="29"/>
  <c r="E1847" i="29"/>
  <c r="D1847" i="29"/>
  <c r="C1847" i="29"/>
  <c r="B1847" i="29"/>
  <c r="A1847" i="29"/>
  <c r="E1846" i="29"/>
  <c r="D1846" i="29"/>
  <c r="C1846" i="29"/>
  <c r="B1846" i="29"/>
  <c r="A1846" i="29"/>
  <c r="E1845" i="29"/>
  <c r="D1845" i="29"/>
  <c r="C1845" i="29"/>
  <c r="B1845" i="29"/>
  <c r="A1845" i="29"/>
  <c r="E1844" i="29"/>
  <c r="D1844" i="29"/>
  <c r="C1844" i="29"/>
  <c r="B1844" i="29"/>
  <c r="A1844" i="29"/>
  <c r="E1843" i="29"/>
  <c r="D1843" i="29"/>
  <c r="C1843" i="29"/>
  <c r="B1843" i="29"/>
  <c r="A1843" i="29"/>
  <c r="E1842" i="29"/>
  <c r="D1842" i="29"/>
  <c r="C1842" i="29"/>
  <c r="B1842" i="29"/>
  <c r="A1842" i="29"/>
  <c r="E1841" i="29"/>
  <c r="D1841" i="29"/>
  <c r="C1841" i="29"/>
  <c r="B1841" i="29"/>
  <c r="A1841" i="29"/>
  <c r="E1840" i="29"/>
  <c r="D1840" i="29"/>
  <c r="C1840" i="29"/>
  <c r="B1840" i="29"/>
  <c r="A1840" i="29"/>
  <c r="E1839" i="29"/>
  <c r="D1839" i="29"/>
  <c r="C1839" i="29"/>
  <c r="B1839" i="29"/>
  <c r="A1839" i="29"/>
  <c r="E1838" i="29"/>
  <c r="D1838" i="29"/>
  <c r="C1838" i="29"/>
  <c r="B1838" i="29"/>
  <c r="A1838" i="29"/>
  <c r="E1837" i="29"/>
  <c r="D1837" i="29"/>
  <c r="C1837" i="29"/>
  <c r="B1837" i="29"/>
  <c r="A1837" i="29"/>
  <c r="E1836" i="29"/>
  <c r="D1836" i="29"/>
  <c r="C1836" i="29"/>
  <c r="B1836" i="29"/>
  <c r="A1836" i="29"/>
  <c r="E1835" i="29"/>
  <c r="D1835" i="29"/>
  <c r="C1835" i="29"/>
  <c r="B1835" i="29"/>
  <c r="A1835" i="29"/>
  <c r="E1834" i="29"/>
  <c r="D1834" i="29"/>
  <c r="C1834" i="29"/>
  <c r="B1834" i="29"/>
  <c r="A1834" i="29"/>
  <c r="E1833" i="29"/>
  <c r="D1833" i="29"/>
  <c r="C1833" i="29"/>
  <c r="B1833" i="29"/>
  <c r="A1833" i="29"/>
  <c r="E1832" i="29"/>
  <c r="D1832" i="29"/>
  <c r="C1832" i="29"/>
  <c r="B1832" i="29"/>
  <c r="A1832" i="29"/>
  <c r="E1831" i="29"/>
  <c r="D1831" i="29"/>
  <c r="C1831" i="29"/>
  <c r="B1831" i="29"/>
  <c r="A1831" i="29"/>
  <c r="E1830" i="29"/>
  <c r="D1830" i="29"/>
  <c r="C1830" i="29"/>
  <c r="B1830" i="29"/>
  <c r="A1830" i="29"/>
  <c r="E1829" i="29"/>
  <c r="D1829" i="29"/>
  <c r="C1829" i="29"/>
  <c r="B1829" i="29"/>
  <c r="A1829" i="29"/>
  <c r="E1828" i="29"/>
  <c r="D1828" i="29"/>
  <c r="C1828" i="29"/>
  <c r="B1828" i="29"/>
  <c r="A1828" i="29"/>
  <c r="E1827" i="29"/>
  <c r="D1827" i="29"/>
  <c r="C1827" i="29"/>
  <c r="B1827" i="29"/>
  <c r="A1827" i="29"/>
  <c r="E1826" i="29"/>
  <c r="D1826" i="29"/>
  <c r="C1826" i="29"/>
  <c r="B1826" i="29"/>
  <c r="A1826" i="29"/>
  <c r="E1825" i="29"/>
  <c r="D1825" i="29"/>
  <c r="C1825" i="29"/>
  <c r="B1825" i="29"/>
  <c r="A1825" i="29"/>
  <c r="E1824" i="29"/>
  <c r="D1824" i="29"/>
  <c r="C1824" i="29"/>
  <c r="B1824" i="29"/>
  <c r="A1824" i="29"/>
  <c r="E1823" i="29"/>
  <c r="D1823" i="29"/>
  <c r="C1823" i="29"/>
  <c r="B1823" i="29"/>
  <c r="A1823" i="29"/>
  <c r="E1822" i="29"/>
  <c r="D1822" i="29"/>
  <c r="C1822" i="29"/>
  <c r="B1822" i="29"/>
  <c r="A1822" i="29"/>
  <c r="E1821" i="29"/>
  <c r="D1821" i="29"/>
  <c r="C1821" i="29"/>
  <c r="B1821" i="29"/>
  <c r="A1821" i="29"/>
  <c r="E1820" i="29"/>
  <c r="D1820" i="29"/>
  <c r="C1820" i="29"/>
  <c r="B1820" i="29"/>
  <c r="A1820" i="29"/>
  <c r="E1819" i="29"/>
  <c r="D1819" i="29"/>
  <c r="C1819" i="29"/>
  <c r="B1819" i="29"/>
  <c r="A1819" i="29"/>
  <c r="E1818" i="29"/>
  <c r="D1818" i="29"/>
  <c r="C1818" i="29"/>
  <c r="B1818" i="29"/>
  <c r="A1818" i="29"/>
  <c r="E1817" i="29"/>
  <c r="D1817" i="29"/>
  <c r="C1817" i="29"/>
  <c r="B1817" i="29"/>
  <c r="A1817" i="29"/>
  <c r="E1816" i="29"/>
  <c r="D1816" i="29"/>
  <c r="C1816" i="29"/>
  <c r="B1816" i="29"/>
  <c r="A1816" i="29"/>
  <c r="E1815" i="29"/>
  <c r="D1815" i="29"/>
  <c r="C1815" i="29"/>
  <c r="B1815" i="29"/>
  <c r="A1815" i="29"/>
  <c r="E1814" i="29"/>
  <c r="D1814" i="29"/>
  <c r="C1814" i="29"/>
  <c r="B1814" i="29"/>
  <c r="A1814" i="29"/>
  <c r="E1813" i="29"/>
  <c r="D1813" i="29"/>
  <c r="C1813" i="29"/>
  <c r="B1813" i="29"/>
  <c r="A1813" i="29"/>
  <c r="E1812" i="29"/>
  <c r="D1812" i="29"/>
  <c r="C1812" i="29"/>
  <c r="B1812" i="29"/>
  <c r="A1812" i="29"/>
  <c r="E1811" i="29"/>
  <c r="D1811" i="29"/>
  <c r="C1811" i="29"/>
  <c r="B1811" i="29"/>
  <c r="A1811" i="29"/>
  <c r="E1810" i="29"/>
  <c r="D1810" i="29"/>
  <c r="C1810" i="29"/>
  <c r="B1810" i="29"/>
  <c r="A1810" i="29"/>
  <c r="E1809" i="29"/>
  <c r="D1809" i="29"/>
  <c r="C1809" i="29"/>
  <c r="B1809" i="29"/>
  <c r="A1809" i="29"/>
  <c r="E1808" i="29"/>
  <c r="D1808" i="29"/>
  <c r="C1808" i="29"/>
  <c r="B1808" i="29"/>
  <c r="A1808" i="29"/>
  <c r="E1807" i="29"/>
  <c r="D1807" i="29"/>
  <c r="C1807" i="29"/>
  <c r="B1807" i="29"/>
  <c r="A1807" i="29"/>
  <c r="E1806" i="29"/>
  <c r="D1806" i="29"/>
  <c r="C1806" i="29"/>
  <c r="B1806" i="29"/>
  <c r="A1806" i="29"/>
  <c r="E1805" i="29"/>
  <c r="D1805" i="29"/>
  <c r="C1805" i="29"/>
  <c r="B1805" i="29"/>
  <c r="A1805" i="29"/>
  <c r="E1804" i="29"/>
  <c r="D1804" i="29"/>
  <c r="C1804" i="29"/>
  <c r="B1804" i="29"/>
  <c r="A1804" i="29"/>
  <c r="E1803" i="29"/>
  <c r="D1803" i="29"/>
  <c r="C1803" i="29"/>
  <c r="B1803" i="29"/>
  <c r="A1803" i="29"/>
  <c r="E1802" i="29"/>
  <c r="D1802" i="29"/>
  <c r="C1802" i="29"/>
  <c r="B1802" i="29"/>
  <c r="A1802" i="29"/>
  <c r="E1801" i="29"/>
  <c r="D1801" i="29"/>
  <c r="C1801" i="29"/>
  <c r="B1801" i="29"/>
  <c r="A1801" i="29"/>
  <c r="E1800" i="29"/>
  <c r="D1800" i="29"/>
  <c r="C1800" i="29"/>
  <c r="B1800" i="29"/>
  <c r="A1800" i="29"/>
  <c r="E1799" i="29"/>
  <c r="D1799" i="29"/>
  <c r="C1799" i="29"/>
  <c r="B1799" i="29"/>
  <c r="A1799" i="29"/>
  <c r="E1798" i="29"/>
  <c r="D1798" i="29"/>
  <c r="C1798" i="29"/>
  <c r="B1798" i="29"/>
  <c r="A1798" i="29"/>
  <c r="E1797" i="29"/>
  <c r="D1797" i="29"/>
  <c r="C1797" i="29"/>
  <c r="B1797" i="29"/>
  <c r="A1797" i="29"/>
  <c r="E1796" i="29"/>
  <c r="D1796" i="29"/>
  <c r="C1796" i="29"/>
  <c r="B1796" i="29"/>
  <c r="A1796" i="29"/>
  <c r="E1795" i="29"/>
  <c r="D1795" i="29"/>
  <c r="C1795" i="29"/>
  <c r="B1795" i="29"/>
  <c r="A1795" i="29"/>
  <c r="E1794" i="29"/>
  <c r="D1794" i="29"/>
  <c r="C1794" i="29"/>
  <c r="B1794" i="29"/>
  <c r="A1794" i="29"/>
  <c r="E1793" i="29"/>
  <c r="D1793" i="29"/>
  <c r="C1793" i="29"/>
  <c r="B1793" i="29"/>
  <c r="A1793" i="29"/>
  <c r="E1792" i="29"/>
  <c r="D1792" i="29"/>
  <c r="C1792" i="29"/>
  <c r="B1792" i="29"/>
  <c r="A1792" i="29"/>
  <c r="E1791" i="29"/>
  <c r="D1791" i="29"/>
  <c r="C1791" i="29"/>
  <c r="B1791" i="29"/>
  <c r="A1791" i="29"/>
  <c r="E1790" i="29"/>
  <c r="D1790" i="29"/>
  <c r="C1790" i="29"/>
  <c r="B1790" i="29"/>
  <c r="A1790" i="29"/>
  <c r="E1789" i="29"/>
  <c r="D1789" i="29"/>
  <c r="C1789" i="29"/>
  <c r="B1789" i="29"/>
  <c r="A1789" i="29"/>
  <c r="E1788" i="29"/>
  <c r="D1788" i="29"/>
  <c r="C1788" i="29"/>
  <c r="B1788" i="29"/>
  <c r="A1788" i="29"/>
  <c r="E1787" i="29"/>
  <c r="D1787" i="29"/>
  <c r="C1787" i="29"/>
  <c r="B1787" i="29"/>
  <c r="A1787" i="29"/>
  <c r="E1786" i="29"/>
  <c r="D1786" i="29"/>
  <c r="C1786" i="29"/>
  <c r="B1786" i="29"/>
  <c r="A1786" i="29"/>
  <c r="E1785" i="29"/>
  <c r="D1785" i="29"/>
  <c r="C1785" i="29"/>
  <c r="B1785" i="29"/>
  <c r="A1785" i="29"/>
  <c r="E1784" i="29"/>
  <c r="D1784" i="29"/>
  <c r="C1784" i="29"/>
  <c r="B1784" i="29"/>
  <c r="A1784" i="29"/>
  <c r="E1783" i="29"/>
  <c r="D1783" i="29"/>
  <c r="C1783" i="29"/>
  <c r="B1783" i="29"/>
  <c r="A1783" i="29"/>
  <c r="E1782" i="29"/>
  <c r="D1782" i="29"/>
  <c r="C1782" i="29"/>
  <c r="B1782" i="29"/>
  <c r="A1782" i="29"/>
  <c r="E1781" i="29"/>
  <c r="D1781" i="29"/>
  <c r="C1781" i="29"/>
  <c r="B1781" i="29"/>
  <c r="A1781" i="29"/>
  <c r="E1780" i="29"/>
  <c r="D1780" i="29"/>
  <c r="C1780" i="29"/>
  <c r="B1780" i="29"/>
  <c r="A1780" i="29"/>
  <c r="E1779" i="29"/>
  <c r="D1779" i="29"/>
  <c r="C1779" i="29"/>
  <c r="B1779" i="29"/>
  <c r="A1779" i="29"/>
  <c r="E1778" i="29"/>
  <c r="D1778" i="29"/>
  <c r="C1778" i="29"/>
  <c r="B1778" i="29"/>
  <c r="A1778" i="29"/>
  <c r="E1777" i="29"/>
  <c r="D1777" i="29"/>
  <c r="C1777" i="29"/>
  <c r="B1777" i="29"/>
  <c r="A1777" i="29"/>
  <c r="E1776" i="29"/>
  <c r="D1776" i="29"/>
  <c r="C1776" i="29"/>
  <c r="B1776" i="29"/>
  <c r="A1776" i="29"/>
  <c r="E1775" i="29"/>
  <c r="D1775" i="29"/>
  <c r="C1775" i="29"/>
  <c r="B1775" i="29"/>
  <c r="A1775" i="29"/>
  <c r="E1774" i="29"/>
  <c r="D1774" i="29"/>
  <c r="C1774" i="29"/>
  <c r="B1774" i="29"/>
  <c r="A1774" i="29"/>
  <c r="E1773" i="29"/>
  <c r="D1773" i="29"/>
  <c r="C1773" i="29"/>
  <c r="B1773" i="29"/>
  <c r="A1773" i="29"/>
  <c r="E1772" i="29"/>
  <c r="D1772" i="29"/>
  <c r="C1772" i="29"/>
  <c r="B1772" i="29"/>
  <c r="A1772" i="29"/>
  <c r="E1771" i="29"/>
  <c r="D1771" i="29"/>
  <c r="C1771" i="29"/>
  <c r="B1771" i="29"/>
  <c r="A1771" i="29"/>
  <c r="E1770" i="29"/>
  <c r="D1770" i="29"/>
  <c r="C1770" i="29"/>
  <c r="B1770" i="29"/>
  <c r="A1770" i="29"/>
  <c r="E1769" i="29"/>
  <c r="D1769" i="29"/>
  <c r="C1769" i="29"/>
  <c r="B1769" i="29"/>
  <c r="A1769" i="29"/>
  <c r="E1768" i="29"/>
  <c r="D1768" i="29"/>
  <c r="C1768" i="29"/>
  <c r="B1768" i="29"/>
  <c r="A1768" i="29"/>
  <c r="E1767" i="29"/>
  <c r="D1767" i="29"/>
  <c r="C1767" i="29"/>
  <c r="B1767" i="29"/>
  <c r="A1767" i="29"/>
  <c r="E1766" i="29"/>
  <c r="D1766" i="29"/>
  <c r="C1766" i="29"/>
  <c r="B1766" i="29"/>
  <c r="A1766" i="29"/>
  <c r="E1765" i="29"/>
  <c r="D1765" i="29"/>
  <c r="C1765" i="29"/>
  <c r="B1765" i="29"/>
  <c r="A1765" i="29"/>
  <c r="E1764" i="29"/>
  <c r="D1764" i="29"/>
  <c r="C1764" i="29"/>
  <c r="B1764" i="29"/>
  <c r="A1764" i="29"/>
  <c r="E1763" i="29"/>
  <c r="D1763" i="29"/>
  <c r="C1763" i="29"/>
  <c r="B1763" i="29"/>
  <c r="A1763" i="29"/>
  <c r="E1762" i="29"/>
  <c r="D1762" i="29"/>
  <c r="C1762" i="29"/>
  <c r="B1762" i="29"/>
  <c r="A1762" i="29"/>
  <c r="E1761" i="29"/>
  <c r="D1761" i="29"/>
  <c r="C1761" i="29"/>
  <c r="B1761" i="29"/>
  <c r="A1761" i="29"/>
  <c r="E1760" i="29"/>
  <c r="D1760" i="29"/>
  <c r="C1760" i="29"/>
  <c r="B1760" i="29"/>
  <c r="A1760" i="29"/>
  <c r="E1759" i="29"/>
  <c r="D1759" i="29"/>
  <c r="C1759" i="29"/>
  <c r="B1759" i="29"/>
  <c r="A1759" i="29"/>
  <c r="E1758" i="29"/>
  <c r="D1758" i="29"/>
  <c r="C1758" i="29"/>
  <c r="B1758" i="29"/>
  <c r="A1758" i="29"/>
  <c r="E1757" i="29"/>
  <c r="D1757" i="29"/>
  <c r="C1757" i="29"/>
  <c r="B1757" i="29"/>
  <c r="A1757" i="29"/>
  <c r="E1756" i="29"/>
  <c r="D1756" i="29"/>
  <c r="C1756" i="29"/>
  <c r="B1756" i="29"/>
  <c r="A1756" i="29"/>
  <c r="E1755" i="29"/>
  <c r="D1755" i="29"/>
  <c r="C1755" i="29"/>
  <c r="B1755" i="29"/>
  <c r="A1755" i="29"/>
  <c r="E1754" i="29"/>
  <c r="D1754" i="29"/>
  <c r="C1754" i="29"/>
  <c r="B1754" i="29"/>
  <c r="A1754" i="29"/>
  <c r="E1753" i="29"/>
  <c r="D1753" i="29"/>
  <c r="C1753" i="29"/>
  <c r="B1753" i="29"/>
  <c r="A1753" i="29"/>
  <c r="E1752" i="29"/>
  <c r="D1752" i="29"/>
  <c r="C1752" i="29"/>
  <c r="B1752" i="29"/>
  <c r="A1752" i="29"/>
  <c r="E1751" i="29"/>
  <c r="D1751" i="29"/>
  <c r="C1751" i="29"/>
  <c r="B1751" i="29"/>
  <c r="A1751" i="29"/>
  <c r="E1750" i="29"/>
  <c r="D1750" i="29"/>
  <c r="C1750" i="29"/>
  <c r="B1750" i="29"/>
  <c r="A1750" i="29"/>
  <c r="E1749" i="29"/>
  <c r="D1749" i="29"/>
  <c r="C1749" i="29"/>
  <c r="B1749" i="29"/>
  <c r="A1749" i="29"/>
  <c r="E1748" i="29"/>
  <c r="D1748" i="29"/>
  <c r="C1748" i="29"/>
  <c r="B1748" i="29"/>
  <c r="A1748" i="29"/>
  <c r="E1747" i="29"/>
  <c r="D1747" i="29"/>
  <c r="C1747" i="29"/>
  <c r="B1747" i="29"/>
  <c r="A1747" i="29"/>
  <c r="E1746" i="29"/>
  <c r="D1746" i="29"/>
  <c r="C1746" i="29"/>
  <c r="B1746" i="29"/>
  <c r="A1746" i="29"/>
  <c r="E1745" i="29"/>
  <c r="D1745" i="29"/>
  <c r="C1745" i="29"/>
  <c r="B1745" i="29"/>
  <c r="A1745" i="29"/>
  <c r="E1744" i="29"/>
  <c r="D1744" i="29"/>
  <c r="C1744" i="29"/>
  <c r="B1744" i="29"/>
  <c r="A1744" i="29"/>
  <c r="E1743" i="29"/>
  <c r="D1743" i="29"/>
  <c r="C1743" i="29"/>
  <c r="B1743" i="29"/>
  <c r="A1743" i="29"/>
  <c r="E1742" i="29"/>
  <c r="D1742" i="29"/>
  <c r="C1742" i="29"/>
  <c r="B1742" i="29"/>
  <c r="A1742" i="29"/>
  <c r="E1741" i="29"/>
  <c r="D1741" i="29"/>
  <c r="C1741" i="29"/>
  <c r="B1741" i="29"/>
  <c r="A1741" i="29"/>
  <c r="E1740" i="29"/>
  <c r="D1740" i="29"/>
  <c r="C1740" i="29"/>
  <c r="B1740" i="29"/>
  <c r="A1740" i="29"/>
  <c r="E1739" i="29"/>
  <c r="D1739" i="29"/>
  <c r="C1739" i="29"/>
  <c r="B1739" i="29"/>
  <c r="A1739" i="29"/>
  <c r="E1738" i="29"/>
  <c r="D1738" i="29"/>
  <c r="C1738" i="29"/>
  <c r="B1738" i="29"/>
  <c r="A1738" i="29"/>
  <c r="E1737" i="29"/>
  <c r="D1737" i="29"/>
  <c r="C1737" i="29"/>
  <c r="B1737" i="29"/>
  <c r="A1737" i="29"/>
  <c r="E1736" i="29"/>
  <c r="D1736" i="29"/>
  <c r="C1736" i="29"/>
  <c r="B1736" i="29"/>
  <c r="A1736" i="29"/>
  <c r="E1735" i="29"/>
  <c r="D1735" i="29"/>
  <c r="C1735" i="29"/>
  <c r="B1735" i="29"/>
  <c r="A1735" i="29"/>
  <c r="E1734" i="29"/>
  <c r="D1734" i="29"/>
  <c r="C1734" i="29"/>
  <c r="B1734" i="29"/>
  <c r="A1734" i="29"/>
  <c r="E1733" i="29"/>
  <c r="D1733" i="29"/>
  <c r="C1733" i="29"/>
  <c r="B1733" i="29"/>
  <c r="A1733" i="29"/>
  <c r="E1732" i="29"/>
  <c r="D1732" i="29"/>
  <c r="C1732" i="29"/>
  <c r="B1732" i="29"/>
  <c r="A1732" i="29"/>
  <c r="E1731" i="29"/>
  <c r="D1731" i="29"/>
  <c r="C1731" i="29"/>
  <c r="B1731" i="29"/>
  <c r="A1731" i="29"/>
  <c r="E1730" i="29"/>
  <c r="D1730" i="29"/>
  <c r="C1730" i="29"/>
  <c r="B1730" i="29"/>
  <c r="A1730" i="29"/>
  <c r="E1729" i="29"/>
  <c r="D1729" i="29"/>
  <c r="C1729" i="29"/>
  <c r="B1729" i="29"/>
  <c r="A1729" i="29"/>
  <c r="E1728" i="29"/>
  <c r="D1728" i="29"/>
  <c r="C1728" i="29"/>
  <c r="B1728" i="29"/>
  <c r="A1728" i="29"/>
  <c r="E1727" i="29"/>
  <c r="D1727" i="29"/>
  <c r="C1727" i="29"/>
  <c r="B1727" i="29"/>
  <c r="A1727" i="29"/>
  <c r="E1726" i="29"/>
  <c r="D1726" i="29"/>
  <c r="C1726" i="29"/>
  <c r="B1726" i="29"/>
  <c r="A1726" i="29"/>
  <c r="E1725" i="29"/>
  <c r="D1725" i="29"/>
  <c r="C1725" i="29"/>
  <c r="B1725" i="29"/>
  <c r="A1725" i="29"/>
  <c r="E1724" i="29"/>
  <c r="D1724" i="29"/>
  <c r="C1724" i="29"/>
  <c r="B1724" i="29"/>
  <c r="A1724" i="29"/>
  <c r="E1723" i="29"/>
  <c r="D1723" i="29"/>
  <c r="C1723" i="29"/>
  <c r="B1723" i="29"/>
  <c r="A1723" i="29"/>
  <c r="E1722" i="29"/>
  <c r="D1722" i="29"/>
  <c r="C1722" i="29"/>
  <c r="B1722" i="29"/>
  <c r="A1722" i="29"/>
  <c r="E1721" i="29"/>
  <c r="D1721" i="29"/>
  <c r="C1721" i="29"/>
  <c r="B1721" i="29"/>
  <c r="A1721" i="29"/>
  <c r="E1720" i="29"/>
  <c r="D1720" i="29"/>
  <c r="C1720" i="29"/>
  <c r="B1720" i="29"/>
  <c r="A1720" i="29"/>
  <c r="E1719" i="29"/>
  <c r="D1719" i="29"/>
  <c r="C1719" i="29"/>
  <c r="B1719" i="29"/>
  <c r="A1719" i="29"/>
  <c r="E1718" i="29"/>
  <c r="D1718" i="29"/>
  <c r="C1718" i="29"/>
  <c r="B1718" i="29"/>
  <c r="A1718" i="29"/>
  <c r="E1717" i="29"/>
  <c r="D1717" i="29"/>
  <c r="C1717" i="29"/>
  <c r="B1717" i="29"/>
  <c r="A1717" i="29"/>
  <c r="E1716" i="29"/>
  <c r="D1716" i="29"/>
  <c r="C1716" i="29"/>
  <c r="B1716" i="29"/>
  <c r="A1716" i="29"/>
  <c r="E1715" i="29"/>
  <c r="D1715" i="29"/>
  <c r="C1715" i="29"/>
  <c r="B1715" i="29"/>
  <c r="A1715" i="29"/>
  <c r="E1714" i="29"/>
  <c r="D1714" i="29"/>
  <c r="C1714" i="29"/>
  <c r="B1714" i="29"/>
  <c r="A1714" i="29"/>
  <c r="E1713" i="29"/>
  <c r="D1713" i="29"/>
  <c r="C1713" i="29"/>
  <c r="B1713" i="29"/>
  <c r="A1713" i="29"/>
  <c r="E1712" i="29"/>
  <c r="D1712" i="29"/>
  <c r="C1712" i="29"/>
  <c r="B1712" i="29"/>
  <c r="A1712" i="29"/>
  <c r="E1711" i="29"/>
  <c r="D1711" i="29"/>
  <c r="C1711" i="29"/>
  <c r="B1711" i="29"/>
  <c r="A1711" i="29"/>
  <c r="E1710" i="29"/>
  <c r="D1710" i="29"/>
  <c r="C1710" i="29"/>
  <c r="B1710" i="29"/>
  <c r="A1710" i="29"/>
  <c r="E1709" i="29"/>
  <c r="D1709" i="29"/>
  <c r="C1709" i="29"/>
  <c r="B1709" i="29"/>
  <c r="A1709" i="29"/>
  <c r="E1708" i="29"/>
  <c r="D1708" i="29"/>
  <c r="C1708" i="29"/>
  <c r="B1708" i="29"/>
  <c r="A1708" i="29"/>
  <c r="E1707" i="29"/>
  <c r="D1707" i="29"/>
  <c r="C1707" i="29"/>
  <c r="B1707" i="29"/>
  <c r="A1707" i="29"/>
  <c r="E1706" i="29"/>
  <c r="D1706" i="29"/>
  <c r="C1706" i="29"/>
  <c r="B1706" i="29"/>
  <c r="A1706" i="29"/>
  <c r="E1705" i="29"/>
  <c r="D1705" i="29"/>
  <c r="C1705" i="29"/>
  <c r="B1705" i="29"/>
  <c r="A1705" i="29"/>
  <c r="E1704" i="29"/>
  <c r="D1704" i="29"/>
  <c r="C1704" i="29"/>
  <c r="B1704" i="29"/>
  <c r="A1704" i="29"/>
  <c r="E1703" i="29"/>
  <c r="D1703" i="29"/>
  <c r="C1703" i="29"/>
  <c r="B1703" i="29"/>
  <c r="A1703" i="29"/>
  <c r="E1702" i="29"/>
  <c r="D1702" i="29"/>
  <c r="C1702" i="29"/>
  <c r="B1702" i="29"/>
  <c r="A1702" i="29"/>
  <c r="E1701" i="29"/>
  <c r="D1701" i="29"/>
  <c r="C1701" i="29"/>
  <c r="B1701" i="29"/>
  <c r="A1701" i="29"/>
  <c r="E1700" i="29"/>
  <c r="D1700" i="29"/>
  <c r="C1700" i="29"/>
  <c r="B1700" i="29"/>
  <c r="A1700" i="29"/>
  <c r="E1699" i="29"/>
  <c r="D1699" i="29"/>
  <c r="C1699" i="29"/>
  <c r="B1699" i="29"/>
  <c r="A1699" i="29"/>
  <c r="E1698" i="29"/>
  <c r="D1698" i="29"/>
  <c r="C1698" i="29"/>
  <c r="B1698" i="29"/>
  <c r="A1698" i="29"/>
  <c r="E1697" i="29"/>
  <c r="D1697" i="29"/>
  <c r="C1697" i="29"/>
  <c r="B1697" i="29"/>
  <c r="A1697" i="29"/>
  <c r="E1696" i="29"/>
  <c r="D1696" i="29"/>
  <c r="C1696" i="29"/>
  <c r="B1696" i="29"/>
  <c r="A1696" i="29"/>
  <c r="E1695" i="29"/>
  <c r="D1695" i="29"/>
  <c r="C1695" i="29"/>
  <c r="B1695" i="29"/>
  <c r="A1695" i="29"/>
  <c r="E1694" i="29"/>
  <c r="D1694" i="29"/>
  <c r="C1694" i="29"/>
  <c r="B1694" i="29"/>
  <c r="A1694" i="29"/>
  <c r="E1693" i="29"/>
  <c r="D1693" i="29"/>
  <c r="C1693" i="29"/>
  <c r="B1693" i="29"/>
  <c r="A1693" i="29"/>
  <c r="E1692" i="29"/>
  <c r="D1692" i="29"/>
  <c r="C1692" i="29"/>
  <c r="B1692" i="29"/>
  <c r="A1692" i="29"/>
  <c r="E1691" i="29"/>
  <c r="D1691" i="29"/>
  <c r="C1691" i="29"/>
  <c r="B1691" i="29"/>
  <c r="A1691" i="29"/>
  <c r="E1690" i="29"/>
  <c r="D1690" i="29"/>
  <c r="C1690" i="29"/>
  <c r="B1690" i="29"/>
  <c r="A1690" i="29"/>
  <c r="E1689" i="29"/>
  <c r="D1689" i="29"/>
  <c r="C1689" i="29"/>
  <c r="B1689" i="29"/>
  <c r="A1689" i="29"/>
  <c r="E1688" i="29"/>
  <c r="D1688" i="29"/>
  <c r="C1688" i="29"/>
  <c r="B1688" i="29"/>
  <c r="A1688" i="29"/>
  <c r="E1687" i="29"/>
  <c r="D1687" i="29"/>
  <c r="C1687" i="29"/>
  <c r="B1687" i="29"/>
  <c r="A1687" i="29"/>
  <c r="E1686" i="29"/>
  <c r="D1686" i="29"/>
  <c r="C1686" i="29"/>
  <c r="B1686" i="29"/>
  <c r="A1686" i="29"/>
  <c r="E1685" i="29"/>
  <c r="D1685" i="29"/>
  <c r="C1685" i="29"/>
  <c r="B1685" i="29"/>
  <c r="A1685" i="29"/>
  <c r="E1684" i="29"/>
  <c r="D1684" i="29"/>
  <c r="C1684" i="29"/>
  <c r="B1684" i="29"/>
  <c r="A1684" i="29"/>
  <c r="E1683" i="29"/>
  <c r="D1683" i="29"/>
  <c r="C1683" i="29"/>
  <c r="B1683" i="29"/>
  <c r="A1683" i="29"/>
  <c r="E1682" i="29"/>
  <c r="D1682" i="29"/>
  <c r="C1682" i="29"/>
  <c r="B1682" i="29"/>
  <c r="A1682" i="29"/>
  <c r="E1681" i="29"/>
  <c r="D1681" i="29"/>
  <c r="C1681" i="29"/>
  <c r="B1681" i="29"/>
  <c r="A1681" i="29"/>
  <c r="E1680" i="29"/>
  <c r="D1680" i="29"/>
  <c r="C1680" i="29"/>
  <c r="B1680" i="29"/>
  <c r="A1680" i="29"/>
  <c r="E1679" i="29"/>
  <c r="D1679" i="29"/>
  <c r="C1679" i="29"/>
  <c r="B1679" i="29"/>
  <c r="A1679" i="29"/>
  <c r="E1678" i="29"/>
  <c r="D1678" i="29"/>
  <c r="C1678" i="29"/>
  <c r="B1678" i="29"/>
  <c r="A1678" i="29"/>
  <c r="E1677" i="29"/>
  <c r="D1677" i="29"/>
  <c r="C1677" i="29"/>
  <c r="B1677" i="29"/>
  <c r="A1677" i="29"/>
  <c r="E1676" i="29"/>
  <c r="D1676" i="29"/>
  <c r="C1676" i="29"/>
  <c r="B1676" i="29"/>
  <c r="A1676" i="29"/>
  <c r="E1675" i="29"/>
  <c r="D1675" i="29"/>
  <c r="C1675" i="29"/>
  <c r="B1675" i="29"/>
  <c r="A1675" i="29"/>
  <c r="E1674" i="29"/>
  <c r="D1674" i="29"/>
  <c r="C1674" i="29"/>
  <c r="B1674" i="29"/>
  <c r="A1674" i="29"/>
  <c r="E1673" i="29"/>
  <c r="D1673" i="29"/>
  <c r="C1673" i="29"/>
  <c r="B1673" i="29"/>
  <c r="A1673" i="29"/>
  <c r="E1672" i="29"/>
  <c r="D1672" i="29"/>
  <c r="C1672" i="29"/>
  <c r="B1672" i="29"/>
  <c r="A1672" i="29"/>
  <c r="E1671" i="29"/>
  <c r="D1671" i="29"/>
  <c r="C1671" i="29"/>
  <c r="B1671" i="29"/>
  <c r="A1671" i="29"/>
  <c r="E1670" i="29"/>
  <c r="D1670" i="29"/>
  <c r="C1670" i="29"/>
  <c r="B1670" i="29"/>
  <c r="A1670" i="29"/>
  <c r="E1669" i="29"/>
  <c r="D1669" i="29"/>
  <c r="C1669" i="29"/>
  <c r="B1669" i="29"/>
  <c r="A1669" i="29"/>
  <c r="E1668" i="29"/>
  <c r="D1668" i="29"/>
  <c r="C1668" i="29"/>
  <c r="B1668" i="29"/>
  <c r="A1668" i="29"/>
  <c r="E1667" i="29"/>
  <c r="D1667" i="29"/>
  <c r="C1667" i="29"/>
  <c r="B1667" i="29"/>
  <c r="A1667" i="29"/>
  <c r="E1666" i="29"/>
  <c r="D1666" i="29"/>
  <c r="C1666" i="29"/>
  <c r="B1666" i="29"/>
  <c r="A1666" i="29"/>
  <c r="E1665" i="29"/>
  <c r="D1665" i="29"/>
  <c r="C1665" i="29"/>
  <c r="B1665" i="29"/>
  <c r="A1665" i="29"/>
  <c r="E1664" i="29"/>
  <c r="D1664" i="29"/>
  <c r="C1664" i="29"/>
  <c r="B1664" i="29"/>
  <c r="A1664" i="29"/>
  <c r="E1663" i="29"/>
  <c r="D1663" i="29"/>
  <c r="C1663" i="29"/>
  <c r="B1663" i="29"/>
  <c r="A1663" i="29"/>
  <c r="E1662" i="29"/>
  <c r="D1662" i="29"/>
  <c r="C1662" i="29"/>
  <c r="B1662" i="29"/>
  <c r="A1662" i="29"/>
  <c r="E1661" i="29"/>
  <c r="D1661" i="29"/>
  <c r="C1661" i="29"/>
  <c r="B1661" i="29"/>
  <c r="A1661" i="29"/>
  <c r="E1660" i="29"/>
  <c r="D1660" i="29"/>
  <c r="C1660" i="29"/>
  <c r="B1660" i="29"/>
  <c r="A1660" i="29"/>
  <c r="E1659" i="29"/>
  <c r="D1659" i="29"/>
  <c r="C1659" i="29"/>
  <c r="B1659" i="29"/>
  <c r="A1659" i="29"/>
  <c r="E1658" i="29"/>
  <c r="D1658" i="29"/>
  <c r="C1658" i="29"/>
  <c r="B1658" i="29"/>
  <c r="A1658" i="29"/>
  <c r="E1657" i="29"/>
  <c r="D1657" i="29"/>
  <c r="C1657" i="29"/>
  <c r="B1657" i="29"/>
  <c r="A1657" i="29"/>
  <c r="E1656" i="29"/>
  <c r="D1656" i="29"/>
  <c r="C1656" i="29"/>
  <c r="B1656" i="29"/>
  <c r="A1656" i="29"/>
  <c r="E1655" i="29"/>
  <c r="D1655" i="29"/>
  <c r="C1655" i="29"/>
  <c r="B1655" i="29"/>
  <c r="A1655" i="29"/>
  <c r="E1654" i="29"/>
  <c r="D1654" i="29"/>
  <c r="C1654" i="29"/>
  <c r="B1654" i="29"/>
  <c r="A1654" i="29"/>
  <c r="E1653" i="29"/>
  <c r="D1653" i="29"/>
  <c r="C1653" i="29"/>
  <c r="B1653" i="29"/>
  <c r="A1653" i="29"/>
  <c r="E1652" i="29"/>
  <c r="D1652" i="29"/>
  <c r="C1652" i="29"/>
  <c r="B1652" i="29"/>
  <c r="A1652" i="29"/>
  <c r="E1651" i="29"/>
  <c r="D1651" i="29"/>
  <c r="C1651" i="29"/>
  <c r="B1651" i="29"/>
  <c r="A1651" i="29"/>
  <c r="E1650" i="29"/>
  <c r="D1650" i="29"/>
  <c r="C1650" i="29"/>
  <c r="B1650" i="29"/>
  <c r="A1650" i="29"/>
  <c r="E1649" i="29"/>
  <c r="D1649" i="29"/>
  <c r="C1649" i="29"/>
  <c r="B1649" i="29"/>
  <c r="A1649" i="29"/>
  <c r="E1648" i="29"/>
  <c r="D1648" i="29"/>
  <c r="C1648" i="29"/>
  <c r="B1648" i="29"/>
  <c r="A1648" i="29"/>
  <c r="E1647" i="29"/>
  <c r="D1647" i="29"/>
  <c r="C1647" i="29"/>
  <c r="B1647" i="29"/>
  <c r="A1647" i="29"/>
  <c r="E1646" i="29"/>
  <c r="D1646" i="29"/>
  <c r="C1646" i="29"/>
  <c r="B1646" i="29"/>
  <c r="A1646" i="29"/>
  <c r="E1645" i="29"/>
  <c r="D1645" i="29"/>
  <c r="C1645" i="29"/>
  <c r="B1645" i="29"/>
  <c r="A1645" i="29"/>
  <c r="E1644" i="29"/>
  <c r="D1644" i="29"/>
  <c r="C1644" i="29"/>
  <c r="B1644" i="29"/>
  <c r="A1644" i="29"/>
  <c r="E1643" i="29"/>
  <c r="D1643" i="29"/>
  <c r="C1643" i="29"/>
  <c r="B1643" i="29"/>
  <c r="A1643" i="29"/>
  <c r="E1642" i="29"/>
  <c r="D1642" i="29"/>
  <c r="C1642" i="29"/>
  <c r="B1642" i="29"/>
  <c r="A1642" i="29"/>
  <c r="E1641" i="29"/>
  <c r="D1641" i="29"/>
  <c r="C1641" i="29"/>
  <c r="B1641" i="29"/>
  <c r="A1641" i="29"/>
  <c r="E1640" i="29"/>
  <c r="D1640" i="29"/>
  <c r="C1640" i="29"/>
  <c r="B1640" i="29"/>
  <c r="A1640" i="29"/>
  <c r="E1639" i="29"/>
  <c r="D1639" i="29"/>
  <c r="C1639" i="29"/>
  <c r="B1639" i="29"/>
  <c r="A1639" i="29"/>
  <c r="E1638" i="29"/>
  <c r="D1638" i="29"/>
  <c r="C1638" i="29"/>
  <c r="B1638" i="29"/>
  <c r="A1638" i="29"/>
  <c r="E1637" i="29"/>
  <c r="D1637" i="29"/>
  <c r="C1637" i="29"/>
  <c r="B1637" i="29"/>
  <c r="A1637" i="29"/>
  <c r="E1636" i="29"/>
  <c r="D1636" i="29"/>
  <c r="C1636" i="29"/>
  <c r="B1636" i="29"/>
  <c r="A1636" i="29"/>
  <c r="E1635" i="29"/>
  <c r="D1635" i="29"/>
  <c r="C1635" i="29"/>
  <c r="B1635" i="29"/>
  <c r="A1635" i="29"/>
  <c r="E1634" i="29"/>
  <c r="D1634" i="29"/>
  <c r="C1634" i="29"/>
  <c r="B1634" i="29"/>
  <c r="A1634" i="29"/>
  <c r="E1633" i="29"/>
  <c r="D1633" i="29"/>
  <c r="C1633" i="29"/>
  <c r="B1633" i="29"/>
  <c r="A1633" i="29"/>
  <c r="E1632" i="29"/>
  <c r="D1632" i="29"/>
  <c r="C1632" i="29"/>
  <c r="B1632" i="29"/>
  <c r="A1632" i="29"/>
  <c r="E1631" i="29"/>
  <c r="D1631" i="29"/>
  <c r="C1631" i="29"/>
  <c r="B1631" i="29"/>
  <c r="A1631" i="29"/>
  <c r="E1630" i="29"/>
  <c r="D1630" i="29"/>
  <c r="C1630" i="29"/>
  <c r="B1630" i="29"/>
  <c r="A1630" i="29"/>
  <c r="E1629" i="29"/>
  <c r="D1629" i="29"/>
  <c r="C1629" i="29"/>
  <c r="B1629" i="29"/>
  <c r="A1629" i="29"/>
  <c r="E1628" i="29"/>
  <c r="D1628" i="29"/>
  <c r="C1628" i="29"/>
  <c r="B1628" i="29"/>
  <c r="A1628" i="29"/>
  <c r="E1627" i="29"/>
  <c r="D1627" i="29"/>
  <c r="C1627" i="29"/>
  <c r="B1627" i="29"/>
  <c r="A1627" i="29"/>
  <c r="E1626" i="29"/>
  <c r="D1626" i="29"/>
  <c r="C1626" i="29"/>
  <c r="B1626" i="29"/>
  <c r="A1626" i="29"/>
  <c r="E1625" i="29"/>
  <c r="D1625" i="29"/>
  <c r="C1625" i="29"/>
  <c r="B1625" i="29"/>
  <c r="A1625" i="29"/>
  <c r="E1624" i="29"/>
  <c r="D1624" i="29"/>
  <c r="C1624" i="29"/>
  <c r="B1624" i="29"/>
  <c r="A1624" i="29"/>
  <c r="E1623" i="29"/>
  <c r="D1623" i="29"/>
  <c r="C1623" i="29"/>
  <c r="B1623" i="29"/>
  <c r="A1623" i="29"/>
  <c r="E1622" i="29"/>
  <c r="D1622" i="29"/>
  <c r="C1622" i="29"/>
  <c r="B1622" i="29"/>
  <c r="A1622" i="29"/>
  <c r="E1621" i="29"/>
  <c r="D1621" i="29"/>
  <c r="C1621" i="29"/>
  <c r="B1621" i="29"/>
  <c r="A1621" i="29"/>
  <c r="E1620" i="29"/>
  <c r="D1620" i="29"/>
  <c r="C1620" i="29"/>
  <c r="B1620" i="29"/>
  <c r="A1620" i="29"/>
  <c r="E1619" i="29"/>
  <c r="D1619" i="29"/>
  <c r="C1619" i="29"/>
  <c r="B1619" i="29"/>
  <c r="A1619" i="29"/>
  <c r="E1618" i="29"/>
  <c r="D1618" i="29"/>
  <c r="C1618" i="29"/>
  <c r="B1618" i="29"/>
  <c r="A1618" i="29"/>
  <c r="E1617" i="29"/>
  <c r="D1617" i="29"/>
  <c r="C1617" i="29"/>
  <c r="B1617" i="29"/>
  <c r="A1617" i="29"/>
  <c r="E1616" i="29"/>
  <c r="D1616" i="29"/>
  <c r="C1616" i="29"/>
  <c r="B1616" i="29"/>
  <c r="A1616" i="29"/>
  <c r="E1615" i="29"/>
  <c r="D1615" i="29"/>
  <c r="C1615" i="29"/>
  <c r="B1615" i="29"/>
  <c r="A1615" i="29"/>
  <c r="E1614" i="29"/>
  <c r="D1614" i="29"/>
  <c r="C1614" i="29"/>
  <c r="B1614" i="29"/>
  <c r="A1614" i="29"/>
  <c r="E1613" i="29"/>
  <c r="D1613" i="29"/>
  <c r="C1613" i="29"/>
  <c r="B1613" i="29"/>
  <c r="A1613" i="29"/>
  <c r="E1612" i="29"/>
  <c r="D1612" i="29"/>
  <c r="C1612" i="29"/>
  <c r="B1612" i="29"/>
  <c r="A1612" i="29"/>
  <c r="E1611" i="29"/>
  <c r="D1611" i="29"/>
  <c r="C1611" i="29"/>
  <c r="B1611" i="29"/>
  <c r="A1611" i="29"/>
  <c r="E1610" i="29"/>
  <c r="D1610" i="29"/>
  <c r="C1610" i="29"/>
  <c r="B1610" i="29"/>
  <c r="A1610" i="29"/>
  <c r="E1609" i="29"/>
  <c r="D1609" i="29"/>
  <c r="C1609" i="29"/>
  <c r="B1609" i="29"/>
  <c r="A1609" i="29"/>
  <c r="E1608" i="29"/>
  <c r="D1608" i="29"/>
  <c r="C1608" i="29"/>
  <c r="B1608" i="29"/>
  <c r="A1608" i="29"/>
  <c r="E1607" i="29"/>
  <c r="D1607" i="29"/>
  <c r="C1607" i="29"/>
  <c r="B1607" i="29"/>
  <c r="A1607" i="29"/>
  <c r="E1606" i="29"/>
  <c r="D1606" i="29"/>
  <c r="C1606" i="29"/>
  <c r="B1606" i="29"/>
  <c r="A1606" i="29"/>
  <c r="E1605" i="29"/>
  <c r="D1605" i="29"/>
  <c r="C1605" i="29"/>
  <c r="B1605" i="29"/>
  <c r="A1605" i="29"/>
  <c r="E1604" i="29"/>
  <c r="D1604" i="29"/>
  <c r="C1604" i="29"/>
  <c r="B1604" i="29"/>
  <c r="A1604" i="29"/>
  <c r="E1603" i="29"/>
  <c r="D1603" i="29"/>
  <c r="C1603" i="29"/>
  <c r="B1603" i="29"/>
  <c r="A1603" i="29"/>
  <c r="E1602" i="29"/>
  <c r="D1602" i="29"/>
  <c r="C1602" i="29"/>
  <c r="B1602" i="29"/>
  <c r="A1602" i="29"/>
  <c r="E1601" i="29"/>
  <c r="D1601" i="29"/>
  <c r="C1601" i="29"/>
  <c r="B1601" i="29"/>
  <c r="A1601" i="29"/>
  <c r="E1600" i="29"/>
  <c r="D1600" i="29"/>
  <c r="C1600" i="29"/>
  <c r="B1600" i="29"/>
  <c r="A1600" i="29"/>
  <c r="E1599" i="29"/>
  <c r="D1599" i="29"/>
  <c r="C1599" i="29"/>
  <c r="B1599" i="29"/>
  <c r="A1599" i="29"/>
  <c r="E1598" i="29"/>
  <c r="D1598" i="29"/>
  <c r="C1598" i="29"/>
  <c r="B1598" i="29"/>
  <c r="A1598" i="29"/>
  <c r="E1597" i="29"/>
  <c r="D1597" i="29"/>
  <c r="C1597" i="29"/>
  <c r="B1597" i="29"/>
  <c r="A1597" i="29"/>
  <c r="E1596" i="29"/>
  <c r="D1596" i="29"/>
  <c r="C1596" i="29"/>
  <c r="B1596" i="29"/>
  <c r="A1596" i="29"/>
  <c r="E1595" i="29"/>
  <c r="D1595" i="29"/>
  <c r="C1595" i="29"/>
  <c r="B1595" i="29"/>
  <c r="A1595" i="29"/>
  <c r="E1594" i="29"/>
  <c r="D1594" i="29"/>
  <c r="C1594" i="29"/>
  <c r="B1594" i="29"/>
  <c r="A1594" i="29"/>
  <c r="E1593" i="29"/>
  <c r="D1593" i="29"/>
  <c r="C1593" i="29"/>
  <c r="B1593" i="29"/>
  <c r="A1593" i="29"/>
  <c r="E1592" i="29"/>
  <c r="D1592" i="29"/>
  <c r="C1592" i="29"/>
  <c r="B1592" i="29"/>
  <c r="A1592" i="29"/>
  <c r="E1591" i="29"/>
  <c r="D1591" i="29"/>
  <c r="C1591" i="29"/>
  <c r="B1591" i="29"/>
  <c r="A1591" i="29"/>
  <c r="E1590" i="29"/>
  <c r="D1590" i="29"/>
  <c r="C1590" i="29"/>
  <c r="B1590" i="29"/>
  <c r="A1590" i="29"/>
  <c r="E1589" i="29"/>
  <c r="D1589" i="29"/>
  <c r="C1589" i="29"/>
  <c r="B1589" i="29"/>
  <c r="A1589" i="29"/>
  <c r="E1588" i="29"/>
  <c r="D1588" i="29"/>
  <c r="C1588" i="29"/>
  <c r="B1588" i="29"/>
  <c r="A1588" i="29"/>
  <c r="E1587" i="29"/>
  <c r="D1587" i="29"/>
  <c r="C1587" i="29"/>
  <c r="B1587" i="29"/>
  <c r="A1587" i="29"/>
  <c r="E1586" i="29"/>
  <c r="D1586" i="29"/>
  <c r="C1586" i="29"/>
  <c r="B1586" i="29"/>
  <c r="A1586" i="29"/>
  <c r="E1585" i="29"/>
  <c r="D1585" i="29"/>
  <c r="C1585" i="29"/>
  <c r="B1585" i="29"/>
  <c r="A1585" i="29"/>
  <c r="E1584" i="29"/>
  <c r="D1584" i="29"/>
  <c r="C1584" i="29"/>
  <c r="B1584" i="29"/>
  <c r="A1584" i="29"/>
  <c r="E1583" i="29"/>
  <c r="D1583" i="29"/>
  <c r="C1583" i="29"/>
  <c r="B1583" i="29"/>
  <c r="A1583" i="29"/>
  <c r="E1582" i="29"/>
  <c r="D1582" i="29"/>
  <c r="C1582" i="29"/>
  <c r="B1582" i="29"/>
  <c r="A1582" i="29"/>
  <c r="E1581" i="29"/>
  <c r="D1581" i="29"/>
  <c r="C1581" i="29"/>
  <c r="B1581" i="29"/>
  <c r="A1581" i="29"/>
  <c r="E1580" i="29"/>
  <c r="D1580" i="29"/>
  <c r="C1580" i="29"/>
  <c r="B1580" i="29"/>
  <c r="A1580" i="29"/>
  <c r="E1579" i="29"/>
  <c r="D1579" i="29"/>
  <c r="C1579" i="29"/>
  <c r="B1579" i="29"/>
  <c r="A1579" i="29"/>
  <c r="E1578" i="29"/>
  <c r="D1578" i="29"/>
  <c r="C1578" i="29"/>
  <c r="B1578" i="29"/>
  <c r="A1578" i="29"/>
  <c r="E1577" i="29"/>
  <c r="D1577" i="29"/>
  <c r="C1577" i="29"/>
  <c r="B1577" i="29"/>
  <c r="A1577" i="29"/>
  <c r="E1576" i="29"/>
  <c r="D1576" i="29"/>
  <c r="C1576" i="29"/>
  <c r="B1576" i="29"/>
  <c r="A1576" i="29"/>
  <c r="E1575" i="29"/>
  <c r="D1575" i="29"/>
  <c r="C1575" i="29"/>
  <c r="B1575" i="29"/>
  <c r="A1575" i="29"/>
  <c r="E1574" i="29"/>
  <c r="D1574" i="29"/>
  <c r="C1574" i="29"/>
  <c r="B1574" i="29"/>
  <c r="A1574" i="29"/>
  <c r="E1573" i="29"/>
  <c r="D1573" i="29"/>
  <c r="C1573" i="29"/>
  <c r="B1573" i="29"/>
  <c r="A1573" i="29"/>
  <c r="E1572" i="29"/>
  <c r="D1572" i="29"/>
  <c r="C1572" i="29"/>
  <c r="B1572" i="29"/>
  <c r="A1572" i="29"/>
  <c r="E1571" i="29"/>
  <c r="D1571" i="29"/>
  <c r="C1571" i="29"/>
  <c r="B1571" i="29"/>
  <c r="A1571" i="29"/>
  <c r="E1570" i="29"/>
  <c r="D1570" i="29"/>
  <c r="C1570" i="29"/>
  <c r="B1570" i="29"/>
  <c r="A1570" i="29"/>
  <c r="E1569" i="29"/>
  <c r="D1569" i="29"/>
  <c r="C1569" i="29"/>
  <c r="B1569" i="29"/>
  <c r="A1569" i="29"/>
  <c r="E1568" i="29"/>
  <c r="D1568" i="29"/>
  <c r="C1568" i="29"/>
  <c r="B1568" i="29"/>
  <c r="A1568" i="29"/>
  <c r="E1567" i="29"/>
  <c r="D1567" i="29"/>
  <c r="C1567" i="29"/>
  <c r="B1567" i="29"/>
  <c r="A1567" i="29"/>
  <c r="E1566" i="29"/>
  <c r="D1566" i="29"/>
  <c r="C1566" i="29"/>
  <c r="B1566" i="29"/>
  <c r="A1566" i="29"/>
  <c r="E1565" i="29"/>
  <c r="D1565" i="29"/>
  <c r="C1565" i="29"/>
  <c r="B1565" i="29"/>
  <c r="A1565" i="29"/>
  <c r="E1564" i="29"/>
  <c r="D1564" i="29"/>
  <c r="C1564" i="29"/>
  <c r="B1564" i="29"/>
  <c r="A1564" i="29"/>
  <c r="E1563" i="29"/>
  <c r="D1563" i="29"/>
  <c r="C1563" i="29"/>
  <c r="B1563" i="29"/>
  <c r="A1563" i="29"/>
  <c r="E1562" i="29"/>
  <c r="D1562" i="29"/>
  <c r="C1562" i="29"/>
  <c r="B1562" i="29"/>
  <c r="A1562" i="29"/>
  <c r="E1561" i="29"/>
  <c r="D1561" i="29"/>
  <c r="C1561" i="29"/>
  <c r="B1561" i="29"/>
  <c r="A1561" i="29"/>
  <c r="E1560" i="29"/>
  <c r="D1560" i="29"/>
  <c r="C1560" i="29"/>
  <c r="B1560" i="29"/>
  <c r="A1560" i="29"/>
  <c r="E1559" i="29"/>
  <c r="D1559" i="29"/>
  <c r="C1559" i="29"/>
  <c r="B1559" i="29"/>
  <c r="A1559" i="29"/>
  <c r="E1558" i="29"/>
  <c r="D1558" i="29"/>
  <c r="C1558" i="29"/>
  <c r="B1558" i="29"/>
  <c r="A1558" i="29"/>
  <c r="E1557" i="29"/>
  <c r="D1557" i="29"/>
  <c r="C1557" i="29"/>
  <c r="B1557" i="29"/>
  <c r="A1557" i="29"/>
  <c r="E1556" i="29"/>
  <c r="D1556" i="29"/>
  <c r="C1556" i="29"/>
  <c r="B1556" i="29"/>
  <c r="A1556" i="29"/>
  <c r="E1555" i="29"/>
  <c r="D1555" i="29"/>
  <c r="C1555" i="29"/>
  <c r="B1555" i="29"/>
  <c r="A1555" i="29"/>
  <c r="E1554" i="29"/>
  <c r="D1554" i="29"/>
  <c r="C1554" i="29"/>
  <c r="B1554" i="29"/>
  <c r="A1554" i="29"/>
  <c r="E1553" i="29"/>
  <c r="D1553" i="29"/>
  <c r="C1553" i="29"/>
  <c r="B1553" i="29"/>
  <c r="A1553" i="29"/>
  <c r="E1552" i="29"/>
  <c r="D1552" i="29"/>
  <c r="C1552" i="29"/>
  <c r="B1552" i="29"/>
  <c r="A1552" i="29"/>
  <c r="E1551" i="29"/>
  <c r="D1551" i="29"/>
  <c r="C1551" i="29"/>
  <c r="B1551" i="29"/>
  <c r="A1551" i="29"/>
  <c r="E1550" i="29"/>
  <c r="D1550" i="29"/>
  <c r="C1550" i="29"/>
  <c r="B1550" i="29"/>
  <c r="A1550" i="29"/>
  <c r="E1549" i="29"/>
  <c r="D1549" i="29"/>
  <c r="C1549" i="29"/>
  <c r="B1549" i="29"/>
  <c r="A1549" i="29"/>
  <c r="E1548" i="29"/>
  <c r="D1548" i="29"/>
  <c r="C1548" i="29"/>
  <c r="B1548" i="29"/>
  <c r="A1548" i="29"/>
  <c r="E1547" i="29"/>
  <c r="D1547" i="29"/>
  <c r="C1547" i="29"/>
  <c r="B1547" i="29"/>
  <c r="A1547" i="29"/>
  <c r="E1546" i="29"/>
  <c r="D1546" i="29"/>
  <c r="C1546" i="29"/>
  <c r="B1546" i="29"/>
  <c r="A1546" i="29"/>
  <c r="E1545" i="29"/>
  <c r="D1545" i="29"/>
  <c r="C1545" i="29"/>
  <c r="B1545" i="29"/>
  <c r="A1545" i="29"/>
  <c r="E1544" i="29"/>
  <c r="D1544" i="29"/>
  <c r="C1544" i="29"/>
  <c r="B1544" i="29"/>
  <c r="A1544" i="29"/>
  <c r="E1543" i="29"/>
  <c r="D1543" i="29"/>
  <c r="C1543" i="29"/>
  <c r="B1543" i="29"/>
  <c r="A1543" i="29"/>
  <c r="E1542" i="29"/>
  <c r="D1542" i="29"/>
  <c r="C1542" i="29"/>
  <c r="B1542" i="29"/>
  <c r="A1542" i="29"/>
  <c r="E1541" i="29"/>
  <c r="D1541" i="29"/>
  <c r="C1541" i="29"/>
  <c r="B1541" i="29"/>
  <c r="A1541" i="29"/>
  <c r="E1540" i="29"/>
  <c r="D1540" i="29"/>
  <c r="C1540" i="29"/>
  <c r="B1540" i="29"/>
  <c r="A1540" i="29"/>
  <c r="E1539" i="29"/>
  <c r="D1539" i="29"/>
  <c r="C1539" i="29"/>
  <c r="B1539" i="29"/>
  <c r="A1539" i="29"/>
  <c r="E1538" i="29"/>
  <c r="D1538" i="29"/>
  <c r="C1538" i="29"/>
  <c r="B1538" i="29"/>
  <c r="A1538" i="29"/>
  <c r="E1537" i="29"/>
  <c r="D1537" i="29"/>
  <c r="C1537" i="29"/>
  <c r="B1537" i="29"/>
  <c r="A1537" i="29"/>
  <c r="E1536" i="29"/>
  <c r="D1536" i="29"/>
  <c r="C1536" i="29"/>
  <c r="B1536" i="29"/>
  <c r="A1536" i="29"/>
  <c r="E1535" i="29"/>
  <c r="D1535" i="29"/>
  <c r="C1535" i="29"/>
  <c r="B1535" i="29"/>
  <c r="A1535" i="29"/>
  <c r="E1534" i="29"/>
  <c r="D1534" i="29"/>
  <c r="C1534" i="29"/>
  <c r="B1534" i="29"/>
  <c r="A1534" i="29"/>
  <c r="E1533" i="29"/>
  <c r="D1533" i="29"/>
  <c r="C1533" i="29"/>
  <c r="B1533" i="29"/>
  <c r="A1533" i="29"/>
  <c r="E1532" i="29"/>
  <c r="D1532" i="29"/>
  <c r="C1532" i="29"/>
  <c r="B1532" i="29"/>
  <c r="A1532" i="29"/>
  <c r="E1531" i="29"/>
  <c r="D1531" i="29"/>
  <c r="C1531" i="29"/>
  <c r="B1531" i="29"/>
  <c r="A1531" i="29"/>
  <c r="E1530" i="29"/>
  <c r="D1530" i="29"/>
  <c r="C1530" i="29"/>
  <c r="B1530" i="29"/>
  <c r="A1530" i="29"/>
  <c r="E1529" i="29"/>
  <c r="D1529" i="29"/>
  <c r="C1529" i="29"/>
  <c r="B1529" i="29"/>
  <c r="A1529" i="29"/>
  <c r="E1528" i="29"/>
  <c r="D1528" i="29"/>
  <c r="C1528" i="29"/>
  <c r="B1528" i="29"/>
  <c r="A1528" i="29"/>
  <c r="E1527" i="29"/>
  <c r="D1527" i="29"/>
  <c r="C1527" i="29"/>
  <c r="B1527" i="29"/>
  <c r="A1527" i="29"/>
  <c r="E1526" i="29"/>
  <c r="D1526" i="29"/>
  <c r="C1526" i="29"/>
  <c r="B1526" i="29"/>
  <c r="A1526" i="29"/>
  <c r="E1525" i="29"/>
  <c r="D1525" i="29"/>
  <c r="C1525" i="29"/>
  <c r="B1525" i="29"/>
  <c r="A1525" i="29"/>
  <c r="E1524" i="29"/>
  <c r="D1524" i="29"/>
  <c r="C1524" i="29"/>
  <c r="B1524" i="29"/>
  <c r="A1524" i="29"/>
  <c r="E1523" i="29"/>
  <c r="D1523" i="29"/>
  <c r="C1523" i="29"/>
  <c r="B1523" i="29"/>
  <c r="A1523" i="29"/>
  <c r="E1522" i="29"/>
  <c r="D1522" i="29"/>
  <c r="C1522" i="29"/>
  <c r="B1522" i="29"/>
  <c r="A1522" i="29"/>
  <c r="E1521" i="29"/>
  <c r="D1521" i="29"/>
  <c r="C1521" i="29"/>
  <c r="B1521" i="29"/>
  <c r="A1521" i="29"/>
  <c r="E1520" i="29"/>
  <c r="D1520" i="29"/>
  <c r="C1520" i="29"/>
  <c r="B1520" i="29"/>
  <c r="A1520" i="29"/>
  <c r="E1519" i="29"/>
  <c r="D1519" i="29"/>
  <c r="C1519" i="29"/>
  <c r="B1519" i="29"/>
  <c r="A1519" i="29"/>
  <c r="E1518" i="29"/>
  <c r="D1518" i="29"/>
  <c r="C1518" i="29"/>
  <c r="B1518" i="29"/>
  <c r="A1518" i="29"/>
  <c r="E1517" i="29"/>
  <c r="D1517" i="29"/>
  <c r="C1517" i="29"/>
  <c r="B1517" i="29"/>
  <c r="A1517" i="29"/>
  <c r="E1516" i="29"/>
  <c r="D1516" i="29"/>
  <c r="C1516" i="29"/>
  <c r="B1516" i="29"/>
  <c r="A1516" i="29"/>
  <c r="E1515" i="29"/>
  <c r="D1515" i="29"/>
  <c r="C1515" i="29"/>
  <c r="B1515" i="29"/>
  <c r="A1515" i="29"/>
  <c r="E1514" i="29"/>
  <c r="D1514" i="29"/>
  <c r="C1514" i="29"/>
  <c r="B1514" i="29"/>
  <c r="A1514" i="29"/>
  <c r="E1513" i="29"/>
  <c r="D1513" i="29"/>
  <c r="C1513" i="29"/>
  <c r="B1513" i="29"/>
  <c r="A1513" i="29"/>
  <c r="E1512" i="29"/>
  <c r="D1512" i="29"/>
  <c r="C1512" i="29"/>
  <c r="B1512" i="29"/>
  <c r="A1512" i="29"/>
  <c r="E1511" i="29"/>
  <c r="D1511" i="29"/>
  <c r="C1511" i="29"/>
  <c r="B1511" i="29"/>
  <c r="A1511" i="29"/>
  <c r="E1510" i="29"/>
  <c r="D1510" i="29"/>
  <c r="C1510" i="29"/>
  <c r="B1510" i="29"/>
  <c r="A1510" i="29"/>
  <c r="E1509" i="29"/>
  <c r="D1509" i="29"/>
  <c r="C1509" i="29"/>
  <c r="B1509" i="29"/>
  <c r="A1509" i="29"/>
  <c r="E1508" i="29"/>
  <c r="D1508" i="29"/>
  <c r="C1508" i="29"/>
  <c r="B1508" i="29"/>
  <c r="A1508" i="29"/>
  <c r="E1507" i="29"/>
  <c r="D1507" i="29"/>
  <c r="C1507" i="29"/>
  <c r="B1507" i="29"/>
  <c r="A1507" i="29"/>
  <c r="E1506" i="29"/>
  <c r="D1506" i="29"/>
  <c r="C1506" i="29"/>
  <c r="B1506" i="29"/>
  <c r="A1506" i="29"/>
  <c r="E1505" i="29"/>
  <c r="D1505" i="29"/>
  <c r="C1505" i="29"/>
  <c r="B1505" i="29"/>
  <c r="A1505" i="29"/>
  <c r="E1504" i="29"/>
  <c r="D1504" i="29"/>
  <c r="C1504" i="29"/>
  <c r="B1504" i="29"/>
  <c r="A1504" i="29"/>
  <c r="E1503" i="29"/>
  <c r="D1503" i="29"/>
  <c r="C1503" i="29"/>
  <c r="B1503" i="29"/>
  <c r="A1503" i="29"/>
  <c r="E1502" i="29"/>
  <c r="D1502" i="29"/>
  <c r="C1502" i="29"/>
  <c r="B1502" i="29"/>
  <c r="A1502" i="29"/>
  <c r="E1501" i="29"/>
  <c r="D1501" i="29"/>
  <c r="C1501" i="29"/>
  <c r="B1501" i="29"/>
  <c r="A1501" i="29"/>
  <c r="E1500" i="29"/>
  <c r="D1500" i="29"/>
  <c r="C1500" i="29"/>
  <c r="B1500" i="29"/>
  <c r="A1500" i="29"/>
  <c r="E1499" i="29"/>
  <c r="D1499" i="29"/>
  <c r="C1499" i="29"/>
  <c r="B1499" i="29"/>
  <c r="A1499" i="29"/>
  <c r="E1498" i="29"/>
  <c r="D1498" i="29"/>
  <c r="C1498" i="29"/>
  <c r="B1498" i="29"/>
  <c r="A1498" i="29"/>
  <c r="E1497" i="29"/>
  <c r="D1497" i="29"/>
  <c r="C1497" i="29"/>
  <c r="B1497" i="29"/>
  <c r="A1497" i="29"/>
  <c r="E1496" i="29"/>
  <c r="D1496" i="29"/>
  <c r="C1496" i="29"/>
  <c r="B1496" i="29"/>
  <c r="A1496" i="29"/>
  <c r="E1495" i="29"/>
  <c r="D1495" i="29"/>
  <c r="C1495" i="29"/>
  <c r="B1495" i="29"/>
  <c r="A1495" i="29"/>
  <c r="E1494" i="29"/>
  <c r="D1494" i="29"/>
  <c r="C1494" i="29"/>
  <c r="B1494" i="29"/>
  <c r="A1494" i="29"/>
  <c r="E1493" i="29"/>
  <c r="D1493" i="29"/>
  <c r="C1493" i="29"/>
  <c r="B1493" i="29"/>
  <c r="A1493" i="29"/>
  <c r="E1492" i="29"/>
  <c r="D1492" i="29"/>
  <c r="C1492" i="29"/>
  <c r="B1492" i="29"/>
  <c r="A1492" i="29"/>
  <c r="E1491" i="29"/>
  <c r="D1491" i="29"/>
  <c r="C1491" i="29"/>
  <c r="B1491" i="29"/>
  <c r="A1491" i="29"/>
  <c r="E1490" i="29"/>
  <c r="D1490" i="29"/>
  <c r="C1490" i="29"/>
  <c r="B1490" i="29"/>
  <c r="A1490" i="29"/>
  <c r="E1489" i="29"/>
  <c r="D1489" i="29"/>
  <c r="C1489" i="29"/>
  <c r="B1489" i="29"/>
  <c r="A1489" i="29"/>
  <c r="E1488" i="29"/>
  <c r="D1488" i="29"/>
  <c r="C1488" i="29"/>
  <c r="B1488" i="29"/>
  <c r="A1488" i="29"/>
  <c r="E1487" i="29"/>
  <c r="D1487" i="29"/>
  <c r="C1487" i="29"/>
  <c r="B1487" i="29"/>
  <c r="A1487" i="29"/>
  <c r="E1486" i="29"/>
  <c r="D1486" i="29"/>
  <c r="C1486" i="29"/>
  <c r="B1486" i="29"/>
  <c r="A1486" i="29"/>
  <c r="E1485" i="29"/>
  <c r="D1485" i="29"/>
  <c r="C1485" i="29"/>
  <c r="B1485" i="29"/>
  <c r="A1485" i="29"/>
  <c r="E1484" i="29"/>
  <c r="D1484" i="29"/>
  <c r="C1484" i="29"/>
  <c r="B1484" i="29"/>
  <c r="A1484" i="29"/>
  <c r="E1483" i="29"/>
  <c r="D1483" i="29"/>
  <c r="C1483" i="29"/>
  <c r="B1483" i="29"/>
  <c r="A1483" i="29"/>
  <c r="E1482" i="29"/>
  <c r="D1482" i="29"/>
  <c r="C1482" i="29"/>
  <c r="B1482" i="29"/>
  <c r="A1482" i="29"/>
  <c r="E1481" i="29"/>
  <c r="D1481" i="29"/>
  <c r="C1481" i="29"/>
  <c r="B1481" i="29"/>
  <c r="A1481" i="29"/>
  <c r="E1480" i="29"/>
  <c r="D1480" i="29"/>
  <c r="C1480" i="29"/>
  <c r="B1480" i="29"/>
  <c r="A1480" i="29"/>
  <c r="E1479" i="29"/>
  <c r="D1479" i="29"/>
  <c r="C1479" i="29"/>
  <c r="B1479" i="29"/>
  <c r="A1479" i="29"/>
  <c r="E1478" i="29"/>
  <c r="D1478" i="29"/>
  <c r="C1478" i="29"/>
  <c r="B1478" i="29"/>
  <c r="A1478" i="29"/>
  <c r="E1477" i="29"/>
  <c r="D1477" i="29"/>
  <c r="C1477" i="29"/>
  <c r="B1477" i="29"/>
  <c r="A1477" i="29"/>
  <c r="E1476" i="29"/>
  <c r="D1476" i="29"/>
  <c r="C1476" i="29"/>
  <c r="B1476" i="29"/>
  <c r="A1476" i="29"/>
  <c r="E1475" i="29"/>
  <c r="D1475" i="29"/>
  <c r="C1475" i="29"/>
  <c r="B1475" i="29"/>
  <c r="A1475" i="29"/>
  <c r="E1474" i="29"/>
  <c r="D1474" i="29"/>
  <c r="C1474" i="29"/>
  <c r="B1474" i="29"/>
  <c r="A1474" i="29"/>
  <c r="E1473" i="29"/>
  <c r="D1473" i="29"/>
  <c r="C1473" i="29"/>
  <c r="B1473" i="29"/>
  <c r="A1473" i="29"/>
  <c r="E1472" i="29"/>
  <c r="D1472" i="29"/>
  <c r="C1472" i="29"/>
  <c r="B1472" i="29"/>
  <c r="A1472" i="29"/>
  <c r="E1471" i="29"/>
  <c r="D1471" i="29"/>
  <c r="C1471" i="29"/>
  <c r="B1471" i="29"/>
  <c r="A1471" i="29"/>
  <c r="E1470" i="29"/>
  <c r="D1470" i="29"/>
  <c r="C1470" i="29"/>
  <c r="B1470" i="29"/>
  <c r="A1470" i="29"/>
  <c r="E1469" i="29"/>
  <c r="D1469" i="29"/>
  <c r="C1469" i="29"/>
  <c r="B1469" i="29"/>
  <c r="A1469" i="29"/>
  <c r="E1468" i="29"/>
  <c r="D1468" i="29"/>
  <c r="C1468" i="29"/>
  <c r="B1468" i="29"/>
  <c r="A1468" i="29"/>
  <c r="E1467" i="29"/>
  <c r="D1467" i="29"/>
  <c r="C1467" i="29"/>
  <c r="B1467" i="29"/>
  <c r="A1467" i="29"/>
  <c r="E1466" i="29"/>
  <c r="D1466" i="29"/>
  <c r="C1466" i="29"/>
  <c r="B1466" i="29"/>
  <c r="A1466" i="29"/>
  <c r="E1465" i="29"/>
  <c r="D1465" i="29"/>
  <c r="C1465" i="29"/>
  <c r="B1465" i="29"/>
  <c r="A1465" i="29"/>
  <c r="E1464" i="29"/>
  <c r="D1464" i="29"/>
  <c r="C1464" i="29"/>
  <c r="B1464" i="29"/>
  <c r="A1464" i="29"/>
  <c r="E1463" i="29"/>
  <c r="D1463" i="29"/>
  <c r="C1463" i="29"/>
  <c r="B1463" i="29"/>
  <c r="A1463" i="29"/>
  <c r="E1462" i="29"/>
  <c r="D1462" i="29"/>
  <c r="C1462" i="29"/>
  <c r="B1462" i="29"/>
  <c r="A1462" i="29"/>
  <c r="E1461" i="29"/>
  <c r="D1461" i="29"/>
  <c r="C1461" i="29"/>
  <c r="B1461" i="29"/>
  <c r="A1461" i="29"/>
  <c r="E1460" i="29"/>
  <c r="D1460" i="29"/>
  <c r="C1460" i="29"/>
  <c r="B1460" i="29"/>
  <c r="A1460" i="29"/>
  <c r="E1459" i="29"/>
  <c r="D1459" i="29"/>
  <c r="C1459" i="29"/>
  <c r="B1459" i="29"/>
  <c r="A1459" i="29"/>
  <c r="E1458" i="29"/>
  <c r="D1458" i="29"/>
  <c r="C1458" i="29"/>
  <c r="B1458" i="29"/>
  <c r="A1458" i="29"/>
  <c r="E1457" i="29"/>
  <c r="D1457" i="29"/>
  <c r="C1457" i="29"/>
  <c r="B1457" i="29"/>
  <c r="A1457" i="29"/>
  <c r="E1456" i="29"/>
  <c r="D1456" i="29"/>
  <c r="C1456" i="29"/>
  <c r="B1456" i="29"/>
  <c r="A1456" i="29"/>
  <c r="E1455" i="29"/>
  <c r="D1455" i="29"/>
  <c r="C1455" i="29"/>
  <c r="B1455" i="29"/>
  <c r="A1455" i="29"/>
  <c r="E1454" i="29"/>
  <c r="D1454" i="29"/>
  <c r="C1454" i="29"/>
  <c r="B1454" i="29"/>
  <c r="A1454" i="29"/>
  <c r="E1453" i="29"/>
  <c r="D1453" i="29"/>
  <c r="C1453" i="29"/>
  <c r="B1453" i="29"/>
  <c r="A1453" i="29"/>
  <c r="E1452" i="29"/>
  <c r="D1452" i="29"/>
  <c r="C1452" i="29"/>
  <c r="B1452" i="29"/>
  <c r="A1452" i="29"/>
  <c r="E1451" i="29"/>
  <c r="D1451" i="29"/>
  <c r="C1451" i="29"/>
  <c r="B1451" i="29"/>
  <c r="A1451" i="29"/>
  <c r="E1450" i="29"/>
  <c r="D1450" i="29"/>
  <c r="C1450" i="29"/>
  <c r="B1450" i="29"/>
  <c r="A1450" i="29"/>
  <c r="E1449" i="29"/>
  <c r="D1449" i="29"/>
  <c r="C1449" i="29"/>
  <c r="B1449" i="29"/>
  <c r="A1449" i="29"/>
  <c r="E1448" i="29"/>
  <c r="D1448" i="29"/>
  <c r="C1448" i="29"/>
  <c r="B1448" i="29"/>
  <c r="A1448" i="29"/>
  <c r="E1447" i="29"/>
  <c r="D1447" i="29"/>
  <c r="C1447" i="29"/>
  <c r="B1447" i="29"/>
  <c r="A1447" i="29"/>
  <c r="E1446" i="29"/>
  <c r="D1446" i="29"/>
  <c r="C1446" i="29"/>
  <c r="B1446" i="29"/>
  <c r="A1446" i="29"/>
  <c r="E1445" i="29"/>
  <c r="D1445" i="29"/>
  <c r="C1445" i="29"/>
  <c r="B1445" i="29"/>
  <c r="A1445" i="29"/>
  <c r="E1444" i="29"/>
  <c r="D1444" i="29"/>
  <c r="C1444" i="29"/>
  <c r="B1444" i="29"/>
  <c r="A1444" i="29"/>
  <c r="E1443" i="29"/>
  <c r="D1443" i="29"/>
  <c r="C1443" i="29"/>
  <c r="B1443" i="29"/>
  <c r="A1443" i="29"/>
  <c r="E1442" i="29"/>
  <c r="D1442" i="29"/>
  <c r="C1442" i="29"/>
  <c r="B1442" i="29"/>
  <c r="A1442" i="29"/>
  <c r="E1441" i="29"/>
  <c r="D1441" i="29"/>
  <c r="C1441" i="29"/>
  <c r="B1441" i="29"/>
  <c r="A1441" i="29"/>
  <c r="E1440" i="29"/>
  <c r="D1440" i="29"/>
  <c r="C1440" i="29"/>
  <c r="B1440" i="29"/>
  <c r="A1440" i="29"/>
  <c r="E1439" i="29"/>
  <c r="D1439" i="29"/>
  <c r="C1439" i="29"/>
  <c r="B1439" i="29"/>
  <c r="A1439" i="29"/>
  <c r="E1438" i="29"/>
  <c r="D1438" i="29"/>
  <c r="C1438" i="29"/>
  <c r="B1438" i="29"/>
  <c r="A1438" i="29"/>
  <c r="E1437" i="29"/>
  <c r="D1437" i="29"/>
  <c r="C1437" i="29"/>
  <c r="B1437" i="29"/>
  <c r="A1437" i="29"/>
  <c r="E1436" i="29"/>
  <c r="D1436" i="29"/>
  <c r="C1436" i="29"/>
  <c r="B1436" i="29"/>
  <c r="A1436" i="29"/>
  <c r="E1435" i="29"/>
  <c r="D1435" i="29"/>
  <c r="C1435" i="29"/>
  <c r="B1435" i="29"/>
  <c r="A1435" i="29"/>
  <c r="E1434" i="29"/>
  <c r="D1434" i="29"/>
  <c r="C1434" i="29"/>
  <c r="B1434" i="29"/>
  <c r="A1434" i="29"/>
  <c r="E1433" i="29"/>
  <c r="D1433" i="29"/>
  <c r="C1433" i="29"/>
  <c r="B1433" i="29"/>
  <c r="A1433" i="29"/>
  <c r="E1432" i="29"/>
  <c r="D1432" i="29"/>
  <c r="C1432" i="29"/>
  <c r="B1432" i="29"/>
  <c r="A1432" i="29"/>
  <c r="E1431" i="29"/>
  <c r="D1431" i="29"/>
  <c r="C1431" i="29"/>
  <c r="B1431" i="29"/>
  <c r="A1431" i="29"/>
  <c r="E1430" i="29"/>
  <c r="D1430" i="29"/>
  <c r="C1430" i="29"/>
  <c r="B1430" i="29"/>
  <c r="A1430" i="29"/>
  <c r="E1429" i="29"/>
  <c r="D1429" i="29"/>
  <c r="C1429" i="29"/>
  <c r="B1429" i="29"/>
  <c r="A1429" i="29"/>
  <c r="E1428" i="29"/>
  <c r="D1428" i="29"/>
  <c r="C1428" i="29"/>
  <c r="B1428" i="29"/>
  <c r="A1428" i="29"/>
  <c r="E1427" i="29"/>
  <c r="D1427" i="29"/>
  <c r="C1427" i="29"/>
  <c r="B1427" i="29"/>
  <c r="A1427" i="29"/>
  <c r="E1426" i="29"/>
  <c r="D1426" i="29"/>
  <c r="C1426" i="29"/>
  <c r="B1426" i="29"/>
  <c r="A1426" i="29"/>
  <c r="E1425" i="29"/>
  <c r="D1425" i="29"/>
  <c r="C1425" i="29"/>
  <c r="B1425" i="29"/>
  <c r="A1425" i="29"/>
  <c r="E1424" i="29"/>
  <c r="D1424" i="29"/>
  <c r="C1424" i="29"/>
  <c r="B1424" i="29"/>
  <c r="A1424" i="29"/>
  <c r="E1423" i="29"/>
  <c r="D1423" i="29"/>
  <c r="C1423" i="29"/>
  <c r="B1423" i="29"/>
  <c r="A1423" i="29"/>
  <c r="E1422" i="29"/>
  <c r="D1422" i="29"/>
  <c r="C1422" i="29"/>
  <c r="B1422" i="29"/>
  <c r="A1422" i="29"/>
  <c r="E1421" i="29"/>
  <c r="D1421" i="29"/>
  <c r="C1421" i="29"/>
  <c r="B1421" i="29"/>
  <c r="A1421" i="29"/>
  <c r="E1420" i="29"/>
  <c r="D1420" i="29"/>
  <c r="C1420" i="29"/>
  <c r="B1420" i="29"/>
  <c r="A1420" i="29"/>
  <c r="E1419" i="29"/>
  <c r="D1419" i="29"/>
  <c r="C1419" i="29"/>
  <c r="B1419" i="29"/>
  <c r="A1419" i="29"/>
  <c r="E1418" i="29"/>
  <c r="D1418" i="29"/>
  <c r="C1418" i="29"/>
  <c r="B1418" i="29"/>
  <c r="A1418" i="29"/>
  <c r="E1417" i="29"/>
  <c r="D1417" i="29"/>
  <c r="C1417" i="29"/>
  <c r="B1417" i="29"/>
  <c r="A1417" i="29"/>
  <c r="E1416" i="29"/>
  <c r="D1416" i="29"/>
  <c r="C1416" i="29"/>
  <c r="B1416" i="29"/>
  <c r="A1416" i="29"/>
  <c r="E1415" i="29"/>
  <c r="D1415" i="29"/>
  <c r="C1415" i="29"/>
  <c r="B1415" i="29"/>
  <c r="A1415" i="29"/>
  <c r="E1414" i="29"/>
  <c r="D1414" i="29"/>
  <c r="C1414" i="29"/>
  <c r="B1414" i="29"/>
  <c r="A1414" i="29"/>
  <c r="E1413" i="29"/>
  <c r="D1413" i="29"/>
  <c r="C1413" i="29"/>
  <c r="B1413" i="29"/>
  <c r="A1413" i="29"/>
  <c r="E1412" i="29"/>
  <c r="D1412" i="29"/>
  <c r="C1412" i="29"/>
  <c r="B1412" i="29"/>
  <c r="A1412" i="29"/>
  <c r="E1411" i="29"/>
  <c r="D1411" i="29"/>
  <c r="C1411" i="29"/>
  <c r="B1411" i="29"/>
  <c r="A1411" i="29"/>
  <c r="E1410" i="29"/>
  <c r="D1410" i="29"/>
  <c r="C1410" i="29"/>
  <c r="B1410" i="29"/>
  <c r="A1410" i="29"/>
  <c r="E1409" i="29"/>
  <c r="D1409" i="29"/>
  <c r="C1409" i="29"/>
  <c r="B1409" i="29"/>
  <c r="A1409" i="29"/>
  <c r="E1408" i="29"/>
  <c r="D1408" i="29"/>
  <c r="C1408" i="29"/>
  <c r="B1408" i="29"/>
  <c r="A1408" i="29"/>
  <c r="E1407" i="29"/>
  <c r="D1407" i="29"/>
  <c r="C1407" i="29"/>
  <c r="B1407" i="29"/>
  <c r="A1407" i="29"/>
  <c r="E1406" i="29"/>
  <c r="D1406" i="29"/>
  <c r="C1406" i="29"/>
  <c r="B1406" i="29"/>
  <c r="A1406" i="29"/>
  <c r="E1405" i="29"/>
  <c r="D1405" i="29"/>
  <c r="C1405" i="29"/>
  <c r="B1405" i="29"/>
  <c r="A1405" i="29"/>
  <c r="E1404" i="29"/>
  <c r="D1404" i="29"/>
  <c r="C1404" i="29"/>
  <c r="B1404" i="29"/>
  <c r="A1404" i="29"/>
  <c r="E1403" i="29"/>
  <c r="D1403" i="29"/>
  <c r="C1403" i="29"/>
  <c r="B1403" i="29"/>
  <c r="A1403" i="29"/>
  <c r="E1402" i="29"/>
  <c r="D1402" i="29"/>
  <c r="C1402" i="29"/>
  <c r="B1402" i="29"/>
  <c r="A1402" i="29"/>
  <c r="E1401" i="29"/>
  <c r="D1401" i="29"/>
  <c r="C1401" i="29"/>
  <c r="B1401" i="29"/>
  <c r="A1401" i="29"/>
  <c r="E1400" i="29"/>
  <c r="D1400" i="29"/>
  <c r="C1400" i="29"/>
  <c r="B1400" i="29"/>
  <c r="A1400" i="29"/>
  <c r="E1399" i="29"/>
  <c r="D1399" i="29"/>
  <c r="C1399" i="29"/>
  <c r="B1399" i="29"/>
  <c r="A1399" i="29"/>
  <c r="E1398" i="29"/>
  <c r="D1398" i="29"/>
  <c r="C1398" i="29"/>
  <c r="B1398" i="29"/>
  <c r="A1398" i="29"/>
  <c r="E1397" i="29"/>
  <c r="D1397" i="29"/>
  <c r="C1397" i="29"/>
  <c r="B1397" i="29"/>
  <c r="A1397" i="29"/>
  <c r="E1396" i="29"/>
  <c r="D1396" i="29"/>
  <c r="C1396" i="29"/>
  <c r="B1396" i="29"/>
  <c r="A1396" i="29"/>
  <c r="E1395" i="29"/>
  <c r="D1395" i="29"/>
  <c r="C1395" i="29"/>
  <c r="B1395" i="29"/>
  <c r="A1395" i="29"/>
  <c r="E1394" i="29"/>
  <c r="D1394" i="29"/>
  <c r="C1394" i="29"/>
  <c r="B1394" i="29"/>
  <c r="A1394" i="29"/>
  <c r="E1393" i="29"/>
  <c r="D1393" i="29"/>
  <c r="C1393" i="29"/>
  <c r="B1393" i="29"/>
  <c r="A1393" i="29"/>
  <c r="E1392" i="29"/>
  <c r="D1392" i="29"/>
  <c r="C1392" i="29"/>
  <c r="B1392" i="29"/>
  <c r="A1392" i="29"/>
  <c r="E1391" i="29"/>
  <c r="D1391" i="29"/>
  <c r="C1391" i="29"/>
  <c r="B1391" i="29"/>
  <c r="A1391" i="29"/>
  <c r="E1390" i="29"/>
  <c r="D1390" i="29"/>
  <c r="C1390" i="29"/>
  <c r="B1390" i="29"/>
  <c r="A1390" i="29"/>
  <c r="E1389" i="29"/>
  <c r="D1389" i="29"/>
  <c r="C1389" i="29"/>
  <c r="B1389" i="29"/>
  <c r="A1389" i="29"/>
  <c r="E1388" i="29"/>
  <c r="D1388" i="29"/>
  <c r="C1388" i="29"/>
  <c r="B1388" i="29"/>
  <c r="A1388" i="29"/>
  <c r="E1387" i="29"/>
  <c r="D1387" i="29"/>
  <c r="C1387" i="29"/>
  <c r="B1387" i="29"/>
  <c r="A1387" i="29"/>
  <c r="E1386" i="29"/>
  <c r="D1386" i="29"/>
  <c r="C1386" i="29"/>
  <c r="B1386" i="29"/>
  <c r="A1386" i="29"/>
  <c r="E1385" i="29"/>
  <c r="D1385" i="29"/>
  <c r="C1385" i="29"/>
  <c r="B1385" i="29"/>
  <c r="A1385" i="29"/>
  <c r="E1384" i="29"/>
  <c r="D1384" i="29"/>
  <c r="C1384" i="29"/>
  <c r="B1384" i="29"/>
  <c r="A1384" i="29"/>
  <c r="E1383" i="29"/>
  <c r="D1383" i="29"/>
  <c r="C1383" i="29"/>
  <c r="B1383" i="29"/>
  <c r="A1383" i="29"/>
  <c r="E1382" i="29"/>
  <c r="D1382" i="29"/>
  <c r="C1382" i="29"/>
  <c r="B1382" i="29"/>
  <c r="A1382" i="29"/>
  <c r="E1381" i="29"/>
  <c r="D1381" i="29"/>
  <c r="C1381" i="29"/>
  <c r="B1381" i="29"/>
  <c r="A1381" i="29"/>
  <c r="E1380" i="29"/>
  <c r="D1380" i="29"/>
  <c r="C1380" i="29"/>
  <c r="B1380" i="29"/>
  <c r="A1380" i="29"/>
  <c r="E1379" i="29"/>
  <c r="D1379" i="29"/>
  <c r="C1379" i="29"/>
  <c r="B1379" i="29"/>
  <c r="A1379" i="29"/>
  <c r="E1378" i="29"/>
  <c r="D1378" i="29"/>
  <c r="C1378" i="29"/>
  <c r="B1378" i="29"/>
  <c r="A1378" i="29"/>
  <c r="E1377" i="29"/>
  <c r="D1377" i="29"/>
  <c r="C1377" i="29"/>
  <c r="B1377" i="29"/>
  <c r="A1377" i="29"/>
  <c r="E1376" i="29"/>
  <c r="D1376" i="29"/>
  <c r="C1376" i="29"/>
  <c r="B1376" i="29"/>
  <c r="A1376" i="29"/>
  <c r="E1375" i="29"/>
  <c r="D1375" i="29"/>
  <c r="C1375" i="29"/>
  <c r="B1375" i="29"/>
  <c r="A1375" i="29"/>
  <c r="E1374" i="29"/>
  <c r="D1374" i="29"/>
  <c r="C1374" i="29"/>
  <c r="B1374" i="29"/>
  <c r="A1374" i="29"/>
  <c r="E1373" i="29"/>
  <c r="D1373" i="29"/>
  <c r="C1373" i="29"/>
  <c r="B1373" i="29"/>
  <c r="A1373" i="29"/>
  <c r="E1372" i="29"/>
  <c r="D1372" i="29"/>
  <c r="C1372" i="29"/>
  <c r="B1372" i="29"/>
  <c r="A1372" i="29"/>
  <c r="E1371" i="29"/>
  <c r="D1371" i="29"/>
  <c r="C1371" i="29"/>
  <c r="B1371" i="29"/>
  <c r="A1371" i="29"/>
  <c r="E1370" i="29"/>
  <c r="D1370" i="29"/>
  <c r="C1370" i="29"/>
  <c r="B1370" i="29"/>
  <c r="A1370" i="29"/>
  <c r="E1369" i="29"/>
  <c r="D1369" i="29"/>
  <c r="C1369" i="29"/>
  <c r="B1369" i="29"/>
  <c r="A1369" i="29"/>
  <c r="E1368" i="29"/>
  <c r="D1368" i="29"/>
  <c r="C1368" i="29"/>
  <c r="B1368" i="29"/>
  <c r="A1368" i="29"/>
  <c r="E1367" i="29"/>
  <c r="D1367" i="29"/>
  <c r="C1367" i="29"/>
  <c r="B1367" i="29"/>
  <c r="A1367" i="29"/>
  <c r="E1366" i="29"/>
  <c r="D1366" i="29"/>
  <c r="C1366" i="29"/>
  <c r="B1366" i="29"/>
  <c r="A1366" i="29"/>
  <c r="E1365" i="29"/>
  <c r="D1365" i="29"/>
  <c r="C1365" i="29"/>
  <c r="B1365" i="29"/>
  <c r="A1365" i="29"/>
  <c r="E1364" i="29"/>
  <c r="D1364" i="29"/>
  <c r="C1364" i="29"/>
  <c r="B1364" i="29"/>
  <c r="A1364" i="29"/>
  <c r="E1363" i="29"/>
  <c r="D1363" i="29"/>
  <c r="C1363" i="29"/>
  <c r="B1363" i="29"/>
  <c r="A1363" i="29"/>
  <c r="E1362" i="29"/>
  <c r="D1362" i="29"/>
  <c r="C1362" i="29"/>
  <c r="B1362" i="29"/>
  <c r="A1362" i="29"/>
  <c r="E1361" i="29"/>
  <c r="D1361" i="29"/>
  <c r="C1361" i="29"/>
  <c r="B1361" i="29"/>
  <c r="A1361" i="29"/>
  <c r="E1360" i="29"/>
  <c r="D1360" i="29"/>
  <c r="C1360" i="29"/>
  <c r="B1360" i="29"/>
  <c r="A1360" i="29"/>
  <c r="E1359" i="29"/>
  <c r="D1359" i="29"/>
  <c r="C1359" i="29"/>
  <c r="B1359" i="29"/>
  <c r="A1359" i="29"/>
  <c r="E1358" i="29"/>
  <c r="D1358" i="29"/>
  <c r="C1358" i="29"/>
  <c r="B1358" i="29"/>
  <c r="A1358" i="29"/>
  <c r="E1357" i="29"/>
  <c r="D1357" i="29"/>
  <c r="C1357" i="29"/>
  <c r="B1357" i="29"/>
  <c r="A1357" i="29"/>
  <c r="E1356" i="29"/>
  <c r="D1356" i="29"/>
  <c r="C1356" i="29"/>
  <c r="B1356" i="29"/>
  <c r="A1356" i="29"/>
  <c r="E1355" i="29"/>
  <c r="D1355" i="29"/>
  <c r="C1355" i="29"/>
  <c r="B1355" i="29"/>
  <c r="A1355" i="29"/>
  <c r="E1354" i="29"/>
  <c r="D1354" i="29"/>
  <c r="C1354" i="29"/>
  <c r="B1354" i="29"/>
  <c r="A1354" i="29"/>
  <c r="E1353" i="29"/>
  <c r="D1353" i="29"/>
  <c r="C1353" i="29"/>
  <c r="B1353" i="29"/>
  <c r="A1353" i="29"/>
  <c r="E1352" i="29"/>
  <c r="D1352" i="29"/>
  <c r="C1352" i="29"/>
  <c r="B1352" i="29"/>
  <c r="A1352" i="29"/>
  <c r="E1351" i="29"/>
  <c r="D1351" i="29"/>
  <c r="C1351" i="29"/>
  <c r="B1351" i="29"/>
  <c r="A1351" i="29"/>
  <c r="E1350" i="29"/>
  <c r="D1350" i="29"/>
  <c r="C1350" i="29"/>
  <c r="B1350" i="29"/>
  <c r="A1350" i="29"/>
  <c r="E1349" i="29"/>
  <c r="D1349" i="29"/>
  <c r="C1349" i="29"/>
  <c r="B1349" i="29"/>
  <c r="A1349" i="29"/>
  <c r="E1348" i="29"/>
  <c r="D1348" i="29"/>
  <c r="C1348" i="29"/>
  <c r="B1348" i="29"/>
  <c r="A1348" i="29"/>
  <c r="E1347" i="29"/>
  <c r="D1347" i="29"/>
  <c r="C1347" i="29"/>
  <c r="B1347" i="29"/>
  <c r="A1347" i="29"/>
  <c r="E1346" i="29"/>
  <c r="D1346" i="29"/>
  <c r="C1346" i="29"/>
  <c r="B1346" i="29"/>
  <c r="A1346" i="29"/>
  <c r="E1345" i="29"/>
  <c r="D1345" i="29"/>
  <c r="C1345" i="29"/>
  <c r="B1345" i="29"/>
  <c r="A1345" i="29"/>
  <c r="E1344" i="29"/>
  <c r="D1344" i="29"/>
  <c r="C1344" i="29"/>
  <c r="B1344" i="29"/>
  <c r="A1344" i="29"/>
  <c r="E1343" i="29"/>
  <c r="D1343" i="29"/>
  <c r="C1343" i="29"/>
  <c r="B1343" i="29"/>
  <c r="A1343" i="29"/>
  <c r="E1342" i="29"/>
  <c r="D1342" i="29"/>
  <c r="C1342" i="29"/>
  <c r="B1342" i="29"/>
  <c r="A1342" i="29"/>
  <c r="E1341" i="29"/>
  <c r="D1341" i="29"/>
  <c r="C1341" i="29"/>
  <c r="B1341" i="29"/>
  <c r="A1341" i="29"/>
  <c r="E1340" i="29"/>
  <c r="D1340" i="29"/>
  <c r="C1340" i="29"/>
  <c r="B1340" i="29"/>
  <c r="A1340" i="29"/>
  <c r="E1339" i="29"/>
  <c r="D1339" i="29"/>
  <c r="C1339" i="29"/>
  <c r="B1339" i="29"/>
  <c r="A1339" i="29"/>
  <c r="E1338" i="29"/>
  <c r="D1338" i="29"/>
  <c r="C1338" i="29"/>
  <c r="B1338" i="29"/>
  <c r="A1338" i="29"/>
  <c r="E1337" i="29"/>
  <c r="D1337" i="29"/>
  <c r="C1337" i="29"/>
  <c r="B1337" i="29"/>
  <c r="A1337" i="29"/>
  <c r="E1336" i="29"/>
  <c r="D1336" i="29"/>
  <c r="C1336" i="29"/>
  <c r="B1336" i="29"/>
  <c r="A1336" i="29"/>
  <c r="E1335" i="29"/>
  <c r="D1335" i="29"/>
  <c r="C1335" i="29"/>
  <c r="B1335" i="29"/>
  <c r="A1335" i="29"/>
  <c r="E1334" i="29"/>
  <c r="D1334" i="29"/>
  <c r="C1334" i="29"/>
  <c r="B1334" i="29"/>
  <c r="A1334" i="29"/>
  <c r="E1333" i="29"/>
  <c r="D1333" i="29"/>
  <c r="C1333" i="29"/>
  <c r="B1333" i="29"/>
  <c r="A1333" i="29"/>
  <c r="E1332" i="29"/>
  <c r="D1332" i="29"/>
  <c r="C1332" i="29"/>
  <c r="B1332" i="29"/>
  <c r="A1332" i="29"/>
  <c r="E1331" i="29"/>
  <c r="D1331" i="29"/>
  <c r="C1331" i="29"/>
  <c r="B1331" i="29"/>
  <c r="A1331" i="29"/>
  <c r="E1330" i="29"/>
  <c r="D1330" i="29"/>
  <c r="C1330" i="29"/>
  <c r="B1330" i="29"/>
  <c r="A1330" i="29"/>
  <c r="E1329" i="29"/>
  <c r="D1329" i="29"/>
  <c r="C1329" i="29"/>
  <c r="B1329" i="29"/>
  <c r="A1329" i="29"/>
  <c r="E1328" i="29"/>
  <c r="D1328" i="29"/>
  <c r="C1328" i="29"/>
  <c r="B1328" i="29"/>
  <c r="A1328" i="29"/>
  <c r="E1327" i="29"/>
  <c r="D1327" i="29"/>
  <c r="C1327" i="29"/>
  <c r="B1327" i="29"/>
  <c r="A1327" i="29"/>
  <c r="E1326" i="29"/>
  <c r="D1326" i="29"/>
  <c r="C1326" i="29"/>
  <c r="B1326" i="29"/>
  <c r="A1326" i="29"/>
  <c r="E1325" i="29"/>
  <c r="D1325" i="29"/>
  <c r="C1325" i="29"/>
  <c r="B1325" i="29"/>
  <c r="A1325" i="29"/>
  <c r="E1324" i="29"/>
  <c r="D1324" i="29"/>
  <c r="C1324" i="29"/>
  <c r="B1324" i="29"/>
  <c r="A1324" i="29"/>
  <c r="E1323" i="29"/>
  <c r="D1323" i="29"/>
  <c r="C1323" i="29"/>
  <c r="B1323" i="29"/>
  <c r="A1323" i="29"/>
  <c r="E1322" i="29"/>
  <c r="D1322" i="29"/>
  <c r="C1322" i="29"/>
  <c r="B1322" i="29"/>
  <c r="A1322" i="29"/>
  <c r="E1321" i="29"/>
  <c r="D1321" i="29"/>
  <c r="C1321" i="29"/>
  <c r="B1321" i="29"/>
  <c r="A1321" i="29"/>
  <c r="E1320" i="29"/>
  <c r="D1320" i="29"/>
  <c r="C1320" i="29"/>
  <c r="B1320" i="29"/>
  <c r="A1320" i="29"/>
  <c r="E1319" i="29"/>
  <c r="D1319" i="29"/>
  <c r="C1319" i="29"/>
  <c r="B1319" i="29"/>
  <c r="A1319" i="29"/>
  <c r="E1318" i="29"/>
  <c r="D1318" i="29"/>
  <c r="C1318" i="29"/>
  <c r="B1318" i="29"/>
  <c r="A1318" i="29"/>
  <c r="E1317" i="29"/>
  <c r="D1317" i="29"/>
  <c r="C1317" i="29"/>
  <c r="B1317" i="29"/>
  <c r="A1317" i="29"/>
  <c r="E1316" i="29"/>
  <c r="D1316" i="29"/>
  <c r="C1316" i="29"/>
  <c r="B1316" i="29"/>
  <c r="A1316" i="29"/>
  <c r="E1315" i="29"/>
  <c r="D1315" i="29"/>
  <c r="C1315" i="29"/>
  <c r="B1315" i="29"/>
  <c r="A1315" i="29"/>
  <c r="E1314" i="29"/>
  <c r="D1314" i="29"/>
  <c r="C1314" i="29"/>
  <c r="B1314" i="29"/>
  <c r="A1314" i="29"/>
  <c r="E1313" i="29"/>
  <c r="D1313" i="29"/>
  <c r="C1313" i="29"/>
  <c r="B1313" i="29"/>
  <c r="A1313" i="29"/>
  <c r="E1312" i="29"/>
  <c r="D1312" i="29"/>
  <c r="C1312" i="29"/>
  <c r="B1312" i="29"/>
  <c r="A1312" i="29"/>
  <c r="E1311" i="29"/>
  <c r="D1311" i="29"/>
  <c r="C1311" i="29"/>
  <c r="B1311" i="29"/>
  <c r="A1311" i="29"/>
  <c r="E1310" i="29"/>
  <c r="D1310" i="29"/>
  <c r="C1310" i="29"/>
  <c r="B1310" i="29"/>
  <c r="A1310" i="29"/>
  <c r="E1309" i="29"/>
  <c r="D1309" i="29"/>
  <c r="C1309" i="29"/>
  <c r="B1309" i="29"/>
  <c r="A1309" i="29"/>
  <c r="E1308" i="29"/>
  <c r="D1308" i="29"/>
  <c r="C1308" i="29"/>
  <c r="B1308" i="29"/>
  <c r="A1308" i="29"/>
  <c r="E1307" i="29"/>
  <c r="D1307" i="29"/>
  <c r="C1307" i="29"/>
  <c r="B1307" i="29"/>
  <c r="A1307" i="29"/>
  <c r="E1306" i="29"/>
  <c r="D1306" i="29"/>
  <c r="C1306" i="29"/>
  <c r="B1306" i="29"/>
  <c r="A1306" i="29"/>
  <c r="E1305" i="29"/>
  <c r="D1305" i="29"/>
  <c r="C1305" i="29"/>
  <c r="B1305" i="29"/>
  <c r="A1305" i="29"/>
  <c r="E1304" i="29"/>
  <c r="D1304" i="29"/>
  <c r="C1304" i="29"/>
  <c r="B1304" i="29"/>
  <c r="A1304" i="29"/>
  <c r="E1303" i="29"/>
  <c r="D1303" i="29"/>
  <c r="C1303" i="29"/>
  <c r="B1303" i="29"/>
  <c r="A1303" i="29"/>
  <c r="E1302" i="29"/>
  <c r="D1302" i="29"/>
  <c r="C1302" i="29"/>
  <c r="B1302" i="29"/>
  <c r="A1302" i="29"/>
  <c r="E1301" i="29"/>
  <c r="D1301" i="29"/>
  <c r="C1301" i="29"/>
  <c r="B1301" i="29"/>
  <c r="A1301" i="29"/>
  <c r="E1300" i="29"/>
  <c r="D1300" i="29"/>
  <c r="C1300" i="29"/>
  <c r="B1300" i="29"/>
  <c r="A1300" i="29"/>
  <c r="E1299" i="29"/>
  <c r="D1299" i="29"/>
  <c r="C1299" i="29"/>
  <c r="B1299" i="29"/>
  <c r="A1299" i="29"/>
  <c r="E1298" i="29"/>
  <c r="D1298" i="29"/>
  <c r="C1298" i="29"/>
  <c r="B1298" i="29"/>
  <c r="A1298" i="29"/>
  <c r="E1297" i="29"/>
  <c r="D1297" i="29"/>
  <c r="C1297" i="29"/>
  <c r="B1297" i="29"/>
  <c r="A1297" i="29"/>
  <c r="E1296" i="29"/>
  <c r="D1296" i="29"/>
  <c r="C1296" i="29"/>
  <c r="B1296" i="29"/>
  <c r="A1296" i="29"/>
  <c r="E1295" i="29"/>
  <c r="D1295" i="29"/>
  <c r="C1295" i="29"/>
  <c r="B1295" i="29"/>
  <c r="A1295" i="29"/>
  <c r="E1294" i="29"/>
  <c r="D1294" i="29"/>
  <c r="C1294" i="29"/>
  <c r="B1294" i="29"/>
  <c r="A1294" i="29"/>
  <c r="E1293" i="29"/>
  <c r="D1293" i="29"/>
  <c r="C1293" i="29"/>
  <c r="B1293" i="29"/>
  <c r="A1293" i="29"/>
  <c r="E1292" i="29"/>
  <c r="D1292" i="29"/>
  <c r="C1292" i="29"/>
  <c r="B1292" i="29"/>
  <c r="A1292" i="29"/>
  <c r="E1291" i="29"/>
  <c r="D1291" i="29"/>
  <c r="C1291" i="29"/>
  <c r="B1291" i="29"/>
  <c r="A1291" i="29"/>
  <c r="E1290" i="29"/>
  <c r="D1290" i="29"/>
  <c r="C1290" i="29"/>
  <c r="B1290" i="29"/>
  <c r="A1290" i="29"/>
  <c r="E1289" i="29"/>
  <c r="D1289" i="29"/>
  <c r="C1289" i="29"/>
  <c r="B1289" i="29"/>
  <c r="A1289" i="29"/>
  <c r="E1288" i="29"/>
  <c r="D1288" i="29"/>
  <c r="C1288" i="29"/>
  <c r="B1288" i="29"/>
  <c r="A1288" i="29"/>
  <c r="E1287" i="29"/>
  <c r="D1287" i="29"/>
  <c r="C1287" i="29"/>
  <c r="B1287" i="29"/>
  <c r="A1287" i="29"/>
  <c r="E1286" i="29"/>
  <c r="D1286" i="29"/>
  <c r="C1286" i="29"/>
  <c r="B1286" i="29"/>
  <c r="A1286" i="29"/>
  <c r="E1285" i="29"/>
  <c r="D1285" i="29"/>
  <c r="C1285" i="29"/>
  <c r="B1285" i="29"/>
  <c r="A1285" i="29"/>
  <c r="E1284" i="29"/>
  <c r="D1284" i="29"/>
  <c r="C1284" i="29"/>
  <c r="B1284" i="29"/>
  <c r="A1284" i="29"/>
  <c r="E1283" i="29"/>
  <c r="D1283" i="29"/>
  <c r="C1283" i="29"/>
  <c r="B1283" i="29"/>
  <c r="A1283" i="29"/>
  <c r="E1282" i="29"/>
  <c r="D1282" i="29"/>
  <c r="C1282" i="29"/>
  <c r="B1282" i="29"/>
  <c r="A1282" i="29"/>
  <c r="E1281" i="29"/>
  <c r="D1281" i="29"/>
  <c r="C1281" i="29"/>
  <c r="B1281" i="29"/>
  <c r="A1281" i="29"/>
  <c r="E1280" i="29"/>
  <c r="D1280" i="29"/>
  <c r="C1280" i="29"/>
  <c r="B1280" i="29"/>
  <c r="A1280" i="29"/>
  <c r="E1279" i="29"/>
  <c r="D1279" i="29"/>
  <c r="C1279" i="29"/>
  <c r="B1279" i="29"/>
  <c r="A1279" i="29"/>
  <c r="E1278" i="29"/>
  <c r="D1278" i="29"/>
  <c r="C1278" i="29"/>
  <c r="B1278" i="29"/>
  <c r="A1278" i="29"/>
  <c r="E1277" i="29"/>
  <c r="D1277" i="29"/>
  <c r="C1277" i="29"/>
  <c r="B1277" i="29"/>
  <c r="A1277" i="29"/>
  <c r="E1276" i="29"/>
  <c r="D1276" i="29"/>
  <c r="C1276" i="29"/>
  <c r="B1276" i="29"/>
  <c r="A1276" i="29"/>
  <c r="E1275" i="29"/>
  <c r="D1275" i="29"/>
  <c r="C1275" i="29"/>
  <c r="B1275" i="29"/>
  <c r="A1275" i="29"/>
  <c r="E1274" i="29"/>
  <c r="D1274" i="29"/>
  <c r="C1274" i="29"/>
  <c r="B1274" i="29"/>
  <c r="A1274" i="29"/>
  <c r="E1273" i="29"/>
  <c r="D1273" i="29"/>
  <c r="C1273" i="29"/>
  <c r="B1273" i="29"/>
  <c r="A1273" i="29"/>
  <c r="E1272" i="29"/>
  <c r="D1272" i="29"/>
  <c r="C1272" i="29"/>
  <c r="B1272" i="29"/>
  <c r="A1272" i="29"/>
  <c r="E1271" i="29"/>
  <c r="D1271" i="29"/>
  <c r="C1271" i="29"/>
  <c r="B1271" i="29"/>
  <c r="A1271" i="29"/>
  <c r="E1270" i="29"/>
  <c r="D1270" i="29"/>
  <c r="C1270" i="29"/>
  <c r="B1270" i="29"/>
  <c r="A1270" i="29"/>
  <c r="E1269" i="29"/>
  <c r="D1269" i="29"/>
  <c r="C1269" i="29"/>
  <c r="B1269" i="29"/>
  <c r="A1269" i="29"/>
  <c r="E1268" i="29"/>
  <c r="D1268" i="29"/>
  <c r="C1268" i="29"/>
  <c r="B1268" i="29"/>
  <c r="A1268" i="29"/>
  <c r="E1267" i="29"/>
  <c r="D1267" i="29"/>
  <c r="C1267" i="29"/>
  <c r="B1267" i="29"/>
  <c r="A1267" i="29"/>
  <c r="E1266" i="29"/>
  <c r="D1266" i="29"/>
  <c r="C1266" i="29"/>
  <c r="B1266" i="29"/>
  <c r="A1266" i="29"/>
  <c r="E1265" i="29"/>
  <c r="D1265" i="29"/>
  <c r="C1265" i="29"/>
  <c r="B1265" i="29"/>
  <c r="A1265" i="29"/>
  <c r="E1264" i="29"/>
  <c r="D1264" i="29"/>
  <c r="C1264" i="29"/>
  <c r="B1264" i="29"/>
  <c r="A1264" i="29"/>
  <c r="E1263" i="29"/>
  <c r="D1263" i="29"/>
  <c r="C1263" i="29"/>
  <c r="B1263" i="29"/>
  <c r="A1263" i="29"/>
  <c r="E1262" i="29"/>
  <c r="D1262" i="29"/>
  <c r="C1262" i="29"/>
  <c r="B1262" i="29"/>
  <c r="A1262" i="29"/>
  <c r="E1261" i="29"/>
  <c r="D1261" i="29"/>
  <c r="C1261" i="29"/>
  <c r="B1261" i="29"/>
  <c r="A1261" i="29"/>
  <c r="E1260" i="29"/>
  <c r="D1260" i="29"/>
  <c r="C1260" i="29"/>
  <c r="B1260" i="29"/>
  <c r="A1260" i="29"/>
  <c r="E1259" i="29"/>
  <c r="D1259" i="29"/>
  <c r="C1259" i="29"/>
  <c r="B1259" i="29"/>
  <c r="A1259" i="29"/>
  <c r="E1258" i="29"/>
  <c r="D1258" i="29"/>
  <c r="C1258" i="29"/>
  <c r="B1258" i="29"/>
  <c r="A1258" i="29"/>
  <c r="E1257" i="29"/>
  <c r="D1257" i="29"/>
  <c r="C1257" i="29"/>
  <c r="B1257" i="29"/>
  <c r="A1257" i="29"/>
  <c r="E1256" i="29"/>
  <c r="D1256" i="29"/>
  <c r="C1256" i="29"/>
  <c r="B1256" i="29"/>
  <c r="A1256" i="29"/>
  <c r="E1255" i="29"/>
  <c r="D1255" i="29"/>
  <c r="C1255" i="29"/>
  <c r="B1255" i="29"/>
  <c r="A1255" i="29"/>
  <c r="E1254" i="29"/>
  <c r="D1254" i="29"/>
  <c r="C1254" i="29"/>
  <c r="B1254" i="29"/>
  <c r="A1254" i="29"/>
  <c r="E1253" i="29"/>
  <c r="D1253" i="29"/>
  <c r="C1253" i="29"/>
  <c r="B1253" i="29"/>
  <c r="A1253" i="29"/>
  <c r="E1252" i="29"/>
  <c r="D1252" i="29"/>
  <c r="C1252" i="29"/>
  <c r="B1252" i="29"/>
  <c r="A1252" i="29"/>
  <c r="E1251" i="29"/>
  <c r="D1251" i="29"/>
  <c r="C1251" i="29"/>
  <c r="B1251" i="29"/>
  <c r="A1251" i="29"/>
  <c r="E1250" i="29"/>
  <c r="D1250" i="29"/>
  <c r="C1250" i="29"/>
  <c r="B1250" i="29"/>
  <c r="A1250" i="29"/>
  <c r="E1249" i="29"/>
  <c r="D1249" i="29"/>
  <c r="C1249" i="29"/>
  <c r="B1249" i="29"/>
  <c r="A1249" i="29"/>
  <c r="E1248" i="29"/>
  <c r="D1248" i="29"/>
  <c r="C1248" i="29"/>
  <c r="B1248" i="29"/>
  <c r="A1248" i="29"/>
  <c r="E1247" i="29"/>
  <c r="D1247" i="29"/>
  <c r="C1247" i="29"/>
  <c r="B1247" i="29"/>
  <c r="A1247" i="29"/>
  <c r="E1246" i="29"/>
  <c r="D1246" i="29"/>
  <c r="C1246" i="29"/>
  <c r="B1246" i="29"/>
  <c r="A1246" i="29"/>
  <c r="E1245" i="29"/>
  <c r="D1245" i="29"/>
  <c r="C1245" i="29"/>
  <c r="B1245" i="29"/>
  <c r="A1245" i="29"/>
  <c r="E1244" i="29"/>
  <c r="D1244" i="29"/>
  <c r="C1244" i="29"/>
  <c r="B1244" i="29"/>
  <c r="A1244" i="29"/>
  <c r="E1243" i="29"/>
  <c r="D1243" i="29"/>
  <c r="C1243" i="29"/>
  <c r="B1243" i="29"/>
  <c r="A1243" i="29"/>
  <c r="E1242" i="29"/>
  <c r="D1242" i="29"/>
  <c r="C1242" i="29"/>
  <c r="B1242" i="29"/>
  <c r="A1242" i="29"/>
  <c r="E1241" i="29"/>
  <c r="D1241" i="29"/>
  <c r="C1241" i="29"/>
  <c r="B1241" i="29"/>
  <c r="A1241" i="29"/>
  <c r="E1240" i="29"/>
  <c r="D1240" i="29"/>
  <c r="C1240" i="29"/>
  <c r="B1240" i="29"/>
  <c r="A1240" i="29"/>
  <c r="E1239" i="29"/>
  <c r="D1239" i="29"/>
  <c r="C1239" i="29"/>
  <c r="B1239" i="29"/>
  <c r="A1239" i="29"/>
  <c r="E1238" i="29"/>
  <c r="D1238" i="29"/>
  <c r="C1238" i="29"/>
  <c r="B1238" i="29"/>
  <c r="A1238" i="29"/>
  <c r="E1237" i="29"/>
  <c r="D1237" i="29"/>
  <c r="C1237" i="29"/>
  <c r="B1237" i="29"/>
  <c r="A1237" i="29"/>
  <c r="E1236" i="29"/>
  <c r="D1236" i="29"/>
  <c r="C1236" i="29"/>
  <c r="B1236" i="29"/>
  <c r="A1236" i="29"/>
  <c r="E1235" i="29"/>
  <c r="D1235" i="29"/>
  <c r="C1235" i="29"/>
  <c r="B1235" i="29"/>
  <c r="A1235" i="29"/>
  <c r="E1234" i="29"/>
  <c r="D1234" i="29"/>
  <c r="C1234" i="29"/>
  <c r="B1234" i="29"/>
  <c r="A1234" i="29"/>
  <c r="E1233" i="29"/>
  <c r="D1233" i="29"/>
  <c r="C1233" i="29"/>
  <c r="B1233" i="29"/>
  <c r="A1233" i="29"/>
  <c r="E1232" i="29"/>
  <c r="D1232" i="29"/>
  <c r="C1232" i="29"/>
  <c r="B1232" i="29"/>
  <c r="A1232" i="29"/>
  <c r="E1231" i="29"/>
  <c r="D1231" i="29"/>
  <c r="C1231" i="29"/>
  <c r="B1231" i="29"/>
  <c r="A1231" i="29"/>
  <c r="E1230" i="29"/>
  <c r="D1230" i="29"/>
  <c r="C1230" i="29"/>
  <c r="B1230" i="29"/>
  <c r="A1230" i="29"/>
  <c r="E1229" i="29"/>
  <c r="D1229" i="29"/>
  <c r="C1229" i="29"/>
  <c r="B1229" i="29"/>
  <c r="A1229" i="29"/>
  <c r="E1228" i="29"/>
  <c r="D1228" i="29"/>
  <c r="C1228" i="29"/>
  <c r="B1228" i="29"/>
  <c r="A1228" i="29"/>
  <c r="E1227" i="29"/>
  <c r="D1227" i="29"/>
  <c r="C1227" i="29"/>
  <c r="B1227" i="29"/>
  <c r="A1227" i="29"/>
  <c r="E1226" i="29"/>
  <c r="D1226" i="29"/>
  <c r="C1226" i="29"/>
  <c r="B1226" i="29"/>
  <c r="A1226" i="29"/>
  <c r="E1225" i="29"/>
  <c r="D1225" i="29"/>
  <c r="C1225" i="29"/>
  <c r="B1225" i="29"/>
  <c r="A1225" i="29"/>
  <c r="E1224" i="29"/>
  <c r="D1224" i="29"/>
  <c r="C1224" i="29"/>
  <c r="B1224" i="29"/>
  <c r="A1224" i="29"/>
  <c r="E1223" i="29"/>
  <c r="D1223" i="29"/>
  <c r="C1223" i="29"/>
  <c r="B1223" i="29"/>
  <c r="A1223" i="29"/>
  <c r="E1222" i="29"/>
  <c r="D1222" i="29"/>
  <c r="C1222" i="29"/>
  <c r="B1222" i="29"/>
  <c r="A1222" i="29"/>
  <c r="E1221" i="29"/>
  <c r="D1221" i="29"/>
  <c r="C1221" i="29"/>
  <c r="B1221" i="29"/>
  <c r="A1221" i="29"/>
  <c r="E1220" i="29"/>
  <c r="D1220" i="29"/>
  <c r="C1220" i="29"/>
  <c r="B1220" i="29"/>
  <c r="A1220" i="29"/>
  <c r="E1219" i="29"/>
  <c r="D1219" i="29"/>
  <c r="C1219" i="29"/>
  <c r="B1219" i="29"/>
  <c r="A1219" i="29"/>
  <c r="E1218" i="29"/>
  <c r="D1218" i="29"/>
  <c r="C1218" i="29"/>
  <c r="B1218" i="29"/>
  <c r="A1218" i="29"/>
  <c r="E1217" i="29"/>
  <c r="D1217" i="29"/>
  <c r="C1217" i="29"/>
  <c r="B1217" i="29"/>
  <c r="A1217" i="29"/>
  <c r="E1216" i="29"/>
  <c r="D1216" i="29"/>
  <c r="C1216" i="29"/>
  <c r="B1216" i="29"/>
  <c r="A1216" i="29"/>
  <c r="E1215" i="29"/>
  <c r="D1215" i="29"/>
  <c r="C1215" i="29"/>
  <c r="B1215" i="29"/>
  <c r="A1215" i="29"/>
  <c r="E1214" i="29"/>
  <c r="D1214" i="29"/>
  <c r="C1214" i="29"/>
  <c r="B1214" i="29"/>
  <c r="A1214" i="29"/>
  <c r="E1213" i="29"/>
  <c r="D1213" i="29"/>
  <c r="C1213" i="29"/>
  <c r="B1213" i="29"/>
  <c r="A1213" i="29"/>
  <c r="E1212" i="29"/>
  <c r="D1212" i="29"/>
  <c r="C1212" i="29"/>
  <c r="B1212" i="29"/>
  <c r="A1212" i="29"/>
  <c r="E1211" i="29"/>
  <c r="D1211" i="29"/>
  <c r="C1211" i="29"/>
  <c r="B1211" i="29"/>
  <c r="A1211" i="29"/>
  <c r="E1210" i="29"/>
  <c r="D1210" i="29"/>
  <c r="C1210" i="29"/>
  <c r="B1210" i="29"/>
  <c r="A1210" i="29"/>
  <c r="E1209" i="29"/>
  <c r="D1209" i="29"/>
  <c r="C1209" i="29"/>
  <c r="B1209" i="29"/>
  <c r="A1209" i="29"/>
  <c r="E1208" i="29"/>
  <c r="D1208" i="29"/>
  <c r="C1208" i="29"/>
  <c r="B1208" i="29"/>
  <c r="A1208" i="29"/>
  <c r="E1207" i="29"/>
  <c r="D1207" i="29"/>
  <c r="C1207" i="29"/>
  <c r="B1207" i="29"/>
  <c r="A1207" i="29"/>
  <c r="E1206" i="29"/>
  <c r="D1206" i="29"/>
  <c r="C1206" i="29"/>
  <c r="B1206" i="29"/>
  <c r="A1206" i="29"/>
  <c r="E1205" i="29"/>
  <c r="D1205" i="29"/>
  <c r="C1205" i="29"/>
  <c r="B1205" i="29"/>
  <c r="A1205" i="29"/>
  <c r="E1204" i="29"/>
  <c r="D1204" i="29"/>
  <c r="C1204" i="29"/>
  <c r="B1204" i="29"/>
  <c r="A1204" i="29"/>
  <c r="E1203" i="29"/>
  <c r="D1203" i="29"/>
  <c r="C1203" i="29"/>
  <c r="B1203" i="29"/>
  <c r="A1203" i="29"/>
  <c r="E1202" i="29"/>
  <c r="D1202" i="29"/>
  <c r="C1202" i="29"/>
  <c r="B1202" i="29"/>
  <c r="A1202" i="29"/>
  <c r="E1201" i="29"/>
  <c r="D1201" i="29"/>
  <c r="C1201" i="29"/>
  <c r="B1201" i="29"/>
  <c r="A1201" i="29"/>
  <c r="E1200" i="29"/>
  <c r="D1200" i="29"/>
  <c r="C1200" i="29"/>
  <c r="B1200" i="29"/>
  <c r="A1200" i="29"/>
  <c r="E1199" i="29"/>
  <c r="D1199" i="29"/>
  <c r="C1199" i="29"/>
  <c r="B1199" i="29"/>
  <c r="A1199" i="29"/>
  <c r="E1198" i="29"/>
  <c r="D1198" i="29"/>
  <c r="C1198" i="29"/>
  <c r="B1198" i="29"/>
  <c r="A1198" i="29"/>
  <c r="E1197" i="29"/>
  <c r="D1197" i="29"/>
  <c r="C1197" i="29"/>
  <c r="B1197" i="29"/>
  <c r="A1197" i="29"/>
  <c r="E1196" i="29"/>
  <c r="D1196" i="29"/>
  <c r="C1196" i="29"/>
  <c r="B1196" i="29"/>
  <c r="A1196" i="29"/>
  <c r="E1195" i="29"/>
  <c r="D1195" i="29"/>
  <c r="C1195" i="29"/>
  <c r="B1195" i="29"/>
  <c r="A1195" i="29"/>
  <c r="E1194" i="29"/>
  <c r="D1194" i="29"/>
  <c r="C1194" i="29"/>
  <c r="B1194" i="29"/>
  <c r="A1194" i="29"/>
  <c r="E1193" i="29"/>
  <c r="D1193" i="29"/>
  <c r="C1193" i="29"/>
  <c r="B1193" i="29"/>
  <c r="A1193" i="29"/>
  <c r="E1192" i="29"/>
  <c r="D1192" i="29"/>
  <c r="C1192" i="29"/>
  <c r="B1192" i="29"/>
  <c r="A1192" i="29"/>
  <c r="E1191" i="29"/>
  <c r="D1191" i="29"/>
  <c r="C1191" i="29"/>
  <c r="B1191" i="29"/>
  <c r="A1191" i="29"/>
  <c r="E1190" i="29"/>
  <c r="D1190" i="29"/>
  <c r="C1190" i="29"/>
  <c r="B1190" i="29"/>
  <c r="A1190" i="29"/>
  <c r="E1189" i="29"/>
  <c r="D1189" i="29"/>
  <c r="C1189" i="29"/>
  <c r="B1189" i="29"/>
  <c r="A1189" i="29"/>
  <c r="E1188" i="29"/>
  <c r="D1188" i="29"/>
  <c r="C1188" i="29"/>
  <c r="B1188" i="29"/>
  <c r="A1188" i="29"/>
  <c r="E1187" i="29"/>
  <c r="D1187" i="29"/>
  <c r="C1187" i="29"/>
  <c r="B1187" i="29"/>
  <c r="A1187" i="29"/>
  <c r="E1186" i="29"/>
  <c r="D1186" i="29"/>
  <c r="C1186" i="29"/>
  <c r="B1186" i="29"/>
  <c r="A1186" i="29"/>
  <c r="E1185" i="29"/>
  <c r="D1185" i="29"/>
  <c r="C1185" i="29"/>
  <c r="B1185" i="29"/>
  <c r="A1185" i="29"/>
  <c r="E1184" i="29"/>
  <c r="D1184" i="29"/>
  <c r="C1184" i="29"/>
  <c r="B1184" i="29"/>
  <c r="A1184" i="29"/>
  <c r="E1183" i="29"/>
  <c r="D1183" i="29"/>
  <c r="C1183" i="29"/>
  <c r="B1183" i="29"/>
  <c r="A1183" i="29"/>
  <c r="E1182" i="29"/>
  <c r="D1182" i="29"/>
  <c r="C1182" i="29"/>
  <c r="B1182" i="29"/>
  <c r="A1182" i="29"/>
  <c r="E1181" i="29"/>
  <c r="D1181" i="29"/>
  <c r="C1181" i="29"/>
  <c r="B1181" i="29"/>
  <c r="A1181" i="29"/>
  <c r="E1180" i="29"/>
  <c r="D1180" i="29"/>
  <c r="C1180" i="29"/>
  <c r="B1180" i="29"/>
  <c r="A1180" i="29"/>
  <c r="E1179" i="29"/>
  <c r="D1179" i="29"/>
  <c r="C1179" i="29"/>
  <c r="B1179" i="29"/>
  <c r="A1179" i="29"/>
  <c r="E1178" i="29"/>
  <c r="D1178" i="29"/>
  <c r="C1178" i="29"/>
  <c r="B1178" i="29"/>
  <c r="A1178" i="29"/>
  <c r="E1177" i="29"/>
  <c r="D1177" i="29"/>
  <c r="C1177" i="29"/>
  <c r="B1177" i="29"/>
  <c r="A1177" i="29"/>
  <c r="E1176" i="29"/>
  <c r="D1176" i="29"/>
  <c r="C1176" i="29"/>
  <c r="B1176" i="29"/>
  <c r="A1176" i="29"/>
  <c r="E1175" i="29"/>
  <c r="D1175" i="29"/>
  <c r="C1175" i="29"/>
  <c r="B1175" i="29"/>
  <c r="A1175" i="29"/>
  <c r="E1174" i="29"/>
  <c r="D1174" i="29"/>
  <c r="C1174" i="29"/>
  <c r="B1174" i="29"/>
  <c r="A1174" i="29"/>
  <c r="E1173" i="29"/>
  <c r="D1173" i="29"/>
  <c r="C1173" i="29"/>
  <c r="B1173" i="29"/>
  <c r="A1173" i="29"/>
  <c r="E1172" i="29"/>
  <c r="D1172" i="29"/>
  <c r="C1172" i="29"/>
  <c r="B1172" i="29"/>
  <c r="A1172" i="29"/>
  <c r="E1171" i="29"/>
  <c r="D1171" i="29"/>
  <c r="C1171" i="29"/>
  <c r="B1171" i="29"/>
  <c r="A1171" i="29"/>
  <c r="E1170" i="29"/>
  <c r="D1170" i="29"/>
  <c r="C1170" i="29"/>
  <c r="B1170" i="29"/>
  <c r="A1170" i="29"/>
  <c r="E1169" i="29"/>
  <c r="D1169" i="29"/>
  <c r="C1169" i="29"/>
  <c r="B1169" i="29"/>
  <c r="A1169" i="29"/>
  <c r="E1168" i="29"/>
  <c r="D1168" i="29"/>
  <c r="C1168" i="29"/>
  <c r="B1168" i="29"/>
  <c r="A1168" i="29"/>
  <c r="E1167" i="29"/>
  <c r="D1167" i="29"/>
  <c r="C1167" i="29"/>
  <c r="B1167" i="29"/>
  <c r="A1167" i="29"/>
  <c r="E1166" i="29"/>
  <c r="D1166" i="29"/>
  <c r="C1166" i="29"/>
  <c r="B1166" i="29"/>
  <c r="A1166" i="29"/>
  <c r="E1165" i="29"/>
  <c r="D1165" i="29"/>
  <c r="C1165" i="29"/>
  <c r="B1165" i="29"/>
  <c r="A1165" i="29"/>
  <c r="E1164" i="29"/>
  <c r="D1164" i="29"/>
  <c r="C1164" i="29"/>
  <c r="B1164" i="29"/>
  <c r="A1164" i="29"/>
  <c r="E1163" i="29"/>
  <c r="D1163" i="29"/>
  <c r="C1163" i="29"/>
  <c r="B1163" i="29"/>
  <c r="A1163" i="29"/>
  <c r="E1162" i="29"/>
  <c r="D1162" i="29"/>
  <c r="C1162" i="29"/>
  <c r="B1162" i="29"/>
  <c r="A1162" i="29"/>
  <c r="E1161" i="29"/>
  <c r="D1161" i="29"/>
  <c r="C1161" i="29"/>
  <c r="B1161" i="29"/>
  <c r="A1161" i="29"/>
  <c r="E1160" i="29"/>
  <c r="D1160" i="29"/>
  <c r="C1160" i="29"/>
  <c r="B1160" i="29"/>
  <c r="A1160" i="29"/>
  <c r="E1159" i="29"/>
  <c r="D1159" i="29"/>
  <c r="C1159" i="29"/>
  <c r="B1159" i="29"/>
  <c r="A1159" i="29"/>
  <c r="E1158" i="29"/>
  <c r="D1158" i="29"/>
  <c r="C1158" i="29"/>
  <c r="B1158" i="29"/>
  <c r="A1158" i="29"/>
  <c r="E1157" i="29"/>
  <c r="D1157" i="29"/>
  <c r="C1157" i="29"/>
  <c r="B1157" i="29"/>
  <c r="A1157" i="29"/>
  <c r="E1156" i="29"/>
  <c r="D1156" i="29"/>
  <c r="C1156" i="29"/>
  <c r="B1156" i="29"/>
  <c r="A1156" i="29"/>
  <c r="E1155" i="29"/>
  <c r="D1155" i="29"/>
  <c r="C1155" i="29"/>
  <c r="B1155" i="29"/>
  <c r="A1155" i="29"/>
  <c r="E1154" i="29"/>
  <c r="D1154" i="29"/>
  <c r="C1154" i="29"/>
  <c r="B1154" i="29"/>
  <c r="A1154" i="29"/>
  <c r="E1153" i="29"/>
  <c r="D1153" i="29"/>
  <c r="C1153" i="29"/>
  <c r="B1153" i="29"/>
  <c r="A1153" i="29"/>
  <c r="E1152" i="29"/>
  <c r="D1152" i="29"/>
  <c r="C1152" i="29"/>
  <c r="B1152" i="29"/>
  <c r="A1152" i="29"/>
  <c r="E1151" i="29"/>
  <c r="D1151" i="29"/>
  <c r="C1151" i="29"/>
  <c r="B1151" i="29"/>
  <c r="A1151" i="29"/>
  <c r="E1150" i="29"/>
  <c r="D1150" i="29"/>
  <c r="C1150" i="29"/>
  <c r="B1150" i="29"/>
  <c r="A1150" i="29"/>
  <c r="E1149" i="29"/>
  <c r="D1149" i="29"/>
  <c r="C1149" i="29"/>
  <c r="B1149" i="29"/>
  <c r="A1149" i="29"/>
  <c r="E1148" i="29"/>
  <c r="D1148" i="29"/>
  <c r="C1148" i="29"/>
  <c r="B1148" i="29"/>
  <c r="A1148" i="29"/>
  <c r="E1147" i="29"/>
  <c r="D1147" i="29"/>
  <c r="C1147" i="29"/>
  <c r="B1147" i="29"/>
  <c r="A1147" i="29"/>
  <c r="E1146" i="29"/>
  <c r="D1146" i="29"/>
  <c r="C1146" i="29"/>
  <c r="B1146" i="29"/>
  <c r="A1146" i="29"/>
  <c r="E1145" i="29"/>
  <c r="D1145" i="29"/>
  <c r="C1145" i="29"/>
  <c r="B1145" i="29"/>
  <c r="A1145" i="29"/>
  <c r="E1144" i="29"/>
  <c r="D1144" i="29"/>
  <c r="C1144" i="29"/>
  <c r="B1144" i="29"/>
  <c r="A1144" i="29"/>
  <c r="E1143" i="29"/>
  <c r="D1143" i="29"/>
  <c r="C1143" i="29"/>
  <c r="B1143" i="29"/>
  <c r="A1143" i="29"/>
  <c r="E1142" i="29"/>
  <c r="D1142" i="29"/>
  <c r="C1142" i="29"/>
  <c r="B1142" i="29"/>
  <c r="A1142" i="29"/>
  <c r="E1141" i="29"/>
  <c r="D1141" i="29"/>
  <c r="C1141" i="29"/>
  <c r="B1141" i="29"/>
  <c r="A1141" i="29"/>
  <c r="E1140" i="29"/>
  <c r="D1140" i="29"/>
  <c r="C1140" i="29"/>
  <c r="B1140" i="29"/>
  <c r="A1140" i="29"/>
  <c r="E1139" i="29"/>
  <c r="D1139" i="29"/>
  <c r="C1139" i="29"/>
  <c r="B1139" i="29"/>
  <c r="A1139" i="29"/>
  <c r="E1138" i="29"/>
  <c r="D1138" i="29"/>
  <c r="C1138" i="29"/>
  <c r="B1138" i="29"/>
  <c r="A1138" i="29"/>
  <c r="E1137" i="29"/>
  <c r="D1137" i="29"/>
  <c r="C1137" i="29"/>
  <c r="B1137" i="29"/>
  <c r="A1137" i="29"/>
  <c r="E1136" i="29"/>
  <c r="D1136" i="29"/>
  <c r="C1136" i="29"/>
  <c r="B1136" i="29"/>
  <c r="A1136" i="29"/>
  <c r="E1135" i="29"/>
  <c r="D1135" i="29"/>
  <c r="C1135" i="29"/>
  <c r="B1135" i="29"/>
  <c r="A1135" i="29"/>
  <c r="E1134" i="29"/>
  <c r="D1134" i="29"/>
  <c r="C1134" i="29"/>
  <c r="B1134" i="29"/>
  <c r="A1134" i="29"/>
  <c r="E1133" i="29"/>
  <c r="D1133" i="29"/>
  <c r="C1133" i="29"/>
  <c r="B1133" i="29"/>
  <c r="A1133" i="29"/>
  <c r="E1132" i="29"/>
  <c r="D1132" i="29"/>
  <c r="C1132" i="29"/>
  <c r="B1132" i="29"/>
  <c r="A1132" i="29"/>
  <c r="E1131" i="29"/>
  <c r="D1131" i="29"/>
  <c r="C1131" i="29"/>
  <c r="B1131" i="29"/>
  <c r="A1131" i="29"/>
  <c r="E1130" i="29"/>
  <c r="D1130" i="29"/>
  <c r="C1130" i="29"/>
  <c r="B1130" i="29"/>
  <c r="A1130" i="29"/>
  <c r="E1129" i="29"/>
  <c r="D1129" i="29"/>
  <c r="C1129" i="29"/>
  <c r="B1129" i="29"/>
  <c r="A1129" i="29"/>
  <c r="E1128" i="29"/>
  <c r="D1128" i="29"/>
  <c r="C1128" i="29"/>
  <c r="B1128" i="29"/>
  <c r="A1128" i="29"/>
  <c r="E1127" i="29"/>
  <c r="D1127" i="29"/>
  <c r="C1127" i="29"/>
  <c r="B1127" i="29"/>
  <c r="A1127" i="29"/>
  <c r="E1126" i="29"/>
  <c r="D1126" i="29"/>
  <c r="C1126" i="29"/>
  <c r="B1126" i="29"/>
  <c r="A1126" i="29"/>
  <c r="E1125" i="29"/>
  <c r="D1125" i="29"/>
  <c r="C1125" i="29"/>
  <c r="B1125" i="29"/>
  <c r="A1125" i="29"/>
  <c r="E1124" i="29"/>
  <c r="D1124" i="29"/>
  <c r="C1124" i="29"/>
  <c r="B1124" i="29"/>
  <c r="A1124" i="29"/>
  <c r="E1123" i="29"/>
  <c r="D1123" i="29"/>
  <c r="C1123" i="29"/>
  <c r="B1123" i="29"/>
  <c r="A1123" i="29"/>
  <c r="E1122" i="29"/>
  <c r="D1122" i="29"/>
  <c r="C1122" i="29"/>
  <c r="B1122" i="29"/>
  <c r="A1122" i="29"/>
  <c r="E1121" i="29"/>
  <c r="D1121" i="29"/>
  <c r="C1121" i="29"/>
  <c r="B1121" i="29"/>
  <c r="A1121" i="29"/>
  <c r="E1120" i="29"/>
  <c r="D1120" i="29"/>
  <c r="C1120" i="29"/>
  <c r="B1120" i="29"/>
  <c r="A1120" i="29"/>
  <c r="E1119" i="29"/>
  <c r="D1119" i="29"/>
  <c r="C1119" i="29"/>
  <c r="B1119" i="29"/>
  <c r="A1119" i="29"/>
  <c r="E1118" i="29"/>
  <c r="D1118" i="29"/>
  <c r="C1118" i="29"/>
  <c r="B1118" i="29"/>
  <c r="A1118" i="29"/>
  <c r="E1117" i="29"/>
  <c r="D1117" i="29"/>
  <c r="C1117" i="29"/>
  <c r="B1117" i="29"/>
  <c r="A1117" i="29"/>
  <c r="E1116" i="29"/>
  <c r="D1116" i="29"/>
  <c r="C1116" i="29"/>
  <c r="B1116" i="29"/>
  <c r="A1116" i="29"/>
  <c r="E1115" i="29"/>
  <c r="D1115" i="29"/>
  <c r="C1115" i="29"/>
  <c r="B1115" i="29"/>
  <c r="A1115" i="29"/>
  <c r="E1114" i="29"/>
  <c r="D1114" i="29"/>
  <c r="C1114" i="29"/>
  <c r="B1114" i="29"/>
  <c r="A1114" i="29"/>
  <c r="E1113" i="29"/>
  <c r="D1113" i="29"/>
  <c r="C1113" i="29"/>
  <c r="B1113" i="29"/>
  <c r="A1113" i="29"/>
  <c r="E1112" i="29"/>
  <c r="D1112" i="29"/>
  <c r="C1112" i="29"/>
  <c r="B1112" i="29"/>
  <c r="A1112" i="29"/>
  <c r="E1111" i="29"/>
  <c r="D1111" i="29"/>
  <c r="C1111" i="29"/>
  <c r="B1111" i="29"/>
  <c r="A1111" i="29"/>
  <c r="E1110" i="29"/>
  <c r="D1110" i="29"/>
  <c r="C1110" i="29"/>
  <c r="B1110" i="29"/>
  <c r="A1110" i="29"/>
  <c r="E1109" i="29"/>
  <c r="D1109" i="29"/>
  <c r="C1109" i="29"/>
  <c r="B1109" i="29"/>
  <c r="A1109" i="29"/>
  <c r="E1108" i="29"/>
  <c r="D1108" i="29"/>
  <c r="C1108" i="29"/>
  <c r="B1108" i="29"/>
  <c r="A1108" i="29"/>
  <c r="E1107" i="29"/>
  <c r="D1107" i="29"/>
  <c r="C1107" i="29"/>
  <c r="B1107" i="29"/>
  <c r="A1107" i="29"/>
  <c r="E1106" i="29"/>
  <c r="D1106" i="29"/>
  <c r="C1106" i="29"/>
  <c r="B1106" i="29"/>
  <c r="A1106" i="29"/>
  <c r="E1105" i="29"/>
  <c r="D1105" i="29"/>
  <c r="C1105" i="29"/>
  <c r="B1105" i="29"/>
  <c r="A1105" i="29"/>
  <c r="E1104" i="29"/>
  <c r="D1104" i="29"/>
  <c r="C1104" i="29"/>
  <c r="B1104" i="29"/>
  <c r="A1104" i="29"/>
  <c r="E1103" i="29"/>
  <c r="D1103" i="29"/>
  <c r="C1103" i="29"/>
  <c r="B1103" i="29"/>
  <c r="A1103" i="29"/>
  <c r="E1102" i="29"/>
  <c r="D1102" i="29"/>
  <c r="C1102" i="29"/>
  <c r="B1102" i="29"/>
  <c r="A1102" i="29"/>
  <c r="E1101" i="29"/>
  <c r="D1101" i="29"/>
  <c r="C1101" i="29"/>
  <c r="B1101" i="29"/>
  <c r="A1101" i="29"/>
  <c r="E1100" i="29"/>
  <c r="D1100" i="29"/>
  <c r="C1100" i="29"/>
  <c r="B1100" i="29"/>
  <c r="A1100" i="29"/>
  <c r="E1099" i="29"/>
  <c r="D1099" i="29"/>
  <c r="C1099" i="29"/>
  <c r="B1099" i="29"/>
  <c r="A1099" i="29"/>
  <c r="E1098" i="29"/>
  <c r="D1098" i="29"/>
  <c r="C1098" i="29"/>
  <c r="B1098" i="29"/>
  <c r="A1098" i="29"/>
  <c r="E1097" i="29"/>
  <c r="D1097" i="29"/>
  <c r="C1097" i="29"/>
  <c r="B1097" i="29"/>
  <c r="A1097" i="29"/>
  <c r="E1096" i="29"/>
  <c r="D1096" i="29"/>
  <c r="C1096" i="29"/>
  <c r="B1096" i="29"/>
  <c r="A1096" i="29"/>
  <c r="E1095" i="29"/>
  <c r="D1095" i="29"/>
  <c r="C1095" i="29"/>
  <c r="B1095" i="29"/>
  <c r="A1095" i="29"/>
  <c r="E1094" i="29"/>
  <c r="D1094" i="29"/>
  <c r="C1094" i="29"/>
  <c r="B1094" i="29"/>
  <c r="A1094" i="29"/>
  <c r="E1093" i="29"/>
  <c r="D1093" i="29"/>
  <c r="C1093" i="29"/>
  <c r="B1093" i="29"/>
  <c r="A1093" i="29"/>
  <c r="E1092" i="29"/>
  <c r="D1092" i="29"/>
  <c r="C1092" i="29"/>
  <c r="B1092" i="29"/>
  <c r="A1092" i="29"/>
  <c r="E1091" i="29"/>
  <c r="D1091" i="29"/>
  <c r="C1091" i="29"/>
  <c r="B1091" i="29"/>
  <c r="A1091" i="29"/>
  <c r="E1090" i="29"/>
  <c r="D1090" i="29"/>
  <c r="C1090" i="29"/>
  <c r="B1090" i="29"/>
  <c r="A1090" i="29"/>
  <c r="E1089" i="29"/>
  <c r="D1089" i="29"/>
  <c r="C1089" i="29"/>
  <c r="B1089" i="29"/>
  <c r="A1089" i="29"/>
  <c r="E1088" i="29"/>
  <c r="D1088" i="29"/>
  <c r="C1088" i="29"/>
  <c r="B1088" i="29"/>
  <c r="A1088" i="29"/>
  <c r="E1087" i="29"/>
  <c r="D1087" i="29"/>
  <c r="C1087" i="29"/>
  <c r="B1087" i="29"/>
  <c r="A1087" i="29"/>
  <c r="E1086" i="29"/>
  <c r="D1086" i="29"/>
  <c r="C1086" i="29"/>
  <c r="B1086" i="29"/>
  <c r="A1086" i="29"/>
  <c r="E1085" i="29"/>
  <c r="D1085" i="29"/>
  <c r="C1085" i="29"/>
  <c r="B1085" i="29"/>
  <c r="A1085" i="29"/>
  <c r="E1084" i="29"/>
  <c r="D1084" i="29"/>
  <c r="C1084" i="29"/>
  <c r="B1084" i="29"/>
  <c r="A1084" i="29"/>
  <c r="E1083" i="29"/>
  <c r="D1083" i="29"/>
  <c r="C1083" i="29"/>
  <c r="B1083" i="29"/>
  <c r="A1083" i="29"/>
  <c r="E1082" i="29"/>
  <c r="D1082" i="29"/>
  <c r="C1082" i="29"/>
  <c r="B1082" i="29"/>
  <c r="A1082" i="29"/>
  <c r="E1081" i="29"/>
  <c r="D1081" i="29"/>
  <c r="C1081" i="29"/>
  <c r="B1081" i="29"/>
  <c r="A1081" i="29"/>
  <c r="E1080" i="29"/>
  <c r="D1080" i="29"/>
  <c r="C1080" i="29"/>
  <c r="B1080" i="29"/>
  <c r="A1080" i="29"/>
  <c r="E1079" i="29"/>
  <c r="D1079" i="29"/>
  <c r="C1079" i="29"/>
  <c r="B1079" i="29"/>
  <c r="A1079" i="29"/>
  <c r="E1078" i="29"/>
  <c r="D1078" i="29"/>
  <c r="C1078" i="29"/>
  <c r="B1078" i="29"/>
  <c r="A1078" i="29"/>
  <c r="E1077" i="29"/>
  <c r="D1077" i="29"/>
  <c r="C1077" i="29"/>
  <c r="B1077" i="29"/>
  <c r="A1077" i="29"/>
  <c r="E1076" i="29"/>
  <c r="D1076" i="29"/>
  <c r="C1076" i="29"/>
  <c r="B1076" i="29"/>
  <c r="A1076" i="29"/>
  <c r="E1075" i="29"/>
  <c r="D1075" i="29"/>
  <c r="C1075" i="29"/>
  <c r="B1075" i="29"/>
  <c r="A1075" i="29"/>
  <c r="E1074" i="29"/>
  <c r="D1074" i="29"/>
  <c r="C1074" i="29"/>
  <c r="B1074" i="29"/>
  <c r="A1074" i="29"/>
  <c r="E1073" i="29"/>
  <c r="D1073" i="29"/>
  <c r="C1073" i="29"/>
  <c r="B1073" i="29"/>
  <c r="A1073" i="29"/>
  <c r="E1072" i="29"/>
  <c r="D1072" i="29"/>
  <c r="C1072" i="29"/>
  <c r="B1072" i="29"/>
  <c r="A1072" i="29"/>
  <c r="E1071" i="29"/>
  <c r="D1071" i="29"/>
  <c r="C1071" i="29"/>
  <c r="B1071" i="29"/>
  <c r="A1071" i="29"/>
  <c r="E1070" i="29"/>
  <c r="D1070" i="29"/>
  <c r="C1070" i="29"/>
  <c r="B1070" i="29"/>
  <c r="A1070" i="29"/>
  <c r="E1069" i="29"/>
  <c r="D1069" i="29"/>
  <c r="C1069" i="29"/>
  <c r="B1069" i="29"/>
  <c r="A1069" i="29"/>
  <c r="E1068" i="29"/>
  <c r="D1068" i="29"/>
  <c r="C1068" i="29"/>
  <c r="B1068" i="29"/>
  <c r="A1068" i="29"/>
  <c r="E1067" i="29"/>
  <c r="D1067" i="29"/>
  <c r="C1067" i="29"/>
  <c r="B1067" i="29"/>
  <c r="A1067" i="29"/>
  <c r="E1066" i="29"/>
  <c r="D1066" i="29"/>
  <c r="C1066" i="29"/>
  <c r="B1066" i="29"/>
  <c r="A1066" i="29"/>
  <c r="E1065" i="29"/>
  <c r="D1065" i="29"/>
  <c r="C1065" i="29"/>
  <c r="B1065" i="29"/>
  <c r="A1065" i="29"/>
  <c r="E1064" i="29"/>
  <c r="D1064" i="29"/>
  <c r="C1064" i="29"/>
  <c r="B1064" i="29"/>
  <c r="A1064" i="29"/>
  <c r="E1063" i="29"/>
  <c r="D1063" i="29"/>
  <c r="C1063" i="29"/>
  <c r="B1063" i="29"/>
  <c r="A1063" i="29"/>
  <c r="E1062" i="29"/>
  <c r="D1062" i="29"/>
  <c r="C1062" i="29"/>
  <c r="B1062" i="29"/>
  <c r="A1062" i="29"/>
  <c r="E1061" i="29"/>
  <c r="D1061" i="29"/>
  <c r="C1061" i="29"/>
  <c r="B1061" i="29"/>
  <c r="A1061" i="29"/>
  <c r="E1060" i="29"/>
  <c r="D1060" i="29"/>
  <c r="C1060" i="29"/>
  <c r="B1060" i="29"/>
  <c r="A1060" i="29"/>
  <c r="E1059" i="29"/>
  <c r="D1059" i="29"/>
  <c r="C1059" i="29"/>
  <c r="B1059" i="29"/>
  <c r="A1059" i="29"/>
  <c r="E1058" i="29"/>
  <c r="D1058" i="29"/>
  <c r="C1058" i="29"/>
  <c r="B1058" i="29"/>
  <c r="A1058" i="29"/>
  <c r="E1057" i="29"/>
  <c r="D1057" i="29"/>
  <c r="C1057" i="29"/>
  <c r="B1057" i="29"/>
  <c r="A1057" i="29"/>
  <c r="E1056" i="29"/>
  <c r="D1056" i="29"/>
  <c r="C1056" i="29"/>
  <c r="B1056" i="29"/>
  <c r="A1056" i="29"/>
  <c r="E1055" i="29"/>
  <c r="D1055" i="29"/>
  <c r="C1055" i="29"/>
  <c r="B1055" i="29"/>
  <c r="A1055" i="29"/>
  <c r="E1054" i="29"/>
  <c r="D1054" i="29"/>
  <c r="C1054" i="29"/>
  <c r="B1054" i="29"/>
  <c r="A1054" i="29"/>
  <c r="E1053" i="29"/>
  <c r="D1053" i="29"/>
  <c r="C1053" i="29"/>
  <c r="B1053" i="29"/>
  <c r="A1053" i="29"/>
  <c r="E1052" i="29"/>
  <c r="D1052" i="29"/>
  <c r="C1052" i="29"/>
  <c r="B1052" i="29"/>
  <c r="A1052" i="29"/>
  <c r="E1051" i="29"/>
  <c r="D1051" i="29"/>
  <c r="C1051" i="29"/>
  <c r="B1051" i="29"/>
  <c r="A1051" i="29"/>
  <c r="E1050" i="29"/>
  <c r="D1050" i="29"/>
  <c r="C1050" i="29"/>
  <c r="B1050" i="29"/>
  <c r="A1050" i="29"/>
  <c r="E1049" i="29"/>
  <c r="D1049" i="29"/>
  <c r="C1049" i="29"/>
  <c r="B1049" i="29"/>
  <c r="A1049" i="29"/>
  <c r="E1048" i="29"/>
  <c r="D1048" i="29"/>
  <c r="C1048" i="29"/>
  <c r="B1048" i="29"/>
  <c r="A1048" i="29"/>
  <c r="E1047" i="29"/>
  <c r="D1047" i="29"/>
  <c r="C1047" i="29"/>
  <c r="B1047" i="29"/>
  <c r="A1047" i="29"/>
  <c r="E1046" i="29"/>
  <c r="D1046" i="29"/>
  <c r="C1046" i="29"/>
  <c r="B1046" i="29"/>
  <c r="A1046" i="29"/>
  <c r="E1045" i="29"/>
  <c r="D1045" i="29"/>
  <c r="C1045" i="29"/>
  <c r="B1045" i="29"/>
  <c r="A1045" i="29"/>
  <c r="E1044" i="29"/>
  <c r="D1044" i="29"/>
  <c r="C1044" i="29"/>
  <c r="B1044" i="29"/>
  <c r="A1044" i="29"/>
  <c r="E1043" i="29"/>
  <c r="D1043" i="29"/>
  <c r="C1043" i="29"/>
  <c r="B1043" i="29"/>
  <c r="A1043" i="29"/>
  <c r="E1042" i="29"/>
  <c r="D1042" i="29"/>
  <c r="C1042" i="29"/>
  <c r="B1042" i="29"/>
  <c r="A1042" i="29"/>
  <c r="E1041" i="29"/>
  <c r="D1041" i="29"/>
  <c r="C1041" i="29"/>
  <c r="B1041" i="29"/>
  <c r="A1041" i="29"/>
  <c r="E1040" i="29"/>
  <c r="D1040" i="29"/>
  <c r="C1040" i="29"/>
  <c r="B1040" i="29"/>
  <c r="A1040" i="29"/>
  <c r="E1039" i="29"/>
  <c r="D1039" i="29"/>
  <c r="C1039" i="29"/>
  <c r="B1039" i="29"/>
  <c r="A1039" i="29"/>
  <c r="E1038" i="29"/>
  <c r="D1038" i="29"/>
  <c r="C1038" i="29"/>
  <c r="B1038" i="29"/>
  <c r="A1038" i="29"/>
  <c r="E1037" i="29"/>
  <c r="D1037" i="29"/>
  <c r="C1037" i="29"/>
  <c r="B1037" i="29"/>
  <c r="A1037" i="29"/>
  <c r="E1036" i="29"/>
  <c r="D1036" i="29"/>
  <c r="C1036" i="29"/>
  <c r="B1036" i="29"/>
  <c r="A1036" i="29"/>
  <c r="E1035" i="29"/>
  <c r="D1035" i="29"/>
  <c r="C1035" i="29"/>
  <c r="B1035" i="29"/>
  <c r="A1035" i="29"/>
  <c r="E1034" i="29"/>
  <c r="D1034" i="29"/>
  <c r="C1034" i="29"/>
  <c r="B1034" i="29"/>
  <c r="A1034" i="29"/>
  <c r="E1033" i="29"/>
  <c r="D1033" i="29"/>
  <c r="C1033" i="29"/>
  <c r="B1033" i="29"/>
  <c r="A1033" i="29"/>
  <c r="E1032" i="29"/>
  <c r="D1032" i="29"/>
  <c r="C1032" i="29"/>
  <c r="B1032" i="29"/>
  <c r="A1032" i="29"/>
  <c r="E1031" i="29"/>
  <c r="D1031" i="29"/>
  <c r="C1031" i="29"/>
  <c r="B1031" i="29"/>
  <c r="A1031" i="29"/>
  <c r="E1030" i="29"/>
  <c r="D1030" i="29"/>
  <c r="C1030" i="29"/>
  <c r="B1030" i="29"/>
  <c r="A1030" i="29"/>
  <c r="E1029" i="29"/>
  <c r="D1029" i="29"/>
  <c r="C1029" i="29"/>
  <c r="B1029" i="29"/>
  <c r="A1029" i="29"/>
  <c r="E1028" i="29"/>
  <c r="D1028" i="29"/>
  <c r="C1028" i="29"/>
  <c r="B1028" i="29"/>
  <c r="A1028" i="29"/>
  <c r="E1027" i="29"/>
  <c r="D1027" i="29"/>
  <c r="C1027" i="29"/>
  <c r="B1027" i="29"/>
  <c r="A1027" i="29"/>
  <c r="E1026" i="29"/>
  <c r="D1026" i="29"/>
  <c r="C1026" i="29"/>
  <c r="B1026" i="29"/>
  <c r="A1026" i="29"/>
  <c r="E1025" i="29"/>
  <c r="D1025" i="29"/>
  <c r="C1025" i="29"/>
  <c r="B1025" i="29"/>
  <c r="A1025" i="29"/>
  <c r="E1024" i="29"/>
  <c r="D1024" i="29"/>
  <c r="C1024" i="29"/>
  <c r="B1024" i="29"/>
  <c r="A1024" i="29"/>
  <c r="E1023" i="29"/>
  <c r="D1023" i="29"/>
  <c r="C1023" i="29"/>
  <c r="B1023" i="29"/>
  <c r="A1023" i="29"/>
  <c r="E1022" i="29"/>
  <c r="D1022" i="29"/>
  <c r="C1022" i="29"/>
  <c r="B1022" i="29"/>
  <c r="A1022" i="29"/>
  <c r="E1021" i="29"/>
  <c r="D1021" i="29"/>
  <c r="C1021" i="29"/>
  <c r="B1021" i="29"/>
  <c r="A1021" i="29"/>
  <c r="E1020" i="29"/>
  <c r="D1020" i="29"/>
  <c r="C1020" i="29"/>
  <c r="B1020" i="29"/>
  <c r="A1020" i="29"/>
  <c r="E1019" i="29"/>
  <c r="D1019" i="29"/>
  <c r="C1019" i="29"/>
  <c r="B1019" i="29"/>
  <c r="A1019" i="29"/>
  <c r="E1018" i="29"/>
  <c r="D1018" i="29"/>
  <c r="C1018" i="29"/>
  <c r="B1018" i="29"/>
  <c r="A1018" i="29"/>
  <c r="E1017" i="29"/>
  <c r="D1017" i="29"/>
  <c r="C1017" i="29"/>
  <c r="B1017" i="29"/>
  <c r="A1017" i="29"/>
  <c r="E1016" i="29"/>
  <c r="D1016" i="29"/>
  <c r="C1016" i="29"/>
  <c r="B1016" i="29"/>
  <c r="A1016" i="29"/>
  <c r="E1015" i="29"/>
  <c r="D1015" i="29"/>
  <c r="C1015" i="29"/>
  <c r="B1015" i="29"/>
  <c r="A1015" i="29"/>
  <c r="E1014" i="29"/>
  <c r="D1014" i="29"/>
  <c r="C1014" i="29"/>
  <c r="B1014" i="29"/>
  <c r="A1014" i="29"/>
  <c r="E1013" i="29"/>
  <c r="D1013" i="29"/>
  <c r="C1013" i="29"/>
  <c r="B1013" i="29"/>
  <c r="A1013" i="29"/>
  <c r="E1012" i="29"/>
  <c r="D1012" i="29"/>
  <c r="C1012" i="29"/>
  <c r="B1012" i="29"/>
  <c r="A1012" i="29"/>
  <c r="E1011" i="29"/>
  <c r="D1011" i="29"/>
  <c r="C1011" i="29"/>
  <c r="B1011" i="29"/>
  <c r="A1011" i="29"/>
  <c r="E1010" i="29"/>
  <c r="D1010" i="29"/>
  <c r="C1010" i="29"/>
  <c r="B1010" i="29"/>
  <c r="A1010" i="29"/>
  <c r="E1009" i="29"/>
  <c r="D1009" i="29"/>
  <c r="C1009" i="29"/>
  <c r="B1009" i="29"/>
  <c r="A1009" i="29"/>
  <c r="E1008" i="29"/>
  <c r="D1008" i="29"/>
  <c r="C1008" i="29"/>
  <c r="B1008" i="29"/>
  <c r="A1008" i="29"/>
  <c r="E1007" i="29"/>
  <c r="D1007" i="29"/>
  <c r="C1007" i="29"/>
  <c r="B1007" i="29"/>
  <c r="A1007" i="29"/>
  <c r="E1006" i="29"/>
  <c r="D1006" i="29"/>
  <c r="C1006" i="29"/>
  <c r="B1006" i="29"/>
  <c r="A1006" i="29"/>
  <c r="E1005" i="29"/>
  <c r="D1005" i="29"/>
  <c r="C1005" i="29"/>
  <c r="B1005" i="29"/>
  <c r="A1005" i="29"/>
  <c r="E1004" i="29"/>
  <c r="D1004" i="29"/>
  <c r="C1004" i="29"/>
  <c r="B1004" i="29"/>
  <c r="A1004" i="29"/>
  <c r="E1003" i="29"/>
  <c r="D1003" i="29"/>
  <c r="C1003" i="29"/>
  <c r="B1003" i="29"/>
  <c r="A1003" i="29"/>
  <c r="E1002" i="29"/>
  <c r="D1002" i="29"/>
  <c r="C1002" i="29"/>
  <c r="B1002" i="29"/>
  <c r="A1002" i="29"/>
  <c r="E1001" i="29"/>
  <c r="D1001" i="29"/>
  <c r="C1001" i="29"/>
  <c r="B1001" i="29"/>
  <c r="A1001" i="29"/>
  <c r="E1000" i="29"/>
  <c r="D1000" i="29"/>
  <c r="C1000" i="29"/>
  <c r="B1000" i="29"/>
  <c r="A1000" i="29"/>
  <c r="E999" i="29"/>
  <c r="D999" i="29"/>
  <c r="C999" i="29"/>
  <c r="B999" i="29"/>
  <c r="A999" i="29"/>
  <c r="E998" i="29"/>
  <c r="D998" i="29"/>
  <c r="C998" i="29"/>
  <c r="B998" i="29"/>
  <c r="A998" i="29"/>
  <c r="E997" i="29"/>
  <c r="D997" i="29"/>
  <c r="C997" i="29"/>
  <c r="B997" i="29"/>
  <c r="A997" i="29"/>
  <c r="E996" i="29"/>
  <c r="D996" i="29"/>
  <c r="C996" i="29"/>
  <c r="B996" i="29"/>
  <c r="A996" i="29"/>
  <c r="E995" i="29"/>
  <c r="D995" i="29"/>
  <c r="C995" i="29"/>
  <c r="B995" i="29"/>
  <c r="A995" i="29"/>
  <c r="E994" i="29"/>
  <c r="D994" i="29"/>
  <c r="C994" i="29"/>
  <c r="B994" i="29"/>
  <c r="A994" i="29"/>
  <c r="E993" i="29"/>
  <c r="D993" i="29"/>
  <c r="C993" i="29"/>
  <c r="B993" i="29"/>
  <c r="A993" i="29"/>
  <c r="E992" i="29"/>
  <c r="D992" i="29"/>
  <c r="C992" i="29"/>
  <c r="B992" i="29"/>
  <c r="A992" i="29"/>
  <c r="E991" i="29"/>
  <c r="D991" i="29"/>
  <c r="C991" i="29"/>
  <c r="B991" i="29"/>
  <c r="A991" i="29"/>
  <c r="E990" i="29"/>
  <c r="D990" i="29"/>
  <c r="C990" i="29"/>
  <c r="B990" i="29"/>
  <c r="A990" i="29"/>
  <c r="E989" i="29"/>
  <c r="D989" i="29"/>
  <c r="C989" i="29"/>
  <c r="B989" i="29"/>
  <c r="A989" i="29"/>
  <c r="E988" i="29"/>
  <c r="D988" i="29"/>
  <c r="C988" i="29"/>
  <c r="B988" i="29"/>
  <c r="A988" i="29"/>
  <c r="E987" i="29"/>
  <c r="D987" i="29"/>
  <c r="C987" i="29"/>
  <c r="B987" i="29"/>
  <c r="A987" i="29"/>
  <c r="E986" i="29"/>
  <c r="D986" i="29"/>
  <c r="C986" i="29"/>
  <c r="B986" i="29"/>
  <c r="A986" i="29"/>
  <c r="E985" i="29"/>
  <c r="D985" i="29"/>
  <c r="C985" i="29"/>
  <c r="B985" i="29"/>
  <c r="A985" i="29"/>
  <c r="E984" i="29"/>
  <c r="D984" i="29"/>
  <c r="C984" i="29"/>
  <c r="B984" i="29"/>
  <c r="A984" i="29"/>
  <c r="E983" i="29"/>
  <c r="D983" i="29"/>
  <c r="C983" i="29"/>
  <c r="B983" i="29"/>
  <c r="A983" i="29"/>
  <c r="E982" i="29"/>
  <c r="D982" i="29"/>
  <c r="C982" i="29"/>
  <c r="B982" i="29"/>
  <c r="A982" i="29"/>
  <c r="E981" i="29"/>
  <c r="D981" i="29"/>
  <c r="C981" i="29"/>
  <c r="B981" i="29"/>
  <c r="A981" i="29"/>
  <c r="E980" i="29"/>
  <c r="D980" i="29"/>
  <c r="C980" i="29"/>
  <c r="B980" i="29"/>
  <c r="A980" i="29"/>
  <c r="E979" i="29"/>
  <c r="D979" i="29"/>
  <c r="C979" i="29"/>
  <c r="B979" i="29"/>
  <c r="A979" i="29"/>
  <c r="E978" i="29"/>
  <c r="D978" i="29"/>
  <c r="C978" i="29"/>
  <c r="B978" i="29"/>
  <c r="A978" i="29"/>
  <c r="E977" i="29"/>
  <c r="D977" i="29"/>
  <c r="C977" i="29"/>
  <c r="B977" i="29"/>
  <c r="A977" i="29"/>
  <c r="E976" i="29"/>
  <c r="D976" i="29"/>
  <c r="C976" i="29"/>
  <c r="B976" i="29"/>
  <c r="A976" i="29"/>
  <c r="E975" i="29"/>
  <c r="D975" i="29"/>
  <c r="C975" i="29"/>
  <c r="B975" i="29"/>
  <c r="A975" i="29"/>
  <c r="E974" i="29"/>
  <c r="D974" i="29"/>
  <c r="C974" i="29"/>
  <c r="B974" i="29"/>
  <c r="A974" i="29"/>
  <c r="E973" i="29"/>
  <c r="D973" i="29"/>
  <c r="C973" i="29"/>
  <c r="B973" i="29"/>
  <c r="A973" i="29"/>
  <c r="E972" i="29"/>
  <c r="D972" i="29"/>
  <c r="C972" i="29"/>
  <c r="B972" i="29"/>
  <c r="A972" i="29"/>
  <c r="E971" i="29"/>
  <c r="D971" i="29"/>
  <c r="C971" i="29"/>
  <c r="B971" i="29"/>
  <c r="A971" i="29"/>
  <c r="E970" i="29"/>
  <c r="D970" i="29"/>
  <c r="C970" i="29"/>
  <c r="B970" i="29"/>
  <c r="A970" i="29"/>
  <c r="E969" i="29"/>
  <c r="D969" i="29"/>
  <c r="C969" i="29"/>
  <c r="B969" i="29"/>
  <c r="A969" i="29"/>
  <c r="E968" i="29"/>
  <c r="D968" i="29"/>
  <c r="C968" i="29"/>
  <c r="B968" i="29"/>
  <c r="A968" i="29"/>
  <c r="E967" i="29"/>
  <c r="D967" i="29"/>
  <c r="C967" i="29"/>
  <c r="B967" i="29"/>
  <c r="A967" i="29"/>
  <c r="E966" i="29"/>
  <c r="D966" i="29"/>
  <c r="C966" i="29"/>
  <c r="B966" i="29"/>
  <c r="A966" i="29"/>
  <c r="E965" i="29"/>
  <c r="D965" i="29"/>
  <c r="C965" i="29"/>
  <c r="B965" i="29"/>
  <c r="A965" i="29"/>
  <c r="E964" i="29"/>
  <c r="D964" i="29"/>
  <c r="C964" i="29"/>
  <c r="B964" i="29"/>
  <c r="A964" i="29"/>
  <c r="E963" i="29"/>
  <c r="D963" i="29"/>
  <c r="C963" i="29"/>
  <c r="B963" i="29"/>
  <c r="A963" i="29"/>
  <c r="E962" i="29"/>
  <c r="D962" i="29"/>
  <c r="C962" i="29"/>
  <c r="B962" i="29"/>
  <c r="A962" i="29"/>
  <c r="E961" i="29"/>
  <c r="D961" i="29"/>
  <c r="C961" i="29"/>
  <c r="B961" i="29"/>
  <c r="A961" i="29"/>
  <c r="E960" i="29"/>
  <c r="D960" i="29"/>
  <c r="C960" i="29"/>
  <c r="B960" i="29"/>
  <c r="A960" i="29"/>
  <c r="E959" i="29"/>
  <c r="D959" i="29"/>
  <c r="C959" i="29"/>
  <c r="B959" i="29"/>
  <c r="A959" i="29"/>
  <c r="E958" i="29"/>
  <c r="D958" i="29"/>
  <c r="C958" i="29"/>
  <c r="B958" i="29"/>
  <c r="A958" i="29"/>
  <c r="E957" i="29"/>
  <c r="D957" i="29"/>
  <c r="C957" i="29"/>
  <c r="B957" i="29"/>
  <c r="A957" i="29"/>
  <c r="E956" i="29"/>
  <c r="D956" i="29"/>
  <c r="C956" i="29"/>
  <c r="B956" i="29"/>
  <c r="A956" i="29"/>
  <c r="E955" i="29"/>
  <c r="D955" i="29"/>
  <c r="C955" i="29"/>
  <c r="B955" i="29"/>
  <c r="A955" i="29"/>
  <c r="E954" i="29"/>
  <c r="D954" i="29"/>
  <c r="C954" i="29"/>
  <c r="B954" i="29"/>
  <c r="A954" i="29"/>
  <c r="E953" i="29"/>
  <c r="D953" i="29"/>
  <c r="C953" i="29"/>
  <c r="B953" i="29"/>
  <c r="A953" i="29"/>
  <c r="E952" i="29"/>
  <c r="D952" i="29"/>
  <c r="C952" i="29"/>
  <c r="B952" i="29"/>
  <c r="A952" i="29"/>
  <c r="E951" i="29"/>
  <c r="D951" i="29"/>
  <c r="C951" i="29"/>
  <c r="B951" i="29"/>
  <c r="A951" i="29"/>
  <c r="E950" i="29"/>
  <c r="D950" i="29"/>
  <c r="C950" i="29"/>
  <c r="B950" i="29"/>
  <c r="A950" i="29"/>
  <c r="E949" i="29"/>
  <c r="D949" i="29"/>
  <c r="C949" i="29"/>
  <c r="B949" i="29"/>
  <c r="A949" i="29"/>
  <c r="E948" i="29"/>
  <c r="D948" i="29"/>
  <c r="C948" i="29"/>
  <c r="B948" i="29"/>
  <c r="A948" i="29"/>
  <c r="E947" i="29"/>
  <c r="D947" i="29"/>
  <c r="C947" i="29"/>
  <c r="B947" i="29"/>
  <c r="A947" i="29"/>
  <c r="E946" i="29"/>
  <c r="D946" i="29"/>
  <c r="C946" i="29"/>
  <c r="B946" i="29"/>
  <c r="A946" i="29"/>
  <c r="E945" i="29"/>
  <c r="D945" i="29"/>
  <c r="C945" i="29"/>
  <c r="B945" i="29"/>
  <c r="A945" i="29"/>
  <c r="E944" i="29"/>
  <c r="D944" i="29"/>
  <c r="C944" i="29"/>
  <c r="B944" i="29"/>
  <c r="A944" i="29"/>
  <c r="E943" i="29"/>
  <c r="D943" i="29"/>
  <c r="C943" i="29"/>
  <c r="B943" i="29"/>
  <c r="A943" i="29"/>
  <c r="E942" i="29"/>
  <c r="D942" i="29"/>
  <c r="C942" i="29"/>
  <c r="B942" i="29"/>
  <c r="A942" i="29"/>
  <c r="E941" i="29"/>
  <c r="D941" i="29"/>
  <c r="C941" i="29"/>
  <c r="B941" i="29"/>
  <c r="A941" i="29"/>
  <c r="E940" i="29"/>
  <c r="D940" i="29"/>
  <c r="C940" i="29"/>
  <c r="B940" i="29"/>
  <c r="A940" i="29"/>
  <c r="E939" i="29"/>
  <c r="D939" i="29"/>
  <c r="C939" i="29"/>
  <c r="B939" i="29"/>
  <c r="A939" i="29"/>
  <c r="E938" i="29"/>
  <c r="D938" i="29"/>
  <c r="C938" i="29"/>
  <c r="B938" i="29"/>
  <c r="A938" i="29"/>
  <c r="E937" i="29"/>
  <c r="D937" i="29"/>
  <c r="C937" i="29"/>
  <c r="B937" i="29"/>
  <c r="A937" i="29"/>
  <c r="E936" i="29"/>
  <c r="D936" i="29"/>
  <c r="C936" i="29"/>
  <c r="B936" i="29"/>
  <c r="A936" i="29"/>
  <c r="E935" i="29"/>
  <c r="D935" i="29"/>
  <c r="C935" i="29"/>
  <c r="B935" i="29"/>
  <c r="A935" i="29"/>
  <c r="E934" i="29"/>
  <c r="D934" i="29"/>
  <c r="C934" i="29"/>
  <c r="B934" i="29"/>
  <c r="A934" i="29"/>
  <c r="E933" i="29"/>
  <c r="D933" i="29"/>
  <c r="C933" i="29"/>
  <c r="B933" i="29"/>
  <c r="A933" i="29"/>
  <c r="E932" i="29"/>
  <c r="D932" i="29"/>
  <c r="C932" i="29"/>
  <c r="B932" i="29"/>
  <c r="A932" i="29"/>
  <c r="E931" i="29"/>
  <c r="D931" i="29"/>
  <c r="C931" i="29"/>
  <c r="B931" i="29"/>
  <c r="A931" i="29"/>
  <c r="E930" i="29"/>
  <c r="D930" i="29"/>
  <c r="C930" i="29"/>
  <c r="B930" i="29"/>
  <c r="A930" i="29"/>
  <c r="E929" i="29"/>
  <c r="D929" i="29"/>
  <c r="C929" i="29"/>
  <c r="B929" i="29"/>
  <c r="A929" i="29"/>
  <c r="E928" i="29"/>
  <c r="D928" i="29"/>
  <c r="C928" i="29"/>
  <c r="B928" i="29"/>
  <c r="A928" i="29"/>
  <c r="E927" i="29"/>
  <c r="D927" i="29"/>
  <c r="C927" i="29"/>
  <c r="B927" i="29"/>
  <c r="A927" i="29"/>
  <c r="E926" i="29"/>
  <c r="D926" i="29"/>
  <c r="C926" i="29"/>
  <c r="B926" i="29"/>
  <c r="A926" i="29"/>
  <c r="E925" i="29"/>
  <c r="D925" i="29"/>
  <c r="C925" i="29"/>
  <c r="B925" i="29"/>
  <c r="A925" i="29"/>
  <c r="E924" i="29"/>
  <c r="D924" i="29"/>
  <c r="C924" i="29"/>
  <c r="B924" i="29"/>
  <c r="A924" i="29"/>
  <c r="E923" i="29"/>
  <c r="D923" i="29"/>
  <c r="C923" i="29"/>
  <c r="B923" i="29"/>
  <c r="A923" i="29"/>
  <c r="E922" i="29"/>
  <c r="D922" i="29"/>
  <c r="C922" i="29"/>
  <c r="B922" i="29"/>
  <c r="A922" i="29"/>
  <c r="E921" i="29"/>
  <c r="D921" i="29"/>
  <c r="C921" i="29"/>
  <c r="B921" i="29"/>
  <c r="A921" i="29"/>
  <c r="E920" i="29"/>
  <c r="D920" i="29"/>
  <c r="C920" i="29"/>
  <c r="B920" i="29"/>
  <c r="A920" i="29"/>
  <c r="E919" i="29"/>
  <c r="D919" i="29"/>
  <c r="C919" i="29"/>
  <c r="B919" i="29"/>
  <c r="A919" i="29"/>
  <c r="E918" i="29"/>
  <c r="D918" i="29"/>
  <c r="C918" i="29"/>
  <c r="B918" i="29"/>
  <c r="A918" i="29"/>
  <c r="E917" i="29"/>
  <c r="D917" i="29"/>
  <c r="C917" i="29"/>
  <c r="B917" i="29"/>
  <c r="A917" i="29"/>
  <c r="E916" i="29"/>
  <c r="D916" i="29"/>
  <c r="C916" i="29"/>
  <c r="B916" i="29"/>
  <c r="A916" i="29"/>
  <c r="E915" i="29"/>
  <c r="D915" i="29"/>
  <c r="C915" i="29"/>
  <c r="B915" i="29"/>
  <c r="A915" i="29"/>
  <c r="E914" i="29"/>
  <c r="D914" i="29"/>
  <c r="C914" i="29"/>
  <c r="B914" i="29"/>
  <c r="A914" i="29"/>
  <c r="E913" i="29"/>
  <c r="D913" i="29"/>
  <c r="C913" i="29"/>
  <c r="B913" i="29"/>
  <c r="A913" i="29"/>
  <c r="E912" i="29"/>
  <c r="D912" i="29"/>
  <c r="C912" i="29"/>
  <c r="B912" i="29"/>
  <c r="A912" i="29"/>
  <c r="E911" i="29"/>
  <c r="D911" i="29"/>
  <c r="C911" i="29"/>
  <c r="B911" i="29"/>
  <c r="A911" i="29"/>
  <c r="E910" i="29"/>
  <c r="D910" i="29"/>
  <c r="C910" i="29"/>
  <c r="B910" i="29"/>
  <c r="A910" i="29"/>
  <c r="E909" i="29"/>
  <c r="D909" i="29"/>
  <c r="C909" i="29"/>
  <c r="B909" i="29"/>
  <c r="A909" i="29"/>
  <c r="E908" i="29"/>
  <c r="D908" i="29"/>
  <c r="C908" i="29"/>
  <c r="B908" i="29"/>
  <c r="A908" i="29"/>
  <c r="E907" i="29"/>
  <c r="D907" i="29"/>
  <c r="C907" i="29"/>
  <c r="B907" i="29"/>
  <c r="A907" i="29"/>
  <c r="E906" i="29"/>
  <c r="D906" i="29"/>
  <c r="C906" i="29"/>
  <c r="B906" i="29"/>
  <c r="A906" i="29"/>
  <c r="E905" i="29"/>
  <c r="D905" i="29"/>
  <c r="C905" i="29"/>
  <c r="B905" i="29"/>
  <c r="A905" i="29"/>
  <c r="E904" i="29"/>
  <c r="D904" i="29"/>
  <c r="C904" i="29"/>
  <c r="B904" i="29"/>
  <c r="A904" i="29"/>
  <c r="E903" i="29"/>
  <c r="D903" i="29"/>
  <c r="C903" i="29"/>
  <c r="B903" i="29"/>
  <c r="A903" i="29"/>
  <c r="E902" i="29"/>
  <c r="D902" i="29"/>
  <c r="C902" i="29"/>
  <c r="B902" i="29"/>
  <c r="A902" i="29"/>
  <c r="E901" i="29"/>
  <c r="D901" i="29"/>
  <c r="C901" i="29"/>
  <c r="B901" i="29"/>
  <c r="A901" i="29"/>
  <c r="E900" i="29"/>
  <c r="D900" i="29"/>
  <c r="C900" i="29"/>
  <c r="B900" i="29"/>
  <c r="A900" i="29"/>
  <c r="E899" i="29"/>
  <c r="D899" i="29"/>
  <c r="C899" i="29"/>
  <c r="B899" i="29"/>
  <c r="A899" i="29"/>
  <c r="E898" i="29"/>
  <c r="D898" i="29"/>
  <c r="C898" i="29"/>
  <c r="B898" i="29"/>
  <c r="A898" i="29"/>
  <c r="E897" i="29"/>
  <c r="D897" i="29"/>
  <c r="C897" i="29"/>
  <c r="B897" i="29"/>
  <c r="A897" i="29"/>
  <c r="E896" i="29"/>
  <c r="D896" i="29"/>
  <c r="C896" i="29"/>
  <c r="B896" i="29"/>
  <c r="A896" i="29"/>
  <c r="E895" i="29"/>
  <c r="D895" i="29"/>
  <c r="C895" i="29"/>
  <c r="B895" i="29"/>
  <c r="A895" i="29"/>
  <c r="E894" i="29"/>
  <c r="D894" i="29"/>
  <c r="C894" i="29"/>
  <c r="B894" i="29"/>
  <c r="A894" i="29"/>
  <c r="E893" i="29"/>
  <c r="D893" i="29"/>
  <c r="C893" i="29"/>
  <c r="B893" i="29"/>
  <c r="A893" i="29"/>
  <c r="E892" i="29"/>
  <c r="D892" i="29"/>
  <c r="C892" i="29"/>
  <c r="B892" i="29"/>
  <c r="A892" i="29"/>
  <c r="E891" i="29"/>
  <c r="D891" i="29"/>
  <c r="C891" i="29"/>
  <c r="B891" i="29"/>
  <c r="A891" i="29"/>
  <c r="E890" i="29"/>
  <c r="D890" i="29"/>
  <c r="C890" i="29"/>
  <c r="B890" i="29"/>
  <c r="A890" i="29"/>
  <c r="E889" i="29"/>
  <c r="D889" i="29"/>
  <c r="C889" i="29"/>
  <c r="B889" i="29"/>
  <c r="A889" i="29"/>
  <c r="E888" i="29"/>
  <c r="D888" i="29"/>
  <c r="C888" i="29"/>
  <c r="B888" i="29"/>
  <c r="A888" i="29"/>
  <c r="E887" i="29"/>
  <c r="D887" i="29"/>
  <c r="C887" i="29"/>
  <c r="B887" i="29"/>
  <c r="A887" i="29"/>
  <c r="E886" i="29"/>
  <c r="D886" i="29"/>
  <c r="C886" i="29"/>
  <c r="B886" i="29"/>
  <c r="A886" i="29"/>
  <c r="E885" i="29"/>
  <c r="D885" i="29"/>
  <c r="C885" i="29"/>
  <c r="B885" i="29"/>
  <c r="A885" i="29"/>
  <c r="E884" i="29"/>
  <c r="D884" i="29"/>
  <c r="C884" i="29"/>
  <c r="B884" i="29"/>
  <c r="A884" i="29"/>
  <c r="E883" i="29"/>
  <c r="D883" i="29"/>
  <c r="C883" i="29"/>
  <c r="B883" i="29"/>
  <c r="A883" i="29"/>
  <c r="E882" i="29"/>
  <c r="D882" i="29"/>
  <c r="C882" i="29"/>
  <c r="B882" i="29"/>
  <c r="A882" i="29"/>
  <c r="E881" i="29"/>
  <c r="D881" i="29"/>
  <c r="C881" i="29"/>
  <c r="B881" i="29"/>
  <c r="A881" i="29"/>
  <c r="E880" i="29"/>
  <c r="D880" i="29"/>
  <c r="C880" i="29"/>
  <c r="B880" i="29"/>
  <c r="A880" i="29"/>
  <c r="E879" i="29"/>
  <c r="D879" i="29"/>
  <c r="C879" i="29"/>
  <c r="B879" i="29"/>
  <c r="A879" i="29"/>
  <c r="E878" i="29"/>
  <c r="D878" i="29"/>
  <c r="C878" i="29"/>
  <c r="B878" i="29"/>
  <c r="A878" i="29"/>
  <c r="E877" i="29"/>
  <c r="D877" i="29"/>
  <c r="C877" i="29"/>
  <c r="B877" i="29"/>
  <c r="A877" i="29"/>
  <c r="E876" i="29"/>
  <c r="D876" i="29"/>
  <c r="C876" i="29"/>
  <c r="B876" i="29"/>
  <c r="A876" i="29"/>
  <c r="E875" i="29"/>
  <c r="D875" i="29"/>
  <c r="C875" i="29"/>
  <c r="B875" i="29"/>
  <c r="A875" i="29"/>
  <c r="E874" i="29"/>
  <c r="D874" i="29"/>
  <c r="C874" i="29"/>
  <c r="B874" i="29"/>
  <c r="A874" i="29"/>
  <c r="E873" i="29"/>
  <c r="D873" i="29"/>
  <c r="C873" i="29"/>
  <c r="B873" i="29"/>
  <c r="A873" i="29"/>
  <c r="E872" i="29"/>
  <c r="D872" i="29"/>
  <c r="C872" i="29"/>
  <c r="B872" i="29"/>
  <c r="A872" i="29"/>
  <c r="E871" i="29"/>
  <c r="D871" i="29"/>
  <c r="C871" i="29"/>
  <c r="B871" i="29"/>
  <c r="A871" i="29"/>
  <c r="E870" i="29"/>
  <c r="D870" i="29"/>
  <c r="C870" i="29"/>
  <c r="B870" i="29"/>
  <c r="A870" i="29"/>
  <c r="E869" i="29"/>
  <c r="D869" i="29"/>
  <c r="C869" i="29"/>
  <c r="B869" i="29"/>
  <c r="A869" i="29"/>
  <c r="E868" i="29"/>
  <c r="D868" i="29"/>
  <c r="C868" i="29"/>
  <c r="B868" i="29"/>
  <c r="A868" i="29"/>
  <c r="E867" i="29"/>
  <c r="D867" i="29"/>
  <c r="C867" i="29"/>
  <c r="B867" i="29"/>
  <c r="A867" i="29"/>
  <c r="E866" i="29"/>
  <c r="D866" i="29"/>
  <c r="C866" i="29"/>
  <c r="B866" i="29"/>
  <c r="A866" i="29"/>
  <c r="E865" i="29"/>
  <c r="D865" i="29"/>
  <c r="C865" i="29"/>
  <c r="B865" i="29"/>
  <c r="A865" i="29"/>
  <c r="E864" i="29"/>
  <c r="D864" i="29"/>
  <c r="C864" i="29"/>
  <c r="B864" i="29"/>
  <c r="A864" i="29"/>
  <c r="E863" i="29"/>
  <c r="D863" i="29"/>
  <c r="C863" i="29"/>
  <c r="B863" i="29"/>
  <c r="A863" i="29"/>
  <c r="E862" i="29"/>
  <c r="D862" i="29"/>
  <c r="C862" i="29"/>
  <c r="B862" i="29"/>
  <c r="A862" i="29"/>
  <c r="E861" i="29"/>
  <c r="D861" i="29"/>
  <c r="C861" i="29"/>
  <c r="B861" i="29"/>
  <c r="A861" i="29"/>
  <c r="E860" i="29"/>
  <c r="D860" i="29"/>
  <c r="C860" i="29"/>
  <c r="B860" i="29"/>
  <c r="A860" i="29"/>
  <c r="E859" i="29"/>
  <c r="D859" i="29"/>
  <c r="C859" i="29"/>
  <c r="B859" i="29"/>
  <c r="A859" i="29"/>
  <c r="E858" i="29"/>
  <c r="D858" i="29"/>
  <c r="C858" i="29"/>
  <c r="B858" i="29"/>
  <c r="A858" i="29"/>
  <c r="E857" i="29"/>
  <c r="D857" i="29"/>
  <c r="C857" i="29"/>
  <c r="B857" i="29"/>
  <c r="A857" i="29"/>
  <c r="E856" i="29"/>
  <c r="D856" i="29"/>
  <c r="C856" i="29"/>
  <c r="B856" i="29"/>
  <c r="A856" i="29"/>
  <c r="E855" i="29"/>
  <c r="D855" i="29"/>
  <c r="C855" i="29"/>
  <c r="B855" i="29"/>
  <c r="A855" i="29"/>
  <c r="E854" i="29"/>
  <c r="D854" i="29"/>
  <c r="C854" i="29"/>
  <c r="B854" i="29"/>
  <c r="A854" i="29"/>
  <c r="E853" i="29"/>
  <c r="D853" i="29"/>
  <c r="C853" i="29"/>
  <c r="B853" i="29"/>
  <c r="A853" i="29"/>
  <c r="E852" i="29"/>
  <c r="D852" i="29"/>
  <c r="C852" i="29"/>
  <c r="B852" i="29"/>
  <c r="A852" i="29"/>
  <c r="E851" i="29"/>
  <c r="D851" i="29"/>
  <c r="C851" i="29"/>
  <c r="B851" i="29"/>
  <c r="A851" i="29"/>
  <c r="E850" i="29"/>
  <c r="D850" i="29"/>
  <c r="C850" i="29"/>
  <c r="B850" i="29"/>
  <c r="A850" i="29"/>
  <c r="E849" i="29"/>
  <c r="D849" i="29"/>
  <c r="C849" i="29"/>
  <c r="B849" i="29"/>
  <c r="A849" i="29"/>
  <c r="E848" i="29"/>
  <c r="D848" i="29"/>
  <c r="C848" i="29"/>
  <c r="B848" i="29"/>
  <c r="A848" i="29"/>
  <c r="E847" i="29"/>
  <c r="D847" i="29"/>
  <c r="C847" i="29"/>
  <c r="B847" i="29"/>
  <c r="A847" i="29"/>
  <c r="E846" i="29"/>
  <c r="D846" i="29"/>
  <c r="C846" i="29"/>
  <c r="B846" i="29"/>
  <c r="A846" i="29"/>
  <c r="E845" i="29"/>
  <c r="D845" i="29"/>
  <c r="C845" i="29"/>
  <c r="B845" i="29"/>
  <c r="A845" i="29"/>
  <c r="E844" i="29"/>
  <c r="D844" i="29"/>
  <c r="C844" i="29"/>
  <c r="B844" i="29"/>
  <c r="A844" i="29"/>
  <c r="E843" i="29"/>
  <c r="D843" i="29"/>
  <c r="C843" i="29"/>
  <c r="B843" i="29"/>
  <c r="A843" i="29"/>
  <c r="E842" i="29"/>
  <c r="D842" i="29"/>
  <c r="C842" i="29"/>
  <c r="B842" i="29"/>
  <c r="A842" i="29"/>
  <c r="E841" i="29"/>
  <c r="D841" i="29"/>
  <c r="C841" i="29"/>
  <c r="B841" i="29"/>
  <c r="A841" i="29"/>
  <c r="E840" i="29"/>
  <c r="D840" i="29"/>
  <c r="C840" i="29"/>
  <c r="B840" i="29"/>
  <c r="A840" i="29"/>
  <c r="E839" i="29"/>
  <c r="D839" i="29"/>
  <c r="C839" i="29"/>
  <c r="B839" i="29"/>
  <c r="A839" i="29"/>
  <c r="E838" i="29"/>
  <c r="D838" i="29"/>
  <c r="C838" i="29"/>
  <c r="B838" i="29"/>
  <c r="A838" i="29"/>
  <c r="E837" i="29"/>
  <c r="D837" i="29"/>
  <c r="C837" i="29"/>
  <c r="B837" i="29"/>
  <c r="A837" i="29"/>
  <c r="E836" i="29"/>
  <c r="D836" i="29"/>
  <c r="C836" i="29"/>
  <c r="B836" i="29"/>
  <c r="A836" i="29"/>
  <c r="E835" i="29"/>
  <c r="D835" i="29"/>
  <c r="C835" i="29"/>
  <c r="B835" i="29"/>
  <c r="A835" i="29"/>
  <c r="E834" i="29"/>
  <c r="D834" i="29"/>
  <c r="C834" i="29"/>
  <c r="B834" i="29"/>
  <c r="A834" i="29"/>
  <c r="E833" i="29"/>
  <c r="D833" i="29"/>
  <c r="C833" i="29"/>
  <c r="B833" i="29"/>
  <c r="A833" i="29"/>
  <c r="E832" i="29"/>
  <c r="D832" i="29"/>
  <c r="C832" i="29"/>
  <c r="B832" i="29"/>
  <c r="A832" i="29"/>
  <c r="E831" i="29"/>
  <c r="D831" i="29"/>
  <c r="C831" i="29"/>
  <c r="B831" i="29"/>
  <c r="A831" i="29"/>
  <c r="E830" i="29"/>
  <c r="D830" i="29"/>
  <c r="C830" i="29"/>
  <c r="B830" i="29"/>
  <c r="A830" i="29"/>
  <c r="E829" i="29"/>
  <c r="D829" i="29"/>
  <c r="C829" i="29"/>
  <c r="B829" i="29"/>
  <c r="A829" i="29"/>
  <c r="E828" i="29"/>
  <c r="D828" i="29"/>
  <c r="C828" i="29"/>
  <c r="B828" i="29"/>
  <c r="A828" i="29"/>
  <c r="E827" i="29"/>
  <c r="D827" i="29"/>
  <c r="C827" i="29"/>
  <c r="B827" i="29"/>
  <c r="A827" i="29"/>
  <c r="E826" i="29"/>
  <c r="D826" i="29"/>
  <c r="C826" i="29"/>
  <c r="B826" i="29"/>
  <c r="A826" i="29"/>
  <c r="E825" i="29"/>
  <c r="D825" i="29"/>
  <c r="C825" i="29"/>
  <c r="B825" i="29"/>
  <c r="A825" i="29"/>
  <c r="E824" i="29"/>
  <c r="D824" i="29"/>
  <c r="C824" i="29"/>
  <c r="B824" i="29"/>
  <c r="A824" i="29"/>
  <c r="E823" i="29"/>
  <c r="D823" i="29"/>
  <c r="C823" i="29"/>
  <c r="B823" i="29"/>
  <c r="A823" i="29"/>
  <c r="E822" i="29"/>
  <c r="D822" i="29"/>
  <c r="C822" i="29"/>
  <c r="B822" i="29"/>
  <c r="A822" i="29"/>
  <c r="E821" i="29"/>
  <c r="D821" i="29"/>
  <c r="C821" i="29"/>
  <c r="B821" i="29"/>
  <c r="A821" i="29"/>
  <c r="E820" i="29"/>
  <c r="D820" i="29"/>
  <c r="C820" i="29"/>
  <c r="B820" i="29"/>
  <c r="A820" i="29"/>
  <c r="E819" i="29"/>
  <c r="D819" i="29"/>
  <c r="C819" i="29"/>
  <c r="B819" i="29"/>
  <c r="A819" i="29"/>
  <c r="E818" i="29"/>
  <c r="D818" i="29"/>
  <c r="C818" i="29"/>
  <c r="B818" i="29"/>
  <c r="A818" i="29"/>
  <c r="E817" i="29"/>
  <c r="D817" i="29"/>
  <c r="C817" i="29"/>
  <c r="B817" i="29"/>
  <c r="A817" i="29"/>
  <c r="E816" i="29"/>
  <c r="D816" i="29"/>
  <c r="C816" i="29"/>
  <c r="B816" i="29"/>
  <c r="A816" i="29"/>
  <c r="E815" i="29"/>
  <c r="D815" i="29"/>
  <c r="C815" i="29"/>
  <c r="B815" i="29"/>
  <c r="A815" i="29"/>
  <c r="E814" i="29"/>
  <c r="D814" i="29"/>
  <c r="C814" i="29"/>
  <c r="B814" i="29"/>
  <c r="A814" i="29"/>
  <c r="E813" i="29"/>
  <c r="D813" i="29"/>
  <c r="C813" i="29"/>
  <c r="B813" i="29"/>
  <c r="A813" i="29"/>
  <c r="E812" i="29"/>
  <c r="D812" i="29"/>
  <c r="C812" i="29"/>
  <c r="B812" i="29"/>
  <c r="A812" i="29"/>
  <c r="E811" i="29"/>
  <c r="D811" i="29"/>
  <c r="C811" i="29"/>
  <c r="B811" i="29"/>
  <c r="A811" i="29"/>
  <c r="E810" i="29"/>
  <c r="D810" i="29"/>
  <c r="C810" i="29"/>
  <c r="B810" i="29"/>
  <c r="A810" i="29"/>
  <c r="E809" i="29"/>
  <c r="D809" i="29"/>
  <c r="C809" i="29"/>
  <c r="B809" i="29"/>
  <c r="A809" i="29"/>
  <c r="E808" i="29"/>
  <c r="D808" i="29"/>
  <c r="C808" i="29"/>
  <c r="B808" i="29"/>
  <c r="A808" i="29"/>
  <c r="E807" i="29"/>
  <c r="D807" i="29"/>
  <c r="C807" i="29"/>
  <c r="B807" i="29"/>
  <c r="A807" i="29"/>
  <c r="E806" i="29"/>
  <c r="D806" i="29"/>
  <c r="C806" i="29"/>
  <c r="B806" i="29"/>
  <c r="A806" i="29"/>
  <c r="E805" i="29"/>
  <c r="D805" i="29"/>
  <c r="C805" i="29"/>
  <c r="B805" i="29"/>
  <c r="A805" i="29"/>
  <c r="E804" i="29"/>
  <c r="D804" i="29"/>
  <c r="C804" i="29"/>
  <c r="B804" i="29"/>
  <c r="A804" i="29"/>
  <c r="E803" i="29"/>
  <c r="D803" i="29"/>
  <c r="C803" i="29"/>
  <c r="B803" i="29"/>
  <c r="A803" i="29"/>
  <c r="E802" i="29"/>
  <c r="D802" i="29"/>
  <c r="C802" i="29"/>
  <c r="B802" i="29"/>
  <c r="A802" i="29"/>
  <c r="E801" i="29"/>
  <c r="D801" i="29"/>
  <c r="C801" i="29"/>
  <c r="B801" i="29"/>
  <c r="A801" i="29"/>
  <c r="E800" i="29"/>
  <c r="D800" i="29"/>
  <c r="C800" i="29"/>
  <c r="B800" i="29"/>
  <c r="A800" i="29"/>
  <c r="E799" i="29"/>
  <c r="D799" i="29"/>
  <c r="C799" i="29"/>
  <c r="B799" i="29"/>
  <c r="A799" i="29"/>
  <c r="E798" i="29"/>
  <c r="D798" i="29"/>
  <c r="C798" i="29"/>
  <c r="B798" i="29"/>
  <c r="A798" i="29"/>
  <c r="E797" i="29"/>
  <c r="D797" i="29"/>
  <c r="C797" i="29"/>
  <c r="B797" i="29"/>
  <c r="A797" i="29"/>
  <c r="E796" i="29"/>
  <c r="D796" i="29"/>
  <c r="C796" i="29"/>
  <c r="B796" i="29"/>
  <c r="A796" i="29"/>
  <c r="E795" i="29"/>
  <c r="D795" i="29"/>
  <c r="C795" i="29"/>
  <c r="B795" i="29"/>
  <c r="A795" i="29"/>
  <c r="E794" i="29"/>
  <c r="D794" i="29"/>
  <c r="C794" i="29"/>
  <c r="B794" i="29"/>
  <c r="A794" i="29"/>
  <c r="E793" i="29"/>
  <c r="D793" i="29"/>
  <c r="C793" i="29"/>
  <c r="B793" i="29"/>
  <c r="A793" i="29"/>
  <c r="E792" i="29"/>
  <c r="D792" i="29"/>
  <c r="C792" i="29"/>
  <c r="B792" i="29"/>
  <c r="A792" i="29"/>
  <c r="E791" i="29"/>
  <c r="D791" i="29"/>
  <c r="C791" i="29"/>
  <c r="B791" i="29"/>
  <c r="A791" i="29"/>
  <c r="E790" i="29"/>
  <c r="D790" i="29"/>
  <c r="C790" i="29"/>
  <c r="B790" i="29"/>
  <c r="A790" i="29"/>
  <c r="E789" i="29"/>
  <c r="D789" i="29"/>
  <c r="C789" i="29"/>
  <c r="B789" i="29"/>
  <c r="A789" i="29"/>
  <c r="E788" i="29"/>
  <c r="D788" i="29"/>
  <c r="C788" i="29"/>
  <c r="B788" i="29"/>
  <c r="A788" i="29"/>
  <c r="E787" i="29"/>
  <c r="D787" i="29"/>
  <c r="C787" i="29"/>
  <c r="B787" i="29"/>
  <c r="A787" i="29"/>
  <c r="E786" i="29"/>
  <c r="D786" i="29"/>
  <c r="C786" i="29"/>
  <c r="B786" i="29"/>
  <c r="A786" i="29"/>
  <c r="E785" i="29"/>
  <c r="D785" i="29"/>
  <c r="C785" i="29"/>
  <c r="B785" i="29"/>
  <c r="A785" i="29"/>
  <c r="E784" i="29"/>
  <c r="D784" i="29"/>
  <c r="C784" i="29"/>
  <c r="B784" i="29"/>
  <c r="A784" i="29"/>
  <c r="E783" i="29"/>
  <c r="D783" i="29"/>
  <c r="C783" i="29"/>
  <c r="B783" i="29"/>
  <c r="A783" i="29"/>
  <c r="E782" i="29"/>
  <c r="D782" i="29"/>
  <c r="C782" i="29"/>
  <c r="B782" i="29"/>
  <c r="A782" i="29"/>
  <c r="E781" i="29"/>
  <c r="D781" i="29"/>
  <c r="C781" i="29"/>
  <c r="B781" i="29"/>
  <c r="A781" i="29"/>
  <c r="E780" i="29"/>
  <c r="D780" i="29"/>
  <c r="C780" i="29"/>
  <c r="B780" i="29"/>
  <c r="A780" i="29"/>
  <c r="E779" i="29"/>
  <c r="D779" i="29"/>
  <c r="C779" i="29"/>
  <c r="B779" i="29"/>
  <c r="A779" i="29"/>
  <c r="E778" i="29"/>
  <c r="D778" i="29"/>
  <c r="C778" i="29"/>
  <c r="B778" i="29"/>
  <c r="A778" i="29"/>
  <c r="E777" i="29"/>
  <c r="D777" i="29"/>
  <c r="C777" i="29"/>
  <c r="B777" i="29"/>
  <c r="A777" i="29"/>
  <c r="E776" i="29"/>
  <c r="D776" i="29"/>
  <c r="C776" i="29"/>
  <c r="B776" i="29"/>
  <c r="A776" i="29"/>
  <c r="E775" i="29"/>
  <c r="D775" i="29"/>
  <c r="C775" i="29"/>
  <c r="B775" i="29"/>
  <c r="A775" i="29"/>
  <c r="E774" i="29"/>
  <c r="D774" i="29"/>
  <c r="C774" i="29"/>
  <c r="B774" i="29"/>
  <c r="A774" i="29"/>
  <c r="E773" i="29"/>
  <c r="D773" i="29"/>
  <c r="C773" i="29"/>
  <c r="B773" i="29"/>
  <c r="A773" i="29"/>
  <c r="E772" i="29"/>
  <c r="D772" i="29"/>
  <c r="C772" i="29"/>
  <c r="B772" i="29"/>
  <c r="A772" i="29"/>
  <c r="E771" i="29"/>
  <c r="D771" i="29"/>
  <c r="C771" i="29"/>
  <c r="B771" i="29"/>
  <c r="A771" i="29"/>
  <c r="E770" i="29"/>
  <c r="D770" i="29"/>
  <c r="C770" i="29"/>
  <c r="B770" i="29"/>
  <c r="A770" i="29"/>
  <c r="E769" i="29"/>
  <c r="D769" i="29"/>
  <c r="C769" i="29"/>
  <c r="B769" i="29"/>
  <c r="A769" i="29"/>
  <c r="E768" i="29"/>
  <c r="D768" i="29"/>
  <c r="C768" i="29"/>
  <c r="B768" i="29"/>
  <c r="A768" i="29"/>
  <c r="E767" i="29"/>
  <c r="D767" i="29"/>
  <c r="C767" i="29"/>
  <c r="B767" i="29"/>
  <c r="A767" i="29"/>
  <c r="E766" i="29"/>
  <c r="D766" i="29"/>
  <c r="C766" i="29"/>
  <c r="B766" i="29"/>
  <c r="A766" i="29"/>
  <c r="E765" i="29"/>
  <c r="D765" i="29"/>
  <c r="C765" i="29"/>
  <c r="B765" i="29"/>
  <c r="A765" i="29"/>
  <c r="E764" i="29"/>
  <c r="D764" i="29"/>
  <c r="C764" i="29"/>
  <c r="B764" i="29"/>
  <c r="A764" i="29"/>
  <c r="E763" i="29"/>
  <c r="D763" i="29"/>
  <c r="C763" i="29"/>
  <c r="B763" i="29"/>
  <c r="A763" i="29"/>
  <c r="E762" i="29"/>
  <c r="D762" i="29"/>
  <c r="C762" i="29"/>
  <c r="B762" i="29"/>
  <c r="A762" i="29"/>
  <c r="E761" i="29"/>
  <c r="D761" i="29"/>
  <c r="C761" i="29"/>
  <c r="B761" i="29"/>
  <c r="A761" i="29"/>
  <c r="E760" i="29"/>
  <c r="D760" i="29"/>
  <c r="C760" i="29"/>
  <c r="B760" i="29"/>
  <c r="A760" i="29"/>
  <c r="E759" i="29"/>
  <c r="D759" i="29"/>
  <c r="C759" i="29"/>
  <c r="B759" i="29"/>
  <c r="A759" i="29"/>
  <c r="E758" i="29"/>
  <c r="D758" i="29"/>
  <c r="C758" i="29"/>
  <c r="B758" i="29"/>
  <c r="A758" i="29"/>
  <c r="E757" i="29"/>
  <c r="D757" i="29"/>
  <c r="C757" i="29"/>
  <c r="B757" i="29"/>
  <c r="A757" i="29"/>
  <c r="E756" i="29"/>
  <c r="D756" i="29"/>
  <c r="C756" i="29"/>
  <c r="B756" i="29"/>
  <c r="A756" i="29"/>
  <c r="E755" i="29"/>
  <c r="D755" i="29"/>
  <c r="C755" i="29"/>
  <c r="B755" i="29"/>
  <c r="A755" i="29"/>
  <c r="E754" i="29"/>
  <c r="D754" i="29"/>
  <c r="C754" i="29"/>
  <c r="B754" i="29"/>
  <c r="A754" i="29"/>
  <c r="E753" i="29"/>
  <c r="D753" i="29"/>
  <c r="C753" i="29"/>
  <c r="B753" i="29"/>
  <c r="A753" i="29"/>
  <c r="E752" i="29"/>
  <c r="D752" i="29"/>
  <c r="C752" i="29"/>
  <c r="B752" i="29"/>
  <c r="A752" i="29"/>
  <c r="E751" i="29"/>
  <c r="D751" i="29"/>
  <c r="C751" i="29"/>
  <c r="B751" i="29"/>
  <c r="A751" i="29"/>
  <c r="E750" i="29"/>
  <c r="D750" i="29"/>
  <c r="C750" i="29"/>
  <c r="B750" i="29"/>
  <c r="A750" i="29"/>
  <c r="E749" i="29"/>
  <c r="D749" i="29"/>
  <c r="C749" i="29"/>
  <c r="B749" i="29"/>
  <c r="A749" i="29"/>
  <c r="E748" i="29"/>
  <c r="D748" i="29"/>
  <c r="C748" i="29"/>
  <c r="B748" i="29"/>
  <c r="A748" i="29"/>
  <c r="E747" i="29"/>
  <c r="D747" i="29"/>
  <c r="C747" i="29"/>
  <c r="B747" i="29"/>
  <c r="A747" i="29"/>
  <c r="E746" i="29"/>
  <c r="D746" i="29"/>
  <c r="C746" i="29"/>
  <c r="B746" i="29"/>
  <c r="A746" i="29"/>
  <c r="E745" i="29"/>
  <c r="D745" i="29"/>
  <c r="C745" i="29"/>
  <c r="B745" i="29"/>
  <c r="A745" i="29"/>
  <c r="E744" i="29"/>
  <c r="D744" i="29"/>
  <c r="C744" i="29"/>
  <c r="B744" i="29"/>
  <c r="A744" i="29"/>
  <c r="E743" i="29"/>
  <c r="D743" i="29"/>
  <c r="C743" i="29"/>
  <c r="B743" i="29"/>
  <c r="A743" i="29"/>
  <c r="E742" i="29"/>
  <c r="D742" i="29"/>
  <c r="C742" i="29"/>
  <c r="B742" i="29"/>
  <c r="A742" i="29"/>
  <c r="E741" i="29"/>
  <c r="D741" i="29"/>
  <c r="C741" i="29"/>
  <c r="B741" i="29"/>
  <c r="A741" i="29"/>
  <c r="E740" i="29"/>
  <c r="D740" i="29"/>
  <c r="C740" i="29"/>
  <c r="B740" i="29"/>
  <c r="A740" i="29"/>
  <c r="E739" i="29"/>
  <c r="D739" i="29"/>
  <c r="C739" i="29"/>
  <c r="B739" i="29"/>
  <c r="A739" i="29"/>
  <c r="E738" i="29"/>
  <c r="D738" i="29"/>
  <c r="C738" i="29"/>
  <c r="B738" i="29"/>
  <c r="A738" i="29"/>
  <c r="E737" i="29"/>
  <c r="D737" i="29"/>
  <c r="C737" i="29"/>
  <c r="B737" i="29"/>
  <c r="A737" i="29"/>
  <c r="E736" i="29"/>
  <c r="D736" i="29"/>
  <c r="C736" i="29"/>
  <c r="B736" i="29"/>
  <c r="A736" i="29"/>
  <c r="E735" i="29"/>
  <c r="D735" i="29"/>
  <c r="C735" i="29"/>
  <c r="B735" i="29"/>
  <c r="A735" i="29"/>
  <c r="E734" i="29"/>
  <c r="D734" i="29"/>
  <c r="C734" i="29"/>
  <c r="B734" i="29"/>
  <c r="A734" i="29"/>
  <c r="E733" i="29"/>
  <c r="D733" i="29"/>
  <c r="C733" i="29"/>
  <c r="B733" i="29"/>
  <c r="A733" i="29"/>
  <c r="E732" i="29"/>
  <c r="D732" i="29"/>
  <c r="C732" i="29"/>
  <c r="B732" i="29"/>
  <c r="A732" i="29"/>
  <c r="E731" i="29"/>
  <c r="D731" i="29"/>
  <c r="C731" i="29"/>
  <c r="B731" i="29"/>
  <c r="A731" i="29"/>
  <c r="E730" i="29"/>
  <c r="D730" i="29"/>
  <c r="C730" i="29"/>
  <c r="B730" i="29"/>
  <c r="A730" i="29"/>
  <c r="E729" i="29"/>
  <c r="D729" i="29"/>
  <c r="C729" i="29"/>
  <c r="B729" i="29"/>
  <c r="A729" i="29"/>
  <c r="E728" i="29"/>
  <c r="D728" i="29"/>
  <c r="C728" i="29"/>
  <c r="B728" i="29"/>
  <c r="A728" i="29"/>
  <c r="E727" i="29"/>
  <c r="D727" i="29"/>
  <c r="C727" i="29"/>
  <c r="B727" i="29"/>
  <c r="A727" i="29"/>
  <c r="E726" i="29"/>
  <c r="D726" i="29"/>
  <c r="C726" i="29"/>
  <c r="B726" i="29"/>
  <c r="A726" i="29"/>
  <c r="E725" i="29"/>
  <c r="D725" i="29"/>
  <c r="C725" i="29"/>
  <c r="B725" i="29"/>
  <c r="A725" i="29"/>
  <c r="E724" i="29"/>
  <c r="D724" i="29"/>
  <c r="C724" i="29"/>
  <c r="B724" i="29"/>
  <c r="A724" i="29"/>
  <c r="E723" i="29"/>
  <c r="D723" i="29"/>
  <c r="C723" i="29"/>
  <c r="B723" i="29"/>
  <c r="A723" i="29"/>
  <c r="E722" i="29"/>
  <c r="D722" i="29"/>
  <c r="C722" i="29"/>
  <c r="B722" i="29"/>
  <c r="A722" i="29"/>
  <c r="E721" i="29"/>
  <c r="D721" i="29"/>
  <c r="C721" i="29"/>
  <c r="B721" i="29"/>
  <c r="A721" i="29"/>
  <c r="E720" i="29"/>
  <c r="D720" i="29"/>
  <c r="C720" i="29"/>
  <c r="B720" i="29"/>
  <c r="A720" i="29"/>
  <c r="E719" i="29"/>
  <c r="D719" i="29"/>
  <c r="C719" i="29"/>
  <c r="B719" i="29"/>
  <c r="A719" i="29"/>
  <c r="E718" i="29"/>
  <c r="D718" i="29"/>
  <c r="C718" i="29"/>
  <c r="B718" i="29"/>
  <c r="A718" i="29"/>
  <c r="E717" i="29"/>
  <c r="D717" i="29"/>
  <c r="C717" i="29"/>
  <c r="B717" i="29"/>
  <c r="A717" i="29"/>
  <c r="E716" i="29"/>
  <c r="D716" i="29"/>
  <c r="C716" i="29"/>
  <c r="B716" i="29"/>
  <c r="A716" i="29"/>
  <c r="E715" i="29"/>
  <c r="D715" i="29"/>
  <c r="C715" i="29"/>
  <c r="B715" i="29"/>
  <c r="A715" i="29"/>
  <c r="E714" i="29"/>
  <c r="D714" i="29"/>
  <c r="C714" i="29"/>
  <c r="B714" i="29"/>
  <c r="A714" i="29"/>
  <c r="E713" i="29"/>
  <c r="D713" i="29"/>
  <c r="C713" i="29"/>
  <c r="B713" i="29"/>
  <c r="A713" i="29"/>
  <c r="E712" i="29"/>
  <c r="D712" i="29"/>
  <c r="C712" i="29"/>
  <c r="B712" i="29"/>
  <c r="A712" i="29"/>
  <c r="E711" i="29"/>
  <c r="D711" i="29"/>
  <c r="C711" i="29"/>
  <c r="B711" i="29"/>
  <c r="A711" i="29"/>
  <c r="E710" i="29"/>
  <c r="D710" i="29"/>
  <c r="C710" i="29"/>
  <c r="B710" i="29"/>
  <c r="A710" i="29"/>
  <c r="E709" i="29"/>
  <c r="D709" i="29"/>
  <c r="C709" i="29"/>
  <c r="B709" i="29"/>
  <c r="A709" i="29"/>
  <c r="E708" i="29"/>
  <c r="D708" i="29"/>
  <c r="C708" i="29"/>
  <c r="B708" i="29"/>
  <c r="A708" i="29"/>
  <c r="E707" i="29"/>
  <c r="D707" i="29"/>
  <c r="C707" i="29"/>
  <c r="B707" i="29"/>
  <c r="A707" i="29"/>
  <c r="E706" i="29"/>
  <c r="D706" i="29"/>
  <c r="C706" i="29"/>
  <c r="B706" i="29"/>
  <c r="A706" i="29"/>
  <c r="E705" i="29"/>
  <c r="D705" i="29"/>
  <c r="C705" i="29"/>
  <c r="B705" i="29"/>
  <c r="A705" i="29"/>
  <c r="E704" i="29"/>
  <c r="D704" i="29"/>
  <c r="C704" i="29"/>
  <c r="B704" i="29"/>
  <c r="A704" i="29"/>
  <c r="E703" i="29"/>
  <c r="D703" i="29"/>
  <c r="C703" i="29"/>
  <c r="B703" i="29"/>
  <c r="A703" i="29"/>
  <c r="E702" i="29"/>
  <c r="D702" i="29"/>
  <c r="C702" i="29"/>
  <c r="B702" i="29"/>
  <c r="A702" i="29"/>
  <c r="E701" i="29"/>
  <c r="D701" i="29"/>
  <c r="C701" i="29"/>
  <c r="B701" i="29"/>
  <c r="A701" i="29"/>
  <c r="E700" i="29"/>
  <c r="D700" i="29"/>
  <c r="C700" i="29"/>
  <c r="B700" i="29"/>
  <c r="A700" i="29"/>
  <c r="E699" i="29"/>
  <c r="D699" i="29"/>
  <c r="C699" i="29"/>
  <c r="B699" i="29"/>
  <c r="A699" i="29"/>
  <c r="E698" i="29"/>
  <c r="D698" i="29"/>
  <c r="C698" i="29"/>
  <c r="B698" i="29"/>
  <c r="A698" i="29"/>
  <c r="E697" i="29"/>
  <c r="D697" i="29"/>
  <c r="C697" i="29"/>
  <c r="B697" i="29"/>
  <c r="A697" i="29"/>
  <c r="E696" i="29"/>
  <c r="D696" i="29"/>
  <c r="C696" i="29"/>
  <c r="B696" i="29"/>
  <c r="A696" i="29"/>
  <c r="E695" i="29"/>
  <c r="D695" i="29"/>
  <c r="C695" i="29"/>
  <c r="B695" i="29"/>
  <c r="A695" i="29"/>
  <c r="E694" i="29"/>
  <c r="D694" i="29"/>
  <c r="C694" i="29"/>
  <c r="B694" i="29"/>
  <c r="A694" i="29"/>
  <c r="E693" i="29"/>
  <c r="D693" i="29"/>
  <c r="C693" i="29"/>
  <c r="B693" i="29"/>
  <c r="A693" i="29"/>
  <c r="E692" i="29"/>
  <c r="D692" i="29"/>
  <c r="C692" i="29"/>
  <c r="B692" i="29"/>
  <c r="A692" i="29"/>
  <c r="E691" i="29"/>
  <c r="D691" i="29"/>
  <c r="C691" i="29"/>
  <c r="B691" i="29"/>
  <c r="A691" i="29"/>
  <c r="E690" i="29"/>
  <c r="D690" i="29"/>
  <c r="C690" i="29"/>
  <c r="B690" i="29"/>
  <c r="A690" i="29"/>
  <c r="E689" i="29"/>
  <c r="D689" i="29"/>
  <c r="C689" i="29"/>
  <c r="B689" i="29"/>
  <c r="A689" i="29"/>
  <c r="E688" i="29"/>
  <c r="D688" i="29"/>
  <c r="C688" i="29"/>
  <c r="B688" i="29"/>
  <c r="A688" i="29"/>
  <c r="E687" i="29"/>
  <c r="D687" i="29"/>
  <c r="C687" i="29"/>
  <c r="B687" i="29"/>
  <c r="A687" i="29"/>
  <c r="E686" i="29"/>
  <c r="D686" i="29"/>
  <c r="C686" i="29"/>
  <c r="B686" i="29"/>
  <c r="A686" i="29"/>
  <c r="E685" i="29"/>
  <c r="D685" i="29"/>
  <c r="C685" i="29"/>
  <c r="B685" i="29"/>
  <c r="A685" i="29"/>
  <c r="E684" i="29"/>
  <c r="D684" i="29"/>
  <c r="C684" i="29"/>
  <c r="B684" i="29"/>
  <c r="A684" i="29"/>
  <c r="E683" i="29"/>
  <c r="D683" i="29"/>
  <c r="C683" i="29"/>
  <c r="B683" i="29"/>
  <c r="A683" i="29"/>
  <c r="E682" i="29"/>
  <c r="D682" i="29"/>
  <c r="C682" i="29"/>
  <c r="B682" i="29"/>
  <c r="A682" i="29"/>
  <c r="E681" i="29"/>
  <c r="D681" i="29"/>
  <c r="C681" i="29"/>
  <c r="B681" i="29"/>
  <c r="A681" i="29"/>
  <c r="E680" i="29"/>
  <c r="D680" i="29"/>
  <c r="C680" i="29"/>
  <c r="B680" i="29"/>
  <c r="A680" i="29"/>
  <c r="E679" i="29"/>
  <c r="D679" i="29"/>
  <c r="C679" i="29"/>
  <c r="B679" i="29"/>
  <c r="A679" i="29"/>
  <c r="E678" i="29"/>
  <c r="D678" i="29"/>
  <c r="C678" i="29"/>
  <c r="B678" i="29"/>
  <c r="A678" i="29"/>
  <c r="E677" i="29"/>
  <c r="D677" i="29"/>
  <c r="C677" i="29"/>
  <c r="B677" i="29"/>
  <c r="A677" i="29"/>
  <c r="E676" i="29"/>
  <c r="D676" i="29"/>
  <c r="C676" i="29"/>
  <c r="B676" i="29"/>
  <c r="A676" i="29"/>
  <c r="E675" i="29"/>
  <c r="D675" i="29"/>
  <c r="C675" i="29"/>
  <c r="B675" i="29"/>
  <c r="A675" i="29"/>
  <c r="E674" i="29"/>
  <c r="D674" i="29"/>
  <c r="C674" i="29"/>
  <c r="B674" i="29"/>
  <c r="A674" i="29"/>
  <c r="E673" i="29"/>
  <c r="D673" i="29"/>
  <c r="C673" i="29"/>
  <c r="B673" i="29"/>
  <c r="A673" i="29"/>
  <c r="E672" i="29"/>
  <c r="D672" i="29"/>
  <c r="C672" i="29"/>
  <c r="B672" i="29"/>
  <c r="A672" i="29"/>
  <c r="E671" i="29"/>
  <c r="D671" i="29"/>
  <c r="C671" i="29"/>
  <c r="B671" i="29"/>
  <c r="A671" i="29"/>
  <c r="E670" i="29"/>
  <c r="D670" i="29"/>
  <c r="C670" i="29"/>
  <c r="B670" i="29"/>
  <c r="A670" i="29"/>
  <c r="E669" i="29"/>
  <c r="D669" i="29"/>
  <c r="C669" i="29"/>
  <c r="B669" i="29"/>
  <c r="A669" i="29"/>
  <c r="E668" i="29"/>
  <c r="D668" i="29"/>
  <c r="C668" i="29"/>
  <c r="B668" i="29"/>
  <c r="A668" i="29"/>
  <c r="E667" i="29"/>
  <c r="D667" i="29"/>
  <c r="C667" i="29"/>
  <c r="B667" i="29"/>
  <c r="A667" i="29"/>
  <c r="E666" i="29"/>
  <c r="D666" i="29"/>
  <c r="C666" i="29"/>
  <c r="B666" i="29"/>
  <c r="A666" i="29"/>
  <c r="E665" i="29"/>
  <c r="D665" i="29"/>
  <c r="C665" i="29"/>
  <c r="B665" i="29"/>
  <c r="A665" i="29"/>
  <c r="E664" i="29"/>
  <c r="D664" i="29"/>
  <c r="C664" i="29"/>
  <c r="B664" i="29"/>
  <c r="A664" i="29"/>
  <c r="E663" i="29"/>
  <c r="D663" i="29"/>
  <c r="C663" i="29"/>
  <c r="B663" i="29"/>
  <c r="A663" i="29"/>
  <c r="E662" i="29"/>
  <c r="D662" i="29"/>
  <c r="C662" i="29"/>
  <c r="B662" i="29"/>
  <c r="A662" i="29"/>
  <c r="E661" i="29"/>
  <c r="D661" i="29"/>
  <c r="C661" i="29"/>
  <c r="B661" i="29"/>
  <c r="A661" i="29"/>
  <c r="E660" i="29"/>
  <c r="D660" i="29"/>
  <c r="C660" i="29"/>
  <c r="B660" i="29"/>
  <c r="A660" i="29"/>
  <c r="E659" i="29"/>
  <c r="D659" i="29"/>
  <c r="C659" i="29"/>
  <c r="B659" i="29"/>
  <c r="A659" i="29"/>
  <c r="E658" i="29"/>
  <c r="D658" i="29"/>
  <c r="C658" i="29"/>
  <c r="B658" i="29"/>
  <c r="A658" i="29"/>
  <c r="E657" i="29"/>
  <c r="D657" i="29"/>
  <c r="C657" i="29"/>
  <c r="B657" i="29"/>
  <c r="A657" i="29"/>
  <c r="E656" i="29"/>
  <c r="D656" i="29"/>
  <c r="C656" i="29"/>
  <c r="B656" i="29"/>
  <c r="A656" i="29"/>
  <c r="E655" i="29"/>
  <c r="D655" i="29"/>
  <c r="C655" i="29"/>
  <c r="B655" i="29"/>
  <c r="A655" i="29"/>
  <c r="E654" i="29"/>
  <c r="D654" i="29"/>
  <c r="C654" i="29"/>
  <c r="B654" i="29"/>
  <c r="A654" i="29"/>
  <c r="E653" i="29"/>
  <c r="D653" i="29"/>
  <c r="C653" i="29"/>
  <c r="B653" i="29"/>
  <c r="A653" i="29"/>
  <c r="E652" i="29"/>
  <c r="D652" i="29"/>
  <c r="C652" i="29"/>
  <c r="B652" i="29"/>
  <c r="A652" i="29"/>
  <c r="E651" i="29"/>
  <c r="D651" i="29"/>
  <c r="C651" i="29"/>
  <c r="B651" i="29"/>
  <c r="A651" i="29"/>
  <c r="E650" i="29"/>
  <c r="D650" i="29"/>
  <c r="C650" i="29"/>
  <c r="B650" i="29"/>
  <c r="A650" i="29"/>
  <c r="E649" i="29"/>
  <c r="D649" i="29"/>
  <c r="C649" i="29"/>
  <c r="B649" i="29"/>
  <c r="A649" i="29"/>
  <c r="E648" i="29"/>
  <c r="D648" i="29"/>
  <c r="C648" i="29"/>
  <c r="B648" i="29"/>
  <c r="A648" i="29"/>
  <c r="E647" i="29"/>
  <c r="D647" i="29"/>
  <c r="C647" i="29"/>
  <c r="B647" i="29"/>
  <c r="A647" i="29"/>
  <c r="E646" i="29"/>
  <c r="D646" i="29"/>
  <c r="C646" i="29"/>
  <c r="B646" i="29"/>
  <c r="A646" i="29"/>
  <c r="E645" i="29"/>
  <c r="D645" i="29"/>
  <c r="C645" i="29"/>
  <c r="B645" i="29"/>
  <c r="A645" i="29"/>
  <c r="E644" i="29"/>
  <c r="D644" i="29"/>
  <c r="C644" i="29"/>
  <c r="B644" i="29"/>
  <c r="A644" i="29"/>
  <c r="E643" i="29"/>
  <c r="D643" i="29"/>
  <c r="C643" i="29"/>
  <c r="B643" i="29"/>
  <c r="A643" i="29"/>
  <c r="E642" i="29"/>
  <c r="D642" i="29"/>
  <c r="C642" i="29"/>
  <c r="B642" i="29"/>
  <c r="A642" i="29"/>
  <c r="E641" i="29"/>
  <c r="D641" i="29"/>
  <c r="C641" i="29"/>
  <c r="B641" i="29"/>
  <c r="A641" i="29"/>
  <c r="E640" i="29"/>
  <c r="D640" i="29"/>
  <c r="C640" i="29"/>
  <c r="B640" i="29"/>
  <c r="A640" i="29"/>
  <c r="E639" i="29"/>
  <c r="D639" i="29"/>
  <c r="C639" i="29"/>
  <c r="B639" i="29"/>
  <c r="A639" i="29"/>
  <c r="E638" i="29"/>
  <c r="D638" i="29"/>
  <c r="C638" i="29"/>
  <c r="B638" i="29"/>
  <c r="A638" i="29"/>
  <c r="E637" i="29"/>
  <c r="D637" i="29"/>
  <c r="C637" i="29"/>
  <c r="B637" i="29"/>
  <c r="A637" i="29"/>
  <c r="E636" i="29"/>
  <c r="D636" i="29"/>
  <c r="C636" i="29"/>
  <c r="B636" i="29"/>
  <c r="A636" i="29"/>
  <c r="E635" i="29"/>
  <c r="D635" i="29"/>
  <c r="C635" i="29"/>
  <c r="B635" i="29"/>
  <c r="A635" i="29"/>
  <c r="E634" i="29"/>
  <c r="D634" i="29"/>
  <c r="C634" i="29"/>
  <c r="B634" i="29"/>
  <c r="A634" i="29"/>
  <c r="E633" i="29"/>
  <c r="D633" i="29"/>
  <c r="C633" i="29"/>
  <c r="B633" i="29"/>
  <c r="A633" i="29"/>
  <c r="E632" i="29"/>
  <c r="D632" i="29"/>
  <c r="C632" i="29"/>
  <c r="B632" i="29"/>
  <c r="A632" i="29"/>
  <c r="E631" i="29"/>
  <c r="D631" i="29"/>
  <c r="C631" i="29"/>
  <c r="B631" i="29"/>
  <c r="A631" i="29"/>
  <c r="E630" i="29"/>
  <c r="D630" i="29"/>
  <c r="C630" i="29"/>
  <c r="B630" i="29"/>
  <c r="A630" i="29"/>
  <c r="E629" i="29"/>
  <c r="D629" i="29"/>
  <c r="C629" i="29"/>
  <c r="B629" i="29"/>
  <c r="A629" i="29"/>
  <c r="E628" i="29"/>
  <c r="D628" i="29"/>
  <c r="C628" i="29"/>
  <c r="B628" i="29"/>
  <c r="A628" i="29"/>
  <c r="E627" i="29"/>
  <c r="D627" i="29"/>
  <c r="C627" i="29"/>
  <c r="B627" i="29"/>
  <c r="A627" i="29"/>
  <c r="E626" i="29"/>
  <c r="D626" i="29"/>
  <c r="C626" i="29"/>
  <c r="B626" i="29"/>
  <c r="A626" i="29"/>
  <c r="E625" i="29"/>
  <c r="D625" i="29"/>
  <c r="C625" i="29"/>
  <c r="B625" i="29"/>
  <c r="A625" i="29"/>
  <c r="E624" i="29"/>
  <c r="D624" i="29"/>
  <c r="C624" i="29"/>
  <c r="B624" i="29"/>
  <c r="A624" i="29"/>
  <c r="E623" i="29"/>
  <c r="D623" i="29"/>
  <c r="C623" i="29"/>
  <c r="B623" i="29"/>
  <c r="A623" i="29"/>
  <c r="E622" i="29"/>
  <c r="D622" i="29"/>
  <c r="C622" i="29"/>
  <c r="B622" i="29"/>
  <c r="A622" i="29"/>
  <c r="E621" i="29"/>
  <c r="D621" i="29"/>
  <c r="C621" i="29"/>
  <c r="B621" i="29"/>
  <c r="A621" i="29"/>
  <c r="E620" i="29"/>
  <c r="D620" i="29"/>
  <c r="C620" i="29"/>
  <c r="B620" i="29"/>
  <c r="A620" i="29"/>
  <c r="E619" i="29"/>
  <c r="D619" i="29"/>
  <c r="C619" i="29"/>
  <c r="B619" i="29"/>
  <c r="A619" i="29"/>
  <c r="E618" i="29"/>
  <c r="D618" i="29"/>
  <c r="C618" i="29"/>
  <c r="B618" i="29"/>
  <c r="A618" i="29"/>
  <c r="E617" i="29"/>
  <c r="D617" i="29"/>
  <c r="C617" i="29"/>
  <c r="B617" i="29"/>
  <c r="A617" i="29"/>
  <c r="E616" i="29"/>
  <c r="D616" i="29"/>
  <c r="C616" i="29"/>
  <c r="B616" i="29"/>
  <c r="A616" i="29"/>
  <c r="E615" i="29"/>
  <c r="D615" i="29"/>
  <c r="C615" i="29"/>
  <c r="B615" i="29"/>
  <c r="A615" i="29"/>
  <c r="E614" i="29"/>
  <c r="D614" i="29"/>
  <c r="C614" i="29"/>
  <c r="B614" i="29"/>
  <c r="A614" i="29"/>
  <c r="E613" i="29"/>
  <c r="D613" i="29"/>
  <c r="C613" i="29"/>
  <c r="B613" i="29"/>
  <c r="A613" i="29"/>
  <c r="E612" i="29"/>
  <c r="D612" i="29"/>
  <c r="C612" i="29"/>
  <c r="B612" i="29"/>
  <c r="A612" i="29"/>
  <c r="E611" i="29"/>
  <c r="D611" i="29"/>
  <c r="C611" i="29"/>
  <c r="B611" i="29"/>
  <c r="A611" i="29"/>
  <c r="E610" i="29"/>
  <c r="D610" i="29"/>
  <c r="C610" i="29"/>
  <c r="B610" i="29"/>
  <c r="A610" i="29"/>
  <c r="E609" i="29"/>
  <c r="D609" i="29"/>
  <c r="C609" i="29"/>
  <c r="B609" i="29"/>
  <c r="A609" i="29"/>
  <c r="E608" i="29"/>
  <c r="D608" i="29"/>
  <c r="C608" i="29"/>
  <c r="B608" i="29"/>
  <c r="A608" i="29"/>
  <c r="E607" i="29"/>
  <c r="D607" i="29"/>
  <c r="C607" i="29"/>
  <c r="B607" i="29"/>
  <c r="A607" i="29"/>
  <c r="E606" i="29"/>
  <c r="D606" i="29"/>
  <c r="C606" i="29"/>
  <c r="B606" i="29"/>
  <c r="A606" i="29"/>
  <c r="E605" i="29"/>
  <c r="D605" i="29"/>
  <c r="C605" i="29"/>
  <c r="B605" i="29"/>
  <c r="A605" i="29"/>
  <c r="E604" i="29"/>
  <c r="D604" i="29"/>
  <c r="C604" i="29"/>
  <c r="B604" i="29"/>
  <c r="A604" i="29"/>
  <c r="E603" i="29"/>
  <c r="D603" i="29"/>
  <c r="C603" i="29"/>
  <c r="B603" i="29"/>
  <c r="A603" i="29"/>
  <c r="E602" i="29"/>
  <c r="D602" i="29"/>
  <c r="C602" i="29"/>
  <c r="B602" i="29"/>
  <c r="A602" i="29"/>
  <c r="E601" i="29"/>
  <c r="D601" i="29"/>
  <c r="C601" i="29"/>
  <c r="B601" i="29"/>
  <c r="A601" i="29"/>
  <c r="E600" i="29"/>
  <c r="D600" i="29"/>
  <c r="C600" i="29"/>
  <c r="B600" i="29"/>
  <c r="A600" i="29"/>
  <c r="E599" i="29"/>
  <c r="D599" i="29"/>
  <c r="C599" i="29"/>
  <c r="B599" i="29"/>
  <c r="A599" i="29"/>
  <c r="E598" i="29"/>
  <c r="D598" i="29"/>
  <c r="C598" i="29"/>
  <c r="B598" i="29"/>
  <c r="A598" i="29"/>
  <c r="E597" i="29"/>
  <c r="D597" i="29"/>
  <c r="C597" i="29"/>
  <c r="B597" i="29"/>
  <c r="A597" i="29"/>
  <c r="E596" i="29"/>
  <c r="D596" i="29"/>
  <c r="C596" i="29"/>
  <c r="B596" i="29"/>
  <c r="A596" i="29"/>
  <c r="E595" i="29"/>
  <c r="D595" i="29"/>
  <c r="C595" i="29"/>
  <c r="B595" i="29"/>
  <c r="A595" i="29"/>
  <c r="E594" i="29"/>
  <c r="D594" i="29"/>
  <c r="C594" i="29"/>
  <c r="B594" i="29"/>
  <c r="A594" i="29"/>
  <c r="E593" i="29"/>
  <c r="D593" i="29"/>
  <c r="C593" i="29"/>
  <c r="B593" i="29"/>
  <c r="A593" i="29"/>
  <c r="E592" i="29"/>
  <c r="D592" i="29"/>
  <c r="C592" i="29"/>
  <c r="B592" i="29"/>
  <c r="A592" i="29"/>
  <c r="E591" i="29"/>
  <c r="D591" i="29"/>
  <c r="C591" i="29"/>
  <c r="B591" i="29"/>
  <c r="A591" i="29"/>
  <c r="E590" i="29"/>
  <c r="D590" i="29"/>
  <c r="C590" i="29"/>
  <c r="B590" i="29"/>
  <c r="A590" i="29"/>
  <c r="E589" i="29"/>
  <c r="D589" i="29"/>
  <c r="C589" i="29"/>
  <c r="B589" i="29"/>
  <c r="A589" i="29"/>
  <c r="E588" i="29"/>
  <c r="D588" i="29"/>
  <c r="C588" i="29"/>
  <c r="B588" i="29"/>
  <c r="A588" i="29"/>
  <c r="E587" i="29"/>
  <c r="D587" i="29"/>
  <c r="C587" i="29"/>
  <c r="B587" i="29"/>
  <c r="A587" i="29"/>
  <c r="E586" i="29"/>
  <c r="D586" i="29"/>
  <c r="C586" i="29"/>
  <c r="B586" i="29"/>
  <c r="A586" i="29"/>
  <c r="E585" i="29"/>
  <c r="D585" i="29"/>
  <c r="C585" i="29"/>
  <c r="B585" i="29"/>
  <c r="A585" i="29"/>
  <c r="E584" i="29"/>
  <c r="D584" i="29"/>
  <c r="C584" i="29"/>
  <c r="B584" i="29"/>
  <c r="A584" i="29"/>
  <c r="E583" i="29"/>
  <c r="D583" i="29"/>
  <c r="C583" i="29"/>
  <c r="B583" i="29"/>
  <c r="A583" i="29"/>
  <c r="E582" i="29"/>
  <c r="D582" i="29"/>
  <c r="C582" i="29"/>
  <c r="B582" i="29"/>
  <c r="A582" i="29"/>
  <c r="E581" i="29"/>
  <c r="D581" i="29"/>
  <c r="C581" i="29"/>
  <c r="B581" i="29"/>
  <c r="A581" i="29"/>
  <c r="E580" i="29"/>
  <c r="D580" i="29"/>
  <c r="C580" i="29"/>
  <c r="B580" i="29"/>
  <c r="A580" i="29"/>
  <c r="E579" i="29"/>
  <c r="D579" i="29"/>
  <c r="C579" i="29"/>
  <c r="B579" i="29"/>
  <c r="A579" i="29"/>
  <c r="E578" i="29"/>
  <c r="D578" i="29"/>
  <c r="C578" i="29"/>
  <c r="B578" i="29"/>
  <c r="A578" i="29"/>
  <c r="E577" i="29"/>
  <c r="D577" i="29"/>
  <c r="C577" i="29"/>
  <c r="B577" i="29"/>
  <c r="A577" i="29"/>
  <c r="E576" i="29"/>
  <c r="D576" i="29"/>
  <c r="C576" i="29"/>
  <c r="B576" i="29"/>
  <c r="A576" i="29"/>
  <c r="E575" i="29"/>
  <c r="D575" i="29"/>
  <c r="C575" i="29"/>
  <c r="B575" i="29"/>
  <c r="A575" i="29"/>
  <c r="E574" i="29"/>
  <c r="D574" i="29"/>
  <c r="C574" i="29"/>
  <c r="B574" i="29"/>
  <c r="A574" i="29"/>
  <c r="E573" i="29"/>
  <c r="D573" i="29"/>
  <c r="C573" i="29"/>
  <c r="B573" i="29"/>
  <c r="A573" i="29"/>
  <c r="E572" i="29"/>
  <c r="D572" i="29"/>
  <c r="C572" i="29"/>
  <c r="B572" i="29"/>
  <c r="A572" i="29"/>
  <c r="E571" i="29"/>
  <c r="D571" i="29"/>
  <c r="C571" i="29"/>
  <c r="B571" i="29"/>
  <c r="A571" i="29"/>
  <c r="E570" i="29"/>
  <c r="D570" i="29"/>
  <c r="C570" i="29"/>
  <c r="B570" i="29"/>
  <c r="A570" i="29"/>
  <c r="E569" i="29"/>
  <c r="D569" i="29"/>
  <c r="C569" i="29"/>
  <c r="B569" i="29"/>
  <c r="A569" i="29"/>
  <c r="E568" i="29"/>
  <c r="D568" i="29"/>
  <c r="C568" i="29"/>
  <c r="B568" i="29"/>
  <c r="A568" i="29"/>
  <c r="E567" i="29"/>
  <c r="D567" i="29"/>
  <c r="C567" i="29"/>
  <c r="B567" i="29"/>
  <c r="A567" i="29"/>
  <c r="E566" i="29"/>
  <c r="D566" i="29"/>
  <c r="C566" i="29"/>
  <c r="B566" i="29"/>
  <c r="A566" i="29"/>
  <c r="E565" i="29"/>
  <c r="D565" i="29"/>
  <c r="C565" i="29"/>
  <c r="B565" i="29"/>
  <c r="A565" i="29"/>
  <c r="E564" i="29"/>
  <c r="D564" i="29"/>
  <c r="C564" i="29"/>
  <c r="B564" i="29"/>
  <c r="A564" i="29"/>
  <c r="E563" i="29"/>
  <c r="D563" i="29"/>
  <c r="C563" i="29"/>
  <c r="B563" i="29"/>
  <c r="A563" i="29"/>
  <c r="E562" i="29"/>
  <c r="D562" i="29"/>
  <c r="C562" i="29"/>
  <c r="B562" i="29"/>
  <c r="A562" i="29"/>
  <c r="E561" i="29"/>
  <c r="D561" i="29"/>
  <c r="C561" i="29"/>
  <c r="B561" i="29"/>
  <c r="A561" i="29"/>
  <c r="E560" i="29"/>
  <c r="D560" i="29"/>
  <c r="C560" i="29"/>
  <c r="B560" i="29"/>
  <c r="A560" i="29"/>
  <c r="E559" i="29"/>
  <c r="D559" i="29"/>
  <c r="C559" i="29"/>
  <c r="B559" i="29"/>
  <c r="A559" i="29"/>
  <c r="E558" i="29"/>
  <c r="D558" i="29"/>
  <c r="C558" i="29"/>
  <c r="B558" i="29"/>
  <c r="A558" i="29"/>
  <c r="E557" i="29"/>
  <c r="D557" i="29"/>
  <c r="C557" i="29"/>
  <c r="B557" i="29"/>
  <c r="A557" i="29"/>
  <c r="E556" i="29"/>
  <c r="D556" i="29"/>
  <c r="C556" i="29"/>
  <c r="B556" i="29"/>
  <c r="A556" i="29"/>
  <c r="E555" i="29"/>
  <c r="D555" i="29"/>
  <c r="C555" i="29"/>
  <c r="B555" i="29"/>
  <c r="A555" i="29"/>
  <c r="E554" i="29"/>
  <c r="D554" i="29"/>
  <c r="C554" i="29"/>
  <c r="B554" i="29"/>
  <c r="A554" i="29"/>
  <c r="E553" i="29"/>
  <c r="D553" i="29"/>
  <c r="C553" i="29"/>
  <c r="B553" i="29"/>
  <c r="A553" i="29"/>
  <c r="E552" i="29"/>
  <c r="D552" i="29"/>
  <c r="C552" i="29"/>
  <c r="B552" i="29"/>
  <c r="A552" i="29"/>
  <c r="E551" i="29"/>
  <c r="D551" i="29"/>
  <c r="C551" i="29"/>
  <c r="B551" i="29"/>
  <c r="A551" i="29"/>
  <c r="E550" i="29"/>
  <c r="D550" i="29"/>
  <c r="C550" i="29"/>
  <c r="B550" i="29"/>
  <c r="A550" i="29"/>
  <c r="E549" i="29"/>
  <c r="D549" i="29"/>
  <c r="C549" i="29"/>
  <c r="B549" i="29"/>
  <c r="A549" i="29"/>
  <c r="E548" i="29"/>
  <c r="D548" i="29"/>
  <c r="C548" i="29"/>
  <c r="B548" i="29"/>
  <c r="A548" i="29"/>
  <c r="E547" i="29"/>
  <c r="D547" i="29"/>
  <c r="C547" i="29"/>
  <c r="B547" i="29"/>
  <c r="A547" i="29"/>
  <c r="E546" i="29"/>
  <c r="D546" i="29"/>
  <c r="C546" i="29"/>
  <c r="B546" i="29"/>
  <c r="A546" i="29"/>
  <c r="E545" i="29"/>
  <c r="D545" i="29"/>
  <c r="C545" i="29"/>
  <c r="B545" i="29"/>
  <c r="A545" i="29"/>
  <c r="E544" i="29"/>
  <c r="D544" i="29"/>
  <c r="C544" i="29"/>
  <c r="B544" i="29"/>
  <c r="A544" i="29"/>
  <c r="E543" i="29"/>
  <c r="D543" i="29"/>
  <c r="C543" i="29"/>
  <c r="B543" i="29"/>
  <c r="A543" i="29"/>
  <c r="E542" i="29"/>
  <c r="D542" i="29"/>
  <c r="C542" i="29"/>
  <c r="B542" i="29"/>
  <c r="A542" i="29"/>
  <c r="E541" i="29"/>
  <c r="D541" i="29"/>
  <c r="C541" i="29"/>
  <c r="B541" i="29"/>
  <c r="A541" i="29"/>
  <c r="E540" i="29"/>
  <c r="D540" i="29"/>
  <c r="C540" i="29"/>
  <c r="B540" i="29"/>
  <c r="A540" i="29"/>
  <c r="E539" i="29"/>
  <c r="D539" i="29"/>
  <c r="C539" i="29"/>
  <c r="B539" i="29"/>
  <c r="A539" i="29"/>
  <c r="E538" i="29"/>
  <c r="D538" i="29"/>
  <c r="C538" i="29"/>
  <c r="B538" i="29"/>
  <c r="A538" i="29"/>
  <c r="E537" i="29"/>
  <c r="D537" i="29"/>
  <c r="C537" i="29"/>
  <c r="B537" i="29"/>
  <c r="A537" i="29"/>
  <c r="E536" i="29"/>
  <c r="D536" i="29"/>
  <c r="C536" i="29"/>
  <c r="B536" i="29"/>
  <c r="A536" i="29"/>
  <c r="E535" i="29"/>
  <c r="D535" i="29"/>
  <c r="C535" i="29"/>
  <c r="B535" i="29"/>
  <c r="A535" i="29"/>
  <c r="E534" i="29"/>
  <c r="D534" i="29"/>
  <c r="C534" i="29"/>
  <c r="B534" i="29"/>
  <c r="A534" i="29"/>
  <c r="E533" i="29"/>
  <c r="D533" i="29"/>
  <c r="C533" i="29"/>
  <c r="B533" i="29"/>
  <c r="A533" i="29"/>
  <c r="E532" i="29"/>
  <c r="D532" i="29"/>
  <c r="C532" i="29"/>
  <c r="B532" i="29"/>
  <c r="A532" i="29"/>
  <c r="E531" i="29"/>
  <c r="D531" i="29"/>
  <c r="C531" i="29"/>
  <c r="B531" i="29"/>
  <c r="A531" i="29"/>
  <c r="E530" i="29"/>
  <c r="D530" i="29"/>
  <c r="C530" i="29"/>
  <c r="B530" i="29"/>
  <c r="A530" i="29"/>
  <c r="E529" i="29"/>
  <c r="D529" i="29"/>
  <c r="C529" i="29"/>
  <c r="B529" i="29"/>
  <c r="A529" i="29"/>
  <c r="E528" i="29"/>
  <c r="D528" i="29"/>
  <c r="C528" i="29"/>
  <c r="B528" i="29"/>
  <c r="A528" i="29"/>
  <c r="E527" i="29"/>
  <c r="D527" i="29"/>
  <c r="C527" i="29"/>
  <c r="B527" i="29"/>
  <c r="A527" i="29"/>
  <c r="E526" i="29"/>
  <c r="D526" i="29"/>
  <c r="C526" i="29"/>
  <c r="B526" i="29"/>
  <c r="A526" i="29"/>
  <c r="E525" i="29"/>
  <c r="D525" i="29"/>
  <c r="C525" i="29"/>
  <c r="B525" i="29"/>
  <c r="A525" i="29"/>
  <c r="E524" i="29"/>
  <c r="D524" i="29"/>
  <c r="C524" i="29"/>
  <c r="B524" i="29"/>
  <c r="A524" i="29"/>
  <c r="E523" i="29"/>
  <c r="D523" i="29"/>
  <c r="C523" i="29"/>
  <c r="B523" i="29"/>
  <c r="A523" i="29"/>
  <c r="E522" i="29"/>
  <c r="D522" i="29"/>
  <c r="C522" i="29"/>
  <c r="B522" i="29"/>
  <c r="A522" i="29"/>
  <c r="E521" i="29"/>
  <c r="D521" i="29"/>
  <c r="C521" i="29"/>
  <c r="B521" i="29"/>
  <c r="A521" i="29"/>
  <c r="E520" i="29"/>
  <c r="D520" i="29"/>
  <c r="C520" i="29"/>
  <c r="B520" i="29"/>
  <c r="A520" i="29"/>
  <c r="E519" i="29"/>
  <c r="D519" i="29"/>
  <c r="C519" i="29"/>
  <c r="B519" i="29"/>
  <c r="A519" i="29"/>
  <c r="E518" i="29"/>
  <c r="D518" i="29"/>
  <c r="C518" i="29"/>
  <c r="B518" i="29"/>
  <c r="A518" i="29"/>
  <c r="E517" i="29"/>
  <c r="D517" i="29"/>
  <c r="C517" i="29"/>
  <c r="B517" i="29"/>
  <c r="A517" i="29"/>
  <c r="E516" i="29"/>
  <c r="D516" i="29"/>
  <c r="C516" i="29"/>
  <c r="B516" i="29"/>
  <c r="A516" i="29"/>
  <c r="E515" i="29"/>
  <c r="D515" i="29"/>
  <c r="C515" i="29"/>
  <c r="B515" i="29"/>
  <c r="A515" i="29"/>
  <c r="E514" i="29"/>
  <c r="D514" i="29"/>
  <c r="C514" i="29"/>
  <c r="B514" i="29"/>
  <c r="A514" i="29"/>
  <c r="E513" i="29"/>
  <c r="D513" i="29"/>
  <c r="C513" i="29"/>
  <c r="B513" i="29"/>
  <c r="A513" i="29"/>
  <c r="E512" i="29"/>
  <c r="D512" i="29"/>
  <c r="C512" i="29"/>
  <c r="B512" i="29"/>
  <c r="A512" i="29"/>
  <c r="E511" i="29"/>
  <c r="D511" i="29"/>
  <c r="C511" i="29"/>
  <c r="B511" i="29"/>
  <c r="A511" i="29"/>
  <c r="E510" i="29"/>
  <c r="D510" i="29"/>
  <c r="C510" i="29"/>
  <c r="B510" i="29"/>
  <c r="A510" i="29"/>
  <c r="E509" i="29"/>
  <c r="D509" i="29"/>
  <c r="C509" i="29"/>
  <c r="B509" i="29"/>
  <c r="A509" i="29"/>
  <c r="E508" i="29"/>
  <c r="D508" i="29"/>
  <c r="C508" i="29"/>
  <c r="B508" i="29"/>
  <c r="A508" i="29"/>
  <c r="E507" i="29"/>
  <c r="D507" i="29"/>
  <c r="C507" i="29"/>
  <c r="B507" i="29"/>
  <c r="A507" i="29"/>
  <c r="E506" i="29"/>
  <c r="D506" i="29"/>
  <c r="C506" i="29"/>
  <c r="B506" i="29"/>
  <c r="A506" i="29"/>
  <c r="E505" i="29"/>
  <c r="D505" i="29"/>
  <c r="C505" i="29"/>
  <c r="B505" i="29"/>
  <c r="A505" i="29"/>
  <c r="E504" i="29"/>
  <c r="D504" i="29"/>
  <c r="C504" i="29"/>
  <c r="B504" i="29"/>
  <c r="A504" i="29"/>
  <c r="E503" i="29"/>
  <c r="D503" i="29"/>
  <c r="C503" i="29"/>
  <c r="B503" i="29"/>
  <c r="A503" i="29"/>
  <c r="E502" i="29"/>
  <c r="D502" i="29"/>
  <c r="C502" i="29"/>
  <c r="B502" i="29"/>
  <c r="A502" i="29"/>
  <c r="E501" i="29"/>
  <c r="D501" i="29"/>
  <c r="C501" i="29"/>
  <c r="B501" i="29"/>
  <c r="A501" i="29"/>
  <c r="E500" i="29"/>
  <c r="D500" i="29"/>
  <c r="C500" i="29"/>
  <c r="B500" i="29"/>
  <c r="A500" i="29"/>
  <c r="E499" i="29"/>
  <c r="D499" i="29"/>
  <c r="C499" i="29"/>
  <c r="B499" i="29"/>
  <c r="A499" i="29"/>
  <c r="E498" i="29"/>
  <c r="D498" i="29"/>
  <c r="C498" i="29"/>
  <c r="B498" i="29"/>
  <c r="A498" i="29"/>
  <c r="E497" i="29"/>
  <c r="D497" i="29"/>
  <c r="C497" i="29"/>
  <c r="B497" i="29"/>
  <c r="A497" i="29"/>
  <c r="E496" i="29"/>
  <c r="D496" i="29"/>
  <c r="C496" i="29"/>
  <c r="B496" i="29"/>
  <c r="A496" i="29"/>
  <c r="E495" i="29"/>
  <c r="D495" i="29"/>
  <c r="C495" i="29"/>
  <c r="B495" i="29"/>
  <c r="A495" i="29"/>
  <c r="E494" i="29"/>
  <c r="D494" i="29"/>
  <c r="C494" i="29"/>
  <c r="B494" i="29"/>
  <c r="A494" i="29"/>
  <c r="E493" i="29"/>
  <c r="D493" i="29"/>
  <c r="C493" i="29"/>
  <c r="B493" i="29"/>
  <c r="A493" i="29"/>
  <c r="E492" i="29"/>
  <c r="D492" i="29"/>
  <c r="C492" i="29"/>
  <c r="B492" i="29"/>
  <c r="A492" i="29"/>
  <c r="E491" i="29"/>
  <c r="D491" i="29"/>
  <c r="C491" i="29"/>
  <c r="B491" i="29"/>
  <c r="A491" i="29"/>
  <c r="E490" i="29"/>
  <c r="D490" i="29"/>
  <c r="C490" i="29"/>
  <c r="B490" i="29"/>
  <c r="A490" i="29"/>
  <c r="E489" i="29"/>
  <c r="D489" i="29"/>
  <c r="C489" i="29"/>
  <c r="B489" i="29"/>
  <c r="A489" i="29"/>
  <c r="E488" i="29"/>
  <c r="D488" i="29"/>
  <c r="C488" i="29"/>
  <c r="B488" i="29"/>
  <c r="A488" i="29"/>
  <c r="E487" i="29"/>
  <c r="D487" i="29"/>
  <c r="C487" i="29"/>
  <c r="B487" i="29"/>
  <c r="A487" i="29"/>
  <c r="E486" i="29"/>
  <c r="D486" i="29"/>
  <c r="C486" i="29"/>
  <c r="B486" i="29"/>
  <c r="A486" i="29"/>
  <c r="E485" i="29"/>
  <c r="D485" i="29"/>
  <c r="C485" i="29"/>
  <c r="B485" i="29"/>
  <c r="A485" i="29"/>
  <c r="E484" i="29"/>
  <c r="D484" i="29"/>
  <c r="C484" i="29"/>
  <c r="B484" i="29"/>
  <c r="A484" i="29"/>
  <c r="E483" i="29"/>
  <c r="D483" i="29"/>
  <c r="C483" i="29"/>
  <c r="B483" i="29"/>
  <c r="A483" i="29"/>
  <c r="E482" i="29"/>
  <c r="D482" i="29"/>
  <c r="C482" i="29"/>
  <c r="B482" i="29"/>
  <c r="A482" i="29"/>
  <c r="E481" i="29"/>
  <c r="D481" i="29"/>
  <c r="C481" i="29"/>
  <c r="B481" i="29"/>
  <c r="A481" i="29"/>
  <c r="E480" i="29"/>
  <c r="D480" i="29"/>
  <c r="C480" i="29"/>
  <c r="B480" i="29"/>
  <c r="A480" i="29"/>
  <c r="E479" i="29"/>
  <c r="D479" i="29"/>
  <c r="C479" i="29"/>
  <c r="B479" i="29"/>
  <c r="A479" i="29"/>
  <c r="E478" i="29"/>
  <c r="D478" i="29"/>
  <c r="C478" i="29"/>
  <c r="B478" i="29"/>
  <c r="A478" i="29"/>
  <c r="E477" i="29"/>
  <c r="D477" i="29"/>
  <c r="C477" i="29"/>
  <c r="B477" i="29"/>
  <c r="A477" i="29"/>
  <c r="E476" i="29"/>
  <c r="D476" i="29"/>
  <c r="C476" i="29"/>
  <c r="B476" i="29"/>
  <c r="A476" i="29"/>
  <c r="E475" i="29"/>
  <c r="D475" i="29"/>
  <c r="C475" i="29"/>
  <c r="B475" i="29"/>
  <c r="A475" i="29"/>
  <c r="E474" i="29"/>
  <c r="D474" i="29"/>
  <c r="C474" i="29"/>
  <c r="B474" i="29"/>
  <c r="A474" i="29"/>
  <c r="E473" i="29"/>
  <c r="D473" i="29"/>
  <c r="C473" i="29"/>
  <c r="B473" i="29"/>
  <c r="A473" i="29"/>
  <c r="E472" i="29"/>
  <c r="D472" i="29"/>
  <c r="C472" i="29"/>
  <c r="B472" i="29"/>
  <c r="A472" i="29"/>
  <c r="E471" i="29"/>
  <c r="D471" i="29"/>
  <c r="C471" i="29"/>
  <c r="B471" i="29"/>
  <c r="A471" i="29"/>
  <c r="E470" i="29"/>
  <c r="D470" i="29"/>
  <c r="C470" i="29"/>
  <c r="B470" i="29"/>
  <c r="A470" i="29"/>
  <c r="E469" i="29"/>
  <c r="D469" i="29"/>
  <c r="C469" i="29"/>
  <c r="B469" i="29"/>
  <c r="A469" i="29"/>
  <c r="E468" i="29"/>
  <c r="D468" i="29"/>
  <c r="C468" i="29"/>
  <c r="B468" i="29"/>
  <c r="A468" i="29"/>
  <c r="E467" i="29"/>
  <c r="D467" i="29"/>
  <c r="C467" i="29"/>
  <c r="B467" i="29"/>
  <c r="A467" i="29"/>
  <c r="E466" i="29"/>
  <c r="D466" i="29"/>
  <c r="C466" i="29"/>
  <c r="B466" i="29"/>
  <c r="A466" i="29"/>
  <c r="E465" i="29"/>
  <c r="D465" i="29"/>
  <c r="C465" i="29"/>
  <c r="B465" i="29"/>
  <c r="A465" i="29"/>
  <c r="E464" i="29"/>
  <c r="D464" i="29"/>
  <c r="C464" i="29"/>
  <c r="B464" i="29"/>
  <c r="A464" i="29"/>
  <c r="E463" i="29"/>
  <c r="D463" i="29"/>
  <c r="C463" i="29"/>
  <c r="B463" i="29"/>
  <c r="A463" i="29"/>
  <c r="E462" i="29"/>
  <c r="D462" i="29"/>
  <c r="C462" i="29"/>
  <c r="B462" i="29"/>
  <c r="A462" i="29"/>
  <c r="E461" i="29"/>
  <c r="D461" i="29"/>
  <c r="C461" i="29"/>
  <c r="B461" i="29"/>
  <c r="A461" i="29"/>
  <c r="E460" i="29"/>
  <c r="D460" i="29"/>
  <c r="C460" i="29"/>
  <c r="B460" i="29"/>
  <c r="A460" i="29"/>
  <c r="E459" i="29"/>
  <c r="D459" i="29"/>
  <c r="C459" i="29"/>
  <c r="B459" i="29"/>
  <c r="A459" i="29"/>
  <c r="E458" i="29"/>
  <c r="D458" i="29"/>
  <c r="C458" i="29"/>
  <c r="B458" i="29"/>
  <c r="A458" i="29"/>
  <c r="E457" i="29"/>
  <c r="D457" i="29"/>
  <c r="C457" i="29"/>
  <c r="B457" i="29"/>
  <c r="A457" i="29"/>
  <c r="E456" i="29"/>
  <c r="D456" i="29"/>
  <c r="C456" i="29"/>
  <c r="B456" i="29"/>
  <c r="A456" i="29"/>
  <c r="E455" i="29"/>
  <c r="D455" i="29"/>
  <c r="C455" i="29"/>
  <c r="B455" i="29"/>
  <c r="A455" i="29"/>
  <c r="E454" i="29"/>
  <c r="D454" i="29"/>
  <c r="C454" i="29"/>
  <c r="B454" i="29"/>
  <c r="A454" i="29"/>
  <c r="E453" i="29"/>
  <c r="D453" i="29"/>
  <c r="C453" i="29"/>
  <c r="B453" i="29"/>
  <c r="A453" i="29"/>
  <c r="E452" i="29"/>
  <c r="D452" i="29"/>
  <c r="C452" i="29"/>
  <c r="B452" i="29"/>
  <c r="A452" i="29"/>
  <c r="E451" i="29"/>
  <c r="D451" i="29"/>
  <c r="C451" i="29"/>
  <c r="B451" i="29"/>
  <c r="A451" i="29"/>
  <c r="E450" i="29"/>
  <c r="D450" i="29"/>
  <c r="C450" i="29"/>
  <c r="B450" i="29"/>
  <c r="A450" i="29"/>
  <c r="E449" i="29"/>
  <c r="D449" i="29"/>
  <c r="C449" i="29"/>
  <c r="B449" i="29"/>
  <c r="A449" i="29"/>
  <c r="E448" i="29"/>
  <c r="D448" i="29"/>
  <c r="C448" i="29"/>
  <c r="B448" i="29"/>
  <c r="A448" i="29"/>
  <c r="E447" i="29"/>
  <c r="D447" i="29"/>
  <c r="C447" i="29"/>
  <c r="B447" i="29"/>
  <c r="A447" i="29"/>
  <c r="E446" i="29"/>
  <c r="D446" i="29"/>
  <c r="C446" i="29"/>
  <c r="B446" i="29"/>
  <c r="A446" i="29"/>
  <c r="E445" i="29"/>
  <c r="D445" i="29"/>
  <c r="C445" i="29"/>
  <c r="B445" i="29"/>
  <c r="A445" i="29"/>
  <c r="E444" i="29"/>
  <c r="D444" i="29"/>
  <c r="C444" i="29"/>
  <c r="B444" i="29"/>
  <c r="A444" i="29"/>
  <c r="E443" i="29"/>
  <c r="D443" i="29"/>
  <c r="C443" i="29"/>
  <c r="B443" i="29"/>
  <c r="A443" i="29"/>
  <c r="E442" i="29"/>
  <c r="D442" i="29"/>
  <c r="C442" i="29"/>
  <c r="B442" i="29"/>
  <c r="A442" i="29"/>
  <c r="E441" i="29"/>
  <c r="D441" i="29"/>
  <c r="C441" i="29"/>
  <c r="B441" i="29"/>
  <c r="A441" i="29"/>
  <c r="E440" i="29"/>
  <c r="D440" i="29"/>
  <c r="C440" i="29"/>
  <c r="B440" i="29"/>
  <c r="A440" i="29"/>
  <c r="E439" i="29"/>
  <c r="D439" i="29"/>
  <c r="C439" i="29"/>
  <c r="B439" i="29"/>
  <c r="A439" i="29"/>
  <c r="E438" i="29"/>
  <c r="D438" i="29"/>
  <c r="C438" i="29"/>
  <c r="B438" i="29"/>
  <c r="A438" i="29"/>
  <c r="E437" i="29"/>
  <c r="D437" i="29"/>
  <c r="C437" i="29"/>
  <c r="B437" i="29"/>
  <c r="A437" i="29"/>
  <c r="E436" i="29"/>
  <c r="D436" i="29"/>
  <c r="C436" i="29"/>
  <c r="B436" i="29"/>
  <c r="A436" i="29"/>
  <c r="E435" i="29"/>
  <c r="D435" i="29"/>
  <c r="C435" i="29"/>
  <c r="B435" i="29"/>
  <c r="A435" i="29"/>
  <c r="E434" i="29"/>
  <c r="D434" i="29"/>
  <c r="C434" i="29"/>
  <c r="B434" i="29"/>
  <c r="A434" i="29"/>
  <c r="E433" i="29"/>
  <c r="D433" i="29"/>
  <c r="C433" i="29"/>
  <c r="B433" i="29"/>
  <c r="A433" i="29"/>
  <c r="E432" i="29"/>
  <c r="D432" i="29"/>
  <c r="C432" i="29"/>
  <c r="B432" i="29"/>
  <c r="A432" i="29"/>
  <c r="E431" i="29"/>
  <c r="D431" i="29"/>
  <c r="C431" i="29"/>
  <c r="B431" i="29"/>
  <c r="A431" i="29"/>
  <c r="E430" i="29"/>
  <c r="D430" i="29"/>
  <c r="C430" i="29"/>
  <c r="B430" i="29"/>
  <c r="A430" i="29"/>
  <c r="E429" i="29"/>
  <c r="D429" i="29"/>
  <c r="C429" i="29"/>
  <c r="B429" i="29"/>
  <c r="A429" i="29"/>
  <c r="E428" i="29"/>
  <c r="D428" i="29"/>
  <c r="C428" i="29"/>
  <c r="B428" i="29"/>
  <c r="A428" i="29"/>
  <c r="E427" i="29"/>
  <c r="D427" i="29"/>
  <c r="C427" i="29"/>
  <c r="B427" i="29"/>
  <c r="A427" i="29"/>
  <c r="E426" i="29"/>
  <c r="D426" i="29"/>
  <c r="C426" i="29"/>
  <c r="B426" i="29"/>
  <c r="A426" i="29"/>
  <c r="E425" i="29"/>
  <c r="D425" i="29"/>
  <c r="C425" i="29"/>
  <c r="B425" i="29"/>
  <c r="A425" i="29"/>
  <c r="E424" i="29"/>
  <c r="D424" i="29"/>
  <c r="C424" i="29"/>
  <c r="B424" i="29"/>
  <c r="A424" i="29"/>
  <c r="E423" i="29"/>
  <c r="D423" i="29"/>
  <c r="C423" i="29"/>
  <c r="B423" i="29"/>
  <c r="A423" i="29"/>
  <c r="E422" i="29"/>
  <c r="D422" i="29"/>
  <c r="C422" i="29"/>
  <c r="B422" i="29"/>
  <c r="A422" i="29"/>
  <c r="E421" i="29"/>
  <c r="D421" i="29"/>
  <c r="C421" i="29"/>
  <c r="B421" i="29"/>
  <c r="A421" i="29"/>
  <c r="E420" i="29"/>
  <c r="D420" i="29"/>
  <c r="C420" i="29"/>
  <c r="B420" i="29"/>
  <c r="A420" i="29"/>
  <c r="E419" i="29"/>
  <c r="D419" i="29"/>
  <c r="C419" i="29"/>
  <c r="B419" i="29"/>
  <c r="A419" i="29"/>
  <c r="E418" i="29"/>
  <c r="D418" i="29"/>
  <c r="C418" i="29"/>
  <c r="B418" i="29"/>
  <c r="A418" i="29"/>
  <c r="E417" i="29"/>
  <c r="D417" i="29"/>
  <c r="C417" i="29"/>
  <c r="B417" i="29"/>
  <c r="A417" i="29"/>
  <c r="E416" i="29"/>
  <c r="D416" i="29"/>
  <c r="C416" i="29"/>
  <c r="B416" i="29"/>
  <c r="A416" i="29"/>
  <c r="E415" i="29"/>
  <c r="D415" i="29"/>
  <c r="C415" i="29"/>
  <c r="B415" i="29"/>
  <c r="A415" i="29"/>
  <c r="E414" i="29"/>
  <c r="D414" i="29"/>
  <c r="C414" i="29"/>
  <c r="B414" i="29"/>
  <c r="A414" i="29"/>
  <c r="E413" i="29"/>
  <c r="D413" i="29"/>
  <c r="C413" i="29"/>
  <c r="B413" i="29"/>
  <c r="A413" i="29"/>
  <c r="E412" i="29"/>
  <c r="D412" i="29"/>
  <c r="C412" i="29"/>
  <c r="B412" i="29"/>
  <c r="A412" i="29"/>
  <c r="E411" i="29"/>
  <c r="D411" i="29"/>
  <c r="C411" i="29"/>
  <c r="B411" i="29"/>
  <c r="A411" i="29"/>
  <c r="E410" i="29"/>
  <c r="D410" i="29"/>
  <c r="C410" i="29"/>
  <c r="B410" i="29"/>
  <c r="A410" i="29"/>
  <c r="E409" i="29"/>
  <c r="D409" i="29"/>
  <c r="C409" i="29"/>
  <c r="B409" i="29"/>
  <c r="A409" i="29"/>
  <c r="E408" i="29"/>
  <c r="D408" i="29"/>
  <c r="C408" i="29"/>
  <c r="B408" i="29"/>
  <c r="A408" i="29"/>
  <c r="E407" i="29"/>
  <c r="D407" i="29"/>
  <c r="C407" i="29"/>
  <c r="B407" i="29"/>
  <c r="A407" i="29"/>
  <c r="E406" i="29"/>
  <c r="D406" i="29"/>
  <c r="C406" i="29"/>
  <c r="B406" i="29"/>
  <c r="A406" i="29"/>
  <c r="E405" i="29"/>
  <c r="D405" i="29"/>
  <c r="C405" i="29"/>
  <c r="B405" i="29"/>
  <c r="A405" i="29"/>
  <c r="E404" i="29"/>
  <c r="D404" i="29"/>
  <c r="C404" i="29"/>
  <c r="B404" i="29"/>
  <c r="A404" i="29"/>
  <c r="E403" i="29"/>
  <c r="D403" i="29"/>
  <c r="C403" i="29"/>
  <c r="B403" i="29"/>
  <c r="A403" i="29"/>
  <c r="E402" i="29"/>
  <c r="D402" i="29"/>
  <c r="C402" i="29"/>
  <c r="B402" i="29"/>
  <c r="A402" i="29"/>
  <c r="E401" i="29"/>
  <c r="D401" i="29"/>
  <c r="C401" i="29"/>
  <c r="B401" i="29"/>
  <c r="A401" i="29"/>
  <c r="E400" i="29"/>
  <c r="D400" i="29"/>
  <c r="C400" i="29"/>
  <c r="B400" i="29"/>
  <c r="A400" i="29"/>
  <c r="E399" i="29"/>
  <c r="D399" i="29"/>
  <c r="C399" i="29"/>
  <c r="B399" i="29"/>
  <c r="A399" i="29"/>
  <c r="E398" i="29"/>
  <c r="D398" i="29"/>
  <c r="C398" i="29"/>
  <c r="B398" i="29"/>
  <c r="A398" i="29"/>
  <c r="E397" i="29"/>
  <c r="D397" i="29"/>
  <c r="C397" i="29"/>
  <c r="B397" i="29"/>
  <c r="A397" i="29"/>
  <c r="E396" i="29"/>
  <c r="D396" i="29"/>
  <c r="C396" i="29"/>
  <c r="B396" i="29"/>
  <c r="A396" i="29"/>
  <c r="E395" i="29"/>
  <c r="D395" i="29"/>
  <c r="C395" i="29"/>
  <c r="B395" i="29"/>
  <c r="A395" i="29"/>
  <c r="E394" i="29"/>
  <c r="D394" i="29"/>
  <c r="C394" i="29"/>
  <c r="B394" i="29"/>
  <c r="A394" i="29"/>
  <c r="E393" i="29"/>
  <c r="D393" i="29"/>
  <c r="C393" i="29"/>
  <c r="B393" i="29"/>
  <c r="A393" i="29"/>
  <c r="E392" i="29"/>
  <c r="D392" i="29"/>
  <c r="C392" i="29"/>
  <c r="B392" i="29"/>
  <c r="A392" i="29"/>
  <c r="E391" i="29"/>
  <c r="D391" i="29"/>
  <c r="C391" i="29"/>
  <c r="B391" i="29"/>
  <c r="A391" i="29"/>
  <c r="E390" i="29"/>
  <c r="D390" i="29"/>
  <c r="C390" i="29"/>
  <c r="B390" i="29"/>
  <c r="A390" i="29"/>
  <c r="E389" i="29"/>
  <c r="D389" i="29"/>
  <c r="C389" i="29"/>
  <c r="B389" i="29"/>
  <c r="A389" i="29"/>
  <c r="E388" i="29"/>
  <c r="D388" i="29"/>
  <c r="C388" i="29"/>
  <c r="B388" i="29"/>
  <c r="A388" i="29"/>
  <c r="E387" i="29"/>
  <c r="D387" i="29"/>
  <c r="C387" i="29"/>
  <c r="B387" i="29"/>
  <c r="A387" i="29"/>
  <c r="E386" i="29"/>
  <c r="D386" i="29"/>
  <c r="C386" i="29"/>
  <c r="B386" i="29"/>
  <c r="A386" i="29"/>
  <c r="E385" i="29"/>
  <c r="D385" i="29"/>
  <c r="C385" i="29"/>
  <c r="B385" i="29"/>
  <c r="A385" i="29"/>
  <c r="E384" i="29"/>
  <c r="D384" i="29"/>
  <c r="C384" i="29"/>
  <c r="B384" i="29"/>
  <c r="A384" i="29"/>
  <c r="E383" i="29"/>
  <c r="D383" i="29"/>
  <c r="C383" i="29"/>
  <c r="B383" i="29"/>
  <c r="A383" i="29"/>
  <c r="E382" i="29"/>
  <c r="D382" i="29"/>
  <c r="C382" i="29"/>
  <c r="B382" i="29"/>
  <c r="A382" i="29"/>
  <c r="E381" i="29"/>
  <c r="D381" i="29"/>
  <c r="C381" i="29"/>
  <c r="B381" i="29"/>
  <c r="A381" i="29"/>
  <c r="E380" i="29"/>
  <c r="D380" i="29"/>
  <c r="C380" i="29"/>
  <c r="B380" i="29"/>
  <c r="A380" i="29"/>
  <c r="E379" i="29"/>
  <c r="D379" i="29"/>
  <c r="C379" i="29"/>
  <c r="B379" i="29"/>
  <c r="A379" i="29"/>
  <c r="E378" i="29"/>
  <c r="D378" i="29"/>
  <c r="C378" i="29"/>
  <c r="B378" i="29"/>
  <c r="A378" i="29"/>
  <c r="E377" i="29"/>
  <c r="D377" i="29"/>
  <c r="C377" i="29"/>
  <c r="B377" i="29"/>
  <c r="A377" i="29"/>
  <c r="E376" i="29"/>
  <c r="D376" i="29"/>
  <c r="C376" i="29"/>
  <c r="B376" i="29"/>
  <c r="A376" i="29"/>
  <c r="E375" i="29"/>
  <c r="D375" i="29"/>
  <c r="C375" i="29"/>
  <c r="B375" i="29"/>
  <c r="A375" i="29"/>
  <c r="E374" i="29"/>
  <c r="D374" i="29"/>
  <c r="C374" i="29"/>
  <c r="B374" i="29"/>
  <c r="A374" i="29"/>
  <c r="E373" i="29"/>
  <c r="D373" i="29"/>
  <c r="C373" i="29"/>
  <c r="B373" i="29"/>
  <c r="A373" i="29"/>
  <c r="E372" i="29"/>
  <c r="D372" i="29"/>
  <c r="C372" i="29"/>
  <c r="B372" i="29"/>
  <c r="A372" i="29"/>
  <c r="E371" i="29"/>
  <c r="D371" i="29"/>
  <c r="C371" i="29"/>
  <c r="B371" i="29"/>
  <c r="A371" i="29"/>
  <c r="E370" i="29"/>
  <c r="D370" i="29"/>
  <c r="C370" i="29"/>
  <c r="B370" i="29"/>
  <c r="A370" i="29"/>
  <c r="E369" i="29"/>
  <c r="D369" i="29"/>
  <c r="C369" i="29"/>
  <c r="B369" i="29"/>
  <c r="A369" i="29"/>
  <c r="E368" i="29"/>
  <c r="D368" i="29"/>
  <c r="C368" i="29"/>
  <c r="B368" i="29"/>
  <c r="A368" i="29"/>
  <c r="E367" i="29"/>
  <c r="D367" i="29"/>
  <c r="C367" i="29"/>
  <c r="B367" i="29"/>
  <c r="A367" i="29"/>
  <c r="E366" i="29"/>
  <c r="D366" i="29"/>
  <c r="C366" i="29"/>
  <c r="B366" i="29"/>
  <c r="A366" i="29"/>
  <c r="E365" i="29"/>
  <c r="D365" i="29"/>
  <c r="C365" i="29"/>
  <c r="B365" i="29"/>
  <c r="A365" i="29"/>
  <c r="E364" i="29"/>
  <c r="D364" i="29"/>
  <c r="C364" i="29"/>
  <c r="B364" i="29"/>
  <c r="A364" i="29"/>
  <c r="E363" i="29"/>
  <c r="D363" i="29"/>
  <c r="C363" i="29"/>
  <c r="B363" i="29"/>
  <c r="A363" i="29"/>
  <c r="E362" i="29"/>
  <c r="D362" i="29"/>
  <c r="C362" i="29"/>
  <c r="B362" i="29"/>
  <c r="A362" i="29"/>
  <c r="E361" i="29"/>
  <c r="D361" i="29"/>
  <c r="C361" i="29"/>
  <c r="B361" i="29"/>
  <c r="A361" i="29"/>
  <c r="E360" i="29"/>
  <c r="D360" i="29"/>
  <c r="C360" i="29"/>
  <c r="B360" i="29"/>
  <c r="A360" i="29"/>
  <c r="E359" i="29"/>
  <c r="D359" i="29"/>
  <c r="C359" i="29"/>
  <c r="B359" i="29"/>
  <c r="A359" i="29"/>
  <c r="E358" i="29"/>
  <c r="D358" i="29"/>
  <c r="C358" i="29"/>
  <c r="B358" i="29"/>
  <c r="A358" i="29"/>
  <c r="E357" i="29"/>
  <c r="D357" i="29"/>
  <c r="C357" i="29"/>
  <c r="B357" i="29"/>
  <c r="A357" i="29"/>
  <c r="E356" i="29"/>
  <c r="D356" i="29"/>
  <c r="C356" i="29"/>
  <c r="B356" i="29"/>
  <c r="A356" i="29"/>
  <c r="E355" i="29"/>
  <c r="D355" i="29"/>
  <c r="C355" i="29"/>
  <c r="B355" i="29"/>
  <c r="A355" i="29"/>
  <c r="E354" i="29"/>
  <c r="D354" i="29"/>
  <c r="C354" i="29"/>
  <c r="B354" i="29"/>
  <c r="A354" i="29"/>
  <c r="E353" i="29"/>
  <c r="D353" i="29"/>
  <c r="C353" i="29"/>
  <c r="B353" i="29"/>
  <c r="A353" i="29"/>
  <c r="E352" i="29"/>
  <c r="D352" i="29"/>
  <c r="C352" i="29"/>
  <c r="B352" i="29"/>
  <c r="A352" i="29"/>
  <c r="E351" i="29"/>
  <c r="D351" i="29"/>
  <c r="C351" i="29"/>
  <c r="B351" i="29"/>
  <c r="A351" i="29"/>
  <c r="E350" i="29"/>
  <c r="D350" i="29"/>
  <c r="C350" i="29"/>
  <c r="B350" i="29"/>
  <c r="A350" i="29"/>
  <c r="E349" i="29"/>
  <c r="D349" i="29"/>
  <c r="C349" i="29"/>
  <c r="B349" i="29"/>
  <c r="A349" i="29"/>
  <c r="E348" i="29"/>
  <c r="D348" i="29"/>
  <c r="C348" i="29"/>
  <c r="B348" i="29"/>
  <c r="A348" i="29"/>
  <c r="E347" i="29"/>
  <c r="D347" i="29"/>
  <c r="C347" i="29"/>
  <c r="B347" i="29"/>
  <c r="A347" i="29"/>
  <c r="E346" i="29"/>
  <c r="D346" i="29"/>
  <c r="C346" i="29"/>
  <c r="B346" i="29"/>
  <c r="A346" i="29"/>
  <c r="E345" i="29"/>
  <c r="D345" i="29"/>
  <c r="C345" i="29"/>
  <c r="B345" i="29"/>
  <c r="A345" i="29"/>
  <c r="E344" i="29"/>
  <c r="D344" i="29"/>
  <c r="C344" i="29"/>
  <c r="B344" i="29"/>
  <c r="A344" i="29"/>
  <c r="E343" i="29"/>
  <c r="D343" i="29"/>
  <c r="C343" i="29"/>
  <c r="B343" i="29"/>
  <c r="A343" i="29"/>
  <c r="E342" i="29"/>
  <c r="D342" i="29"/>
  <c r="C342" i="29"/>
  <c r="B342" i="29"/>
  <c r="A342" i="29"/>
  <c r="E341" i="29"/>
  <c r="D341" i="29"/>
  <c r="C341" i="29"/>
  <c r="B341" i="29"/>
  <c r="A341" i="29"/>
  <c r="E340" i="29"/>
  <c r="D340" i="29"/>
  <c r="C340" i="29"/>
  <c r="B340" i="29"/>
  <c r="A340" i="29"/>
  <c r="E339" i="29"/>
  <c r="D339" i="29"/>
  <c r="C339" i="29"/>
  <c r="B339" i="29"/>
  <c r="A339" i="29"/>
  <c r="E338" i="29"/>
  <c r="D338" i="29"/>
  <c r="C338" i="29"/>
  <c r="B338" i="29"/>
  <c r="A338" i="29"/>
  <c r="E337" i="29"/>
  <c r="D337" i="29"/>
  <c r="C337" i="29"/>
  <c r="B337" i="29"/>
  <c r="A337" i="29"/>
  <c r="E336" i="29"/>
  <c r="D336" i="29"/>
  <c r="C336" i="29"/>
  <c r="B336" i="29"/>
  <c r="A336" i="29"/>
  <c r="E335" i="29"/>
  <c r="D335" i="29"/>
  <c r="C335" i="29"/>
  <c r="B335" i="29"/>
  <c r="A335" i="29"/>
  <c r="E334" i="29"/>
  <c r="D334" i="29"/>
  <c r="C334" i="29"/>
  <c r="B334" i="29"/>
  <c r="A334" i="29"/>
  <c r="E333" i="29"/>
  <c r="D333" i="29"/>
  <c r="C333" i="29"/>
  <c r="B333" i="29"/>
  <c r="A333" i="29"/>
  <c r="E332" i="29"/>
  <c r="D332" i="29"/>
  <c r="C332" i="29"/>
  <c r="B332" i="29"/>
  <c r="A332" i="29"/>
  <c r="E331" i="29"/>
  <c r="D331" i="29"/>
  <c r="C331" i="29"/>
  <c r="B331" i="29"/>
  <c r="A331" i="29"/>
  <c r="E330" i="29"/>
  <c r="D330" i="29"/>
  <c r="C330" i="29"/>
  <c r="B330" i="29"/>
  <c r="A330" i="29"/>
  <c r="E329" i="29"/>
  <c r="D329" i="29"/>
  <c r="C329" i="29"/>
  <c r="B329" i="29"/>
  <c r="A329" i="29"/>
  <c r="E328" i="29"/>
  <c r="D328" i="29"/>
  <c r="C328" i="29"/>
  <c r="B328" i="29"/>
  <c r="A328" i="29"/>
  <c r="E327" i="29"/>
  <c r="D327" i="29"/>
  <c r="C327" i="29"/>
  <c r="B327" i="29"/>
  <c r="A327" i="29"/>
  <c r="E326" i="29"/>
  <c r="D326" i="29"/>
  <c r="C326" i="29"/>
  <c r="B326" i="29"/>
  <c r="A326" i="29"/>
  <c r="E325" i="29"/>
  <c r="D325" i="29"/>
  <c r="C325" i="29"/>
  <c r="B325" i="29"/>
  <c r="A325" i="29"/>
  <c r="E324" i="29"/>
  <c r="D324" i="29"/>
  <c r="C324" i="29"/>
  <c r="B324" i="29"/>
  <c r="A324" i="29"/>
  <c r="E323" i="29"/>
  <c r="D323" i="29"/>
  <c r="C323" i="29"/>
  <c r="B323" i="29"/>
  <c r="A323" i="29"/>
  <c r="E322" i="29"/>
  <c r="D322" i="29"/>
  <c r="C322" i="29"/>
  <c r="B322" i="29"/>
  <c r="A322" i="29"/>
  <c r="E321" i="29"/>
  <c r="D321" i="29"/>
  <c r="C321" i="29"/>
  <c r="B321" i="29"/>
  <c r="A321" i="29"/>
  <c r="E320" i="29"/>
  <c r="D320" i="29"/>
  <c r="C320" i="29"/>
  <c r="B320" i="29"/>
  <c r="A320" i="29"/>
  <c r="E319" i="29"/>
  <c r="D319" i="29"/>
  <c r="C319" i="29"/>
  <c r="B319" i="29"/>
  <c r="A319" i="29"/>
  <c r="E318" i="29"/>
  <c r="D318" i="29"/>
  <c r="C318" i="29"/>
  <c r="B318" i="29"/>
  <c r="A318" i="29"/>
  <c r="E317" i="29"/>
  <c r="D317" i="29"/>
  <c r="C317" i="29"/>
  <c r="B317" i="29"/>
  <c r="A317" i="29"/>
  <c r="E316" i="29"/>
  <c r="D316" i="29"/>
  <c r="C316" i="29"/>
  <c r="B316" i="29"/>
  <c r="A316" i="29"/>
  <c r="E315" i="29"/>
  <c r="D315" i="29"/>
  <c r="C315" i="29"/>
  <c r="B315" i="29"/>
  <c r="A315" i="29"/>
  <c r="E314" i="29"/>
  <c r="D314" i="29"/>
  <c r="C314" i="29"/>
  <c r="B314" i="29"/>
  <c r="A314" i="29"/>
  <c r="E313" i="29"/>
  <c r="D313" i="29"/>
  <c r="C313" i="29"/>
  <c r="B313" i="29"/>
  <c r="A313" i="29"/>
  <c r="E312" i="29"/>
  <c r="D312" i="29"/>
  <c r="C312" i="29"/>
  <c r="B312" i="29"/>
  <c r="A312" i="29"/>
  <c r="E311" i="29"/>
  <c r="D311" i="29"/>
  <c r="C311" i="29"/>
  <c r="B311" i="29"/>
  <c r="A311" i="29"/>
  <c r="E310" i="29"/>
  <c r="D310" i="29"/>
  <c r="C310" i="29"/>
  <c r="B310" i="29"/>
  <c r="A310" i="29"/>
  <c r="E309" i="29"/>
  <c r="D309" i="29"/>
  <c r="C309" i="29"/>
  <c r="B309" i="29"/>
  <c r="A309" i="29"/>
  <c r="E308" i="29"/>
  <c r="D308" i="29"/>
  <c r="C308" i="29"/>
  <c r="B308" i="29"/>
  <c r="A308" i="29"/>
  <c r="E307" i="29"/>
  <c r="D307" i="29"/>
  <c r="C307" i="29"/>
  <c r="B307" i="29"/>
  <c r="A307" i="29"/>
  <c r="E306" i="29"/>
  <c r="D306" i="29"/>
  <c r="C306" i="29"/>
  <c r="B306" i="29"/>
  <c r="A306" i="29"/>
  <c r="E305" i="29"/>
  <c r="D305" i="29"/>
  <c r="C305" i="29"/>
  <c r="B305" i="29"/>
  <c r="A305" i="29"/>
  <c r="E304" i="29"/>
  <c r="D304" i="29"/>
  <c r="C304" i="29"/>
  <c r="B304" i="29"/>
  <c r="A304" i="29"/>
  <c r="E303" i="29"/>
  <c r="D303" i="29"/>
  <c r="C303" i="29"/>
  <c r="B303" i="29"/>
  <c r="A303" i="29"/>
  <c r="E302" i="29"/>
  <c r="D302" i="29"/>
  <c r="C302" i="29"/>
  <c r="B302" i="29"/>
  <c r="A302" i="29"/>
  <c r="E301" i="29"/>
  <c r="D301" i="29"/>
  <c r="C301" i="29"/>
  <c r="B301" i="29"/>
  <c r="A301" i="29"/>
  <c r="E300" i="29"/>
  <c r="D300" i="29"/>
  <c r="C300" i="29"/>
  <c r="B300" i="29"/>
  <c r="A300" i="29"/>
  <c r="E299" i="29"/>
  <c r="D299" i="29"/>
  <c r="C299" i="29"/>
  <c r="B299" i="29"/>
  <c r="A299" i="29"/>
  <c r="E298" i="29"/>
  <c r="D298" i="29"/>
  <c r="C298" i="29"/>
  <c r="B298" i="29"/>
  <c r="A298" i="29"/>
  <c r="E297" i="29"/>
  <c r="D297" i="29"/>
  <c r="C297" i="29"/>
  <c r="B297" i="29"/>
  <c r="A297" i="29"/>
  <c r="E296" i="29"/>
  <c r="D296" i="29"/>
  <c r="C296" i="29"/>
  <c r="B296" i="29"/>
  <c r="A296" i="29"/>
  <c r="E295" i="29"/>
  <c r="D295" i="29"/>
  <c r="C295" i="29"/>
  <c r="B295" i="29"/>
  <c r="A295" i="29"/>
  <c r="E294" i="29"/>
  <c r="D294" i="29"/>
  <c r="C294" i="29"/>
  <c r="B294" i="29"/>
  <c r="A294" i="29"/>
  <c r="E293" i="29"/>
  <c r="D293" i="29"/>
  <c r="C293" i="29"/>
  <c r="B293" i="29"/>
  <c r="A293" i="29"/>
  <c r="E292" i="29"/>
  <c r="D292" i="29"/>
  <c r="C292" i="29"/>
  <c r="B292" i="29"/>
  <c r="A292" i="29"/>
  <c r="E291" i="29"/>
  <c r="D291" i="29"/>
  <c r="C291" i="29"/>
  <c r="B291" i="29"/>
  <c r="A291" i="29"/>
  <c r="E290" i="29"/>
  <c r="D290" i="29"/>
  <c r="C290" i="29"/>
  <c r="B290" i="29"/>
  <c r="A290" i="29"/>
  <c r="E289" i="29"/>
  <c r="D289" i="29"/>
  <c r="C289" i="29"/>
  <c r="B289" i="29"/>
  <c r="A289" i="29"/>
  <c r="E288" i="29"/>
  <c r="D288" i="29"/>
  <c r="C288" i="29"/>
  <c r="B288" i="29"/>
  <c r="A288" i="29"/>
  <c r="E287" i="29"/>
  <c r="D287" i="29"/>
  <c r="C287" i="29"/>
  <c r="B287" i="29"/>
  <c r="A287" i="29"/>
  <c r="E286" i="29"/>
  <c r="D286" i="29"/>
  <c r="C286" i="29"/>
  <c r="B286" i="29"/>
  <c r="A286" i="29"/>
  <c r="E285" i="29"/>
  <c r="D285" i="29"/>
  <c r="C285" i="29"/>
  <c r="B285" i="29"/>
  <c r="A285" i="29"/>
  <c r="E284" i="29"/>
  <c r="D284" i="29"/>
  <c r="C284" i="29"/>
  <c r="B284" i="29"/>
  <c r="A284" i="29"/>
  <c r="E283" i="29"/>
  <c r="D283" i="29"/>
  <c r="C283" i="29"/>
  <c r="B283" i="29"/>
  <c r="A283" i="29"/>
  <c r="E282" i="29"/>
  <c r="D282" i="29"/>
  <c r="C282" i="29"/>
  <c r="B282" i="29"/>
  <c r="A282" i="29"/>
  <c r="E281" i="29"/>
  <c r="D281" i="29"/>
  <c r="C281" i="29"/>
  <c r="B281" i="29"/>
  <c r="A281" i="29"/>
  <c r="E280" i="29"/>
  <c r="D280" i="29"/>
  <c r="C280" i="29"/>
  <c r="B280" i="29"/>
  <c r="A280" i="29"/>
  <c r="E279" i="29"/>
  <c r="D279" i="29"/>
  <c r="C279" i="29"/>
  <c r="B279" i="29"/>
  <c r="A279" i="29"/>
  <c r="E278" i="29"/>
  <c r="D278" i="29"/>
  <c r="C278" i="29"/>
  <c r="B278" i="29"/>
  <c r="A278" i="29"/>
  <c r="E277" i="29"/>
  <c r="D277" i="29"/>
  <c r="C277" i="29"/>
  <c r="B277" i="29"/>
  <c r="A277" i="29"/>
  <c r="E276" i="29"/>
  <c r="D276" i="29"/>
  <c r="C276" i="29"/>
  <c r="B276" i="29"/>
  <c r="A276" i="29"/>
  <c r="E275" i="29"/>
  <c r="D275" i="29"/>
  <c r="C275" i="29"/>
  <c r="B275" i="29"/>
  <c r="A275" i="29"/>
  <c r="E274" i="29"/>
  <c r="D274" i="29"/>
  <c r="C274" i="29"/>
  <c r="B274" i="29"/>
  <c r="A274" i="29"/>
  <c r="E273" i="29"/>
  <c r="D273" i="29"/>
  <c r="C273" i="29"/>
  <c r="B273" i="29"/>
  <c r="A273" i="29"/>
  <c r="E272" i="29"/>
  <c r="D272" i="29"/>
  <c r="C272" i="29"/>
  <c r="B272" i="29"/>
  <c r="A272" i="29"/>
  <c r="E271" i="29"/>
  <c r="D271" i="29"/>
  <c r="C271" i="29"/>
  <c r="B271" i="29"/>
  <c r="A271" i="29"/>
  <c r="E270" i="29"/>
  <c r="D270" i="29"/>
  <c r="C270" i="29"/>
  <c r="B270" i="29"/>
  <c r="A270" i="29"/>
  <c r="E269" i="29"/>
  <c r="D269" i="29"/>
  <c r="C269" i="29"/>
  <c r="B269" i="29"/>
  <c r="A269" i="29"/>
  <c r="E268" i="29"/>
  <c r="D268" i="29"/>
  <c r="C268" i="29"/>
  <c r="B268" i="29"/>
  <c r="A268" i="29"/>
  <c r="E267" i="29"/>
  <c r="D267" i="29"/>
  <c r="C267" i="29"/>
  <c r="B267" i="29"/>
  <c r="A267" i="29"/>
  <c r="E266" i="29"/>
  <c r="D266" i="29"/>
  <c r="C266" i="29"/>
  <c r="B266" i="29"/>
  <c r="A266" i="29"/>
  <c r="E265" i="29"/>
  <c r="D265" i="29"/>
  <c r="C265" i="29"/>
  <c r="B265" i="29"/>
  <c r="A265" i="29"/>
  <c r="E264" i="29"/>
  <c r="D264" i="29"/>
  <c r="C264" i="29"/>
  <c r="B264" i="29"/>
  <c r="A264" i="29"/>
  <c r="E263" i="29"/>
  <c r="D263" i="29"/>
  <c r="C263" i="29"/>
  <c r="B263" i="29"/>
  <c r="A263" i="29"/>
  <c r="E262" i="29"/>
  <c r="D262" i="29"/>
  <c r="C262" i="29"/>
  <c r="B262" i="29"/>
  <c r="A262" i="29"/>
  <c r="E261" i="29"/>
  <c r="D261" i="29"/>
  <c r="C261" i="29"/>
  <c r="B261" i="29"/>
  <c r="A261" i="29"/>
  <c r="E260" i="29"/>
  <c r="D260" i="29"/>
  <c r="C260" i="29"/>
  <c r="B260" i="29"/>
  <c r="A260" i="29"/>
  <c r="E259" i="29"/>
  <c r="D259" i="29"/>
  <c r="C259" i="29"/>
  <c r="B259" i="29"/>
  <c r="A259" i="29"/>
  <c r="E258" i="29"/>
  <c r="D258" i="29"/>
  <c r="C258" i="29"/>
  <c r="B258" i="29"/>
  <c r="A258" i="29"/>
  <c r="E257" i="29"/>
  <c r="D257" i="29"/>
  <c r="C257" i="29"/>
  <c r="B257" i="29"/>
  <c r="A257" i="29"/>
  <c r="E256" i="29"/>
  <c r="D256" i="29"/>
  <c r="C256" i="29"/>
  <c r="B256" i="29"/>
  <c r="A256" i="29"/>
  <c r="E255" i="29"/>
  <c r="D255" i="29"/>
  <c r="C255" i="29"/>
  <c r="B255" i="29"/>
  <c r="A255" i="29"/>
  <c r="E254" i="29"/>
  <c r="D254" i="29"/>
  <c r="C254" i="29"/>
  <c r="B254" i="29"/>
  <c r="A254" i="29"/>
  <c r="E253" i="29"/>
  <c r="D253" i="29"/>
  <c r="C253" i="29"/>
  <c r="B253" i="29"/>
  <c r="A253" i="29"/>
  <c r="E252" i="29"/>
  <c r="D252" i="29"/>
  <c r="C252" i="29"/>
  <c r="B252" i="29"/>
  <c r="A252" i="29"/>
  <c r="E251" i="29"/>
  <c r="D251" i="29"/>
  <c r="C251" i="29"/>
  <c r="B251" i="29"/>
  <c r="A251" i="29"/>
  <c r="E250" i="29"/>
  <c r="D250" i="29"/>
  <c r="C250" i="29"/>
  <c r="B250" i="29"/>
  <c r="A250" i="29"/>
  <c r="E249" i="29"/>
  <c r="D249" i="29"/>
  <c r="C249" i="29"/>
  <c r="B249" i="29"/>
  <c r="A249" i="29"/>
  <c r="E248" i="29"/>
  <c r="D248" i="29"/>
  <c r="C248" i="29"/>
  <c r="B248" i="29"/>
  <c r="A248" i="29"/>
  <c r="E247" i="29"/>
  <c r="D247" i="29"/>
  <c r="C247" i="29"/>
  <c r="B247" i="29"/>
  <c r="A247" i="29"/>
  <c r="E246" i="29"/>
  <c r="D246" i="29"/>
  <c r="C246" i="29"/>
  <c r="B246" i="29"/>
  <c r="A246" i="29"/>
  <c r="E245" i="29"/>
  <c r="D245" i="29"/>
  <c r="C245" i="29"/>
  <c r="B245" i="29"/>
  <c r="A245" i="29"/>
  <c r="E244" i="29"/>
  <c r="D244" i="29"/>
  <c r="C244" i="29"/>
  <c r="B244" i="29"/>
  <c r="A244" i="29"/>
  <c r="E243" i="29"/>
  <c r="D243" i="29"/>
  <c r="C243" i="29"/>
  <c r="B243" i="29"/>
  <c r="A243" i="29"/>
  <c r="E242" i="29"/>
  <c r="D242" i="29"/>
  <c r="C242" i="29"/>
  <c r="B242" i="29"/>
  <c r="A242" i="29"/>
  <c r="E241" i="29"/>
  <c r="D241" i="29"/>
  <c r="C241" i="29"/>
  <c r="B241" i="29"/>
  <c r="A241" i="29"/>
  <c r="E240" i="29"/>
  <c r="D240" i="29"/>
  <c r="C240" i="29"/>
  <c r="B240" i="29"/>
  <c r="A240" i="29"/>
  <c r="E239" i="29"/>
  <c r="D239" i="29"/>
  <c r="C239" i="29"/>
  <c r="B239" i="29"/>
  <c r="A239" i="29"/>
  <c r="E238" i="29"/>
  <c r="D238" i="29"/>
  <c r="C238" i="29"/>
  <c r="B238" i="29"/>
  <c r="A238" i="29"/>
  <c r="E237" i="29"/>
  <c r="D237" i="29"/>
  <c r="C237" i="29"/>
  <c r="B237" i="29"/>
  <c r="A237" i="29"/>
  <c r="E236" i="29"/>
  <c r="D236" i="29"/>
  <c r="C236" i="29"/>
  <c r="B236" i="29"/>
  <c r="A236" i="29"/>
  <c r="E235" i="29"/>
  <c r="D235" i="29"/>
  <c r="C235" i="29"/>
  <c r="B235" i="29"/>
  <c r="A235" i="29"/>
  <c r="E234" i="29"/>
  <c r="D234" i="29"/>
  <c r="C234" i="29"/>
  <c r="B234" i="29"/>
  <c r="A234" i="29"/>
  <c r="E233" i="29"/>
  <c r="D233" i="29"/>
  <c r="C233" i="29"/>
  <c r="B233" i="29"/>
  <c r="A233" i="29"/>
  <c r="E232" i="29"/>
  <c r="D232" i="29"/>
  <c r="C232" i="29"/>
  <c r="B232" i="29"/>
  <c r="A232" i="29"/>
  <c r="E231" i="29"/>
  <c r="D231" i="29"/>
  <c r="C231" i="29"/>
  <c r="B231" i="29"/>
  <c r="A231" i="29"/>
  <c r="E230" i="29"/>
  <c r="D230" i="29"/>
  <c r="C230" i="29"/>
  <c r="B230" i="29"/>
  <c r="A230" i="29"/>
  <c r="E229" i="29"/>
  <c r="D229" i="29"/>
  <c r="C229" i="29"/>
  <c r="B229" i="29"/>
  <c r="A229" i="29"/>
  <c r="E228" i="29"/>
  <c r="D228" i="29"/>
  <c r="C228" i="29"/>
  <c r="B228" i="29"/>
  <c r="A228" i="29"/>
  <c r="E227" i="29"/>
  <c r="D227" i="29"/>
  <c r="C227" i="29"/>
  <c r="B227" i="29"/>
  <c r="A227" i="29"/>
  <c r="E226" i="29"/>
  <c r="D226" i="29"/>
  <c r="C226" i="29"/>
  <c r="B226" i="29"/>
  <c r="A226" i="29"/>
  <c r="E225" i="29"/>
  <c r="D225" i="29"/>
  <c r="C225" i="29"/>
  <c r="B225" i="29"/>
  <c r="A225" i="29"/>
  <c r="E224" i="29"/>
  <c r="D224" i="29"/>
  <c r="C224" i="29"/>
  <c r="B224" i="29"/>
  <c r="A224" i="29"/>
  <c r="E223" i="29"/>
  <c r="D223" i="29"/>
  <c r="C223" i="29"/>
  <c r="B223" i="29"/>
  <c r="A223" i="29"/>
  <c r="E222" i="29"/>
  <c r="D222" i="29"/>
  <c r="C222" i="29"/>
  <c r="B222" i="29"/>
  <c r="A222" i="29"/>
  <c r="E221" i="29"/>
  <c r="D221" i="29"/>
  <c r="C221" i="29"/>
  <c r="B221" i="29"/>
  <c r="A221" i="29"/>
  <c r="E220" i="29"/>
  <c r="D220" i="29"/>
  <c r="C220" i="29"/>
  <c r="B220" i="29"/>
  <c r="A220" i="29"/>
  <c r="E219" i="29"/>
  <c r="D219" i="29"/>
  <c r="C219" i="29"/>
  <c r="B219" i="29"/>
  <c r="A219" i="29"/>
  <c r="E218" i="29"/>
  <c r="D218" i="29"/>
  <c r="C218" i="29"/>
  <c r="B218" i="29"/>
  <c r="A218" i="29"/>
  <c r="E217" i="29"/>
  <c r="D217" i="29"/>
  <c r="C217" i="29"/>
  <c r="B217" i="29"/>
  <c r="A217" i="29"/>
  <c r="E216" i="29"/>
  <c r="D216" i="29"/>
  <c r="C216" i="29"/>
  <c r="B216" i="29"/>
  <c r="A216" i="29"/>
  <c r="E215" i="29"/>
  <c r="D215" i="29"/>
  <c r="C215" i="29"/>
  <c r="B215" i="29"/>
  <c r="A215" i="29"/>
  <c r="E214" i="29"/>
  <c r="D214" i="29"/>
  <c r="C214" i="29"/>
  <c r="B214" i="29"/>
  <c r="A214" i="29"/>
  <c r="E213" i="29"/>
  <c r="D213" i="29"/>
  <c r="C213" i="29"/>
  <c r="B213" i="29"/>
  <c r="A213" i="29"/>
  <c r="E212" i="29"/>
  <c r="D212" i="29"/>
  <c r="C212" i="29"/>
  <c r="B212" i="29"/>
  <c r="A212" i="29"/>
  <c r="E211" i="29"/>
  <c r="D211" i="29"/>
  <c r="C211" i="29"/>
  <c r="B211" i="29"/>
  <c r="A211" i="29"/>
  <c r="E210" i="29"/>
  <c r="D210" i="29"/>
  <c r="C210" i="29"/>
  <c r="B210" i="29"/>
  <c r="A210" i="29"/>
  <c r="E209" i="29"/>
  <c r="D209" i="29"/>
  <c r="C209" i="29"/>
  <c r="B209" i="29"/>
  <c r="A209" i="29"/>
  <c r="E208" i="29"/>
  <c r="D208" i="29"/>
  <c r="C208" i="29"/>
  <c r="B208" i="29"/>
  <c r="A208" i="29"/>
  <c r="E207" i="29"/>
  <c r="D207" i="29"/>
  <c r="C207" i="29"/>
  <c r="B207" i="29"/>
  <c r="A207" i="29"/>
  <c r="E206" i="29"/>
  <c r="D206" i="29"/>
  <c r="C206" i="29"/>
  <c r="B206" i="29"/>
  <c r="A206" i="29"/>
  <c r="E205" i="29"/>
  <c r="D205" i="29"/>
  <c r="C205" i="29"/>
  <c r="B205" i="29"/>
  <c r="A205" i="29"/>
  <c r="E204" i="29"/>
  <c r="D204" i="29"/>
  <c r="C204" i="29"/>
  <c r="B204" i="29"/>
  <c r="A204" i="29"/>
  <c r="E203" i="29"/>
  <c r="D203" i="29"/>
  <c r="C203" i="29"/>
  <c r="B203" i="29"/>
  <c r="A203" i="29"/>
  <c r="E202" i="29"/>
  <c r="D202" i="29"/>
  <c r="C202" i="29"/>
  <c r="B202" i="29"/>
  <c r="A202" i="29"/>
  <c r="E201" i="29"/>
  <c r="D201" i="29"/>
  <c r="C201" i="29"/>
  <c r="B201" i="29"/>
  <c r="A201" i="29"/>
  <c r="E200" i="29"/>
  <c r="D200" i="29"/>
  <c r="C200" i="29"/>
  <c r="B200" i="29"/>
  <c r="A200" i="29"/>
  <c r="E199" i="29"/>
  <c r="D199" i="29"/>
  <c r="C199" i="29"/>
  <c r="B199" i="29"/>
  <c r="A199" i="29"/>
  <c r="E198" i="29"/>
  <c r="D198" i="29"/>
  <c r="C198" i="29"/>
  <c r="B198" i="29"/>
  <c r="A198" i="29"/>
  <c r="E197" i="29"/>
  <c r="D197" i="29"/>
  <c r="C197" i="29"/>
  <c r="B197" i="29"/>
  <c r="A197" i="29"/>
  <c r="E196" i="29"/>
  <c r="D196" i="29"/>
  <c r="C196" i="29"/>
  <c r="B196" i="29"/>
  <c r="A196" i="29"/>
  <c r="E195" i="29"/>
  <c r="D195" i="29"/>
  <c r="C195" i="29"/>
  <c r="B195" i="29"/>
  <c r="A195" i="29"/>
  <c r="E194" i="29"/>
  <c r="D194" i="29"/>
  <c r="C194" i="29"/>
  <c r="B194" i="29"/>
  <c r="A194" i="29"/>
  <c r="E193" i="29"/>
  <c r="D193" i="29"/>
  <c r="C193" i="29"/>
  <c r="B193" i="29"/>
  <c r="A193" i="29"/>
  <c r="E192" i="29"/>
  <c r="D192" i="29"/>
  <c r="C192" i="29"/>
  <c r="B192" i="29"/>
  <c r="A192" i="29"/>
  <c r="E191" i="29"/>
  <c r="D191" i="29"/>
  <c r="C191" i="29"/>
  <c r="B191" i="29"/>
  <c r="A191" i="29"/>
  <c r="E190" i="29"/>
  <c r="D190" i="29"/>
  <c r="C190" i="29"/>
  <c r="B190" i="29"/>
  <c r="A190" i="29"/>
  <c r="E189" i="29"/>
  <c r="D189" i="29"/>
  <c r="C189" i="29"/>
  <c r="B189" i="29"/>
  <c r="A189" i="29"/>
  <c r="E188" i="29"/>
  <c r="D188" i="29"/>
  <c r="C188" i="29"/>
  <c r="B188" i="29"/>
  <c r="A188" i="29"/>
  <c r="E187" i="29"/>
  <c r="D187" i="29"/>
  <c r="C187" i="29"/>
  <c r="B187" i="29"/>
  <c r="A187" i="29"/>
  <c r="E186" i="29"/>
  <c r="D186" i="29"/>
  <c r="C186" i="29"/>
  <c r="B186" i="29"/>
  <c r="A186" i="29"/>
  <c r="E185" i="29"/>
  <c r="D185" i="29"/>
  <c r="C185" i="29"/>
  <c r="B185" i="29"/>
  <c r="A185" i="29"/>
  <c r="E184" i="29"/>
  <c r="D184" i="29"/>
  <c r="C184" i="29"/>
  <c r="B184" i="29"/>
  <c r="A184" i="29"/>
  <c r="E183" i="29"/>
  <c r="D183" i="29"/>
  <c r="C183" i="29"/>
  <c r="B183" i="29"/>
  <c r="A183" i="29"/>
  <c r="E182" i="29"/>
  <c r="D182" i="29"/>
  <c r="C182" i="29"/>
  <c r="B182" i="29"/>
  <c r="A182" i="29"/>
  <c r="E181" i="29"/>
  <c r="D181" i="29"/>
  <c r="C181" i="29"/>
  <c r="B181" i="29"/>
  <c r="A181" i="29"/>
  <c r="E180" i="29"/>
  <c r="D180" i="29"/>
  <c r="C180" i="29"/>
  <c r="B180" i="29"/>
  <c r="A180" i="29"/>
  <c r="E179" i="29"/>
  <c r="D179" i="29"/>
  <c r="C179" i="29"/>
  <c r="B179" i="29"/>
  <c r="A179" i="29"/>
  <c r="E178" i="29"/>
  <c r="D178" i="29"/>
  <c r="C178" i="29"/>
  <c r="B178" i="29"/>
  <c r="A178" i="29"/>
  <c r="E177" i="29"/>
  <c r="D177" i="29"/>
  <c r="C177" i="29"/>
  <c r="B177" i="29"/>
  <c r="A177" i="29"/>
  <c r="E176" i="29"/>
  <c r="D176" i="29"/>
  <c r="C176" i="29"/>
  <c r="B176" i="29"/>
  <c r="A176" i="29"/>
  <c r="E175" i="29"/>
  <c r="D175" i="29"/>
  <c r="C175" i="29"/>
  <c r="B175" i="29"/>
  <c r="A175" i="29"/>
  <c r="E174" i="29"/>
  <c r="D174" i="29"/>
  <c r="C174" i="29"/>
  <c r="B174" i="29"/>
  <c r="A174" i="29"/>
  <c r="E173" i="29"/>
  <c r="D173" i="29"/>
  <c r="C173" i="29"/>
  <c r="B173" i="29"/>
  <c r="A173" i="29"/>
  <c r="E172" i="29"/>
  <c r="D172" i="29"/>
  <c r="C172" i="29"/>
  <c r="B172" i="29"/>
  <c r="A172" i="29"/>
  <c r="E171" i="29"/>
  <c r="D171" i="29"/>
  <c r="C171" i="29"/>
  <c r="B171" i="29"/>
  <c r="A171" i="29"/>
  <c r="E170" i="29"/>
  <c r="D170" i="29"/>
  <c r="C170" i="29"/>
  <c r="B170" i="29"/>
  <c r="A170" i="29"/>
  <c r="E169" i="29"/>
  <c r="D169" i="29"/>
  <c r="C169" i="29"/>
  <c r="B169" i="29"/>
  <c r="A169" i="29"/>
  <c r="E168" i="29"/>
  <c r="D168" i="29"/>
  <c r="C168" i="29"/>
  <c r="B168" i="29"/>
  <c r="A168" i="29"/>
  <c r="E167" i="29"/>
  <c r="D167" i="29"/>
  <c r="C167" i="29"/>
  <c r="B167" i="29"/>
  <c r="A167" i="29"/>
  <c r="E166" i="29"/>
  <c r="D166" i="29"/>
  <c r="C166" i="29"/>
  <c r="B166" i="29"/>
  <c r="A166" i="29"/>
  <c r="E165" i="29"/>
  <c r="D165" i="29"/>
  <c r="C165" i="29"/>
  <c r="B165" i="29"/>
  <c r="A165" i="29"/>
  <c r="E164" i="29"/>
  <c r="D164" i="29"/>
  <c r="C164" i="29"/>
  <c r="B164" i="29"/>
  <c r="A164" i="29"/>
  <c r="E163" i="29"/>
  <c r="D163" i="29"/>
  <c r="C163" i="29"/>
  <c r="B163" i="29"/>
  <c r="A163" i="29"/>
  <c r="E162" i="29"/>
  <c r="D162" i="29"/>
  <c r="C162" i="29"/>
  <c r="B162" i="29"/>
  <c r="A162" i="29"/>
  <c r="E161" i="29"/>
  <c r="D161" i="29"/>
  <c r="C161" i="29"/>
  <c r="B161" i="29"/>
  <c r="A161" i="29"/>
  <c r="E160" i="29"/>
  <c r="D160" i="29"/>
  <c r="C160" i="29"/>
  <c r="B160" i="29"/>
  <c r="A160" i="29"/>
  <c r="E159" i="29"/>
  <c r="D159" i="29"/>
  <c r="C159" i="29"/>
  <c r="B159" i="29"/>
  <c r="A159" i="29"/>
  <c r="E158" i="29"/>
  <c r="D158" i="29"/>
  <c r="C158" i="29"/>
  <c r="B158" i="29"/>
  <c r="A158" i="29"/>
  <c r="E157" i="29"/>
  <c r="D157" i="29"/>
  <c r="C157" i="29"/>
  <c r="B157" i="29"/>
  <c r="A157" i="29"/>
  <c r="E156" i="29"/>
  <c r="D156" i="29"/>
  <c r="C156" i="29"/>
  <c r="B156" i="29"/>
  <c r="A156" i="29"/>
  <c r="E155" i="29"/>
  <c r="D155" i="29"/>
  <c r="C155" i="29"/>
  <c r="B155" i="29"/>
  <c r="A155" i="29"/>
  <c r="E154" i="29"/>
  <c r="D154" i="29"/>
  <c r="C154" i="29"/>
  <c r="B154" i="29"/>
  <c r="A154" i="29"/>
  <c r="E153" i="29"/>
  <c r="D153" i="29"/>
  <c r="C153" i="29"/>
  <c r="B153" i="29"/>
  <c r="A153" i="29"/>
  <c r="E152" i="29"/>
  <c r="D152" i="29"/>
  <c r="C152" i="29"/>
  <c r="B152" i="29"/>
  <c r="A152" i="29"/>
  <c r="E151" i="29"/>
  <c r="D151" i="29"/>
  <c r="C151" i="29"/>
  <c r="B151" i="29"/>
  <c r="A151" i="29"/>
  <c r="E150" i="29"/>
  <c r="D150" i="29"/>
  <c r="C150" i="29"/>
  <c r="B150" i="29"/>
  <c r="A150" i="29"/>
  <c r="E149" i="29"/>
  <c r="D149" i="29"/>
  <c r="C149" i="29"/>
  <c r="B149" i="29"/>
  <c r="A149" i="29"/>
  <c r="E148" i="29"/>
  <c r="D148" i="29"/>
  <c r="C148" i="29"/>
  <c r="B148" i="29"/>
  <c r="A148" i="29"/>
  <c r="E147" i="29"/>
  <c r="D147" i="29"/>
  <c r="C147" i="29"/>
  <c r="B147" i="29"/>
  <c r="A147" i="29"/>
  <c r="E146" i="29"/>
  <c r="D146" i="29"/>
  <c r="C146" i="29"/>
  <c r="B146" i="29"/>
  <c r="A146" i="29"/>
  <c r="E145" i="29"/>
  <c r="D145" i="29"/>
  <c r="C145" i="29"/>
  <c r="B145" i="29"/>
  <c r="A145" i="29"/>
  <c r="E144" i="29"/>
  <c r="D144" i="29"/>
  <c r="C144" i="29"/>
  <c r="B144" i="29"/>
  <c r="A144" i="29"/>
  <c r="E143" i="29"/>
  <c r="D143" i="29"/>
  <c r="C143" i="29"/>
  <c r="B143" i="29"/>
  <c r="A143" i="29"/>
  <c r="E142" i="29"/>
  <c r="D142" i="29"/>
  <c r="C142" i="29"/>
  <c r="B142" i="29"/>
  <c r="A142" i="29"/>
  <c r="E141" i="29"/>
  <c r="D141" i="29"/>
  <c r="C141" i="29"/>
  <c r="B141" i="29"/>
  <c r="A141" i="29"/>
  <c r="E140" i="29"/>
  <c r="D140" i="29"/>
  <c r="C140" i="29"/>
  <c r="B140" i="29"/>
  <c r="A140" i="29"/>
  <c r="E139" i="29"/>
  <c r="D139" i="29"/>
  <c r="C139" i="29"/>
  <c r="B139" i="29"/>
  <c r="A139" i="29"/>
  <c r="E138" i="29"/>
  <c r="D138" i="29"/>
  <c r="C138" i="29"/>
  <c r="B138" i="29"/>
  <c r="A138" i="29"/>
  <c r="E137" i="29"/>
  <c r="D137" i="29"/>
  <c r="C137" i="29"/>
  <c r="B137" i="29"/>
  <c r="A137" i="29"/>
  <c r="E136" i="29"/>
  <c r="D136" i="29"/>
  <c r="C136" i="29"/>
  <c r="B136" i="29"/>
  <c r="A136" i="29"/>
  <c r="E135" i="29"/>
  <c r="D135" i="29"/>
  <c r="C135" i="29"/>
  <c r="B135" i="29"/>
  <c r="A135" i="29"/>
  <c r="E134" i="29"/>
  <c r="D134" i="29"/>
  <c r="C134" i="29"/>
  <c r="B134" i="29"/>
  <c r="A134" i="29"/>
  <c r="E133" i="29"/>
  <c r="D133" i="29"/>
  <c r="C133" i="29"/>
  <c r="B133" i="29"/>
  <c r="A133" i="29"/>
  <c r="E132" i="29"/>
  <c r="D132" i="29"/>
  <c r="C132" i="29"/>
  <c r="B132" i="29"/>
  <c r="A132" i="29"/>
  <c r="E131" i="29"/>
  <c r="D131" i="29"/>
  <c r="C131" i="29"/>
  <c r="B131" i="29"/>
  <c r="A131" i="29"/>
  <c r="E130" i="29"/>
  <c r="D130" i="29"/>
  <c r="C130" i="29"/>
  <c r="B130" i="29"/>
  <c r="A130" i="29"/>
  <c r="E129" i="29"/>
  <c r="D129" i="29"/>
  <c r="C129" i="29"/>
  <c r="B129" i="29"/>
  <c r="A129" i="29"/>
  <c r="E128" i="29"/>
  <c r="D128" i="29"/>
  <c r="C128" i="29"/>
  <c r="B128" i="29"/>
  <c r="A128" i="29"/>
  <c r="E127" i="29"/>
  <c r="D127" i="29"/>
  <c r="C127" i="29"/>
  <c r="B127" i="29"/>
  <c r="A127" i="29"/>
  <c r="E126" i="29"/>
  <c r="D126" i="29"/>
  <c r="C126" i="29"/>
  <c r="B126" i="29"/>
  <c r="A126" i="29"/>
  <c r="E125" i="29"/>
  <c r="D125" i="29"/>
  <c r="C125" i="29"/>
  <c r="B125" i="29"/>
  <c r="A125" i="29"/>
  <c r="E124" i="29"/>
  <c r="D124" i="29"/>
  <c r="C124" i="29"/>
  <c r="B124" i="29"/>
  <c r="A124" i="29"/>
  <c r="E123" i="29"/>
  <c r="D123" i="29"/>
  <c r="C123" i="29"/>
  <c r="B123" i="29"/>
  <c r="A123" i="29"/>
  <c r="E122" i="29"/>
  <c r="D122" i="29"/>
  <c r="C122" i="29"/>
  <c r="B122" i="29"/>
  <c r="A122" i="29"/>
  <c r="E121" i="29"/>
  <c r="D121" i="29"/>
  <c r="C121" i="29"/>
  <c r="B121" i="29"/>
  <c r="A121" i="29"/>
  <c r="E120" i="29"/>
  <c r="D120" i="29"/>
  <c r="C120" i="29"/>
  <c r="B120" i="29"/>
  <c r="A120" i="29"/>
  <c r="E119" i="29"/>
  <c r="D119" i="29"/>
  <c r="C119" i="29"/>
  <c r="B119" i="29"/>
  <c r="A119" i="29"/>
  <c r="E118" i="29"/>
  <c r="D118" i="29"/>
  <c r="C118" i="29"/>
  <c r="B118" i="29"/>
  <c r="A118" i="29"/>
  <c r="E117" i="29"/>
  <c r="D117" i="29"/>
  <c r="C117" i="29"/>
  <c r="B117" i="29"/>
  <c r="A117" i="29"/>
  <c r="E116" i="29"/>
  <c r="D116" i="29"/>
  <c r="C116" i="29"/>
  <c r="B116" i="29"/>
  <c r="A116" i="29"/>
  <c r="E115" i="29"/>
  <c r="D115" i="29"/>
  <c r="C115" i="29"/>
  <c r="B115" i="29"/>
  <c r="A115" i="29"/>
  <c r="E114" i="29"/>
  <c r="D114" i="29"/>
  <c r="C114" i="29"/>
  <c r="B114" i="29"/>
  <c r="A114" i="29"/>
  <c r="E113" i="29"/>
  <c r="D113" i="29"/>
  <c r="C113" i="29"/>
  <c r="B113" i="29"/>
  <c r="A113" i="29"/>
  <c r="E112" i="29"/>
  <c r="D112" i="29"/>
  <c r="C112" i="29"/>
  <c r="B112" i="29"/>
  <c r="A112" i="29"/>
  <c r="E111" i="29"/>
  <c r="D111" i="29"/>
  <c r="C111" i="29"/>
  <c r="B111" i="29"/>
  <c r="A111" i="29"/>
  <c r="E110" i="29"/>
  <c r="D110" i="29"/>
  <c r="C110" i="29"/>
  <c r="B110" i="29"/>
  <c r="A110" i="29"/>
  <c r="E109" i="29"/>
  <c r="D109" i="29"/>
  <c r="C109" i="29"/>
  <c r="B109" i="29"/>
  <c r="A109" i="29"/>
  <c r="E108" i="29"/>
  <c r="D108" i="29"/>
  <c r="C108" i="29"/>
  <c r="B108" i="29"/>
  <c r="A108" i="29"/>
  <c r="E107" i="29"/>
  <c r="D107" i="29"/>
  <c r="C107" i="29"/>
  <c r="B107" i="29"/>
  <c r="A107" i="29"/>
  <c r="E106" i="29"/>
  <c r="D106" i="29"/>
  <c r="C106" i="29"/>
  <c r="B106" i="29"/>
  <c r="A106" i="29"/>
  <c r="E105" i="29"/>
  <c r="D105" i="29"/>
  <c r="C105" i="29"/>
  <c r="B105" i="29"/>
  <c r="A105" i="29"/>
  <c r="E104" i="29"/>
  <c r="D104" i="29"/>
  <c r="C104" i="29"/>
  <c r="B104" i="29"/>
  <c r="A104" i="29"/>
  <c r="E103" i="29"/>
  <c r="D103" i="29"/>
  <c r="C103" i="29"/>
  <c r="B103" i="29"/>
  <c r="A103" i="29"/>
  <c r="E102" i="29"/>
  <c r="D102" i="29"/>
  <c r="C102" i="29"/>
  <c r="B102" i="29"/>
  <c r="A102" i="29"/>
  <c r="E101" i="29"/>
  <c r="D101" i="29"/>
  <c r="C101" i="29"/>
  <c r="B101" i="29"/>
  <c r="A101" i="29"/>
  <c r="E100" i="29"/>
  <c r="D100" i="29"/>
  <c r="C100" i="29"/>
  <c r="B100" i="29"/>
  <c r="A100" i="29"/>
  <c r="E99" i="29"/>
  <c r="D99" i="29"/>
  <c r="C99" i="29"/>
  <c r="B99" i="29"/>
  <c r="A99" i="29"/>
  <c r="E98" i="29"/>
  <c r="D98" i="29"/>
  <c r="C98" i="29"/>
  <c r="B98" i="29"/>
  <c r="A98" i="29"/>
  <c r="E97" i="29"/>
  <c r="D97" i="29"/>
  <c r="C97" i="29"/>
  <c r="B97" i="29"/>
  <c r="A97" i="29"/>
  <c r="E96" i="29"/>
  <c r="D96" i="29"/>
  <c r="C96" i="29"/>
  <c r="B96" i="29"/>
  <c r="A96" i="29"/>
  <c r="E95" i="29"/>
  <c r="D95" i="29"/>
  <c r="C95" i="29"/>
  <c r="B95" i="29"/>
  <c r="A95" i="29"/>
  <c r="E94" i="29"/>
  <c r="D94" i="29"/>
  <c r="C94" i="29"/>
  <c r="B94" i="29"/>
  <c r="A94" i="29"/>
  <c r="E93" i="29"/>
  <c r="D93" i="29"/>
  <c r="C93" i="29"/>
  <c r="B93" i="29"/>
  <c r="A93" i="29"/>
  <c r="E92" i="29"/>
  <c r="D92" i="29"/>
  <c r="C92" i="29"/>
  <c r="B92" i="29"/>
  <c r="A92" i="29"/>
  <c r="E91" i="29"/>
  <c r="D91" i="29"/>
  <c r="C91" i="29"/>
  <c r="B91" i="29"/>
  <c r="A91" i="29"/>
  <c r="E90" i="29"/>
  <c r="D90" i="29"/>
  <c r="C90" i="29"/>
  <c r="B90" i="29"/>
  <c r="A90" i="29"/>
  <c r="E89" i="29"/>
  <c r="D89" i="29"/>
  <c r="C89" i="29"/>
  <c r="B89" i="29"/>
  <c r="A89" i="29"/>
  <c r="E88" i="29"/>
  <c r="D88" i="29"/>
  <c r="C88" i="29"/>
  <c r="B88" i="29"/>
  <c r="A88" i="29"/>
  <c r="E87" i="29"/>
  <c r="D87" i="29"/>
  <c r="C87" i="29"/>
  <c r="B87" i="29"/>
  <c r="A87" i="29"/>
  <c r="E86" i="29"/>
  <c r="D86" i="29"/>
  <c r="C86" i="29"/>
  <c r="B86" i="29"/>
  <c r="A86" i="29"/>
  <c r="E85" i="29"/>
  <c r="D85" i="29"/>
  <c r="C85" i="29"/>
  <c r="B85" i="29"/>
  <c r="A85" i="29"/>
  <c r="E84" i="29"/>
  <c r="D84" i="29"/>
  <c r="C84" i="29"/>
  <c r="B84" i="29"/>
  <c r="A84" i="29"/>
  <c r="E83" i="29"/>
  <c r="D83" i="29"/>
  <c r="C83" i="29"/>
  <c r="B83" i="29"/>
  <c r="A83" i="29"/>
  <c r="E82" i="29"/>
  <c r="D82" i="29"/>
  <c r="C82" i="29"/>
  <c r="B82" i="29"/>
  <c r="A82" i="29"/>
  <c r="E81" i="29"/>
  <c r="D81" i="29"/>
  <c r="C81" i="29"/>
  <c r="B81" i="29"/>
  <c r="A81" i="29"/>
  <c r="E80" i="29"/>
  <c r="D80" i="29"/>
  <c r="C80" i="29"/>
  <c r="B80" i="29"/>
  <c r="A80" i="29"/>
  <c r="E79" i="29"/>
  <c r="D79" i="29"/>
  <c r="C79" i="29"/>
  <c r="B79" i="29"/>
  <c r="A79" i="29"/>
  <c r="E78" i="29"/>
  <c r="D78" i="29"/>
  <c r="C78" i="29"/>
  <c r="B78" i="29"/>
  <c r="A78" i="29"/>
  <c r="E77" i="29"/>
  <c r="D77" i="29"/>
  <c r="C77" i="29"/>
  <c r="B77" i="29"/>
  <c r="A77" i="29"/>
  <c r="E76" i="29"/>
  <c r="D76" i="29"/>
  <c r="C76" i="29"/>
  <c r="B76" i="29"/>
  <c r="A76" i="29"/>
  <c r="E75" i="29"/>
  <c r="D75" i="29"/>
  <c r="C75" i="29"/>
  <c r="B75" i="29"/>
  <c r="A75" i="29"/>
  <c r="E74" i="29"/>
  <c r="D74" i="29"/>
  <c r="C74" i="29"/>
  <c r="B74" i="29"/>
  <c r="A74" i="29"/>
  <c r="E73" i="29"/>
  <c r="D73" i="29"/>
  <c r="C73" i="29"/>
  <c r="B73" i="29"/>
  <c r="A73" i="29"/>
  <c r="E72" i="29"/>
  <c r="D72" i="29"/>
  <c r="C72" i="29"/>
  <c r="B72" i="29"/>
  <c r="A72" i="29"/>
  <c r="E71" i="29"/>
  <c r="D71" i="29"/>
  <c r="C71" i="29"/>
  <c r="B71" i="29"/>
  <c r="A71" i="29"/>
  <c r="E70" i="29"/>
  <c r="D70" i="29"/>
  <c r="C70" i="29"/>
  <c r="B70" i="29"/>
  <c r="A70" i="29"/>
  <c r="E69" i="29"/>
  <c r="D69" i="29"/>
  <c r="C69" i="29"/>
  <c r="B69" i="29"/>
  <c r="A69" i="29"/>
  <c r="E68" i="29"/>
  <c r="D68" i="29"/>
  <c r="C68" i="29"/>
  <c r="B68" i="29"/>
  <c r="A68" i="29"/>
  <c r="E67" i="29"/>
  <c r="D67" i="29"/>
  <c r="C67" i="29"/>
  <c r="B67" i="29"/>
  <c r="A67" i="29"/>
  <c r="E66" i="29"/>
  <c r="D66" i="29"/>
  <c r="C66" i="29"/>
  <c r="B66" i="29"/>
  <c r="A66" i="29"/>
  <c r="E65" i="29"/>
  <c r="D65" i="29"/>
  <c r="C65" i="29"/>
  <c r="B65" i="29"/>
  <c r="A65" i="29"/>
  <c r="E64" i="29"/>
  <c r="D64" i="29"/>
  <c r="C64" i="29"/>
  <c r="B64" i="29"/>
  <c r="A64" i="29"/>
  <c r="E63" i="29"/>
  <c r="D63" i="29"/>
  <c r="C63" i="29"/>
  <c r="B63" i="29"/>
  <c r="A63" i="29"/>
  <c r="E62" i="29"/>
  <c r="D62" i="29"/>
  <c r="C62" i="29"/>
  <c r="B62" i="29"/>
  <c r="A62" i="29"/>
  <c r="E61" i="29"/>
  <c r="D61" i="29"/>
  <c r="C61" i="29"/>
  <c r="B61" i="29"/>
  <c r="A61" i="29"/>
  <c r="E60" i="29"/>
  <c r="D60" i="29"/>
  <c r="C60" i="29"/>
  <c r="B60" i="29"/>
  <c r="A60" i="29"/>
  <c r="E59" i="29"/>
  <c r="D59" i="29"/>
  <c r="C59" i="29"/>
  <c r="B59" i="29"/>
  <c r="A59" i="29"/>
  <c r="E58" i="29"/>
  <c r="D58" i="29"/>
  <c r="C58" i="29"/>
  <c r="B58" i="29"/>
  <c r="A58" i="29"/>
  <c r="E57" i="29"/>
  <c r="D57" i="29"/>
  <c r="C57" i="29"/>
  <c r="B57" i="29"/>
  <c r="A57" i="29"/>
  <c r="E56" i="29"/>
  <c r="D56" i="29"/>
  <c r="C56" i="29"/>
  <c r="B56" i="29"/>
  <c r="A56" i="29"/>
  <c r="E55" i="29"/>
  <c r="D55" i="29"/>
  <c r="C55" i="29"/>
  <c r="B55" i="29"/>
  <c r="A55" i="29"/>
  <c r="E54" i="29"/>
  <c r="D54" i="29"/>
  <c r="C54" i="29"/>
  <c r="B54" i="29"/>
  <c r="A54" i="29"/>
  <c r="E53" i="29"/>
  <c r="D53" i="29"/>
  <c r="C53" i="29"/>
  <c r="B53" i="29"/>
  <c r="A53" i="29"/>
  <c r="E52" i="29"/>
  <c r="D52" i="29"/>
  <c r="C52" i="29"/>
  <c r="B52" i="29"/>
  <c r="A52" i="29"/>
  <c r="E51" i="29"/>
  <c r="D51" i="29"/>
  <c r="C51" i="29"/>
  <c r="B51" i="29"/>
  <c r="A51" i="29"/>
  <c r="E50" i="29"/>
  <c r="D50" i="29"/>
  <c r="C50" i="29"/>
  <c r="B50" i="29"/>
  <c r="A50" i="29"/>
  <c r="E49" i="29"/>
  <c r="D49" i="29"/>
  <c r="C49" i="29"/>
  <c r="B49" i="29"/>
  <c r="A49" i="29"/>
  <c r="E48" i="29"/>
  <c r="D48" i="29"/>
  <c r="C48" i="29"/>
  <c r="B48" i="29"/>
  <c r="A48" i="29"/>
  <c r="E47" i="29"/>
  <c r="D47" i="29"/>
  <c r="C47" i="29"/>
  <c r="B47" i="29"/>
  <c r="A47" i="29"/>
  <c r="E46" i="29"/>
  <c r="D46" i="29"/>
  <c r="C46" i="29"/>
  <c r="B46" i="29"/>
  <c r="A46" i="29"/>
  <c r="E45" i="29"/>
  <c r="D45" i="29"/>
  <c r="C45" i="29"/>
  <c r="B45" i="29"/>
  <c r="A45" i="29"/>
  <c r="E44" i="29"/>
  <c r="D44" i="29"/>
  <c r="C44" i="29"/>
  <c r="B44" i="29"/>
  <c r="A44" i="29"/>
  <c r="E43" i="29"/>
  <c r="D43" i="29"/>
  <c r="C43" i="29"/>
  <c r="B43" i="29"/>
  <c r="A43" i="29"/>
  <c r="E42" i="29"/>
  <c r="D42" i="29"/>
  <c r="C42" i="29"/>
  <c r="B42" i="29"/>
  <c r="A42" i="29"/>
  <c r="E41" i="29"/>
  <c r="D41" i="29"/>
  <c r="C41" i="29"/>
  <c r="B41" i="29"/>
  <c r="A41" i="29"/>
  <c r="E40" i="29"/>
  <c r="D40" i="29"/>
  <c r="C40" i="29"/>
  <c r="B40" i="29"/>
  <c r="A40" i="29"/>
  <c r="E39" i="29"/>
  <c r="D39" i="29"/>
  <c r="C39" i="29"/>
  <c r="B39" i="29"/>
  <c r="A39" i="29"/>
  <c r="E38" i="29"/>
  <c r="D38" i="29"/>
  <c r="C38" i="29"/>
  <c r="B38" i="29"/>
  <c r="A38" i="29"/>
  <c r="E37" i="29"/>
  <c r="D37" i="29"/>
  <c r="C37" i="29"/>
  <c r="B37" i="29"/>
  <c r="A37" i="29"/>
  <c r="E36" i="29"/>
  <c r="D36" i="29"/>
  <c r="C36" i="29"/>
  <c r="B36" i="29"/>
  <c r="A36" i="29"/>
  <c r="E35" i="29"/>
  <c r="D35" i="29"/>
  <c r="C35" i="29"/>
  <c r="B35" i="29"/>
  <c r="A35" i="29"/>
  <c r="E34" i="29"/>
  <c r="D34" i="29"/>
  <c r="C34" i="29"/>
  <c r="B34" i="29"/>
  <c r="A34" i="29"/>
  <c r="E33" i="29"/>
  <c r="D33" i="29"/>
  <c r="C33" i="29"/>
  <c r="B33" i="29"/>
  <c r="A33" i="29"/>
  <c r="E32" i="29"/>
  <c r="D32" i="29"/>
  <c r="C32" i="29"/>
  <c r="B32" i="29"/>
  <c r="A32" i="29"/>
  <c r="E31" i="29"/>
  <c r="D31" i="29"/>
  <c r="C31" i="29"/>
  <c r="B31" i="29"/>
  <c r="A31" i="29"/>
  <c r="E30" i="29"/>
  <c r="D30" i="29"/>
  <c r="C30" i="29"/>
  <c r="B30" i="29"/>
  <c r="A30" i="29"/>
  <c r="E29" i="29"/>
  <c r="D29" i="29"/>
  <c r="C29" i="29"/>
  <c r="B29" i="29"/>
  <c r="A29" i="29"/>
  <c r="E28" i="29"/>
  <c r="D28" i="29"/>
  <c r="C28" i="29"/>
  <c r="B28" i="29"/>
  <c r="A28" i="29"/>
  <c r="E27" i="29"/>
  <c r="D27" i="29"/>
  <c r="C27" i="29"/>
  <c r="B27" i="29"/>
  <c r="A27" i="29"/>
  <c r="E26" i="29"/>
  <c r="D26" i="29"/>
  <c r="C26" i="29"/>
  <c r="B26" i="29"/>
  <c r="A26" i="29"/>
  <c r="E25" i="29"/>
  <c r="D25" i="29"/>
  <c r="C25" i="29"/>
  <c r="B25" i="29"/>
  <c r="A25" i="29"/>
  <c r="E24" i="29"/>
  <c r="D24" i="29"/>
  <c r="C24" i="29"/>
  <c r="B24" i="29"/>
  <c r="A24" i="29"/>
  <c r="E23" i="29"/>
  <c r="D23" i="29"/>
  <c r="C23" i="29"/>
  <c r="B23" i="29"/>
  <c r="A23" i="29"/>
  <c r="E22" i="29"/>
  <c r="D22" i="29"/>
  <c r="C22" i="29"/>
  <c r="B22" i="29"/>
  <c r="A22" i="29"/>
  <c r="E21" i="29"/>
  <c r="D21" i="29"/>
  <c r="C21" i="29"/>
  <c r="B21" i="29"/>
  <c r="A21" i="29"/>
  <c r="E20" i="29"/>
  <c r="D20" i="29"/>
  <c r="C20" i="29"/>
  <c r="B20" i="29"/>
  <c r="A20" i="29"/>
  <c r="E19" i="29"/>
  <c r="D19" i="29"/>
  <c r="C19" i="29"/>
  <c r="B19" i="29"/>
  <c r="A19" i="29"/>
  <c r="E18" i="29"/>
  <c r="D18" i="29"/>
  <c r="C18" i="29"/>
  <c r="B18" i="29"/>
  <c r="A18" i="29"/>
  <c r="E17" i="29"/>
  <c r="D17" i="29"/>
  <c r="C17" i="29"/>
  <c r="B17" i="29"/>
  <c r="A17" i="29"/>
  <c r="E16" i="29"/>
  <c r="D16" i="29"/>
  <c r="C16" i="29"/>
  <c r="B16" i="29"/>
  <c r="A16" i="29"/>
  <c r="E15" i="29"/>
  <c r="D15" i="29"/>
  <c r="C15" i="29"/>
  <c r="B15" i="29"/>
  <c r="A15" i="29"/>
  <c r="E14" i="29"/>
  <c r="D14" i="29"/>
  <c r="C14" i="29"/>
  <c r="B14" i="29"/>
  <c r="A14" i="29"/>
  <c r="E13" i="29"/>
  <c r="D13" i="29"/>
  <c r="C13" i="29"/>
  <c r="B13" i="29"/>
  <c r="A13" i="29"/>
  <c r="E12" i="29"/>
  <c r="D12" i="29"/>
  <c r="C12" i="29"/>
  <c r="B12" i="29"/>
  <c r="A12" i="29"/>
  <c r="E11" i="29"/>
  <c r="D11" i="29"/>
  <c r="C11" i="29"/>
  <c r="B11" i="29"/>
  <c r="A11" i="29"/>
  <c r="E10" i="29"/>
  <c r="D10" i="29"/>
  <c r="C10" i="29"/>
  <c r="B10" i="29"/>
  <c r="A10" i="29"/>
  <c r="E9" i="29"/>
  <c r="D9" i="29"/>
  <c r="C9" i="29"/>
  <c r="B9" i="29"/>
  <c r="A9" i="29"/>
  <c r="E8" i="29"/>
  <c r="D8" i="29"/>
  <c r="C8" i="29"/>
  <c r="B8" i="29"/>
  <c r="A8" i="29"/>
  <c r="E7" i="29"/>
  <c r="D7" i="29"/>
  <c r="C7" i="29"/>
  <c r="B7" i="29"/>
  <c r="A7" i="29"/>
  <c r="E6" i="29"/>
  <c r="D6" i="29"/>
  <c r="C6" i="29"/>
  <c r="B6" i="29"/>
  <c r="A6" i="29"/>
  <c r="E5" i="29"/>
  <c r="D5" i="29"/>
  <c r="C5" i="29"/>
  <c r="B5" i="29"/>
  <c r="A5" i="29"/>
  <c r="E4" i="29"/>
  <c r="D4" i="29"/>
  <c r="C4" i="29"/>
  <c r="B4" i="29"/>
  <c r="A4" i="29"/>
  <c r="E3" i="29"/>
  <c r="D3" i="29"/>
  <c r="C3" i="29"/>
  <c r="B3" i="29"/>
  <c r="A3" i="29"/>
  <c r="E2" i="29"/>
  <c r="D2" i="29"/>
  <c r="C2" i="29"/>
  <c r="B2" i="29"/>
  <c r="A2" i="29"/>
  <c r="E1" i="29"/>
  <c r="D1" i="29"/>
  <c r="C1" i="29"/>
  <c r="B1" i="29"/>
  <c r="A1" i="29"/>
  <c r="D2000" i="20"/>
  <c r="C2000" i="20"/>
  <c r="B2000" i="20"/>
  <c r="D1999" i="20"/>
  <c r="C1999" i="20"/>
  <c r="B1999" i="20"/>
  <c r="D1998" i="20"/>
  <c r="C1998" i="20"/>
  <c r="B1998" i="20"/>
  <c r="D1997" i="20"/>
  <c r="C1997" i="20"/>
  <c r="B1997" i="20"/>
  <c r="D1996" i="20"/>
  <c r="C1996" i="20"/>
  <c r="B1996" i="20"/>
  <c r="D1995" i="20"/>
  <c r="C1995" i="20"/>
  <c r="B1995" i="20"/>
  <c r="D1994" i="20"/>
  <c r="C1994" i="20"/>
  <c r="B1994" i="20"/>
  <c r="D1993" i="20"/>
  <c r="C1993" i="20"/>
  <c r="B1993" i="20"/>
  <c r="D1992" i="20"/>
  <c r="C1992" i="20"/>
  <c r="B1992" i="20"/>
  <c r="D1991" i="20"/>
  <c r="C1991" i="20"/>
  <c r="B1991" i="20"/>
  <c r="D1990" i="20"/>
  <c r="C1990" i="20"/>
  <c r="B1990" i="20"/>
  <c r="D1989" i="20"/>
  <c r="C1989" i="20"/>
  <c r="B1989" i="20"/>
  <c r="D1988" i="20"/>
  <c r="C1988" i="20"/>
  <c r="B1988" i="20"/>
  <c r="D1987" i="20"/>
  <c r="C1987" i="20"/>
  <c r="B1987" i="20"/>
  <c r="D1986" i="20"/>
  <c r="C1986" i="20"/>
  <c r="B1986" i="20"/>
  <c r="D1985" i="20"/>
  <c r="C1985" i="20"/>
  <c r="B1985" i="20"/>
  <c r="D1984" i="20"/>
  <c r="C1984" i="20"/>
  <c r="B1984" i="20"/>
  <c r="D1983" i="20"/>
  <c r="C1983" i="20"/>
  <c r="B1983" i="20"/>
  <c r="D1982" i="20"/>
  <c r="C1982" i="20"/>
  <c r="B1982" i="20"/>
  <c r="D1981" i="20"/>
  <c r="C1981" i="20"/>
  <c r="B1981" i="20"/>
  <c r="D1980" i="20"/>
  <c r="C1980" i="20"/>
  <c r="B1980" i="20"/>
  <c r="D1979" i="20"/>
  <c r="C1979" i="20"/>
  <c r="B1979" i="20"/>
  <c r="D1978" i="20"/>
  <c r="C1978" i="20"/>
  <c r="B1978" i="20"/>
  <c r="D1977" i="20"/>
  <c r="C1977" i="20"/>
  <c r="B1977" i="20"/>
  <c r="D1976" i="20"/>
  <c r="C1976" i="20"/>
  <c r="B1976" i="20"/>
  <c r="D1975" i="20"/>
  <c r="C1975" i="20"/>
  <c r="B1975" i="20"/>
  <c r="D1974" i="20"/>
  <c r="C1974" i="20"/>
  <c r="B1974" i="20"/>
  <c r="D1973" i="20"/>
  <c r="C1973" i="20"/>
  <c r="B1973" i="20"/>
  <c r="D1972" i="20"/>
  <c r="C1972" i="20"/>
  <c r="B1972" i="20"/>
  <c r="D1971" i="20"/>
  <c r="C1971" i="20"/>
  <c r="B1971" i="20"/>
  <c r="D1970" i="20"/>
  <c r="C1970" i="20"/>
  <c r="B1970" i="20"/>
  <c r="D1969" i="20"/>
  <c r="C1969" i="20"/>
  <c r="B1969" i="20"/>
  <c r="D1968" i="20"/>
  <c r="C1968" i="20"/>
  <c r="B1968" i="20"/>
  <c r="D1967" i="20"/>
  <c r="C1967" i="20"/>
  <c r="B1967" i="20"/>
  <c r="D1966" i="20"/>
  <c r="C1966" i="20"/>
  <c r="B1966" i="20"/>
  <c r="D1965" i="20"/>
  <c r="C1965" i="20"/>
  <c r="B1965" i="20"/>
  <c r="D1964" i="20"/>
  <c r="C1964" i="20"/>
  <c r="B1964" i="20"/>
  <c r="D1963" i="20"/>
  <c r="C1963" i="20"/>
  <c r="B1963" i="20"/>
  <c r="D1962" i="20"/>
  <c r="C1962" i="20"/>
  <c r="B1962" i="20"/>
  <c r="D1961" i="20"/>
  <c r="C1961" i="20"/>
  <c r="B1961" i="20"/>
  <c r="D1960" i="20"/>
  <c r="C1960" i="20"/>
  <c r="B1960" i="20"/>
  <c r="D1959" i="20"/>
  <c r="C1959" i="20"/>
  <c r="B1959" i="20"/>
  <c r="D1958" i="20"/>
  <c r="C1958" i="20"/>
  <c r="B1958" i="20"/>
  <c r="D1957" i="20"/>
  <c r="C1957" i="20"/>
  <c r="B1957" i="20"/>
  <c r="D1956" i="20"/>
  <c r="C1956" i="20"/>
  <c r="B1956" i="20"/>
  <c r="D1955" i="20"/>
  <c r="C1955" i="20"/>
  <c r="B1955" i="20"/>
  <c r="D1954" i="20"/>
  <c r="C1954" i="20"/>
  <c r="B1954" i="20"/>
  <c r="D1953" i="20"/>
  <c r="C1953" i="20"/>
  <c r="B1953" i="20"/>
  <c r="D1952" i="20"/>
  <c r="C1952" i="20"/>
  <c r="B1952" i="20"/>
  <c r="D1951" i="20"/>
  <c r="C1951" i="20"/>
  <c r="B1951" i="20"/>
  <c r="D1950" i="20"/>
  <c r="C1950" i="20"/>
  <c r="B1950" i="20"/>
  <c r="D1949" i="20"/>
  <c r="C1949" i="20"/>
  <c r="B1949" i="20"/>
  <c r="D1948" i="20"/>
  <c r="C1948" i="20"/>
  <c r="B1948" i="20"/>
  <c r="D1947" i="20"/>
  <c r="C1947" i="20"/>
  <c r="B1947" i="20"/>
  <c r="D1946" i="20"/>
  <c r="C1946" i="20"/>
  <c r="B1946" i="20"/>
  <c r="D1945" i="20"/>
  <c r="C1945" i="20"/>
  <c r="B1945" i="20"/>
  <c r="D1944" i="20"/>
  <c r="C1944" i="20"/>
  <c r="B1944" i="20"/>
  <c r="D1943" i="20"/>
  <c r="C1943" i="20"/>
  <c r="B1943" i="20"/>
  <c r="D1942" i="20"/>
  <c r="C1942" i="20"/>
  <c r="B1942" i="20"/>
  <c r="D1941" i="20"/>
  <c r="C1941" i="20"/>
  <c r="B1941" i="20"/>
  <c r="D1940" i="20"/>
  <c r="C1940" i="20"/>
  <c r="B1940" i="20"/>
  <c r="D1939" i="20"/>
  <c r="C1939" i="20"/>
  <c r="B1939" i="20"/>
  <c r="D1938" i="20"/>
  <c r="C1938" i="20"/>
  <c r="B1938" i="20"/>
  <c r="D1937" i="20"/>
  <c r="C1937" i="20"/>
  <c r="B1937" i="20"/>
  <c r="D1936" i="20"/>
  <c r="C1936" i="20"/>
  <c r="B1936" i="20"/>
  <c r="D1935" i="20"/>
  <c r="C1935" i="20"/>
  <c r="B1935" i="20"/>
  <c r="D1934" i="20"/>
  <c r="C1934" i="20"/>
  <c r="B1934" i="20"/>
  <c r="D1933" i="20"/>
  <c r="C1933" i="20"/>
  <c r="B1933" i="20"/>
  <c r="D1932" i="20"/>
  <c r="C1932" i="20"/>
  <c r="B1932" i="20"/>
  <c r="D1931" i="20"/>
  <c r="C1931" i="20"/>
  <c r="B1931" i="20"/>
  <c r="D1930" i="20"/>
  <c r="C1930" i="20"/>
  <c r="B1930" i="20"/>
  <c r="D1929" i="20"/>
  <c r="C1929" i="20"/>
  <c r="B1929" i="20"/>
  <c r="D1928" i="20"/>
  <c r="C1928" i="20"/>
  <c r="B1928" i="20"/>
  <c r="D1927" i="20"/>
  <c r="C1927" i="20"/>
  <c r="B1927" i="20"/>
  <c r="D1926" i="20"/>
  <c r="C1926" i="20"/>
  <c r="B1926" i="20"/>
  <c r="D1925" i="20"/>
  <c r="C1925" i="20"/>
  <c r="B1925" i="20"/>
  <c r="D1924" i="20"/>
  <c r="C1924" i="20"/>
  <c r="B1924" i="20"/>
  <c r="D1923" i="20"/>
  <c r="C1923" i="20"/>
  <c r="B1923" i="20"/>
  <c r="D1922" i="20"/>
  <c r="C1922" i="20"/>
  <c r="B1922" i="20"/>
  <c r="D1921" i="20"/>
  <c r="C1921" i="20"/>
  <c r="B1921" i="20"/>
  <c r="D1920" i="20"/>
  <c r="C1920" i="20"/>
  <c r="B1920" i="20"/>
  <c r="D1919" i="20"/>
  <c r="C1919" i="20"/>
  <c r="B1919" i="20"/>
  <c r="D1918" i="20"/>
  <c r="C1918" i="20"/>
  <c r="B1918" i="20"/>
  <c r="D1917" i="20"/>
  <c r="C1917" i="20"/>
  <c r="B1917" i="20"/>
  <c r="D1916" i="20"/>
  <c r="C1916" i="20"/>
  <c r="B1916" i="20"/>
  <c r="D1915" i="20"/>
  <c r="C1915" i="20"/>
  <c r="B1915" i="20"/>
  <c r="D1914" i="20"/>
  <c r="C1914" i="20"/>
  <c r="B1914" i="20"/>
  <c r="D1913" i="20"/>
  <c r="C1913" i="20"/>
  <c r="B1913" i="20"/>
  <c r="D1912" i="20"/>
  <c r="C1912" i="20"/>
  <c r="B1912" i="20"/>
  <c r="D1911" i="20"/>
  <c r="C1911" i="20"/>
  <c r="B1911" i="20"/>
  <c r="D1910" i="20"/>
  <c r="C1910" i="20"/>
  <c r="B1910" i="20"/>
  <c r="D1909" i="20"/>
  <c r="C1909" i="20"/>
  <c r="B1909" i="20"/>
  <c r="D1908" i="20"/>
  <c r="C1908" i="20"/>
  <c r="B1908" i="20"/>
  <c r="D1907" i="20"/>
  <c r="C1907" i="20"/>
  <c r="B1907" i="20"/>
  <c r="D1906" i="20"/>
  <c r="C1906" i="20"/>
  <c r="B1906" i="20"/>
  <c r="D1905" i="20"/>
  <c r="C1905" i="20"/>
  <c r="B1905" i="20"/>
  <c r="D1904" i="20"/>
  <c r="C1904" i="20"/>
  <c r="B1904" i="20"/>
  <c r="D1903" i="20"/>
  <c r="C1903" i="20"/>
  <c r="B1903" i="20"/>
  <c r="D1902" i="20"/>
  <c r="C1902" i="20"/>
  <c r="B1902" i="20"/>
  <c r="D1901" i="20"/>
  <c r="C1901" i="20"/>
  <c r="B1901" i="20"/>
  <c r="D1900" i="20"/>
  <c r="C1900" i="20"/>
  <c r="B1900" i="20"/>
  <c r="D1899" i="20"/>
  <c r="C1899" i="20"/>
  <c r="B1899" i="20"/>
  <c r="D1898" i="20"/>
  <c r="C1898" i="20"/>
  <c r="B1898" i="20"/>
  <c r="D1897" i="20"/>
  <c r="C1897" i="20"/>
  <c r="B1897" i="20"/>
  <c r="D1896" i="20"/>
  <c r="C1896" i="20"/>
  <c r="B1896" i="20"/>
  <c r="D1895" i="20"/>
  <c r="C1895" i="20"/>
  <c r="B1895" i="20"/>
  <c r="D1894" i="20"/>
  <c r="C1894" i="20"/>
  <c r="B1894" i="20"/>
  <c r="D1893" i="20"/>
  <c r="C1893" i="20"/>
  <c r="B1893" i="20"/>
  <c r="D1892" i="20"/>
  <c r="C1892" i="20"/>
  <c r="B1892" i="20"/>
  <c r="D1891" i="20"/>
  <c r="C1891" i="20"/>
  <c r="B1891" i="20"/>
  <c r="D1890" i="20"/>
  <c r="C1890" i="20"/>
  <c r="B1890" i="20"/>
  <c r="D1889" i="20"/>
  <c r="C1889" i="20"/>
  <c r="B1889" i="20"/>
  <c r="D1888" i="20"/>
  <c r="C1888" i="20"/>
  <c r="B1888" i="20"/>
  <c r="D1887" i="20"/>
  <c r="C1887" i="20"/>
  <c r="B1887" i="20"/>
  <c r="D1886" i="20"/>
  <c r="C1886" i="20"/>
  <c r="B1886" i="20"/>
  <c r="D1885" i="20"/>
  <c r="C1885" i="20"/>
  <c r="B1885" i="20"/>
  <c r="D1884" i="20"/>
  <c r="C1884" i="20"/>
  <c r="B1884" i="20"/>
  <c r="D1883" i="20"/>
  <c r="C1883" i="20"/>
  <c r="B1883" i="20"/>
  <c r="D1882" i="20"/>
  <c r="C1882" i="20"/>
  <c r="B1882" i="20"/>
  <c r="D1881" i="20"/>
  <c r="C1881" i="20"/>
  <c r="B1881" i="20"/>
  <c r="D1880" i="20"/>
  <c r="C1880" i="20"/>
  <c r="B1880" i="20"/>
  <c r="D1879" i="20"/>
  <c r="C1879" i="20"/>
  <c r="B1879" i="20"/>
  <c r="D1878" i="20"/>
  <c r="C1878" i="20"/>
  <c r="B1878" i="20"/>
  <c r="D1877" i="20"/>
  <c r="C1877" i="20"/>
  <c r="B1877" i="20"/>
  <c r="D1876" i="20"/>
  <c r="C1876" i="20"/>
  <c r="B1876" i="20"/>
  <c r="D1875" i="20"/>
  <c r="C1875" i="20"/>
  <c r="B1875" i="20"/>
  <c r="D1874" i="20"/>
  <c r="C1874" i="20"/>
  <c r="B1874" i="20"/>
  <c r="D1873" i="20"/>
  <c r="C1873" i="20"/>
  <c r="B1873" i="20"/>
  <c r="D1872" i="20"/>
  <c r="C1872" i="20"/>
  <c r="B1872" i="20"/>
  <c r="D1871" i="20"/>
  <c r="C1871" i="20"/>
  <c r="B1871" i="20"/>
  <c r="D1870" i="20"/>
  <c r="C1870" i="20"/>
  <c r="B1870" i="20"/>
  <c r="D1869" i="20"/>
  <c r="C1869" i="20"/>
  <c r="B1869" i="20"/>
  <c r="D1868" i="20"/>
  <c r="C1868" i="20"/>
  <c r="B1868" i="20"/>
  <c r="D1867" i="20"/>
  <c r="C1867" i="20"/>
  <c r="B1867" i="20"/>
  <c r="D1866" i="20"/>
  <c r="C1866" i="20"/>
  <c r="B1866" i="20"/>
  <c r="D1865" i="20"/>
  <c r="C1865" i="20"/>
  <c r="B1865" i="20"/>
  <c r="D1864" i="20"/>
  <c r="C1864" i="20"/>
  <c r="B1864" i="20"/>
  <c r="D1863" i="20"/>
  <c r="C1863" i="20"/>
  <c r="B1863" i="20"/>
  <c r="D1862" i="20"/>
  <c r="C1862" i="20"/>
  <c r="B1862" i="20"/>
  <c r="D1861" i="20"/>
  <c r="C1861" i="20"/>
  <c r="B1861" i="20"/>
  <c r="D1860" i="20"/>
  <c r="C1860" i="20"/>
  <c r="B1860" i="20"/>
  <c r="D1859" i="20"/>
  <c r="C1859" i="20"/>
  <c r="B1859" i="20"/>
  <c r="D1858" i="20"/>
  <c r="C1858" i="20"/>
  <c r="B1858" i="20"/>
  <c r="D1857" i="20"/>
  <c r="C1857" i="20"/>
  <c r="B1857" i="20"/>
  <c r="D1856" i="20"/>
  <c r="C1856" i="20"/>
  <c r="B1856" i="20"/>
  <c r="D1855" i="20"/>
  <c r="C1855" i="20"/>
  <c r="B1855" i="20"/>
  <c r="D1854" i="20"/>
  <c r="C1854" i="20"/>
  <c r="B1854" i="20"/>
  <c r="D1853" i="20"/>
  <c r="C1853" i="20"/>
  <c r="B1853" i="20"/>
  <c r="D1852" i="20"/>
  <c r="C1852" i="20"/>
  <c r="B1852" i="20"/>
  <c r="D1851" i="20"/>
  <c r="C1851" i="20"/>
  <c r="B1851" i="20"/>
  <c r="D1850" i="20"/>
  <c r="C1850" i="20"/>
  <c r="B1850" i="20"/>
  <c r="D1849" i="20"/>
  <c r="C1849" i="20"/>
  <c r="B1849" i="20"/>
  <c r="D1848" i="20"/>
  <c r="C1848" i="20"/>
  <c r="B1848" i="20"/>
  <c r="D1847" i="20"/>
  <c r="C1847" i="20"/>
  <c r="B1847" i="20"/>
  <c r="D1846" i="20"/>
  <c r="C1846" i="20"/>
  <c r="B1846" i="20"/>
  <c r="D1845" i="20"/>
  <c r="C1845" i="20"/>
  <c r="B1845" i="20"/>
  <c r="D1844" i="20"/>
  <c r="C1844" i="20"/>
  <c r="B1844" i="20"/>
  <c r="D1843" i="20"/>
  <c r="C1843" i="20"/>
  <c r="B1843" i="20"/>
  <c r="D1842" i="20"/>
  <c r="C1842" i="20"/>
  <c r="B1842" i="20"/>
  <c r="D1841" i="20"/>
  <c r="C1841" i="20"/>
  <c r="B1841" i="20"/>
  <c r="D1840" i="20"/>
  <c r="C1840" i="20"/>
  <c r="B1840" i="20"/>
  <c r="D1839" i="20"/>
  <c r="C1839" i="20"/>
  <c r="B1839" i="20"/>
  <c r="D1838" i="20"/>
  <c r="C1838" i="20"/>
  <c r="B1838" i="20"/>
  <c r="D1837" i="20"/>
  <c r="C1837" i="20"/>
  <c r="B1837" i="20"/>
  <c r="D1836" i="20"/>
  <c r="C1836" i="20"/>
  <c r="B1836" i="20"/>
  <c r="D1835" i="20"/>
  <c r="C1835" i="20"/>
  <c r="B1835" i="20"/>
  <c r="D1834" i="20"/>
  <c r="C1834" i="20"/>
  <c r="B1834" i="20"/>
  <c r="D1833" i="20"/>
  <c r="C1833" i="20"/>
  <c r="B1833" i="20"/>
  <c r="D1832" i="20"/>
  <c r="C1832" i="20"/>
  <c r="B1832" i="20"/>
  <c r="D1831" i="20"/>
  <c r="C1831" i="20"/>
  <c r="B1831" i="20"/>
  <c r="D1830" i="20"/>
  <c r="C1830" i="20"/>
  <c r="B1830" i="20"/>
  <c r="D1829" i="20"/>
  <c r="C1829" i="20"/>
  <c r="B1829" i="20"/>
  <c r="D1828" i="20"/>
  <c r="C1828" i="20"/>
  <c r="B1828" i="20"/>
  <c r="D1827" i="20"/>
  <c r="C1827" i="20"/>
  <c r="B1827" i="20"/>
  <c r="D1826" i="20"/>
  <c r="C1826" i="20"/>
  <c r="B1826" i="20"/>
  <c r="D1825" i="20"/>
  <c r="C1825" i="20"/>
  <c r="B1825" i="20"/>
  <c r="D1824" i="20"/>
  <c r="C1824" i="20"/>
  <c r="B1824" i="20"/>
  <c r="D1823" i="20"/>
  <c r="C1823" i="20"/>
  <c r="B1823" i="20"/>
  <c r="D1822" i="20"/>
  <c r="C1822" i="20"/>
  <c r="B1822" i="20"/>
  <c r="D1821" i="20"/>
  <c r="C1821" i="20"/>
  <c r="B1821" i="20"/>
  <c r="D1820" i="20"/>
  <c r="C1820" i="20"/>
  <c r="B1820" i="20"/>
  <c r="D1819" i="20"/>
  <c r="C1819" i="20"/>
  <c r="B1819" i="20"/>
  <c r="D1818" i="20"/>
  <c r="C1818" i="20"/>
  <c r="B1818" i="20"/>
  <c r="D1817" i="20"/>
  <c r="C1817" i="20"/>
  <c r="B1817" i="20"/>
  <c r="D1816" i="20"/>
  <c r="C1816" i="20"/>
  <c r="B1816" i="20"/>
  <c r="D1815" i="20"/>
  <c r="C1815" i="20"/>
  <c r="B1815" i="20"/>
  <c r="D1814" i="20"/>
  <c r="C1814" i="20"/>
  <c r="B1814" i="20"/>
  <c r="D1813" i="20"/>
  <c r="C1813" i="20"/>
  <c r="B1813" i="20"/>
  <c r="D1812" i="20"/>
  <c r="C1812" i="20"/>
  <c r="B1812" i="20"/>
  <c r="D1811" i="20"/>
  <c r="C1811" i="20"/>
  <c r="B1811" i="20"/>
  <c r="D1810" i="20"/>
  <c r="C1810" i="20"/>
  <c r="B1810" i="20"/>
  <c r="D1809" i="20"/>
  <c r="C1809" i="20"/>
  <c r="B1809" i="20"/>
  <c r="D1808" i="20"/>
  <c r="C1808" i="20"/>
  <c r="B1808" i="20"/>
  <c r="D1807" i="20"/>
  <c r="C1807" i="20"/>
  <c r="B1807" i="20"/>
  <c r="D1806" i="20"/>
  <c r="C1806" i="20"/>
  <c r="B1806" i="20"/>
  <c r="D1805" i="20"/>
  <c r="C1805" i="20"/>
  <c r="B1805" i="20"/>
  <c r="D1804" i="20"/>
  <c r="C1804" i="20"/>
  <c r="B1804" i="20"/>
  <c r="D1803" i="20"/>
  <c r="C1803" i="20"/>
  <c r="B1803" i="20"/>
  <c r="D1802" i="20"/>
  <c r="C1802" i="20"/>
  <c r="B1802" i="20"/>
  <c r="D1801" i="20"/>
  <c r="C1801" i="20"/>
  <c r="B1801" i="20"/>
  <c r="D1800" i="20"/>
  <c r="C1800" i="20"/>
  <c r="B1800" i="20"/>
  <c r="D1799" i="20"/>
  <c r="C1799" i="20"/>
  <c r="B1799" i="20"/>
  <c r="D1798" i="20"/>
  <c r="C1798" i="20"/>
  <c r="B1798" i="20"/>
  <c r="D1797" i="20"/>
  <c r="C1797" i="20"/>
  <c r="B1797" i="20"/>
  <c r="D1796" i="20"/>
  <c r="C1796" i="20"/>
  <c r="B1796" i="20"/>
  <c r="D1795" i="20"/>
  <c r="C1795" i="20"/>
  <c r="B1795" i="20"/>
  <c r="D1794" i="20"/>
  <c r="C1794" i="20"/>
  <c r="B1794" i="20"/>
  <c r="D1793" i="20"/>
  <c r="C1793" i="20"/>
  <c r="B1793" i="20"/>
  <c r="D1792" i="20"/>
  <c r="C1792" i="20"/>
  <c r="B1792" i="20"/>
  <c r="D1791" i="20"/>
  <c r="C1791" i="20"/>
  <c r="B1791" i="20"/>
  <c r="D1790" i="20"/>
  <c r="C1790" i="20"/>
  <c r="B1790" i="20"/>
  <c r="D1789" i="20"/>
  <c r="C1789" i="20"/>
  <c r="B1789" i="20"/>
  <c r="D1788" i="20"/>
  <c r="C1788" i="20"/>
  <c r="B1788" i="20"/>
  <c r="D1787" i="20"/>
  <c r="C1787" i="20"/>
  <c r="B1787" i="20"/>
  <c r="D1786" i="20"/>
  <c r="C1786" i="20"/>
  <c r="B1786" i="20"/>
  <c r="D1785" i="20"/>
  <c r="C1785" i="20"/>
  <c r="B1785" i="20"/>
  <c r="D1784" i="20"/>
  <c r="C1784" i="20"/>
  <c r="B1784" i="20"/>
  <c r="D1783" i="20"/>
  <c r="C1783" i="20"/>
  <c r="B1783" i="20"/>
  <c r="D1782" i="20"/>
  <c r="C1782" i="20"/>
  <c r="B1782" i="20"/>
  <c r="D1781" i="20"/>
  <c r="C1781" i="20"/>
  <c r="B1781" i="20"/>
  <c r="D1780" i="20"/>
  <c r="C1780" i="20"/>
  <c r="B1780" i="20"/>
  <c r="D1779" i="20"/>
  <c r="C1779" i="20"/>
  <c r="B1779" i="20"/>
  <c r="D1778" i="20"/>
  <c r="C1778" i="20"/>
  <c r="B1778" i="20"/>
  <c r="D1777" i="20"/>
  <c r="C1777" i="20"/>
  <c r="B1777" i="20"/>
  <c r="D1776" i="20"/>
  <c r="C1776" i="20"/>
  <c r="B1776" i="20"/>
  <c r="D1775" i="20"/>
  <c r="C1775" i="20"/>
  <c r="B1775" i="20"/>
  <c r="D1774" i="20"/>
  <c r="C1774" i="20"/>
  <c r="B1774" i="20"/>
  <c r="D1773" i="20"/>
  <c r="C1773" i="20"/>
  <c r="B1773" i="20"/>
  <c r="D1772" i="20"/>
  <c r="C1772" i="20"/>
  <c r="B1772" i="20"/>
  <c r="D1771" i="20"/>
  <c r="C1771" i="20"/>
  <c r="B1771" i="20"/>
  <c r="D1770" i="20"/>
  <c r="C1770" i="20"/>
  <c r="B1770" i="20"/>
  <c r="D1769" i="20"/>
  <c r="C1769" i="20"/>
  <c r="B1769" i="20"/>
  <c r="D1768" i="20"/>
  <c r="C1768" i="20"/>
  <c r="B1768" i="20"/>
  <c r="D1767" i="20"/>
  <c r="C1767" i="20"/>
  <c r="B1767" i="20"/>
  <c r="D1766" i="20"/>
  <c r="C1766" i="20"/>
  <c r="B1766" i="20"/>
  <c r="D1765" i="20"/>
  <c r="C1765" i="20"/>
  <c r="B1765" i="20"/>
  <c r="D1764" i="20"/>
  <c r="C1764" i="20"/>
  <c r="B1764" i="20"/>
  <c r="D1763" i="20"/>
  <c r="C1763" i="20"/>
  <c r="B1763" i="20"/>
  <c r="D1762" i="20"/>
  <c r="C1762" i="20"/>
  <c r="B1762" i="20"/>
  <c r="D1761" i="20"/>
  <c r="C1761" i="20"/>
  <c r="B1761" i="20"/>
  <c r="D1760" i="20"/>
  <c r="C1760" i="20"/>
  <c r="B1760" i="20"/>
  <c r="D1759" i="20"/>
  <c r="C1759" i="20"/>
  <c r="B1759" i="20"/>
  <c r="D1758" i="20"/>
  <c r="C1758" i="20"/>
  <c r="B1758" i="20"/>
  <c r="D1757" i="20"/>
  <c r="C1757" i="20"/>
  <c r="B1757" i="20"/>
  <c r="D1756" i="20"/>
  <c r="C1756" i="20"/>
  <c r="B1756" i="20"/>
  <c r="D1755" i="20"/>
  <c r="C1755" i="20"/>
  <c r="B1755" i="20"/>
  <c r="D1754" i="20"/>
  <c r="C1754" i="20"/>
  <c r="B1754" i="20"/>
  <c r="D1753" i="20"/>
  <c r="C1753" i="20"/>
  <c r="B1753" i="20"/>
  <c r="D1752" i="20"/>
  <c r="C1752" i="20"/>
  <c r="B1752" i="20"/>
  <c r="D1751" i="20"/>
  <c r="C1751" i="20"/>
  <c r="B1751" i="20"/>
  <c r="D1750" i="20"/>
  <c r="C1750" i="20"/>
  <c r="B1750" i="20"/>
  <c r="D1749" i="20"/>
  <c r="C1749" i="20"/>
  <c r="B1749" i="20"/>
  <c r="D1748" i="20"/>
  <c r="C1748" i="20"/>
  <c r="B1748" i="20"/>
  <c r="D1747" i="20"/>
  <c r="C1747" i="20"/>
  <c r="B1747" i="20"/>
  <c r="D1746" i="20"/>
  <c r="C1746" i="20"/>
  <c r="B1746" i="20"/>
  <c r="D1745" i="20"/>
  <c r="C1745" i="20"/>
  <c r="B1745" i="20"/>
  <c r="D1744" i="20"/>
  <c r="C1744" i="20"/>
  <c r="B1744" i="20"/>
  <c r="D1743" i="20"/>
  <c r="C1743" i="20"/>
  <c r="B1743" i="20"/>
  <c r="D1742" i="20"/>
  <c r="C1742" i="20"/>
  <c r="B1742" i="20"/>
  <c r="D1741" i="20"/>
  <c r="C1741" i="20"/>
  <c r="B1741" i="20"/>
  <c r="D1740" i="20"/>
  <c r="C1740" i="20"/>
  <c r="B1740" i="20"/>
  <c r="D1739" i="20"/>
  <c r="C1739" i="20"/>
  <c r="B1739" i="20"/>
  <c r="D1738" i="20"/>
  <c r="C1738" i="20"/>
  <c r="B1738" i="20"/>
  <c r="D1737" i="20"/>
  <c r="C1737" i="20"/>
  <c r="B1737" i="20"/>
  <c r="D1736" i="20"/>
  <c r="C1736" i="20"/>
  <c r="B1736" i="20"/>
  <c r="D1735" i="20"/>
  <c r="C1735" i="20"/>
  <c r="B1735" i="20"/>
  <c r="D1734" i="20"/>
  <c r="C1734" i="20"/>
  <c r="B1734" i="20"/>
  <c r="D1733" i="20"/>
  <c r="C1733" i="20"/>
  <c r="B1733" i="20"/>
  <c r="D1732" i="20"/>
  <c r="C1732" i="20"/>
  <c r="B1732" i="20"/>
  <c r="D1731" i="20"/>
  <c r="C1731" i="20"/>
  <c r="B1731" i="20"/>
  <c r="D1730" i="20"/>
  <c r="C1730" i="20"/>
  <c r="B1730" i="20"/>
  <c r="D1729" i="20"/>
  <c r="C1729" i="20"/>
  <c r="B1729" i="20"/>
  <c r="D1728" i="20"/>
  <c r="C1728" i="20"/>
  <c r="B1728" i="20"/>
  <c r="D1727" i="20"/>
  <c r="C1727" i="20"/>
  <c r="B1727" i="20"/>
  <c r="D1726" i="20"/>
  <c r="C1726" i="20"/>
  <c r="B1726" i="20"/>
  <c r="D1725" i="20"/>
  <c r="C1725" i="20"/>
  <c r="B1725" i="20"/>
  <c r="D1724" i="20"/>
  <c r="C1724" i="20"/>
  <c r="B1724" i="20"/>
  <c r="D1723" i="20"/>
  <c r="C1723" i="20"/>
  <c r="B1723" i="20"/>
  <c r="D1722" i="20"/>
  <c r="C1722" i="20"/>
  <c r="B1722" i="20"/>
  <c r="D1721" i="20"/>
  <c r="C1721" i="20"/>
  <c r="B1721" i="20"/>
  <c r="D1720" i="20"/>
  <c r="C1720" i="20"/>
  <c r="B1720" i="20"/>
  <c r="D1719" i="20"/>
  <c r="C1719" i="20"/>
  <c r="B1719" i="20"/>
  <c r="D1718" i="20"/>
  <c r="C1718" i="20"/>
  <c r="B1718" i="20"/>
  <c r="D1717" i="20"/>
  <c r="C1717" i="20"/>
  <c r="B1717" i="20"/>
  <c r="D1716" i="20"/>
  <c r="C1716" i="20"/>
  <c r="B1716" i="20"/>
  <c r="D1715" i="20"/>
  <c r="C1715" i="20"/>
  <c r="B1715" i="20"/>
  <c r="D1714" i="20"/>
  <c r="C1714" i="20"/>
  <c r="B1714" i="20"/>
  <c r="D1713" i="20"/>
  <c r="C1713" i="20"/>
  <c r="B1713" i="20"/>
  <c r="D1712" i="20"/>
  <c r="C1712" i="20"/>
  <c r="B1712" i="20"/>
  <c r="D1711" i="20"/>
  <c r="C1711" i="20"/>
  <c r="B1711" i="20"/>
  <c r="D1710" i="20"/>
  <c r="C1710" i="20"/>
  <c r="B1710" i="20"/>
  <c r="D1709" i="20"/>
  <c r="C1709" i="20"/>
  <c r="B1709" i="20"/>
  <c r="D1708" i="20"/>
  <c r="C1708" i="20"/>
  <c r="B1708" i="20"/>
  <c r="D1707" i="20"/>
  <c r="C1707" i="20"/>
  <c r="B1707" i="20"/>
  <c r="D1706" i="20"/>
  <c r="C1706" i="20"/>
  <c r="B1706" i="20"/>
  <c r="D1705" i="20"/>
  <c r="C1705" i="20"/>
  <c r="B1705" i="20"/>
  <c r="D1704" i="20"/>
  <c r="C1704" i="20"/>
  <c r="B1704" i="20"/>
  <c r="D1703" i="20"/>
  <c r="C1703" i="20"/>
  <c r="B1703" i="20"/>
  <c r="D1702" i="20"/>
  <c r="C1702" i="20"/>
  <c r="B1702" i="20"/>
  <c r="D1701" i="20"/>
  <c r="C1701" i="20"/>
  <c r="B1701" i="20"/>
  <c r="D1700" i="20"/>
  <c r="C1700" i="20"/>
  <c r="B1700" i="20"/>
  <c r="D1699" i="20"/>
  <c r="C1699" i="20"/>
  <c r="B1699" i="20"/>
  <c r="D1698" i="20"/>
  <c r="C1698" i="20"/>
  <c r="B1698" i="20"/>
  <c r="D1697" i="20"/>
  <c r="C1697" i="20"/>
  <c r="B1697" i="20"/>
  <c r="D1696" i="20"/>
  <c r="C1696" i="20"/>
  <c r="B1696" i="20"/>
  <c r="D1695" i="20"/>
  <c r="C1695" i="20"/>
  <c r="B1695" i="20"/>
  <c r="D1694" i="20"/>
  <c r="C1694" i="20"/>
  <c r="B1694" i="20"/>
  <c r="D1693" i="20"/>
  <c r="C1693" i="20"/>
  <c r="B1693" i="20"/>
  <c r="D1692" i="20"/>
  <c r="C1692" i="20"/>
  <c r="B1692" i="20"/>
  <c r="D1691" i="20"/>
  <c r="C1691" i="20"/>
  <c r="B1691" i="20"/>
  <c r="D1690" i="20"/>
  <c r="C1690" i="20"/>
  <c r="B1690" i="20"/>
  <c r="D1689" i="20"/>
  <c r="C1689" i="20"/>
  <c r="B1689" i="20"/>
  <c r="D1688" i="20"/>
  <c r="C1688" i="20"/>
  <c r="B1688" i="20"/>
  <c r="D1687" i="20"/>
  <c r="C1687" i="20"/>
  <c r="B1687" i="20"/>
  <c r="D1686" i="20"/>
  <c r="C1686" i="20"/>
  <c r="B1686" i="20"/>
  <c r="D1685" i="20"/>
  <c r="C1685" i="20"/>
  <c r="B1685" i="20"/>
  <c r="D1684" i="20"/>
  <c r="C1684" i="20"/>
  <c r="B1684" i="20"/>
  <c r="D1683" i="20"/>
  <c r="C1683" i="20"/>
  <c r="B1683" i="20"/>
  <c r="D1682" i="20"/>
  <c r="C1682" i="20"/>
  <c r="B1682" i="20"/>
  <c r="D1681" i="20"/>
  <c r="C1681" i="20"/>
  <c r="B1681" i="20"/>
  <c r="D1680" i="20"/>
  <c r="C1680" i="20"/>
  <c r="B1680" i="20"/>
  <c r="D1679" i="20"/>
  <c r="C1679" i="20"/>
  <c r="B1679" i="20"/>
  <c r="D1678" i="20"/>
  <c r="C1678" i="20"/>
  <c r="B1678" i="20"/>
  <c r="D1677" i="20"/>
  <c r="C1677" i="20"/>
  <c r="B1677" i="20"/>
  <c r="D1676" i="20"/>
  <c r="C1676" i="20"/>
  <c r="B1676" i="20"/>
  <c r="D1675" i="20"/>
  <c r="C1675" i="20"/>
  <c r="B1675" i="20"/>
  <c r="D1674" i="20"/>
  <c r="C1674" i="20"/>
  <c r="B1674" i="20"/>
  <c r="D1673" i="20"/>
  <c r="C1673" i="20"/>
  <c r="B1673" i="20"/>
  <c r="D1672" i="20"/>
  <c r="C1672" i="20"/>
  <c r="B1672" i="20"/>
  <c r="D1671" i="20"/>
  <c r="C1671" i="20"/>
  <c r="B1671" i="20"/>
  <c r="D1670" i="20"/>
  <c r="C1670" i="20"/>
  <c r="B1670" i="20"/>
  <c r="D1669" i="20"/>
  <c r="C1669" i="20"/>
  <c r="B1669" i="20"/>
  <c r="D1668" i="20"/>
  <c r="C1668" i="20"/>
  <c r="B1668" i="20"/>
  <c r="D1667" i="20"/>
  <c r="C1667" i="20"/>
  <c r="B1667" i="20"/>
  <c r="D1666" i="20"/>
  <c r="C1666" i="20"/>
  <c r="B1666" i="20"/>
  <c r="D1665" i="20"/>
  <c r="C1665" i="20"/>
  <c r="B1665" i="20"/>
  <c r="D1664" i="20"/>
  <c r="C1664" i="20"/>
  <c r="B1664" i="20"/>
  <c r="D1663" i="20"/>
  <c r="C1663" i="20"/>
  <c r="B1663" i="20"/>
  <c r="D1662" i="20"/>
  <c r="C1662" i="20"/>
  <c r="B1662" i="20"/>
  <c r="D1661" i="20"/>
  <c r="C1661" i="20"/>
  <c r="B1661" i="20"/>
  <c r="D1660" i="20"/>
  <c r="C1660" i="20"/>
  <c r="B1660" i="20"/>
  <c r="D1659" i="20"/>
  <c r="C1659" i="20"/>
  <c r="B1659" i="20"/>
  <c r="D1658" i="20"/>
  <c r="C1658" i="20"/>
  <c r="B1658" i="20"/>
  <c r="D1657" i="20"/>
  <c r="C1657" i="20"/>
  <c r="B1657" i="20"/>
  <c r="D1656" i="20"/>
  <c r="C1656" i="20"/>
  <c r="B1656" i="20"/>
  <c r="D1655" i="20"/>
  <c r="C1655" i="20"/>
  <c r="B1655" i="20"/>
  <c r="D1654" i="20"/>
  <c r="C1654" i="20"/>
  <c r="B1654" i="20"/>
  <c r="D1653" i="20"/>
  <c r="C1653" i="20"/>
  <c r="B1653" i="20"/>
  <c r="D1652" i="20"/>
  <c r="C1652" i="20"/>
  <c r="B1652" i="20"/>
  <c r="D1651" i="20"/>
  <c r="C1651" i="20"/>
  <c r="B1651" i="20"/>
  <c r="D1650" i="20"/>
  <c r="C1650" i="20"/>
  <c r="B1650" i="20"/>
  <c r="D1649" i="20"/>
  <c r="C1649" i="20"/>
  <c r="B1649" i="20"/>
  <c r="D1648" i="20"/>
  <c r="C1648" i="20"/>
  <c r="B1648" i="20"/>
  <c r="D1647" i="20"/>
  <c r="C1647" i="20"/>
  <c r="B1647" i="20"/>
  <c r="D1646" i="20"/>
  <c r="C1646" i="20"/>
  <c r="B1646" i="20"/>
  <c r="D1645" i="20"/>
  <c r="C1645" i="20"/>
  <c r="B1645" i="20"/>
  <c r="D1644" i="20"/>
  <c r="C1644" i="20"/>
  <c r="B1644" i="20"/>
  <c r="D1643" i="20"/>
  <c r="C1643" i="20"/>
  <c r="B1643" i="20"/>
  <c r="D1642" i="20"/>
  <c r="C1642" i="20"/>
  <c r="B1642" i="20"/>
  <c r="D1641" i="20"/>
  <c r="C1641" i="20"/>
  <c r="B1641" i="20"/>
  <c r="D1640" i="20"/>
  <c r="C1640" i="20"/>
  <c r="B1640" i="20"/>
  <c r="D1639" i="20"/>
  <c r="C1639" i="20"/>
  <c r="B1639" i="20"/>
  <c r="D1638" i="20"/>
  <c r="C1638" i="20"/>
  <c r="B1638" i="20"/>
  <c r="D1637" i="20"/>
  <c r="C1637" i="20"/>
  <c r="B1637" i="20"/>
  <c r="D1636" i="20"/>
  <c r="C1636" i="20"/>
  <c r="B1636" i="20"/>
  <c r="D1635" i="20"/>
  <c r="C1635" i="20"/>
  <c r="B1635" i="20"/>
  <c r="D1634" i="20"/>
  <c r="C1634" i="20"/>
  <c r="B1634" i="20"/>
  <c r="D1633" i="20"/>
  <c r="C1633" i="20"/>
  <c r="B1633" i="20"/>
  <c r="D1632" i="20"/>
  <c r="C1632" i="20"/>
  <c r="B1632" i="20"/>
  <c r="D1631" i="20"/>
  <c r="C1631" i="20"/>
  <c r="B1631" i="20"/>
  <c r="D1630" i="20"/>
  <c r="C1630" i="20"/>
  <c r="B1630" i="20"/>
  <c r="D1629" i="20"/>
  <c r="C1629" i="20"/>
  <c r="B1629" i="20"/>
  <c r="D1628" i="20"/>
  <c r="C1628" i="20"/>
  <c r="B1628" i="20"/>
  <c r="D1627" i="20"/>
  <c r="C1627" i="20"/>
  <c r="B1627" i="20"/>
  <c r="D1626" i="20"/>
  <c r="C1626" i="20"/>
  <c r="B1626" i="20"/>
  <c r="D1625" i="20"/>
  <c r="C1625" i="20"/>
  <c r="B1625" i="20"/>
  <c r="D1624" i="20"/>
  <c r="C1624" i="20"/>
  <c r="B1624" i="20"/>
  <c r="D1623" i="20"/>
  <c r="C1623" i="20"/>
  <c r="B1623" i="20"/>
  <c r="D1622" i="20"/>
  <c r="C1622" i="20"/>
  <c r="B1622" i="20"/>
  <c r="D1621" i="20"/>
  <c r="C1621" i="20"/>
  <c r="B1621" i="20"/>
  <c r="D1620" i="20"/>
  <c r="C1620" i="20"/>
  <c r="B1620" i="20"/>
  <c r="D1619" i="20"/>
  <c r="C1619" i="20"/>
  <c r="B1619" i="20"/>
  <c r="D1618" i="20"/>
  <c r="C1618" i="20"/>
  <c r="B1618" i="20"/>
  <c r="D1617" i="20"/>
  <c r="C1617" i="20"/>
  <c r="B1617" i="20"/>
  <c r="D1616" i="20"/>
  <c r="C1616" i="20"/>
  <c r="B1616" i="20"/>
  <c r="D1615" i="20"/>
  <c r="C1615" i="20"/>
  <c r="B1615" i="20"/>
  <c r="D1614" i="20"/>
  <c r="C1614" i="20"/>
  <c r="B1614" i="20"/>
  <c r="D1613" i="20"/>
  <c r="C1613" i="20"/>
  <c r="B1613" i="20"/>
  <c r="D1612" i="20"/>
  <c r="C1612" i="20"/>
  <c r="B1612" i="20"/>
  <c r="D1611" i="20"/>
  <c r="C1611" i="20"/>
  <c r="B1611" i="20"/>
  <c r="D1610" i="20"/>
  <c r="C1610" i="20"/>
  <c r="B1610" i="20"/>
  <c r="D1609" i="20"/>
  <c r="C1609" i="20"/>
  <c r="B1609" i="20"/>
  <c r="D1608" i="20"/>
  <c r="C1608" i="20"/>
  <c r="B1608" i="20"/>
  <c r="D1607" i="20"/>
  <c r="C1607" i="20"/>
  <c r="B1607" i="20"/>
  <c r="D1606" i="20"/>
  <c r="C1606" i="20"/>
  <c r="B1606" i="20"/>
  <c r="D1605" i="20"/>
  <c r="C1605" i="20"/>
  <c r="B1605" i="20"/>
  <c r="D1604" i="20"/>
  <c r="C1604" i="20"/>
  <c r="B1604" i="20"/>
  <c r="D1603" i="20"/>
  <c r="C1603" i="20"/>
  <c r="B1603" i="20"/>
  <c r="D1602" i="20"/>
  <c r="C1602" i="20"/>
  <c r="B1602" i="20"/>
  <c r="D1601" i="20"/>
  <c r="C1601" i="20"/>
  <c r="B1601" i="20"/>
  <c r="D1600" i="20"/>
  <c r="C1600" i="20"/>
  <c r="B1600" i="20"/>
  <c r="D1599" i="20"/>
  <c r="C1599" i="20"/>
  <c r="B1599" i="20"/>
  <c r="D1598" i="20"/>
  <c r="C1598" i="20"/>
  <c r="B1598" i="20"/>
  <c r="D1597" i="20"/>
  <c r="C1597" i="20"/>
  <c r="B1597" i="20"/>
  <c r="D1596" i="20"/>
  <c r="C1596" i="20"/>
  <c r="B1596" i="20"/>
  <c r="D1595" i="20"/>
  <c r="C1595" i="20"/>
  <c r="B1595" i="20"/>
  <c r="D1594" i="20"/>
  <c r="C1594" i="20"/>
  <c r="B1594" i="20"/>
  <c r="D1593" i="20"/>
  <c r="C1593" i="20"/>
  <c r="B1593" i="20"/>
  <c r="D1592" i="20"/>
  <c r="C1592" i="20"/>
  <c r="B1592" i="20"/>
  <c r="D1591" i="20"/>
  <c r="C1591" i="20"/>
  <c r="B1591" i="20"/>
  <c r="D1590" i="20"/>
  <c r="C1590" i="20"/>
  <c r="B1590" i="20"/>
  <c r="D1589" i="20"/>
  <c r="C1589" i="20"/>
  <c r="B1589" i="20"/>
  <c r="D1588" i="20"/>
  <c r="C1588" i="20"/>
  <c r="B1588" i="20"/>
  <c r="D1587" i="20"/>
  <c r="C1587" i="20"/>
  <c r="B1587" i="20"/>
  <c r="D1586" i="20"/>
  <c r="C1586" i="20"/>
  <c r="B1586" i="20"/>
  <c r="D1585" i="20"/>
  <c r="C1585" i="20"/>
  <c r="B1585" i="20"/>
  <c r="D1584" i="20"/>
  <c r="C1584" i="20"/>
  <c r="B1584" i="20"/>
  <c r="D1583" i="20"/>
  <c r="C1583" i="20"/>
  <c r="B1583" i="20"/>
  <c r="D1582" i="20"/>
  <c r="C1582" i="20"/>
  <c r="B1582" i="20"/>
  <c r="D1581" i="20"/>
  <c r="C1581" i="20"/>
  <c r="B1581" i="20"/>
  <c r="D1580" i="20"/>
  <c r="C1580" i="20"/>
  <c r="B1580" i="20"/>
  <c r="D1579" i="20"/>
  <c r="C1579" i="20"/>
  <c r="B1579" i="20"/>
  <c r="D1578" i="20"/>
  <c r="C1578" i="20"/>
  <c r="B1578" i="20"/>
  <c r="D1577" i="20"/>
  <c r="C1577" i="20"/>
  <c r="B1577" i="20"/>
  <c r="D1576" i="20"/>
  <c r="C1576" i="20"/>
  <c r="B1576" i="20"/>
  <c r="D1575" i="20"/>
  <c r="C1575" i="20"/>
  <c r="B1575" i="20"/>
  <c r="D1574" i="20"/>
  <c r="C1574" i="20"/>
  <c r="B1574" i="20"/>
  <c r="D1573" i="20"/>
  <c r="C1573" i="20"/>
  <c r="B1573" i="20"/>
  <c r="D1572" i="20"/>
  <c r="C1572" i="20"/>
  <c r="B1572" i="20"/>
  <c r="D1571" i="20"/>
  <c r="C1571" i="20"/>
  <c r="B1571" i="20"/>
  <c r="D1570" i="20"/>
  <c r="C1570" i="20"/>
  <c r="B1570" i="20"/>
  <c r="D1569" i="20"/>
  <c r="C1569" i="20"/>
  <c r="B1569" i="20"/>
  <c r="D1568" i="20"/>
  <c r="C1568" i="20"/>
  <c r="B1568" i="20"/>
  <c r="D1567" i="20"/>
  <c r="C1567" i="20"/>
  <c r="B1567" i="20"/>
  <c r="D1566" i="20"/>
  <c r="C1566" i="20"/>
  <c r="B1566" i="20"/>
  <c r="D1565" i="20"/>
  <c r="C1565" i="20"/>
  <c r="B1565" i="20"/>
  <c r="D1564" i="20"/>
  <c r="C1564" i="20"/>
  <c r="B1564" i="20"/>
  <c r="D1563" i="20"/>
  <c r="C1563" i="20"/>
  <c r="B1563" i="20"/>
  <c r="D1562" i="20"/>
  <c r="C1562" i="20"/>
  <c r="B1562" i="20"/>
  <c r="D1561" i="20"/>
  <c r="C1561" i="20"/>
  <c r="B1561" i="20"/>
  <c r="D1560" i="20"/>
  <c r="C1560" i="20"/>
  <c r="B1560" i="20"/>
  <c r="D1559" i="20"/>
  <c r="C1559" i="20"/>
  <c r="B1559" i="20"/>
  <c r="D1558" i="20"/>
  <c r="C1558" i="20"/>
  <c r="B1558" i="20"/>
  <c r="D1557" i="20"/>
  <c r="C1557" i="20"/>
  <c r="B1557" i="20"/>
  <c r="D1556" i="20"/>
  <c r="C1556" i="20"/>
  <c r="B1556" i="20"/>
  <c r="D1555" i="20"/>
  <c r="C1555" i="20"/>
  <c r="B1555" i="20"/>
  <c r="D1554" i="20"/>
  <c r="C1554" i="20"/>
  <c r="B1554" i="20"/>
  <c r="D1553" i="20"/>
  <c r="C1553" i="20"/>
  <c r="B1553" i="20"/>
  <c r="D1552" i="20"/>
  <c r="C1552" i="20"/>
  <c r="B1552" i="20"/>
  <c r="D1551" i="20"/>
  <c r="C1551" i="20"/>
  <c r="B1551" i="20"/>
  <c r="D1550" i="20"/>
  <c r="C1550" i="20"/>
  <c r="B1550" i="20"/>
  <c r="D1549" i="20"/>
  <c r="C1549" i="20"/>
  <c r="B1549" i="20"/>
  <c r="D1548" i="20"/>
  <c r="C1548" i="20"/>
  <c r="B1548" i="20"/>
  <c r="D1547" i="20"/>
  <c r="C1547" i="20"/>
  <c r="B1547" i="20"/>
  <c r="D1546" i="20"/>
  <c r="C1546" i="20"/>
  <c r="B1546" i="20"/>
  <c r="D1545" i="20"/>
  <c r="C1545" i="20"/>
  <c r="B1545" i="20"/>
  <c r="D1544" i="20"/>
  <c r="C1544" i="20"/>
  <c r="B1544" i="20"/>
  <c r="D1543" i="20"/>
  <c r="C1543" i="20"/>
  <c r="B1543" i="20"/>
  <c r="D1542" i="20"/>
  <c r="C1542" i="20"/>
  <c r="B1542" i="20"/>
  <c r="D1541" i="20"/>
  <c r="C1541" i="20"/>
  <c r="B1541" i="20"/>
  <c r="D1540" i="20"/>
  <c r="C1540" i="20"/>
  <c r="B1540" i="20"/>
  <c r="D1539" i="20"/>
  <c r="C1539" i="20"/>
  <c r="B1539" i="20"/>
  <c r="D1538" i="20"/>
  <c r="C1538" i="20"/>
  <c r="B1538" i="20"/>
  <c r="D1537" i="20"/>
  <c r="C1537" i="20"/>
  <c r="B1537" i="20"/>
  <c r="D1536" i="20"/>
  <c r="C1536" i="20"/>
  <c r="B1536" i="20"/>
  <c r="D1535" i="20"/>
  <c r="C1535" i="20"/>
  <c r="B1535" i="20"/>
  <c r="D1534" i="20"/>
  <c r="C1534" i="20"/>
  <c r="B1534" i="20"/>
  <c r="D1533" i="20"/>
  <c r="C1533" i="20"/>
  <c r="B1533" i="20"/>
  <c r="D1532" i="20"/>
  <c r="C1532" i="20"/>
  <c r="B1532" i="20"/>
  <c r="D1531" i="20"/>
  <c r="C1531" i="20"/>
  <c r="B1531" i="20"/>
  <c r="D1530" i="20"/>
  <c r="C1530" i="20"/>
  <c r="B1530" i="20"/>
  <c r="D1529" i="20"/>
  <c r="C1529" i="20"/>
  <c r="B1529" i="20"/>
  <c r="D1528" i="20"/>
  <c r="C1528" i="20"/>
  <c r="B1528" i="20"/>
  <c r="D1527" i="20"/>
  <c r="C1527" i="20"/>
  <c r="B1527" i="20"/>
  <c r="D1526" i="20"/>
  <c r="C1526" i="20"/>
  <c r="B1526" i="20"/>
  <c r="D1525" i="20"/>
  <c r="C1525" i="20"/>
  <c r="B1525" i="20"/>
  <c r="D1524" i="20"/>
  <c r="C1524" i="20"/>
  <c r="B1524" i="20"/>
  <c r="D1523" i="20"/>
  <c r="C1523" i="20"/>
  <c r="B1523" i="20"/>
  <c r="D1522" i="20"/>
  <c r="C1522" i="20"/>
  <c r="B1522" i="20"/>
  <c r="D1521" i="20"/>
  <c r="C1521" i="20"/>
  <c r="B1521" i="20"/>
  <c r="D1520" i="20"/>
  <c r="C1520" i="20"/>
  <c r="B1520" i="20"/>
  <c r="D1519" i="20"/>
  <c r="C1519" i="20"/>
  <c r="B1519" i="20"/>
  <c r="D1518" i="20"/>
  <c r="C1518" i="20"/>
  <c r="B1518" i="20"/>
  <c r="D1517" i="20"/>
  <c r="C1517" i="20"/>
  <c r="B1517" i="20"/>
  <c r="D1516" i="20"/>
  <c r="C1516" i="20"/>
  <c r="B1516" i="20"/>
  <c r="D1515" i="20"/>
  <c r="C1515" i="20"/>
  <c r="B1515" i="20"/>
  <c r="D1514" i="20"/>
  <c r="C1514" i="20"/>
  <c r="B1514" i="20"/>
  <c r="D1513" i="20"/>
  <c r="C1513" i="20"/>
  <c r="B1513" i="20"/>
  <c r="D1512" i="20"/>
  <c r="C1512" i="20"/>
  <c r="B1512" i="20"/>
  <c r="D1511" i="20"/>
  <c r="C1511" i="20"/>
  <c r="B1511" i="20"/>
  <c r="D1510" i="20"/>
  <c r="C1510" i="20"/>
  <c r="B1510" i="20"/>
  <c r="D1509" i="20"/>
  <c r="C1509" i="20"/>
  <c r="B1509" i="20"/>
  <c r="D1508" i="20"/>
  <c r="C1508" i="20"/>
  <c r="B1508" i="20"/>
  <c r="D1507" i="20"/>
  <c r="C1507" i="20"/>
  <c r="B1507" i="20"/>
  <c r="D1506" i="20"/>
  <c r="C1506" i="20"/>
  <c r="B1506" i="20"/>
  <c r="D1505" i="20"/>
  <c r="C1505" i="20"/>
  <c r="B1505" i="20"/>
  <c r="D1504" i="20"/>
  <c r="C1504" i="20"/>
  <c r="B1504" i="20"/>
  <c r="D1503" i="20"/>
  <c r="C1503" i="20"/>
  <c r="B1503" i="20"/>
  <c r="D1502" i="20"/>
  <c r="C1502" i="20"/>
  <c r="B1502" i="20"/>
  <c r="D1501" i="20"/>
  <c r="C1501" i="20"/>
  <c r="B1501" i="20"/>
  <c r="D1500" i="20"/>
  <c r="C1500" i="20"/>
  <c r="B1500" i="20"/>
  <c r="D1499" i="20"/>
  <c r="C1499" i="20"/>
  <c r="B1499" i="20"/>
  <c r="D1498" i="20"/>
  <c r="C1498" i="20"/>
  <c r="B1498" i="20"/>
  <c r="D1497" i="20"/>
  <c r="C1497" i="20"/>
  <c r="B1497" i="20"/>
  <c r="D1496" i="20"/>
  <c r="C1496" i="20"/>
  <c r="B1496" i="20"/>
  <c r="D1495" i="20"/>
  <c r="C1495" i="20"/>
  <c r="B1495" i="20"/>
  <c r="D1494" i="20"/>
  <c r="C1494" i="20"/>
  <c r="B1494" i="20"/>
  <c r="D1493" i="20"/>
  <c r="C1493" i="20"/>
  <c r="B1493" i="20"/>
  <c r="D1492" i="20"/>
  <c r="C1492" i="20"/>
  <c r="B1492" i="20"/>
  <c r="D1491" i="20"/>
  <c r="C1491" i="20"/>
  <c r="B1491" i="20"/>
  <c r="D1490" i="20"/>
  <c r="C1490" i="20"/>
  <c r="B1490" i="20"/>
  <c r="D1489" i="20"/>
  <c r="C1489" i="20"/>
  <c r="B1489" i="20"/>
  <c r="D1488" i="20"/>
  <c r="C1488" i="20"/>
  <c r="B1488" i="20"/>
  <c r="D1487" i="20"/>
  <c r="C1487" i="20"/>
  <c r="B1487" i="20"/>
  <c r="D1486" i="20"/>
  <c r="C1486" i="20"/>
  <c r="B1486" i="20"/>
  <c r="D1485" i="20"/>
  <c r="C1485" i="20"/>
  <c r="B1485" i="20"/>
  <c r="D1484" i="20"/>
  <c r="C1484" i="20"/>
  <c r="B1484" i="20"/>
  <c r="D1483" i="20"/>
  <c r="C1483" i="20"/>
  <c r="B1483" i="20"/>
  <c r="D1482" i="20"/>
  <c r="C1482" i="20"/>
  <c r="B1482" i="20"/>
  <c r="D1481" i="20"/>
  <c r="C1481" i="20"/>
  <c r="B1481" i="20"/>
  <c r="D1480" i="20"/>
  <c r="C1480" i="20"/>
  <c r="B1480" i="20"/>
  <c r="D1479" i="20"/>
  <c r="C1479" i="20"/>
  <c r="B1479" i="20"/>
  <c r="D1478" i="20"/>
  <c r="C1478" i="20"/>
  <c r="B1478" i="20"/>
  <c r="D1477" i="20"/>
  <c r="C1477" i="20"/>
  <c r="B1477" i="20"/>
  <c r="D1476" i="20"/>
  <c r="C1476" i="20"/>
  <c r="B1476" i="20"/>
  <c r="D1475" i="20"/>
  <c r="C1475" i="20"/>
  <c r="B1475" i="20"/>
  <c r="D1474" i="20"/>
  <c r="C1474" i="20"/>
  <c r="B1474" i="20"/>
  <c r="D1473" i="20"/>
  <c r="C1473" i="20"/>
  <c r="B1473" i="20"/>
  <c r="D1472" i="20"/>
  <c r="C1472" i="20"/>
  <c r="B1472" i="20"/>
  <c r="D1471" i="20"/>
  <c r="C1471" i="20"/>
  <c r="B1471" i="20"/>
  <c r="D1470" i="20"/>
  <c r="C1470" i="20"/>
  <c r="B1470" i="20"/>
  <c r="D1469" i="20"/>
  <c r="C1469" i="20"/>
  <c r="B1469" i="20"/>
  <c r="D1468" i="20"/>
  <c r="C1468" i="20"/>
  <c r="B1468" i="20"/>
  <c r="D1467" i="20"/>
  <c r="C1467" i="20"/>
  <c r="B1467" i="20"/>
  <c r="D1466" i="20"/>
  <c r="C1466" i="20"/>
  <c r="B1466" i="20"/>
  <c r="D1465" i="20"/>
  <c r="C1465" i="20"/>
  <c r="B1465" i="20"/>
  <c r="D1464" i="20"/>
  <c r="C1464" i="20"/>
  <c r="B1464" i="20"/>
  <c r="D1463" i="20"/>
  <c r="C1463" i="20"/>
  <c r="B1463" i="20"/>
  <c r="D1462" i="20"/>
  <c r="C1462" i="20"/>
  <c r="B1462" i="20"/>
  <c r="D1461" i="20"/>
  <c r="C1461" i="20"/>
  <c r="B1461" i="20"/>
  <c r="D1460" i="20"/>
  <c r="C1460" i="20"/>
  <c r="B1460" i="20"/>
  <c r="D1459" i="20"/>
  <c r="C1459" i="20"/>
  <c r="B1459" i="20"/>
  <c r="D1458" i="20"/>
  <c r="C1458" i="20"/>
  <c r="B1458" i="20"/>
  <c r="D1457" i="20"/>
  <c r="C1457" i="20"/>
  <c r="B1457" i="20"/>
  <c r="D1456" i="20"/>
  <c r="C1456" i="20"/>
  <c r="B1456" i="20"/>
  <c r="D1455" i="20"/>
  <c r="C1455" i="20"/>
  <c r="B1455" i="20"/>
  <c r="D1454" i="20"/>
  <c r="C1454" i="20"/>
  <c r="B1454" i="20"/>
  <c r="D1453" i="20"/>
  <c r="C1453" i="20"/>
  <c r="B1453" i="20"/>
  <c r="D1452" i="20"/>
  <c r="C1452" i="20"/>
  <c r="B1452" i="20"/>
  <c r="D1451" i="20"/>
  <c r="C1451" i="20"/>
  <c r="B1451" i="20"/>
  <c r="D1450" i="20"/>
  <c r="C1450" i="20"/>
  <c r="B1450" i="20"/>
  <c r="D1449" i="20"/>
  <c r="C1449" i="20"/>
  <c r="B1449" i="20"/>
  <c r="D1448" i="20"/>
  <c r="C1448" i="20"/>
  <c r="B1448" i="20"/>
  <c r="D1447" i="20"/>
  <c r="C1447" i="20"/>
  <c r="B1447" i="20"/>
  <c r="D1446" i="20"/>
  <c r="C1446" i="20"/>
  <c r="B1446" i="20"/>
  <c r="D1445" i="20"/>
  <c r="C1445" i="20"/>
  <c r="B1445" i="20"/>
  <c r="D1444" i="20"/>
  <c r="C1444" i="20"/>
  <c r="B1444" i="20"/>
  <c r="D1443" i="20"/>
  <c r="C1443" i="20"/>
  <c r="B1443" i="20"/>
  <c r="D1442" i="20"/>
  <c r="C1442" i="20"/>
  <c r="B1442" i="20"/>
  <c r="D1441" i="20"/>
  <c r="C1441" i="20"/>
  <c r="B1441" i="20"/>
  <c r="D1440" i="20"/>
  <c r="C1440" i="20"/>
  <c r="B1440" i="20"/>
  <c r="D1439" i="20"/>
  <c r="C1439" i="20"/>
  <c r="B1439" i="20"/>
  <c r="D1438" i="20"/>
  <c r="C1438" i="20"/>
  <c r="B1438" i="20"/>
  <c r="D1437" i="20"/>
  <c r="C1437" i="20"/>
  <c r="B1437" i="20"/>
  <c r="D1436" i="20"/>
  <c r="C1436" i="20"/>
  <c r="B1436" i="20"/>
  <c r="D1435" i="20"/>
  <c r="C1435" i="20"/>
  <c r="B1435" i="20"/>
  <c r="D1434" i="20"/>
  <c r="C1434" i="20"/>
  <c r="B1434" i="20"/>
  <c r="D1433" i="20"/>
  <c r="C1433" i="20"/>
  <c r="B1433" i="20"/>
  <c r="D1432" i="20"/>
  <c r="C1432" i="20"/>
  <c r="B1432" i="20"/>
  <c r="D1431" i="20"/>
  <c r="C1431" i="20"/>
  <c r="B1431" i="20"/>
  <c r="D1430" i="20"/>
  <c r="C1430" i="20"/>
  <c r="B1430" i="20"/>
  <c r="D1429" i="20"/>
  <c r="C1429" i="20"/>
  <c r="B1429" i="20"/>
  <c r="D1428" i="20"/>
  <c r="C1428" i="20"/>
  <c r="B1428" i="20"/>
  <c r="D1427" i="20"/>
  <c r="C1427" i="20"/>
  <c r="B1427" i="20"/>
  <c r="D1426" i="20"/>
  <c r="C1426" i="20"/>
  <c r="B1426" i="20"/>
  <c r="D1425" i="20"/>
  <c r="C1425" i="20"/>
  <c r="B1425" i="20"/>
  <c r="D1424" i="20"/>
  <c r="C1424" i="20"/>
  <c r="B1424" i="20"/>
  <c r="D1423" i="20"/>
  <c r="C1423" i="20"/>
  <c r="B1423" i="20"/>
  <c r="D1422" i="20"/>
  <c r="C1422" i="20"/>
  <c r="B1422" i="20"/>
  <c r="D1421" i="20"/>
  <c r="C1421" i="20"/>
  <c r="B1421" i="20"/>
  <c r="D1420" i="20"/>
  <c r="C1420" i="20"/>
  <c r="B1420" i="20"/>
  <c r="D1419" i="20"/>
  <c r="C1419" i="20"/>
  <c r="B1419" i="20"/>
  <c r="D1418" i="20"/>
  <c r="C1418" i="20"/>
  <c r="B1418" i="20"/>
  <c r="D1417" i="20"/>
  <c r="C1417" i="20"/>
  <c r="B1417" i="20"/>
  <c r="D1416" i="20"/>
  <c r="C1416" i="20"/>
  <c r="B1416" i="20"/>
  <c r="D1415" i="20"/>
  <c r="C1415" i="20"/>
  <c r="B1415" i="20"/>
  <c r="D1414" i="20"/>
  <c r="C1414" i="20"/>
  <c r="B1414" i="20"/>
  <c r="D1413" i="20"/>
  <c r="C1413" i="20"/>
  <c r="B1413" i="20"/>
  <c r="D1412" i="20"/>
  <c r="C1412" i="20"/>
  <c r="B1412" i="20"/>
  <c r="D1411" i="20"/>
  <c r="C1411" i="20"/>
  <c r="B1411" i="20"/>
  <c r="D1410" i="20"/>
  <c r="C1410" i="20"/>
  <c r="B1410" i="20"/>
  <c r="D1409" i="20"/>
  <c r="C1409" i="20"/>
  <c r="B1409" i="20"/>
  <c r="D1408" i="20"/>
  <c r="C1408" i="20"/>
  <c r="B1408" i="20"/>
  <c r="D1407" i="20"/>
  <c r="C1407" i="20"/>
  <c r="B1407" i="20"/>
  <c r="D1406" i="20"/>
  <c r="C1406" i="20"/>
  <c r="B1406" i="20"/>
  <c r="D1405" i="20"/>
  <c r="C1405" i="20"/>
  <c r="B1405" i="20"/>
  <c r="D1404" i="20"/>
  <c r="C1404" i="20"/>
  <c r="B1404" i="20"/>
  <c r="D1403" i="20"/>
  <c r="C1403" i="20"/>
  <c r="B1403" i="20"/>
  <c r="D1402" i="20"/>
  <c r="C1402" i="20"/>
  <c r="B1402" i="20"/>
  <c r="D1401" i="20"/>
  <c r="C1401" i="20"/>
  <c r="B1401" i="20"/>
  <c r="D1400" i="20"/>
  <c r="C1400" i="20"/>
  <c r="B1400" i="20"/>
  <c r="D1399" i="20"/>
  <c r="C1399" i="20"/>
  <c r="B1399" i="20"/>
  <c r="D1398" i="20"/>
  <c r="C1398" i="20"/>
  <c r="B1398" i="20"/>
  <c r="D1397" i="20"/>
  <c r="C1397" i="20"/>
  <c r="B1397" i="20"/>
  <c r="D1396" i="20"/>
  <c r="C1396" i="20"/>
  <c r="B1396" i="20"/>
  <c r="D1395" i="20"/>
  <c r="C1395" i="20"/>
  <c r="B1395" i="20"/>
  <c r="D1394" i="20"/>
  <c r="C1394" i="20"/>
  <c r="B1394" i="20"/>
  <c r="D1393" i="20"/>
  <c r="C1393" i="20"/>
  <c r="B1393" i="20"/>
  <c r="D1392" i="20"/>
  <c r="C1392" i="20"/>
  <c r="B1392" i="20"/>
  <c r="D1391" i="20"/>
  <c r="C1391" i="20"/>
  <c r="B1391" i="20"/>
  <c r="D1390" i="20"/>
  <c r="C1390" i="20"/>
  <c r="B1390" i="20"/>
  <c r="D1389" i="20"/>
  <c r="C1389" i="20"/>
  <c r="B1389" i="20"/>
  <c r="D1388" i="20"/>
  <c r="C1388" i="20"/>
  <c r="B1388" i="20"/>
  <c r="D1387" i="20"/>
  <c r="C1387" i="20"/>
  <c r="B1387" i="20"/>
  <c r="D1386" i="20"/>
  <c r="C1386" i="20"/>
  <c r="B1386" i="20"/>
  <c r="D1385" i="20"/>
  <c r="C1385" i="20"/>
  <c r="B1385" i="20"/>
  <c r="D1384" i="20"/>
  <c r="C1384" i="20"/>
  <c r="B1384" i="20"/>
  <c r="D1383" i="20"/>
  <c r="C1383" i="20"/>
  <c r="B1383" i="20"/>
  <c r="D1382" i="20"/>
  <c r="C1382" i="20"/>
  <c r="B1382" i="20"/>
  <c r="D1381" i="20"/>
  <c r="C1381" i="20"/>
  <c r="B1381" i="20"/>
  <c r="D1380" i="20"/>
  <c r="C1380" i="20"/>
  <c r="B1380" i="20"/>
  <c r="D1379" i="20"/>
  <c r="C1379" i="20"/>
  <c r="B1379" i="20"/>
  <c r="D1378" i="20"/>
  <c r="C1378" i="20"/>
  <c r="B1378" i="20"/>
  <c r="D1377" i="20"/>
  <c r="C1377" i="20"/>
  <c r="B1377" i="20"/>
  <c r="D1376" i="20"/>
  <c r="C1376" i="20"/>
  <c r="B1376" i="20"/>
  <c r="D1375" i="20"/>
  <c r="C1375" i="20"/>
  <c r="B1375" i="20"/>
  <c r="D1374" i="20"/>
  <c r="C1374" i="20"/>
  <c r="B1374" i="20"/>
  <c r="D1373" i="20"/>
  <c r="C1373" i="20"/>
  <c r="B1373" i="20"/>
  <c r="D1372" i="20"/>
  <c r="C1372" i="20"/>
  <c r="B1372" i="20"/>
  <c r="D1371" i="20"/>
  <c r="C1371" i="20"/>
  <c r="B1371" i="20"/>
  <c r="D1370" i="20"/>
  <c r="C1370" i="20"/>
  <c r="B1370" i="20"/>
  <c r="D1369" i="20"/>
  <c r="C1369" i="20"/>
  <c r="B1369" i="20"/>
  <c r="D1368" i="20"/>
  <c r="C1368" i="20"/>
  <c r="B1368" i="20"/>
  <c r="D1367" i="20"/>
  <c r="C1367" i="20"/>
  <c r="B1367" i="20"/>
  <c r="D1366" i="20"/>
  <c r="C1366" i="20"/>
  <c r="B1366" i="20"/>
  <c r="D1365" i="20"/>
  <c r="C1365" i="20"/>
  <c r="B1365" i="20"/>
  <c r="D1364" i="20"/>
  <c r="C1364" i="20"/>
  <c r="B1364" i="20"/>
  <c r="D1363" i="20"/>
  <c r="C1363" i="20"/>
  <c r="B1363" i="20"/>
  <c r="D1362" i="20"/>
  <c r="C1362" i="20"/>
  <c r="B1362" i="20"/>
  <c r="D1361" i="20"/>
  <c r="C1361" i="20"/>
  <c r="B1361" i="20"/>
  <c r="D1360" i="20"/>
  <c r="C1360" i="20"/>
  <c r="B1360" i="20"/>
  <c r="D1359" i="20"/>
  <c r="C1359" i="20"/>
  <c r="B1359" i="20"/>
  <c r="D1358" i="20"/>
  <c r="C1358" i="20"/>
  <c r="B1358" i="20"/>
  <c r="D1357" i="20"/>
  <c r="C1357" i="20"/>
  <c r="B1357" i="20"/>
  <c r="D1356" i="20"/>
  <c r="C1356" i="20"/>
  <c r="B1356" i="20"/>
  <c r="D1355" i="20"/>
  <c r="C1355" i="20"/>
  <c r="B1355" i="20"/>
  <c r="D1354" i="20"/>
  <c r="C1354" i="20"/>
  <c r="B1354" i="20"/>
  <c r="D1353" i="20"/>
  <c r="C1353" i="20"/>
  <c r="B1353" i="20"/>
  <c r="D1352" i="20"/>
  <c r="C1352" i="20"/>
  <c r="B1352" i="20"/>
  <c r="D1351" i="20"/>
  <c r="C1351" i="20"/>
  <c r="B1351" i="20"/>
  <c r="D1350" i="20"/>
  <c r="C1350" i="20"/>
  <c r="B1350" i="20"/>
  <c r="D1349" i="20"/>
  <c r="C1349" i="20"/>
  <c r="B1349" i="20"/>
  <c r="D1348" i="20"/>
  <c r="C1348" i="20"/>
  <c r="B1348" i="20"/>
  <c r="D1347" i="20"/>
  <c r="C1347" i="20"/>
  <c r="B1347" i="20"/>
  <c r="D1346" i="20"/>
  <c r="C1346" i="20"/>
  <c r="B1346" i="20"/>
  <c r="D1345" i="20"/>
  <c r="C1345" i="20"/>
  <c r="B1345" i="20"/>
  <c r="D1344" i="20"/>
  <c r="C1344" i="20"/>
  <c r="B1344" i="20"/>
  <c r="D1343" i="20"/>
  <c r="C1343" i="20"/>
  <c r="B1343" i="20"/>
  <c r="D1342" i="20"/>
  <c r="C1342" i="20"/>
  <c r="B1342" i="20"/>
  <c r="D1341" i="20"/>
  <c r="C1341" i="20"/>
  <c r="B1341" i="20"/>
  <c r="D1340" i="20"/>
  <c r="C1340" i="20"/>
  <c r="B1340" i="20"/>
  <c r="D1339" i="20"/>
  <c r="C1339" i="20"/>
  <c r="B1339" i="20"/>
  <c r="D1338" i="20"/>
  <c r="C1338" i="20"/>
  <c r="B1338" i="20"/>
  <c r="D1337" i="20"/>
  <c r="C1337" i="20"/>
  <c r="B1337" i="20"/>
  <c r="D1336" i="20"/>
  <c r="C1336" i="20"/>
  <c r="B1336" i="20"/>
  <c r="D1335" i="20"/>
  <c r="C1335" i="20"/>
  <c r="B1335" i="20"/>
  <c r="D1334" i="20"/>
  <c r="C1334" i="20"/>
  <c r="B1334" i="20"/>
  <c r="D1333" i="20"/>
  <c r="C1333" i="20"/>
  <c r="B1333" i="20"/>
  <c r="D1332" i="20"/>
  <c r="C1332" i="20"/>
  <c r="B1332" i="20"/>
  <c r="D1331" i="20"/>
  <c r="C1331" i="20"/>
  <c r="B1331" i="20"/>
  <c r="D1330" i="20"/>
  <c r="C1330" i="20"/>
  <c r="B1330" i="20"/>
  <c r="D1329" i="20"/>
  <c r="C1329" i="20"/>
  <c r="B1329" i="20"/>
  <c r="D1328" i="20"/>
  <c r="C1328" i="20"/>
  <c r="B1328" i="20"/>
  <c r="D1327" i="20"/>
  <c r="C1327" i="20"/>
  <c r="B1327" i="20"/>
  <c r="D1326" i="20"/>
  <c r="C1326" i="20"/>
  <c r="B1326" i="20"/>
  <c r="D1325" i="20"/>
  <c r="C1325" i="20"/>
  <c r="B1325" i="20"/>
  <c r="D1324" i="20"/>
  <c r="C1324" i="20"/>
  <c r="B1324" i="20"/>
  <c r="D1323" i="20"/>
  <c r="C1323" i="20"/>
  <c r="B1323" i="20"/>
  <c r="D1322" i="20"/>
  <c r="C1322" i="20"/>
  <c r="B1322" i="20"/>
  <c r="D1321" i="20"/>
  <c r="C1321" i="20"/>
  <c r="B1321" i="20"/>
  <c r="D1320" i="20"/>
  <c r="C1320" i="20"/>
  <c r="B1320" i="20"/>
  <c r="D1319" i="20"/>
  <c r="C1319" i="20"/>
  <c r="B1319" i="20"/>
  <c r="D1318" i="20"/>
  <c r="C1318" i="20"/>
  <c r="B1318" i="20"/>
  <c r="D1317" i="20"/>
  <c r="C1317" i="20"/>
  <c r="B1317" i="20"/>
  <c r="D1316" i="20"/>
  <c r="C1316" i="20"/>
  <c r="B1316" i="20"/>
  <c r="D1315" i="20"/>
  <c r="C1315" i="20"/>
  <c r="B1315" i="20"/>
  <c r="D1314" i="20"/>
  <c r="C1314" i="20"/>
  <c r="B1314" i="20"/>
  <c r="D1313" i="20"/>
  <c r="C1313" i="20"/>
  <c r="B1313" i="20"/>
  <c r="D1312" i="20"/>
  <c r="C1312" i="20"/>
  <c r="B1312" i="20"/>
  <c r="D1311" i="20"/>
  <c r="C1311" i="20"/>
  <c r="B1311" i="20"/>
  <c r="D1310" i="20"/>
  <c r="C1310" i="20"/>
  <c r="B1310" i="20"/>
  <c r="D1309" i="20"/>
  <c r="C1309" i="20"/>
  <c r="B1309" i="20"/>
  <c r="D1308" i="20"/>
  <c r="C1308" i="20"/>
  <c r="B1308" i="20"/>
  <c r="D1307" i="20"/>
  <c r="C1307" i="20"/>
  <c r="B1307" i="20"/>
  <c r="D1306" i="20"/>
  <c r="C1306" i="20"/>
  <c r="B1306" i="20"/>
  <c r="D1305" i="20"/>
  <c r="C1305" i="20"/>
  <c r="B1305" i="20"/>
  <c r="D1304" i="20"/>
  <c r="C1304" i="20"/>
  <c r="B1304" i="20"/>
  <c r="D1303" i="20"/>
  <c r="C1303" i="20"/>
  <c r="B1303" i="20"/>
  <c r="D1302" i="20"/>
  <c r="C1302" i="20"/>
  <c r="B1302" i="20"/>
  <c r="D1301" i="20"/>
  <c r="C1301" i="20"/>
  <c r="B1301" i="20"/>
  <c r="D1300" i="20"/>
  <c r="C1300" i="20"/>
  <c r="B1300" i="20"/>
  <c r="D1299" i="20"/>
  <c r="C1299" i="20"/>
  <c r="B1299" i="20"/>
  <c r="D1298" i="20"/>
  <c r="C1298" i="20"/>
  <c r="B1298" i="20"/>
  <c r="D1297" i="20"/>
  <c r="C1297" i="20"/>
  <c r="B1297" i="20"/>
  <c r="D1296" i="20"/>
  <c r="C1296" i="20"/>
  <c r="B1296" i="20"/>
  <c r="D1295" i="20"/>
  <c r="C1295" i="20"/>
  <c r="B1295" i="20"/>
  <c r="D1294" i="20"/>
  <c r="C1294" i="20"/>
  <c r="B1294" i="20"/>
  <c r="D1293" i="20"/>
  <c r="C1293" i="20"/>
  <c r="B1293" i="20"/>
  <c r="D1292" i="20"/>
  <c r="C1292" i="20"/>
  <c r="B1292" i="20"/>
  <c r="D1291" i="20"/>
  <c r="C1291" i="20"/>
  <c r="B1291" i="20"/>
  <c r="D1290" i="20"/>
  <c r="C1290" i="20"/>
  <c r="B1290" i="20"/>
  <c r="D1289" i="20"/>
  <c r="C1289" i="20"/>
  <c r="B1289" i="20"/>
  <c r="D1288" i="20"/>
  <c r="C1288" i="20"/>
  <c r="B1288" i="20"/>
  <c r="D1287" i="20"/>
  <c r="C1287" i="20"/>
  <c r="B1287" i="20"/>
  <c r="D1286" i="20"/>
  <c r="C1286" i="20"/>
  <c r="B1286" i="20"/>
  <c r="D1285" i="20"/>
  <c r="C1285" i="20"/>
  <c r="B1285" i="20"/>
  <c r="D1284" i="20"/>
  <c r="C1284" i="20"/>
  <c r="B1284" i="20"/>
  <c r="D1283" i="20"/>
  <c r="C1283" i="20"/>
  <c r="B1283" i="20"/>
  <c r="D1282" i="20"/>
  <c r="C1282" i="20"/>
  <c r="B1282" i="20"/>
  <c r="D1281" i="20"/>
  <c r="C1281" i="20"/>
  <c r="B1281" i="20"/>
  <c r="D1280" i="20"/>
  <c r="C1280" i="20"/>
  <c r="B1280" i="20"/>
  <c r="D1279" i="20"/>
  <c r="C1279" i="20"/>
  <c r="B1279" i="20"/>
  <c r="D1278" i="20"/>
  <c r="C1278" i="20"/>
  <c r="B1278" i="20"/>
  <c r="D1277" i="20"/>
  <c r="C1277" i="20"/>
  <c r="B1277" i="20"/>
  <c r="D1276" i="20"/>
  <c r="C1276" i="20"/>
  <c r="B1276" i="20"/>
  <c r="D1275" i="20"/>
  <c r="C1275" i="20"/>
  <c r="B1275" i="20"/>
  <c r="D1274" i="20"/>
  <c r="C1274" i="20"/>
  <c r="B1274" i="20"/>
  <c r="D1273" i="20"/>
  <c r="C1273" i="20"/>
  <c r="B1273" i="20"/>
  <c r="D1272" i="20"/>
  <c r="C1272" i="20"/>
  <c r="B1272" i="20"/>
  <c r="D1271" i="20"/>
  <c r="C1271" i="20"/>
  <c r="B1271" i="20"/>
  <c r="D1270" i="20"/>
  <c r="C1270" i="20"/>
  <c r="B1270" i="20"/>
  <c r="D1269" i="20"/>
  <c r="C1269" i="20"/>
  <c r="B1269" i="20"/>
  <c r="D1268" i="20"/>
  <c r="C1268" i="20"/>
  <c r="B1268" i="20"/>
  <c r="D1267" i="20"/>
  <c r="C1267" i="20"/>
  <c r="B1267" i="20"/>
  <c r="D1266" i="20"/>
  <c r="C1266" i="20"/>
  <c r="B1266" i="20"/>
  <c r="D1265" i="20"/>
  <c r="C1265" i="20"/>
  <c r="B1265" i="20"/>
  <c r="D1264" i="20"/>
  <c r="C1264" i="20"/>
  <c r="B1264" i="20"/>
  <c r="D1263" i="20"/>
  <c r="C1263" i="20"/>
  <c r="B1263" i="20"/>
  <c r="D1262" i="20"/>
  <c r="C1262" i="20"/>
  <c r="B1262" i="20"/>
  <c r="D1261" i="20"/>
  <c r="C1261" i="20"/>
  <c r="B1261" i="20"/>
  <c r="D1260" i="20"/>
  <c r="C1260" i="20"/>
  <c r="B1260" i="20"/>
  <c r="D1259" i="20"/>
  <c r="C1259" i="20"/>
  <c r="B1259" i="20"/>
  <c r="D1258" i="20"/>
  <c r="C1258" i="20"/>
  <c r="B1258" i="20"/>
  <c r="D1257" i="20"/>
  <c r="C1257" i="20"/>
  <c r="B1257" i="20"/>
  <c r="D1256" i="20"/>
  <c r="C1256" i="20"/>
  <c r="B1256" i="20"/>
  <c r="D1255" i="20"/>
  <c r="C1255" i="20"/>
  <c r="B1255" i="20"/>
  <c r="D1254" i="20"/>
  <c r="C1254" i="20"/>
  <c r="B1254" i="20"/>
  <c r="D1253" i="20"/>
  <c r="C1253" i="20"/>
  <c r="B1253" i="20"/>
  <c r="D1252" i="20"/>
  <c r="C1252" i="20"/>
  <c r="B1252" i="20"/>
  <c r="D1251" i="20"/>
  <c r="C1251" i="20"/>
  <c r="B1251" i="20"/>
  <c r="D1250" i="20"/>
  <c r="C1250" i="20"/>
  <c r="B1250" i="20"/>
  <c r="D1249" i="20"/>
  <c r="C1249" i="20"/>
  <c r="B1249" i="20"/>
  <c r="D1248" i="20"/>
  <c r="C1248" i="20"/>
  <c r="B1248" i="20"/>
  <c r="D1247" i="20"/>
  <c r="C1247" i="20"/>
  <c r="B1247" i="20"/>
  <c r="D1246" i="20"/>
  <c r="C1246" i="20"/>
  <c r="B1246" i="20"/>
  <c r="D1245" i="20"/>
  <c r="C1245" i="20"/>
  <c r="B1245" i="20"/>
  <c r="D1244" i="20"/>
  <c r="C1244" i="20"/>
  <c r="B1244" i="20"/>
  <c r="D1243" i="20"/>
  <c r="C1243" i="20"/>
  <c r="B1243" i="20"/>
  <c r="D1242" i="20"/>
  <c r="C1242" i="20"/>
  <c r="B1242" i="20"/>
  <c r="D1241" i="20"/>
  <c r="C1241" i="20"/>
  <c r="B1241" i="20"/>
  <c r="D1240" i="20"/>
  <c r="C1240" i="20"/>
  <c r="B1240" i="20"/>
  <c r="D1239" i="20"/>
  <c r="C1239" i="20"/>
  <c r="B1239" i="20"/>
  <c r="D1238" i="20"/>
  <c r="C1238" i="20"/>
  <c r="B1238" i="20"/>
  <c r="D1237" i="20"/>
  <c r="C1237" i="20"/>
  <c r="B1237" i="20"/>
  <c r="D1236" i="20"/>
  <c r="C1236" i="20"/>
  <c r="B1236" i="20"/>
  <c r="D1235" i="20"/>
  <c r="C1235" i="20"/>
  <c r="B1235" i="20"/>
  <c r="D1234" i="20"/>
  <c r="C1234" i="20"/>
  <c r="B1234" i="20"/>
  <c r="D1233" i="20"/>
  <c r="C1233" i="20"/>
  <c r="B1233" i="20"/>
  <c r="D1232" i="20"/>
  <c r="C1232" i="20"/>
  <c r="B1232" i="20"/>
  <c r="D1231" i="20"/>
  <c r="C1231" i="20"/>
  <c r="B1231" i="20"/>
  <c r="D1230" i="20"/>
  <c r="C1230" i="20"/>
  <c r="B1230" i="20"/>
  <c r="D1229" i="20"/>
  <c r="C1229" i="20"/>
  <c r="B1229" i="20"/>
  <c r="D1228" i="20"/>
  <c r="C1228" i="20"/>
  <c r="B1228" i="20"/>
  <c r="D1227" i="20"/>
  <c r="C1227" i="20"/>
  <c r="B1227" i="20"/>
  <c r="D1226" i="20"/>
  <c r="C1226" i="20"/>
  <c r="B1226" i="20"/>
  <c r="D1225" i="20"/>
  <c r="C1225" i="20"/>
  <c r="B1225" i="20"/>
  <c r="D1224" i="20"/>
  <c r="C1224" i="20"/>
  <c r="B1224" i="20"/>
  <c r="D1223" i="20"/>
  <c r="C1223" i="20"/>
  <c r="B1223" i="20"/>
  <c r="D1222" i="20"/>
  <c r="C1222" i="20"/>
  <c r="B1222" i="20"/>
  <c r="D1221" i="20"/>
  <c r="C1221" i="20"/>
  <c r="B1221" i="20"/>
  <c r="D1220" i="20"/>
  <c r="C1220" i="20"/>
  <c r="B1220" i="20"/>
  <c r="D1219" i="20"/>
  <c r="C1219" i="20"/>
  <c r="B1219" i="20"/>
  <c r="D1218" i="20"/>
  <c r="C1218" i="20"/>
  <c r="B1218" i="20"/>
  <c r="D1217" i="20"/>
  <c r="C1217" i="20"/>
  <c r="B1217" i="20"/>
  <c r="D1216" i="20"/>
  <c r="C1216" i="20"/>
  <c r="B1216" i="20"/>
  <c r="D1215" i="20"/>
  <c r="C1215" i="20"/>
  <c r="B1215" i="20"/>
  <c r="D1214" i="20"/>
  <c r="C1214" i="20"/>
  <c r="B1214" i="20"/>
  <c r="D1213" i="20"/>
  <c r="C1213" i="20"/>
  <c r="B1213" i="20"/>
  <c r="D1212" i="20"/>
  <c r="C1212" i="20"/>
  <c r="B1212" i="20"/>
  <c r="D1211" i="20"/>
  <c r="C1211" i="20"/>
  <c r="B1211" i="20"/>
  <c r="D1210" i="20"/>
  <c r="C1210" i="20"/>
  <c r="B1210" i="20"/>
  <c r="D1209" i="20"/>
  <c r="C1209" i="20"/>
  <c r="B1209" i="20"/>
  <c r="D1208" i="20"/>
  <c r="C1208" i="20"/>
  <c r="B1208" i="20"/>
  <c r="D1207" i="20"/>
  <c r="C1207" i="20"/>
  <c r="B1207" i="20"/>
  <c r="D1206" i="20"/>
  <c r="C1206" i="20"/>
  <c r="B1206" i="20"/>
  <c r="D1205" i="20"/>
  <c r="C1205" i="20"/>
  <c r="B1205" i="20"/>
  <c r="D1204" i="20"/>
  <c r="C1204" i="20"/>
  <c r="B1204" i="20"/>
  <c r="D1203" i="20"/>
  <c r="C1203" i="20"/>
  <c r="B1203" i="20"/>
  <c r="D1202" i="20"/>
  <c r="C1202" i="20"/>
  <c r="B1202" i="20"/>
  <c r="D1201" i="20"/>
  <c r="C1201" i="20"/>
  <c r="B1201" i="20"/>
  <c r="D1200" i="20"/>
  <c r="C1200" i="20"/>
  <c r="B1200" i="20"/>
  <c r="D1199" i="20"/>
  <c r="C1199" i="20"/>
  <c r="B1199" i="20"/>
  <c r="D1198" i="20"/>
  <c r="C1198" i="20"/>
  <c r="B1198" i="20"/>
  <c r="D1197" i="20"/>
  <c r="C1197" i="20"/>
  <c r="B1197" i="20"/>
  <c r="D1196" i="20"/>
  <c r="C1196" i="20"/>
  <c r="B1196" i="20"/>
  <c r="D1195" i="20"/>
  <c r="C1195" i="20"/>
  <c r="B1195" i="20"/>
  <c r="D1194" i="20"/>
  <c r="C1194" i="20"/>
  <c r="B1194" i="20"/>
  <c r="D1193" i="20"/>
  <c r="C1193" i="20"/>
  <c r="B1193" i="20"/>
  <c r="D1192" i="20"/>
  <c r="C1192" i="20"/>
  <c r="B1192" i="20"/>
  <c r="D1191" i="20"/>
  <c r="C1191" i="20"/>
  <c r="B1191" i="20"/>
  <c r="D1190" i="20"/>
  <c r="C1190" i="20"/>
  <c r="B1190" i="20"/>
  <c r="D1189" i="20"/>
  <c r="C1189" i="20"/>
  <c r="B1189" i="20"/>
  <c r="D1188" i="20"/>
  <c r="C1188" i="20"/>
  <c r="B1188" i="20"/>
  <c r="D1187" i="20"/>
  <c r="C1187" i="20"/>
  <c r="B1187" i="20"/>
  <c r="D1186" i="20"/>
  <c r="C1186" i="20"/>
  <c r="B1186" i="20"/>
  <c r="D1185" i="20"/>
  <c r="C1185" i="20"/>
  <c r="B1185" i="20"/>
  <c r="D1184" i="20"/>
  <c r="C1184" i="20"/>
  <c r="B1184" i="20"/>
  <c r="D1183" i="20"/>
  <c r="C1183" i="20"/>
  <c r="B1183" i="20"/>
  <c r="D1182" i="20"/>
  <c r="C1182" i="20"/>
  <c r="B1182" i="20"/>
  <c r="D1181" i="20"/>
  <c r="C1181" i="20"/>
  <c r="B1181" i="20"/>
  <c r="D1180" i="20"/>
  <c r="C1180" i="20"/>
  <c r="B1180" i="20"/>
  <c r="D1179" i="20"/>
  <c r="C1179" i="20"/>
  <c r="B1179" i="20"/>
  <c r="D1178" i="20"/>
  <c r="C1178" i="20"/>
  <c r="B1178" i="20"/>
  <c r="D1177" i="20"/>
  <c r="C1177" i="20"/>
  <c r="B1177" i="20"/>
  <c r="D1176" i="20"/>
  <c r="C1176" i="20"/>
  <c r="B1176" i="20"/>
  <c r="D1175" i="20"/>
  <c r="C1175" i="20"/>
  <c r="B1175" i="20"/>
  <c r="D1174" i="20"/>
  <c r="C1174" i="20"/>
  <c r="B1174" i="20"/>
  <c r="D1173" i="20"/>
  <c r="C1173" i="20"/>
  <c r="B1173" i="20"/>
  <c r="D1172" i="20"/>
  <c r="C1172" i="20"/>
  <c r="B1172" i="20"/>
  <c r="D1171" i="20"/>
  <c r="C1171" i="20"/>
  <c r="B1171" i="20"/>
  <c r="D1170" i="20"/>
  <c r="C1170" i="20"/>
  <c r="B1170" i="20"/>
  <c r="D1169" i="20"/>
  <c r="C1169" i="20"/>
  <c r="B1169" i="20"/>
  <c r="D1168" i="20"/>
  <c r="C1168" i="20"/>
  <c r="B1168" i="20"/>
  <c r="D1167" i="20"/>
  <c r="C1167" i="20"/>
  <c r="B1167" i="20"/>
  <c r="D1166" i="20"/>
  <c r="C1166" i="20"/>
  <c r="B1166" i="20"/>
  <c r="D1165" i="20"/>
  <c r="C1165" i="20"/>
  <c r="B1165" i="20"/>
  <c r="D1164" i="20"/>
  <c r="C1164" i="20"/>
  <c r="B1164" i="20"/>
  <c r="D1163" i="20"/>
  <c r="C1163" i="20"/>
  <c r="B1163" i="20"/>
  <c r="D1162" i="20"/>
  <c r="C1162" i="20"/>
  <c r="B1162" i="20"/>
  <c r="D1161" i="20"/>
  <c r="C1161" i="20"/>
  <c r="B1161" i="20"/>
  <c r="D1160" i="20"/>
  <c r="C1160" i="20"/>
  <c r="B1160" i="20"/>
  <c r="D1159" i="20"/>
  <c r="C1159" i="20"/>
  <c r="B1159" i="20"/>
  <c r="D1158" i="20"/>
  <c r="C1158" i="20"/>
  <c r="B1158" i="20"/>
  <c r="D1157" i="20"/>
  <c r="C1157" i="20"/>
  <c r="B1157" i="20"/>
  <c r="D1156" i="20"/>
  <c r="C1156" i="20"/>
  <c r="B1156" i="20"/>
  <c r="D1155" i="20"/>
  <c r="C1155" i="20"/>
  <c r="B1155" i="20"/>
  <c r="D1154" i="20"/>
  <c r="C1154" i="20"/>
  <c r="B1154" i="20"/>
  <c r="D1153" i="20"/>
  <c r="C1153" i="20"/>
  <c r="B1153" i="20"/>
  <c r="D1152" i="20"/>
  <c r="C1152" i="20"/>
  <c r="B1152" i="20"/>
  <c r="D1151" i="20"/>
  <c r="C1151" i="20"/>
  <c r="B1151" i="20"/>
  <c r="D1150" i="20"/>
  <c r="C1150" i="20"/>
  <c r="B1150" i="20"/>
  <c r="D1149" i="20"/>
  <c r="C1149" i="20"/>
  <c r="B1149" i="20"/>
  <c r="D1148" i="20"/>
  <c r="C1148" i="20"/>
  <c r="B1148" i="20"/>
  <c r="D1147" i="20"/>
  <c r="C1147" i="20"/>
  <c r="B1147" i="20"/>
  <c r="D1146" i="20"/>
  <c r="C1146" i="20"/>
  <c r="B1146" i="20"/>
  <c r="D1145" i="20"/>
  <c r="C1145" i="20"/>
  <c r="B1145" i="20"/>
  <c r="D1144" i="20"/>
  <c r="C1144" i="20"/>
  <c r="B1144" i="20"/>
  <c r="D1143" i="20"/>
  <c r="C1143" i="20"/>
  <c r="B1143" i="20"/>
  <c r="D1142" i="20"/>
  <c r="C1142" i="20"/>
  <c r="B1142" i="20"/>
  <c r="D1141" i="20"/>
  <c r="C1141" i="20"/>
  <c r="B1141" i="20"/>
  <c r="D1140" i="20"/>
  <c r="C1140" i="20"/>
  <c r="B1140" i="20"/>
  <c r="D1139" i="20"/>
  <c r="C1139" i="20"/>
  <c r="B1139" i="20"/>
  <c r="D1138" i="20"/>
  <c r="C1138" i="20"/>
  <c r="B1138" i="20"/>
  <c r="D1137" i="20"/>
  <c r="C1137" i="20"/>
  <c r="B1137" i="20"/>
  <c r="D1136" i="20"/>
  <c r="C1136" i="20"/>
  <c r="B1136" i="20"/>
  <c r="D1135" i="20"/>
  <c r="C1135" i="20"/>
  <c r="B1135" i="20"/>
  <c r="D1134" i="20"/>
  <c r="C1134" i="20"/>
  <c r="B1134" i="20"/>
  <c r="D1133" i="20"/>
  <c r="C1133" i="20"/>
  <c r="B1133" i="20"/>
  <c r="D1132" i="20"/>
  <c r="C1132" i="20"/>
  <c r="B1132" i="20"/>
  <c r="D1131" i="20"/>
  <c r="C1131" i="20"/>
  <c r="B1131" i="20"/>
  <c r="D1130" i="20"/>
  <c r="C1130" i="20"/>
  <c r="B1130" i="20"/>
  <c r="D1129" i="20"/>
  <c r="C1129" i="20"/>
  <c r="B1129" i="20"/>
  <c r="D1128" i="20"/>
  <c r="C1128" i="20"/>
  <c r="B1128" i="20"/>
  <c r="D1127" i="20"/>
  <c r="C1127" i="20"/>
  <c r="B1127" i="20"/>
  <c r="D1126" i="20"/>
  <c r="C1126" i="20"/>
  <c r="B1126" i="20"/>
  <c r="D1125" i="20"/>
  <c r="C1125" i="20"/>
  <c r="B1125" i="20"/>
  <c r="D1124" i="20"/>
  <c r="C1124" i="20"/>
  <c r="B1124" i="20"/>
  <c r="D1123" i="20"/>
  <c r="C1123" i="20"/>
  <c r="B1123" i="20"/>
  <c r="D1122" i="20"/>
  <c r="C1122" i="20"/>
  <c r="B1122" i="20"/>
  <c r="D1121" i="20"/>
  <c r="C1121" i="20"/>
  <c r="B1121" i="20"/>
  <c r="D1120" i="20"/>
  <c r="C1120" i="20"/>
  <c r="B1120" i="20"/>
  <c r="D1119" i="20"/>
  <c r="C1119" i="20"/>
  <c r="B1119" i="20"/>
  <c r="D1118" i="20"/>
  <c r="C1118" i="20"/>
  <c r="B1118" i="20"/>
  <c r="D1117" i="20"/>
  <c r="C1117" i="20"/>
  <c r="B1117" i="20"/>
  <c r="D1116" i="20"/>
  <c r="C1116" i="20"/>
  <c r="B1116" i="20"/>
  <c r="D1115" i="20"/>
  <c r="C1115" i="20"/>
  <c r="B1115" i="20"/>
  <c r="D1114" i="20"/>
  <c r="C1114" i="20"/>
  <c r="B1114" i="20"/>
  <c r="D1113" i="20"/>
  <c r="C1113" i="20"/>
  <c r="B1113" i="20"/>
  <c r="D1112" i="20"/>
  <c r="C1112" i="20"/>
  <c r="B1112" i="20"/>
  <c r="D1111" i="20"/>
  <c r="C1111" i="20"/>
  <c r="B1111" i="20"/>
  <c r="D1110" i="20"/>
  <c r="C1110" i="20"/>
  <c r="B1110" i="20"/>
  <c r="D1109" i="20"/>
  <c r="C1109" i="20"/>
  <c r="B1109" i="20"/>
  <c r="D1108" i="20"/>
  <c r="C1108" i="20"/>
  <c r="B1108" i="20"/>
  <c r="D1107" i="20"/>
  <c r="C1107" i="20"/>
  <c r="B1107" i="20"/>
  <c r="D1106" i="20"/>
  <c r="C1106" i="20"/>
  <c r="B1106" i="20"/>
  <c r="D1105" i="20"/>
  <c r="C1105" i="20"/>
  <c r="B1105" i="20"/>
  <c r="D1104" i="20"/>
  <c r="C1104" i="20"/>
  <c r="B1104" i="20"/>
  <c r="D1103" i="20"/>
  <c r="C1103" i="20"/>
  <c r="B1103" i="20"/>
  <c r="D1102" i="20"/>
  <c r="C1102" i="20"/>
  <c r="B1102" i="20"/>
  <c r="D1101" i="20"/>
  <c r="C1101" i="20"/>
  <c r="B1101" i="20"/>
  <c r="D1100" i="20"/>
  <c r="C1100" i="20"/>
  <c r="B1100" i="20"/>
  <c r="D1099" i="20"/>
  <c r="C1099" i="20"/>
  <c r="B1099" i="20"/>
  <c r="D1098" i="20"/>
  <c r="C1098" i="20"/>
  <c r="B1098" i="20"/>
  <c r="D1097" i="20"/>
  <c r="C1097" i="20"/>
  <c r="B1097" i="20"/>
  <c r="D1096" i="20"/>
  <c r="C1096" i="20"/>
  <c r="B1096" i="20"/>
  <c r="D1095" i="20"/>
  <c r="C1095" i="20"/>
  <c r="B1095" i="20"/>
  <c r="D1094" i="20"/>
  <c r="C1094" i="20"/>
  <c r="B1094" i="20"/>
  <c r="D1093" i="20"/>
  <c r="C1093" i="20"/>
  <c r="B1093" i="20"/>
  <c r="D1092" i="20"/>
  <c r="C1092" i="20"/>
  <c r="B1092" i="20"/>
  <c r="D1091" i="20"/>
  <c r="C1091" i="20"/>
  <c r="B1091" i="20"/>
  <c r="D1090" i="20"/>
  <c r="C1090" i="20"/>
  <c r="B1090" i="20"/>
  <c r="D1089" i="20"/>
  <c r="C1089" i="20"/>
  <c r="B1089" i="20"/>
  <c r="D1088" i="20"/>
  <c r="C1088" i="20"/>
  <c r="B1088" i="20"/>
  <c r="D1087" i="20"/>
  <c r="C1087" i="20"/>
  <c r="B1087" i="20"/>
  <c r="D1086" i="20"/>
  <c r="C1086" i="20"/>
  <c r="B1086" i="20"/>
  <c r="D1085" i="20"/>
  <c r="C1085" i="20"/>
  <c r="B1085" i="20"/>
  <c r="D1084" i="20"/>
  <c r="C1084" i="20"/>
  <c r="B1084" i="20"/>
  <c r="D1083" i="20"/>
  <c r="C1083" i="20"/>
  <c r="B1083" i="20"/>
  <c r="D1082" i="20"/>
  <c r="C1082" i="20"/>
  <c r="B1082" i="20"/>
  <c r="D1081" i="20"/>
  <c r="C1081" i="20"/>
  <c r="B1081" i="20"/>
  <c r="D1080" i="20"/>
  <c r="C1080" i="20"/>
  <c r="B1080" i="20"/>
  <c r="D1079" i="20"/>
  <c r="C1079" i="20"/>
  <c r="B1079" i="20"/>
  <c r="D1078" i="20"/>
  <c r="C1078" i="20"/>
  <c r="B1078" i="20"/>
  <c r="D1077" i="20"/>
  <c r="C1077" i="20"/>
  <c r="B1077" i="20"/>
  <c r="D1076" i="20"/>
  <c r="C1076" i="20"/>
  <c r="B1076" i="20"/>
  <c r="D1075" i="20"/>
  <c r="C1075" i="20"/>
  <c r="B1075" i="20"/>
  <c r="D1074" i="20"/>
  <c r="C1074" i="20"/>
  <c r="B1074" i="20"/>
  <c r="D1073" i="20"/>
  <c r="C1073" i="20"/>
  <c r="B1073" i="20"/>
  <c r="D1072" i="20"/>
  <c r="C1072" i="20"/>
  <c r="B1072" i="20"/>
  <c r="D1071" i="20"/>
  <c r="C1071" i="20"/>
  <c r="B1071" i="20"/>
  <c r="D1070" i="20"/>
  <c r="C1070" i="20"/>
  <c r="B1070" i="20"/>
  <c r="D1069" i="20"/>
  <c r="C1069" i="20"/>
  <c r="B1069" i="20"/>
  <c r="D1068" i="20"/>
  <c r="C1068" i="20"/>
  <c r="B1068" i="20"/>
  <c r="D1067" i="20"/>
  <c r="C1067" i="20"/>
  <c r="B1067" i="20"/>
  <c r="D1066" i="20"/>
  <c r="C1066" i="20"/>
  <c r="B1066" i="20"/>
  <c r="D1065" i="20"/>
  <c r="C1065" i="20"/>
  <c r="B1065" i="20"/>
  <c r="D1064" i="20"/>
  <c r="C1064" i="20"/>
  <c r="B1064" i="20"/>
  <c r="D1063" i="20"/>
  <c r="C1063" i="20"/>
  <c r="B1063" i="20"/>
  <c r="D1062" i="20"/>
  <c r="C1062" i="20"/>
  <c r="B1062" i="20"/>
  <c r="D1061" i="20"/>
  <c r="C1061" i="20"/>
  <c r="B1061" i="20"/>
  <c r="D1060" i="20"/>
  <c r="C1060" i="20"/>
  <c r="B1060" i="20"/>
  <c r="D1059" i="20"/>
  <c r="C1059" i="20"/>
  <c r="B1059" i="20"/>
  <c r="D1058" i="20"/>
  <c r="C1058" i="20"/>
  <c r="B1058" i="20"/>
  <c r="D1057" i="20"/>
  <c r="C1057" i="20"/>
  <c r="B1057" i="20"/>
  <c r="D1056" i="20"/>
  <c r="C1056" i="20"/>
  <c r="B1056" i="20"/>
  <c r="D1055" i="20"/>
  <c r="C1055" i="20"/>
  <c r="B1055" i="20"/>
  <c r="D1054" i="20"/>
  <c r="C1054" i="20"/>
  <c r="B1054" i="20"/>
  <c r="D1053" i="20"/>
  <c r="C1053" i="20"/>
  <c r="B1053" i="20"/>
  <c r="D1052" i="20"/>
  <c r="C1052" i="20"/>
  <c r="B1052" i="20"/>
  <c r="D1051" i="20"/>
  <c r="C1051" i="20"/>
  <c r="B1051" i="20"/>
  <c r="D1050" i="20"/>
  <c r="C1050" i="20"/>
  <c r="B1050" i="20"/>
  <c r="D1049" i="20"/>
  <c r="C1049" i="20"/>
  <c r="B1049" i="20"/>
  <c r="D1048" i="20"/>
  <c r="C1048" i="20"/>
  <c r="B1048" i="20"/>
  <c r="D1047" i="20"/>
  <c r="C1047" i="20"/>
  <c r="B1047" i="20"/>
  <c r="D1046" i="20"/>
  <c r="C1046" i="20"/>
  <c r="B1046" i="20"/>
  <c r="D1045" i="20"/>
  <c r="C1045" i="20"/>
  <c r="B1045" i="20"/>
  <c r="D1044" i="20"/>
  <c r="C1044" i="20"/>
  <c r="B1044" i="20"/>
  <c r="D1043" i="20"/>
  <c r="C1043" i="20"/>
  <c r="B1043" i="20"/>
  <c r="D1042" i="20"/>
  <c r="C1042" i="20"/>
  <c r="B1042" i="20"/>
  <c r="D1041" i="20"/>
  <c r="C1041" i="20"/>
  <c r="B1041" i="20"/>
  <c r="D1040" i="20"/>
  <c r="C1040" i="20"/>
  <c r="B1040" i="20"/>
  <c r="D1039" i="20"/>
  <c r="C1039" i="20"/>
  <c r="B1039" i="20"/>
  <c r="D1038" i="20"/>
  <c r="C1038" i="20"/>
  <c r="B1038" i="20"/>
  <c r="D1037" i="20"/>
  <c r="C1037" i="20"/>
  <c r="B1037" i="20"/>
  <c r="D1036" i="20"/>
  <c r="C1036" i="20"/>
  <c r="B1036" i="20"/>
  <c r="D1035" i="20"/>
  <c r="C1035" i="20"/>
  <c r="B1035" i="20"/>
  <c r="D1034" i="20"/>
  <c r="C1034" i="20"/>
  <c r="B1034" i="20"/>
  <c r="D1033" i="20"/>
  <c r="C1033" i="20"/>
  <c r="B1033" i="20"/>
  <c r="D1032" i="20"/>
  <c r="C1032" i="20"/>
  <c r="B1032" i="20"/>
  <c r="D1031" i="20"/>
  <c r="C1031" i="20"/>
  <c r="B1031" i="20"/>
  <c r="D1030" i="20"/>
  <c r="C1030" i="20"/>
  <c r="B1030" i="20"/>
  <c r="D1029" i="20"/>
  <c r="C1029" i="20"/>
  <c r="B1029" i="20"/>
  <c r="D1028" i="20"/>
  <c r="C1028" i="20"/>
  <c r="B1028" i="20"/>
  <c r="D1027" i="20"/>
  <c r="C1027" i="20"/>
  <c r="B1027" i="20"/>
  <c r="D1026" i="20"/>
  <c r="C1026" i="20"/>
  <c r="B1026" i="20"/>
  <c r="D1025" i="20"/>
  <c r="C1025" i="20"/>
  <c r="B1025" i="20"/>
  <c r="D1024" i="20"/>
  <c r="C1024" i="20"/>
  <c r="B1024" i="20"/>
  <c r="D1023" i="20"/>
  <c r="C1023" i="20"/>
  <c r="B1023" i="20"/>
  <c r="D1022" i="20"/>
  <c r="C1022" i="20"/>
  <c r="B1022" i="20"/>
  <c r="D1021" i="20"/>
  <c r="C1021" i="20"/>
  <c r="B1021" i="20"/>
  <c r="D1020" i="20"/>
  <c r="C1020" i="20"/>
  <c r="B1020" i="20"/>
  <c r="D1019" i="20"/>
  <c r="C1019" i="20"/>
  <c r="B1019" i="20"/>
  <c r="D1018" i="20"/>
  <c r="C1018" i="20"/>
  <c r="B1018" i="20"/>
  <c r="D1017" i="20"/>
  <c r="C1017" i="20"/>
  <c r="B1017" i="20"/>
  <c r="D1016" i="20"/>
  <c r="C1016" i="20"/>
  <c r="B1016" i="20"/>
  <c r="D1015" i="20"/>
  <c r="C1015" i="20"/>
  <c r="B1015" i="20"/>
  <c r="D1014" i="20"/>
  <c r="C1014" i="20"/>
  <c r="B1014" i="20"/>
  <c r="D1013" i="20"/>
  <c r="C1013" i="20"/>
  <c r="B1013" i="20"/>
  <c r="D1012" i="20"/>
  <c r="C1012" i="20"/>
  <c r="B1012" i="20"/>
  <c r="D1011" i="20"/>
  <c r="C1011" i="20"/>
  <c r="B1011" i="20"/>
  <c r="D1010" i="20"/>
  <c r="C1010" i="20"/>
  <c r="B1010" i="20"/>
  <c r="D1009" i="20"/>
  <c r="C1009" i="20"/>
  <c r="B1009" i="20"/>
  <c r="D1008" i="20"/>
  <c r="C1008" i="20"/>
  <c r="B1008" i="20"/>
  <c r="D1007" i="20"/>
  <c r="C1007" i="20"/>
  <c r="B1007" i="20"/>
  <c r="D1006" i="20"/>
  <c r="C1006" i="20"/>
  <c r="B1006" i="20"/>
  <c r="D1005" i="20"/>
  <c r="C1005" i="20"/>
  <c r="B1005" i="20"/>
  <c r="D1004" i="20"/>
  <c r="C1004" i="20"/>
  <c r="B1004" i="20"/>
  <c r="D1003" i="20"/>
  <c r="C1003" i="20"/>
  <c r="B1003" i="20"/>
  <c r="D1002" i="20"/>
  <c r="C1002" i="20"/>
  <c r="B1002" i="20"/>
  <c r="D1001" i="20"/>
  <c r="C1001" i="20"/>
  <c r="B1001" i="20"/>
  <c r="D1000" i="20"/>
  <c r="C1000" i="20"/>
  <c r="B1000" i="20"/>
  <c r="D999" i="20"/>
  <c r="C999" i="20"/>
  <c r="B999" i="20"/>
  <c r="D998" i="20"/>
  <c r="C998" i="20"/>
  <c r="B998" i="20"/>
  <c r="D997" i="20"/>
  <c r="C997" i="20"/>
  <c r="B997" i="20"/>
  <c r="D996" i="20"/>
  <c r="C996" i="20"/>
  <c r="B996" i="20"/>
  <c r="D995" i="20"/>
  <c r="C995" i="20"/>
  <c r="B995" i="20"/>
  <c r="D994" i="20"/>
  <c r="C994" i="20"/>
  <c r="B994" i="20"/>
  <c r="D993" i="20"/>
  <c r="C993" i="20"/>
  <c r="B993" i="20"/>
  <c r="D992" i="20"/>
  <c r="C992" i="20"/>
  <c r="B992" i="20"/>
  <c r="D991" i="20"/>
  <c r="C991" i="20"/>
  <c r="B991" i="20"/>
  <c r="D990" i="20"/>
  <c r="C990" i="20"/>
  <c r="B990" i="20"/>
  <c r="D989" i="20"/>
  <c r="C989" i="20"/>
  <c r="B989" i="20"/>
  <c r="D988" i="20"/>
  <c r="C988" i="20"/>
  <c r="B988" i="20"/>
  <c r="D987" i="20"/>
  <c r="C987" i="20"/>
  <c r="B987" i="20"/>
  <c r="D986" i="20"/>
  <c r="C986" i="20"/>
  <c r="B986" i="20"/>
  <c r="D985" i="20"/>
  <c r="C985" i="20"/>
  <c r="B985" i="20"/>
  <c r="D984" i="20"/>
  <c r="C984" i="20"/>
  <c r="B984" i="20"/>
  <c r="D983" i="20"/>
  <c r="C983" i="20"/>
  <c r="B983" i="20"/>
  <c r="D982" i="20"/>
  <c r="C982" i="20"/>
  <c r="B982" i="20"/>
  <c r="D981" i="20"/>
  <c r="C981" i="20"/>
  <c r="B981" i="20"/>
  <c r="D980" i="20"/>
  <c r="C980" i="20"/>
  <c r="B980" i="20"/>
  <c r="D979" i="20"/>
  <c r="C979" i="20"/>
  <c r="B979" i="20"/>
  <c r="D978" i="20"/>
  <c r="C978" i="20"/>
  <c r="B978" i="20"/>
  <c r="D977" i="20"/>
  <c r="C977" i="20"/>
  <c r="B977" i="20"/>
  <c r="D976" i="20"/>
  <c r="C976" i="20"/>
  <c r="B976" i="20"/>
  <c r="D975" i="20"/>
  <c r="C975" i="20"/>
  <c r="B975" i="20"/>
  <c r="D974" i="20"/>
  <c r="C974" i="20"/>
  <c r="B974" i="20"/>
  <c r="D973" i="20"/>
  <c r="C973" i="20"/>
  <c r="B973" i="20"/>
  <c r="D972" i="20"/>
  <c r="C972" i="20"/>
  <c r="B972" i="20"/>
  <c r="D971" i="20"/>
  <c r="C971" i="20"/>
  <c r="B971" i="20"/>
  <c r="D970" i="20"/>
  <c r="C970" i="20"/>
  <c r="B970" i="20"/>
  <c r="D969" i="20"/>
  <c r="C969" i="20"/>
  <c r="B969" i="20"/>
  <c r="D968" i="20"/>
  <c r="C968" i="20"/>
  <c r="B968" i="20"/>
  <c r="D967" i="20"/>
  <c r="C967" i="20"/>
  <c r="B967" i="20"/>
  <c r="D966" i="20"/>
  <c r="C966" i="20"/>
  <c r="B966" i="20"/>
  <c r="D965" i="20"/>
  <c r="C965" i="20"/>
  <c r="B965" i="20"/>
  <c r="D964" i="20"/>
  <c r="C964" i="20"/>
  <c r="B964" i="20"/>
  <c r="D963" i="20"/>
  <c r="C963" i="20"/>
  <c r="B963" i="20"/>
  <c r="D962" i="20"/>
  <c r="C962" i="20"/>
  <c r="B962" i="20"/>
  <c r="D961" i="20"/>
  <c r="C961" i="20"/>
  <c r="B961" i="20"/>
  <c r="D960" i="20"/>
  <c r="C960" i="20"/>
  <c r="B960" i="20"/>
  <c r="D959" i="20"/>
  <c r="C959" i="20"/>
  <c r="B959" i="20"/>
  <c r="D958" i="20"/>
  <c r="C958" i="20"/>
  <c r="B958" i="20"/>
  <c r="D957" i="20"/>
  <c r="C957" i="20"/>
  <c r="B957" i="20"/>
  <c r="D956" i="20"/>
  <c r="C956" i="20"/>
  <c r="B956" i="20"/>
  <c r="D955" i="20"/>
  <c r="C955" i="20"/>
  <c r="B955" i="20"/>
  <c r="D954" i="20"/>
  <c r="C954" i="20"/>
  <c r="B954" i="20"/>
  <c r="D953" i="20"/>
  <c r="C953" i="20"/>
  <c r="B953" i="20"/>
  <c r="D952" i="20"/>
  <c r="C952" i="20"/>
  <c r="B952" i="20"/>
  <c r="D951" i="20"/>
  <c r="C951" i="20"/>
  <c r="B951" i="20"/>
  <c r="D950" i="20"/>
  <c r="C950" i="20"/>
  <c r="B950" i="20"/>
  <c r="D949" i="20"/>
  <c r="C949" i="20"/>
  <c r="B949" i="20"/>
  <c r="D948" i="20"/>
  <c r="C948" i="20"/>
  <c r="B948" i="20"/>
  <c r="D947" i="20"/>
  <c r="C947" i="20"/>
  <c r="B947" i="20"/>
  <c r="D946" i="20"/>
  <c r="C946" i="20"/>
  <c r="B946" i="20"/>
  <c r="D945" i="20"/>
  <c r="C945" i="20"/>
  <c r="B945" i="20"/>
  <c r="D944" i="20"/>
  <c r="C944" i="20"/>
  <c r="B944" i="20"/>
  <c r="D943" i="20"/>
  <c r="C943" i="20"/>
  <c r="B943" i="20"/>
  <c r="D942" i="20"/>
  <c r="C942" i="20"/>
  <c r="B942" i="20"/>
  <c r="D941" i="20"/>
  <c r="C941" i="20"/>
  <c r="B941" i="20"/>
  <c r="D940" i="20"/>
  <c r="C940" i="20"/>
  <c r="B940" i="20"/>
  <c r="D939" i="20"/>
  <c r="C939" i="20"/>
  <c r="B939" i="20"/>
  <c r="D938" i="20"/>
  <c r="C938" i="20"/>
  <c r="B938" i="20"/>
  <c r="D937" i="20"/>
  <c r="C937" i="20"/>
  <c r="B937" i="20"/>
  <c r="D936" i="20"/>
  <c r="C936" i="20"/>
  <c r="B936" i="20"/>
  <c r="D935" i="20"/>
  <c r="C935" i="20"/>
  <c r="B935" i="20"/>
  <c r="D934" i="20"/>
  <c r="C934" i="20"/>
  <c r="B934" i="20"/>
  <c r="D933" i="20"/>
  <c r="C933" i="20"/>
  <c r="B933" i="20"/>
  <c r="D932" i="20"/>
  <c r="C932" i="20"/>
  <c r="B932" i="20"/>
  <c r="D931" i="20"/>
  <c r="C931" i="20"/>
  <c r="B931" i="20"/>
  <c r="D930" i="20"/>
  <c r="C930" i="20"/>
  <c r="B930" i="20"/>
  <c r="D929" i="20"/>
  <c r="C929" i="20"/>
  <c r="B929" i="20"/>
  <c r="D928" i="20"/>
  <c r="C928" i="20"/>
  <c r="B928" i="20"/>
  <c r="D927" i="20"/>
  <c r="C927" i="20"/>
  <c r="B927" i="20"/>
  <c r="D926" i="20"/>
  <c r="C926" i="20"/>
  <c r="B926" i="20"/>
  <c r="D925" i="20"/>
  <c r="C925" i="20"/>
  <c r="B925" i="20"/>
  <c r="D924" i="20"/>
  <c r="C924" i="20"/>
  <c r="B924" i="20"/>
  <c r="D923" i="20"/>
  <c r="C923" i="20"/>
  <c r="B923" i="20"/>
  <c r="D922" i="20"/>
  <c r="C922" i="20"/>
  <c r="B922" i="20"/>
  <c r="D921" i="20"/>
  <c r="C921" i="20"/>
  <c r="B921" i="20"/>
  <c r="D920" i="20"/>
  <c r="C920" i="20"/>
  <c r="B920" i="20"/>
  <c r="D919" i="20"/>
  <c r="C919" i="20"/>
  <c r="B919" i="20"/>
  <c r="D918" i="20"/>
  <c r="C918" i="20"/>
  <c r="B918" i="20"/>
  <c r="D917" i="20"/>
  <c r="C917" i="20"/>
  <c r="B917" i="20"/>
  <c r="D916" i="20"/>
  <c r="C916" i="20"/>
  <c r="B916" i="20"/>
  <c r="D915" i="20"/>
  <c r="C915" i="20"/>
  <c r="B915" i="20"/>
  <c r="D914" i="20"/>
  <c r="C914" i="20"/>
  <c r="B914" i="20"/>
  <c r="D913" i="20"/>
  <c r="C913" i="20"/>
  <c r="B913" i="20"/>
  <c r="D912" i="20"/>
  <c r="C912" i="20"/>
  <c r="B912" i="20"/>
  <c r="D911" i="20"/>
  <c r="C911" i="20"/>
  <c r="B911" i="20"/>
  <c r="D910" i="20"/>
  <c r="C910" i="20"/>
  <c r="B910" i="20"/>
  <c r="D909" i="20"/>
  <c r="C909" i="20"/>
  <c r="B909" i="20"/>
  <c r="D908" i="20"/>
  <c r="C908" i="20"/>
  <c r="B908" i="20"/>
  <c r="D907" i="20"/>
  <c r="C907" i="20"/>
  <c r="B907" i="20"/>
  <c r="D906" i="20"/>
  <c r="C906" i="20"/>
  <c r="B906" i="20"/>
  <c r="D905" i="20"/>
  <c r="C905" i="20"/>
  <c r="B905" i="20"/>
  <c r="D904" i="20"/>
  <c r="C904" i="20"/>
  <c r="B904" i="20"/>
  <c r="D903" i="20"/>
  <c r="C903" i="20"/>
  <c r="B903" i="20"/>
  <c r="D902" i="20"/>
  <c r="C902" i="20"/>
  <c r="B902" i="20"/>
  <c r="D901" i="20"/>
  <c r="C901" i="20"/>
  <c r="B901" i="20"/>
  <c r="D900" i="20"/>
  <c r="C900" i="20"/>
  <c r="B900" i="20"/>
  <c r="D899" i="20"/>
  <c r="C899" i="20"/>
  <c r="B899" i="20"/>
  <c r="D898" i="20"/>
  <c r="C898" i="20"/>
  <c r="B898" i="20"/>
  <c r="D897" i="20"/>
  <c r="C897" i="20"/>
  <c r="B897" i="20"/>
  <c r="D896" i="20"/>
  <c r="C896" i="20"/>
  <c r="B896" i="20"/>
  <c r="D895" i="20"/>
  <c r="C895" i="20"/>
  <c r="B895" i="20"/>
  <c r="D894" i="20"/>
  <c r="C894" i="20"/>
  <c r="B894" i="20"/>
  <c r="D893" i="20"/>
  <c r="C893" i="20"/>
  <c r="B893" i="20"/>
  <c r="D892" i="20"/>
  <c r="C892" i="20"/>
  <c r="B892" i="20"/>
  <c r="D891" i="20"/>
  <c r="C891" i="20"/>
  <c r="B891" i="20"/>
  <c r="D890" i="20"/>
  <c r="C890" i="20"/>
  <c r="B890" i="20"/>
  <c r="D889" i="20"/>
  <c r="C889" i="20"/>
  <c r="B889" i="20"/>
  <c r="D888" i="20"/>
  <c r="C888" i="20"/>
  <c r="B888" i="20"/>
  <c r="D887" i="20"/>
  <c r="C887" i="20"/>
  <c r="B887" i="20"/>
  <c r="D886" i="20"/>
  <c r="C886" i="20"/>
  <c r="B886" i="20"/>
  <c r="D885" i="20"/>
  <c r="C885" i="20"/>
  <c r="B885" i="20"/>
  <c r="D884" i="20"/>
  <c r="C884" i="20"/>
  <c r="B884" i="20"/>
  <c r="D883" i="20"/>
  <c r="C883" i="20"/>
  <c r="B883" i="20"/>
  <c r="D882" i="20"/>
  <c r="C882" i="20"/>
  <c r="B882" i="20"/>
  <c r="D881" i="20"/>
  <c r="C881" i="20"/>
  <c r="B881" i="20"/>
  <c r="D880" i="20"/>
  <c r="C880" i="20"/>
  <c r="B880" i="20"/>
  <c r="D879" i="20"/>
  <c r="C879" i="20"/>
  <c r="B879" i="20"/>
  <c r="D878" i="20"/>
  <c r="C878" i="20"/>
  <c r="B878" i="20"/>
  <c r="D877" i="20"/>
  <c r="C877" i="20"/>
  <c r="B877" i="20"/>
  <c r="D876" i="20"/>
  <c r="C876" i="20"/>
  <c r="B876" i="20"/>
  <c r="D875" i="20"/>
  <c r="C875" i="20"/>
  <c r="B875" i="20"/>
  <c r="D874" i="20"/>
  <c r="C874" i="20"/>
  <c r="B874" i="20"/>
  <c r="D873" i="20"/>
  <c r="C873" i="20"/>
  <c r="B873" i="20"/>
  <c r="D872" i="20"/>
  <c r="C872" i="20"/>
  <c r="B872" i="20"/>
  <c r="D871" i="20"/>
  <c r="C871" i="20"/>
  <c r="B871" i="20"/>
  <c r="D870" i="20"/>
  <c r="C870" i="20"/>
  <c r="B870" i="20"/>
  <c r="D869" i="20"/>
  <c r="C869" i="20"/>
  <c r="B869" i="20"/>
  <c r="D868" i="20"/>
  <c r="C868" i="20"/>
  <c r="B868" i="20"/>
  <c r="D867" i="20"/>
  <c r="C867" i="20"/>
  <c r="B867" i="20"/>
  <c r="D866" i="20"/>
  <c r="C866" i="20"/>
  <c r="B866" i="20"/>
  <c r="D865" i="20"/>
  <c r="C865" i="20"/>
  <c r="B865" i="20"/>
  <c r="D864" i="20"/>
  <c r="C864" i="20"/>
  <c r="B864" i="20"/>
  <c r="D863" i="20"/>
  <c r="C863" i="20"/>
  <c r="B863" i="20"/>
  <c r="D862" i="20"/>
  <c r="C862" i="20"/>
  <c r="B862" i="20"/>
  <c r="D861" i="20"/>
  <c r="C861" i="20"/>
  <c r="B861" i="20"/>
  <c r="D860" i="20"/>
  <c r="C860" i="20"/>
  <c r="B860" i="20"/>
  <c r="D859" i="20"/>
  <c r="C859" i="20"/>
  <c r="B859" i="20"/>
  <c r="D858" i="20"/>
  <c r="C858" i="20"/>
  <c r="B858" i="20"/>
  <c r="D857" i="20"/>
  <c r="C857" i="20"/>
  <c r="B857" i="20"/>
  <c r="D856" i="20"/>
  <c r="C856" i="20"/>
  <c r="B856" i="20"/>
  <c r="D855" i="20"/>
  <c r="C855" i="20"/>
  <c r="B855" i="20"/>
  <c r="D854" i="20"/>
  <c r="C854" i="20"/>
  <c r="B854" i="20"/>
  <c r="D853" i="20"/>
  <c r="C853" i="20"/>
  <c r="B853" i="20"/>
  <c r="D852" i="20"/>
  <c r="C852" i="20"/>
  <c r="B852" i="20"/>
  <c r="D851" i="20"/>
  <c r="C851" i="20"/>
  <c r="B851" i="20"/>
  <c r="D850" i="20"/>
  <c r="C850" i="20"/>
  <c r="B850" i="20"/>
  <c r="D849" i="20"/>
  <c r="C849" i="20"/>
  <c r="B849" i="20"/>
  <c r="D848" i="20"/>
  <c r="C848" i="20"/>
  <c r="B848" i="20"/>
  <c r="D847" i="20"/>
  <c r="C847" i="20"/>
  <c r="B847" i="20"/>
  <c r="D846" i="20"/>
  <c r="C846" i="20"/>
  <c r="B846" i="20"/>
  <c r="D845" i="20"/>
  <c r="C845" i="20"/>
  <c r="B845" i="20"/>
  <c r="D844" i="20"/>
  <c r="C844" i="20"/>
  <c r="B844" i="20"/>
  <c r="D843" i="20"/>
  <c r="C843" i="20"/>
  <c r="B843" i="20"/>
  <c r="D842" i="20"/>
  <c r="C842" i="20"/>
  <c r="B842" i="20"/>
  <c r="D841" i="20"/>
  <c r="C841" i="20"/>
  <c r="B841" i="20"/>
  <c r="D840" i="20"/>
  <c r="C840" i="20"/>
  <c r="B840" i="20"/>
  <c r="D839" i="20"/>
  <c r="C839" i="20"/>
  <c r="B839" i="20"/>
  <c r="D838" i="20"/>
  <c r="C838" i="20"/>
  <c r="B838" i="20"/>
  <c r="D837" i="20"/>
  <c r="C837" i="20"/>
  <c r="B837" i="20"/>
  <c r="D836" i="20"/>
  <c r="C836" i="20"/>
  <c r="B836" i="20"/>
  <c r="D835" i="20"/>
  <c r="C835" i="20"/>
  <c r="B835" i="20"/>
  <c r="D834" i="20"/>
  <c r="C834" i="20"/>
  <c r="B834" i="20"/>
  <c r="D833" i="20"/>
  <c r="C833" i="20"/>
  <c r="B833" i="20"/>
  <c r="D832" i="20"/>
  <c r="C832" i="20"/>
  <c r="B832" i="20"/>
  <c r="D831" i="20"/>
  <c r="C831" i="20"/>
  <c r="B831" i="20"/>
  <c r="D830" i="20"/>
  <c r="C830" i="20"/>
  <c r="B830" i="20"/>
  <c r="D829" i="20"/>
  <c r="C829" i="20"/>
  <c r="B829" i="20"/>
  <c r="D828" i="20"/>
  <c r="C828" i="20"/>
  <c r="B828" i="20"/>
  <c r="D827" i="20"/>
  <c r="C827" i="20"/>
  <c r="B827" i="20"/>
  <c r="D826" i="20"/>
  <c r="C826" i="20"/>
  <c r="B826" i="20"/>
  <c r="D825" i="20"/>
  <c r="C825" i="20"/>
  <c r="B825" i="20"/>
  <c r="D824" i="20"/>
  <c r="C824" i="20"/>
  <c r="B824" i="20"/>
  <c r="D823" i="20"/>
  <c r="C823" i="20"/>
  <c r="B823" i="20"/>
  <c r="D822" i="20"/>
  <c r="C822" i="20"/>
  <c r="B822" i="20"/>
  <c r="D821" i="20"/>
  <c r="C821" i="20"/>
  <c r="B821" i="20"/>
  <c r="D820" i="20"/>
  <c r="C820" i="20"/>
  <c r="B820" i="20"/>
  <c r="D819" i="20"/>
  <c r="C819" i="20"/>
  <c r="B819" i="20"/>
  <c r="D818" i="20"/>
  <c r="C818" i="20"/>
  <c r="B818" i="20"/>
  <c r="D817" i="20"/>
  <c r="C817" i="20"/>
  <c r="B817" i="20"/>
  <c r="D816" i="20"/>
  <c r="C816" i="20"/>
  <c r="B816" i="20"/>
  <c r="D815" i="20"/>
  <c r="C815" i="20"/>
  <c r="B815" i="20"/>
  <c r="D814" i="20"/>
  <c r="C814" i="20"/>
  <c r="B814" i="20"/>
  <c r="D813" i="20"/>
  <c r="C813" i="20"/>
  <c r="B813" i="20"/>
  <c r="D812" i="20"/>
  <c r="C812" i="20"/>
  <c r="B812" i="20"/>
  <c r="D811" i="20"/>
  <c r="C811" i="20"/>
  <c r="B811" i="20"/>
  <c r="D810" i="20"/>
  <c r="C810" i="20"/>
  <c r="B810" i="20"/>
  <c r="D809" i="20"/>
  <c r="C809" i="20"/>
  <c r="B809" i="20"/>
  <c r="D808" i="20"/>
  <c r="C808" i="20"/>
  <c r="B808" i="20"/>
  <c r="D807" i="20"/>
  <c r="C807" i="20"/>
  <c r="B807" i="20"/>
  <c r="D806" i="20"/>
  <c r="C806" i="20"/>
  <c r="B806" i="20"/>
  <c r="D805" i="20"/>
  <c r="C805" i="20"/>
  <c r="B805" i="20"/>
  <c r="D804" i="20"/>
  <c r="C804" i="20"/>
  <c r="B804" i="20"/>
  <c r="D803" i="20"/>
  <c r="C803" i="20"/>
  <c r="B803" i="20"/>
  <c r="D802" i="20"/>
  <c r="C802" i="20"/>
  <c r="B802" i="20"/>
  <c r="D801" i="20"/>
  <c r="C801" i="20"/>
  <c r="B801" i="20"/>
  <c r="D800" i="20"/>
  <c r="C800" i="20"/>
  <c r="B800" i="20"/>
  <c r="D799" i="20"/>
  <c r="C799" i="20"/>
  <c r="B799" i="20"/>
  <c r="D798" i="20"/>
  <c r="C798" i="20"/>
  <c r="B798" i="20"/>
  <c r="D797" i="20"/>
  <c r="C797" i="20"/>
  <c r="B797" i="20"/>
  <c r="D796" i="20"/>
  <c r="C796" i="20"/>
  <c r="B796" i="20"/>
  <c r="D795" i="20"/>
  <c r="C795" i="20"/>
  <c r="B795" i="20"/>
  <c r="D794" i="20"/>
  <c r="C794" i="20"/>
  <c r="B794" i="20"/>
  <c r="D793" i="20"/>
  <c r="C793" i="20"/>
  <c r="B793" i="20"/>
  <c r="D792" i="20"/>
  <c r="C792" i="20"/>
  <c r="B792" i="20"/>
  <c r="D791" i="20"/>
  <c r="C791" i="20"/>
  <c r="B791" i="20"/>
  <c r="D790" i="20"/>
  <c r="C790" i="20"/>
  <c r="B790" i="20"/>
  <c r="D789" i="20"/>
  <c r="C789" i="20"/>
  <c r="B789" i="20"/>
  <c r="D788" i="20"/>
  <c r="C788" i="20"/>
  <c r="B788" i="20"/>
  <c r="D787" i="20"/>
  <c r="C787" i="20"/>
  <c r="B787" i="20"/>
  <c r="D786" i="20"/>
  <c r="C786" i="20"/>
  <c r="B786" i="20"/>
  <c r="D785" i="20"/>
  <c r="C785" i="20"/>
  <c r="B785" i="20"/>
  <c r="D784" i="20"/>
  <c r="C784" i="20"/>
  <c r="B784" i="20"/>
  <c r="D783" i="20"/>
  <c r="C783" i="20"/>
  <c r="B783" i="20"/>
  <c r="D782" i="20"/>
  <c r="C782" i="20"/>
  <c r="B782" i="20"/>
  <c r="D781" i="20"/>
  <c r="C781" i="20"/>
  <c r="B781" i="20"/>
  <c r="D780" i="20"/>
  <c r="C780" i="20"/>
  <c r="B780" i="20"/>
  <c r="D779" i="20"/>
  <c r="C779" i="20"/>
  <c r="B779" i="20"/>
  <c r="D778" i="20"/>
  <c r="C778" i="20"/>
  <c r="B778" i="20"/>
  <c r="D777" i="20"/>
  <c r="C777" i="20"/>
  <c r="B777" i="20"/>
  <c r="D776" i="20"/>
  <c r="C776" i="20"/>
  <c r="B776" i="20"/>
  <c r="D775" i="20"/>
  <c r="C775" i="20"/>
  <c r="B775" i="20"/>
  <c r="D774" i="20"/>
  <c r="C774" i="20"/>
  <c r="B774" i="20"/>
  <c r="D773" i="20"/>
  <c r="C773" i="20"/>
  <c r="B773" i="20"/>
  <c r="D772" i="20"/>
  <c r="C772" i="20"/>
  <c r="B772" i="20"/>
  <c r="D771" i="20"/>
  <c r="C771" i="20"/>
  <c r="B771" i="20"/>
  <c r="D770" i="20"/>
  <c r="C770" i="20"/>
  <c r="B770" i="20"/>
  <c r="D769" i="20"/>
  <c r="C769" i="20"/>
  <c r="B769" i="20"/>
  <c r="D768" i="20"/>
  <c r="C768" i="20"/>
  <c r="B768" i="20"/>
  <c r="D767" i="20"/>
  <c r="C767" i="20"/>
  <c r="B767" i="20"/>
  <c r="D766" i="20"/>
  <c r="C766" i="20"/>
  <c r="B766" i="20"/>
  <c r="D765" i="20"/>
  <c r="C765" i="20"/>
  <c r="B765" i="20"/>
  <c r="D764" i="20"/>
  <c r="C764" i="20"/>
  <c r="B764" i="20"/>
  <c r="D763" i="20"/>
  <c r="C763" i="20"/>
  <c r="B763" i="20"/>
  <c r="D762" i="20"/>
  <c r="C762" i="20"/>
  <c r="B762" i="20"/>
  <c r="D761" i="20"/>
  <c r="C761" i="20"/>
  <c r="B761" i="20"/>
  <c r="D760" i="20"/>
  <c r="C760" i="20"/>
  <c r="B760" i="20"/>
  <c r="D759" i="20"/>
  <c r="C759" i="20"/>
  <c r="B759" i="20"/>
  <c r="D758" i="20"/>
  <c r="C758" i="20"/>
  <c r="B758" i="20"/>
  <c r="D757" i="20"/>
  <c r="C757" i="20"/>
  <c r="B757" i="20"/>
  <c r="D756" i="20"/>
  <c r="C756" i="20"/>
  <c r="B756" i="20"/>
  <c r="D755" i="20"/>
  <c r="C755" i="20"/>
  <c r="B755" i="20"/>
  <c r="D754" i="20"/>
  <c r="C754" i="20"/>
  <c r="B754" i="20"/>
  <c r="D753" i="20"/>
  <c r="C753" i="20"/>
  <c r="B753" i="20"/>
  <c r="D752" i="20"/>
  <c r="C752" i="20"/>
  <c r="B752" i="20"/>
  <c r="D751" i="20"/>
  <c r="C751" i="20"/>
  <c r="B751" i="20"/>
  <c r="D750" i="20"/>
  <c r="C750" i="20"/>
  <c r="B750" i="20"/>
  <c r="D749" i="20"/>
  <c r="C749" i="20"/>
  <c r="B749" i="20"/>
  <c r="D748" i="20"/>
  <c r="C748" i="20"/>
  <c r="B748" i="20"/>
  <c r="D747" i="20"/>
  <c r="C747" i="20"/>
  <c r="B747" i="20"/>
  <c r="D746" i="20"/>
  <c r="C746" i="20"/>
  <c r="B746" i="20"/>
  <c r="D745" i="20"/>
  <c r="C745" i="20"/>
  <c r="B745" i="20"/>
  <c r="D744" i="20"/>
  <c r="C744" i="20"/>
  <c r="B744" i="20"/>
  <c r="D743" i="20"/>
  <c r="C743" i="20"/>
  <c r="B743" i="20"/>
  <c r="D742" i="20"/>
  <c r="C742" i="20"/>
  <c r="B742" i="20"/>
  <c r="D741" i="20"/>
  <c r="C741" i="20"/>
  <c r="B741" i="20"/>
  <c r="D740" i="20"/>
  <c r="C740" i="20"/>
  <c r="B740" i="20"/>
  <c r="D739" i="20"/>
  <c r="C739" i="20"/>
  <c r="B739" i="20"/>
  <c r="D738" i="20"/>
  <c r="C738" i="20"/>
  <c r="B738" i="20"/>
  <c r="D737" i="20"/>
  <c r="C737" i="20"/>
  <c r="B737" i="20"/>
  <c r="D736" i="20"/>
  <c r="C736" i="20"/>
  <c r="B736" i="20"/>
  <c r="D735" i="20"/>
  <c r="C735" i="20"/>
  <c r="B735" i="20"/>
  <c r="D734" i="20"/>
  <c r="C734" i="20"/>
  <c r="B734" i="20"/>
  <c r="D733" i="20"/>
  <c r="C733" i="20"/>
  <c r="B733" i="20"/>
  <c r="D732" i="20"/>
  <c r="C732" i="20"/>
  <c r="B732" i="20"/>
  <c r="D731" i="20"/>
  <c r="C731" i="20"/>
  <c r="B731" i="20"/>
  <c r="D730" i="20"/>
  <c r="C730" i="20"/>
  <c r="B730" i="20"/>
  <c r="D729" i="20"/>
  <c r="C729" i="20"/>
  <c r="B729" i="20"/>
  <c r="D728" i="20"/>
  <c r="C728" i="20"/>
  <c r="B728" i="20"/>
  <c r="D727" i="20"/>
  <c r="C727" i="20"/>
  <c r="B727" i="20"/>
  <c r="D726" i="20"/>
  <c r="C726" i="20"/>
  <c r="B726" i="20"/>
  <c r="D725" i="20"/>
  <c r="C725" i="20"/>
  <c r="B725" i="20"/>
  <c r="D724" i="20"/>
  <c r="C724" i="20"/>
  <c r="B724" i="20"/>
  <c r="D723" i="20"/>
  <c r="C723" i="20"/>
  <c r="B723" i="20"/>
  <c r="D722" i="20"/>
  <c r="C722" i="20"/>
  <c r="B722" i="20"/>
  <c r="D721" i="20"/>
  <c r="C721" i="20"/>
  <c r="B721" i="20"/>
  <c r="D720" i="20"/>
  <c r="C720" i="20"/>
  <c r="B720" i="20"/>
  <c r="D719" i="20"/>
  <c r="C719" i="20"/>
  <c r="B719" i="20"/>
  <c r="D718" i="20"/>
  <c r="C718" i="20"/>
  <c r="B718" i="20"/>
  <c r="D717" i="20"/>
  <c r="C717" i="20"/>
  <c r="B717" i="20"/>
  <c r="D716" i="20"/>
  <c r="C716" i="20"/>
  <c r="B716" i="20"/>
  <c r="D715" i="20"/>
  <c r="C715" i="20"/>
  <c r="B715" i="20"/>
  <c r="D714" i="20"/>
  <c r="C714" i="20"/>
  <c r="B714" i="20"/>
  <c r="D713" i="20"/>
  <c r="C713" i="20"/>
  <c r="B713" i="20"/>
  <c r="D712" i="20"/>
  <c r="C712" i="20"/>
  <c r="B712" i="20"/>
  <c r="D711" i="20"/>
  <c r="C711" i="20"/>
  <c r="B711" i="20"/>
  <c r="D710" i="20"/>
  <c r="C710" i="20"/>
  <c r="B710" i="20"/>
  <c r="D709" i="20"/>
  <c r="C709" i="20"/>
  <c r="B709" i="20"/>
  <c r="D708" i="20"/>
  <c r="C708" i="20"/>
  <c r="B708" i="20"/>
  <c r="D707" i="20"/>
  <c r="C707" i="20"/>
  <c r="B707" i="20"/>
  <c r="D706" i="20"/>
  <c r="C706" i="20"/>
  <c r="B706" i="20"/>
  <c r="D705" i="20"/>
  <c r="C705" i="20"/>
  <c r="B705" i="20"/>
  <c r="D704" i="20"/>
  <c r="C704" i="20"/>
  <c r="B704" i="20"/>
  <c r="D703" i="20"/>
  <c r="C703" i="20"/>
  <c r="B703" i="20"/>
  <c r="D702" i="20"/>
  <c r="C702" i="20"/>
  <c r="B702" i="20"/>
  <c r="D701" i="20"/>
  <c r="C701" i="20"/>
  <c r="B701" i="20"/>
  <c r="D700" i="20"/>
  <c r="C700" i="20"/>
  <c r="B700" i="20"/>
  <c r="D699" i="20"/>
  <c r="C699" i="20"/>
  <c r="B699" i="20"/>
  <c r="D698" i="20"/>
  <c r="C698" i="20"/>
  <c r="B698" i="20"/>
  <c r="D697" i="20"/>
  <c r="C697" i="20"/>
  <c r="B697" i="20"/>
  <c r="D696" i="20"/>
  <c r="C696" i="20"/>
  <c r="B696" i="20"/>
  <c r="D695" i="20"/>
  <c r="C695" i="20"/>
  <c r="B695" i="20"/>
  <c r="D694" i="20"/>
  <c r="C694" i="20"/>
  <c r="B694" i="20"/>
  <c r="D693" i="20"/>
  <c r="C693" i="20"/>
  <c r="B693" i="20"/>
  <c r="D692" i="20"/>
  <c r="C692" i="20"/>
  <c r="B692" i="20"/>
  <c r="D691" i="20"/>
  <c r="C691" i="20"/>
  <c r="B691" i="20"/>
  <c r="D690" i="20"/>
  <c r="C690" i="20"/>
  <c r="B690" i="20"/>
  <c r="D689" i="20"/>
  <c r="C689" i="20"/>
  <c r="B689" i="20"/>
  <c r="D688" i="20"/>
  <c r="C688" i="20"/>
  <c r="B688" i="20"/>
  <c r="D687" i="20"/>
  <c r="C687" i="20"/>
  <c r="B687" i="20"/>
  <c r="D686" i="20"/>
  <c r="C686" i="20"/>
  <c r="B686" i="20"/>
  <c r="D685" i="20"/>
  <c r="C685" i="20"/>
  <c r="B685" i="20"/>
  <c r="D684" i="20"/>
  <c r="C684" i="20"/>
  <c r="B684" i="20"/>
  <c r="D683" i="20"/>
  <c r="C683" i="20"/>
  <c r="B683" i="20"/>
  <c r="D682" i="20"/>
  <c r="C682" i="20"/>
  <c r="B682" i="20"/>
  <c r="D681" i="20"/>
  <c r="C681" i="20"/>
  <c r="B681" i="20"/>
  <c r="D680" i="20"/>
  <c r="C680" i="20"/>
  <c r="B680" i="20"/>
  <c r="D679" i="20"/>
  <c r="C679" i="20"/>
  <c r="B679" i="20"/>
  <c r="D678" i="20"/>
  <c r="C678" i="20"/>
  <c r="B678" i="20"/>
  <c r="D677" i="20"/>
  <c r="C677" i="20"/>
  <c r="B677" i="20"/>
  <c r="D676" i="20"/>
  <c r="C676" i="20"/>
  <c r="B676" i="20"/>
  <c r="D675" i="20"/>
  <c r="C675" i="20"/>
  <c r="B675" i="20"/>
  <c r="D674" i="20"/>
  <c r="C674" i="20"/>
  <c r="B674" i="20"/>
  <c r="D673" i="20"/>
  <c r="C673" i="20"/>
  <c r="B673" i="20"/>
  <c r="D672" i="20"/>
  <c r="C672" i="20"/>
  <c r="B672" i="20"/>
  <c r="D671" i="20"/>
  <c r="C671" i="20"/>
  <c r="B671" i="20"/>
  <c r="D670" i="20"/>
  <c r="C670" i="20"/>
  <c r="B670" i="20"/>
  <c r="D669" i="20"/>
  <c r="C669" i="20"/>
  <c r="B669" i="20"/>
  <c r="D668" i="20"/>
  <c r="C668" i="20"/>
  <c r="B668" i="20"/>
  <c r="D667" i="20"/>
  <c r="C667" i="20"/>
  <c r="B667" i="20"/>
  <c r="D666" i="20"/>
  <c r="C666" i="20"/>
  <c r="B666" i="20"/>
  <c r="D665" i="20"/>
  <c r="C665" i="20"/>
  <c r="B665" i="20"/>
  <c r="D664" i="20"/>
  <c r="C664" i="20"/>
  <c r="B664" i="20"/>
  <c r="D663" i="20"/>
  <c r="C663" i="20"/>
  <c r="B663" i="20"/>
  <c r="D662" i="20"/>
  <c r="C662" i="20"/>
  <c r="B662" i="20"/>
  <c r="D661" i="20"/>
  <c r="C661" i="20"/>
  <c r="B661" i="20"/>
  <c r="D660" i="20"/>
  <c r="C660" i="20"/>
  <c r="B660" i="20"/>
  <c r="D659" i="20"/>
  <c r="C659" i="20"/>
  <c r="B659" i="20"/>
  <c r="D658" i="20"/>
  <c r="C658" i="20"/>
  <c r="B658" i="20"/>
  <c r="D657" i="20"/>
  <c r="C657" i="20"/>
  <c r="B657" i="20"/>
  <c r="D656" i="20"/>
  <c r="C656" i="20"/>
  <c r="B656" i="20"/>
  <c r="D655" i="20"/>
  <c r="C655" i="20"/>
  <c r="B655" i="20"/>
  <c r="D654" i="20"/>
  <c r="C654" i="20"/>
  <c r="B654" i="20"/>
  <c r="D653" i="20"/>
  <c r="C653" i="20"/>
  <c r="B653" i="20"/>
  <c r="D652" i="20"/>
  <c r="C652" i="20"/>
  <c r="B652" i="20"/>
  <c r="D651" i="20"/>
  <c r="C651" i="20"/>
  <c r="B651" i="20"/>
  <c r="D650" i="20"/>
  <c r="C650" i="20"/>
  <c r="B650" i="20"/>
  <c r="D649" i="20"/>
  <c r="C649" i="20"/>
  <c r="B649" i="20"/>
  <c r="D648" i="20"/>
  <c r="C648" i="20"/>
  <c r="B648" i="20"/>
  <c r="D647" i="20"/>
  <c r="C647" i="20"/>
  <c r="B647" i="20"/>
  <c r="D646" i="20"/>
  <c r="C646" i="20"/>
  <c r="B646" i="20"/>
  <c r="D645" i="20"/>
  <c r="C645" i="20"/>
  <c r="B645" i="20"/>
  <c r="D644" i="20"/>
  <c r="C644" i="20"/>
  <c r="B644" i="20"/>
  <c r="D643" i="20"/>
  <c r="C643" i="20"/>
  <c r="B643" i="20"/>
  <c r="D642" i="20"/>
  <c r="C642" i="20"/>
  <c r="B642" i="20"/>
  <c r="D641" i="20"/>
  <c r="C641" i="20"/>
  <c r="B641" i="20"/>
  <c r="D640" i="20"/>
  <c r="C640" i="20"/>
  <c r="B640" i="20"/>
  <c r="D639" i="20"/>
  <c r="C639" i="20"/>
  <c r="B639" i="20"/>
  <c r="D638" i="20"/>
  <c r="C638" i="20"/>
  <c r="B638" i="20"/>
  <c r="D637" i="20"/>
  <c r="C637" i="20"/>
  <c r="B637" i="20"/>
  <c r="D636" i="20"/>
  <c r="C636" i="20"/>
  <c r="B636" i="20"/>
  <c r="D635" i="20"/>
  <c r="C635" i="20"/>
  <c r="B635" i="20"/>
  <c r="D634" i="20"/>
  <c r="C634" i="20"/>
  <c r="B634" i="20"/>
  <c r="D633" i="20"/>
  <c r="C633" i="20"/>
  <c r="B633" i="20"/>
  <c r="D632" i="20"/>
  <c r="C632" i="20"/>
  <c r="B632" i="20"/>
  <c r="D631" i="20"/>
  <c r="C631" i="20"/>
  <c r="B631" i="20"/>
  <c r="D630" i="20"/>
  <c r="C630" i="20"/>
  <c r="B630" i="20"/>
  <c r="D629" i="20"/>
  <c r="C629" i="20"/>
  <c r="B629" i="20"/>
  <c r="D628" i="20"/>
  <c r="C628" i="20"/>
  <c r="B628" i="20"/>
  <c r="D627" i="20"/>
  <c r="C627" i="20"/>
  <c r="B627" i="20"/>
  <c r="D626" i="20"/>
  <c r="C626" i="20"/>
  <c r="B626" i="20"/>
  <c r="D625" i="20"/>
  <c r="C625" i="20"/>
  <c r="B625" i="20"/>
  <c r="D624" i="20"/>
  <c r="C624" i="20"/>
  <c r="B624" i="20"/>
  <c r="D623" i="20"/>
  <c r="C623" i="20"/>
  <c r="B623" i="20"/>
  <c r="D622" i="20"/>
  <c r="C622" i="20"/>
  <c r="B622" i="20"/>
  <c r="D621" i="20"/>
  <c r="C621" i="20"/>
  <c r="B621" i="20"/>
  <c r="D620" i="20"/>
  <c r="C620" i="20"/>
  <c r="B620" i="20"/>
  <c r="D619" i="20"/>
  <c r="C619" i="20"/>
  <c r="B619" i="20"/>
  <c r="D618" i="20"/>
  <c r="C618" i="20"/>
  <c r="B618" i="20"/>
  <c r="D617" i="20"/>
  <c r="C617" i="20"/>
  <c r="B617" i="20"/>
  <c r="D616" i="20"/>
  <c r="C616" i="20"/>
  <c r="B616" i="20"/>
  <c r="D615" i="20"/>
  <c r="C615" i="20"/>
  <c r="B615" i="20"/>
  <c r="D614" i="20"/>
  <c r="C614" i="20"/>
  <c r="B614" i="20"/>
  <c r="D613" i="20"/>
  <c r="C613" i="20"/>
  <c r="B613" i="20"/>
  <c r="D612" i="20"/>
  <c r="C612" i="20"/>
  <c r="B612" i="20"/>
  <c r="D611" i="20"/>
  <c r="C611" i="20"/>
  <c r="B611" i="20"/>
  <c r="D610" i="20"/>
  <c r="C610" i="20"/>
  <c r="B610" i="20"/>
  <c r="D609" i="20"/>
  <c r="C609" i="20"/>
  <c r="B609" i="20"/>
  <c r="D608" i="20"/>
  <c r="C608" i="20"/>
  <c r="B608" i="20"/>
  <c r="D607" i="20"/>
  <c r="C607" i="20"/>
  <c r="B607" i="20"/>
  <c r="D606" i="20"/>
  <c r="C606" i="20"/>
  <c r="B606" i="20"/>
  <c r="D605" i="20"/>
  <c r="C605" i="20"/>
  <c r="B605" i="20"/>
  <c r="D604" i="20"/>
  <c r="C604" i="20"/>
  <c r="B604" i="20"/>
  <c r="D603" i="20"/>
  <c r="C603" i="20"/>
  <c r="B603" i="20"/>
  <c r="D602" i="20"/>
  <c r="C602" i="20"/>
  <c r="B602" i="20"/>
  <c r="D601" i="20"/>
  <c r="C601" i="20"/>
  <c r="B601" i="20"/>
  <c r="D600" i="20"/>
  <c r="C600" i="20"/>
  <c r="B600" i="20"/>
  <c r="D599" i="20"/>
  <c r="C599" i="20"/>
  <c r="B599" i="20"/>
  <c r="D598" i="20"/>
  <c r="C598" i="20"/>
  <c r="B598" i="20"/>
  <c r="D597" i="20"/>
  <c r="C597" i="20"/>
  <c r="B597" i="20"/>
  <c r="D596" i="20"/>
  <c r="C596" i="20"/>
  <c r="B596" i="20"/>
  <c r="D595" i="20"/>
  <c r="C595" i="20"/>
  <c r="B595" i="20"/>
  <c r="D594" i="20"/>
  <c r="C594" i="20"/>
  <c r="B594" i="20"/>
  <c r="D593" i="20"/>
  <c r="C593" i="20"/>
  <c r="B593" i="20"/>
  <c r="D592" i="20"/>
  <c r="C592" i="20"/>
  <c r="B592" i="20"/>
  <c r="D591" i="20"/>
  <c r="C591" i="20"/>
  <c r="B591" i="20"/>
  <c r="D590" i="20"/>
  <c r="C590" i="20"/>
  <c r="B590" i="20"/>
  <c r="D589" i="20"/>
  <c r="C589" i="20"/>
  <c r="B589" i="20"/>
  <c r="D588" i="20"/>
  <c r="C588" i="20"/>
  <c r="B588" i="20"/>
  <c r="D587" i="20"/>
  <c r="C587" i="20"/>
  <c r="B587" i="20"/>
  <c r="D586" i="20"/>
  <c r="C586" i="20"/>
  <c r="B586" i="20"/>
  <c r="D585" i="20"/>
  <c r="C585" i="20"/>
  <c r="B585" i="20"/>
  <c r="D584" i="20"/>
  <c r="C584" i="20"/>
  <c r="B584" i="20"/>
  <c r="D583" i="20"/>
  <c r="C583" i="20"/>
  <c r="B583" i="20"/>
  <c r="D582" i="20"/>
  <c r="C582" i="20"/>
  <c r="B582" i="20"/>
  <c r="D581" i="20"/>
  <c r="C581" i="20"/>
  <c r="B581" i="20"/>
  <c r="D580" i="20"/>
  <c r="C580" i="20"/>
  <c r="B580" i="20"/>
  <c r="D579" i="20"/>
  <c r="C579" i="20"/>
  <c r="B579" i="20"/>
  <c r="D578" i="20"/>
  <c r="C578" i="20"/>
  <c r="B578" i="20"/>
  <c r="D577" i="20"/>
  <c r="C577" i="20"/>
  <c r="B577" i="20"/>
  <c r="D576" i="20"/>
  <c r="C576" i="20"/>
  <c r="B576" i="20"/>
  <c r="D575" i="20"/>
  <c r="C575" i="20"/>
  <c r="B575" i="20"/>
  <c r="D574" i="20"/>
  <c r="C574" i="20"/>
  <c r="B574" i="20"/>
  <c r="D573" i="20"/>
  <c r="C573" i="20"/>
  <c r="B573" i="20"/>
  <c r="D572" i="20"/>
  <c r="C572" i="20"/>
  <c r="B572" i="20"/>
  <c r="D571" i="20"/>
  <c r="C571" i="20"/>
  <c r="B571" i="20"/>
  <c r="D570" i="20"/>
  <c r="C570" i="20"/>
  <c r="B570" i="20"/>
  <c r="D569" i="20"/>
  <c r="C569" i="20"/>
  <c r="B569" i="20"/>
  <c r="D568" i="20"/>
  <c r="C568" i="20"/>
  <c r="B568" i="20"/>
  <c r="D567" i="20"/>
  <c r="C567" i="20"/>
  <c r="B567" i="20"/>
  <c r="D566" i="20"/>
  <c r="C566" i="20"/>
  <c r="B566" i="20"/>
  <c r="D565" i="20"/>
  <c r="C565" i="20"/>
  <c r="B565" i="20"/>
  <c r="D564" i="20"/>
  <c r="C564" i="20"/>
  <c r="B564" i="20"/>
  <c r="D563" i="20"/>
  <c r="C563" i="20"/>
  <c r="B563" i="20"/>
  <c r="D562" i="20"/>
  <c r="C562" i="20"/>
  <c r="B562" i="20"/>
  <c r="D561" i="20"/>
  <c r="C561" i="20"/>
  <c r="B561" i="20"/>
  <c r="D560" i="20"/>
  <c r="C560" i="20"/>
  <c r="B560" i="20"/>
  <c r="D559" i="20"/>
  <c r="C559" i="20"/>
  <c r="B559" i="20"/>
  <c r="D558" i="20"/>
  <c r="C558" i="20"/>
  <c r="B558" i="20"/>
  <c r="D557" i="20"/>
  <c r="C557" i="20"/>
  <c r="B557" i="20"/>
  <c r="D556" i="20"/>
  <c r="C556" i="20"/>
  <c r="B556" i="20"/>
  <c r="D555" i="20"/>
  <c r="C555" i="20"/>
  <c r="B555" i="20"/>
  <c r="D554" i="20"/>
  <c r="C554" i="20"/>
  <c r="B554" i="20"/>
  <c r="D553" i="20"/>
  <c r="C553" i="20"/>
  <c r="B553" i="20"/>
  <c r="D552" i="20"/>
  <c r="C552" i="20"/>
  <c r="B552" i="20"/>
  <c r="D551" i="20"/>
  <c r="C551" i="20"/>
  <c r="B551" i="20"/>
  <c r="D550" i="20"/>
  <c r="C550" i="20"/>
  <c r="B550" i="20"/>
  <c r="D549" i="20"/>
  <c r="C549" i="20"/>
  <c r="B549" i="20"/>
  <c r="D548" i="20"/>
  <c r="C548" i="20"/>
  <c r="B548" i="20"/>
  <c r="D547" i="20"/>
  <c r="C547" i="20"/>
  <c r="B547" i="20"/>
  <c r="D546" i="20"/>
  <c r="C546" i="20"/>
  <c r="B546" i="20"/>
  <c r="D545" i="20"/>
  <c r="C545" i="20"/>
  <c r="B545" i="20"/>
  <c r="D544" i="20"/>
  <c r="C544" i="20"/>
  <c r="B544" i="20"/>
  <c r="D543" i="20"/>
  <c r="C543" i="20"/>
  <c r="B543" i="20"/>
  <c r="D542" i="20"/>
  <c r="C542" i="20"/>
  <c r="B542" i="20"/>
  <c r="D541" i="20"/>
  <c r="C541" i="20"/>
  <c r="B541" i="20"/>
  <c r="D540" i="20"/>
  <c r="C540" i="20"/>
  <c r="B540" i="20"/>
  <c r="D539" i="20"/>
  <c r="C539" i="20"/>
  <c r="B539" i="20"/>
  <c r="D538" i="20"/>
  <c r="C538" i="20"/>
  <c r="B538" i="20"/>
  <c r="D537" i="20"/>
  <c r="C537" i="20"/>
  <c r="B537" i="20"/>
  <c r="D536" i="20"/>
  <c r="C536" i="20"/>
  <c r="B536" i="20"/>
  <c r="D535" i="20"/>
  <c r="C535" i="20"/>
  <c r="B535" i="20"/>
  <c r="D534" i="20"/>
  <c r="C534" i="20"/>
  <c r="B534" i="20"/>
  <c r="D533" i="20"/>
  <c r="C533" i="20"/>
  <c r="B533" i="20"/>
  <c r="D532" i="20"/>
  <c r="C532" i="20"/>
  <c r="B532" i="20"/>
  <c r="D531" i="20"/>
  <c r="C531" i="20"/>
  <c r="B531" i="20"/>
  <c r="D530" i="20"/>
  <c r="C530" i="20"/>
  <c r="B530" i="20"/>
  <c r="D529" i="20"/>
  <c r="C529" i="20"/>
  <c r="B529" i="20"/>
  <c r="D528" i="20"/>
  <c r="C528" i="20"/>
  <c r="B528" i="20"/>
  <c r="D527" i="20"/>
  <c r="C527" i="20"/>
  <c r="B527" i="20"/>
  <c r="D526" i="20"/>
  <c r="C526" i="20"/>
  <c r="B526" i="20"/>
  <c r="D525" i="20"/>
  <c r="C525" i="20"/>
  <c r="B525" i="20"/>
  <c r="D524" i="20"/>
  <c r="C524" i="20"/>
  <c r="B524" i="20"/>
  <c r="D523" i="20"/>
  <c r="C523" i="20"/>
  <c r="B523" i="20"/>
  <c r="D522" i="20"/>
  <c r="C522" i="20"/>
  <c r="B522" i="20"/>
  <c r="D521" i="20"/>
  <c r="C521" i="20"/>
  <c r="B521" i="20"/>
  <c r="D520" i="20"/>
  <c r="C520" i="20"/>
  <c r="B520" i="20"/>
  <c r="D519" i="20"/>
  <c r="C519" i="20"/>
  <c r="B519" i="20"/>
  <c r="D518" i="20"/>
  <c r="C518" i="20"/>
  <c r="B518" i="20"/>
  <c r="D517" i="20"/>
  <c r="C517" i="20"/>
  <c r="B517" i="20"/>
  <c r="D516" i="20"/>
  <c r="C516" i="20"/>
  <c r="B516" i="20"/>
  <c r="D515" i="20"/>
  <c r="C515" i="20"/>
  <c r="B515" i="20"/>
  <c r="D514" i="20"/>
  <c r="C514" i="20"/>
  <c r="B514" i="20"/>
  <c r="D513" i="20"/>
  <c r="C513" i="20"/>
  <c r="B513" i="20"/>
  <c r="D512" i="20"/>
  <c r="C512" i="20"/>
  <c r="B512" i="20"/>
  <c r="D511" i="20"/>
  <c r="C511" i="20"/>
  <c r="B511" i="20"/>
  <c r="D510" i="20"/>
  <c r="C510" i="20"/>
  <c r="B510" i="20"/>
  <c r="D509" i="20"/>
  <c r="C509" i="20"/>
  <c r="B509" i="20"/>
  <c r="D508" i="20"/>
  <c r="C508" i="20"/>
  <c r="B508" i="20"/>
  <c r="D507" i="20"/>
  <c r="C507" i="20"/>
  <c r="B507" i="20"/>
  <c r="D506" i="20"/>
  <c r="C506" i="20"/>
  <c r="B506" i="20"/>
  <c r="D505" i="20"/>
  <c r="C505" i="20"/>
  <c r="B505" i="20"/>
  <c r="D504" i="20"/>
  <c r="C504" i="20"/>
  <c r="B504" i="20"/>
  <c r="D503" i="20"/>
  <c r="C503" i="20"/>
  <c r="B503" i="20"/>
  <c r="D502" i="20"/>
  <c r="C502" i="20"/>
  <c r="B502" i="20"/>
  <c r="D501" i="20"/>
  <c r="C501" i="20"/>
  <c r="B501" i="20"/>
  <c r="D500" i="20"/>
  <c r="C500" i="20"/>
  <c r="B500" i="20"/>
  <c r="D499" i="20"/>
  <c r="C499" i="20"/>
  <c r="B499" i="20"/>
  <c r="D498" i="20"/>
  <c r="C498" i="20"/>
  <c r="B498" i="20"/>
  <c r="D497" i="20"/>
  <c r="C497" i="20"/>
  <c r="B497" i="20"/>
  <c r="D496" i="20"/>
  <c r="C496" i="20"/>
  <c r="B496" i="20"/>
  <c r="D495" i="20"/>
  <c r="C495" i="20"/>
  <c r="B495" i="20"/>
  <c r="D494" i="20"/>
  <c r="C494" i="20"/>
  <c r="B494" i="20"/>
  <c r="D493" i="20"/>
  <c r="C493" i="20"/>
  <c r="B493" i="20"/>
  <c r="D492" i="20"/>
  <c r="C492" i="20"/>
  <c r="B492" i="20"/>
  <c r="D491" i="20"/>
  <c r="C491" i="20"/>
  <c r="B491" i="20"/>
  <c r="D490" i="20"/>
  <c r="C490" i="20"/>
  <c r="B490" i="20"/>
  <c r="D489" i="20"/>
  <c r="C489" i="20"/>
  <c r="B489" i="20"/>
  <c r="D488" i="20"/>
  <c r="C488" i="20"/>
  <c r="B488" i="20"/>
  <c r="D487" i="20"/>
  <c r="C487" i="20"/>
  <c r="B487" i="20"/>
  <c r="D486" i="20"/>
  <c r="C486" i="20"/>
  <c r="B486" i="20"/>
  <c r="D485" i="20"/>
  <c r="C485" i="20"/>
  <c r="B485" i="20"/>
  <c r="D484" i="20"/>
  <c r="C484" i="20"/>
  <c r="B484" i="20"/>
  <c r="D483" i="20"/>
  <c r="C483" i="20"/>
  <c r="B483" i="20"/>
  <c r="D482" i="20"/>
  <c r="C482" i="20"/>
  <c r="B482" i="20"/>
  <c r="D481" i="20"/>
  <c r="C481" i="20"/>
  <c r="B481" i="20"/>
  <c r="D480" i="20"/>
  <c r="C480" i="20"/>
  <c r="B480" i="20"/>
  <c r="D479" i="20"/>
  <c r="C479" i="20"/>
  <c r="B479" i="20"/>
  <c r="D478" i="20"/>
  <c r="C478" i="20"/>
  <c r="B478" i="20"/>
  <c r="D477" i="20"/>
  <c r="C477" i="20"/>
  <c r="B477" i="20"/>
  <c r="D476" i="20"/>
  <c r="C476" i="20"/>
  <c r="B476" i="20"/>
  <c r="D475" i="20"/>
  <c r="C475" i="20"/>
  <c r="B475" i="20"/>
  <c r="D474" i="20"/>
  <c r="C474" i="20"/>
  <c r="B474" i="20"/>
  <c r="D473" i="20"/>
  <c r="C473" i="20"/>
  <c r="B473" i="20"/>
  <c r="D472" i="20"/>
  <c r="C472" i="20"/>
  <c r="B472" i="20"/>
  <c r="D471" i="20"/>
  <c r="C471" i="20"/>
  <c r="B471" i="20"/>
  <c r="D470" i="20"/>
  <c r="C470" i="20"/>
  <c r="B470" i="20"/>
  <c r="D469" i="20"/>
  <c r="C469" i="20"/>
  <c r="B469" i="20"/>
  <c r="D468" i="20"/>
  <c r="C468" i="20"/>
  <c r="B468" i="20"/>
  <c r="D467" i="20"/>
  <c r="C467" i="20"/>
  <c r="B467" i="20"/>
  <c r="D466" i="20"/>
  <c r="C466" i="20"/>
  <c r="B466" i="20"/>
  <c r="D465" i="20"/>
  <c r="C465" i="20"/>
  <c r="B465" i="20"/>
  <c r="D464" i="20"/>
  <c r="C464" i="20"/>
  <c r="B464" i="20"/>
  <c r="D463" i="20"/>
  <c r="C463" i="20"/>
  <c r="B463" i="20"/>
  <c r="D462" i="20"/>
  <c r="C462" i="20"/>
  <c r="B462" i="20"/>
  <c r="D461" i="20"/>
  <c r="C461" i="20"/>
  <c r="B461" i="20"/>
  <c r="D460" i="20"/>
  <c r="C460" i="20"/>
  <c r="B460" i="20"/>
  <c r="D459" i="20"/>
  <c r="C459" i="20"/>
  <c r="B459" i="20"/>
  <c r="D458" i="20"/>
  <c r="C458" i="20"/>
  <c r="B458" i="20"/>
  <c r="D457" i="20"/>
  <c r="C457" i="20"/>
  <c r="B457" i="20"/>
  <c r="D456" i="20"/>
  <c r="C456" i="20"/>
  <c r="B456" i="20"/>
  <c r="D455" i="20"/>
  <c r="C455" i="20"/>
  <c r="B455" i="20"/>
  <c r="D454" i="20"/>
  <c r="C454" i="20"/>
  <c r="B454" i="20"/>
  <c r="D453" i="20"/>
  <c r="C453" i="20"/>
  <c r="B453" i="20"/>
  <c r="D452" i="20"/>
  <c r="C452" i="20"/>
  <c r="B452" i="20"/>
  <c r="D451" i="20"/>
  <c r="C451" i="20"/>
  <c r="B451" i="20"/>
  <c r="D450" i="20"/>
  <c r="C450" i="20"/>
  <c r="B450" i="20"/>
  <c r="D449" i="20"/>
  <c r="C449" i="20"/>
  <c r="B449" i="20"/>
  <c r="D448" i="20"/>
  <c r="C448" i="20"/>
  <c r="B448" i="20"/>
  <c r="D447" i="20"/>
  <c r="C447" i="20"/>
  <c r="B447" i="20"/>
  <c r="D446" i="20"/>
  <c r="C446" i="20"/>
  <c r="B446" i="20"/>
  <c r="D445" i="20"/>
  <c r="C445" i="20"/>
  <c r="B445" i="20"/>
  <c r="D444" i="20"/>
  <c r="C444" i="20"/>
  <c r="B444" i="20"/>
  <c r="D443" i="20"/>
  <c r="C443" i="20"/>
  <c r="B443" i="20"/>
  <c r="D442" i="20"/>
  <c r="C442" i="20"/>
  <c r="B442" i="20"/>
  <c r="D441" i="20"/>
  <c r="C441" i="20"/>
  <c r="B441" i="20"/>
  <c r="D440" i="20"/>
  <c r="C440" i="20"/>
  <c r="B440" i="20"/>
  <c r="D439" i="20"/>
  <c r="C439" i="20"/>
  <c r="B439" i="20"/>
  <c r="D438" i="20"/>
  <c r="C438" i="20"/>
  <c r="B438" i="20"/>
  <c r="D437" i="20"/>
  <c r="C437" i="20"/>
  <c r="B437" i="20"/>
  <c r="D436" i="20"/>
  <c r="C436" i="20"/>
  <c r="B436" i="20"/>
  <c r="D435" i="20"/>
  <c r="C435" i="20"/>
  <c r="B435" i="20"/>
  <c r="D434" i="20"/>
  <c r="C434" i="20"/>
  <c r="B434" i="20"/>
  <c r="D433" i="20"/>
  <c r="C433" i="20"/>
  <c r="B433" i="20"/>
  <c r="D432" i="20"/>
  <c r="C432" i="20"/>
  <c r="B432" i="20"/>
  <c r="D431" i="20"/>
  <c r="C431" i="20"/>
  <c r="B431" i="20"/>
  <c r="D430" i="20"/>
  <c r="C430" i="20"/>
  <c r="B430" i="20"/>
  <c r="D429" i="20"/>
  <c r="C429" i="20"/>
  <c r="B429" i="20"/>
  <c r="D428" i="20"/>
  <c r="C428" i="20"/>
  <c r="B428" i="20"/>
  <c r="D427" i="20"/>
  <c r="C427" i="20"/>
  <c r="B427" i="20"/>
  <c r="D426" i="20"/>
  <c r="C426" i="20"/>
  <c r="B426" i="20"/>
  <c r="D425" i="20"/>
  <c r="C425" i="20"/>
  <c r="B425" i="20"/>
  <c r="D424" i="20"/>
  <c r="C424" i="20"/>
  <c r="B424" i="20"/>
  <c r="D423" i="20"/>
  <c r="C423" i="20"/>
  <c r="B423" i="20"/>
  <c r="D422" i="20"/>
  <c r="C422" i="20"/>
  <c r="B422" i="20"/>
  <c r="D421" i="20"/>
  <c r="C421" i="20"/>
  <c r="B421" i="20"/>
  <c r="D420" i="20"/>
  <c r="C420" i="20"/>
  <c r="B420" i="20"/>
  <c r="D419" i="20"/>
  <c r="C419" i="20"/>
  <c r="B419" i="20"/>
  <c r="D418" i="20"/>
  <c r="C418" i="20"/>
  <c r="B418" i="20"/>
  <c r="D417" i="20"/>
  <c r="C417" i="20"/>
  <c r="B417" i="20"/>
  <c r="D416" i="20"/>
  <c r="C416" i="20"/>
  <c r="B416" i="20"/>
  <c r="D415" i="20"/>
  <c r="C415" i="20"/>
  <c r="B415" i="20"/>
  <c r="D414" i="20"/>
  <c r="C414" i="20"/>
  <c r="B414" i="20"/>
  <c r="D413" i="20"/>
  <c r="C413" i="20"/>
  <c r="B413" i="20"/>
  <c r="D412" i="20"/>
  <c r="C412" i="20"/>
  <c r="B412" i="20"/>
  <c r="D411" i="20"/>
  <c r="C411" i="20"/>
  <c r="B411" i="20"/>
  <c r="D410" i="20"/>
  <c r="C410" i="20"/>
  <c r="B410" i="20"/>
  <c r="D409" i="20"/>
  <c r="C409" i="20"/>
  <c r="B409" i="20"/>
  <c r="D408" i="20"/>
  <c r="C408" i="20"/>
  <c r="B408" i="20"/>
  <c r="D407" i="20"/>
  <c r="C407" i="20"/>
  <c r="B407" i="20"/>
  <c r="D406" i="20"/>
  <c r="C406" i="20"/>
  <c r="B406" i="20"/>
  <c r="D405" i="20"/>
  <c r="C405" i="20"/>
  <c r="B405" i="20"/>
  <c r="D404" i="20"/>
  <c r="C404" i="20"/>
  <c r="B404" i="20"/>
  <c r="D403" i="20"/>
  <c r="C403" i="20"/>
  <c r="B403" i="20"/>
  <c r="D402" i="20"/>
  <c r="C402" i="20"/>
  <c r="B402" i="20"/>
  <c r="D401" i="20"/>
  <c r="C401" i="20"/>
  <c r="B401" i="20"/>
  <c r="D400" i="20"/>
  <c r="C400" i="20"/>
  <c r="B400" i="20"/>
  <c r="D399" i="20"/>
  <c r="C399" i="20"/>
  <c r="B399" i="20"/>
  <c r="D398" i="20"/>
  <c r="C398" i="20"/>
  <c r="B398" i="20"/>
  <c r="D397" i="20"/>
  <c r="C397" i="20"/>
  <c r="B397" i="20"/>
  <c r="D396" i="20"/>
  <c r="C396" i="20"/>
  <c r="B396" i="20"/>
  <c r="D395" i="20"/>
  <c r="C395" i="20"/>
  <c r="B395" i="20"/>
  <c r="D394" i="20"/>
  <c r="C394" i="20"/>
  <c r="B394" i="20"/>
  <c r="D393" i="20"/>
  <c r="C393" i="20"/>
  <c r="B393" i="20"/>
  <c r="D392" i="20"/>
  <c r="C392" i="20"/>
  <c r="B392" i="20"/>
  <c r="D391" i="20"/>
  <c r="C391" i="20"/>
  <c r="B391" i="20"/>
  <c r="D390" i="20"/>
  <c r="C390" i="20"/>
  <c r="B390" i="20"/>
  <c r="D389" i="20"/>
  <c r="C389" i="20"/>
  <c r="B389" i="20"/>
  <c r="D388" i="20"/>
  <c r="C388" i="20"/>
  <c r="B388" i="20"/>
  <c r="D387" i="20"/>
  <c r="C387" i="20"/>
  <c r="B387" i="20"/>
  <c r="D386" i="20"/>
  <c r="C386" i="20"/>
  <c r="B386" i="20"/>
  <c r="D385" i="20"/>
  <c r="C385" i="20"/>
  <c r="B385" i="20"/>
  <c r="D384" i="20"/>
  <c r="C384" i="20"/>
  <c r="B384" i="20"/>
  <c r="D383" i="20"/>
  <c r="C383" i="20"/>
  <c r="B383" i="20"/>
  <c r="D382" i="20"/>
  <c r="C382" i="20"/>
  <c r="B382" i="20"/>
  <c r="D381" i="20"/>
  <c r="C381" i="20"/>
  <c r="B381" i="20"/>
  <c r="D380" i="20"/>
  <c r="C380" i="20"/>
  <c r="B380" i="20"/>
  <c r="D379" i="20"/>
  <c r="C379" i="20"/>
  <c r="B379" i="20"/>
  <c r="D378" i="20"/>
  <c r="C378" i="20"/>
  <c r="B378" i="20"/>
  <c r="D377" i="20"/>
  <c r="C377" i="20"/>
  <c r="B377" i="20"/>
  <c r="D376" i="20"/>
  <c r="C376" i="20"/>
  <c r="B376" i="20"/>
  <c r="D375" i="20"/>
  <c r="C375" i="20"/>
  <c r="B375" i="20"/>
  <c r="D374" i="20"/>
  <c r="C374" i="20"/>
  <c r="B374" i="20"/>
  <c r="D373" i="20"/>
  <c r="C373" i="20"/>
  <c r="B373" i="20"/>
  <c r="D372" i="20"/>
  <c r="C372" i="20"/>
  <c r="B372" i="20"/>
  <c r="D371" i="20"/>
  <c r="C371" i="20"/>
  <c r="B371" i="20"/>
  <c r="D370" i="20"/>
  <c r="C370" i="20"/>
  <c r="B370" i="20"/>
  <c r="D369" i="20"/>
  <c r="C369" i="20"/>
  <c r="B369" i="20"/>
  <c r="D368" i="20"/>
  <c r="C368" i="20"/>
  <c r="B368" i="20"/>
  <c r="D367" i="20"/>
  <c r="C367" i="20"/>
  <c r="B367" i="20"/>
  <c r="D366" i="20"/>
  <c r="C366" i="20"/>
  <c r="B366" i="20"/>
  <c r="D365" i="20"/>
  <c r="C365" i="20"/>
  <c r="B365" i="20"/>
  <c r="D364" i="20"/>
  <c r="C364" i="20"/>
  <c r="B364" i="20"/>
  <c r="D363" i="20"/>
  <c r="C363" i="20"/>
  <c r="B363" i="20"/>
  <c r="D362" i="20"/>
  <c r="C362" i="20"/>
  <c r="B362" i="20"/>
  <c r="D361" i="20"/>
  <c r="C361" i="20"/>
  <c r="B361" i="20"/>
  <c r="D360" i="20"/>
  <c r="C360" i="20"/>
  <c r="B360" i="20"/>
  <c r="D359" i="20"/>
  <c r="C359" i="20"/>
  <c r="B359" i="20"/>
  <c r="D358" i="20"/>
  <c r="C358" i="20"/>
  <c r="B358" i="20"/>
  <c r="D357" i="20"/>
  <c r="C357" i="20"/>
  <c r="B357" i="20"/>
  <c r="D356" i="20"/>
  <c r="C356" i="20"/>
  <c r="B356" i="20"/>
  <c r="D355" i="20"/>
  <c r="C355" i="20"/>
  <c r="B355" i="20"/>
  <c r="D354" i="20"/>
  <c r="C354" i="20"/>
  <c r="B354" i="20"/>
  <c r="D353" i="20"/>
  <c r="C353" i="20"/>
  <c r="B353" i="20"/>
  <c r="D352" i="20"/>
  <c r="C352" i="20"/>
  <c r="B352" i="20"/>
  <c r="D351" i="20"/>
  <c r="C351" i="20"/>
  <c r="B351" i="20"/>
  <c r="D350" i="20"/>
  <c r="C350" i="20"/>
  <c r="B350" i="20"/>
  <c r="D349" i="20"/>
  <c r="C349" i="20"/>
  <c r="B349" i="20"/>
  <c r="D348" i="20"/>
  <c r="C348" i="20"/>
  <c r="B348" i="20"/>
  <c r="D347" i="20"/>
  <c r="C347" i="20"/>
  <c r="B347" i="20"/>
  <c r="D346" i="20"/>
  <c r="C346" i="20"/>
  <c r="B346" i="20"/>
  <c r="D345" i="20"/>
  <c r="C345" i="20"/>
  <c r="B345" i="20"/>
  <c r="D344" i="20"/>
  <c r="C344" i="20"/>
  <c r="B344" i="20"/>
  <c r="D343" i="20"/>
  <c r="C343" i="20"/>
  <c r="B343" i="20"/>
  <c r="D342" i="20"/>
  <c r="C342" i="20"/>
  <c r="B342" i="20"/>
  <c r="D341" i="20"/>
  <c r="C341" i="20"/>
  <c r="B341" i="20"/>
  <c r="D340" i="20"/>
  <c r="C340" i="20"/>
  <c r="B340" i="20"/>
  <c r="D339" i="20"/>
  <c r="C339" i="20"/>
  <c r="B339" i="20"/>
  <c r="D338" i="20"/>
  <c r="C338" i="20"/>
  <c r="B338" i="20"/>
  <c r="D337" i="20"/>
  <c r="C337" i="20"/>
  <c r="B337" i="20"/>
  <c r="D336" i="20"/>
  <c r="C336" i="20"/>
  <c r="B336" i="20"/>
  <c r="D335" i="20"/>
  <c r="C335" i="20"/>
  <c r="B335" i="20"/>
  <c r="D334" i="20"/>
  <c r="C334" i="20"/>
  <c r="B334" i="20"/>
  <c r="D333" i="20"/>
  <c r="C333" i="20"/>
  <c r="B333" i="20"/>
  <c r="D332" i="20"/>
  <c r="C332" i="20"/>
  <c r="B332" i="20"/>
  <c r="D331" i="20"/>
  <c r="C331" i="20"/>
  <c r="B331" i="20"/>
  <c r="D330" i="20"/>
  <c r="C330" i="20"/>
  <c r="B330" i="20"/>
  <c r="D329" i="20"/>
  <c r="C329" i="20"/>
  <c r="B329" i="20"/>
  <c r="D328" i="20"/>
  <c r="C328" i="20"/>
  <c r="B328" i="20"/>
  <c r="D327" i="20"/>
  <c r="C327" i="20"/>
  <c r="B327" i="20"/>
  <c r="D326" i="20"/>
  <c r="C326" i="20"/>
  <c r="B326" i="20"/>
  <c r="D325" i="20"/>
  <c r="C325" i="20"/>
  <c r="B325" i="20"/>
  <c r="D324" i="20"/>
  <c r="C324" i="20"/>
  <c r="B324" i="20"/>
  <c r="D323" i="20"/>
  <c r="C323" i="20"/>
  <c r="B323" i="20"/>
  <c r="D322" i="20"/>
  <c r="C322" i="20"/>
  <c r="B322" i="20"/>
  <c r="D321" i="20"/>
  <c r="C321" i="20"/>
  <c r="B321" i="20"/>
  <c r="D320" i="20"/>
  <c r="C320" i="20"/>
  <c r="B320" i="20"/>
  <c r="D319" i="20"/>
  <c r="C319" i="20"/>
  <c r="B319" i="20"/>
  <c r="D318" i="20"/>
  <c r="C318" i="20"/>
  <c r="B318" i="20"/>
  <c r="D317" i="20"/>
  <c r="C317" i="20"/>
  <c r="B317" i="20"/>
  <c r="D316" i="20"/>
  <c r="C316" i="20"/>
  <c r="B316" i="20"/>
  <c r="D315" i="20"/>
  <c r="C315" i="20"/>
  <c r="B315" i="20"/>
  <c r="D314" i="20"/>
  <c r="C314" i="20"/>
  <c r="B314" i="20"/>
  <c r="D313" i="20"/>
  <c r="C313" i="20"/>
  <c r="B313" i="20"/>
  <c r="D312" i="20"/>
  <c r="C312" i="20"/>
  <c r="B312" i="20"/>
  <c r="D311" i="20"/>
  <c r="C311" i="20"/>
  <c r="B311" i="20"/>
  <c r="D310" i="20"/>
  <c r="C310" i="20"/>
  <c r="B310" i="20"/>
  <c r="D309" i="20"/>
  <c r="C309" i="20"/>
  <c r="B309" i="20"/>
  <c r="D308" i="20"/>
  <c r="C308" i="20"/>
  <c r="B308" i="20"/>
  <c r="D307" i="20"/>
  <c r="C307" i="20"/>
  <c r="B307" i="20"/>
  <c r="D306" i="20"/>
  <c r="C306" i="20"/>
  <c r="B306" i="20"/>
  <c r="D305" i="20"/>
  <c r="C305" i="20"/>
  <c r="B305" i="20"/>
  <c r="D304" i="20"/>
  <c r="C304" i="20"/>
  <c r="B304" i="20"/>
  <c r="D303" i="20"/>
  <c r="C303" i="20"/>
  <c r="B303" i="20"/>
  <c r="D302" i="20"/>
  <c r="C302" i="20"/>
  <c r="B302" i="20"/>
  <c r="D301" i="20"/>
  <c r="C301" i="20"/>
  <c r="B301" i="20"/>
  <c r="D300" i="20"/>
  <c r="C300" i="20"/>
  <c r="B300" i="20"/>
  <c r="D299" i="20"/>
  <c r="C299" i="20"/>
  <c r="B299" i="20"/>
  <c r="D298" i="20"/>
  <c r="C298" i="20"/>
  <c r="B298" i="20"/>
  <c r="D297" i="20"/>
  <c r="C297" i="20"/>
  <c r="B297" i="20"/>
  <c r="D296" i="20"/>
  <c r="C296" i="20"/>
  <c r="B296" i="20"/>
  <c r="D295" i="20"/>
  <c r="C295" i="20"/>
  <c r="B295" i="20"/>
  <c r="D294" i="20"/>
  <c r="C294" i="20"/>
  <c r="B294" i="20"/>
  <c r="D293" i="20"/>
  <c r="C293" i="20"/>
  <c r="B293" i="20"/>
  <c r="D292" i="20"/>
  <c r="C292" i="20"/>
  <c r="B292" i="20"/>
  <c r="D291" i="20"/>
  <c r="C291" i="20"/>
  <c r="B291" i="20"/>
  <c r="D290" i="20"/>
  <c r="C290" i="20"/>
  <c r="B290" i="20"/>
  <c r="D289" i="20"/>
  <c r="C289" i="20"/>
  <c r="B289" i="20"/>
  <c r="D288" i="20"/>
  <c r="C288" i="20"/>
  <c r="B288" i="20"/>
  <c r="D287" i="20"/>
  <c r="C287" i="20"/>
  <c r="B287" i="20"/>
  <c r="D286" i="20"/>
  <c r="C286" i="20"/>
  <c r="B286" i="20"/>
  <c r="D285" i="20"/>
  <c r="C285" i="20"/>
  <c r="B285" i="20"/>
  <c r="D284" i="20"/>
  <c r="C284" i="20"/>
  <c r="B284" i="20"/>
  <c r="D283" i="20"/>
  <c r="C283" i="20"/>
  <c r="B283" i="20"/>
  <c r="D282" i="20"/>
  <c r="C282" i="20"/>
  <c r="B282" i="20"/>
  <c r="D281" i="20"/>
  <c r="C281" i="20"/>
  <c r="B281" i="20"/>
  <c r="D280" i="20"/>
  <c r="C280" i="20"/>
  <c r="B280" i="20"/>
  <c r="D279" i="20"/>
  <c r="C279" i="20"/>
  <c r="B279" i="20"/>
  <c r="D278" i="20"/>
  <c r="C278" i="20"/>
  <c r="B278" i="20"/>
  <c r="D277" i="20"/>
  <c r="C277" i="20"/>
  <c r="B277" i="20"/>
  <c r="D276" i="20"/>
  <c r="C276" i="20"/>
  <c r="B276" i="20"/>
  <c r="D275" i="20"/>
  <c r="C275" i="20"/>
  <c r="B275" i="20"/>
  <c r="D274" i="20"/>
  <c r="C274" i="20"/>
  <c r="B274" i="20"/>
  <c r="D273" i="20"/>
  <c r="C273" i="20"/>
  <c r="B273" i="20"/>
  <c r="D272" i="20"/>
  <c r="C272" i="20"/>
  <c r="B272" i="20"/>
  <c r="D271" i="20"/>
  <c r="C271" i="20"/>
  <c r="B271" i="20"/>
  <c r="D270" i="20"/>
  <c r="C270" i="20"/>
  <c r="B270" i="20"/>
  <c r="D269" i="20"/>
  <c r="C269" i="20"/>
  <c r="B269" i="20"/>
  <c r="D268" i="20"/>
  <c r="C268" i="20"/>
  <c r="B268" i="20"/>
  <c r="D267" i="20"/>
  <c r="C267" i="20"/>
  <c r="B267" i="20"/>
  <c r="D266" i="20"/>
  <c r="C266" i="20"/>
  <c r="B266" i="20"/>
  <c r="D265" i="20"/>
  <c r="C265" i="20"/>
  <c r="B265" i="20"/>
  <c r="D264" i="20"/>
  <c r="C264" i="20"/>
  <c r="B264" i="20"/>
  <c r="D263" i="20"/>
  <c r="C263" i="20"/>
  <c r="B263" i="20"/>
  <c r="D262" i="20"/>
  <c r="C262" i="20"/>
  <c r="B262" i="20"/>
  <c r="D261" i="20"/>
  <c r="C261" i="20"/>
  <c r="B261" i="20"/>
  <c r="D260" i="20"/>
  <c r="C260" i="20"/>
  <c r="B260" i="20"/>
  <c r="D259" i="20"/>
  <c r="C259" i="20"/>
  <c r="B259" i="20"/>
  <c r="D258" i="20"/>
  <c r="C258" i="20"/>
  <c r="B258" i="20"/>
  <c r="D257" i="20"/>
  <c r="C257" i="20"/>
  <c r="B257" i="20"/>
  <c r="D256" i="20"/>
  <c r="C256" i="20"/>
  <c r="B256" i="20"/>
  <c r="D255" i="20"/>
  <c r="C255" i="20"/>
  <c r="B255" i="20"/>
  <c r="D254" i="20"/>
  <c r="C254" i="20"/>
  <c r="B254" i="20"/>
  <c r="D253" i="20"/>
  <c r="C253" i="20"/>
  <c r="B253" i="20"/>
  <c r="D252" i="20"/>
  <c r="C252" i="20"/>
  <c r="B252" i="20"/>
  <c r="D251" i="20"/>
  <c r="C251" i="20"/>
  <c r="B251" i="20"/>
  <c r="D250" i="20"/>
  <c r="C250" i="20"/>
  <c r="B250" i="20"/>
  <c r="D249" i="20"/>
  <c r="C249" i="20"/>
  <c r="B249" i="20"/>
  <c r="D248" i="20"/>
  <c r="C248" i="20"/>
  <c r="B248" i="20"/>
  <c r="D247" i="20"/>
  <c r="C247" i="20"/>
  <c r="B247" i="20"/>
  <c r="D246" i="20"/>
  <c r="C246" i="20"/>
  <c r="B246" i="20"/>
  <c r="D245" i="20"/>
  <c r="C245" i="20"/>
  <c r="B245" i="20"/>
  <c r="D244" i="20"/>
  <c r="C244" i="20"/>
  <c r="B244" i="20"/>
  <c r="D243" i="20"/>
  <c r="C243" i="20"/>
  <c r="B243" i="20"/>
  <c r="D242" i="20"/>
  <c r="C242" i="20"/>
  <c r="B242" i="20"/>
  <c r="D241" i="20"/>
  <c r="C241" i="20"/>
  <c r="B241" i="20"/>
  <c r="D240" i="20"/>
  <c r="C240" i="20"/>
  <c r="B240" i="20"/>
  <c r="D239" i="20"/>
  <c r="C239" i="20"/>
  <c r="B239" i="20"/>
  <c r="D238" i="20"/>
  <c r="C238" i="20"/>
  <c r="B238" i="20"/>
  <c r="D237" i="20"/>
  <c r="C237" i="20"/>
  <c r="B237" i="20"/>
  <c r="D236" i="20"/>
  <c r="C236" i="20"/>
  <c r="B236" i="20"/>
  <c r="D235" i="20"/>
  <c r="C235" i="20"/>
  <c r="B235" i="20"/>
  <c r="D234" i="20"/>
  <c r="C234" i="20"/>
  <c r="B234" i="20"/>
  <c r="D233" i="20"/>
  <c r="C233" i="20"/>
  <c r="B233" i="20"/>
  <c r="D232" i="20"/>
  <c r="C232" i="20"/>
  <c r="B232" i="20"/>
  <c r="D231" i="20"/>
  <c r="C231" i="20"/>
  <c r="B231" i="20"/>
  <c r="D230" i="20"/>
  <c r="C230" i="20"/>
  <c r="B230" i="20"/>
  <c r="D229" i="20"/>
  <c r="C229" i="20"/>
  <c r="B229" i="20"/>
  <c r="D228" i="20"/>
  <c r="C228" i="20"/>
  <c r="B228" i="20"/>
  <c r="D227" i="20"/>
  <c r="C227" i="20"/>
  <c r="B227" i="20"/>
  <c r="D226" i="20"/>
  <c r="C226" i="20"/>
  <c r="B226" i="20"/>
  <c r="D225" i="20"/>
  <c r="C225" i="20"/>
  <c r="B225" i="20"/>
  <c r="D224" i="20"/>
  <c r="C224" i="20"/>
  <c r="B224" i="20"/>
  <c r="D223" i="20"/>
  <c r="C223" i="20"/>
  <c r="B223" i="20"/>
  <c r="D222" i="20"/>
  <c r="C222" i="20"/>
  <c r="B222" i="20"/>
  <c r="D221" i="20"/>
  <c r="C221" i="20"/>
  <c r="B221" i="20"/>
  <c r="D220" i="20"/>
  <c r="C220" i="20"/>
  <c r="B220" i="20"/>
  <c r="D219" i="20"/>
  <c r="C219" i="20"/>
  <c r="B219" i="20"/>
  <c r="D218" i="20"/>
  <c r="C218" i="20"/>
  <c r="B218" i="20"/>
  <c r="D217" i="20"/>
  <c r="C217" i="20"/>
  <c r="B217" i="20"/>
  <c r="D216" i="20"/>
  <c r="C216" i="20"/>
  <c r="B216" i="20"/>
  <c r="D215" i="20"/>
  <c r="C215" i="20"/>
  <c r="B215" i="20"/>
  <c r="D214" i="20"/>
  <c r="C214" i="20"/>
  <c r="B214" i="20"/>
  <c r="D213" i="20"/>
  <c r="C213" i="20"/>
  <c r="B213" i="20"/>
  <c r="D212" i="20"/>
  <c r="C212" i="20"/>
  <c r="B212" i="20"/>
  <c r="D211" i="20"/>
  <c r="C211" i="20"/>
  <c r="B211" i="20"/>
  <c r="D210" i="20"/>
  <c r="C210" i="20"/>
  <c r="B210" i="20"/>
  <c r="D209" i="20"/>
  <c r="C209" i="20"/>
  <c r="B209" i="20"/>
  <c r="D208" i="20"/>
  <c r="C208" i="20"/>
  <c r="B208" i="20"/>
  <c r="D207" i="20"/>
  <c r="C207" i="20"/>
  <c r="B207" i="20"/>
  <c r="D206" i="20"/>
  <c r="C206" i="20"/>
  <c r="B206" i="20"/>
  <c r="D205" i="20"/>
  <c r="C205" i="20"/>
  <c r="B205" i="20"/>
  <c r="D204" i="20"/>
  <c r="C204" i="20"/>
  <c r="B204" i="20"/>
  <c r="D203" i="20"/>
  <c r="C203" i="20"/>
  <c r="B203" i="20"/>
  <c r="D202" i="20"/>
  <c r="C202" i="20"/>
  <c r="B202" i="20"/>
  <c r="D201" i="20"/>
  <c r="C201" i="20"/>
  <c r="B201" i="20"/>
  <c r="D200" i="20"/>
  <c r="C200" i="20"/>
  <c r="B200" i="20"/>
  <c r="D199" i="20"/>
  <c r="C199" i="20"/>
  <c r="B199" i="20"/>
  <c r="D198" i="20"/>
  <c r="C198" i="20"/>
  <c r="B198" i="20"/>
  <c r="D197" i="20"/>
  <c r="C197" i="20"/>
  <c r="B197" i="20"/>
  <c r="D196" i="20"/>
  <c r="C196" i="20"/>
  <c r="B196" i="20"/>
  <c r="D195" i="20"/>
  <c r="C195" i="20"/>
  <c r="B195" i="20"/>
  <c r="D194" i="20"/>
  <c r="C194" i="20"/>
  <c r="B194" i="20"/>
  <c r="D193" i="20"/>
  <c r="C193" i="20"/>
  <c r="B193" i="20"/>
  <c r="D192" i="20"/>
  <c r="C192" i="20"/>
  <c r="B192" i="20"/>
  <c r="D191" i="20"/>
  <c r="C191" i="20"/>
  <c r="B191" i="20"/>
  <c r="D190" i="20"/>
  <c r="C190" i="20"/>
  <c r="B190" i="20"/>
  <c r="D189" i="20"/>
  <c r="C189" i="20"/>
  <c r="B189" i="20"/>
  <c r="D188" i="20"/>
  <c r="C188" i="20"/>
  <c r="B188" i="20"/>
  <c r="D187" i="20"/>
  <c r="C187" i="20"/>
  <c r="B187" i="20"/>
  <c r="D186" i="20"/>
  <c r="C186" i="20"/>
  <c r="B186" i="20"/>
  <c r="D185" i="20"/>
  <c r="C185" i="20"/>
  <c r="B185" i="20"/>
  <c r="D184" i="20"/>
  <c r="C184" i="20"/>
  <c r="B184" i="20"/>
  <c r="D183" i="20"/>
  <c r="C183" i="20"/>
  <c r="B183" i="20"/>
  <c r="D182" i="20"/>
  <c r="C182" i="20"/>
  <c r="B182" i="20"/>
  <c r="D181" i="20"/>
  <c r="C181" i="20"/>
  <c r="B181" i="20"/>
  <c r="D180" i="20"/>
  <c r="C180" i="20"/>
  <c r="B180" i="20"/>
  <c r="D179" i="20"/>
  <c r="C179" i="20"/>
  <c r="B179" i="20"/>
  <c r="D178" i="20"/>
  <c r="C178" i="20"/>
  <c r="B178" i="20"/>
  <c r="D177" i="20"/>
  <c r="C177" i="20"/>
  <c r="B177" i="20"/>
  <c r="D176" i="20"/>
  <c r="C176" i="20"/>
  <c r="B176" i="20"/>
  <c r="D175" i="20"/>
  <c r="C175" i="20"/>
  <c r="B175" i="20"/>
  <c r="D174" i="20"/>
  <c r="C174" i="20"/>
  <c r="B174" i="20"/>
  <c r="D173" i="20"/>
  <c r="C173" i="20"/>
  <c r="B173" i="20"/>
  <c r="D172" i="20"/>
  <c r="C172" i="20"/>
  <c r="B172" i="20"/>
  <c r="D171" i="20"/>
  <c r="C171" i="20"/>
  <c r="B171" i="20"/>
  <c r="D170" i="20"/>
  <c r="C170" i="20"/>
  <c r="B170" i="20"/>
  <c r="D169" i="20"/>
  <c r="C169" i="20"/>
  <c r="B169" i="20"/>
  <c r="D168" i="20"/>
  <c r="C168" i="20"/>
  <c r="B168" i="20"/>
  <c r="D167" i="20"/>
  <c r="C167" i="20"/>
  <c r="B167" i="20"/>
  <c r="D166" i="20"/>
  <c r="C166" i="20"/>
  <c r="B166" i="20"/>
  <c r="D165" i="20"/>
  <c r="C165" i="20"/>
  <c r="B165" i="20"/>
  <c r="D164" i="20"/>
  <c r="C164" i="20"/>
  <c r="B164" i="20"/>
  <c r="D163" i="20"/>
  <c r="C163" i="20"/>
  <c r="B163" i="20"/>
  <c r="D162" i="20"/>
  <c r="C162" i="20"/>
  <c r="B162" i="20"/>
  <c r="D161" i="20"/>
  <c r="C161" i="20"/>
  <c r="B161" i="20"/>
  <c r="D160" i="20"/>
  <c r="C160" i="20"/>
  <c r="B160" i="20"/>
  <c r="D159" i="20"/>
  <c r="C159" i="20"/>
  <c r="B159" i="20"/>
  <c r="D158" i="20"/>
  <c r="C158" i="20"/>
  <c r="B158" i="20"/>
  <c r="D157" i="20"/>
  <c r="C157" i="20"/>
  <c r="B157" i="20"/>
  <c r="D156" i="20"/>
  <c r="C156" i="20"/>
  <c r="B156" i="20"/>
  <c r="D155" i="20"/>
  <c r="C155" i="20"/>
  <c r="B155" i="20"/>
  <c r="D154" i="20"/>
  <c r="C154" i="20"/>
  <c r="B154" i="20"/>
  <c r="D153" i="20"/>
  <c r="C153" i="20"/>
  <c r="B153" i="20"/>
  <c r="D152" i="20"/>
  <c r="C152" i="20"/>
  <c r="B152" i="20"/>
  <c r="D151" i="20"/>
  <c r="C151" i="20"/>
  <c r="B151" i="20"/>
  <c r="D150" i="20"/>
  <c r="C150" i="20"/>
  <c r="B150" i="20"/>
  <c r="D149" i="20"/>
  <c r="C149" i="20"/>
  <c r="B149" i="20"/>
  <c r="D148" i="20"/>
  <c r="C148" i="20"/>
  <c r="B148" i="20"/>
  <c r="D147" i="20"/>
  <c r="C147" i="20"/>
  <c r="B147" i="20"/>
  <c r="D146" i="20"/>
  <c r="C146" i="20"/>
  <c r="B146" i="20"/>
  <c r="D145" i="20"/>
  <c r="C145" i="20"/>
  <c r="B145" i="20"/>
  <c r="D144" i="20"/>
  <c r="C144" i="20"/>
  <c r="B144" i="20"/>
  <c r="D143" i="20"/>
  <c r="C143" i="20"/>
  <c r="B143" i="20"/>
  <c r="D142" i="20"/>
  <c r="C142" i="20"/>
  <c r="B142" i="20"/>
  <c r="D141" i="20"/>
  <c r="C141" i="20"/>
  <c r="B141" i="20"/>
  <c r="D140" i="20"/>
  <c r="C140" i="20"/>
  <c r="B140" i="20"/>
  <c r="D139" i="20"/>
  <c r="C139" i="20"/>
  <c r="B139" i="20"/>
  <c r="D138" i="20"/>
  <c r="C138" i="20"/>
  <c r="B138" i="20"/>
  <c r="D137" i="20"/>
  <c r="C137" i="20"/>
  <c r="B137" i="20"/>
  <c r="D136" i="20"/>
  <c r="C136" i="20"/>
  <c r="B136" i="20"/>
  <c r="D135" i="20"/>
  <c r="C135" i="20"/>
  <c r="B135" i="20"/>
  <c r="D134" i="20"/>
  <c r="C134" i="20"/>
  <c r="B134" i="20"/>
  <c r="D133" i="20"/>
  <c r="C133" i="20"/>
  <c r="B133" i="20"/>
  <c r="D132" i="20"/>
  <c r="C132" i="20"/>
  <c r="B132" i="20"/>
  <c r="D131" i="20"/>
  <c r="C131" i="20"/>
  <c r="B131" i="20"/>
  <c r="D130" i="20"/>
  <c r="C130" i="20"/>
  <c r="B130" i="20"/>
  <c r="D129" i="20"/>
  <c r="C129" i="20"/>
  <c r="B129" i="20"/>
  <c r="D128" i="20"/>
  <c r="C128" i="20"/>
  <c r="B128" i="20"/>
  <c r="D127" i="20"/>
  <c r="C127" i="20"/>
  <c r="B127" i="20"/>
  <c r="D126" i="20"/>
  <c r="C126" i="20"/>
  <c r="B126" i="20"/>
  <c r="D125" i="20"/>
  <c r="C125" i="20"/>
  <c r="B125" i="20"/>
  <c r="D124" i="20"/>
  <c r="C124" i="20"/>
  <c r="B124" i="20"/>
  <c r="D123" i="20"/>
  <c r="C123" i="20"/>
  <c r="B123" i="20"/>
  <c r="D122" i="20"/>
  <c r="C122" i="20"/>
  <c r="B122" i="20"/>
  <c r="D121" i="20"/>
  <c r="C121" i="20"/>
  <c r="B121" i="20"/>
  <c r="D120" i="20"/>
  <c r="C120" i="20"/>
  <c r="B120" i="20"/>
  <c r="D119" i="20"/>
  <c r="C119" i="20"/>
  <c r="B119" i="20"/>
  <c r="D118" i="20"/>
  <c r="C118" i="20"/>
  <c r="B118" i="20"/>
  <c r="D117" i="20"/>
  <c r="C117" i="20"/>
  <c r="B117" i="20"/>
  <c r="D116" i="20"/>
  <c r="C116" i="20"/>
  <c r="B116" i="20"/>
  <c r="D115" i="20"/>
  <c r="C115" i="20"/>
  <c r="B115" i="20"/>
  <c r="D114" i="20"/>
  <c r="C114" i="20"/>
  <c r="B114" i="20"/>
  <c r="D113" i="20"/>
  <c r="C113" i="20"/>
  <c r="B113" i="20"/>
  <c r="D112" i="20"/>
  <c r="C112" i="20"/>
  <c r="B112" i="20"/>
  <c r="D111" i="20"/>
  <c r="C111" i="20"/>
  <c r="B111" i="20"/>
  <c r="D110" i="20"/>
  <c r="C110" i="20"/>
  <c r="B110" i="20"/>
  <c r="D109" i="20"/>
  <c r="C109" i="20"/>
  <c r="B109" i="20"/>
  <c r="D108" i="20"/>
  <c r="C108" i="20"/>
  <c r="B108" i="20"/>
  <c r="D107" i="20"/>
  <c r="C107" i="20"/>
  <c r="B107" i="20"/>
  <c r="D106" i="20"/>
  <c r="C106" i="20"/>
  <c r="B106" i="20"/>
  <c r="D105" i="20"/>
  <c r="C105" i="20"/>
  <c r="B105" i="20"/>
  <c r="D104" i="20"/>
  <c r="C104" i="20"/>
  <c r="B104" i="20"/>
  <c r="D103" i="20"/>
  <c r="C103" i="20"/>
  <c r="B103" i="20"/>
  <c r="D102" i="20"/>
  <c r="C102" i="20"/>
  <c r="B102" i="20"/>
  <c r="D101" i="20"/>
  <c r="C101" i="20"/>
  <c r="B101" i="20"/>
  <c r="D100" i="20"/>
  <c r="C100" i="20"/>
  <c r="B100" i="20"/>
  <c r="D99" i="20"/>
  <c r="C99" i="20"/>
  <c r="B99" i="20"/>
  <c r="D98" i="20"/>
  <c r="C98" i="20"/>
  <c r="B98" i="20"/>
  <c r="D97" i="20"/>
  <c r="C97" i="20"/>
  <c r="B97" i="20"/>
  <c r="D96" i="20"/>
  <c r="C96" i="20"/>
  <c r="B96" i="20"/>
  <c r="D95" i="20"/>
  <c r="C95" i="20"/>
  <c r="B95" i="20"/>
  <c r="D94" i="20"/>
  <c r="C94" i="20"/>
  <c r="B94" i="20"/>
  <c r="D93" i="20"/>
  <c r="C93" i="20"/>
  <c r="B93" i="20"/>
  <c r="D92" i="20"/>
  <c r="C92" i="20"/>
  <c r="B92" i="20"/>
  <c r="D91" i="20"/>
  <c r="C91" i="20"/>
  <c r="B91" i="20"/>
  <c r="D90" i="20"/>
  <c r="C90" i="20"/>
  <c r="B90" i="20"/>
  <c r="D89" i="20"/>
  <c r="C89" i="20"/>
  <c r="B89" i="20"/>
  <c r="D88" i="20"/>
  <c r="C88" i="20"/>
  <c r="B88" i="20"/>
  <c r="D87" i="20"/>
  <c r="C87" i="20"/>
  <c r="B87" i="20"/>
  <c r="D86" i="20"/>
  <c r="C86" i="20"/>
  <c r="B86" i="20"/>
  <c r="D85" i="20"/>
  <c r="C85" i="20"/>
  <c r="B85" i="20"/>
  <c r="D84" i="20"/>
  <c r="C84" i="20"/>
  <c r="B84" i="20"/>
  <c r="D83" i="20"/>
  <c r="C83" i="20"/>
  <c r="B83" i="20"/>
  <c r="D82" i="20"/>
  <c r="C82" i="20"/>
  <c r="B82" i="20"/>
  <c r="D81" i="20"/>
  <c r="C81" i="20"/>
  <c r="B81" i="20"/>
  <c r="D80" i="20"/>
  <c r="C80" i="20"/>
  <c r="B80" i="20"/>
  <c r="D79" i="20"/>
  <c r="C79" i="20"/>
  <c r="B79" i="20"/>
  <c r="D78" i="20"/>
  <c r="C78" i="20"/>
  <c r="B78" i="20"/>
  <c r="D77" i="20"/>
  <c r="C77" i="20"/>
  <c r="B77" i="20"/>
  <c r="D76" i="20"/>
  <c r="C76" i="20"/>
  <c r="B76" i="20"/>
  <c r="D75" i="20"/>
  <c r="C75" i="20"/>
  <c r="B75" i="20"/>
  <c r="D74" i="20"/>
  <c r="C74" i="20"/>
  <c r="B74" i="20"/>
  <c r="D73" i="20"/>
  <c r="C73" i="20"/>
  <c r="B73" i="20"/>
  <c r="D72" i="20"/>
  <c r="C72" i="20"/>
  <c r="B72" i="20"/>
  <c r="D71" i="20"/>
  <c r="C71" i="20"/>
  <c r="B71" i="20"/>
  <c r="D70" i="20"/>
  <c r="C70" i="20"/>
  <c r="B70" i="20"/>
  <c r="D69" i="20"/>
  <c r="C69" i="20"/>
  <c r="B69" i="20"/>
  <c r="D68" i="20"/>
  <c r="C68" i="20"/>
  <c r="B68" i="20"/>
  <c r="D67" i="20"/>
  <c r="C67" i="20"/>
  <c r="B67" i="20"/>
  <c r="D66" i="20"/>
  <c r="C66" i="20"/>
  <c r="B66" i="20"/>
  <c r="D65" i="20"/>
  <c r="C65" i="20"/>
  <c r="B65" i="20"/>
  <c r="D64" i="20"/>
  <c r="C64" i="20"/>
  <c r="B64" i="20"/>
  <c r="D63" i="20"/>
  <c r="C63" i="20"/>
  <c r="B63" i="20"/>
  <c r="D62" i="20"/>
  <c r="C62" i="20"/>
  <c r="B62" i="20"/>
  <c r="D61" i="20"/>
  <c r="C61" i="20"/>
  <c r="B61" i="20"/>
  <c r="D60" i="20"/>
  <c r="C60" i="20"/>
  <c r="B60" i="20"/>
  <c r="D59" i="20"/>
  <c r="C59" i="20"/>
  <c r="B59" i="20"/>
  <c r="D58" i="20"/>
  <c r="C58" i="20"/>
  <c r="B58" i="20"/>
  <c r="D57" i="20"/>
  <c r="C57" i="20"/>
  <c r="B57" i="20"/>
  <c r="D56" i="20"/>
  <c r="C56" i="20"/>
  <c r="B56" i="20"/>
  <c r="D55" i="20"/>
  <c r="C55" i="20"/>
  <c r="B55" i="20"/>
  <c r="D54" i="20"/>
  <c r="C54" i="20"/>
  <c r="B54" i="20"/>
  <c r="D53" i="20"/>
  <c r="C53" i="20"/>
  <c r="B53" i="20"/>
  <c r="D52" i="20"/>
  <c r="C52" i="20"/>
  <c r="B52" i="20"/>
  <c r="D51" i="20"/>
  <c r="C51" i="20"/>
  <c r="B51" i="20"/>
  <c r="D50" i="20"/>
  <c r="C50" i="20"/>
  <c r="B50" i="20"/>
  <c r="D49" i="20"/>
  <c r="C49" i="20"/>
  <c r="B49" i="20"/>
  <c r="D48" i="20"/>
  <c r="C48" i="20"/>
  <c r="B48" i="20"/>
  <c r="D47" i="20"/>
  <c r="C47" i="20"/>
  <c r="B47" i="20"/>
  <c r="D46" i="20"/>
  <c r="C46" i="20"/>
  <c r="B46" i="20"/>
  <c r="D45" i="20"/>
  <c r="C45" i="20"/>
  <c r="B45" i="20"/>
  <c r="D44" i="20"/>
  <c r="C44" i="20"/>
  <c r="B44" i="20"/>
  <c r="D43" i="20"/>
  <c r="C43" i="20"/>
  <c r="B43" i="20"/>
  <c r="D42" i="20"/>
  <c r="C42" i="20"/>
  <c r="B42" i="20"/>
  <c r="D41" i="20"/>
  <c r="C41" i="20"/>
  <c r="B41" i="20"/>
  <c r="D40" i="20"/>
  <c r="C40" i="20"/>
  <c r="B40" i="20"/>
  <c r="D39" i="20"/>
  <c r="C39" i="20"/>
  <c r="B39" i="20"/>
  <c r="D38" i="20"/>
  <c r="C38" i="20"/>
  <c r="B38" i="20"/>
  <c r="D37" i="20"/>
  <c r="C37" i="20"/>
  <c r="B37" i="20"/>
  <c r="D36" i="20"/>
  <c r="C36" i="20"/>
  <c r="B36" i="20"/>
  <c r="D35" i="20"/>
  <c r="C35" i="20"/>
  <c r="B35" i="20"/>
  <c r="D34" i="20"/>
  <c r="C34" i="20"/>
  <c r="B34" i="20"/>
  <c r="D33" i="20"/>
  <c r="C33" i="20"/>
  <c r="B33" i="20"/>
  <c r="D32" i="20"/>
  <c r="C32" i="20"/>
  <c r="B32" i="20"/>
  <c r="D31" i="20"/>
  <c r="C31" i="20"/>
  <c r="B31" i="20"/>
  <c r="D30" i="20"/>
  <c r="C30" i="20"/>
  <c r="B30" i="20"/>
  <c r="D29" i="20"/>
  <c r="C29" i="20"/>
  <c r="B29" i="20"/>
  <c r="D28" i="20"/>
  <c r="C28" i="20"/>
  <c r="B28" i="20"/>
  <c r="D27" i="20"/>
  <c r="C27" i="20"/>
  <c r="B27" i="20"/>
  <c r="D26" i="20"/>
  <c r="C26" i="20"/>
  <c r="B26" i="20"/>
  <c r="D25" i="20"/>
  <c r="C25" i="20"/>
  <c r="B25" i="20"/>
  <c r="D24" i="20"/>
  <c r="C24" i="20"/>
  <c r="B24" i="20"/>
  <c r="D23" i="20"/>
  <c r="C23" i="20"/>
  <c r="B23" i="20"/>
  <c r="D22" i="20"/>
  <c r="C22" i="20"/>
  <c r="B22" i="20"/>
  <c r="D21" i="20"/>
  <c r="C21" i="20"/>
  <c r="B21" i="20"/>
  <c r="D20" i="20"/>
  <c r="C20" i="20"/>
  <c r="B20" i="20"/>
  <c r="D19" i="20"/>
  <c r="C19" i="20"/>
  <c r="B19" i="20"/>
  <c r="D18" i="20"/>
  <c r="C18" i="20"/>
  <c r="B18" i="20"/>
  <c r="D17" i="20"/>
  <c r="C17" i="20"/>
  <c r="B17" i="20"/>
  <c r="D16" i="20"/>
  <c r="C16" i="20"/>
  <c r="B16" i="20"/>
  <c r="D15" i="20"/>
  <c r="C15" i="20"/>
  <c r="B15" i="20"/>
  <c r="D14" i="20"/>
  <c r="C14" i="20"/>
  <c r="B14" i="20"/>
  <c r="D13" i="20"/>
  <c r="C13" i="20"/>
  <c r="B13" i="20"/>
  <c r="D12" i="20"/>
  <c r="C12" i="20"/>
  <c r="B12" i="20"/>
  <c r="D11" i="20"/>
  <c r="C11" i="20"/>
  <c r="B11" i="20"/>
  <c r="D10" i="20"/>
  <c r="C10" i="20"/>
  <c r="B10" i="20"/>
  <c r="D9" i="20"/>
  <c r="C9" i="20"/>
  <c r="B9" i="20"/>
  <c r="D8" i="20"/>
  <c r="C8" i="20"/>
  <c r="B8" i="20"/>
  <c r="D7" i="20"/>
  <c r="C7" i="20"/>
  <c r="B7" i="20"/>
  <c r="D6" i="20"/>
  <c r="C6" i="20"/>
  <c r="B6" i="20"/>
  <c r="D5" i="20"/>
  <c r="C5" i="20"/>
  <c r="B5" i="20"/>
  <c r="D4" i="20"/>
  <c r="C4" i="20"/>
  <c r="B4" i="20"/>
  <c r="D3" i="20"/>
  <c r="C3" i="20"/>
  <c r="B3" i="20"/>
  <c r="D2" i="20"/>
  <c r="C2" i="20"/>
  <c r="B2" i="20"/>
  <c r="D1" i="20"/>
  <c r="C1" i="20"/>
  <c r="B1" i="20"/>
  <c r="A2000" i="20"/>
  <c r="A1999" i="20"/>
  <c r="A1998" i="20"/>
  <c r="A1997" i="20"/>
  <c r="A1996" i="20"/>
  <c r="A1995" i="20"/>
  <c r="A1994" i="20"/>
  <c r="A1993" i="20"/>
  <c r="A1992" i="20"/>
  <c r="A1991" i="20"/>
  <c r="A1990" i="20"/>
  <c r="A1989" i="20"/>
  <c r="A1988" i="20"/>
  <c r="A1987" i="20"/>
  <c r="A1986" i="20"/>
  <c r="A1985" i="20"/>
  <c r="A1984" i="20"/>
  <c r="A1983" i="20"/>
  <c r="A1982" i="20"/>
  <c r="A1981" i="20"/>
  <c r="A1980" i="20"/>
  <c r="A1979" i="20"/>
  <c r="A1978" i="20"/>
  <c r="A1977" i="20"/>
  <c r="A1976" i="20"/>
  <c r="A1975" i="20"/>
  <c r="A1974" i="20"/>
  <c r="A1973" i="20"/>
  <c r="A1972" i="20"/>
  <c r="A1971" i="20"/>
  <c r="A1970" i="20"/>
  <c r="A1969" i="20"/>
  <c r="A1968" i="20"/>
  <c r="A1967" i="20"/>
  <c r="A1966" i="20"/>
  <c r="A1965" i="20"/>
  <c r="A1964" i="20"/>
  <c r="A1963" i="20"/>
  <c r="A1962" i="20"/>
  <c r="A1961" i="20"/>
  <c r="A1960" i="20"/>
  <c r="A1959" i="20"/>
  <c r="A1958" i="20"/>
  <c r="A1957" i="20"/>
  <c r="A1956" i="20"/>
  <c r="A1955" i="20"/>
  <c r="A1954" i="20"/>
  <c r="A1953" i="20"/>
  <c r="A1952" i="20"/>
  <c r="A1951" i="20"/>
  <c r="A1950" i="20"/>
  <c r="A1949" i="20"/>
  <c r="A1948" i="20"/>
  <c r="A1947" i="20"/>
  <c r="A1946" i="20"/>
  <c r="A1945" i="20"/>
  <c r="A1944" i="20"/>
  <c r="A1943" i="20"/>
  <c r="A1942" i="20"/>
  <c r="A1941" i="20"/>
  <c r="A1940" i="20"/>
  <c r="A1939" i="20"/>
  <c r="A1938" i="20"/>
  <c r="A1937" i="20"/>
  <c r="A1936" i="20"/>
  <c r="A1935" i="20"/>
  <c r="A1934" i="20"/>
  <c r="A1933" i="20"/>
  <c r="A1932" i="20"/>
  <c r="A1931" i="20"/>
  <c r="A1930" i="20"/>
  <c r="A1929" i="20"/>
  <c r="A1928" i="20"/>
  <c r="A1927" i="20"/>
  <c r="A1926" i="20"/>
  <c r="A1925" i="20"/>
  <c r="A1924" i="20"/>
  <c r="A1923" i="20"/>
  <c r="A1922" i="20"/>
  <c r="A1921" i="20"/>
  <c r="A1920" i="20"/>
  <c r="A1919" i="20"/>
  <c r="A1918" i="20"/>
  <c r="A1917" i="20"/>
  <c r="A1916" i="20"/>
  <c r="A1915" i="20"/>
  <c r="A1914" i="20"/>
  <c r="A1913" i="20"/>
  <c r="A1912" i="20"/>
  <c r="A1911" i="20"/>
  <c r="A1910" i="20"/>
  <c r="A1909" i="20"/>
  <c r="A1908" i="20"/>
  <c r="A1907" i="20"/>
  <c r="A1906" i="20"/>
  <c r="A1905" i="20"/>
  <c r="A1904" i="20"/>
  <c r="A1903" i="20"/>
  <c r="A1902" i="20"/>
  <c r="A1901" i="20"/>
  <c r="A1900" i="20"/>
  <c r="A1899" i="20"/>
  <c r="A1898" i="20"/>
  <c r="A1897" i="20"/>
  <c r="A1896" i="20"/>
  <c r="A1895" i="20"/>
  <c r="A1894" i="20"/>
  <c r="A1893" i="20"/>
  <c r="A1892" i="20"/>
  <c r="A1891" i="20"/>
  <c r="A1890" i="20"/>
  <c r="A1889" i="20"/>
  <c r="A1888" i="20"/>
  <c r="A1887" i="20"/>
  <c r="A1886" i="20"/>
  <c r="A1885" i="20"/>
  <c r="A1884" i="20"/>
  <c r="A1883" i="20"/>
  <c r="A1882" i="20"/>
  <c r="A1881" i="20"/>
  <c r="A1880" i="20"/>
  <c r="A1879" i="20"/>
  <c r="A1878" i="20"/>
  <c r="A1877" i="20"/>
  <c r="A1876" i="20"/>
  <c r="A1875" i="20"/>
  <c r="A1874" i="20"/>
  <c r="A1873" i="20"/>
  <c r="A1872" i="20"/>
  <c r="A1871" i="20"/>
  <c r="A1870" i="20"/>
  <c r="A1869" i="20"/>
  <c r="A1868" i="20"/>
  <c r="A1867" i="20"/>
  <c r="A1866" i="20"/>
  <c r="A1865" i="20"/>
  <c r="A1864" i="20"/>
  <c r="A1863" i="20"/>
  <c r="A1862" i="20"/>
  <c r="A1861" i="20"/>
  <c r="A1860" i="20"/>
  <c r="A1859" i="20"/>
  <c r="A1858" i="20"/>
  <c r="A1857" i="20"/>
  <c r="A1856" i="20"/>
  <c r="A1855" i="20"/>
  <c r="A1854" i="20"/>
  <c r="A1853" i="20"/>
  <c r="A1852" i="20"/>
  <c r="A1851" i="20"/>
  <c r="A1850" i="20"/>
  <c r="A1849" i="20"/>
  <c r="A1848" i="20"/>
  <c r="A1847" i="20"/>
  <c r="A1846" i="20"/>
  <c r="A1845" i="20"/>
  <c r="A1844" i="20"/>
  <c r="A1843" i="20"/>
  <c r="A1842" i="20"/>
  <c r="A1841" i="20"/>
  <c r="A1840" i="20"/>
  <c r="A1839" i="20"/>
  <c r="A1838" i="20"/>
  <c r="A1837" i="20"/>
  <c r="A1836" i="20"/>
  <c r="A1835" i="20"/>
  <c r="A1834" i="20"/>
  <c r="A1833" i="20"/>
  <c r="A1832" i="20"/>
  <c r="A1831" i="20"/>
  <c r="A1830" i="20"/>
  <c r="A1829" i="20"/>
  <c r="A1828" i="20"/>
  <c r="A1827" i="20"/>
  <c r="A1826" i="20"/>
  <c r="A1825" i="20"/>
  <c r="A1824" i="20"/>
  <c r="A1823" i="20"/>
  <c r="A1822" i="20"/>
  <c r="A1821" i="20"/>
  <c r="A1820" i="20"/>
  <c r="A1819" i="20"/>
  <c r="A1818" i="20"/>
  <c r="A1817" i="20"/>
  <c r="A1816" i="20"/>
  <c r="A1815" i="20"/>
  <c r="A1814" i="20"/>
  <c r="A1813" i="20"/>
  <c r="A1812" i="20"/>
  <c r="A1811" i="20"/>
  <c r="A1810" i="20"/>
  <c r="A1809" i="20"/>
  <c r="A1808" i="20"/>
  <c r="A1807" i="20"/>
  <c r="A1806" i="20"/>
  <c r="A1805" i="20"/>
  <c r="A1804" i="20"/>
  <c r="A1803" i="20"/>
  <c r="A1802" i="20"/>
  <c r="A1801" i="20"/>
  <c r="A1800" i="20"/>
  <c r="A1799" i="20"/>
  <c r="A1798" i="20"/>
  <c r="A1797" i="20"/>
  <c r="A1796" i="20"/>
  <c r="A1795" i="20"/>
  <c r="A1794" i="20"/>
  <c r="A1793" i="20"/>
  <c r="A1792" i="20"/>
  <c r="A1791" i="20"/>
  <c r="A1790" i="20"/>
  <c r="A1789" i="20"/>
  <c r="A1788" i="20"/>
  <c r="A1787" i="20"/>
  <c r="A1786" i="20"/>
  <c r="A1785" i="20"/>
  <c r="A1784" i="20"/>
  <c r="A1783" i="20"/>
  <c r="A1782" i="20"/>
  <c r="A1781" i="20"/>
  <c r="A1780" i="20"/>
  <c r="A1779" i="20"/>
  <c r="A1778" i="20"/>
  <c r="A1777" i="20"/>
  <c r="A1776" i="20"/>
  <c r="A1775" i="20"/>
  <c r="A1774" i="20"/>
  <c r="A1773" i="20"/>
  <c r="A1772" i="20"/>
  <c r="A1771" i="20"/>
  <c r="A1770" i="20"/>
  <c r="A1769" i="20"/>
  <c r="A1768" i="20"/>
  <c r="A1767" i="20"/>
  <c r="A1766" i="20"/>
  <c r="A1765" i="20"/>
  <c r="A1764" i="20"/>
  <c r="A1763" i="20"/>
  <c r="A1762" i="20"/>
  <c r="A1761" i="20"/>
  <c r="A1760" i="20"/>
  <c r="A1759" i="20"/>
  <c r="A1758" i="20"/>
  <c r="A1757" i="20"/>
  <c r="A1756" i="20"/>
  <c r="A1755" i="20"/>
  <c r="A1754" i="20"/>
  <c r="A1753" i="20"/>
  <c r="A1752" i="20"/>
  <c r="A1751" i="20"/>
  <c r="A1750" i="20"/>
  <c r="A1749" i="20"/>
  <c r="A1748" i="20"/>
  <c r="A1747" i="20"/>
  <c r="A1746" i="20"/>
  <c r="A1745" i="20"/>
  <c r="A1744" i="20"/>
  <c r="A1743" i="20"/>
  <c r="A1742" i="20"/>
  <c r="A1741" i="20"/>
  <c r="A1740" i="20"/>
  <c r="A1739" i="20"/>
  <c r="A1738" i="20"/>
  <c r="A1737" i="20"/>
  <c r="A1736" i="20"/>
  <c r="A1735" i="20"/>
  <c r="A1734" i="20"/>
  <c r="A1733" i="20"/>
  <c r="A1732" i="20"/>
  <c r="A1731" i="20"/>
  <c r="A1730" i="20"/>
  <c r="A1729" i="20"/>
  <c r="A1728" i="20"/>
  <c r="A1727" i="20"/>
  <c r="A1726" i="20"/>
  <c r="A1725" i="20"/>
  <c r="A1724" i="20"/>
  <c r="A1723" i="20"/>
  <c r="A1722" i="20"/>
  <c r="A1721" i="20"/>
  <c r="A1720" i="20"/>
  <c r="A1719" i="20"/>
  <c r="A1718" i="20"/>
  <c r="A1717" i="20"/>
  <c r="A1716" i="20"/>
  <c r="A1715" i="20"/>
  <c r="A1714" i="20"/>
  <c r="A1713" i="20"/>
  <c r="A1712" i="20"/>
  <c r="A1711" i="20"/>
  <c r="A1710" i="20"/>
  <c r="A1709" i="20"/>
  <c r="A1708" i="20"/>
  <c r="A1707" i="20"/>
  <c r="A1706" i="20"/>
  <c r="A1705" i="20"/>
  <c r="A1704" i="20"/>
  <c r="A1703" i="20"/>
  <c r="A1702" i="20"/>
  <c r="A1701" i="20"/>
  <c r="A1700" i="20"/>
  <c r="A1699" i="20"/>
  <c r="A1698" i="20"/>
  <c r="A1697" i="20"/>
  <c r="A1696" i="20"/>
  <c r="A1695" i="20"/>
  <c r="A1694" i="20"/>
  <c r="A1693" i="20"/>
  <c r="A1692" i="20"/>
  <c r="A1691" i="20"/>
  <c r="A1690" i="20"/>
  <c r="A1689" i="20"/>
  <c r="A1688" i="20"/>
  <c r="A1687" i="20"/>
  <c r="A1686" i="20"/>
  <c r="A1685" i="20"/>
  <c r="A1684" i="20"/>
  <c r="A1683" i="20"/>
  <c r="A1682" i="20"/>
  <c r="A1681" i="20"/>
  <c r="A1680" i="20"/>
  <c r="A1679" i="20"/>
  <c r="A1678" i="20"/>
  <c r="A1677" i="20"/>
  <c r="A1676" i="20"/>
  <c r="A1675" i="20"/>
  <c r="A1674" i="20"/>
  <c r="A1673" i="20"/>
  <c r="A1672" i="20"/>
  <c r="A1671" i="20"/>
  <c r="A1670" i="20"/>
  <c r="A1669" i="20"/>
  <c r="A1668" i="20"/>
  <c r="A1667" i="20"/>
  <c r="A1666" i="20"/>
  <c r="A1665" i="20"/>
  <c r="A1664" i="20"/>
  <c r="A1663" i="20"/>
  <c r="A1662" i="20"/>
  <c r="A1661" i="20"/>
  <c r="A1660" i="20"/>
  <c r="A1659" i="20"/>
  <c r="A1658" i="20"/>
  <c r="A1657" i="20"/>
  <c r="A1656" i="20"/>
  <c r="A1655" i="20"/>
  <c r="A1654" i="20"/>
  <c r="A1653" i="20"/>
  <c r="A1652" i="20"/>
  <c r="A1651" i="20"/>
  <c r="A1650" i="20"/>
  <c r="A1649" i="20"/>
  <c r="A1648" i="20"/>
  <c r="A1647" i="20"/>
  <c r="A1646" i="20"/>
  <c r="A1645" i="20"/>
  <c r="A1644" i="20"/>
  <c r="A1643" i="20"/>
  <c r="A1642" i="20"/>
  <c r="A1641" i="20"/>
  <c r="A1640" i="20"/>
  <c r="A1639" i="20"/>
  <c r="A1638" i="20"/>
  <c r="A1637" i="20"/>
  <c r="A1636" i="20"/>
  <c r="A1635" i="20"/>
  <c r="A1634" i="20"/>
  <c r="A1633" i="20"/>
  <c r="A1632" i="20"/>
  <c r="A1631" i="20"/>
  <c r="A1630" i="20"/>
  <c r="A1629" i="20"/>
  <c r="A1628" i="20"/>
  <c r="A1627" i="20"/>
  <c r="A1626" i="20"/>
  <c r="A1625" i="20"/>
  <c r="A1624" i="20"/>
  <c r="A1623" i="20"/>
  <c r="A1622" i="20"/>
  <c r="A1621" i="20"/>
  <c r="A1620" i="20"/>
  <c r="A1619" i="20"/>
  <c r="A1618" i="20"/>
  <c r="A1617" i="20"/>
  <c r="A1616" i="20"/>
  <c r="A1615" i="20"/>
  <c r="A1614" i="20"/>
  <c r="A1613" i="20"/>
  <c r="A1612" i="20"/>
  <c r="A1611" i="20"/>
  <c r="A1610" i="20"/>
  <c r="A1609" i="20"/>
  <c r="A1608" i="20"/>
  <c r="A1607" i="20"/>
  <c r="A1606" i="20"/>
  <c r="A1605" i="20"/>
  <c r="A1604" i="20"/>
  <c r="A1603" i="20"/>
  <c r="A1602" i="20"/>
  <c r="A1601" i="20"/>
  <c r="A1600" i="20"/>
  <c r="A1599" i="20"/>
  <c r="A1598" i="20"/>
  <c r="A1597" i="20"/>
  <c r="A1596" i="20"/>
  <c r="A1595" i="20"/>
  <c r="A1594" i="20"/>
  <c r="A1593" i="20"/>
  <c r="A1592" i="20"/>
  <c r="A1591" i="20"/>
  <c r="A1590" i="20"/>
  <c r="A1589" i="20"/>
  <c r="A1588" i="20"/>
  <c r="A1587" i="20"/>
  <c r="A1586" i="20"/>
  <c r="A1585" i="20"/>
  <c r="A1584" i="20"/>
  <c r="A1583" i="20"/>
  <c r="A1582" i="20"/>
  <c r="A1581" i="20"/>
  <c r="A1580" i="20"/>
  <c r="A1579" i="20"/>
  <c r="A1578" i="20"/>
  <c r="A1577" i="20"/>
  <c r="A1576" i="20"/>
  <c r="A1575" i="20"/>
  <c r="A1574" i="20"/>
  <c r="A1573" i="20"/>
  <c r="A1572" i="20"/>
  <c r="A1571" i="20"/>
  <c r="A1570" i="20"/>
  <c r="A1569" i="20"/>
  <c r="A1568" i="20"/>
  <c r="A1567" i="20"/>
  <c r="A1566" i="20"/>
  <c r="A1565" i="20"/>
  <c r="A1564" i="20"/>
  <c r="A1563" i="20"/>
  <c r="A1562" i="20"/>
  <c r="A1561" i="20"/>
  <c r="A1560" i="20"/>
  <c r="A1559" i="20"/>
  <c r="A1558" i="20"/>
  <c r="A1557" i="20"/>
  <c r="A1556" i="20"/>
  <c r="A1555" i="20"/>
  <c r="A1554" i="20"/>
  <c r="A1553" i="20"/>
  <c r="A1552" i="20"/>
  <c r="A1551" i="20"/>
  <c r="A1550" i="20"/>
  <c r="A1549" i="20"/>
  <c r="A1548" i="20"/>
  <c r="A1547" i="20"/>
  <c r="A1546" i="20"/>
  <c r="A1545" i="20"/>
  <c r="A1544" i="20"/>
  <c r="A1543" i="20"/>
  <c r="A1542" i="20"/>
  <c r="A1541" i="20"/>
  <c r="A1540" i="20"/>
  <c r="A1539" i="20"/>
  <c r="A1538" i="20"/>
  <c r="A1537" i="20"/>
  <c r="A1536" i="20"/>
  <c r="A1535" i="20"/>
  <c r="A1534" i="20"/>
  <c r="A1533" i="20"/>
  <c r="A1532" i="20"/>
  <c r="A1531" i="20"/>
  <c r="A1530" i="20"/>
  <c r="A1529" i="20"/>
  <c r="A1528" i="20"/>
  <c r="A1527" i="20"/>
  <c r="A1526" i="20"/>
  <c r="A1525" i="20"/>
  <c r="A1524" i="20"/>
  <c r="A1523" i="20"/>
  <c r="A1522" i="20"/>
  <c r="A1521" i="20"/>
  <c r="A1520" i="20"/>
  <c r="A1519" i="20"/>
  <c r="A1518" i="20"/>
  <c r="A1517" i="20"/>
  <c r="A1516" i="20"/>
  <c r="A1515" i="20"/>
  <c r="A1514" i="20"/>
  <c r="A1513" i="20"/>
  <c r="A1512" i="20"/>
  <c r="A1511" i="20"/>
  <c r="A1510" i="20"/>
  <c r="A1509" i="20"/>
  <c r="A1508" i="20"/>
  <c r="A1507" i="20"/>
  <c r="A1506" i="20"/>
  <c r="A1505" i="20"/>
  <c r="A1504" i="20"/>
  <c r="A1503" i="20"/>
  <c r="A1502" i="20"/>
  <c r="A1501" i="20"/>
  <c r="A1500" i="20"/>
  <c r="A1499" i="20"/>
  <c r="A1498" i="20"/>
  <c r="A1497" i="20"/>
  <c r="A1496" i="20"/>
  <c r="A1495" i="20"/>
  <c r="A1494" i="20"/>
  <c r="A1493" i="20"/>
  <c r="A1492" i="20"/>
  <c r="A1491" i="20"/>
  <c r="A1490" i="20"/>
  <c r="A1489" i="20"/>
  <c r="A1488" i="20"/>
  <c r="A1487" i="20"/>
  <c r="A1486" i="20"/>
  <c r="A1485" i="20"/>
  <c r="A1484" i="20"/>
  <c r="A1483" i="20"/>
  <c r="A1482" i="20"/>
  <c r="A1481" i="20"/>
  <c r="A1480" i="20"/>
  <c r="A1479" i="20"/>
  <c r="A1478" i="20"/>
  <c r="A1477" i="20"/>
  <c r="A1476" i="20"/>
  <c r="A1475" i="20"/>
  <c r="A1474" i="20"/>
  <c r="A1473" i="20"/>
  <c r="A1472" i="20"/>
  <c r="A1471" i="20"/>
  <c r="A1470" i="20"/>
  <c r="A1469" i="20"/>
  <c r="A1468" i="20"/>
  <c r="A1467" i="20"/>
  <c r="A1466" i="20"/>
  <c r="A1465" i="20"/>
  <c r="A1464" i="20"/>
  <c r="A1463" i="20"/>
  <c r="A1462" i="20"/>
  <c r="A1461" i="20"/>
  <c r="A1460" i="20"/>
  <c r="A1459" i="20"/>
  <c r="A1458" i="20"/>
  <c r="A1457" i="20"/>
  <c r="A1456" i="20"/>
  <c r="A1455" i="20"/>
  <c r="A1454" i="20"/>
  <c r="A1453" i="20"/>
  <c r="A1452" i="20"/>
  <c r="A1451" i="20"/>
  <c r="A1450" i="20"/>
  <c r="A1449" i="20"/>
  <c r="A1448" i="20"/>
  <c r="A1447" i="20"/>
  <c r="A1446" i="20"/>
  <c r="A1445" i="20"/>
  <c r="A1444" i="20"/>
  <c r="A1443" i="20"/>
  <c r="A1442" i="20"/>
  <c r="A1441" i="20"/>
  <c r="A1440" i="20"/>
  <c r="A1439" i="20"/>
  <c r="A1438" i="20"/>
  <c r="A1437" i="20"/>
  <c r="A1436" i="20"/>
  <c r="A1435" i="20"/>
  <c r="A1434" i="20"/>
  <c r="A1433" i="20"/>
  <c r="A1432" i="20"/>
  <c r="A1431" i="20"/>
  <c r="A1430" i="20"/>
  <c r="A1429" i="20"/>
  <c r="A1428" i="20"/>
  <c r="A1427" i="20"/>
  <c r="A1426" i="20"/>
  <c r="A1425" i="20"/>
  <c r="A1424" i="20"/>
  <c r="A1423" i="20"/>
  <c r="A1422" i="20"/>
  <c r="A1421" i="20"/>
  <c r="A1420" i="20"/>
  <c r="A1419" i="20"/>
  <c r="A1418" i="20"/>
  <c r="A1417" i="20"/>
  <c r="A1416" i="20"/>
  <c r="A1415" i="20"/>
  <c r="A1414" i="20"/>
  <c r="A1413" i="20"/>
  <c r="A1412" i="20"/>
  <c r="A1411" i="20"/>
  <c r="A1410" i="20"/>
  <c r="A1409" i="20"/>
  <c r="A1408" i="20"/>
  <c r="A1407" i="20"/>
  <c r="A1406" i="20"/>
  <c r="A1405" i="20"/>
  <c r="A1404" i="20"/>
  <c r="A1403" i="20"/>
  <c r="A1402" i="20"/>
  <c r="A1401" i="20"/>
  <c r="A1400" i="20"/>
  <c r="A1399" i="20"/>
  <c r="A1398" i="20"/>
  <c r="A1397" i="20"/>
  <c r="A1396" i="20"/>
  <c r="A1395" i="20"/>
  <c r="A1394" i="20"/>
  <c r="A1393" i="20"/>
  <c r="A1392" i="20"/>
  <c r="A1391" i="20"/>
  <c r="A1390" i="20"/>
  <c r="A1389" i="20"/>
  <c r="A1388" i="20"/>
  <c r="A1387" i="20"/>
  <c r="A1386" i="20"/>
  <c r="A1385" i="20"/>
  <c r="A1384" i="20"/>
  <c r="A1383" i="20"/>
  <c r="A1382" i="20"/>
  <c r="A1381" i="20"/>
  <c r="A1380" i="20"/>
  <c r="A1379" i="20"/>
  <c r="A1378" i="20"/>
  <c r="A1377" i="20"/>
  <c r="A1376" i="20"/>
  <c r="A1375" i="20"/>
  <c r="A1374" i="20"/>
  <c r="A1373" i="20"/>
  <c r="A1372" i="20"/>
  <c r="A1371" i="20"/>
  <c r="A1370" i="20"/>
  <c r="A1369" i="20"/>
  <c r="A1368" i="20"/>
  <c r="A1367" i="20"/>
  <c r="A1366" i="20"/>
  <c r="A1365" i="20"/>
  <c r="A1364" i="20"/>
  <c r="A1363" i="20"/>
  <c r="A1362" i="20"/>
  <c r="A1361" i="20"/>
  <c r="A1360" i="20"/>
  <c r="A1359" i="20"/>
  <c r="A1358" i="20"/>
  <c r="A1357" i="20"/>
  <c r="A1356" i="20"/>
  <c r="A1355" i="20"/>
  <c r="A1354" i="20"/>
  <c r="A1353" i="20"/>
  <c r="A1352" i="20"/>
  <c r="A1351" i="20"/>
  <c r="A1350" i="20"/>
  <c r="A1349" i="20"/>
  <c r="A1348" i="20"/>
  <c r="A1347" i="20"/>
  <c r="A1346" i="20"/>
  <c r="A1345" i="20"/>
  <c r="A1344" i="20"/>
  <c r="A1343" i="20"/>
  <c r="A1342" i="20"/>
  <c r="A1341" i="20"/>
  <c r="A1340" i="20"/>
  <c r="A1339" i="20"/>
  <c r="A1338" i="20"/>
  <c r="A1337" i="20"/>
  <c r="A1336" i="20"/>
  <c r="A1335" i="20"/>
  <c r="A1334" i="20"/>
  <c r="A1333" i="20"/>
  <c r="A1332" i="20"/>
  <c r="A1331" i="20"/>
  <c r="A1330" i="20"/>
  <c r="A1329" i="20"/>
  <c r="A1328" i="20"/>
  <c r="A1327" i="20"/>
  <c r="A1326" i="20"/>
  <c r="A1325" i="20"/>
  <c r="A1324" i="20"/>
  <c r="A1323" i="20"/>
  <c r="A1322" i="20"/>
  <c r="A1321" i="20"/>
  <c r="A1320" i="20"/>
  <c r="A1319" i="20"/>
  <c r="A1318" i="20"/>
  <c r="A1317" i="20"/>
  <c r="A1316" i="20"/>
  <c r="A1315" i="20"/>
  <c r="A1314" i="20"/>
  <c r="A1313" i="20"/>
  <c r="A1312" i="20"/>
  <c r="A1311" i="20"/>
  <c r="A1310" i="20"/>
  <c r="A1309" i="20"/>
  <c r="A1308" i="20"/>
  <c r="A1307" i="20"/>
  <c r="A1306" i="20"/>
  <c r="A1305" i="20"/>
  <c r="A1304" i="20"/>
  <c r="A1303" i="20"/>
  <c r="A1302" i="20"/>
  <c r="A1301" i="20"/>
  <c r="A1300" i="20"/>
  <c r="A1299" i="20"/>
  <c r="A1298" i="20"/>
  <c r="A1297" i="20"/>
  <c r="A1296" i="20"/>
  <c r="A1295" i="20"/>
  <c r="A1294" i="20"/>
  <c r="A1293" i="20"/>
  <c r="A1292" i="20"/>
  <c r="A1291" i="20"/>
  <c r="A1290" i="20"/>
  <c r="A1289" i="20"/>
  <c r="A1288" i="20"/>
  <c r="A1287" i="20"/>
  <c r="A1286" i="20"/>
  <c r="A1285" i="20"/>
  <c r="A1284" i="20"/>
  <c r="A1283" i="20"/>
  <c r="A1282" i="20"/>
  <c r="A1281" i="20"/>
  <c r="A1280" i="20"/>
  <c r="A1279" i="20"/>
  <c r="A1278" i="20"/>
  <c r="A1277" i="20"/>
  <c r="A1276" i="20"/>
  <c r="A1275" i="20"/>
  <c r="A1274" i="20"/>
  <c r="A1273" i="20"/>
  <c r="A1272" i="20"/>
  <c r="A1271" i="20"/>
  <c r="A1270" i="20"/>
  <c r="A1269" i="20"/>
  <c r="A1268" i="20"/>
  <c r="A1267" i="20"/>
  <c r="A1266" i="20"/>
  <c r="A1265" i="20"/>
  <c r="A1264" i="20"/>
  <c r="A1263" i="20"/>
  <c r="A1262" i="20"/>
  <c r="A1261" i="20"/>
  <c r="A1260" i="20"/>
  <c r="A1259" i="20"/>
  <c r="A1258" i="20"/>
  <c r="A1257" i="20"/>
  <c r="A1256" i="20"/>
  <c r="A1255" i="20"/>
  <c r="A1254" i="20"/>
  <c r="A1253" i="20"/>
  <c r="A1252" i="20"/>
  <c r="A1251" i="20"/>
  <c r="A1250" i="20"/>
  <c r="A1249" i="20"/>
  <c r="A1248" i="20"/>
  <c r="A1247" i="20"/>
  <c r="A1246" i="20"/>
  <c r="A1245" i="20"/>
  <c r="A1244" i="20"/>
  <c r="A1243" i="20"/>
  <c r="A1242" i="20"/>
  <c r="A1241" i="20"/>
  <c r="A1240" i="20"/>
  <c r="A1239" i="20"/>
  <c r="A1238" i="20"/>
  <c r="A1237" i="20"/>
  <c r="A1236" i="20"/>
  <c r="A1235" i="20"/>
  <c r="A1234" i="20"/>
  <c r="A1233" i="20"/>
  <c r="A1232" i="20"/>
  <c r="A1231" i="20"/>
  <c r="A1230" i="20"/>
  <c r="A1229" i="20"/>
  <c r="A1228" i="20"/>
  <c r="A1227" i="20"/>
  <c r="A1226" i="20"/>
  <c r="A1225" i="20"/>
  <c r="A1224" i="20"/>
  <c r="A1223" i="20"/>
  <c r="A1222" i="20"/>
  <c r="A1221" i="20"/>
  <c r="A1220" i="20"/>
  <c r="A1219" i="20"/>
  <c r="A1218" i="20"/>
  <c r="A1217" i="20"/>
  <c r="A1216" i="20"/>
  <c r="A1215" i="20"/>
  <c r="A1214" i="20"/>
  <c r="A1213" i="20"/>
  <c r="A1212" i="20"/>
  <c r="A1211" i="20"/>
  <c r="A1210" i="20"/>
  <c r="A1209" i="20"/>
  <c r="A1208" i="20"/>
  <c r="A1207" i="20"/>
  <c r="A1206" i="20"/>
  <c r="A1205" i="20"/>
  <c r="A1204" i="20"/>
  <c r="A1203" i="20"/>
  <c r="A1202" i="20"/>
  <c r="A1201" i="20"/>
  <c r="A1200" i="20"/>
  <c r="A1199" i="20"/>
  <c r="A1198" i="20"/>
  <c r="A1197" i="20"/>
  <c r="A1196" i="20"/>
  <c r="A1195" i="20"/>
  <c r="A1194" i="20"/>
  <c r="A1193" i="20"/>
  <c r="A1192" i="20"/>
  <c r="A1191" i="20"/>
  <c r="A1190" i="20"/>
  <c r="A1189" i="20"/>
  <c r="A1188" i="20"/>
  <c r="A1187" i="20"/>
  <c r="A1186" i="20"/>
  <c r="A1185" i="20"/>
  <c r="A1184" i="20"/>
  <c r="A1183" i="20"/>
  <c r="A1182" i="20"/>
  <c r="A1181" i="20"/>
  <c r="A1180" i="20"/>
  <c r="A1179" i="20"/>
  <c r="A1178" i="20"/>
  <c r="A1177" i="20"/>
  <c r="A1176" i="20"/>
  <c r="A1175" i="20"/>
  <c r="A1174" i="20"/>
  <c r="A1173" i="20"/>
  <c r="A1172" i="20"/>
  <c r="A1171" i="20"/>
  <c r="A1170" i="20"/>
  <c r="A1169" i="20"/>
  <c r="A1168" i="20"/>
  <c r="A1167" i="20"/>
  <c r="A1166" i="20"/>
  <c r="A1165" i="20"/>
  <c r="A1164" i="20"/>
  <c r="A1163" i="20"/>
  <c r="A1162" i="20"/>
  <c r="A1161" i="20"/>
  <c r="A1160" i="20"/>
  <c r="A1159" i="20"/>
  <c r="A1158" i="20"/>
  <c r="A1157" i="20"/>
  <c r="A1156" i="20"/>
  <c r="A1155" i="20"/>
  <c r="A1154" i="20"/>
  <c r="A1153" i="20"/>
  <c r="A1152" i="20"/>
  <c r="A1151" i="20"/>
  <c r="A1150" i="20"/>
  <c r="A1149" i="20"/>
  <c r="A1148" i="20"/>
  <c r="A1147" i="20"/>
  <c r="A1146" i="20"/>
  <c r="A1145" i="20"/>
  <c r="A1144" i="20"/>
  <c r="A1143" i="20"/>
  <c r="A1142" i="20"/>
  <c r="A1141" i="20"/>
  <c r="A1140" i="20"/>
  <c r="A1139" i="20"/>
  <c r="A1138" i="20"/>
  <c r="A1137" i="20"/>
  <c r="A1136" i="20"/>
  <c r="A1135" i="20"/>
  <c r="A1134" i="20"/>
  <c r="A1133" i="20"/>
  <c r="A1132" i="20"/>
  <c r="A1131" i="20"/>
  <c r="A1130" i="20"/>
  <c r="A1129" i="20"/>
  <c r="A1128" i="20"/>
  <c r="A1127" i="20"/>
  <c r="A1126" i="20"/>
  <c r="A1125" i="20"/>
  <c r="A1124" i="20"/>
  <c r="A1123" i="20"/>
  <c r="A1122" i="20"/>
  <c r="A1121" i="20"/>
  <c r="A1120" i="20"/>
  <c r="A1119" i="20"/>
  <c r="A1118" i="20"/>
  <c r="A1117" i="20"/>
  <c r="A1116" i="20"/>
  <c r="A1115" i="20"/>
  <c r="A1114" i="20"/>
  <c r="A1113" i="20"/>
  <c r="A1112" i="20"/>
  <c r="A1111" i="20"/>
  <c r="A1110" i="20"/>
  <c r="A1109" i="20"/>
  <c r="A1108" i="20"/>
  <c r="A1107" i="20"/>
  <c r="A1106" i="20"/>
  <c r="A1105" i="20"/>
  <c r="A1104" i="20"/>
  <c r="A1103" i="20"/>
  <c r="A1102" i="20"/>
  <c r="A1101" i="20"/>
  <c r="A1100" i="20"/>
  <c r="A1099" i="20"/>
  <c r="A1098" i="20"/>
  <c r="A1097" i="20"/>
  <c r="A1096" i="20"/>
  <c r="A1095" i="20"/>
  <c r="A1094" i="20"/>
  <c r="A1093" i="20"/>
  <c r="A1092" i="20"/>
  <c r="A1091" i="20"/>
  <c r="A1090" i="20"/>
  <c r="A1089" i="20"/>
  <c r="A1088" i="20"/>
  <c r="A1087" i="20"/>
  <c r="A1086" i="20"/>
  <c r="A1085" i="20"/>
  <c r="A1084" i="20"/>
  <c r="A1083" i="20"/>
  <c r="A1082" i="20"/>
  <c r="A1081" i="20"/>
  <c r="A1080" i="20"/>
  <c r="A1079" i="20"/>
  <c r="A1078" i="20"/>
  <c r="A1077" i="20"/>
  <c r="A1076" i="20"/>
  <c r="A1075" i="20"/>
  <c r="A1074" i="20"/>
  <c r="A1073" i="20"/>
  <c r="A1072" i="20"/>
  <c r="A1071" i="20"/>
  <c r="A1070" i="20"/>
  <c r="A1069" i="20"/>
  <c r="A1068" i="20"/>
  <c r="A1067" i="20"/>
  <c r="A1066" i="20"/>
  <c r="A1065" i="20"/>
  <c r="A1064" i="20"/>
  <c r="A1063" i="20"/>
  <c r="A1062" i="20"/>
  <c r="A1061" i="20"/>
  <c r="A1060" i="20"/>
  <c r="A1059" i="20"/>
  <c r="A1058" i="20"/>
  <c r="A1057" i="20"/>
  <c r="A1056" i="20"/>
  <c r="A1055" i="20"/>
  <c r="A1054" i="20"/>
  <c r="A1053" i="20"/>
  <c r="A1052" i="20"/>
  <c r="A1051" i="20"/>
  <c r="A1050" i="20"/>
  <c r="A1049" i="20"/>
  <c r="A1048" i="20"/>
  <c r="A1047" i="20"/>
  <c r="A1046" i="20"/>
  <c r="A1045" i="20"/>
  <c r="A1044" i="20"/>
  <c r="A1043" i="20"/>
  <c r="A1042" i="20"/>
  <c r="A1041" i="20"/>
  <c r="A1040" i="20"/>
  <c r="A1039" i="20"/>
  <c r="A1038" i="20"/>
  <c r="A1037" i="20"/>
  <c r="A1036" i="20"/>
  <c r="A1035" i="20"/>
  <c r="A1034" i="20"/>
  <c r="A1033" i="20"/>
  <c r="A1032" i="20"/>
  <c r="A1031" i="20"/>
  <c r="A1030" i="20"/>
  <c r="A1029" i="20"/>
  <c r="A1028" i="20"/>
  <c r="A1027" i="20"/>
  <c r="A1026" i="20"/>
  <c r="A1025" i="20"/>
  <c r="A1024" i="20"/>
  <c r="A1023" i="20"/>
  <c r="A1022" i="20"/>
  <c r="A1021" i="20"/>
  <c r="A1020" i="20"/>
  <c r="A1019" i="20"/>
  <c r="A1018" i="20"/>
  <c r="A1017" i="20"/>
  <c r="A1016" i="20"/>
  <c r="A1015" i="20"/>
  <c r="A1014" i="20"/>
  <c r="A1013" i="20"/>
  <c r="A1012" i="20"/>
  <c r="A1011" i="20"/>
  <c r="A1010" i="20"/>
  <c r="A1009" i="20"/>
  <c r="A1008" i="20"/>
  <c r="A1007" i="20"/>
  <c r="A1006" i="20"/>
  <c r="A1005" i="20"/>
  <c r="A1004" i="20"/>
  <c r="A1003" i="20"/>
  <c r="A1002" i="20"/>
  <c r="A1001" i="20"/>
  <c r="A1000" i="20"/>
  <c r="A999" i="20"/>
  <c r="A998" i="20"/>
  <c r="A997" i="20"/>
  <c r="A996" i="20"/>
  <c r="A995" i="20"/>
  <c r="A994" i="20"/>
  <c r="A993" i="20"/>
  <c r="A992" i="20"/>
  <c r="A991" i="20"/>
  <c r="A990" i="20"/>
  <c r="A989" i="20"/>
  <c r="A988" i="20"/>
  <c r="A987" i="20"/>
  <c r="A986" i="20"/>
  <c r="A985" i="20"/>
  <c r="A984" i="20"/>
  <c r="A983" i="20"/>
  <c r="A982" i="20"/>
  <c r="A981" i="20"/>
  <c r="A980" i="20"/>
  <c r="A979" i="20"/>
  <c r="A978" i="20"/>
  <c r="A977" i="20"/>
  <c r="A976" i="20"/>
  <c r="A975" i="20"/>
  <c r="A974" i="20"/>
  <c r="A973" i="20"/>
  <c r="A972" i="20"/>
  <c r="A971" i="20"/>
  <c r="A970" i="20"/>
  <c r="A969" i="20"/>
  <c r="A968" i="20"/>
  <c r="A967" i="20"/>
  <c r="A966" i="20"/>
  <c r="A965" i="20"/>
  <c r="A964" i="20"/>
  <c r="A963" i="20"/>
  <c r="A962" i="20"/>
  <c r="A961" i="20"/>
  <c r="A960" i="20"/>
  <c r="A959" i="20"/>
  <c r="A958" i="20"/>
  <c r="A957" i="20"/>
  <c r="A956" i="20"/>
  <c r="A955" i="20"/>
  <c r="A954" i="20"/>
  <c r="A953" i="20"/>
  <c r="A952" i="20"/>
  <c r="A951" i="20"/>
  <c r="A950" i="20"/>
  <c r="A949" i="20"/>
  <c r="A948" i="20"/>
  <c r="A947" i="20"/>
  <c r="A946" i="20"/>
  <c r="A945" i="20"/>
  <c r="A944" i="20"/>
  <c r="A943" i="20"/>
  <c r="A942" i="20"/>
  <c r="A941" i="20"/>
  <c r="A940" i="20"/>
  <c r="A939" i="20"/>
  <c r="A938" i="20"/>
  <c r="A937" i="20"/>
  <c r="A936" i="20"/>
  <c r="A935" i="20"/>
  <c r="A934" i="20"/>
  <c r="A933" i="20"/>
  <c r="A932" i="20"/>
  <c r="A931" i="20"/>
  <c r="A930" i="20"/>
  <c r="A929" i="20"/>
  <c r="A928" i="20"/>
  <c r="A927" i="20"/>
  <c r="A926" i="20"/>
  <c r="A925" i="20"/>
  <c r="A924" i="20"/>
  <c r="A923" i="20"/>
  <c r="A922" i="20"/>
  <c r="A921" i="20"/>
  <c r="A920" i="20"/>
  <c r="A919" i="20"/>
  <c r="A918" i="20"/>
  <c r="A917" i="20"/>
  <c r="A916" i="20"/>
  <c r="A915" i="20"/>
  <c r="A914" i="20"/>
  <c r="A913" i="20"/>
  <c r="A912" i="20"/>
  <c r="A911" i="20"/>
  <c r="A910" i="20"/>
  <c r="A909" i="20"/>
  <c r="A908" i="20"/>
  <c r="A907" i="20"/>
  <c r="A906" i="20"/>
  <c r="A905" i="20"/>
  <c r="A904" i="20"/>
  <c r="A903" i="20"/>
  <c r="A902" i="20"/>
  <c r="A901" i="20"/>
  <c r="A900" i="20"/>
  <c r="A899" i="20"/>
  <c r="A898" i="20"/>
  <c r="A897" i="20"/>
  <c r="A896" i="20"/>
  <c r="A895" i="20"/>
  <c r="A894" i="20"/>
  <c r="A893" i="20"/>
  <c r="A892" i="20"/>
  <c r="A891" i="20"/>
  <c r="A890" i="20"/>
  <c r="A889" i="20"/>
  <c r="A888" i="20"/>
  <c r="A887" i="20"/>
  <c r="A886" i="20"/>
  <c r="A885" i="20"/>
  <c r="A884" i="20"/>
  <c r="A883" i="20"/>
  <c r="A882" i="20"/>
  <c r="A881" i="20"/>
  <c r="A880" i="20"/>
  <c r="A879" i="20"/>
  <c r="A878" i="20"/>
  <c r="A877" i="20"/>
  <c r="A876" i="20"/>
  <c r="A875" i="20"/>
  <c r="A874" i="20"/>
  <c r="A873" i="20"/>
  <c r="A872" i="20"/>
  <c r="A871" i="20"/>
  <c r="A870" i="20"/>
  <c r="A869" i="20"/>
  <c r="A868" i="20"/>
  <c r="A867" i="20"/>
  <c r="A866" i="20"/>
  <c r="A865" i="20"/>
  <c r="A864" i="20"/>
  <c r="A863" i="20"/>
  <c r="A862" i="20"/>
  <c r="A861" i="20"/>
  <c r="A860" i="20"/>
  <c r="A859" i="20"/>
  <c r="A858" i="20"/>
  <c r="A857" i="20"/>
  <c r="A856" i="20"/>
  <c r="A855" i="20"/>
  <c r="A854" i="20"/>
  <c r="A853" i="20"/>
  <c r="A852" i="20"/>
  <c r="A851" i="20"/>
  <c r="A850" i="20"/>
  <c r="A849" i="20"/>
  <c r="A848" i="20"/>
  <c r="A847" i="20"/>
  <c r="A846" i="20"/>
  <c r="A845" i="20"/>
  <c r="A844" i="20"/>
  <c r="A843" i="20"/>
  <c r="A842" i="20"/>
  <c r="A841" i="20"/>
  <c r="A840" i="20"/>
  <c r="A839" i="20"/>
  <c r="A838" i="20"/>
  <c r="A837" i="20"/>
  <c r="A836" i="20"/>
  <c r="A835" i="20"/>
  <c r="A834" i="20"/>
  <c r="A833" i="20"/>
  <c r="A832" i="20"/>
  <c r="A831" i="20"/>
  <c r="A830" i="20"/>
  <c r="A829" i="20"/>
  <c r="A828" i="20"/>
  <c r="A827" i="20"/>
  <c r="A826" i="20"/>
  <c r="A825" i="20"/>
  <c r="A824" i="20"/>
  <c r="A823" i="20"/>
  <c r="A822" i="20"/>
  <c r="A821" i="20"/>
  <c r="A820" i="20"/>
  <c r="A819" i="20"/>
  <c r="A818" i="20"/>
  <c r="A817" i="20"/>
  <c r="A816" i="20"/>
  <c r="A815" i="20"/>
  <c r="A814" i="20"/>
  <c r="A813" i="20"/>
  <c r="A812" i="20"/>
  <c r="A811" i="20"/>
  <c r="A810" i="20"/>
  <c r="A809" i="20"/>
  <c r="A808" i="20"/>
  <c r="A807" i="20"/>
  <c r="A806" i="20"/>
  <c r="A805" i="20"/>
  <c r="A804" i="20"/>
  <c r="A803" i="20"/>
  <c r="A802" i="20"/>
  <c r="A801" i="20"/>
  <c r="A800" i="20"/>
  <c r="A799" i="20"/>
  <c r="A798" i="20"/>
  <c r="A797" i="20"/>
  <c r="A796" i="20"/>
  <c r="A795" i="20"/>
  <c r="A794" i="20"/>
  <c r="A793" i="20"/>
  <c r="A792" i="20"/>
  <c r="A791" i="20"/>
  <c r="A790" i="20"/>
  <c r="A789" i="20"/>
  <c r="A788" i="20"/>
  <c r="A787" i="20"/>
  <c r="A786" i="20"/>
  <c r="A785" i="20"/>
  <c r="A784" i="20"/>
  <c r="A783" i="20"/>
  <c r="A782" i="20"/>
  <c r="A781" i="20"/>
  <c r="A780" i="20"/>
  <c r="A779" i="20"/>
  <c r="A778" i="20"/>
  <c r="A777" i="20"/>
  <c r="A776" i="20"/>
  <c r="A775" i="20"/>
  <c r="A774" i="20"/>
  <c r="A773" i="20"/>
  <c r="A772" i="20"/>
  <c r="A771" i="20"/>
  <c r="A770" i="20"/>
  <c r="A769" i="20"/>
  <c r="A768" i="20"/>
  <c r="A767" i="20"/>
  <c r="A766" i="20"/>
  <c r="A765" i="20"/>
  <c r="A764" i="20"/>
  <c r="A763" i="20"/>
  <c r="A762" i="20"/>
  <c r="A761" i="20"/>
  <c r="A760" i="20"/>
  <c r="A759" i="20"/>
  <c r="A758" i="20"/>
  <c r="A757" i="20"/>
  <c r="A756" i="20"/>
  <c r="A755" i="20"/>
  <c r="A754" i="20"/>
  <c r="A753" i="20"/>
  <c r="A752" i="20"/>
  <c r="A751" i="20"/>
  <c r="A750" i="20"/>
  <c r="A749" i="20"/>
  <c r="A748" i="20"/>
  <c r="A747" i="20"/>
  <c r="A746" i="20"/>
  <c r="A745" i="20"/>
  <c r="A744" i="20"/>
  <c r="A743" i="20"/>
  <c r="A742" i="20"/>
  <c r="A741" i="20"/>
  <c r="A740" i="20"/>
  <c r="A739" i="20"/>
  <c r="A738" i="20"/>
  <c r="A737" i="20"/>
  <c r="A736" i="20"/>
  <c r="A735" i="20"/>
  <c r="A734" i="20"/>
  <c r="A733" i="20"/>
  <c r="A732" i="20"/>
  <c r="A731" i="20"/>
  <c r="A730" i="20"/>
  <c r="A729" i="20"/>
  <c r="A728" i="20"/>
  <c r="A727" i="20"/>
  <c r="A726" i="20"/>
  <c r="A725" i="20"/>
  <c r="A724" i="20"/>
  <c r="A723" i="20"/>
  <c r="A722" i="20"/>
  <c r="A721" i="20"/>
  <c r="A720" i="20"/>
  <c r="A719" i="20"/>
  <c r="A718" i="20"/>
  <c r="A717" i="20"/>
  <c r="A716" i="20"/>
  <c r="A715" i="20"/>
  <c r="A714" i="20"/>
  <c r="A713" i="20"/>
  <c r="A712" i="20"/>
  <c r="A711" i="20"/>
  <c r="A710" i="20"/>
  <c r="A709" i="20"/>
  <c r="A708" i="20"/>
  <c r="A707" i="20"/>
  <c r="A706" i="20"/>
  <c r="A705" i="20"/>
  <c r="A704" i="20"/>
  <c r="A703" i="20"/>
  <c r="A702" i="20"/>
  <c r="A701" i="20"/>
  <c r="A700" i="20"/>
  <c r="A699" i="20"/>
  <c r="A698" i="20"/>
  <c r="A697" i="20"/>
  <c r="A696" i="20"/>
  <c r="A695" i="20"/>
  <c r="A694" i="20"/>
  <c r="A693" i="20"/>
  <c r="A692" i="20"/>
  <c r="A691" i="20"/>
  <c r="A690" i="20"/>
  <c r="A689" i="20"/>
  <c r="A688" i="20"/>
  <c r="A687" i="20"/>
  <c r="A686" i="20"/>
  <c r="A685" i="20"/>
  <c r="A684" i="20"/>
  <c r="A683" i="20"/>
  <c r="A682" i="20"/>
  <c r="A681" i="20"/>
  <c r="A680" i="20"/>
  <c r="A679" i="20"/>
  <c r="A678" i="20"/>
  <c r="A677" i="20"/>
  <c r="A676" i="20"/>
  <c r="A675" i="20"/>
  <c r="A674" i="20"/>
  <c r="A673" i="20"/>
  <c r="A672" i="20"/>
  <c r="A671" i="20"/>
  <c r="A670" i="20"/>
  <c r="A669" i="20"/>
  <c r="A668" i="20"/>
  <c r="A667" i="20"/>
  <c r="A666" i="20"/>
  <c r="A665" i="20"/>
  <c r="A664" i="20"/>
  <c r="A663" i="20"/>
  <c r="A662" i="20"/>
  <c r="A661" i="20"/>
  <c r="A660" i="20"/>
  <c r="A659" i="20"/>
  <c r="A658" i="20"/>
  <c r="A657" i="20"/>
  <c r="A656" i="20"/>
  <c r="A655" i="20"/>
  <c r="A654" i="20"/>
  <c r="A653" i="20"/>
  <c r="A652" i="20"/>
  <c r="A651" i="20"/>
  <c r="A650" i="20"/>
  <c r="A649" i="20"/>
  <c r="A648" i="20"/>
  <c r="A647" i="20"/>
  <c r="A646" i="20"/>
  <c r="A645" i="20"/>
  <c r="A644" i="20"/>
  <c r="A643" i="20"/>
  <c r="A642" i="20"/>
  <c r="A641" i="20"/>
  <c r="A640" i="20"/>
  <c r="A639" i="20"/>
  <c r="A638" i="20"/>
  <c r="A637" i="20"/>
  <c r="A636" i="20"/>
  <c r="A635" i="20"/>
  <c r="A634" i="20"/>
  <c r="A633" i="20"/>
  <c r="A632" i="20"/>
  <c r="A631" i="20"/>
  <c r="A630" i="20"/>
  <c r="A629" i="20"/>
  <c r="A628" i="20"/>
  <c r="A627" i="20"/>
  <c r="A626" i="20"/>
  <c r="A625" i="20"/>
  <c r="A624" i="20"/>
  <c r="A623" i="20"/>
  <c r="A622" i="20"/>
  <c r="A621" i="20"/>
  <c r="A620" i="20"/>
  <c r="A619" i="20"/>
  <c r="A618" i="20"/>
  <c r="A617" i="20"/>
  <c r="A616" i="20"/>
  <c r="A615" i="20"/>
  <c r="A614" i="20"/>
  <c r="A613" i="20"/>
  <c r="A612" i="20"/>
  <c r="A611" i="20"/>
  <c r="A610" i="20"/>
  <c r="A609" i="20"/>
  <c r="A608" i="20"/>
  <c r="A607" i="20"/>
  <c r="A606" i="20"/>
  <c r="A605" i="20"/>
  <c r="A604" i="20"/>
  <c r="A603" i="20"/>
  <c r="A602" i="20"/>
  <c r="A601" i="20"/>
  <c r="A600" i="20"/>
  <c r="A599" i="20"/>
  <c r="A598" i="20"/>
  <c r="A597" i="20"/>
  <c r="A596" i="20"/>
  <c r="A595" i="20"/>
  <c r="A594" i="20"/>
  <c r="A593" i="20"/>
  <c r="A592" i="20"/>
  <c r="A591" i="20"/>
  <c r="A590" i="20"/>
  <c r="A589" i="20"/>
  <c r="A588" i="20"/>
  <c r="A587" i="20"/>
  <c r="A586" i="20"/>
  <c r="A585" i="20"/>
  <c r="A584" i="20"/>
  <c r="A583" i="20"/>
  <c r="A582" i="20"/>
  <c r="A581" i="20"/>
  <c r="A580" i="20"/>
  <c r="A579" i="20"/>
  <c r="A578" i="20"/>
  <c r="A577" i="20"/>
  <c r="A576" i="20"/>
  <c r="A575" i="20"/>
  <c r="A574" i="20"/>
  <c r="A573" i="20"/>
  <c r="A572" i="20"/>
  <c r="A571" i="20"/>
  <c r="A570" i="20"/>
  <c r="A569" i="20"/>
  <c r="A568" i="20"/>
  <c r="A567" i="20"/>
  <c r="A566" i="20"/>
  <c r="A565" i="20"/>
  <c r="A564" i="20"/>
  <c r="A563" i="20"/>
  <c r="A562" i="20"/>
  <c r="A561" i="20"/>
  <c r="A560" i="20"/>
  <c r="A559" i="20"/>
  <c r="A558" i="20"/>
  <c r="A557" i="20"/>
  <c r="A556" i="20"/>
  <c r="A555" i="20"/>
  <c r="A554" i="20"/>
  <c r="A553" i="20"/>
  <c r="A552" i="20"/>
  <c r="A551" i="20"/>
  <c r="A550" i="20"/>
  <c r="A549" i="20"/>
  <c r="A548" i="20"/>
  <c r="A547" i="20"/>
  <c r="A546" i="20"/>
  <c r="A545" i="20"/>
  <c r="A544" i="20"/>
  <c r="A543" i="20"/>
  <c r="A542" i="20"/>
  <c r="A541" i="20"/>
  <c r="A540" i="20"/>
  <c r="A539" i="20"/>
  <c r="A538" i="20"/>
  <c r="A537" i="20"/>
  <c r="A536" i="20"/>
  <c r="A535" i="20"/>
  <c r="A534" i="20"/>
  <c r="A533" i="20"/>
  <c r="A532" i="20"/>
  <c r="A531" i="20"/>
  <c r="A530" i="20"/>
  <c r="A529" i="20"/>
  <c r="A528" i="20"/>
  <c r="A527" i="20"/>
  <c r="A526" i="20"/>
  <c r="A525" i="20"/>
  <c r="A524" i="20"/>
  <c r="A523" i="20"/>
  <c r="A522" i="20"/>
  <c r="A521" i="20"/>
  <c r="A520" i="20"/>
  <c r="A519" i="20"/>
  <c r="A518" i="20"/>
  <c r="A517" i="20"/>
  <c r="A516" i="20"/>
  <c r="A515" i="20"/>
  <c r="A514" i="20"/>
  <c r="A513" i="20"/>
  <c r="A512" i="20"/>
  <c r="A511" i="20"/>
  <c r="A510" i="20"/>
  <c r="A509" i="20"/>
  <c r="A508" i="20"/>
  <c r="A507" i="20"/>
  <c r="A506" i="20"/>
  <c r="A505" i="20"/>
  <c r="A504" i="20"/>
  <c r="A503" i="20"/>
  <c r="A502" i="20"/>
  <c r="A501" i="20"/>
  <c r="A500" i="20"/>
  <c r="A499" i="20"/>
  <c r="A498" i="20"/>
  <c r="A497" i="20"/>
  <c r="A496" i="20"/>
  <c r="A495" i="20"/>
  <c r="A494" i="20"/>
  <c r="A493" i="20"/>
  <c r="A492" i="20"/>
  <c r="A491" i="20"/>
  <c r="A490" i="20"/>
  <c r="A489" i="20"/>
  <c r="A488" i="20"/>
  <c r="A487" i="20"/>
  <c r="A486" i="20"/>
  <c r="A485" i="20"/>
  <c r="A484" i="20"/>
  <c r="A483" i="20"/>
  <c r="A482" i="20"/>
  <c r="A481" i="20"/>
  <c r="A480" i="20"/>
  <c r="A479" i="20"/>
  <c r="A478" i="20"/>
  <c r="A477" i="20"/>
  <c r="A476" i="20"/>
  <c r="A475" i="20"/>
  <c r="A474" i="20"/>
  <c r="A473" i="20"/>
  <c r="A472" i="20"/>
  <c r="A471" i="20"/>
  <c r="A470" i="20"/>
  <c r="A469" i="20"/>
  <c r="A468" i="20"/>
  <c r="A467" i="20"/>
  <c r="A466" i="20"/>
  <c r="A465" i="20"/>
  <c r="A464" i="20"/>
  <c r="A463" i="20"/>
  <c r="A462" i="20"/>
  <c r="A461" i="20"/>
  <c r="A460" i="20"/>
  <c r="A459" i="20"/>
  <c r="A458" i="20"/>
  <c r="A457" i="20"/>
  <c r="A456" i="20"/>
  <c r="A455" i="20"/>
  <c r="A454" i="20"/>
  <c r="A453" i="20"/>
  <c r="A452" i="20"/>
  <c r="A451" i="20"/>
  <c r="A450" i="20"/>
  <c r="A449" i="20"/>
  <c r="A448" i="20"/>
  <c r="A447" i="20"/>
  <c r="A446" i="20"/>
  <c r="A445" i="20"/>
  <c r="A444" i="20"/>
  <c r="A443" i="20"/>
  <c r="A442" i="20"/>
  <c r="A441" i="20"/>
  <c r="A440" i="20"/>
  <c r="A439" i="20"/>
  <c r="A438" i="20"/>
  <c r="A437" i="20"/>
  <c r="A436" i="20"/>
  <c r="A435" i="20"/>
  <c r="A434" i="20"/>
  <c r="A433" i="20"/>
  <c r="A432" i="20"/>
  <c r="A431" i="20"/>
  <c r="A430" i="20"/>
  <c r="A429" i="20"/>
  <c r="A428" i="20"/>
  <c r="A427" i="20"/>
  <c r="A426" i="20"/>
  <c r="A425" i="20"/>
  <c r="A424" i="20"/>
  <c r="A423" i="20"/>
  <c r="A422" i="20"/>
  <c r="A421" i="20"/>
  <c r="A420" i="20"/>
  <c r="A419" i="20"/>
  <c r="A418" i="20"/>
  <c r="A417" i="20"/>
  <c r="A416" i="20"/>
  <c r="A415" i="20"/>
  <c r="A414" i="20"/>
  <c r="A413" i="20"/>
  <c r="A412" i="20"/>
  <c r="A411" i="20"/>
  <c r="A410" i="20"/>
  <c r="A409" i="20"/>
  <c r="A408" i="20"/>
  <c r="A407" i="20"/>
  <c r="A406" i="20"/>
  <c r="A405" i="20"/>
  <c r="A404" i="20"/>
  <c r="A403" i="20"/>
  <c r="A402" i="20"/>
  <c r="A401" i="20"/>
  <c r="A400" i="20"/>
  <c r="A399" i="20"/>
  <c r="A398" i="20"/>
  <c r="A397" i="20"/>
  <c r="A396" i="20"/>
  <c r="A395" i="20"/>
  <c r="A394" i="20"/>
  <c r="A393" i="20"/>
  <c r="A392" i="20"/>
  <c r="A391" i="20"/>
  <c r="A390" i="20"/>
  <c r="A389" i="20"/>
  <c r="A388" i="20"/>
  <c r="A387" i="20"/>
  <c r="A386" i="20"/>
  <c r="A385" i="20"/>
  <c r="A384" i="20"/>
  <c r="A383" i="20"/>
  <c r="A382" i="20"/>
  <c r="A381" i="20"/>
  <c r="A380" i="20"/>
  <c r="A379" i="20"/>
  <c r="A378" i="20"/>
  <c r="A377" i="20"/>
  <c r="A376" i="20"/>
  <c r="A375" i="20"/>
  <c r="A374" i="20"/>
  <c r="A373" i="20"/>
  <c r="A372" i="20"/>
  <c r="A371" i="20"/>
  <c r="A370" i="20"/>
  <c r="A369" i="20"/>
  <c r="A368" i="20"/>
  <c r="A367" i="20"/>
  <c r="A366" i="20"/>
  <c r="A365" i="20"/>
  <c r="A364" i="20"/>
  <c r="A363" i="20"/>
  <c r="A362" i="20"/>
  <c r="A361" i="20"/>
  <c r="A360" i="20"/>
  <c r="A359" i="20"/>
  <c r="A358" i="20"/>
  <c r="A357" i="20"/>
  <c r="A356" i="20"/>
  <c r="A355" i="20"/>
  <c r="A354" i="20"/>
  <c r="A353" i="20"/>
  <c r="A352" i="20"/>
  <c r="A351" i="20"/>
  <c r="A350" i="20"/>
  <c r="A349" i="20"/>
  <c r="A348" i="20"/>
  <c r="A347" i="20"/>
  <c r="A346" i="20"/>
  <c r="A345" i="20"/>
  <c r="A344" i="20"/>
  <c r="A343" i="20"/>
  <c r="A342" i="20"/>
  <c r="A341" i="20"/>
  <c r="A340" i="20"/>
  <c r="A339" i="20"/>
  <c r="A338" i="20"/>
  <c r="A337" i="20"/>
  <c r="A336" i="20"/>
  <c r="A335" i="20"/>
  <c r="A334" i="20"/>
  <c r="A333" i="20"/>
  <c r="A332" i="20"/>
  <c r="A331" i="20"/>
  <c r="A330" i="20"/>
  <c r="A329" i="20"/>
  <c r="A328" i="20"/>
  <c r="A327" i="20"/>
  <c r="A326" i="20"/>
  <c r="A325" i="20"/>
  <c r="A324" i="20"/>
  <c r="A323" i="20"/>
  <c r="A322" i="20"/>
  <c r="A321" i="20"/>
  <c r="A320" i="20"/>
  <c r="A319" i="20"/>
  <c r="A318" i="20"/>
  <c r="A317" i="20"/>
  <c r="A316" i="20"/>
  <c r="A315" i="20"/>
  <c r="A314" i="20"/>
  <c r="A313" i="20"/>
  <c r="A312" i="20"/>
  <c r="A311" i="20"/>
  <c r="A310" i="20"/>
  <c r="A309" i="20"/>
  <c r="A308" i="20"/>
  <c r="A307" i="20"/>
  <c r="A306" i="20"/>
  <c r="A305" i="20"/>
  <c r="A304" i="20"/>
  <c r="A303" i="20"/>
  <c r="A302" i="20"/>
  <c r="A301" i="20"/>
  <c r="A300" i="20"/>
  <c r="A299" i="20"/>
  <c r="A298" i="20"/>
  <c r="A297" i="20"/>
  <c r="A296" i="20"/>
  <c r="A295" i="20"/>
  <c r="A294" i="20"/>
  <c r="A293" i="20"/>
  <c r="A292" i="20"/>
  <c r="A291" i="20"/>
  <c r="A290" i="20"/>
  <c r="A289" i="20"/>
  <c r="A288" i="20"/>
  <c r="A287" i="20"/>
  <c r="A286" i="20"/>
  <c r="A285" i="20"/>
  <c r="A284" i="20"/>
  <c r="A283" i="20"/>
  <c r="A282" i="20"/>
  <c r="A281" i="20"/>
  <c r="A280" i="20"/>
  <c r="A279" i="20"/>
  <c r="A278" i="20"/>
  <c r="A277" i="20"/>
  <c r="A276" i="20"/>
  <c r="A275" i="20"/>
  <c r="A274" i="20"/>
  <c r="A273" i="20"/>
  <c r="A272" i="20"/>
  <c r="A271" i="20"/>
  <c r="A270" i="20"/>
  <c r="A269" i="20"/>
  <c r="A268" i="20"/>
  <c r="A267" i="20"/>
  <c r="A266" i="20"/>
  <c r="A265" i="20"/>
  <c r="A264" i="20"/>
  <c r="A263" i="20"/>
  <c r="A262" i="20"/>
  <c r="A261" i="20"/>
  <c r="A260" i="20"/>
  <c r="A259" i="20"/>
  <c r="A258" i="20"/>
  <c r="A257" i="20"/>
  <c r="A256" i="20"/>
  <c r="A255" i="20"/>
  <c r="A254" i="20"/>
  <c r="A253" i="20"/>
  <c r="A252" i="20"/>
  <c r="A251" i="20"/>
  <c r="A250" i="20"/>
  <c r="A249" i="20"/>
  <c r="A248" i="20"/>
  <c r="A247" i="20"/>
  <c r="A246" i="20"/>
  <c r="A245" i="20"/>
  <c r="A244" i="20"/>
  <c r="A243" i="20"/>
  <c r="A242" i="20"/>
  <c r="A241" i="20"/>
  <c r="A240" i="20"/>
  <c r="A239" i="20"/>
  <c r="A238" i="20"/>
  <c r="A237" i="20"/>
  <c r="A236" i="20"/>
  <c r="A235" i="20"/>
  <c r="A234" i="20"/>
  <c r="A233" i="20"/>
  <c r="A232" i="20"/>
  <c r="A231" i="20"/>
  <c r="A230" i="20"/>
  <c r="A229" i="20"/>
  <c r="A228" i="20"/>
  <c r="A227" i="20"/>
  <c r="A226" i="20"/>
  <c r="A225" i="20"/>
  <c r="A224" i="20"/>
  <c r="A223" i="20"/>
  <c r="A222" i="20"/>
  <c r="A221" i="20"/>
  <c r="A220" i="20"/>
  <c r="A219" i="20"/>
  <c r="A218" i="20"/>
  <c r="A217" i="20"/>
  <c r="A216" i="20"/>
  <c r="A215" i="20"/>
  <c r="A214" i="20"/>
  <c r="A213" i="20"/>
  <c r="A212" i="20"/>
  <c r="A211" i="20"/>
  <c r="A210" i="20"/>
  <c r="A209" i="20"/>
  <c r="A208" i="20"/>
  <c r="A207" i="20"/>
  <c r="A206" i="20"/>
  <c r="A205" i="20"/>
  <c r="A204" i="20"/>
  <c r="A203" i="20"/>
  <c r="A202" i="20"/>
  <c r="A201" i="20"/>
  <c r="A200" i="20"/>
  <c r="A199" i="20"/>
  <c r="A198" i="20"/>
  <c r="A197" i="20"/>
  <c r="A196" i="20"/>
  <c r="A195" i="20"/>
  <c r="A194" i="20"/>
  <c r="A193" i="20"/>
  <c r="A192" i="20"/>
  <c r="A191" i="20"/>
  <c r="A190" i="20"/>
  <c r="A189" i="20"/>
  <c r="A188" i="20"/>
  <c r="A187" i="20"/>
  <c r="A186" i="20"/>
  <c r="A185" i="20"/>
  <c r="A184" i="20"/>
  <c r="A183" i="20"/>
  <c r="A182" i="20"/>
  <c r="A181" i="20"/>
  <c r="A180" i="20"/>
  <c r="A179" i="20"/>
  <c r="A178" i="20"/>
  <c r="A177" i="20"/>
  <c r="A176" i="20"/>
  <c r="A175" i="20"/>
  <c r="A174" i="20"/>
  <c r="A173" i="20"/>
  <c r="A172" i="20"/>
  <c r="A171" i="20"/>
  <c r="A170" i="20"/>
  <c r="A169" i="20"/>
  <c r="A168" i="20"/>
  <c r="A167" i="20"/>
  <c r="A166" i="20"/>
  <c r="A165" i="20"/>
  <c r="A164" i="20"/>
  <c r="A163" i="20"/>
  <c r="A162" i="20"/>
  <c r="A161" i="20"/>
  <c r="A160" i="20"/>
  <c r="A159" i="20"/>
  <c r="A158" i="20"/>
  <c r="A157" i="20"/>
  <c r="A156" i="20"/>
  <c r="A155" i="20"/>
  <c r="A154" i="20"/>
  <c r="A153" i="20"/>
  <c r="A152" i="20"/>
  <c r="A151" i="20"/>
  <c r="A150" i="20"/>
  <c r="A149" i="20"/>
  <c r="A148" i="20"/>
  <c r="A147" i="20"/>
  <c r="A146" i="20"/>
  <c r="A145" i="20"/>
  <c r="A144" i="20"/>
  <c r="A143" i="20"/>
  <c r="A142" i="20"/>
  <c r="A141" i="20"/>
  <c r="A140" i="20"/>
  <c r="A139" i="20"/>
  <c r="A138" i="20"/>
  <c r="A137" i="20"/>
  <c r="A136" i="20"/>
  <c r="A135" i="20"/>
  <c r="A134" i="20"/>
  <c r="A133" i="20"/>
  <c r="A132" i="20"/>
  <c r="A131" i="20"/>
  <c r="A130" i="20"/>
  <c r="A129" i="20"/>
  <c r="A128" i="20"/>
  <c r="A127" i="20"/>
  <c r="A126" i="20"/>
  <c r="A125" i="20"/>
  <c r="A124" i="20"/>
  <c r="A123" i="20"/>
  <c r="A122" i="20"/>
  <c r="A121" i="20"/>
  <c r="A120" i="20"/>
  <c r="A119" i="20"/>
  <c r="A118" i="20"/>
  <c r="A117" i="20"/>
  <c r="A116" i="20"/>
  <c r="A115" i="20"/>
  <c r="A114" i="20"/>
  <c r="A113" i="20"/>
  <c r="A112" i="20"/>
  <c r="A111" i="20"/>
  <c r="A110" i="20"/>
  <c r="A109" i="20"/>
  <c r="A108" i="20"/>
  <c r="A107" i="20"/>
  <c r="A106" i="20"/>
  <c r="A105" i="20"/>
  <c r="A104" i="20"/>
  <c r="A103" i="20"/>
  <c r="A102" i="20"/>
  <c r="A101" i="20"/>
  <c r="A100" i="20"/>
  <c r="A99" i="20"/>
  <c r="A98" i="20"/>
  <c r="A97" i="20"/>
  <c r="A96" i="20"/>
  <c r="A95" i="20"/>
  <c r="A94" i="20"/>
  <c r="A93" i="20"/>
  <c r="A92" i="20"/>
  <c r="A91" i="20"/>
  <c r="A90" i="20"/>
  <c r="A89" i="20"/>
  <c r="A88" i="20"/>
  <c r="A87" i="20"/>
  <c r="A86" i="20"/>
  <c r="A85" i="20"/>
  <c r="A84" i="20"/>
  <c r="A83" i="20"/>
  <c r="A82" i="20"/>
  <c r="A81" i="20"/>
  <c r="A80" i="20"/>
  <c r="A79" i="20"/>
  <c r="A78" i="20"/>
  <c r="A77" i="20"/>
  <c r="A76" i="20"/>
  <c r="A75" i="20"/>
  <c r="A74" i="20"/>
  <c r="A73" i="20"/>
  <c r="A72" i="20"/>
  <c r="A71" i="20"/>
  <c r="A70" i="20"/>
  <c r="A69" i="20"/>
  <c r="A68" i="20"/>
  <c r="A67" i="20"/>
  <c r="A66" i="20"/>
  <c r="A65" i="20"/>
  <c r="A64" i="20"/>
  <c r="A63" i="20"/>
  <c r="A62" i="20"/>
  <c r="A61" i="20"/>
  <c r="A60" i="20"/>
  <c r="A59" i="20"/>
  <c r="A58" i="20"/>
  <c r="A57" i="20"/>
  <c r="A56" i="20"/>
  <c r="A55" i="20"/>
  <c r="A54" i="20"/>
  <c r="A53" i="20"/>
  <c r="A52" i="20"/>
  <c r="A51" i="20"/>
  <c r="A50" i="20"/>
  <c r="A49" i="20"/>
  <c r="A48" i="20"/>
  <c r="A47" i="20"/>
  <c r="A46" i="20"/>
  <c r="A45" i="20"/>
  <c r="A44" i="20"/>
  <c r="A43" i="20"/>
  <c r="A42" i="20"/>
  <c r="A41" i="20"/>
  <c r="A40" i="20"/>
  <c r="A39" i="20"/>
  <c r="A38" i="20"/>
  <c r="A37" i="20"/>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6" i="20"/>
  <c r="A5" i="20"/>
  <c r="A4" i="20"/>
  <c r="A3" i="20"/>
  <c r="A2" i="20"/>
  <c r="A1" i="20"/>
  <c r="P168" i="18" l="1"/>
  <c r="O168" i="18"/>
  <c r="A169" i="18"/>
  <c r="D11" i="26"/>
  <c r="D9" i="26"/>
  <c r="D7" i="26"/>
  <c r="D5" i="26"/>
  <c r="C11" i="26"/>
  <c r="C9" i="26"/>
  <c r="C7" i="26"/>
  <c r="A2" i="26"/>
  <c r="A3" i="26"/>
  <c r="B3" i="26" s="1"/>
  <c r="B5" i="2"/>
  <c r="R23" i="4"/>
  <c r="R12" i="4"/>
  <c r="R5" i="4"/>
  <c r="Q23" i="4"/>
  <c r="Q12" i="4"/>
  <c r="Q5" i="4"/>
  <c r="P23" i="4"/>
  <c r="P12" i="4"/>
  <c r="P5" i="4"/>
  <c r="O23" i="4"/>
  <c r="O12" i="4"/>
  <c r="O5" i="4"/>
  <c r="P169" i="18" l="1"/>
  <c r="O169" i="18"/>
  <c r="A170" i="18"/>
  <c r="B10" i="2"/>
  <c r="B2" i="31"/>
  <c r="C65" i="4"/>
  <c r="C63" i="4"/>
  <c r="C61" i="4"/>
  <c r="C59" i="4"/>
  <c r="C57" i="4"/>
  <c r="C55" i="4"/>
  <c r="C53" i="4"/>
  <c r="C51" i="4"/>
  <c r="C49" i="4"/>
  <c r="C47" i="4"/>
  <c r="C45" i="4"/>
  <c r="C43" i="4"/>
  <c r="C41" i="4"/>
  <c r="C39" i="4"/>
  <c r="C37" i="4"/>
  <c r="C35" i="4"/>
  <c r="C33" i="4"/>
  <c r="C31" i="4"/>
  <c r="C29" i="4"/>
  <c r="C27" i="4"/>
  <c r="C25" i="4"/>
  <c r="C23" i="4"/>
  <c r="C21" i="4"/>
  <c r="C19" i="4"/>
  <c r="C17" i="4"/>
  <c r="C15" i="4"/>
  <c r="C13" i="4"/>
  <c r="C11" i="4"/>
  <c r="D2" i="4"/>
  <c r="D4" i="4"/>
  <c r="D6" i="4"/>
  <c r="D8" i="4"/>
  <c r="C9" i="4"/>
  <c r="D61" i="4"/>
  <c r="D55" i="4"/>
  <c r="D49" i="4"/>
  <c r="D43" i="4"/>
  <c r="D37" i="4"/>
  <c r="D31" i="4"/>
  <c r="D25" i="4"/>
  <c r="D19" i="4"/>
  <c r="D15" i="4"/>
  <c r="C2" i="4"/>
  <c r="C8" i="4"/>
  <c r="D66" i="4"/>
  <c r="D64" i="4"/>
  <c r="D62" i="4"/>
  <c r="D60" i="4"/>
  <c r="D58" i="4"/>
  <c r="D56" i="4"/>
  <c r="D54" i="4"/>
  <c r="D52" i="4"/>
  <c r="D50" i="4"/>
  <c r="D48" i="4"/>
  <c r="D46" i="4"/>
  <c r="D44" i="4"/>
  <c r="D42" i="4"/>
  <c r="D40" i="4"/>
  <c r="D38" i="4"/>
  <c r="D36" i="4"/>
  <c r="D34" i="4"/>
  <c r="D32" i="4"/>
  <c r="D30" i="4"/>
  <c r="D28" i="4"/>
  <c r="D26" i="4"/>
  <c r="D24" i="4"/>
  <c r="D22" i="4"/>
  <c r="D20" i="4"/>
  <c r="D18" i="4"/>
  <c r="D16" i="4"/>
  <c r="D14" i="4"/>
  <c r="D12" i="4"/>
  <c r="D10" i="4"/>
  <c r="C3" i="4"/>
  <c r="C5" i="4"/>
  <c r="C7" i="4"/>
  <c r="D63" i="4"/>
  <c r="D57" i="4"/>
  <c r="D53" i="4"/>
  <c r="D47" i="4"/>
  <c r="D41" i="4"/>
  <c r="D35" i="4"/>
  <c r="D29" i="4"/>
  <c r="D23" i="4"/>
  <c r="D17" i="4"/>
  <c r="D11" i="4"/>
  <c r="C6" i="4"/>
  <c r="B78" i="2" s="1"/>
  <c r="C66" i="4"/>
  <c r="C64" i="4"/>
  <c r="C62" i="4"/>
  <c r="C60" i="4"/>
  <c r="C58" i="4"/>
  <c r="C56" i="4"/>
  <c r="C54" i="4"/>
  <c r="C52" i="4"/>
  <c r="C50" i="4"/>
  <c r="C48" i="4"/>
  <c r="C46" i="4"/>
  <c r="C44" i="4"/>
  <c r="C42" i="4"/>
  <c r="C40" i="4"/>
  <c r="C38" i="4"/>
  <c r="C36" i="4"/>
  <c r="C34" i="4"/>
  <c r="C32" i="4"/>
  <c r="C30" i="4"/>
  <c r="C28" i="4"/>
  <c r="C26" i="4"/>
  <c r="C24" i="4"/>
  <c r="C22" i="4"/>
  <c r="C20" i="4"/>
  <c r="C18" i="4"/>
  <c r="C16" i="4"/>
  <c r="C14" i="4"/>
  <c r="C12" i="4"/>
  <c r="C10" i="4"/>
  <c r="D3" i="4"/>
  <c r="D5" i="4"/>
  <c r="D7" i="4"/>
  <c r="D9" i="4"/>
  <c r="D65" i="4"/>
  <c r="D59" i="4"/>
  <c r="D51" i="4"/>
  <c r="D45" i="4"/>
  <c r="D39" i="4"/>
  <c r="D33" i="4"/>
  <c r="D27" i="4"/>
  <c r="D21" i="4"/>
  <c r="D13" i="4"/>
  <c r="C4" i="4"/>
  <c r="P170" i="18" l="1"/>
  <c r="O170" i="18"/>
  <c r="A171" i="18"/>
  <c r="P171" i="18" l="1"/>
  <c r="O171" i="18"/>
  <c r="A172" i="18"/>
  <c r="A43" i="1"/>
  <c r="P172" i="18" l="1"/>
  <c r="O172" i="18"/>
  <c r="A173" i="18"/>
  <c r="P173" i="18" l="1"/>
  <c r="O173" i="18"/>
  <c r="A174" i="18"/>
  <c r="AW67" i="31"/>
  <c r="AV67" i="31"/>
  <c r="AU67" i="31"/>
  <c r="BR67" i="31"/>
  <c r="AT67" i="31"/>
  <c r="AS67" i="31"/>
  <c r="AR67" i="31"/>
  <c r="AQ67" i="31"/>
  <c r="AP67" i="31"/>
  <c r="AO67" i="31"/>
  <c r="AN67" i="31"/>
  <c r="AM67" i="31"/>
  <c r="AL67" i="31"/>
  <c r="AK67" i="31"/>
  <c r="AJ67" i="31"/>
  <c r="AI67" i="31"/>
  <c r="AH67" i="31"/>
  <c r="AG67" i="31"/>
  <c r="AF67" i="31"/>
  <c r="AW66" i="31"/>
  <c r="AV66" i="31"/>
  <c r="AU66" i="31"/>
  <c r="BR66" i="31"/>
  <c r="AT66" i="31"/>
  <c r="AS66" i="31"/>
  <c r="AR66" i="31"/>
  <c r="AQ66" i="31"/>
  <c r="AP66" i="31"/>
  <c r="AO66" i="31"/>
  <c r="AN66" i="31"/>
  <c r="AM66" i="31"/>
  <c r="AL66" i="31"/>
  <c r="AK66" i="31"/>
  <c r="AJ66" i="31"/>
  <c r="AI66" i="31"/>
  <c r="AH66" i="31"/>
  <c r="AG66" i="31"/>
  <c r="AF66" i="31"/>
  <c r="AW65" i="31"/>
  <c r="AV65" i="31"/>
  <c r="AU65" i="31"/>
  <c r="BR65" i="31"/>
  <c r="AT65" i="31"/>
  <c r="AS65" i="31"/>
  <c r="AR65" i="31"/>
  <c r="AQ65" i="31"/>
  <c r="AP65" i="31"/>
  <c r="AO65" i="31"/>
  <c r="AN65" i="31"/>
  <c r="AM65" i="31"/>
  <c r="AL65" i="31"/>
  <c r="AK65" i="31"/>
  <c r="AJ65" i="31"/>
  <c r="AI65" i="31"/>
  <c r="AH65" i="31"/>
  <c r="AG65" i="31"/>
  <c r="AF65" i="31"/>
  <c r="AW64" i="31"/>
  <c r="AV64" i="31"/>
  <c r="AU64" i="31"/>
  <c r="BR64" i="31"/>
  <c r="AT64" i="31"/>
  <c r="AS64" i="31"/>
  <c r="AR64" i="31"/>
  <c r="AQ64" i="31"/>
  <c r="AP64" i="31"/>
  <c r="AO64" i="31"/>
  <c r="AN64" i="31"/>
  <c r="AM64" i="31"/>
  <c r="AL64" i="31"/>
  <c r="AK64" i="31"/>
  <c r="AJ64" i="31"/>
  <c r="AI64" i="31"/>
  <c r="AH64" i="31"/>
  <c r="AG64" i="31"/>
  <c r="AF64" i="31"/>
  <c r="AW63" i="31"/>
  <c r="AV63" i="31"/>
  <c r="AU63" i="31"/>
  <c r="BR63" i="31"/>
  <c r="AT63" i="31"/>
  <c r="AS63" i="31"/>
  <c r="AR63" i="31"/>
  <c r="AQ63" i="31"/>
  <c r="AP63" i="31"/>
  <c r="AO63" i="31"/>
  <c r="AN63" i="31"/>
  <c r="AM63" i="31"/>
  <c r="AL63" i="31"/>
  <c r="AK63" i="31"/>
  <c r="AJ63" i="31"/>
  <c r="AI63" i="31"/>
  <c r="AH63" i="31"/>
  <c r="AG63" i="31"/>
  <c r="AF63" i="31"/>
  <c r="AW62" i="31"/>
  <c r="AV62" i="31"/>
  <c r="AU62" i="31"/>
  <c r="BR62" i="31"/>
  <c r="AT62" i="31"/>
  <c r="AS62" i="31"/>
  <c r="AR62" i="31"/>
  <c r="AQ62" i="31"/>
  <c r="AP62" i="31"/>
  <c r="AO62" i="31"/>
  <c r="AN62" i="31"/>
  <c r="AM62" i="31"/>
  <c r="AL62" i="31"/>
  <c r="AK62" i="31"/>
  <c r="AJ62" i="31"/>
  <c r="AI62" i="31"/>
  <c r="AH62" i="31"/>
  <c r="AG62" i="31"/>
  <c r="AF62" i="31"/>
  <c r="AW61" i="31"/>
  <c r="AV61" i="31"/>
  <c r="AU61" i="31"/>
  <c r="BR61" i="31"/>
  <c r="AT61" i="31"/>
  <c r="AS61" i="31"/>
  <c r="AR61" i="31"/>
  <c r="AQ61" i="31"/>
  <c r="AP61" i="31"/>
  <c r="AO61" i="31"/>
  <c r="AN61" i="31"/>
  <c r="AM61" i="31"/>
  <c r="AL61" i="31"/>
  <c r="AK61" i="31"/>
  <c r="AJ61" i="31"/>
  <c r="AI61" i="31"/>
  <c r="AH61" i="31"/>
  <c r="AG61" i="31"/>
  <c r="AF61" i="31"/>
  <c r="AW60" i="31"/>
  <c r="AV60" i="31"/>
  <c r="AU60" i="31"/>
  <c r="BR60" i="31"/>
  <c r="AT60" i="31"/>
  <c r="AS60" i="31"/>
  <c r="AR60" i="31"/>
  <c r="AQ60" i="31"/>
  <c r="AP60" i="31"/>
  <c r="AO60" i="31"/>
  <c r="AN60" i="31"/>
  <c r="AM60" i="31"/>
  <c r="AL60" i="31"/>
  <c r="AK60" i="31"/>
  <c r="AJ60" i="31"/>
  <c r="AI60" i="31"/>
  <c r="AH60" i="31"/>
  <c r="AG60" i="31"/>
  <c r="AF60" i="31"/>
  <c r="AW59" i="31"/>
  <c r="AV59" i="31"/>
  <c r="AU59" i="31"/>
  <c r="BR59" i="31"/>
  <c r="AT59" i="31"/>
  <c r="AS59" i="31"/>
  <c r="AR59" i="31"/>
  <c r="AQ59" i="31"/>
  <c r="AP59" i="31"/>
  <c r="AO59" i="31"/>
  <c r="AN59" i="31"/>
  <c r="AM59" i="31"/>
  <c r="AL59" i="31"/>
  <c r="AK59" i="31"/>
  <c r="AJ59" i="31"/>
  <c r="AI59" i="31"/>
  <c r="AH59" i="31"/>
  <c r="AG59" i="31"/>
  <c r="AF59" i="31"/>
  <c r="AW58" i="31"/>
  <c r="AV58" i="31"/>
  <c r="AU58" i="31"/>
  <c r="BR58" i="31"/>
  <c r="AT58" i="31"/>
  <c r="AS58" i="31"/>
  <c r="AR58" i="31"/>
  <c r="AQ58" i="31"/>
  <c r="AP58" i="31"/>
  <c r="AO58" i="31"/>
  <c r="AN58" i="31"/>
  <c r="AM58" i="31"/>
  <c r="AL58" i="31"/>
  <c r="AK58" i="31"/>
  <c r="AJ58" i="31"/>
  <c r="AI58" i="31"/>
  <c r="AH58" i="31"/>
  <c r="AG58" i="31"/>
  <c r="AF58" i="31"/>
  <c r="AW57" i="31"/>
  <c r="AV57" i="31"/>
  <c r="AU57" i="31"/>
  <c r="BR57" i="31"/>
  <c r="AT57" i="31"/>
  <c r="AS57" i="31"/>
  <c r="AR57" i="31"/>
  <c r="AQ57" i="31"/>
  <c r="AP57" i="31"/>
  <c r="AO57" i="31"/>
  <c r="AN57" i="31"/>
  <c r="AM57" i="31"/>
  <c r="AL57" i="31"/>
  <c r="AK57" i="31"/>
  <c r="AJ57" i="31"/>
  <c r="AI57" i="31"/>
  <c r="AH57" i="31"/>
  <c r="AG57" i="31"/>
  <c r="AF57" i="31"/>
  <c r="AW56" i="31"/>
  <c r="AV56" i="31"/>
  <c r="AU56" i="31"/>
  <c r="BR56" i="31"/>
  <c r="AT56" i="31"/>
  <c r="AS56" i="31"/>
  <c r="AR56" i="31"/>
  <c r="AQ56" i="31"/>
  <c r="AP56" i="31"/>
  <c r="AO56" i="31"/>
  <c r="AN56" i="31"/>
  <c r="AM56" i="31"/>
  <c r="AL56" i="31"/>
  <c r="AK56" i="31"/>
  <c r="AJ56" i="31"/>
  <c r="AI56" i="31"/>
  <c r="AH56" i="31"/>
  <c r="AG56" i="31"/>
  <c r="AF56" i="31"/>
  <c r="AW55" i="31"/>
  <c r="AV55" i="31"/>
  <c r="AU55" i="31"/>
  <c r="BR55" i="31"/>
  <c r="AT55" i="31"/>
  <c r="AS55" i="31"/>
  <c r="AR55" i="31"/>
  <c r="AQ55" i="31"/>
  <c r="AP55" i="31"/>
  <c r="AO55" i="31"/>
  <c r="AN55" i="31"/>
  <c r="AM55" i="31"/>
  <c r="AL55" i="31"/>
  <c r="AK55" i="31"/>
  <c r="AJ55" i="31"/>
  <c r="AI55" i="31"/>
  <c r="AH55" i="31"/>
  <c r="AG55" i="31"/>
  <c r="AF55" i="31"/>
  <c r="AW54" i="31"/>
  <c r="AV54" i="31"/>
  <c r="AU54" i="31"/>
  <c r="AT54" i="31"/>
  <c r="AS54" i="31"/>
  <c r="AR54" i="31"/>
  <c r="AQ54" i="31"/>
  <c r="AP54" i="31"/>
  <c r="AO54" i="31"/>
  <c r="AN54" i="31"/>
  <c r="AM54" i="31"/>
  <c r="AL54" i="31"/>
  <c r="AK54" i="31"/>
  <c r="AJ54" i="31"/>
  <c r="AI54" i="31"/>
  <c r="AH54" i="31"/>
  <c r="AG54" i="31"/>
  <c r="AF54" i="31"/>
  <c r="AW53" i="31"/>
  <c r="AV53" i="31"/>
  <c r="AU53" i="31"/>
  <c r="BR53" i="31"/>
  <c r="AT53" i="31"/>
  <c r="AS53" i="31"/>
  <c r="AR53" i="31"/>
  <c r="AQ53" i="31"/>
  <c r="AP53" i="31"/>
  <c r="AO53" i="31"/>
  <c r="AN53" i="31"/>
  <c r="AM53" i="31"/>
  <c r="AL53" i="31"/>
  <c r="AK53" i="31"/>
  <c r="AJ53" i="31"/>
  <c r="AI53" i="31"/>
  <c r="AH53" i="31"/>
  <c r="AG53" i="31"/>
  <c r="AF53" i="31"/>
  <c r="AW52" i="31"/>
  <c r="AV52" i="31"/>
  <c r="AU52" i="31"/>
  <c r="BR52" i="31"/>
  <c r="AT52" i="31"/>
  <c r="AS52" i="31"/>
  <c r="AR52" i="31"/>
  <c r="AQ52" i="31"/>
  <c r="AP52" i="31"/>
  <c r="AO52" i="31"/>
  <c r="AN52" i="31"/>
  <c r="AM52" i="31"/>
  <c r="AL52" i="31"/>
  <c r="AK52" i="31"/>
  <c r="AJ52" i="31"/>
  <c r="AI52" i="31"/>
  <c r="AH52" i="31"/>
  <c r="AG52" i="31"/>
  <c r="AF52" i="31"/>
  <c r="AW51" i="31"/>
  <c r="AV51" i="31"/>
  <c r="AU51" i="31"/>
  <c r="BR51" i="31"/>
  <c r="AT51" i="31"/>
  <c r="AS51" i="31"/>
  <c r="AR51" i="31"/>
  <c r="AQ51" i="31"/>
  <c r="AP51" i="31"/>
  <c r="AO51" i="31"/>
  <c r="AN51" i="31"/>
  <c r="AM51" i="31"/>
  <c r="AL51" i="31"/>
  <c r="AK51" i="31"/>
  <c r="AJ51" i="31"/>
  <c r="AI51" i="31"/>
  <c r="AH51" i="31"/>
  <c r="AG51" i="31"/>
  <c r="AF51" i="31"/>
  <c r="BP51" i="31"/>
  <c r="AW50" i="31"/>
  <c r="AV50" i="31"/>
  <c r="AU50" i="31"/>
  <c r="BR50" i="31"/>
  <c r="AT50" i="31"/>
  <c r="AS50" i="31"/>
  <c r="AR50" i="31"/>
  <c r="AQ50" i="31"/>
  <c r="AP50" i="31"/>
  <c r="AO50" i="31"/>
  <c r="AN50" i="31"/>
  <c r="AM50" i="31"/>
  <c r="AL50" i="31"/>
  <c r="AK50" i="31"/>
  <c r="AJ50" i="31"/>
  <c r="AI50" i="31"/>
  <c r="AH50" i="31"/>
  <c r="AG50" i="31"/>
  <c r="AF50" i="31"/>
  <c r="BP50" i="31"/>
  <c r="AW49" i="31"/>
  <c r="AV49" i="31"/>
  <c r="AU49" i="31"/>
  <c r="BR49" i="31"/>
  <c r="AT49" i="31"/>
  <c r="AS49" i="31"/>
  <c r="AR49" i="31"/>
  <c r="AQ49" i="31"/>
  <c r="AP49" i="31"/>
  <c r="AO49" i="31"/>
  <c r="AN49" i="31"/>
  <c r="AM49" i="31"/>
  <c r="AL49" i="31"/>
  <c r="AK49" i="31"/>
  <c r="AJ49" i="31"/>
  <c r="AI49" i="31"/>
  <c r="AH49" i="31"/>
  <c r="AG49" i="31"/>
  <c r="AF49" i="31"/>
  <c r="BP49" i="31"/>
  <c r="AW48" i="31"/>
  <c r="AV48" i="31"/>
  <c r="AU48" i="31"/>
  <c r="BR48" i="31"/>
  <c r="AT48" i="31"/>
  <c r="AS48" i="31"/>
  <c r="AR48" i="31"/>
  <c r="AQ48" i="31"/>
  <c r="AP48" i="31"/>
  <c r="AO48" i="31"/>
  <c r="AN48" i="31"/>
  <c r="AM48" i="31"/>
  <c r="AL48" i="31"/>
  <c r="AK48" i="31"/>
  <c r="AJ48" i="31"/>
  <c r="AI48" i="31"/>
  <c r="AH48" i="31"/>
  <c r="AG48" i="31"/>
  <c r="AF48" i="31"/>
  <c r="BP48" i="31"/>
  <c r="AW47" i="31"/>
  <c r="AV47" i="31"/>
  <c r="AU47" i="31"/>
  <c r="BR47" i="31"/>
  <c r="AT47" i="31"/>
  <c r="AS47" i="31"/>
  <c r="AR47" i="31"/>
  <c r="AQ47" i="31"/>
  <c r="AP47" i="31"/>
  <c r="AO47" i="31"/>
  <c r="AN47" i="31"/>
  <c r="AM47" i="31"/>
  <c r="AL47" i="31"/>
  <c r="AK47" i="31"/>
  <c r="AJ47" i="31"/>
  <c r="AI47" i="31"/>
  <c r="AH47" i="31"/>
  <c r="AG47" i="31"/>
  <c r="AF47" i="31"/>
  <c r="BP47" i="31"/>
  <c r="AW46" i="31"/>
  <c r="AV46" i="31"/>
  <c r="AU46" i="31"/>
  <c r="AT46" i="31"/>
  <c r="AS46" i="31"/>
  <c r="AR46" i="31"/>
  <c r="AQ46" i="31"/>
  <c r="AP46" i="31"/>
  <c r="AO46" i="31"/>
  <c r="AN46" i="31"/>
  <c r="AM46" i="31"/>
  <c r="AL46" i="31"/>
  <c r="AK46" i="31"/>
  <c r="AJ46" i="31"/>
  <c r="AI46" i="31"/>
  <c r="AH46" i="31"/>
  <c r="AG46" i="31"/>
  <c r="AF46" i="31"/>
  <c r="BP46" i="31"/>
  <c r="AW45" i="31"/>
  <c r="AV45" i="31"/>
  <c r="AU45" i="31"/>
  <c r="BR45" i="31"/>
  <c r="AT45" i="31"/>
  <c r="AS45" i="31"/>
  <c r="AR45" i="31"/>
  <c r="AQ45" i="31"/>
  <c r="AP45" i="31"/>
  <c r="AO45" i="31"/>
  <c r="AN45" i="31"/>
  <c r="AM45" i="31"/>
  <c r="AL45" i="31"/>
  <c r="AK45" i="31"/>
  <c r="AJ45" i="31"/>
  <c r="AI45" i="31"/>
  <c r="AH45" i="31"/>
  <c r="AG45" i="31"/>
  <c r="AF45" i="31"/>
  <c r="BP45" i="31"/>
  <c r="AW44" i="31"/>
  <c r="AV44" i="31"/>
  <c r="AU44" i="31"/>
  <c r="BR44" i="31"/>
  <c r="AT44" i="31"/>
  <c r="AS44" i="31"/>
  <c r="AR44" i="31"/>
  <c r="AQ44" i="31"/>
  <c r="AP44" i="31"/>
  <c r="AO44" i="31"/>
  <c r="AN44" i="31"/>
  <c r="AM44" i="31"/>
  <c r="AL44" i="31"/>
  <c r="AK44" i="31"/>
  <c r="AJ44" i="31"/>
  <c r="AI44" i="31"/>
  <c r="AH44" i="31"/>
  <c r="AG44" i="31"/>
  <c r="AF44" i="31"/>
  <c r="BP44" i="31"/>
  <c r="AW43" i="31"/>
  <c r="AV43" i="31"/>
  <c r="AU43" i="31"/>
  <c r="BR43" i="31"/>
  <c r="AT43" i="31"/>
  <c r="AS43" i="31"/>
  <c r="AR43" i="31"/>
  <c r="AQ43" i="31"/>
  <c r="AP43" i="31"/>
  <c r="AO43" i="31"/>
  <c r="AN43" i="31"/>
  <c r="AM43" i="31"/>
  <c r="AL43" i="31"/>
  <c r="AK43" i="31"/>
  <c r="AJ43" i="31"/>
  <c r="AI43" i="31"/>
  <c r="AH43" i="31"/>
  <c r="AG43" i="31"/>
  <c r="AF43" i="31"/>
  <c r="BP43" i="31"/>
  <c r="AW42" i="31"/>
  <c r="AV42" i="31"/>
  <c r="AU42" i="31"/>
  <c r="BR42" i="31"/>
  <c r="AT42" i="31"/>
  <c r="AS42" i="31"/>
  <c r="AR42" i="31"/>
  <c r="AQ42" i="31"/>
  <c r="AP42" i="31"/>
  <c r="AO42" i="31"/>
  <c r="AN42" i="31"/>
  <c r="AM42" i="31"/>
  <c r="AL42" i="31"/>
  <c r="AK42" i="31"/>
  <c r="AJ42" i="31"/>
  <c r="AI42" i="31"/>
  <c r="AH42" i="31"/>
  <c r="AG42" i="31"/>
  <c r="AF42" i="31"/>
  <c r="BP42" i="31"/>
  <c r="AW41" i="31"/>
  <c r="AV41" i="31"/>
  <c r="AU41" i="31"/>
  <c r="BR41" i="31"/>
  <c r="AT41" i="31"/>
  <c r="AS41" i="31"/>
  <c r="AR41" i="31"/>
  <c r="AQ41" i="31"/>
  <c r="AP41" i="31"/>
  <c r="AO41" i="31"/>
  <c r="AN41" i="31"/>
  <c r="AM41" i="31"/>
  <c r="AL41" i="31"/>
  <c r="AK41" i="31"/>
  <c r="AJ41" i="31"/>
  <c r="AI41" i="31"/>
  <c r="AH41" i="31"/>
  <c r="AG41" i="31"/>
  <c r="AF41" i="31"/>
  <c r="BP41" i="31"/>
  <c r="AW40" i="31"/>
  <c r="AV40" i="31"/>
  <c r="AU40" i="31"/>
  <c r="BR40" i="31"/>
  <c r="AT40" i="31"/>
  <c r="AS40" i="31"/>
  <c r="AR40" i="31"/>
  <c r="AQ40" i="31"/>
  <c r="AP40" i="31"/>
  <c r="AO40" i="31"/>
  <c r="AN40" i="31"/>
  <c r="AM40" i="31"/>
  <c r="AL40" i="31"/>
  <c r="AK40" i="31"/>
  <c r="AJ40" i="31"/>
  <c r="AI40" i="31"/>
  <c r="AH40" i="31"/>
  <c r="AG40" i="31"/>
  <c r="AF40" i="31"/>
  <c r="BP40" i="31"/>
  <c r="AW39" i="31"/>
  <c r="AV39" i="31"/>
  <c r="AU39" i="31"/>
  <c r="BR39" i="31"/>
  <c r="AT39" i="31"/>
  <c r="AS39" i="31"/>
  <c r="AR39" i="31"/>
  <c r="AQ39" i="31"/>
  <c r="AP39" i="31"/>
  <c r="AO39" i="31"/>
  <c r="AN39" i="31"/>
  <c r="AM39" i="31"/>
  <c r="AL39" i="31"/>
  <c r="AK39" i="31"/>
  <c r="AJ39" i="31"/>
  <c r="AI39" i="31"/>
  <c r="AH39" i="31"/>
  <c r="AG39" i="31"/>
  <c r="AF39" i="31"/>
  <c r="BP39" i="31"/>
  <c r="AW38" i="31"/>
  <c r="AV38" i="31"/>
  <c r="AU38" i="31"/>
  <c r="BR38" i="31"/>
  <c r="AT38" i="31"/>
  <c r="AS38" i="31"/>
  <c r="AR38" i="31"/>
  <c r="AQ38" i="31"/>
  <c r="AP38" i="31"/>
  <c r="AO38" i="31"/>
  <c r="AN38" i="31"/>
  <c r="AM38" i="31"/>
  <c r="AL38" i="31"/>
  <c r="AK38" i="31"/>
  <c r="AJ38" i="31"/>
  <c r="AI38" i="31"/>
  <c r="AH38" i="31"/>
  <c r="AG38" i="31"/>
  <c r="AF38" i="31"/>
  <c r="BP38" i="31"/>
  <c r="AW37" i="31"/>
  <c r="AV37" i="31"/>
  <c r="AU37" i="31"/>
  <c r="BR37" i="31"/>
  <c r="AT37" i="31"/>
  <c r="AS37" i="31"/>
  <c r="AR37" i="31"/>
  <c r="AQ37" i="31"/>
  <c r="AP37" i="31"/>
  <c r="AO37" i="31"/>
  <c r="AN37" i="31"/>
  <c r="AM37" i="31"/>
  <c r="AL37" i="31"/>
  <c r="AK37" i="31"/>
  <c r="AJ37" i="31"/>
  <c r="AI37" i="31"/>
  <c r="AH37" i="31"/>
  <c r="AG37" i="31"/>
  <c r="AF37" i="31"/>
  <c r="BP37" i="31"/>
  <c r="AW36" i="31"/>
  <c r="AV36" i="31"/>
  <c r="AU36" i="31"/>
  <c r="BR36" i="31"/>
  <c r="AT36" i="31"/>
  <c r="AS36" i="31"/>
  <c r="AR36" i="31"/>
  <c r="AQ36" i="31"/>
  <c r="AP36" i="31"/>
  <c r="AO36" i="31"/>
  <c r="AN36" i="31"/>
  <c r="AM36" i="31"/>
  <c r="AL36" i="31"/>
  <c r="AK36" i="31"/>
  <c r="AJ36" i="31"/>
  <c r="AI36" i="31"/>
  <c r="AH36" i="31"/>
  <c r="AG36" i="31"/>
  <c r="AF36" i="31"/>
  <c r="AW35" i="31"/>
  <c r="AV35" i="31"/>
  <c r="AU35" i="31"/>
  <c r="BR35" i="31"/>
  <c r="AT35" i="31"/>
  <c r="AS35" i="31"/>
  <c r="AR35" i="31"/>
  <c r="AQ35" i="31"/>
  <c r="AP35" i="31"/>
  <c r="AO35" i="31"/>
  <c r="AN35" i="31"/>
  <c r="AM35" i="31"/>
  <c r="AL35" i="31"/>
  <c r="AK35" i="31"/>
  <c r="AJ35" i="31"/>
  <c r="AI35" i="31"/>
  <c r="AH35" i="31"/>
  <c r="AG35" i="31"/>
  <c r="AF35" i="31"/>
  <c r="AW34" i="31"/>
  <c r="AV34" i="31"/>
  <c r="AU34" i="31"/>
  <c r="BR34" i="31"/>
  <c r="AT34" i="31"/>
  <c r="AS34" i="31"/>
  <c r="AR34" i="31"/>
  <c r="AQ34" i="31"/>
  <c r="AP34" i="31"/>
  <c r="AO34" i="31"/>
  <c r="AN34" i="31"/>
  <c r="AM34" i="31"/>
  <c r="AL34" i="31"/>
  <c r="AK34" i="31"/>
  <c r="AJ34" i="31"/>
  <c r="AI34" i="31"/>
  <c r="AH34" i="31"/>
  <c r="AG34" i="31"/>
  <c r="AF34" i="31"/>
  <c r="AW33" i="31"/>
  <c r="AV33" i="31"/>
  <c r="AU33" i="31"/>
  <c r="BR33" i="31"/>
  <c r="AT33" i="31"/>
  <c r="AS33" i="31"/>
  <c r="AR33" i="31"/>
  <c r="AQ33" i="31"/>
  <c r="AP33" i="31"/>
  <c r="AO33" i="31"/>
  <c r="AN33" i="31"/>
  <c r="AM33" i="31"/>
  <c r="AL33" i="31"/>
  <c r="AK33" i="31"/>
  <c r="AJ33" i="31"/>
  <c r="AI33" i="31"/>
  <c r="AH33" i="31"/>
  <c r="AG33" i="31"/>
  <c r="AF33" i="31"/>
  <c r="AW32" i="31"/>
  <c r="AV32" i="31"/>
  <c r="AU32" i="31"/>
  <c r="BR32" i="31"/>
  <c r="AT32" i="31"/>
  <c r="AS32" i="31"/>
  <c r="AR32" i="31"/>
  <c r="AQ32" i="31"/>
  <c r="AP32" i="31"/>
  <c r="AO32" i="31"/>
  <c r="AN32" i="31"/>
  <c r="AM32" i="31"/>
  <c r="AL32" i="31"/>
  <c r="AK32" i="31"/>
  <c r="AJ32" i="31"/>
  <c r="AI32" i="31"/>
  <c r="AH32" i="31"/>
  <c r="AG32" i="31"/>
  <c r="AF32" i="31"/>
  <c r="AW31" i="31"/>
  <c r="AV31" i="31"/>
  <c r="AU31" i="31"/>
  <c r="BR31" i="31"/>
  <c r="AS31" i="31"/>
  <c r="AR31" i="31"/>
  <c r="AQ31" i="31"/>
  <c r="AP31" i="31"/>
  <c r="AO31" i="31"/>
  <c r="AN31" i="31"/>
  <c r="AM31" i="31"/>
  <c r="AL31" i="31"/>
  <c r="AK31" i="31"/>
  <c r="AJ31" i="31"/>
  <c r="AI31" i="31"/>
  <c r="AH31" i="31"/>
  <c r="AG31" i="31"/>
  <c r="AF31" i="31"/>
  <c r="AW30" i="31"/>
  <c r="AV30" i="31"/>
  <c r="AU30" i="31"/>
  <c r="BR30" i="31"/>
  <c r="AT30" i="31"/>
  <c r="AS30" i="31"/>
  <c r="AR30" i="31"/>
  <c r="AQ30" i="31"/>
  <c r="AP30" i="31"/>
  <c r="AO30" i="31"/>
  <c r="AN30" i="31"/>
  <c r="AM30" i="31"/>
  <c r="AL30" i="31"/>
  <c r="AK30" i="31"/>
  <c r="AJ30" i="31"/>
  <c r="AI30" i="31"/>
  <c r="AH30" i="31"/>
  <c r="AG30" i="31"/>
  <c r="AF30" i="31"/>
  <c r="AW29" i="31"/>
  <c r="AV29" i="31"/>
  <c r="AU29" i="31"/>
  <c r="BR29" i="31"/>
  <c r="AT29" i="31"/>
  <c r="AS29" i="31"/>
  <c r="AR29" i="31"/>
  <c r="AQ29" i="31"/>
  <c r="AP29" i="31"/>
  <c r="AO29" i="31"/>
  <c r="AN29" i="31"/>
  <c r="AM29" i="31"/>
  <c r="AL29" i="31"/>
  <c r="AK29" i="31"/>
  <c r="AJ29" i="31"/>
  <c r="AI29" i="31"/>
  <c r="AH29" i="31"/>
  <c r="AG29" i="31"/>
  <c r="AF29" i="31"/>
  <c r="AW28" i="31"/>
  <c r="AV28" i="31"/>
  <c r="AU28" i="31"/>
  <c r="BR28" i="31"/>
  <c r="AT28" i="31"/>
  <c r="AS28" i="31"/>
  <c r="AR28" i="31"/>
  <c r="AQ28" i="31"/>
  <c r="AP28" i="31"/>
  <c r="AO28" i="31"/>
  <c r="AN28" i="31"/>
  <c r="AM28" i="31"/>
  <c r="AL28" i="31"/>
  <c r="AK28" i="31"/>
  <c r="AJ28" i="31"/>
  <c r="AI28" i="31"/>
  <c r="AH28" i="31"/>
  <c r="AG28" i="31"/>
  <c r="AF28" i="31"/>
  <c r="AW27" i="31"/>
  <c r="AV27" i="31"/>
  <c r="AU27" i="31"/>
  <c r="BR27" i="31"/>
  <c r="AT27" i="31"/>
  <c r="AS27" i="31"/>
  <c r="AR27" i="31"/>
  <c r="AQ27" i="31"/>
  <c r="AP27" i="31"/>
  <c r="AO27" i="31"/>
  <c r="AN27" i="31"/>
  <c r="AM27" i="31"/>
  <c r="AL27" i="31"/>
  <c r="AK27" i="31"/>
  <c r="AJ27" i="31"/>
  <c r="AI27" i="31"/>
  <c r="AH27" i="31"/>
  <c r="AG27" i="31"/>
  <c r="AF27" i="31"/>
  <c r="AW26" i="31"/>
  <c r="AV26" i="31"/>
  <c r="AU26" i="31"/>
  <c r="BR26" i="31"/>
  <c r="AT26" i="31"/>
  <c r="AS26" i="31"/>
  <c r="AR26" i="31"/>
  <c r="AQ26" i="31"/>
  <c r="AP26" i="31"/>
  <c r="AO26" i="31"/>
  <c r="AN26" i="31"/>
  <c r="AM26" i="31"/>
  <c r="AL26" i="31"/>
  <c r="AK26" i="31"/>
  <c r="AJ26" i="31"/>
  <c r="AI26" i="31"/>
  <c r="AH26" i="31"/>
  <c r="AG26" i="31"/>
  <c r="AF26" i="31"/>
  <c r="AW25" i="31"/>
  <c r="AV25" i="31"/>
  <c r="AU25" i="31"/>
  <c r="BR25" i="31"/>
  <c r="AT25" i="31"/>
  <c r="AS25" i="31"/>
  <c r="AR25" i="31"/>
  <c r="AQ25" i="31"/>
  <c r="AP25" i="31"/>
  <c r="AO25" i="31"/>
  <c r="AN25" i="31"/>
  <c r="AM25" i="31"/>
  <c r="AL25" i="31"/>
  <c r="AK25" i="31"/>
  <c r="AJ25" i="31"/>
  <c r="AI25" i="31"/>
  <c r="AH25" i="31"/>
  <c r="AG25" i="31"/>
  <c r="AF25" i="31"/>
  <c r="AW24" i="31"/>
  <c r="AV24" i="31"/>
  <c r="AU24" i="31"/>
  <c r="BR24" i="31"/>
  <c r="AT24" i="31"/>
  <c r="AS24" i="31"/>
  <c r="AR24" i="31"/>
  <c r="AQ24" i="31"/>
  <c r="AP24" i="31"/>
  <c r="AO24" i="31"/>
  <c r="AN24" i="31"/>
  <c r="AM24" i="31"/>
  <c r="AL24" i="31"/>
  <c r="AK24" i="31"/>
  <c r="AJ24" i="31"/>
  <c r="AI24" i="31"/>
  <c r="AH24" i="31"/>
  <c r="AG24" i="31"/>
  <c r="AF24" i="31"/>
  <c r="AW23" i="31"/>
  <c r="AV23" i="31"/>
  <c r="AU23" i="31"/>
  <c r="BR23" i="31"/>
  <c r="AT23" i="31"/>
  <c r="AS23" i="31"/>
  <c r="AR23" i="31"/>
  <c r="AQ23" i="31"/>
  <c r="AP23" i="31"/>
  <c r="AO23" i="31"/>
  <c r="AN23" i="31"/>
  <c r="AM23" i="31"/>
  <c r="AL23" i="31"/>
  <c r="AK23" i="31"/>
  <c r="AJ23" i="31"/>
  <c r="AI23" i="31"/>
  <c r="AH23" i="31"/>
  <c r="AG23" i="31"/>
  <c r="AF23" i="31"/>
  <c r="AW22" i="31"/>
  <c r="AV22" i="31"/>
  <c r="AU22" i="31"/>
  <c r="BR22" i="31"/>
  <c r="AT22" i="31"/>
  <c r="AS22" i="31"/>
  <c r="AR22" i="31"/>
  <c r="AQ22" i="31"/>
  <c r="AP22" i="31"/>
  <c r="AO22" i="31"/>
  <c r="AN22" i="31"/>
  <c r="AM22" i="31"/>
  <c r="AL22" i="31"/>
  <c r="AK22" i="31"/>
  <c r="AJ22" i="31"/>
  <c r="AI22" i="31"/>
  <c r="AH22" i="31"/>
  <c r="AG22" i="31"/>
  <c r="AF22" i="31"/>
  <c r="AW21" i="31"/>
  <c r="AV21" i="31"/>
  <c r="AU21" i="31"/>
  <c r="BR21" i="31"/>
  <c r="AT21" i="31"/>
  <c r="AS21" i="31"/>
  <c r="AR21" i="31"/>
  <c r="AQ21" i="31"/>
  <c r="AP21" i="31"/>
  <c r="AO21" i="31"/>
  <c r="AN21" i="31"/>
  <c r="AM21" i="31"/>
  <c r="AL21" i="31"/>
  <c r="AK21" i="31"/>
  <c r="AJ21" i="31"/>
  <c r="AI21" i="31"/>
  <c r="AH21" i="31"/>
  <c r="AG21" i="31"/>
  <c r="AF21" i="31"/>
  <c r="AW20" i="31"/>
  <c r="AV20" i="31"/>
  <c r="AU20" i="31"/>
  <c r="BR20" i="31"/>
  <c r="AT20" i="31"/>
  <c r="AS20" i="31"/>
  <c r="AR20" i="31"/>
  <c r="AQ20" i="31"/>
  <c r="AP20" i="31"/>
  <c r="AO20" i="31"/>
  <c r="AN20" i="31"/>
  <c r="AM20" i="31"/>
  <c r="AL20" i="31"/>
  <c r="AK20" i="31"/>
  <c r="AJ20" i="31"/>
  <c r="AI20" i="31"/>
  <c r="AH20" i="31"/>
  <c r="AG20" i="31"/>
  <c r="AF20" i="31"/>
  <c r="AW19" i="31"/>
  <c r="AV19" i="31"/>
  <c r="AU19" i="31"/>
  <c r="BR19" i="31"/>
  <c r="AT19" i="31"/>
  <c r="AR19" i="31"/>
  <c r="AQ19" i="31"/>
  <c r="AP19" i="31"/>
  <c r="AO19" i="31"/>
  <c r="AN19" i="31"/>
  <c r="AM19" i="31"/>
  <c r="AL19" i="31"/>
  <c r="AK19" i="31"/>
  <c r="AJ19" i="31"/>
  <c r="AI19" i="31"/>
  <c r="AH19" i="31"/>
  <c r="AG19" i="31"/>
  <c r="AF19" i="31"/>
  <c r="AW18" i="31"/>
  <c r="AV18" i="31"/>
  <c r="AU18" i="31"/>
  <c r="BR18" i="31"/>
  <c r="AT18" i="31"/>
  <c r="AS18" i="31"/>
  <c r="AR18" i="31"/>
  <c r="AQ18" i="31"/>
  <c r="AP18" i="31"/>
  <c r="AO18" i="31"/>
  <c r="AN18" i="31"/>
  <c r="AM18" i="31"/>
  <c r="AL18" i="31"/>
  <c r="AK18" i="31"/>
  <c r="AJ18" i="31"/>
  <c r="AI18" i="31"/>
  <c r="AH18" i="31"/>
  <c r="AG18" i="31"/>
  <c r="AF18" i="31"/>
  <c r="AW17" i="31"/>
  <c r="AV17" i="31"/>
  <c r="AU17" i="31"/>
  <c r="BR17" i="31"/>
  <c r="AT17" i="31"/>
  <c r="AS17" i="31"/>
  <c r="AR17" i="31"/>
  <c r="AQ17" i="31"/>
  <c r="AP17" i="31"/>
  <c r="AO17" i="31"/>
  <c r="AN17" i="31"/>
  <c r="AM17" i="31"/>
  <c r="AL17" i="31"/>
  <c r="AK17" i="31"/>
  <c r="AJ17" i="31"/>
  <c r="AI17" i="31"/>
  <c r="AH17" i="31"/>
  <c r="AG17" i="31"/>
  <c r="AF17" i="31"/>
  <c r="AW16" i="31"/>
  <c r="AV16" i="31"/>
  <c r="AU16" i="31"/>
  <c r="BR16" i="31"/>
  <c r="AT16" i="31"/>
  <c r="AS16" i="31"/>
  <c r="AR16" i="31"/>
  <c r="AQ16" i="31"/>
  <c r="AP16" i="31"/>
  <c r="AO16" i="31"/>
  <c r="AN16" i="31"/>
  <c r="AM16" i="31"/>
  <c r="AL16" i="31"/>
  <c r="AK16" i="31"/>
  <c r="AJ16" i="31"/>
  <c r="AI16" i="31"/>
  <c r="AH16" i="31"/>
  <c r="AG16" i="31"/>
  <c r="AF16" i="31"/>
  <c r="AW15" i="31"/>
  <c r="AV15" i="31"/>
  <c r="AU15" i="31"/>
  <c r="BR15" i="31"/>
  <c r="AT15" i="31"/>
  <c r="AS15" i="31"/>
  <c r="AR15" i="31"/>
  <c r="AQ15" i="31"/>
  <c r="AP15" i="31"/>
  <c r="AO15" i="31"/>
  <c r="AN15" i="31"/>
  <c r="AM15" i="31"/>
  <c r="AL15" i="31"/>
  <c r="AK15" i="31"/>
  <c r="AJ15" i="31"/>
  <c r="AI15" i="31"/>
  <c r="AH15" i="31"/>
  <c r="AG15" i="31"/>
  <c r="AF15" i="31"/>
  <c r="AW14" i="31"/>
  <c r="AV14" i="31"/>
  <c r="AU14" i="31"/>
  <c r="BR14" i="31"/>
  <c r="AT14" i="31"/>
  <c r="AS14" i="31"/>
  <c r="AR14" i="31"/>
  <c r="AQ14" i="31"/>
  <c r="AP14" i="31"/>
  <c r="AO14" i="31"/>
  <c r="AN14" i="31"/>
  <c r="AM14" i="31"/>
  <c r="AL14" i="31"/>
  <c r="AK14" i="31"/>
  <c r="AJ14" i="31"/>
  <c r="AI14" i="31"/>
  <c r="AH14" i="31"/>
  <c r="AG14" i="31"/>
  <c r="AF14" i="31"/>
  <c r="AW13" i="31"/>
  <c r="AV13" i="31"/>
  <c r="AU13" i="31"/>
  <c r="BR13" i="31"/>
  <c r="AT13" i="31"/>
  <c r="AS13" i="31"/>
  <c r="AR13" i="31"/>
  <c r="AQ13" i="31"/>
  <c r="AP13" i="31"/>
  <c r="AO13" i="31"/>
  <c r="AN13" i="31"/>
  <c r="AM13" i="31"/>
  <c r="AL13" i="31"/>
  <c r="AK13" i="31"/>
  <c r="AJ13" i="31"/>
  <c r="AI13" i="31"/>
  <c r="AH13" i="31"/>
  <c r="AG13" i="31"/>
  <c r="AF13" i="31"/>
  <c r="AW12" i="31"/>
  <c r="AV12" i="31"/>
  <c r="AU12" i="31"/>
  <c r="BR12" i="31"/>
  <c r="AR12" i="31"/>
  <c r="AQ12" i="31"/>
  <c r="AP12" i="31"/>
  <c r="AO12" i="31"/>
  <c r="AN12" i="31"/>
  <c r="AM12" i="31"/>
  <c r="AL12" i="31"/>
  <c r="AK12" i="31"/>
  <c r="AJ12" i="31"/>
  <c r="AI12" i="31"/>
  <c r="AH12" i="31"/>
  <c r="AG12" i="31"/>
  <c r="AF12" i="31"/>
  <c r="AW11" i="31"/>
  <c r="AV11" i="31"/>
  <c r="AU11" i="31"/>
  <c r="BR11" i="31"/>
  <c r="AT11" i="31"/>
  <c r="AS11" i="31"/>
  <c r="AR11" i="31"/>
  <c r="AQ11" i="31"/>
  <c r="AP11" i="31"/>
  <c r="AO11" i="31"/>
  <c r="AN11" i="31"/>
  <c r="AM11" i="31"/>
  <c r="AL11" i="31"/>
  <c r="AK11" i="31"/>
  <c r="AJ11" i="31"/>
  <c r="AI11" i="31"/>
  <c r="AH11" i="31"/>
  <c r="AG11" i="31"/>
  <c r="AF11" i="31"/>
  <c r="AW10" i="31"/>
  <c r="AV10" i="31"/>
  <c r="AU10" i="31"/>
  <c r="BR10" i="31"/>
  <c r="AT10" i="31"/>
  <c r="AS10" i="31"/>
  <c r="AR10" i="31"/>
  <c r="AQ10" i="31"/>
  <c r="AP10" i="31"/>
  <c r="AO10" i="31"/>
  <c r="AN10" i="31"/>
  <c r="AM10" i="31"/>
  <c r="AL10" i="31"/>
  <c r="AK10" i="31"/>
  <c r="AJ10" i="31"/>
  <c r="AI10" i="31"/>
  <c r="AH10" i="31"/>
  <c r="AG10" i="31"/>
  <c r="AF10" i="31"/>
  <c r="AW9" i="31"/>
  <c r="AV9" i="31"/>
  <c r="AU9" i="31"/>
  <c r="BR9" i="31"/>
  <c r="AT9" i="31"/>
  <c r="AS9" i="31"/>
  <c r="AR9" i="31"/>
  <c r="AQ9" i="31"/>
  <c r="AP9" i="31"/>
  <c r="AO9" i="31"/>
  <c r="AN9" i="31"/>
  <c r="AM9" i="31"/>
  <c r="AL9" i="31"/>
  <c r="AK9" i="31"/>
  <c r="AJ9" i="31"/>
  <c r="AI9" i="31"/>
  <c r="AH9" i="31"/>
  <c r="AG9" i="31"/>
  <c r="AF9" i="31"/>
  <c r="AW8" i="31"/>
  <c r="AV8" i="31"/>
  <c r="AU8" i="31"/>
  <c r="BR8" i="31"/>
  <c r="AT8" i="31"/>
  <c r="AS8" i="31"/>
  <c r="AR8" i="31"/>
  <c r="AQ8" i="31"/>
  <c r="AP8" i="31"/>
  <c r="AO8" i="31"/>
  <c r="AN8" i="31"/>
  <c r="AM8" i="31"/>
  <c r="AL8" i="31"/>
  <c r="AK8" i="31"/>
  <c r="AJ8" i="31"/>
  <c r="AI8" i="31"/>
  <c r="AH8" i="31"/>
  <c r="AG8" i="31"/>
  <c r="AF8" i="31"/>
  <c r="AW7" i="31"/>
  <c r="AV7" i="31"/>
  <c r="AU7" i="31"/>
  <c r="BR7" i="31"/>
  <c r="AR7" i="31"/>
  <c r="AQ7" i="31"/>
  <c r="AP7" i="31"/>
  <c r="AO7" i="31"/>
  <c r="AK7" i="31"/>
  <c r="AJ7" i="31"/>
  <c r="AI7" i="31"/>
  <c r="AH7" i="31"/>
  <c r="AG7" i="31"/>
  <c r="AF7" i="31"/>
  <c r="AW6" i="31"/>
  <c r="AV6" i="31"/>
  <c r="AU6" i="31"/>
  <c r="BR6" i="31"/>
  <c r="AT6" i="31"/>
  <c r="AS6" i="31"/>
  <c r="AR6" i="31"/>
  <c r="AQ6" i="31"/>
  <c r="AP6" i="31"/>
  <c r="AO6" i="31"/>
  <c r="AN6" i="31"/>
  <c r="AM6" i="31"/>
  <c r="AL6" i="31"/>
  <c r="AK6" i="31"/>
  <c r="AJ6" i="31"/>
  <c r="AI6" i="31"/>
  <c r="AH6" i="31"/>
  <c r="AG6" i="31"/>
  <c r="AF6" i="31"/>
  <c r="AW5" i="31"/>
  <c r="AV5" i="31"/>
  <c r="AU5" i="31"/>
  <c r="BR5" i="31"/>
  <c r="AT5" i="31"/>
  <c r="AS5" i="31"/>
  <c r="AR5" i="31"/>
  <c r="AQ5" i="31"/>
  <c r="AP5" i="31"/>
  <c r="AO5" i="31"/>
  <c r="AN5" i="31"/>
  <c r="AM5" i="31"/>
  <c r="AL5" i="31"/>
  <c r="AK5" i="31"/>
  <c r="AJ5" i="31"/>
  <c r="AI5" i="31"/>
  <c r="AH5" i="31"/>
  <c r="AG5" i="31"/>
  <c r="AF5" i="31"/>
  <c r="AW4" i="31"/>
  <c r="AV4" i="31"/>
  <c r="AU4" i="31"/>
  <c r="BR4" i="31"/>
  <c r="AT4" i="31"/>
  <c r="AS4" i="31"/>
  <c r="AR4" i="31"/>
  <c r="AQ4" i="31"/>
  <c r="AP4" i="31"/>
  <c r="AO4" i="31"/>
  <c r="AN4" i="31"/>
  <c r="AM4" i="31"/>
  <c r="AL4" i="31"/>
  <c r="AK4" i="31"/>
  <c r="AJ4" i="31"/>
  <c r="AI4" i="31"/>
  <c r="AH4" i="31"/>
  <c r="AG4" i="31"/>
  <c r="AF4" i="31"/>
  <c r="AW3" i="31"/>
  <c r="AV3" i="31"/>
  <c r="AU3" i="31"/>
  <c r="BR3" i="31"/>
  <c r="AS3" i="31"/>
  <c r="AR3" i="31"/>
  <c r="AQ3" i="31"/>
  <c r="AP3" i="31"/>
  <c r="AO3" i="31"/>
  <c r="AN3" i="31"/>
  <c r="AM3" i="31"/>
  <c r="AL3" i="31"/>
  <c r="AK3" i="31"/>
  <c r="AJ3" i="31"/>
  <c r="AI3" i="31"/>
  <c r="AH3" i="31"/>
  <c r="AG3" i="31"/>
  <c r="AF3" i="31"/>
  <c r="AW2" i="31"/>
  <c r="AV2" i="31"/>
  <c r="AU2" i="31"/>
  <c r="BR2" i="31"/>
  <c r="AT2" i="31"/>
  <c r="AS2" i="31"/>
  <c r="AR2" i="31"/>
  <c r="AQ2" i="31"/>
  <c r="AP2" i="31"/>
  <c r="AO2" i="31"/>
  <c r="AN2" i="31"/>
  <c r="AM2" i="31"/>
  <c r="AL2" i="31"/>
  <c r="AK2" i="31"/>
  <c r="AJ2" i="31"/>
  <c r="AI2" i="31"/>
  <c r="AH2" i="31"/>
  <c r="AG2" i="31"/>
  <c r="AF2" i="31"/>
  <c r="AP1" i="31"/>
  <c r="AO1" i="31"/>
  <c r="AN1" i="31"/>
  <c r="AM1" i="31"/>
  <c r="AL1" i="31"/>
  <c r="AF1" i="31"/>
  <c r="AE1" i="31"/>
  <c r="AD1" i="31"/>
  <c r="P174" i="18" l="1"/>
  <c r="O174" i="18"/>
  <c r="A175" i="18"/>
  <c r="AD6" i="31"/>
  <c r="BP6" i="31"/>
  <c r="AD19" i="31"/>
  <c r="BP19" i="31"/>
  <c r="AE21" i="31"/>
  <c r="BQ21" i="31"/>
  <c r="AE23" i="31"/>
  <c r="BQ23" i="31"/>
  <c r="AD29" i="31"/>
  <c r="BP29" i="31"/>
  <c r="AD31" i="31"/>
  <c r="BP31" i="31"/>
  <c r="AD56" i="31"/>
  <c r="BP56" i="31"/>
  <c r="AD3" i="31"/>
  <c r="BP3" i="31"/>
  <c r="AE4" i="31"/>
  <c r="BQ4" i="31"/>
  <c r="AE3" i="31"/>
  <c r="BQ3" i="31"/>
  <c r="AD5" i="31"/>
  <c r="BP5" i="31"/>
  <c r="AD7" i="31"/>
  <c r="BP7" i="31"/>
  <c r="AE8" i="31"/>
  <c r="BQ8" i="31"/>
  <c r="AE10" i="31"/>
  <c r="BQ10" i="31"/>
  <c r="AD12" i="31"/>
  <c r="BP12" i="31"/>
  <c r="AE13" i="31"/>
  <c r="BQ13" i="31"/>
  <c r="AE15" i="31"/>
  <c r="BQ15" i="31"/>
  <c r="AD17" i="31"/>
  <c r="BP17" i="31"/>
  <c r="AD21" i="31"/>
  <c r="BP21" i="31"/>
  <c r="AD23" i="31"/>
  <c r="BP23" i="31"/>
  <c r="AD25" i="31"/>
  <c r="BP25" i="31"/>
  <c r="AE28" i="31"/>
  <c r="BQ28" i="31"/>
  <c r="AE30" i="31"/>
  <c r="BQ30" i="31"/>
  <c r="AE32" i="31"/>
  <c r="BQ32" i="31"/>
  <c r="AD34" i="31"/>
  <c r="BP34" i="31"/>
  <c r="AE35" i="31"/>
  <c r="BQ35" i="31"/>
  <c r="AE39" i="31"/>
  <c r="BQ39" i="31"/>
  <c r="AD40" i="31"/>
  <c r="AE42" i="31"/>
  <c r="BQ42" i="31"/>
  <c r="AD44" i="31"/>
  <c r="AD46" i="31"/>
  <c r="AD47" i="31"/>
  <c r="AE48" i="31"/>
  <c r="BQ48" i="31"/>
  <c r="AD50" i="31"/>
  <c r="AD52" i="31"/>
  <c r="BP52" i="31"/>
  <c r="AE54" i="31"/>
  <c r="BQ54" i="31"/>
  <c r="AE55" i="31"/>
  <c r="BQ55" i="31"/>
  <c r="AE58" i="31"/>
  <c r="BQ58" i="31"/>
  <c r="AD59" i="31"/>
  <c r="BP59" i="31"/>
  <c r="AE61" i="31"/>
  <c r="BQ61" i="31"/>
  <c r="AD62" i="31"/>
  <c r="BP62" i="31"/>
  <c r="AE64" i="31"/>
  <c r="BQ64" i="31"/>
  <c r="AD65" i="31"/>
  <c r="BP65" i="31"/>
  <c r="AE67" i="31"/>
  <c r="BQ67" i="31"/>
  <c r="AE5" i="31"/>
  <c r="BQ5" i="31"/>
  <c r="AE12" i="31"/>
  <c r="BQ12" i="31"/>
  <c r="AD14" i="31"/>
  <c r="BP14" i="31"/>
  <c r="AE17" i="31"/>
  <c r="BQ17" i="31"/>
  <c r="AD20" i="31"/>
  <c r="BP20" i="31"/>
  <c r="AE25" i="31"/>
  <c r="BQ25" i="31"/>
  <c r="AD27" i="31"/>
  <c r="BP27" i="31"/>
  <c r="AD37" i="31"/>
  <c r="AD41" i="31"/>
  <c r="AE44" i="31"/>
  <c r="BQ44" i="31"/>
  <c r="AE47" i="31"/>
  <c r="BQ47" i="31"/>
  <c r="AD49" i="31"/>
  <c r="AE52" i="31"/>
  <c r="BQ52" i="31"/>
  <c r="AE59" i="31"/>
  <c r="BQ59" i="31"/>
  <c r="AD60" i="31"/>
  <c r="BP60" i="31"/>
  <c r="AD63" i="31"/>
  <c r="BP63" i="31"/>
  <c r="AD66" i="31"/>
  <c r="BP66" i="31"/>
  <c r="AE62" i="31"/>
  <c r="BQ62" i="31"/>
  <c r="AE65" i="31"/>
  <c r="BQ65" i="31"/>
  <c r="AE2" i="31"/>
  <c r="BQ2" i="31"/>
  <c r="AD4" i="31"/>
  <c r="BP4" i="31"/>
  <c r="AE6" i="31"/>
  <c r="BQ6" i="31"/>
  <c r="AE9" i="31"/>
  <c r="BQ9" i="31"/>
  <c r="AD11" i="31"/>
  <c r="BP11" i="31"/>
  <c r="AE14" i="31"/>
  <c r="BQ14" i="31"/>
  <c r="AD16" i="31"/>
  <c r="BP16" i="31"/>
  <c r="AD18" i="31"/>
  <c r="BP18" i="31"/>
  <c r="AE19" i="31"/>
  <c r="BQ19" i="31"/>
  <c r="AE20" i="31"/>
  <c r="BQ20" i="31"/>
  <c r="AD22" i="31"/>
  <c r="BP22" i="31"/>
  <c r="AD24" i="31"/>
  <c r="BP24" i="31"/>
  <c r="AD26" i="31"/>
  <c r="BP26" i="31"/>
  <c r="AE27" i="31"/>
  <c r="BQ27" i="31"/>
  <c r="AE29" i="31"/>
  <c r="BQ29" i="31"/>
  <c r="AE31" i="31"/>
  <c r="BQ31" i="31"/>
  <c r="AD33" i="31"/>
  <c r="BP33" i="31"/>
  <c r="AD36" i="31"/>
  <c r="BP36" i="31"/>
  <c r="AE37" i="31"/>
  <c r="BQ37" i="31"/>
  <c r="AE38" i="31"/>
  <c r="BQ38" i="31"/>
  <c r="AE41" i="31"/>
  <c r="BQ41" i="31"/>
  <c r="AE43" i="31"/>
  <c r="BQ43" i="31"/>
  <c r="AD45" i="31"/>
  <c r="AE49" i="31"/>
  <c r="BQ49" i="31"/>
  <c r="AD51" i="31"/>
  <c r="AD53" i="31"/>
  <c r="BP53" i="31"/>
  <c r="AE56" i="31"/>
  <c r="BQ56" i="31"/>
  <c r="AD57" i="31"/>
  <c r="BP57" i="31"/>
  <c r="AE60" i="31"/>
  <c r="BQ60" i="31"/>
  <c r="AE63" i="31"/>
  <c r="BQ63" i="31"/>
  <c r="AE66" i="31"/>
  <c r="BQ66" i="31"/>
  <c r="AD2" i="31"/>
  <c r="A67" i="31" s="1"/>
  <c r="B67" i="31" s="1"/>
  <c r="B34" i="2" s="1"/>
  <c r="BP2" i="31"/>
  <c r="AE7" i="31"/>
  <c r="BQ7" i="31"/>
  <c r="AD9" i="31"/>
  <c r="BP9" i="31"/>
  <c r="AE34" i="31"/>
  <c r="BQ34" i="31"/>
  <c r="AD38" i="31"/>
  <c r="AE40" i="31"/>
  <c r="BQ40" i="31"/>
  <c r="AD43" i="31"/>
  <c r="AE46" i="31"/>
  <c r="BQ46" i="31"/>
  <c r="AE50" i="31"/>
  <c r="BQ50" i="31"/>
  <c r="AD8" i="31"/>
  <c r="BP8" i="31"/>
  <c r="AD10" i="31"/>
  <c r="BP10" i="31"/>
  <c r="AE11" i="31"/>
  <c r="BQ11" i="31"/>
  <c r="AD13" i="31"/>
  <c r="BP13" i="31"/>
  <c r="AD15" i="31"/>
  <c r="BP15" i="31"/>
  <c r="AE16" i="31"/>
  <c r="BQ16" i="31"/>
  <c r="AE18" i="31"/>
  <c r="BQ18" i="31"/>
  <c r="AE22" i="31"/>
  <c r="BQ22" i="31"/>
  <c r="AE24" i="31"/>
  <c r="BQ24" i="31"/>
  <c r="AE26" i="31"/>
  <c r="BQ26" i="31"/>
  <c r="AD28" i="31"/>
  <c r="BP28" i="31"/>
  <c r="AD30" i="31"/>
  <c r="BP30" i="31"/>
  <c r="AD32" i="31"/>
  <c r="BP32" i="31"/>
  <c r="AE33" i="31"/>
  <c r="BQ33" i="31"/>
  <c r="AD35" i="31"/>
  <c r="BP35" i="31"/>
  <c r="AE36" i="31"/>
  <c r="BQ36" i="31"/>
  <c r="AD39" i="31"/>
  <c r="AD42" i="31"/>
  <c r="AE45" i="31"/>
  <c r="BQ45" i="31"/>
  <c r="AD48" i="31"/>
  <c r="AE51" i="31"/>
  <c r="BQ51" i="31"/>
  <c r="AE53" i="31"/>
  <c r="BQ53" i="31"/>
  <c r="AD54" i="31"/>
  <c r="BP54" i="31"/>
  <c r="AD55" i="31"/>
  <c r="BP55" i="31"/>
  <c r="AE57" i="31"/>
  <c r="BQ57" i="31"/>
  <c r="AD58" i="31"/>
  <c r="BP58" i="31"/>
  <c r="AD61" i="31"/>
  <c r="BP61" i="31"/>
  <c r="AD64" i="31"/>
  <c r="BP64" i="31"/>
  <c r="AD67" i="31"/>
  <c r="BP67" i="31"/>
  <c r="AN7" i="31"/>
  <c r="AS7" i="31"/>
  <c r="AT7" i="31"/>
  <c r="AL7" i="31"/>
  <c r="AM7" i="31"/>
  <c r="B4" i="2"/>
  <c r="S63" i="4"/>
  <c r="S59" i="4"/>
  <c r="S55" i="4"/>
  <c r="S51" i="4"/>
  <c r="S47" i="4"/>
  <c r="S43" i="4"/>
  <c r="S39" i="4"/>
  <c r="S35" i="4"/>
  <c r="S31" i="4"/>
  <c r="S27" i="4"/>
  <c r="S19" i="4"/>
  <c r="S7" i="4"/>
  <c r="S26" i="4"/>
  <c r="S10" i="4"/>
  <c r="S57" i="4"/>
  <c r="S49" i="4"/>
  <c r="S41" i="4"/>
  <c r="S33" i="4"/>
  <c r="S25" i="4"/>
  <c r="S13" i="4"/>
  <c r="S5" i="4"/>
  <c r="S66" i="4"/>
  <c r="S62" i="4"/>
  <c r="S58" i="4"/>
  <c r="S54" i="4"/>
  <c r="S50" i="4"/>
  <c r="S46" i="4"/>
  <c r="S42" i="4"/>
  <c r="S38" i="4"/>
  <c r="S34" i="4"/>
  <c r="S30" i="4"/>
  <c r="S18" i="4"/>
  <c r="S6" i="4"/>
  <c r="S65" i="4"/>
  <c r="S17" i="4"/>
  <c r="S64" i="4"/>
  <c r="S60" i="4"/>
  <c r="S56" i="4"/>
  <c r="S52" i="4"/>
  <c r="S48" i="4"/>
  <c r="S44" i="4"/>
  <c r="S40" i="4"/>
  <c r="S36" i="4"/>
  <c r="S32" i="4"/>
  <c r="S28" i="4"/>
  <c r="S24" i="4"/>
  <c r="S20" i="4"/>
  <c r="S16" i="4"/>
  <c r="S12" i="4"/>
  <c r="S8" i="4"/>
  <c r="S4" i="4"/>
  <c r="S23" i="4"/>
  <c r="S15" i="4"/>
  <c r="S11" i="4"/>
  <c r="S3" i="4"/>
  <c r="S22" i="4"/>
  <c r="S14" i="4"/>
  <c r="S2" i="4"/>
  <c r="S61" i="4"/>
  <c r="S53" i="4"/>
  <c r="S45" i="4"/>
  <c r="S37" i="4"/>
  <c r="S29" i="4"/>
  <c r="S21" i="4"/>
  <c r="S9" i="4"/>
  <c r="A5" i="26"/>
  <c r="AB5" i="26" s="1"/>
  <c r="T31" i="4"/>
  <c r="T35" i="4"/>
  <c r="T39" i="4"/>
  <c r="T43" i="4"/>
  <c r="T47" i="4"/>
  <c r="T51" i="4"/>
  <c r="T55" i="4"/>
  <c r="T59" i="4"/>
  <c r="T63" i="4"/>
  <c r="T19" i="4"/>
  <c r="T23" i="4"/>
  <c r="T27" i="4"/>
  <c r="T6" i="4"/>
  <c r="T10" i="4"/>
  <c r="T14" i="4"/>
  <c r="T18" i="4"/>
  <c r="T28" i="4"/>
  <c r="T32" i="4"/>
  <c r="T36" i="4"/>
  <c r="T40" i="4"/>
  <c r="T44" i="4"/>
  <c r="T48" i="4"/>
  <c r="T52" i="4"/>
  <c r="T56" i="4"/>
  <c r="T60" i="4"/>
  <c r="T64" i="4"/>
  <c r="T20" i="4"/>
  <c r="T24" i="4"/>
  <c r="T3" i="4"/>
  <c r="T7" i="4"/>
  <c r="T11" i="4"/>
  <c r="T15" i="4"/>
  <c r="T2" i="4"/>
  <c r="T30" i="4"/>
  <c r="T34" i="4"/>
  <c r="T38" i="4"/>
  <c r="T42" i="4"/>
  <c r="T50" i="4"/>
  <c r="T54" i="4"/>
  <c r="T62" i="4"/>
  <c r="T22" i="4"/>
  <c r="T5" i="4"/>
  <c r="T13" i="4"/>
  <c r="T29" i="4"/>
  <c r="T33" i="4"/>
  <c r="T37" i="4"/>
  <c r="T41" i="4"/>
  <c r="T45" i="4"/>
  <c r="T49" i="4"/>
  <c r="T53" i="4"/>
  <c r="T57" i="4"/>
  <c r="T61" i="4"/>
  <c r="T65" i="4"/>
  <c r="T21" i="4"/>
  <c r="T25" i="4"/>
  <c r="T4" i="4"/>
  <c r="T8" i="4"/>
  <c r="T12" i="4"/>
  <c r="T16" i="4"/>
  <c r="T46" i="4"/>
  <c r="T58" i="4"/>
  <c r="T66" i="4"/>
  <c r="T26" i="4"/>
  <c r="T9" i="4"/>
  <c r="T17" i="4"/>
  <c r="N64" i="4"/>
  <c r="N60" i="4"/>
  <c r="N56" i="4"/>
  <c r="N52" i="4"/>
  <c r="N48" i="4"/>
  <c r="N44" i="4"/>
  <c r="N40" i="4"/>
  <c r="N36" i="4"/>
  <c r="N32" i="4"/>
  <c r="N28" i="4"/>
  <c r="N24" i="4"/>
  <c r="N19" i="4"/>
  <c r="N15" i="4"/>
  <c r="N10" i="4"/>
  <c r="N6" i="4"/>
  <c r="L66" i="4"/>
  <c r="L62" i="4"/>
  <c r="L58" i="4"/>
  <c r="L54" i="4"/>
  <c r="L50" i="4"/>
  <c r="L46" i="4"/>
  <c r="L42" i="4"/>
  <c r="L38" i="4"/>
  <c r="L34" i="4"/>
  <c r="L30" i="4"/>
  <c r="L26" i="4"/>
  <c r="L22" i="4"/>
  <c r="L18" i="4"/>
  <c r="L14" i="4"/>
  <c r="L10" i="4"/>
  <c r="L6" i="4"/>
  <c r="L2" i="4"/>
  <c r="M2" i="4" s="1"/>
  <c r="K63" i="4"/>
  <c r="K59" i="4"/>
  <c r="K55" i="4"/>
  <c r="K51" i="4"/>
  <c r="K47" i="4"/>
  <c r="K43" i="4"/>
  <c r="K39" i="4"/>
  <c r="K35" i="4"/>
  <c r="K31" i="4"/>
  <c r="K27" i="4"/>
  <c r="K23" i="4"/>
  <c r="K19" i="4"/>
  <c r="K15" i="4"/>
  <c r="K11" i="4"/>
  <c r="K7" i="4"/>
  <c r="K3" i="4"/>
  <c r="J65" i="4"/>
  <c r="J61" i="4"/>
  <c r="J57" i="4"/>
  <c r="J53" i="4"/>
  <c r="J49" i="4"/>
  <c r="J45" i="4"/>
  <c r="J41" i="4"/>
  <c r="J37" i="4"/>
  <c r="J33" i="4"/>
  <c r="J29" i="4"/>
  <c r="J25" i="4"/>
  <c r="J21" i="4"/>
  <c r="J17" i="4"/>
  <c r="J13" i="4"/>
  <c r="J9" i="4"/>
  <c r="J5" i="4"/>
  <c r="I66" i="4"/>
  <c r="I64" i="4"/>
  <c r="I62" i="4"/>
  <c r="I60" i="4"/>
  <c r="I58" i="4"/>
  <c r="I56" i="4"/>
  <c r="I54" i="4"/>
  <c r="I52" i="4"/>
  <c r="I50" i="4"/>
  <c r="N63" i="4"/>
  <c r="N59" i="4"/>
  <c r="N55" i="4"/>
  <c r="N51" i="4"/>
  <c r="N47" i="4"/>
  <c r="N43" i="4"/>
  <c r="N39" i="4"/>
  <c r="N35" i="4"/>
  <c r="N31" i="4"/>
  <c r="N27" i="4"/>
  <c r="N22" i="4"/>
  <c r="N18" i="4"/>
  <c r="N14" i="4"/>
  <c r="N9" i="4"/>
  <c r="N4" i="4"/>
  <c r="L65" i="4"/>
  <c r="L61" i="4"/>
  <c r="L57" i="4"/>
  <c r="L53" i="4"/>
  <c r="L49" i="4"/>
  <c r="L45" i="4"/>
  <c r="L41" i="4"/>
  <c r="L37" i="4"/>
  <c r="L33" i="4"/>
  <c r="L29" i="4"/>
  <c r="L25" i="4"/>
  <c r="L21" i="4"/>
  <c r="L17" i="4"/>
  <c r="L13" i="4"/>
  <c r="L9" i="4"/>
  <c r="M9" i="4" s="1"/>
  <c r="L5" i="4"/>
  <c r="K66" i="4"/>
  <c r="K62" i="4"/>
  <c r="K58" i="4"/>
  <c r="K54" i="4"/>
  <c r="K50" i="4"/>
  <c r="K46" i="4"/>
  <c r="K42" i="4"/>
  <c r="K38" i="4"/>
  <c r="K34" i="4"/>
  <c r="K30" i="4"/>
  <c r="K26" i="4"/>
  <c r="K22" i="4"/>
  <c r="K18" i="4"/>
  <c r="K14" i="4"/>
  <c r="K10" i="4"/>
  <c r="K6" i="4"/>
  <c r="K2" i="4"/>
  <c r="J64" i="4"/>
  <c r="J60" i="4"/>
  <c r="J56" i="4"/>
  <c r="J52" i="4"/>
  <c r="J48" i="4"/>
  <c r="J44" i="4"/>
  <c r="J40" i="4"/>
  <c r="J36" i="4"/>
  <c r="J32" i="4"/>
  <c r="J28" i="4"/>
  <c r="J24" i="4"/>
  <c r="J20" i="4"/>
  <c r="J16" i="4"/>
  <c r="J12" i="4"/>
  <c r="J8" i="4"/>
  <c r="J4" i="4"/>
  <c r="H66" i="4"/>
  <c r="H64" i="4"/>
  <c r="H62" i="4"/>
  <c r="H60" i="4"/>
  <c r="H58" i="4"/>
  <c r="H56" i="4"/>
  <c r="H54" i="4"/>
  <c r="H52" i="4"/>
  <c r="H50" i="4"/>
  <c r="H48" i="4"/>
  <c r="H46" i="4"/>
  <c r="H44" i="4"/>
  <c r="H42" i="4"/>
  <c r="H40" i="4"/>
  <c r="H38" i="4"/>
  <c r="H36" i="4"/>
  <c r="H34" i="4"/>
  <c r="H32" i="4"/>
  <c r="H30" i="4"/>
  <c r="H28" i="4"/>
  <c r="H26" i="4"/>
  <c r="H24" i="4"/>
  <c r="H22" i="4"/>
  <c r="H20" i="4"/>
  <c r="H18" i="4"/>
  <c r="H16" i="4"/>
  <c r="H14" i="4"/>
  <c r="H12" i="4"/>
  <c r="H10" i="4"/>
  <c r="H8" i="4"/>
  <c r="H6" i="4"/>
  <c r="H4" i="4"/>
  <c r="G2" i="4"/>
  <c r="G63" i="4"/>
  <c r="G59" i="4"/>
  <c r="G55" i="4"/>
  <c r="G51" i="4"/>
  <c r="G47" i="4"/>
  <c r="G43" i="4"/>
  <c r="G39" i="4"/>
  <c r="G35" i="4"/>
  <c r="G31" i="4"/>
  <c r="G27" i="4"/>
  <c r="G23" i="4"/>
  <c r="G19" i="4"/>
  <c r="G15" i="4"/>
  <c r="G11" i="4"/>
  <c r="G7" i="4"/>
  <c r="G3" i="4"/>
  <c r="F64" i="4"/>
  <c r="F60" i="4"/>
  <c r="F56" i="4"/>
  <c r="N66" i="4"/>
  <c r="N62" i="4"/>
  <c r="N58" i="4"/>
  <c r="N54" i="4"/>
  <c r="N50" i="4"/>
  <c r="N46" i="4"/>
  <c r="N42" i="4"/>
  <c r="N38" i="4"/>
  <c r="N34" i="4"/>
  <c r="N30" i="4"/>
  <c r="N26" i="4"/>
  <c r="N21" i="4"/>
  <c r="N17" i="4"/>
  <c r="N13" i="4"/>
  <c r="N8" i="4"/>
  <c r="N3" i="4"/>
  <c r="L64" i="4"/>
  <c r="L60" i="4"/>
  <c r="L56" i="4"/>
  <c r="L52" i="4"/>
  <c r="L48" i="4"/>
  <c r="L44" i="4"/>
  <c r="L40" i="4"/>
  <c r="L36" i="4"/>
  <c r="L32" i="4"/>
  <c r="L28" i="4"/>
  <c r="L24" i="4"/>
  <c r="L20" i="4"/>
  <c r="L16" i="4"/>
  <c r="L12" i="4"/>
  <c r="L8" i="4"/>
  <c r="L4" i="4"/>
  <c r="K65" i="4"/>
  <c r="K61" i="4"/>
  <c r="K57" i="4"/>
  <c r="K53" i="4"/>
  <c r="K49" i="4"/>
  <c r="K45" i="4"/>
  <c r="K41" i="4"/>
  <c r="K37" i="4"/>
  <c r="K33" i="4"/>
  <c r="K29" i="4"/>
  <c r="K25" i="4"/>
  <c r="K21" i="4"/>
  <c r="K17" i="4"/>
  <c r="K13" i="4"/>
  <c r="K9" i="4"/>
  <c r="K5" i="4"/>
  <c r="J2" i="4"/>
  <c r="J63" i="4"/>
  <c r="J59" i="4"/>
  <c r="J55" i="4"/>
  <c r="J51" i="4"/>
  <c r="J47" i="4"/>
  <c r="J43" i="4"/>
  <c r="J39" i="4"/>
  <c r="J35" i="4"/>
  <c r="J31" i="4"/>
  <c r="J27" i="4"/>
  <c r="J23" i="4"/>
  <c r="J19" i="4"/>
  <c r="J15" i="4"/>
  <c r="J11" i="4"/>
  <c r="J7" i="4"/>
  <c r="J3" i="4"/>
  <c r="I65" i="4"/>
  <c r="I63" i="4"/>
  <c r="I61" i="4"/>
  <c r="I59" i="4"/>
  <c r="I57" i="4"/>
  <c r="I55" i="4"/>
  <c r="I53" i="4"/>
  <c r="I51" i="4"/>
  <c r="I49" i="4"/>
  <c r="I47" i="4"/>
  <c r="I45" i="4"/>
  <c r="I43" i="4"/>
  <c r="I41" i="4"/>
  <c r="I39" i="4"/>
  <c r="I37" i="4"/>
  <c r="I35" i="4"/>
  <c r="I33" i="4"/>
  <c r="I31" i="4"/>
  <c r="I29" i="4"/>
  <c r="I27" i="4"/>
  <c r="N65" i="4"/>
  <c r="N61" i="4"/>
  <c r="N57" i="4"/>
  <c r="N53" i="4"/>
  <c r="N49" i="4"/>
  <c r="N45" i="4"/>
  <c r="N41" i="4"/>
  <c r="N37" i="4"/>
  <c r="N33" i="4"/>
  <c r="N29" i="4"/>
  <c r="N25" i="4"/>
  <c r="N20" i="4"/>
  <c r="N16" i="4"/>
  <c r="N11" i="4"/>
  <c r="N7" i="4"/>
  <c r="N2" i="4"/>
  <c r="L63" i="4"/>
  <c r="L59" i="4"/>
  <c r="L55" i="4"/>
  <c r="L51" i="4"/>
  <c r="L47" i="4"/>
  <c r="L43" i="4"/>
  <c r="L39" i="4"/>
  <c r="L35" i="4"/>
  <c r="L31" i="4"/>
  <c r="L27" i="4"/>
  <c r="L23" i="4"/>
  <c r="L19" i="4"/>
  <c r="L15" i="4"/>
  <c r="L11" i="4"/>
  <c r="L7" i="4"/>
  <c r="L3" i="4"/>
  <c r="K64" i="4"/>
  <c r="K60" i="4"/>
  <c r="K56" i="4"/>
  <c r="K52" i="4"/>
  <c r="K48" i="4"/>
  <c r="K44" i="4"/>
  <c r="K40" i="4"/>
  <c r="K36" i="4"/>
  <c r="K32" i="4"/>
  <c r="K28" i="4"/>
  <c r="K24" i="4"/>
  <c r="K20" i="4"/>
  <c r="K16" i="4"/>
  <c r="K12" i="4"/>
  <c r="K8" i="4"/>
  <c r="K4" i="4"/>
  <c r="J66" i="4"/>
  <c r="J62" i="4"/>
  <c r="J58" i="4"/>
  <c r="J54" i="4"/>
  <c r="J50" i="4"/>
  <c r="J46" i="4"/>
  <c r="J42" i="4"/>
  <c r="J38" i="4"/>
  <c r="J34" i="4"/>
  <c r="J30" i="4"/>
  <c r="J26" i="4"/>
  <c r="J22" i="4"/>
  <c r="J18" i="4"/>
  <c r="J14" i="4"/>
  <c r="J10" i="4"/>
  <c r="J6" i="4"/>
  <c r="I2" i="4"/>
  <c r="H65" i="4"/>
  <c r="H63" i="4"/>
  <c r="H61" i="4"/>
  <c r="H59" i="4"/>
  <c r="H57" i="4"/>
  <c r="H55" i="4"/>
  <c r="H53" i="4"/>
  <c r="H51" i="4"/>
  <c r="H49" i="4"/>
  <c r="H47" i="4"/>
  <c r="H45" i="4"/>
  <c r="H43" i="4"/>
  <c r="H41" i="4"/>
  <c r="H39" i="4"/>
  <c r="H37" i="4"/>
  <c r="H35" i="4"/>
  <c r="H33" i="4"/>
  <c r="H31" i="4"/>
  <c r="H29" i="4"/>
  <c r="H27" i="4"/>
  <c r="H25" i="4"/>
  <c r="H23" i="4"/>
  <c r="H21" i="4"/>
  <c r="H19" i="4"/>
  <c r="H17" i="4"/>
  <c r="H15" i="4"/>
  <c r="H13" i="4"/>
  <c r="H11" i="4"/>
  <c r="H9" i="4"/>
  <c r="H7" i="4"/>
  <c r="H5" i="4"/>
  <c r="H3" i="4"/>
  <c r="B9" i="2" s="1"/>
  <c r="G65" i="4"/>
  <c r="G61" i="4"/>
  <c r="G57" i="4"/>
  <c r="G53" i="4"/>
  <c r="G49" i="4"/>
  <c r="G45" i="4"/>
  <c r="G41" i="4"/>
  <c r="G37" i="4"/>
  <c r="G33" i="4"/>
  <c r="G29" i="4"/>
  <c r="G25" i="4"/>
  <c r="G21" i="4"/>
  <c r="G17" i="4"/>
  <c r="G13" i="4"/>
  <c r="G9" i="4"/>
  <c r="G5" i="4"/>
  <c r="F66" i="4"/>
  <c r="F62" i="4"/>
  <c r="F58" i="4"/>
  <c r="G38" i="4"/>
  <c r="F7" i="4"/>
  <c r="E51" i="4"/>
  <c r="E31" i="4"/>
  <c r="E19" i="4"/>
  <c r="E7" i="4"/>
  <c r="G44" i="4"/>
  <c r="G4" i="4"/>
  <c r="F46" i="4"/>
  <c r="F30" i="4"/>
  <c r="F14" i="4"/>
  <c r="E62" i="4"/>
  <c r="E46" i="4"/>
  <c r="E34" i="4"/>
  <c r="E18" i="4"/>
  <c r="E6" i="4"/>
  <c r="I42" i="4"/>
  <c r="I34" i="4"/>
  <c r="I26" i="4"/>
  <c r="I22" i="4"/>
  <c r="I18" i="4"/>
  <c r="I14" i="4"/>
  <c r="I10" i="4"/>
  <c r="I6" i="4"/>
  <c r="H2" i="4"/>
  <c r="G36" i="4"/>
  <c r="G12" i="4"/>
  <c r="F42" i="4"/>
  <c r="F26" i="4"/>
  <c r="F6" i="4"/>
  <c r="E50" i="4"/>
  <c r="E30" i="4"/>
  <c r="E10" i="4"/>
  <c r="I48" i="4"/>
  <c r="I40" i="4"/>
  <c r="I32" i="4"/>
  <c r="I25" i="4"/>
  <c r="I21" i="4"/>
  <c r="I17" i="4"/>
  <c r="I13" i="4"/>
  <c r="I9" i="4"/>
  <c r="I5" i="4"/>
  <c r="G66" i="4"/>
  <c r="G58" i="4"/>
  <c r="G50" i="4"/>
  <c r="G42" i="4"/>
  <c r="G34" i="4"/>
  <c r="G26" i="4"/>
  <c r="G18" i="4"/>
  <c r="G10" i="4"/>
  <c r="F2" i="4"/>
  <c r="F59" i="4"/>
  <c r="F53" i="4"/>
  <c r="F49" i="4"/>
  <c r="F45" i="4"/>
  <c r="F41" i="4"/>
  <c r="F37" i="4"/>
  <c r="F33" i="4"/>
  <c r="F29" i="4"/>
  <c r="F25" i="4"/>
  <c r="F21" i="4"/>
  <c r="F17" i="4"/>
  <c r="F13" i="4"/>
  <c r="F9" i="4"/>
  <c r="F5" i="4"/>
  <c r="E65" i="4"/>
  <c r="E61" i="4"/>
  <c r="E57" i="4"/>
  <c r="E53" i="4"/>
  <c r="E49" i="4"/>
  <c r="E45" i="4"/>
  <c r="E41" i="4"/>
  <c r="E37" i="4"/>
  <c r="E33" i="4"/>
  <c r="E29" i="4"/>
  <c r="E25" i="4"/>
  <c r="E21" i="4"/>
  <c r="E17" i="4"/>
  <c r="E13" i="4"/>
  <c r="E9" i="4"/>
  <c r="E5" i="4"/>
  <c r="I44" i="4"/>
  <c r="I28" i="4"/>
  <c r="I19" i="4"/>
  <c r="I11" i="4"/>
  <c r="I3" i="4"/>
  <c r="G54" i="4"/>
  <c r="G22" i="4"/>
  <c r="G6" i="4"/>
  <c r="F55" i="4"/>
  <c r="F47" i="4"/>
  <c r="F39" i="4"/>
  <c r="F31" i="4"/>
  <c r="F23" i="4"/>
  <c r="F15" i="4"/>
  <c r="F3" i="4"/>
  <c r="E59" i="4"/>
  <c r="E47" i="4"/>
  <c r="E39" i="4"/>
  <c r="E27" i="4"/>
  <c r="E15" i="4"/>
  <c r="E3" i="4"/>
  <c r="G52" i="4"/>
  <c r="G20" i="4"/>
  <c r="F54" i="4"/>
  <c r="F38" i="4"/>
  <c r="F22" i="4"/>
  <c r="F10" i="4"/>
  <c r="E58" i="4"/>
  <c r="E42" i="4"/>
  <c r="E26" i="4"/>
  <c r="E14" i="4"/>
  <c r="I46" i="4"/>
  <c r="I38" i="4"/>
  <c r="I30" i="4"/>
  <c r="I24" i="4"/>
  <c r="I20" i="4"/>
  <c r="I16" i="4"/>
  <c r="I12" i="4"/>
  <c r="I8" i="4"/>
  <c r="I4" i="4"/>
  <c r="G64" i="4"/>
  <c r="G56" i="4"/>
  <c r="G48" i="4"/>
  <c r="G40" i="4"/>
  <c r="G32" i="4"/>
  <c r="G24" i="4"/>
  <c r="G16" i="4"/>
  <c r="G8" i="4"/>
  <c r="F65" i="4"/>
  <c r="F57" i="4"/>
  <c r="F52" i="4"/>
  <c r="F48" i="4"/>
  <c r="F44" i="4"/>
  <c r="F40" i="4"/>
  <c r="F36" i="4"/>
  <c r="F32" i="4"/>
  <c r="F28" i="4"/>
  <c r="F24" i="4"/>
  <c r="F20" i="4"/>
  <c r="F16" i="4"/>
  <c r="F12" i="4"/>
  <c r="F8" i="4"/>
  <c r="F4" i="4"/>
  <c r="E64" i="4"/>
  <c r="E60" i="4"/>
  <c r="E56" i="4"/>
  <c r="E52" i="4"/>
  <c r="E48" i="4"/>
  <c r="E44" i="4"/>
  <c r="E40" i="4"/>
  <c r="E36" i="4"/>
  <c r="E32" i="4"/>
  <c r="E28" i="4"/>
  <c r="E24" i="4"/>
  <c r="E20" i="4"/>
  <c r="E16" i="4"/>
  <c r="E12" i="4"/>
  <c r="E8" i="4"/>
  <c r="E4" i="4"/>
  <c r="I36" i="4"/>
  <c r="I23" i="4"/>
  <c r="I15" i="4"/>
  <c r="I7" i="4"/>
  <c r="G62" i="4"/>
  <c r="G46" i="4"/>
  <c r="G30" i="4"/>
  <c r="G14" i="4"/>
  <c r="F63" i="4"/>
  <c r="F51" i="4"/>
  <c r="F43" i="4"/>
  <c r="F35" i="4"/>
  <c r="F27" i="4"/>
  <c r="F19" i="4"/>
  <c r="F11" i="4"/>
  <c r="E63" i="4"/>
  <c r="E55" i="4"/>
  <c r="E43" i="4"/>
  <c r="E35" i="4"/>
  <c r="E23" i="4"/>
  <c r="E11" i="4"/>
  <c r="G60" i="4"/>
  <c r="G28" i="4"/>
  <c r="F61" i="4"/>
  <c r="F50" i="4"/>
  <c r="F34" i="4"/>
  <c r="F18" i="4"/>
  <c r="E66" i="4"/>
  <c r="E54" i="4"/>
  <c r="E38" i="4"/>
  <c r="E22" i="4"/>
  <c r="E2" i="4"/>
  <c r="B2" i="26"/>
  <c r="A11" i="26"/>
  <c r="A7" i="26"/>
  <c r="A9" i="26"/>
  <c r="AT31" i="31"/>
  <c r="AS12" i="31"/>
  <c r="AS19" i="31"/>
  <c r="AT12" i="31"/>
  <c r="AT3" i="31"/>
  <c r="BR54" i="31"/>
  <c r="BR46" i="31"/>
  <c r="P175" i="18" l="1"/>
  <c r="O175" i="18"/>
  <c r="A176" i="18"/>
  <c r="B57" i="31"/>
  <c r="B58" i="31"/>
  <c r="B79" i="31"/>
  <c r="B24" i="2" s="1"/>
  <c r="A66" i="31"/>
  <c r="A34" i="2"/>
  <c r="A69" i="31"/>
  <c r="B69" i="31" s="1"/>
  <c r="B36" i="2" s="1"/>
  <c r="A68" i="31"/>
  <c r="B68" i="31" s="1"/>
  <c r="B35" i="2" s="1"/>
  <c r="AA5" i="26"/>
  <c r="Z5" i="26" s="1"/>
  <c r="AB6" i="26"/>
  <c r="AA6" i="26" s="1"/>
  <c r="Z6" i="26" s="1"/>
  <c r="B22" i="31" s="1"/>
  <c r="AB10" i="26"/>
  <c r="AA10" i="26" s="1"/>
  <c r="Z10" i="26" s="1"/>
  <c r="B26" i="31" s="1"/>
  <c r="AB9" i="26"/>
  <c r="AA9" i="26" s="1"/>
  <c r="Z9" i="26" s="1"/>
  <c r="B25" i="31" s="1"/>
  <c r="AB7" i="26"/>
  <c r="AA7" i="26" s="1"/>
  <c r="Z7" i="26" s="1"/>
  <c r="AB8" i="26"/>
  <c r="AA8" i="26" s="1"/>
  <c r="Z8" i="26" s="1"/>
  <c r="AB11" i="26"/>
  <c r="AA11" i="26" s="1"/>
  <c r="Z11" i="26" s="1"/>
  <c r="AB12" i="26"/>
  <c r="AA12" i="26" s="1"/>
  <c r="Z12" i="26" s="1"/>
  <c r="B31" i="2"/>
  <c r="B7" i="31"/>
  <c r="B80" i="31"/>
  <c r="B25" i="2" s="1"/>
  <c r="B56" i="31"/>
  <c r="Q5" i="26"/>
  <c r="V5" i="26" s="1"/>
  <c r="V13" i="26" s="1"/>
  <c r="J5" i="26" s="1"/>
  <c r="R5" i="26"/>
  <c r="X5" i="26" s="1"/>
  <c r="X13" i="26" s="1"/>
  <c r="L5" i="26" s="1"/>
  <c r="P5" i="26"/>
  <c r="T5" i="26" s="1"/>
  <c r="T13" i="26" s="1"/>
  <c r="H5" i="26" s="1"/>
  <c r="A60" i="2"/>
  <c r="B16" i="31"/>
  <c r="B28" i="2"/>
  <c r="B59" i="31"/>
  <c r="B14" i="31"/>
  <c r="B17" i="31"/>
  <c r="B18" i="31"/>
  <c r="B8" i="2"/>
  <c r="B29" i="2"/>
  <c r="R9" i="26"/>
  <c r="X9" i="26" s="1"/>
  <c r="X17" i="26" s="1"/>
  <c r="L9" i="26" s="1"/>
  <c r="Q9" i="26"/>
  <c r="V9" i="26" s="1"/>
  <c r="V17" i="26" s="1"/>
  <c r="J9" i="26" s="1"/>
  <c r="P9" i="26"/>
  <c r="T9" i="26" s="1"/>
  <c r="T17" i="26" s="1"/>
  <c r="H9" i="26" s="1"/>
  <c r="B12" i="31"/>
  <c r="B8" i="31"/>
  <c r="B10" i="31"/>
  <c r="B6" i="31" s="1"/>
  <c r="B30" i="2"/>
  <c r="B11" i="31"/>
  <c r="B27" i="2"/>
  <c r="F4" i="2"/>
  <c r="R7" i="26"/>
  <c r="X7" i="26" s="1"/>
  <c r="X15" i="26" s="1"/>
  <c r="L7" i="26" s="1"/>
  <c r="P11" i="26"/>
  <c r="T11" i="26" s="1"/>
  <c r="T19" i="26" s="1"/>
  <c r="H11" i="26" s="1"/>
  <c r="Q7" i="26"/>
  <c r="V7" i="26" s="1"/>
  <c r="V15" i="26" s="1"/>
  <c r="J7" i="26" s="1"/>
  <c r="P7" i="26"/>
  <c r="T7" i="26" s="1"/>
  <c r="T15" i="26" s="1"/>
  <c r="H7" i="26" s="1"/>
  <c r="R11" i="26"/>
  <c r="X11" i="26" s="1"/>
  <c r="X19" i="26" s="1"/>
  <c r="L11" i="26" s="1"/>
  <c r="Q11" i="26"/>
  <c r="V11" i="26" s="1"/>
  <c r="V19" i="26" s="1"/>
  <c r="J11" i="26" s="1"/>
  <c r="B11" i="26"/>
  <c r="B60" i="2" s="1"/>
  <c r="R11" i="4"/>
  <c r="O11" i="4"/>
  <c r="P11" i="4"/>
  <c r="Q11" i="4"/>
  <c r="R29" i="4"/>
  <c r="O29" i="4"/>
  <c r="P29" i="4"/>
  <c r="Q29" i="4"/>
  <c r="R45" i="4"/>
  <c r="O45" i="4"/>
  <c r="Q45" i="4"/>
  <c r="P45" i="4"/>
  <c r="R61" i="4"/>
  <c r="O61" i="4"/>
  <c r="P61" i="4"/>
  <c r="Q61" i="4"/>
  <c r="R8" i="4"/>
  <c r="P8" i="4"/>
  <c r="Q8" i="4"/>
  <c r="O8" i="4"/>
  <c r="R26" i="4"/>
  <c r="P26" i="4"/>
  <c r="Q26" i="4"/>
  <c r="O26" i="4"/>
  <c r="R42" i="4"/>
  <c r="P42" i="4"/>
  <c r="O42" i="4"/>
  <c r="Q42" i="4"/>
  <c r="R58" i="4"/>
  <c r="P58" i="4"/>
  <c r="Q58" i="4"/>
  <c r="O58" i="4"/>
  <c r="R4" i="4"/>
  <c r="P4" i="4"/>
  <c r="Q4" i="4"/>
  <c r="O4" i="4"/>
  <c r="R22" i="4"/>
  <c r="P22" i="4"/>
  <c r="Q22" i="4"/>
  <c r="O22" i="4"/>
  <c r="R39" i="4"/>
  <c r="P39" i="4"/>
  <c r="Q39" i="4"/>
  <c r="O39" i="4"/>
  <c r="R55" i="4"/>
  <c r="Q55" i="4"/>
  <c r="O55" i="4"/>
  <c r="P55" i="4"/>
  <c r="R19" i="4"/>
  <c r="P19" i="4"/>
  <c r="Q19" i="4"/>
  <c r="O19" i="4"/>
  <c r="R36" i="4"/>
  <c r="P36" i="4"/>
  <c r="Q36" i="4"/>
  <c r="O36" i="4"/>
  <c r="R52" i="4"/>
  <c r="Q52" i="4"/>
  <c r="O52" i="4"/>
  <c r="P52" i="4"/>
  <c r="R16" i="4"/>
  <c r="Q16" i="4"/>
  <c r="O16" i="4"/>
  <c r="P16" i="4"/>
  <c r="R33" i="4"/>
  <c r="Q33" i="4"/>
  <c r="O33" i="4"/>
  <c r="P33" i="4"/>
  <c r="R49" i="4"/>
  <c r="Q49" i="4"/>
  <c r="O49" i="4"/>
  <c r="P49" i="4"/>
  <c r="R65" i="4"/>
  <c r="Q65" i="4"/>
  <c r="O65" i="4"/>
  <c r="P65" i="4"/>
  <c r="R13" i="4"/>
  <c r="P13" i="4"/>
  <c r="Q13" i="4"/>
  <c r="O13" i="4"/>
  <c r="R30" i="4"/>
  <c r="P30" i="4"/>
  <c r="Q30" i="4"/>
  <c r="O30" i="4"/>
  <c r="R46" i="4"/>
  <c r="P46" i="4"/>
  <c r="Q46" i="4"/>
  <c r="O46" i="4"/>
  <c r="R62" i="4"/>
  <c r="P62" i="4"/>
  <c r="Q62" i="4"/>
  <c r="O62" i="4"/>
  <c r="R9" i="4"/>
  <c r="P9" i="4"/>
  <c r="O9" i="4"/>
  <c r="Q9" i="4"/>
  <c r="R27" i="4"/>
  <c r="P27" i="4"/>
  <c r="O27" i="4"/>
  <c r="Q27" i="4"/>
  <c r="R43" i="4"/>
  <c r="P43" i="4"/>
  <c r="O43" i="4"/>
  <c r="Q43" i="4"/>
  <c r="R59" i="4"/>
  <c r="P59" i="4"/>
  <c r="O59" i="4"/>
  <c r="Q59" i="4"/>
  <c r="R6" i="4"/>
  <c r="P6" i="4"/>
  <c r="O6" i="4"/>
  <c r="Q6" i="4"/>
  <c r="R24" i="4"/>
  <c r="P24" i="4"/>
  <c r="O24" i="4"/>
  <c r="Q24" i="4"/>
  <c r="R40" i="4"/>
  <c r="P40" i="4"/>
  <c r="O40" i="4"/>
  <c r="Q40" i="4"/>
  <c r="R56" i="4"/>
  <c r="P56" i="4"/>
  <c r="O56" i="4"/>
  <c r="Q56" i="4"/>
  <c r="A39" i="2"/>
  <c r="B5" i="26"/>
  <c r="A21" i="31" s="1"/>
  <c r="A53" i="2"/>
  <c r="B9" i="26"/>
  <c r="O2" i="4"/>
  <c r="R2" i="4"/>
  <c r="Q2" i="4"/>
  <c r="P2" i="4"/>
  <c r="R20" i="4"/>
  <c r="Q20" i="4"/>
  <c r="P20" i="4"/>
  <c r="O20" i="4"/>
  <c r="R37" i="4"/>
  <c r="P37" i="4"/>
  <c r="O37" i="4"/>
  <c r="Q37" i="4"/>
  <c r="R53" i="4"/>
  <c r="P53" i="4"/>
  <c r="Q53" i="4"/>
  <c r="O53" i="4"/>
  <c r="R17" i="4"/>
  <c r="P17" i="4"/>
  <c r="O17" i="4"/>
  <c r="Q17" i="4"/>
  <c r="R34" i="4"/>
  <c r="P34" i="4"/>
  <c r="O34" i="4"/>
  <c r="Q34" i="4"/>
  <c r="R50" i="4"/>
  <c r="O50" i="4"/>
  <c r="P50" i="4"/>
  <c r="Q50" i="4"/>
  <c r="R66" i="4"/>
  <c r="P66" i="4"/>
  <c r="O66" i="4"/>
  <c r="Q66" i="4"/>
  <c r="R14" i="4"/>
  <c r="O14" i="4"/>
  <c r="P14" i="4"/>
  <c r="Q14" i="4"/>
  <c r="R31" i="4"/>
  <c r="O31" i="4"/>
  <c r="P31" i="4"/>
  <c r="Q31" i="4"/>
  <c r="R47" i="4"/>
  <c r="O47" i="4"/>
  <c r="P47" i="4"/>
  <c r="Q47" i="4"/>
  <c r="R63" i="4"/>
  <c r="P63" i="4"/>
  <c r="O63" i="4"/>
  <c r="Q63" i="4"/>
  <c r="R10" i="4"/>
  <c r="O10" i="4"/>
  <c r="P10" i="4"/>
  <c r="Q10" i="4"/>
  <c r="R28" i="4"/>
  <c r="O28" i="4"/>
  <c r="P28" i="4"/>
  <c r="Q28" i="4"/>
  <c r="R44" i="4"/>
  <c r="P44" i="4"/>
  <c r="O44" i="4"/>
  <c r="Q44" i="4"/>
  <c r="R60" i="4"/>
  <c r="O60" i="4"/>
  <c r="P60" i="4"/>
  <c r="Q60" i="4"/>
  <c r="A46" i="2"/>
  <c r="B7" i="26"/>
  <c r="R7" i="4"/>
  <c r="Q7" i="4"/>
  <c r="P7" i="4"/>
  <c r="O7" i="4"/>
  <c r="R25" i="4"/>
  <c r="Q25" i="4"/>
  <c r="P25" i="4"/>
  <c r="O25" i="4"/>
  <c r="R41" i="4"/>
  <c r="Q41" i="4"/>
  <c r="P41" i="4"/>
  <c r="O41" i="4"/>
  <c r="R57" i="4"/>
  <c r="Q57" i="4"/>
  <c r="P57" i="4"/>
  <c r="O57" i="4"/>
  <c r="R3" i="4"/>
  <c r="P3" i="4"/>
  <c r="O3" i="4"/>
  <c r="Q3" i="4"/>
  <c r="R21" i="4"/>
  <c r="O21" i="4"/>
  <c r="P21" i="4"/>
  <c r="Q21" i="4"/>
  <c r="R38" i="4"/>
  <c r="P38" i="4"/>
  <c r="O38" i="4"/>
  <c r="Q38" i="4"/>
  <c r="R54" i="4"/>
  <c r="O54" i="4"/>
  <c r="P54" i="4"/>
  <c r="Q54" i="4"/>
  <c r="R18" i="4"/>
  <c r="P18" i="4"/>
  <c r="Q18" i="4"/>
  <c r="O18" i="4"/>
  <c r="R35" i="4"/>
  <c r="P35" i="4"/>
  <c r="O35" i="4"/>
  <c r="Q35" i="4"/>
  <c r="R51" i="4"/>
  <c r="P51" i="4"/>
  <c r="Q51" i="4"/>
  <c r="O51" i="4"/>
  <c r="R15" i="4"/>
  <c r="P15" i="4"/>
  <c r="O15" i="4"/>
  <c r="Q15" i="4"/>
  <c r="R32" i="4"/>
  <c r="P32" i="4"/>
  <c r="Q32" i="4"/>
  <c r="O32" i="4"/>
  <c r="R48" i="4"/>
  <c r="P48" i="4"/>
  <c r="O48" i="4"/>
  <c r="Q48" i="4"/>
  <c r="R64" i="4"/>
  <c r="P64" i="4"/>
  <c r="Q64" i="4"/>
  <c r="O64" i="4"/>
  <c r="U5" i="26"/>
  <c r="I5" i="26" s="1"/>
  <c r="D24" i="14"/>
  <c r="A16" i="14"/>
  <c r="A17" i="14"/>
  <c r="A18" i="14"/>
  <c r="A19" i="14"/>
  <c r="A20" i="14"/>
  <c r="A21" i="14"/>
  <c r="A15" i="14"/>
  <c r="D15" i="14"/>
  <c r="P176" i="18" l="1"/>
  <c r="O176" i="18"/>
  <c r="A177" i="18"/>
  <c r="B63" i="31"/>
  <c r="B14" i="2" s="1"/>
  <c r="B41" i="31"/>
  <c r="B66" i="31"/>
  <c r="B33" i="2" s="1"/>
  <c r="B39" i="31"/>
  <c r="B43" i="31"/>
  <c r="B75" i="31" s="1"/>
  <c r="B18" i="2" s="1"/>
  <c r="B40" i="31"/>
  <c r="B72" i="31" s="1"/>
  <c r="B17" i="2" s="1"/>
  <c r="B44" i="31"/>
  <c r="B45" i="31"/>
  <c r="B38" i="31"/>
  <c r="B42" i="31"/>
  <c r="B74" i="31" s="1"/>
  <c r="B20" i="2" s="1"/>
  <c r="B46" i="31"/>
  <c r="A36" i="2"/>
  <c r="A33" i="2"/>
  <c r="A35" i="2"/>
  <c r="B9" i="31"/>
  <c r="B4" i="31" s="1"/>
  <c r="S11" i="26"/>
  <c r="G11" i="26" s="1"/>
  <c r="E64" i="2" s="1"/>
  <c r="W5" i="26"/>
  <c r="K5" i="26" s="1"/>
  <c r="E45" i="2" s="1"/>
  <c r="B13" i="31"/>
  <c r="B5" i="31" s="1"/>
  <c r="B24" i="31"/>
  <c r="B28" i="31"/>
  <c r="S5" i="26"/>
  <c r="W9" i="26"/>
  <c r="K9" i="26" s="1"/>
  <c r="E59" i="2" s="1"/>
  <c r="B27" i="31"/>
  <c r="F6" i="26"/>
  <c r="E41" i="2" s="1"/>
  <c r="B23" i="31"/>
  <c r="U9" i="26"/>
  <c r="I9" i="26" s="1"/>
  <c r="E58" i="2" s="1"/>
  <c r="S9" i="26"/>
  <c r="G9" i="26" s="1"/>
  <c r="E57" i="2" s="1"/>
  <c r="B70" i="2"/>
  <c r="B46" i="2"/>
  <c r="A23" i="31"/>
  <c r="B53" i="2"/>
  <c r="A25" i="31"/>
  <c r="A27" i="31"/>
  <c r="B39" i="2"/>
  <c r="B71" i="2"/>
  <c r="B69" i="2"/>
  <c r="B72" i="2"/>
  <c r="U11" i="26"/>
  <c r="I11" i="26" s="1"/>
  <c r="E65" i="2" s="1"/>
  <c r="U7" i="26"/>
  <c r="I7" i="26" s="1"/>
  <c r="E51" i="2" s="1"/>
  <c r="W11" i="26"/>
  <c r="K11" i="26" s="1"/>
  <c r="E66" i="2" s="1"/>
  <c r="W7" i="26"/>
  <c r="K7" i="26" s="1"/>
  <c r="E52" i="2" s="1"/>
  <c r="S7" i="26"/>
  <c r="G7" i="26" s="1"/>
  <c r="E50" i="2" s="1"/>
  <c r="E44" i="2"/>
  <c r="F10" i="26"/>
  <c r="F9" i="26"/>
  <c r="E54" i="2" s="1"/>
  <c r="E3" i="3"/>
  <c r="E2" i="3"/>
  <c r="B2" i="23"/>
  <c r="B3" i="23"/>
  <c r="B4" i="23"/>
  <c r="B5" i="23"/>
  <c r="C5" i="23"/>
  <c r="B11" i="23"/>
  <c r="B12" i="23"/>
  <c r="B13" i="23"/>
  <c r="B14" i="23"/>
  <c r="B15" i="23"/>
  <c r="P177" i="18" l="1"/>
  <c r="O177" i="18"/>
  <c r="A178" i="18"/>
  <c r="B77" i="31"/>
  <c r="B22" i="2" s="1"/>
  <c r="B78" i="31"/>
  <c r="B23" i="2" s="1"/>
  <c r="B76" i="31"/>
  <c r="B21" i="2" s="1"/>
  <c r="B73" i="31"/>
  <c r="B19" i="2" s="1"/>
  <c r="B37" i="31"/>
  <c r="G5" i="26"/>
  <c r="E43" i="2" s="1"/>
  <c r="Q16" i="26"/>
  <c r="B36" i="31" s="1"/>
  <c r="Q17" i="26"/>
  <c r="B35" i="31" s="1"/>
  <c r="B54" i="31" s="1"/>
  <c r="F8" i="26"/>
  <c r="E48" i="2" s="1"/>
  <c r="B31" i="31"/>
  <c r="F12" i="26"/>
  <c r="E62" i="2" s="1"/>
  <c r="F11" i="26"/>
  <c r="E61" i="2" s="1"/>
  <c r="B30" i="31"/>
  <c r="E55" i="2"/>
  <c r="B21" i="31"/>
  <c r="B29" i="31" s="1"/>
  <c r="F5" i="26"/>
  <c r="E40" i="2" s="1"/>
  <c r="Q14" i="26"/>
  <c r="B33" i="31" s="1"/>
  <c r="Q15" i="26"/>
  <c r="B34" i="31" s="1"/>
  <c r="F7" i="26"/>
  <c r="E47" i="2" s="1"/>
  <c r="P178" i="18" l="1"/>
  <c r="O178" i="18"/>
  <c r="B179" i="18"/>
  <c r="B53" i="31"/>
  <c r="B60" i="31" s="1"/>
  <c r="B61" i="31"/>
  <c r="B12" i="2" s="1"/>
  <c r="B55" i="31"/>
  <c r="B62" i="31" s="1"/>
  <c r="B13" i="2" s="1"/>
  <c r="B32" i="31"/>
  <c r="P179" i="18" l="1"/>
  <c r="O179" i="18"/>
  <c r="B180" i="18"/>
  <c r="B11" i="2"/>
  <c r="P180" i="18" l="1"/>
  <c r="O180" i="18"/>
  <c r="B181" i="18"/>
  <c r="D17" i="14"/>
  <c r="P181" i="18" l="1"/>
  <c r="O181" i="18"/>
  <c r="B182" i="18"/>
  <c r="A725" i="1"/>
  <c r="C4" i="23" s="1"/>
  <c r="A724" i="1"/>
  <c r="C3" i="23" s="1"/>
  <c r="A723" i="1"/>
  <c r="C2" i="23" s="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P182" i="18" l="1"/>
  <c r="O182" i="18"/>
  <c r="B183" i="18"/>
  <c r="D2" i="23"/>
  <c r="O64" i="5"/>
  <c r="O65" i="5"/>
  <c r="O66" i="5"/>
  <c r="O67" i="5"/>
  <c r="O68" i="5"/>
  <c r="O69" i="5"/>
  <c r="O70" i="5"/>
  <c r="O71" i="5"/>
  <c r="O72" i="5"/>
  <c r="O73" i="5"/>
  <c r="O74" i="5"/>
  <c r="O75" i="5"/>
  <c r="O76" i="5"/>
  <c r="O63" i="5"/>
  <c r="P183" i="18" l="1"/>
  <c r="O183" i="18"/>
  <c r="B184" i="18"/>
  <c r="D28" i="14"/>
  <c r="D29" i="14"/>
  <c r="D30" i="14"/>
  <c r="P184" i="18" l="1"/>
  <c r="O184" i="18"/>
  <c r="B185" i="18"/>
  <c r="D12" i="14"/>
  <c r="D13" i="14"/>
  <c r="D25" i="14"/>
  <c r="D26" i="14"/>
  <c r="D27" i="14"/>
  <c r="D31" i="14"/>
  <c r="D32" i="14"/>
  <c r="D33" i="14"/>
  <c r="D34" i="14"/>
  <c r="D35" i="14"/>
  <c r="D36" i="14"/>
  <c r="D37" i="14"/>
  <c r="D38" i="14"/>
  <c r="D39" i="14"/>
  <c r="D40" i="14"/>
  <c r="D14" i="14"/>
  <c r="D41" i="14"/>
  <c r="D42" i="14"/>
  <c r="D16" i="14"/>
  <c r="D18" i="14"/>
  <c r="D19" i="14"/>
  <c r="D20" i="14"/>
  <c r="D21" i="14"/>
  <c r="D22" i="14"/>
  <c r="D23" i="14"/>
  <c r="B3" i="17"/>
  <c r="B6" i="17" s="1"/>
  <c r="P185" i="18" l="1"/>
  <c r="O185" i="18"/>
  <c r="B186" i="18"/>
  <c r="B4" i="17"/>
  <c r="P186" i="18" l="1"/>
  <c r="O186" i="18"/>
  <c r="B187" i="18"/>
  <c r="B5" i="17"/>
  <c r="P187" i="18" l="1"/>
  <c r="O187" i="18"/>
  <c r="B188" i="18"/>
  <c r="X2" i="17"/>
  <c r="P188" i="18" l="1"/>
  <c r="O188" i="18"/>
  <c r="B189" i="18"/>
  <c r="AM2" i="17"/>
  <c r="AM3" i="17" s="1"/>
  <c r="AN2" i="17"/>
  <c r="B16" i="17" s="1"/>
  <c r="B26" i="17" s="1"/>
  <c r="C25" i="17" s="1"/>
  <c r="E21" i="14" s="1"/>
  <c r="AF2" i="17"/>
  <c r="B12" i="17" s="1"/>
  <c r="AL2" i="17"/>
  <c r="B15" i="17" s="1"/>
  <c r="B25" i="17" s="1"/>
  <c r="C24" i="17" s="1"/>
  <c r="E20" i="14" s="1"/>
  <c r="AD2" i="17"/>
  <c r="B11" i="17" s="1"/>
  <c r="B21" i="17" s="1"/>
  <c r="AJ2" i="17"/>
  <c r="B14" i="17" s="1"/>
  <c r="B24" i="17" s="1"/>
  <c r="C23" i="17" s="1"/>
  <c r="E19" i="14" s="1"/>
  <c r="AH2" i="17"/>
  <c r="B13" i="17" s="1"/>
  <c r="B23" i="17" s="1"/>
  <c r="C22" i="17" s="1"/>
  <c r="E18" i="14" s="1"/>
  <c r="Y2" i="17"/>
  <c r="Y3" i="17" s="1"/>
  <c r="B8" i="17" s="1"/>
  <c r="B12" i="14" s="1"/>
  <c r="AC2" i="17"/>
  <c r="AC3" i="17" s="1"/>
  <c r="AG2" i="17"/>
  <c r="AG3" i="17" s="1"/>
  <c r="AK2" i="17"/>
  <c r="AK3" i="17" s="1"/>
  <c r="AB2" i="17"/>
  <c r="B10" i="17" s="1"/>
  <c r="B20" i="17" s="1"/>
  <c r="Z2" i="17"/>
  <c r="AA2" i="17"/>
  <c r="AA3" i="17" s="1"/>
  <c r="AE2" i="17"/>
  <c r="AE3" i="17" s="1"/>
  <c r="AI2" i="17"/>
  <c r="AI3" i="17" s="1"/>
  <c r="P189" i="18" l="1"/>
  <c r="O189" i="18"/>
  <c r="B190" i="18"/>
  <c r="C19" i="17"/>
  <c r="E15" i="14" s="1"/>
  <c r="E19" i="17"/>
  <c r="F19" i="17"/>
  <c r="D19" i="17"/>
  <c r="C20" i="17"/>
  <c r="E16" i="14" s="1"/>
  <c r="B22" i="17"/>
  <c r="D22" i="17"/>
  <c r="E22" i="17"/>
  <c r="F22" i="17"/>
  <c r="D24" i="17"/>
  <c r="E24" i="17"/>
  <c r="F24" i="17"/>
  <c r="E23" i="17"/>
  <c r="D23" i="17"/>
  <c r="F23" i="17"/>
  <c r="E25" i="17"/>
  <c r="F25" i="17"/>
  <c r="D25" i="17"/>
  <c r="F20" i="17"/>
  <c r="E20" i="17"/>
  <c r="D20" i="17"/>
  <c r="B9" i="17"/>
  <c r="E8" i="17" s="1"/>
  <c r="G12" i="17"/>
  <c r="F12" i="17"/>
  <c r="E12" i="17"/>
  <c r="E11" i="17"/>
  <c r="G11" i="17"/>
  <c r="F11" i="17"/>
  <c r="E14" i="17"/>
  <c r="G14" i="17"/>
  <c r="F14" i="17"/>
  <c r="G13" i="17"/>
  <c r="F13" i="17"/>
  <c r="E13" i="17"/>
  <c r="E15" i="17"/>
  <c r="G15" i="17"/>
  <c r="F15" i="17"/>
  <c r="G9" i="17"/>
  <c r="F9" i="17"/>
  <c r="E9" i="17"/>
  <c r="E10" i="17"/>
  <c r="G10" i="17"/>
  <c r="F10" i="17"/>
  <c r="AB5" i="17"/>
  <c r="AB8" i="17" s="1"/>
  <c r="C9" i="17" s="1"/>
  <c r="B15" i="14" s="1"/>
  <c r="AB4" i="17"/>
  <c r="AB6" i="17" s="1"/>
  <c r="AL4" i="17"/>
  <c r="AL6" i="17" s="1"/>
  <c r="AL5" i="17"/>
  <c r="AL8" i="17" s="1"/>
  <c r="C14" i="17" s="1"/>
  <c r="B20" i="14" s="1"/>
  <c r="AH4" i="17"/>
  <c r="AH6" i="17" s="1"/>
  <c r="AH5" i="17"/>
  <c r="AH8" i="17" s="1"/>
  <c r="C12" i="17" s="1"/>
  <c r="B18" i="14" s="1"/>
  <c r="AF5" i="17"/>
  <c r="AF8" i="17" s="1"/>
  <c r="C11" i="17" s="1"/>
  <c r="B17" i="14" s="1"/>
  <c r="AF4" i="17"/>
  <c r="AF6" i="17" s="1"/>
  <c r="AJ5" i="17"/>
  <c r="AJ8" i="17" s="1"/>
  <c r="C13" i="17" s="1"/>
  <c r="B19" i="14" s="1"/>
  <c r="AJ4" i="17"/>
  <c r="AJ6" i="17" s="1"/>
  <c r="AN5" i="17"/>
  <c r="AN8" i="17" s="1"/>
  <c r="C15" i="17" s="1"/>
  <c r="B21" i="14" s="1"/>
  <c r="AN4" i="17"/>
  <c r="AN6" i="17" s="1"/>
  <c r="Z4" i="17"/>
  <c r="Z6" i="17" s="1"/>
  <c r="B7" i="17" s="1"/>
  <c r="B11" i="14" s="1"/>
  <c r="Z5" i="17"/>
  <c r="Z8" i="17" s="1"/>
  <c r="AD4" i="17"/>
  <c r="AD6" i="17" s="1"/>
  <c r="AD5" i="17"/>
  <c r="AD8" i="17" s="1"/>
  <c r="C10" i="17" s="1"/>
  <c r="B16" i="14" s="1"/>
  <c r="P190" i="18" l="1"/>
  <c r="O190" i="18"/>
  <c r="B191" i="18"/>
  <c r="E10" i="14"/>
  <c r="E9" i="14"/>
  <c r="B9" i="14"/>
  <c r="B10" i="14"/>
  <c r="C21" i="17"/>
  <c r="E17" i="14" s="1"/>
  <c r="C32" i="17"/>
  <c r="B35" i="17"/>
  <c r="B37" i="17"/>
  <c r="B34" i="17"/>
  <c r="B36" i="17"/>
  <c r="B28" i="17"/>
  <c r="F21" i="17"/>
  <c r="E21" i="17"/>
  <c r="D21" i="17"/>
  <c r="F8" i="17"/>
  <c r="G8" i="17"/>
  <c r="B19" i="17"/>
  <c r="H10" i="17"/>
  <c r="H13" i="17"/>
  <c r="H12" i="17"/>
  <c r="H15" i="17"/>
  <c r="H14" i="17"/>
  <c r="H11" i="17"/>
  <c r="H9" i="17"/>
  <c r="C8" i="17"/>
  <c r="B14" i="14" s="1"/>
  <c r="O62" i="5"/>
  <c r="O61" i="5"/>
  <c r="O60" i="5"/>
  <c r="O59" i="5"/>
  <c r="O58" i="5"/>
  <c r="O57" i="5"/>
  <c r="O56" i="5"/>
  <c r="O55" i="5"/>
  <c r="O54" i="5"/>
  <c r="O53" i="5"/>
  <c r="O52" i="5"/>
  <c r="O51" i="5"/>
  <c r="O50" i="5"/>
  <c r="O49" i="5"/>
  <c r="O48" i="5"/>
  <c r="O47" i="5"/>
  <c r="O46" i="5"/>
  <c r="O45" i="5"/>
  <c r="O44" i="5"/>
  <c r="O43" i="5"/>
  <c r="O42" i="5"/>
  <c r="O41" i="5"/>
  <c r="O40" i="5"/>
  <c r="O39" i="5"/>
  <c r="O38" i="5"/>
  <c r="O37" i="5"/>
  <c r="O36" i="5"/>
  <c r="O35" i="5"/>
  <c r="O34" i="5"/>
  <c r="O33" i="5"/>
  <c r="O32" i="5"/>
  <c r="O31" i="5"/>
  <c r="O30" i="5"/>
  <c r="O29" i="5"/>
  <c r="O28" i="5"/>
  <c r="O27" i="5"/>
  <c r="O26" i="5"/>
  <c r="O25" i="5"/>
  <c r="O24" i="5"/>
  <c r="O23" i="5"/>
  <c r="O22" i="5"/>
  <c r="O21" i="5"/>
  <c r="O20" i="5"/>
  <c r="O19" i="5"/>
  <c r="O18" i="5"/>
  <c r="O17" i="5"/>
  <c r="O16" i="5"/>
  <c r="O15" i="5"/>
  <c r="O14" i="5"/>
  <c r="O13" i="5"/>
  <c r="O12" i="5"/>
  <c r="O11" i="5"/>
  <c r="O10" i="5"/>
  <c r="O9" i="5"/>
  <c r="O8" i="5"/>
  <c r="O7" i="5"/>
  <c r="O6" i="5"/>
  <c r="O5" i="5"/>
  <c r="O4" i="5"/>
  <c r="O3" i="5"/>
  <c r="O2" i="5"/>
  <c r="P191" i="18" l="1"/>
  <c r="O191" i="18"/>
  <c r="B192" i="18"/>
  <c r="B38" i="17"/>
  <c r="E31" i="14" s="1"/>
  <c r="B32" i="17"/>
  <c r="B44" i="17"/>
  <c r="B33" i="17"/>
  <c r="E26" i="14" s="1"/>
  <c r="B31" i="17"/>
  <c r="E24" i="14" s="1"/>
  <c r="E25" i="14"/>
  <c r="D18" i="17"/>
  <c r="F18" i="17"/>
  <c r="E18" i="17"/>
  <c r="B27" i="17"/>
  <c r="B53" i="17"/>
  <c r="B46" i="17"/>
  <c r="E39" i="14" s="1"/>
  <c r="B42" i="17"/>
  <c r="E35" i="14" s="1"/>
  <c r="B29" i="17"/>
  <c r="E12" i="14" s="1"/>
  <c r="B39" i="17"/>
  <c r="E32" i="14" s="1"/>
  <c r="B30" i="17"/>
  <c r="E13" i="14" s="1"/>
  <c r="B51" i="17"/>
  <c r="B45" i="17"/>
  <c r="E38" i="14" s="1"/>
  <c r="B41" i="17"/>
  <c r="E34" i="14" s="1"/>
  <c r="C35" i="17"/>
  <c r="D35" i="17" s="1"/>
  <c r="B43" i="17"/>
  <c r="E36" i="14" s="1"/>
  <c r="B49" i="17"/>
  <c r="E37" i="14"/>
  <c r="B40" i="17"/>
  <c r="E33" i="14" s="1"/>
  <c r="E28" i="14"/>
  <c r="E22" i="14"/>
  <c r="B47" i="17"/>
  <c r="E27" i="14"/>
  <c r="H8" i="17"/>
  <c r="B13" i="14" s="1"/>
  <c r="E29" i="14"/>
  <c r="E30" i="14"/>
  <c r="C18" i="17"/>
  <c r="E23" i="14"/>
  <c r="P192" i="18" l="1"/>
  <c r="O192" i="18"/>
  <c r="B193" i="18"/>
  <c r="B48" i="17"/>
  <c r="B50" i="17"/>
  <c r="E14" i="14" s="1"/>
  <c r="B54" i="17"/>
  <c r="E42" i="14" s="1"/>
  <c r="B52" i="17"/>
  <c r="E41" i="14" s="1"/>
  <c r="B2" i="13"/>
  <c r="A2" i="13"/>
  <c r="B2" i="12"/>
  <c r="A2" i="12"/>
  <c r="B2" i="11"/>
  <c r="A2" i="11"/>
  <c r="B2" i="10"/>
  <c r="A2" i="10"/>
  <c r="B2" i="9"/>
  <c r="A2" i="9"/>
  <c r="B2" i="7"/>
  <c r="A2" i="7"/>
  <c r="P193" i="18" l="1"/>
  <c r="O193" i="18"/>
  <c r="A194" i="18"/>
  <c r="E11" i="14"/>
  <c r="E40" i="14"/>
  <c r="O2" i="13"/>
  <c r="S30" i="14" s="1"/>
  <c r="O2" i="12"/>
  <c r="N30" i="14" s="1"/>
  <c r="O2" i="11"/>
  <c r="I30" i="14" s="1"/>
  <c r="O2" i="10"/>
  <c r="S15" i="14" s="1"/>
  <c r="O2" i="9"/>
  <c r="N15" i="14" s="1"/>
  <c r="O2" i="7"/>
  <c r="I15" i="14" s="1"/>
  <c r="L2" i="7"/>
  <c r="H2" i="7"/>
  <c r="P194" i="18" l="1"/>
  <c r="O194" i="18"/>
  <c r="A195" i="18"/>
  <c r="C2" i="13"/>
  <c r="AS10" i="13" s="1"/>
  <c r="D2" i="13"/>
  <c r="AQ10" i="13"/>
  <c r="C2" i="12"/>
  <c r="D2" i="12"/>
  <c r="C2" i="11"/>
  <c r="AR9" i="11" s="1"/>
  <c r="D2" i="11"/>
  <c r="AQ10" i="11"/>
  <c r="C2" i="10"/>
  <c r="D2" i="10"/>
  <c r="AI9" i="10"/>
  <c r="AK9" i="10" s="1"/>
  <c r="C8" i="10" s="1"/>
  <c r="S12" i="14" s="1"/>
  <c r="C2" i="9"/>
  <c r="D2" i="9"/>
  <c r="AQ7" i="9"/>
  <c r="C2" i="7"/>
  <c r="D2" i="7"/>
  <c r="AQ4" i="7"/>
  <c r="AF2" i="13"/>
  <c r="AF2" i="12"/>
  <c r="AF2" i="11"/>
  <c r="AF2" i="10"/>
  <c r="AF2" i="9"/>
  <c r="AF2" i="7"/>
  <c r="AI11" i="13"/>
  <c r="AJ11" i="13" s="1"/>
  <c r="B10" i="13" s="1"/>
  <c r="R29" i="14" s="1"/>
  <c r="AQ9" i="13"/>
  <c r="AQ8" i="13"/>
  <c r="AI8" i="13"/>
  <c r="AK8" i="13" s="1"/>
  <c r="C7" i="13" s="1"/>
  <c r="S26" i="14" s="1"/>
  <c r="AQ7" i="13"/>
  <c r="AI7" i="13"/>
  <c r="AJ7" i="13" s="1"/>
  <c r="AQ6" i="13"/>
  <c r="AI6" i="13"/>
  <c r="AK6" i="13" s="1"/>
  <c r="C5" i="13" s="1"/>
  <c r="S24" i="14" s="1"/>
  <c r="AQ5" i="13"/>
  <c r="AI5" i="13"/>
  <c r="AJ5" i="13" s="1"/>
  <c r="AQ4" i="13"/>
  <c r="N2" i="13"/>
  <c r="M2" i="13"/>
  <c r="L2" i="13"/>
  <c r="K2" i="13"/>
  <c r="J2" i="13"/>
  <c r="I2" i="13"/>
  <c r="H2" i="13"/>
  <c r="AI10" i="11"/>
  <c r="AK10" i="11" s="1"/>
  <c r="C9" i="11" s="1"/>
  <c r="I28" i="14" s="1"/>
  <c r="D26" i="13"/>
  <c r="D25" i="13"/>
  <c r="S2" i="13"/>
  <c r="R2" i="13"/>
  <c r="Q2" i="13"/>
  <c r="D26" i="12"/>
  <c r="D25" i="12"/>
  <c r="S2" i="12"/>
  <c r="R2" i="12"/>
  <c r="Q2" i="12"/>
  <c r="D26" i="11"/>
  <c r="D25" i="11"/>
  <c r="S2" i="11"/>
  <c r="R2" i="11"/>
  <c r="Q2" i="11"/>
  <c r="D26" i="10"/>
  <c r="D25" i="10"/>
  <c r="S2" i="10"/>
  <c r="R2" i="10"/>
  <c r="Q2" i="10"/>
  <c r="K2" i="9"/>
  <c r="D26" i="9"/>
  <c r="D25" i="9"/>
  <c r="S2" i="9"/>
  <c r="R2" i="9"/>
  <c r="Q2" i="9"/>
  <c r="D26" i="7"/>
  <c r="D25" i="7"/>
  <c r="Q2" i="7"/>
  <c r="P195" i="18" l="1"/>
  <c r="O195" i="18"/>
  <c r="A196" i="18"/>
  <c r="AR9" i="7"/>
  <c r="AR7" i="13"/>
  <c r="AR10" i="13"/>
  <c r="AU10" i="13" s="1"/>
  <c r="AR6" i="13"/>
  <c r="AI11" i="11"/>
  <c r="AK11" i="11" s="1"/>
  <c r="C10" i="11" s="1"/>
  <c r="I29" i="14" s="1"/>
  <c r="I2" i="11"/>
  <c r="L2" i="11"/>
  <c r="AS4" i="9"/>
  <c r="H2" i="9"/>
  <c r="AI6" i="11"/>
  <c r="AK6" i="11" s="1"/>
  <c r="C5" i="11" s="1"/>
  <c r="I24" i="14" s="1"/>
  <c r="AQ8" i="9"/>
  <c r="AI5" i="11"/>
  <c r="AK5" i="11" s="1"/>
  <c r="C4" i="11" s="1"/>
  <c r="I23" i="14" s="1"/>
  <c r="AI10" i="9"/>
  <c r="AJ10" i="9" s="1"/>
  <c r="B9" i="9" s="1"/>
  <c r="M13" i="14" s="1"/>
  <c r="AS5" i="9"/>
  <c r="AR5" i="13"/>
  <c r="AT5" i="13" s="1"/>
  <c r="AR4" i="13"/>
  <c r="AU4" i="13" s="1"/>
  <c r="AS4" i="13"/>
  <c r="AS5" i="13"/>
  <c r="AS6" i="13"/>
  <c r="AR9" i="13"/>
  <c r="AU9" i="13" s="1"/>
  <c r="AR8" i="13"/>
  <c r="AS7" i="13"/>
  <c r="AI10" i="13"/>
  <c r="AJ10" i="13" s="1"/>
  <c r="B9" i="13" s="1"/>
  <c r="R28" i="14" s="1"/>
  <c r="AI9" i="13"/>
  <c r="AK9" i="13" s="1"/>
  <c r="C8" i="13" s="1"/>
  <c r="S27" i="14" s="1"/>
  <c r="AQ6" i="11"/>
  <c r="AQ9" i="11"/>
  <c r="AI11" i="9"/>
  <c r="AK11" i="9" s="1"/>
  <c r="C10" i="9" s="1"/>
  <c r="N14" i="14" s="1"/>
  <c r="M2" i="11"/>
  <c r="AI8" i="11"/>
  <c r="AJ8" i="11" s="1"/>
  <c r="B7" i="11" s="1"/>
  <c r="H26" i="14" s="1"/>
  <c r="AQ4" i="11"/>
  <c r="AQ8" i="11"/>
  <c r="AQ7" i="11"/>
  <c r="J2" i="11"/>
  <c r="H2" i="11"/>
  <c r="N2" i="11"/>
  <c r="AI9" i="11"/>
  <c r="AJ9" i="11" s="1"/>
  <c r="B8" i="11" s="1"/>
  <c r="H27" i="14" s="1"/>
  <c r="AQ5" i="11"/>
  <c r="AQ11" i="13"/>
  <c r="E2" i="13" s="1"/>
  <c r="R30" i="14" s="1"/>
  <c r="AQ10" i="7"/>
  <c r="AQ5" i="7"/>
  <c r="AI5" i="7"/>
  <c r="AK5" i="7" s="1"/>
  <c r="C4" i="7" s="1"/>
  <c r="I8" i="14" s="1"/>
  <c r="AQ6" i="7"/>
  <c r="AQ7" i="7"/>
  <c r="AS8" i="13"/>
  <c r="AS9" i="13"/>
  <c r="AS10" i="12"/>
  <c r="K2" i="12"/>
  <c r="AQ4" i="12"/>
  <c r="AQ5" i="12"/>
  <c r="AQ6" i="12"/>
  <c r="AQ7" i="12"/>
  <c r="AQ8" i="12"/>
  <c r="AQ9" i="12"/>
  <c r="AQ10" i="12"/>
  <c r="AI6" i="12"/>
  <c r="AI7" i="12"/>
  <c r="AI9" i="12"/>
  <c r="AI11" i="12"/>
  <c r="H2" i="12"/>
  <c r="L2" i="12"/>
  <c r="AR4" i="12"/>
  <c r="AR5" i="12"/>
  <c r="AR6" i="12"/>
  <c r="AR7" i="12"/>
  <c r="AR8" i="12"/>
  <c r="AR9" i="12"/>
  <c r="AR10" i="12"/>
  <c r="AT10" i="12" s="1"/>
  <c r="J2" i="12"/>
  <c r="N2" i="12"/>
  <c r="AI5" i="12"/>
  <c r="AI8" i="12"/>
  <c r="AI10" i="12"/>
  <c r="I2" i="12"/>
  <c r="M2" i="12"/>
  <c r="AS4" i="12"/>
  <c r="AS5" i="12"/>
  <c r="AS6" i="12"/>
  <c r="AS7" i="12"/>
  <c r="AS8" i="12"/>
  <c r="AS9" i="12"/>
  <c r="AS10" i="9"/>
  <c r="AR5" i="11"/>
  <c r="AR7" i="11"/>
  <c r="AU7" i="11" s="1"/>
  <c r="AS4" i="11"/>
  <c r="AR6" i="11"/>
  <c r="AU6" i="11" s="1"/>
  <c r="AS10" i="11"/>
  <c r="AS6" i="11"/>
  <c r="AS8" i="11"/>
  <c r="AS7" i="11"/>
  <c r="L2" i="9"/>
  <c r="AI6" i="9"/>
  <c r="AJ6" i="9" s="1"/>
  <c r="B5" i="9" s="1"/>
  <c r="M9" i="14" s="1"/>
  <c r="AS8" i="9"/>
  <c r="AQ4" i="9"/>
  <c r="AI7" i="9"/>
  <c r="AJ7" i="9" s="1"/>
  <c r="B6" i="9" s="1"/>
  <c r="M10" i="14" s="1"/>
  <c r="AS9" i="9"/>
  <c r="N2" i="7"/>
  <c r="AQ9" i="7"/>
  <c r="I2" i="9"/>
  <c r="M2" i="9"/>
  <c r="AI5" i="9"/>
  <c r="AJ5" i="9" s="1"/>
  <c r="AQ6" i="9"/>
  <c r="AS7" i="9"/>
  <c r="AI9" i="9"/>
  <c r="AJ9" i="9" s="1"/>
  <c r="B8" i="9" s="1"/>
  <c r="M12" i="14" s="1"/>
  <c r="AQ10" i="9"/>
  <c r="AR10" i="9"/>
  <c r="AU10" i="9" s="1"/>
  <c r="AI10" i="10"/>
  <c r="AK10" i="10" s="1"/>
  <c r="C9" i="10" s="1"/>
  <c r="S13" i="14" s="1"/>
  <c r="AQ8" i="7"/>
  <c r="J2" i="9"/>
  <c r="N2" i="9"/>
  <c r="AQ5" i="9"/>
  <c r="AS6" i="9"/>
  <c r="AI8" i="9"/>
  <c r="AJ8" i="9" s="1"/>
  <c r="B7" i="9" s="1"/>
  <c r="M11" i="14" s="1"/>
  <c r="AQ9" i="9"/>
  <c r="AI11" i="10"/>
  <c r="J2" i="10"/>
  <c r="AJ6" i="13"/>
  <c r="B5" i="13" s="1"/>
  <c r="R24" i="14" s="1"/>
  <c r="AK7" i="13"/>
  <c r="C6" i="13" s="1"/>
  <c r="S25" i="14" s="1"/>
  <c r="AJ10" i="11"/>
  <c r="B9" i="11" s="1"/>
  <c r="H28" i="14" s="1"/>
  <c r="AK5" i="13"/>
  <c r="C4" i="13" s="1"/>
  <c r="S23" i="14" s="1"/>
  <c r="AK11" i="13"/>
  <c r="C10" i="13" s="1"/>
  <c r="S29" i="14" s="1"/>
  <c r="AJ8" i="13"/>
  <c r="B7" i="13" s="1"/>
  <c r="R26" i="14" s="1"/>
  <c r="AR4" i="11"/>
  <c r="AS5" i="11"/>
  <c r="AI7" i="11"/>
  <c r="AJ7" i="11" s="1"/>
  <c r="B6" i="11" s="1"/>
  <c r="H25" i="14" s="1"/>
  <c r="AR8" i="11"/>
  <c r="AU8" i="11" s="1"/>
  <c r="AS9" i="11"/>
  <c r="AU9" i="11" s="1"/>
  <c r="K2" i="11"/>
  <c r="AR10" i="11"/>
  <c r="AU10" i="11" s="1"/>
  <c r="AI6" i="10"/>
  <c r="AK6" i="10" s="1"/>
  <c r="C5" i="10" s="1"/>
  <c r="S9" i="14" s="1"/>
  <c r="AI7" i="10"/>
  <c r="AK7" i="10" s="1"/>
  <c r="C6" i="10" s="1"/>
  <c r="S10" i="14" s="1"/>
  <c r="AS10" i="7"/>
  <c r="AS5" i="7"/>
  <c r="AS7" i="7"/>
  <c r="AS9" i="7"/>
  <c r="AR6" i="7"/>
  <c r="AS4" i="7"/>
  <c r="AS6" i="7"/>
  <c r="AS8" i="7"/>
  <c r="AR4" i="9"/>
  <c r="AR5" i="9"/>
  <c r="AT5" i="9" s="1"/>
  <c r="AR6" i="9"/>
  <c r="AR7" i="9"/>
  <c r="AT7" i="9" s="1"/>
  <c r="AR8" i="9"/>
  <c r="AT8" i="9" s="1"/>
  <c r="AR9" i="9"/>
  <c r="N2" i="10"/>
  <c r="AI8" i="10"/>
  <c r="AK8" i="10" s="1"/>
  <c r="C7" i="10" s="1"/>
  <c r="S11" i="14" s="1"/>
  <c r="AR4" i="7"/>
  <c r="AR8" i="7"/>
  <c r="AR10" i="7"/>
  <c r="AR5" i="7"/>
  <c r="AR7" i="7"/>
  <c r="AU7" i="7" s="1"/>
  <c r="AI5" i="10"/>
  <c r="AK5" i="10" s="1"/>
  <c r="C4" i="10" s="1"/>
  <c r="S8" i="14" s="1"/>
  <c r="AS10" i="10"/>
  <c r="K2" i="10"/>
  <c r="AQ4" i="10"/>
  <c r="AQ5" i="10"/>
  <c r="AQ6" i="10"/>
  <c r="AQ7" i="10"/>
  <c r="AQ8" i="10"/>
  <c r="AQ9" i="10"/>
  <c r="AQ10" i="10"/>
  <c r="AJ9" i="10"/>
  <c r="H2" i="10"/>
  <c r="L2" i="10"/>
  <c r="AR4" i="10"/>
  <c r="AR5" i="10"/>
  <c r="AR6" i="10"/>
  <c r="AR7" i="10"/>
  <c r="AR8" i="10"/>
  <c r="AR9" i="10"/>
  <c r="AR10" i="10"/>
  <c r="AT10" i="10" s="1"/>
  <c r="I2" i="10"/>
  <c r="M2" i="10"/>
  <c r="AS4" i="10"/>
  <c r="AS5" i="10"/>
  <c r="AS6" i="10"/>
  <c r="AS7" i="10"/>
  <c r="AS8" i="10"/>
  <c r="AS9" i="10"/>
  <c r="B6" i="13"/>
  <c r="R25" i="14" s="1"/>
  <c r="B4" i="13"/>
  <c r="R23" i="14" s="1"/>
  <c r="AT7" i="13"/>
  <c r="AJ6" i="11"/>
  <c r="AT9" i="11"/>
  <c r="AI8" i="7"/>
  <c r="AK8" i="7" s="1"/>
  <c r="C7" i="7" s="1"/>
  <c r="I11" i="14" s="1"/>
  <c r="AI6" i="7"/>
  <c r="AK6" i="7" s="1"/>
  <c r="C5" i="7" s="1"/>
  <c r="I9" i="14" s="1"/>
  <c r="AI7" i="7"/>
  <c r="AK7" i="7" s="1"/>
  <c r="C6" i="7" s="1"/>
  <c r="I10" i="14" s="1"/>
  <c r="AI9" i="7"/>
  <c r="AJ9" i="7" s="1"/>
  <c r="B8" i="7" s="1"/>
  <c r="H12" i="14" s="1"/>
  <c r="AI10" i="7"/>
  <c r="AK10" i="7" s="1"/>
  <c r="C9" i="7" s="1"/>
  <c r="I13" i="14" s="1"/>
  <c r="AI11" i="7"/>
  <c r="AK11" i="7" s="1"/>
  <c r="C10" i="7" s="1"/>
  <c r="I14" i="14" s="1"/>
  <c r="P196" i="18" l="1"/>
  <c r="O196" i="18"/>
  <c r="A197" i="18"/>
  <c r="AJ7" i="10"/>
  <c r="AL7" i="10" s="1"/>
  <c r="D6" i="10" s="1"/>
  <c r="T10" i="14" s="1"/>
  <c r="AT6" i="13"/>
  <c r="AU7" i="13"/>
  <c r="AT8" i="13"/>
  <c r="AU7" i="12"/>
  <c r="AT6" i="12"/>
  <c r="AU9" i="12"/>
  <c r="AT8" i="12"/>
  <c r="AT6" i="7"/>
  <c r="AU9" i="9"/>
  <c r="AT4" i="9"/>
  <c r="AT4" i="11"/>
  <c r="AU5" i="11"/>
  <c r="AU5" i="12"/>
  <c r="AT4" i="12"/>
  <c r="AU8" i="13"/>
  <c r="B4" i="9"/>
  <c r="M8" i="14" s="1"/>
  <c r="AT8" i="10"/>
  <c r="AT4" i="10"/>
  <c r="AU5" i="7"/>
  <c r="AT6" i="10"/>
  <c r="AU9" i="10"/>
  <c r="AU5" i="10"/>
  <c r="AU7" i="10"/>
  <c r="AT9" i="7"/>
  <c r="AJ5" i="11"/>
  <c r="AT4" i="13"/>
  <c r="AT8" i="7"/>
  <c r="AJ11" i="9"/>
  <c r="B10" i="9" s="1"/>
  <c r="M14" i="14" s="1"/>
  <c r="AT10" i="13"/>
  <c r="AU5" i="13"/>
  <c r="AT4" i="7"/>
  <c r="AU6" i="13"/>
  <c r="AT10" i="7"/>
  <c r="AU9" i="7"/>
  <c r="AJ11" i="11"/>
  <c r="AL11" i="11" s="1"/>
  <c r="D10" i="11" s="1"/>
  <c r="J29" i="14" s="1"/>
  <c r="AK10" i="9"/>
  <c r="C9" i="9" s="1"/>
  <c r="N13" i="14" s="1"/>
  <c r="AL10" i="11"/>
  <c r="D9" i="11" s="1"/>
  <c r="J28" i="14" s="1"/>
  <c r="AK8" i="11"/>
  <c r="C7" i="11" s="1"/>
  <c r="I26" i="14" s="1"/>
  <c r="AT7" i="12"/>
  <c r="AL5" i="13"/>
  <c r="D4" i="13" s="1"/>
  <c r="T23" i="14" s="1"/>
  <c r="AJ9" i="13"/>
  <c r="B8" i="13" s="1"/>
  <c r="R27" i="14" s="1"/>
  <c r="AK9" i="11"/>
  <c r="C8" i="11" s="1"/>
  <c r="I27" i="14" s="1"/>
  <c r="AT9" i="13"/>
  <c r="AK10" i="13"/>
  <c r="C9" i="13" s="1"/>
  <c r="S28" i="14" s="1"/>
  <c r="AL7" i="13"/>
  <c r="D6" i="13" s="1"/>
  <c r="T25" i="14" s="1"/>
  <c r="AK6" i="9"/>
  <c r="C5" i="9" s="1"/>
  <c r="N9" i="14" s="1"/>
  <c r="AL6" i="13"/>
  <c r="D5" i="13" s="1"/>
  <c r="T24" i="14" s="1"/>
  <c r="AL8" i="13"/>
  <c r="D7" i="13" s="1"/>
  <c r="T26" i="14" s="1"/>
  <c r="AU10" i="12"/>
  <c r="AU6" i="12"/>
  <c r="AT7" i="11"/>
  <c r="AJ10" i="10"/>
  <c r="B9" i="10" s="1"/>
  <c r="R13" i="14" s="1"/>
  <c r="AK7" i="9"/>
  <c r="C6" i="9" s="1"/>
  <c r="N10" i="14" s="1"/>
  <c r="AK7" i="11"/>
  <c r="C6" i="11" s="1"/>
  <c r="I25" i="14" s="1"/>
  <c r="AT6" i="9"/>
  <c r="AK8" i="9"/>
  <c r="C7" i="9" s="1"/>
  <c r="N11" i="14" s="1"/>
  <c r="AK9" i="9"/>
  <c r="C8" i="9" s="1"/>
  <c r="N12" i="14" s="1"/>
  <c r="AK5" i="9"/>
  <c r="C4" i="9" s="1"/>
  <c r="N8" i="14" s="1"/>
  <c r="AJ5" i="7"/>
  <c r="AL5" i="7" s="1"/>
  <c r="AQ11" i="7"/>
  <c r="E2" i="7" s="1"/>
  <c r="H15" i="14" s="1"/>
  <c r="AQ11" i="9"/>
  <c r="E2" i="9" s="1"/>
  <c r="M15" i="14" s="1"/>
  <c r="AT10" i="9"/>
  <c r="AT6" i="11"/>
  <c r="AU8" i="12"/>
  <c r="AU4" i="12"/>
  <c r="AT5" i="12"/>
  <c r="AK9" i="12"/>
  <c r="C8" i="12" s="1"/>
  <c r="N27" i="14" s="1"/>
  <c r="AJ9" i="12"/>
  <c r="AJ5" i="12"/>
  <c r="AK5" i="12"/>
  <c r="C4" i="12" s="1"/>
  <c r="N23" i="14" s="1"/>
  <c r="AK11" i="12"/>
  <c r="C10" i="12" s="1"/>
  <c r="N29" i="14" s="1"/>
  <c r="AJ11" i="12"/>
  <c r="AJ10" i="12"/>
  <c r="B9" i="12" s="1"/>
  <c r="M28" i="14" s="1"/>
  <c r="AK10" i="12"/>
  <c r="AK7" i="12"/>
  <c r="C6" i="12" s="1"/>
  <c r="N25" i="14" s="1"/>
  <c r="AJ7" i="12"/>
  <c r="AQ11" i="12"/>
  <c r="E2" i="12" s="1"/>
  <c r="M30" i="14" s="1"/>
  <c r="AT9" i="12"/>
  <c r="AJ8" i="12"/>
  <c r="AK8" i="12"/>
  <c r="C7" i="12" s="1"/>
  <c r="N26" i="14" s="1"/>
  <c r="AK6" i="12"/>
  <c r="C5" i="12" s="1"/>
  <c r="N24" i="14" s="1"/>
  <c r="AJ6" i="12"/>
  <c r="AT5" i="11"/>
  <c r="AT8" i="11"/>
  <c r="AJ11" i="10"/>
  <c r="AK11" i="10"/>
  <c r="C10" i="10" s="1"/>
  <c r="S14" i="14" s="1"/>
  <c r="AU10" i="7"/>
  <c r="AJ6" i="10"/>
  <c r="B5" i="10" s="1"/>
  <c r="R9" i="14" s="1"/>
  <c r="AL11" i="13"/>
  <c r="D10" i="13" s="1"/>
  <c r="T29" i="14" s="1"/>
  <c r="AT10" i="11"/>
  <c r="AU4" i="11"/>
  <c r="AU8" i="9"/>
  <c r="B6" i="10"/>
  <c r="R10" i="14" s="1"/>
  <c r="AU4" i="9"/>
  <c r="AT7" i="10"/>
  <c r="AU4" i="7"/>
  <c r="AQ11" i="11"/>
  <c r="E2" i="11" s="1"/>
  <c r="H30" i="14" s="1"/>
  <c r="AT7" i="7"/>
  <c r="AJ8" i="10"/>
  <c r="AU7" i="9"/>
  <c r="AT9" i="10"/>
  <c r="AT5" i="10"/>
  <c r="AT9" i="9"/>
  <c r="AU5" i="9"/>
  <c r="AU8" i="7"/>
  <c r="AJ5" i="10"/>
  <c r="AU6" i="7"/>
  <c r="AU6" i="9"/>
  <c r="AU10" i="10"/>
  <c r="AT5" i="7"/>
  <c r="AU8" i="10"/>
  <c r="AU4" i="10"/>
  <c r="AU6" i="10"/>
  <c r="AL9" i="10"/>
  <c r="D8" i="10" s="1"/>
  <c r="T12" i="14" s="1"/>
  <c r="B8" i="10"/>
  <c r="R12" i="14" s="1"/>
  <c r="AQ11" i="10"/>
  <c r="E2" i="10" s="1"/>
  <c r="R15" i="14" s="1"/>
  <c r="B4" i="11"/>
  <c r="H23" i="14" s="1"/>
  <c r="AL5" i="11"/>
  <c r="D4" i="11" s="1"/>
  <c r="J23" i="14" s="1"/>
  <c r="AL6" i="11"/>
  <c r="D5" i="11" s="1"/>
  <c r="J24" i="14" s="1"/>
  <c r="B5" i="11"/>
  <c r="H24" i="14" s="1"/>
  <c r="AJ6" i="7"/>
  <c r="AL6" i="7" s="1"/>
  <c r="AJ7" i="7"/>
  <c r="AJ8" i="7"/>
  <c r="AL8" i="7" s="1"/>
  <c r="AJ11" i="7"/>
  <c r="AK9" i="7"/>
  <c r="AJ10" i="7"/>
  <c r="K2" i="7"/>
  <c r="S2" i="7"/>
  <c r="R2" i="7"/>
  <c r="P197" i="18" l="1"/>
  <c r="O197" i="18"/>
  <c r="A198" i="18"/>
  <c r="AU11" i="11"/>
  <c r="G2" i="11" s="1"/>
  <c r="H32" i="14" s="1"/>
  <c r="AL5" i="9"/>
  <c r="D4" i="9" s="1"/>
  <c r="O8" i="14" s="1"/>
  <c r="AT11" i="13"/>
  <c r="F2" i="13" s="1"/>
  <c r="R31" i="14" s="1"/>
  <c r="B10" i="11"/>
  <c r="H29" i="14" s="1"/>
  <c r="AU11" i="13"/>
  <c r="G2" i="13" s="1"/>
  <c r="R32" i="14" s="1"/>
  <c r="AL10" i="9"/>
  <c r="D9" i="9" s="1"/>
  <c r="O13" i="14" s="1"/>
  <c r="AL11" i="9"/>
  <c r="D10" i="9" s="1"/>
  <c r="O14" i="14" s="1"/>
  <c r="B4" i="7"/>
  <c r="H8" i="14" s="1"/>
  <c r="D4" i="7"/>
  <c r="J8" i="14" s="1"/>
  <c r="AL9" i="11"/>
  <c r="D8" i="11" s="1"/>
  <c r="J27" i="14" s="1"/>
  <c r="AL9" i="13"/>
  <c r="D8" i="13" s="1"/>
  <c r="T27" i="14" s="1"/>
  <c r="AL6" i="9"/>
  <c r="D5" i="9" s="1"/>
  <c r="O9" i="14" s="1"/>
  <c r="AL8" i="11"/>
  <c r="D7" i="11" s="1"/>
  <c r="J26" i="14" s="1"/>
  <c r="AL10" i="13"/>
  <c r="D9" i="13" s="1"/>
  <c r="T28" i="14" s="1"/>
  <c r="AL10" i="10"/>
  <c r="D9" i="10" s="1"/>
  <c r="T13" i="14" s="1"/>
  <c r="AL8" i="9"/>
  <c r="D7" i="9" s="1"/>
  <c r="O11" i="14" s="1"/>
  <c r="AL7" i="9"/>
  <c r="D6" i="9" s="1"/>
  <c r="O10" i="14" s="1"/>
  <c r="AL9" i="9"/>
  <c r="D8" i="9" s="1"/>
  <c r="O12" i="14" s="1"/>
  <c r="AT11" i="12"/>
  <c r="F2" i="12" s="1"/>
  <c r="M31" i="14" s="1"/>
  <c r="AL7" i="11"/>
  <c r="D6" i="11" s="1"/>
  <c r="J25" i="14" s="1"/>
  <c r="AT11" i="9"/>
  <c r="F2" i="9" s="1"/>
  <c r="M16" i="14" s="1"/>
  <c r="AT11" i="11"/>
  <c r="F2" i="11" s="1"/>
  <c r="H31" i="14" s="1"/>
  <c r="AU11" i="12"/>
  <c r="G2" i="12" s="1"/>
  <c r="M32" i="14" s="1"/>
  <c r="B6" i="12"/>
  <c r="M25" i="14" s="1"/>
  <c r="AL7" i="12"/>
  <c r="D6" i="12" s="1"/>
  <c r="O25" i="14" s="1"/>
  <c r="B10" i="12"/>
  <c r="M29" i="14" s="1"/>
  <c r="AL11" i="12"/>
  <c r="D10" i="12" s="1"/>
  <c r="O29" i="14" s="1"/>
  <c r="B8" i="12"/>
  <c r="M27" i="14" s="1"/>
  <c r="AL9" i="12"/>
  <c r="D8" i="12" s="1"/>
  <c r="O27" i="14" s="1"/>
  <c r="B4" i="12"/>
  <c r="M23" i="14" s="1"/>
  <c r="AL5" i="12"/>
  <c r="D4" i="12" s="1"/>
  <c r="O23" i="14" s="1"/>
  <c r="B7" i="12"/>
  <c r="M26" i="14" s="1"/>
  <c r="AL8" i="12"/>
  <c r="D7" i="12" s="1"/>
  <c r="O26" i="14" s="1"/>
  <c r="B5" i="12"/>
  <c r="M24" i="14" s="1"/>
  <c r="AL6" i="12"/>
  <c r="D5" i="12" s="1"/>
  <c r="O24" i="14" s="1"/>
  <c r="AL10" i="12"/>
  <c r="D9" i="12" s="1"/>
  <c r="O28" i="14" s="1"/>
  <c r="C9" i="12"/>
  <c r="N28" i="14" s="1"/>
  <c r="AL6" i="10"/>
  <c r="D5" i="10" s="1"/>
  <c r="T9" i="14" s="1"/>
  <c r="AU11" i="9"/>
  <c r="G2" i="9" s="1"/>
  <c r="M17" i="14" s="1"/>
  <c r="B10" i="10"/>
  <c r="R14" i="14" s="1"/>
  <c r="AL11" i="10"/>
  <c r="D10" i="10" s="1"/>
  <c r="T14" i="14" s="1"/>
  <c r="AT11" i="10"/>
  <c r="F2" i="10" s="1"/>
  <c r="R16" i="14" s="1"/>
  <c r="AT11" i="7"/>
  <c r="F2" i="7" s="1"/>
  <c r="H16" i="14" s="1"/>
  <c r="AU11" i="7"/>
  <c r="G2" i="7" s="1"/>
  <c r="H17" i="14" s="1"/>
  <c r="AL8" i="10"/>
  <c r="D7" i="10" s="1"/>
  <c r="T11" i="14" s="1"/>
  <c r="B7" i="10"/>
  <c r="R11" i="14" s="1"/>
  <c r="AU11" i="10"/>
  <c r="G2" i="10" s="1"/>
  <c r="R17" i="14" s="1"/>
  <c r="B4" i="10"/>
  <c r="R8" i="14" s="1"/>
  <c r="AL5" i="10"/>
  <c r="D4" i="10" s="1"/>
  <c r="T8" i="14" s="1"/>
  <c r="AL7" i="7"/>
  <c r="D6" i="7" s="1"/>
  <c r="J10" i="14" s="1"/>
  <c r="B6" i="7"/>
  <c r="H10" i="14" s="1"/>
  <c r="D7" i="7"/>
  <c r="J11" i="14" s="1"/>
  <c r="B7" i="7"/>
  <c r="H11" i="14" s="1"/>
  <c r="AL10" i="7"/>
  <c r="D9" i="7" s="1"/>
  <c r="J13" i="14" s="1"/>
  <c r="B9" i="7"/>
  <c r="H13" i="14" s="1"/>
  <c r="AL9" i="7"/>
  <c r="D8" i="7" s="1"/>
  <c r="J12" i="14" s="1"/>
  <c r="C8" i="7"/>
  <c r="I12" i="14" s="1"/>
  <c r="AL11" i="7"/>
  <c r="D10" i="7" s="1"/>
  <c r="J14" i="14" s="1"/>
  <c r="B10" i="7"/>
  <c r="H14" i="14" s="1"/>
  <c r="D5" i="7"/>
  <c r="J9" i="14" s="1"/>
  <c r="B5" i="7"/>
  <c r="H9" i="14" s="1"/>
  <c r="P198" i="18" l="1"/>
  <c r="O198" i="18"/>
  <c r="A199" i="18"/>
  <c r="B23" i="14"/>
  <c r="B25" i="14"/>
  <c r="B24" i="14"/>
  <c r="B29" i="14"/>
  <c r="B26" i="14"/>
  <c r="B28" i="14"/>
  <c r="B27" i="14"/>
  <c r="M2" i="7"/>
  <c r="I2" i="7"/>
  <c r="J2" i="7"/>
  <c r="P199" i="18" l="1"/>
  <c r="O199" i="18"/>
  <c r="A44" i="1"/>
  <c r="A591" i="1"/>
  <c r="A562" i="1"/>
  <c r="A563" i="1"/>
  <c r="A564" i="1"/>
  <c r="A565" i="1"/>
  <c r="M66" i="4"/>
  <c r="M65" i="4"/>
  <c r="M64" i="4"/>
  <c r="M63" i="4"/>
  <c r="M62" i="4"/>
  <c r="M61" i="4"/>
  <c r="M60" i="4"/>
  <c r="M59" i="4"/>
  <c r="M58" i="4"/>
  <c r="M57" i="4"/>
  <c r="M56" i="4"/>
  <c r="M55" i="4"/>
  <c r="M54" i="4"/>
  <c r="M53" i="4"/>
  <c r="M52" i="4"/>
  <c r="M51" i="4"/>
  <c r="M50" i="4"/>
  <c r="M49" i="4"/>
  <c r="M48" i="4"/>
  <c r="M47" i="4"/>
  <c r="M46" i="4"/>
  <c r="M45" i="4"/>
  <c r="M44" i="4"/>
  <c r="M43" i="4"/>
  <c r="M42" i="4"/>
  <c r="M41" i="4"/>
  <c r="M40" i="4"/>
  <c r="M39" i="4"/>
  <c r="M38" i="4"/>
  <c r="M37" i="4"/>
  <c r="M36" i="4"/>
  <c r="M35" i="4"/>
  <c r="M34" i="4"/>
  <c r="M33" i="4"/>
  <c r="M32" i="4"/>
  <c r="M31" i="4"/>
  <c r="M30" i="4"/>
  <c r="M29" i="4"/>
  <c r="M28" i="4"/>
  <c r="M27" i="4"/>
  <c r="M26" i="4"/>
  <c r="M25" i="4"/>
  <c r="M24" i="4"/>
  <c r="M23" i="4"/>
  <c r="M22" i="4"/>
  <c r="M21" i="4"/>
  <c r="M20" i="4"/>
  <c r="M19" i="4"/>
  <c r="M18" i="4"/>
  <c r="M17" i="4"/>
  <c r="M16" i="4"/>
  <c r="M15" i="4"/>
  <c r="M14" i="4"/>
  <c r="M13" i="4"/>
  <c r="M12" i="4"/>
  <c r="M11" i="4"/>
  <c r="M10" i="4"/>
  <c r="M8" i="4"/>
  <c r="M7" i="4"/>
  <c r="M6" i="4"/>
  <c r="M5" i="4"/>
  <c r="M4" i="4"/>
  <c r="M3" i="4"/>
  <c r="F2"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A6" i="1"/>
  <c r="C11" i="23" s="1"/>
  <c r="A578" i="1"/>
  <c r="A579" i="1"/>
  <c r="A580" i="1"/>
  <c r="A581" i="1"/>
  <c r="A582" i="1"/>
  <c r="A583" i="1"/>
  <c r="A584" i="1"/>
  <c r="A585" i="1"/>
  <c r="A586" i="1"/>
  <c r="A587" i="1"/>
  <c r="A588" i="1"/>
  <c r="A589" i="1"/>
  <c r="A590" i="1"/>
  <c r="A592" i="1"/>
  <c r="A593" i="1"/>
  <c r="A647" i="1"/>
  <c r="A660"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6" i="1"/>
  <c r="A567" i="1"/>
  <c r="A568" i="1"/>
  <c r="A569" i="1"/>
  <c r="A570" i="1"/>
  <c r="A571" i="1"/>
  <c r="A572" i="1"/>
  <c r="A573" i="1"/>
  <c r="A574" i="1"/>
  <c r="A575" i="1"/>
  <c r="A576" i="1"/>
  <c r="A577" i="1"/>
  <c r="A8" i="1"/>
  <c r="C13" i="23" s="1"/>
  <c r="A10" i="1"/>
  <c r="C15" i="23" s="1"/>
  <c r="A11" i="1"/>
  <c r="A648" i="1"/>
  <c r="A255" i="1"/>
  <c r="A254" i="1"/>
  <c r="A253" i="1"/>
  <c r="A7" i="1"/>
  <c r="C12" i="23" s="1"/>
  <c r="A12" i="1"/>
  <c r="A659" i="1"/>
  <c r="A658" i="1"/>
  <c r="A657" i="1"/>
  <c r="A656" i="1"/>
  <c r="A655" i="1"/>
  <c r="A654" i="1"/>
  <c r="A653" i="1"/>
  <c r="A652" i="1"/>
  <c r="A651" i="1"/>
  <c r="A650" i="1"/>
  <c r="A649"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E50" i="1"/>
  <c r="A48" i="1"/>
  <c r="A47" i="1"/>
  <c r="A46" i="1"/>
  <c r="A45"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9" i="1"/>
  <c r="C14" i="23" s="1"/>
  <c r="B68" i="2" l="1"/>
  <c r="D11" i="23"/>
  <c r="X26" i="4"/>
  <c r="U52" i="4" l="1"/>
  <c r="X10" i="4"/>
  <c r="X47" i="4"/>
  <c r="U13" i="4"/>
  <c r="U17" i="4"/>
  <c r="W62" i="4"/>
  <c r="W50" i="4"/>
  <c r="W38" i="4"/>
  <c r="W42" i="4"/>
  <c r="X55" i="4"/>
  <c r="W16" i="4"/>
  <c r="V4" i="4"/>
  <c r="X63" i="4"/>
  <c r="W3" i="4"/>
  <c r="W64" i="4"/>
  <c r="V52" i="4"/>
  <c r="X29" i="4"/>
  <c r="V15" i="4"/>
  <c r="X3" i="4"/>
  <c r="U64" i="4"/>
  <c r="V20" i="4"/>
  <c r="U40" i="4"/>
  <c r="U28" i="4"/>
  <c r="W59" i="4"/>
  <c r="V23" i="4"/>
  <c r="W5" i="4"/>
  <c r="V66" i="4"/>
  <c r="W54" i="4"/>
  <c r="W8" i="4"/>
  <c r="X53" i="4"/>
  <c r="X41" i="4"/>
  <c r="W29" i="4"/>
  <c r="W60" i="4"/>
  <c r="U35" i="4"/>
  <c r="V65" i="4"/>
  <c r="V53" i="4"/>
  <c r="V41" i="4"/>
  <c r="V45" i="4"/>
  <c r="U63" i="4"/>
  <c r="X15" i="4"/>
  <c r="V3" i="4"/>
  <c r="X7" i="4"/>
  <c r="X52" i="4"/>
  <c r="X40" i="4"/>
  <c r="X28" i="4"/>
  <c r="V54" i="4"/>
  <c r="V18" i="4"/>
  <c r="V55" i="4"/>
  <c r="X16" i="4"/>
  <c r="V22" i="4"/>
  <c r="V42" i="4"/>
  <c r="V30" i="4"/>
  <c r="V19" i="4"/>
  <c r="V6" i="4"/>
  <c r="U8" i="4"/>
  <c r="W21" i="4"/>
  <c r="W57" i="4"/>
  <c r="W61" i="4"/>
  <c r="W33" i="4"/>
  <c r="V27" i="4"/>
  <c r="V39" i="4"/>
  <c r="X36" i="4"/>
  <c r="W31" i="4"/>
  <c r="X9" i="4"/>
  <c r="W22" i="4"/>
  <c r="X48" i="4"/>
  <c r="X23" i="4"/>
  <c r="V31" i="4"/>
  <c r="W9" i="4"/>
  <c r="W13" i="4"/>
  <c r="V58" i="4"/>
  <c r="V46" i="4"/>
  <c r="V34" i="4"/>
  <c r="V38" i="4"/>
  <c r="V43" i="4"/>
  <c r="V12" i="4"/>
  <c r="W25" i="4"/>
  <c r="V51" i="4"/>
  <c r="X24" i="4"/>
  <c r="U60" i="4"/>
  <c r="U48" i="4"/>
  <c r="V29" i="4"/>
  <c r="U11" i="4"/>
  <c r="U24" i="4"/>
  <c r="X60" i="4"/>
  <c r="X64" i="4"/>
  <c r="U36" i="4"/>
  <c r="V10" i="4"/>
  <c r="V47" i="4"/>
  <c r="V59" i="4"/>
  <c r="V26" i="4"/>
  <c r="V62" i="4"/>
  <c r="V50" i="4"/>
  <c r="U4" i="4"/>
  <c r="W49" i="4"/>
  <c r="W37" i="4"/>
  <c r="V14" i="4"/>
  <c r="W55" i="4"/>
  <c r="U25" i="4"/>
  <c r="U61" i="4"/>
  <c r="U49" i="4"/>
  <c r="U53" i="4"/>
  <c r="U14" i="4"/>
  <c r="X51" i="4"/>
  <c r="U15" i="4"/>
  <c r="V2" i="4"/>
  <c r="V64" i="4"/>
  <c r="W52" i="4"/>
  <c r="V40" i="4"/>
  <c r="U2" i="4"/>
  <c r="U54" i="4"/>
  <c r="X18" i="4"/>
  <c r="U55" i="4"/>
  <c r="U16" i="4"/>
  <c r="X22" i="4"/>
  <c r="U42" i="4"/>
  <c r="U30" i="4"/>
  <c r="X19" i="4"/>
  <c r="U6" i="4"/>
  <c r="V8" i="4"/>
  <c r="V21" i="4"/>
  <c r="V57" i="4"/>
  <c r="V61" i="4"/>
  <c r="V33" i="4"/>
  <c r="U27" i="4"/>
  <c r="U39" i="4"/>
  <c r="U32" i="4"/>
  <c r="W17" i="4"/>
  <c r="X5" i="4"/>
  <c r="X66" i="4"/>
  <c r="V32" i="4"/>
  <c r="U23" i="4"/>
  <c r="U31" i="4"/>
  <c r="V9" i="4"/>
  <c r="V13" i="4"/>
  <c r="U58" i="4"/>
  <c r="U46" i="4"/>
  <c r="U34" i="4"/>
  <c r="U38" i="4"/>
  <c r="U43" i="4"/>
  <c r="U12" i="4"/>
  <c r="V25" i="4"/>
  <c r="U51" i="4"/>
  <c r="X20" i="4"/>
  <c r="X56" i="4"/>
  <c r="X44" i="4"/>
  <c r="X39" i="4"/>
  <c r="W11" i="4"/>
  <c r="V24" i="4"/>
  <c r="U3" i="4"/>
  <c r="V48" i="4"/>
  <c r="W36" i="4"/>
  <c r="U10" i="4"/>
  <c r="U47" i="4"/>
  <c r="U59" i="4"/>
  <c r="U26" i="4"/>
  <c r="U62" i="4"/>
  <c r="U50" i="4"/>
  <c r="W4" i="4"/>
  <c r="V49" i="4"/>
  <c r="V37" i="4"/>
  <c r="X14" i="4"/>
  <c r="W43" i="4"/>
  <c r="U21" i="4"/>
  <c r="X57" i="4"/>
  <c r="X45" i="4"/>
  <c r="X49" i="4"/>
  <c r="W27" i="4"/>
  <c r="W39" i="4"/>
  <c r="X11" i="4"/>
  <c r="W15" i="4"/>
  <c r="V60" i="4"/>
  <c r="W48" i="4"/>
  <c r="V36" i="4"/>
  <c r="X62" i="4"/>
  <c r="X34" i="4"/>
  <c r="W6" i="4"/>
  <c r="X43" i="4"/>
  <c r="U5" i="4"/>
  <c r="X50" i="4"/>
  <c r="X38" i="4"/>
  <c r="U18" i="4"/>
  <c r="W30" i="4"/>
  <c r="V16" i="4"/>
  <c r="X4" i="4"/>
  <c r="U65" i="4"/>
  <c r="X21" i="4"/>
  <c r="U41" i="4"/>
  <c r="U29" i="4"/>
  <c r="W63" i="4"/>
  <c r="W44" i="4"/>
  <c r="W28" i="4"/>
  <c r="V17" i="4"/>
  <c r="V5" i="4"/>
  <c r="U66" i="4"/>
  <c r="W56" i="4"/>
  <c r="V28" i="4"/>
  <c r="X59" i="4"/>
  <c r="X17" i="4"/>
  <c r="X31" i="4"/>
  <c r="W66" i="4"/>
  <c r="X54" i="4"/>
  <c r="X42" i="4"/>
  <c r="X46" i="4"/>
  <c r="U19" i="4"/>
  <c r="W35" i="4"/>
  <c r="X8" i="4"/>
  <c r="X27" i="4"/>
  <c r="W7" i="4"/>
  <c r="U20" i="4"/>
  <c r="V56" i="4"/>
  <c r="U33" i="4"/>
  <c r="W2" i="4"/>
  <c r="B75" i="2" s="1"/>
  <c r="V7" i="4"/>
  <c r="W20" i="4"/>
  <c r="W24" i="4"/>
  <c r="V44" i="4"/>
  <c r="X32" i="4"/>
  <c r="W23" i="4"/>
  <c r="W10" i="4"/>
  <c r="U9" i="4"/>
  <c r="U22" i="4"/>
  <c r="X58" i="4"/>
  <c r="W12" i="4"/>
  <c r="U57" i="4"/>
  <c r="U45" i="4"/>
  <c r="X33" i="4"/>
  <c r="U37" i="4"/>
  <c r="X35" i="4"/>
  <c r="W65" i="4"/>
  <c r="W53" i="4"/>
  <c r="W41" i="4"/>
  <c r="W45" i="4"/>
  <c r="V63" i="4"/>
  <c r="X2" i="4"/>
  <c r="B76" i="2" s="1"/>
  <c r="U7" i="4"/>
  <c r="V11" i="4"/>
  <c r="U56" i="4"/>
  <c r="U44" i="4"/>
  <c r="W32" i="4"/>
  <c r="W58" i="4"/>
  <c r="X30" i="4"/>
  <c r="W19" i="4"/>
  <c r="V35" i="4"/>
  <c r="W26" i="4"/>
  <c r="W46" i="4"/>
  <c r="W34" i="4"/>
  <c r="X6" i="4"/>
  <c r="W18" i="4"/>
  <c r="X12" i="4"/>
  <c r="X25" i="4"/>
  <c r="X61" i="4"/>
  <c r="X65" i="4"/>
  <c r="X37" i="4"/>
  <c r="W14" i="4"/>
  <c r="W51" i="4"/>
  <c r="W40" i="4"/>
  <c r="W47" i="4"/>
  <c r="X13" i="4"/>
  <c r="B73" i="2" l="1"/>
  <c r="B74" i="2"/>
  <c r="D11" i="17" l="1"/>
  <c r="AJ3" i="17"/>
  <c r="D14" i="17"/>
  <c r="D10" i="17"/>
  <c r="AN3" i="17"/>
  <c r="D15" i="17"/>
  <c r="D9" i="17"/>
  <c r="D13" i="17"/>
  <c r="Z3" i="17"/>
  <c r="D8" i="17"/>
  <c r="AB3" i="17"/>
  <c r="AD3" i="17"/>
  <c r="AL3" i="17"/>
  <c r="AF3" i="17"/>
  <c r="D12" i="17"/>
  <c r="AH3" i="17"/>
</calcChain>
</file>

<file path=xl/comments1.xml><?xml version="1.0" encoding="utf-8"?>
<comments xmlns="http://schemas.openxmlformats.org/spreadsheetml/2006/main">
  <authors>
    <author>playcrab</author>
  </authors>
  <commentList>
    <comment ref="A3" authorId="0" shapeId="0">
      <text>
        <r>
          <rPr>
            <b/>
            <sz val="9"/>
            <color indexed="81"/>
            <rFont val="宋体"/>
            <family val="3"/>
            <charset val="134"/>
          </rPr>
          <t>可输入或选择ID
也可输入昵称或选择昵称
若都输入，将以昵称输入为准</t>
        </r>
      </text>
    </comment>
    <comment ref="B33" authorId="0" shapeId="0">
      <text>
        <r>
          <rPr>
            <b/>
            <sz val="9"/>
            <color indexed="81"/>
            <rFont val="宋体"/>
            <family val="3"/>
            <charset val="134"/>
          </rPr>
          <t>默认该品质最大天赋值</t>
        </r>
      </text>
    </comment>
    <comment ref="B34" authorId="0" shapeId="0">
      <text>
        <r>
          <rPr>
            <b/>
            <sz val="9"/>
            <color indexed="81"/>
            <rFont val="宋体"/>
            <family val="3"/>
            <charset val="134"/>
          </rPr>
          <t>默认该品质最大天赋值</t>
        </r>
      </text>
    </comment>
    <comment ref="B35" authorId="0" shapeId="0">
      <text>
        <r>
          <rPr>
            <b/>
            <sz val="9"/>
            <color indexed="81"/>
            <rFont val="宋体"/>
            <family val="3"/>
            <charset val="134"/>
          </rPr>
          <t>默认该品质最大天赋值</t>
        </r>
      </text>
    </comment>
    <comment ref="B36" authorId="0" shapeId="0">
      <text>
        <r>
          <rPr>
            <b/>
            <sz val="9"/>
            <color indexed="81"/>
            <rFont val="宋体"/>
            <family val="3"/>
            <charset val="134"/>
          </rPr>
          <t>默认该品质最大天赋值</t>
        </r>
      </text>
    </comment>
  </commentList>
</comments>
</file>

<file path=xl/comments2.xml><?xml version="1.0" encoding="utf-8"?>
<comments xmlns="http://schemas.openxmlformats.org/spreadsheetml/2006/main">
  <authors>
    <author>playcrab</author>
  </authors>
  <commentList>
    <comment ref="AQ1" authorId="0" shapeId="0">
      <text>
        <r>
          <rPr>
            <b/>
            <sz val="9"/>
            <color indexed="81"/>
            <rFont val="宋体"/>
            <family val="3"/>
            <charset val="134"/>
          </rPr>
          <t>2:16
3:9
4:4
5：1</t>
        </r>
      </text>
    </comment>
    <comment ref="AR1" authorId="0" shapeId="0">
      <text>
        <r>
          <rPr>
            <b/>
            <sz val="9"/>
            <color indexed="81"/>
            <rFont val="宋体"/>
            <family val="3"/>
            <charset val="134"/>
          </rPr>
          <t>1:输出
2：防御
3：突击
4：远程
5：魔法</t>
        </r>
      </text>
    </comment>
    <comment ref="BT1" authorId="0" shapeId="0">
      <text>
        <r>
          <rPr>
            <b/>
            <sz val="9"/>
            <color indexed="81"/>
            <rFont val="宋体"/>
            <family val="3"/>
            <charset val="134"/>
          </rPr>
          <t>1攻击 4生命 7护甲 8破甲</t>
        </r>
      </text>
    </comment>
  </commentList>
</comments>
</file>

<file path=xl/comments3.xml><?xml version="1.0" encoding="utf-8"?>
<comments xmlns="http://schemas.openxmlformats.org/spreadsheetml/2006/main">
  <authors>
    <author>playcrab</author>
  </authors>
  <commentList>
    <comment ref="A5" authorId="0" shapeId="0">
      <text>
        <r>
          <rPr>
            <b/>
            <sz val="9"/>
            <color indexed="81"/>
            <rFont val="宋体"/>
            <family val="3"/>
            <charset val="134"/>
          </rPr>
          <t>策划配置更新于171204</t>
        </r>
      </text>
    </comment>
  </commentList>
</comments>
</file>

<file path=xl/comments4.xml><?xml version="1.0" encoding="utf-8"?>
<comments xmlns="http://schemas.openxmlformats.org/spreadsheetml/2006/main">
  <authors>
    <author>作者</author>
  </authors>
  <commentList>
    <comment ref="V4" authorId="0" shapeId="0">
      <text>
        <r>
          <rPr>
            <b/>
            <sz val="9"/>
            <color indexed="81"/>
            <rFont val="宋体"/>
            <family val="3"/>
            <charset val="134"/>
          </rPr>
          <t>作者</t>
        </r>
        <r>
          <rPr>
            <b/>
            <sz val="9"/>
            <color indexed="81"/>
            <rFont val="Tahoma"/>
            <family val="2"/>
          </rPr>
          <t>:</t>
        </r>
        <r>
          <rPr>
            <sz val="9"/>
            <color indexed="81"/>
            <rFont val="Tahoma"/>
            <family val="2"/>
          </rPr>
          <t xml:space="preserve">
1.</t>
        </r>
        <r>
          <rPr>
            <sz val="9"/>
            <color indexed="81"/>
            <rFont val="宋体"/>
            <family val="3"/>
            <charset val="134"/>
          </rPr>
          <t>攻击</t>
        </r>
        <r>
          <rPr>
            <sz val="9"/>
            <color indexed="81"/>
            <rFont val="Tahoma"/>
            <family val="2"/>
          </rPr>
          <t>_</t>
        </r>
        <r>
          <rPr>
            <sz val="9"/>
            <color indexed="81"/>
            <rFont val="宋体"/>
            <family val="3"/>
            <charset val="134"/>
          </rPr>
          <t>基础</t>
        </r>
        <r>
          <rPr>
            <sz val="9"/>
            <color indexed="81"/>
            <rFont val="Tahoma"/>
            <family val="2"/>
          </rPr>
          <t xml:space="preserve">  2.</t>
        </r>
        <r>
          <rPr>
            <sz val="9"/>
            <color indexed="81"/>
            <rFont val="宋体"/>
            <family val="3"/>
            <charset val="134"/>
          </rPr>
          <t>攻击</t>
        </r>
        <r>
          <rPr>
            <sz val="9"/>
            <color indexed="81"/>
            <rFont val="Tahoma"/>
            <family val="2"/>
          </rPr>
          <t>_%2  3.</t>
        </r>
        <r>
          <rPr>
            <sz val="9"/>
            <color indexed="81"/>
            <rFont val="宋体"/>
            <family val="3"/>
            <charset val="134"/>
          </rPr>
          <t>攻击</t>
        </r>
        <r>
          <rPr>
            <sz val="9"/>
            <color indexed="81"/>
            <rFont val="Tahoma"/>
            <family val="2"/>
          </rPr>
          <t>_</t>
        </r>
        <r>
          <rPr>
            <sz val="9"/>
            <color indexed="81"/>
            <rFont val="宋体"/>
            <family val="3"/>
            <charset val="134"/>
          </rPr>
          <t>额外</t>
        </r>
        <r>
          <rPr>
            <sz val="9"/>
            <color indexed="81"/>
            <rFont val="Tahoma"/>
            <family val="2"/>
          </rPr>
          <t xml:space="preserve">  4.</t>
        </r>
        <r>
          <rPr>
            <sz val="9"/>
            <color indexed="81"/>
            <rFont val="宋体"/>
            <family val="3"/>
            <charset val="134"/>
          </rPr>
          <t>生命</t>
        </r>
        <r>
          <rPr>
            <sz val="9"/>
            <color indexed="81"/>
            <rFont val="Tahoma"/>
            <family val="2"/>
          </rPr>
          <t>_</t>
        </r>
        <r>
          <rPr>
            <sz val="9"/>
            <color indexed="81"/>
            <rFont val="宋体"/>
            <family val="3"/>
            <charset val="134"/>
          </rPr>
          <t>基础</t>
        </r>
        <r>
          <rPr>
            <sz val="9"/>
            <color indexed="81"/>
            <rFont val="Tahoma"/>
            <family val="2"/>
          </rPr>
          <t xml:space="preserve">  5.</t>
        </r>
        <r>
          <rPr>
            <sz val="9"/>
            <color indexed="81"/>
            <rFont val="宋体"/>
            <family val="3"/>
            <charset val="134"/>
          </rPr>
          <t>生命</t>
        </r>
        <r>
          <rPr>
            <sz val="9"/>
            <color indexed="81"/>
            <rFont val="Tahoma"/>
            <family val="2"/>
          </rPr>
          <t>_%2  6.</t>
        </r>
        <r>
          <rPr>
            <sz val="9"/>
            <color indexed="81"/>
            <rFont val="宋体"/>
            <family val="3"/>
            <charset val="134"/>
          </rPr>
          <t>生命</t>
        </r>
        <r>
          <rPr>
            <sz val="9"/>
            <color indexed="81"/>
            <rFont val="Tahoma"/>
            <family val="2"/>
          </rPr>
          <t>_</t>
        </r>
        <r>
          <rPr>
            <sz val="9"/>
            <color indexed="81"/>
            <rFont val="宋体"/>
            <family val="3"/>
            <charset val="134"/>
          </rPr>
          <t>额外</t>
        </r>
        <r>
          <rPr>
            <sz val="9"/>
            <color indexed="81"/>
            <rFont val="Tahoma"/>
            <family val="2"/>
          </rPr>
          <t xml:space="preserve">  7.</t>
        </r>
        <r>
          <rPr>
            <sz val="9"/>
            <color indexed="81"/>
            <rFont val="宋体"/>
            <family val="3"/>
            <charset val="134"/>
          </rPr>
          <t>防御</t>
        </r>
        <r>
          <rPr>
            <sz val="9"/>
            <color indexed="81"/>
            <rFont val="Tahoma"/>
            <family val="2"/>
          </rPr>
          <t xml:space="preserve">  8.</t>
        </r>
        <r>
          <rPr>
            <sz val="9"/>
            <color indexed="81"/>
            <rFont val="宋体"/>
            <family val="3"/>
            <charset val="134"/>
          </rPr>
          <t>破防</t>
        </r>
        <r>
          <rPr>
            <sz val="9"/>
            <color indexed="81"/>
            <rFont val="Tahoma"/>
            <family val="2"/>
          </rPr>
          <t xml:space="preserve">  9.</t>
        </r>
        <r>
          <rPr>
            <sz val="9"/>
            <color indexed="81"/>
            <rFont val="宋体"/>
            <family val="3"/>
            <charset val="134"/>
          </rPr>
          <t>暴击值</t>
        </r>
        <r>
          <rPr>
            <sz val="9"/>
            <color indexed="81"/>
            <rFont val="Tahoma"/>
            <family val="2"/>
          </rPr>
          <t xml:space="preserve">  10.</t>
        </r>
        <r>
          <rPr>
            <sz val="9"/>
            <color indexed="81"/>
            <rFont val="宋体"/>
            <family val="3"/>
            <charset val="134"/>
          </rPr>
          <t>暴伤</t>
        </r>
        <r>
          <rPr>
            <sz val="9"/>
            <color indexed="81"/>
            <rFont val="Tahoma"/>
            <family val="2"/>
          </rPr>
          <t>_%  11.</t>
        </r>
        <r>
          <rPr>
            <sz val="9"/>
            <color indexed="81"/>
            <rFont val="宋体"/>
            <family val="3"/>
            <charset val="134"/>
          </rPr>
          <t>韧性值</t>
        </r>
        <r>
          <rPr>
            <sz val="9"/>
            <color indexed="81"/>
            <rFont val="Tahoma"/>
            <family val="2"/>
          </rPr>
          <t xml:space="preserve">  12.</t>
        </r>
        <r>
          <rPr>
            <sz val="9"/>
            <color indexed="81"/>
            <rFont val="宋体"/>
            <family val="3"/>
            <charset val="134"/>
          </rPr>
          <t>闪避值</t>
        </r>
        <r>
          <rPr>
            <sz val="9"/>
            <color indexed="81"/>
            <rFont val="Tahoma"/>
            <family val="2"/>
          </rPr>
          <t xml:space="preserve">  13.</t>
        </r>
        <r>
          <rPr>
            <sz val="9"/>
            <color indexed="81"/>
            <rFont val="宋体"/>
            <family val="3"/>
            <charset val="134"/>
          </rPr>
          <t>命中值</t>
        </r>
        <r>
          <rPr>
            <sz val="9"/>
            <color indexed="81"/>
            <rFont val="Tahoma"/>
            <family val="2"/>
          </rPr>
          <t xml:space="preserve">  14.</t>
        </r>
        <r>
          <rPr>
            <sz val="9"/>
            <color indexed="81"/>
            <rFont val="宋体"/>
            <family val="3"/>
            <charset val="134"/>
          </rPr>
          <t>攻速%</t>
        </r>
        <r>
          <rPr>
            <sz val="9"/>
            <color indexed="81"/>
            <rFont val="Tahoma"/>
            <family val="2"/>
          </rPr>
          <t xml:space="preserve">  15.HOT  16.</t>
        </r>
        <r>
          <rPr>
            <sz val="9"/>
            <color indexed="81"/>
            <rFont val="宋体"/>
            <family val="3"/>
            <charset val="134"/>
          </rPr>
          <t>治疗值</t>
        </r>
        <r>
          <rPr>
            <sz val="9"/>
            <color indexed="81"/>
            <rFont val="Tahoma"/>
            <family val="2"/>
          </rPr>
          <t xml:space="preserve">  17.</t>
        </r>
        <r>
          <rPr>
            <sz val="9"/>
            <color indexed="81"/>
            <rFont val="宋体"/>
            <family val="3"/>
            <charset val="134"/>
          </rPr>
          <t>治疗</t>
        </r>
        <r>
          <rPr>
            <sz val="9"/>
            <color indexed="81"/>
            <rFont val="Tahoma"/>
            <family val="2"/>
          </rPr>
          <t>_%  18.</t>
        </r>
        <r>
          <rPr>
            <sz val="9"/>
            <color indexed="81"/>
            <rFont val="宋体"/>
            <family val="3"/>
            <charset val="134"/>
          </rPr>
          <t>被治疗值</t>
        </r>
        <r>
          <rPr>
            <sz val="9"/>
            <color indexed="81"/>
            <rFont val="Tahoma"/>
            <family val="2"/>
          </rPr>
          <t xml:space="preserve">  19.</t>
        </r>
        <r>
          <rPr>
            <sz val="9"/>
            <color indexed="81"/>
            <rFont val="宋体"/>
            <family val="3"/>
            <charset val="134"/>
          </rPr>
          <t>被治疗</t>
        </r>
        <r>
          <rPr>
            <sz val="9"/>
            <color indexed="81"/>
            <rFont val="Tahoma"/>
            <family val="2"/>
          </rPr>
          <t>_%  20.</t>
        </r>
        <r>
          <rPr>
            <sz val="9"/>
            <color indexed="81"/>
            <rFont val="宋体"/>
            <family val="3"/>
            <charset val="134"/>
          </rPr>
          <t>兵团伤害</t>
        </r>
        <r>
          <rPr>
            <sz val="9"/>
            <color indexed="81"/>
            <rFont val="Tahoma"/>
            <family val="2"/>
          </rPr>
          <t>_%  20.</t>
        </r>
        <r>
          <rPr>
            <sz val="9"/>
            <color indexed="81"/>
            <rFont val="宋体"/>
            <family val="3"/>
            <charset val="134"/>
          </rPr>
          <t>神圣伤害</t>
        </r>
        <r>
          <rPr>
            <sz val="9"/>
            <color indexed="81"/>
            <rFont val="Tahoma"/>
            <family val="2"/>
          </rPr>
          <t xml:space="preserve">  21.</t>
        </r>
        <r>
          <rPr>
            <sz val="9"/>
            <color indexed="81"/>
            <rFont val="宋体"/>
            <family val="3"/>
            <charset val="134"/>
          </rPr>
          <t>兵团免伤</t>
        </r>
        <r>
          <rPr>
            <sz val="9"/>
            <color indexed="81"/>
            <rFont val="Tahoma"/>
            <family val="2"/>
          </rPr>
          <t>_%  21.</t>
        </r>
        <r>
          <rPr>
            <sz val="9"/>
            <color indexed="81"/>
            <rFont val="宋体"/>
            <family val="3"/>
            <charset val="134"/>
          </rPr>
          <t>神圣减伤</t>
        </r>
        <r>
          <rPr>
            <sz val="9"/>
            <color indexed="81"/>
            <rFont val="Tahoma"/>
            <family val="2"/>
          </rPr>
          <t xml:space="preserve">  22.</t>
        </r>
        <r>
          <rPr>
            <sz val="9"/>
            <color indexed="81"/>
            <rFont val="宋体"/>
            <family val="3"/>
            <charset val="134"/>
          </rPr>
          <t>吸血</t>
        </r>
        <r>
          <rPr>
            <sz val="9"/>
            <color indexed="81"/>
            <rFont val="Tahoma"/>
            <family val="2"/>
          </rPr>
          <t>_</t>
        </r>
        <r>
          <rPr>
            <sz val="9"/>
            <color indexed="81"/>
            <rFont val="宋体"/>
            <family val="3"/>
            <charset val="134"/>
          </rPr>
          <t>额外</t>
        </r>
        <r>
          <rPr>
            <sz val="9"/>
            <color indexed="81"/>
            <rFont val="Tahoma"/>
            <family val="2"/>
          </rPr>
          <t xml:space="preserve">  23.</t>
        </r>
        <r>
          <rPr>
            <sz val="9"/>
            <color indexed="81"/>
            <rFont val="宋体"/>
            <family val="3"/>
            <charset val="134"/>
          </rPr>
          <t>吸血</t>
        </r>
        <r>
          <rPr>
            <sz val="9"/>
            <color indexed="81"/>
            <rFont val="Tahoma"/>
            <family val="2"/>
          </rPr>
          <t>_%  24.</t>
        </r>
        <r>
          <rPr>
            <sz val="9"/>
            <color indexed="81"/>
            <rFont val="宋体"/>
            <family val="3"/>
            <charset val="134"/>
          </rPr>
          <t>反弹</t>
        </r>
        <r>
          <rPr>
            <sz val="9"/>
            <color indexed="81"/>
            <rFont val="Tahoma"/>
            <family val="2"/>
          </rPr>
          <t>_</t>
        </r>
        <r>
          <rPr>
            <sz val="9"/>
            <color indexed="81"/>
            <rFont val="宋体"/>
            <family val="3"/>
            <charset val="134"/>
          </rPr>
          <t>额外</t>
        </r>
        <r>
          <rPr>
            <sz val="9"/>
            <color indexed="81"/>
            <rFont val="Tahoma"/>
            <family val="2"/>
          </rPr>
          <t xml:space="preserve">  25.</t>
        </r>
        <r>
          <rPr>
            <sz val="9"/>
            <color indexed="81"/>
            <rFont val="宋体"/>
            <family val="3"/>
            <charset val="134"/>
          </rPr>
          <t>反弹</t>
        </r>
        <r>
          <rPr>
            <sz val="9"/>
            <color indexed="81"/>
            <rFont val="Tahoma"/>
            <family val="2"/>
          </rPr>
          <t>_%  26.</t>
        </r>
        <r>
          <rPr>
            <sz val="9"/>
            <color indexed="81"/>
            <rFont val="宋体"/>
            <family val="3"/>
            <charset val="134"/>
          </rPr>
          <t>物理抗性</t>
        </r>
        <r>
          <rPr>
            <sz val="9"/>
            <color indexed="81"/>
            <rFont val="Tahoma"/>
            <family val="2"/>
          </rPr>
          <t>_%1  27.</t>
        </r>
        <r>
          <rPr>
            <sz val="9"/>
            <color indexed="81"/>
            <rFont val="宋体"/>
            <family val="3"/>
            <charset val="134"/>
          </rPr>
          <t>火系抗性</t>
        </r>
        <r>
          <rPr>
            <sz val="9"/>
            <color indexed="81"/>
            <rFont val="Tahoma"/>
            <family val="2"/>
          </rPr>
          <t>_%1  28.</t>
        </r>
        <r>
          <rPr>
            <sz val="9"/>
            <color indexed="81"/>
            <rFont val="宋体"/>
            <family val="3"/>
            <charset val="134"/>
          </rPr>
          <t>水系抗性</t>
        </r>
        <r>
          <rPr>
            <sz val="9"/>
            <color indexed="81"/>
            <rFont val="Tahoma"/>
            <family val="2"/>
          </rPr>
          <t>_%1  29.</t>
        </r>
        <r>
          <rPr>
            <sz val="9"/>
            <color indexed="81"/>
            <rFont val="宋体"/>
            <family val="3"/>
            <charset val="134"/>
          </rPr>
          <t>气系抗性</t>
        </r>
        <r>
          <rPr>
            <sz val="9"/>
            <color indexed="81"/>
            <rFont val="Tahoma"/>
            <family val="2"/>
          </rPr>
          <t>_%1  30.</t>
        </r>
        <r>
          <rPr>
            <sz val="9"/>
            <color indexed="81"/>
            <rFont val="宋体"/>
            <family val="3"/>
            <charset val="134"/>
          </rPr>
          <t>土系抗性</t>
        </r>
        <r>
          <rPr>
            <sz val="9"/>
            <color indexed="81"/>
            <rFont val="Tahoma"/>
            <family val="2"/>
          </rPr>
          <t>_%1  31.</t>
        </r>
        <r>
          <rPr>
            <sz val="9"/>
            <color indexed="81"/>
            <rFont val="宋体"/>
            <family val="3"/>
            <charset val="134"/>
          </rPr>
          <t>移动速度</t>
        </r>
        <r>
          <rPr>
            <sz val="9"/>
            <color indexed="81"/>
            <rFont val="Tahoma"/>
            <family val="2"/>
          </rPr>
          <t xml:space="preserve">  32.</t>
        </r>
        <r>
          <rPr>
            <sz val="9"/>
            <color indexed="81"/>
            <rFont val="宋体"/>
            <family val="3"/>
            <charset val="134"/>
          </rPr>
          <t>全部抗性</t>
        </r>
        <r>
          <rPr>
            <sz val="9"/>
            <color indexed="81"/>
            <rFont val="Tahoma"/>
            <family val="2"/>
          </rPr>
          <t>_%1  33.</t>
        </r>
        <r>
          <rPr>
            <sz val="9"/>
            <color indexed="81"/>
            <rFont val="宋体"/>
            <family val="3"/>
            <charset val="134"/>
          </rPr>
          <t>士气</t>
        </r>
        <r>
          <rPr>
            <sz val="9"/>
            <color indexed="81"/>
            <rFont val="Tahoma"/>
            <family val="2"/>
          </rPr>
          <t xml:space="preserve">  34.</t>
        </r>
        <r>
          <rPr>
            <sz val="9"/>
            <color indexed="81"/>
            <rFont val="宋体"/>
            <family val="3"/>
            <charset val="134"/>
          </rPr>
          <t>攻击范围</t>
        </r>
        <r>
          <rPr>
            <sz val="9"/>
            <color indexed="81"/>
            <rFont val="Tahoma"/>
            <family val="2"/>
          </rPr>
          <t xml:space="preserve">  37.</t>
        </r>
        <r>
          <rPr>
            <sz val="9"/>
            <color indexed="81"/>
            <rFont val="宋体"/>
            <family val="3"/>
            <charset val="134"/>
          </rPr>
          <t>防御成长</t>
        </r>
        <r>
          <rPr>
            <sz val="9"/>
            <color indexed="81"/>
            <rFont val="Tahoma"/>
            <family val="2"/>
          </rPr>
          <t xml:space="preserve">  38.</t>
        </r>
        <r>
          <rPr>
            <sz val="9"/>
            <color indexed="81"/>
            <rFont val="宋体"/>
            <family val="3"/>
            <charset val="134"/>
          </rPr>
          <t>防御成长</t>
        </r>
        <r>
          <rPr>
            <sz val="9"/>
            <color indexed="81"/>
            <rFont val="Tahoma"/>
            <family val="2"/>
          </rPr>
          <t xml:space="preserve">  39.</t>
        </r>
        <r>
          <rPr>
            <sz val="9"/>
            <color indexed="81"/>
            <rFont val="宋体"/>
            <family val="3"/>
            <charset val="134"/>
          </rPr>
          <t>物理抗性</t>
        </r>
        <r>
          <rPr>
            <sz val="9"/>
            <color indexed="81"/>
            <rFont val="Tahoma"/>
            <family val="2"/>
          </rPr>
          <t>_%2  40.</t>
        </r>
        <r>
          <rPr>
            <sz val="9"/>
            <color indexed="81"/>
            <rFont val="宋体"/>
            <family val="3"/>
            <charset val="134"/>
          </rPr>
          <t>火系抗性</t>
        </r>
        <r>
          <rPr>
            <sz val="9"/>
            <color indexed="81"/>
            <rFont val="Tahoma"/>
            <family val="2"/>
          </rPr>
          <t>_%2  41.</t>
        </r>
        <r>
          <rPr>
            <sz val="9"/>
            <color indexed="81"/>
            <rFont val="宋体"/>
            <family val="3"/>
            <charset val="134"/>
          </rPr>
          <t>水系抗性</t>
        </r>
        <r>
          <rPr>
            <sz val="9"/>
            <color indexed="81"/>
            <rFont val="Tahoma"/>
            <family val="2"/>
          </rPr>
          <t>_%2  42.</t>
        </r>
        <r>
          <rPr>
            <sz val="9"/>
            <color indexed="81"/>
            <rFont val="宋体"/>
            <family val="3"/>
            <charset val="134"/>
          </rPr>
          <t>气系抗性</t>
        </r>
        <r>
          <rPr>
            <sz val="9"/>
            <color indexed="81"/>
            <rFont val="Tahoma"/>
            <family val="2"/>
          </rPr>
          <t>_%2  43.</t>
        </r>
        <r>
          <rPr>
            <sz val="9"/>
            <color indexed="81"/>
            <rFont val="宋体"/>
            <family val="3"/>
            <charset val="134"/>
          </rPr>
          <t>土系抗性</t>
        </r>
        <r>
          <rPr>
            <sz val="9"/>
            <color indexed="81"/>
            <rFont val="Tahoma"/>
            <family val="2"/>
          </rPr>
          <t>_%2  44.</t>
        </r>
        <r>
          <rPr>
            <sz val="9"/>
            <color indexed="81"/>
            <rFont val="宋体"/>
            <family val="3"/>
            <charset val="134"/>
          </rPr>
          <t>全部抗性</t>
        </r>
        <r>
          <rPr>
            <sz val="9"/>
            <color indexed="81"/>
            <rFont val="Tahoma"/>
            <family val="2"/>
          </rPr>
          <t>_%2  45.</t>
        </r>
        <r>
          <rPr>
            <sz val="9"/>
            <color indexed="81"/>
            <rFont val="宋体"/>
            <family val="3"/>
            <charset val="134"/>
          </rPr>
          <t>物理抗性</t>
        </r>
        <r>
          <rPr>
            <sz val="9"/>
            <color indexed="81"/>
            <rFont val="Tahoma"/>
            <family val="2"/>
          </rPr>
          <t>_%3  46.</t>
        </r>
        <r>
          <rPr>
            <sz val="9"/>
            <color indexed="81"/>
            <rFont val="宋体"/>
            <family val="3"/>
            <charset val="134"/>
          </rPr>
          <t>火系抗性</t>
        </r>
        <r>
          <rPr>
            <sz val="9"/>
            <color indexed="81"/>
            <rFont val="Tahoma"/>
            <family val="2"/>
          </rPr>
          <t>_%3  47.</t>
        </r>
        <r>
          <rPr>
            <sz val="9"/>
            <color indexed="81"/>
            <rFont val="宋体"/>
            <family val="3"/>
            <charset val="134"/>
          </rPr>
          <t>水系抗性</t>
        </r>
        <r>
          <rPr>
            <sz val="9"/>
            <color indexed="81"/>
            <rFont val="Tahoma"/>
            <family val="2"/>
          </rPr>
          <t>_%3  48.</t>
        </r>
        <r>
          <rPr>
            <sz val="9"/>
            <color indexed="81"/>
            <rFont val="宋体"/>
            <family val="3"/>
            <charset val="134"/>
          </rPr>
          <t>气系抗性</t>
        </r>
        <r>
          <rPr>
            <sz val="9"/>
            <color indexed="81"/>
            <rFont val="Tahoma"/>
            <family val="2"/>
          </rPr>
          <t>_%3  49.</t>
        </r>
        <r>
          <rPr>
            <sz val="9"/>
            <color indexed="81"/>
            <rFont val="宋体"/>
            <family val="3"/>
            <charset val="134"/>
          </rPr>
          <t>土系抗性</t>
        </r>
        <r>
          <rPr>
            <sz val="9"/>
            <color indexed="81"/>
            <rFont val="Tahoma"/>
            <family val="2"/>
          </rPr>
          <t>_%3  50.</t>
        </r>
        <r>
          <rPr>
            <sz val="9"/>
            <color indexed="81"/>
            <rFont val="宋体"/>
            <family val="3"/>
            <charset val="134"/>
          </rPr>
          <t>全部抗性</t>
        </r>
        <r>
          <rPr>
            <sz val="9"/>
            <color indexed="81"/>
            <rFont val="Tahoma"/>
            <family val="2"/>
          </rPr>
          <t>_%3  51.</t>
        </r>
        <r>
          <rPr>
            <sz val="9"/>
            <color indexed="81"/>
            <rFont val="宋体"/>
            <family val="3"/>
            <charset val="134"/>
          </rPr>
          <t>火系免伤</t>
        </r>
        <r>
          <rPr>
            <sz val="9"/>
            <color indexed="81"/>
            <rFont val="Tahoma"/>
            <family val="2"/>
          </rPr>
          <t>_%  51.</t>
        </r>
        <r>
          <rPr>
            <sz val="9"/>
            <color indexed="81"/>
            <rFont val="宋体"/>
            <family val="3"/>
            <charset val="134"/>
          </rPr>
          <t>土系免伤</t>
        </r>
        <r>
          <rPr>
            <sz val="9"/>
            <color indexed="81"/>
            <rFont val="Tahoma"/>
            <family val="2"/>
          </rPr>
          <t>_%  52.</t>
        </r>
        <r>
          <rPr>
            <sz val="9"/>
            <color indexed="81"/>
            <rFont val="宋体"/>
            <family val="3"/>
            <charset val="134"/>
          </rPr>
          <t>水系免伤</t>
        </r>
        <r>
          <rPr>
            <sz val="9"/>
            <color indexed="81"/>
            <rFont val="Tahoma"/>
            <family val="2"/>
          </rPr>
          <t>_%  53.</t>
        </r>
        <r>
          <rPr>
            <sz val="9"/>
            <color indexed="81"/>
            <rFont val="宋体"/>
            <family val="3"/>
            <charset val="134"/>
          </rPr>
          <t>气系免伤</t>
        </r>
        <r>
          <rPr>
            <sz val="9"/>
            <color indexed="81"/>
            <rFont val="Tahoma"/>
            <family val="2"/>
          </rPr>
          <t>_%  55.</t>
        </r>
        <r>
          <rPr>
            <sz val="9"/>
            <color indexed="81"/>
            <rFont val="宋体"/>
            <family val="3"/>
            <charset val="134"/>
          </rPr>
          <t>全部免伤</t>
        </r>
        <r>
          <rPr>
            <sz val="9"/>
            <color indexed="81"/>
            <rFont val="Tahoma"/>
            <family val="2"/>
          </rPr>
          <t>_%  56.</t>
        </r>
        <r>
          <rPr>
            <sz val="9"/>
            <color indexed="81"/>
            <rFont val="宋体"/>
            <family val="3"/>
            <charset val="134"/>
          </rPr>
          <t>法术免伤</t>
        </r>
        <r>
          <rPr>
            <sz val="9"/>
            <color indexed="81"/>
            <rFont val="Tahoma"/>
            <family val="2"/>
          </rPr>
          <t>_</t>
        </r>
        <r>
          <rPr>
            <sz val="9"/>
            <color indexed="81"/>
            <rFont val="宋体"/>
            <family val="3"/>
            <charset val="134"/>
          </rPr>
          <t>额外</t>
        </r>
        <r>
          <rPr>
            <sz val="9"/>
            <color indexed="81"/>
            <rFont val="Tahoma"/>
            <family val="2"/>
          </rPr>
          <t xml:space="preserve"> 57.</t>
        </r>
        <r>
          <rPr>
            <sz val="9"/>
            <color indexed="81"/>
            <rFont val="宋体"/>
            <family val="3"/>
            <charset val="134"/>
          </rPr>
          <t>阈值</t>
        </r>
        <r>
          <rPr>
            <sz val="9"/>
            <color indexed="81"/>
            <rFont val="Tahoma"/>
            <family val="2"/>
          </rPr>
          <t xml:space="preserve"> 58.</t>
        </r>
        <r>
          <rPr>
            <sz val="9"/>
            <color indexed="81"/>
            <rFont val="宋体"/>
            <family val="3"/>
            <charset val="134"/>
          </rPr>
          <t>阈值减伤%</t>
        </r>
        <r>
          <rPr>
            <sz val="9"/>
            <color indexed="81"/>
            <rFont val="Tahoma"/>
            <family val="2"/>
          </rPr>
          <t xml:space="preserve"> 99</t>
        </r>
        <r>
          <rPr>
            <sz val="9"/>
            <color indexed="81"/>
            <rFont val="宋体"/>
            <family val="3"/>
            <charset val="134"/>
          </rPr>
          <t>护盾</t>
        </r>
        <r>
          <rPr>
            <sz val="9"/>
            <color indexed="81"/>
            <rFont val="Tahoma"/>
            <family val="2"/>
          </rPr>
          <t xml:space="preserve"> 100 </t>
        </r>
        <r>
          <rPr>
            <sz val="9"/>
            <color indexed="81"/>
            <rFont val="宋体"/>
            <family val="3"/>
            <charset val="134"/>
          </rPr>
          <t>护盾</t>
        </r>
        <r>
          <rPr>
            <sz val="9"/>
            <color indexed="81"/>
            <rFont val="Tahoma"/>
            <family val="2"/>
          </rPr>
          <t>_%</t>
        </r>
      </text>
    </comment>
  </commentList>
</comments>
</file>

<file path=xl/comments5.xml><?xml version="1.0" encoding="utf-8"?>
<comments xmlns="http://schemas.openxmlformats.org/spreadsheetml/2006/main">
  <authors>
    <author>作者</author>
    <author>USER-</author>
    <author>聂新宇</author>
  </authors>
  <commentList>
    <comment ref="AQ3" authorId="0" shapeId="0">
      <text>
        <r>
          <rPr>
            <b/>
            <sz val="9"/>
            <color indexed="81"/>
            <rFont val="宋体"/>
            <family val="3"/>
            <charset val="134"/>
          </rPr>
          <t>作者:</t>
        </r>
        <r>
          <rPr>
            <sz val="9"/>
            <color indexed="81"/>
            <rFont val="宋体"/>
            <family val="3"/>
            <charset val="134"/>
          </rPr>
          <t xml:space="preserve">
1:元素
2:自然
3:奥术
4:黑暗
5:光明
</t>
        </r>
      </text>
    </comment>
    <comment ref="BI4" authorId="1" shapeId="0">
      <text>
        <r>
          <rPr>
            <b/>
            <sz val="9"/>
            <color indexed="81"/>
            <rFont val="Tahoma"/>
            <family val="2"/>
          </rPr>
          <t>1:</t>
        </r>
        <r>
          <rPr>
            <b/>
            <sz val="9"/>
            <color indexed="81"/>
            <rFont val="宋体"/>
            <family val="3"/>
            <charset val="134"/>
          </rPr>
          <t>如果目标体型大于等于</t>
        </r>
        <r>
          <rPr>
            <b/>
            <sz val="9"/>
            <color indexed="81"/>
            <rFont val="Tahoma"/>
            <family val="2"/>
          </rPr>
          <t xml:space="preserve"> 1:</t>
        </r>
        <r>
          <rPr>
            <b/>
            <sz val="9"/>
            <color indexed="81"/>
            <rFont val="宋体"/>
            <family val="3"/>
            <charset val="134"/>
          </rPr>
          <t>微型</t>
        </r>
        <r>
          <rPr>
            <b/>
            <sz val="9"/>
            <color indexed="81"/>
            <rFont val="Tahoma"/>
            <family val="2"/>
          </rPr>
          <t xml:space="preserve"> 2:</t>
        </r>
        <r>
          <rPr>
            <b/>
            <sz val="9"/>
            <color indexed="81"/>
            <rFont val="宋体"/>
            <family val="3"/>
            <charset val="134"/>
          </rPr>
          <t>小型</t>
        </r>
        <r>
          <rPr>
            <b/>
            <sz val="9"/>
            <color indexed="81"/>
            <rFont val="Tahoma"/>
            <family val="2"/>
          </rPr>
          <t xml:space="preserve"> 3:</t>
        </r>
        <r>
          <rPr>
            <b/>
            <sz val="9"/>
            <color indexed="81"/>
            <rFont val="宋体"/>
            <family val="3"/>
            <charset val="134"/>
          </rPr>
          <t>中型</t>
        </r>
        <r>
          <rPr>
            <b/>
            <sz val="9"/>
            <color indexed="81"/>
            <rFont val="Tahoma"/>
            <family val="2"/>
          </rPr>
          <t xml:space="preserve"> 4</t>
        </r>
        <r>
          <rPr>
            <b/>
            <sz val="9"/>
            <color indexed="81"/>
            <rFont val="宋体"/>
            <family val="3"/>
            <charset val="134"/>
          </rPr>
          <t>：大型</t>
        </r>
        <r>
          <rPr>
            <b/>
            <sz val="9"/>
            <color indexed="81"/>
            <rFont val="Tahoma"/>
            <family val="2"/>
          </rPr>
          <t xml:space="preserve"> 5</t>
        </r>
        <r>
          <rPr>
            <b/>
            <sz val="9"/>
            <color indexed="81"/>
            <rFont val="宋体"/>
            <family val="3"/>
            <charset val="134"/>
          </rPr>
          <t>：巨型</t>
        </r>
        <r>
          <rPr>
            <b/>
            <sz val="9"/>
            <color indexed="81"/>
            <rFont val="Tahoma"/>
            <family val="2"/>
          </rPr>
          <t xml:space="preserve"> 6</t>
        </r>
        <r>
          <rPr>
            <b/>
            <sz val="9"/>
            <color indexed="81"/>
            <rFont val="宋体"/>
            <family val="3"/>
            <charset val="134"/>
          </rPr>
          <t>：自己</t>
        </r>
        <r>
          <rPr>
            <sz val="9"/>
            <color indexed="81"/>
            <rFont val="宋体"/>
            <family val="3"/>
            <charset val="134"/>
          </rPr>
          <t xml:space="preserve">
</t>
        </r>
        <r>
          <rPr>
            <sz val="9"/>
            <color indexed="81"/>
            <rFont val="Tahoma"/>
            <family val="2"/>
          </rPr>
          <t>2:</t>
        </r>
        <r>
          <rPr>
            <sz val="9"/>
            <color indexed="81"/>
            <rFont val="宋体"/>
            <family val="3"/>
            <charset val="134"/>
          </rPr>
          <t>如果目标体型小于等于</t>
        </r>
        <r>
          <rPr>
            <sz val="9"/>
            <color indexed="81"/>
            <rFont val="Tahoma"/>
            <family val="2"/>
          </rPr>
          <t xml:space="preserve"> 1:</t>
        </r>
        <r>
          <rPr>
            <sz val="9"/>
            <color indexed="81"/>
            <rFont val="宋体"/>
            <family val="3"/>
            <charset val="134"/>
          </rPr>
          <t>微型</t>
        </r>
        <r>
          <rPr>
            <sz val="9"/>
            <color indexed="81"/>
            <rFont val="Tahoma"/>
            <family val="2"/>
          </rPr>
          <t xml:space="preserve"> 2:</t>
        </r>
        <r>
          <rPr>
            <sz val="9"/>
            <color indexed="81"/>
            <rFont val="宋体"/>
            <family val="3"/>
            <charset val="134"/>
          </rPr>
          <t>小型</t>
        </r>
        <r>
          <rPr>
            <sz val="9"/>
            <color indexed="81"/>
            <rFont val="Tahoma"/>
            <family val="2"/>
          </rPr>
          <t xml:space="preserve"> 3:</t>
        </r>
        <r>
          <rPr>
            <sz val="9"/>
            <color indexed="81"/>
            <rFont val="宋体"/>
            <family val="3"/>
            <charset val="134"/>
          </rPr>
          <t>中型</t>
        </r>
        <r>
          <rPr>
            <sz val="9"/>
            <color indexed="81"/>
            <rFont val="Tahoma"/>
            <family val="2"/>
          </rPr>
          <t xml:space="preserve"> 4</t>
        </r>
        <r>
          <rPr>
            <sz val="9"/>
            <color indexed="81"/>
            <rFont val="宋体"/>
            <family val="3"/>
            <charset val="134"/>
          </rPr>
          <t>：大型</t>
        </r>
        <r>
          <rPr>
            <sz val="9"/>
            <color indexed="81"/>
            <rFont val="Tahoma"/>
            <family val="2"/>
          </rPr>
          <t xml:space="preserve"> 5</t>
        </r>
        <r>
          <rPr>
            <sz val="9"/>
            <color indexed="81"/>
            <rFont val="宋体"/>
            <family val="3"/>
            <charset val="134"/>
          </rPr>
          <t>：巨型</t>
        </r>
        <r>
          <rPr>
            <sz val="9"/>
            <color indexed="81"/>
            <rFont val="Tahoma"/>
            <family val="2"/>
          </rPr>
          <t xml:space="preserve"> 6</t>
        </r>
        <r>
          <rPr>
            <sz val="9"/>
            <color indexed="81"/>
            <rFont val="宋体"/>
            <family val="3"/>
            <charset val="134"/>
          </rPr>
          <t xml:space="preserve">：自己
</t>
        </r>
        <r>
          <rPr>
            <sz val="9"/>
            <color indexed="81"/>
            <rFont val="Tahoma"/>
            <family val="2"/>
          </rPr>
          <t>3</t>
        </r>
        <r>
          <rPr>
            <sz val="9"/>
            <color indexed="81"/>
            <rFont val="宋体"/>
            <family val="3"/>
            <charset val="134"/>
          </rPr>
          <t>如果天气</t>
        </r>
        <r>
          <rPr>
            <sz val="9"/>
            <color indexed="81"/>
            <rFont val="Tahoma"/>
            <family val="2"/>
          </rPr>
          <t xml:space="preserve"> 1:</t>
        </r>
        <r>
          <rPr>
            <sz val="9"/>
            <color indexed="81"/>
            <rFont val="宋体"/>
            <family val="3"/>
            <charset val="134"/>
          </rPr>
          <t>白天</t>
        </r>
        <r>
          <rPr>
            <sz val="9"/>
            <color indexed="81"/>
            <rFont val="Tahoma"/>
            <family val="2"/>
          </rPr>
          <t xml:space="preserve"> 2</t>
        </r>
        <r>
          <rPr>
            <sz val="9"/>
            <color indexed="81"/>
            <rFont val="宋体"/>
            <family val="3"/>
            <charset val="134"/>
          </rPr>
          <t xml:space="preserve">：夜晚
</t>
        </r>
        <r>
          <rPr>
            <sz val="9"/>
            <color indexed="81"/>
            <rFont val="Tahoma"/>
            <family val="2"/>
          </rPr>
          <t>4</t>
        </r>
        <r>
          <rPr>
            <sz val="9"/>
            <color indexed="81"/>
            <rFont val="宋体"/>
            <family val="3"/>
            <charset val="134"/>
          </rPr>
          <t>如果一次受到伤害大于当前生命的</t>
        </r>
        <r>
          <rPr>
            <sz val="9"/>
            <color indexed="81"/>
            <rFont val="Tahoma"/>
            <family val="2"/>
          </rPr>
          <t>n%</t>
        </r>
        <r>
          <rPr>
            <sz val="9"/>
            <color indexed="81"/>
            <rFont val="宋体"/>
            <family val="3"/>
            <charset val="134"/>
          </rPr>
          <t xml:space="preserve">
</t>
        </r>
        <r>
          <rPr>
            <sz val="9"/>
            <color indexed="81"/>
            <rFont val="Tahoma"/>
            <family val="2"/>
          </rPr>
          <t>5</t>
        </r>
        <r>
          <rPr>
            <sz val="9"/>
            <color indexed="81"/>
            <rFont val="宋体"/>
            <family val="3"/>
            <charset val="134"/>
          </rPr>
          <t xml:space="preserve">如果目标生命百分比低于自己
</t>
        </r>
        <r>
          <rPr>
            <sz val="9"/>
            <color indexed="81"/>
            <rFont val="Tahoma"/>
            <family val="2"/>
          </rPr>
          <t>6</t>
        </r>
        <r>
          <rPr>
            <sz val="9"/>
            <color indexed="81"/>
            <rFont val="宋体"/>
            <family val="3"/>
            <charset val="134"/>
          </rPr>
          <t>如果目标是</t>
        </r>
        <r>
          <rPr>
            <sz val="9"/>
            <color indexed="81"/>
            <rFont val="Tahoma"/>
            <family val="2"/>
          </rPr>
          <t xml:space="preserve"> 1</t>
        </r>
        <r>
          <rPr>
            <sz val="9"/>
            <color indexed="81"/>
            <rFont val="宋体"/>
            <family val="3"/>
            <charset val="134"/>
          </rPr>
          <t>：陆军</t>
        </r>
        <r>
          <rPr>
            <sz val="9"/>
            <color indexed="81"/>
            <rFont val="Tahoma"/>
            <family val="2"/>
          </rPr>
          <t xml:space="preserve"> 2</t>
        </r>
        <r>
          <rPr>
            <sz val="9"/>
            <color indexed="81"/>
            <rFont val="宋体"/>
            <family val="3"/>
            <charset val="134"/>
          </rPr>
          <t xml:space="preserve">：空军
</t>
        </r>
        <r>
          <rPr>
            <sz val="9"/>
            <color indexed="81"/>
            <rFont val="Tahoma"/>
            <family val="2"/>
          </rPr>
          <t>7</t>
        </r>
        <r>
          <rPr>
            <sz val="9"/>
            <color indexed="81"/>
            <rFont val="宋体"/>
            <family val="3"/>
            <charset val="134"/>
          </rPr>
          <t>如果受到的攻击是</t>
        </r>
        <r>
          <rPr>
            <sz val="9"/>
            <color indexed="81"/>
            <rFont val="Tahoma"/>
            <family val="2"/>
          </rPr>
          <t xml:space="preserve"> 1</t>
        </r>
        <r>
          <rPr>
            <sz val="9"/>
            <color indexed="81"/>
            <rFont val="宋体"/>
            <family val="3"/>
            <charset val="134"/>
          </rPr>
          <t>：近战</t>
        </r>
        <r>
          <rPr>
            <sz val="9"/>
            <color indexed="81"/>
            <rFont val="Tahoma"/>
            <family val="2"/>
          </rPr>
          <t xml:space="preserve"> 2</t>
        </r>
        <r>
          <rPr>
            <sz val="9"/>
            <color indexed="81"/>
            <rFont val="宋体"/>
            <family val="3"/>
            <charset val="134"/>
          </rPr>
          <t xml:space="preserve">：远程
</t>
        </r>
        <r>
          <rPr>
            <sz val="9"/>
            <color indexed="81"/>
            <rFont val="Tahoma"/>
            <family val="2"/>
          </rPr>
          <t>8</t>
        </r>
        <r>
          <rPr>
            <sz val="9"/>
            <color indexed="81"/>
            <rFont val="宋体"/>
            <family val="3"/>
            <charset val="134"/>
          </rPr>
          <t>如果目标生命百分比低于</t>
        </r>
        <r>
          <rPr>
            <sz val="9"/>
            <color indexed="81"/>
            <rFont val="Tahoma"/>
            <family val="2"/>
          </rPr>
          <t xml:space="preserve"> 
9</t>
        </r>
        <r>
          <rPr>
            <sz val="9"/>
            <color indexed="81"/>
            <rFont val="宋体"/>
            <family val="3"/>
            <charset val="134"/>
          </rPr>
          <t xml:space="preserve">如果周围有尸体
</t>
        </r>
        <r>
          <rPr>
            <sz val="9"/>
            <color indexed="81"/>
            <rFont val="Tahoma"/>
            <family val="2"/>
          </rPr>
          <t>10</t>
        </r>
        <r>
          <rPr>
            <sz val="9"/>
            <color indexed="81"/>
            <rFont val="宋体"/>
            <family val="3"/>
            <charset val="134"/>
          </rPr>
          <t>如果上一次攻击</t>
        </r>
        <r>
          <rPr>
            <sz val="9"/>
            <color indexed="81"/>
            <rFont val="Tahoma"/>
            <family val="2"/>
          </rPr>
          <t>miss
12</t>
        </r>
        <r>
          <rPr>
            <sz val="9"/>
            <color indexed="81"/>
            <rFont val="宋体"/>
            <family val="3"/>
            <charset val="134"/>
          </rPr>
          <t xml:space="preserve">如果目标单位是特殊单位
</t>
        </r>
        <r>
          <rPr>
            <sz val="9"/>
            <color indexed="81"/>
            <rFont val="Tahoma"/>
            <family val="2"/>
          </rPr>
          <t>13</t>
        </r>
        <r>
          <rPr>
            <sz val="9"/>
            <color indexed="81"/>
            <rFont val="宋体"/>
            <family val="3"/>
            <charset val="134"/>
          </rPr>
          <t>如果攻击目标是</t>
        </r>
        <r>
          <rPr>
            <sz val="9"/>
            <color indexed="81"/>
            <rFont val="Tahoma"/>
            <family val="2"/>
          </rPr>
          <t xml:space="preserve"> 1</t>
        </r>
        <r>
          <rPr>
            <sz val="9"/>
            <color indexed="81"/>
            <rFont val="宋体"/>
            <family val="3"/>
            <charset val="134"/>
          </rPr>
          <t>刺客</t>
        </r>
        <r>
          <rPr>
            <sz val="9"/>
            <color indexed="81"/>
            <rFont val="Tahoma"/>
            <family val="2"/>
          </rPr>
          <t xml:space="preserve"> 2</t>
        </r>
        <r>
          <rPr>
            <sz val="9"/>
            <color indexed="81"/>
            <rFont val="宋体"/>
            <family val="3"/>
            <charset val="134"/>
          </rPr>
          <t>步兵</t>
        </r>
        <r>
          <rPr>
            <sz val="9"/>
            <color indexed="81"/>
            <rFont val="Tahoma"/>
            <family val="2"/>
          </rPr>
          <t xml:space="preserve"> 3</t>
        </r>
        <r>
          <rPr>
            <sz val="9"/>
            <color indexed="81"/>
            <rFont val="宋体"/>
            <family val="3"/>
            <charset val="134"/>
          </rPr>
          <t>骑兵</t>
        </r>
        <r>
          <rPr>
            <sz val="9"/>
            <color indexed="81"/>
            <rFont val="Tahoma"/>
            <family val="2"/>
          </rPr>
          <t>4</t>
        </r>
        <r>
          <rPr>
            <sz val="9"/>
            <color indexed="81"/>
            <rFont val="宋体"/>
            <family val="3"/>
            <charset val="134"/>
          </rPr>
          <t>弓手</t>
        </r>
        <r>
          <rPr>
            <sz val="9"/>
            <color indexed="81"/>
            <rFont val="Tahoma"/>
            <family val="2"/>
          </rPr>
          <t>5</t>
        </r>
        <r>
          <rPr>
            <sz val="9"/>
            <color indexed="81"/>
            <rFont val="宋体"/>
            <family val="3"/>
            <charset val="134"/>
          </rPr>
          <t>法师</t>
        </r>
        <r>
          <rPr>
            <sz val="9"/>
            <color indexed="81"/>
            <rFont val="Tahoma"/>
            <family val="2"/>
          </rPr>
          <t>6</t>
        </r>
        <r>
          <rPr>
            <sz val="9"/>
            <color indexed="81"/>
            <rFont val="宋体"/>
            <family val="3"/>
            <charset val="134"/>
          </rPr>
          <t xml:space="preserve">空军
</t>
        </r>
        <r>
          <rPr>
            <sz val="9"/>
            <color indexed="81"/>
            <rFont val="Tahoma"/>
            <family val="2"/>
          </rPr>
          <t>14</t>
        </r>
        <r>
          <rPr>
            <sz val="9"/>
            <color indexed="81"/>
            <rFont val="宋体"/>
            <family val="3"/>
            <charset val="134"/>
          </rPr>
          <t>如果圆范围内存在友方方阵</t>
        </r>
        <r>
          <rPr>
            <sz val="9"/>
            <color indexed="81"/>
            <rFont val="Tahoma"/>
            <family val="2"/>
          </rPr>
          <t xml:space="preserve"> [14,</t>
        </r>
        <r>
          <rPr>
            <sz val="9"/>
            <color indexed="81"/>
            <rFont val="宋体"/>
            <family val="3"/>
            <charset val="134"/>
          </rPr>
          <t>距离</t>
        </r>
        <r>
          <rPr>
            <sz val="9"/>
            <color indexed="81"/>
            <rFont val="Tahoma"/>
            <family val="2"/>
          </rPr>
          <t>]
15</t>
        </r>
        <r>
          <rPr>
            <sz val="9"/>
            <color indexed="81"/>
            <rFont val="宋体"/>
            <family val="3"/>
            <charset val="134"/>
          </rPr>
          <t>如果目标当前有</t>
        </r>
        <r>
          <rPr>
            <sz val="9"/>
            <color indexed="81"/>
            <rFont val="Tahoma"/>
            <family val="2"/>
          </rPr>
          <t>x</t>
        </r>
        <r>
          <rPr>
            <sz val="9"/>
            <color indexed="81"/>
            <rFont val="宋体"/>
            <family val="3"/>
            <charset val="134"/>
          </rPr>
          <t>类型的</t>
        </r>
        <r>
          <rPr>
            <sz val="9"/>
            <color indexed="81"/>
            <rFont val="Tahoma"/>
            <family val="2"/>
          </rPr>
          <t>buff
16</t>
        </r>
        <r>
          <rPr>
            <sz val="9"/>
            <color indexed="81"/>
            <rFont val="宋体"/>
            <family val="3"/>
            <charset val="134"/>
          </rPr>
          <t>如果受到的攻击是</t>
        </r>
        <r>
          <rPr>
            <sz val="9"/>
            <color indexed="81"/>
            <rFont val="Tahoma"/>
            <family val="2"/>
          </rPr>
          <t xml:space="preserve"> 1</t>
        </r>
        <r>
          <rPr>
            <sz val="9"/>
            <color indexed="81"/>
            <rFont val="宋体"/>
            <family val="3"/>
            <charset val="134"/>
          </rPr>
          <t>：物理</t>
        </r>
        <r>
          <rPr>
            <sz val="9"/>
            <color indexed="81"/>
            <rFont val="Tahoma"/>
            <family val="2"/>
          </rPr>
          <t xml:space="preserve"> 2</t>
        </r>
        <r>
          <rPr>
            <sz val="9"/>
            <color indexed="81"/>
            <rFont val="宋体"/>
            <family val="3"/>
            <charset val="134"/>
          </rPr>
          <t xml:space="preserve">：非物理（魔法
</t>
        </r>
        <r>
          <rPr>
            <sz val="9"/>
            <color indexed="81"/>
            <rFont val="Tahoma"/>
            <family val="2"/>
          </rPr>
          <t>17</t>
        </r>
        <r>
          <rPr>
            <sz val="9"/>
            <color indexed="81"/>
            <rFont val="宋体"/>
            <family val="3"/>
            <charset val="134"/>
          </rPr>
          <t>如果种族标签</t>
        </r>
        <r>
          <rPr>
            <sz val="9"/>
            <color indexed="81"/>
            <rFont val="Tahoma"/>
            <family val="2"/>
          </rPr>
          <t>1</t>
        </r>
        <r>
          <rPr>
            <sz val="9"/>
            <color indexed="81"/>
            <rFont val="宋体"/>
            <family val="3"/>
            <charset val="134"/>
          </rPr>
          <t>是</t>
        </r>
        <r>
          <rPr>
            <sz val="9"/>
            <color indexed="81"/>
            <rFont val="Tahoma"/>
            <family val="2"/>
          </rPr>
          <t xml:space="preserve"> </t>
        </r>
        <r>
          <rPr>
            <sz val="9"/>
            <color indexed="81"/>
            <rFont val="宋体"/>
            <family val="3"/>
            <charset val="134"/>
          </rPr>
          <t xml:space="preserve">
</t>
        </r>
        <r>
          <rPr>
            <sz val="9"/>
            <color indexed="81"/>
            <rFont val="Tahoma"/>
            <family val="2"/>
          </rPr>
          <t>18</t>
        </r>
        <r>
          <rPr>
            <sz val="9"/>
            <color indexed="81"/>
            <rFont val="宋体"/>
            <family val="3"/>
            <charset val="134"/>
          </rPr>
          <t>如果种族标签</t>
        </r>
        <r>
          <rPr>
            <sz val="9"/>
            <color indexed="81"/>
            <rFont val="Tahoma"/>
            <family val="2"/>
          </rPr>
          <t>2</t>
        </r>
        <r>
          <rPr>
            <sz val="9"/>
            <color indexed="81"/>
            <rFont val="宋体"/>
            <family val="3"/>
            <charset val="134"/>
          </rPr>
          <t>是</t>
        </r>
      </text>
    </comment>
    <comment ref="DA4" authorId="1" shapeId="0">
      <text>
        <r>
          <rPr>
            <b/>
            <sz val="9"/>
            <color indexed="81"/>
            <rFont val="Tahoma"/>
            <family val="2"/>
          </rPr>
          <t>1:</t>
        </r>
        <r>
          <rPr>
            <b/>
            <sz val="9"/>
            <color indexed="81"/>
            <rFont val="宋体"/>
            <family val="3"/>
            <charset val="134"/>
          </rPr>
          <t>如果目标体型大于等于</t>
        </r>
        <r>
          <rPr>
            <b/>
            <sz val="9"/>
            <color indexed="81"/>
            <rFont val="Tahoma"/>
            <family val="2"/>
          </rPr>
          <t xml:space="preserve"> 1:</t>
        </r>
        <r>
          <rPr>
            <b/>
            <sz val="9"/>
            <color indexed="81"/>
            <rFont val="宋体"/>
            <family val="3"/>
            <charset val="134"/>
          </rPr>
          <t>微型</t>
        </r>
        <r>
          <rPr>
            <b/>
            <sz val="9"/>
            <color indexed="81"/>
            <rFont val="Tahoma"/>
            <family val="2"/>
          </rPr>
          <t xml:space="preserve"> 2:</t>
        </r>
        <r>
          <rPr>
            <b/>
            <sz val="9"/>
            <color indexed="81"/>
            <rFont val="宋体"/>
            <family val="3"/>
            <charset val="134"/>
          </rPr>
          <t>小型</t>
        </r>
        <r>
          <rPr>
            <b/>
            <sz val="9"/>
            <color indexed="81"/>
            <rFont val="Tahoma"/>
            <family val="2"/>
          </rPr>
          <t xml:space="preserve"> 3:</t>
        </r>
        <r>
          <rPr>
            <b/>
            <sz val="9"/>
            <color indexed="81"/>
            <rFont val="宋体"/>
            <family val="3"/>
            <charset val="134"/>
          </rPr>
          <t>中型</t>
        </r>
        <r>
          <rPr>
            <b/>
            <sz val="9"/>
            <color indexed="81"/>
            <rFont val="Tahoma"/>
            <family val="2"/>
          </rPr>
          <t xml:space="preserve"> 4</t>
        </r>
        <r>
          <rPr>
            <b/>
            <sz val="9"/>
            <color indexed="81"/>
            <rFont val="宋体"/>
            <family val="3"/>
            <charset val="134"/>
          </rPr>
          <t>：大型</t>
        </r>
        <r>
          <rPr>
            <b/>
            <sz val="9"/>
            <color indexed="81"/>
            <rFont val="Tahoma"/>
            <family val="2"/>
          </rPr>
          <t xml:space="preserve"> 5</t>
        </r>
        <r>
          <rPr>
            <b/>
            <sz val="9"/>
            <color indexed="81"/>
            <rFont val="宋体"/>
            <family val="3"/>
            <charset val="134"/>
          </rPr>
          <t>：巨型</t>
        </r>
        <r>
          <rPr>
            <b/>
            <sz val="9"/>
            <color indexed="81"/>
            <rFont val="Tahoma"/>
            <family val="2"/>
          </rPr>
          <t xml:space="preserve"> 6</t>
        </r>
        <r>
          <rPr>
            <b/>
            <sz val="9"/>
            <color indexed="81"/>
            <rFont val="宋体"/>
            <family val="3"/>
            <charset val="134"/>
          </rPr>
          <t>：自己</t>
        </r>
        <r>
          <rPr>
            <sz val="9"/>
            <color indexed="81"/>
            <rFont val="宋体"/>
            <family val="3"/>
            <charset val="134"/>
          </rPr>
          <t xml:space="preserve">
</t>
        </r>
        <r>
          <rPr>
            <sz val="9"/>
            <color indexed="81"/>
            <rFont val="Tahoma"/>
            <family val="2"/>
          </rPr>
          <t>2:</t>
        </r>
        <r>
          <rPr>
            <sz val="9"/>
            <color indexed="81"/>
            <rFont val="宋体"/>
            <family val="3"/>
            <charset val="134"/>
          </rPr>
          <t>如果目标体型小于等于</t>
        </r>
        <r>
          <rPr>
            <sz val="9"/>
            <color indexed="81"/>
            <rFont val="Tahoma"/>
            <family val="2"/>
          </rPr>
          <t xml:space="preserve"> 1:</t>
        </r>
        <r>
          <rPr>
            <sz val="9"/>
            <color indexed="81"/>
            <rFont val="宋体"/>
            <family val="3"/>
            <charset val="134"/>
          </rPr>
          <t>微型</t>
        </r>
        <r>
          <rPr>
            <sz val="9"/>
            <color indexed="81"/>
            <rFont val="Tahoma"/>
            <family val="2"/>
          </rPr>
          <t xml:space="preserve"> 2:</t>
        </r>
        <r>
          <rPr>
            <sz val="9"/>
            <color indexed="81"/>
            <rFont val="宋体"/>
            <family val="3"/>
            <charset val="134"/>
          </rPr>
          <t>小型</t>
        </r>
        <r>
          <rPr>
            <sz val="9"/>
            <color indexed="81"/>
            <rFont val="Tahoma"/>
            <family val="2"/>
          </rPr>
          <t xml:space="preserve"> 3:</t>
        </r>
        <r>
          <rPr>
            <sz val="9"/>
            <color indexed="81"/>
            <rFont val="宋体"/>
            <family val="3"/>
            <charset val="134"/>
          </rPr>
          <t>中型</t>
        </r>
        <r>
          <rPr>
            <sz val="9"/>
            <color indexed="81"/>
            <rFont val="Tahoma"/>
            <family val="2"/>
          </rPr>
          <t xml:space="preserve"> 4</t>
        </r>
        <r>
          <rPr>
            <sz val="9"/>
            <color indexed="81"/>
            <rFont val="宋体"/>
            <family val="3"/>
            <charset val="134"/>
          </rPr>
          <t>：大型</t>
        </r>
        <r>
          <rPr>
            <sz val="9"/>
            <color indexed="81"/>
            <rFont val="Tahoma"/>
            <family val="2"/>
          </rPr>
          <t xml:space="preserve"> 5</t>
        </r>
        <r>
          <rPr>
            <sz val="9"/>
            <color indexed="81"/>
            <rFont val="宋体"/>
            <family val="3"/>
            <charset val="134"/>
          </rPr>
          <t>：巨型</t>
        </r>
        <r>
          <rPr>
            <sz val="9"/>
            <color indexed="81"/>
            <rFont val="Tahoma"/>
            <family val="2"/>
          </rPr>
          <t xml:space="preserve"> 6</t>
        </r>
        <r>
          <rPr>
            <sz val="9"/>
            <color indexed="81"/>
            <rFont val="宋体"/>
            <family val="3"/>
            <charset val="134"/>
          </rPr>
          <t xml:space="preserve">：自己
</t>
        </r>
        <r>
          <rPr>
            <sz val="9"/>
            <color indexed="81"/>
            <rFont val="Tahoma"/>
            <family val="2"/>
          </rPr>
          <t>3</t>
        </r>
        <r>
          <rPr>
            <sz val="9"/>
            <color indexed="81"/>
            <rFont val="宋体"/>
            <family val="3"/>
            <charset val="134"/>
          </rPr>
          <t>如果天气</t>
        </r>
        <r>
          <rPr>
            <sz val="9"/>
            <color indexed="81"/>
            <rFont val="Tahoma"/>
            <family val="2"/>
          </rPr>
          <t xml:space="preserve"> 1:</t>
        </r>
        <r>
          <rPr>
            <sz val="9"/>
            <color indexed="81"/>
            <rFont val="宋体"/>
            <family val="3"/>
            <charset val="134"/>
          </rPr>
          <t>白天</t>
        </r>
        <r>
          <rPr>
            <sz val="9"/>
            <color indexed="81"/>
            <rFont val="Tahoma"/>
            <family val="2"/>
          </rPr>
          <t xml:space="preserve"> 2</t>
        </r>
        <r>
          <rPr>
            <sz val="9"/>
            <color indexed="81"/>
            <rFont val="宋体"/>
            <family val="3"/>
            <charset val="134"/>
          </rPr>
          <t xml:space="preserve">：夜晚
</t>
        </r>
        <r>
          <rPr>
            <sz val="9"/>
            <color indexed="81"/>
            <rFont val="Tahoma"/>
            <family val="2"/>
          </rPr>
          <t>4</t>
        </r>
        <r>
          <rPr>
            <sz val="9"/>
            <color indexed="81"/>
            <rFont val="宋体"/>
            <family val="3"/>
            <charset val="134"/>
          </rPr>
          <t>如果一次受到伤害大于当前生命的</t>
        </r>
        <r>
          <rPr>
            <sz val="9"/>
            <color indexed="81"/>
            <rFont val="Tahoma"/>
            <family val="2"/>
          </rPr>
          <t>n%</t>
        </r>
        <r>
          <rPr>
            <sz val="9"/>
            <color indexed="81"/>
            <rFont val="宋体"/>
            <family val="3"/>
            <charset val="134"/>
          </rPr>
          <t xml:space="preserve">
</t>
        </r>
        <r>
          <rPr>
            <sz val="9"/>
            <color indexed="81"/>
            <rFont val="Tahoma"/>
            <family val="2"/>
          </rPr>
          <t>5</t>
        </r>
        <r>
          <rPr>
            <sz val="9"/>
            <color indexed="81"/>
            <rFont val="宋体"/>
            <family val="3"/>
            <charset val="134"/>
          </rPr>
          <t xml:space="preserve">如果目标生命百分比低于自己
</t>
        </r>
        <r>
          <rPr>
            <sz val="9"/>
            <color indexed="81"/>
            <rFont val="Tahoma"/>
            <family val="2"/>
          </rPr>
          <t>6</t>
        </r>
        <r>
          <rPr>
            <sz val="9"/>
            <color indexed="81"/>
            <rFont val="宋体"/>
            <family val="3"/>
            <charset val="134"/>
          </rPr>
          <t>如果目标是</t>
        </r>
        <r>
          <rPr>
            <sz val="9"/>
            <color indexed="81"/>
            <rFont val="Tahoma"/>
            <family val="2"/>
          </rPr>
          <t xml:space="preserve"> 1</t>
        </r>
        <r>
          <rPr>
            <sz val="9"/>
            <color indexed="81"/>
            <rFont val="宋体"/>
            <family val="3"/>
            <charset val="134"/>
          </rPr>
          <t>：陆军</t>
        </r>
        <r>
          <rPr>
            <sz val="9"/>
            <color indexed="81"/>
            <rFont val="Tahoma"/>
            <family val="2"/>
          </rPr>
          <t xml:space="preserve"> 2</t>
        </r>
        <r>
          <rPr>
            <sz val="9"/>
            <color indexed="81"/>
            <rFont val="宋体"/>
            <family val="3"/>
            <charset val="134"/>
          </rPr>
          <t xml:space="preserve">：空军
</t>
        </r>
        <r>
          <rPr>
            <sz val="9"/>
            <color indexed="81"/>
            <rFont val="Tahoma"/>
            <family val="2"/>
          </rPr>
          <t>7</t>
        </r>
        <r>
          <rPr>
            <sz val="9"/>
            <color indexed="81"/>
            <rFont val="宋体"/>
            <family val="3"/>
            <charset val="134"/>
          </rPr>
          <t>如果受到的攻击是</t>
        </r>
        <r>
          <rPr>
            <sz val="9"/>
            <color indexed="81"/>
            <rFont val="Tahoma"/>
            <family val="2"/>
          </rPr>
          <t xml:space="preserve"> 1</t>
        </r>
        <r>
          <rPr>
            <sz val="9"/>
            <color indexed="81"/>
            <rFont val="宋体"/>
            <family val="3"/>
            <charset val="134"/>
          </rPr>
          <t>：近战</t>
        </r>
        <r>
          <rPr>
            <sz val="9"/>
            <color indexed="81"/>
            <rFont val="Tahoma"/>
            <family val="2"/>
          </rPr>
          <t xml:space="preserve"> 2</t>
        </r>
        <r>
          <rPr>
            <sz val="9"/>
            <color indexed="81"/>
            <rFont val="宋体"/>
            <family val="3"/>
            <charset val="134"/>
          </rPr>
          <t xml:space="preserve">：远程
</t>
        </r>
        <r>
          <rPr>
            <sz val="9"/>
            <color indexed="81"/>
            <rFont val="Tahoma"/>
            <family val="2"/>
          </rPr>
          <t>8</t>
        </r>
        <r>
          <rPr>
            <sz val="9"/>
            <color indexed="81"/>
            <rFont val="宋体"/>
            <family val="3"/>
            <charset val="134"/>
          </rPr>
          <t>如果目标生命百分比低于</t>
        </r>
        <r>
          <rPr>
            <sz val="9"/>
            <color indexed="81"/>
            <rFont val="Tahoma"/>
            <family val="2"/>
          </rPr>
          <t xml:space="preserve"> 
9</t>
        </r>
        <r>
          <rPr>
            <sz val="9"/>
            <color indexed="81"/>
            <rFont val="宋体"/>
            <family val="3"/>
            <charset val="134"/>
          </rPr>
          <t xml:space="preserve">如果周围有尸体
</t>
        </r>
        <r>
          <rPr>
            <sz val="9"/>
            <color indexed="81"/>
            <rFont val="Tahoma"/>
            <family val="2"/>
          </rPr>
          <t>10</t>
        </r>
        <r>
          <rPr>
            <sz val="9"/>
            <color indexed="81"/>
            <rFont val="宋体"/>
            <family val="3"/>
            <charset val="134"/>
          </rPr>
          <t>如果上一次攻击</t>
        </r>
        <r>
          <rPr>
            <sz val="9"/>
            <color indexed="81"/>
            <rFont val="Tahoma"/>
            <family val="2"/>
          </rPr>
          <t>miss
12</t>
        </r>
        <r>
          <rPr>
            <sz val="9"/>
            <color indexed="81"/>
            <rFont val="宋体"/>
            <family val="3"/>
            <charset val="134"/>
          </rPr>
          <t xml:space="preserve">如果目标单位是特殊单位
</t>
        </r>
        <r>
          <rPr>
            <sz val="9"/>
            <color indexed="81"/>
            <rFont val="Tahoma"/>
            <family val="2"/>
          </rPr>
          <t>13</t>
        </r>
        <r>
          <rPr>
            <sz val="9"/>
            <color indexed="81"/>
            <rFont val="宋体"/>
            <family val="3"/>
            <charset val="134"/>
          </rPr>
          <t>如果攻击目标是</t>
        </r>
        <r>
          <rPr>
            <sz val="9"/>
            <color indexed="81"/>
            <rFont val="Tahoma"/>
            <family val="2"/>
          </rPr>
          <t xml:space="preserve"> 1</t>
        </r>
        <r>
          <rPr>
            <sz val="9"/>
            <color indexed="81"/>
            <rFont val="宋体"/>
            <family val="3"/>
            <charset val="134"/>
          </rPr>
          <t>刺客</t>
        </r>
        <r>
          <rPr>
            <sz val="9"/>
            <color indexed="81"/>
            <rFont val="Tahoma"/>
            <family val="2"/>
          </rPr>
          <t xml:space="preserve"> 2</t>
        </r>
        <r>
          <rPr>
            <sz val="9"/>
            <color indexed="81"/>
            <rFont val="宋体"/>
            <family val="3"/>
            <charset val="134"/>
          </rPr>
          <t>步兵</t>
        </r>
        <r>
          <rPr>
            <sz val="9"/>
            <color indexed="81"/>
            <rFont val="Tahoma"/>
            <family val="2"/>
          </rPr>
          <t xml:space="preserve"> 3</t>
        </r>
        <r>
          <rPr>
            <sz val="9"/>
            <color indexed="81"/>
            <rFont val="宋体"/>
            <family val="3"/>
            <charset val="134"/>
          </rPr>
          <t>骑兵</t>
        </r>
        <r>
          <rPr>
            <sz val="9"/>
            <color indexed="81"/>
            <rFont val="Tahoma"/>
            <family val="2"/>
          </rPr>
          <t>4</t>
        </r>
        <r>
          <rPr>
            <sz val="9"/>
            <color indexed="81"/>
            <rFont val="宋体"/>
            <family val="3"/>
            <charset val="134"/>
          </rPr>
          <t>弓手</t>
        </r>
        <r>
          <rPr>
            <sz val="9"/>
            <color indexed="81"/>
            <rFont val="Tahoma"/>
            <family val="2"/>
          </rPr>
          <t>5</t>
        </r>
        <r>
          <rPr>
            <sz val="9"/>
            <color indexed="81"/>
            <rFont val="宋体"/>
            <family val="3"/>
            <charset val="134"/>
          </rPr>
          <t>法师</t>
        </r>
        <r>
          <rPr>
            <sz val="9"/>
            <color indexed="81"/>
            <rFont val="Tahoma"/>
            <family val="2"/>
          </rPr>
          <t>6</t>
        </r>
        <r>
          <rPr>
            <sz val="9"/>
            <color indexed="81"/>
            <rFont val="宋体"/>
            <family val="3"/>
            <charset val="134"/>
          </rPr>
          <t xml:space="preserve">空军
</t>
        </r>
        <r>
          <rPr>
            <sz val="9"/>
            <color indexed="81"/>
            <rFont val="Tahoma"/>
            <family val="2"/>
          </rPr>
          <t>14</t>
        </r>
        <r>
          <rPr>
            <sz val="9"/>
            <color indexed="81"/>
            <rFont val="宋体"/>
            <family val="3"/>
            <charset val="134"/>
          </rPr>
          <t>如果圆范围内存在友方方阵</t>
        </r>
        <r>
          <rPr>
            <sz val="9"/>
            <color indexed="81"/>
            <rFont val="Tahoma"/>
            <family val="2"/>
          </rPr>
          <t xml:space="preserve"> [14,</t>
        </r>
        <r>
          <rPr>
            <sz val="9"/>
            <color indexed="81"/>
            <rFont val="宋体"/>
            <family val="3"/>
            <charset val="134"/>
          </rPr>
          <t>距离</t>
        </r>
        <r>
          <rPr>
            <sz val="9"/>
            <color indexed="81"/>
            <rFont val="Tahoma"/>
            <family val="2"/>
          </rPr>
          <t>]
15</t>
        </r>
        <r>
          <rPr>
            <sz val="9"/>
            <color indexed="81"/>
            <rFont val="宋体"/>
            <family val="3"/>
            <charset val="134"/>
          </rPr>
          <t>如果目标当前有</t>
        </r>
        <r>
          <rPr>
            <sz val="9"/>
            <color indexed="81"/>
            <rFont val="Tahoma"/>
            <family val="2"/>
          </rPr>
          <t>x</t>
        </r>
        <r>
          <rPr>
            <sz val="9"/>
            <color indexed="81"/>
            <rFont val="宋体"/>
            <family val="3"/>
            <charset val="134"/>
          </rPr>
          <t>类型的</t>
        </r>
        <r>
          <rPr>
            <sz val="9"/>
            <color indexed="81"/>
            <rFont val="Tahoma"/>
            <family val="2"/>
          </rPr>
          <t>buff
16</t>
        </r>
        <r>
          <rPr>
            <sz val="9"/>
            <color indexed="81"/>
            <rFont val="宋体"/>
            <family val="3"/>
            <charset val="134"/>
          </rPr>
          <t>如果受到的攻击是</t>
        </r>
        <r>
          <rPr>
            <sz val="9"/>
            <color indexed="81"/>
            <rFont val="Tahoma"/>
            <family val="2"/>
          </rPr>
          <t xml:space="preserve"> 1</t>
        </r>
        <r>
          <rPr>
            <sz val="9"/>
            <color indexed="81"/>
            <rFont val="宋体"/>
            <family val="3"/>
            <charset val="134"/>
          </rPr>
          <t>：物理</t>
        </r>
        <r>
          <rPr>
            <sz val="9"/>
            <color indexed="81"/>
            <rFont val="Tahoma"/>
            <family val="2"/>
          </rPr>
          <t xml:space="preserve"> 2</t>
        </r>
        <r>
          <rPr>
            <sz val="9"/>
            <color indexed="81"/>
            <rFont val="宋体"/>
            <family val="3"/>
            <charset val="134"/>
          </rPr>
          <t xml:space="preserve">：非物理（魔法
</t>
        </r>
        <r>
          <rPr>
            <sz val="9"/>
            <color indexed="81"/>
            <rFont val="Tahoma"/>
            <family val="2"/>
          </rPr>
          <t>17</t>
        </r>
        <r>
          <rPr>
            <sz val="9"/>
            <color indexed="81"/>
            <rFont val="宋体"/>
            <family val="3"/>
            <charset val="134"/>
          </rPr>
          <t>如果种族标签</t>
        </r>
        <r>
          <rPr>
            <sz val="9"/>
            <color indexed="81"/>
            <rFont val="Tahoma"/>
            <family val="2"/>
          </rPr>
          <t>1</t>
        </r>
        <r>
          <rPr>
            <sz val="9"/>
            <color indexed="81"/>
            <rFont val="宋体"/>
            <family val="3"/>
            <charset val="134"/>
          </rPr>
          <t>是</t>
        </r>
        <r>
          <rPr>
            <sz val="9"/>
            <color indexed="81"/>
            <rFont val="Tahoma"/>
            <family val="2"/>
          </rPr>
          <t xml:space="preserve"> </t>
        </r>
        <r>
          <rPr>
            <sz val="9"/>
            <color indexed="81"/>
            <rFont val="宋体"/>
            <family val="3"/>
            <charset val="134"/>
          </rPr>
          <t xml:space="preserve">
</t>
        </r>
        <r>
          <rPr>
            <sz val="9"/>
            <color indexed="81"/>
            <rFont val="Tahoma"/>
            <family val="2"/>
          </rPr>
          <t>18</t>
        </r>
        <r>
          <rPr>
            <sz val="9"/>
            <color indexed="81"/>
            <rFont val="宋体"/>
            <family val="3"/>
            <charset val="134"/>
          </rPr>
          <t>如果种族标签</t>
        </r>
        <r>
          <rPr>
            <sz val="9"/>
            <color indexed="81"/>
            <rFont val="Tahoma"/>
            <family val="2"/>
          </rPr>
          <t>2</t>
        </r>
        <r>
          <rPr>
            <sz val="9"/>
            <color indexed="81"/>
            <rFont val="宋体"/>
            <family val="3"/>
            <charset val="134"/>
          </rPr>
          <t>是</t>
        </r>
      </text>
    </comment>
    <comment ref="FC4" authorId="2" shapeId="0">
      <text>
        <r>
          <rPr>
            <b/>
            <sz val="9"/>
            <color indexed="81"/>
            <rFont val="宋体"/>
            <family val="3"/>
            <charset val="134"/>
          </rPr>
          <t>聂新宇:</t>
        </r>
        <r>
          <rPr>
            <sz val="9"/>
            <color indexed="81"/>
            <rFont val="宋体"/>
            <family val="3"/>
            <charset val="134"/>
          </rPr>
          <t xml:space="preserve">
1:如果目标体型大于 1:巨型 2:大型 3:中型 4：小型 5：微巨型 6：自己
2:如果目标体型小于 1:巨型 2:大型 3:中型 4：小型 5：微巨型 6：自己
3如果天气 1:白天 2：夜晚
4如果一次受到伤害大于当前生命的n%
5如果目标生命百分比低于自己
6如果目标是 1：陆军 2：空军
7如果受到的攻击是 1：近战 2：远程
8如果目标生命百分比低于 
9如果周围有尸体
10如果上一次攻击miss
12如果目标单位是特殊单位
13如果攻击目标是 1刺客 2步兵 3骑兵4弓手5法师6空军
14如果圆范围内存在友方方阵 [14,距离]
15如果目标当前有x类型的buff
16如果受到的攻击是 1：物理 2：非物理（魔法
17如果种族标签1是 </t>
        </r>
      </text>
    </comment>
    <comment ref="FQ4" authorId="2" shapeId="0">
      <text>
        <r>
          <rPr>
            <b/>
            <sz val="9"/>
            <color indexed="81"/>
            <rFont val="宋体"/>
            <family val="3"/>
            <charset val="134"/>
          </rPr>
          <t>聂新宇:</t>
        </r>
        <r>
          <rPr>
            <sz val="9"/>
            <color indexed="81"/>
            <rFont val="宋体"/>
            <family val="3"/>
            <charset val="134"/>
          </rPr>
          <t xml:space="preserve">
1:如果目标体型大于 1:巨型 2:大型 3:中型 4：小型 5：微巨型 6：自己
2:如果目标体型小于 1:巨型 2:大型 3:中型 4：小型 5：微巨型 6：自己
3如果天气 1:白天 2：夜晚
4如果一次受到伤害大于当前生命的n%
5如果目标生命百分比低于自己
6如果目标是 1：陆军 2：空军
7如果受到的攻击是 1：近战 2：远程
8如果目标生命百分比低于 
9如果周围有尸体
10如果上一次攻击miss
12如果目标单位是特殊单位
13如果攻击目标是 1刺客 2步兵 3骑兵4弓手5法师6空军
14如果圆范围内存在友方方阵 [14,距离]
15如果目标当前有x类型的buff
16如果受到的攻击是 1：物理 2：非物理（魔法
17如果种族标签1是 </t>
        </r>
      </text>
    </comment>
    <comment ref="BI5" authorId="1" shapeId="0">
      <text>
        <r>
          <rPr>
            <b/>
            <sz val="9"/>
            <color indexed="81"/>
            <rFont val="Tahoma"/>
            <family val="2"/>
          </rPr>
          <t>USER-:</t>
        </r>
        <r>
          <rPr>
            <sz val="9"/>
            <color indexed="81"/>
            <rFont val="Tahoma"/>
            <family val="2"/>
          </rPr>
          <t xml:space="preserve">
</t>
        </r>
        <r>
          <rPr>
            <sz val="9"/>
            <color indexed="81"/>
            <rFont val="宋体"/>
            <family val="3"/>
            <charset val="134"/>
          </rPr>
          <t>条件</t>
        </r>
        <r>
          <rPr>
            <sz val="9"/>
            <color indexed="81"/>
            <rFont val="Tahoma"/>
            <family val="2"/>
          </rPr>
          <t xml:space="preserve">15 </t>
        </r>
        <r>
          <rPr>
            <sz val="9"/>
            <color indexed="81"/>
            <rFont val="宋体"/>
            <family val="3"/>
            <charset val="134"/>
          </rPr>
          <t>参照免疫编号</t>
        </r>
        <r>
          <rPr>
            <sz val="9"/>
            <color indexed="81"/>
            <rFont val="Tahoma"/>
            <family val="2"/>
          </rPr>
          <t xml:space="preserve"> 
[15,x] x</t>
        </r>
        <r>
          <rPr>
            <sz val="9"/>
            <color indexed="81"/>
            <rFont val="宋体"/>
            <family val="3"/>
            <charset val="134"/>
          </rPr>
          <t>为</t>
        </r>
        <r>
          <rPr>
            <sz val="9"/>
            <color indexed="81"/>
            <rFont val="Tahoma"/>
            <family val="2"/>
          </rPr>
          <t>buff</t>
        </r>
        <r>
          <rPr>
            <sz val="9"/>
            <color indexed="81"/>
            <rFont val="宋体"/>
            <family val="3"/>
            <charset val="134"/>
          </rPr>
          <t>免疫类型</t>
        </r>
      </text>
    </comment>
    <comment ref="DA5" authorId="1" shapeId="0">
      <text>
        <r>
          <rPr>
            <b/>
            <sz val="9"/>
            <color indexed="81"/>
            <rFont val="Tahoma"/>
            <family val="2"/>
          </rPr>
          <t>USER-:</t>
        </r>
        <r>
          <rPr>
            <sz val="9"/>
            <color indexed="81"/>
            <rFont val="Tahoma"/>
            <family val="2"/>
          </rPr>
          <t xml:space="preserve">
</t>
        </r>
        <r>
          <rPr>
            <sz val="9"/>
            <color indexed="81"/>
            <rFont val="宋体"/>
            <family val="3"/>
            <charset val="134"/>
          </rPr>
          <t>条件</t>
        </r>
        <r>
          <rPr>
            <sz val="9"/>
            <color indexed="81"/>
            <rFont val="Tahoma"/>
            <family val="2"/>
          </rPr>
          <t xml:space="preserve">15 </t>
        </r>
        <r>
          <rPr>
            <sz val="9"/>
            <color indexed="81"/>
            <rFont val="宋体"/>
            <family val="3"/>
            <charset val="134"/>
          </rPr>
          <t>参照免疫编号</t>
        </r>
        <r>
          <rPr>
            <sz val="9"/>
            <color indexed="81"/>
            <rFont val="Tahoma"/>
            <family val="2"/>
          </rPr>
          <t xml:space="preserve"> 
[15,x] x</t>
        </r>
        <r>
          <rPr>
            <sz val="9"/>
            <color indexed="81"/>
            <rFont val="宋体"/>
            <family val="3"/>
            <charset val="134"/>
          </rPr>
          <t>为</t>
        </r>
        <r>
          <rPr>
            <sz val="9"/>
            <color indexed="81"/>
            <rFont val="Tahoma"/>
            <family val="2"/>
          </rPr>
          <t>buff</t>
        </r>
        <r>
          <rPr>
            <sz val="9"/>
            <color indexed="81"/>
            <rFont val="宋体"/>
            <family val="3"/>
            <charset val="134"/>
          </rPr>
          <t>免疫类型</t>
        </r>
      </text>
    </comment>
  </commentList>
</comments>
</file>

<file path=xl/comments6.xml><?xml version="1.0" encoding="utf-8"?>
<comments xmlns="http://schemas.openxmlformats.org/spreadsheetml/2006/main">
  <authors>
    <author>playcrab</author>
  </authors>
  <commentList>
    <comment ref="A1" authorId="0" shapeId="0">
      <text>
        <r>
          <rPr>
            <sz val="9"/>
            <color indexed="81"/>
            <rFont val="宋体"/>
            <family val="3"/>
            <charset val="134"/>
          </rPr>
          <t>不要再配兵团ID+两位数的ID。例如枪兵101，不要再配10101这类的ID</t>
        </r>
      </text>
    </comment>
    <comment ref="C1" authorId="0" shapeId="0">
      <text>
        <r>
          <rPr>
            <b/>
            <sz val="9"/>
            <color indexed="81"/>
            <rFont val="宋体"/>
            <family val="3"/>
            <charset val="134"/>
          </rPr>
          <t>语言配置表2</t>
        </r>
      </text>
    </comment>
    <comment ref="D1" authorId="0" shapeId="0">
      <text>
        <r>
          <rPr>
            <b/>
            <sz val="9"/>
            <color indexed="81"/>
            <rFont val="宋体"/>
            <family val="3"/>
            <charset val="134"/>
          </rPr>
          <t>语言配置表2</t>
        </r>
      </text>
    </comment>
    <comment ref="N5" authorId="0" shapeId="0">
      <text>
        <r>
          <rPr>
            <b/>
            <sz val="9"/>
            <color indexed="81"/>
            <rFont val="宋体"/>
            <family val="3"/>
            <charset val="134"/>
          </rPr>
          <t>skill1：兵团配置表ID59211
语言配置表ID：50007</t>
        </r>
      </text>
    </comment>
    <comment ref="N12" authorId="0" shapeId="0">
      <text>
        <r>
          <rPr>
            <b/>
            <sz val="9"/>
            <color indexed="81"/>
            <rFont val="宋体"/>
            <family val="3"/>
            <charset val="134"/>
          </rPr>
          <t>skill1：兵团配置表ID：50205
语言配置表ID：50034</t>
        </r>
      </text>
    </comment>
    <comment ref="N23" authorId="0" shapeId="0">
      <text>
        <r>
          <rPr>
            <b/>
            <sz val="9"/>
            <color indexed="81"/>
            <rFont val="宋体"/>
            <family val="3"/>
            <charset val="134"/>
          </rPr>
          <t>skill1：兵团配置表ID：59224
语言配置表ID：50165</t>
        </r>
      </text>
    </comment>
  </commentList>
</comments>
</file>

<file path=xl/comments7.xml><?xml version="1.0" encoding="utf-8"?>
<comments xmlns="http://schemas.openxmlformats.org/spreadsheetml/2006/main">
  <authors>
    <author>USER-</author>
  </authors>
  <commentList>
    <comment ref="J3" authorId="0" shapeId="0">
      <text>
        <r>
          <rPr>
            <b/>
            <sz val="9"/>
            <color indexed="81"/>
            <rFont val="Tahoma"/>
            <family val="2"/>
          </rPr>
          <t>USER-:</t>
        </r>
        <r>
          <rPr>
            <sz val="9"/>
            <color indexed="81"/>
            <rFont val="Tahoma"/>
            <family val="2"/>
          </rPr>
          <t xml:space="preserve">
</t>
        </r>
        <r>
          <rPr>
            <sz val="9"/>
            <color indexed="81"/>
            <rFont val="宋体"/>
            <family val="3"/>
            <charset val="134"/>
          </rPr>
          <t>属性</t>
        </r>
        <r>
          <rPr>
            <sz val="9"/>
            <color indexed="81"/>
            <rFont val="Tahoma"/>
            <family val="2"/>
          </rPr>
          <t>=</t>
        </r>
        <r>
          <rPr>
            <sz val="9"/>
            <color indexed="81"/>
            <rFont val="宋体"/>
            <family val="3"/>
            <charset val="134"/>
          </rPr>
          <t>成长属性</t>
        </r>
        <r>
          <rPr>
            <sz val="9"/>
            <color indexed="81"/>
            <rFont val="Tahoma"/>
            <family val="2"/>
          </rPr>
          <t>*</t>
        </r>
        <r>
          <rPr>
            <sz val="9"/>
            <color indexed="81"/>
            <rFont val="宋体"/>
            <family val="3"/>
            <charset val="134"/>
          </rPr>
          <t>（</t>
        </r>
        <r>
          <rPr>
            <sz val="9"/>
            <color indexed="81"/>
            <rFont val="Tahoma"/>
            <family val="2"/>
          </rPr>
          <t>10+</t>
        </r>
        <r>
          <rPr>
            <sz val="9"/>
            <color indexed="81"/>
            <rFont val="宋体"/>
            <family val="3"/>
            <charset val="134"/>
          </rPr>
          <t>等级）</t>
        </r>
      </text>
    </comment>
    <comment ref="U3" authorId="0" shapeId="0">
      <text>
        <r>
          <rPr>
            <b/>
            <sz val="9"/>
            <color indexed="81"/>
            <rFont val="Tahoma"/>
            <family val="2"/>
          </rPr>
          <t>USER-:</t>
        </r>
        <r>
          <rPr>
            <sz val="9"/>
            <color indexed="81"/>
            <rFont val="Tahoma"/>
            <family val="2"/>
          </rPr>
          <t xml:space="preserve">
b</t>
        </r>
      </text>
    </comment>
  </commentList>
</comments>
</file>

<file path=xl/sharedStrings.xml><?xml version="1.0" encoding="utf-8"?>
<sst xmlns="http://schemas.openxmlformats.org/spreadsheetml/2006/main" count="36100" uniqueCount="16299">
  <si>
    <t>goodsId$cs</t>
    <phoneticPr fontId="11" type="noConversion"/>
  </si>
  <si>
    <t>int</t>
    <phoneticPr fontId="11" type="noConversion"/>
  </si>
  <si>
    <t>道具id</t>
    <phoneticPr fontId="11" type="noConversion"/>
  </si>
  <si>
    <t>backname$s</t>
    <phoneticPr fontId="11" type="noConversion"/>
  </si>
  <si>
    <t>道具名称</t>
    <phoneticPr fontId="11" type="noConversion"/>
  </si>
  <si>
    <t xml:space="preserve">[[16,0,0,32]]
</t>
    <phoneticPr fontId="11" type="noConversion"/>
  </si>
  <si>
    <t>玩家经验</t>
  </si>
  <si>
    <t>活跃度</t>
  </si>
  <si>
    <t>竞技币</t>
  </si>
  <si>
    <t>宝物精华</t>
  </si>
  <si>
    <t>联盟币</t>
  </si>
  <si>
    <t>VIP经验</t>
  </si>
  <si>
    <t>粉丝券</t>
    <phoneticPr fontId="11" type="noConversion"/>
  </si>
  <si>
    <t>纪念币</t>
    <phoneticPr fontId="11" type="noConversion"/>
  </si>
  <si>
    <t>星辰印记</t>
    <phoneticPr fontId="11" type="noConversion"/>
  </si>
  <si>
    <t>战争物资</t>
    <phoneticPr fontId="15" type="noConversion"/>
  </si>
  <si>
    <t>精密零件</t>
    <phoneticPr fontId="15" type="noConversion"/>
  </si>
  <si>
    <t>军需币</t>
    <phoneticPr fontId="15" type="noConversion"/>
  </si>
  <si>
    <t>跨服竞技币</t>
    <phoneticPr fontId="15" type="noConversion"/>
  </si>
  <si>
    <t>特权点</t>
  </si>
  <si>
    <t>劣质矿石</t>
  </si>
  <si>
    <t>劣质木材</t>
  </si>
  <si>
    <t>劣质水银</t>
  </si>
  <si>
    <t>劣质硫磺</t>
  </si>
  <si>
    <t>劣质宝石</t>
  </si>
  <si>
    <t>劣质水晶</t>
  </si>
  <si>
    <t>平凡矿石</t>
  </si>
  <si>
    <t>平凡木材</t>
  </si>
  <si>
    <t>平凡水银</t>
  </si>
  <si>
    <t>平凡硫磺</t>
  </si>
  <si>
    <t>平凡宝石</t>
  </si>
  <si>
    <t>平凡水晶</t>
  </si>
  <si>
    <t>优质矿石</t>
  </si>
  <si>
    <t>优质木材</t>
  </si>
  <si>
    <t>优质水银</t>
  </si>
  <si>
    <t>优质硫磺</t>
  </si>
  <si>
    <t>优质宝石</t>
  </si>
  <si>
    <t>优质水晶</t>
  </si>
  <si>
    <t>武装之书</t>
  </si>
  <si>
    <t>精美矿石</t>
  </si>
  <si>
    <t>精美木材</t>
  </si>
  <si>
    <t>精美水银</t>
  </si>
  <si>
    <t>精美硫磺</t>
  </si>
  <si>
    <t>精美宝石</t>
  </si>
  <si>
    <t>精美水晶</t>
  </si>
  <si>
    <t>武装之书+1</t>
    <phoneticPr fontId="15" type="noConversion"/>
  </si>
  <si>
    <t>珍贵矿石</t>
  </si>
  <si>
    <t>珍贵木材</t>
  </si>
  <si>
    <t>珍贵水银</t>
  </si>
  <si>
    <t>珍贵硫磺</t>
  </si>
  <si>
    <t>珍贵宝石</t>
  </si>
  <si>
    <t>珍贵水晶</t>
  </si>
  <si>
    <t>武装之书+2</t>
    <phoneticPr fontId="15" type="noConversion"/>
  </si>
  <si>
    <t>非凡矿石</t>
  </si>
  <si>
    <t>非凡木材</t>
  </si>
  <si>
    <t>非凡水银</t>
  </si>
  <si>
    <t>非凡硫磺</t>
  </si>
  <si>
    <t>非凡宝石</t>
  </si>
  <si>
    <t>非凡水晶</t>
  </si>
  <si>
    <t>奥义之书</t>
  </si>
  <si>
    <t>稀有矿石</t>
    <phoneticPr fontId="15" type="noConversion"/>
  </si>
  <si>
    <t>稀有木材</t>
  </si>
  <si>
    <t>稀有水银</t>
  </si>
  <si>
    <t>稀有硫磺</t>
  </si>
  <si>
    <t>稀有宝石</t>
  </si>
  <si>
    <t>稀有水晶</t>
  </si>
  <si>
    <t>奥义之书+1</t>
    <phoneticPr fontId="15" type="noConversion"/>
  </si>
  <si>
    <t>绝世矿石</t>
  </si>
  <si>
    <t>绝世木材</t>
  </si>
  <si>
    <t>绝世水银</t>
  </si>
  <si>
    <t>绝世硫磺</t>
  </si>
  <si>
    <t>绝世宝石</t>
  </si>
  <si>
    <t>绝世水晶</t>
  </si>
  <si>
    <t>奥义之书+2</t>
    <phoneticPr fontId="15" type="noConversion"/>
  </si>
  <si>
    <t>传说矿石</t>
  </si>
  <si>
    <t>传说木材</t>
  </si>
  <si>
    <t>传说水银</t>
  </si>
  <si>
    <t>传说硫磺</t>
  </si>
  <si>
    <t>传说宝石</t>
  </si>
  <si>
    <t>传说水晶</t>
  </si>
  <si>
    <t>奥义之书+3</t>
    <phoneticPr fontId="15" type="noConversion"/>
  </si>
  <si>
    <t>神话矿石</t>
  </si>
  <si>
    <t>神话木材</t>
  </si>
  <si>
    <t>神话水银</t>
  </si>
  <si>
    <t>神话硫磺</t>
  </si>
  <si>
    <t>神话宝石</t>
  </si>
  <si>
    <t>神话水晶</t>
  </si>
  <si>
    <t>传说之证</t>
  </si>
  <si>
    <t>永恒矿石</t>
  </si>
  <si>
    <t>永恒木材</t>
  </si>
  <si>
    <t>永恒水银</t>
  </si>
  <si>
    <t>永恒硫磺</t>
  </si>
  <si>
    <t>永恒宝石</t>
  </si>
  <si>
    <t>永恒水晶</t>
  </si>
  <si>
    <t>传说之证+1</t>
    <phoneticPr fontId="15" type="noConversion"/>
  </si>
  <si>
    <t>奥秘矿石</t>
    <phoneticPr fontId="15" type="noConversion"/>
  </si>
  <si>
    <t>奥秘木材</t>
    <phoneticPr fontId="15" type="noConversion"/>
  </si>
  <si>
    <t>奥秘水银</t>
    <phoneticPr fontId="15" type="noConversion"/>
  </si>
  <si>
    <t>奥秘硫磺</t>
    <phoneticPr fontId="15" type="noConversion"/>
  </si>
  <si>
    <t>奥秘宝石</t>
    <phoneticPr fontId="15" type="noConversion"/>
  </si>
  <si>
    <t>奥秘水晶</t>
    <phoneticPr fontId="15" type="noConversion"/>
  </si>
  <si>
    <t>传说之证+2</t>
    <phoneticPr fontId="15" type="noConversion"/>
  </si>
  <si>
    <t>灵魂矿石</t>
    <phoneticPr fontId="15" type="noConversion"/>
  </si>
  <si>
    <t>灵魂木材</t>
    <phoneticPr fontId="15" type="noConversion"/>
  </si>
  <si>
    <t>灵魂水银</t>
    <phoneticPr fontId="15" type="noConversion"/>
  </si>
  <si>
    <t>灵魂硫磺</t>
    <phoneticPr fontId="15" type="noConversion"/>
  </si>
  <si>
    <t>灵魂宝石</t>
    <phoneticPr fontId="15" type="noConversion"/>
  </si>
  <si>
    <t>灵魂水晶</t>
    <phoneticPr fontId="15" type="noConversion"/>
  </si>
  <si>
    <t>传说之证+3</t>
    <phoneticPr fontId="15" type="noConversion"/>
  </si>
  <si>
    <t>星空矿石</t>
  </si>
  <si>
    <t>星空木材</t>
  </si>
  <si>
    <t>星空水银</t>
    <phoneticPr fontId="15" type="noConversion"/>
  </si>
  <si>
    <t>星空硫磺</t>
  </si>
  <si>
    <t>星空宝石</t>
  </si>
  <si>
    <t>星空水晶</t>
  </si>
  <si>
    <t>传说之证+4</t>
    <phoneticPr fontId="15" type="noConversion"/>
  </si>
  <si>
    <t>帝国枪兵</t>
  </si>
  <si>
    <t>帝国弩手</t>
  </si>
  <si>
    <t>皇家狮鹫</t>
  </si>
  <si>
    <t>皇家十字军</t>
    <phoneticPr fontId="15" type="noConversion"/>
  </si>
  <si>
    <t>僧侣</t>
  </si>
  <si>
    <t>皇家骑士</t>
  </si>
  <si>
    <t>大天使</t>
  </si>
  <si>
    <t>半人马首领</t>
  </si>
  <si>
    <t>战斗矮人</t>
  </si>
  <si>
    <t>木精灵</t>
  </si>
  <si>
    <t>银翼飞马</t>
  </si>
  <si>
    <t>枯木卫士</t>
  </si>
  <si>
    <t>独角兽</t>
  </si>
  <si>
    <t>绿龙</t>
  </si>
  <si>
    <t>骷髅战士</t>
  </si>
  <si>
    <t>僵尸</t>
  </si>
  <si>
    <t>幽灵</t>
  </si>
  <si>
    <t>吸血鬼</t>
  </si>
  <si>
    <t>巫妖</t>
  </si>
  <si>
    <t>黑暗骑士</t>
  </si>
  <si>
    <t>骨龙</t>
  </si>
  <si>
    <t>木乃伊</t>
    <phoneticPr fontId="15" type="noConversion"/>
  </si>
  <si>
    <t>地精战士</t>
  </si>
  <si>
    <t>恶狼骑士</t>
  </si>
  <si>
    <t>半兽人</t>
  </si>
  <si>
    <t>食人魔</t>
  </si>
  <si>
    <t>雷鸟</t>
  </si>
  <si>
    <t>独眼巨人</t>
  </si>
  <si>
    <t>比蒙</t>
  </si>
  <si>
    <t>小恶魔</t>
  </si>
  <si>
    <t>歌格</t>
  </si>
  <si>
    <t>地狱三头犬</t>
  </si>
  <si>
    <t>长角恶魔</t>
  </si>
  <si>
    <t>地狱领主</t>
  </si>
  <si>
    <t>烈火精灵</t>
  </si>
  <si>
    <t>大恶魔</t>
  </si>
  <si>
    <t>大妖精</t>
  </si>
  <si>
    <t>石像鬼</t>
  </si>
  <si>
    <t>铁人</t>
  </si>
  <si>
    <t>大法师</t>
  </si>
  <si>
    <t>神灯</t>
  </si>
  <si>
    <t>娜迦蛇妖</t>
  </si>
  <si>
    <t>泰坦巨人</t>
  </si>
  <si>
    <t>穴居人</t>
  </si>
  <si>
    <t>鹰身女妖</t>
  </si>
  <si>
    <t>邪眼</t>
  </si>
  <si>
    <t>美杜莎</t>
  </si>
  <si>
    <t>牛头怪</t>
  </si>
  <si>
    <t>蝎尾狮</t>
  </si>
  <si>
    <t>黑龙</t>
  </si>
  <si>
    <t>豺狼人</t>
  </si>
  <si>
    <t>蜥蜴人</t>
  </si>
  <si>
    <t>龙蝇</t>
  </si>
  <si>
    <t>蜥蜴</t>
  </si>
  <si>
    <t>蛮牛</t>
  </si>
  <si>
    <t>双足飞龙</t>
  </si>
  <si>
    <t>多头龙</t>
  </si>
  <si>
    <t>魔法仙灵</t>
    <phoneticPr fontId="15" type="noConversion"/>
  </si>
  <si>
    <t>雷元素</t>
    <phoneticPr fontId="15" type="noConversion"/>
  </si>
  <si>
    <t>冰元素</t>
    <phoneticPr fontId="15" type="noConversion"/>
  </si>
  <si>
    <t>幽火元素</t>
    <phoneticPr fontId="15" type="noConversion"/>
  </si>
  <si>
    <t>石元素</t>
    <phoneticPr fontId="15" type="noConversion"/>
  </si>
  <si>
    <t>精神元素</t>
    <phoneticPr fontId="15" type="noConversion"/>
  </si>
  <si>
    <t>凤凰</t>
  </si>
  <si>
    <t>玩家经验药水</t>
  </si>
  <si>
    <t>小瓶经验药水</t>
  </si>
  <si>
    <t>大瓶经验药水</t>
  </si>
  <si>
    <t>超大经验药水</t>
  </si>
  <si>
    <t>小瓶体力药水</t>
  </si>
  <si>
    <t>中瓶体力药水</t>
  </si>
  <si>
    <t>大瓶体力药水</t>
  </si>
  <si>
    <t>小袋钻石</t>
  </si>
  <si>
    <t>中袋钻石</t>
  </si>
  <si>
    <t>大袋钻石</t>
  </si>
  <si>
    <t>小袋黄金</t>
  </si>
  <si>
    <t>中袋黄金</t>
  </si>
  <si>
    <t>大袋黄金</t>
  </si>
  <si>
    <t>超大袋黄金</t>
    <phoneticPr fontId="11" type="noConversion"/>
  </si>
  <si>
    <t>小竞技宝藏</t>
  </si>
  <si>
    <t>中竞技宝藏</t>
  </si>
  <si>
    <t>大竞技宝藏</t>
  </si>
  <si>
    <t>小战役宝藏</t>
  </si>
  <si>
    <t>中战役宝藏</t>
  </si>
  <si>
    <t>大战役宝藏</t>
  </si>
  <si>
    <t>缚能魔瓶（小）</t>
    <phoneticPr fontId="11" type="noConversion"/>
  </si>
  <si>
    <t>缚能魔瓶（中）</t>
    <phoneticPr fontId="11" type="noConversion"/>
  </si>
  <si>
    <t>缚能魔瓶（大）</t>
    <phoneticPr fontId="11" type="noConversion"/>
  </si>
  <si>
    <t>征战宝箱</t>
    <phoneticPr fontId="11" type="noConversion"/>
  </si>
  <si>
    <t>占星宝箱</t>
    <phoneticPr fontId="11" type="noConversion"/>
  </si>
  <si>
    <t>龙钢宝箱</t>
    <phoneticPr fontId="11" type="noConversion"/>
  </si>
  <si>
    <t>48进阶箱</t>
    <phoneticPr fontId="11" type="noConversion"/>
  </si>
  <si>
    <t>68进阶箱</t>
    <phoneticPr fontId="11" type="noConversion"/>
  </si>
  <si>
    <t>128进阶箱</t>
    <phoneticPr fontId="11" type="noConversion"/>
  </si>
  <si>
    <t>68钻石袋</t>
    <phoneticPr fontId="11" type="noConversion"/>
  </si>
  <si>
    <t>118钻石袋</t>
    <phoneticPr fontId="11" type="noConversion"/>
  </si>
  <si>
    <t>198钻石袋</t>
    <phoneticPr fontId="11" type="noConversion"/>
  </si>
  <si>
    <t>428钻石箱</t>
    <phoneticPr fontId="11" type="noConversion"/>
  </si>
  <si>
    <t>银钥匙</t>
  </si>
  <si>
    <t>万能英雄碎片</t>
  </si>
  <si>
    <t>法术卷轴</t>
  </si>
  <si>
    <t>竞技挑战券</t>
    <phoneticPr fontId="11" type="noConversion"/>
  </si>
  <si>
    <t>进阶精华</t>
  </si>
  <si>
    <t>圣殿古卷</t>
    <phoneticPr fontId="11" type="noConversion"/>
  </si>
  <si>
    <t>命运卡牌</t>
  </si>
  <si>
    <t>矿石特惠礼包</t>
    <phoneticPr fontId="11" type="noConversion"/>
  </si>
  <si>
    <t>黑市特惠礼包</t>
    <phoneticPr fontId="11" type="noConversion"/>
  </si>
  <si>
    <t>白晶符石</t>
  </si>
  <si>
    <t>绿晶符石</t>
  </si>
  <si>
    <t>蓝晶符石</t>
  </si>
  <si>
    <t>紫晶符石</t>
  </si>
  <si>
    <t>橙晶符石</t>
  </si>
  <si>
    <t>金钥匙</t>
  </si>
  <si>
    <t>交锋入场券</t>
  </si>
  <si>
    <t>英雄艾德雷德</t>
  </si>
  <si>
    <t>英雄姆拉克</t>
  </si>
  <si>
    <t>英雄凯瑟琳</t>
  </si>
  <si>
    <t>英雄罗兰德</t>
  </si>
  <si>
    <t>英雄肯达尔</t>
    <phoneticPr fontId="15" type="noConversion"/>
  </si>
  <si>
    <t>英雄马洛迪亚</t>
  </si>
  <si>
    <t>英雄格鲁</t>
  </si>
  <si>
    <t>英雄孟斐拉</t>
  </si>
  <si>
    <t>英雄罗伊德</t>
  </si>
  <si>
    <t>珍妮</t>
  </si>
  <si>
    <t>英雄罗德哈特</t>
  </si>
  <si>
    <t>英雄山德鲁</t>
  </si>
  <si>
    <t>英雄维德尼娜</t>
  </si>
  <si>
    <t>英雄科尔格</t>
  </si>
  <si>
    <t>英雄肯洛哈格</t>
  </si>
  <si>
    <t>英雄希娃</t>
  </si>
  <si>
    <t>英雄约克</t>
  </si>
  <si>
    <t>英雄露娜</t>
    <phoneticPr fontId="15" type="noConversion"/>
  </si>
  <si>
    <t>英雄莫奈尔</t>
    <phoneticPr fontId="15" type="noConversion"/>
  </si>
  <si>
    <t>英雄塞尔伦</t>
  </si>
  <si>
    <t>英雄瑞斯卡</t>
  </si>
  <si>
    <t>英雄泽达</t>
  </si>
  <si>
    <t>英雄索姆拉</t>
  </si>
  <si>
    <t>德肯</t>
  </si>
  <si>
    <t>摩莉尔</t>
  </si>
  <si>
    <t>杰德特</t>
  </si>
  <si>
    <t>萨菲罗斯</t>
  </si>
  <si>
    <t>礼包</t>
  </si>
  <si>
    <t>初级材料宝盒</t>
  </si>
  <si>
    <t>稀有材料宝盒</t>
  </si>
  <si>
    <t>白色材料宝箱</t>
  </si>
  <si>
    <t>绿色材料宝箱</t>
  </si>
  <si>
    <t>蓝色材料宝箱</t>
  </si>
  <si>
    <t>蓝+1材料宝箱</t>
  </si>
  <si>
    <t>蓝+2材料宝箱</t>
  </si>
  <si>
    <t>紫色材料宝箱</t>
  </si>
  <si>
    <t>紫+1材料宝箱</t>
  </si>
  <si>
    <t>紫+2材料宝箱</t>
    <phoneticPr fontId="11" type="noConversion"/>
  </si>
  <si>
    <t>紫+3材料宝箱</t>
    <phoneticPr fontId="11" type="noConversion"/>
  </si>
  <si>
    <t>橙材料宝箱</t>
    <phoneticPr fontId="11" type="noConversion"/>
  </si>
  <si>
    <t>橙+1材料宝箱</t>
    <phoneticPr fontId="11" type="noConversion"/>
  </si>
  <si>
    <t>橙+2材料宝箱</t>
  </si>
  <si>
    <t>橙+3材料宝箱</t>
  </si>
  <si>
    <t>城堡阵营宝箱</t>
  </si>
  <si>
    <t>壁垒阵营宝箱</t>
  </si>
  <si>
    <t>墓园阵营宝箱</t>
  </si>
  <si>
    <t>据点阵营宝箱</t>
  </si>
  <si>
    <t>地狱阵营宝箱</t>
  </si>
  <si>
    <t>塔楼阵营宝箱</t>
    <phoneticPr fontId="11" type="noConversion"/>
  </si>
  <si>
    <t>元素阵营宝箱</t>
    <phoneticPr fontId="15" type="noConversion"/>
  </si>
  <si>
    <t>地下城阵营宝箱</t>
  </si>
  <si>
    <t>V1尊享礼包</t>
  </si>
  <si>
    <t>V2尊享礼包</t>
  </si>
  <si>
    <t>V3尊享礼包</t>
  </si>
  <si>
    <t>V4尊享礼包</t>
  </si>
  <si>
    <t>V5尊享礼包</t>
  </si>
  <si>
    <t>V6尊享礼包</t>
  </si>
  <si>
    <t>V7尊享礼包</t>
  </si>
  <si>
    <t>V8尊享礼包</t>
  </si>
  <si>
    <t>V9尊享礼包</t>
  </si>
  <si>
    <t>V10尊享礼包</t>
  </si>
  <si>
    <t>V11尊享礼包</t>
  </si>
  <si>
    <t>V12尊享礼包</t>
  </si>
  <si>
    <t>V13尊享礼包</t>
  </si>
  <si>
    <t>V14尊享礼包</t>
  </si>
  <si>
    <t>V15尊享礼包</t>
  </si>
  <si>
    <t>凤凰进阶礼包</t>
  </si>
  <si>
    <t>进阶礼包(15级)</t>
  </si>
  <si>
    <t>进阶礼包(25级)</t>
  </si>
  <si>
    <t>骷髅精华宝箱</t>
  </si>
  <si>
    <t>战力排行宝箱</t>
  </si>
  <si>
    <t>奇迹之泉</t>
    <phoneticPr fontId="11" type="noConversion"/>
  </si>
  <si>
    <t>至尊预约礼包</t>
    <phoneticPr fontId="11" type="noConversion"/>
  </si>
  <si>
    <t>魔力源泉宝盒</t>
    <phoneticPr fontId="11" type="noConversion"/>
  </si>
  <si>
    <t>至尊预约礼包（30级）</t>
    <phoneticPr fontId="11" type="noConversion"/>
  </si>
  <si>
    <t>至尊预约礼包（40级）</t>
    <phoneticPr fontId="11" type="noConversion"/>
  </si>
  <si>
    <t>一元购礼包</t>
    <phoneticPr fontId="11" type="noConversion"/>
  </si>
  <si>
    <t>幻影配件宝箱</t>
    <phoneticPr fontId="15" type="noConversion"/>
  </si>
  <si>
    <t>鬼王配件宝箱</t>
    <phoneticPr fontId="15" type="noConversion"/>
  </si>
  <si>
    <t>诅咒配件宝箱</t>
    <phoneticPr fontId="15" type="noConversion"/>
  </si>
  <si>
    <t>野蛮配件宝箱</t>
    <phoneticPr fontId="15" type="noConversion"/>
  </si>
  <si>
    <t>泰坦配件宝箱</t>
    <phoneticPr fontId="15" type="noConversion"/>
  </si>
  <si>
    <t>元素庆典礼包</t>
    <phoneticPr fontId="15" type="noConversion"/>
  </si>
  <si>
    <t>龙王配件宝箱</t>
  </si>
  <si>
    <t>龙王神力配件1</t>
    <phoneticPr fontId="15" type="noConversion"/>
  </si>
  <si>
    <t>龙王神力配件2</t>
    <phoneticPr fontId="15" type="noConversion"/>
  </si>
  <si>
    <t>龙王配件宝箱6选1</t>
  </si>
  <si>
    <t>鹰眼配件宝箱</t>
  </si>
  <si>
    <t>荣耀元帅宝箱</t>
  </si>
  <si>
    <t>鹰眼特惠礼包（直购）</t>
  </si>
  <si>
    <t>邪恶印记</t>
  </si>
  <si>
    <t>皇室勋章</t>
  </si>
  <si>
    <t>游侠徽章</t>
  </si>
  <si>
    <t>骨齿项链</t>
  </si>
  <si>
    <t>黑曜石</t>
  </si>
  <si>
    <t>炼金符石</t>
  </si>
  <si>
    <t>元素晶核</t>
    <phoneticPr fontId="15" type="noConversion"/>
  </si>
  <si>
    <t>红玫瑰</t>
  </si>
  <si>
    <t>蓝玫瑰</t>
  </si>
  <si>
    <t>星光玫瑰</t>
    <phoneticPr fontId="15" type="noConversion"/>
  </si>
  <si>
    <t>普通修筑材料</t>
    <phoneticPr fontId="15" type="noConversion"/>
  </si>
  <si>
    <t>高级修筑材料</t>
    <phoneticPr fontId="15" type="noConversion"/>
  </si>
  <si>
    <t>极品修筑材料</t>
    <phoneticPr fontId="15" type="noConversion"/>
  </si>
  <si>
    <t>中秋月饼</t>
    <phoneticPr fontId="15" type="noConversion"/>
  </si>
  <si>
    <t>微光水晶</t>
    <phoneticPr fontId="15" type="noConversion"/>
  </si>
  <si>
    <t>高级技巧礼包</t>
  </si>
  <si>
    <t>1元礼包</t>
  </si>
  <si>
    <t>3元礼包</t>
  </si>
  <si>
    <t>6元礼包</t>
  </si>
  <si>
    <t>烈火晶核礼包</t>
    <phoneticPr fontId="11" type="noConversion"/>
  </si>
  <si>
    <t>烈焰之心礼包</t>
    <phoneticPr fontId="11" type="noConversion"/>
  </si>
  <si>
    <t>十字战魂礼包</t>
    <phoneticPr fontId="11" type="noConversion"/>
  </si>
  <si>
    <t>幻影游侠礼包</t>
    <phoneticPr fontId="11" type="noConversion"/>
  </si>
  <si>
    <t>森林守护礼包</t>
    <phoneticPr fontId="11" type="noConversion"/>
  </si>
  <si>
    <t>烈焰领主礼包</t>
    <phoneticPr fontId="11" type="noConversion"/>
  </si>
  <si>
    <t>死亡前锋礼包</t>
    <phoneticPr fontId="11" type="noConversion"/>
  </si>
  <si>
    <t>天空领主礼包</t>
    <phoneticPr fontId="11" type="noConversion"/>
  </si>
  <si>
    <t>精灵的神秘礼盒</t>
    <phoneticPr fontId="15" type="noConversion"/>
  </si>
  <si>
    <t>天赋补给包(前排)</t>
    <phoneticPr fontId="15" type="noConversion"/>
  </si>
  <si>
    <t>天赋补给包(后排)</t>
    <phoneticPr fontId="15" type="noConversion"/>
  </si>
  <si>
    <t>死亡统领礼包</t>
    <phoneticPr fontId="15" type="noConversion"/>
  </si>
  <si>
    <t>精灵的神秘馈赠</t>
    <phoneticPr fontId="15" type="noConversion"/>
  </si>
  <si>
    <t>幽火特惠礼包</t>
    <phoneticPr fontId="15" type="noConversion"/>
  </si>
  <si>
    <t>熔火之心礼包</t>
    <phoneticPr fontId="15" type="noConversion"/>
  </si>
  <si>
    <t>2017CJ礼包</t>
    <phoneticPr fontId="15" type="noConversion"/>
  </si>
  <si>
    <t>天堂神迹宝箱</t>
  </si>
  <si>
    <t>战争军备补给</t>
  </si>
  <si>
    <t>奥术圣痕宝箱</t>
  </si>
  <si>
    <t>大地之心礼包</t>
  </si>
  <si>
    <t>符石特惠礼包</t>
  </si>
  <si>
    <t>无畏先锋礼包</t>
  </si>
  <si>
    <t>群峰之巅宝箱</t>
  </si>
  <si>
    <t>枪兵魂石礼包</t>
  </si>
  <si>
    <t>凤凰魂石礼包</t>
  </si>
  <si>
    <t>骑士魂石礼包</t>
  </si>
  <si>
    <t>十一欢乐礼盒</t>
  </si>
  <si>
    <t>万用天赋补给包</t>
  </si>
  <si>
    <t>万圣特惠礼包</t>
  </si>
  <si>
    <t>暗黑魂坛宝箱</t>
  </si>
  <si>
    <t>双十一兵团特惠礼包</t>
  </si>
  <si>
    <t>双十一材料特惠礼包</t>
  </si>
  <si>
    <t>双十一英雄特惠礼包</t>
  </si>
  <si>
    <t>英雄感恩礼包</t>
  </si>
  <si>
    <t>死亡前锋礼包</t>
  </si>
  <si>
    <t>感恩特惠礼包</t>
  </si>
  <si>
    <t>混沌之源宝箱</t>
  </si>
  <si>
    <t>蛮荒之怒礼包</t>
  </si>
  <si>
    <t>感恩节火鸡</t>
  </si>
  <si>
    <t>鹰眼特惠礼包</t>
  </si>
  <si>
    <t>高级宝物礼包</t>
  </si>
  <si>
    <t>高级宝物配件箱</t>
  </si>
  <si>
    <t>宝物特惠礼包</t>
  </si>
  <si>
    <t>活力之戒</t>
  </si>
  <si>
    <t>生命之戒</t>
  </si>
  <si>
    <t>活力圣瓶</t>
  </si>
  <si>
    <t>三叶草</t>
  </si>
  <si>
    <t>预言卡</t>
  </si>
  <si>
    <t>幸运鸟</t>
  </si>
  <si>
    <t>魔力护符</t>
  </si>
  <si>
    <t>魔法护符</t>
  </si>
  <si>
    <t>魔力球</t>
  </si>
  <si>
    <t>魔力项圈</t>
  </si>
  <si>
    <t>魔戒</t>
  </si>
  <si>
    <t>魔法披风</t>
  </si>
  <si>
    <t>抗魔链</t>
  </si>
  <si>
    <t>抗魔披风</t>
  </si>
  <si>
    <t>抗魔靴</t>
  </si>
  <si>
    <t>黑魔剑</t>
    <phoneticPr fontId="15" type="noConversion"/>
  </si>
  <si>
    <t>亡灵盾</t>
    <phoneticPr fontId="15" type="noConversion"/>
  </si>
  <si>
    <t>骷髅冠</t>
    <phoneticPr fontId="15" type="noConversion"/>
  </si>
  <si>
    <t>骨质胸甲</t>
    <phoneticPr fontId="15" type="noConversion"/>
  </si>
  <si>
    <t>恶魔之棒</t>
    <phoneticPr fontId="15" type="noConversion"/>
  </si>
  <si>
    <t>狂魔盾</t>
    <phoneticPr fontId="15" type="noConversion"/>
  </si>
  <si>
    <t>智慧之冠</t>
    <phoneticPr fontId="15" type="noConversion"/>
  </si>
  <si>
    <t>巨人战甲</t>
    <phoneticPr fontId="15" type="noConversion"/>
  </si>
  <si>
    <t>树精灵之弓</t>
    <phoneticPr fontId="15" type="noConversion"/>
  </si>
  <si>
    <t>天羽箭</t>
    <phoneticPr fontId="15" type="noConversion"/>
  </si>
  <si>
    <t>神兽之鬃</t>
    <phoneticPr fontId="15" type="noConversion"/>
  </si>
  <si>
    <t>亡灵护身符</t>
    <phoneticPr fontId="15" type="noConversion"/>
  </si>
  <si>
    <t>吸血鬼斗篷</t>
    <phoneticPr fontId="15" type="noConversion"/>
  </si>
  <si>
    <t>死神靴</t>
    <phoneticPr fontId="15" type="noConversion"/>
  </si>
  <si>
    <t>泰坦之剑</t>
  </si>
  <si>
    <t>守护神之盾</t>
  </si>
  <si>
    <t>雷神之盔</t>
  </si>
  <si>
    <t>泰坦战甲</t>
  </si>
  <si>
    <t>神目鸟</t>
    <phoneticPr fontId="15" type="noConversion"/>
  </si>
  <si>
    <t>火眼人</t>
    <phoneticPr fontId="15" type="noConversion"/>
  </si>
  <si>
    <t>真理徽章</t>
    <phoneticPr fontId="15" type="noConversion"/>
  </si>
  <si>
    <t>鹰眼戒指</t>
    <phoneticPr fontId="15" type="noConversion"/>
  </si>
  <si>
    <t>龙盾</t>
    <phoneticPr fontId="15" type="noConversion"/>
  </si>
  <si>
    <t>龙骨护胫</t>
    <phoneticPr fontId="15" type="noConversion"/>
  </si>
  <si>
    <t>赤龙剑</t>
    <phoneticPr fontId="15" type="noConversion"/>
  </si>
  <si>
    <t>龙牙冠</t>
    <phoneticPr fontId="15" type="noConversion"/>
  </si>
  <si>
    <t>龙甲</t>
    <phoneticPr fontId="15" type="noConversion"/>
  </si>
  <si>
    <t>龙牙项链</t>
    <phoneticPr fontId="15" type="noConversion"/>
  </si>
  <si>
    <t>深海三叉戟</t>
    <phoneticPr fontId="15" type="noConversion"/>
  </si>
  <si>
    <t>牛头人战斧</t>
    <phoneticPr fontId="15" type="noConversion"/>
  </si>
  <si>
    <t>凋零法杖</t>
    <phoneticPr fontId="15" type="noConversion"/>
  </si>
  <si>
    <t>食人魔杖</t>
    <phoneticPr fontId="15" type="noConversion"/>
  </si>
  <si>
    <t>冰晶护盾</t>
    <phoneticPr fontId="15" type="noConversion"/>
  </si>
  <si>
    <t>冥界手杖</t>
    <phoneticPr fontId="15" type="noConversion"/>
  </si>
  <si>
    <t>骑士长剑</t>
  </si>
  <si>
    <t>森林硬弓</t>
  </si>
  <si>
    <t>智慧法杖</t>
  </si>
  <si>
    <t>山王战斧</t>
  </si>
  <si>
    <t>勇士战锤</t>
  </si>
  <si>
    <t>典范硬弩</t>
  </si>
  <si>
    <t>先知剑</t>
    <phoneticPr fontId="15" type="noConversion"/>
  </si>
  <si>
    <t>狮王盾</t>
    <phoneticPr fontId="15" type="noConversion"/>
  </si>
  <si>
    <t>神谕之冠</t>
    <phoneticPr fontId="15" type="noConversion"/>
  </si>
  <si>
    <t>神奇战甲</t>
    <phoneticPr fontId="15" type="noConversion"/>
  </si>
  <si>
    <t>圣靴</t>
    <phoneticPr fontId="15" type="noConversion"/>
  </si>
  <si>
    <t>天使项链</t>
    <phoneticPr fontId="15" type="noConversion"/>
  </si>
  <si>
    <t>天堂铸造石</t>
  </si>
  <si>
    <t>铸造水晶</t>
  </si>
  <si>
    <t>占星限量银币</t>
  </si>
  <si>
    <t>攻击图鉴符文</t>
  </si>
  <si>
    <t>防御图鉴符文</t>
  </si>
  <si>
    <t>突击图鉴符文</t>
  </si>
  <si>
    <t>射手图鉴符文</t>
  </si>
  <si>
    <t>魔法图鉴符文</t>
  </si>
  <si>
    <t>城堡图鉴符文</t>
  </si>
  <si>
    <t>壁垒图鉴符文</t>
  </si>
  <si>
    <t>据点图鉴符文</t>
  </si>
  <si>
    <t>墓园图鉴符文</t>
  </si>
  <si>
    <t>地狱图鉴符文</t>
  </si>
  <si>
    <t>塔楼图鉴符文</t>
  </si>
  <si>
    <t>攻击天赋药剂</t>
    <phoneticPr fontId="11" type="noConversion"/>
  </si>
  <si>
    <t>防御天赋药剂</t>
    <phoneticPr fontId="11" type="noConversion"/>
  </si>
  <si>
    <t>突击天赋药剂</t>
    <phoneticPr fontId="11" type="noConversion"/>
  </si>
  <si>
    <t>射手天赋药剂</t>
    <phoneticPr fontId="11" type="noConversion"/>
  </si>
  <si>
    <t>魔法天赋药剂</t>
    <phoneticPr fontId="11" type="noConversion"/>
  </si>
  <si>
    <t>天赋药剂原料</t>
    <phoneticPr fontId="11" type="noConversion"/>
  </si>
  <si>
    <t>元素图鉴符文</t>
    <phoneticPr fontId="15" type="noConversion"/>
  </si>
  <si>
    <t>地下城图鉴符文</t>
    <phoneticPr fontId="15" type="noConversion"/>
  </si>
  <si>
    <t>初级图鉴宝盒</t>
  </si>
  <si>
    <t>中级图鉴宝盒</t>
  </si>
  <si>
    <t>高级图鉴宝盒</t>
  </si>
  <si>
    <t>加速令</t>
  </si>
  <si>
    <t>进攻技巧奥义</t>
  </si>
  <si>
    <t>生存技巧奥义</t>
  </si>
  <si>
    <t>抵御技巧奥义</t>
  </si>
  <si>
    <t>快攻技巧奥义</t>
  </si>
  <si>
    <t>闪避技巧奥义</t>
  </si>
  <si>
    <t>暴击技巧奥义</t>
  </si>
  <si>
    <t>减伤技巧奥义</t>
  </si>
  <si>
    <t>重伤技巧奥义</t>
  </si>
  <si>
    <t>法抗技巧奥义</t>
  </si>
  <si>
    <t>中级奥义之书</t>
  </si>
  <si>
    <t>高级奥义之书</t>
  </si>
  <si>
    <t>战争女王凯瑟琳</t>
  </si>
  <si>
    <t>英雄交锋宝箱</t>
  </si>
  <si>
    <t>战争领主头像框</t>
  </si>
  <si>
    <t>法术大师头像框</t>
  </si>
  <si>
    <t>凯瑟琳头像</t>
  </si>
  <si>
    <t>格鲁头像</t>
  </si>
  <si>
    <t>孟斐拉头像</t>
    <phoneticPr fontId="15" type="noConversion"/>
  </si>
  <si>
    <t>幻影射手男头像</t>
  </si>
  <si>
    <t>幻影射手女头像</t>
    <phoneticPr fontId="11" type="noConversion"/>
  </si>
  <si>
    <t>#船长 凯瑟琳皮肤头像</t>
    <phoneticPr fontId="11" type="noConversion"/>
  </si>
  <si>
    <t>#森林之子 罗伊德皮肤头像</t>
    <phoneticPr fontId="11" type="noConversion"/>
  </si>
  <si>
    <t>#灰烬暴君 瑞斯卡皮肤头像</t>
    <phoneticPr fontId="11" type="noConversion"/>
  </si>
  <si>
    <t>#冰晶 艾德雷德皮肤头像</t>
    <phoneticPr fontId="11" type="noConversion"/>
  </si>
  <si>
    <t>#侦查小队 格鲁皮肤头像</t>
    <phoneticPr fontId="11" type="noConversion"/>
  </si>
  <si>
    <t>#黄金公爵 肯洛·哈格皮肤头像</t>
    <phoneticPr fontId="11" type="noConversion"/>
  </si>
  <si>
    <t>#瑞斯卡头像</t>
    <phoneticPr fontId="11" type="noConversion"/>
  </si>
  <si>
    <t>#希娃头像</t>
    <phoneticPr fontId="11" type="noConversion"/>
  </si>
  <si>
    <t>#约克头像</t>
    <phoneticPr fontId="11" type="noConversion"/>
  </si>
  <si>
    <t>#露娜头像</t>
    <phoneticPr fontId="11" type="noConversion"/>
  </si>
  <si>
    <t>#浴火而生 露娜皮肤头像</t>
    <phoneticPr fontId="11" type="noConversion"/>
  </si>
  <si>
    <t>评论头像</t>
    <phoneticPr fontId="11" type="noConversion"/>
  </si>
  <si>
    <t>评论头像礼包</t>
    <phoneticPr fontId="11" type="noConversion"/>
  </si>
  <si>
    <t>竞技者</t>
  </si>
  <si>
    <t>高阶竞技者</t>
  </si>
  <si>
    <t>地狱</t>
  </si>
  <si>
    <t>据点</t>
  </si>
  <si>
    <t>塔楼</t>
  </si>
  <si>
    <t>狮鹫之心</t>
  </si>
  <si>
    <t>QQ会员</t>
  </si>
  <si>
    <t>微信</t>
  </si>
  <si>
    <t>战争领主</t>
  </si>
  <si>
    <t>法术大师</t>
  </si>
  <si>
    <t>城堡</t>
  </si>
  <si>
    <t>壁垒</t>
  </si>
  <si>
    <t>墓园</t>
  </si>
  <si>
    <t>ios评论头像框</t>
  </si>
  <si>
    <t>推广头像框</t>
  </si>
  <si>
    <t>超级会员头像框</t>
    <phoneticPr fontId="11" type="noConversion"/>
  </si>
  <si>
    <t>凤凰之神</t>
    <phoneticPr fontId="11" type="noConversion"/>
  </si>
  <si>
    <t>天空领主</t>
    <phoneticPr fontId="11" type="noConversion"/>
  </si>
  <si>
    <t>宝物收藏家</t>
    <phoneticPr fontId="11" type="noConversion"/>
  </si>
  <si>
    <t>战术教官</t>
    <phoneticPr fontId="15" type="noConversion"/>
  </si>
  <si>
    <t>死亡统领</t>
    <phoneticPr fontId="15" type="noConversion"/>
  </si>
  <si>
    <t>2017CJ头像框</t>
    <phoneticPr fontId="15" type="noConversion"/>
  </si>
  <si>
    <t>幽火之心</t>
    <phoneticPr fontId="15" type="noConversion"/>
  </si>
  <si>
    <t>联通大王卡专属</t>
    <phoneticPr fontId="15" type="noConversion"/>
  </si>
  <si>
    <t>斯芬克斯之谜</t>
    <phoneticPr fontId="15" type="noConversion"/>
  </si>
  <si>
    <t>刀锋之舞</t>
    <phoneticPr fontId="15" type="noConversion"/>
  </si>
  <si>
    <t>星桥鹊驾</t>
    <phoneticPr fontId="11" type="noConversion"/>
  </si>
  <si>
    <t>冰火之恋</t>
    <phoneticPr fontId="11" type="noConversion"/>
  </si>
  <si>
    <t>蛮荒之怒</t>
    <phoneticPr fontId="11" type="noConversion"/>
  </si>
  <si>
    <t>邀请达人</t>
    <phoneticPr fontId="11" type="noConversion"/>
  </si>
  <si>
    <t>华夏银行</t>
    <phoneticPr fontId="11" type="noConversion"/>
  </si>
  <si>
    <t>魔法大师</t>
    <phoneticPr fontId="11" type="noConversion"/>
  </si>
  <si>
    <t>冰霜主宰</t>
    <phoneticPr fontId="11" type="noConversion"/>
  </si>
  <si>
    <t>火焰主宰</t>
    <phoneticPr fontId="11" type="noConversion"/>
  </si>
  <si>
    <t>大地主宰</t>
    <phoneticPr fontId="11" type="noConversion"/>
  </si>
  <si>
    <t>天空主宰</t>
    <phoneticPr fontId="11" type="noConversion"/>
  </si>
  <si>
    <t>虚空主宰</t>
    <phoneticPr fontId="11" type="noConversion"/>
  </si>
  <si>
    <t>天堂使者</t>
    <phoneticPr fontId="11" type="noConversion"/>
  </si>
  <si>
    <t>船长 凯瑟琳</t>
  </si>
  <si>
    <t>王室婚礼 凯瑟琳</t>
    <phoneticPr fontId="15" type="noConversion"/>
  </si>
  <si>
    <t>社会名流 凯瑟琳</t>
    <phoneticPr fontId="15" type="noConversion"/>
  </si>
  <si>
    <t>凯旋之翼 凯瑟琳</t>
    <phoneticPr fontId="15" type="noConversion"/>
  </si>
  <si>
    <t>冰晶 艾德雷德</t>
    <phoneticPr fontId="15" type="noConversion"/>
  </si>
  <si>
    <t>落难王子 罗兰德</t>
    <phoneticPr fontId="15" type="noConversion"/>
  </si>
  <si>
    <t>末日之刃 格鲁</t>
    <phoneticPr fontId="15" type="noConversion"/>
  </si>
  <si>
    <t>侦查小队 格鲁</t>
    <phoneticPr fontId="15" type="noConversion"/>
  </si>
  <si>
    <t>致命阴谋 罗德·哈特</t>
    <phoneticPr fontId="15" type="noConversion"/>
  </si>
  <si>
    <t>致命阴谋 山德鲁</t>
    <phoneticPr fontId="15" type="noConversion"/>
  </si>
  <si>
    <t>森林之子 罗伊德</t>
  </si>
  <si>
    <t>灰烬暴君 瑞斯卡</t>
    <phoneticPr fontId="15" type="noConversion"/>
  </si>
  <si>
    <t>战神 肯洛·哈格</t>
    <phoneticPr fontId="15" type="noConversion"/>
  </si>
  <si>
    <t>黄金公爵 肯洛·哈格</t>
    <phoneticPr fontId="15" type="noConversion"/>
  </si>
  <si>
    <t>瓶中恶魔 索姆拉</t>
    <phoneticPr fontId="15" type="noConversion"/>
  </si>
  <si>
    <t>战役指挥官 孟斐拉</t>
    <phoneticPr fontId="15" type="noConversion"/>
  </si>
  <si>
    <t>浴火而生 露娜</t>
    <phoneticPr fontId="15" type="noConversion"/>
  </si>
  <si>
    <t>林中游侠 孟斐拉</t>
    <phoneticPr fontId="15" type="noConversion"/>
  </si>
  <si>
    <t>冠军斗士 孟斐拉</t>
    <phoneticPr fontId="15" type="noConversion"/>
  </si>
  <si>
    <t>异端学徒 维德尼娜</t>
    <phoneticPr fontId="11" type="noConversion"/>
  </si>
  <si>
    <t>战斗法师 约克</t>
    <phoneticPr fontId="11" type="noConversion"/>
  </si>
  <si>
    <t>#沃里大法师 艾德雷德</t>
    <phoneticPr fontId="15" type="noConversion"/>
  </si>
  <si>
    <t>#维尔宁守护者 罗伊德</t>
  </si>
  <si>
    <t>#迪雅死神 罗德·哈特</t>
    <phoneticPr fontId="15" type="noConversion"/>
  </si>
  <si>
    <t>#布拉卡达使者 索姆拉</t>
    <phoneticPr fontId="15" type="noConversion"/>
  </si>
  <si>
    <t>#埃拉西亚名将 姆拉克</t>
    <phoneticPr fontId="15" type="noConversion"/>
  </si>
  <si>
    <t>#糖果女巫 维德尼娜</t>
    <phoneticPr fontId="15" type="noConversion"/>
  </si>
  <si>
    <t>#感恩之夜 罗兰德</t>
    <phoneticPr fontId="15" type="noConversion"/>
  </si>
  <si>
    <t>联盟1级礼包</t>
    <phoneticPr fontId="11" type="noConversion"/>
  </si>
  <si>
    <t>联盟2级礼包</t>
    <phoneticPr fontId="11" type="noConversion"/>
  </si>
  <si>
    <t>联盟3级礼包</t>
  </si>
  <si>
    <t>联盟4级礼包</t>
  </si>
  <si>
    <t>联盟5级礼包</t>
  </si>
  <si>
    <t>联盟6级礼包</t>
  </si>
  <si>
    <t>联盟7级礼包</t>
  </si>
  <si>
    <t>联盟8级礼包</t>
  </si>
  <si>
    <t>联盟9级礼包</t>
  </si>
  <si>
    <t>联盟10级礼包</t>
  </si>
  <si>
    <t>联盟11级礼包</t>
  </si>
  <si>
    <t>联盟12级礼包</t>
  </si>
  <si>
    <t>联盟13级礼包</t>
  </si>
  <si>
    <t>联盟14级礼包</t>
  </si>
  <si>
    <t>联盟15级礼包</t>
  </si>
  <si>
    <t>联盟16级礼包</t>
  </si>
  <si>
    <t>钻石</t>
    <phoneticPr fontId="11" type="noConversion"/>
  </si>
  <si>
    <t>金币</t>
    <phoneticPr fontId="11" type="noConversion"/>
  </si>
  <si>
    <t>进阶石</t>
    <phoneticPr fontId="11" type="noConversion"/>
  </si>
  <si>
    <t>英</t>
    <phoneticPr fontId="15" type="noConversion"/>
  </si>
  <si>
    <t>雄</t>
    <phoneticPr fontId="15" type="noConversion"/>
  </si>
  <si>
    <t>无</t>
    <phoneticPr fontId="15" type="noConversion"/>
  </si>
  <si>
    <t>敌</t>
    <phoneticPr fontId="15" type="noConversion"/>
  </si>
  <si>
    <t>经</t>
    <phoneticPr fontId="15" type="noConversion"/>
  </si>
  <si>
    <t>典</t>
    <phoneticPr fontId="15" type="noConversion"/>
  </si>
  <si>
    <t>归</t>
    <phoneticPr fontId="15" type="noConversion"/>
  </si>
  <si>
    <t>来</t>
    <phoneticPr fontId="15" type="noConversion"/>
  </si>
  <si>
    <t>随机英雄碎片</t>
  </si>
  <si>
    <t>伪橙礼包</t>
    <phoneticPr fontId="11" type="noConversion"/>
  </si>
  <si>
    <t>斯芬克斯联盟奖励1</t>
    <phoneticPr fontId="15" type="noConversion"/>
  </si>
  <si>
    <t>斯芬克斯联盟奖励2</t>
    <phoneticPr fontId="15" type="noConversion"/>
  </si>
  <si>
    <t>秘境完成礼盒</t>
  </si>
  <si>
    <t>#希娃 兵模头像</t>
    <phoneticPr fontId="11" type="noConversion"/>
  </si>
  <si>
    <t>骷髅战士</t>
    <phoneticPr fontId="15" type="noConversion"/>
  </si>
  <si>
    <t>吸血伯爵</t>
    <phoneticPr fontId="15" type="noConversion"/>
  </si>
  <si>
    <t>森林游侠</t>
    <phoneticPr fontId="15" type="noConversion"/>
  </si>
  <si>
    <t>银翼卫士</t>
    <phoneticPr fontId="15" type="noConversion"/>
  </si>
  <si>
    <t>比蒙</t>
    <phoneticPr fontId="15" type="noConversion"/>
  </si>
  <si>
    <t>雷鸟</t>
    <phoneticPr fontId="15" type="noConversion"/>
  </si>
  <si>
    <t>歌格</t>
    <phoneticPr fontId="15" type="noConversion"/>
  </si>
  <si>
    <t>烈火精灵</t>
    <phoneticPr fontId="15" type="noConversion"/>
  </si>
  <si>
    <t>烈火神盾</t>
  </si>
  <si>
    <t>嗜血奇术</t>
  </si>
  <si>
    <t>屠戮成性</t>
    <phoneticPr fontId="11" type="noConversion"/>
  </si>
  <si>
    <t>孤注一掷</t>
  </si>
  <si>
    <t>连珠火球</t>
  </si>
  <si>
    <t>龙息术</t>
  </si>
  <si>
    <t>地狱烈焰</t>
  </si>
  <si>
    <t>烈火魔墙</t>
  </si>
  <si>
    <t>末日审判</t>
  </si>
  <si>
    <t>双目失明</t>
  </si>
  <si>
    <t>恶咒附身</t>
  </si>
  <si>
    <t>召唤火元素</t>
  </si>
  <si>
    <t>火焰之门</t>
  </si>
  <si>
    <t>烈火神箭</t>
    <phoneticPr fontId="11" type="noConversion"/>
  </si>
  <si>
    <t>杀戮意志</t>
    <phoneticPr fontId="11" type="noConversion"/>
  </si>
  <si>
    <t>深渊回响</t>
    <phoneticPr fontId="11" type="noConversion"/>
  </si>
  <si>
    <t>烈火燎原</t>
    <phoneticPr fontId="11" type="noConversion"/>
  </si>
  <si>
    <t>寒冰神盾</t>
  </si>
  <si>
    <t>神圣护佑</t>
  </si>
  <si>
    <t>寒冰魔墙</t>
  </si>
  <si>
    <t>失忆大法</t>
  </si>
  <si>
    <t>寒冰魔环</t>
  </si>
  <si>
    <t>霹雳寒冰</t>
  </si>
  <si>
    <t>冰雪风暴</t>
  </si>
  <si>
    <t>欢欣鼓舞</t>
  </si>
  <si>
    <t>驱魔大法</t>
  </si>
  <si>
    <t>瞬间移动</t>
  </si>
  <si>
    <t>召唤水元素</t>
  </si>
  <si>
    <t>镜像大法</t>
  </si>
  <si>
    <t>生命链接</t>
  </si>
  <si>
    <t>疗伤</t>
  </si>
  <si>
    <t>寒冰神箭</t>
    <phoneticPr fontId="11" type="noConversion"/>
  </si>
  <si>
    <t>祈祷</t>
    <phoneticPr fontId="11" type="noConversion"/>
  </si>
  <si>
    <t>能量逆转</t>
    <phoneticPr fontId="11" type="noConversion"/>
  </si>
  <si>
    <t>王者之风</t>
    <phoneticPr fontId="11" type="noConversion"/>
  </si>
  <si>
    <t>大气神盾</t>
  </si>
  <si>
    <t>飓风魔墙</t>
  </si>
  <si>
    <t>快攻战术</t>
  </si>
  <si>
    <t>幸运之神</t>
  </si>
  <si>
    <t>百发百中</t>
  </si>
  <si>
    <t>蛊惑人心</t>
  </si>
  <si>
    <t>时间凝滞</t>
  </si>
  <si>
    <t>连锁闪电</t>
  </si>
  <si>
    <t>霹雳闪电</t>
  </si>
  <si>
    <t>亡灵杀手</t>
  </si>
  <si>
    <t>风暴术</t>
    <phoneticPr fontId="11" type="noConversion"/>
  </si>
  <si>
    <t>支离破碎</t>
  </si>
  <si>
    <t>毁灭之光</t>
  </si>
  <si>
    <t>召唤气元素</t>
  </si>
  <si>
    <t>大气神箭</t>
    <phoneticPr fontId="11" type="noConversion"/>
  </si>
  <si>
    <t>大地神盾</t>
    <phoneticPr fontId="11" type="noConversion"/>
  </si>
  <si>
    <t>护体石肤</t>
  </si>
  <si>
    <t>迟缓大法</t>
    <phoneticPr fontId="11" type="noConversion"/>
  </si>
  <si>
    <t>流沙陷阱</t>
  </si>
  <si>
    <t>流星火雨</t>
    <phoneticPr fontId="11" type="noConversion"/>
  </si>
  <si>
    <t>死亡波纹</t>
  </si>
  <si>
    <t>雷鸣爆弹</t>
    <phoneticPr fontId="11" type="noConversion"/>
  </si>
  <si>
    <t>悲痛欲绝</t>
  </si>
  <si>
    <t>转世重生</t>
    <phoneticPr fontId="11" type="noConversion"/>
  </si>
  <si>
    <t>招魂术</t>
  </si>
  <si>
    <t>召唤土元素</t>
    <phoneticPr fontId="11" type="noConversion"/>
  </si>
  <si>
    <t>野性呼唤</t>
  </si>
  <si>
    <t>巨石魔墙</t>
    <phoneticPr fontId="11" type="noConversion"/>
  </si>
  <si>
    <t>大地神箭</t>
    <phoneticPr fontId="11" type="noConversion"/>
  </si>
  <si>
    <t>森林共鸣</t>
    <phoneticPr fontId="11" type="noConversion"/>
  </si>
  <si>
    <t>聚灵奇术</t>
    <phoneticPr fontId="11" type="noConversion"/>
  </si>
  <si>
    <t>圣盾术</t>
    <phoneticPr fontId="11" type="noConversion"/>
  </si>
  <si>
    <t>亡灵大军</t>
    <phoneticPr fontId="11" type="noConversion"/>
  </si>
  <si>
    <t>屠杀指令</t>
    <phoneticPr fontId="11" type="noConversion"/>
  </si>
  <si>
    <t>name$cs</t>
    <phoneticPr fontId="11" type="noConversion"/>
  </si>
  <si>
    <t>道具名</t>
    <phoneticPr fontId="11" type="noConversion"/>
  </si>
  <si>
    <t>TOOL_301101</t>
  </si>
  <si>
    <t>TOOL_301102</t>
  </si>
  <si>
    <t>TOOL_301103</t>
  </si>
  <si>
    <t>TOOL_301104</t>
  </si>
  <si>
    <t>TOOL_301105</t>
  </si>
  <si>
    <t>TOOL_301106</t>
  </si>
  <si>
    <t>TOOL_301201</t>
  </si>
  <si>
    <t>TOOL_301202</t>
  </si>
  <si>
    <t>TOOL_301203</t>
  </si>
  <si>
    <t>TOOL_301204</t>
  </si>
  <si>
    <t>TOOL_301205</t>
  </si>
  <si>
    <t>TOOL_301206</t>
  </si>
  <si>
    <t>TOOL_301301</t>
  </si>
  <si>
    <t>TOOL_301302</t>
  </si>
  <si>
    <t>TOOL_301303</t>
  </si>
  <si>
    <t>TOOL_301304</t>
  </si>
  <si>
    <t>TOOL_301305</t>
  </si>
  <si>
    <t>TOOL_301306</t>
  </si>
  <si>
    <t>TOOL_301307</t>
  </si>
  <si>
    <t>TOOL_301401</t>
  </si>
  <si>
    <t>TOOL_301402</t>
  </si>
  <si>
    <t>TOOL_301403</t>
  </si>
  <si>
    <t>TOOL_301404</t>
  </si>
  <si>
    <t>TOOL_301405</t>
  </si>
  <si>
    <t>TOOL_301406</t>
  </si>
  <si>
    <t>TOOL_301407</t>
  </si>
  <si>
    <t>TOOL_301501</t>
  </si>
  <si>
    <t>TOOL_301502</t>
  </si>
  <si>
    <t>TOOL_301503</t>
  </si>
  <si>
    <t>TOOL_301504</t>
  </si>
  <si>
    <t>TOOL_301505</t>
  </si>
  <si>
    <t>TOOL_301506</t>
  </si>
  <si>
    <t>TOOL_301507</t>
  </si>
  <si>
    <t>TOOL_301601</t>
  </si>
  <si>
    <t>TOOL_301602</t>
  </si>
  <si>
    <t>TOOL_301603</t>
  </si>
  <si>
    <t>TOOL_301604</t>
  </si>
  <si>
    <t>TOOL_301605</t>
  </si>
  <si>
    <t>TOOL_301606</t>
  </si>
  <si>
    <t>TOOL_301607</t>
  </si>
  <si>
    <t>TOOL_301701</t>
  </si>
  <si>
    <t>TOOL_301702</t>
  </si>
  <si>
    <t>TOOL_301703</t>
  </si>
  <si>
    <t>TOOL_301704</t>
  </si>
  <si>
    <t>TOOL_301705</t>
  </si>
  <si>
    <t>TOOL_301706</t>
  </si>
  <si>
    <t>TOOL_301707</t>
  </si>
  <si>
    <t>TOOL_301801</t>
  </si>
  <si>
    <t>TOOL_301802</t>
  </si>
  <si>
    <t>TOOL_301803</t>
  </si>
  <si>
    <t>TOOL_301804</t>
  </si>
  <si>
    <t>TOOL_301805</t>
  </si>
  <si>
    <t>TOOL_301806</t>
  </si>
  <si>
    <t>TOOL_301807</t>
  </si>
  <si>
    <t>TOOL_301901</t>
  </si>
  <si>
    <t>TOOL_301902</t>
  </si>
  <si>
    <t>TOOL_301903</t>
  </si>
  <si>
    <t>TOOL_301904</t>
  </si>
  <si>
    <t>TOOL_301905</t>
  </si>
  <si>
    <t>TOOL_301906</t>
  </si>
  <si>
    <t>TOOL_301907</t>
  </si>
  <si>
    <t>TOOL_302001</t>
  </si>
  <si>
    <t>TOOL_302002</t>
  </si>
  <si>
    <t>TOOL_302003</t>
  </si>
  <si>
    <t>TOOL_302004</t>
  </si>
  <si>
    <t>TOOL_302005</t>
  </si>
  <si>
    <t>TOOL_302006</t>
  </si>
  <si>
    <t>TOOL_302007</t>
  </si>
  <si>
    <t>TOOL_302101</t>
  </si>
  <si>
    <t>TOOL_302102</t>
  </si>
  <si>
    <t>TOOL_302103</t>
  </si>
  <si>
    <t>TOOL_302104</t>
  </si>
  <si>
    <t>TOOL_302105</t>
  </si>
  <si>
    <t>TOOL_302106</t>
  </si>
  <si>
    <t>TOOL_302107</t>
  </si>
  <si>
    <t>TOOL_302201</t>
  </si>
  <si>
    <t>TOOL_302202</t>
  </si>
  <si>
    <t>TOOL_302203</t>
  </si>
  <si>
    <t>TOOL_302204</t>
  </si>
  <si>
    <t>TOOL_302205</t>
  </si>
  <si>
    <t>TOOL_302206</t>
  </si>
  <si>
    <t>TOOL_302207</t>
  </si>
  <si>
    <t>TOOL_302301</t>
  </si>
  <si>
    <t>TOOL_302302</t>
  </si>
  <si>
    <t>TOOL_302303</t>
  </si>
  <si>
    <t>TOOL_302304</t>
  </si>
  <si>
    <t>TOOL_302305</t>
  </si>
  <si>
    <t>TOOL_302306</t>
  </si>
  <si>
    <t>TOOL_302307</t>
  </si>
  <si>
    <t>TOOL_302401</t>
  </si>
  <si>
    <t>TOOL_302402</t>
  </si>
  <si>
    <t>TOOL_302403</t>
  </si>
  <si>
    <t>TOOL_302404</t>
  </si>
  <si>
    <t>TOOL_302405</t>
  </si>
  <si>
    <t>TOOL_302406</t>
  </si>
  <si>
    <t>TOOL_302407</t>
  </si>
  <si>
    <t>TOOL_3101</t>
  </si>
  <si>
    <t>TOOL_3102</t>
  </si>
  <si>
    <t>TOOL_3103</t>
  </si>
  <si>
    <t>TOOL_3104</t>
  </si>
  <si>
    <t>TOOL_3105</t>
  </si>
  <si>
    <t>TOOL_3106</t>
  </si>
  <si>
    <t>TOOL_3107</t>
  </si>
  <si>
    <t>TOOL_3201</t>
  </si>
  <si>
    <t>TOOL_3202</t>
  </si>
  <si>
    <t>TOOL_3203</t>
  </si>
  <si>
    <t>TOOL_3204</t>
  </si>
  <si>
    <t>TOOL_3205</t>
  </si>
  <si>
    <t>TOOL_3206</t>
  </si>
  <si>
    <t>TOOL_3207</t>
  </si>
  <si>
    <t>TOOL_3301</t>
  </si>
  <si>
    <t>TOOL_3302</t>
  </si>
  <si>
    <t>TOOL_3303</t>
  </si>
  <si>
    <t>TOOL_3304</t>
  </si>
  <si>
    <t>TOOL_3305</t>
  </si>
  <si>
    <t>TOOL_3306</t>
  </si>
  <si>
    <t>TOOL_3307</t>
  </si>
  <si>
    <t>TOOL_3308</t>
  </si>
  <si>
    <t>TOOL_3401</t>
  </si>
  <si>
    <t>TOOL_3402</t>
  </si>
  <si>
    <t>TOOL_3403</t>
  </si>
  <si>
    <t>TOOL_3404</t>
  </si>
  <si>
    <t>TOOL_3405</t>
  </si>
  <si>
    <t>TOOL_3406</t>
  </si>
  <si>
    <t>TOOL_3407</t>
  </si>
  <si>
    <t>TOOL_3501</t>
  </si>
  <si>
    <t>TOOL_3502</t>
  </si>
  <si>
    <t>TOOL_3503</t>
  </si>
  <si>
    <t>TOOL_3504</t>
  </si>
  <si>
    <t>TOOL_3505</t>
  </si>
  <si>
    <t>TOOL_3506</t>
  </si>
  <si>
    <t>TOOL_3507</t>
  </si>
  <si>
    <t>TOOL_3601</t>
  </si>
  <si>
    <t>TOOL_3602</t>
  </si>
  <si>
    <t>TOOL_3603</t>
  </si>
  <si>
    <t>TOOL_3604</t>
  </si>
  <si>
    <t>TOOL_3605</t>
  </si>
  <si>
    <t>TOOL_3606</t>
  </si>
  <si>
    <t>TOOL_3607</t>
  </si>
  <si>
    <t>TOOL_3701</t>
  </si>
  <si>
    <t>TOOL_3702</t>
  </si>
  <si>
    <t>TOOL_3703</t>
  </si>
  <si>
    <t>TOOL_3704</t>
  </si>
  <si>
    <t>TOOL_3705</t>
  </si>
  <si>
    <t>TOOL_3706</t>
  </si>
  <si>
    <t>TOOL_3707</t>
  </si>
  <si>
    <t>TOOL_3801</t>
  </si>
  <si>
    <t>TOOL_3802</t>
  </si>
  <si>
    <t>TOOL_3803</t>
  </si>
  <si>
    <t>TOOL_3804</t>
  </si>
  <si>
    <t>TOOL_3805</t>
  </si>
  <si>
    <t>TOOL_3806</t>
  </si>
  <si>
    <t>TOOL_3807</t>
  </si>
  <si>
    <t>TOOL_3901</t>
  </si>
  <si>
    <t>TOOL_3902</t>
  </si>
  <si>
    <t>TOOL_3903</t>
  </si>
  <si>
    <t>TOOL_3904</t>
  </si>
  <si>
    <t>TOOL_3905</t>
  </si>
  <si>
    <t>TOOL_3906</t>
  </si>
  <si>
    <t>TOOL_3907</t>
  </si>
  <si>
    <t>TOOL_30000</t>
  </si>
  <si>
    <t>TOOL_30201</t>
  </si>
  <si>
    <t>TOOL_30202</t>
  </si>
  <si>
    <t>TOOL_30203</t>
  </si>
  <si>
    <t>TOOL_30211</t>
  </si>
  <si>
    <t>TOOL_30212</t>
  </si>
  <si>
    <t>TOOL_30213</t>
  </si>
  <si>
    <t>TOOL_30221</t>
  </si>
  <si>
    <t>TOOL_30222</t>
  </si>
  <si>
    <t>TOOL_30223</t>
  </si>
  <si>
    <t>TOOL_30231</t>
  </si>
  <si>
    <t>TOOL_30232</t>
  </si>
  <si>
    <t>TOOL_30233</t>
  </si>
  <si>
    <t>TOOL_30234</t>
  </si>
  <si>
    <t>TOOL_30241</t>
  </si>
  <si>
    <t>TOOL_30242</t>
  </si>
  <si>
    <t>TOOL_30243</t>
  </si>
  <si>
    <t>TOOL_30251</t>
  </si>
  <si>
    <t>TOOL_30252</t>
  </si>
  <si>
    <t>TOOL_30253</t>
  </si>
  <si>
    <t>TOOL_30254</t>
  </si>
  <si>
    <t>TOOL_30255</t>
  </si>
  <si>
    <t>TOOL_30256</t>
  </si>
  <si>
    <t>TOOL_30257</t>
  </si>
  <si>
    <t>TOOL_30258</t>
  </si>
  <si>
    <t>TOOL_30259</t>
  </si>
  <si>
    <t>TOOL_30261</t>
  </si>
  <si>
    <t>TOOL_30262</t>
  </si>
  <si>
    <t>TOOL_30263</t>
  </si>
  <si>
    <t>TOOL_30271</t>
  </si>
  <si>
    <t>TOOL_30272</t>
  </si>
  <si>
    <t>TOOL_30273</t>
  </si>
  <si>
    <t>TOOL_30274</t>
  </si>
  <si>
    <t>TOOL_3001</t>
  </si>
  <si>
    <t>TOOL_3002</t>
  </si>
  <si>
    <t>TOOL_3004</t>
  </si>
  <si>
    <t>TOOL_3005</t>
  </si>
  <si>
    <t>TOOL_3011</t>
  </si>
  <si>
    <t>TOOL_3015</t>
  </si>
  <si>
    <t>TOOL_3016</t>
  </si>
  <si>
    <t>TOOL_3017</t>
  </si>
  <si>
    <t>TOOL_3018</t>
  </si>
  <si>
    <t>TOOL_3021</t>
  </si>
  <si>
    <t>TOOL_3022</t>
  </si>
  <si>
    <t>TOOL_3023</t>
  </si>
  <si>
    <t>TOOL_3024</t>
  </si>
  <si>
    <t>TOOL_3025</t>
  </si>
  <si>
    <t>TOOL_3041</t>
  </si>
  <si>
    <t>TOOL_3042</t>
  </si>
  <si>
    <t>TOOL_360001</t>
  </si>
  <si>
    <t>TOOL_360101</t>
  </si>
  <si>
    <t>TOOL_360102</t>
  </si>
  <si>
    <t>TOOL_360103</t>
  </si>
  <si>
    <t>TOOL_360104</t>
  </si>
  <si>
    <t>TOOL_360201</t>
  </si>
  <si>
    <t>TOOL_360301</t>
  </si>
  <si>
    <t>TOOL_360302</t>
  </si>
  <si>
    <t>TOOL_360303</t>
  </si>
  <si>
    <t>TOOL_360304</t>
  </si>
  <si>
    <t>TOOL_360401</t>
  </si>
  <si>
    <t>TOOL_360501</t>
  </si>
  <si>
    <t>TOOL_360502</t>
  </si>
  <si>
    <t>TOOL_360601</t>
  </si>
  <si>
    <t>TOOL_360602</t>
  </si>
  <si>
    <t>TOOL_360603</t>
  </si>
  <si>
    <t>TOOL_360604</t>
  </si>
  <si>
    <t>TOOL_360701</t>
  </si>
  <si>
    <t>TOOL_360702</t>
  </si>
  <si>
    <t>TOOL_360801</t>
  </si>
  <si>
    <t>TOOL_360802</t>
  </si>
  <si>
    <t>TOOL_360901</t>
  </si>
  <si>
    <t>TOOL_361201</t>
  </si>
  <si>
    <t>TOOL_361202</t>
  </si>
  <si>
    <t>TOOL_361301</t>
  </si>
  <si>
    <t>TOOL_361401</t>
  </si>
  <si>
    <t>TOOL_361402</t>
  </si>
  <si>
    <t>TOOL_303001</t>
  </si>
  <si>
    <t>TOOL_303002</t>
  </si>
  <si>
    <t>TOOL_303003</t>
  </si>
  <si>
    <t>TOOL_304001</t>
  </si>
  <si>
    <t>TOOL_304002</t>
  </si>
  <si>
    <t>TOOL_903000</t>
    <phoneticPr fontId="11" type="noConversion"/>
  </si>
  <si>
    <t>TOOL_903001</t>
  </si>
  <si>
    <t>TOOL_903002</t>
  </si>
  <si>
    <t>TOOL_903003</t>
  </si>
  <si>
    <t>TOOL_903004</t>
  </si>
  <si>
    <t>TOOL_903005</t>
  </si>
  <si>
    <t>TOOL_903006</t>
  </si>
  <si>
    <t>TOOL_903007</t>
  </si>
  <si>
    <t>TOOL_903008</t>
  </si>
  <si>
    <t>TOOL_903009</t>
  </si>
  <si>
    <t>TOOL_903010</t>
    <phoneticPr fontId="11" type="noConversion"/>
  </si>
  <si>
    <t>TOOL_903011</t>
  </si>
  <si>
    <t>TOOL_903012</t>
  </si>
  <si>
    <t>TOOL_904001</t>
  </si>
  <si>
    <t>TOOL_904002</t>
  </si>
  <si>
    <t>TOOL_904003</t>
  </si>
  <si>
    <t>TOOL_904004</t>
  </si>
  <si>
    <t>TOOL_904005</t>
  </si>
  <si>
    <t>TOOL_904006</t>
  </si>
  <si>
    <t>TOOL_904007</t>
  </si>
  <si>
    <t>TOOL_904008</t>
  </si>
  <si>
    <t>TOOL_905001</t>
  </si>
  <si>
    <t>TOOL_905002</t>
  </si>
  <si>
    <t>TOOL_905003</t>
  </si>
  <si>
    <t>TOOL_905004</t>
  </si>
  <si>
    <t>TOOL_905005</t>
  </si>
  <si>
    <t>TOOL_905006</t>
  </si>
  <si>
    <t>TOOL_905007</t>
  </si>
  <si>
    <t>TOOL_905008</t>
  </si>
  <si>
    <t>TOOL_905009</t>
  </si>
  <si>
    <t>TOOL_905010</t>
  </si>
  <si>
    <t>TOOL_905011</t>
  </si>
  <si>
    <t>TOOL_905012</t>
  </si>
  <si>
    <t>TOOL_905013</t>
  </si>
  <si>
    <t>TOOL_905014</t>
  </si>
  <si>
    <t>TOOL_905015</t>
  </si>
  <si>
    <t>TOOL_906001</t>
  </si>
  <si>
    <t>TOOL_906002</t>
  </si>
  <si>
    <t>TOOL_906003</t>
  </si>
  <si>
    <t>TOOL_906004</t>
  </si>
  <si>
    <t>TOOL_906005</t>
  </si>
  <si>
    <t>TOOL_906006</t>
  </si>
  <si>
    <t>TOOL_906007</t>
  </si>
  <si>
    <t>TOOL_906008</t>
  </si>
  <si>
    <t>TOOL_906009</t>
  </si>
  <si>
    <t>TOOL_906010</t>
  </si>
  <si>
    <t>TOOL_906011</t>
  </si>
  <si>
    <t>TOOL_906012</t>
  </si>
  <si>
    <t>TOOL_906013</t>
  </si>
  <si>
    <t>TOOL_906014</t>
  </si>
  <si>
    <t>TOOL_906015</t>
  </si>
  <si>
    <t>TOOL_906016</t>
  </si>
  <si>
    <t>TOOL_906017</t>
  </si>
  <si>
    <t>TOOL_906018</t>
  </si>
  <si>
    <t>TOOL_906019</t>
  </si>
  <si>
    <t>TOOL_906020</t>
  </si>
  <si>
    <t>TOOL_906021</t>
  </si>
  <si>
    <t>TOOL_906022</t>
  </si>
  <si>
    <t>TOOL_906023</t>
  </si>
  <si>
    <t>TOOL_906024</t>
  </si>
  <si>
    <t>TOOL_906025</t>
  </si>
  <si>
    <t>TOOL_906026</t>
  </si>
  <si>
    <t>TOOL_906027</t>
  </si>
  <si>
    <t>TOOL_906028</t>
  </si>
  <si>
    <t>TOOL_3051</t>
  </si>
  <si>
    <t>TOOL_3052</t>
  </si>
  <si>
    <t>TOOL_3053</t>
  </si>
  <si>
    <t>TOOL_3054</t>
  </si>
  <si>
    <t>TOOL_3055</t>
  </si>
  <si>
    <t>TOOL_3056</t>
  </si>
  <si>
    <t>TOOL_3057</t>
  </si>
  <si>
    <t>TOOL_3058</t>
  </si>
  <si>
    <t>TOOL_3059</t>
  </si>
  <si>
    <t>TOOL_3060</t>
  </si>
  <si>
    <t>TOOL_3061</t>
  </si>
  <si>
    <t>TOOL_3062</t>
  </si>
  <si>
    <t>TOOL_3063</t>
  </si>
  <si>
    <t>TOOL_3064</t>
  </si>
  <si>
    <t>TOOL_3065</t>
  </si>
  <si>
    <t>TOOL_907001</t>
  </si>
  <si>
    <t>TOOL_907002</t>
  </si>
  <si>
    <t>TOOL_907003</t>
  </si>
  <si>
    <t>TOOL_907004</t>
  </si>
  <si>
    <t>TOOL_907005</t>
  </si>
  <si>
    <t>TOOL_907006</t>
  </si>
  <si>
    <t>TOOL_907007</t>
  </si>
  <si>
    <t>TOOL_907008</t>
  </si>
  <si>
    <t>TOOL_907009</t>
  </si>
  <si>
    <t>TOOL_907010</t>
  </si>
  <si>
    <t>TOOL_907011</t>
  </si>
  <si>
    <t>TOOL_907012</t>
  </si>
  <si>
    <t>TOOL_907013</t>
  </si>
  <si>
    <t>TOOL_907014</t>
  </si>
  <si>
    <t>TOOL_907015</t>
  </si>
  <si>
    <t>TOOL_907016</t>
  </si>
  <si>
    <t>TOOL_907017</t>
  </si>
  <si>
    <t>TOOL_907018</t>
  </si>
  <si>
    <t>TOOL_907019</t>
  </si>
  <si>
    <t>TOOL_907020</t>
  </si>
  <si>
    <t>TOOL_907021</t>
  </si>
  <si>
    <t>TOOL_907022</t>
  </si>
  <si>
    <t>TOOL_907023</t>
  </si>
  <si>
    <t>TOOL_907024</t>
  </si>
  <si>
    <t>TOOL_907025</t>
  </si>
  <si>
    <t>TOOL_907026</t>
  </si>
  <si>
    <t>TOOL_907027</t>
  </si>
  <si>
    <t>TOOL_907028</t>
  </si>
  <si>
    <t>TOOL_907029</t>
  </si>
  <si>
    <t>TOOL_907030</t>
  </si>
  <si>
    <t>TOOL_907031</t>
  </si>
  <si>
    <t>TOOL_907032</t>
  </si>
  <si>
    <t>TOOL_907033</t>
  </si>
  <si>
    <t>TOOL_907034</t>
  </si>
  <si>
    <t>TOOL_907035</t>
  </si>
  <si>
    <t>TOOL_907036</t>
  </si>
  <si>
    <t>TOOL_907037</t>
  </si>
  <si>
    <t>TOOL_907038</t>
  </si>
  <si>
    <t>TOOL_907039</t>
  </si>
  <si>
    <t>TOOL_907040</t>
  </si>
  <si>
    <t>TOOL_907041</t>
  </si>
  <si>
    <t>TOOL_907042</t>
  </si>
  <si>
    <t>TOOL_907043</t>
  </si>
  <si>
    <t>TOOL_907044</t>
  </si>
  <si>
    <t>TOOL_907045</t>
  </si>
  <si>
    <t>TOOL_907046</t>
  </si>
  <si>
    <t>TOOL_907047</t>
  </si>
  <si>
    <t>TOOL_907048</t>
  </si>
  <si>
    <t>ARTIFACT_40111</t>
  </si>
  <si>
    <t>ARTIFACT_40112</t>
  </si>
  <si>
    <t>ARTIFACT_40113</t>
  </si>
  <si>
    <t>ARTIFACT_40121</t>
  </si>
  <si>
    <t>ARTIFACT_40122</t>
  </si>
  <si>
    <t>ARTIFACT_40123</t>
  </si>
  <si>
    <t>ARTIFACT_40211</t>
  </si>
  <si>
    <t>ARTIFACT_40212</t>
  </si>
  <si>
    <t>ARTIFACT_40213</t>
  </si>
  <si>
    <t>ARTIFACT_40221</t>
  </si>
  <si>
    <t>ARTIFACT_40222</t>
  </si>
  <si>
    <t>ARTIFACT_40223</t>
  </si>
  <si>
    <t>ARTIFACT_40231</t>
  </si>
  <si>
    <t>ARTIFACT_40232</t>
  </si>
  <si>
    <t>ARTIFACT_40233</t>
  </si>
  <si>
    <t>ARTIFACT_40301</t>
  </si>
  <si>
    <t>ARTIFACT_40302</t>
  </si>
  <si>
    <t>ARTIFACT_40303</t>
  </si>
  <si>
    <t>ARTIFACT_40304</t>
  </si>
  <si>
    <t>ARTIFACT_40311</t>
  </si>
  <si>
    <t>ARTIFACT_40312</t>
  </si>
  <si>
    <t>ARTIFACT_40313</t>
  </si>
  <si>
    <t>ARTIFACT_40314</t>
  </si>
  <si>
    <t>ARTIFACT_40101</t>
  </si>
  <si>
    <t>ARTIFACT_40102</t>
  </si>
  <si>
    <t>ARTIFACT_40103</t>
  </si>
  <si>
    <t>ARTIFACT_40321</t>
  </si>
  <si>
    <t>ARTIFACT_40322</t>
  </si>
  <si>
    <t>ARTIFACT_40323</t>
  </si>
  <si>
    <t>ARTIFACT_40421</t>
  </si>
  <si>
    <t>ARTIFACT_40422</t>
  </si>
  <si>
    <t>ARTIFACT_40423</t>
  </si>
  <si>
    <t>ARTIFACT_40424</t>
  </si>
  <si>
    <t>ARTIFACT_40331</t>
  </si>
  <si>
    <t>ARTIFACT_40332</t>
  </si>
  <si>
    <t>ARTIFACT_40333</t>
  </si>
  <si>
    <t>ARTIFACT_40334</t>
  </si>
  <si>
    <t>ARTIFACT_40401</t>
  </si>
  <si>
    <t>ARTIFACT_40402</t>
  </si>
  <si>
    <t>ARTIFACT_40403</t>
  </si>
  <si>
    <t>ARTIFACT_40404</t>
  </si>
  <si>
    <t>ARTIFACT_40405</t>
  </si>
  <si>
    <t>ARTIFACT_40406</t>
  </si>
  <si>
    <t>ARTIFACT_40431</t>
  </si>
  <si>
    <t>ARTIFACT_40432</t>
  </si>
  <si>
    <t>ARTIFACT_40433</t>
  </si>
  <si>
    <t>ARTIFACT_40434</t>
  </si>
  <si>
    <t>ARTIFACT_40435</t>
  </si>
  <si>
    <t>ARTIFACT_40436</t>
  </si>
  <si>
    <t>ARTIFACT_40441</t>
  </si>
  <si>
    <t>ARTIFACT_40442</t>
  </si>
  <si>
    <t>ARTIFACT_40443</t>
  </si>
  <si>
    <t>ARTIFACT_40444</t>
  </si>
  <si>
    <t>ARTIFACT_40445</t>
  </si>
  <si>
    <t>ARTIFACT_40446</t>
  </si>
  <si>
    <t>ARTIFACT_40411</t>
  </si>
  <si>
    <t>ARTIFACT_40412</t>
  </si>
  <si>
    <t>ARTIFACT_40413</t>
  </si>
  <si>
    <t>ARTIFACT_40414</t>
  </si>
  <si>
    <t>ARTIFACT_40415</t>
  </si>
  <si>
    <t>ARTIFACT_40416</t>
  </si>
  <si>
    <t>ARTIFACT_41001</t>
  </si>
  <si>
    <t>ARTIFACT_41002</t>
  </si>
  <si>
    <t>ARTIFACT_41003</t>
  </si>
  <si>
    <t>TOOL_3026</t>
  </si>
  <si>
    <t>TOOL_3027</t>
  </si>
  <si>
    <t>TOOL_3028</t>
  </si>
  <si>
    <t>TOOL_3029</t>
  </si>
  <si>
    <t>TOOL_3030</t>
  </si>
  <si>
    <t>TOOL_3036</t>
  </si>
  <si>
    <t>TOOL_3037</t>
  </si>
  <si>
    <t>TOOL_3038</t>
  </si>
  <si>
    <t>TOOL_3039</t>
  </si>
  <si>
    <t>TOOL_3040</t>
  </si>
  <si>
    <t>TOOL_3043</t>
  </si>
  <si>
    <t>TOOL_3044</t>
  </si>
  <si>
    <t>TOOL_3045</t>
  </si>
  <si>
    <t>TOOL_3046</t>
  </si>
  <si>
    <t>TOOL_3047</t>
  </si>
  <si>
    <t>TOOL_3048</t>
  </si>
  <si>
    <t>TOOL_7101</t>
    <phoneticPr fontId="11" type="noConversion"/>
  </si>
  <si>
    <t>TOOL_3049</t>
  </si>
  <si>
    <t>TOOL_3050</t>
  </si>
  <si>
    <t>TOOL_304003</t>
  </si>
  <si>
    <t>TOOL_304004</t>
  </si>
  <si>
    <t>TOOL_304005</t>
  </si>
  <si>
    <t>TOOL_304006</t>
  </si>
  <si>
    <t>TOOL_400001</t>
  </si>
  <si>
    <t>TOOL_7001</t>
    <phoneticPr fontId="11" type="noConversion"/>
  </si>
  <si>
    <t>TOOL_7002</t>
    <phoneticPr fontId="11" type="noConversion"/>
  </si>
  <si>
    <t>TOOL_7003</t>
  </si>
  <si>
    <t>TOOL_7004</t>
  </si>
  <si>
    <t>TOOL_7005</t>
  </si>
  <si>
    <t>TOOL_7006</t>
  </si>
  <si>
    <t>TOOL_7007</t>
  </si>
  <si>
    <t>TOOL_7008</t>
  </si>
  <si>
    <t>TOOL_7009</t>
  </si>
  <si>
    <t>TOOL_7102</t>
    <phoneticPr fontId="11" type="noConversion"/>
  </si>
  <si>
    <t>TOOL_7103</t>
  </si>
  <si>
    <t>TOOL_10000</t>
    <phoneticPr fontId="11" type="noConversion"/>
  </si>
  <si>
    <t>TOOL_50002</t>
    <phoneticPr fontId="11" type="noConversion"/>
  </si>
  <si>
    <t>TOOL_10100</t>
  </si>
  <si>
    <t>TOOL_10101</t>
    <phoneticPr fontId="11" type="noConversion"/>
  </si>
  <si>
    <t>ROLEAVATAR_23102</t>
  </si>
  <si>
    <t>ROLEAVATAR_23301</t>
  </si>
  <si>
    <t>ROLEAVATAR_21102</t>
    <phoneticPr fontId="15" type="noConversion"/>
  </si>
  <si>
    <t>ROLEAVATAR_21203</t>
  </si>
  <si>
    <t>ROLEAVATAR_21502</t>
    <phoneticPr fontId="15" type="noConversion"/>
  </si>
  <si>
    <t>ROLEAVATAR_10107</t>
  </si>
  <si>
    <t>ROLEAVATAR_10108</t>
  </si>
  <si>
    <t>ROLEAVATAR_10109</t>
  </si>
  <si>
    <t>ROLEAVATAR_10110</t>
  </si>
  <si>
    <t>ROLEAVATAR_10111</t>
  </si>
  <si>
    <t>ROLEAVATAR_10112</t>
  </si>
  <si>
    <t>ROLEAVATAR_10113</t>
  </si>
  <si>
    <t>ROLEAVATAR_10114</t>
  </si>
  <si>
    <t>ROLEAVATAR_10115</t>
  </si>
  <si>
    <t>ROLEAVATAR_10116</t>
  </si>
  <si>
    <t>ROLEAVATAR_10117</t>
  </si>
  <si>
    <t>TOOL_21001</t>
    <phoneticPr fontId="11" type="noConversion"/>
  </si>
  <si>
    <t>TOOL_21002</t>
  </si>
  <si>
    <t>TOOL_21003</t>
  </si>
  <si>
    <t>TOOL_21004</t>
  </si>
  <si>
    <t>TOOL_21005</t>
  </si>
  <si>
    <t>TOOL_21006</t>
  </si>
  <si>
    <t>TOOL_21007</t>
  </si>
  <si>
    <t>TOOL_21008</t>
  </si>
  <si>
    <t>TOOL_21009</t>
  </si>
  <si>
    <t>TOOL_21010</t>
  </si>
  <si>
    <t>TOOL_21011</t>
  </si>
  <si>
    <t>TOOL_21012</t>
  </si>
  <si>
    <t>TOOL_21013</t>
  </si>
  <si>
    <t>COMAWARD_NAME</t>
  </si>
  <si>
    <t>TOOL_21015</t>
  </si>
  <si>
    <t>TOOL_21016</t>
  </si>
  <si>
    <t>TOOL_21017</t>
  </si>
  <si>
    <t>TOOL_21018</t>
  </si>
  <si>
    <t>TOOL_21019</t>
  </si>
  <si>
    <t>TOOL_21020</t>
    <phoneticPr fontId="15" type="noConversion"/>
  </si>
  <si>
    <t>TOOL_21021</t>
    <phoneticPr fontId="15" type="noConversion"/>
  </si>
  <si>
    <t>TOOL_21022</t>
    <phoneticPr fontId="15" type="noConversion"/>
  </si>
  <si>
    <t>TOOL_21023</t>
  </si>
  <si>
    <t>TOOL_21024</t>
  </si>
  <si>
    <t>TOOL_21025</t>
    <phoneticPr fontId="15" type="noConversion"/>
  </si>
  <si>
    <t>TOOL_21026</t>
  </si>
  <si>
    <t>TOOL_21027</t>
    <phoneticPr fontId="15" type="noConversion"/>
  </si>
  <si>
    <t>TOOL_21028</t>
  </si>
  <si>
    <t>TOOL_21029</t>
    <phoneticPr fontId="15" type="noConversion"/>
  </si>
  <si>
    <t>TOOL_21031</t>
    <phoneticPr fontId="15" type="noConversion"/>
  </si>
  <si>
    <t>TOOL_21035</t>
    <phoneticPr fontId="15" type="noConversion"/>
  </si>
  <si>
    <t>TOOL_21037</t>
    <phoneticPr fontId="15" type="noConversion"/>
  </si>
  <si>
    <t>TOOL_21038</t>
  </si>
  <si>
    <t>TOOL_21039</t>
  </si>
  <si>
    <t>TOOL_21040</t>
  </si>
  <si>
    <t>TOOL_21041</t>
  </si>
  <si>
    <t>TOOL_21042</t>
  </si>
  <si>
    <t>TOOL_21043</t>
  </si>
  <si>
    <t>HEORSKINNAME_60102_02</t>
    <phoneticPr fontId="11" type="noConversion"/>
  </si>
  <si>
    <t>HEORSKINNAME_60102_03</t>
    <phoneticPr fontId="11" type="noConversion"/>
  </si>
  <si>
    <t>HEORSKINNAME_60102_04</t>
    <phoneticPr fontId="11" type="noConversion"/>
  </si>
  <si>
    <t>HEORSKINNAME_60102_05</t>
    <phoneticPr fontId="15" type="noConversion"/>
  </si>
  <si>
    <t>HEORSKINNAME_60001_02</t>
    <phoneticPr fontId="11" type="noConversion"/>
  </si>
  <si>
    <t>HEORSKINNAME_60103_02</t>
    <phoneticPr fontId="11" type="noConversion"/>
  </si>
  <si>
    <t>HEORSKINNAME_60301_02</t>
    <phoneticPr fontId="11" type="noConversion"/>
  </si>
  <si>
    <t>HEORSKINNAME_60301_03</t>
    <phoneticPr fontId="11" type="noConversion"/>
  </si>
  <si>
    <t>HEORSKINNAME_60401_02</t>
    <phoneticPr fontId="11" type="noConversion"/>
  </si>
  <si>
    <t>HEORSKINNAME_60501_02</t>
    <phoneticPr fontId="15" type="noConversion"/>
  </si>
  <si>
    <t>HEORSKINNAME_60303_02</t>
    <phoneticPr fontId="11" type="noConversion"/>
  </si>
  <si>
    <t>HEORSKINNAME_60802_02</t>
    <phoneticPr fontId="11" type="noConversion"/>
  </si>
  <si>
    <t>HEORSKINNAME_60602_02</t>
    <phoneticPr fontId="11" type="noConversion"/>
  </si>
  <si>
    <t>HEORSKINNAME_60602_03</t>
    <phoneticPr fontId="11" type="noConversion"/>
  </si>
  <si>
    <t>HEORSKINNAME_61201_02</t>
    <phoneticPr fontId="11" type="noConversion"/>
  </si>
  <si>
    <t>HEORSKINNAME_60302_02</t>
    <phoneticPr fontId="11" type="noConversion"/>
  </si>
  <si>
    <t>HEORSKINNAME_60701_02</t>
    <phoneticPr fontId="11" type="noConversion"/>
  </si>
  <si>
    <t>HEORSKINNAME_60302_03</t>
    <phoneticPr fontId="11" type="noConversion"/>
  </si>
  <si>
    <t>HEORSKINNAME_60302_04</t>
  </si>
  <si>
    <t>HEORSKINNAME_60502_02</t>
    <phoneticPr fontId="15" type="noConversion"/>
  </si>
  <si>
    <t>HEORSKINNAME_60604_02</t>
    <phoneticPr fontId="15" type="noConversion"/>
  </si>
  <si>
    <t>HEORSKINNAME_60001_03</t>
    <phoneticPr fontId="11" type="noConversion"/>
  </si>
  <si>
    <t>HEORSKINNAME_60303_03</t>
    <phoneticPr fontId="11" type="noConversion"/>
  </si>
  <si>
    <t>HEORSKINNAME_60401_03</t>
    <phoneticPr fontId="11" type="noConversion"/>
  </si>
  <si>
    <t>HEORSKINNAME_61201_03</t>
    <phoneticPr fontId="11" type="noConversion"/>
  </si>
  <si>
    <t>HEORSKINNAME_60101_02</t>
    <phoneticPr fontId="11" type="noConversion"/>
  </si>
  <si>
    <t>HEORSKINNAME_60502_03</t>
    <phoneticPr fontId="15" type="noConversion"/>
  </si>
  <si>
    <t>HEORSKINNAME_60103_03</t>
    <phoneticPr fontId="15" type="noConversion"/>
  </si>
  <si>
    <t>TOOL_30001</t>
    <phoneticPr fontId="11" type="noConversion"/>
  </si>
  <si>
    <t>TOOL_30002</t>
  </si>
  <si>
    <t>TOOL_30003</t>
  </si>
  <si>
    <t>TOOL_30004</t>
  </si>
  <si>
    <t>TOOL_30005</t>
  </si>
  <si>
    <t>TOOL_30006</t>
  </si>
  <si>
    <t>TOOL_30007</t>
  </si>
  <si>
    <t>TOOL_30008</t>
  </si>
  <si>
    <t>TOOL_30009</t>
  </si>
  <si>
    <t>TOOL_30010</t>
  </si>
  <si>
    <t>TOOL_30011</t>
  </si>
  <si>
    <t>TOOL_30012</t>
  </si>
  <si>
    <t>TOOL_30013</t>
  </si>
  <si>
    <t>TOOL_30014</t>
  </si>
  <si>
    <t>TOOL_30015</t>
  </si>
  <si>
    <t>TOOL_30016</t>
  </si>
  <si>
    <t>TOOL_31001</t>
  </si>
  <si>
    <t>TOOL_31002</t>
  </si>
  <si>
    <t>TOOL_31003</t>
  </si>
  <si>
    <t>TOOL_31004</t>
  </si>
  <si>
    <t>TOOL_31005</t>
  </si>
  <si>
    <t>TOOL_31006</t>
  </si>
  <si>
    <t>TOOL_31007</t>
  </si>
  <si>
    <t>TOOL_31008</t>
  </si>
  <si>
    <t>TOOL_31009</t>
  </si>
  <si>
    <t>TOOL_31010</t>
  </si>
  <si>
    <t>TOOL_31011</t>
  </si>
  <si>
    <t>TOOL_31012</t>
  </si>
  <si>
    <t>TOOL_31013</t>
  </si>
  <si>
    <t>TOOL_31014</t>
  </si>
  <si>
    <t>TOOL_31015</t>
  </si>
  <si>
    <t>TOOL_31016</t>
  </si>
  <si>
    <t>TOOL_31017</t>
  </si>
  <si>
    <t>TOOL_31018</t>
  </si>
  <si>
    <t>TOOL_31019</t>
  </si>
  <si>
    <t>TOOL_31020</t>
  </si>
  <si>
    <t>TOOL_31021</t>
  </si>
  <si>
    <t>TOOL_31022</t>
  </si>
  <si>
    <t>TOOL_31023</t>
  </si>
  <si>
    <t>TOOL_31024</t>
  </si>
  <si>
    <t>TOOL_31025</t>
  </si>
  <si>
    <t>TOOL_31026</t>
  </si>
  <si>
    <t>TOOL_31027</t>
  </si>
  <si>
    <t>TOOL_31028</t>
  </si>
  <si>
    <t>TOOL_31029</t>
  </si>
  <si>
    <t>TOOL_31030</t>
  </si>
  <si>
    <t>TOOL_31031</t>
  </si>
  <si>
    <t>TOOL_31032</t>
  </si>
  <si>
    <t>TOOL_31033</t>
  </si>
  <si>
    <t>TOOL_31034</t>
  </si>
  <si>
    <t>TOOL_31035</t>
  </si>
  <si>
    <t>TOOL_31036</t>
  </si>
  <si>
    <t>TOOL_31037</t>
  </si>
  <si>
    <t>TOOL_31038</t>
  </si>
  <si>
    <t>TOOL_31039</t>
  </si>
  <si>
    <t>TOOL_31040</t>
  </si>
  <si>
    <t>TOOL_31041</t>
  </si>
  <si>
    <t>TOOL_31042</t>
  </si>
  <si>
    <t>TOOL_31043</t>
  </si>
  <si>
    <t>TOOL_31044</t>
  </si>
  <si>
    <t>TOOL_31045</t>
  </si>
  <si>
    <t>TOOL_31046</t>
  </si>
  <si>
    <t>TOOL_810001</t>
    <phoneticPr fontId="15" type="noConversion"/>
  </si>
  <si>
    <t>TOOL_810002</t>
    <phoneticPr fontId="15" type="noConversion"/>
  </si>
  <si>
    <t>TOOL_810003</t>
  </si>
  <si>
    <t>TOOL_50001</t>
  </si>
  <si>
    <t>TOOL_93101</t>
  </si>
  <si>
    <t>TOOL_93106</t>
  </si>
  <si>
    <t>TOOL_93306</t>
  </si>
  <si>
    <t>TOOL_93907</t>
  </si>
  <si>
    <t>TOOL_93301</t>
  </si>
  <si>
    <t>TOOL_93304</t>
  </si>
  <si>
    <t>TOOL_93203</t>
  </si>
  <si>
    <t>TOOL_93204</t>
  </si>
  <si>
    <t>TOOL_93407</t>
  </si>
  <si>
    <t>TOOL_93405</t>
  </si>
  <si>
    <t>TOOL_93502</t>
  </si>
  <si>
    <t>TOOL_93506</t>
  </si>
  <si>
    <t>TOOL_94101</t>
  </si>
  <si>
    <t>TOOL_94106</t>
  </si>
  <si>
    <t>TOOL_94306</t>
  </si>
  <si>
    <t>TOOL_94907</t>
  </si>
  <si>
    <t>TOOL_94301</t>
  </si>
  <si>
    <t>TOOL_94304</t>
  </si>
  <si>
    <t>TOOL_94203</t>
  </si>
  <si>
    <t>TOOL_94204</t>
  </si>
  <si>
    <t>TOOL_94407</t>
  </si>
  <si>
    <t>TOOL_94405</t>
  </si>
  <si>
    <t>TOOL_94502</t>
  </si>
  <si>
    <t>TOOL_94506</t>
  </si>
  <si>
    <t>TOOL_500201</t>
  </si>
  <si>
    <t>TOOL_500202</t>
  </si>
  <si>
    <t>TOOL_500203</t>
  </si>
  <si>
    <t>TOOL_500204</t>
  </si>
  <si>
    <t>TOOL_500205</t>
  </si>
  <si>
    <t>TOOL_500206</t>
  </si>
  <si>
    <t>TOOL_500207</t>
  </si>
  <si>
    <t>TOOL_500208</t>
  </si>
  <si>
    <t>TOOL_500209</t>
  </si>
  <si>
    <t>TOOL_500210</t>
  </si>
  <si>
    <t>TOOL_500211</t>
  </si>
  <si>
    <t>TOOL_500212</t>
  </si>
  <si>
    <t>TOOL_500213</t>
  </si>
  <si>
    <t>TOOL_500214</t>
  </si>
  <si>
    <t>TOOL_500215</t>
  </si>
  <si>
    <t>TOOL_500216</t>
  </si>
  <si>
    <t>TOOL_500217</t>
  </si>
  <si>
    <t>TOOL_500301</t>
  </si>
  <si>
    <t>TOOL_500302</t>
  </si>
  <si>
    <t>TOOL_500303</t>
  </si>
  <si>
    <t>TOOL_500304</t>
  </si>
  <si>
    <t>TOOL_500305</t>
  </si>
  <si>
    <t>TOOL_500306</t>
  </si>
  <si>
    <t>TOOL_500307</t>
  </si>
  <si>
    <t>TOOL_500308</t>
  </si>
  <si>
    <t>TOOL_500309</t>
  </si>
  <si>
    <t>TOOL_500310</t>
  </si>
  <si>
    <t>TOOL_500311</t>
  </si>
  <si>
    <t>TOOL_500312</t>
  </si>
  <si>
    <t>TOOL_500313</t>
  </si>
  <si>
    <t>TOOL_500314</t>
  </si>
  <si>
    <t>TOOL_500315</t>
  </si>
  <si>
    <t>TOOL_500316</t>
  </si>
  <si>
    <t>TOOL_500317</t>
  </si>
  <si>
    <t>TOOL_500318</t>
  </si>
  <si>
    <t>TOOL_500401</t>
  </si>
  <si>
    <t>TOOL_500402</t>
  </si>
  <si>
    <t>TOOL_500403</t>
  </si>
  <si>
    <t>TOOL_500404</t>
  </si>
  <si>
    <t>TOOL_500405</t>
  </si>
  <si>
    <t>TOOL_500406</t>
  </si>
  <si>
    <t>TOOL_500407</t>
  </si>
  <si>
    <t>TOOL_500408</t>
  </si>
  <si>
    <t>TOOL_500409</t>
  </si>
  <si>
    <t>TOOL_500410</t>
  </si>
  <si>
    <t>TOOL_500411</t>
  </si>
  <si>
    <t>TOOL_500412</t>
  </si>
  <si>
    <t>TOOL_500413</t>
  </si>
  <si>
    <t>TOOL_500414</t>
  </si>
  <si>
    <t>TOOL_500415</t>
  </si>
  <si>
    <t>TOOL_500501</t>
  </si>
  <si>
    <t>TOOL_500502</t>
  </si>
  <si>
    <t>TOOL_500503</t>
  </si>
  <si>
    <t>TOOL_500504</t>
  </si>
  <si>
    <t>TOOL_500505</t>
  </si>
  <si>
    <t>TOOL_500506</t>
  </si>
  <si>
    <t>TOOL_500507</t>
  </si>
  <si>
    <t>TOOL_500508</t>
  </si>
  <si>
    <t>TOOL_500509</t>
  </si>
  <si>
    <t>TOOL_500510</t>
  </si>
  <si>
    <t>TOOL_500511</t>
  </si>
  <si>
    <t>TOOL_500512</t>
  </si>
  <si>
    <t>TOOL_500513</t>
  </si>
  <si>
    <t>TOOL_500514</t>
  </si>
  <si>
    <t>TOOL_500515</t>
  </si>
  <si>
    <t>TOOL_500516</t>
  </si>
  <si>
    <t>TOOL_500517</t>
  </si>
  <si>
    <t>TOOL_500518</t>
  </si>
  <si>
    <t>TOOL_500519</t>
  </si>
  <si>
    <t>exp</t>
    <phoneticPr fontId="11" type="noConversion"/>
  </si>
  <si>
    <t>gem</t>
    <phoneticPr fontId="11" type="noConversion"/>
  </si>
  <si>
    <t>钻石数量</t>
  </si>
  <si>
    <t>gold</t>
  </si>
  <si>
    <t>金子数量</t>
  </si>
  <si>
    <t>physcal</t>
  </si>
  <si>
    <t>体力值</t>
  </si>
  <si>
    <t>active</t>
  </si>
  <si>
    <t>texp</t>
  </si>
  <si>
    <t>经验池</t>
  </si>
  <si>
    <t>currency</t>
  </si>
  <si>
    <t>crusading</t>
  </si>
  <si>
    <t>远征币</t>
  </si>
  <si>
    <t>treasureCoin</t>
  </si>
  <si>
    <t>宝物碎片</t>
  </si>
  <si>
    <t>starNum</t>
  </si>
  <si>
    <t>副本星星</t>
  </si>
  <si>
    <t>leagueCoin</t>
    <phoneticPr fontId="11" type="noConversion"/>
  </si>
  <si>
    <t>联赛币</t>
    <phoneticPr fontId="11" type="noConversion"/>
  </si>
  <si>
    <t>guildCoin</t>
  </si>
  <si>
    <t>vexp</t>
  </si>
  <si>
    <t>hero</t>
  </si>
  <si>
    <t>英雄</t>
  </si>
  <si>
    <t>team</t>
  </si>
  <si>
    <t>兵团</t>
  </si>
  <si>
    <t>dice</t>
    <phoneticPr fontId="11" type="noConversion"/>
  </si>
  <si>
    <t>骰子</t>
    <phoneticPr fontId="11" type="noConversion"/>
  </si>
  <si>
    <t>arrowNum</t>
    <phoneticPr fontId="11" type="noConversion"/>
  </si>
  <si>
    <t>箭</t>
    <phoneticPr fontId="11" type="noConversion"/>
  </si>
  <si>
    <t>nests1</t>
    <phoneticPr fontId="11" type="noConversion"/>
  </si>
  <si>
    <t>星银</t>
    <phoneticPr fontId="11" type="noConversion"/>
  </si>
  <si>
    <t>影钢</t>
    <phoneticPr fontId="11" type="noConversion"/>
  </si>
  <si>
    <t>nests3</t>
    <phoneticPr fontId="11" type="noConversion"/>
  </si>
  <si>
    <t>龙钢</t>
    <phoneticPr fontId="11" type="noConversion"/>
  </si>
  <si>
    <t>nests4</t>
  </si>
  <si>
    <t>龙血晶</t>
    <phoneticPr fontId="11" type="noConversion"/>
  </si>
  <si>
    <t>hDuelCoin</t>
    <phoneticPr fontId="11" type="noConversion"/>
  </si>
  <si>
    <t>交锋币</t>
    <phoneticPr fontId="11" type="noConversion"/>
  </si>
  <si>
    <t>guildPower</t>
  </si>
  <si>
    <t>行动力</t>
    <phoneticPr fontId="11" type="noConversion"/>
  </si>
  <si>
    <t>fans</t>
    <phoneticPr fontId="11" type="noConversion"/>
  </si>
  <si>
    <t>souvenir</t>
    <phoneticPr fontId="11" type="noConversion"/>
  </si>
  <si>
    <t>starfrag</t>
    <phoneticPr fontId="11" type="noConversion"/>
  </si>
  <si>
    <t>cbCoin</t>
    <phoneticPr fontId="11" type="noConversion"/>
  </si>
  <si>
    <t>征战徽章</t>
    <phoneticPr fontId="11" type="noConversion"/>
  </si>
  <si>
    <t>avatarFrame</t>
    <phoneticPr fontId="11" type="noConversion"/>
  </si>
  <si>
    <t>头像框</t>
    <phoneticPr fontId="11" type="noConversion"/>
  </si>
  <si>
    <t>expCoin</t>
    <phoneticPr fontId="11" type="noConversion"/>
  </si>
  <si>
    <t>经验货币</t>
    <phoneticPr fontId="11" type="noConversion"/>
  </si>
  <si>
    <t>luckyCoin</t>
    <phoneticPr fontId="11" type="noConversion"/>
  </si>
  <si>
    <t>幸运币</t>
    <phoneticPr fontId="11" type="noConversion"/>
  </si>
  <si>
    <t>planeCoin</t>
    <phoneticPr fontId="11" type="noConversion"/>
  </si>
  <si>
    <t>位面碎片</t>
    <phoneticPr fontId="11" type="noConversion"/>
  </si>
  <si>
    <t>skillBookCoin</t>
    <phoneticPr fontId="11" type="noConversion"/>
  </si>
  <si>
    <t>法术结晶</t>
    <phoneticPr fontId="11" type="noConversion"/>
  </si>
  <si>
    <t>siegeWeaponExp</t>
    <phoneticPr fontId="11" type="noConversion"/>
  </si>
  <si>
    <t>战争物资</t>
    <phoneticPr fontId="11" type="noConversion"/>
  </si>
  <si>
    <t>siegeProp</t>
    <phoneticPr fontId="11" type="noConversion"/>
  </si>
  <si>
    <t>攻城配件</t>
    <phoneticPr fontId="11" type="noConversion"/>
  </si>
  <si>
    <t>siegePropExp</t>
    <phoneticPr fontId="11" type="noConversion"/>
  </si>
  <si>
    <t>精密零件</t>
    <phoneticPr fontId="11" type="noConversion"/>
  </si>
  <si>
    <t>tool</t>
    <phoneticPr fontId="11" type="noConversion"/>
  </si>
  <si>
    <t>[</t>
    <phoneticPr fontId="11" type="noConversion"/>
  </si>
  <si>
    <t>]</t>
    <phoneticPr fontId="11" type="noConversion"/>
  </si>
  <si>
    <t>,</t>
    <phoneticPr fontId="11" type="noConversion"/>
  </si>
  <si>
    <t>"</t>
    <phoneticPr fontId="11" type="noConversion"/>
  </si>
  <si>
    <t>ID</t>
    <phoneticPr fontId="11" type="noConversion"/>
  </si>
  <si>
    <t>Name</t>
    <phoneticPr fontId="11" type="noConversion"/>
  </si>
  <si>
    <t>Name_1</t>
    <phoneticPr fontId="11" type="noConversion"/>
  </si>
  <si>
    <t>单发</t>
    <phoneticPr fontId="11" type="noConversion"/>
  </si>
  <si>
    <t>批量</t>
    <phoneticPr fontId="11" type="noConversion"/>
  </si>
  <si>
    <t>_id</t>
  </si>
  <si>
    <t>角色ID</t>
  </si>
  <si>
    <t>_commitId</t>
  </si>
  <si>
    <t>提交ID</t>
  </si>
  <si>
    <t>_it</t>
  </si>
  <si>
    <t>初始化时间inittime</t>
  </si>
  <si>
    <t>_lt</t>
  </si>
  <si>
    <t>logintime,上次登录时间</t>
  </si>
  <si>
    <t>leaveTime</t>
  </si>
  <si>
    <t>leavetime,退出时间</t>
  </si>
  <si>
    <t>usid</t>
  </si>
  <si>
    <t>角色Id混淆过的数字ID用于前端显示，搜索</t>
  </si>
  <si>
    <t>uuid</t>
  </si>
  <si>
    <t>客户端用的唯一id</t>
  </si>
  <si>
    <t>uid</t>
  </si>
  <si>
    <t>玩家ID</t>
  </si>
  <si>
    <t>pid</t>
  </si>
  <si>
    <t>平台用户ID</t>
  </si>
  <si>
    <t>name</t>
  </si>
  <si>
    <t>玩家名</t>
  </si>
  <si>
    <t>avatar</t>
  </si>
  <si>
    <t>玩家头像/形象ID</t>
  </si>
  <si>
    <t>avatarFrame</t>
  </si>
  <si>
    <t>玩家头像框</t>
  </si>
  <si>
    <t>lvl</t>
  </si>
  <si>
    <t>玩家等级</t>
  </si>
  <si>
    <t>exp</t>
  </si>
  <si>
    <t>方阵经验池</t>
  </si>
  <si>
    <t>upPhyTime</t>
  </si>
  <si>
    <t>上次体力更新时间</t>
  </si>
  <si>
    <t>公会体力</t>
  </si>
  <si>
    <t>upGPTime</t>
  </si>
  <si>
    <t>上次公会体力更新时间</t>
  </si>
  <si>
    <t>formationTeamNum</t>
  </si>
  <si>
    <t>阵型上阵怪兽数量</t>
  </si>
  <si>
    <t>score</t>
  </si>
  <si>
    <t>战力</t>
  </si>
  <si>
    <t>scoreF1</t>
  </si>
  <si>
    <t>默认编组最高战斗力(f1编组工会用)</t>
  </si>
  <si>
    <t>hScore</t>
  </si>
  <si>
    <t>历史最高战力</t>
  </si>
  <si>
    <t>guide</t>
  </si>
  <si>
    <t>新手</t>
  </si>
  <si>
    <t>subGuide</t>
  </si>
  <si>
    <t>支线引导</t>
  </si>
  <si>
    <t>renameTime</t>
  </si>
  <si>
    <t>修改角色名时间</t>
  </si>
  <si>
    <t>banChat</t>
  </si>
  <si>
    <t>禁言截止时间</t>
  </si>
  <si>
    <t>banChatR</t>
  </si>
  <si>
    <t>禁言原因</t>
  </si>
  <si>
    <t>banChatT</t>
  </si>
  <si>
    <t>禁言类型(1系统，2idip)</t>
  </si>
  <si>
    <t>banLogin</t>
  </si>
  <si>
    <t>封号</t>
  </si>
  <si>
    <t>banReason</t>
  </si>
  <si>
    <t>封号原因</t>
  </si>
  <si>
    <t>online</t>
  </si>
  <si>
    <t>是否在线</t>
  </si>
  <si>
    <t>onlineTime</t>
  </si>
  <si>
    <t>累计时长</t>
  </si>
  <si>
    <t>tbNum</t>
  </si>
  <si>
    <t>兵团培养次数</t>
  </si>
  <si>
    <t>upTbTime</t>
  </si>
  <si>
    <t>上次兵团培养次数更新时间</t>
  </si>
  <si>
    <t>mCardGem</t>
  </si>
  <si>
    <t>月卡充值数</t>
  </si>
  <si>
    <t>category</t>
  </si>
  <si>
    <t>账号类型[0普通角色]</t>
  </si>
  <si>
    <t>guildId</t>
  </si>
  <si>
    <t>公会ID</t>
  </si>
  <si>
    <t>guildLeave</t>
  </si>
  <si>
    <t>上次工会离开时间</t>
  </si>
  <si>
    <t>resetCrusadeCD</t>
  </si>
  <si>
    <t>远征重置时间限制</t>
  </si>
  <si>
    <t>accelerate</t>
  </si>
  <si>
    <t>战斗几倍速</t>
  </si>
  <si>
    <t>quit</t>
  </si>
  <si>
    <t>战斗退出</t>
  </si>
  <si>
    <t>globalSpecial</t>
  </si>
  <si>
    <t>全局英雄特长</t>
  </si>
  <si>
    <t>msg</t>
  </si>
  <si>
    <t>玩家宣言</t>
  </si>
  <si>
    <t>payGem</t>
  </si>
  <si>
    <t>钻石数量（充值）</t>
  </si>
  <si>
    <t>freeGem</t>
  </si>
  <si>
    <t>钻石数量（非充值）</t>
  </si>
  <si>
    <t>payGemTotal</t>
  </si>
  <si>
    <t>累计钻石数量（充值）</t>
  </si>
  <si>
    <t>freeGemTotal</t>
  </si>
  <si>
    <t>累计钻石数量（非充值)</t>
  </si>
  <si>
    <t>金子（游戏币）</t>
  </si>
  <si>
    <t>宝物碎片【宝物货币】</t>
  </si>
  <si>
    <t>玩家星星数量</t>
  </si>
  <si>
    <t>工会币</t>
  </si>
  <si>
    <t>leagueCoin</t>
  </si>
  <si>
    <t>联赛币</t>
  </si>
  <si>
    <t>arrowNum</t>
  </si>
  <si>
    <t>箭矢(有上限)</t>
  </si>
  <si>
    <t>nests1</t>
  </si>
  <si>
    <t>星银</t>
  </si>
  <si>
    <t>nests2</t>
  </si>
  <si>
    <t>影钢</t>
  </si>
  <si>
    <t>nests3</t>
  </si>
  <si>
    <t>龙钢</t>
  </si>
  <si>
    <t>龙血晶</t>
  </si>
  <si>
    <t>hDuelCoin</t>
  </si>
  <si>
    <t>英雄交锋货币</t>
  </si>
  <si>
    <t>commentAward</t>
  </si>
  <si>
    <t>ios评价奖励</t>
  </si>
  <si>
    <t>fans</t>
  </si>
  <si>
    <t>诸神之战粉丝券</t>
  </si>
  <si>
    <t>souvenir</t>
  </si>
  <si>
    <t>诸神之战纪念币</t>
  </si>
  <si>
    <t>starfrag</t>
  </si>
  <si>
    <t>星辰印记</t>
  </si>
  <si>
    <t>cbCoin</t>
  </si>
  <si>
    <t>gvg货币</t>
  </si>
  <si>
    <t>expCoin</t>
  </si>
  <si>
    <t>经验币</t>
  </si>
  <si>
    <t>luckyCoin</t>
  </si>
  <si>
    <t>幸运币</t>
  </si>
  <si>
    <t>planeCoin</t>
  </si>
  <si>
    <t>元素位面币</t>
  </si>
  <si>
    <t>skillBookCoin</t>
  </si>
  <si>
    <t>法术书碎片分解得到的币</t>
  </si>
  <si>
    <t>friendCoin</t>
  </si>
  <si>
    <t>友情积分</t>
  </si>
  <si>
    <t>siegeWeaponExp</t>
  </si>
  <si>
    <t>器械经验值</t>
  </si>
  <si>
    <t>siegePropExp</t>
  </si>
  <si>
    <t>精密零件</t>
  </si>
  <si>
    <t>siegePropCoin</t>
  </si>
  <si>
    <t>军需币</t>
  </si>
  <si>
    <t>openExpShop</t>
  </si>
  <si>
    <t>开启经验币兑换商店</t>
  </si>
  <si>
    <t>gameFriendAuth</t>
  </si>
  <si>
    <t>是否开启添加好友验证</t>
  </si>
  <si>
    <t>leWin</t>
  </si>
  <si>
    <t>积分联赛npc列表</t>
  </si>
  <si>
    <t>leLose</t>
  </si>
  <si>
    <t>cTitle</t>
  </si>
  <si>
    <t>当前称号</t>
  </si>
  <si>
    <t>initSec</t>
  </si>
  <si>
    <t>初始区服id</t>
  </si>
  <si>
    <t>mergeSecUser</t>
  </si>
  <si>
    <t>玩家合服标识1合服后未进入2合服后已进入</t>
  </si>
  <si>
    <t>promotor</t>
  </si>
  <si>
    <t>推广活动中注册玩家活动ID</t>
  </si>
  <si>
    <t>idip</t>
  </si>
  <si>
    <t>idip相关</t>
  </si>
  <si>
    <t>extra</t>
  </si>
  <si>
    <t>一个扩展结构,记录用户身上不常用的状态</t>
  </si>
  <si>
    <t>lockRes</t>
  </si>
  <si>
    <t>资源锁</t>
  </si>
  <si>
    <t>trigger</t>
  </si>
  <si>
    <t>新手引导触发存储</t>
  </si>
  <si>
    <t>skillOpen</t>
  </si>
  <si>
    <t>技能开启位置</t>
  </si>
  <si>
    <t>grow</t>
  </si>
  <si>
    <t>成长点</t>
  </si>
  <si>
    <t>dayInfo</t>
  </si>
  <si>
    <t>每日重置</t>
  </si>
  <si>
    <t>teams</t>
  </si>
  <si>
    <t>Team</t>
  </si>
  <si>
    <t>drawAward</t>
  </si>
  <si>
    <t>抽奖所用</t>
  </si>
  <si>
    <t>formations</t>
  </si>
  <si>
    <t>阵型</t>
  </si>
  <si>
    <t>tformations</t>
  </si>
  <si>
    <t>宝物编组</t>
  </si>
  <si>
    <t>items</t>
  </si>
  <si>
    <t>背包</t>
  </si>
  <si>
    <t>story</t>
  </si>
  <si>
    <t>剧情副本</t>
  </si>
  <si>
    <t>plot</t>
  </si>
  <si>
    <t>新副本</t>
  </si>
  <si>
    <t>heros</t>
  </si>
  <si>
    <t>leagueheros</t>
  </si>
  <si>
    <t>积分联赛英雄</t>
  </si>
  <si>
    <t>task</t>
  </si>
  <si>
    <t>任务</t>
  </si>
  <si>
    <t>statis</t>
  </si>
  <si>
    <t>系统统计</t>
  </si>
  <si>
    <t>activityStatis</t>
  </si>
  <si>
    <t>任务统计</t>
  </si>
  <si>
    <t>arena</t>
  </si>
  <si>
    <t>竞技场</t>
  </si>
  <si>
    <t>pokedex</t>
  </si>
  <si>
    <t>图鉴系统</t>
  </si>
  <si>
    <t>vip</t>
  </si>
  <si>
    <t>VIP特权</t>
  </si>
  <si>
    <t>privileges</t>
  </si>
  <si>
    <t>特权系统</t>
  </si>
  <si>
    <t>boss</t>
  </si>
  <si>
    <t>Boss战</t>
  </si>
  <si>
    <t>shop</t>
  </si>
  <si>
    <t>商店</t>
  </si>
  <si>
    <t>crusade</t>
  </si>
  <si>
    <t>远征</t>
  </si>
  <si>
    <t>bubble</t>
  </si>
  <si>
    <t>前端冒泡</t>
  </si>
  <si>
    <t>avatars</t>
  </si>
  <si>
    <t>头像</t>
  </si>
  <si>
    <t>avatarFrames</t>
  </si>
  <si>
    <t>treasures</t>
  </si>
  <si>
    <t>宝物</t>
  </si>
  <si>
    <t>activity</t>
  </si>
  <si>
    <t>活动相关</t>
  </si>
  <si>
    <t>award</t>
  </si>
  <si>
    <t>奖励领奖相关</t>
  </si>
  <si>
    <t>sign</t>
  </si>
  <si>
    <t>签到系统</t>
  </si>
  <si>
    <t>talent</t>
  </si>
  <si>
    <t>魔法行会系统</t>
  </si>
  <si>
    <t>mf</t>
  </si>
  <si>
    <t>航海系统</t>
  </si>
  <si>
    <t>roleGuild</t>
  </si>
  <si>
    <t>玩家工会信息</t>
  </si>
  <si>
    <t>guildBackup</t>
  </si>
  <si>
    <t>工会增援系统</t>
  </si>
  <si>
    <t>guildRoleMapList</t>
  </si>
  <si>
    <t>个人工会地图信息</t>
  </si>
  <si>
    <t>mapStatis</t>
  </si>
  <si>
    <t>工会地图统计</t>
  </si>
  <si>
    <t>league</t>
  </si>
  <si>
    <t>积分联赛</t>
  </si>
  <si>
    <t>cloudycity</t>
  </si>
  <si>
    <t>云中城</t>
  </si>
  <si>
    <t>adventure</t>
  </si>
  <si>
    <t>大冒险</t>
  </si>
  <si>
    <t>training</t>
  </si>
  <si>
    <t>训练场系统</t>
  </si>
  <si>
    <t>arrow</t>
  </si>
  <si>
    <t>射箭玩法</t>
  </si>
  <si>
    <t>sRcg</t>
  </si>
  <si>
    <t>单笔充值</t>
  </si>
  <si>
    <t>rcRd</t>
  </si>
  <si>
    <t>充值历史记录</t>
  </si>
  <si>
    <t>acRmb</t>
  </si>
  <si>
    <t>N元购活动</t>
  </si>
  <si>
    <t>cb</t>
  </si>
  <si>
    <t>一期大地图gvg</t>
  </si>
  <si>
    <t>nests</t>
  </si>
  <si>
    <t>巢穴系统</t>
  </si>
  <si>
    <t>limitTeams</t>
  </si>
  <si>
    <t>限时兵团</t>
  </si>
  <si>
    <t>hAb</t>
  </si>
  <si>
    <t>基础属性攻防智知</t>
  </si>
  <si>
    <t>uMastery</t>
  </si>
  <si>
    <t>玩家全局专精</t>
  </si>
  <si>
    <t>titles</t>
  </si>
  <si>
    <t>称号系统</t>
  </si>
  <si>
    <t>heroDuel</t>
  </si>
  <si>
    <t>英雄交锋</t>
  </si>
  <si>
    <t>payment</t>
  </si>
  <si>
    <t>充值相关</t>
  </si>
  <si>
    <t>branchHAb</t>
  </si>
  <si>
    <t>支线添加的英雄属性攻防智知</t>
  </si>
  <si>
    <t>share</t>
  </si>
  <si>
    <t>分享奖励</t>
  </si>
  <si>
    <t>handbooks</t>
  </si>
  <si>
    <t>领主手册</t>
  </si>
  <si>
    <t>randomRed</t>
  </si>
  <si>
    <t>随机红包</t>
  </si>
  <si>
    <t>hSkin</t>
  </si>
  <si>
    <t>英雄可选皮肤</t>
  </si>
  <si>
    <t>offLine</t>
  </si>
  <si>
    <t>离线经验</t>
  </si>
  <si>
    <t>weeklySign</t>
  </si>
  <si>
    <t>周签到</t>
  </si>
  <si>
    <t>redDots</t>
  </si>
  <si>
    <t>红点提示相关</t>
  </si>
  <si>
    <t>celebrity</t>
  </si>
  <si>
    <t>庆典活动相关</t>
  </si>
  <si>
    <t>backFlow</t>
  </si>
  <si>
    <t>回流活动</t>
  </si>
  <si>
    <t>recall</t>
  </si>
  <si>
    <t>好友召回废弃废弃</t>
  </si>
  <si>
    <t>lastGetMercenary</t>
  </si>
  <si>
    <t>获取雇佣兵列表的时间</t>
  </si>
  <si>
    <t>intelligentRecharge</t>
  </si>
  <si>
    <t>动态单笔充值</t>
  </si>
  <si>
    <t>element</t>
  </si>
  <si>
    <t>元素位面</t>
  </si>
  <si>
    <t>vipWeeklyGift</t>
  </si>
  <si>
    <t>VIP周礼包活动</t>
  </si>
  <si>
    <t>awaking</t>
  </si>
  <si>
    <t>兵团觉醒</t>
  </si>
  <si>
    <t>bfCd</t>
  </si>
  <si>
    <t>回流活动cd结束时间</t>
  </si>
  <si>
    <t>weaponInfo</t>
  </si>
  <si>
    <t>攻城器械信息</t>
  </si>
  <si>
    <t>dailySiege</t>
  </si>
  <si>
    <t>日常攻城信息</t>
  </si>
  <si>
    <t>siege</t>
  </si>
  <si>
    <t>攻城剧情数据</t>
  </si>
  <si>
    <t>spellBooks</t>
  </si>
  <si>
    <t>法术书</t>
  </si>
  <si>
    <t>lottery</t>
  </si>
  <si>
    <t>整点狂欢</t>
  </si>
  <si>
    <t>acHeroDuel</t>
  </si>
  <si>
    <t>交锋活动</t>
  </si>
  <si>
    <t>friendAct</t>
  </si>
  <si>
    <t>友情福利活动</t>
  </si>
  <si>
    <t>mgTraining</t>
  </si>
  <si>
    <t>法术训练活动</t>
  </si>
  <si>
    <t>limitItems</t>
  </si>
  <si>
    <t>限时魂石活动</t>
  </si>
  <si>
    <t>promotion</t>
  </si>
  <si>
    <t>推广员</t>
  </si>
  <si>
    <t>字段名</t>
    <phoneticPr fontId="11" type="noConversion"/>
  </si>
  <si>
    <t>注释</t>
    <phoneticPr fontId="11" type="noConversion"/>
  </si>
  <si>
    <t>结构查询</t>
    <phoneticPr fontId="11" type="noConversion"/>
  </si>
  <si>
    <t>结构注释</t>
    <phoneticPr fontId="11" type="noConversion"/>
  </si>
  <si>
    <t>角色ID</t>
    <phoneticPr fontId="11" type="noConversion"/>
  </si>
  <si>
    <t>平原城堡</t>
  </si>
  <si>
    <t>人类</t>
  </si>
  <si>
    <t>野兽</t>
  </si>
  <si>
    <t>皇家十字军</t>
  </si>
  <si>
    <t>天使</t>
  </si>
  <si>
    <t>森林壁垒</t>
  </si>
  <si>
    <t>神兽</t>
  </si>
  <si>
    <t>龙</t>
  </si>
  <si>
    <t>墓园恶灵</t>
  </si>
  <si>
    <t>亡灵</t>
  </si>
  <si>
    <t>邪灵</t>
  </si>
  <si>
    <t>高山据点</t>
  </si>
  <si>
    <t>兽人</t>
  </si>
  <si>
    <t>蛮族</t>
  </si>
  <si>
    <t>地狱军团</t>
  </si>
  <si>
    <t>恶魔</t>
  </si>
  <si>
    <t>地下城</t>
  </si>
  <si>
    <t>驯兽师要塞</t>
  </si>
  <si>
    <t>驯兽师</t>
  </si>
  <si>
    <t>元素</t>
  </si>
  <si>
    <t>魔法塔楼</t>
  </si>
  <si>
    <t>ID</t>
  </si>
  <si>
    <t>是否飞行</t>
  </si>
  <si>
    <t>[1,50213]</t>
  </si>
  <si>
    <t>[3,52067]</t>
  </si>
  <si>
    <t>[2,51121]</t>
  </si>
  <si>
    <t>[2,51120]</t>
  </si>
  <si>
    <t>[3,52066]</t>
  </si>
  <si>
    <t>木乃伊</t>
  </si>
  <si>
    <t>初始星级</t>
    <phoneticPr fontId="11" type="noConversion"/>
  </si>
  <si>
    <t>阵营</t>
    <phoneticPr fontId="11" type="noConversion"/>
  </si>
  <si>
    <t>种族</t>
    <phoneticPr fontId="11" type="noConversion"/>
  </si>
  <si>
    <t>兵种</t>
    <phoneticPr fontId="11" type="noConversion"/>
  </si>
  <si>
    <t>人数</t>
    <phoneticPr fontId="11" type="noConversion"/>
  </si>
  <si>
    <t>资质
1:13
2:14
3:15</t>
    <phoneticPr fontId="11" type="noConversion"/>
  </si>
  <si>
    <t>觉醒任务</t>
    <phoneticPr fontId="11" type="noConversion"/>
  </si>
  <si>
    <t>名称</t>
    <phoneticPr fontId="11" type="noConversion"/>
  </si>
  <si>
    <t>天赋技能</t>
    <phoneticPr fontId="11" type="noConversion"/>
  </si>
  <si>
    <t>是否开启觉醒</t>
    <phoneticPr fontId="11" type="noConversion"/>
  </si>
  <si>
    <t>能够眩晕敌人，攻击大体型兵团有优势</t>
  </si>
  <si>
    <t>强力爆发技能，连击，攻击大体型兵团有优势</t>
  </si>
  <si>
    <t>高频率反击造成范围伤害，飞行领袖</t>
  </si>
  <si>
    <t>开场伤害减免，对减速目标连击，攻击回血</t>
  </si>
  <si>
    <t>提供士气高涨，强力的治疗能力</t>
  </si>
  <si>
    <t>开战向敌人发起冲锋，先发制人</t>
  </si>
  <si>
    <t>复活阵亡兵团，全团生命恢复，高输出技能</t>
  </si>
  <si>
    <t>范围减速，上阵防御兵团越多能力越强</t>
  </si>
  <si>
    <t>全团生命提升，减少周围兵团受魔法伤害</t>
  </si>
  <si>
    <t>短时间极限攻速，对减速连击，高暴击</t>
  </si>
  <si>
    <t>为周围兵团提供护盾，召唤飞马协助作战</t>
  </si>
  <si>
    <t>免疫流血，反弹伤害，通过护盾增强防御</t>
  </si>
  <si>
    <t>降低敌方命中率，高闪避能力</t>
  </si>
  <si>
    <t>强攻后排，大范围水系技能伤害</t>
  </si>
  <si>
    <t>免疫流血，反弹伤害，减少受到的远程伤害</t>
  </si>
  <si>
    <t>强力防御，散播瘟疫攻击周围敌人</t>
  </si>
  <si>
    <t>沉默前方敌人，死亡沉默全场</t>
  </si>
  <si>
    <t>在血线优势时，造成额外的伤害</t>
  </si>
  <si>
    <t>召唤并加强骷髅，亡灵召唤打法核心兵团</t>
  </si>
  <si>
    <t>顶级突击兵团，高爆发技能，越战越勇</t>
  </si>
  <si>
    <t>反击风暴，强力近战输出，生命越低攻击越高</t>
  </si>
  <si>
    <t>召唤野兽伙伴，生命越低攻击越高</t>
  </si>
  <si>
    <t>流血攻击，高输出，生命越低攻击越高</t>
  </si>
  <si>
    <t>强力肉盾，增强全体近战兵团的战斗力</t>
  </si>
  <si>
    <t>强力魔法攻击，高效打击范围的敌人</t>
  </si>
  <si>
    <t>范围攻击能力强，防御小体型兵团有优势</t>
  </si>
  <si>
    <t>顶级防御，具有极强的续航和控制能力</t>
  </si>
  <si>
    <t>无限复活，眩晕敌人，受到地狱领主的增强</t>
  </si>
  <si>
    <t>强力输出，范围魔法攻击，火系增强</t>
  </si>
  <si>
    <t>强力暴击型兵团，配合流血，短时间高输出</t>
  </si>
  <si>
    <t>闪避型肉盾，闪避回血，受到地狱领主的增强</t>
  </si>
  <si>
    <t>范围治疗，召唤长角恶魔，地狱阵营核心兵团</t>
  </si>
  <si>
    <t>魔法输出，全团火盾，反弹伤害核心</t>
  </si>
  <si>
    <t>远程眩晕，爆发输出，英雄法术触发攻击加成</t>
  </si>
  <si>
    <t>转化为石像状态全面提升能力，有效突破防御</t>
  </si>
  <si>
    <t>免疫英雄法术攻击，英雄法术触发生命恢复</t>
  </si>
  <si>
    <t>控制敌方后排，增强英雄法术，降低对手回蓝</t>
  </si>
  <si>
    <t>强力治疗，提供增益，英雄法术触发增益效果</t>
  </si>
  <si>
    <t>顶级输出，范围攻击，英雄法术触发攻击加成</t>
  </si>
  <si>
    <t>全屏法术攻击，英雄法术触发攻击加成</t>
  </si>
  <si>
    <t>死亡破碎，沉默目标，增加英雄初始魔法</t>
  </si>
  <si>
    <t>静电标记，额外增伤，对单体多次打击</t>
  </si>
  <si>
    <t>控制型法师，全场冰封，辅助冰墙</t>
  </si>
  <si>
    <t>提供灼烧，引爆全场，击杀敌人大幅提升</t>
  </si>
  <si>
    <t>范围眩晕，死亡分裂，强力肉盾</t>
  </si>
  <si>
    <t>范围伤害，死亡降低敌方魔法，核心输出</t>
  </si>
  <si>
    <t>直线打击，灼烧暴击，死亡重生</t>
  </si>
  <si>
    <t>描述</t>
    <phoneticPr fontId="11" type="noConversion"/>
  </si>
  <si>
    <t>降低所有敌人的兵团免伤，高效突破敌人防线</t>
  </si>
  <si>
    <t>携带疾病，可降低所有敌人的受治疗效果</t>
  </si>
  <si>
    <t>可以布置在任何位置，高效切入后排，光环扣血</t>
  </si>
  <si>
    <t>攻守兼备，对流血兵团造成额外伤害</t>
  </si>
  <si>
    <t>强力输出，对地压制，为队友提供输出环境</t>
  </si>
  <si>
    <t>梦幻开局，开场造成敌方减员，奠定胜利</t>
  </si>
  <si>
    <t>稳定石化控制，强大火力输出，随暴击增强</t>
  </si>
  <si>
    <t>辅助坦克，攻防一体，提供流血提高队友输出</t>
  </si>
  <si>
    <t>灭世之龙，无人能破其鳞甲，抗其吐息</t>
  </si>
  <si>
    <t>帝国枪兵是王国的第一道防线，他们英勇善战，忠心耿耿，为帝国立下卓越功勋，为世人所赞誉。</t>
  </si>
  <si>
    <t>帝国弩手经验丰富，可以在接触战之前削弱敌人的战斗力，他们强劲的十字弩让敌人闻风丧胆。</t>
  </si>
  <si>
    <t>皇家狮鹫是高空的王者，亦是埃拉西亚的象征，它们勇猛而忠诚，永远会为战斗流尽最后一滴血。</t>
  </si>
  <si>
    <t>唯有王国认可的士兵才能加入皇家卫队，他们的战斗技巧举世闻名，这是王国的荣耀之师。</t>
  </si>
  <si>
    <t>僧侣是虔诚的信仰者，他们能施放祝福法术庇佑友军，也能勇敢地奔赴战场，打击敌人。</t>
  </si>
  <si>
    <t>皇家骑士身着厚重的铠甲，驾驭着战马向敌人发起冲锋，他们战无不胜，令无数敌人颤抖。</t>
  </si>
  <si>
    <t>大天使是力量与光明的象征，他们战斗勇猛并具有致命的攻击力，能够复活阵亡单位。</t>
  </si>
  <si>
    <t>半人马首领是天生的战士，毕生追求高超的战争艺术，他们善于冲锋、格斗、侦察，几乎无所不能。</t>
  </si>
  <si>
    <t>战斗矮人们拥有铜墙铁壁般的防御，他们脾气暴躁，善于使用巨大的铁锤平息一切反对的声音。</t>
  </si>
  <si>
    <t>来自埃里的精灵箭术卓越，他们守护着森林，侵略者们都将遭到他们狂风骤雨般的打击。</t>
  </si>
  <si>
    <t>银翼飞马是森林中的传说生物，他们伴随着最优秀的精灵维护着森林的安宁。</t>
  </si>
  <si>
    <t>枯木卫士是森林的化身，虽然笨拙但是极为坚实，他们善于使用藤蔓缠绕敌人，直至对手死亡。</t>
  </si>
  <si>
    <t>独角兽的存在更像是美丽的传说，它们不仅是美丽的生物，更是英勇的战士，堪称传奇生物。</t>
  </si>
  <si>
    <t>绿龙是森林的守护者，剧毒的龙息和遮天蔽地的巨大身躯无不向人们证明龙是不可战胜的生物。</t>
  </si>
  <si>
    <t>这些脆弱的骨头架子看起来毫无价值，然而出人意料的是他们在降低士气方面颇有建树。</t>
  </si>
  <si>
    <t>被巫师复生的腐烂尸体，浑身散发着恶臭的毒气，肿胀的身躯一旦破碎，将会带来噩梦般的毁灭。</t>
  </si>
  <si>
    <t>幽灵对生命的眷恋使得它们能够留存于现世，巫师们奴役幽灵去折磨生者的灵魂。</t>
  </si>
  <si>
    <t>吸血鬼遵循着古老的贵族礼仪，但当他们露出尖牙之时，你能感受到的唯有生命的流逝。</t>
  </si>
  <si>
    <t>巫妖的肉体干枯而丑陋，他们对一切生命充满了仇恨，并热衷于传播瘟疫，毁灭现世。</t>
  </si>
  <si>
    <t>黑暗骑士游走于墓园的中心，浑身充斥着令人胆寒的诅咒，他们屠戮生者，维持着墓地的秩序。</t>
  </si>
  <si>
    <t>尽管龙族一直将骨龙视为生死大敌，但作为墓园的顶级兵种，骨龙与龙族仍为势均力敌的存在。</t>
  </si>
  <si>
    <t>在古老陵墓中沉睡的不死者，任何打扰他的人都会受到诅咒。</t>
  </si>
  <si>
    <t>地精战士身着轻甲，手握重兵器，善于以速度和数量快速冲破敌人的防线，极为凶残和坚韧。</t>
  </si>
  <si>
    <t>好战的恶狼骑士驯服了巨狼作为坐骑，攻击更加迅猛，巨狼锋利的獠牙和利爪更让敌人感到恐惧。</t>
  </si>
  <si>
    <t>没人知道半兽人的斧子藏在哪里，他们似乎有无穷无尽的斧子可以丢出来，真是匪夷所思。</t>
  </si>
  <si>
    <t>手持木棒的食人魔看起来更像猩猩，但是十分危险，他们甚至可以在战斗中释放嗜血法术。</t>
  </si>
  <si>
    <t>雷鸟经常于狂风暴雨之夜出没，它们穿梭于雷霆之间，浑身携带闪电，被人们传为神的使者。</t>
  </si>
  <si>
    <t>独眼巨人以脑袋上的独眼和巨大的身躯而闻名，这个种族暴躁易怒，并拥有着恶魔的血脉。</t>
  </si>
  <si>
    <t>比蒙是为数不多的远古生物之一，起源和巨龙一样久远，庞大的身躯使其几乎可以无视敌人攻击。</t>
  </si>
  <si>
    <t>小恶魔虽然是恶魔中的低等生物，但与生俱来的狡诈和暴力，在战场上的癫狂令人惧怕。</t>
  </si>
  <si>
    <t>歌革这种生物看起来很温柔，但是作为恶魔的一员，同样有着极强的攻击倾向。</t>
  </si>
  <si>
    <t>地狱三头犬可以同时用三个脑袋快速地攻击敌人，全身流淌着炽热的岩浆，行走之处遍布烈焰。</t>
  </si>
  <si>
    <t>长角恶魔以头上尖锐的长角为名，这也是他最锐利的武器，可以轻易刺穿敌人的盔甲和身躯。</t>
  </si>
  <si>
    <t>地狱领主身经百战，她统率着数以万计的地狱军团浴血奋战，她酷爱战争和鲜血。</t>
  </si>
  <si>
    <t>烈火精灵自地狱的烈焰中诞生，它们可以从空中释放火焰魔法攻击敌人。</t>
  </si>
  <si>
    <t>大恶魔是地狱军团的领袖，能够在任意位置布阵，利用瞬移攻击敌方后排。</t>
  </si>
  <si>
    <t>大妖精是和塔楼签下契约的仆从，喜欢挥舞着灌魔的连枷从远处攻击敌人。</t>
  </si>
  <si>
    <t>这些被施予魔法的恶魔雕像通常会被用来保卫法师们的私人领地，据说它们有戏弄不会飞行敌人的癖好。</t>
  </si>
  <si>
    <t>铁人是被法师制造出来的傀儡，代表着精细的手工制作和复杂魔法的完美结合，对魔法具有超乎寻常的亲和力。</t>
  </si>
  <si>
    <t>大法师是对强大的御法者们的尊称，在战场上他们的存在会令敌方的将领在使用魔法时格外慎重。</t>
  </si>
  <si>
    <t>传说中喜欢满足凡人愿望的神奇生物，对于她们来说那些用于栖身的魔法容器，既是住所又是监牢。</t>
  </si>
  <si>
    <t>这种多臂蛇身的美艳怪物对战斗有着天然的热诚，越是虚弱的敌人越能激发她们对杀戮的渴望。</t>
  </si>
  <si>
    <t>这些居住在云颠投掷雷电的金甲巨人们，据说是远古时代统治世界的伟大存在遗留至今的不朽造物。</t>
  </si>
  <si>
    <t>视力退化的地下生物，但在他极度发达的嗅觉面前，任何猎物都无所遁形。</t>
  </si>
  <si>
    <t>半人半鸟的怪物，没有人能承受她们足以穿云裂石的尖叫。</t>
  </si>
  <si>
    <t>多足多目且极具智慧的邪恶怪物，所有的生物都是他们眼中的奴仆。</t>
  </si>
  <si>
    <t>蛇发蛇身的美艳女性，她们冰冷的目光会把目力所及的所有活物都变成石头。</t>
  </si>
  <si>
    <t>隐匿于幽暗迷宫中的强大生物，它的巨斧会把所有迷途之敌都削成肉块。</t>
  </si>
  <si>
    <t>狮身蝠翼蝎尾的奇异生物，被它的尾巴蛰到的猎物无法活着见到阳光。</t>
  </si>
  <si>
    <t>占据着地下世界顶级生态位的凶残暴君，凡人的法术无法对它造成丝毫的伤害。</t>
  </si>
  <si>
    <t>仅存于传说和童话中的美丽仙灵，任何对她不利的角色都会遭到听众们的厌恶，从而结局悲惨凄凉。</t>
  </si>
  <si>
    <t>从气元素之间的冲突和战争中诞生的能量体，任何敢于直面它的敌人都会被激荡的电荷所标记。</t>
  </si>
  <si>
    <t>水元素在遇冷后拟态而成的生命体，每当遇到威胁时会释放出积压在体内的低温将全部敌人冻结。</t>
  </si>
  <si>
    <t>纯粹的能量所构成的不稳定能量体，躯体被摧毁后体内无法维持能量会倾泻而出对敌人造成巨大的冲击。</t>
  </si>
  <si>
    <t>在地质作用下由多种矿物所组成的混合元素，石元素在倒下后会分裂成石头人继续作战。</t>
  </si>
  <si>
    <t>意识和思想所映射在物质世界的能量体，可对敌人发动心灵层面的攻击，意志不坚者会引发心智上的无序和癫狂。</t>
  </si>
  <si>
    <t>凤凰是元素族的顶级生物，飞翔于火焰之中，永生不灭，周身席卷的烈焰足以烧死任何不轨之人。</t>
  </si>
  <si>
    <t>介绍</t>
    <phoneticPr fontId="11" type="noConversion"/>
  </si>
  <si>
    <t>SKILL_50001</t>
  </si>
  <si>
    <t>SKILL_50002</t>
  </si>
  <si>
    <t>SKILL_50003</t>
  </si>
  <si>
    <t>SKILL_50004</t>
  </si>
  <si>
    <t>SKILL_50005</t>
  </si>
  <si>
    <t>SKILL_50006</t>
  </si>
  <si>
    <t>SKILL_50007</t>
  </si>
  <si>
    <t>SKILL_50008</t>
  </si>
  <si>
    <t>SKILL_50009</t>
  </si>
  <si>
    <t>SKILL_50010</t>
  </si>
  <si>
    <t>SKILL_50011</t>
  </si>
  <si>
    <t>SKILL_50012</t>
  </si>
  <si>
    <t>SKILL_50013</t>
  </si>
  <si>
    <t>SKILL_50014</t>
  </si>
  <si>
    <t>SKILL_50015</t>
  </si>
  <si>
    <t>SKILL_50016</t>
  </si>
  <si>
    <t>SKILL_50017</t>
  </si>
  <si>
    <t>SKILL_50018</t>
  </si>
  <si>
    <t>SKILL_50019</t>
  </si>
  <si>
    <t>SKILL_52207</t>
  </si>
  <si>
    <t>SKILL_50021</t>
  </si>
  <si>
    <t>SKILL_50022</t>
  </si>
  <si>
    <t>SKILL_50023</t>
  </si>
  <si>
    <t>SKILL_50024</t>
  </si>
  <si>
    <t>SKILL_50025</t>
  </si>
  <si>
    <t>SKILL_50026</t>
  </si>
  <si>
    <t>SKILL_50027</t>
  </si>
  <si>
    <t>SKILL_50028</t>
  </si>
  <si>
    <t>SKILL_50029</t>
  </si>
  <si>
    <t>SKILL_50030</t>
  </si>
  <si>
    <t>SKILL_50031</t>
  </si>
  <si>
    <t>SKILL_50032</t>
  </si>
  <si>
    <t>SKILL_50033</t>
  </si>
  <si>
    <t>SKILL_50034</t>
  </si>
  <si>
    <t>SKILL_50035</t>
  </si>
  <si>
    <t>SKILL_50036</t>
  </si>
  <si>
    <t>SKILL_50037</t>
  </si>
  <si>
    <t>SKILL_50038</t>
  </si>
  <si>
    <t>SKILL_50039</t>
  </si>
  <si>
    <t>SKILL_50040</t>
  </si>
  <si>
    <t>SKILL_50041</t>
  </si>
  <si>
    <t>SKILL_50042</t>
  </si>
  <si>
    <t>SKILL_50043</t>
  </si>
  <si>
    <t>SKILL_59113</t>
  </si>
  <si>
    <t>SKILL_50045</t>
  </si>
  <si>
    <t>SKILL_50046</t>
  </si>
  <si>
    <t>SKILL_50047</t>
  </si>
  <si>
    <t>SKILL_50048</t>
  </si>
  <si>
    <t>SKILL_50049</t>
  </si>
  <si>
    <t>SKILL_50050</t>
  </si>
  <si>
    <t>SKILL_50051</t>
  </si>
  <si>
    <t>SKILL_50052</t>
  </si>
  <si>
    <t>SKILL_50053</t>
  </si>
  <si>
    <t>SKILL_50054</t>
  </si>
  <si>
    <t>SKILL_50055</t>
  </si>
  <si>
    <t>SKILL_50056</t>
  </si>
  <si>
    <t>SKILL_50057</t>
  </si>
  <si>
    <t>SKILL_50058</t>
  </si>
  <si>
    <t>SKILL_50059</t>
  </si>
  <si>
    <t>SKILL_50060</t>
  </si>
  <si>
    <t>SKILL_50061</t>
  </si>
  <si>
    <t>SKILL_50062</t>
  </si>
  <si>
    <t>SKILL_50063</t>
  </si>
  <si>
    <t>SKILL_50064</t>
  </si>
  <si>
    <t>SKILL_50065</t>
  </si>
  <si>
    <t>SKILL_50066</t>
  </si>
  <si>
    <t>SKILL_50067</t>
  </si>
  <si>
    <t>SKILL_50068</t>
  </si>
  <si>
    <t>SKILL_50069</t>
  </si>
  <si>
    <t>SKILL_50070</t>
  </si>
  <si>
    <t>SKILL_50071</t>
  </si>
  <si>
    <t>SKILL_50072</t>
  </si>
  <si>
    <t>SKILL_50073</t>
  </si>
  <si>
    <t>SKILL_50075</t>
  </si>
  <si>
    <t>SKILL_50076</t>
  </si>
  <si>
    <t>SKILL_50077</t>
  </si>
  <si>
    <t>SKILL_50078</t>
  </si>
  <si>
    <t>SKILL_50079</t>
  </si>
  <si>
    <t>SKILL_50080</t>
  </si>
  <si>
    <t>SKILL_50081</t>
  </si>
  <si>
    <t>SKILL_50082</t>
  </si>
  <si>
    <t>SKILL_50083</t>
  </si>
  <si>
    <t>SKILL_50084</t>
  </si>
  <si>
    <t>SKILL_50085</t>
  </si>
  <si>
    <t>SKILL_50086</t>
  </si>
  <si>
    <t>SKILL_50087</t>
  </si>
  <si>
    <t>SKILL_50088</t>
  </si>
  <si>
    <t>SKILL_50089</t>
  </si>
  <si>
    <t>SKILL_50090</t>
  </si>
  <si>
    <t>SKILL_50091</t>
  </si>
  <si>
    <t>SKILL_50092</t>
  </si>
  <si>
    <t>SKILL_50093</t>
  </si>
  <si>
    <t>SKILL_50094</t>
  </si>
  <si>
    <t>SKILL_50095</t>
  </si>
  <si>
    <t>SKILL_50096</t>
  </si>
  <si>
    <t>SKILL_50097</t>
  </si>
  <si>
    <t>SKILL_50098</t>
  </si>
  <si>
    <t>SKILL_50099</t>
  </si>
  <si>
    <t>SKILL_50100</t>
  </si>
  <si>
    <t>SKILL_50101</t>
  </si>
  <si>
    <t>SKILL_50102</t>
  </si>
  <si>
    <t>SKILL_50103</t>
  </si>
  <si>
    <t>SKILL_50104</t>
  </si>
  <si>
    <t>SKILL_50105</t>
  </si>
  <si>
    <t>SKILL_50106</t>
  </si>
  <si>
    <t>SKILL_50107</t>
  </si>
  <si>
    <t>SKILL_50108</t>
  </si>
  <si>
    <t>SKILL_50109</t>
  </si>
  <si>
    <t>SKILL_50110</t>
  </si>
  <si>
    <t>SKILL_50111</t>
  </si>
  <si>
    <t>SKILL_51104</t>
  </si>
  <si>
    <t>SKILL_50113</t>
  </si>
  <si>
    <t>SKILL_50114</t>
  </si>
  <si>
    <t>SKILL_50529</t>
    <phoneticPr fontId="15" type="noConversion"/>
  </si>
  <si>
    <t>SKILL_50115</t>
  </si>
  <si>
    <t>SKILL_50116</t>
  </si>
  <si>
    <t>SKILL_50117</t>
  </si>
  <si>
    <t>SKILL_50118</t>
  </si>
  <si>
    <t>SKILL_50119</t>
  </si>
  <si>
    <t>SKILL_50120</t>
  </si>
  <si>
    <t>SKILL_50121</t>
  </si>
  <si>
    <t>SKILL_50123</t>
  </si>
  <si>
    <t>SKILL_50128</t>
  </si>
  <si>
    <t>SKILL_50129</t>
  </si>
  <si>
    <t>SKILL_50130</t>
  </si>
  <si>
    <t>SKILL_50131</t>
  </si>
  <si>
    <t>SKILL_50133</t>
  </si>
  <si>
    <t>SKILL_51119</t>
  </si>
  <si>
    <t>SKILL_50135</t>
  </si>
  <si>
    <t>SKILL_50139</t>
  </si>
  <si>
    <t>SKILL_50147</t>
  </si>
  <si>
    <t>SKILL_50148</t>
  </si>
  <si>
    <t>SKILL_50153</t>
  </si>
  <si>
    <t>SKILL_50154</t>
  </si>
  <si>
    <t>SKILL_50156</t>
  </si>
  <si>
    <t>SKILL_50157</t>
  </si>
  <si>
    <t>SKILL_50158</t>
  </si>
  <si>
    <t>SKILL_50160</t>
  </si>
  <si>
    <t>SKILL_50161</t>
  </si>
  <si>
    <t>SKILL_50162</t>
  </si>
  <si>
    <t>SKILL_50163</t>
  </si>
  <si>
    <t>SKILL_50164</t>
  </si>
  <si>
    <t>SKILL_50165</t>
  </si>
  <si>
    <t>SKILL_51122</t>
  </si>
  <si>
    <t>SKILL_50167</t>
  </si>
  <si>
    <t>SKILL_50170</t>
  </si>
  <si>
    <t>SKILL_50171</t>
  </si>
  <si>
    <t>SKILL_50172</t>
  </si>
  <si>
    <t>SKILL_50173</t>
  </si>
  <si>
    <t>SKILL_50174</t>
  </si>
  <si>
    <t>SKILL_50175</t>
  </si>
  <si>
    <t>SKILL_50176</t>
  </si>
  <si>
    <t>SKILL_50177</t>
  </si>
  <si>
    <t>SKILL_50178</t>
  </si>
  <si>
    <t>SKILL_50179</t>
  </si>
  <si>
    <t>SKILL_50180</t>
  </si>
  <si>
    <t>SKILL_59244</t>
    <phoneticPr fontId="15" type="noConversion"/>
  </si>
  <si>
    <t>SKILL_50201</t>
  </si>
  <si>
    <t>SKILL_50202</t>
  </si>
  <si>
    <t>SKILL_50206</t>
  </si>
  <si>
    <t>SKILL_50207</t>
  </si>
  <si>
    <t>SKILL_50208</t>
  </si>
  <si>
    <t>SKILL_50210</t>
  </si>
  <si>
    <t>SKILL_50211</t>
  </si>
  <si>
    <t>SKILL_50212</t>
  </si>
  <si>
    <t>SKILL_50204</t>
  </si>
  <si>
    <t>SKILL_50215</t>
  </si>
  <si>
    <t>连击</t>
  </si>
  <si>
    <t>俯冲</t>
  </si>
  <si>
    <t>空斗技巧</t>
  </si>
  <si>
    <t>指挥塔</t>
  </si>
  <si>
    <t>救赎</t>
  </si>
  <si>
    <t>提盾</t>
  </si>
  <si>
    <t>振奋</t>
  </si>
  <si>
    <t>爆裂箭</t>
  </si>
  <si>
    <t>祈祷</t>
  </si>
  <si>
    <t>冥想</t>
  </si>
  <si>
    <t>突刺</t>
  </si>
  <si>
    <t>荣耀冲锋</t>
  </si>
  <si>
    <t>天使意志1</t>
  </si>
  <si>
    <t>复活</t>
  </si>
  <si>
    <t>定罪</t>
  </si>
  <si>
    <t>辉耀</t>
  </si>
  <si>
    <t>魔力灌能</t>
  </si>
  <si>
    <t>战争践踏</t>
  </si>
  <si>
    <t>矮人咆哮</t>
  </si>
  <si>
    <t>重击</t>
  </si>
  <si>
    <t>箭雨</t>
  </si>
  <si>
    <t>回旋落</t>
  </si>
  <si>
    <t>弹射飞镖</t>
  </si>
  <si>
    <t>生机护佑</t>
  </si>
  <si>
    <t>缠绕</t>
  </si>
  <si>
    <t>荆棘之刺</t>
  </si>
  <si>
    <t>失明术</t>
  </si>
  <si>
    <t>灵巧</t>
  </si>
  <si>
    <t>天空援助</t>
  </si>
  <si>
    <t>毒流</t>
  </si>
  <si>
    <t>骨盾</t>
  </si>
  <si>
    <t>毒气</t>
  </si>
  <si>
    <t>毒疹</t>
  </si>
  <si>
    <t>恶潮</t>
  </si>
  <si>
    <t>恐怖尖啸</t>
  </si>
  <si>
    <t>恐怖低语</t>
  </si>
  <si>
    <t>献祭</t>
  </si>
  <si>
    <t>致命一击</t>
  </si>
  <si>
    <t>黑水</t>
  </si>
  <si>
    <t>碾压</t>
  </si>
  <si>
    <t>恐惧</t>
  </si>
  <si>
    <t>衰老</t>
  </si>
  <si>
    <t>战争风暴</t>
  </si>
  <si>
    <t>搏杀技巧</t>
  </si>
  <si>
    <t>进攻号角</t>
  </si>
  <si>
    <t>野兽伙伴</t>
  </si>
  <si>
    <t>爆头</t>
  </si>
  <si>
    <t>集火号令</t>
  </si>
  <si>
    <t>暴力投掷</t>
  </si>
  <si>
    <t>魔法吸吮</t>
  </si>
  <si>
    <t>劝化</t>
  </si>
  <si>
    <t>穿刺2</t>
  </si>
  <si>
    <t>炸裂</t>
  </si>
  <si>
    <t>镇压</t>
  </si>
  <si>
    <t>狂暴</t>
  </si>
  <si>
    <t>毒疗</t>
  </si>
  <si>
    <t>雷鸣</t>
  </si>
  <si>
    <t>飓风屏障</t>
  </si>
  <si>
    <t>火石</t>
  </si>
  <si>
    <t>撼地</t>
  </si>
  <si>
    <t>魔法仇视</t>
  </si>
  <si>
    <t>利爪横扫</t>
  </si>
  <si>
    <t>野性咆哮</t>
  </si>
  <si>
    <t>嗜血巨兽</t>
  </si>
  <si>
    <t>迅捷仆从</t>
  </si>
  <si>
    <t>灵感</t>
  </si>
  <si>
    <t>炎爆术</t>
  </si>
  <si>
    <t>投火</t>
  </si>
  <si>
    <t>加热</t>
  </si>
  <si>
    <t>烈焰轨迹</t>
  </si>
  <si>
    <t>追咬</t>
  </si>
  <si>
    <t>烈焰屏障</t>
  </si>
  <si>
    <t>烈焰军团</t>
  </si>
  <si>
    <t>复仇</t>
  </si>
  <si>
    <t>领主召唤</t>
  </si>
  <si>
    <t>烈火温泉</t>
  </si>
  <si>
    <t>领主意志</t>
  </si>
  <si>
    <t>烈火风暴</t>
  </si>
  <si>
    <t>炽热</t>
  </si>
  <si>
    <t>烈焰护盾</t>
  </si>
  <si>
    <t>火焰之神</t>
  </si>
  <si>
    <t>酷刑</t>
  </si>
  <si>
    <t>凋零</t>
  </si>
  <si>
    <t>烈焰召唤</t>
  </si>
  <si>
    <t>俯冲反击</t>
  </si>
  <si>
    <t>闪烁身影</t>
  </si>
  <si>
    <t>英勇祝福</t>
  </si>
  <si>
    <t>毒箭</t>
  </si>
  <si>
    <t>毒液吐息</t>
  </si>
  <si>
    <t>血池</t>
  </si>
  <si>
    <t>叉状闪电</t>
  </si>
  <si>
    <t>烈焰吐息</t>
  </si>
  <si>
    <t>重生</t>
  </si>
  <si>
    <t>矛阵</t>
  </si>
  <si>
    <t>惊恐复仇</t>
  </si>
  <si>
    <t>生命虹吸</t>
  </si>
  <si>
    <t>感染</t>
  </si>
  <si>
    <t>厄运诅咒</t>
  </si>
  <si>
    <t>毒云</t>
  </si>
  <si>
    <t>骸骨祭祀</t>
  </si>
  <si>
    <t>死亡冲锋</t>
  </si>
  <si>
    <t>球状闪电</t>
  </si>
  <si>
    <t>激怒</t>
  </si>
  <si>
    <t>冲动</t>
  </si>
  <si>
    <t>多头攻击</t>
  </si>
  <si>
    <t>暴躁</t>
  </si>
  <si>
    <t>炙热打击</t>
  </si>
  <si>
    <t>温暖</t>
  </si>
  <si>
    <t>地狱意志</t>
  </si>
  <si>
    <t>士气高昂</t>
  </si>
  <si>
    <t>精灵庇护</t>
  </si>
  <si>
    <t>怒吼</t>
  </si>
  <si>
    <t>强光</t>
  </si>
  <si>
    <t>森林伙伴</t>
  </si>
  <si>
    <t>膨胀</t>
  </si>
  <si>
    <t>寒冷之握</t>
  </si>
  <si>
    <t>元素之力</t>
  </si>
  <si>
    <t>凝结</t>
  </si>
  <si>
    <t>天赋</t>
    <phoneticPr fontId="11" type="noConversion"/>
  </si>
  <si>
    <t>天赋语言2表</t>
    <phoneticPr fontId="11" type="noConversion"/>
  </si>
  <si>
    <t>破甲</t>
  </si>
  <si>
    <t>狙击</t>
  </si>
  <si>
    <t>迂回</t>
  </si>
  <si>
    <t>重盾</t>
  </si>
  <si>
    <t>聚能</t>
  </si>
  <si>
    <t>兵团查询</t>
    <phoneticPr fontId="11" type="noConversion"/>
  </si>
  <si>
    <t>兵团介绍</t>
    <phoneticPr fontId="11" type="noConversion"/>
  </si>
  <si>
    <t>兵团描述</t>
    <phoneticPr fontId="11" type="noConversion"/>
  </si>
  <si>
    <t>是否飞行</t>
    <phoneticPr fontId="11" type="noConversion"/>
  </si>
  <si>
    <t>初始星级</t>
    <phoneticPr fontId="11" type="noConversion"/>
  </si>
  <si>
    <t>兵团资质</t>
    <phoneticPr fontId="11" type="noConversion"/>
  </si>
  <si>
    <t>大招</t>
    <phoneticPr fontId="11" type="noConversion"/>
  </si>
  <si>
    <t>SKILL_50074</t>
    <phoneticPr fontId="11" type="noConversion"/>
  </si>
  <si>
    <t>SKILL_51001</t>
  </si>
  <si>
    <t>天空领袖1</t>
  </si>
  <si>
    <t>SKILL_51002</t>
  </si>
  <si>
    <t>天空领袖2</t>
  </si>
  <si>
    <t>SKILL_59001</t>
  </si>
  <si>
    <t>天空领袖</t>
  </si>
  <si>
    <t>SKILL_51003</t>
  </si>
  <si>
    <t>重甲</t>
  </si>
  <si>
    <t>SKILL_51004</t>
  </si>
  <si>
    <t>领袖士气</t>
  </si>
  <si>
    <t>SKILL_59002</t>
  </si>
  <si>
    <t>天使意志</t>
  </si>
  <si>
    <t>SKILL_51005</t>
  </si>
  <si>
    <t>神圣打击</t>
  </si>
  <si>
    <t>SKILL_51006</t>
  </si>
  <si>
    <t>SKILL_51007</t>
  </si>
  <si>
    <t>SKILL_51009</t>
  </si>
  <si>
    <t>SKILL_59004</t>
  </si>
  <si>
    <t>无畏领袖</t>
  </si>
  <si>
    <t>SKILL_51008</t>
  </si>
  <si>
    <t>矮人体质</t>
  </si>
  <si>
    <t>SKILL_59003</t>
  </si>
  <si>
    <t>SKILL_51010</t>
  </si>
  <si>
    <t>远程领袖1</t>
  </si>
  <si>
    <t>SKILL_51011</t>
  </si>
  <si>
    <t>远程领袖2</t>
  </si>
  <si>
    <t>SKILL_59046</t>
  </si>
  <si>
    <t>远程领袖</t>
  </si>
  <si>
    <t>SKILL_51012</t>
  </si>
  <si>
    <t>木质身躯</t>
  </si>
  <si>
    <t>SKILL_51013</t>
  </si>
  <si>
    <t>幸运术</t>
  </si>
  <si>
    <t>SKILL_51014</t>
  </si>
  <si>
    <t>铁甲</t>
  </si>
  <si>
    <t>SKILL_51015</t>
  </si>
  <si>
    <t>铁箭</t>
  </si>
  <si>
    <t>SKILL_51016</t>
  </si>
  <si>
    <t>治愈</t>
  </si>
  <si>
    <t>SKILL_59005</t>
  </si>
  <si>
    <t>SKILL_51017</t>
  </si>
  <si>
    <t>龙鳞1</t>
  </si>
  <si>
    <t>SKILL_59006</t>
  </si>
  <si>
    <t>龙鳞</t>
  </si>
  <si>
    <t>SKILL_51019</t>
  </si>
  <si>
    <t>腐肉1</t>
  </si>
  <si>
    <t>SKILL_51020</t>
  </si>
  <si>
    <t>腐肉2</t>
  </si>
  <si>
    <t>SKILL_59007</t>
  </si>
  <si>
    <t>腐肉</t>
  </si>
  <si>
    <t>SKILL_51021</t>
  </si>
  <si>
    <t>鬼影2</t>
  </si>
  <si>
    <t>SKILL_59008</t>
  </si>
  <si>
    <t>鬼影</t>
  </si>
  <si>
    <t>SKILL_51022</t>
  </si>
  <si>
    <t>吮命</t>
  </si>
  <si>
    <t>SKILL_51023</t>
  </si>
  <si>
    <t>死亡冲锋1</t>
  </si>
  <si>
    <t>SKILL_51024</t>
  </si>
  <si>
    <t>死亡冲锋2</t>
  </si>
  <si>
    <t>SKILL_59009</t>
  </si>
  <si>
    <t>SKILL_59010</t>
  </si>
  <si>
    <t>SKILL_51025</t>
  </si>
  <si>
    <t>SKILL_59011</t>
  </si>
  <si>
    <t>SKILL_51026</t>
  </si>
  <si>
    <t>SKILL_51027</t>
  </si>
  <si>
    <t>SKILL_51028</t>
  </si>
  <si>
    <t>进攻号角1</t>
  </si>
  <si>
    <t>SKILL_59012</t>
  </si>
  <si>
    <t>SKILL_51029</t>
  </si>
  <si>
    <t>巫术皮肤</t>
  </si>
  <si>
    <t>SKILL_59013</t>
  </si>
  <si>
    <t>SKILL_59014</t>
  </si>
  <si>
    <t>SKILL_59015</t>
  </si>
  <si>
    <t>SKILL_51030</t>
  </si>
  <si>
    <t>SKILL_59016</t>
  </si>
  <si>
    <t>SKILL_59017</t>
  </si>
  <si>
    <t>SKILL_51031</t>
  </si>
  <si>
    <t>SKILL_59018</t>
  </si>
  <si>
    <t>辟邪</t>
  </si>
  <si>
    <t>SKILL_59019</t>
  </si>
  <si>
    <t>SKILL_59020</t>
  </si>
  <si>
    <t>SKILL_51032</t>
  </si>
  <si>
    <t>SKILL_59021</t>
  </si>
  <si>
    <t>惧怕</t>
  </si>
  <si>
    <t>SKILL_59022</t>
  </si>
  <si>
    <t>SKILL_59023</t>
  </si>
  <si>
    <t>SKILL_59025</t>
  </si>
  <si>
    <t>SKILL_59026</t>
  </si>
  <si>
    <t>SKILL_59027</t>
  </si>
  <si>
    <t>SKILL_59028</t>
  </si>
  <si>
    <t>SKILL_51033</t>
  </si>
  <si>
    <t>SKILL_59029</t>
  </si>
  <si>
    <t>SKILL_51034</t>
  </si>
  <si>
    <t>嗜血</t>
  </si>
  <si>
    <t>SKILL_59030</t>
  </si>
  <si>
    <t>SKILL_59031</t>
  </si>
  <si>
    <t>SKILL_59032</t>
  </si>
  <si>
    <t>投石</t>
  </si>
  <si>
    <t>SKILL_51035</t>
  </si>
  <si>
    <t>SKILL_59033</t>
  </si>
  <si>
    <t>厚重毛皮</t>
  </si>
  <si>
    <t>SKILL_51036</t>
  </si>
  <si>
    <t>SKILL_59034</t>
  </si>
  <si>
    <t>魔力转移</t>
  </si>
  <si>
    <t>SKILL_51037</t>
  </si>
  <si>
    <t>SKILL_59035</t>
  </si>
  <si>
    <t>SKILL_59036</t>
  </si>
  <si>
    <t>SKILL_51038</t>
  </si>
  <si>
    <t>SKILL_59037</t>
  </si>
  <si>
    <t>追要</t>
  </si>
  <si>
    <t>SKILL_51039</t>
  </si>
  <si>
    <t>钢铁仆从</t>
  </si>
  <si>
    <t>SKILL_51040</t>
  </si>
  <si>
    <t>火焰刺鞭</t>
  </si>
  <si>
    <t>SKILL_59038</t>
  </si>
  <si>
    <t>SKILL_51041</t>
  </si>
  <si>
    <t>SKILL_59040</t>
  </si>
  <si>
    <t>SKILL_51042</t>
  </si>
  <si>
    <t>灵动</t>
  </si>
  <si>
    <t>SKILL_51043</t>
  </si>
  <si>
    <t>SKILL_59041</t>
  </si>
  <si>
    <t>先锋领袖</t>
  </si>
  <si>
    <t>SKILL_59042</t>
  </si>
  <si>
    <t>凶猛</t>
  </si>
  <si>
    <t>SKILL_59043</t>
  </si>
  <si>
    <t>长武器</t>
  </si>
  <si>
    <t>SKILL_52112</t>
  </si>
  <si>
    <t>SKILL_51046</t>
  </si>
  <si>
    <t>魔法躲避</t>
  </si>
  <si>
    <t>SKILL_59045</t>
  </si>
  <si>
    <t>SKILL_50122</t>
  </si>
  <si>
    <t>SKILL_59048</t>
  </si>
  <si>
    <t>SKILL_59049</t>
  </si>
  <si>
    <t>SKILL_59050</t>
  </si>
  <si>
    <t>SKILL_59051</t>
  </si>
  <si>
    <t>SKILL_59052</t>
  </si>
  <si>
    <t>SKILL_59053</t>
  </si>
  <si>
    <t>SKILL_59054</t>
  </si>
  <si>
    <t>SKILL_59055</t>
  </si>
  <si>
    <t>SKILL_59056</t>
  </si>
  <si>
    <t>SKILL_59057</t>
  </si>
  <si>
    <t>SKILL_50138</t>
  </si>
  <si>
    <t>SKILL_59059</t>
  </si>
  <si>
    <t>SKILL_51052</t>
  </si>
  <si>
    <t>SKILL_59060</t>
  </si>
  <si>
    <t>SKILL_59061</t>
  </si>
  <si>
    <t>SKILL_50150</t>
  </si>
  <si>
    <t>SKILL_51053</t>
  </si>
  <si>
    <t>SKILL_59063</t>
  </si>
  <si>
    <t>SKILL_59064</t>
  </si>
  <si>
    <t>SKILL_59065</t>
  </si>
  <si>
    <t>SKILL_59066</t>
  </si>
  <si>
    <t>SKILL_51018</t>
  </si>
  <si>
    <t>SKILL_59067</t>
  </si>
  <si>
    <t>SKILL_59068</t>
  </si>
  <si>
    <t>SKILL_59069</t>
  </si>
  <si>
    <t>SKILL_59071</t>
  </si>
  <si>
    <t>SKILL_59070</t>
  </si>
  <si>
    <t>SKILL_51058</t>
  </si>
  <si>
    <t>SKILL_59072</t>
  </si>
  <si>
    <t>SKILL_59073</t>
  </si>
  <si>
    <t>SKILL_59076</t>
  </si>
  <si>
    <t>SKILL_59074</t>
  </si>
  <si>
    <t>SKILL_50132</t>
  </si>
  <si>
    <t>SKILL_59077</t>
  </si>
  <si>
    <t>SKILL_51062</t>
  </si>
  <si>
    <t>SKILL_59078</t>
  </si>
  <si>
    <t>SKILL_51063</t>
  </si>
  <si>
    <t>SKILL_51065</t>
  </si>
  <si>
    <t>SKILL_59083</t>
  </si>
  <si>
    <t>SKILL_59039</t>
  </si>
  <si>
    <t>SKILL_59243</t>
    <phoneticPr fontId="15" type="noConversion"/>
  </si>
  <si>
    <r>
      <t>SKILL_5924</t>
    </r>
    <r>
      <rPr>
        <sz val="11"/>
        <color theme="1"/>
        <rFont val="等线"/>
        <family val="3"/>
        <charset val="134"/>
        <scheme val="minor"/>
      </rPr>
      <t>6</t>
    </r>
    <phoneticPr fontId="15" type="noConversion"/>
  </si>
  <si>
    <t>SKILL_59080</t>
  </si>
  <si>
    <t>SKILL_59081</t>
  </si>
  <si>
    <t>SKILL_59082</t>
  </si>
  <si>
    <t>SKILL_60006</t>
  </si>
  <si>
    <t>SKILL_52065</t>
  </si>
  <si>
    <t>SKILL_51102</t>
  </si>
  <si>
    <t>SKILL_50217</t>
  </si>
  <si>
    <t>SKILL_59105</t>
  </si>
  <si>
    <t>SKILL_59106</t>
  </si>
  <si>
    <t>SKILL_59107</t>
  </si>
  <si>
    <t>SKILL_59108</t>
  </si>
  <si>
    <t>SKILL_59109</t>
  </si>
  <si>
    <t>SKILL_59110</t>
  </si>
  <si>
    <t>SKILL_51111</t>
  </si>
  <si>
    <t>SKILL_51112</t>
  </si>
  <si>
    <t>SKILL_59111</t>
  </si>
  <si>
    <t>SKILL_51114</t>
  </si>
  <si>
    <t>SKILL_59112</t>
  </si>
  <si>
    <t>SKILL_51116</t>
  </si>
  <si>
    <t>SKILL_51117</t>
  </si>
  <si>
    <t>SKILL_51118</t>
  </si>
  <si>
    <t>SKILL_59210</t>
  </si>
  <si>
    <t>SKILL_59245</t>
    <phoneticPr fontId="15" type="noConversion"/>
  </si>
  <si>
    <t>SKILL_50526</t>
    <phoneticPr fontId="15" type="noConversion"/>
  </si>
  <si>
    <t>SKILL_50450</t>
  </si>
  <si>
    <t>SKILL_50451</t>
  </si>
  <si>
    <t>SKILL_50452</t>
  </si>
  <si>
    <t>SKILL_50453</t>
  </si>
  <si>
    <t>[[1,50139],[2,51014],[3,52002],[3,52112]]</t>
  </si>
  <si>
    <t>[[1,50016],[3,52110],[2,59013],[3,52005]]</t>
  </si>
  <si>
    <t>[[2,59209],[1,50211],[1,50321],[2,59213]]</t>
  </si>
  <si>
    <t>[[2,59211],[3,52015],[2,59014],[1,50005]]</t>
  </si>
  <si>
    <t>[[1,50017],[1,50120],[1,50018],[2,51016]]</t>
  </si>
  <si>
    <t>[[2,59015],[3,52207],[2,59210],[2,51102]]</t>
  </si>
  <si>
    <t>[[1,50023],[1,50022],[1,50024],[2,59051]]</t>
  </si>
  <si>
    <t>[[1,50031],[2,51006],[2,59042],[2,59065]]</t>
  </si>
  <si>
    <t>[[1,50032],[1,50033],[1,50206],[1,50217]]</t>
  </si>
  <si>
    <t>[[1,50205],[2,59045],[1,50202],[2,59212]]</t>
  </si>
  <si>
    <t>[[1,50208],[2,59066],[1,50038],[2,51114]]</t>
  </si>
  <si>
    <t>[[1,50039],[1,50122],[2,59060],[2,59061]]</t>
  </si>
  <si>
    <t>[[1,50041],[1,50118],[1,50207],[2,59041]]</t>
  </si>
  <si>
    <t>[[2,59113],[1,50123],[2,59006],[1,50043]]</t>
  </si>
  <si>
    <t>[[1,50045],[2,51112],[2,51018],[2,59111]]</t>
  </si>
  <si>
    <t>[[1,50046],[1,50156],[1,50079],[3,52107]]</t>
  </si>
  <si>
    <t>[[1,50157],[2,59112],[1,50158],[2,59068]]</t>
  </si>
  <si>
    <t>[[1,50154],[2,51022],[1,50212],[3,52023]]</t>
  </si>
  <si>
    <t>[[1,50053],[1,50160],[2,59069],[1,50161]]</t>
  </si>
  <si>
    <t>[[1,50162],[1,50210],[2,51117],[2,51058]]</t>
  </si>
  <si>
    <t>[[2,59224],[1,50164],[2,59072],[2,51122]]</t>
  </si>
  <si>
    <t>[[1,50489],[1,50490],[2,59226],[3,52309]]</t>
  </si>
  <si>
    <t>[[1,50059],[2,59105],[3,52029],[2,59030]]</t>
  </si>
  <si>
    <t>[[1,50064],[2,59031],[2,59106],[2,59054]]</t>
  </si>
  <si>
    <t>[[3,52113],[2,59063],[2,59107],[2,59064]]</t>
  </si>
  <si>
    <t>[[1,50129],[2,51029],[1,50083],[1,50084]]</t>
  </si>
  <si>
    <t>[[1,50085],[1,50167],[2,59108],[2,59074]]</t>
  </si>
  <si>
    <t>[[1,50170],[1,50132],[1,50089],[2,59114]]</t>
  </si>
  <si>
    <t>[[1,50172],[1,50171],[2,59109],[1,50173]]</t>
  </si>
  <si>
    <t>[[1,50174],[1,50175],[2,51111],[2,51062]]</t>
  </si>
  <si>
    <t>[[1,50148],[1,50147],[2,51052],[2,51103]]</t>
  </si>
  <si>
    <t>[[1,50177],[1,50176],[3,52116],[2,51063]]</t>
  </si>
  <si>
    <t>[[1,50178],[1,50179],[2,51065],[2,59110]]</t>
  </si>
  <si>
    <t>[[1,50107],[1,50105],[2,51118],[1,50108]]</t>
  </si>
  <si>
    <t>[[1,50109],[1,50111],[1,50110],[2,51104]]</t>
  </si>
  <si>
    <t>[[2,59243],[2,59244],[1,50115],[2,59082]]</t>
  </si>
  <si>
    <t>[[1,50301],[1,50314],[2,59207],[1,50303]]</t>
  </si>
  <si>
    <t>[[1,50304],[3,52204],[2,59201],[1,50315]]</t>
  </si>
  <si>
    <t>[[1,50305],[2,51202],[2,59202],[1,50306]]</t>
  </si>
  <si>
    <t>[[1,50317],[1,50318],[1,50307],[1,50308]]</t>
  </si>
  <si>
    <t>[[2,59203],[2,59204],[2,51206],[1,50319]]</t>
  </si>
  <si>
    <t>[[1,50312],[2,59205],[2,59206],[1,50320]]</t>
  </si>
  <si>
    <t>[[1,50411],[1,50412],[2,59208],[1,50413]]</t>
  </si>
  <si>
    <t>[[1,50498],[2,51321],[2,59228],[1,50500]]</t>
  </si>
  <si>
    <t>[[2,59241],[3,52310],[1,50502],[2,59229]]</t>
  </si>
  <si>
    <t>[[2,59239],[2,59238],[1,50506],[1,50507]]</t>
  </si>
  <si>
    <t>[[1,50508],[1,50509],[2,59230],[2,59231]]</t>
  </si>
  <si>
    <t>[[1,50512],[2,59232],[2,59233],[2,59234]]</t>
  </si>
  <si>
    <t>[[1,50008],[3,52003],[3,52002],[2,51014]]</t>
  </si>
  <si>
    <t>[[2,59240],[2,59235],[2,59236],[2,59237]]</t>
  </si>
  <si>
    <t>[[1,50459],[1,50460],[1,50461],[1,50462]]</t>
  </si>
  <si>
    <t>[[2,59217],[1,50465],[1,50466],[2,59216]]</t>
  </si>
  <si>
    <t>[[1,50450],[1,50451],[1,50452],[1,50453]]</t>
  </si>
  <si>
    <t>[[2,59222],[1,50454],[1,50468],[1,50469]]</t>
  </si>
  <si>
    <t>[[1,50455],[2,59215],[1,50457],[1,50458]]</t>
  </si>
  <si>
    <t>[[2,59218],[2,59219],[2,59220],[2,59221]]</t>
  </si>
  <si>
    <t>[[2,51119],[1,50138],[1,50135],[2,59059]]</t>
  </si>
  <si>
    <t>[技能1,技能2,技能3,技能4]
1主动技能、2被动属性
3特性、4攻击特效</t>
    <phoneticPr fontId="11" type="noConversion"/>
  </si>
  <si>
    <t>兵团技能
怪物方阵配置表-AW列</t>
    <phoneticPr fontId="11" type="noConversion"/>
  </si>
  <si>
    <t>兵团天赋技
怪物方阵配置表-DR列</t>
    <phoneticPr fontId="11" type="noConversion"/>
  </si>
  <si>
    <t>SKILL_52001</t>
  </si>
  <si>
    <t>SKILL_52002</t>
  </si>
  <si>
    <t>SKILL_52003</t>
  </si>
  <si>
    <t>SKILL_52004</t>
  </si>
  <si>
    <t>SKILL_52005</t>
  </si>
  <si>
    <t>SKILL_52006</t>
  </si>
  <si>
    <t>SKILL_52007</t>
  </si>
  <si>
    <t>SKILL_52008</t>
  </si>
  <si>
    <t>SKILL_52009</t>
  </si>
  <si>
    <t>SKILL_52010</t>
  </si>
  <si>
    <t>SKILL_52011</t>
  </si>
  <si>
    <t>SKILL_52012</t>
  </si>
  <si>
    <t>SKILL_52013</t>
  </si>
  <si>
    <t>SKILL_52014</t>
  </si>
  <si>
    <t>SKILL_52015</t>
  </si>
  <si>
    <t>SKILL_52016</t>
  </si>
  <si>
    <t>SKILL_52017</t>
  </si>
  <si>
    <t>SKILL_52018</t>
  </si>
  <si>
    <t>SKILL_52019</t>
  </si>
  <si>
    <t>SKILL_52020</t>
  </si>
  <si>
    <t>SKILL_52021</t>
  </si>
  <si>
    <t>SKILL_52022</t>
  </si>
  <si>
    <t>SKILL_52023</t>
  </si>
  <si>
    <t>SKILL_52024</t>
  </si>
  <si>
    <t>SKILL_52025</t>
  </si>
  <si>
    <t>SKILL_52029</t>
  </si>
  <si>
    <t>SKILL_52030</t>
  </si>
  <si>
    <t>SKILL_52031</t>
  </si>
  <si>
    <t>SKILL_52032</t>
  </si>
  <si>
    <t>SKILL_52033</t>
  </si>
  <si>
    <t>SKILL_52034</t>
  </si>
  <si>
    <t>SKILL_52035</t>
  </si>
  <si>
    <t>SKILL_52036</t>
  </si>
  <si>
    <t>SKILL_52037</t>
  </si>
  <si>
    <t>SKILL_52038</t>
  </si>
  <si>
    <t>SKILL_52039</t>
  </si>
  <si>
    <t>SKILL_52040</t>
  </si>
  <si>
    <t>SKILL_52041</t>
  </si>
  <si>
    <t>SKILL_52110</t>
  </si>
  <si>
    <t>SKILL_52049</t>
  </si>
  <si>
    <t>SKILL_52050</t>
  </si>
  <si>
    <t>SKILL_51103</t>
  </si>
  <si>
    <t>SKILL_52052</t>
  </si>
  <si>
    <t>SKILL_52057</t>
  </si>
  <si>
    <t>SKILL_52055</t>
  </si>
  <si>
    <t>SKILL_52053</t>
  </si>
  <si>
    <t>SKILL_52060</t>
  </si>
  <si>
    <t>SKILL_52061</t>
  </si>
  <si>
    <t>SKILL_52063</t>
  </si>
  <si>
    <t>SKILL_52113</t>
  </si>
  <si>
    <t>SKILL_59114</t>
  </si>
  <si>
    <t>SKILL_52116</t>
  </si>
  <si>
    <t>SKILL_52107</t>
  </si>
  <si>
    <t>SKILL_59209</t>
  </si>
  <si>
    <t>SKILL_50321</t>
  </si>
  <si>
    <t>SKILL_59212</t>
  </si>
  <si>
    <t>SKILL_59213</t>
  </si>
  <si>
    <t>屠龙</t>
  </si>
  <si>
    <t>快速突击</t>
  </si>
  <si>
    <t>天使意志2</t>
  </si>
  <si>
    <t>魔法闪避</t>
  </si>
  <si>
    <t>精准</t>
  </si>
  <si>
    <t>毒液吐息1</t>
  </si>
  <si>
    <t>龙鳞2</t>
  </si>
  <si>
    <t>白骨仆从</t>
  </si>
  <si>
    <t>鲜血猎杀</t>
  </si>
  <si>
    <t>斩杀</t>
  </si>
  <si>
    <t>围猎</t>
  </si>
  <si>
    <t>切割</t>
  </si>
  <si>
    <t>厚重皮毛</t>
  </si>
  <si>
    <t>狙击技巧</t>
  </si>
  <si>
    <t>烈火魅影</t>
  </si>
  <si>
    <t>银翼骑兵</t>
  </si>
  <si>
    <t>献血猎杀</t>
  </si>
  <si>
    <t>压制</t>
  </si>
  <si>
    <t>高级斩杀</t>
  </si>
  <si>
    <t>庞然大物</t>
  </si>
  <si>
    <t>血腥</t>
  </si>
  <si>
    <t>腐肉屏障</t>
  </si>
  <si>
    <t>集火领袖</t>
  </si>
  <si>
    <t>强韧</t>
  </si>
  <si>
    <t>无畏领袖2</t>
  </si>
  <si>
    <t>绿色龙鳞</t>
  </si>
  <si>
    <t>渴血</t>
  </si>
  <si>
    <t>狙魔</t>
  </si>
  <si>
    <t>共鸣</t>
  </si>
  <si>
    <t>巨石投掷</t>
  </si>
  <si>
    <t>火舌</t>
  </si>
  <si>
    <t>烈火增幅</t>
  </si>
  <si>
    <t>焚化技巧</t>
  </si>
  <si>
    <t>木刺</t>
  </si>
  <si>
    <t>锋利</t>
  </si>
  <si>
    <t>钙化</t>
  </si>
  <si>
    <t>无形</t>
  </si>
  <si>
    <t>黑暗增幅</t>
  </si>
  <si>
    <t>恐怖镇压</t>
  </si>
  <si>
    <t>法力共鸣</t>
  </si>
  <si>
    <t>攻城打击</t>
  </si>
  <si>
    <t>地狱仆从</t>
  </si>
  <si>
    <t>痛苦镰刀</t>
  </si>
  <si>
    <t>屠灵</t>
  </si>
  <si>
    <t>高级连击</t>
  </si>
  <si>
    <t>高级狙击</t>
  </si>
  <si>
    <t>骑士技巧</t>
  </si>
  <si>
    <t>魔法防御</t>
  </si>
  <si>
    <t>灵敏</t>
  </si>
  <si>
    <t>骨刺</t>
  </si>
  <si>
    <t>白骨身躯</t>
  </si>
  <si>
    <t>惊悚化身</t>
  </si>
  <si>
    <t>快速突进</t>
  </si>
  <si>
    <t>TEAM_101</t>
  </si>
  <si>
    <t>TEAM_102</t>
  </si>
  <si>
    <t>TEAM_103</t>
  </si>
  <si>
    <t>TEAM_104</t>
  </si>
  <si>
    <t>TEAM_105</t>
  </si>
  <si>
    <t>TEAM_106</t>
  </si>
  <si>
    <t>TEAM_107</t>
  </si>
  <si>
    <t>TEAM_201</t>
  </si>
  <si>
    <t>TEAM_202</t>
  </si>
  <si>
    <t>TEAM_203</t>
  </si>
  <si>
    <t>TEAM_204</t>
  </si>
  <si>
    <t>TEAM_205</t>
  </si>
  <si>
    <t>TEAM_206</t>
  </si>
  <si>
    <t>TEAM_207</t>
  </si>
  <si>
    <t>TEAM_301</t>
  </si>
  <si>
    <t>TEAM_302</t>
  </si>
  <si>
    <t>TEAM_303</t>
  </si>
  <si>
    <t>TEAM_304</t>
  </si>
  <si>
    <t>TEAM_305</t>
  </si>
  <si>
    <t>TEAM_306</t>
  </si>
  <si>
    <t>TEAM_307</t>
  </si>
  <si>
    <t>TEAM_401</t>
  </si>
  <si>
    <t>TEAM_402</t>
  </si>
  <si>
    <t>TEAM_403</t>
  </si>
  <si>
    <t>TEAM_404</t>
  </si>
  <si>
    <t>TEAM_405</t>
  </si>
  <si>
    <t>TEAM_406</t>
  </si>
  <si>
    <t>TEAM_407</t>
  </si>
  <si>
    <t>TEAM_501</t>
  </si>
  <si>
    <t>TEAM_502</t>
  </si>
  <si>
    <t>TEAM_503</t>
  </si>
  <si>
    <t>TEAM_504</t>
  </si>
  <si>
    <t>TEAM_505</t>
  </si>
  <si>
    <t>TEAM_506</t>
  </si>
  <si>
    <t>TEAM_601</t>
  </si>
  <si>
    <t>TEAM_602</t>
  </si>
  <si>
    <t>TEAM_603</t>
  </si>
  <si>
    <t>TEAM_604</t>
  </si>
  <si>
    <t>TEAM_605</t>
  </si>
  <si>
    <t>TEAM_606</t>
  </si>
  <si>
    <t>TEAM_607</t>
  </si>
  <si>
    <t>TEAM_701</t>
  </si>
  <si>
    <t>TEAM_702</t>
  </si>
  <si>
    <t>TEAM_703</t>
  </si>
  <si>
    <t>TEAM_704</t>
  </si>
  <si>
    <t>TEAM_705</t>
  </si>
  <si>
    <t>TEAM_706</t>
  </si>
  <si>
    <t>TEAM_707</t>
  </si>
  <si>
    <t>TEAM_801</t>
  </si>
  <si>
    <t>TEAM_802</t>
  </si>
  <si>
    <t>TEAM_803</t>
  </si>
  <si>
    <t>TEAM_804</t>
  </si>
  <si>
    <t>TEAM_805</t>
  </si>
  <si>
    <t>TEAM_806</t>
  </si>
  <si>
    <t>TEAM_807</t>
  </si>
  <si>
    <t>TEAM_902</t>
  </si>
  <si>
    <t>TEAM_904</t>
  </si>
  <si>
    <t>TEAM_906</t>
  </si>
  <si>
    <t>TEAM_11203</t>
  </si>
  <si>
    <t>TEAM_11102</t>
  </si>
  <si>
    <t>TEAM_1001</t>
  </si>
  <si>
    <t>TEAM_1002</t>
  </si>
  <si>
    <t>TEAM_1003</t>
  </si>
  <si>
    <t>TEAM_1004</t>
  </si>
  <si>
    <t>TEAM_1005</t>
  </si>
  <si>
    <t>TEAM_1006</t>
  </si>
  <si>
    <t>TEAM_1007</t>
  </si>
  <si>
    <t>TEAM_1008</t>
  </si>
  <si>
    <t>TEAM_1009</t>
  </si>
  <si>
    <t>TEAM_1010</t>
  </si>
  <si>
    <t>TEAM_1104</t>
  </si>
  <si>
    <t>TEAM_1205</t>
  </si>
  <si>
    <t>TEAM_11205</t>
  </si>
  <si>
    <t>TEAM_111205</t>
  </si>
  <si>
    <t>TEAM_1205_11</t>
  </si>
  <si>
    <t>TEAM_1205_22</t>
  </si>
  <si>
    <t>TEAM_1205_33</t>
  </si>
  <si>
    <t>TEAM_1506</t>
  </si>
  <si>
    <t>TEAM_1405</t>
  </si>
  <si>
    <t>TEAM_1406</t>
  </si>
  <si>
    <t>TEAM_11105</t>
  </si>
  <si>
    <t>TEAM_11604</t>
  </si>
  <si>
    <t>TEAM_1906</t>
  </si>
  <si>
    <t>NPC_bingjuren</t>
  </si>
  <si>
    <t>NPC_shijuren</t>
  </si>
  <si>
    <t>NPC_huojuren</t>
  </si>
  <si>
    <t>NPC_1116</t>
  </si>
  <si>
    <t>NPC_8011</t>
    <phoneticPr fontId="15" type="noConversion"/>
  </si>
  <si>
    <t>NPC_8012</t>
  </si>
  <si>
    <t>BOSS_91101</t>
  </si>
  <si>
    <t>BOSS_92001</t>
  </si>
  <si>
    <t>TEAMDES_102</t>
  </si>
  <si>
    <t>TEAMDES_103</t>
  </si>
  <si>
    <t>TEAMDES_104</t>
  </si>
  <si>
    <t>TEAMDES_105</t>
  </si>
  <si>
    <t>TEAMDES_106</t>
  </si>
  <si>
    <t>TEAMDES_107</t>
  </si>
  <si>
    <t>TEAMDES_201</t>
  </si>
  <si>
    <t>TEAMDES_202</t>
  </si>
  <si>
    <t>TEAMDES_203</t>
  </si>
  <si>
    <t>TEAMDES_204</t>
  </si>
  <si>
    <t>TEAMDES_205</t>
  </si>
  <si>
    <t>TEAMDES_206</t>
  </si>
  <si>
    <t>TEAMDES_207</t>
  </si>
  <si>
    <t>TEAMDES_301</t>
  </si>
  <si>
    <t>TEAMDES_302</t>
  </si>
  <si>
    <t>TEAMDES_303</t>
  </si>
  <si>
    <t>TEAMDES_304</t>
  </si>
  <si>
    <t>TEAMDES_305</t>
  </si>
  <si>
    <t>TEAMDES_306</t>
  </si>
  <si>
    <t>TEAMDES_307</t>
  </si>
  <si>
    <t>TEAMDES_401</t>
  </si>
  <si>
    <t>TEAMDES_402</t>
  </si>
  <si>
    <t>TEAMDES_403</t>
  </si>
  <si>
    <t>TEAMDES_404</t>
  </si>
  <si>
    <t>TEAMDES_405</t>
  </si>
  <si>
    <t>TEAMDES_406</t>
  </si>
  <si>
    <t>TEAMDES_407</t>
  </si>
  <si>
    <t>TEAMDES_501</t>
  </si>
  <si>
    <t>TEAMDES_502</t>
  </si>
  <si>
    <t>TEAMDES_503</t>
  </si>
  <si>
    <t>TEAMDES_504</t>
  </si>
  <si>
    <t>TEAMDES_505</t>
  </si>
  <si>
    <t>TEAMDES_506</t>
  </si>
  <si>
    <t>TEAMDES_507</t>
  </si>
  <si>
    <t>TEAMDES_601</t>
  </si>
  <si>
    <t>TEAMDES_602</t>
  </si>
  <si>
    <t>TEAMDES_603</t>
  </si>
  <si>
    <t>TEAMDES_604</t>
  </si>
  <si>
    <t>TEAMDES_605</t>
  </si>
  <si>
    <t>TEAMDES_606</t>
  </si>
  <si>
    <t>TEAMDES_607</t>
  </si>
  <si>
    <t>TEAMDES_701</t>
  </si>
  <si>
    <t>TEAMDES_702</t>
  </si>
  <si>
    <t>TEAMDES_703</t>
  </si>
  <si>
    <t>TEAMDES_704</t>
  </si>
  <si>
    <t>TEAMDES_705</t>
  </si>
  <si>
    <t>TEAMDES_706</t>
  </si>
  <si>
    <t>TEAMDES_707</t>
  </si>
  <si>
    <t>TEAMDES_801</t>
  </si>
  <si>
    <t>TEAMDES_802</t>
  </si>
  <si>
    <t>TEAMDES_803</t>
  </si>
  <si>
    <t>TEAMDES_804</t>
  </si>
  <si>
    <t>TEAMDES_805</t>
  </si>
  <si>
    <t>TEAMDES_806</t>
  </si>
  <si>
    <t>TEAMDES_807</t>
  </si>
  <si>
    <t>TEAMDES_907</t>
  </si>
  <si>
    <t>CLASS_1010</t>
  </si>
  <si>
    <t>CLASS_1020</t>
  </si>
  <si>
    <t>CLASS_1030</t>
  </si>
  <si>
    <t>CLASS_1040</t>
  </si>
  <si>
    <t>CLASS_1050</t>
  </si>
  <si>
    <t>CLASSDES_1010</t>
  </si>
  <si>
    <t>CLASSDES_1020</t>
  </si>
  <si>
    <t>CLASSDES_1030</t>
  </si>
  <si>
    <t>CLASSDES_1040</t>
  </si>
  <si>
    <t>CLASSDES_1050</t>
  </si>
  <si>
    <t>RACE_101</t>
  </si>
  <si>
    <t>RACE_102</t>
  </si>
  <si>
    <t>RACE_103</t>
  </si>
  <si>
    <t>RACE_104</t>
  </si>
  <si>
    <t>RACE_105</t>
  </si>
  <si>
    <t>RACE_106</t>
  </si>
  <si>
    <t>RACE_107</t>
  </si>
  <si>
    <t>RACE_108</t>
  </si>
  <si>
    <t>RACE_109</t>
  </si>
  <si>
    <t>RACE_110</t>
  </si>
  <si>
    <t>RACE_111</t>
  </si>
  <si>
    <t>RACE_201</t>
  </si>
  <si>
    <t>RACE_202</t>
  </si>
  <si>
    <t>RACE_203</t>
  </si>
  <si>
    <t>RACE_204</t>
  </si>
  <si>
    <t>RACE_205</t>
  </si>
  <si>
    <t>RACE_206</t>
  </si>
  <si>
    <t>RACE_207</t>
  </si>
  <si>
    <t>RACE_208</t>
  </si>
  <si>
    <t>RACE_209</t>
  </si>
  <si>
    <t>RACE_210</t>
  </si>
  <si>
    <t>RACE_211</t>
  </si>
  <si>
    <t>RACE_212</t>
  </si>
  <si>
    <t>RACE_213</t>
  </si>
  <si>
    <t>RACE_214</t>
  </si>
  <si>
    <t>RACE_215</t>
  </si>
  <si>
    <t>RACE_216</t>
  </si>
  <si>
    <t>RACE_101_1</t>
  </si>
  <si>
    <t>RACE_102_1</t>
  </si>
  <si>
    <t>RACE_103_1</t>
  </si>
  <si>
    <t>RACE_104_1</t>
  </si>
  <si>
    <t>RACE_105_1</t>
  </si>
  <si>
    <t>RACE_106_1</t>
  </si>
  <si>
    <t>RACE_107_1</t>
  </si>
  <si>
    <t>RACE_108_1</t>
  </si>
  <si>
    <t>RACE_109_1</t>
  </si>
  <si>
    <t>RACE_110_1</t>
  </si>
  <si>
    <t>RACE_111_1</t>
  </si>
  <si>
    <t>RACEDES_101</t>
  </si>
  <si>
    <t>RACEDES_102</t>
  </si>
  <si>
    <t>RACEDES_103</t>
  </si>
  <si>
    <t>RACEDES_104</t>
  </si>
  <si>
    <t>RACEDES_105</t>
  </si>
  <si>
    <t>RACEDES_106</t>
  </si>
  <si>
    <t>RACEDES_107</t>
  </si>
  <si>
    <t>RACEDES_108</t>
  </si>
  <si>
    <t>RACEDES_109</t>
  </si>
  <si>
    <t>RACEDES_110</t>
  </si>
  <si>
    <t>RACEDES_111</t>
  </si>
  <si>
    <t>RACEDES_201</t>
  </si>
  <si>
    <t>RACEDES_202</t>
  </si>
  <si>
    <t>RACEDES_203</t>
  </si>
  <si>
    <t>RACEDES_204</t>
  </si>
  <si>
    <t>RACEDES_205</t>
  </si>
  <si>
    <t>RACEDES_206</t>
  </si>
  <si>
    <t>RACEDES_207</t>
  </si>
  <si>
    <t>RACEDES_208</t>
  </si>
  <si>
    <t>RACEDES_209</t>
  </si>
  <si>
    <t>RACEDES_210</t>
  </si>
  <si>
    <t>RACEDES_211</t>
  </si>
  <si>
    <t>RACEDES_212</t>
  </si>
  <si>
    <t>RACEDES_213</t>
  </si>
  <si>
    <t>RACEDES_214</t>
  </si>
  <si>
    <t>RACEDES_215</t>
  </si>
  <si>
    <t>RACEDES_216</t>
  </si>
  <si>
    <t>TEAMSKILL_LABEL1</t>
  </si>
  <si>
    <t>TEAMSKILL_LABEL2</t>
  </si>
  <si>
    <t>TEAMSKILL_LABEL3</t>
  </si>
  <si>
    <t>TEAMSKILL_LABEL4</t>
  </si>
  <si>
    <t>TEAMSKILL_LABEL5</t>
  </si>
  <si>
    <t>TEAMSKILL_LABEL6</t>
  </si>
  <si>
    <t>SKILL_50074</t>
  </si>
  <si>
    <t>SKILL_41001</t>
  </si>
  <si>
    <t>SKILL_41002</t>
  </si>
  <si>
    <t>SKILL_41003</t>
  </si>
  <si>
    <t>SKILL_41004</t>
  </si>
  <si>
    <t>SKILL_41005</t>
  </si>
  <si>
    <t>SKILL_41006</t>
  </si>
  <si>
    <t>SKILL_41007</t>
  </si>
  <si>
    <t>SKILL_41008</t>
  </si>
  <si>
    <t>SKILL_420031</t>
  </si>
  <si>
    <t>SKILL_420041</t>
  </si>
  <si>
    <t>SKILL_42005</t>
  </si>
  <si>
    <t>SKILL_42006</t>
  </si>
  <si>
    <t>SKILL_43001</t>
  </si>
  <si>
    <t>SKILL_43002</t>
  </si>
  <si>
    <t>SKILL_43003</t>
  </si>
  <si>
    <t>SKILL_43004</t>
  </si>
  <si>
    <t>SKILL_430021</t>
  </si>
  <si>
    <t>SKILL_430031</t>
  </si>
  <si>
    <t>SKILL_430041</t>
  </si>
  <si>
    <t>SKILL_43005</t>
  </si>
  <si>
    <t>SKILL_45001</t>
  </si>
  <si>
    <t>SKILL_45002</t>
  </si>
  <si>
    <t>SKILL_450021</t>
  </si>
  <si>
    <t>SKILL_45003</t>
  </si>
  <si>
    <t>SKILL_450031</t>
  </si>
  <si>
    <t>SKILL_45004</t>
  </si>
  <si>
    <t>SKILL_450041</t>
  </si>
  <si>
    <t>SKILL_450042</t>
  </si>
  <si>
    <t>SKILL_45012</t>
  </si>
  <si>
    <t>SKILL_45013</t>
  </si>
  <si>
    <t>SKILL_45005</t>
  </si>
  <si>
    <t>SKILL_44001</t>
  </si>
  <si>
    <t>SKILL_44002</t>
  </si>
  <si>
    <t>SKILL_44003</t>
  </si>
  <si>
    <t>SKILL_44004</t>
  </si>
  <si>
    <t>SKILL_44005</t>
  </si>
  <si>
    <t>SKILL_6011</t>
  </si>
  <si>
    <t>SKILL_6012</t>
  </si>
  <si>
    <t>SKILL_6013</t>
  </si>
  <si>
    <t>SKILL_6014</t>
  </si>
  <si>
    <t>SKILL_6021</t>
  </si>
  <si>
    <t>SKILL_6022</t>
  </si>
  <si>
    <t>SKILL_6023</t>
  </si>
  <si>
    <t>SKILL_6024</t>
  </si>
  <si>
    <t>SKILL_6031</t>
  </si>
  <si>
    <t>SKILL_6032</t>
  </si>
  <si>
    <t>SKILL_6033</t>
  </si>
  <si>
    <t>SKILL_6034</t>
  </si>
  <si>
    <t>SKILL_6041</t>
  </si>
  <si>
    <t>SKILL_6042</t>
  </si>
  <si>
    <t>SKILL_6043</t>
  </si>
  <si>
    <t>SKILL_6044</t>
  </si>
  <si>
    <t>SKILL_6051</t>
  </si>
  <si>
    <t>SKILL_6052</t>
  </si>
  <si>
    <t>SKILL_6053</t>
  </si>
  <si>
    <t>SKILL_6054</t>
  </si>
  <si>
    <t>SKILL_6061</t>
  </si>
  <si>
    <t>SKILL_6062</t>
  </si>
  <si>
    <t>SKILL_6063</t>
  </si>
  <si>
    <t>SKILL_6064</t>
  </si>
  <si>
    <t>SKILL_6071</t>
  </si>
  <si>
    <t>SKILL_6072</t>
  </si>
  <si>
    <t>SKILL_6073</t>
  </si>
  <si>
    <t>SKILL_6074</t>
  </si>
  <si>
    <t>SKILL_53001</t>
  </si>
  <si>
    <t>SKILL_53002</t>
  </si>
  <si>
    <t>SKILL_53003</t>
  </si>
  <si>
    <t>SKILL_53004</t>
  </si>
  <si>
    <t>SKILL_53005</t>
  </si>
  <si>
    <t>SKILL_53006</t>
  </si>
  <si>
    <t>SKILL_53007</t>
  </si>
  <si>
    <t>SKILL_53008</t>
  </si>
  <si>
    <t>SKILL_53009</t>
  </si>
  <si>
    <t>SKILL_53010</t>
  </si>
  <si>
    <t>SKILL_53011</t>
  </si>
  <si>
    <t>SKILL_53012</t>
  </si>
  <si>
    <t>SKILL_53014</t>
  </si>
  <si>
    <t>SKILL_50407</t>
  </si>
  <si>
    <t>SKILLDES_50407</t>
  </si>
  <si>
    <t>SKILL_50409</t>
  </si>
  <si>
    <t>SKILLDES_50409</t>
  </si>
  <si>
    <t>SKILL_50483</t>
  </si>
  <si>
    <t>SKILLDES_50483</t>
  </si>
  <si>
    <t>ATTR_1</t>
  </si>
  <si>
    <t>ATTR_2</t>
  </si>
  <si>
    <t>ATTR_3</t>
  </si>
  <si>
    <t>ATTR_4</t>
  </si>
  <si>
    <t>ATTR_5</t>
  </si>
  <si>
    <t>ATTR_6</t>
  </si>
  <si>
    <t>ATTR_7</t>
  </si>
  <si>
    <t>ATTR_8</t>
  </si>
  <si>
    <t>ATTR_9</t>
  </si>
  <si>
    <t>ATTR_10</t>
  </si>
  <si>
    <t>ATTR_11</t>
  </si>
  <si>
    <t>ATTR_12</t>
  </si>
  <si>
    <t>ATTR_13</t>
  </si>
  <si>
    <t>ATTR_14</t>
  </si>
  <si>
    <t>ATTR_15</t>
  </si>
  <si>
    <t>ATTR_16</t>
  </si>
  <si>
    <t>ATTR_17</t>
  </si>
  <si>
    <t>ATTR_18</t>
  </si>
  <si>
    <t>ATTR_19</t>
  </si>
  <si>
    <t>ATTR_20</t>
  </si>
  <si>
    <t>ATTR_21</t>
  </si>
  <si>
    <t>ATTR_22</t>
  </si>
  <si>
    <t>ATTR_23</t>
  </si>
  <si>
    <t>ATTR_24</t>
  </si>
  <si>
    <t>ATTR_25</t>
  </si>
  <si>
    <t>ATTR_26</t>
  </si>
  <si>
    <t>ATTR_27</t>
  </si>
  <si>
    <t>ATTR_28</t>
  </si>
  <si>
    <t>ATTR_29</t>
  </si>
  <si>
    <t>ATTR_30</t>
  </si>
  <si>
    <t>ATTR_31</t>
  </si>
  <si>
    <t>ATTR_32</t>
  </si>
  <si>
    <t>ATTR_33</t>
  </si>
  <si>
    <t>ATTR_99</t>
  </si>
  <si>
    <t>ATTR_98</t>
  </si>
  <si>
    <t>ATTR_93</t>
  </si>
  <si>
    <t>ATTR_94</t>
  </si>
  <si>
    <t>ATTR_95</t>
  </si>
  <si>
    <t>ATTR_96</t>
  </si>
  <si>
    <t>ATTR_97</t>
  </si>
  <si>
    <t>SHOW_ATTR_1</t>
  </si>
  <si>
    <t>SHOW_ATTR_2</t>
  </si>
  <si>
    <t>SHOW_ATTR_3</t>
  </si>
  <si>
    <t>SHOW_ATTR_4</t>
  </si>
  <si>
    <t>SHOW_ATTR_5</t>
  </si>
  <si>
    <t>SHOW_ATTR_6</t>
  </si>
  <si>
    <t>SHOW_ATTR_7</t>
  </si>
  <si>
    <t>SHOW_ATTR_8</t>
  </si>
  <si>
    <t>SHOW_ATTR_9</t>
  </si>
  <si>
    <t>SHOW_ATTR_10</t>
  </si>
  <si>
    <t>SHOW_ATTR_11</t>
  </si>
  <si>
    <t>SHOW_ATTR_12</t>
  </si>
  <si>
    <t>SHOW_ATTR_13</t>
  </si>
  <si>
    <t>SHOW_ATTR_110</t>
  </si>
  <si>
    <t>SHOW_ATTR_NAME_1</t>
  </si>
  <si>
    <t>SHOW_ATTR_NAME_2</t>
  </si>
  <si>
    <t>SHOW_ATTR_NAME_3</t>
  </si>
  <si>
    <t>SHOW_ATTR_NAME_4</t>
  </si>
  <si>
    <t>SHOW_ATTR_NAME_5</t>
  </si>
  <si>
    <t>SHOW_ATTR_NAME_6</t>
  </si>
  <si>
    <t>SHOW_ATTR_NAME_7</t>
  </si>
  <si>
    <t>SHOW_ATTR_NAME_8</t>
  </si>
  <si>
    <t>SHOW_ATTR_NAME_9</t>
  </si>
  <si>
    <t>SHOW_ATTR_NAME_10</t>
  </si>
  <si>
    <t>SHOW_ATTR_NAME_11</t>
  </si>
  <si>
    <t>SHOW_ATTR_NAME_12</t>
  </si>
  <si>
    <t>SHOW_ATTR_NAME_13</t>
  </si>
  <si>
    <t>SHOW_ATTR_NAME_14</t>
  </si>
  <si>
    <t>RELATE_1</t>
  </si>
  <si>
    <t>RELATE_2</t>
  </si>
  <si>
    <t>RELATE_3</t>
  </si>
  <si>
    <t>RELATE_4</t>
  </si>
  <si>
    <t>RELATE_0</t>
  </si>
  <si>
    <t>POKEDEX_1</t>
  </si>
  <si>
    <t>POKEDEX_3</t>
  </si>
  <si>
    <t>POKEDEX_7</t>
  </si>
  <si>
    <t>POKEDEX_8</t>
  </si>
  <si>
    <t>POKEDEX_NAME_1</t>
  </si>
  <si>
    <t>POKEDEX_NAME_2</t>
  </si>
  <si>
    <t>POKEDEX_NAME_3</t>
  </si>
  <si>
    <t>POKEDEX_NAME_4</t>
  </si>
  <si>
    <t>POKEDEX_NAME_5</t>
  </si>
  <si>
    <t>POKEDEX_NAME_6</t>
  </si>
  <si>
    <t>POKEDEX_NAME_7</t>
  </si>
  <si>
    <t>POKEDEX_NAME_8</t>
  </si>
  <si>
    <t>VIP1_2</t>
  </si>
  <si>
    <t>VIP1_4</t>
  </si>
  <si>
    <t>VIP1_6</t>
  </si>
  <si>
    <t>VIP1_7</t>
  </si>
  <si>
    <t>VIP2_2</t>
  </si>
  <si>
    <t>VIP2_3</t>
  </si>
  <si>
    <t>VIP2_4</t>
  </si>
  <si>
    <t>VIP2_5</t>
  </si>
  <si>
    <t>VIP2_6</t>
  </si>
  <si>
    <t>VIP2_7</t>
  </si>
  <si>
    <t>VIP2_8</t>
  </si>
  <si>
    <t>VIP2_9</t>
  </si>
  <si>
    <t>VIP2_10</t>
  </si>
  <si>
    <t>VIP2_11</t>
  </si>
  <si>
    <t>VIP3_2</t>
  </si>
  <si>
    <t>VIP3_4</t>
  </si>
  <si>
    <t>VIP3_5</t>
  </si>
  <si>
    <t>VIP3_7</t>
  </si>
  <si>
    <t>VIP3_8</t>
  </si>
  <si>
    <t>VIP3_10</t>
  </si>
  <si>
    <t>VIP4_2</t>
  </si>
  <si>
    <t>VIP4_4</t>
  </si>
  <si>
    <t>VIP4_6</t>
  </si>
  <si>
    <t>VIP4_8</t>
  </si>
  <si>
    <t>VIP5_2</t>
  </si>
  <si>
    <t>VIP5_4</t>
  </si>
  <si>
    <t>VIP5_6</t>
  </si>
  <si>
    <t>VIP5_8</t>
  </si>
  <si>
    <t>VIP5_10</t>
  </si>
  <si>
    <t>VIP5_12</t>
  </si>
  <si>
    <t>VIP6_2</t>
  </si>
  <si>
    <t>VIP6_3</t>
  </si>
  <si>
    <t>VIP6_4</t>
  </si>
  <si>
    <t>VIP6_5</t>
  </si>
  <si>
    <t>VIP6_6</t>
  </si>
  <si>
    <t>VIP6_7</t>
  </si>
  <si>
    <t>VIP6_8</t>
  </si>
  <si>
    <t>VIP6_9</t>
  </si>
  <si>
    <t>VIP6_10</t>
  </si>
  <si>
    <t>VIP6_11</t>
  </si>
  <si>
    <t>VIP7_2</t>
  </si>
  <si>
    <t>VIP7_3</t>
  </si>
  <si>
    <t>VIP7_4</t>
  </si>
  <si>
    <t>VIP7_5</t>
  </si>
  <si>
    <t>VIP7_6</t>
  </si>
  <si>
    <t>VIP7_7</t>
  </si>
  <si>
    <t>VIP7_8</t>
  </si>
  <si>
    <t>VIP7_9</t>
  </si>
  <si>
    <t>VIP7_10</t>
  </si>
  <si>
    <t>VIP8_2</t>
  </si>
  <si>
    <t>VIP8_3</t>
  </si>
  <si>
    <t>VIP8_4</t>
  </si>
  <si>
    <t>VIP8_5</t>
  </si>
  <si>
    <t>VIP8_6</t>
  </si>
  <si>
    <t>VIP8_7</t>
  </si>
  <si>
    <t>VIP8_8</t>
  </si>
  <si>
    <t>VIP8_9</t>
  </si>
  <si>
    <t>VIP9_2</t>
  </si>
  <si>
    <t>VIP9_3</t>
  </si>
  <si>
    <t>VIP9_4</t>
  </si>
  <si>
    <t>VIP9_5</t>
  </si>
  <si>
    <t>VIP9_6</t>
  </si>
  <si>
    <t>VIP9_7</t>
  </si>
  <si>
    <t>VIP9_8</t>
  </si>
  <si>
    <t>VIP9_9</t>
  </si>
  <si>
    <t>VIP9_10</t>
  </si>
  <si>
    <t>VIP9_11</t>
  </si>
  <si>
    <t>VIP9_12</t>
  </si>
  <si>
    <t>VIP10_2</t>
  </si>
  <si>
    <t>VIP10_4</t>
  </si>
  <si>
    <t>VIP10_6</t>
  </si>
  <si>
    <t>VIP10_8</t>
  </si>
  <si>
    <t>VIP10_10</t>
  </si>
  <si>
    <t>VIP10_11</t>
  </si>
  <si>
    <t>VIP11_2</t>
  </si>
  <si>
    <t>VIP11_4</t>
  </si>
  <si>
    <t>VIP11_6</t>
  </si>
  <si>
    <t>VIP11_8</t>
  </si>
  <si>
    <t>VIP11_10</t>
  </si>
  <si>
    <t>VIP12_2</t>
  </si>
  <si>
    <t>VIP12_4</t>
  </si>
  <si>
    <t>VIP12_6</t>
  </si>
  <si>
    <t>VIP12_8</t>
  </si>
  <si>
    <t>VIP12_10</t>
  </si>
  <si>
    <t>VIP12_12</t>
  </si>
  <si>
    <t>VIP13_2</t>
  </si>
  <si>
    <t>VIP13_3</t>
  </si>
  <si>
    <t>VIP13_4</t>
  </si>
  <si>
    <t>VIP13_5</t>
  </si>
  <si>
    <t>VIP13_6</t>
  </si>
  <si>
    <t>VIP13_7</t>
  </si>
  <si>
    <t>VIP13_8</t>
  </si>
  <si>
    <t>VIP13_9</t>
  </si>
  <si>
    <t>VIP13_10</t>
  </si>
  <si>
    <t>VIP14_2</t>
  </si>
  <si>
    <t>VIP14_3</t>
  </si>
  <si>
    <t>VIP14_4</t>
  </si>
  <si>
    <t>VIP14_5</t>
  </si>
  <si>
    <t>VIP14_6</t>
  </si>
  <si>
    <t>VIP14_7</t>
  </si>
  <si>
    <t>VIP14_8</t>
  </si>
  <si>
    <t>VIP14_9</t>
  </si>
  <si>
    <t>VIP15_2</t>
  </si>
  <si>
    <t>VIP15_3</t>
  </si>
  <si>
    <t>VIP15_4</t>
  </si>
  <si>
    <t>VIP15_5</t>
  </si>
  <si>
    <t>VIP15_6</t>
  </si>
  <si>
    <t>VIP15_7</t>
  </si>
  <si>
    <t>VIP15_8</t>
  </si>
  <si>
    <t>VIP15_9</t>
  </si>
  <si>
    <t>TASKDES_9101</t>
  </si>
  <si>
    <t>TASKDES_9102</t>
  </si>
  <si>
    <t>TASKDES_9103</t>
  </si>
  <si>
    <t>TASKDES_9104</t>
  </si>
  <si>
    <t>TASKDES_9105</t>
  </si>
  <si>
    <t>TASKDES_9106</t>
  </si>
  <si>
    <t>TASKDES_9107</t>
  </si>
  <si>
    <t>TASKDES_9108</t>
  </si>
  <si>
    <t>TASKDES_9109</t>
  </si>
  <si>
    <t>TASKDES_9110</t>
  </si>
  <si>
    <t>TASKDES_9111</t>
  </si>
  <si>
    <t>TASKDES_9112</t>
  </si>
  <si>
    <t>TASKDES_9113</t>
  </si>
  <si>
    <t>TASKDES_9114</t>
  </si>
  <si>
    <t>TASKDES_9115</t>
  </si>
  <si>
    <t>TASKDES_9116</t>
  </si>
  <si>
    <t>TASKDES_9117</t>
  </si>
  <si>
    <t>TASKDES_9118</t>
  </si>
  <si>
    <t>TASKDES_9119</t>
  </si>
  <si>
    <t>TASKDES_9120</t>
  </si>
  <si>
    <t>TASKDES_9121</t>
  </si>
  <si>
    <t>TASKDES_9122</t>
  </si>
  <si>
    <t>TASKDES_9123</t>
  </si>
  <si>
    <t>TASKDES_9124</t>
  </si>
  <si>
    <t>TASKDES_9125</t>
  </si>
  <si>
    <t>TASKDES_9126</t>
  </si>
  <si>
    <t>TASKDES_9127</t>
  </si>
  <si>
    <t>TASKDES_9128</t>
  </si>
  <si>
    <t>TASKDES_9129</t>
  </si>
  <si>
    <t>TASKDES_9130</t>
  </si>
  <si>
    <t>TASKDES_9131</t>
  </si>
  <si>
    <t>TASKDES_9132</t>
  </si>
  <si>
    <t>TASKDES_9133</t>
  </si>
  <si>
    <t>TASKDES_9134</t>
  </si>
  <si>
    <t>TASKDES_9135</t>
  </si>
  <si>
    <t>TASKDES_9136</t>
  </si>
  <si>
    <t>TASKDES_9201</t>
  </si>
  <si>
    <t>TASKDES_9202</t>
  </si>
  <si>
    <t>TASKDES_9203</t>
  </si>
  <si>
    <t>TASKDES_9204</t>
  </si>
  <si>
    <t>TASKDES_9205</t>
  </si>
  <si>
    <t>TASKDES_9206</t>
  </si>
  <si>
    <t>TASKDES_9207</t>
  </si>
  <si>
    <t>TASKDES_9208</t>
  </si>
  <si>
    <t>TASKDES_9209</t>
  </si>
  <si>
    <t>TASKDES_9210</t>
  </si>
  <si>
    <t>TASKDES_9211</t>
  </si>
  <si>
    <t>TASKDES_9212</t>
  </si>
  <si>
    <t>TASKDES_9213</t>
  </si>
  <si>
    <t>TASKDES_9214</t>
  </si>
  <si>
    <t>TASKDES_9215</t>
  </si>
  <si>
    <t>TASKDES_9216</t>
  </si>
  <si>
    <t>TASKDES_9217</t>
  </si>
  <si>
    <t>TASKDES_9218</t>
  </si>
  <si>
    <t>TASKDES_9219</t>
  </si>
  <si>
    <t>TASKDES_9301</t>
  </si>
  <si>
    <t>TASKDES_9302</t>
  </si>
  <si>
    <t>TASKDES_9303</t>
  </si>
  <si>
    <t>TASKDES_9304</t>
  </si>
  <si>
    <t>TASKDES_9305</t>
  </si>
  <si>
    <t>TASKDES_9306</t>
  </si>
  <si>
    <t>TASKDES_9307</t>
  </si>
  <si>
    <t>TASKDES_9308</t>
  </si>
  <si>
    <t>TASKDES_9309</t>
  </si>
  <si>
    <t>TASKDES_9310</t>
  </si>
  <si>
    <t>TASKDES_9311</t>
  </si>
  <si>
    <t>TASKDES_9312</t>
  </si>
  <si>
    <t>TASKDES_9313</t>
  </si>
  <si>
    <t>TASKDES_9314</t>
  </si>
  <si>
    <t>TASKDES_9315</t>
  </si>
  <si>
    <t>TASKDES_9316</t>
  </si>
  <si>
    <t>TASKDES_9317</t>
  </si>
  <si>
    <t>TASKDES_9318</t>
  </si>
  <si>
    <t>TASKDES_9319</t>
  </si>
  <si>
    <t>TASKDES_9320</t>
  </si>
  <si>
    <t>TASKDES_9321</t>
  </si>
  <si>
    <t>TASKDES_9322</t>
  </si>
  <si>
    <t>TASKDES_9323</t>
  </si>
  <si>
    <t>TASKDES_9324</t>
  </si>
  <si>
    <t>TASKDES_9325</t>
  </si>
  <si>
    <t>TASKDES_9326</t>
  </si>
  <si>
    <t>TASKDES_9327</t>
  </si>
  <si>
    <t>TASKDES_9328</t>
  </si>
  <si>
    <t>TASKDES_9329</t>
  </si>
  <si>
    <t>TASKDES_9330</t>
  </si>
  <si>
    <t>TASKDES_9331</t>
  </si>
  <si>
    <t>TASKDES_9332</t>
  </si>
  <si>
    <t>TASKDES_9333</t>
  </si>
  <si>
    <t>TASKDES_9334</t>
  </si>
  <si>
    <t>TASKDES_9335</t>
  </si>
  <si>
    <t>TASKDES_9336</t>
  </si>
  <si>
    <t>TASKDES_9337</t>
  </si>
  <si>
    <t>TASKDES_9338</t>
  </si>
  <si>
    <t>TASKDES_9339</t>
  </si>
  <si>
    <t>TASKDES_9340</t>
  </si>
  <si>
    <t>TASKDES_9341</t>
  </si>
  <si>
    <t>TASKDES_9342</t>
  </si>
  <si>
    <t>TASKDES_9343</t>
  </si>
  <si>
    <t>TASKDES_9344</t>
  </si>
  <si>
    <t>TASKDES_9345</t>
  </si>
  <si>
    <t>TASKDES_9346</t>
  </si>
  <si>
    <t>TASKDES_9347</t>
  </si>
  <si>
    <t>TASKDES_9348</t>
  </si>
  <si>
    <t>TASKDES_9349</t>
  </si>
  <si>
    <t>TASKDES_9350</t>
  </si>
  <si>
    <t>TASKDES_9351</t>
  </si>
  <si>
    <t>TASKDES_9352</t>
  </si>
  <si>
    <t>TASKDES_9353</t>
  </si>
  <si>
    <t>TASKDES_9354</t>
  </si>
  <si>
    <t>TASKDES_9355</t>
  </si>
  <si>
    <t>TASKDES_9356</t>
  </si>
  <si>
    <t>TASKDES_9357</t>
  </si>
  <si>
    <t>TASKDES_9358</t>
  </si>
  <si>
    <t>TASKDES_9359</t>
  </si>
  <si>
    <t>TASKDES_9360</t>
  </si>
  <si>
    <t>TASKDES_9361</t>
  </si>
  <si>
    <t>TASKDES_9362</t>
  </si>
  <si>
    <t>TASKDES_9363</t>
  </si>
  <si>
    <t>TASKDES_9364</t>
  </si>
  <si>
    <t>TASKDES_9365</t>
  </si>
  <si>
    <t>TASKDES_9366</t>
  </si>
  <si>
    <t>TASKDES_9367</t>
  </si>
  <si>
    <t>TASKDES_9368</t>
  </si>
  <si>
    <t>TASKDES_9369</t>
  </si>
  <si>
    <t>TASKDES_9370</t>
  </si>
  <si>
    <t>TASKDES_9371</t>
  </si>
  <si>
    <t>TASKDES_9372</t>
  </si>
  <si>
    <t>TASKDES_9373</t>
  </si>
  <si>
    <t>TASKDES_9374</t>
  </si>
  <si>
    <t>TASKDES_9375</t>
  </si>
  <si>
    <t>TASKDES_9376</t>
  </si>
  <si>
    <t>TASKDES_9377</t>
  </si>
  <si>
    <t>TASKDES_9378</t>
  </si>
  <si>
    <t>TASKDES_9401</t>
  </si>
  <si>
    <t>TASKDES_9402</t>
  </si>
  <si>
    <t>TASKDES_9403</t>
  </si>
  <si>
    <t>TASKDES_9404</t>
  </si>
  <si>
    <t>TASKDES_9405</t>
  </si>
  <si>
    <t>TASKDES_9406</t>
  </si>
  <si>
    <t>TASKDES_9407</t>
  </si>
  <si>
    <t>TASKDES_9408</t>
  </si>
  <si>
    <t>TASKDES_9409</t>
  </si>
  <si>
    <t>TASKDES_9410</t>
  </si>
  <si>
    <t>TASKDES_9411</t>
  </si>
  <si>
    <t>TASKDES_9412</t>
  </si>
  <si>
    <t>TASKDES_9413</t>
  </si>
  <si>
    <t>TASKDES_9414</t>
  </si>
  <si>
    <t>TASKDES_9415</t>
  </si>
  <si>
    <t>TASKDES_9416</t>
  </si>
  <si>
    <t>TASKDES_9417</t>
  </si>
  <si>
    <t>TASKDES_9418</t>
  </si>
  <si>
    <t>TASKDES_9419</t>
  </si>
  <si>
    <t>TASKDES_9420</t>
  </si>
  <si>
    <t>TASKDES_9421</t>
  </si>
  <si>
    <t>TASKDES_9422</t>
  </si>
  <si>
    <t>TASKDES_9423</t>
  </si>
  <si>
    <t>TASKDES_9424</t>
  </si>
  <si>
    <t>TASKDES_9425</t>
  </si>
  <si>
    <t>TASKDES_9501</t>
  </si>
  <si>
    <t>TASKDES_9502</t>
  </si>
  <si>
    <t>TASKDES_9503</t>
  </si>
  <si>
    <t>TASKDES_9504</t>
  </si>
  <si>
    <t>TASKDES_9505</t>
  </si>
  <si>
    <t>TASKDES_9506</t>
  </si>
  <si>
    <t>TASKDES_9507</t>
  </si>
  <si>
    <t>TASKDES_9508</t>
  </si>
  <si>
    <t>TASKDES_9509</t>
  </si>
  <si>
    <t>TASKDES_9510</t>
  </si>
  <si>
    <t>TASKDES_9511</t>
  </si>
  <si>
    <t>TASKDES_9512</t>
  </si>
  <si>
    <t>TASKDES_9513</t>
  </si>
  <si>
    <t>TASKDES_9514</t>
  </si>
  <si>
    <t>TASKDES_9515</t>
  </si>
  <si>
    <t>TASKDES_9516</t>
  </si>
  <si>
    <t>TASKDES_9517</t>
  </si>
  <si>
    <t>TASKDES_9518</t>
  </si>
  <si>
    <t>TASKDES_9519</t>
  </si>
  <si>
    <t>TASKDES_9520</t>
  </si>
  <si>
    <t>TASKDES_9521</t>
  </si>
  <si>
    <t>TASKDES_9522</t>
  </si>
  <si>
    <t>TASKDES_9523</t>
  </si>
  <si>
    <t>TASKDES_9524</t>
  </si>
  <si>
    <t>TASKDES_9525</t>
  </si>
  <si>
    <t>TASKDES_9526</t>
  </si>
  <si>
    <t>TASKDES_9527</t>
  </si>
  <si>
    <t>TASKDES_9528</t>
  </si>
  <si>
    <t>TASKDES_9529</t>
  </si>
  <si>
    <t>TASKDES_9530</t>
  </si>
  <si>
    <t>TASKDES_9531</t>
  </si>
  <si>
    <t>TASKDES_9532</t>
  </si>
  <si>
    <t>TASKDES_9533</t>
  </si>
  <si>
    <t>TASKDES_9534</t>
  </si>
  <si>
    <t>TASKDES_9535</t>
  </si>
  <si>
    <t>TASKDES_9536</t>
  </si>
  <si>
    <t>TASKDES_9537</t>
  </si>
  <si>
    <t>TASKDES_9538</t>
  </si>
  <si>
    <t>TASKDES_9539</t>
  </si>
  <si>
    <t>TASKDES_9731</t>
  </si>
  <si>
    <t>TASKDES_9732</t>
  </si>
  <si>
    <t>TASKDES_9733</t>
  </si>
  <si>
    <t>TASKDES_9734</t>
  </si>
  <si>
    <t>TASKDES_9735</t>
  </si>
  <si>
    <t>TASKDES_9736</t>
  </si>
  <si>
    <t>TASKDES_9737</t>
  </si>
  <si>
    <t>TASKDES_9738</t>
  </si>
  <si>
    <t>TASKDES_9739</t>
  </si>
  <si>
    <t>TASKDES_9740</t>
  </si>
  <si>
    <t>TASKDES_9781</t>
  </si>
  <si>
    <t>TASKDES_9782</t>
  </si>
  <si>
    <t>TASKDES_9783</t>
  </si>
  <si>
    <t>TASKDES_9784</t>
  </si>
  <si>
    <t>TASKDES_9785</t>
  </si>
  <si>
    <t>TASKDES_9786</t>
  </si>
  <si>
    <t>TASKDES_9787</t>
  </si>
  <si>
    <t>TASKDES_9788</t>
  </si>
  <si>
    <t>TASKDES_9789</t>
  </si>
  <si>
    <t>TASKDES_9790</t>
  </si>
  <si>
    <t>TASKDES_9701</t>
  </si>
  <si>
    <t>TASKDES_9702</t>
  </si>
  <si>
    <t>TASKDES_9703</t>
  </si>
  <si>
    <t>TASKDES_9704</t>
  </si>
  <si>
    <t>TASKDES_9705</t>
  </si>
  <si>
    <t>TASKDES_9706</t>
  </si>
  <si>
    <t>TASKDES_9707</t>
  </si>
  <si>
    <t>TASKDES_9708</t>
  </si>
  <si>
    <t>TASKDES_9709</t>
  </si>
  <si>
    <t>TASKDES_9710</t>
  </si>
  <si>
    <t>TASKDES_9711</t>
  </si>
  <si>
    <t>TASKDES_9712</t>
  </si>
  <si>
    <t>TASKDES_9713</t>
  </si>
  <si>
    <t>TASKDES_9714</t>
  </si>
  <si>
    <t>TASKDES_9715</t>
  </si>
  <si>
    <t>TASKDES_9716</t>
  </si>
  <si>
    <t>TASKDES_9717</t>
  </si>
  <si>
    <t>TASKDES_9718</t>
  </si>
  <si>
    <t>TASKDES_9719</t>
  </si>
  <si>
    <t>TASKDES_9720</t>
  </si>
  <si>
    <t>TASKDES_9721</t>
  </si>
  <si>
    <t>TASKDES_9722</t>
  </si>
  <si>
    <t>TASKDES_9723</t>
  </si>
  <si>
    <t>TASKDES_9724</t>
  </si>
  <si>
    <t>TASKDES_9725</t>
  </si>
  <si>
    <t>TASKDES_9726</t>
  </si>
  <si>
    <t>TASKDES_9727</t>
  </si>
  <si>
    <t>TASKDES_9728</t>
  </si>
  <si>
    <t>TASKDES_9729</t>
  </si>
  <si>
    <t>TASKDES_9730</t>
  </si>
  <si>
    <t>TASKDES_9751</t>
  </si>
  <si>
    <t>TASKDES_9752</t>
  </si>
  <si>
    <t>TASKDES_9753</t>
  </si>
  <si>
    <t>TASKDES_9754</t>
  </si>
  <si>
    <t>TASKDES_9755</t>
  </si>
  <si>
    <t>TASKDES_9756</t>
  </si>
  <si>
    <t>TASKDES_9757</t>
  </si>
  <si>
    <t>TASKDES_9758</t>
  </si>
  <si>
    <t>TASKDES_9759</t>
  </si>
  <si>
    <t>TASKDES_9760</t>
  </si>
  <si>
    <t>TASKDES_9801</t>
  </si>
  <si>
    <t>TASKDES_9802</t>
  </si>
  <si>
    <t>TASKDES_9803</t>
  </si>
  <si>
    <t>TASKDES_9804</t>
  </si>
  <si>
    <t>TASKDES_9805</t>
  </si>
  <si>
    <t>TASKDES_9806</t>
  </si>
  <si>
    <t>TASKDES_9807</t>
  </si>
  <si>
    <t>TASKDES_9808</t>
  </si>
  <si>
    <t>TASKDES_9809</t>
  </si>
  <si>
    <t>TASKDES_9810</t>
  </si>
  <si>
    <t>TASKDES_9811</t>
  </si>
  <si>
    <t>TASKDES_9812</t>
  </si>
  <si>
    <t>TASKDES_9813</t>
  </si>
  <si>
    <t>TASKDES_9814</t>
  </si>
  <si>
    <t>TASKDES_9815</t>
  </si>
  <si>
    <t>TASKDES_9816</t>
  </si>
  <si>
    <t>TASKDES_9817</t>
  </si>
  <si>
    <t>TASKDES_9818</t>
  </si>
  <si>
    <t>TASKDES_9819</t>
  </si>
  <si>
    <t>TASKDES_9820</t>
  </si>
  <si>
    <t>TASKDES_9821</t>
  </si>
  <si>
    <t>TASKDES_9822</t>
  </si>
  <si>
    <t>TASKDES_9823</t>
  </si>
  <si>
    <t>TASKDES_9824</t>
  </si>
  <si>
    <t>TASKDES_9825</t>
  </si>
  <si>
    <t>TASKDES_9826</t>
  </si>
  <si>
    <t>TASKDES_9827</t>
  </si>
  <si>
    <t>TASKDES_9828</t>
  </si>
  <si>
    <t>TASKDES_9829</t>
  </si>
  <si>
    <t>TASKDES_9830</t>
  </si>
  <si>
    <t>TASKDES_9831</t>
  </si>
  <si>
    <t>TASKDES_9832</t>
  </si>
  <si>
    <t>TASKDES_9833</t>
  </si>
  <si>
    <t>TASKDES_9834</t>
  </si>
  <si>
    <t>TASKDES_9835</t>
  </si>
  <si>
    <t>TASKDES_9836</t>
  </si>
  <si>
    <t>TASKDES_9837</t>
  </si>
  <si>
    <t>TASKDES_9838</t>
  </si>
  <si>
    <t>TASKDES_9839</t>
  </si>
  <si>
    <t>TASKDES_9840</t>
  </si>
  <si>
    <t>TASKDES_9841</t>
  </si>
  <si>
    <t>TASKDES_9842</t>
  </si>
  <si>
    <t>TASKDES_9901</t>
  </si>
  <si>
    <t>TASKDES_9902</t>
  </si>
  <si>
    <t>TASKDES_9903</t>
  </si>
  <si>
    <t>TASKDES_9904</t>
  </si>
  <si>
    <t>TASKDES_9905</t>
  </si>
  <si>
    <t>TASKDES_9906</t>
  </si>
  <si>
    <t>TASKDES_9907</t>
  </si>
  <si>
    <t>TASKDES_9908</t>
  </si>
  <si>
    <t>TASKDES_9909</t>
  </si>
  <si>
    <t>TASKDES_9910</t>
  </si>
  <si>
    <t>TASKDES_9911</t>
  </si>
  <si>
    <t>TASKDES_9912</t>
  </si>
  <si>
    <t>TASKDES_9913</t>
  </si>
  <si>
    <t>TASKDES_9914</t>
  </si>
  <si>
    <t>TASKDES_9915</t>
  </si>
  <si>
    <t>TASKDES_9916</t>
  </si>
  <si>
    <t>TASKDES_9917</t>
  </si>
  <si>
    <t>TASKDES_9918</t>
  </si>
  <si>
    <t>TASKDES_9919</t>
  </si>
  <si>
    <t>TASKDES_9920</t>
  </si>
  <si>
    <t>TASKDES_9951</t>
  </si>
  <si>
    <t>TASKDES_9952</t>
  </si>
  <si>
    <t>TASKDES_9953</t>
  </si>
  <si>
    <t>TASKDES_9954</t>
  </si>
  <si>
    <t>TASKDES_9955</t>
  </si>
  <si>
    <t>TASKDES_9956</t>
  </si>
  <si>
    <t>TASKDES_9957</t>
  </si>
  <si>
    <t>TASKDES_9958</t>
  </si>
  <si>
    <t>TASKDES_9959</t>
  </si>
  <si>
    <t>TASKDES_9960</t>
  </si>
  <si>
    <t>TASKDES_9961</t>
  </si>
  <si>
    <t>TASKDES_9962</t>
  </si>
  <si>
    <t>TASKDES_9963</t>
  </si>
  <si>
    <t>TASKDES_9964</t>
  </si>
  <si>
    <t>TASKDES_9965</t>
  </si>
  <si>
    <t>TASKDES_9966</t>
  </si>
  <si>
    <t>TASKDES_9967</t>
  </si>
  <si>
    <t>TASKDES_9968</t>
  </si>
  <si>
    <t>TASKDES_9969</t>
  </si>
  <si>
    <t>TASKDES_9970</t>
  </si>
  <si>
    <t>TASKDES_9921</t>
  </si>
  <si>
    <t>TASKDES_9922</t>
  </si>
  <si>
    <t>TASKDES_9923</t>
  </si>
  <si>
    <t>TASKDES_9924</t>
  </si>
  <si>
    <t>TASKDES_9925</t>
  </si>
  <si>
    <t>TASKDES_9926</t>
  </si>
  <si>
    <t>TASKDES_9927</t>
  </si>
  <si>
    <t>TASKDES_9928</t>
  </si>
  <si>
    <t>TASKDES_9929</t>
  </si>
  <si>
    <t>TASKDES_9930</t>
  </si>
  <si>
    <t>TASKDES_9931</t>
  </si>
  <si>
    <t>TASKDES_9932</t>
  </si>
  <si>
    <t>TASKDES_9933</t>
  </si>
  <si>
    <t>TASKDES_9934</t>
  </si>
  <si>
    <t>TASKDES_9935</t>
  </si>
  <si>
    <t>TASKDES_9936</t>
  </si>
  <si>
    <t>TASKDES_9937</t>
  </si>
  <si>
    <t>TASKDES_9938</t>
  </si>
  <si>
    <t>TASKDES_9939</t>
  </si>
  <si>
    <t>TASKDES_9991</t>
  </si>
  <si>
    <t>TASKDES_9992</t>
  </si>
  <si>
    <t>TASKDES_9993</t>
  </si>
  <si>
    <t>TASKDES_9994</t>
  </si>
  <si>
    <t>TASKDES_9995</t>
  </si>
  <si>
    <t>TASKDES_9996</t>
  </si>
  <si>
    <t>TASKDES_9997</t>
  </si>
  <si>
    <t>TASKDES_9998</t>
  </si>
  <si>
    <t>TASKDES_9999</t>
  </si>
  <si>
    <t>TASKDES_9940</t>
  </si>
  <si>
    <t>TASKDES_9941</t>
  </si>
  <si>
    <t>TASKDES_9942</t>
  </si>
  <si>
    <t>TASKDES_9943</t>
  </si>
  <si>
    <t>TASKNAME_9601</t>
  </si>
  <si>
    <t>TASKNAME_9602</t>
  </si>
  <si>
    <t>TASKNAME_9603</t>
  </si>
  <si>
    <t>TASKNAME_9604</t>
  </si>
  <si>
    <t>TASKNAME_9605</t>
  </si>
  <si>
    <t>TASKNAME_9606</t>
  </si>
  <si>
    <t>TASKNAME_9607</t>
  </si>
  <si>
    <t>TASKNAME_9608</t>
  </si>
  <si>
    <t>TASKNAME_9609</t>
  </si>
  <si>
    <t>TASKNAME_9610</t>
  </si>
  <si>
    <t>TASKNAME_9611</t>
  </si>
  <si>
    <t>TASKNAME_9612</t>
  </si>
  <si>
    <t>TASKNAME_9613</t>
  </si>
  <si>
    <t>TASKNAME_9614</t>
  </si>
  <si>
    <t>TASKNAME_9615</t>
  </si>
  <si>
    <t>TASKNAME_9616</t>
  </si>
  <si>
    <t>TASKNAME_9617</t>
  </si>
  <si>
    <t>TASKNAME_9618</t>
  </si>
  <si>
    <t>TASKNAME_9619</t>
  </si>
  <si>
    <t>TASKNAME_9620</t>
  </si>
  <si>
    <t>TASKNAME_19618</t>
  </si>
  <si>
    <t>TASKNAME_19619</t>
  </si>
  <si>
    <t>TASKNAME_19620</t>
  </si>
  <si>
    <t>TASKNAME_19621</t>
  </si>
  <si>
    <t>TASKNAME_19622</t>
  </si>
  <si>
    <t>TASKNAME_19623</t>
  </si>
  <si>
    <t>TASKNAME_19624</t>
  </si>
  <si>
    <t>TASKNAME_19625</t>
  </si>
  <si>
    <t>TASKNAME_19626</t>
  </si>
  <si>
    <t>TASKNAME_19627</t>
  </si>
  <si>
    <t>TASKNAME_9621</t>
  </si>
  <si>
    <t>TASKNAME_9622</t>
  </si>
  <si>
    <t>TASKNAME_9623</t>
  </si>
  <si>
    <t>TASKNAME_9624</t>
  </si>
  <si>
    <t>TASKNAME_9625</t>
  </si>
  <si>
    <t>TASKNAME_9626</t>
  </si>
  <si>
    <t>TASKNAME_9627</t>
  </si>
  <si>
    <t>TASKNAME_9628</t>
  </si>
  <si>
    <t>TASKNAME_9629</t>
  </si>
  <si>
    <t>TASKNAME_9631</t>
  </si>
  <si>
    <t>TASKNAME_20000</t>
  </si>
  <si>
    <t>TASKNAME_20001</t>
  </si>
  <si>
    <t>TASKNAME_20002</t>
  </si>
  <si>
    <t>TASKNAME_20003</t>
  </si>
  <si>
    <t>TASKNAME_20004</t>
  </si>
  <si>
    <t>TASKNAME_20005</t>
  </si>
  <si>
    <t>TASKNAME_20006</t>
  </si>
  <si>
    <t>TASKDES_9601</t>
  </si>
  <si>
    <t>TASKDES_9602</t>
  </si>
  <si>
    <t>TASKDES_9603</t>
  </si>
  <si>
    <t>TASKDES_9604</t>
  </si>
  <si>
    <t>TASKDES_9605</t>
  </si>
  <si>
    <t>TASKDES_9606</t>
  </si>
  <si>
    <t>TASKDES_9607</t>
  </si>
  <si>
    <t>TASKDES_9608</t>
  </si>
  <si>
    <t>TASKDES_9609</t>
  </si>
  <si>
    <t>TASKDES_9610</t>
  </si>
  <si>
    <t>TASKDES_9611</t>
  </si>
  <si>
    <t>TASKDES_9612</t>
  </si>
  <si>
    <t>TASKDES_9613</t>
  </si>
  <si>
    <t>TASKDES_9614</t>
  </si>
  <si>
    <t>TASKDES_9615</t>
  </si>
  <si>
    <t>TASKDES_9616</t>
  </si>
  <si>
    <t>TASKDES_9617</t>
  </si>
  <si>
    <t>TASKDES_9618</t>
  </si>
  <si>
    <t>TASKDES_9619</t>
  </si>
  <si>
    <t>TASKDES_9620</t>
  </si>
  <si>
    <t>TASKDES_19618</t>
  </si>
  <si>
    <t>TASKDES_19619</t>
  </si>
  <si>
    <t>TASKDES_19620</t>
  </si>
  <si>
    <t>TASKDES_19621</t>
  </si>
  <si>
    <t>TASKDES_19622</t>
  </si>
  <si>
    <t>TASKDES_19623</t>
  </si>
  <si>
    <t>TASKDES_19624</t>
  </si>
  <si>
    <t>TASKDES_19625</t>
  </si>
  <si>
    <t>TASKDES_19626</t>
  </si>
  <si>
    <t>TASKDES_19627</t>
  </si>
  <si>
    <t>TASKDES_9621</t>
  </si>
  <si>
    <t>TASKDES_9622</t>
  </si>
  <si>
    <t>TASKDES_9623</t>
  </si>
  <si>
    <t>TASKDES_9624</t>
  </si>
  <si>
    <t>TASKDES_9625</t>
  </si>
  <si>
    <t>TASKDES_9626</t>
  </si>
  <si>
    <t>TASKDES_9627</t>
  </si>
  <si>
    <t>TASKDES_9628</t>
  </si>
  <si>
    <t>TASKDES_20000</t>
  </si>
  <si>
    <t>TASKDES_20001</t>
  </si>
  <si>
    <t>TASKDES_20002</t>
  </si>
  <si>
    <t>TASKDES_20003</t>
  </si>
  <si>
    <t>TASKDES_20004</t>
  </si>
  <si>
    <t>TASKDES_20005</t>
  </si>
  <si>
    <t>TASKDES_20006</t>
  </si>
  <si>
    <t>TASKDES_9622_1</t>
  </si>
  <si>
    <t>XINSHOU_01</t>
  </si>
  <si>
    <t>XINSHOU_02</t>
  </si>
  <si>
    <t>XINSHOU_03</t>
  </si>
  <si>
    <t>XINSHOU_04</t>
  </si>
  <si>
    <t>XINSHOU_05</t>
  </si>
  <si>
    <t>XINSHOU_06</t>
  </si>
  <si>
    <t>XINSHOU_07</t>
  </si>
  <si>
    <t>XINSHOU_08</t>
  </si>
  <si>
    <t>XINSHOU_09</t>
  </si>
  <si>
    <t>XINSHOU_10</t>
  </si>
  <si>
    <t>XINSHOU_11</t>
  </si>
  <si>
    <t>XINSHOU_12</t>
  </si>
  <si>
    <t>XINSHOU_13</t>
  </si>
  <si>
    <t>XINSHOU_14</t>
  </si>
  <si>
    <t>XINSHOU_15</t>
  </si>
  <si>
    <t>XINSHOU_16</t>
  </si>
  <si>
    <t>XINSHOU_17</t>
  </si>
  <si>
    <t>XINSHOU_18</t>
  </si>
  <si>
    <t>XINSHOU_19</t>
  </si>
  <si>
    <t>XINSHOU_20</t>
  </si>
  <si>
    <t>XINSHOU_21</t>
  </si>
  <si>
    <t>XINSHOU_22</t>
  </si>
  <si>
    <t>XINSHOU_23</t>
  </si>
  <si>
    <t>XINSHOU_24</t>
  </si>
  <si>
    <t>XINSHOU_25</t>
  </si>
  <si>
    <t>XINSHOU_26</t>
  </si>
  <si>
    <t>XINSHOU_27</t>
  </si>
  <si>
    <t>XINSHOU_28</t>
  </si>
  <si>
    <t>XINSHOU_29</t>
  </si>
  <si>
    <t>XINSHOU_30</t>
  </si>
  <si>
    <t>XINSHOU_31</t>
  </si>
  <si>
    <t>XINSHOU_32</t>
  </si>
  <si>
    <t>XINSHOU_33</t>
  </si>
  <si>
    <t>XINSHOU_34</t>
  </si>
  <si>
    <t>XINSHOU_35</t>
  </si>
  <si>
    <t>XINSHOU_36</t>
  </si>
  <si>
    <t>XINSHOU_37</t>
  </si>
  <si>
    <t>XINSHOU_38</t>
  </si>
  <si>
    <t>XINSHOU_39</t>
  </si>
  <si>
    <t>XINSHOU_40</t>
  </si>
  <si>
    <t>XINSHOU_41</t>
  </si>
  <si>
    <t>XINSHOU_42</t>
  </si>
  <si>
    <t>XINSHOU_43</t>
  </si>
  <si>
    <t>XINSHOU_44</t>
  </si>
  <si>
    <t>XINSHOU_45</t>
  </si>
  <si>
    <t>XINSHOU_46</t>
  </si>
  <si>
    <t>XINSHOU_47</t>
  </si>
  <si>
    <t>XINSHOU_48</t>
  </si>
  <si>
    <t>XINSHOU_49</t>
  </si>
  <si>
    <t>XINSHOU_50</t>
  </si>
  <si>
    <t>XINSHOU_51</t>
  </si>
  <si>
    <t>XINSHOU_52</t>
  </si>
  <si>
    <t>XINSHOU_53</t>
  </si>
  <si>
    <t>XINSHOU_54</t>
  </si>
  <si>
    <t>XINSHOU_56</t>
  </si>
  <si>
    <t>XINSHOU_57</t>
  </si>
  <si>
    <t>XINSHOU_58</t>
  </si>
  <si>
    <t>XINSHOU_59</t>
  </si>
  <si>
    <t>XINSHOU_60</t>
  </si>
  <si>
    <t>XINSHOU_61</t>
  </si>
  <si>
    <t>XINSHOU_62</t>
  </si>
  <si>
    <t>XINSHOU_63</t>
  </si>
  <si>
    <t>XINSHOU_64</t>
  </si>
  <si>
    <t>XINSHOU_1001</t>
  </si>
  <si>
    <t>XINSHOU_1002</t>
  </si>
  <si>
    <t>XINSHOU_1003</t>
  </si>
  <si>
    <t>XINSHOU_1004</t>
  </si>
  <si>
    <t>XINSHOU_999</t>
  </si>
  <si>
    <t>XINSHOU_65</t>
  </si>
  <si>
    <t>XINSHOU_66</t>
  </si>
  <si>
    <t>XINSHOU_67</t>
  </si>
  <si>
    <t>XINSHOU_68</t>
  </si>
  <si>
    <t>XINSHOU_69</t>
  </si>
  <si>
    <t>XINSHOU_70</t>
  </si>
  <si>
    <t>XINSHOU_71</t>
  </si>
  <si>
    <t>XINSHOU_72</t>
  </si>
  <si>
    <t>XINSHOU_73</t>
  </si>
  <si>
    <t>XINSHOU_74</t>
  </si>
  <si>
    <t>XINSHOU_75</t>
  </si>
  <si>
    <t>XINSHOU_76</t>
  </si>
  <si>
    <t>XINSHOU_77</t>
  </si>
  <si>
    <t>XINSHOU_78</t>
  </si>
  <si>
    <t>XINSHOUZHANDOU_01</t>
  </si>
  <si>
    <t>XINSHOUZHANDOU_99</t>
  </si>
  <si>
    <t>XINSHOU_79</t>
  </si>
  <si>
    <t>XINSHOU_80</t>
  </si>
  <si>
    <t>XINSHOU_82</t>
  </si>
  <si>
    <t>XINSHOU_83</t>
  </si>
  <si>
    <t>XINSHOU_84</t>
  </si>
  <si>
    <t>XINSHOU_85</t>
  </si>
  <si>
    <t>XINSHOU_86</t>
  </si>
  <si>
    <t>XINSHOU_87</t>
  </si>
  <si>
    <t>XINSHOU_88</t>
  </si>
  <si>
    <t>XINSHOU_89</t>
  </si>
  <si>
    <t>XINSHOU_91</t>
  </si>
  <si>
    <t>XINSHOU_90</t>
  </si>
  <si>
    <t>XINSHOU_92</t>
  </si>
  <si>
    <t>LIZHIYUAN_2</t>
  </si>
  <si>
    <t>XIANZHIXIAOWU_1</t>
  </si>
  <si>
    <t>XINSHOU_94</t>
  </si>
  <si>
    <t>XINSHOU_96</t>
  </si>
  <si>
    <t>XINSHOU_98</t>
  </si>
  <si>
    <t>XINSHOU_100</t>
    <phoneticPr fontId="15" type="noConversion"/>
  </si>
  <si>
    <t>XINSHOU_101</t>
    <phoneticPr fontId="15" type="noConversion"/>
  </si>
  <si>
    <t>XINSHOU_102</t>
  </si>
  <si>
    <t>XINSHOU_103</t>
  </si>
  <si>
    <t>XINSHOU_104</t>
  </si>
  <si>
    <t>XINSHOU_105</t>
    <phoneticPr fontId="15" type="noConversion"/>
  </si>
  <si>
    <t>XINSHOU_106</t>
  </si>
  <si>
    <t>XINSHOU_107</t>
  </si>
  <si>
    <t>XINSHOU_108</t>
  </si>
  <si>
    <t>XINSHOU_109</t>
  </si>
  <si>
    <t>XINSHOU_110</t>
    <phoneticPr fontId="15" type="noConversion"/>
  </si>
  <si>
    <t>XINSHOU_111</t>
  </si>
  <si>
    <t>JUQING_001</t>
  </si>
  <si>
    <t>JUQING_002</t>
  </si>
  <si>
    <t>JUQING_003</t>
  </si>
  <si>
    <t>JUQING_004</t>
  </si>
  <si>
    <t>JUQING_005</t>
  </si>
  <si>
    <t>JUQING_006</t>
  </si>
  <si>
    <t>JUQING_007</t>
  </si>
  <si>
    <t>JUQING_075</t>
  </si>
  <si>
    <t>JUQING_094</t>
  </si>
  <si>
    <t>JUQING_076</t>
  </si>
  <si>
    <t>JUQING_077</t>
  </si>
  <si>
    <t>JUQING_008</t>
  </si>
  <si>
    <t>JUQING_009</t>
  </si>
  <si>
    <t>JUQING_010</t>
  </si>
  <si>
    <t>JUQING_011</t>
  </si>
  <si>
    <t>JUQING_012</t>
  </si>
  <si>
    <t>JUQING_013</t>
  </si>
  <si>
    <t>JUQING_014</t>
  </si>
  <si>
    <t>JUQING_015</t>
  </si>
  <si>
    <t>JUQING_016</t>
  </si>
  <si>
    <t>JUQING_017</t>
  </si>
  <si>
    <t>JUQING_018</t>
  </si>
  <si>
    <t>JUQING_019</t>
  </si>
  <si>
    <t>JUQING_020</t>
  </si>
  <si>
    <t>JUQING_021</t>
  </si>
  <si>
    <t>JUQING_022</t>
  </si>
  <si>
    <t>JUQING_078</t>
  </si>
  <si>
    <t>JUQING_023</t>
  </si>
  <si>
    <t>JUQING_024</t>
  </si>
  <si>
    <t>JUQING_025</t>
  </si>
  <si>
    <t>JUQING_026</t>
  </si>
  <si>
    <t>JUQING_027</t>
  </si>
  <si>
    <t>JUQING_028</t>
  </si>
  <si>
    <t>JUQING_029</t>
  </si>
  <si>
    <t>JUQING_030</t>
  </si>
  <si>
    <t>JUQING_031</t>
  </si>
  <si>
    <t>JUQING_032</t>
  </si>
  <si>
    <t>JUQING_033</t>
  </si>
  <si>
    <t>JUQING_034</t>
  </si>
  <si>
    <t>JUQING_035</t>
  </si>
  <si>
    <t>JUQING_036</t>
  </si>
  <si>
    <t>JUQING_037</t>
  </si>
  <si>
    <t>JUQING_038</t>
  </si>
  <si>
    <t>JUQING_039</t>
  </si>
  <si>
    <t>JUQING_040</t>
  </si>
  <si>
    <t>JUQING_041</t>
  </si>
  <si>
    <t>JUQING_042</t>
  </si>
  <si>
    <t>JUQING_043</t>
  </si>
  <si>
    <t>JUQING_044</t>
  </si>
  <si>
    <t>JUQING_045</t>
  </si>
  <si>
    <t>JUQING_046</t>
  </si>
  <si>
    <t>JUQING_047</t>
  </si>
  <si>
    <t>JUQING_048</t>
  </si>
  <si>
    <t>JUQING_049</t>
  </si>
  <si>
    <t>JUQING_050</t>
  </si>
  <si>
    <t>JUQING_051</t>
  </si>
  <si>
    <t>JUQING_052</t>
  </si>
  <si>
    <t>JUQING_053</t>
  </si>
  <si>
    <t>JUQING_054</t>
  </si>
  <si>
    <t>JUQING_055</t>
  </si>
  <si>
    <t>JUQING_056</t>
  </si>
  <si>
    <t>JUQING_057</t>
  </si>
  <si>
    <t>JUQING_058</t>
  </si>
  <si>
    <t>JUQING_059</t>
  </si>
  <si>
    <t>JUQING_061</t>
  </si>
  <si>
    <t>JUQING_062</t>
  </si>
  <si>
    <t>JUQING_063</t>
  </si>
  <si>
    <t>JUQING_071</t>
  </si>
  <si>
    <t>JUQING_064</t>
  </si>
  <si>
    <t>JUQING_065</t>
  </si>
  <si>
    <t>JUQING_066</t>
  </si>
  <si>
    <t>JUQING_067</t>
  </si>
  <si>
    <t>JUQING_068</t>
  </si>
  <si>
    <t>JUQING_069</t>
  </si>
  <si>
    <t>JUQING_070</t>
  </si>
  <si>
    <t>JUQING_072</t>
  </si>
  <si>
    <t>JUQING_073</t>
  </si>
  <si>
    <t>JUQING_074</t>
  </si>
  <si>
    <t>JUQING_079</t>
  </si>
  <si>
    <t>JUQING_080</t>
  </si>
  <si>
    <t>JUQING_081</t>
  </si>
  <si>
    <t>JUQING_082</t>
  </si>
  <si>
    <t>JUQING_083</t>
  </si>
  <si>
    <t>JUQING_084</t>
  </si>
  <si>
    <t>JUQING_085</t>
  </si>
  <si>
    <t>JUQING_086</t>
  </si>
  <si>
    <t>JUQING_087</t>
  </si>
  <si>
    <t>JUQING_088</t>
  </si>
  <si>
    <t>JUQING_089</t>
  </si>
  <si>
    <t>JUQING_090</t>
  </si>
  <si>
    <t>JUQING_091</t>
  </si>
  <si>
    <t>JUQING_092</t>
  </si>
  <si>
    <t>JUQING_093</t>
  </si>
  <si>
    <t>JUQING_1601</t>
  </si>
  <si>
    <t>JUQING_1602</t>
  </si>
  <si>
    <t>JUQING_1603</t>
  </si>
  <si>
    <t>JUQING_1604</t>
  </si>
  <si>
    <t>JUQING_1605</t>
  </si>
  <si>
    <t>JUQING_1606</t>
  </si>
  <si>
    <t>JUQING_1701</t>
  </si>
  <si>
    <t>JUQING_1702</t>
  </si>
  <si>
    <t>JUQING_1703</t>
  </si>
  <si>
    <t>JUQING_1704</t>
  </si>
  <si>
    <t>JUQING_1705</t>
  </si>
  <si>
    <t>JUQING_1801</t>
  </si>
  <si>
    <t>JUQING_1803</t>
  </si>
  <si>
    <t>JUQING_1901</t>
  </si>
  <si>
    <t>JUQING_2001</t>
  </si>
  <si>
    <t>JUQING_2003</t>
  </si>
  <si>
    <t>JUQING_2005</t>
  </si>
  <si>
    <t>JUQING_2101</t>
  </si>
  <si>
    <t>JUQING_2103</t>
  </si>
  <si>
    <t>JUQING_2105</t>
  </si>
  <si>
    <t>JUQING_2201</t>
  </si>
  <si>
    <t>JUQING_2203</t>
  </si>
  <si>
    <t>JUQING_2301</t>
  </si>
  <si>
    <t>JUQING_2303</t>
  </si>
  <si>
    <t>JUQING_2305</t>
  </si>
  <si>
    <t>JUQING_2402</t>
  </si>
  <si>
    <t>JUQING_2404</t>
  </si>
  <si>
    <t>JUQING_2501</t>
  </si>
  <si>
    <t>JUQING_2502</t>
  </si>
  <si>
    <t>JUQING_2503</t>
  </si>
  <si>
    <t>JUQING_2504</t>
  </si>
  <si>
    <t>JUQING_2505</t>
  </si>
  <si>
    <t>JUQING_2506</t>
  </si>
  <si>
    <t>JUQING_2601</t>
  </si>
  <si>
    <t>JUQING_2603</t>
  </si>
  <si>
    <t>JUQING_2701</t>
  </si>
  <si>
    <t>JUQING_2703</t>
  </si>
  <si>
    <t>ZHANDOU_29</t>
  </si>
  <si>
    <t>ZHANDOU_30</t>
  </si>
  <si>
    <t>ZHANDOU_32</t>
  </si>
  <si>
    <t>ZHANDOU_33</t>
  </si>
  <si>
    <t>ZHANDOU_34</t>
  </si>
  <si>
    <t>ZHANDOU_35</t>
  </si>
  <si>
    <t>ZHANDOU_36</t>
  </si>
  <si>
    <t>ZHANDOU_37</t>
  </si>
  <si>
    <t>ZHANDOU_41</t>
  </si>
  <si>
    <t>ZHANDOU_42</t>
  </si>
  <si>
    <t>XINSHOUZHANDOU_02</t>
  </si>
  <si>
    <t>XINSHOUZHANDOU_03</t>
  </si>
  <si>
    <t>XINSHOUZHANDOU_04</t>
  </si>
  <si>
    <t>XINSHOUZHANDOU_05</t>
  </si>
  <si>
    <t>ZHANDOU_15</t>
  </si>
  <si>
    <t>ZHANDOU_16</t>
  </si>
  <si>
    <t>ZHANDOU_18</t>
  </si>
  <si>
    <t>ZHANDOU_19</t>
  </si>
  <si>
    <t>ZHANDOU_20</t>
  </si>
  <si>
    <t>ZHANDOU_21</t>
  </si>
  <si>
    <t>ZHANDOU_22</t>
  </si>
  <si>
    <t>ZHANDOU_23</t>
  </si>
  <si>
    <t>ZHANDOU_24</t>
  </si>
  <si>
    <t>RUOTIP_01</t>
  </si>
  <si>
    <t>RUOTIP_02</t>
  </si>
  <si>
    <t>RUOTIP_03</t>
  </si>
  <si>
    <t>RUOTIP_04</t>
  </si>
  <si>
    <t>RUOTIP_05</t>
  </si>
  <si>
    <t>RUOTIP_06</t>
  </si>
  <si>
    <t>RUOTIP_07</t>
  </si>
  <si>
    <t>RUOTIP_08</t>
  </si>
  <si>
    <t>RUOTIP_09</t>
  </si>
  <si>
    <t>RUOTIP_10</t>
  </si>
  <si>
    <t>RUOTIP_11</t>
  </si>
  <si>
    <t>RUOTIP_12</t>
  </si>
  <si>
    <t>RUOTIP_13</t>
  </si>
  <si>
    <t>RUOTIP_14</t>
  </si>
  <si>
    <t>RUOTIP_15</t>
  </si>
  <si>
    <t>RUOTIP_16</t>
  </si>
  <si>
    <t>RUOTIP_17</t>
  </si>
  <si>
    <t>RUOTIP_18</t>
  </si>
  <si>
    <t>RUOTIP_19</t>
  </si>
  <si>
    <t>RUOTIP_20</t>
  </si>
  <si>
    <t>RUOTIP_21</t>
  </si>
  <si>
    <t>RUOTIP_22</t>
  </si>
  <si>
    <t>RUOTIP_23</t>
  </si>
  <si>
    <t>RUOTIP_24</t>
  </si>
  <si>
    <t>RUOTIP_25</t>
  </si>
  <si>
    <t>RUOTIP_28</t>
  </si>
  <si>
    <t>RUOTIP_29</t>
  </si>
  <si>
    <t>RUOTIP_30</t>
  </si>
  <si>
    <t>RUOTIP_31</t>
  </si>
  <si>
    <t>RUOTIP_32</t>
  </si>
  <si>
    <t>RUOTIP_33</t>
  </si>
  <si>
    <t>RUOTIP_34</t>
  </si>
  <si>
    <t>RUOTIP_35</t>
  </si>
  <si>
    <t>QIPAO_1</t>
  </si>
  <si>
    <t>QIPAO_2</t>
  </si>
  <si>
    <t>QIPAO_3</t>
  </si>
  <si>
    <t>QIPAO_4</t>
  </si>
  <si>
    <t>QIPAO_5</t>
  </si>
  <si>
    <t>QIPAO_6</t>
  </si>
  <si>
    <t>QIPAO_7</t>
  </si>
  <si>
    <t>QIPAO_8</t>
  </si>
  <si>
    <t>QIPAO_9</t>
  </si>
  <si>
    <t>QIPAO_10</t>
  </si>
  <si>
    <t>QIPAO_11</t>
  </si>
  <si>
    <t>QIPAO_12</t>
  </si>
  <si>
    <t>QIPAO_13</t>
  </si>
  <si>
    <t>QIPAO_14</t>
  </si>
  <si>
    <t>QIPAO_15</t>
  </si>
  <si>
    <t>QIPAO_16</t>
  </si>
  <si>
    <t>QIPAO_17</t>
  </si>
  <si>
    <t>QIPAO_18</t>
  </si>
  <si>
    <t>QIPAO_19</t>
  </si>
  <si>
    <t>zhuzhan_7100201</t>
  </si>
  <si>
    <t>zhuzhan_7100202</t>
  </si>
  <si>
    <t>zhuzhan_7100401</t>
  </si>
  <si>
    <t>zhuzhan_7100402</t>
  </si>
  <si>
    <t>zhuzhan_7100403</t>
  </si>
  <si>
    <t>zhuzhan_7100404</t>
  </si>
  <si>
    <t>taopao_710041501</t>
  </si>
  <si>
    <t>zhuzhan_7100904</t>
  </si>
  <si>
    <t>zhuzhan_7100905</t>
  </si>
  <si>
    <t>zhuzhan_7100906</t>
  </si>
  <si>
    <t>zhuzhan_7100907</t>
  </si>
  <si>
    <t>zhuzhan_7100908</t>
  </si>
  <si>
    <t>zhuzhan_7100909</t>
  </si>
  <si>
    <t>zhuzhan_7100910</t>
  </si>
  <si>
    <t>zhuzhan_7100911</t>
  </si>
  <si>
    <t>zhuzhan_7100912</t>
  </si>
  <si>
    <t>zhuzhan_7100913</t>
  </si>
  <si>
    <t>zhuzhan_7100914</t>
  </si>
  <si>
    <t>zhuzhan_7100915</t>
  </si>
  <si>
    <t>zhuzhan_7100916</t>
  </si>
  <si>
    <t>zhuzhan_7100917</t>
  </si>
  <si>
    <t>zhuzhan_7100918</t>
  </si>
  <si>
    <t>TEAM_RECOMMEND_101</t>
  </si>
  <si>
    <t>TEAM_RECOMMEND_102</t>
  </si>
  <si>
    <t>TEAM_RECOMMEND_103</t>
  </si>
  <si>
    <t>TEAM_RECOMMEND_104</t>
  </si>
  <si>
    <t>TEAM_RECOMMEND_105</t>
  </si>
  <si>
    <t>TEAM_RECOMMEND_106</t>
  </si>
  <si>
    <t>TEAM_RECOMMEND_107</t>
  </si>
  <si>
    <t>TEAM_RECOMMEND_201</t>
  </si>
  <si>
    <t>TEAM_RECOMMEND_202</t>
  </si>
  <si>
    <t>TEAM_RECOMMEND_203</t>
  </si>
  <si>
    <t>TEAM_RECOMMEND_204</t>
  </si>
  <si>
    <t>TEAM_RECOMMEND_205</t>
  </si>
  <si>
    <t>TEAM_RECOMMEND_206</t>
  </si>
  <si>
    <t>TEAM_RECOMMEND_207</t>
  </si>
  <si>
    <t>TEAM_RECOMMEND_301</t>
  </si>
  <si>
    <t>TEAM_RECOMMEND_302</t>
  </si>
  <si>
    <t>TEAM_RECOMMEND_303</t>
  </si>
  <si>
    <t>TEAM_RECOMMEND_304</t>
  </si>
  <si>
    <t>TEAM_RECOMMEND_305</t>
  </si>
  <si>
    <t>TEAM_RECOMMEND_306</t>
  </si>
  <si>
    <t>TEAM_RECOMMEND_307</t>
  </si>
  <si>
    <t>TEAM_RECOMMEND_401</t>
  </si>
  <si>
    <t>TEAM_RECOMMEND_402</t>
  </si>
  <si>
    <t>TEAM_RECOMMEND_403</t>
  </si>
  <si>
    <t>TEAM_RECOMMEND_404</t>
  </si>
  <si>
    <t>TEAM_RECOMMEND_405</t>
  </si>
  <si>
    <t>TEAM_RECOMMEND_406</t>
  </si>
  <si>
    <t>TEAM_RECOMMEND_407</t>
  </si>
  <si>
    <t>TEAM_RECOMMEND_501</t>
  </si>
  <si>
    <t>TEAM_RECOMMEND_502</t>
  </si>
  <si>
    <t>TEAM_RECOMMEND_503</t>
  </si>
  <si>
    <t>TEAM_RECOMMEND_504</t>
  </si>
  <si>
    <t>TEAM_RECOMMEND_505</t>
  </si>
  <si>
    <t>TEAM_RECOMMEND_506</t>
  </si>
  <si>
    <t>TEAM_RECOMMEND_507</t>
  </si>
  <si>
    <t>TEAM_RECOMMEND_601</t>
  </si>
  <si>
    <t>TEAM_RECOMMEND_602</t>
  </si>
  <si>
    <t>TEAM_RECOMMEND_603</t>
  </si>
  <si>
    <t>TEAM_RECOMMEND_604</t>
  </si>
  <si>
    <t>TEAM_RECOMMEND_605</t>
  </si>
  <si>
    <t>TEAM_RECOMMEND_606</t>
  </si>
  <si>
    <t>TEAM_RECOMMEND_607</t>
  </si>
  <si>
    <t>TEAM_RECOMMEND_701</t>
  </si>
  <si>
    <t>TEAM_RECOMMEND_702</t>
  </si>
  <si>
    <t>TEAM_RECOMMEND_703</t>
  </si>
  <si>
    <t>TEAM_RECOMMEND_704</t>
  </si>
  <si>
    <t>TEAM_RECOMMEND_705</t>
  </si>
  <si>
    <t>TEAM_RECOMMEND_706</t>
  </si>
  <si>
    <t>TEAM_RECOMMEND_707</t>
  </si>
  <si>
    <t>TEAM_RECOMMEND_801</t>
  </si>
  <si>
    <t>TEAM_RECOMMEND_802</t>
  </si>
  <si>
    <t>TEAM_RECOMMEND_803</t>
  </si>
  <si>
    <t>TEAM_RECOMMEND_804</t>
  </si>
  <si>
    <t>TEAM_RECOMMEND_805</t>
  </si>
  <si>
    <t>TEAM_RECOMMEND_806</t>
  </si>
  <si>
    <t>TEAM_RECOMMEND_807</t>
  </si>
  <si>
    <t>TEAM_RECOMMEND_907</t>
  </si>
  <si>
    <t>CARDDES_101</t>
  </si>
  <si>
    <t>CARDDES_102</t>
  </si>
  <si>
    <t>CARDDES_103</t>
  </si>
  <si>
    <t>CARDDES_104</t>
  </si>
  <si>
    <t>CARDDES_105</t>
  </si>
  <si>
    <t>CARDDES_106</t>
  </si>
  <si>
    <t>CARDDES_107</t>
  </si>
  <si>
    <t>CARDDES_201</t>
  </si>
  <si>
    <t>CARDDES_202</t>
  </si>
  <si>
    <t>CARDDES_203</t>
  </si>
  <si>
    <t>CARDDES_204</t>
  </si>
  <si>
    <t>CARDDES_205</t>
  </si>
  <si>
    <t>CARDDES_206</t>
  </si>
  <si>
    <t>CARDDES_207</t>
  </si>
  <si>
    <t>CARDDES_301</t>
  </si>
  <si>
    <t>CARDDES_302</t>
  </si>
  <si>
    <t>CARDDES_303</t>
  </si>
  <si>
    <t>CARDDES_304</t>
  </si>
  <si>
    <t>CARDDES_305</t>
  </si>
  <si>
    <t>CARDDES_306</t>
  </si>
  <si>
    <t>CARDDES_307</t>
  </si>
  <si>
    <t>CARDDES_401</t>
  </si>
  <si>
    <t>CARDDES_402</t>
  </si>
  <si>
    <t>CARDDES_403</t>
  </si>
  <si>
    <t>CARDDES_404</t>
  </si>
  <si>
    <t>CARDDES_405</t>
  </si>
  <si>
    <t>CARDDES_406</t>
  </si>
  <si>
    <t>CARDDES_407</t>
  </si>
  <si>
    <t>CARDDES_501</t>
  </si>
  <si>
    <t>CARDDES_502</t>
  </si>
  <si>
    <t>CARDDES_503</t>
  </si>
  <si>
    <t>CARDDES_504</t>
  </si>
  <si>
    <t>CARDDES_505</t>
  </si>
  <si>
    <t>CARDDES_506</t>
  </si>
  <si>
    <t>CARDDES_507</t>
  </si>
  <si>
    <t>CARDDES_601</t>
  </si>
  <si>
    <t>CARDDES_602</t>
  </si>
  <si>
    <t>CARDDES_603</t>
  </si>
  <si>
    <t>CARDDES_604</t>
  </si>
  <si>
    <t>CARDDES_605</t>
  </si>
  <si>
    <t>CARDDES_606</t>
  </si>
  <si>
    <t>CARDDES_607</t>
  </si>
  <si>
    <t>CARDDES_701</t>
  </si>
  <si>
    <t>CARDDES_702</t>
  </si>
  <si>
    <t>CARDDES_703</t>
  </si>
  <si>
    <t>CARDDES_704</t>
  </si>
  <si>
    <t>CARDDES_705</t>
  </si>
  <si>
    <t>CARDDES_706</t>
  </si>
  <si>
    <t>CARDDES_707</t>
  </si>
  <si>
    <t>CARDDES_801</t>
  </si>
  <si>
    <t>CARDDES_802</t>
  </si>
  <si>
    <t>CARDDES_803</t>
  </si>
  <si>
    <t>CARDDES_804</t>
  </si>
  <si>
    <t>CARDDES_805</t>
  </si>
  <si>
    <t>CARDDES_806</t>
  </si>
  <si>
    <t>CARDDES_807</t>
  </si>
  <si>
    <t>CARDDES_907</t>
  </si>
  <si>
    <t>TUJIAN_1</t>
  </si>
  <si>
    <t>TUJIAN_2</t>
  </si>
  <si>
    <t>TUJIAN_3</t>
  </si>
  <si>
    <t>TUJIAN_4</t>
  </si>
  <si>
    <t>TUJIAN_5</t>
  </si>
  <si>
    <t>TUJIAN_6</t>
  </si>
  <si>
    <t>TUJIAN_7</t>
  </si>
  <si>
    <t>TUJIAN_8</t>
  </si>
  <si>
    <t>TUJIAN_9</t>
  </si>
  <si>
    <t>TUJIAN_10</t>
  </si>
  <si>
    <t>TUJIAN_11</t>
  </si>
  <si>
    <t>TUJIAN_13</t>
  </si>
  <si>
    <t>TUJIANLABEL_1</t>
  </si>
  <si>
    <t>TUJIANLABEL_2</t>
  </si>
  <si>
    <t>TUJIANLABEL_3</t>
  </si>
  <si>
    <t>TUJIANLABEL_4</t>
  </si>
  <si>
    <t>TUJIANLABEL_5</t>
  </si>
  <si>
    <t>TUJIANLABEL_6</t>
  </si>
  <si>
    <t>TUJIANLABEL_7</t>
  </si>
  <si>
    <t>TUJIANLABEL_8</t>
  </si>
  <si>
    <t>TUJIANLABEL_9</t>
  </si>
  <si>
    <t>TUJIANLABEL_10</t>
  </si>
  <si>
    <t>TUJIANLABEL_12</t>
  </si>
  <si>
    <t>TUJIANLABEL_13</t>
  </si>
  <si>
    <t>TUJIANTITLE_1</t>
  </si>
  <si>
    <t>TUJIANTITLE_2</t>
  </si>
  <si>
    <t>TUJIANTITLE_3</t>
  </si>
  <si>
    <t>TUJIANTITLE_4</t>
  </si>
  <si>
    <t>TUJIANTITLE_5</t>
  </si>
  <si>
    <t>TUJIANTITLE_6</t>
  </si>
  <si>
    <t>TUJIANTITLE_7</t>
  </si>
  <si>
    <t>TUJIANTITLE_8</t>
  </si>
  <si>
    <t>TUJIANTITLE_9</t>
  </si>
  <si>
    <t>TUJIANTITLE_10</t>
  </si>
  <si>
    <t>TUJIANTITLE_12</t>
  </si>
  <si>
    <t>TUJIANTITLE_13</t>
  </si>
  <si>
    <t>TUJIANTITLE_1_1</t>
  </si>
  <si>
    <t>TUJIANTITLE_2_1</t>
  </si>
  <si>
    <t>TUJIANTITLE_3_1</t>
  </si>
  <si>
    <t>TUJIANTITLE_4_1</t>
  </si>
  <si>
    <t>TUJIANTITLE_5_1</t>
  </si>
  <si>
    <t>TUJIANTITLE_6_1</t>
  </si>
  <si>
    <t>TUJIANTITLE_7_1</t>
  </si>
  <si>
    <t>TUJIANTITLE_8_1</t>
  </si>
  <si>
    <t>TUJIANTITLE_9_1</t>
  </si>
  <si>
    <t>TUJIANTITLE_10_1</t>
  </si>
  <si>
    <t>TUJIANTITLE_12_1</t>
  </si>
  <si>
    <t>TEAMTALK_1</t>
  </si>
  <si>
    <t>TEAMTALK_2</t>
  </si>
  <si>
    <t>TEAMTALK_3</t>
  </si>
  <si>
    <t>TEAMTALK_4</t>
  </si>
  <si>
    <t>TEAMTALK_5</t>
  </si>
  <si>
    <t>TEAMTALK_6</t>
  </si>
  <si>
    <t>TEAMTALK_7</t>
  </si>
  <si>
    <t>TEAMTALK_8</t>
  </si>
  <si>
    <t>TEAMTALK_9</t>
  </si>
  <si>
    <t>TEAMTALK_10</t>
  </si>
  <si>
    <t>TEAMTALK_11</t>
  </si>
  <si>
    <t>TEAMTALK_12</t>
  </si>
  <si>
    <t>TEAMTALK_13</t>
  </si>
  <si>
    <t>TEAMTALK_14</t>
  </si>
  <si>
    <t>TEAMTALK_15</t>
  </si>
  <si>
    <t>TEAMTALK_16</t>
  </si>
  <si>
    <t>TEAMTALK_17</t>
  </si>
  <si>
    <t>TEAMTALK_18</t>
  </si>
  <si>
    <t>TEAMTALK_19</t>
  </si>
  <si>
    <t>TEAMTALK_20</t>
  </si>
  <si>
    <t>TEAMTALK_21</t>
  </si>
  <si>
    <t>TEAMTALK_22</t>
  </si>
  <si>
    <t>TEAMTALK_23</t>
  </si>
  <si>
    <t>TEAMTALK_24</t>
  </si>
  <si>
    <t>TEAMTALK_25</t>
  </si>
  <si>
    <t>TEAMTALK_26</t>
  </si>
  <si>
    <t>TEAMTALK_27</t>
  </si>
  <si>
    <t>TEAMTALK_28</t>
  </si>
  <si>
    <t>TEAMTALK_29</t>
  </si>
  <si>
    <t>TEAMTALK_30</t>
  </si>
  <si>
    <t>TEAMTALK_31</t>
  </si>
  <si>
    <t>TEAMTALK_32</t>
  </si>
  <si>
    <t>TEAMTALK_33</t>
  </si>
  <si>
    <t>TEAMTALK_34</t>
  </si>
  <si>
    <t>TEAMTALK_35</t>
  </si>
  <si>
    <t>TEAMTALK_36</t>
  </si>
  <si>
    <t>TEAMTALK_37</t>
  </si>
  <si>
    <t>TEAMTALK_38</t>
  </si>
  <si>
    <t>TEAMTALK_39</t>
  </si>
  <si>
    <t>TEAMTALK_40</t>
  </si>
  <si>
    <t>TEAMTALK_41</t>
  </si>
  <si>
    <t>TEAMTALK_42</t>
  </si>
  <si>
    <t>TEAMTALK_64</t>
  </si>
  <si>
    <t>TEAMTALK_65</t>
  </si>
  <si>
    <t>TEAMTALK_66</t>
  </si>
  <si>
    <t>TEAMTALK_67</t>
  </si>
  <si>
    <t>TEAMTALK_68</t>
  </si>
  <si>
    <t>TEAMTALK_69</t>
  </si>
  <si>
    <t>TEAMTALK_70</t>
  </si>
  <si>
    <t>TEAMTALK_71</t>
  </si>
  <si>
    <t>TEAMTALK_72</t>
  </si>
  <si>
    <t>TEAMTALK_73</t>
  </si>
  <si>
    <t>TEAMTALK_74</t>
  </si>
  <si>
    <t>TEAMTALK_75</t>
  </si>
  <si>
    <t>TEAMTALK_76</t>
  </si>
  <si>
    <t>TEAMTALK_77</t>
  </si>
  <si>
    <t>TEAMTALK_78</t>
  </si>
  <si>
    <t>TEAMTALK_79</t>
  </si>
  <si>
    <t>TEAMTALK_80</t>
  </si>
  <si>
    <t>TEAMTALK_81</t>
  </si>
  <si>
    <t>TEAMTALK_82</t>
  </si>
  <si>
    <t>TEAMTALK_83</t>
  </si>
  <si>
    <t>TEAMTALK_84</t>
  </si>
  <si>
    <t>TIESHI_0</t>
  </si>
  <si>
    <t>TIESHI_1</t>
  </si>
  <si>
    <t>TIESHI_2</t>
  </si>
  <si>
    <t>TIESHI_3</t>
  </si>
  <si>
    <t>TIESHI_4</t>
  </si>
  <si>
    <t>TIESHI_5</t>
  </si>
  <si>
    <t>TIESHI_6</t>
  </si>
  <si>
    <t>TIESHI_7</t>
  </si>
  <si>
    <t>TIESHI_8</t>
  </si>
  <si>
    <t>TIESHI_9</t>
  </si>
  <si>
    <t>TIESHI_10</t>
  </si>
  <si>
    <t>TIESHI_11</t>
  </si>
  <si>
    <t>TIESHI_12</t>
  </si>
  <si>
    <t>TIESHI_13</t>
  </si>
  <si>
    <t>TIESHI_14</t>
  </si>
  <si>
    <t>TIESHI_15</t>
  </si>
  <si>
    <t>TIESHI_16</t>
  </si>
  <si>
    <t>TIESHI_17</t>
  </si>
  <si>
    <t>TIESHI_18</t>
  </si>
  <si>
    <t>TIESHI_19</t>
  </si>
  <si>
    <t>TIESHI_20</t>
  </si>
  <si>
    <t>TIESHI_21</t>
  </si>
  <si>
    <t>GUANGBO_ac1002_1</t>
  </si>
  <si>
    <t>GUANGBO_ac1002_2</t>
  </si>
  <si>
    <t>GUANGBO_ac1003_1</t>
  </si>
  <si>
    <t>GUANGBO_ac1003_2</t>
  </si>
  <si>
    <t>GUANGBO_ac1004_1</t>
  </si>
  <si>
    <t>GUANGBO_ac1004_2</t>
  </si>
  <si>
    <t>GUANGBO_qingdian21</t>
  </si>
  <si>
    <t>GUANGBO_vipgift</t>
  </si>
  <si>
    <t>GUANGBO_JINJI</t>
  </si>
  <si>
    <t>GUANGBO_AWAKING</t>
  </si>
  <si>
    <t>SUITDES_1</t>
  </si>
  <si>
    <t>SUITDES_2</t>
  </si>
  <si>
    <t>SUITDES_3</t>
  </si>
  <si>
    <t>SUITDES_4</t>
  </si>
  <si>
    <t>SUITDES_5</t>
  </si>
  <si>
    <t>SUITDES_11</t>
    <phoneticPr fontId="15" type="noConversion"/>
  </si>
  <si>
    <t>SUITDES_12</t>
    <phoneticPr fontId="15" type="noConversion"/>
  </si>
  <si>
    <t>SUITDES1_1</t>
  </si>
  <si>
    <t>SUITDES1_2</t>
  </si>
  <si>
    <t>SUITDES1_3</t>
  </si>
  <si>
    <t>SUITDES1_4</t>
  </si>
  <si>
    <t>SUITDES1_5</t>
  </si>
  <si>
    <t>SUITDES1_6</t>
  </si>
  <si>
    <t>SUITDES1_7</t>
    <phoneticPr fontId="15" type="noConversion"/>
  </si>
  <si>
    <t>SUITDES1_9</t>
  </si>
  <si>
    <t>SUITDES1_10</t>
  </si>
  <si>
    <t>SUITDES1_11</t>
    <phoneticPr fontId="15" type="noConversion"/>
  </si>
  <si>
    <t>SUITDES1_12</t>
    <phoneticPr fontId="15" type="noConversion"/>
  </si>
  <si>
    <t>MF_CLASS_1</t>
  </si>
  <si>
    <t>MF_CLASS_2</t>
  </si>
  <si>
    <t>MF_CLASS_3</t>
  </si>
  <si>
    <t>MF_CLASS_4</t>
  </si>
  <si>
    <t>MF_CLASS_5</t>
  </si>
  <si>
    <t>MF_RACE_101</t>
  </si>
  <si>
    <t>MF_RACE_102</t>
  </si>
  <si>
    <t>MF_RACE_103</t>
  </si>
  <si>
    <t>MF_RACE_104</t>
  </si>
  <si>
    <t>MF_RACE_105</t>
  </si>
  <si>
    <t>MF_VOLUME_2</t>
  </si>
  <si>
    <t>MF_VOLUME_3</t>
  </si>
  <si>
    <t>MF_VOLUME_4</t>
  </si>
  <si>
    <t>MF_VOLUME_5</t>
  </si>
  <si>
    <t>NAME_1011</t>
  </si>
  <si>
    <t>NAME_1012</t>
  </si>
  <si>
    <t>NAME_1013</t>
  </si>
  <si>
    <t>NAME_1014</t>
  </si>
  <si>
    <t>NAME_1021</t>
  </si>
  <si>
    <t>NAME_1022</t>
  </si>
  <si>
    <t>NAME_1023</t>
  </si>
  <si>
    <t>NAME_1024</t>
  </si>
  <si>
    <t>NAME_1031</t>
  </si>
  <si>
    <t>NAME_1032</t>
  </si>
  <si>
    <t>NAME_1033</t>
  </si>
  <si>
    <t>NAME_1034</t>
  </si>
  <si>
    <t>NAME_1041</t>
  </si>
  <si>
    <t>NAME_1042</t>
  </si>
  <si>
    <t>NAME_1043</t>
  </si>
  <si>
    <t>NAME_1044</t>
  </si>
  <si>
    <t>NAME_1051</t>
  </si>
  <si>
    <t>NAME_1052</t>
  </si>
  <si>
    <t>NAME_1053</t>
  </si>
  <si>
    <t>NAME_1054</t>
  </si>
  <si>
    <t>NAME_1061</t>
  </si>
  <si>
    <t>NAME_1062</t>
  </si>
  <si>
    <t>NAME_1063</t>
  </si>
  <si>
    <t>NAME_1064</t>
  </si>
  <si>
    <t>NAME_1071</t>
  </si>
  <si>
    <t>NAME_1072</t>
  </si>
  <si>
    <t>NAME_1073</t>
  </si>
  <si>
    <t>NAME_1074</t>
  </si>
  <si>
    <t>NAME_2011</t>
  </si>
  <si>
    <t>NAME_2012</t>
  </si>
  <si>
    <t>NAME_2013</t>
  </si>
  <si>
    <t>NAME_2014</t>
  </si>
  <si>
    <t>NAME_2021</t>
  </si>
  <si>
    <t>NAME_2022</t>
  </si>
  <si>
    <t>NAME_2023</t>
  </si>
  <si>
    <t>NAME_2024</t>
  </si>
  <si>
    <t>NAME_2031</t>
  </si>
  <si>
    <t>NAME_2032</t>
  </si>
  <si>
    <t>NAME_2033</t>
  </si>
  <si>
    <t>NAME_2034</t>
  </si>
  <si>
    <t>NAME_2041</t>
  </si>
  <si>
    <t>NAME_2042</t>
  </si>
  <si>
    <t>NAME_2043</t>
  </si>
  <si>
    <t>NAME_2044</t>
  </si>
  <si>
    <t>NAME_2051</t>
  </si>
  <si>
    <t>NAME_2052</t>
  </si>
  <si>
    <t>NAME_2053</t>
  </si>
  <si>
    <t>NAME_2054</t>
  </si>
  <si>
    <t>NAME_2061</t>
  </si>
  <si>
    <t>NAME_2062</t>
  </si>
  <si>
    <t>NAME_2063</t>
  </si>
  <si>
    <t>NAME_2064</t>
  </si>
  <si>
    <t>NAME_2071</t>
  </si>
  <si>
    <t>NAME_2072</t>
  </si>
  <si>
    <t>NAME_2073</t>
  </si>
  <si>
    <t>NAME_2074</t>
  </si>
  <si>
    <t>NAME_3011</t>
  </si>
  <si>
    <t>NAME_3012</t>
  </si>
  <si>
    <t>NAME_3013</t>
  </si>
  <si>
    <t>NAME_3014</t>
  </si>
  <si>
    <t>NAME_3021</t>
  </si>
  <si>
    <t>NAME_3022</t>
  </si>
  <si>
    <t>NAME_3023</t>
  </si>
  <si>
    <t>NAME_3024</t>
  </si>
  <si>
    <t>NAME_3031</t>
  </si>
  <si>
    <t>NAME_3032</t>
  </si>
  <si>
    <t>NAME_3033</t>
  </si>
  <si>
    <t>NAME_3034</t>
  </si>
  <si>
    <t>NAME_3041</t>
  </si>
  <si>
    <t>NAME_3042</t>
  </si>
  <si>
    <t>NAME_3043</t>
  </si>
  <si>
    <t>NAME_3044</t>
  </si>
  <si>
    <t>NAME_3051</t>
  </si>
  <si>
    <t>NAME_3052</t>
  </si>
  <si>
    <t>NAME_3053</t>
  </si>
  <si>
    <t>NAME_3054</t>
  </si>
  <si>
    <t>NAME_3061</t>
  </si>
  <si>
    <t>NAME_3062</t>
  </si>
  <si>
    <t>NAME_3063</t>
  </si>
  <si>
    <t>NAME_3064</t>
  </si>
  <si>
    <t>NAME_3071</t>
  </si>
  <si>
    <t>NAME_3072</t>
  </si>
  <si>
    <t>NAME_3073</t>
  </si>
  <si>
    <t>NAME_3074</t>
  </si>
  <si>
    <t>NAME_4011</t>
  </si>
  <si>
    <t>NAME_4012</t>
  </si>
  <si>
    <t>NAME_4013</t>
  </si>
  <si>
    <t>NAME_4014</t>
  </si>
  <si>
    <t>NAME_4021</t>
  </si>
  <si>
    <t>NAME_4022</t>
  </si>
  <si>
    <t>NAME_4023</t>
  </si>
  <si>
    <t>NAME_4024</t>
  </si>
  <si>
    <t>NAME_4031</t>
  </si>
  <si>
    <t>NAME_4032</t>
  </si>
  <si>
    <t>NAME_4033</t>
  </si>
  <si>
    <t>NAME_4034</t>
  </si>
  <si>
    <t>NAME_4041</t>
  </si>
  <si>
    <t>NAME_4042</t>
  </si>
  <si>
    <t>NAME_4043</t>
  </si>
  <si>
    <t>NAME_4044</t>
  </si>
  <si>
    <t>NAME_4051</t>
  </si>
  <si>
    <t>NAME_4052</t>
  </si>
  <si>
    <t>NAME_4053</t>
  </si>
  <si>
    <t>NAME_4054</t>
  </si>
  <si>
    <t>NAME_4061</t>
  </si>
  <si>
    <t>NAME_4062</t>
  </si>
  <si>
    <t>NAME_4063</t>
  </si>
  <si>
    <t>NAME_4064</t>
  </si>
  <si>
    <t>NAME_4071</t>
  </si>
  <si>
    <t>NAME_4072</t>
  </si>
  <si>
    <t>NAME_4073</t>
  </si>
  <si>
    <t>NAME_4074</t>
  </si>
  <si>
    <t>NAME_5011</t>
  </si>
  <si>
    <t>NAME_5012</t>
  </si>
  <si>
    <t>NAME_5013</t>
  </si>
  <si>
    <t>NAME_5014</t>
  </si>
  <si>
    <t>NAME_5021</t>
  </si>
  <si>
    <t>NAME_5022</t>
  </si>
  <si>
    <t>NAME_5023</t>
  </si>
  <si>
    <t>NAME_5024</t>
  </si>
  <si>
    <t>NAME_5031</t>
  </si>
  <si>
    <t>NAME_5032</t>
  </si>
  <si>
    <t>NAME_5033</t>
  </si>
  <si>
    <t>NAME_5034</t>
  </si>
  <si>
    <t>NAME_5041</t>
  </si>
  <si>
    <t>NAME_5042</t>
  </si>
  <si>
    <t>NAME_5043</t>
  </si>
  <si>
    <t>NAME_5044</t>
  </si>
  <si>
    <t>NAME_5051</t>
  </si>
  <si>
    <t>NAME_5052</t>
  </si>
  <si>
    <t>NAME_5053</t>
  </si>
  <si>
    <t>NAME_5054</t>
  </si>
  <si>
    <t>NAME_5061</t>
  </si>
  <si>
    <t>NAME_5062</t>
  </si>
  <si>
    <t>NAME_5063</t>
  </si>
  <si>
    <t>NAME_5064</t>
  </si>
  <si>
    <t>NAME_5071</t>
  </si>
  <si>
    <t>NAME_5072</t>
  </si>
  <si>
    <t>NAME_5073</t>
  </si>
  <si>
    <t>NAME_5074</t>
  </si>
  <si>
    <t>NAME_9071</t>
  </si>
  <si>
    <t>NAME_9072</t>
  </si>
  <si>
    <t>NAME_9073</t>
  </si>
  <si>
    <t>NAME_9074</t>
  </si>
  <si>
    <t>NAME_6011</t>
  </si>
  <si>
    <t>NAME_6012</t>
  </si>
  <si>
    <t>NAME_6013</t>
  </si>
  <si>
    <t>NAME_6014</t>
  </si>
  <si>
    <t>NAME_6021</t>
  </si>
  <si>
    <t>NAME_6022</t>
  </si>
  <si>
    <t>NAME_6023</t>
  </si>
  <si>
    <t>NAME_6024</t>
  </si>
  <si>
    <t>NAME_6031</t>
  </si>
  <si>
    <t>NAME_6032</t>
  </si>
  <si>
    <t>NAME_6033</t>
  </si>
  <si>
    <t>NAME_6034</t>
  </si>
  <si>
    <t>NAME_6041</t>
  </si>
  <si>
    <t>NAME_6042</t>
  </si>
  <si>
    <t>NAME_6043</t>
  </si>
  <si>
    <t>NAME_6044</t>
  </si>
  <si>
    <t>NAME_6051</t>
  </si>
  <si>
    <t>NAME_6052</t>
  </si>
  <si>
    <t>NAME_6053</t>
  </si>
  <si>
    <t>NAME_6054</t>
  </si>
  <si>
    <t>NAME_6061</t>
  </si>
  <si>
    <t>NAME_6062</t>
  </si>
  <si>
    <t>NAME_6063</t>
  </si>
  <si>
    <t>NAME_6064</t>
  </si>
  <si>
    <t>NAME_6071</t>
  </si>
  <si>
    <t>NAME_6072</t>
  </si>
  <si>
    <t>NAME_6073</t>
  </si>
  <si>
    <t>NAME_6074</t>
  </si>
  <si>
    <t>NAME_9011</t>
  </si>
  <si>
    <t>NAME_9012</t>
  </si>
  <si>
    <t>NAME_9013</t>
  </si>
  <si>
    <t>NAME_9014</t>
  </si>
  <si>
    <t>NAME_9021</t>
  </si>
  <si>
    <t>NAME_9022</t>
  </si>
  <si>
    <t>NAME_9023</t>
  </si>
  <si>
    <t>NAME_9024</t>
  </si>
  <si>
    <t>NAME_9031</t>
  </si>
  <si>
    <t>NAME_9032</t>
  </si>
  <si>
    <t>NAME_9033</t>
  </si>
  <si>
    <t>NAME_9034</t>
  </si>
  <si>
    <t>NAME_9041</t>
  </si>
  <si>
    <t>NAME_9042</t>
  </si>
  <si>
    <t>NAME_9043</t>
  </si>
  <si>
    <t>NAME_9044</t>
  </si>
  <si>
    <t>NAME_9051</t>
  </si>
  <si>
    <t>NAME_9052</t>
  </si>
  <si>
    <t>NAME_9053</t>
  </si>
  <si>
    <t>NAME_9054</t>
  </si>
  <si>
    <t>NAME_9061</t>
  </si>
  <si>
    <t>NAME_9062</t>
  </si>
  <si>
    <t>NAME_9063</t>
  </si>
  <si>
    <t>NAME_9064</t>
  </si>
  <si>
    <t>TECHNOLOGY_SHUANGBEI</t>
  </si>
  <si>
    <t>TECHNOLOGY1_1</t>
  </si>
  <si>
    <t>TECHNOLOGY1_2</t>
  </si>
  <si>
    <t>TECHNOLOGY1_3</t>
  </si>
  <si>
    <t>TECHNOLOGY1_4</t>
  </si>
  <si>
    <t>TECHNOLOGY1_5</t>
  </si>
  <si>
    <t>TECHNOLOGY1_6</t>
  </si>
  <si>
    <t>TECHNOLOGY2_1</t>
  </si>
  <si>
    <t>TECHNOLOGY2_2</t>
  </si>
  <si>
    <t>TECHNOLOGY2_3</t>
  </si>
  <si>
    <t>TECHNOLOGY2_4</t>
  </si>
  <si>
    <t>TECHNOLOGY2_5</t>
  </si>
  <si>
    <t>TECHNOLOGY2_6</t>
  </si>
  <si>
    <t>TECHNOLOGY2_7</t>
  </si>
  <si>
    <t>TECHNOLOGY2_8</t>
  </si>
  <si>
    <t>TECHNOLOGY2_9</t>
  </si>
  <si>
    <t>TECHNOLOGY2_10</t>
  </si>
  <si>
    <t>TECHNOLOGY2_11</t>
  </si>
  <si>
    <t>TECHNOLOGY2_12</t>
  </si>
  <si>
    <t>TECHNOLOGY2_13</t>
  </si>
  <si>
    <t>TECHNOLOGY2_14</t>
  </si>
  <si>
    <t>TECHNOLOGY2_15</t>
  </si>
  <si>
    <t>TECHNOLOGY2_16</t>
  </si>
  <si>
    <t>TECHNOLOGYSHOW_1</t>
  </si>
  <si>
    <t>TECHNOLOGYSHOW_2</t>
  </si>
  <si>
    <t>TECHNOLOGYSHOW_3</t>
  </si>
  <si>
    <t>TECHNOLOGYSHOW_4</t>
  </si>
  <si>
    <t>TECHNOLOGYSHOW_5</t>
  </si>
  <si>
    <t>TECHNOLOGYSHOW_6</t>
  </si>
  <si>
    <t>TECHNOLOGY2_SHOW_7</t>
  </si>
  <si>
    <t>TECHNOLOGY2_SHOW_8</t>
  </si>
  <si>
    <t>TECHNOLOGY2_SHOW_9</t>
  </si>
  <si>
    <t>TECHNOLOGY2_SHOW_10</t>
  </si>
  <si>
    <t>TECHNOLOGY2_SHOW_11</t>
  </si>
  <si>
    <t>TECHNOLOGY2_SHOW_12</t>
  </si>
  <si>
    <t>TECHNOLOGY2_SHOW_13</t>
  </si>
  <si>
    <t>TECHNOLOGY2_SHOW_14</t>
  </si>
  <si>
    <t>TECHNOLOGY2_SHOW_15</t>
  </si>
  <si>
    <t>TECHNOLOGY2_SHOW_16</t>
  </si>
  <si>
    <t>TECHNOLOGYSHOWS_2</t>
  </si>
  <si>
    <t>TECHNOLOGYSHOWS_3</t>
  </si>
  <si>
    <t>TECHNOLOGYSHOWS_4</t>
  </si>
  <si>
    <t>TECHNOLOGYSHOWS_5</t>
  </si>
  <si>
    <t>TECHNOLOGY2_SHOW_1</t>
  </si>
  <si>
    <t>TECHNOLOGY2_SHOW_2</t>
  </si>
  <si>
    <t>TECHNOLOGY2_SHOW_3</t>
  </si>
  <si>
    <t>TECHNOLOGY2_SHOW_4</t>
  </si>
  <si>
    <t>TECHNOLOGY2_SHOW_5</t>
  </si>
  <si>
    <t>TECHNOLOGY2_SHOW_6</t>
  </si>
  <si>
    <t>TECHNOLOGY2_WORD_1</t>
  </si>
  <si>
    <t>TECHNOLOGY2_WORD_2</t>
  </si>
  <si>
    <t>TECHNOLOGY2_WORD_3</t>
  </si>
  <si>
    <t>TECHNOLOGY2_WORD_4</t>
  </si>
  <si>
    <t>TECHNOLOGY2_WORD_5</t>
  </si>
  <si>
    <t>TECHNOLOGY2_WORD_6</t>
  </si>
  <si>
    <t>TECHNOLOGY2_WORD_7</t>
  </si>
  <si>
    <t>TECHNOLOGY2_WORD_8</t>
  </si>
  <si>
    <t>TECHNOLOGY2_WORD_9</t>
  </si>
  <si>
    <t>TECHNOLOGY2_WORD_10</t>
  </si>
  <si>
    <t>TECHNOLOGY2_WORD_11</t>
  </si>
  <si>
    <t>TECHNOLOGY2_WORD_12</t>
  </si>
  <si>
    <t>TECHNOLOGY2_WORD_13</t>
  </si>
  <si>
    <t>TECHNOLOGY2_WORD_14</t>
  </si>
  <si>
    <t>TECHNOLOGY2_WORD_15</t>
  </si>
  <si>
    <t>TECHNOLOGY2_WORD_16</t>
  </si>
  <si>
    <t>maintaskDes_001</t>
  </si>
  <si>
    <t>maintaskDes_002</t>
  </si>
  <si>
    <t>maintaskDes_003</t>
  </si>
  <si>
    <t>maintaskDes_004</t>
  </si>
  <si>
    <t>maintaskDes_005</t>
  </si>
  <si>
    <t>maintaskDes_006</t>
  </si>
  <si>
    <t>maintaskDes_007</t>
  </si>
  <si>
    <t>maintaskDes_008</t>
  </si>
  <si>
    <t>maintaskDes_009</t>
  </si>
  <si>
    <t>maintaskDes_010</t>
  </si>
  <si>
    <t>maintaskDes_011</t>
  </si>
  <si>
    <t>maintaskDes_012</t>
  </si>
  <si>
    <t>maintaskDes_013</t>
  </si>
  <si>
    <t>maintaskDes_014</t>
  </si>
  <si>
    <t>maintaskDes_015</t>
  </si>
  <si>
    <t>maintaskDes_016</t>
  </si>
  <si>
    <t>maintaskDes_017</t>
  </si>
  <si>
    <t>maintaskDes_018</t>
  </si>
  <si>
    <t>maintaskDes_019</t>
  </si>
  <si>
    <t>maintaskDes_020</t>
  </si>
  <si>
    <t>maintaskDes_021</t>
  </si>
  <si>
    <t>maintaskDes_022</t>
  </si>
  <si>
    <t>maintaskDes_023</t>
  </si>
  <si>
    <t>maintaskDes_024</t>
  </si>
  <si>
    <t>maintaskDes_025</t>
  </si>
  <si>
    <t>maintaskDes_026</t>
  </si>
  <si>
    <t>maintaskDes_027</t>
  </si>
  <si>
    <t>maintaskDes_028</t>
  </si>
  <si>
    <t>maintaskDes_029</t>
  </si>
  <si>
    <t>maintaskDes_030</t>
  </si>
  <si>
    <t>maintaskDes_031</t>
  </si>
  <si>
    <t>maintaskDes_032</t>
  </si>
  <si>
    <t>maintaskDes_033</t>
  </si>
  <si>
    <t>maintaskDes_034</t>
  </si>
  <si>
    <t>maintaskDes_035</t>
  </si>
  <si>
    <t>maintaskDes_036</t>
  </si>
  <si>
    <t>maintaskDes_037</t>
  </si>
  <si>
    <t>maintaskDes_038</t>
  </si>
  <si>
    <t>maintaskDes_039</t>
  </si>
  <si>
    <t>maintaskDes_040</t>
  </si>
  <si>
    <t>maintaskDes_041</t>
  </si>
  <si>
    <t>maintaskDes_042</t>
  </si>
  <si>
    <t>maintaskDes_043</t>
  </si>
  <si>
    <t>maintaskDes_044</t>
  </si>
  <si>
    <t>maintaskDes_045</t>
  </si>
  <si>
    <t>maintaskDes_046</t>
  </si>
  <si>
    <t>maintaskDes_047</t>
  </si>
  <si>
    <t>maintaskDes_048</t>
  </si>
  <si>
    <t>maintaskDes_049</t>
  </si>
  <si>
    <t>maintaskDes_050</t>
  </si>
  <si>
    <t>maintaskDes_051</t>
  </si>
  <si>
    <t>maintaskDes_052</t>
  </si>
  <si>
    <t>maintaskDes_053</t>
  </si>
  <si>
    <t>maintaskDes_054</t>
  </si>
  <si>
    <t>maintaskDes_055</t>
  </si>
  <si>
    <t>maintaskDes_056</t>
  </si>
  <si>
    <t>maintaskDes_057</t>
  </si>
  <si>
    <t>maintaskDes_058</t>
  </si>
  <si>
    <t>maintaskDes_059</t>
  </si>
  <si>
    <t>maintaskDes_060</t>
  </si>
  <si>
    <t>maintaskDes_061</t>
  </si>
  <si>
    <t>maintaskDes_062</t>
  </si>
  <si>
    <t>maintaskDes_063</t>
  </si>
  <si>
    <t>maintaskDes_064</t>
  </si>
  <si>
    <t>maintaskDes_065</t>
  </si>
  <si>
    <t>maintaskDes_066</t>
  </si>
  <si>
    <t>maintaskDes_067</t>
  </si>
  <si>
    <t>maintaskDes_068</t>
  </si>
  <si>
    <t>maintaskDes_069</t>
  </si>
  <si>
    <t>maintaskDes_070</t>
  </si>
  <si>
    <t>maintaskDes_071</t>
  </si>
  <si>
    <t>maintaskDes_072</t>
  </si>
  <si>
    <t>maintaskDes_073</t>
  </si>
  <si>
    <t>maintaskDes_074</t>
  </si>
  <si>
    <t>maintaskDes_075</t>
  </si>
  <si>
    <t>maintaskDes_076</t>
  </si>
  <si>
    <t>maintaskDes_077</t>
  </si>
  <si>
    <t>maintaskDes_078</t>
  </si>
  <si>
    <t>maintaskDes_079</t>
  </si>
  <si>
    <t>maintaskDes_080</t>
  </si>
  <si>
    <t>maintaskDes_081</t>
  </si>
  <si>
    <t>maintaskDes_082</t>
  </si>
  <si>
    <t>maintaskDes_083</t>
  </si>
  <si>
    <t>maintaskDes_084</t>
  </si>
  <si>
    <t>maintaskDes_085</t>
  </si>
  <si>
    <t>maintaskDes_086</t>
  </si>
  <si>
    <t>maintaskDes_087</t>
  </si>
  <si>
    <t>maintaskDes_088</t>
  </si>
  <si>
    <t>maintaskDes_089</t>
  </si>
  <si>
    <t>maintaskDes_090</t>
  </si>
  <si>
    <t>maintaskDes_091</t>
  </si>
  <si>
    <t>maintaskDes_092</t>
  </si>
  <si>
    <t>maintaskDes_093</t>
  </si>
  <si>
    <t>maintaskDes_094</t>
  </si>
  <si>
    <t>maintaskDes_095</t>
  </si>
  <si>
    <t>maintarget_001</t>
  </si>
  <si>
    <t>maintarget_002</t>
  </si>
  <si>
    <t>maintarget_003</t>
  </si>
  <si>
    <t>maintarget_004</t>
  </si>
  <si>
    <t>maintarget_005</t>
  </si>
  <si>
    <t>maintarget_006</t>
  </si>
  <si>
    <t>maintarget_007</t>
  </si>
  <si>
    <t>maintarget_008</t>
  </si>
  <si>
    <t>maintarget_009</t>
  </si>
  <si>
    <t>maintarget_010</t>
  </si>
  <si>
    <t>maintarget_011</t>
  </si>
  <si>
    <t>maintarget_012</t>
  </si>
  <si>
    <t>maintarget_013</t>
  </si>
  <si>
    <t>maintarget_014</t>
  </si>
  <si>
    <t>maintarget_015</t>
  </si>
  <si>
    <t>maintarget_016</t>
  </si>
  <si>
    <t>maintarget_017</t>
  </si>
  <si>
    <t>maintarget_018</t>
  </si>
  <si>
    <t>maintarget_019</t>
  </si>
  <si>
    <t>maintarget_020</t>
  </si>
  <si>
    <t>maintarget_021</t>
  </si>
  <si>
    <t>maintarget_022</t>
  </si>
  <si>
    <t>maintarget_023</t>
  </si>
  <si>
    <t>maintarget_024</t>
  </si>
  <si>
    <t>maintarget_025</t>
  </si>
  <si>
    <t>maintarget_026</t>
  </si>
  <si>
    <t>maintarget_027</t>
  </si>
  <si>
    <t>maintarget_028</t>
  </si>
  <si>
    <t>maintarget_029</t>
  </si>
  <si>
    <t>maintarget_030</t>
  </si>
  <si>
    <t>maintarget_031</t>
  </si>
  <si>
    <t>maintarget_032</t>
  </si>
  <si>
    <t>maintarget_033</t>
  </si>
  <si>
    <t>maintarget_034</t>
  </si>
  <si>
    <t>maintarget_035</t>
  </si>
  <si>
    <t>maintarget_036</t>
  </si>
  <si>
    <t>maintarget_037</t>
  </si>
  <si>
    <t>maintarget_038</t>
  </si>
  <si>
    <t>maintarget_039</t>
  </si>
  <si>
    <t>maintarget_040</t>
  </si>
  <si>
    <t>maintarget_041</t>
  </si>
  <si>
    <t>maintarget_042</t>
  </si>
  <si>
    <t>maintarget_043</t>
  </si>
  <si>
    <t>maintarget_044</t>
  </si>
  <si>
    <t>maintarget_045</t>
  </si>
  <si>
    <t>maintarget_046</t>
  </si>
  <si>
    <t>maintarget_047</t>
  </si>
  <si>
    <t>maintarget_048</t>
  </si>
  <si>
    <t>maintarget_049</t>
  </si>
  <si>
    <t>maintarget_050</t>
  </si>
  <si>
    <t>maintarget_051</t>
  </si>
  <si>
    <t>maintarget_052</t>
  </si>
  <si>
    <t>maintarget_053</t>
  </si>
  <si>
    <t>maintarget_054</t>
  </si>
  <si>
    <t>maintarget_055</t>
  </si>
  <si>
    <t>maintarget_056</t>
  </si>
  <si>
    <t>maintarget_057</t>
  </si>
  <si>
    <t>maintarget_058</t>
  </si>
  <si>
    <t>maintarget_059</t>
  </si>
  <si>
    <t>maintarget_060</t>
  </si>
  <si>
    <t>maintarget_061</t>
  </si>
  <si>
    <t>maintarget_062</t>
  </si>
  <si>
    <t>maintarget_063</t>
  </si>
  <si>
    <t>maintarget_064</t>
  </si>
  <si>
    <t>maintarget_065</t>
  </si>
  <si>
    <t>maintarget_066</t>
  </si>
  <si>
    <t>maintarget_067</t>
  </si>
  <si>
    <t>maintarget_068</t>
  </si>
  <si>
    <t>maintarget_069</t>
  </si>
  <si>
    <t>maintarget_070</t>
  </si>
  <si>
    <t>maintarget_071</t>
  </si>
  <si>
    <t>maintarget_072</t>
  </si>
  <si>
    <t>maintarget_073</t>
  </si>
  <si>
    <t>maintarget_074</t>
  </si>
  <si>
    <t>maintarget_075</t>
  </si>
  <si>
    <t>maintarget_076</t>
  </si>
  <si>
    <t>maintarget_077</t>
  </si>
  <si>
    <t>maintarget_078</t>
  </si>
  <si>
    <t>maintarget_079</t>
  </si>
  <si>
    <t>maintarget_080</t>
  </si>
  <si>
    <t>maintarget_081</t>
  </si>
  <si>
    <t>maintarget_082</t>
  </si>
  <si>
    <t>maintarget_083</t>
  </si>
  <si>
    <t>maintarget_084</t>
  </si>
  <si>
    <t>maintarget_085</t>
  </si>
  <si>
    <t>maintarget_086</t>
  </si>
  <si>
    <t>maintarget_087</t>
  </si>
  <si>
    <t>maintarget_088</t>
  </si>
  <si>
    <t>maintarget_089</t>
  </si>
  <si>
    <t>maintarget_090</t>
  </si>
  <si>
    <t>maintarget_091</t>
  </si>
  <si>
    <t>maintarget_092</t>
  </si>
  <si>
    <t>maintarget_093</t>
  </si>
  <si>
    <t>maintarget_094</t>
  </si>
  <si>
    <t>maintarget_095</t>
  </si>
  <si>
    <t>SKILLDES_50139</t>
  </si>
  <si>
    <t>SKILLDES1_50139</t>
  </si>
  <si>
    <t>SKILLDES_51014</t>
  </si>
  <si>
    <t>SKILLDES1_51014</t>
  </si>
  <si>
    <t>SKILLDES_52002</t>
  </si>
  <si>
    <t>SKILLDES1_52002</t>
  </si>
  <si>
    <t>SKILLDES_52112</t>
  </si>
  <si>
    <t>SKILLDES1_52112</t>
  </si>
  <si>
    <t>SKILLDES_50016</t>
  </si>
  <si>
    <t>SKILLDES1_50016</t>
  </si>
  <si>
    <t>SKILLDES_52110</t>
  </si>
  <si>
    <t>SKILLDES1_52110</t>
  </si>
  <si>
    <t>SKILLDES_59013</t>
  </si>
  <si>
    <t>SKILLDES1_59013</t>
  </si>
  <si>
    <t>SKILLDES_52005</t>
  </si>
  <si>
    <t>SKILLDES1_52005</t>
  </si>
  <si>
    <t>SKILLDES_59209</t>
  </si>
  <si>
    <t>SKILLDES1_59209</t>
  </si>
  <si>
    <t>SKILLDES_51116</t>
  </si>
  <si>
    <t>SKILLDES1_51116</t>
  </si>
  <si>
    <t>SKILLDES_50321</t>
  </si>
  <si>
    <t>SKILLDES1_50321</t>
  </si>
  <si>
    <t>SKILLDES_50211</t>
  </si>
  <si>
    <t>SKILLDES1_50211</t>
  </si>
  <si>
    <t>SKILLDES_50007</t>
  </si>
  <si>
    <t>SKILLDES1_50007</t>
  </si>
  <si>
    <t>SKILLDES_52015</t>
  </si>
  <si>
    <t>SKILLDES1_52015</t>
  </si>
  <si>
    <t>SKILLDES_59014</t>
  </si>
  <si>
    <t>SKILLDES1_59014</t>
  </si>
  <si>
    <t>SKILLDES_50005</t>
  </si>
  <si>
    <t>SKILLDES1_50005</t>
  </si>
  <si>
    <t>SKILLDES_50017</t>
  </si>
  <si>
    <t>SKILLDES1_50017</t>
  </si>
  <si>
    <t>SKILLDES_50120</t>
  </si>
  <si>
    <t>SKILLDES1_50120</t>
  </si>
  <si>
    <t>SKILLDES_50018</t>
  </si>
  <si>
    <t>SKILLDES1_50018</t>
  </si>
  <si>
    <t>SKILLDES_51016</t>
  </si>
  <si>
    <t>SKILLDES1_51016</t>
  </si>
  <si>
    <t>SKILLDES_59015</t>
  </si>
  <si>
    <t>SKILLDES1_59015</t>
  </si>
  <si>
    <t>SKILLDES_50201</t>
  </si>
  <si>
    <t>SKILLDES1_50201</t>
  </si>
  <si>
    <t>SKILLDES_51102</t>
  </si>
  <si>
    <t>SKILLDES1_51102</t>
  </si>
  <si>
    <t>SKILLDES_50022</t>
  </si>
  <si>
    <t>SKILLDES1_50022</t>
  </si>
  <si>
    <t>SKILLDES_50023</t>
  </si>
  <si>
    <t>SKILLDES1_50023</t>
  </si>
  <si>
    <t>SKILLDES_50024</t>
  </si>
  <si>
    <t>SKILLDES1_50024</t>
  </si>
  <si>
    <t>SKILLDES_59051</t>
  </si>
  <si>
    <t>SKILLDES1_59051</t>
  </si>
  <si>
    <t>SKILLDES_60006</t>
  </si>
  <si>
    <t>SKILLDES1_60006</t>
  </si>
  <si>
    <t>SKILLDES_52065</t>
  </si>
  <si>
    <t>SKILLDES1_52065</t>
  </si>
  <si>
    <t>SKILLDES_59213</t>
  </si>
  <si>
    <t>SKILLDES1_59213</t>
  </si>
  <si>
    <t>SKILLDES_59212</t>
  </si>
  <si>
    <t>SKILLDES1_59212</t>
  </si>
  <si>
    <t>SKILLDES_50031</t>
  </si>
  <si>
    <t>SKILLDES1_50031</t>
  </si>
  <si>
    <t>SKILLDES_51006</t>
  </si>
  <si>
    <t>SKILLDES1_51006</t>
  </si>
  <si>
    <t>SKILLDES_59042</t>
  </si>
  <si>
    <t>SKILLDES1_59042</t>
  </si>
  <si>
    <t>SKILLDES_59065</t>
  </si>
  <si>
    <t>SKILLDES1_59065</t>
  </si>
  <si>
    <t>SKILLDES_50032</t>
  </si>
  <si>
    <t>SKILLDES1_50032</t>
  </si>
  <si>
    <t>SKILLDES_50033</t>
  </si>
  <si>
    <t>SKILLDES1_50033</t>
  </si>
  <si>
    <t>SKILLDES_50206</t>
  </si>
  <si>
    <t>SKILLDES1_50206</t>
  </si>
  <si>
    <t>SKILLDES_50217</t>
  </si>
  <si>
    <t>SKILLDES1_50217</t>
  </si>
  <si>
    <t>SKILLDES_50034</t>
  </si>
  <si>
    <t>SKILLDES1_50034</t>
  </si>
  <si>
    <t>SKILLDES_59045</t>
  </si>
  <si>
    <t>SKILLDES1_59045</t>
  </si>
  <si>
    <t>SKILLDES_50202</t>
  </si>
  <si>
    <t>SKILLDES1_50202</t>
  </si>
  <si>
    <t>SKILLDES_52050</t>
  </si>
  <si>
    <t>SKILLDES1_52050</t>
  </si>
  <si>
    <t>SKILLDES1_50208</t>
  </si>
  <si>
    <t>SKILLDES_59066</t>
  </si>
  <si>
    <t>SKILLDES1_59066</t>
  </si>
  <si>
    <t>SKILLDES_50038</t>
  </si>
  <si>
    <t>SKILLDES1_50038</t>
  </si>
  <si>
    <t>SKILLDES_51114</t>
  </si>
  <si>
    <t>SKILLDES1_51114</t>
  </si>
  <si>
    <t>SKILLDES_50122</t>
  </si>
  <si>
    <t>SKILLDES1_50122</t>
  </si>
  <si>
    <t>SKILLDES_50039</t>
  </si>
  <si>
    <t>SKILLDES1_50039</t>
  </si>
  <si>
    <t>SKILLDES_59060</t>
  </si>
  <si>
    <t>SKILLDES1_59060</t>
  </si>
  <si>
    <t>SKILLDES_59061</t>
  </si>
  <si>
    <t>SKILLDES1_59061</t>
  </si>
  <si>
    <t>SKILLDES_50150</t>
  </si>
  <si>
    <t>SKILLDES1_50150</t>
  </si>
  <si>
    <t>SKILLDES_50041</t>
  </si>
  <si>
    <t>SKILLDES1_50041</t>
  </si>
  <si>
    <t>SKILLDES_50118</t>
  </si>
  <si>
    <t>SKILLDES1_50118</t>
  </si>
  <si>
    <t>SKILLDES_50207</t>
  </si>
  <si>
    <t>SKILLDES1_50207</t>
  </si>
  <si>
    <t>SKILLDES_59041</t>
  </si>
  <si>
    <t>SKILLDES1_59041</t>
  </si>
  <si>
    <t>SKILLDES_50123</t>
  </si>
  <si>
    <t>SKILLDES1_50123</t>
  </si>
  <si>
    <t>SKILLDES_50043</t>
  </si>
  <si>
    <t>SKILLDES1_50043</t>
  </si>
  <si>
    <t>SKILLDES_59113</t>
  </si>
  <si>
    <t>SKILLDES1_59113</t>
  </si>
  <si>
    <t>SKILLDES_59006</t>
  </si>
  <si>
    <t>SKILLDES1_59006</t>
  </si>
  <si>
    <t>SKILLDES_50045</t>
  </si>
  <si>
    <t>SKILLDES1_50045</t>
  </si>
  <si>
    <t>SKILLDES_51112</t>
  </si>
  <si>
    <t>SKILLDES1_51112</t>
  </si>
  <si>
    <t>SKILLDES_51018</t>
  </si>
  <si>
    <t>SKILLDES1_51018</t>
  </si>
  <si>
    <t>SKILLDES_59111</t>
  </si>
  <si>
    <t>SKILLDES1_59111</t>
  </si>
  <si>
    <t>SKILLDES_50046</t>
  </si>
  <si>
    <t>SKILLDES1_50046</t>
  </si>
  <si>
    <t>SKILLDES_50156</t>
  </si>
  <si>
    <t>SKILLDES1_50156</t>
  </si>
  <si>
    <t>SKILLDES_50079</t>
  </si>
  <si>
    <t>SKILLDES1_50079</t>
  </si>
  <si>
    <t>SKILLDES_52107</t>
  </si>
  <si>
    <t>SKILLDES1_52107</t>
  </si>
  <si>
    <t>SKILLDES_50157</t>
  </si>
  <si>
    <t>SKILLDES1_50157</t>
  </si>
  <si>
    <t>SKILLDES_59112</t>
  </si>
  <si>
    <t>SKILLDES1_59112</t>
  </si>
  <si>
    <t>SKILLDES_50158</t>
  </si>
  <si>
    <t>SKILLDES1_50158</t>
  </si>
  <si>
    <t>SKILLDES_59068</t>
  </si>
  <si>
    <t>SKILLDES1_59068</t>
  </si>
  <si>
    <t>SKILLDES_50154</t>
  </si>
  <si>
    <t>SKILLDES1_50154</t>
  </si>
  <si>
    <t>SKILLDES_51022</t>
  </si>
  <si>
    <t>SKILLDES1_51022</t>
  </si>
  <si>
    <t>SKILLDES_50212</t>
  </si>
  <si>
    <t>SKILLDES1_50212</t>
  </si>
  <si>
    <t>SKILLDES_52023</t>
  </si>
  <si>
    <t>SKILLDES1_52023</t>
  </si>
  <si>
    <t>SKILLDES_50053</t>
  </si>
  <si>
    <t>SKILLDES1_50053</t>
  </si>
  <si>
    <t>SKILLDES_50160</t>
  </si>
  <si>
    <t>SKILLDES1_50160</t>
  </si>
  <si>
    <t>SKILLDES_59069</t>
  </si>
  <si>
    <t>SKILLDES1_59069</t>
  </si>
  <si>
    <t>SKILLDES_50161</t>
  </si>
  <si>
    <t>SKILLDES1_50161</t>
  </si>
  <si>
    <t>SKILLDES_50162</t>
  </si>
  <si>
    <t>SKILLDES_50410</t>
  </si>
  <si>
    <t>SKILLDES1_50162</t>
  </si>
  <si>
    <t>SKILLDES_50210</t>
  </si>
  <si>
    <t>SKILLDES1_50210</t>
  </si>
  <si>
    <t>SKILLDES_51117</t>
  </si>
  <si>
    <t>SKILLDES1_51117</t>
  </si>
  <si>
    <t>SKILLDES_51058</t>
  </si>
  <si>
    <t>SKILLDES1_51058</t>
  </si>
  <si>
    <t>SKILLDES_50164</t>
  </si>
  <si>
    <t>SKILLDES1_50164</t>
  </si>
  <si>
    <t>SKILLDES_50165</t>
  </si>
  <si>
    <t>SKILLDES1_50165</t>
  </si>
  <si>
    <t>SKILLDES_59072</t>
  </si>
  <si>
    <t>SKILLDES1_59072</t>
  </si>
  <si>
    <t>SKILLDES_51122</t>
  </si>
  <si>
    <t>SKILLDES1_51122</t>
  </si>
  <si>
    <t>SKILL_50489</t>
  </si>
  <si>
    <t>SKILLDES_50489</t>
  </si>
  <si>
    <t>SKILLDES1_50489</t>
  </si>
  <si>
    <t>SKILL_50490</t>
  </si>
  <si>
    <t>SKILLDES_50490</t>
  </si>
  <si>
    <t>SKILLDES1_50490</t>
  </si>
  <si>
    <t>SKILL_52309</t>
  </si>
  <si>
    <t>SKILLDES_52309</t>
  </si>
  <si>
    <t>SKILLDES1_52309</t>
  </si>
  <si>
    <t>SKILLDES_50059</t>
  </si>
  <si>
    <t>SKILLDES1_50059</t>
  </si>
  <si>
    <t>SKILLDES_59105</t>
  </si>
  <si>
    <t>SKILLDES1_59105</t>
  </si>
  <si>
    <t>SKILLDES_52029</t>
  </si>
  <si>
    <t>SKILLDES1_52029</t>
  </si>
  <si>
    <t>SKILLDES_59030</t>
  </si>
  <si>
    <t>SKILLDES1_59030</t>
  </si>
  <si>
    <t>SKILLDES_50064</t>
  </si>
  <si>
    <t>SKILLDES1_50064</t>
  </si>
  <si>
    <t>SKILLDES_59031</t>
  </si>
  <si>
    <t>SKILLDES1_59031</t>
  </si>
  <si>
    <t>SKILLDES_59106</t>
  </si>
  <si>
    <t>SKILLDES1_59106</t>
  </si>
  <si>
    <t>SKILLDES_59054</t>
  </si>
  <si>
    <t>SKILLDES1_59054</t>
  </si>
  <si>
    <t>SKILLDES_59063</t>
  </si>
  <si>
    <t>SKILLDES1_59063</t>
  </si>
  <si>
    <t>SKILLDES_59107</t>
  </si>
  <si>
    <t>SKILLDES1_59107</t>
  </si>
  <si>
    <t>SKILLDES_52113</t>
  </si>
  <si>
    <t>SKILLDES1_52113</t>
  </si>
  <si>
    <t>SKILLDES_59064</t>
  </si>
  <si>
    <t>SKILLDES1_59064</t>
  </si>
  <si>
    <t>SKILLDES_50129</t>
  </si>
  <si>
    <t>SKILLDES1_50129</t>
  </si>
  <si>
    <t>SKILLDES_50083</t>
  </si>
  <si>
    <t>SKILLDES1_50083</t>
  </si>
  <si>
    <t>SKILLDES_51029</t>
  </si>
  <si>
    <t>SKILLDES1_51029</t>
  </si>
  <si>
    <t>SKILLDES_50084</t>
  </si>
  <si>
    <t>SKILLDES1_50084</t>
  </si>
  <si>
    <t>SKILLDES_50167</t>
  </si>
  <si>
    <t>SKILLDES1_50167</t>
  </si>
  <si>
    <t>SKILLDES_50085</t>
  </si>
  <si>
    <t>SKILLDES1_50085</t>
  </si>
  <si>
    <t>SKILLDES_59108</t>
  </si>
  <si>
    <t>SKILLDES1_59108</t>
  </si>
  <si>
    <t>SKILLDES_59074</t>
  </si>
  <si>
    <t>SKILLDES1_59074</t>
  </si>
  <si>
    <t>SKILLDES_50132</t>
  </si>
  <si>
    <t>SKILLDES1_50132</t>
  </si>
  <si>
    <t>SKILLDES_50170</t>
  </si>
  <si>
    <t>SKILLDES1_50170</t>
  </si>
  <si>
    <t>SKILLDES_50089</t>
  </si>
  <si>
    <t>SKILLDES1_50089</t>
  </si>
  <si>
    <t>SKILLDES_50171</t>
  </si>
  <si>
    <t>SKILLDES1_50171</t>
  </si>
  <si>
    <t>SKILLDES_50172</t>
  </si>
  <si>
    <t>SKILLDES1_50172</t>
  </si>
  <si>
    <t>SKILLDES_59109</t>
  </si>
  <si>
    <t>SKILLDES1_59109</t>
  </si>
  <si>
    <t>SKILLDES_50173</t>
  </si>
  <si>
    <t>SKILLDES1_50173</t>
  </si>
  <si>
    <t>SKILLDES_50481</t>
  </si>
  <si>
    <t>SKILLDES1_50481</t>
  </si>
  <si>
    <t>SKILLDES_51307</t>
  </si>
  <si>
    <t>SKILLDES_50174</t>
  </si>
  <si>
    <t>SKILLDES1_50174</t>
  </si>
  <si>
    <t>SKILLDES_50175</t>
  </si>
  <si>
    <t>SKILLDES1_50175</t>
  </si>
  <si>
    <t>SKILLDES_51111</t>
  </si>
  <si>
    <t>SKILLDES1_51111</t>
  </si>
  <si>
    <t>SKILLDES_51062</t>
  </si>
  <si>
    <t>SKILLDES1_51062</t>
  </si>
  <si>
    <t>SKILLDES_50148</t>
  </si>
  <si>
    <t>SKILLDES1_50148</t>
  </si>
  <si>
    <t>SKILLDES_50147</t>
  </si>
  <si>
    <t>SKILLDES1_50147</t>
  </si>
  <si>
    <t>SKILLDES_51052</t>
  </si>
  <si>
    <t>SKILLDES1_51052</t>
  </si>
  <si>
    <t>SKILLDES_51103</t>
  </si>
  <si>
    <t>SKILLDES1_51103</t>
  </si>
  <si>
    <t>SKILLDES_50176</t>
  </si>
  <si>
    <t>SKILLDES1_50176</t>
  </si>
  <si>
    <t>SKILLDES_50177</t>
  </si>
  <si>
    <t>SKILLDES1_50177</t>
  </si>
  <si>
    <t>SKILLDES_52116</t>
  </si>
  <si>
    <t>SKILLDES1_52116</t>
  </si>
  <si>
    <t>SKILLDES_51063</t>
  </si>
  <si>
    <t>SKILLDES1_51063</t>
  </si>
  <si>
    <t>SKILLDES_50178</t>
  </si>
  <si>
    <t>SKILLDES1_50178</t>
  </si>
  <si>
    <t>SKILLDES_50179</t>
  </si>
  <si>
    <t>SKILLDES1_50179</t>
  </si>
  <si>
    <t>SKILLDES_51065</t>
  </si>
  <si>
    <t>SKILLDES1_51065</t>
  </si>
  <si>
    <t>SKILLDES_59110</t>
  </si>
  <si>
    <t>SKILLDES1_59110</t>
  </si>
  <si>
    <t>SKILLDES_50105</t>
  </si>
  <si>
    <t>SKILLDES1_50105</t>
  </si>
  <si>
    <t>SKILLDES_50107</t>
  </si>
  <si>
    <t>SKILLDES1_50107</t>
  </si>
  <si>
    <t>SKILLDES_51118</t>
  </si>
  <si>
    <t>SKILLDES1_51118</t>
  </si>
  <si>
    <t>SKILLDES_50108</t>
  </si>
  <si>
    <t>SKILLDES1_50108</t>
  </si>
  <si>
    <t>SKILLDES_50111</t>
  </si>
  <si>
    <t>SKILLDES1_50111</t>
  </si>
  <si>
    <t>SKILLDES_50109</t>
  </si>
  <si>
    <t>SKILLDES1_50109</t>
  </si>
  <si>
    <t>SKILLDES_50110</t>
  </si>
  <si>
    <t>SKILLDES1_50110</t>
  </si>
  <si>
    <t>SKILLDES_51104</t>
  </si>
  <si>
    <t>SKILLDES1_51104</t>
  </si>
  <si>
    <t>SKILLDES_59039</t>
  </si>
  <si>
    <t>SKILLDES1_59039</t>
  </si>
  <si>
    <t>SKILLDES_59244</t>
    <phoneticPr fontId="15" type="noConversion"/>
  </si>
  <si>
    <t>SKILLDES_50115</t>
  </si>
  <si>
    <t>SKILLDES1_50115</t>
  </si>
  <si>
    <t>SKILLDES_59082</t>
  </si>
  <si>
    <t>SKILLDES1_59082</t>
  </si>
  <si>
    <t>SKILLDES1_59245</t>
    <phoneticPr fontId="15" type="noConversion"/>
  </si>
  <si>
    <t>SKILLDES_59246</t>
    <phoneticPr fontId="15" type="noConversion"/>
  </si>
  <si>
    <t>SKILLDES1_59246</t>
    <phoneticPr fontId="15" type="noConversion"/>
  </si>
  <si>
    <t>SKILL_50301</t>
  </si>
  <si>
    <t>SKILLDES_50301</t>
  </si>
  <si>
    <t>SKILLDES1_50301</t>
  </si>
  <si>
    <t>SKILL_50314</t>
  </si>
  <si>
    <t>SKILLDES_50314</t>
  </si>
  <si>
    <t>SKILLDES1_50314</t>
  </si>
  <si>
    <t>SKILL_50303</t>
  </si>
  <si>
    <t>SKILLDES_50303</t>
  </si>
  <si>
    <t>SKILLDES1_50303</t>
  </si>
  <si>
    <t>SKILLDES_59207</t>
  </si>
  <si>
    <t>SKILLDES1_59207</t>
  </si>
  <si>
    <t>SKILL_50304</t>
  </si>
  <si>
    <t>SKILLDES_50304</t>
  </si>
  <si>
    <t>SKILLDES1_50304</t>
  </si>
  <si>
    <t>SKILL_52204</t>
  </si>
  <si>
    <t>SKILLDES_52204</t>
  </si>
  <si>
    <t>SKILLDES1_52204</t>
  </si>
  <si>
    <t>SKILL_59201</t>
  </si>
  <si>
    <t>SKILLDES_59201</t>
  </si>
  <si>
    <t>SKILLDES1_59201</t>
  </si>
  <si>
    <t>SKILL_50315</t>
  </si>
  <si>
    <t>SKILLDES_50315</t>
  </si>
  <si>
    <t>SKILLDES1_50315</t>
  </si>
  <si>
    <t>SKILL_50305</t>
  </si>
  <si>
    <t>SKILLDES_50305</t>
  </si>
  <si>
    <t>SKILLDES1_50305</t>
  </si>
  <si>
    <t>SKILL_51202</t>
  </si>
  <si>
    <t>SKILL_50306</t>
  </si>
  <si>
    <t>SKILLDES_50306</t>
  </si>
  <si>
    <t>SKILLDES1_50306</t>
  </si>
  <si>
    <t>SKILL_50317</t>
  </si>
  <si>
    <t>SKILLDES_50317</t>
  </si>
  <si>
    <t>SKILLDES1_50317</t>
  </si>
  <si>
    <t>SKILL_50318</t>
  </si>
  <si>
    <t>SKILLDES_50318</t>
  </si>
  <si>
    <t>SKILLDES1_50318</t>
  </si>
  <si>
    <t>SKILL_50478</t>
  </si>
  <si>
    <t>SKILLDES_50478</t>
  </si>
  <si>
    <t>SKILLDES1_50478</t>
  </si>
  <si>
    <t>SKILL_50308</t>
  </si>
  <si>
    <t>SKILLDES_50308</t>
  </si>
  <si>
    <t>SKILLDES1_50308</t>
  </si>
  <si>
    <t>SKILL_50307</t>
  </si>
  <si>
    <t>SKILLDES_50307</t>
  </si>
  <si>
    <t>SKILLDES1_50307</t>
  </si>
  <si>
    <t>SKILL_59203</t>
  </si>
  <si>
    <t>SKILLDES_59203</t>
  </si>
  <si>
    <t>SKILLDES1_59203</t>
  </si>
  <si>
    <t>SKILL_59204</t>
  </si>
  <si>
    <t>SKILLDES_59204</t>
  </si>
  <si>
    <t>SKILLDES1_59204</t>
  </si>
  <si>
    <t>SKILL_50319</t>
  </si>
  <si>
    <t>SKILLDES_50319</t>
  </si>
  <si>
    <t>SKILLDES1_50319</t>
  </si>
  <si>
    <t>SKILL_51206</t>
  </si>
  <si>
    <t>SKILLDES_51206</t>
  </si>
  <si>
    <t>SKILLDES1_51206</t>
  </si>
  <si>
    <t>SKILL_50312</t>
  </si>
  <si>
    <t>SKILLDES_50312</t>
  </si>
  <si>
    <t>SKILLDES1_50312</t>
  </si>
  <si>
    <t>SKILL_59205</t>
  </si>
  <si>
    <t>SKILLDES_59205</t>
  </si>
  <si>
    <t>SKILLDES1_59205</t>
  </si>
  <si>
    <t>SKILL_59206</t>
  </si>
  <si>
    <t>SKILLDES_59206</t>
  </si>
  <si>
    <t>SKILLDES1_59206</t>
  </si>
  <si>
    <t>SKILL_50320</t>
  </si>
  <si>
    <t>SKILLDES_50320</t>
  </si>
  <si>
    <t>SKILLDES1_50320</t>
  </si>
  <si>
    <t>SKILL_50411</t>
  </si>
  <si>
    <t>SKILLDES_50411</t>
  </si>
  <si>
    <t>SKILLDES1_50411</t>
  </si>
  <si>
    <t>SKILL_50412</t>
  </si>
  <si>
    <t>SKILLDES_50412</t>
  </si>
  <si>
    <t>SKILLDES1_50412</t>
  </si>
  <si>
    <t>SKILL_59208</t>
  </si>
  <si>
    <t>SKILLDES_59208</t>
  </si>
  <si>
    <t>SKILLDES1_59208</t>
  </si>
  <si>
    <t>SKILL_50413</t>
  </si>
  <si>
    <t>SKILLDES_50413</t>
  </si>
  <si>
    <t>SKILL_50044</t>
  </si>
  <si>
    <t>SKILL_50134</t>
  </si>
  <si>
    <t>SKILL_51321</t>
    <phoneticPr fontId="15" type="noConversion"/>
  </si>
  <si>
    <t>SKILLDES1_50500</t>
    <phoneticPr fontId="15" type="noConversion"/>
  </si>
  <si>
    <t>SKILL_59241</t>
    <phoneticPr fontId="15" type="noConversion"/>
  </si>
  <si>
    <t>SKILLDES_59241</t>
    <phoneticPr fontId="15" type="noConversion"/>
  </si>
  <si>
    <t>SKILLDES1_59241</t>
    <phoneticPr fontId="15" type="noConversion"/>
  </si>
  <si>
    <t>SKILLDES1_59229</t>
    <phoneticPr fontId="15" type="noConversion"/>
  </si>
  <si>
    <t>SKILL_50505</t>
    <phoneticPr fontId="15" type="noConversion"/>
  </si>
  <si>
    <t>SKILL_59239</t>
    <phoneticPr fontId="15" type="noConversion"/>
  </si>
  <si>
    <t>SKILLDES_59239</t>
    <phoneticPr fontId="15" type="noConversion"/>
  </si>
  <si>
    <t>SKILLDES1_59239</t>
    <phoneticPr fontId="15" type="noConversion"/>
  </si>
  <si>
    <t>SKILL_50506</t>
    <phoneticPr fontId="15" type="noConversion"/>
  </si>
  <si>
    <t>SKILLDES_50506</t>
    <phoneticPr fontId="15" type="noConversion"/>
  </si>
  <si>
    <t>SKILLDES1_50506</t>
    <phoneticPr fontId="15" type="noConversion"/>
  </si>
  <si>
    <t>SKILLDES1_50507</t>
    <phoneticPr fontId="15" type="noConversion"/>
  </si>
  <si>
    <t>SKILL_50509</t>
    <phoneticPr fontId="15" type="noConversion"/>
  </si>
  <si>
    <t>SKILLDES1_59231</t>
    <phoneticPr fontId="15" type="noConversion"/>
  </si>
  <si>
    <t>SKILLDES1_59234</t>
    <phoneticPr fontId="15" type="noConversion"/>
  </si>
  <si>
    <t>SKILL_59240</t>
    <phoneticPr fontId="15" type="noConversion"/>
  </si>
  <si>
    <t>SKILLDES_59240</t>
    <phoneticPr fontId="15" type="noConversion"/>
  </si>
  <si>
    <t>SKILLDES1_59240</t>
    <phoneticPr fontId="15" type="noConversion"/>
  </si>
  <si>
    <t>SKILLDES1_59237</t>
    <phoneticPr fontId="15" type="noConversion"/>
  </si>
  <si>
    <t>SKILLDES_50455</t>
  </si>
  <si>
    <t>SKILLDES1_50455</t>
  </si>
  <si>
    <t>SKILLDES1_50458</t>
  </si>
  <si>
    <t>SKILLDES_50459</t>
  </si>
  <si>
    <t>SKILLDES1_50459</t>
  </si>
  <si>
    <t>SKILL_50460</t>
  </si>
  <si>
    <t>SKILLDES_50460</t>
  </si>
  <si>
    <t>SKILLDES1_50460</t>
  </si>
  <si>
    <t>SKILL_50461</t>
  </si>
  <si>
    <t>SKILLDES_50461</t>
  </si>
  <si>
    <t>SKILLDES1_50461</t>
  </si>
  <si>
    <t>SKILL_50462</t>
  </si>
  <si>
    <t>SKILLDES_50462</t>
  </si>
  <si>
    <t>SKILLDES1_50462</t>
  </si>
  <si>
    <t>SKILL_59217</t>
  </si>
  <si>
    <t>SKILLDES_59217</t>
  </si>
  <si>
    <t>SKILLDES1_59217</t>
  </si>
  <si>
    <t>SKILL_50465</t>
  </si>
  <si>
    <t>SKILLDES_50465</t>
  </si>
  <si>
    <t>SKILLDES1_50465</t>
  </si>
  <si>
    <t>SKILL_50466</t>
  </si>
  <si>
    <t>SKILLDES_50466</t>
  </si>
  <si>
    <t>SKILLDES1_50466</t>
  </si>
  <si>
    <t>SKILL_59216</t>
  </si>
  <si>
    <t>SKILLDES_59216</t>
  </si>
  <si>
    <t>SKILLDES1_59216</t>
  </si>
  <si>
    <t>SKILL_50454</t>
  </si>
  <si>
    <t>SKILLDES_50454</t>
  </si>
  <si>
    <t>SKILLDES1_50454</t>
  </si>
  <si>
    <t>SKILL_50468</t>
  </si>
  <si>
    <t>SKILLDES_50468</t>
  </si>
  <si>
    <t>SKILLDES1_50468</t>
  </si>
  <si>
    <t>SKILL_50469</t>
  </si>
  <si>
    <t>SKILLDES_50469</t>
  </si>
  <si>
    <t>SKILLDES1_50469</t>
  </si>
  <si>
    <t>SKILL_59218</t>
  </si>
  <si>
    <t>SKILLDES_59218</t>
  </si>
  <si>
    <t>SKILLDES1_59218</t>
  </si>
  <si>
    <t>SKILL_59219</t>
  </si>
  <si>
    <t>SKILLDES_59219</t>
  </si>
  <si>
    <t>SKILLDES1_59219</t>
  </si>
  <si>
    <t>SKILL_59220</t>
  </si>
  <si>
    <t>SKILLDES_59220</t>
  </si>
  <si>
    <t>SKILLDES1_59220</t>
  </si>
  <si>
    <t>SKILL_59221</t>
  </si>
  <si>
    <t>SKILLDES_59221</t>
  </si>
  <si>
    <t>SKILLDES1_59221</t>
  </si>
  <si>
    <t>SKILLDES_50450</t>
  </si>
  <si>
    <t>SKILLDES1_50450</t>
  </si>
  <si>
    <t>SKILLDES_50451</t>
  </si>
  <si>
    <t>SKILLDES1_50451</t>
  </si>
  <si>
    <t>SKILLDES_50452</t>
  </si>
  <si>
    <t>SKILLDES1_50452</t>
  </si>
  <si>
    <t>SKILLDES_50453</t>
  </si>
  <si>
    <t>SKILLDES1_50453</t>
  </si>
  <si>
    <t>SKILLDES_50138</t>
  </si>
  <si>
    <t>SKILLDES1_50138</t>
  </si>
  <si>
    <t>SKILLDES_51119</t>
  </si>
  <si>
    <t>SKILLDES1_51119</t>
  </si>
  <si>
    <t>SKILLDES_50135</t>
  </si>
  <si>
    <t>SKILLDES1_50135</t>
  </si>
  <si>
    <t>SKILLDES_59059</t>
  </si>
  <si>
    <t>SKILLDES1_59059</t>
  </si>
  <si>
    <t>SKILLDES_6011</t>
  </si>
  <si>
    <t>SKILLDES_6012</t>
  </si>
  <si>
    <t>SKILLDES_6013</t>
  </si>
  <si>
    <t>SKILLDES_6014</t>
  </si>
  <si>
    <t>SKILLDES_6021</t>
  </si>
  <si>
    <t>SKILLDES_6022</t>
  </si>
  <si>
    <t>SKILLDES_6023</t>
  </si>
  <si>
    <t>SKILLDES_6024</t>
  </si>
  <si>
    <t>SKILLDES_6031</t>
  </si>
  <si>
    <t>SKILLDES_6032</t>
  </si>
  <si>
    <t>SKILLDES_6033</t>
  </si>
  <si>
    <t>SKILLDES_6034</t>
  </si>
  <si>
    <t>SKILLDES_6041</t>
  </si>
  <si>
    <t>SKILLDES_6042</t>
  </si>
  <si>
    <t>SKILLDES_6043</t>
  </si>
  <si>
    <t>SKILLDES_6044</t>
  </si>
  <si>
    <t>SKILLDES_6051</t>
  </si>
  <si>
    <t>SKILLDES_6052</t>
  </si>
  <si>
    <t>SKILLDES_6053</t>
  </si>
  <si>
    <t>SKILLDES_6054</t>
  </si>
  <si>
    <t>SKILLDES_6061</t>
  </si>
  <si>
    <t>SKILLDES_6062</t>
  </si>
  <si>
    <t>SKILLDES_6063</t>
  </si>
  <si>
    <t>SKILLDES_6064</t>
  </si>
  <si>
    <t>SKILLDES_6071</t>
  </si>
  <si>
    <t>SKILLDES_6072</t>
  </si>
  <si>
    <t>SKILLDES_6073</t>
  </si>
  <si>
    <t>SKILLDES_6074</t>
  </si>
  <si>
    <t>SKILLDES_59999</t>
  </si>
  <si>
    <t>SKILLDES_59998</t>
  </si>
  <si>
    <t>SKILLDES_59997</t>
  </si>
  <si>
    <t>SKILLDES_59996</t>
  </si>
  <si>
    <t>SKILLDES1_59999</t>
  </si>
  <si>
    <t>SKILLDES1_59998</t>
  </si>
  <si>
    <t>SKILLDES1_59997</t>
  </si>
  <si>
    <t>SKILLDES1_59996</t>
  </si>
  <si>
    <t>SKILL_59999</t>
  </si>
  <si>
    <t>SKILL_59998</t>
  </si>
  <si>
    <t>SKILL_59997</t>
  </si>
  <si>
    <t>SKILL_59996</t>
  </si>
  <si>
    <t>SKILLDES_41001</t>
  </si>
  <si>
    <t>SKILLDES1_41001</t>
  </si>
  <si>
    <t>SKILLDES_41002</t>
  </si>
  <si>
    <t>SKILLDES1_41002</t>
  </si>
  <si>
    <t>SKILLDES_41003</t>
  </si>
  <si>
    <t>SKILLDES1_41003</t>
  </si>
  <si>
    <t>SKILLDES_41004</t>
  </si>
  <si>
    <t>SKILLDES1_41004</t>
  </si>
  <si>
    <t>SKILLDES_41005</t>
  </si>
  <si>
    <t>SKILLDES1_41005</t>
  </si>
  <si>
    <t>SKILLDES_41006</t>
  </si>
  <si>
    <t>SKILLDES1_41006</t>
  </si>
  <si>
    <t>SKILLDES_41007</t>
  </si>
  <si>
    <t>SKILLDES1_41007</t>
  </si>
  <si>
    <t>SKILLDES_42001</t>
  </si>
  <si>
    <t>SKILLDES1_42001</t>
  </si>
  <si>
    <t>SKILLDES_42002</t>
  </si>
  <si>
    <t>SKILLDES1_42002</t>
  </si>
  <si>
    <t>SKILLDES_42003</t>
  </si>
  <si>
    <t>SKILLDES1_42003</t>
  </si>
  <si>
    <t>SKILLDES_420031</t>
  </si>
  <si>
    <t>SKILLDES1_420031</t>
  </si>
  <si>
    <t>SKILLDES_42004</t>
  </si>
  <si>
    <t>SKILLDES1_42004</t>
  </si>
  <si>
    <t>SKILLDES_420041</t>
  </si>
  <si>
    <t>SKILLDES1_420041</t>
  </si>
  <si>
    <t>SKILLDES_42005</t>
  </si>
  <si>
    <t>SKILLDES1_42005</t>
  </si>
  <si>
    <t>SKILLDES_42006</t>
  </si>
  <si>
    <t>SKILLDES1_42006</t>
  </si>
  <si>
    <t>SKILLDES_43001</t>
  </si>
  <si>
    <t>SKILLDES1_43001</t>
  </si>
  <si>
    <t>SKILLDES_43002</t>
  </si>
  <si>
    <t>SKILLDES1_43002</t>
  </si>
  <si>
    <t>SKILLDES_430021</t>
  </si>
  <si>
    <t>SKILLDES1_430021</t>
  </si>
  <si>
    <t>SKILLDES_43003</t>
  </si>
  <si>
    <t>SKILLDES1_43003</t>
  </si>
  <si>
    <t>SKILLDES_430031</t>
  </si>
  <si>
    <t>SKILLDES1_430031</t>
  </si>
  <si>
    <t>SKILLDES_43004</t>
  </si>
  <si>
    <t>SKILLDES1_43004</t>
  </si>
  <si>
    <t>SKILLDES_430041</t>
  </si>
  <si>
    <t>SKILLDES1_430041</t>
  </si>
  <si>
    <t>SKILLDES_43005</t>
  </si>
  <si>
    <t>SKILLDES1_43005</t>
  </si>
  <si>
    <t>SKILLDES_44001</t>
  </si>
  <si>
    <t>SKILLDES1_44001</t>
  </si>
  <si>
    <t>SKILLDES_44002</t>
  </si>
  <si>
    <t>SKILLDES1_44002</t>
  </si>
  <si>
    <t>SKILLDES_44003</t>
  </si>
  <si>
    <t>SKILLDES1_44003</t>
  </si>
  <si>
    <t>SKILLDES_44004</t>
  </si>
  <si>
    <t>SKILLDES1_44004</t>
  </si>
  <si>
    <t>SKILLDES_44005</t>
  </si>
  <si>
    <t>SKILLDES1_44005</t>
  </si>
  <si>
    <t>SKILLDES_45001</t>
  </si>
  <si>
    <t>SKILLDES1_45001</t>
  </si>
  <si>
    <t>SKILLDES_45002</t>
  </si>
  <si>
    <t>SKILLDES1_45002</t>
  </si>
  <si>
    <t>SKILLDES_45003</t>
  </si>
  <si>
    <t>SKILLDES1_45003</t>
  </si>
  <si>
    <t>SKILLDES_45004</t>
  </si>
  <si>
    <t>SKILLDES1_45004</t>
  </si>
  <si>
    <t>SKILLDES_450021</t>
  </si>
  <si>
    <t>SKILLDES1_450021</t>
  </si>
  <si>
    <t>SKILLDES_450031</t>
  </si>
  <si>
    <t>SKILLDES1_450031</t>
  </si>
  <si>
    <t>SKILLDES_450041</t>
  </si>
  <si>
    <t>SKILLDES1_450041</t>
  </si>
  <si>
    <t>SKILLDES_450042</t>
  </si>
  <si>
    <t>SKILLDES1_450042</t>
  </si>
  <si>
    <t>SKILLDES_45005</t>
  </si>
  <si>
    <t>SKILLDES1_45005</t>
  </si>
  <si>
    <t>ENAME_101</t>
  </si>
  <si>
    <t>ENAME_102</t>
  </si>
  <si>
    <t>ENAME_103</t>
  </si>
  <si>
    <t>ENAME_104</t>
  </si>
  <si>
    <t>ENAME_105</t>
  </si>
  <si>
    <t>ENAME_106</t>
  </si>
  <si>
    <t>ENAME_107</t>
  </si>
  <si>
    <t>ENAME_201</t>
  </si>
  <si>
    <t>ENAME_202</t>
  </si>
  <si>
    <t>ENAME_203</t>
  </si>
  <si>
    <t>ENAME_204</t>
  </si>
  <si>
    <t>ENAME_205</t>
  </si>
  <si>
    <t>ENAME_206</t>
  </si>
  <si>
    <t>ENAME_207</t>
  </si>
  <si>
    <t>ENAME_301</t>
  </si>
  <si>
    <t>ENAME_302</t>
  </si>
  <si>
    <t>ENAME_303</t>
  </si>
  <si>
    <t>ENAME_304</t>
  </si>
  <si>
    <t>ENAME_305</t>
  </si>
  <si>
    <t>ENAME_306</t>
  </si>
  <si>
    <t>ENAME_307</t>
  </si>
  <si>
    <t>ENAME_401</t>
  </si>
  <si>
    <t>ENAME_402</t>
  </si>
  <si>
    <t>ENAME_403</t>
  </si>
  <si>
    <t>ENAME_404</t>
  </si>
  <si>
    <t>ENAME_405</t>
  </si>
  <si>
    <t>ENAME_406</t>
  </si>
  <si>
    <t>ENAME_407</t>
  </si>
  <si>
    <t>ENAME_501</t>
  </si>
  <si>
    <t>ENAME_502</t>
  </si>
  <si>
    <t>ENAME_503</t>
  </si>
  <si>
    <t>ENAME_504</t>
  </si>
  <si>
    <t>ENAME_505</t>
  </si>
  <si>
    <t>ENAME_506</t>
  </si>
  <si>
    <t>ENAME_507</t>
  </si>
  <si>
    <t>ENAME_601</t>
  </si>
  <si>
    <t>ENAME_602</t>
  </si>
  <si>
    <t>ENAME_603</t>
  </si>
  <si>
    <t>ENAME_604</t>
  </si>
  <si>
    <t>ENAME_605</t>
  </si>
  <si>
    <t>ENAME_606</t>
  </si>
  <si>
    <t>ENAME_607</t>
  </si>
  <si>
    <t>ENAME_701</t>
  </si>
  <si>
    <t>ENAME_702</t>
  </si>
  <si>
    <t>ENAME_703</t>
  </si>
  <si>
    <t>ENAME_704</t>
  </si>
  <si>
    <t>ENAME_705</t>
  </si>
  <si>
    <t>ENAME_706</t>
  </si>
  <si>
    <t>ENAME_707</t>
  </si>
  <si>
    <t>ENAME_801</t>
  </si>
  <si>
    <t>ENAME_802</t>
  </si>
  <si>
    <t>ENAME_803</t>
  </si>
  <si>
    <t>ENAME_804</t>
  </si>
  <si>
    <t>ENAME_805</t>
  </si>
  <si>
    <t>ENAME_806</t>
  </si>
  <si>
    <t>ENAME_807</t>
  </si>
  <si>
    <t>ENAME_907</t>
  </si>
  <si>
    <t>TUJIAN_SHOW_1</t>
  </si>
  <si>
    <t>TUJIAN_SHOW_2</t>
  </si>
  <si>
    <t>GUILDMAPNAME_1</t>
  </si>
  <si>
    <t>GUILDMAPNAME_2</t>
  </si>
  <si>
    <t>GUILDMAPNAME_3</t>
  </si>
  <si>
    <t>GUILDMAPNAME_4</t>
  </si>
  <si>
    <t>GUILDMAPNAME_5</t>
  </si>
  <si>
    <t>GUILDMAPNAME_6</t>
  </si>
  <si>
    <t>GUILDMAPNAME_7</t>
  </si>
  <si>
    <t>GUILDMAPNAME_8</t>
  </si>
  <si>
    <t>GUILDMAPNAME_9</t>
  </si>
  <si>
    <t>GUILDMAPNAME_10</t>
  </si>
  <si>
    <t>GUILDMAPNAME_11</t>
  </si>
  <si>
    <t>GUILDMAPNAME_12</t>
  </si>
  <si>
    <t>GUILDMAPNAME_13</t>
  </si>
  <si>
    <t>GUILDMAPNAME_14</t>
  </si>
  <si>
    <t>GUILDMAPNAME_15</t>
  </si>
  <si>
    <t>GUILDMAPNAME_16</t>
  </si>
  <si>
    <t>GUILDMAPNAME_17</t>
  </si>
  <si>
    <t>GUILDMAPNAME_18</t>
  </si>
  <si>
    <t>GUILDMAPNAME_19</t>
  </si>
  <si>
    <t>GUILDMAPNAME_20</t>
  </si>
  <si>
    <t>GUILDMAPNAME_21</t>
  </si>
  <si>
    <t>GUILDMAPNAME_22</t>
  </si>
  <si>
    <t>GUILDMAPNAME_23</t>
  </si>
  <si>
    <t>GUILDMAPNAME_24</t>
  </si>
  <si>
    <t>GUILDMAPNAME_25</t>
  </si>
  <si>
    <t>GUILDMAPNAME_26</t>
  </si>
  <si>
    <t>GUILDMAPNAME_27</t>
  </si>
  <si>
    <t>GUILDMAPNAME_28</t>
  </si>
  <si>
    <t>GUILDMAPNAME_29</t>
  </si>
  <si>
    <t>GUILDMAPNAME_30</t>
  </si>
  <si>
    <t>GUILDMAPNAME_31</t>
  </si>
  <si>
    <t>GUILDMAPNAME_32</t>
  </si>
  <si>
    <t>GUILDMAPNAME_33</t>
  </si>
  <si>
    <t>GUILDMAPNAME_34</t>
  </si>
  <si>
    <t>GUILDMAPNAME_35</t>
  </si>
  <si>
    <t>GUILDMAPNAME_36</t>
  </si>
  <si>
    <t>GUILDMAPNAME_37</t>
  </si>
  <si>
    <t>GUILDMAPNAME_38</t>
  </si>
  <si>
    <t>GUILDMAPNAME_39</t>
  </si>
  <si>
    <t>GUILDMAPNAME_40</t>
  </si>
  <si>
    <t>GUILDMAPNAME_41</t>
  </si>
  <si>
    <t>GUILDMAPNAME_42</t>
  </si>
  <si>
    <t>GUILDMAPNAME_43</t>
  </si>
  <si>
    <t>GUILDMAPNAME_44</t>
  </si>
  <si>
    <t>GUILDMAPNAME_45</t>
  </si>
  <si>
    <t>GUILDMAPNAME_46</t>
  </si>
  <si>
    <t>GUILDMAPNAME_47</t>
  </si>
  <si>
    <t>GUILDMAPNAME_48</t>
  </si>
  <si>
    <t>GUILDMAPNAME_49</t>
  </si>
  <si>
    <t>GUILDMAPNAME_50</t>
  </si>
  <si>
    <t>GUILDMAPNAME_51</t>
  </si>
  <si>
    <t>GUILDMAPNAME_52</t>
  </si>
  <si>
    <t>GUILDMAPNAME_53</t>
  </si>
  <si>
    <t>GUILDMAPNAME_54</t>
  </si>
  <si>
    <t>GUILDMAPNAME_55</t>
  </si>
  <si>
    <t>GUILDMAPNAME_56</t>
  </si>
  <si>
    <t>GUILDMAPNAME_57</t>
  </si>
  <si>
    <t>GUILDMAPNAME_58</t>
  </si>
  <si>
    <t>GUILDMAPNAME_59</t>
  </si>
  <si>
    <t>GUILDMAPNAME_60</t>
  </si>
  <si>
    <t>GUILDMAPNAME_61</t>
  </si>
  <si>
    <t>GUILDMAPNAME_62</t>
  </si>
  <si>
    <t>GUILDMAPNAME_63</t>
  </si>
  <si>
    <t>GUILDMAPNAME_64</t>
  </si>
  <si>
    <t>GUILDMAPNAME_65</t>
  </si>
  <si>
    <t>GUILDMAPNAME_66</t>
  </si>
  <si>
    <t>GUILDMAPNAME_67</t>
  </si>
  <si>
    <t>GUILDMAPNAME_68</t>
  </si>
  <si>
    <t>GUILDMAPNAME_69</t>
  </si>
  <si>
    <t>GUILDMAPNAME_70</t>
  </si>
  <si>
    <t>GUILDMAPNAME_71</t>
  </si>
  <si>
    <t>GUILDMAPNAME_72</t>
  </si>
  <si>
    <t>GUILDMAPNAME_73</t>
  </si>
  <si>
    <t>GUILDMAPNAME_74</t>
  </si>
  <si>
    <t>GUILDMAPNAME_78</t>
  </si>
  <si>
    <t>GUILDMAPNAME_79</t>
  </si>
  <si>
    <t>GUILDMAPNAME_80</t>
  </si>
  <si>
    <t>GUILDMAPNAME_81</t>
  </si>
  <si>
    <t>GUILDMAPNAME_82</t>
  </si>
  <si>
    <t>GUILDMAPNAME_83</t>
  </si>
  <si>
    <t>GUILDMAPNAME_3601</t>
  </si>
  <si>
    <t>GUILDMAPNAME_98</t>
  </si>
  <si>
    <t>GUILDMAPNAME_100</t>
  </si>
  <si>
    <t>GUILDMAPNAME_101</t>
  </si>
  <si>
    <t>GUILDMAPNAME_102</t>
  </si>
  <si>
    <t>GUILDMAPNAME_103</t>
  </si>
  <si>
    <t>GUILDMAPNAME_104</t>
  </si>
  <si>
    <t>GUILDMAPNAME_105</t>
  </si>
  <si>
    <t>GUILDMAPNAME_106</t>
  </si>
  <si>
    <t>GUILDMAPNAME_107</t>
  </si>
  <si>
    <t>GUILDMAPNAME_108</t>
  </si>
  <si>
    <t>GUILDMAPNAME_109</t>
  </si>
  <si>
    <t>GUILDMAPNAME_110</t>
  </si>
  <si>
    <t>GUILDMAPNAME_111</t>
  </si>
  <si>
    <t>GUILDMAPNAME_112</t>
  </si>
  <si>
    <t>GUILDMAPNAME_113</t>
  </si>
  <si>
    <t>GUILDMAPNAME_114</t>
  </si>
  <si>
    <t>GUILDMAPNAME_115</t>
  </si>
  <si>
    <t>GUILDMAPNAME_116</t>
  </si>
  <si>
    <t>GUILDMAPNAME_117</t>
  </si>
  <si>
    <t>GUILDMAPNAME_118</t>
  </si>
  <si>
    <t>GUILDMAPNAME_119</t>
  </si>
  <si>
    <t>GUILDMAPNAME_120</t>
  </si>
  <si>
    <t>GUILDMAPNAME_401</t>
  </si>
  <si>
    <t>GUILDMAPNAME_402</t>
  </si>
  <si>
    <t>GUILDMAPNAME_2001</t>
  </si>
  <si>
    <t>GUILDMAPNAME_2002</t>
  </si>
  <si>
    <t>GUILDMAPNAME_2003</t>
  </si>
  <si>
    <t>GUILDMAPNAME_2004</t>
  </si>
  <si>
    <t>GUILDMAPNAME_2101</t>
  </si>
  <si>
    <t>GUILDMAPNAME_2102</t>
  </si>
  <si>
    <t>GUILDMAPNAME_2103</t>
  </si>
  <si>
    <t>GUILDMAPNAME_2104</t>
  </si>
  <si>
    <t>GUILDMAPNAME_2105</t>
  </si>
  <si>
    <t>GUILDMAPNAME_2106</t>
  </si>
  <si>
    <t>GUILDMAPNAME_2107</t>
  </si>
  <si>
    <t>GUILDMAPNAME_2108</t>
  </si>
  <si>
    <t>GUILDMAPNAME_2109</t>
  </si>
  <si>
    <t>GUILDMAPNAME_2110</t>
  </si>
  <si>
    <t>GUILDMAPNAME_2111</t>
  </si>
  <si>
    <t>GUILDMAPNAME_2112</t>
  </si>
  <si>
    <t>GUILDMAPNAME_2113</t>
  </si>
  <si>
    <t>GUILDMAPNAME_2114</t>
  </si>
  <si>
    <t>GUILDMAPNAME_2115</t>
  </si>
  <si>
    <t>GUILDMAPNAME_2116</t>
  </si>
  <si>
    <t>GUILDMAPNAME_2117</t>
  </si>
  <si>
    <t>GUILDMAPNAME_2118</t>
  </si>
  <si>
    <t>GUILDMAPNAME_2119</t>
  </si>
  <si>
    <t>GUILDMAPNAME_2120</t>
  </si>
  <si>
    <t>GUILDMAPNAME_2121</t>
  </si>
  <si>
    <t>GUILDMAPNAME_2122</t>
  </si>
  <si>
    <t>GUILDMAPNAME_2123</t>
  </si>
  <si>
    <t>GUILDMAPNAME_2124</t>
  </si>
  <si>
    <t>GUILDMAPNAME_2125</t>
  </si>
  <si>
    <t>GUILDMAPNAME_2126</t>
  </si>
  <si>
    <t>GUILDMAPNAME_2127</t>
  </si>
  <si>
    <t>GUILDMAPNAME_2128</t>
  </si>
  <si>
    <t>GUILDMAPNAME_2129</t>
  </si>
  <si>
    <t>GUILDMAPNAME_2130</t>
  </si>
  <si>
    <t>GUILDMAPNAME_2131</t>
  </si>
  <si>
    <t>GUILDMAPNAME_2132</t>
  </si>
  <si>
    <t>GUILDMAPNAME_2133</t>
  </si>
  <si>
    <t>GUILDMAPNAME_2134</t>
  </si>
  <si>
    <t>GUILDMAPNAME_2135</t>
  </si>
  <si>
    <t>GUILDMAPNAME_2136</t>
  </si>
  <si>
    <t>GUILDMAPNAME_2137</t>
  </si>
  <si>
    <t>GUILDMAPNAME_2138</t>
  </si>
  <si>
    <t>GUILDMAPNAME_2139</t>
  </si>
  <si>
    <t>GUILDMAPNAME_2140</t>
  </si>
  <si>
    <t>GUILDMAPNAME_2141</t>
  </si>
  <si>
    <t>GUILDMAPNAME_2142</t>
  </si>
  <si>
    <t>GUILDMAPNAME_4001</t>
  </si>
  <si>
    <t>GUILDMAPNAME_4002</t>
  </si>
  <si>
    <t>GUILDMAPNAME_4003</t>
  </si>
  <si>
    <t>GUILDMAPNAME_4004</t>
  </si>
  <si>
    <t>GUILDMAPDES_1</t>
  </si>
  <si>
    <t>GUILDMAPDES_2</t>
  </si>
  <si>
    <t>GUILDMAPDES_3</t>
  </si>
  <si>
    <t>GUILDMAPDES_4</t>
  </si>
  <si>
    <t>GUILDMAPDES_5</t>
  </si>
  <si>
    <t>GUILDMAPDES_6</t>
  </si>
  <si>
    <t>GUILDMAPDES_7</t>
  </si>
  <si>
    <t>GUILDMAPDES_8</t>
  </si>
  <si>
    <t>GUILDMAPDES_9</t>
  </si>
  <si>
    <t>GUILDMAPDES_10</t>
  </si>
  <si>
    <t>GUILDMAPDES_11</t>
  </si>
  <si>
    <t>GUILDMAPDES_12</t>
  </si>
  <si>
    <t>GUILDMAPDES_13</t>
  </si>
  <si>
    <t>GUILDMAPDES_14</t>
  </si>
  <si>
    <t>GUILDMAPDES_15</t>
  </si>
  <si>
    <t>GUILDMAPDES_16</t>
  </si>
  <si>
    <t>GUILDMAPDES_17</t>
  </si>
  <si>
    <t>GUILDMAPDES_18</t>
  </si>
  <si>
    <t>GUILDMAPDES_19</t>
  </si>
  <si>
    <t>GUILDMAPDES_20</t>
  </si>
  <si>
    <t>GUILDMAPDES_21</t>
  </si>
  <si>
    <t>GUILDMAPDES_22</t>
  </si>
  <si>
    <t>GUILDMAPDES_23</t>
  </si>
  <si>
    <t>GUILDMAPDES_24</t>
  </si>
  <si>
    <t>GUILDMAPDES_25</t>
  </si>
  <si>
    <t>GUILDMAPDES_26</t>
  </si>
  <si>
    <t>GUILDMAPDES_27</t>
  </si>
  <si>
    <t>GUILDMAPDES_28</t>
  </si>
  <si>
    <t>GUILDMAPDES_29</t>
  </si>
  <si>
    <t>GUILDMAPDES_30</t>
  </si>
  <si>
    <t>GUILDMAPDES_31</t>
  </si>
  <si>
    <t>GUILDMAPDES_32</t>
  </si>
  <si>
    <t>GUILDMAPDES_33</t>
  </si>
  <si>
    <t>GUILDMAPDES_34</t>
  </si>
  <si>
    <t>GUILDMAPDES_35</t>
  </si>
  <si>
    <t>GUILDMAPDES_36</t>
  </si>
  <si>
    <t>GUILDMAPDES_37</t>
  </si>
  <si>
    <t>GUILDMAPDES_38</t>
  </si>
  <si>
    <t>GUILDMAPDES_39</t>
  </si>
  <si>
    <t>GUILDMAPDES_40</t>
  </si>
  <si>
    <t>GUILDMAPDES_41</t>
  </si>
  <si>
    <t>GUILDMAPDES_42</t>
  </si>
  <si>
    <t>GUILDMAPDES_43</t>
  </si>
  <si>
    <t>GUILDMAPDES_44</t>
  </si>
  <si>
    <t>GUILDMAPDES_45</t>
  </si>
  <si>
    <t>GUILDMAPDES_46</t>
  </si>
  <si>
    <t>GUILDMAPDES_47</t>
  </si>
  <si>
    <t>GUILDMAPDES_48</t>
  </si>
  <si>
    <t>GUILDMAPDES_49</t>
  </si>
  <si>
    <t>GUILDMAPDES_50</t>
  </si>
  <si>
    <t>GUILDMAPDES_51</t>
  </si>
  <si>
    <t>GUILDMAPDES_52</t>
  </si>
  <si>
    <t>GUILDMAPDES_53</t>
  </si>
  <si>
    <t>GUILDMAPDES_54</t>
  </si>
  <si>
    <t>GUILDMAPDES_55</t>
  </si>
  <si>
    <t>GUILDMAPDES_56</t>
  </si>
  <si>
    <t>GUILDMAPDES_57</t>
  </si>
  <si>
    <t>GUILDMAPDES_58</t>
  </si>
  <si>
    <t>GUILDMAPDES_59</t>
  </si>
  <si>
    <t>GUILDMAPDES_60</t>
  </si>
  <si>
    <t>GUILDMAPDES_61</t>
  </si>
  <si>
    <t>GUILDMAPDES_62</t>
  </si>
  <si>
    <t>GUILDMAPDES_63</t>
  </si>
  <si>
    <t>GUILDMAPDES_64</t>
  </si>
  <si>
    <t>GUILDMAPDES_65</t>
  </si>
  <si>
    <t>GUILDMAPDES_66</t>
  </si>
  <si>
    <t>GUILDMAPDES_67</t>
  </si>
  <si>
    <t>GUILDMAPDES_68</t>
  </si>
  <si>
    <t>GUILDMAPDES_69</t>
  </si>
  <si>
    <t>GUILDMAPDES_70</t>
  </si>
  <si>
    <t>GUILDMAPDES_71</t>
  </si>
  <si>
    <t>GUILDMAPDES_72</t>
  </si>
  <si>
    <t>GUILDMAPDES_73</t>
  </si>
  <si>
    <t>GUILDMAPDES_78</t>
  </si>
  <si>
    <t>GUILDMAPDES_79</t>
  </si>
  <si>
    <t>GUILDMAPDES_80</t>
  </si>
  <si>
    <t>GUILDMAPDES_81</t>
  </si>
  <si>
    <t>GUILDMAPDES_82</t>
  </si>
  <si>
    <t>GUILDMAPDES_83</t>
  </si>
  <si>
    <t>GUILDMAPDES_3601</t>
  </si>
  <si>
    <t>GUILDMAPDES_98</t>
  </si>
  <si>
    <t>GUILDMAPDES_100</t>
  </si>
  <si>
    <t>GUILDMAPDES_101</t>
  </si>
  <si>
    <t>GUILDMAPDES_120</t>
  </si>
  <si>
    <t>GUILDMAPDES_2001</t>
  </si>
  <si>
    <t>GUILDMAPDES_2101</t>
  </si>
  <si>
    <t>GUILDMAPDES_2201</t>
  </si>
  <si>
    <t>GUILDMAPDES_3101</t>
  </si>
  <si>
    <t>GUILDMAPDES_3102</t>
  </si>
  <si>
    <t>GUILDMAPDES_3103</t>
  </si>
  <si>
    <t>GUILDMAPDES_3201</t>
  </si>
  <si>
    <t>GUILDMAPDES_3201_b</t>
  </si>
  <si>
    <t>GUILDMAPDES_3202</t>
  </si>
  <si>
    <t>GUILDMAPDES_3203</t>
  </si>
  <si>
    <t>GUILDMAPDES_3301</t>
  </si>
  <si>
    <t>GUILDMAPDES_3301_b</t>
  </si>
  <si>
    <t>GUILDMAPDES_3302</t>
  </si>
  <si>
    <t>GUILDMAPDES_3303</t>
  </si>
  <si>
    <t>GUILDMAPDES_3401</t>
  </si>
  <si>
    <t>GUILDMAPDES_3401_b</t>
  </si>
  <si>
    <t>GUILDMAPDES_3402</t>
  </si>
  <si>
    <t>GUILDMAPDES_3403</t>
  </si>
  <si>
    <t>GUILDMAPDES_4001</t>
  </si>
  <si>
    <t>GUILDMAPDES_4002</t>
  </si>
  <si>
    <t>GUILDMAPDES_4003</t>
  </si>
  <si>
    <t>GUILDMAPDES_4004</t>
  </si>
  <si>
    <t>GUILDMAPDES_6001</t>
  </si>
  <si>
    <t>GUILDMAPDES_3101_tip</t>
  </si>
  <si>
    <t>backmantips_2</t>
  </si>
  <si>
    <t>backmantips_3</t>
  </si>
  <si>
    <t>GUILDBUILDTIP_1</t>
  </si>
  <si>
    <t>GUILDMAPTIP_1</t>
  </si>
  <si>
    <t>GUILDMAPTIP_2</t>
  </si>
  <si>
    <t>GUILDMAPTIP_3</t>
  </si>
  <si>
    <t>GUILDMAPTIP_4</t>
  </si>
  <si>
    <t>GUILDMAPTIP_5</t>
  </si>
  <si>
    <t>GUILDMAPTIP_6</t>
  </si>
  <si>
    <t>GUILDMAPTIP_7</t>
  </si>
  <si>
    <t>GUILDMAPTIP_8</t>
  </si>
  <si>
    <t>GUILDMAPTIP_9</t>
  </si>
  <si>
    <t>GUILDMAPTIP_10</t>
  </si>
  <si>
    <t>GUILDMAPTIP_11</t>
  </si>
  <si>
    <t>GUILDMAPTIP_12</t>
  </si>
  <si>
    <t>GUILDMAPTIP_13</t>
  </si>
  <si>
    <t>GUILDMAPTIP_14</t>
  </si>
  <si>
    <t>GUILDMAPTIP_15</t>
  </si>
  <si>
    <t>GUILDMAPTIP_16</t>
  </si>
  <si>
    <t>GUILDMAPTIP_17</t>
  </si>
  <si>
    <t>GUILDMAPTIP_18</t>
  </si>
  <si>
    <t>GUILDMAPTIP_19</t>
  </si>
  <si>
    <t>GUILDMAPTIP_20</t>
  </si>
  <si>
    <t>GUILDMAPTIP_21</t>
  </si>
  <si>
    <t>GUILDMAPTIP_22</t>
  </si>
  <si>
    <t>GUILDMAPTIP_23</t>
  </si>
  <si>
    <t>GUILDMAPTIP_24</t>
  </si>
  <si>
    <t>GUILDMAPTIP_25</t>
  </si>
  <si>
    <t>GUILDMAPTIP_26</t>
  </si>
  <si>
    <t>GUILDMAPTIP_27</t>
  </si>
  <si>
    <t>GUILDMAPTIP_28</t>
  </si>
  <si>
    <t>GUILDMAPTIP_29</t>
  </si>
  <si>
    <t>GUILDMAPTIP_30</t>
  </si>
  <si>
    <t>GUILDMAPTIP_31</t>
  </si>
  <si>
    <t>GUILDMAPTIP_32</t>
  </si>
  <si>
    <t>GUILDMAPTIP_33</t>
  </si>
  <si>
    <t>GUILDMAPTIP_34</t>
  </si>
  <si>
    <t>GUILDMAPTIP_35</t>
  </si>
  <si>
    <t>GUILDMAPTIP_36</t>
  </si>
  <si>
    <t>GUILDMAPTIP_37</t>
  </si>
  <si>
    <t>GUILDMAPTIP_38</t>
  </si>
  <si>
    <t>GUILDMAPTIP_39</t>
  </si>
  <si>
    <t>GUILDMAPTIP_40</t>
  </si>
  <si>
    <t>GUILDMAPTIP_41</t>
  </si>
  <si>
    <t>GUILDMAPTIP_42</t>
  </si>
  <si>
    <t>GUILDMAPTIP_43</t>
  </si>
  <si>
    <t>GUILDMAPTIP_44</t>
  </si>
  <si>
    <t>GUILDMAPTIP_45</t>
  </si>
  <si>
    <t>GUILDMAPTIP_46</t>
  </si>
  <si>
    <t>GUILDMAPTIP_47</t>
  </si>
  <si>
    <t>GUILDMAPTIP_48</t>
  </si>
  <si>
    <t>GUILDMAPTIP_49</t>
  </si>
  <si>
    <t>GUILDMAPTIP_50</t>
  </si>
  <si>
    <t>GUILDMAPTIP_51</t>
  </si>
  <si>
    <t>GUILDMAPTIP_52</t>
  </si>
  <si>
    <t>GUILDMAPTIP_53</t>
  </si>
  <si>
    <t>GUILDMAPTIP_54</t>
  </si>
  <si>
    <t>GUILDMAPTIP_55</t>
  </si>
  <si>
    <t>GUILDMAPTIP_56</t>
  </si>
  <si>
    <t>GUILDMAPTIP_57</t>
  </si>
  <si>
    <t>GUILDMAPTIP_58</t>
  </si>
  <si>
    <t>GUILDMAPTIP_59</t>
  </si>
  <si>
    <t>GUILDMAPTIP_60</t>
  </si>
  <si>
    <t>GUILDMAPTIP_61</t>
  </si>
  <si>
    <t>GUILDMAPTIP_62</t>
  </si>
  <si>
    <t>GUILDMAPTIP_63</t>
  </si>
  <si>
    <t>GUILDMAPTIP_64</t>
  </si>
  <si>
    <t>GUILDMAPTIP_65</t>
  </si>
  <si>
    <t>GUILDMAPTIP_66</t>
  </si>
  <si>
    <t>GUILDMAPTIP_67</t>
  </si>
  <si>
    <t>GUILDMAPTIP_68</t>
  </si>
  <si>
    <t>GUILDMAPTIP_69</t>
  </si>
  <si>
    <t>GUILDMAPTIP_70</t>
  </si>
  <si>
    <t>GUILDMAPTIP_71</t>
  </si>
  <si>
    <t>GUILDMAPTIP_72</t>
  </si>
  <si>
    <t>GUILDMAPTIP_74</t>
  </si>
  <si>
    <t>GUILDMAPTIP_78</t>
  </si>
  <si>
    <t>GUILDMAPTIP_79</t>
  </si>
  <si>
    <t>GUILDMAPTIP_80</t>
  </si>
  <si>
    <t>GUILDMAPTIP_81</t>
  </si>
  <si>
    <t>GUILDMAPTIP_82</t>
  </si>
  <si>
    <t>GUILDMAPTIP_83</t>
  </si>
  <si>
    <t>GUILDMAPTIP_3601</t>
  </si>
  <si>
    <t>GUILDMAPTIP_98</t>
  </si>
  <si>
    <t>GUILDMAPTIP_100</t>
  </si>
  <si>
    <t>GUILDMAPTIP_101</t>
  </si>
  <si>
    <t>GUILDMAPTIP_2001</t>
  </si>
  <si>
    <t>GUILDMAPTIP_2101</t>
  </si>
  <si>
    <t>GUILDMAPTIP_2201</t>
  </si>
  <si>
    <t>guildwords_1</t>
  </si>
  <si>
    <t>GUILDMAPTIP_4001</t>
  </si>
  <si>
    <t>GUILDMAPTIP_4002</t>
  </si>
  <si>
    <t>GUILDMAPTIP_4003</t>
  </si>
  <si>
    <t>GUILDMAPTIP_4004</t>
  </si>
  <si>
    <t>GUILDMAPTIP_6001</t>
  </si>
  <si>
    <t>GUIDE_GUILD_1</t>
  </si>
  <si>
    <t>GUIDE_GUILD_2</t>
  </si>
  <si>
    <t>GUIDE_GUILD_3</t>
  </si>
  <si>
    <t>GUIDE_GUILD_4</t>
  </si>
  <si>
    <t>GUIDE_GUILD_5</t>
  </si>
  <si>
    <t>GUIDE_GUILD_6</t>
  </si>
  <si>
    <t>GUIDE_GUILD_7</t>
  </si>
  <si>
    <t>GUIDE_GUILD_8</t>
  </si>
  <si>
    <t>GUIDE_GUILD_9</t>
  </si>
  <si>
    <t>GUIDE_GUILD_10</t>
  </si>
  <si>
    <t>GUIDE_GUILD_11</t>
  </si>
  <si>
    <t>GUIDE_GUILD_12</t>
  </si>
  <si>
    <t>GUILD_MAP_INSTRUCTION</t>
  </si>
  <si>
    <t>GUILD_MAP_CITY_EXPLAIN</t>
  </si>
  <si>
    <t>GUILD_MAP_REPORT_1</t>
  </si>
  <si>
    <t>GUILD_MAP_REPORT_2</t>
  </si>
  <si>
    <t>GUILD_MAP_REPORT_3</t>
  </si>
  <si>
    <t>GUILD_MAP_REPORT_4</t>
  </si>
  <si>
    <t>GUILD_MAP_REPORT_5</t>
  </si>
  <si>
    <t>GUILD_MAP_REPORT_6</t>
  </si>
  <si>
    <t>GUILD_MAP_REPORT_7</t>
  </si>
  <si>
    <t>GUILD_MAP_REPORT_8</t>
  </si>
  <si>
    <t>GUILD_MAP_REPORT_9</t>
  </si>
  <si>
    <t>GUILD_MAP_REPORT_10</t>
  </si>
  <si>
    <t>GUILD_MAP_REPORT_11</t>
  </si>
  <si>
    <t>GUILD_MAP_REPORT_12</t>
  </si>
  <si>
    <t>GUILD_MAP_REPORT_14</t>
  </si>
  <si>
    <t>GUILD_MAP_REPORT_15</t>
  </si>
  <si>
    <t>GUILD_MAP_REPORT_16</t>
  </si>
  <si>
    <t>GUILD_MAP_REPORT_17</t>
  </si>
  <si>
    <t>GUILD_MAP_REPORT_18</t>
  </si>
  <si>
    <t>GUILD_MAP_REPORT_19</t>
  </si>
  <si>
    <t>GUILD_MAP_REPORT_20</t>
  </si>
  <si>
    <t>GUILD_MAP_REPORT_21</t>
  </si>
  <si>
    <t>GUILD_MAP_REPORT_22</t>
  </si>
  <si>
    <t>GUILD_MAP_REPORT_23</t>
  </si>
  <si>
    <t>GUILD_MAP_LESS_2</t>
  </si>
  <si>
    <t>GUILDMAP_KILL_LIMIT</t>
  </si>
  <si>
    <t>guild_tujiandes_1</t>
  </si>
  <si>
    <t>guild_tujiandes_2</t>
  </si>
  <si>
    <t>guild_tujiandes_3</t>
  </si>
  <si>
    <t>guild_tujiandes_4</t>
  </si>
  <si>
    <t>guild_tujiandes_5</t>
  </si>
  <si>
    <t>guild_tujiandes_6</t>
  </si>
  <si>
    <t>guild_tujiandes_7</t>
  </si>
  <si>
    <t>guild_tujiandes_8</t>
  </si>
  <si>
    <t>guild_tujiandes_9</t>
  </si>
  <si>
    <t>guild_tujiandes_10</t>
  </si>
  <si>
    <t>guild_tujiandes_11</t>
  </si>
  <si>
    <t>guild_tujiandes_12</t>
  </si>
  <si>
    <t>guild_tujiandes_13</t>
  </si>
  <si>
    <t>guild_tujiandes_14</t>
  </si>
  <si>
    <t>guild_tujiandes_15</t>
  </si>
  <si>
    <t>guild_tujiandes_16</t>
  </si>
  <si>
    <t>guild_tujiandes_17</t>
  </si>
  <si>
    <t>guild_tujiandes_18</t>
  </si>
  <si>
    <t>guild_tujiandes_19</t>
  </si>
  <si>
    <t>guild_tujiandes_20</t>
  </si>
  <si>
    <t>guild_tujiandes_21</t>
  </si>
  <si>
    <t>guild_tujiandes_22</t>
  </si>
  <si>
    <t>guild_tujiandes_23</t>
  </si>
  <si>
    <t>guild_tujiandes_24</t>
  </si>
  <si>
    <t>guild_tujiandes_25</t>
  </si>
  <si>
    <t>guild_tujiandes_26</t>
  </si>
  <si>
    <t>guild_tujiandes_27</t>
  </si>
  <si>
    <t>guild_tujiandes_28</t>
    <phoneticPr fontId="11" type="noConversion"/>
  </si>
  <si>
    <t>guild_map_tujian_name_1</t>
  </si>
  <si>
    <t>guild_map_tujian_name_2</t>
  </si>
  <si>
    <t>guild_map_tujian_name_3</t>
  </si>
  <si>
    <t>guild_map_tujian_name_4</t>
  </si>
  <si>
    <t>guild_map_tujian_name_5</t>
  </si>
  <si>
    <t>guild_map_tujian_name_6</t>
  </si>
  <si>
    <t>guild_map_tujian_name_7</t>
  </si>
  <si>
    <t>guild_map_tujian_name_7_1</t>
  </si>
  <si>
    <t>guild_map_tujian_name_8</t>
  </si>
  <si>
    <t>guild_map_tujian_name_9</t>
  </si>
  <si>
    <t>guild_map_tujian_name_10</t>
  </si>
  <si>
    <t>guild_map_tujian_name_11</t>
  </si>
  <si>
    <t>guild_map_tujian_name_12</t>
  </si>
  <si>
    <t>guild_map_tujian_name_13</t>
  </si>
  <si>
    <t>guild_map_tujian_name_13_1</t>
  </si>
  <si>
    <t>guild_map_tujian_name_14</t>
  </si>
  <si>
    <t>guild_map_tujian_name_14_1</t>
  </si>
  <si>
    <t>guild_map_tujian_name_15</t>
  </si>
  <si>
    <t>guild_map_tujian_name_16</t>
  </si>
  <si>
    <t>guild_map_tujian_name_17</t>
  </si>
  <si>
    <t>guild_map_tujian_name_17_1</t>
  </si>
  <si>
    <t>guild_map_tujian_name_18</t>
  </si>
  <si>
    <t>guild_map_tujian_name_18_1</t>
  </si>
  <si>
    <t>guild_map_tujian_name_19</t>
  </si>
  <si>
    <t>guild_map_tujian_name_19_1</t>
  </si>
  <si>
    <t>guild_map_tujian_name_20</t>
  </si>
  <si>
    <t>guild_map_tujian_name_21</t>
  </si>
  <si>
    <t>guild_map_tujian_name_22</t>
  </si>
  <si>
    <t>guild_map_tujian_name_23</t>
  </si>
  <si>
    <t>guild_map_tujian_name_24</t>
  </si>
  <si>
    <t>guild_map_tujian_name_25</t>
  </si>
  <si>
    <t>guild_map_tujian_name_26</t>
  </si>
  <si>
    <t>guild_map_tujian_name_27</t>
  </si>
  <si>
    <t>guild_map_tujian_name_28</t>
  </si>
  <si>
    <t>GUILD_MAP_DIE</t>
  </si>
  <si>
    <t>GUILD_MAP_RESET</t>
  </si>
  <si>
    <t>BOSSLANG_1</t>
  </si>
  <si>
    <t>BOSSLANG_2</t>
  </si>
  <si>
    <t>BOSSLANG_3</t>
  </si>
  <si>
    <t>GUILDMAPNAME_84</t>
  </si>
  <si>
    <t>GUILDMAPNAME_85</t>
  </si>
  <si>
    <t>GUILDMAPNAME_86</t>
  </si>
  <si>
    <t>GUILDMAPNAME_87</t>
  </si>
  <si>
    <t>GUILDMAPNAME_88</t>
  </si>
  <si>
    <t>GUILDMAPNAME_89</t>
  </si>
  <si>
    <t>GUILDMAPNAME_90</t>
  </si>
  <si>
    <t>GUILDMAPNAME_91</t>
  </si>
  <si>
    <t>GUILDMAPNAME_92</t>
  </si>
  <si>
    <t>GUILDMAPNAME_93</t>
  </si>
  <si>
    <t>GUILDMAPNAME_94</t>
  </si>
  <si>
    <t>GUILDMAPNAME_95</t>
  </si>
  <si>
    <t>GUILDMAPNAME_96</t>
  </si>
  <si>
    <t>GUILDMAPNAME_97</t>
  </si>
  <si>
    <t>GUILDMAPDES_84</t>
  </si>
  <si>
    <t>GUILDMAPDES_85</t>
  </si>
  <si>
    <t>GUILDMAPDES_86</t>
  </si>
  <si>
    <t>GUILDMAPDES_87</t>
  </si>
  <si>
    <t>GUILDMAPDES_88</t>
  </si>
  <si>
    <t>GUILDMAPDES_89</t>
  </si>
  <si>
    <t>GUILDMAPDES_90</t>
  </si>
  <si>
    <t>GUILDMAPDES_91</t>
  </si>
  <si>
    <t>GUILDMAPDES_92</t>
  </si>
  <si>
    <t>GUILDMAPDES_93</t>
  </si>
  <si>
    <t>GUILDMAPDES_94</t>
  </si>
  <si>
    <t>GUILDMAPDES_95</t>
  </si>
  <si>
    <t>GUILDMAPDES_96</t>
  </si>
  <si>
    <t>GUILDMAPDES_97</t>
  </si>
  <si>
    <t>GUILDMAPNAME_201</t>
  </si>
  <si>
    <t>GUILDMAPNAME_202</t>
  </si>
  <si>
    <t>GUILDMAPNAME_203</t>
  </si>
  <si>
    <t>GUILDMAPNAME_204</t>
  </si>
  <si>
    <t>GUILDMAPNAME_205</t>
  </si>
  <si>
    <t>GUILDMAPNAME_206</t>
  </si>
  <si>
    <t>GUILDMAPNAME_6001</t>
  </si>
  <si>
    <t>GUILDMAPNAME_3101</t>
  </si>
  <si>
    <t>GUILDMAPNAME_3102</t>
  </si>
  <si>
    <t>GUILDMAPNAME_3103</t>
  </si>
  <si>
    <t>GUILDMAPNAME_3201</t>
  </si>
  <si>
    <t>GUILDMAPNAME_3202</t>
  </si>
  <si>
    <t>GUILDMAPNAME_3203</t>
  </si>
  <si>
    <t>GUILDMAPNAME_3301</t>
  </si>
  <si>
    <t>GUILDMAPNAME_3302</t>
  </si>
  <si>
    <t>GUILDMAPNAME_3303</t>
  </si>
  <si>
    <t>GUILDMAPNAME_3401</t>
  </si>
  <si>
    <t>GUILDMAPNAME_3402</t>
  </si>
  <si>
    <t>GUILDMAPNAME_3403</t>
  </si>
  <si>
    <t>GUILDMAPTASKNAME_1</t>
  </si>
  <si>
    <t>GUILDMAPTASKNAME_2</t>
  </si>
  <si>
    <t>GUILDMAPTASKNAME_3</t>
  </si>
  <si>
    <t>GUILDMAPTASKNAME_4</t>
  </si>
  <si>
    <t>GUILDMAPTASKNAME_5</t>
  </si>
  <si>
    <t>GUILDMAPTASKNAME_6</t>
  </si>
  <si>
    <t>GUILDMAPTASKNAME_7</t>
  </si>
  <si>
    <t>GUILDMAPTASKNAME_8</t>
  </si>
  <si>
    <t>GUILDMAPTASKNAME_9</t>
  </si>
  <si>
    <t>GUILDMAPTASKNAME_10</t>
  </si>
  <si>
    <t>GUILDMAPTASKNAME_11</t>
  </si>
  <si>
    <t>GUILDMAPTASKNAME_12</t>
  </si>
  <si>
    <t>GUILDMAPTASKNAME_13</t>
  </si>
  <si>
    <t>GUILDMAPTASKNAME_14</t>
  </si>
  <si>
    <t>GUILDMAPTASKNAME_15</t>
  </si>
  <si>
    <t>GUILDMAPTASKNAME_16</t>
  </si>
  <si>
    <t>GUILDMAPTASKNAME_17</t>
  </si>
  <si>
    <t>GUILDMAPTASKNAME_18</t>
  </si>
  <si>
    <t>GUILDMAPTASKDES_1</t>
  </si>
  <si>
    <t>GUILDMAPTASKDES_2</t>
  </si>
  <si>
    <t>GUILDMAPTASKDES_3</t>
  </si>
  <si>
    <t>GUILDMAPTASKDES_4</t>
  </si>
  <si>
    <t>GUILDMAPTASKDES_5</t>
  </si>
  <si>
    <t>GUILDMAPTASKDES_6</t>
  </si>
  <si>
    <t>GUILDMAPTASKDES_7</t>
  </si>
  <si>
    <t>GUILDMAPTASKDES_8</t>
  </si>
  <si>
    <t>GUILDMAPTASKDES_9</t>
  </si>
  <si>
    <t>GUILDMAPTASKDES_10</t>
  </si>
  <si>
    <t>GUILDMAPTASKDES_11</t>
  </si>
  <si>
    <t>GUILDMAPTASKDES_12</t>
  </si>
  <si>
    <t>SPOSI_GUILDBOX_12_1</t>
  </si>
  <si>
    <t>SPOSI_GUILDBOX_12_2</t>
  </si>
  <si>
    <t>SPOSI_GUILDBOX_12_3</t>
  </si>
  <si>
    <t>SPOSI_GUILDBOX_12_4</t>
  </si>
  <si>
    <t>SPOSI_GUILDBOX_12_5</t>
  </si>
  <si>
    <t>SPOSI_GUILDBOX_12_6</t>
  </si>
  <si>
    <t>SPOSI_GUILDBOX_12_7</t>
  </si>
  <si>
    <t>GUILDMAPTASKDES_13</t>
  </si>
  <si>
    <t>GUILDMAPTASKDES_14</t>
  </si>
  <si>
    <t>SPOSI_GUILDBOX_14_1</t>
  </si>
  <si>
    <t>SPOSI_GUILDBOX_14_2</t>
  </si>
  <si>
    <t>SPOSI_GUILDBOX_14_3</t>
  </si>
  <si>
    <t>SPOSI_GUILDBOX_14_4</t>
  </si>
  <si>
    <t>SPOSI_GUILDBOX_14_5</t>
  </si>
  <si>
    <t>SPOSI_GUILDBOX_14_6</t>
  </si>
  <si>
    <t>SPOSI_GUILDBOX_14_7</t>
  </si>
  <si>
    <t>GUILDMAPTASKDES_15</t>
  </si>
  <si>
    <t>GUILDMAPTASKDES_16</t>
  </si>
  <si>
    <t>SPOSI_GUILDBOX_16_1</t>
  </si>
  <si>
    <t>SPOSI_GUILDBOX_16_2</t>
  </si>
  <si>
    <t>SPOSI_GUILDBOX_16_3</t>
  </si>
  <si>
    <t>SPOSI_GUILDBOX_16_4</t>
  </si>
  <si>
    <t>SPOSI_GUILDBOX_16_5</t>
  </si>
  <si>
    <t>SPOSI_GUILDBOX_16_6</t>
  </si>
  <si>
    <t>SPOSI_GUILDBOX_16_7</t>
  </si>
  <si>
    <t>GUILDMAPTASKDES_17</t>
  </si>
  <si>
    <t>GUILDMAPTASKDES_18</t>
  </si>
  <si>
    <t>SPOSI_GUILDBOX_18_1</t>
  </si>
  <si>
    <t>SPOSI_GUILDBOX_18_2</t>
  </si>
  <si>
    <t>SPOSI_GUILDBOX_18_3</t>
  </si>
  <si>
    <t>SPOSI_GUILDBOX_18_4</t>
  </si>
  <si>
    <t>SPOSI_GUILDBOX_18_5</t>
  </si>
  <si>
    <t>SPOSI_GUILDBOX_18_6</t>
  </si>
  <si>
    <t>SPOSI_GUILDBOX_18_7</t>
  </si>
  <si>
    <t>GUILDMAPTIPS_1</t>
  </si>
  <si>
    <t>GUILDMAPTIPS_2</t>
  </si>
  <si>
    <t>GUILDMAPTIPS_3</t>
  </si>
  <si>
    <t>GUILDMAPTIPS_4</t>
  </si>
  <si>
    <t>GUILDMAPTIPS_5</t>
  </si>
  <si>
    <t>GUILDMAPTIPS_6</t>
  </si>
  <si>
    <t>GUILDMAPTIPS_7</t>
  </si>
  <si>
    <t>GUILDMAPTIPS_8</t>
  </si>
  <si>
    <t>GUILDMAPTIPS_9</t>
  </si>
  <si>
    <t>GUILDMAPTIPS_10</t>
  </si>
  <si>
    <t>GUILDMAPTIPS_11</t>
  </si>
  <si>
    <t>GUILDMAPTIPS_12</t>
  </si>
  <si>
    <t>GUILDMAPTIPS_13</t>
  </si>
  <si>
    <t>GUILDMAPTIPS_14</t>
  </si>
  <si>
    <t>GUILDMAPTIPS_15</t>
  </si>
  <si>
    <t>GUILDMAPTIPS_16</t>
  </si>
  <si>
    <t>GUILDMAPSIGN_TIPS_1</t>
  </si>
  <si>
    <t>GUILDMAPSIGN_TIPS_2</t>
  </si>
  <si>
    <t>STANDARD_1</t>
  </si>
  <si>
    <t>STANDARD_2</t>
  </si>
  <si>
    <t>STANDARD_3</t>
  </si>
  <si>
    <t>STANDARD_4</t>
  </si>
  <si>
    <t>STANDARD_5</t>
  </si>
  <si>
    <t>STANDARD_6</t>
  </si>
  <si>
    <t>STANDARD_7</t>
  </si>
  <si>
    <t>STANDARD_8</t>
  </si>
  <si>
    <t>STANDARD_9</t>
  </si>
  <si>
    <t>STANDARD_10</t>
  </si>
  <si>
    <t>STANDARD_11</t>
  </si>
  <si>
    <t>STANDARD_12</t>
  </si>
  <si>
    <t>STANDARD_13</t>
  </si>
  <si>
    <t>RIZHI_1</t>
  </si>
  <si>
    <t>RIZHI_2</t>
  </si>
  <si>
    <t>RIZHI_3</t>
  </si>
  <si>
    <t>RIZHI_4</t>
  </si>
  <si>
    <t>RIZHI_5</t>
  </si>
  <si>
    <t>RIZHI_6</t>
  </si>
  <si>
    <t>RIZHI_7</t>
  </si>
  <si>
    <t>RIZHI_8</t>
  </si>
  <si>
    <t>RIZHI_9</t>
  </si>
  <si>
    <t>RIZHI_10</t>
  </si>
  <si>
    <t>MORENGONGGAO</t>
  </si>
  <si>
    <t>LIANMENG_1</t>
  </si>
  <si>
    <t>LIANMENG_2</t>
  </si>
  <si>
    <t>LIANMENG_3</t>
  </si>
  <si>
    <t>famWitchName_1</t>
  </si>
  <si>
    <t>famWitchName_2</t>
  </si>
  <si>
    <t>famWitchName_3</t>
  </si>
  <si>
    <t>famWitchName_4</t>
  </si>
  <si>
    <t>famWitchName_5</t>
  </si>
  <si>
    <t>famWitchDes_1</t>
    <phoneticPr fontId="11" type="noConversion"/>
  </si>
  <si>
    <t>famWitchDes_2</t>
    <phoneticPr fontId="11" type="noConversion"/>
  </si>
  <si>
    <t>famWitchDes_3</t>
  </si>
  <si>
    <t>famWitchDes_4</t>
  </si>
  <si>
    <t>famWitchDes_5</t>
  </si>
  <si>
    <t>famFightDes_1</t>
    <phoneticPr fontId="11" type="noConversion"/>
  </si>
  <si>
    <t>famFightDes_1</t>
  </si>
  <si>
    <t>SHOWNAME_50134</t>
  </si>
  <si>
    <t>SHOWLANG_50134</t>
  </si>
  <si>
    <t>SHOWNAME_50162</t>
  </si>
  <si>
    <t>SHOWLANG_50162</t>
  </si>
  <si>
    <t>SHOWNAME_50139</t>
  </si>
  <si>
    <t>SHOWLANG_50139</t>
  </si>
  <si>
    <t>SHOWNAME_50016</t>
  </si>
  <si>
    <t>SHOWLANG_50016</t>
  </si>
  <si>
    <t>SHOWNAME_50017</t>
  </si>
  <si>
    <t>SHOWLANG_50017</t>
  </si>
  <si>
    <t>SHOWNAME_50031</t>
  </si>
  <si>
    <t>SHOWLANG_50031</t>
  </si>
  <si>
    <t>SHOWNAME_50085</t>
  </si>
  <si>
    <t>SHOWLANG_50085</t>
  </si>
  <si>
    <t>SHOWNAME_50178</t>
  </si>
  <si>
    <t>SHOWLANG_50178</t>
  </si>
  <si>
    <t>SHOWNAME_50007</t>
  </si>
  <si>
    <t>SHOWLANG_50007</t>
  </si>
  <si>
    <t>SHOWNAME_50997</t>
  </si>
  <si>
    <t>SHOWLANG_50997</t>
  </si>
  <si>
    <t>SHOWNAME_50995</t>
  </si>
  <si>
    <t>SHOWLANG_50995</t>
  </si>
  <si>
    <t>SHOWNAME_50165</t>
  </si>
  <si>
    <t>SHOWLANG_50165</t>
  </si>
  <si>
    <t>SHOWNAME_50994</t>
  </si>
  <si>
    <t>SHOWLANG_50994</t>
  </si>
  <si>
    <t>SHOWNAME_50312</t>
  </si>
  <si>
    <t>SHOWLANG_50312</t>
  </si>
  <si>
    <t>SHOWNAME_50023</t>
  </si>
  <si>
    <t>SHOWLANG_50023</t>
  </si>
  <si>
    <t>TIP_BUZHEN_MEIREN</t>
  </si>
  <si>
    <t>TIP_TIANFU_BUZU</t>
  </si>
  <si>
    <t>TIP_TIANFU_YIMAN</t>
  </si>
  <si>
    <t>TIP_TIANFU_QUXIAO</t>
  </si>
  <si>
    <t>TIP_BUZHEN_MEIGUANLIAN</t>
  </si>
  <si>
    <t>CLASSSKILLDES_1</t>
  </si>
  <si>
    <t>CLASSSKILLDES_4</t>
  </si>
  <si>
    <t>CLASSSKILLDES_5</t>
  </si>
  <si>
    <t>CLASSSKILLDES_2</t>
  </si>
  <si>
    <t>CLASSSKILLDES_3</t>
  </si>
  <si>
    <t>ENEMYSHOW_46</t>
  </si>
  <si>
    <t>ENEMYSHOW_47</t>
  </si>
  <si>
    <t>ENEMYSHOW_56</t>
  </si>
  <si>
    <t>ENEMYSHOW_57</t>
  </si>
  <si>
    <t>ENEMYSHOW_78</t>
  </si>
  <si>
    <t>ENEMYSHOW_79</t>
  </si>
  <si>
    <t>ENEMYSHOW_80</t>
  </si>
  <si>
    <t>ENEMYSHOW_81</t>
  </si>
  <si>
    <t>ENEMYSHOW_82</t>
  </si>
  <si>
    <t>ENEMYSHOW_83</t>
  </si>
  <si>
    <t>ENEMYSHOW_3601</t>
  </si>
  <si>
    <t>GUILDMAPTIP_84</t>
  </si>
  <si>
    <t>GUILDMAPTIP_85</t>
  </si>
  <si>
    <t>GUILDMAPTIP_86</t>
  </si>
  <si>
    <t>GUILDMAPTIP_87</t>
  </si>
  <si>
    <t>GUILDMAPTIP_88</t>
  </si>
  <si>
    <t>GUILDMAPTIP_89</t>
  </si>
  <si>
    <t>GUILDMAPTIP_90</t>
  </si>
  <si>
    <t>GUILDMAPTIP_91</t>
  </si>
  <si>
    <t>GUILDMAPTIP_92</t>
  </si>
  <si>
    <t>GUILDMAPTIP_93</t>
  </si>
  <si>
    <t>GUILDMAPTIP_94</t>
  </si>
  <si>
    <t>GUILDMAPTIP_95</t>
  </si>
  <si>
    <t>GUILDMAPTIP_96</t>
  </si>
  <si>
    <t>GUILDMAPTIP_97</t>
  </si>
  <si>
    <t>GUILDMAPTIP_120</t>
  </si>
  <si>
    <t>GUILDMAPTIP_3101</t>
  </si>
  <si>
    <t>GUILDMAPTIP_3102</t>
  </si>
  <si>
    <t>GUILDMAPTIP_3103</t>
  </si>
  <si>
    <t>GUILDMAPTIP_3201</t>
  </si>
  <si>
    <t>GUILDMAPTIP_3202</t>
  </si>
  <si>
    <t>GUILDMAPTIP_3203</t>
  </si>
  <si>
    <t>GUILDMAPTIP_3301</t>
  </si>
  <si>
    <t>GUILDMAPTIP_3302</t>
  </si>
  <si>
    <t>GUILDMAPTIP_3303</t>
  </si>
  <si>
    <t>GUILDMAPTIP_3401</t>
  </si>
  <si>
    <t>GUILDMAPTIP_3402</t>
  </si>
  <si>
    <t>GUILDMAPTIP_3403</t>
  </si>
  <si>
    <t>GUILDMAP_EQUIPMENT_TIP</t>
  </si>
  <si>
    <t>LOSSGUIDE_1</t>
  </si>
  <si>
    <t>LOSSGUIDE_2</t>
  </si>
  <si>
    <t>LOSSGUIDE_3</t>
  </si>
  <si>
    <t>TEAMSHOWLANG_101</t>
  </si>
  <si>
    <t>TEAMSHOWLANG_102</t>
  </si>
  <si>
    <t>TEAMSHOWLANG_103</t>
  </si>
  <si>
    <t>TEAMSHOWLANG_104</t>
  </si>
  <si>
    <t>TEAMSHOWLANG_105</t>
  </si>
  <si>
    <t>TEAMSHOWLANG_106</t>
  </si>
  <si>
    <t>TEAMSHOWLANG_107</t>
  </si>
  <si>
    <t>TEAMSHOWLANG_201</t>
  </si>
  <si>
    <t>TEAMSHOWLANG_202</t>
  </si>
  <si>
    <t>TEAMSHOWLANG_203</t>
  </si>
  <si>
    <t>TEAMSHOWLANG_204</t>
  </si>
  <si>
    <t>TEAMSHOWLANG_205</t>
  </si>
  <si>
    <t>TEAMSHOWLANG_206</t>
  </si>
  <si>
    <t>TEAMSHOWLANG_207</t>
  </si>
  <si>
    <t>TEAMSHOWLANG_301</t>
  </si>
  <si>
    <t>TEAMSHOWLANG_302</t>
  </si>
  <si>
    <t>TEAMSHOWLANG_303</t>
  </si>
  <si>
    <t>TEAMSHOWLANG_304</t>
  </si>
  <si>
    <t>TEAMSHOWLANG_305</t>
  </si>
  <si>
    <t>TEAMSHOWLANG_306</t>
  </si>
  <si>
    <t>TEAMSHOWLANG_307</t>
  </si>
  <si>
    <t>TEAMSHOWLANG_401</t>
  </si>
  <si>
    <t>TEAMSHOWLANG_402</t>
  </si>
  <si>
    <t>TEAMSHOWLANG_403</t>
  </si>
  <si>
    <t>TEAMSHOWLANG_404</t>
  </si>
  <si>
    <t>TEAMSHOWLANG_405</t>
  </si>
  <si>
    <t>TEAMSHOWLANG_406</t>
  </si>
  <si>
    <t>TEAMSHOWLANG_407</t>
  </si>
  <si>
    <t>TEAMSHOWLANG_501</t>
  </si>
  <si>
    <t>TEAMSHOWLANG_502</t>
  </si>
  <si>
    <t>TEAMSHOWLANG_503</t>
  </si>
  <si>
    <t>TEAMSHOWLANG_504</t>
  </si>
  <si>
    <t>TEAMSHOWLANG_505</t>
  </si>
  <si>
    <t>TEAMSHOWLANG_506</t>
  </si>
  <si>
    <t>TEAMSHOWLANG_507</t>
  </si>
  <si>
    <t>TEAMSHOWLANG_601</t>
  </si>
  <si>
    <t>TEAMSHOWLANG_602</t>
  </si>
  <si>
    <t>TEAMSHOWLANG_603</t>
  </si>
  <si>
    <t>TEAMSHOWLANG_604</t>
  </si>
  <si>
    <t>TEAMSHOWLANG_605</t>
  </si>
  <si>
    <t>TEAMSHOWLANG_606</t>
  </si>
  <si>
    <t>TEAMSHOWLANG_607</t>
  </si>
  <si>
    <t>TEAMSHOWLANG_701</t>
  </si>
  <si>
    <t>TEAMSHOWLANG_702</t>
  </si>
  <si>
    <t>TEAMSHOWLANG_703</t>
  </si>
  <si>
    <t>TEAMSHOWLANG_704</t>
  </si>
  <si>
    <t>TEAMSHOWLANG_705</t>
  </si>
  <si>
    <t>TEAMSHOWLANG_706</t>
  </si>
  <si>
    <t>TEAMSHOWLANG_707</t>
  </si>
  <si>
    <t>TEAMSHOWLANG_801</t>
  </si>
  <si>
    <t>TEAMSHOWLANG_802</t>
  </si>
  <si>
    <t>TEAMSHOWLANG_803</t>
  </si>
  <si>
    <t>TEAMSHOWLANG_804</t>
  </si>
  <si>
    <t>TEAMSHOWLANG_805</t>
  </si>
  <si>
    <t>TEAMSHOWLANG_806</t>
  </si>
  <si>
    <t>TEAMSHOWLANG_807</t>
  </si>
  <si>
    <t>TEAMSHOWLANG_907</t>
  </si>
  <si>
    <t>ARROW_TIP_1</t>
  </si>
  <si>
    <t>ARROW_TIP_2</t>
  </si>
  <si>
    <t>ARROW_TIP_3</t>
  </si>
  <si>
    <t>ARROW_TIP_4</t>
  </si>
  <si>
    <t>TECHINIQUE_1</t>
  </si>
  <si>
    <t>TECHINIQUE_2</t>
  </si>
  <si>
    <t>TECHINIQUE_3</t>
  </si>
  <si>
    <t>TECHINIQUE_4</t>
  </si>
  <si>
    <t>TECHINIQUE_5</t>
  </si>
  <si>
    <t>TECHINIQUE_6</t>
  </si>
  <si>
    <t>TECHINIQUE_7</t>
  </si>
  <si>
    <t>TECHINIQUE_8</t>
  </si>
  <si>
    <t>TECHINIQUE_9</t>
  </si>
  <si>
    <t>TECHINIQUELANG_1</t>
  </si>
  <si>
    <t>TECHINIQUELANG_2</t>
  </si>
  <si>
    <t>TECHINIQUELANG_3</t>
  </si>
  <si>
    <t>TECHINIQUELANG_4</t>
  </si>
  <si>
    <t>TECHINIQUELANG_5</t>
  </si>
  <si>
    <t>TECHINIQUELANG_6</t>
  </si>
  <si>
    <t>TECHINIQUELANG_7</t>
  </si>
  <si>
    <t>TECHINIQUELANG_8</t>
  </si>
  <si>
    <t>TECHINIQUELANG_9</t>
  </si>
  <si>
    <t>TIPS_TECHINIQUE_1</t>
  </si>
  <si>
    <t>TIPS_TECHINIQUE_2</t>
  </si>
  <si>
    <t>TIPS_TECHINIQUE_3</t>
  </si>
  <si>
    <t>RULE_TECHINIQUE</t>
  </si>
  <si>
    <t>TRAIN_1</t>
  </si>
  <si>
    <t>TRAINDES_1</t>
  </si>
  <si>
    <t>TRAINEXPLAIN_1</t>
  </si>
  <si>
    <t>TRAINEXPLAIN_1_1</t>
  </si>
  <si>
    <t>TRAINEXPLAIN_1_2</t>
  </si>
  <si>
    <t>TRAINEXPLAIN_1_3</t>
  </si>
  <si>
    <t>TRAIN_2</t>
  </si>
  <si>
    <t>TRAINDES_2</t>
  </si>
  <si>
    <t>TRAINEXPLAIN_2</t>
  </si>
  <si>
    <t>TRAINEXPLAIN_2_1</t>
  </si>
  <si>
    <t>TRAINEXPLAIN_2_2</t>
  </si>
  <si>
    <t>TRAINEXPLAIN_2_3</t>
  </si>
  <si>
    <t>TRAIN_3</t>
  </si>
  <si>
    <t>TRAINDES_3</t>
  </si>
  <si>
    <t>TRAINEXPLAIN_3</t>
  </si>
  <si>
    <t>TRAINEXPLAIN_3_1</t>
  </si>
  <si>
    <t>TRAINEXPLAIN_3_2</t>
  </si>
  <si>
    <t>TRAINEXPLAIN_3_3</t>
  </si>
  <si>
    <t>TRAIN_4</t>
  </si>
  <si>
    <t>TRAINDES_4</t>
  </si>
  <si>
    <t>TRAINEXPLAIN_4</t>
  </si>
  <si>
    <t>TRAINEXPLAIN_4_1</t>
  </si>
  <si>
    <t>TRAINEXPLAIN_4_2</t>
  </si>
  <si>
    <t>TRAINEXPLAIN_4_3</t>
  </si>
  <si>
    <t>TRAIN_5</t>
  </si>
  <si>
    <t>TRAINDES_5</t>
  </si>
  <si>
    <t>TRAINEXPLAIN_5</t>
  </si>
  <si>
    <t>TRAINEXPLAIN_5_1</t>
  </si>
  <si>
    <t>TRAINEXPLAIN_5_2</t>
  </si>
  <si>
    <t>TRAINEXPLAIN_5_3</t>
  </si>
  <si>
    <t>TRAIN_6</t>
  </si>
  <si>
    <t>TRAINDES_6</t>
  </si>
  <si>
    <t>TRAINEXPLAIN_6</t>
  </si>
  <si>
    <t>TRAINEXPLAIN_6_1</t>
  </si>
  <si>
    <t>TRAINEXPLAIN_6_2</t>
  </si>
  <si>
    <t>TRAINEXPLAIN_6_3</t>
  </si>
  <si>
    <t>TRAIN_7</t>
  </si>
  <si>
    <t>TRAINDES_7</t>
  </si>
  <si>
    <t>TRAINEXPLAIN_7</t>
  </si>
  <si>
    <t>TRAINEXPLAIN_7_1</t>
  </si>
  <si>
    <t>TRAINEXPLAIN_7_2</t>
  </si>
  <si>
    <t>TRAINEXPLAIN_7_3</t>
  </si>
  <si>
    <t>TRAIN_8</t>
  </si>
  <si>
    <t>TRAINDES_8</t>
  </si>
  <si>
    <t>TRAINEXPLAIN_8</t>
  </si>
  <si>
    <t>TRAINEXPLAIN_8_1</t>
  </si>
  <si>
    <t>TRAINEXPLAIN_8_2</t>
  </si>
  <si>
    <t>TRAINEXPLAIN_8_3</t>
  </si>
  <si>
    <t>TRAIN_9</t>
  </si>
  <si>
    <t>TRAINDES_9</t>
  </si>
  <si>
    <t>TRAINEXPLAIN_9</t>
  </si>
  <si>
    <t>TRAINEXPLAIN_9_1</t>
  </si>
  <si>
    <t>TRAINEXPLAIN_9_2</t>
  </si>
  <si>
    <t>TRAINEXPLAIN_9_3</t>
  </si>
  <si>
    <t>TRAIN_10</t>
  </si>
  <si>
    <t>TRAINDES_10</t>
  </si>
  <si>
    <t>TRAINEXPLAIN_10</t>
  </si>
  <si>
    <t>TRAINEXPLAIN_10_1</t>
  </si>
  <si>
    <t>TRAINEXPLAIN_10_2</t>
  </si>
  <si>
    <t>TRAINEXPLAIN_10_3</t>
  </si>
  <si>
    <t>TRAIN_11</t>
  </si>
  <si>
    <t>TRAINDES_11</t>
  </si>
  <si>
    <t>TRAINEXPLAIN_11</t>
  </si>
  <si>
    <t>TRAINEXPLAIN_11_1</t>
  </si>
  <si>
    <t>TRAINEXPLAIN_11_2</t>
  </si>
  <si>
    <t>TRAINEXPLAIN_11_3</t>
  </si>
  <si>
    <t>TRAIN_12</t>
  </si>
  <si>
    <t>TRAINDES_12</t>
  </si>
  <si>
    <t>TRAINEXPLAIN_12</t>
  </si>
  <si>
    <t>TRAINEXPLAIN_12_1</t>
  </si>
  <si>
    <t>TRAINEXPLAIN_12_2</t>
  </si>
  <si>
    <t>TRAINEXPLAIN_12_3</t>
  </si>
  <si>
    <t>TRAIN_13</t>
  </si>
  <si>
    <t>TRAINDES_13</t>
  </si>
  <si>
    <t>TRAINEXPLAIN_13</t>
  </si>
  <si>
    <t>TRAINEXPLAIN_13_1</t>
  </si>
  <si>
    <t>TRAINEXPLAIN_13_2</t>
  </si>
  <si>
    <t>TRAINEXPLAIN_13_3</t>
  </si>
  <si>
    <t>TRAIN_14</t>
  </si>
  <si>
    <t>TRAINDES_14</t>
  </si>
  <si>
    <t>TRAINEXPLAIN_14</t>
  </si>
  <si>
    <t>TRAINEXPLAIN_14_1</t>
  </si>
  <si>
    <t>TRAINEXPLAIN_14_2</t>
  </si>
  <si>
    <t>TRAINEXPLAIN_14_3</t>
  </si>
  <si>
    <t>TRAIN_15</t>
  </si>
  <si>
    <t>TRAINDES_15</t>
  </si>
  <si>
    <t>TRAINEXPLAIN_15</t>
  </si>
  <si>
    <t>TRAINEXPLAIN_15_1</t>
  </si>
  <si>
    <t>TRAINEXPLAIN_15_2</t>
  </si>
  <si>
    <t>TRAINEXPLAIN_15_3</t>
  </si>
  <si>
    <t>TRAIN_16</t>
  </si>
  <si>
    <t>TRAINDES_16</t>
  </si>
  <si>
    <t>TRAINEXPLAIN_16</t>
  </si>
  <si>
    <t>TRAINEXPLAIN_16_1</t>
  </si>
  <si>
    <t>TRAINEXPLAIN_16_2</t>
  </si>
  <si>
    <t>TRAINEXPLAIN_16_3</t>
  </si>
  <si>
    <t>TRAIN_17</t>
  </si>
  <si>
    <t>TRAINDES_17</t>
  </si>
  <si>
    <t>TRAINEXPLAIN_17</t>
  </si>
  <si>
    <t>TRAINEXPLAIN_17_1</t>
  </si>
  <si>
    <t>TRAINEXPLAIN_17_2</t>
  </si>
  <si>
    <t>TRAINEXPLAIN_17_3</t>
  </si>
  <si>
    <t>TRAIN_18</t>
  </si>
  <si>
    <t>TRAINDES_18</t>
  </si>
  <si>
    <t>TRAINEXPLAIN_18</t>
  </si>
  <si>
    <t>TRAINEXPLAIN_18_1</t>
  </si>
  <si>
    <t>TRAINEXPLAIN_18_2</t>
  </si>
  <si>
    <t>TRAINEXPLAIN_18_3</t>
  </si>
  <si>
    <t>TRAIN_19</t>
  </si>
  <si>
    <t>TRAINDES_19</t>
  </si>
  <si>
    <t>TRAINEXPLAIN_19</t>
  </si>
  <si>
    <t>TRAINEXPLAIN_19_1</t>
  </si>
  <si>
    <t>TRAINEXPLAIN_19_2</t>
  </si>
  <si>
    <t>TRAINEXPLAIN_19_3</t>
  </si>
  <si>
    <t>TRAIN_20</t>
  </si>
  <si>
    <t>TRAINDES_20</t>
  </si>
  <si>
    <t>TRAINEXPLAIN_20</t>
  </si>
  <si>
    <t>TRAINEXPLAIN_20_1</t>
  </si>
  <si>
    <t>TRAINEXPLAIN_20_2</t>
  </si>
  <si>
    <t>TRAINEXPLAIN_20_3</t>
  </si>
  <si>
    <t>TRAIN_21</t>
  </si>
  <si>
    <t>TRAINDES_21</t>
  </si>
  <si>
    <t>TRAINEXPLAIN_21</t>
  </si>
  <si>
    <t>TRAINEXPLAIN_21_1</t>
  </si>
  <si>
    <t>TRAINEXPLAIN_21_2</t>
  </si>
  <si>
    <t>TRAINEXPLAIN_21_3</t>
  </si>
  <si>
    <t>TRAIN_22</t>
  </si>
  <si>
    <t>TRAINDES_22</t>
  </si>
  <si>
    <t>TRAINEXPLAIN_22</t>
  </si>
  <si>
    <t>TRAINEXPLAIN_22_1</t>
  </si>
  <si>
    <t>TRAINEXPLAIN_22_2</t>
  </si>
  <si>
    <t>TRAINEXPLAIN_22_3</t>
  </si>
  <si>
    <t>TRAIN_23</t>
  </si>
  <si>
    <t>TRAINDES_23</t>
  </si>
  <si>
    <t>TRAINEXPLAIN_23</t>
  </si>
  <si>
    <t>TRAINEXPLAIN_23_1</t>
  </si>
  <si>
    <t>TRAINEXPLAIN_23_2</t>
  </si>
  <si>
    <t>TRAINEXPLAIN_23_3</t>
  </si>
  <si>
    <t>TRAIN_24</t>
  </si>
  <si>
    <t>TRAINDES_24</t>
  </si>
  <si>
    <t>TRAINEXPLAIN_24</t>
  </si>
  <si>
    <t>TRAINEXPLAIN_24_1</t>
  </si>
  <si>
    <t>TRAINEXPLAIN_24_2</t>
  </si>
  <si>
    <t>TRAINEXPLAIN_24_3</t>
  </si>
  <si>
    <t>TRAIN_25</t>
  </si>
  <si>
    <t>TRAINDES_25</t>
  </si>
  <si>
    <t>TRAINEXPLAIN_25</t>
  </si>
  <si>
    <t>TRAINEXPLAIN_25_1</t>
  </si>
  <si>
    <t>TRAINEXPLAIN_25_2</t>
  </si>
  <si>
    <t>TRAINEXPLAIN_25_3</t>
  </si>
  <si>
    <t>TRAIN_99</t>
  </si>
  <si>
    <t>TRAINING_EVALUATE_0</t>
  </si>
  <si>
    <t>TRAINING_EVALUATE_1</t>
  </si>
  <si>
    <t>TRAINING_EVALUATE_2</t>
  </si>
  <si>
    <t>TRAINING_EVALUATE_3</t>
  </si>
  <si>
    <t>TRAINING_EVALUATE_4</t>
  </si>
  <si>
    <t>TRAINING_EVALUATE_5</t>
  </si>
  <si>
    <t>TRAINING_EVALUATE_6</t>
  </si>
  <si>
    <t>TRAINING_EVALUATE_7</t>
  </si>
  <si>
    <t>TRAINING_EVALUATE_8</t>
  </si>
  <si>
    <t>TRAINING_EVALUATE_9</t>
  </si>
  <si>
    <t>CLASS_INTRODUCE_1</t>
  </si>
  <si>
    <t>CLASS_INTRODUCE_2</t>
  </si>
  <si>
    <t>CLASS_INTRODUCE_3</t>
  </si>
  <si>
    <t>CLASS_INTRODUCE_4</t>
  </si>
  <si>
    <t>CLASS_INTRODUCE_5</t>
  </si>
  <si>
    <t>CLASS_INTRODUCENAME_1</t>
  </si>
  <si>
    <t>CLASS_INTRODUCENAME_2</t>
  </si>
  <si>
    <t>CLASS_INTRODUCENAME_3</t>
  </si>
  <si>
    <t>CLASS_INTRODUCENAME_4</t>
  </si>
  <si>
    <t>CLASS_INTRODUCENAME_5</t>
  </si>
  <si>
    <t>CUP_NAME_1</t>
  </si>
  <si>
    <t>CUP_NAME_2</t>
  </si>
  <si>
    <t>CUP_NAME_3</t>
  </si>
  <si>
    <t>CUP_NAME_4</t>
  </si>
  <si>
    <t>GUILD_RECRUIT_1</t>
  </si>
  <si>
    <t>GUILD_RECRUIT_2</t>
  </si>
  <si>
    <t>GUILD_RECRUIT_3</t>
  </si>
  <si>
    <t>GUILD_RECRUIT_4</t>
  </si>
  <si>
    <t>GUILD_RECRUIT_5</t>
  </si>
  <si>
    <t>GUILD_RECRUIT_6</t>
  </si>
  <si>
    <t>GUILD_RECRUIT_7</t>
  </si>
  <si>
    <t>GUILD_RECRUIT_8</t>
  </si>
  <si>
    <t>GUILD_RECRUIT_9</t>
  </si>
  <si>
    <t>GUILD_RECRUIT_10</t>
  </si>
  <si>
    <t>GUILD_RECRUIT_TIP_1</t>
  </si>
  <si>
    <t>GUILD_RECRUIT_TIP_2</t>
  </si>
  <si>
    <t>NESTSNAME_101</t>
  </si>
  <si>
    <t>NESTSNAME_102</t>
  </si>
  <si>
    <t>NESTSNAME_103</t>
  </si>
  <si>
    <t>NESTSNAME_104</t>
  </si>
  <si>
    <t>NESTSNAME_105</t>
  </si>
  <si>
    <t>NESTSNAME_106</t>
  </si>
  <si>
    <t>NESTSNAME_107</t>
  </si>
  <si>
    <t>NESTSNAME_201</t>
  </si>
  <si>
    <t>NESTSNAME_202</t>
  </si>
  <si>
    <t>NESTSNAME_203</t>
  </si>
  <si>
    <t>NESTSNAME_204</t>
  </si>
  <si>
    <t>NESTSNAME_205</t>
  </si>
  <si>
    <t>NESTSNAME_206</t>
  </si>
  <si>
    <t>NESTSNAME_207</t>
  </si>
  <si>
    <t>NESTSNAME_301</t>
  </si>
  <si>
    <t>NESTSNAME_302</t>
  </si>
  <si>
    <t>NESTSNAME_303</t>
  </si>
  <si>
    <t>NESTSNAME_304</t>
  </si>
  <si>
    <t>NESTSNAME_305</t>
  </si>
  <si>
    <t>NESTSNAME_306</t>
  </si>
  <si>
    <t>NESTSNAME_307</t>
  </si>
  <si>
    <t>NESTSNAME_308</t>
  </si>
  <si>
    <t>NESTSNAME_401</t>
  </si>
  <si>
    <t>NESTSNAME_402</t>
  </si>
  <si>
    <t>NESTSNAME_403</t>
  </si>
  <si>
    <t>NESTSNAME_404</t>
  </si>
  <si>
    <t>NESTSNAME_405</t>
  </si>
  <si>
    <t>NESTSNAME_406</t>
  </si>
  <si>
    <t>NESTSNAME_407</t>
  </si>
  <si>
    <t>NESTSNAME_501</t>
  </si>
  <si>
    <t>NESTSNAME_502</t>
  </si>
  <si>
    <t>NESTSNAME_503</t>
  </si>
  <si>
    <t>NESTSNAME_504</t>
  </si>
  <si>
    <t>NESTSNAME_505</t>
  </si>
  <si>
    <t>NESTSNAME_506</t>
  </si>
  <si>
    <t>NESTSNAME_507</t>
  </si>
  <si>
    <t>NESTSNAME_601</t>
  </si>
  <si>
    <t>NESTSNAME_602</t>
  </si>
  <si>
    <t>NESTSNAME_603</t>
  </si>
  <si>
    <t>NESTSNAME_604</t>
  </si>
  <si>
    <t>NESTSNAME_605</t>
  </si>
  <si>
    <t>NESTSNAME_606</t>
  </si>
  <si>
    <t>NESTSNAME_607</t>
  </si>
  <si>
    <t>NESTSNAME_701</t>
  </si>
  <si>
    <t>NESTSNAME_702</t>
  </si>
  <si>
    <t>NESTSNAME_703</t>
  </si>
  <si>
    <t>NESTSNAME_704</t>
  </si>
  <si>
    <t>NESTSNAME_705</t>
  </si>
  <si>
    <t>NESTSNAME_706</t>
  </si>
  <si>
    <t>NESTSNAME_707</t>
  </si>
  <si>
    <r>
      <rPr>
        <sz val="11"/>
        <color theme="1"/>
        <rFont val="宋体"/>
        <family val="3"/>
        <charset val="134"/>
      </rPr>
      <t>NESTSNAME_</t>
    </r>
    <r>
      <rPr>
        <sz val="11"/>
        <color theme="1"/>
        <rFont val="宋体"/>
        <family val="3"/>
        <charset val="134"/>
      </rPr>
      <t>901</t>
    </r>
  </si>
  <si>
    <r>
      <rPr>
        <sz val="11"/>
        <color theme="1"/>
        <rFont val="宋体"/>
        <family val="3"/>
        <charset val="134"/>
      </rPr>
      <t>NESTSNAME_</t>
    </r>
    <r>
      <rPr>
        <sz val="11"/>
        <color theme="1"/>
        <rFont val="宋体"/>
        <family val="3"/>
        <charset val="134"/>
      </rPr>
      <t>902</t>
    </r>
  </si>
  <si>
    <r>
      <rPr>
        <sz val="11"/>
        <color theme="1"/>
        <rFont val="宋体"/>
        <family val="3"/>
        <charset val="134"/>
      </rPr>
      <t>NESTSNAME_</t>
    </r>
    <r>
      <rPr>
        <sz val="11"/>
        <color theme="1"/>
        <rFont val="宋体"/>
        <family val="3"/>
        <charset val="134"/>
      </rPr>
      <t>903</t>
    </r>
  </si>
  <si>
    <r>
      <rPr>
        <sz val="11"/>
        <color theme="1"/>
        <rFont val="宋体"/>
        <family val="3"/>
        <charset val="134"/>
      </rPr>
      <t>NESTSNAME_</t>
    </r>
    <r>
      <rPr>
        <sz val="11"/>
        <color theme="1"/>
        <rFont val="宋体"/>
        <family val="3"/>
        <charset val="134"/>
      </rPr>
      <t>904</t>
    </r>
  </si>
  <si>
    <r>
      <rPr>
        <sz val="11"/>
        <color theme="1"/>
        <rFont val="宋体"/>
        <family val="3"/>
        <charset val="134"/>
      </rPr>
      <t>NESTSNAME_</t>
    </r>
    <r>
      <rPr>
        <sz val="11"/>
        <color theme="1"/>
        <rFont val="宋体"/>
        <family val="3"/>
        <charset val="134"/>
      </rPr>
      <t>905</t>
    </r>
  </si>
  <si>
    <r>
      <rPr>
        <sz val="11"/>
        <color theme="1"/>
        <rFont val="宋体"/>
        <family val="3"/>
        <charset val="134"/>
      </rPr>
      <t>NESTSNAME_</t>
    </r>
    <r>
      <rPr>
        <sz val="11"/>
        <color theme="1"/>
        <rFont val="宋体"/>
        <family val="3"/>
        <charset val="134"/>
      </rPr>
      <t>906</t>
    </r>
  </si>
  <si>
    <r>
      <rPr>
        <sz val="11"/>
        <color theme="1"/>
        <rFont val="宋体"/>
        <family val="3"/>
        <charset val="134"/>
      </rPr>
      <t>NESTSNAME_</t>
    </r>
    <r>
      <rPr>
        <sz val="11"/>
        <color theme="1"/>
        <rFont val="宋体"/>
        <family val="3"/>
        <charset val="134"/>
      </rPr>
      <t>907</t>
    </r>
  </si>
  <si>
    <t>NESTS_TIP_1</t>
  </si>
  <si>
    <t>NESTS_TIP_2</t>
  </si>
  <si>
    <t>BATTLE_AUTO_TIP</t>
  </si>
  <si>
    <t>GUILD_DONATE_TIP</t>
  </si>
  <si>
    <t>FORMATIONBUILD_1</t>
  </si>
  <si>
    <t>FORMATIONBUILD_2</t>
  </si>
  <si>
    <t>FORMATIONBUILD_3</t>
  </si>
  <si>
    <t>FORMATIONBUILD_4</t>
  </si>
  <si>
    <t>FORMATIONBUILD_5</t>
  </si>
  <si>
    <r>
      <rPr>
        <sz val="11"/>
        <color theme="1"/>
        <rFont val="宋体"/>
        <family val="3"/>
        <charset val="134"/>
      </rPr>
      <t>L</t>
    </r>
    <r>
      <rPr>
        <sz val="11"/>
        <color theme="1"/>
        <rFont val="宋体"/>
        <family val="3"/>
        <charset val="134"/>
      </rPr>
      <t>OSE_LANG_1</t>
    </r>
  </si>
  <si>
    <r>
      <rPr>
        <sz val="11"/>
        <color theme="1"/>
        <rFont val="宋体"/>
        <family val="3"/>
        <charset val="134"/>
      </rPr>
      <t>L</t>
    </r>
    <r>
      <rPr>
        <sz val="11"/>
        <color theme="1"/>
        <rFont val="宋体"/>
        <family val="3"/>
        <charset val="134"/>
      </rPr>
      <t>OSE_LANG_2</t>
    </r>
  </si>
  <si>
    <r>
      <rPr>
        <sz val="11"/>
        <color theme="1"/>
        <rFont val="宋体"/>
        <family val="3"/>
        <charset val="134"/>
      </rPr>
      <t>L</t>
    </r>
    <r>
      <rPr>
        <sz val="11"/>
        <color theme="1"/>
        <rFont val="宋体"/>
        <family val="3"/>
        <charset val="134"/>
      </rPr>
      <t>OSE_LANG_3</t>
    </r>
  </si>
  <si>
    <r>
      <rPr>
        <sz val="11"/>
        <color theme="1"/>
        <rFont val="宋体"/>
        <family val="3"/>
        <charset val="134"/>
      </rPr>
      <t>L</t>
    </r>
    <r>
      <rPr>
        <sz val="11"/>
        <color theme="1"/>
        <rFont val="宋体"/>
        <family val="3"/>
        <charset val="134"/>
      </rPr>
      <t>OSE_LANG_4</t>
    </r>
  </si>
  <si>
    <r>
      <rPr>
        <sz val="11"/>
        <color theme="1"/>
        <rFont val="宋体"/>
        <family val="3"/>
        <charset val="134"/>
      </rPr>
      <t>L</t>
    </r>
    <r>
      <rPr>
        <sz val="11"/>
        <color theme="1"/>
        <rFont val="宋体"/>
        <family val="3"/>
        <charset val="134"/>
      </rPr>
      <t>OSE_LANG_5</t>
    </r>
  </si>
  <si>
    <r>
      <rPr>
        <sz val="11"/>
        <color theme="1"/>
        <rFont val="宋体"/>
        <family val="3"/>
        <charset val="134"/>
      </rPr>
      <t>L</t>
    </r>
    <r>
      <rPr>
        <sz val="11"/>
        <color theme="1"/>
        <rFont val="宋体"/>
        <family val="3"/>
        <charset val="134"/>
      </rPr>
      <t>OSE_LANG_6</t>
    </r>
  </si>
  <si>
    <r>
      <rPr>
        <sz val="11"/>
        <color theme="1"/>
        <rFont val="宋体"/>
        <family val="3"/>
        <charset val="134"/>
      </rPr>
      <t>L</t>
    </r>
    <r>
      <rPr>
        <sz val="11"/>
        <color theme="1"/>
        <rFont val="宋体"/>
        <family val="3"/>
        <charset val="134"/>
      </rPr>
      <t>OSE_LANG_7</t>
    </r>
  </si>
  <si>
    <r>
      <rPr>
        <sz val="11"/>
        <color theme="1"/>
        <rFont val="宋体"/>
        <family val="3"/>
        <charset val="134"/>
      </rPr>
      <t>L</t>
    </r>
    <r>
      <rPr>
        <sz val="11"/>
        <color theme="1"/>
        <rFont val="宋体"/>
        <family val="3"/>
        <charset val="134"/>
      </rPr>
      <t>OSE_LANG_8</t>
    </r>
  </si>
  <si>
    <r>
      <rPr>
        <sz val="11"/>
        <color theme="1"/>
        <rFont val="宋体"/>
        <family val="3"/>
        <charset val="134"/>
      </rPr>
      <t>L</t>
    </r>
    <r>
      <rPr>
        <sz val="11"/>
        <color theme="1"/>
        <rFont val="宋体"/>
        <family val="3"/>
        <charset val="134"/>
      </rPr>
      <t>OSE_LANG_9</t>
    </r>
  </si>
  <si>
    <r>
      <rPr>
        <sz val="11"/>
        <color theme="1"/>
        <rFont val="宋体"/>
        <family val="3"/>
        <charset val="134"/>
      </rPr>
      <t>L</t>
    </r>
    <r>
      <rPr>
        <sz val="11"/>
        <color theme="1"/>
        <rFont val="宋体"/>
        <family val="3"/>
        <charset val="134"/>
      </rPr>
      <t>OSE_LANG_10</t>
    </r>
  </si>
  <si>
    <r>
      <rPr>
        <sz val="11"/>
        <color theme="1"/>
        <rFont val="宋体"/>
        <family val="3"/>
        <charset val="134"/>
      </rPr>
      <t>L</t>
    </r>
    <r>
      <rPr>
        <sz val="11"/>
        <color theme="1"/>
        <rFont val="宋体"/>
        <family val="3"/>
        <charset val="134"/>
      </rPr>
      <t>OSE_LANG_11</t>
    </r>
  </si>
  <si>
    <r>
      <rPr>
        <sz val="11"/>
        <color theme="1"/>
        <rFont val="宋体"/>
        <family val="3"/>
        <charset val="134"/>
      </rPr>
      <t>L</t>
    </r>
    <r>
      <rPr>
        <sz val="11"/>
        <color theme="1"/>
        <rFont val="宋体"/>
        <family val="3"/>
        <charset val="134"/>
      </rPr>
      <t>OSE_LANG_12</t>
    </r>
  </si>
  <si>
    <r>
      <rPr>
        <sz val="11"/>
        <color theme="1"/>
        <rFont val="宋体"/>
        <family val="3"/>
        <charset val="134"/>
      </rPr>
      <t>L</t>
    </r>
    <r>
      <rPr>
        <sz val="11"/>
        <color theme="1"/>
        <rFont val="宋体"/>
        <family val="3"/>
        <charset val="134"/>
      </rPr>
      <t>OSE_LANG_13</t>
    </r>
  </si>
  <si>
    <r>
      <rPr>
        <sz val="11"/>
        <color theme="1"/>
        <rFont val="宋体"/>
        <family val="3"/>
        <charset val="134"/>
      </rPr>
      <t>N</t>
    </r>
    <r>
      <rPr>
        <sz val="11"/>
        <color theme="1"/>
        <rFont val="宋体"/>
        <family val="3"/>
        <charset val="134"/>
      </rPr>
      <t>ESTS_LANG_1</t>
    </r>
  </si>
  <si>
    <r>
      <rPr>
        <sz val="11"/>
        <color theme="1"/>
        <rFont val="宋体"/>
        <family val="3"/>
        <charset val="134"/>
      </rPr>
      <t>N</t>
    </r>
    <r>
      <rPr>
        <sz val="11"/>
        <color theme="1"/>
        <rFont val="宋体"/>
        <family val="3"/>
        <charset val="134"/>
      </rPr>
      <t>ESTS_LANG_2</t>
    </r>
  </si>
  <si>
    <r>
      <rPr>
        <sz val="11"/>
        <color theme="1"/>
        <rFont val="宋体"/>
        <family val="3"/>
        <charset val="134"/>
      </rPr>
      <t>N</t>
    </r>
    <r>
      <rPr>
        <sz val="11"/>
        <color theme="1"/>
        <rFont val="宋体"/>
        <family val="3"/>
        <charset val="134"/>
      </rPr>
      <t>ESTS_LANG_3</t>
    </r>
  </si>
  <si>
    <r>
      <rPr>
        <sz val="11"/>
        <color theme="1"/>
        <rFont val="宋体"/>
        <family val="3"/>
        <charset val="134"/>
      </rPr>
      <t>N</t>
    </r>
    <r>
      <rPr>
        <sz val="11"/>
        <color theme="1"/>
        <rFont val="宋体"/>
        <family val="3"/>
        <charset val="134"/>
      </rPr>
      <t>ESTS_LANG_4</t>
    </r>
  </si>
  <si>
    <r>
      <rPr>
        <sz val="11"/>
        <color theme="1"/>
        <rFont val="宋体"/>
        <family val="3"/>
        <charset val="134"/>
      </rPr>
      <t>N</t>
    </r>
    <r>
      <rPr>
        <sz val="11"/>
        <color theme="1"/>
        <rFont val="宋体"/>
        <family val="3"/>
        <charset val="134"/>
      </rPr>
      <t>ESTS_LANG_5</t>
    </r>
  </si>
  <si>
    <r>
      <rPr>
        <sz val="11"/>
        <color theme="1"/>
        <rFont val="宋体"/>
        <family val="3"/>
        <charset val="134"/>
      </rPr>
      <t>N</t>
    </r>
    <r>
      <rPr>
        <sz val="11"/>
        <color theme="1"/>
        <rFont val="宋体"/>
        <family val="3"/>
        <charset val="134"/>
      </rPr>
      <t>ESTS_LANG_6</t>
    </r>
  </si>
  <si>
    <r>
      <rPr>
        <sz val="11"/>
        <color theme="1"/>
        <rFont val="宋体"/>
        <family val="3"/>
        <charset val="134"/>
      </rPr>
      <t>N</t>
    </r>
    <r>
      <rPr>
        <sz val="11"/>
        <color theme="1"/>
        <rFont val="宋体"/>
        <family val="3"/>
        <charset val="134"/>
      </rPr>
      <t>ESTS_LANG_7</t>
    </r>
  </si>
  <si>
    <r>
      <rPr>
        <sz val="11"/>
        <color theme="1"/>
        <rFont val="宋体"/>
        <family val="3"/>
        <charset val="134"/>
      </rPr>
      <t>N</t>
    </r>
    <r>
      <rPr>
        <sz val="11"/>
        <color theme="1"/>
        <rFont val="宋体"/>
        <family val="3"/>
        <charset val="134"/>
      </rPr>
      <t>ESTS_LANG_8</t>
    </r>
  </si>
  <si>
    <r>
      <rPr>
        <sz val="11"/>
        <color theme="1"/>
        <rFont val="宋体"/>
        <family val="3"/>
        <charset val="134"/>
      </rPr>
      <t>N</t>
    </r>
    <r>
      <rPr>
        <sz val="11"/>
        <color theme="1"/>
        <rFont val="宋体"/>
        <family val="3"/>
        <charset val="134"/>
      </rPr>
      <t>ESTS_LANG_9</t>
    </r>
  </si>
  <si>
    <t>NESTS_LANG_1_1</t>
  </si>
  <si>
    <t>NESTS_LANG_2_1</t>
  </si>
  <si>
    <t>NESTS_LANG_3_1</t>
  </si>
  <si>
    <t>NESTS_LANG_4_1</t>
  </si>
  <si>
    <t>NESTS_LANG_5_1</t>
  </si>
  <si>
    <t>NESTS_LANG_6_1</t>
  </si>
  <si>
    <t>NESTS_LANG_7_1</t>
  </si>
  <si>
    <t>NESTS_LANG_8_1</t>
  </si>
  <si>
    <t>NESTS_LANG_9_1</t>
  </si>
  <si>
    <t>NESTSLABEL_LANG_1</t>
  </si>
  <si>
    <t>NESTSLABEL_LANG_2</t>
  </si>
  <si>
    <t>NESTSLABEL_LANG_3</t>
  </si>
  <si>
    <t>NESTSLABEL_LANG_4</t>
  </si>
  <si>
    <t>NESTSLABEL_LANG_5</t>
  </si>
  <si>
    <t>NESTSLABEL_LANG_6</t>
  </si>
  <si>
    <t>NESTSLABEL_LANG_7</t>
  </si>
  <si>
    <t>NESTSLABEL_LANG_8</t>
  </si>
  <si>
    <t>NESTSLABEL_LANG_9</t>
  </si>
  <si>
    <t>GUILD_NAME_1</t>
  </si>
  <si>
    <t>GUILD_NAME_2</t>
  </si>
  <si>
    <r>
      <rPr>
        <sz val="11"/>
        <color theme="1"/>
        <rFont val="宋体"/>
        <family val="3"/>
        <charset val="134"/>
      </rPr>
      <t>GUILD_NAME_</t>
    </r>
    <r>
      <rPr>
        <sz val="11"/>
        <color theme="1"/>
        <rFont val="宋体"/>
        <family val="3"/>
        <charset val="134"/>
      </rPr>
      <t>3</t>
    </r>
  </si>
  <si>
    <t>TEAM_DINGWEI_101</t>
  </si>
  <si>
    <t>TEAM_DINGWEI_102</t>
  </si>
  <si>
    <t>TEAM_DINGWEI_103</t>
  </si>
  <si>
    <t>TEAM_DINGWEI_104</t>
  </si>
  <si>
    <t>TEAM_DINGWEI_105</t>
  </si>
  <si>
    <t>TEAM_DINGWEI_106</t>
  </si>
  <si>
    <t>TEAM_DINGWEI_107</t>
  </si>
  <si>
    <r>
      <rPr>
        <sz val="11"/>
        <color theme="1"/>
        <rFont val="宋体"/>
        <family val="3"/>
        <charset val="134"/>
      </rPr>
      <t>TEAM_DINGWEI_</t>
    </r>
    <r>
      <rPr>
        <sz val="11"/>
        <color theme="1"/>
        <rFont val="宋体"/>
        <family val="3"/>
        <charset val="134"/>
      </rPr>
      <t>201</t>
    </r>
  </si>
  <si>
    <r>
      <rPr>
        <sz val="11"/>
        <color theme="1"/>
        <rFont val="宋体"/>
        <family val="3"/>
        <charset val="134"/>
      </rPr>
      <t>TEAM_DINGWEI_</t>
    </r>
    <r>
      <rPr>
        <sz val="11"/>
        <color theme="1"/>
        <rFont val="宋体"/>
        <family val="3"/>
        <charset val="134"/>
      </rPr>
      <t>202</t>
    </r>
  </si>
  <si>
    <r>
      <rPr>
        <sz val="11"/>
        <color theme="1"/>
        <rFont val="宋体"/>
        <family val="3"/>
        <charset val="134"/>
      </rPr>
      <t>TEAM_DINGWEI_</t>
    </r>
    <r>
      <rPr>
        <sz val="11"/>
        <color theme="1"/>
        <rFont val="宋体"/>
        <family val="3"/>
        <charset val="134"/>
      </rPr>
      <t>203</t>
    </r>
  </si>
  <si>
    <r>
      <rPr>
        <sz val="11"/>
        <color theme="1"/>
        <rFont val="宋体"/>
        <family val="3"/>
        <charset val="134"/>
      </rPr>
      <t>TEAM_DINGWEI_</t>
    </r>
    <r>
      <rPr>
        <sz val="11"/>
        <color theme="1"/>
        <rFont val="宋体"/>
        <family val="3"/>
        <charset val="134"/>
      </rPr>
      <t>204</t>
    </r>
  </si>
  <si>
    <r>
      <rPr>
        <sz val="11"/>
        <color theme="1"/>
        <rFont val="宋体"/>
        <family val="3"/>
        <charset val="134"/>
      </rPr>
      <t>TEAM_DINGWEI_</t>
    </r>
    <r>
      <rPr>
        <sz val="11"/>
        <color theme="1"/>
        <rFont val="宋体"/>
        <family val="3"/>
        <charset val="134"/>
      </rPr>
      <t>205</t>
    </r>
  </si>
  <si>
    <r>
      <rPr>
        <sz val="11"/>
        <color theme="1"/>
        <rFont val="宋体"/>
        <family val="3"/>
        <charset val="134"/>
      </rPr>
      <t>TEAM_DINGWEI_</t>
    </r>
    <r>
      <rPr>
        <sz val="11"/>
        <color theme="1"/>
        <rFont val="宋体"/>
        <family val="3"/>
        <charset val="134"/>
      </rPr>
      <t>206</t>
    </r>
  </si>
  <si>
    <r>
      <rPr>
        <sz val="11"/>
        <color theme="1"/>
        <rFont val="宋体"/>
        <family val="3"/>
        <charset val="134"/>
      </rPr>
      <t>TEAM_DINGWEI_</t>
    </r>
    <r>
      <rPr>
        <sz val="11"/>
        <color theme="1"/>
        <rFont val="宋体"/>
        <family val="3"/>
        <charset val="134"/>
      </rPr>
      <t>207</t>
    </r>
  </si>
  <si>
    <r>
      <rPr>
        <sz val="11"/>
        <color theme="1"/>
        <rFont val="宋体"/>
        <family val="3"/>
        <charset val="134"/>
      </rPr>
      <t>TEAM_DINGWEI_</t>
    </r>
    <r>
      <rPr>
        <sz val="11"/>
        <color theme="1"/>
        <rFont val="宋体"/>
        <family val="3"/>
        <charset val="134"/>
      </rPr>
      <t>301</t>
    </r>
  </si>
  <si>
    <r>
      <rPr>
        <sz val="11"/>
        <color theme="1"/>
        <rFont val="宋体"/>
        <family val="3"/>
        <charset val="134"/>
      </rPr>
      <t>TEAM_DINGWEI_</t>
    </r>
    <r>
      <rPr>
        <sz val="11"/>
        <color theme="1"/>
        <rFont val="宋体"/>
        <family val="3"/>
        <charset val="134"/>
      </rPr>
      <t>302</t>
    </r>
  </si>
  <si>
    <r>
      <rPr>
        <sz val="11"/>
        <color theme="1"/>
        <rFont val="宋体"/>
        <family val="3"/>
        <charset val="134"/>
      </rPr>
      <t>TEAM_DINGWEI_</t>
    </r>
    <r>
      <rPr>
        <sz val="11"/>
        <color theme="1"/>
        <rFont val="宋体"/>
        <family val="3"/>
        <charset val="134"/>
      </rPr>
      <t>303</t>
    </r>
  </si>
  <si>
    <r>
      <rPr>
        <sz val="11"/>
        <color theme="1"/>
        <rFont val="宋体"/>
        <family val="3"/>
        <charset val="134"/>
      </rPr>
      <t>TEAM_DINGWEI_</t>
    </r>
    <r>
      <rPr>
        <sz val="11"/>
        <color theme="1"/>
        <rFont val="宋体"/>
        <family val="3"/>
        <charset val="134"/>
      </rPr>
      <t>304</t>
    </r>
  </si>
  <si>
    <r>
      <rPr>
        <sz val="11"/>
        <color theme="1"/>
        <rFont val="宋体"/>
        <family val="3"/>
        <charset val="134"/>
      </rPr>
      <t>TEAM_DINGWEI_</t>
    </r>
    <r>
      <rPr>
        <sz val="11"/>
        <color theme="1"/>
        <rFont val="宋体"/>
        <family val="3"/>
        <charset val="134"/>
      </rPr>
      <t>305</t>
    </r>
  </si>
  <si>
    <r>
      <rPr>
        <sz val="11"/>
        <color theme="1"/>
        <rFont val="宋体"/>
        <family val="3"/>
        <charset val="134"/>
      </rPr>
      <t>TEAM_DINGWEI_</t>
    </r>
    <r>
      <rPr>
        <sz val="11"/>
        <color theme="1"/>
        <rFont val="宋体"/>
        <family val="3"/>
        <charset val="134"/>
      </rPr>
      <t>306</t>
    </r>
  </si>
  <si>
    <r>
      <rPr>
        <sz val="11"/>
        <color theme="1"/>
        <rFont val="宋体"/>
        <family val="3"/>
        <charset val="134"/>
      </rPr>
      <t>TEAM_DINGWEI_</t>
    </r>
    <r>
      <rPr>
        <sz val="11"/>
        <color theme="1"/>
        <rFont val="宋体"/>
        <family val="3"/>
        <charset val="134"/>
      </rPr>
      <t>307</t>
    </r>
  </si>
  <si>
    <t>TEAM_DINGWEI_308</t>
    <phoneticPr fontId="15" type="noConversion"/>
  </si>
  <si>
    <r>
      <rPr>
        <sz val="11"/>
        <color theme="1"/>
        <rFont val="宋体"/>
        <family val="3"/>
        <charset val="134"/>
      </rPr>
      <t>TEAM_DINGWEI_</t>
    </r>
    <r>
      <rPr>
        <sz val="11"/>
        <color theme="1"/>
        <rFont val="宋体"/>
        <family val="3"/>
        <charset val="134"/>
      </rPr>
      <t>401</t>
    </r>
  </si>
  <si>
    <r>
      <rPr>
        <sz val="11"/>
        <color theme="1"/>
        <rFont val="宋体"/>
        <family val="3"/>
        <charset val="134"/>
      </rPr>
      <t>TEAM_DINGWEI_</t>
    </r>
    <r>
      <rPr>
        <sz val="11"/>
        <color theme="1"/>
        <rFont val="宋体"/>
        <family val="3"/>
        <charset val="134"/>
      </rPr>
      <t>402</t>
    </r>
  </si>
  <si>
    <r>
      <rPr>
        <sz val="11"/>
        <color theme="1"/>
        <rFont val="宋体"/>
        <family val="3"/>
        <charset val="134"/>
      </rPr>
      <t>TEAM_DINGWEI_</t>
    </r>
    <r>
      <rPr>
        <sz val="11"/>
        <color theme="1"/>
        <rFont val="宋体"/>
        <family val="3"/>
        <charset val="134"/>
      </rPr>
      <t>403</t>
    </r>
  </si>
  <si>
    <r>
      <rPr>
        <sz val="11"/>
        <color theme="1"/>
        <rFont val="宋体"/>
        <family val="3"/>
        <charset val="134"/>
      </rPr>
      <t>TEAM_DINGWEI_</t>
    </r>
    <r>
      <rPr>
        <sz val="11"/>
        <color theme="1"/>
        <rFont val="宋体"/>
        <family val="3"/>
        <charset val="134"/>
      </rPr>
      <t>404</t>
    </r>
  </si>
  <si>
    <r>
      <rPr>
        <sz val="11"/>
        <color theme="1"/>
        <rFont val="宋体"/>
        <family val="3"/>
        <charset val="134"/>
      </rPr>
      <t>TEAM_DINGWEI_</t>
    </r>
    <r>
      <rPr>
        <sz val="11"/>
        <color theme="1"/>
        <rFont val="宋体"/>
        <family val="3"/>
        <charset val="134"/>
      </rPr>
      <t>405</t>
    </r>
  </si>
  <si>
    <r>
      <rPr>
        <sz val="11"/>
        <color theme="1"/>
        <rFont val="宋体"/>
        <family val="3"/>
        <charset val="134"/>
      </rPr>
      <t>TEAM_DINGWEI_</t>
    </r>
    <r>
      <rPr>
        <sz val="11"/>
        <color theme="1"/>
        <rFont val="宋体"/>
        <family val="3"/>
        <charset val="134"/>
      </rPr>
      <t>406</t>
    </r>
  </si>
  <si>
    <r>
      <rPr>
        <sz val="11"/>
        <color theme="1"/>
        <rFont val="宋体"/>
        <family val="3"/>
        <charset val="134"/>
      </rPr>
      <t>TEAM_DINGWEI_</t>
    </r>
    <r>
      <rPr>
        <sz val="11"/>
        <color theme="1"/>
        <rFont val="宋体"/>
        <family val="3"/>
        <charset val="134"/>
      </rPr>
      <t>407</t>
    </r>
  </si>
  <si>
    <r>
      <rPr>
        <sz val="11"/>
        <color theme="1"/>
        <rFont val="宋体"/>
        <family val="3"/>
        <charset val="134"/>
      </rPr>
      <t>TEAM_DINGWEI_</t>
    </r>
    <r>
      <rPr>
        <sz val="11"/>
        <color theme="1"/>
        <rFont val="宋体"/>
        <family val="3"/>
        <charset val="134"/>
      </rPr>
      <t>501</t>
    </r>
  </si>
  <si>
    <r>
      <rPr>
        <sz val="11"/>
        <color theme="1"/>
        <rFont val="宋体"/>
        <family val="3"/>
        <charset val="134"/>
      </rPr>
      <t>TEAM_DINGWEI_</t>
    </r>
    <r>
      <rPr>
        <sz val="11"/>
        <color theme="1"/>
        <rFont val="宋体"/>
        <family val="3"/>
        <charset val="134"/>
      </rPr>
      <t>502</t>
    </r>
  </si>
  <si>
    <r>
      <rPr>
        <sz val="11"/>
        <color theme="1"/>
        <rFont val="宋体"/>
        <family val="3"/>
        <charset val="134"/>
      </rPr>
      <t>TEAM_DINGWEI_</t>
    </r>
    <r>
      <rPr>
        <sz val="11"/>
        <color theme="1"/>
        <rFont val="宋体"/>
        <family val="3"/>
        <charset val="134"/>
      </rPr>
      <t>503</t>
    </r>
  </si>
  <si>
    <r>
      <rPr>
        <sz val="11"/>
        <color theme="1"/>
        <rFont val="宋体"/>
        <family val="3"/>
        <charset val="134"/>
      </rPr>
      <t>TEAM_DINGWEI_</t>
    </r>
    <r>
      <rPr>
        <sz val="11"/>
        <color theme="1"/>
        <rFont val="宋体"/>
        <family val="3"/>
        <charset val="134"/>
      </rPr>
      <t>504</t>
    </r>
  </si>
  <si>
    <r>
      <rPr>
        <sz val="11"/>
        <color theme="1"/>
        <rFont val="宋体"/>
        <family val="3"/>
        <charset val="134"/>
      </rPr>
      <t>TEAM_DINGWEI_</t>
    </r>
    <r>
      <rPr>
        <sz val="11"/>
        <color theme="1"/>
        <rFont val="宋体"/>
        <family val="3"/>
        <charset val="134"/>
      </rPr>
      <t>505</t>
    </r>
  </si>
  <si>
    <r>
      <rPr>
        <sz val="11"/>
        <color theme="1"/>
        <rFont val="宋体"/>
        <family val="3"/>
        <charset val="134"/>
      </rPr>
      <t>TEAM_DINGWEI_</t>
    </r>
    <r>
      <rPr>
        <sz val="11"/>
        <color theme="1"/>
        <rFont val="宋体"/>
        <family val="3"/>
        <charset val="134"/>
      </rPr>
      <t>506</t>
    </r>
  </si>
  <si>
    <r>
      <rPr>
        <sz val="11"/>
        <color theme="1"/>
        <rFont val="宋体"/>
        <family val="3"/>
        <charset val="134"/>
      </rPr>
      <t>TEAM_DINGWEI_</t>
    </r>
    <r>
      <rPr>
        <sz val="11"/>
        <color theme="1"/>
        <rFont val="宋体"/>
        <family val="3"/>
        <charset val="134"/>
      </rPr>
      <t>507</t>
    </r>
  </si>
  <si>
    <t>TEAM_DINGWEI_601</t>
  </si>
  <si>
    <t>TEAM_DINGWEI_602</t>
  </si>
  <si>
    <t>TEAM_DINGWEI_603</t>
  </si>
  <si>
    <t>TEAM_DINGWEI_604</t>
  </si>
  <si>
    <t>TEAM_DINGWEI_605</t>
  </si>
  <si>
    <t>TEAM_DINGWEI_606</t>
  </si>
  <si>
    <t>TEAM_DINGWEI_607</t>
  </si>
  <si>
    <r>
      <t>TEAM_DINGWEI_</t>
    </r>
    <r>
      <rPr>
        <sz val="11"/>
        <color theme="1"/>
        <rFont val="等线"/>
        <family val="3"/>
        <charset val="134"/>
        <scheme val="minor"/>
      </rPr>
      <t>701</t>
    </r>
    <phoneticPr fontId="15" type="noConversion"/>
  </si>
  <si>
    <r>
      <t>TEAM_DINGWEI_</t>
    </r>
    <r>
      <rPr>
        <sz val="11"/>
        <color theme="1"/>
        <rFont val="等线"/>
        <family val="3"/>
        <charset val="134"/>
        <scheme val="minor"/>
      </rPr>
      <t>702</t>
    </r>
    <phoneticPr fontId="15" type="noConversion"/>
  </si>
  <si>
    <r>
      <t>TEAM_DINGWEI_</t>
    </r>
    <r>
      <rPr>
        <sz val="11"/>
        <color theme="1"/>
        <rFont val="等线"/>
        <family val="3"/>
        <charset val="134"/>
        <scheme val="minor"/>
      </rPr>
      <t>703</t>
    </r>
    <phoneticPr fontId="15" type="noConversion"/>
  </si>
  <si>
    <r>
      <t>TEAM_DINGWEI_</t>
    </r>
    <r>
      <rPr>
        <sz val="11"/>
        <color theme="1"/>
        <rFont val="等线"/>
        <family val="3"/>
        <charset val="134"/>
        <scheme val="minor"/>
      </rPr>
      <t>704</t>
    </r>
    <phoneticPr fontId="15" type="noConversion"/>
  </si>
  <si>
    <r>
      <t>TEAM_DINGWEI_</t>
    </r>
    <r>
      <rPr>
        <sz val="11"/>
        <color theme="1"/>
        <rFont val="等线"/>
        <family val="3"/>
        <charset val="134"/>
        <scheme val="minor"/>
      </rPr>
      <t>705</t>
    </r>
    <phoneticPr fontId="15" type="noConversion"/>
  </si>
  <si>
    <r>
      <t>TEAM_DINGWEI_</t>
    </r>
    <r>
      <rPr>
        <sz val="11"/>
        <color theme="1"/>
        <rFont val="等线"/>
        <family val="3"/>
        <charset val="134"/>
        <scheme val="minor"/>
      </rPr>
      <t>706</t>
    </r>
    <phoneticPr fontId="15" type="noConversion"/>
  </si>
  <si>
    <r>
      <t>TEAM_DINGWEI_</t>
    </r>
    <r>
      <rPr>
        <sz val="11"/>
        <color theme="1"/>
        <rFont val="等线"/>
        <family val="3"/>
        <charset val="134"/>
        <scheme val="minor"/>
      </rPr>
      <t>707</t>
    </r>
    <phoneticPr fontId="15" type="noConversion"/>
  </si>
  <si>
    <r>
      <rPr>
        <sz val="11"/>
        <color theme="1"/>
        <rFont val="宋体"/>
        <family val="3"/>
        <charset val="134"/>
      </rPr>
      <t>TEAM_DINGWEI_90</t>
    </r>
    <r>
      <rPr>
        <sz val="11"/>
        <color theme="1"/>
        <rFont val="宋体"/>
        <family val="3"/>
        <charset val="134"/>
      </rPr>
      <t>1</t>
    </r>
  </si>
  <si>
    <t>TEAM_DINGWEI_902</t>
  </si>
  <si>
    <r>
      <rPr>
        <sz val="11"/>
        <color theme="1"/>
        <rFont val="宋体"/>
        <family val="3"/>
        <charset val="134"/>
      </rPr>
      <t>TEAM_DINGWEI_903</t>
    </r>
  </si>
  <si>
    <t>TEAM_DINGWEI_904</t>
  </si>
  <si>
    <r>
      <rPr>
        <sz val="11"/>
        <color theme="1"/>
        <rFont val="宋体"/>
        <family val="3"/>
        <charset val="134"/>
      </rPr>
      <t>TEAM_DINGWEI_905</t>
    </r>
  </si>
  <si>
    <r>
      <rPr>
        <sz val="11"/>
        <color theme="1"/>
        <rFont val="宋体"/>
        <family val="3"/>
        <charset val="134"/>
      </rPr>
      <t>TEAM_DINGWEI_906</t>
    </r>
  </si>
  <si>
    <t>TEAM_DINGWEI_907</t>
  </si>
  <si>
    <t>TEAM_DINGWEI_1001</t>
  </si>
  <si>
    <t>TEAM_DINGWEI_1002</t>
  </si>
  <si>
    <t>TEAM_DINGWEI_1003</t>
  </si>
  <si>
    <t>TEAM_DINGWEI_1004</t>
  </si>
  <si>
    <t>TEAM_DINGWEI_1005</t>
  </si>
  <si>
    <t>TEAM_DINGWEI_1006</t>
  </si>
  <si>
    <t>TEAM_DINGWEI_1007</t>
  </si>
  <si>
    <t>TEAM_DINGWEI_1008</t>
  </si>
  <si>
    <t>TEAM_DINGWEI_1009</t>
  </si>
  <si>
    <t>TEAM_DINGWEI_1010</t>
  </si>
  <si>
    <t>TEAM_DINGWEI_1011</t>
  </si>
  <si>
    <t>TEAM_DINGWEI_1012</t>
  </si>
  <si>
    <t>LIANMENGGUIDE_1</t>
  </si>
  <si>
    <t>LIANMENGGUIDE_2</t>
  </si>
  <si>
    <t>LIANMENGGUIDE_3</t>
  </si>
  <si>
    <t>LIANMENGGUIDE_4</t>
  </si>
  <si>
    <t>LIANMENGGUIDE_5</t>
  </si>
  <si>
    <t>LIANMENGGUIDE_6</t>
  </si>
  <si>
    <t>LIANMENGGUIDE_7</t>
  </si>
  <si>
    <t>LIANMENGGUIDE_8</t>
  </si>
  <si>
    <t>LIANMENGGUIDE_9</t>
  </si>
  <si>
    <t>LIANMENGGUIDE_10</t>
  </si>
  <si>
    <t>LIANMENGGUIDE_11</t>
  </si>
  <si>
    <t>LIANMENGGUIDE_12</t>
  </si>
  <si>
    <r>
      <rPr>
        <sz val="11"/>
        <color theme="1"/>
        <rFont val="宋体"/>
        <family val="3"/>
        <charset val="134"/>
      </rPr>
      <t>Q</t>
    </r>
    <r>
      <rPr>
        <sz val="11"/>
        <color theme="1"/>
        <rFont val="宋体"/>
        <family val="3"/>
        <charset val="134"/>
      </rPr>
      <t>IANNENGNAME_1</t>
    </r>
  </si>
  <si>
    <t>QIANNENGNAME_2</t>
  </si>
  <si>
    <t>QIANNENGNAME_3</t>
  </si>
  <si>
    <t>QIANNENGDES_1</t>
  </si>
  <si>
    <t>QIANNENGDES_2</t>
  </si>
  <si>
    <t>QIANNENGDES_3</t>
  </si>
  <si>
    <t>SKILL_50213</t>
  </si>
  <si>
    <t>SKILL_51120</t>
  </si>
  <si>
    <t>SKILL_52067</t>
  </si>
  <si>
    <t>SKILL_52066</t>
  </si>
  <si>
    <t>SKILL_51121</t>
  </si>
  <si>
    <t>SKILLDES_50213</t>
  </si>
  <si>
    <t>SKILLDES_51120</t>
  </si>
  <si>
    <t>SKILLDES_52067</t>
  </si>
  <si>
    <t>SKILLDES_52066</t>
  </si>
  <si>
    <t>SKILLDES_51121</t>
  </si>
  <si>
    <r>
      <rPr>
        <sz val="11"/>
        <color theme="1"/>
        <rFont val="宋体"/>
        <family val="3"/>
        <charset val="134"/>
      </rPr>
      <t>F</t>
    </r>
    <r>
      <rPr>
        <sz val="11"/>
        <color theme="1"/>
        <rFont val="宋体"/>
        <family val="3"/>
        <charset val="134"/>
      </rPr>
      <t>ORMATION_LANG1_1</t>
    </r>
  </si>
  <si>
    <r>
      <rPr>
        <sz val="11"/>
        <color theme="1"/>
        <rFont val="宋体"/>
        <family val="3"/>
        <charset val="134"/>
      </rPr>
      <t>F</t>
    </r>
    <r>
      <rPr>
        <sz val="11"/>
        <color theme="1"/>
        <rFont val="宋体"/>
        <family val="3"/>
        <charset val="134"/>
      </rPr>
      <t>ORMATION_LANG1_2</t>
    </r>
  </si>
  <si>
    <r>
      <rPr>
        <sz val="11"/>
        <color theme="1"/>
        <rFont val="宋体"/>
        <family val="3"/>
        <charset val="134"/>
      </rPr>
      <t>F</t>
    </r>
    <r>
      <rPr>
        <sz val="11"/>
        <color theme="1"/>
        <rFont val="宋体"/>
        <family val="3"/>
        <charset val="134"/>
      </rPr>
      <t>ORMATION_LANG1_3</t>
    </r>
  </si>
  <si>
    <r>
      <rPr>
        <sz val="11"/>
        <color theme="1"/>
        <rFont val="宋体"/>
        <family val="3"/>
        <charset val="134"/>
      </rPr>
      <t>F</t>
    </r>
    <r>
      <rPr>
        <sz val="11"/>
        <color theme="1"/>
        <rFont val="宋体"/>
        <family val="3"/>
        <charset val="134"/>
      </rPr>
      <t>ORMATION_LANG1_4</t>
    </r>
  </si>
  <si>
    <r>
      <rPr>
        <sz val="11"/>
        <color theme="1"/>
        <rFont val="宋体"/>
        <family val="3"/>
        <charset val="134"/>
      </rPr>
      <t>F</t>
    </r>
    <r>
      <rPr>
        <sz val="11"/>
        <color theme="1"/>
        <rFont val="宋体"/>
        <family val="3"/>
        <charset val="134"/>
      </rPr>
      <t>ORMATION_LANG1_5</t>
    </r>
  </si>
  <si>
    <t>FORMATION_LANG2_1</t>
  </si>
  <si>
    <t>FORMATION_LANG2_2</t>
  </si>
  <si>
    <t>FORMATION_LANG2_3</t>
  </si>
  <si>
    <t>FORMATION_LANG2_4</t>
  </si>
  <si>
    <t>FORMATION_LANG2_5</t>
  </si>
  <si>
    <t>FORMATION_LANG3_1</t>
  </si>
  <si>
    <t>FORMATION_LANG3_2</t>
  </si>
  <si>
    <t>FORMATION_LANG3_3</t>
  </si>
  <si>
    <t>FORMATION_LANG3_4</t>
  </si>
  <si>
    <t>FORMATION_LANG3_5</t>
  </si>
  <si>
    <t>GUILD_MAP_BUTTON_1</t>
  </si>
  <si>
    <t>GUILD_MAP_BUTTON_2</t>
  </si>
  <si>
    <t>GUILD_MAP_BUTTON_3</t>
  </si>
  <si>
    <t>GUILD_MAP_BUTTON_4</t>
  </si>
  <si>
    <t>GUILD_MAP_BUTTON_5</t>
  </si>
  <si>
    <t>GUILD_MAP_BUTTON_6</t>
  </si>
  <si>
    <r>
      <rPr>
        <sz val="11"/>
        <color theme="1"/>
        <rFont val="宋体"/>
        <family val="3"/>
        <charset val="134"/>
      </rPr>
      <t>GUILD_MAP_BUTTON_</t>
    </r>
    <r>
      <rPr>
        <sz val="11"/>
        <color theme="1"/>
        <rFont val="宋体"/>
        <family val="3"/>
        <charset val="134"/>
      </rPr>
      <t>7</t>
    </r>
  </si>
  <si>
    <r>
      <rPr>
        <sz val="11"/>
        <color theme="1"/>
        <rFont val="宋体"/>
        <family val="3"/>
        <charset val="134"/>
      </rPr>
      <t>N</t>
    </r>
    <r>
      <rPr>
        <sz val="11"/>
        <color theme="1"/>
        <rFont val="宋体"/>
        <family val="3"/>
        <charset val="134"/>
      </rPr>
      <t>ESTS_CAMP_NAME_1</t>
    </r>
  </si>
  <si>
    <r>
      <rPr>
        <sz val="11"/>
        <color theme="1"/>
        <rFont val="宋体"/>
        <family val="3"/>
        <charset val="134"/>
      </rPr>
      <t>N</t>
    </r>
    <r>
      <rPr>
        <sz val="11"/>
        <color theme="1"/>
        <rFont val="宋体"/>
        <family val="3"/>
        <charset val="134"/>
      </rPr>
      <t>ESTS_CAMP_NAME_2</t>
    </r>
  </si>
  <si>
    <r>
      <rPr>
        <sz val="11"/>
        <color theme="1"/>
        <rFont val="宋体"/>
        <family val="3"/>
        <charset val="134"/>
      </rPr>
      <t>N</t>
    </r>
    <r>
      <rPr>
        <sz val="11"/>
        <color theme="1"/>
        <rFont val="宋体"/>
        <family val="3"/>
        <charset val="134"/>
      </rPr>
      <t>ESTS_CAMP_NAME_3</t>
    </r>
  </si>
  <si>
    <r>
      <rPr>
        <sz val="11"/>
        <color theme="1"/>
        <rFont val="宋体"/>
        <family val="3"/>
        <charset val="134"/>
      </rPr>
      <t>N</t>
    </r>
    <r>
      <rPr>
        <sz val="11"/>
        <color theme="1"/>
        <rFont val="宋体"/>
        <family val="3"/>
        <charset val="134"/>
      </rPr>
      <t>ESTS_CAMP_NAME_4</t>
    </r>
  </si>
  <si>
    <r>
      <rPr>
        <sz val="11"/>
        <color theme="1"/>
        <rFont val="宋体"/>
        <family val="3"/>
        <charset val="134"/>
      </rPr>
      <t>N</t>
    </r>
    <r>
      <rPr>
        <sz val="11"/>
        <color theme="1"/>
        <rFont val="宋体"/>
        <family val="3"/>
        <charset val="134"/>
      </rPr>
      <t>ESTS_CAMP_NAME_5</t>
    </r>
  </si>
  <si>
    <r>
      <rPr>
        <sz val="11"/>
        <color theme="1"/>
        <rFont val="宋体"/>
        <family val="3"/>
        <charset val="134"/>
      </rPr>
      <t>N</t>
    </r>
    <r>
      <rPr>
        <sz val="11"/>
        <color theme="1"/>
        <rFont val="宋体"/>
        <family val="3"/>
        <charset val="134"/>
      </rPr>
      <t>ESTS_CAMP_NAME_6</t>
    </r>
  </si>
  <si>
    <r>
      <rPr>
        <sz val="11"/>
        <color theme="1"/>
        <rFont val="宋体"/>
        <family val="3"/>
        <charset val="134"/>
      </rPr>
      <t>N</t>
    </r>
    <r>
      <rPr>
        <sz val="11"/>
        <color theme="1"/>
        <rFont val="宋体"/>
        <family val="3"/>
        <charset val="134"/>
      </rPr>
      <t>ESTS_CAMP_NAME_7</t>
    </r>
  </si>
  <si>
    <r>
      <rPr>
        <sz val="11"/>
        <color theme="1"/>
        <rFont val="宋体"/>
        <family val="3"/>
        <charset val="134"/>
      </rPr>
      <t>N</t>
    </r>
    <r>
      <rPr>
        <sz val="11"/>
        <color theme="1"/>
        <rFont val="宋体"/>
        <family val="3"/>
        <charset val="134"/>
      </rPr>
      <t>ESTS_CAMP_NAME_8</t>
    </r>
  </si>
  <si>
    <r>
      <rPr>
        <sz val="11"/>
        <color theme="1"/>
        <rFont val="宋体"/>
        <family val="3"/>
        <charset val="134"/>
      </rPr>
      <t>N</t>
    </r>
    <r>
      <rPr>
        <sz val="11"/>
        <color theme="1"/>
        <rFont val="宋体"/>
        <family val="3"/>
        <charset val="134"/>
      </rPr>
      <t>ESTS_CAMP_NAME_9</t>
    </r>
  </si>
  <si>
    <t>title_39</t>
  </si>
  <si>
    <t>title_40</t>
  </si>
  <si>
    <t>title_41</t>
  </si>
  <si>
    <t>sender_39</t>
  </si>
  <si>
    <t>sender_40</t>
  </si>
  <si>
    <t>content_39</t>
  </si>
  <si>
    <t>content_40</t>
  </si>
  <si>
    <t>content_41</t>
  </si>
  <si>
    <t>GUILD_GUIDE1</t>
  </si>
  <si>
    <t>GUILD_GUIDE2</t>
  </si>
  <si>
    <t>GUILD_BOSS_DIE</t>
  </si>
  <si>
    <t>GUILD_MONSTER_DIE</t>
  </si>
  <si>
    <t>TRAININGTANK_1</t>
  </si>
  <si>
    <t>TRAININGTANK_2</t>
  </si>
  <si>
    <t>TRAININGTANK_3</t>
  </si>
  <si>
    <t>TRAINING_ACTIVITY_LANG_1</t>
  </si>
  <si>
    <t>TRAINING_ACTIVITY_LANG_2</t>
  </si>
  <si>
    <t>TRAINING_ACTIVITY_LANG_3</t>
  </si>
  <si>
    <t>TRAINING_ACTIVITY_LANG_4</t>
  </si>
  <si>
    <t>TRAINING_ACTIVITY_YUGAO</t>
  </si>
  <si>
    <t>TRAINING_ACTIVITY_ICON</t>
  </si>
  <si>
    <t>TRAINING_ACTIVITY_SERVER</t>
  </si>
  <si>
    <t>TRAINING_ACTIVITY_SHOW_1</t>
  </si>
  <si>
    <t>TRAINING_ACTIVITY_SHOW_2</t>
  </si>
  <si>
    <t>TRAINING_ACTIVITY_SHOW_3</t>
  </si>
  <si>
    <t>TRAINING_ACTIVITY_SHOW_4</t>
  </si>
  <si>
    <t>TOOL_99999</t>
  </si>
  <si>
    <r>
      <rPr>
        <sz val="11"/>
        <color theme="1"/>
        <rFont val="宋体"/>
        <family val="3"/>
        <charset val="134"/>
      </rPr>
      <t>TOOL</t>
    </r>
    <r>
      <rPr>
        <sz val="11"/>
        <color theme="1"/>
        <rFont val="宋体"/>
        <family val="3"/>
        <charset val="134"/>
      </rPr>
      <t>DES</t>
    </r>
    <r>
      <rPr>
        <sz val="11"/>
        <color theme="1"/>
        <rFont val="宋体"/>
        <family val="3"/>
        <charset val="134"/>
      </rPr>
      <t>_99999</t>
    </r>
  </si>
  <si>
    <r>
      <rPr>
        <sz val="11"/>
        <color theme="1"/>
        <rFont val="宋体"/>
        <family val="3"/>
        <charset val="134"/>
      </rPr>
      <t>G</t>
    </r>
    <r>
      <rPr>
        <sz val="11"/>
        <color theme="1"/>
        <rFont val="宋体"/>
        <family val="3"/>
        <charset val="134"/>
      </rPr>
      <t>UILD_RESET_1</t>
    </r>
  </si>
  <si>
    <r>
      <rPr>
        <sz val="11"/>
        <color theme="1"/>
        <rFont val="宋体"/>
        <family val="3"/>
        <charset val="134"/>
      </rPr>
      <t>G</t>
    </r>
    <r>
      <rPr>
        <sz val="11"/>
        <color theme="1"/>
        <rFont val="宋体"/>
        <family val="3"/>
        <charset val="134"/>
      </rPr>
      <t>UILD_RESET_2</t>
    </r>
  </si>
  <si>
    <r>
      <rPr>
        <sz val="11"/>
        <color theme="1"/>
        <rFont val="宋体"/>
        <family val="3"/>
        <charset val="134"/>
      </rPr>
      <t>G</t>
    </r>
    <r>
      <rPr>
        <sz val="11"/>
        <color theme="1"/>
        <rFont val="宋体"/>
        <family val="3"/>
        <charset val="134"/>
      </rPr>
      <t>UILD_RESET_3</t>
    </r>
  </si>
  <si>
    <t>GUILDMAP_RULE_1_1</t>
  </si>
  <si>
    <t>GUILDMAP_RULE_1_2</t>
  </si>
  <si>
    <t>GUILDMAP_RULE_1_3</t>
  </si>
  <si>
    <t>GUILDMAP_RULE_2_1</t>
  </si>
  <si>
    <t>GUILDMAP_RULE_2_2</t>
  </si>
  <si>
    <t>GUILDMAP_RULE_2_3</t>
  </si>
  <si>
    <t>GUILDMAP_RULE_3_1</t>
  </si>
  <si>
    <t>GUILDMAP_RULE_3_2</t>
  </si>
  <si>
    <t>GUILDMAP_RULE_3_3</t>
  </si>
  <si>
    <t>GUILDMAP_RULE_4_1</t>
  </si>
  <si>
    <t>GUILDMAP_RULE_4_2</t>
  </si>
  <si>
    <t>GUILDMAP_RULE_4_3</t>
  </si>
  <si>
    <t>SPHINX_RULE</t>
  </si>
  <si>
    <t>SPHINX_RULE2</t>
  </si>
  <si>
    <r>
      <rPr>
        <sz val="11"/>
        <color theme="1"/>
        <rFont val="宋体"/>
        <family val="3"/>
        <charset val="134"/>
      </rPr>
      <t>R</t>
    </r>
    <r>
      <rPr>
        <sz val="11"/>
        <color theme="1"/>
        <rFont val="宋体"/>
        <family val="3"/>
        <charset val="134"/>
      </rPr>
      <t>ED_NOT_ENOUGH</t>
    </r>
  </si>
  <si>
    <t>AD_GUILD_1</t>
  </si>
  <si>
    <t>guildMapInfoName_1</t>
  </si>
  <si>
    <t>guildMapInfoName_2</t>
  </si>
  <si>
    <t>guildMapInfoName_3</t>
  </si>
  <si>
    <t>guildMapInfoName_4</t>
  </si>
  <si>
    <t>guildMapInfoName_5</t>
  </si>
  <si>
    <t>guildMapInfoName_6</t>
  </si>
  <si>
    <t>guildMapInfoName_7</t>
  </si>
  <si>
    <t>guildMapInfoName_8</t>
  </si>
  <si>
    <t>guildMapInfoName_9</t>
  </si>
  <si>
    <t>guildMapInfoName_10</t>
  </si>
  <si>
    <t>guildMapInfoDes_1</t>
  </si>
  <si>
    <t>guildMapInfoDes_2</t>
  </si>
  <si>
    <t>guildMapInfoDes_3</t>
  </si>
  <si>
    <t>guildMapInfoDes_4</t>
  </si>
  <si>
    <t>guildMapInfoDes_5</t>
  </si>
  <si>
    <t>guildMapInfoDes_6</t>
  </si>
  <si>
    <t>guildMapInfoDes_7</t>
  </si>
  <si>
    <t>guildMapInfoDes_8</t>
  </si>
  <si>
    <t>guildMapInfoDes_9</t>
  </si>
  <si>
    <t>guildMapInfoDes_10</t>
  </si>
  <si>
    <t>zhushenzhizhan_1</t>
  </si>
  <si>
    <t>zhushenzhizhan_2</t>
  </si>
  <si>
    <t>zhushenzhizhan_3</t>
  </si>
  <si>
    <t>zhushenzhizhan_4</t>
  </si>
  <si>
    <t>zhushenzhizhan_tip</t>
  </si>
  <si>
    <t>zhushenzhizhan_tip2</t>
  </si>
  <si>
    <t>GUILD_EXIT_TIPS_1</t>
  </si>
  <si>
    <t>GUILD_EXIT_TIPS_2</t>
  </si>
  <si>
    <t>GUILD_EXIT_TIPS_3</t>
  </si>
  <si>
    <t>GUILD_EXIT_TIPS_4</t>
  </si>
  <si>
    <r>
      <rPr>
        <sz val="11"/>
        <color theme="1"/>
        <rFont val="宋体"/>
        <family val="3"/>
        <charset val="134"/>
      </rPr>
      <t>T</t>
    </r>
    <r>
      <rPr>
        <sz val="11"/>
        <color theme="1"/>
        <rFont val="宋体"/>
        <family val="3"/>
        <charset val="134"/>
      </rPr>
      <t>IPS_QIANNENG</t>
    </r>
  </si>
  <si>
    <t>GUILD_AUTHORITY_LIMIT</t>
  </si>
  <si>
    <r>
      <rPr>
        <sz val="11"/>
        <color theme="1"/>
        <rFont val="宋体"/>
        <family val="3"/>
        <charset val="134"/>
      </rPr>
      <t>A</t>
    </r>
    <r>
      <rPr>
        <sz val="11"/>
        <color theme="1"/>
        <rFont val="宋体"/>
        <family val="3"/>
        <charset val="134"/>
      </rPr>
      <t>WAKING_BUTTON_1</t>
    </r>
  </si>
  <si>
    <r>
      <rPr>
        <sz val="11"/>
        <color theme="1"/>
        <rFont val="宋体"/>
        <family val="3"/>
        <charset val="134"/>
      </rPr>
      <t>A</t>
    </r>
    <r>
      <rPr>
        <sz val="11"/>
        <color theme="1"/>
        <rFont val="宋体"/>
        <family val="3"/>
        <charset val="134"/>
      </rPr>
      <t>WAKING_BUTTON_2</t>
    </r>
  </si>
  <si>
    <r>
      <rPr>
        <sz val="11"/>
        <color theme="1"/>
        <rFont val="宋体"/>
        <family val="3"/>
        <charset val="134"/>
      </rPr>
      <t>A</t>
    </r>
    <r>
      <rPr>
        <sz val="11"/>
        <color theme="1"/>
        <rFont val="宋体"/>
        <family val="3"/>
        <charset val="134"/>
      </rPr>
      <t>WAKING_BUTTON_3</t>
    </r>
  </si>
  <si>
    <t>AWAKING_TIPS</t>
  </si>
  <si>
    <t>AWAKING_TIPS_1</t>
  </si>
  <si>
    <t>AWAKING_TIPS_2</t>
  </si>
  <si>
    <t>AWAKING_TIPS_3</t>
  </si>
  <si>
    <t>AWAKING_TIPS_4</t>
  </si>
  <si>
    <t>AWAKINGTEAM_101</t>
  </si>
  <si>
    <t>SKILL_501011</t>
  </si>
  <si>
    <t>SKILLDES_501011</t>
  </si>
  <si>
    <t>SKILL_501012</t>
  </si>
  <si>
    <t>SKILLDES_501012</t>
  </si>
  <si>
    <t>SKILL_501013</t>
  </si>
  <si>
    <t>SKILLDES_501013</t>
  </si>
  <si>
    <t>SKILL_501014</t>
  </si>
  <si>
    <t>SKILLDES_501014</t>
  </si>
  <si>
    <t>SKILL_501015</t>
  </si>
  <si>
    <t>SKILLDES_501015</t>
  </si>
  <si>
    <t>SKILL_501016</t>
  </si>
  <si>
    <t>SKILLDES_501016</t>
  </si>
  <si>
    <r>
      <rPr>
        <sz val="11"/>
        <color theme="1"/>
        <rFont val="宋体"/>
        <family val="3"/>
        <charset val="134"/>
      </rPr>
      <t>AWAKINGTEAM_10</t>
    </r>
    <r>
      <rPr>
        <sz val="11"/>
        <color theme="1"/>
        <rFont val="宋体"/>
        <family val="3"/>
        <charset val="134"/>
      </rPr>
      <t>6</t>
    </r>
  </si>
  <si>
    <r>
      <rPr>
        <sz val="11"/>
        <color theme="1"/>
        <rFont val="宋体"/>
        <family val="3"/>
        <charset val="134"/>
      </rPr>
      <t>SKILL_5</t>
    </r>
    <r>
      <rPr>
        <sz val="11"/>
        <color theme="1"/>
        <rFont val="宋体"/>
        <family val="3"/>
        <charset val="134"/>
      </rPr>
      <t>11061</t>
    </r>
  </si>
  <si>
    <r>
      <rPr>
        <sz val="11"/>
        <color theme="1"/>
        <rFont val="宋体"/>
        <family val="3"/>
        <charset val="134"/>
      </rPr>
      <t>SKILLDES_5</t>
    </r>
    <r>
      <rPr>
        <sz val="11"/>
        <color theme="1"/>
        <rFont val="宋体"/>
        <family val="3"/>
        <charset val="134"/>
      </rPr>
      <t>11061</t>
    </r>
  </si>
  <si>
    <r>
      <rPr>
        <sz val="11"/>
        <color theme="1"/>
        <rFont val="宋体"/>
        <family val="3"/>
        <charset val="134"/>
      </rPr>
      <t>SKILL_5</t>
    </r>
    <r>
      <rPr>
        <sz val="11"/>
        <color theme="1"/>
        <rFont val="宋体"/>
        <family val="3"/>
        <charset val="134"/>
      </rPr>
      <t>11062</t>
    </r>
  </si>
  <si>
    <r>
      <rPr>
        <sz val="11"/>
        <color theme="1"/>
        <rFont val="宋体"/>
        <family val="3"/>
        <charset val="134"/>
      </rPr>
      <t>SKILLDES_5</t>
    </r>
    <r>
      <rPr>
        <sz val="11"/>
        <color theme="1"/>
        <rFont val="宋体"/>
        <family val="3"/>
        <charset val="134"/>
      </rPr>
      <t>11062</t>
    </r>
  </si>
  <si>
    <r>
      <rPr>
        <sz val="11"/>
        <color theme="1"/>
        <rFont val="宋体"/>
        <family val="3"/>
        <charset val="134"/>
      </rPr>
      <t>SKILL_5</t>
    </r>
    <r>
      <rPr>
        <sz val="11"/>
        <color theme="1"/>
        <rFont val="宋体"/>
        <family val="3"/>
        <charset val="134"/>
      </rPr>
      <t>11063</t>
    </r>
  </si>
  <si>
    <t>SKILLDES_511063</t>
  </si>
  <si>
    <t>SKILL_511064</t>
  </si>
  <si>
    <t>SKILLDES_511064</t>
  </si>
  <si>
    <t>SKILL_521061</t>
  </si>
  <si>
    <r>
      <rPr>
        <sz val="11"/>
        <color theme="1"/>
        <rFont val="宋体"/>
        <family val="3"/>
        <charset val="134"/>
      </rPr>
      <t>SKILLDES_</t>
    </r>
    <r>
      <rPr>
        <sz val="11"/>
        <color theme="1"/>
        <rFont val="宋体"/>
        <family val="3"/>
        <charset val="134"/>
      </rPr>
      <t>521061</t>
    </r>
  </si>
  <si>
    <t>SKILL_501065</t>
  </si>
  <si>
    <t>SKILLDES_501065</t>
  </si>
  <si>
    <t>AWAKINGTEAM_306</t>
  </si>
  <si>
    <t>SKILL_503061</t>
  </si>
  <si>
    <t>SKILLDES_503061</t>
  </si>
  <si>
    <t>SKILLDES_503066</t>
  </si>
  <si>
    <t>SKILL_503062</t>
  </si>
  <si>
    <t>SKILLDES_503062</t>
  </si>
  <si>
    <t>SKILLDES_503065</t>
  </si>
  <si>
    <t>SKILL_503063</t>
  </si>
  <si>
    <t>SKILLDES_503063</t>
  </si>
  <si>
    <t>SKILL_503064</t>
  </si>
  <si>
    <t>SKILLDES_503064</t>
  </si>
  <si>
    <t>SKILL_523061</t>
  </si>
  <si>
    <t>SKILLDES_523061</t>
  </si>
  <si>
    <t>SKILL_523062</t>
  </si>
  <si>
    <t>SKILLDES_523062</t>
  </si>
  <si>
    <t>AWAKINGTEAM_907</t>
  </si>
  <si>
    <t>SKILL_509071</t>
  </si>
  <si>
    <t>SKILLDES_509071</t>
  </si>
  <si>
    <t>SKILL_509072</t>
  </si>
  <si>
    <t>SKILLDES_509072</t>
  </si>
  <si>
    <t>SKILL_509073</t>
  </si>
  <si>
    <t>SKILLDES_509073</t>
  </si>
  <si>
    <t>SKILL_519071</t>
  </si>
  <si>
    <t>SKILLDES_519071</t>
  </si>
  <si>
    <t>SKILL_519072</t>
  </si>
  <si>
    <t>SKILLDES_519072</t>
  </si>
  <si>
    <t>SKILL_529071</t>
  </si>
  <si>
    <t>SKILLDES_529071</t>
  </si>
  <si>
    <t>AWAKINGTEAM_203</t>
  </si>
  <si>
    <t>SKILL_502031</t>
  </si>
  <si>
    <t>SKILLDES_502031</t>
  </si>
  <si>
    <t>SKILL_502032</t>
  </si>
  <si>
    <t>SKILLDES_502032</t>
  </si>
  <si>
    <t>SKILL_502033</t>
  </si>
  <si>
    <t>SKILLDES_502033</t>
  </si>
  <si>
    <t>SKILL_502034</t>
  </si>
  <si>
    <t>SKILLDES_502034</t>
  </si>
  <si>
    <t>SKILL_502035</t>
  </si>
  <si>
    <t>SKILLDES_502035</t>
  </si>
  <si>
    <t>SKILL_502036</t>
  </si>
  <si>
    <t>SKILLDES_502036</t>
  </si>
  <si>
    <t>AWAKINGTEAM_204</t>
  </si>
  <si>
    <t>SKILL_502041</t>
  </si>
  <si>
    <t>SKILLDES_502041</t>
  </si>
  <si>
    <t>SKILL_502042</t>
  </si>
  <si>
    <t>SKILLDES_502042</t>
  </si>
  <si>
    <t>SKILL_502043</t>
  </si>
  <si>
    <t>SKILLDES_502043</t>
  </si>
  <si>
    <t>SKILL_502044</t>
  </si>
  <si>
    <t>SKILLDES_502044</t>
  </si>
  <si>
    <t>SKILL_502045</t>
  </si>
  <si>
    <t>SKILLDES_502045</t>
  </si>
  <si>
    <t>SKILL_502046</t>
  </si>
  <si>
    <t>SKILLDES_502046</t>
  </si>
  <si>
    <t>AWAKINGTEAM_301</t>
  </si>
  <si>
    <t>SKILL_503011</t>
  </si>
  <si>
    <t>SKILLDES_503011</t>
  </si>
  <si>
    <t>SKILL_503012</t>
  </si>
  <si>
    <t>SKILLDES_503012</t>
  </si>
  <si>
    <t>SKILL_503013</t>
  </si>
  <si>
    <t>SKILLDES_503013</t>
  </si>
  <si>
    <t>SKILL_503014</t>
  </si>
  <si>
    <t>SKILLDES_503014</t>
  </si>
  <si>
    <t>SKILL_503015</t>
  </si>
  <si>
    <t>SKILLDES_503015</t>
  </si>
  <si>
    <t>SKILL_503016</t>
  </si>
  <si>
    <t>SKILLDES_503016</t>
  </si>
  <si>
    <t>AWAKINGTEAM_304</t>
  </si>
  <si>
    <t>SKILL_503041</t>
  </si>
  <si>
    <t>SKILLDES_503041</t>
  </si>
  <si>
    <t>SKILL_503042</t>
  </si>
  <si>
    <t>SKILLDES_503042</t>
  </si>
  <si>
    <t>SKILL_503043</t>
  </si>
  <si>
    <t>SKILLDES_503043</t>
  </si>
  <si>
    <t>SKILL_503044</t>
  </si>
  <si>
    <t>SKILLDES_503044</t>
  </si>
  <si>
    <t>SKILL_503045</t>
  </si>
  <si>
    <t>SKILLDES_503045</t>
  </si>
  <si>
    <t>SKILL_503046</t>
  </si>
  <si>
    <t>SKILLDES_503046</t>
  </si>
  <si>
    <t>AWAKINGTEAM_407</t>
  </si>
  <si>
    <t>SKILL_504071</t>
  </si>
  <si>
    <r>
      <t>SKILL_50</t>
    </r>
    <r>
      <rPr>
        <sz val="11"/>
        <color theme="1"/>
        <rFont val="等线"/>
        <family val="3"/>
        <charset val="134"/>
        <scheme val="minor"/>
      </rPr>
      <t>540</t>
    </r>
    <phoneticPr fontId="15" type="noConversion"/>
  </si>
  <si>
    <t>SKILLDES_504071</t>
  </si>
  <si>
    <t>SKILL_504072</t>
  </si>
  <si>
    <t>SKILLDES_504072</t>
  </si>
  <si>
    <t>SKILL_504073</t>
  </si>
  <si>
    <t>SKILLDES_504073</t>
  </si>
  <si>
    <t>SKILL_504074</t>
  </si>
  <si>
    <t>SKILLDES_504074</t>
  </si>
  <si>
    <t>SKILL_504075</t>
  </si>
  <si>
    <t>SKILLDES_504075</t>
  </si>
  <si>
    <t>SKILL_504076</t>
  </si>
  <si>
    <t>SKILLDES_504076</t>
  </si>
  <si>
    <t>AWAKINGTEAM_405</t>
  </si>
  <si>
    <t>SKILL_504051</t>
  </si>
  <si>
    <t>SKILLDES_504051</t>
  </si>
  <si>
    <t>SKILL_504052</t>
  </si>
  <si>
    <t>SKILLDES_504052</t>
  </si>
  <si>
    <t>SKILL_504053</t>
  </si>
  <si>
    <t>SKILLDES_504053</t>
  </si>
  <si>
    <t>SKILL_504054</t>
  </si>
  <si>
    <t>SKILLDES_504054</t>
  </si>
  <si>
    <t>SKILL_504055</t>
  </si>
  <si>
    <t>SKILLDES_504055</t>
  </si>
  <si>
    <t>SKILL_504056</t>
  </si>
  <si>
    <t>SKILLDES_504056</t>
  </si>
  <si>
    <t>AWAKINGTEAM_502</t>
  </si>
  <si>
    <t>SKILL_505021</t>
  </si>
  <si>
    <t>SKILLDES_505021</t>
  </si>
  <si>
    <t>SKILL_505022</t>
  </si>
  <si>
    <t>SKILLDES_505022</t>
  </si>
  <si>
    <t>SKILL_505023</t>
  </si>
  <si>
    <t>SKILLDES_505023</t>
  </si>
  <si>
    <t>SKILL_505024</t>
  </si>
  <si>
    <t>SKILLDES_505024</t>
  </si>
  <si>
    <t>SKILL_505025</t>
  </si>
  <si>
    <t>SKILLDES_505025</t>
  </si>
  <si>
    <t>SKILL_505026</t>
  </si>
  <si>
    <t>SKILLDES_505026</t>
  </si>
  <si>
    <t>AWAKINGTEAM_506</t>
  </si>
  <si>
    <t>SKILL_505061</t>
  </si>
  <si>
    <t>SKILLDES_505061</t>
  </si>
  <si>
    <t>SKILL_505062</t>
  </si>
  <si>
    <t>SKILLDES_505062</t>
  </si>
  <si>
    <t>SKILL_505063</t>
  </si>
  <si>
    <t>SKILLDES_505063</t>
  </si>
  <si>
    <t>SKILL_505064</t>
  </si>
  <si>
    <t>SKILLDES_505064</t>
  </si>
  <si>
    <t>SKILL_505065</t>
  </si>
  <si>
    <t>SKILLDES_505065</t>
  </si>
  <si>
    <t>SKILL_505066</t>
  </si>
  <si>
    <t>SKILLDES_505066</t>
  </si>
  <si>
    <r>
      <t>SKILLDES_50</t>
    </r>
    <r>
      <rPr>
        <sz val="11"/>
        <color theme="1"/>
        <rFont val="等线"/>
        <family val="3"/>
        <charset val="134"/>
        <scheme val="minor"/>
      </rPr>
      <t>535</t>
    </r>
    <phoneticPr fontId="15" type="noConversion"/>
  </si>
  <si>
    <r>
      <t>SKILLDES_50</t>
    </r>
    <r>
      <rPr>
        <sz val="11"/>
        <color theme="1"/>
        <rFont val="等线"/>
        <family val="3"/>
        <charset val="134"/>
        <scheme val="minor"/>
      </rPr>
      <t>534</t>
    </r>
    <phoneticPr fontId="15" type="noConversion"/>
  </si>
  <si>
    <r>
      <t>SKILLDES_505</t>
    </r>
    <r>
      <rPr>
        <sz val="11"/>
        <color theme="1"/>
        <rFont val="等线"/>
        <family val="3"/>
        <charset val="134"/>
        <scheme val="minor"/>
      </rPr>
      <t>36</t>
    </r>
    <phoneticPr fontId="15" type="noConversion"/>
  </si>
  <si>
    <r>
      <t>SKILLDES_50</t>
    </r>
    <r>
      <rPr>
        <sz val="11"/>
        <color theme="1"/>
        <rFont val="等线"/>
        <family val="3"/>
        <charset val="134"/>
        <scheme val="minor"/>
      </rPr>
      <t>537</t>
    </r>
    <phoneticPr fontId="15" type="noConversion"/>
  </si>
  <si>
    <r>
      <t>SKILLDES_50</t>
    </r>
    <r>
      <rPr>
        <sz val="11"/>
        <color theme="1"/>
        <rFont val="等线"/>
        <family val="3"/>
        <charset val="134"/>
        <scheme val="minor"/>
      </rPr>
      <t>538</t>
    </r>
    <phoneticPr fontId="15" type="noConversion"/>
  </si>
  <si>
    <t>TOOLDES_93101</t>
  </si>
  <si>
    <t>TOOLDES_93106</t>
  </si>
  <si>
    <t>TOOLDES_93306</t>
  </si>
  <si>
    <t>TOOLDES_93907</t>
  </si>
  <si>
    <t>TOOLDES_94101</t>
  </si>
  <si>
    <t>TOOLDES_94106</t>
  </si>
  <si>
    <t>TOOLDES_94306</t>
  </si>
  <si>
    <t>TOOLDES_94907</t>
  </si>
  <si>
    <r>
      <t>TOOL_93</t>
    </r>
    <r>
      <rPr>
        <sz val="11"/>
        <color theme="1"/>
        <rFont val="等线"/>
        <family val="3"/>
        <charset val="134"/>
        <scheme val="minor"/>
      </rPr>
      <t>301</t>
    </r>
    <phoneticPr fontId="15" type="noConversion"/>
  </si>
  <si>
    <r>
      <t>TOOL_9</t>
    </r>
    <r>
      <rPr>
        <sz val="11"/>
        <color theme="1"/>
        <rFont val="等线"/>
        <family val="3"/>
        <charset val="134"/>
        <scheme val="minor"/>
      </rPr>
      <t>3304</t>
    </r>
    <phoneticPr fontId="15" type="noConversion"/>
  </si>
  <si>
    <r>
      <t>TOOL_93</t>
    </r>
    <r>
      <rPr>
        <sz val="11"/>
        <color theme="1"/>
        <rFont val="等线"/>
        <family val="3"/>
        <charset val="134"/>
        <scheme val="minor"/>
      </rPr>
      <t>203</t>
    </r>
    <phoneticPr fontId="15" type="noConversion"/>
  </si>
  <si>
    <r>
      <t>TOOL_93</t>
    </r>
    <r>
      <rPr>
        <sz val="11"/>
        <color theme="1"/>
        <rFont val="等线"/>
        <family val="3"/>
        <charset val="134"/>
        <scheme val="minor"/>
      </rPr>
      <t>204</t>
    </r>
    <phoneticPr fontId="15" type="noConversion"/>
  </si>
  <si>
    <r>
      <t>TOOLDES_93</t>
    </r>
    <r>
      <rPr>
        <sz val="11"/>
        <color theme="1"/>
        <rFont val="等线"/>
        <family val="3"/>
        <charset val="134"/>
        <scheme val="minor"/>
      </rPr>
      <t>301</t>
    </r>
    <phoneticPr fontId="15" type="noConversion"/>
  </si>
  <si>
    <r>
      <t>TOOLDES_93</t>
    </r>
    <r>
      <rPr>
        <sz val="11"/>
        <color theme="1"/>
        <rFont val="等线"/>
        <family val="3"/>
        <charset val="134"/>
        <scheme val="minor"/>
      </rPr>
      <t>304</t>
    </r>
    <phoneticPr fontId="15" type="noConversion"/>
  </si>
  <si>
    <r>
      <t>TOOLDES_93</t>
    </r>
    <r>
      <rPr>
        <sz val="11"/>
        <color theme="1"/>
        <rFont val="等线"/>
        <family val="3"/>
        <charset val="134"/>
        <scheme val="minor"/>
      </rPr>
      <t>203</t>
    </r>
    <phoneticPr fontId="15" type="noConversion"/>
  </si>
  <si>
    <r>
      <t>TOOLDES_93</t>
    </r>
    <r>
      <rPr>
        <sz val="11"/>
        <color theme="1"/>
        <rFont val="等线"/>
        <family val="3"/>
        <charset val="134"/>
        <scheme val="minor"/>
      </rPr>
      <t>204</t>
    </r>
    <phoneticPr fontId="15" type="noConversion"/>
  </si>
  <si>
    <r>
      <t>TOOL_94</t>
    </r>
    <r>
      <rPr>
        <sz val="11"/>
        <color theme="1"/>
        <rFont val="等线"/>
        <family val="3"/>
        <charset val="134"/>
        <scheme val="minor"/>
      </rPr>
      <t>301</t>
    </r>
    <phoneticPr fontId="15" type="noConversion"/>
  </si>
  <si>
    <r>
      <t>TOOL_94</t>
    </r>
    <r>
      <rPr>
        <sz val="11"/>
        <color theme="1"/>
        <rFont val="等线"/>
        <family val="3"/>
        <charset val="134"/>
        <scheme val="minor"/>
      </rPr>
      <t>304</t>
    </r>
    <phoneticPr fontId="15" type="noConversion"/>
  </si>
  <si>
    <r>
      <t>TOOL_94</t>
    </r>
    <r>
      <rPr>
        <sz val="11"/>
        <color theme="1"/>
        <rFont val="等线"/>
        <family val="3"/>
        <charset val="134"/>
        <scheme val="minor"/>
      </rPr>
      <t>203</t>
    </r>
    <phoneticPr fontId="15" type="noConversion"/>
  </si>
  <si>
    <r>
      <t>TOOL_94</t>
    </r>
    <r>
      <rPr>
        <sz val="11"/>
        <color theme="1"/>
        <rFont val="等线"/>
        <family val="3"/>
        <charset val="134"/>
        <scheme val="minor"/>
      </rPr>
      <t>204</t>
    </r>
    <phoneticPr fontId="15" type="noConversion"/>
  </si>
  <si>
    <r>
      <t>TOOLDES_94</t>
    </r>
    <r>
      <rPr>
        <sz val="11"/>
        <color theme="1"/>
        <rFont val="等线"/>
        <family val="3"/>
        <charset val="134"/>
        <scheme val="minor"/>
      </rPr>
      <t>301</t>
    </r>
    <phoneticPr fontId="15" type="noConversion"/>
  </si>
  <si>
    <r>
      <t>TOOLDES_94</t>
    </r>
    <r>
      <rPr>
        <sz val="11"/>
        <color theme="1"/>
        <rFont val="等线"/>
        <family val="3"/>
        <charset val="134"/>
        <scheme val="minor"/>
      </rPr>
      <t>304</t>
    </r>
    <phoneticPr fontId="15" type="noConversion"/>
  </si>
  <si>
    <r>
      <t>TOOLDES_94</t>
    </r>
    <r>
      <rPr>
        <sz val="11"/>
        <color theme="1"/>
        <rFont val="等线"/>
        <family val="3"/>
        <charset val="134"/>
        <scheme val="minor"/>
      </rPr>
      <t>203</t>
    </r>
    <phoneticPr fontId="15" type="noConversion"/>
  </si>
  <si>
    <r>
      <t>TOOLDES_94</t>
    </r>
    <r>
      <rPr>
        <sz val="11"/>
        <color theme="1"/>
        <rFont val="等线"/>
        <family val="3"/>
        <charset val="134"/>
        <scheme val="minor"/>
      </rPr>
      <t>204</t>
    </r>
    <phoneticPr fontId="15" type="noConversion"/>
  </si>
  <si>
    <t>TOOL_93407</t>
    <phoneticPr fontId="15" type="noConversion"/>
  </si>
  <si>
    <t>TOOL_93405</t>
    <phoneticPr fontId="15" type="noConversion"/>
  </si>
  <si>
    <t>TOOL_93502</t>
    <phoneticPr fontId="15" type="noConversion"/>
  </si>
  <si>
    <t>TOOL_93506</t>
    <phoneticPr fontId="15" type="noConversion"/>
  </si>
  <si>
    <t>TOOLDES_93407</t>
    <phoneticPr fontId="15" type="noConversion"/>
  </si>
  <si>
    <t>TOOLDES_93405</t>
    <phoneticPr fontId="15" type="noConversion"/>
  </si>
  <si>
    <t>TOOLDES_93502</t>
    <phoneticPr fontId="15" type="noConversion"/>
  </si>
  <si>
    <t>TOOLDES_93506</t>
    <phoneticPr fontId="15" type="noConversion"/>
  </si>
  <si>
    <t>TOOL_94407</t>
    <phoneticPr fontId="15" type="noConversion"/>
  </si>
  <si>
    <t>TOOL_94405</t>
    <phoneticPr fontId="15" type="noConversion"/>
  </si>
  <si>
    <t>TOOL_94502</t>
    <phoneticPr fontId="15" type="noConversion"/>
  </si>
  <si>
    <t>TOOL_94506</t>
    <phoneticPr fontId="15" type="noConversion"/>
  </si>
  <si>
    <t>TOOLDES_94407</t>
    <phoneticPr fontId="15" type="noConversion"/>
  </si>
  <si>
    <t>TOOLDES_94405</t>
    <phoneticPr fontId="15" type="noConversion"/>
  </si>
  <si>
    <t>TOOLDES_94502</t>
    <phoneticPr fontId="15" type="noConversion"/>
  </si>
  <si>
    <t>TOOLDES_94506</t>
    <phoneticPr fontId="15" type="noConversion"/>
  </si>
  <si>
    <t>TASKNAME_30001</t>
  </si>
  <si>
    <t>TASKNAME_30002</t>
  </si>
  <si>
    <t>TASKNAME_30003</t>
  </si>
  <si>
    <t>TASKNAME_30004</t>
  </si>
  <si>
    <t>TASKNAME_30005</t>
  </si>
  <si>
    <t>TASKNAME_30006</t>
  </si>
  <si>
    <t>TASKNAME_30007</t>
  </si>
  <si>
    <t>TASKDES_30001</t>
  </si>
  <si>
    <t>TASKDES_30002</t>
  </si>
  <si>
    <t>TASKDES_30003</t>
  </si>
  <si>
    <t>TASKDES_30004</t>
  </si>
  <si>
    <t>TASKDES_30005</t>
  </si>
  <si>
    <t>TASKDES_30006</t>
  </si>
  <si>
    <t>TASKDES_30007</t>
  </si>
  <si>
    <t>AWAKING_BUZHEN_TIPS_1</t>
  </si>
  <si>
    <t>AWAKING_BUZHEN_TIPS_2</t>
  </si>
  <si>
    <t>AWAKING_BUZHEN_TIPS_3</t>
  </si>
  <si>
    <t>AWAKING_BUZHEN_TIPS_4</t>
  </si>
  <si>
    <t>KUAISUHUHUAN_BUZHEN_TIPS</t>
    <phoneticPr fontId="15" type="noConversion"/>
  </si>
  <si>
    <t>ZHENGBASAI_HEFU_TIPS</t>
    <phoneticPr fontId="15" type="noConversion"/>
  </si>
  <si>
    <r>
      <t>J</t>
    </r>
    <r>
      <rPr>
        <sz val="11"/>
        <color theme="1"/>
        <rFont val="等线"/>
        <family val="3"/>
        <charset val="134"/>
        <scheme val="minor"/>
      </rPr>
      <t>IANKANGXITONG_1</t>
    </r>
    <phoneticPr fontId="15" type="noConversion"/>
  </si>
  <si>
    <r>
      <t>J</t>
    </r>
    <r>
      <rPr>
        <sz val="11"/>
        <color theme="1"/>
        <rFont val="等线"/>
        <family val="3"/>
        <charset val="134"/>
        <scheme val="minor"/>
      </rPr>
      <t>IANKANGXITONG_2</t>
    </r>
    <r>
      <rPr>
        <sz val="11"/>
        <color theme="1"/>
        <rFont val="等线"/>
        <family val="2"/>
        <charset val="134"/>
        <scheme val="minor"/>
      </rPr>
      <t/>
    </r>
  </si>
  <si>
    <r>
      <t>J</t>
    </r>
    <r>
      <rPr>
        <sz val="11"/>
        <color theme="1"/>
        <rFont val="等线"/>
        <family val="3"/>
        <charset val="134"/>
        <scheme val="minor"/>
      </rPr>
      <t>IANKANGXITONG_3</t>
    </r>
    <r>
      <rPr>
        <sz val="11"/>
        <color theme="1"/>
        <rFont val="等线"/>
        <family val="2"/>
        <charset val="134"/>
        <scheme val="minor"/>
      </rPr>
      <t/>
    </r>
  </si>
  <si>
    <r>
      <t>J</t>
    </r>
    <r>
      <rPr>
        <sz val="11"/>
        <color theme="1"/>
        <rFont val="等线"/>
        <family val="3"/>
        <charset val="134"/>
        <scheme val="minor"/>
      </rPr>
      <t>IANKANGXITONG_4</t>
    </r>
    <r>
      <rPr>
        <sz val="11"/>
        <color theme="1"/>
        <rFont val="等线"/>
        <family val="2"/>
        <charset val="134"/>
        <scheme val="minor"/>
      </rPr>
      <t/>
    </r>
  </si>
  <si>
    <r>
      <t>J</t>
    </r>
    <r>
      <rPr>
        <sz val="11"/>
        <color theme="1"/>
        <rFont val="等线"/>
        <family val="3"/>
        <charset val="134"/>
        <scheme val="minor"/>
      </rPr>
      <t>IANKANGXITONG_5</t>
    </r>
    <r>
      <rPr>
        <sz val="11"/>
        <color theme="1"/>
        <rFont val="等线"/>
        <family val="2"/>
        <charset val="134"/>
        <scheme val="minor"/>
      </rPr>
      <t/>
    </r>
  </si>
  <si>
    <r>
      <t>J</t>
    </r>
    <r>
      <rPr>
        <sz val="11"/>
        <color theme="1"/>
        <rFont val="等线"/>
        <family val="3"/>
        <charset val="134"/>
        <scheme val="minor"/>
      </rPr>
      <t>IANKANGXITONG_6</t>
    </r>
    <r>
      <rPr>
        <sz val="11"/>
        <color theme="1"/>
        <rFont val="等线"/>
        <family val="2"/>
        <charset val="134"/>
        <scheme val="minor"/>
      </rPr>
      <t/>
    </r>
  </si>
  <si>
    <t>JINGYANYICHU_ZHUANHUA</t>
    <phoneticPr fontId="15" type="noConversion"/>
  </si>
  <si>
    <t/>
  </si>
  <si>
    <t>攻击类型兵团</t>
  </si>
  <si>
    <t>防御类型兵团</t>
  </si>
  <si>
    <t>突击类型兵团</t>
  </si>
  <si>
    <t>射手类型兵团</t>
  </si>
  <si>
    <t>魔法类型兵团</t>
  </si>
  <si>
    <t>城堡阵营兵团</t>
  </si>
  <si>
    <t>壁垒阵营兵团</t>
  </si>
  <si>
    <t>据点阵营兵团</t>
  </si>
  <si>
    <t>墓园阵营兵团</t>
  </si>
  <si>
    <t>地狱阵营兵团</t>
  </si>
  <si>
    <t>16单位兵团</t>
  </si>
  <si>
    <t>9单位兵团</t>
  </si>
  <si>
    <t>4单位兵团</t>
  </si>
  <si>
    <t>1单位兵团</t>
  </si>
  <si>
    <t>隐藏在密林之中的先知</t>
  </si>
  <si>
    <t>城堡前的诡异战争废墟</t>
  </si>
  <si>
    <t>决战于山下的城堡</t>
  </si>
  <si>
    <t>疾行前往废弃的矿洞</t>
  </si>
  <si>
    <t>寻找被掩埋的古建筑</t>
  </si>
  <si>
    <t>前往海流一端的城堡</t>
  </si>
  <si>
    <t>寻找真正的战斗目标</t>
  </si>
  <si>
    <t>离开雪地上的聚集点</t>
  </si>
  <si>
    <t>寻找隐藏的炼金室</t>
  </si>
  <si>
    <t>围攻冰湖上的城堡</t>
  </si>
  <si>
    <t>通往最后的试炼之地</t>
  </si>
  <si>
    <t>蛮荒之地的消息</t>
  </si>
  <si>
    <t>充满风尘的道路</t>
  </si>
  <si>
    <t>走出迷失之地</t>
  </si>
  <si>
    <t>神秘的古老森林</t>
  </si>
  <si>
    <t>密林深处的古堡</t>
  </si>
  <si>
    <t>休憩之所</t>
  </si>
  <si>
    <t>走出密林</t>
  </si>
  <si>
    <t>寻找失落之城</t>
  </si>
  <si>
    <t>道路的尽头</t>
  </si>
  <si>
    <t>孤崖城</t>
    <phoneticPr fontId="11" type="noConversion"/>
  </si>
  <si>
    <t>火印城</t>
    <phoneticPr fontId="11" type="noConversion"/>
  </si>
  <si>
    <t>阴风堡</t>
    <phoneticPr fontId="11" type="noConversion"/>
  </si>
  <si>
    <t>暗缚城</t>
    <phoneticPr fontId="11" type="noConversion"/>
  </si>
  <si>
    <t>斯坦德威克攻城战</t>
    <phoneticPr fontId="11" type="noConversion"/>
  </si>
  <si>
    <t>斯坦德威克守城战</t>
    <phoneticPr fontId="11" type="noConversion"/>
  </si>
  <si>
    <t>SKILL_50001</t>
    <phoneticPr fontId="11" type="noConversion"/>
  </si>
  <si>
    <t>兵团主动</t>
  </si>
  <si>
    <t>[color=562600]攻击兵团降低目标兵团[-][color=1ca216,fontsize=20]{($level+$ulevel)*4+16}%[-][color=562600]防御，不可叠加[-]</t>
  </si>
  <si>
    <t>[color=562600]防御兵团具有更高的生存能力，兵团免伤提高[-][color=1ca216,fontsize=20]{($level+$ulevel)*2+8}%[-]</t>
  </si>
  <si>
    <t>[color=562600]优先攻击敌方后排，对射手及魔法兵团伤害提高[-][color=1ca216,fontsize=20]{($level+$ulevel)*6+24}%[-]</t>
  </si>
  <si>
    <t>[color=562600]与目标距离影响伤害，每100攻击距离提高[-][color=1ca216,fontsize=20]{($level+$ulevel)*1+4}%[-][color=562600]攻击[-]</t>
  </si>
  <si>
    <t>兵团名称</t>
  </si>
  <si>
    <t>[color=562600]魔法兵团精通法术奥义，英雄法术免伤提高[-][color=1ca216,fontsize=20]{($level+$ulevel)*2+8}%[-]</t>
  </si>
  <si>
    <t>歌革</t>
  </si>
  <si>
    <t>末日使者</t>
  </si>
  <si>
    <t>魔法仙灵</t>
  </si>
  <si>
    <t>雷元素</t>
  </si>
  <si>
    <t>冰元素</t>
  </si>
  <si>
    <t>幽火元素</t>
  </si>
  <si>
    <t>石元素</t>
  </si>
  <si>
    <t>精神元素</t>
  </si>
  <si>
    <t>幻影射手</t>
  </si>
  <si>
    <t>农民</t>
  </si>
  <si>
    <t>游牧民</t>
  </si>
  <si>
    <t>盗贼</t>
  </si>
  <si>
    <t>小树人</t>
  </si>
  <si>
    <t>水元素</t>
  </si>
  <si>
    <t>森林狼</t>
  </si>
  <si>
    <t>骷髅射手</t>
  </si>
  <si>
    <t>铁十字军</t>
  </si>
  <si>
    <t>女王铁卫</t>
  </si>
  <si>
    <t>森林守护者</t>
  </si>
  <si>
    <t>铁须长老</t>
  </si>
  <si>
    <t>石皮长老</t>
  </si>
  <si>
    <t>蛮藤长老</t>
  </si>
  <si>
    <t>死亡骑士</t>
  </si>
  <si>
    <t>烈焰领主</t>
  </si>
  <si>
    <t>风暴使者</t>
  </si>
  <si>
    <t>狂暴巨人</t>
  </si>
  <si>
    <t>魔幻法师</t>
  </si>
  <si>
    <t>比蒙巨兽</t>
  </si>
  <si>
    <t>魔法元素</t>
  </si>
  <si>
    <t>小骷髅</t>
  </si>
  <si>
    <t>蜘蛛卵</t>
  </si>
  <si>
    <t>小蜘蛛</t>
  </si>
  <si>
    <t>座狼</t>
  </si>
  <si>
    <t>凤凰蛋</t>
  </si>
  <si>
    <t>小石头</t>
  </si>
  <si>
    <t>猎鹰</t>
  </si>
  <si>
    <t>秃鹫</t>
  </si>
  <si>
    <t>猎狗</t>
  </si>
  <si>
    <t>飞马</t>
  </si>
  <si>
    <t>冰巨人</t>
  </si>
  <si>
    <t>石巨人</t>
  </si>
  <si>
    <t>火巨人</t>
  </si>
  <si>
    <t>小石头人</t>
  </si>
  <si>
    <t>器械召唤物</t>
  </si>
  <si>
    <t>冲车</t>
  </si>
  <si>
    <t>铁皮车</t>
  </si>
  <si>
    <t>元素位面boss名称</t>
  </si>
  <si>
    <t>火焰领主</t>
  </si>
  <si>
    <t>火焰女皇</t>
  </si>
  <si>
    <t>冰霜领主</t>
  </si>
  <si>
    <t>闪电领主</t>
  </si>
  <si>
    <t>大地祭司</t>
  </si>
  <si>
    <t>大地领主</t>
  </si>
  <si>
    <t>混乱领主</t>
  </si>
  <si>
    <t>兵团描述</t>
  </si>
  <si>
    <t>兵团被动</t>
  </si>
  <si>
    <t>兵种标签</t>
  </si>
  <si>
    <t>攻击</t>
  </si>
  <si>
    <t>防御</t>
  </si>
  <si>
    <t>突击</t>
  </si>
  <si>
    <t>射手</t>
  </si>
  <si>
    <t>魔法</t>
  </si>
  <si>
    <t>兵种标签描述</t>
  </si>
  <si>
    <t>攻击：攻击兵团百分比降低目标兵团防御，不可叠加</t>
  </si>
  <si>
    <t>防御：防御兵团具有更高的生存能力，被动提高兵团免伤</t>
  </si>
  <si>
    <t>突击：突击敌方后排，对射手及魔法兵团伤害提高</t>
  </si>
  <si>
    <t>射手：射手兵团距离目标越远攻击越高</t>
  </si>
  <si>
    <t>魔法：魔法兵团精通法术奥义，具有较高法术免伤</t>
  </si>
  <si>
    <t>阵营标签</t>
  </si>
  <si>
    <t>亡灵墓园</t>
  </si>
  <si>
    <t>地下城池</t>
  </si>
  <si>
    <t>野蛮要塞</t>
  </si>
  <si>
    <t>元素生物</t>
  </si>
  <si>
    <t>中立生物</t>
  </si>
  <si>
    <t>召唤生物</t>
  </si>
  <si>
    <t>地下军</t>
  </si>
  <si>
    <t>仆从</t>
  </si>
  <si>
    <t>魔物</t>
  </si>
  <si>
    <t>魔法师</t>
  </si>
  <si>
    <t>森林</t>
  </si>
  <si>
    <t>要塞</t>
  </si>
  <si>
    <t>中立</t>
  </si>
  <si>
    <t>召唤</t>
  </si>
  <si>
    <t>标签描述</t>
  </si>
  <si>
    <t>平原之上的白色城堡，是人类最后的希望</t>
  </si>
  <si>
    <t>森林孕育无数树木作为壁垒，保护着自然的子民</t>
  </si>
  <si>
    <t>我们世代居住在高山之上，我们是群山的子民</t>
  </si>
  <si>
    <t>唯有死亡才是真正的永生，愿你在坟墓中安息</t>
  </si>
  <si>
    <t>深渊之下，唯有杀戮才可存活，死者毫不足惜</t>
  </si>
  <si>
    <t>魔法才是一切力量的源泉，我们为此奉献终生</t>
  </si>
  <si>
    <t>地底的世界远比你们想象的要精彩，也更加危险</t>
  </si>
  <si>
    <t>野兽的咆哮将使你颤抖，野兽的奔腾将使你畏惧</t>
  </si>
  <si>
    <t>世间万物皆由元素组成，一切死亡皆会回归元素</t>
  </si>
  <si>
    <t>世界处于混沌之中，无正无邪，不偏不倚</t>
  </si>
  <si>
    <t>我听见你的召唤了，主人</t>
  </si>
  <si>
    <t>征服地上，我们的目标从未改变</t>
  </si>
  <si>
    <t>你要与我做个交易么，凡人</t>
  </si>
  <si>
    <t>世间沧海桑田，唯有龙族永存于世</t>
  </si>
  <si>
    <t>我们并不愚蠢，只是我们更相信自己的力量</t>
  </si>
  <si>
    <t>唯有伟大的魔法师才能号令我们</t>
  </si>
  <si>
    <t>我们从魔法之中诞生，终将回归于魔法</t>
  </si>
  <si>
    <t>热爱魔法，钻研魔法，使用魔法</t>
  </si>
  <si>
    <t>团结一致，制胜之道</t>
  </si>
  <si>
    <t>我们热爱和平，但不会畏惧战争</t>
  </si>
  <si>
    <t>总有一天，我们将会挑战巨龙</t>
  </si>
  <si>
    <t>我们唯一的信仰，就是力量</t>
  </si>
  <si>
    <t>对我们而言，死亡才是新生</t>
  </si>
  <si>
    <t>我们窥视着心灵的缝隙，我们无处不在</t>
  </si>
  <si>
    <t>愿你的前途与内心一片光明</t>
  </si>
  <si>
    <t>野兽并不可怕，可怕的是人心</t>
  </si>
  <si>
    <t>野兽也有野兽的生存法则</t>
  </si>
  <si>
    <t>触发</t>
  </si>
  <si>
    <t>被动</t>
  </si>
  <si>
    <t>光环</t>
  </si>
  <si>
    <t>开场</t>
  </si>
  <si>
    <t>兵团技能名</t>
  </si>
  <si>
    <t>兵团特性</t>
  </si>
  <si>
    <t>元素BOSS</t>
  </si>
  <si>
    <t>幽火护盾</t>
  </si>
  <si>
    <t>火焰掌控</t>
  </si>
  <si>
    <t>幽火流星</t>
  </si>
  <si>
    <t>灭绝</t>
  </si>
  <si>
    <t>幽火追击</t>
  </si>
  <si>
    <t>积火</t>
  </si>
  <si>
    <t>幽火灭绝</t>
  </si>
  <si>
    <t>天罚</t>
  </si>
  <si>
    <t>冰护</t>
  </si>
  <si>
    <t>死冰</t>
  </si>
  <si>
    <t>冰爆</t>
  </si>
  <si>
    <t>冰雨</t>
  </si>
  <si>
    <t>冰复</t>
  </si>
  <si>
    <t>寒气领域</t>
  </si>
  <si>
    <t>起风</t>
  </si>
  <si>
    <t>落雷</t>
  </si>
  <si>
    <t>磁暴</t>
  </si>
  <si>
    <t>裂变</t>
  </si>
  <si>
    <t>惊雷</t>
  </si>
  <si>
    <t>闪电</t>
  </si>
  <si>
    <t>雷霆领域</t>
  </si>
  <si>
    <t>虚化</t>
  </si>
  <si>
    <t>震爆</t>
  </si>
  <si>
    <t>分身</t>
  </si>
  <si>
    <t>毁灭</t>
  </si>
  <si>
    <t>再生</t>
  </si>
  <si>
    <t>虚无领域</t>
  </si>
  <si>
    <t>守卫</t>
  </si>
  <si>
    <t>进攻</t>
  </si>
  <si>
    <t>伺机</t>
  </si>
  <si>
    <t>偷袭</t>
  </si>
  <si>
    <t>法术反馈</t>
  </si>
  <si>
    <t>魔法仆从</t>
  </si>
  <si>
    <t>钝器重击</t>
  </si>
  <si>
    <t>魔力唤醒</t>
  </si>
  <si>
    <t>强化投掷</t>
  </si>
  <si>
    <t>石化形态</t>
  </si>
  <si>
    <t>石化身躯</t>
  </si>
  <si>
    <t>粉碎打击</t>
  </si>
  <si>
    <t>坚硬</t>
  </si>
  <si>
    <t>横扫</t>
  </si>
  <si>
    <t>铁皮身躯</t>
  </si>
  <si>
    <t>沉重共鸣</t>
  </si>
  <si>
    <t>龙卷风</t>
  </si>
  <si>
    <t>能量护盾</t>
  </si>
  <si>
    <t>魔法力场</t>
  </si>
  <si>
    <t>法术穿透</t>
  </si>
  <si>
    <t>三个愿望</t>
  </si>
  <si>
    <t>魔法风暴</t>
  </si>
  <si>
    <t>幻影替身</t>
  </si>
  <si>
    <t>剑刃乱舞</t>
  </si>
  <si>
    <t>顶级输出</t>
  </si>
  <si>
    <t>刀锋女王</t>
  </si>
  <si>
    <t>战神</t>
  </si>
  <si>
    <t>雷霆之怒</t>
  </si>
  <si>
    <t>金石身躯</t>
  </si>
  <si>
    <t>攻击特效</t>
  </si>
  <si>
    <t>毒液吐息2</t>
  </si>
  <si>
    <t>利刃</t>
  </si>
  <si>
    <t>利爪</t>
  </si>
  <si>
    <t>弹射标</t>
  </si>
  <si>
    <t>召唤物技能</t>
  </si>
  <si>
    <t>能量吐息</t>
  </si>
  <si>
    <t>每次攻击对小范围内的所有敌人造成伤害</t>
  </si>
  <si>
    <t>震慑全场，对全场敌人造成大量伤害，并10%概率眩晕敌方单位</t>
  </si>
  <si>
    <t>每次攻击对小范围内的所有敌人造成伤害，并有概率附加眩晕</t>
  </si>
  <si>
    <t>兵团属性项</t>
  </si>
  <si>
    <t>生命</t>
  </si>
  <si>
    <t>破防</t>
  </si>
  <si>
    <t>暴击</t>
  </si>
  <si>
    <t>暴伤</t>
  </si>
  <si>
    <t>韧性</t>
  </si>
  <si>
    <t>闪避</t>
  </si>
  <si>
    <t>命中</t>
  </si>
  <si>
    <t>攻速</t>
  </si>
  <si>
    <t>恢复</t>
  </si>
  <si>
    <t>治疗</t>
  </si>
  <si>
    <t>受治疗</t>
  </si>
  <si>
    <t>兵团伤害</t>
  </si>
  <si>
    <t>兵团免伤</t>
  </si>
  <si>
    <t>吸血</t>
  </si>
  <si>
    <t>反伤</t>
  </si>
  <si>
    <t>物抗</t>
  </si>
  <si>
    <t>火抗</t>
  </si>
  <si>
    <t>水抗</t>
  </si>
  <si>
    <t>土抗</t>
  </si>
  <si>
    <t>气抗</t>
  </si>
  <si>
    <t>移动速度</t>
  </si>
  <si>
    <t>全抗</t>
  </si>
  <si>
    <t>士气</t>
  </si>
  <si>
    <t>法术免伤</t>
  </si>
  <si>
    <t>护盾</t>
  </si>
  <si>
    <t>攻击成长</t>
  </si>
  <si>
    <t>生命成长</t>
  </si>
  <si>
    <t>防御成长</t>
  </si>
  <si>
    <t>破防成长</t>
  </si>
  <si>
    <t>基础攻速</t>
  </si>
  <si>
    <t>图鉴评分</t>
  </si>
  <si>
    <t>暴击值</t>
  </si>
  <si>
    <t>闪避值</t>
  </si>
  <si>
    <t>生命回复</t>
  </si>
  <si>
    <t>攻击距离</t>
  </si>
  <si>
    <t>智力</t>
  </si>
  <si>
    <t>知识</t>
  </si>
  <si>
    <t>攻击:　　 每次攻击造成的伤害量</t>
  </si>
  <si>
    <t>防御:　 　降低受到兵团攻击的伤害</t>
  </si>
  <si>
    <t>生命:　　 单位可以承受的总伤害</t>
  </si>
  <si>
    <t>暴击:　　 攻击造成双倍伤害的概率</t>
  </si>
  <si>
    <t>暴伤:　 　提高触发暴击时的伤害</t>
  </si>
  <si>
    <t>闪避:　 　免疫兵团攻击伤害的概率</t>
  </si>
  <si>
    <t>吸血:　 　每次攻击时恢复的生命</t>
  </si>
  <si>
    <t>反伤:　 　受击后对攻击者造成伤害</t>
  </si>
  <si>
    <t>治疗:　 　提高回复生命技能的效果</t>
  </si>
  <si>
    <t>受治疗:　 提高自身回复生命的效果</t>
  </si>
  <si>
    <t>生命回复: 战场中每3秒回复的生命</t>
  </si>
  <si>
    <t>兵团伤害: 提高兵团攻击造成的伤害</t>
  </si>
  <si>
    <t>兵团免伤: 降低受到兵团攻击的伤害</t>
  </si>
  <si>
    <t>法术免伤: 降低受到英雄法术的伤害</t>
  </si>
  <si>
    <t>英雄1星激活永久效果</t>
  </si>
  <si>
    <t>英雄2星激活永久效果</t>
  </si>
  <si>
    <t>英雄3星激活永久效果</t>
  </si>
  <si>
    <t>英雄4星激活永久效果</t>
  </si>
  <si>
    <t>已激活英雄永久效果</t>
  </si>
  <si>
    <t>图鉴</t>
  </si>
  <si>
    <t>蛮力</t>
  </si>
  <si>
    <t>强壮</t>
  </si>
  <si>
    <t>坚盾</t>
  </si>
  <si>
    <t>[pic=vip_point.png][-][color=462800] 首充大礼包:[-][color=00FF1E,outlinecolor=3c1e0aff,fontsize=19,outlinesize=1]3星凤凰(最强火系输出)[-]</t>
  </si>
  <si>
    <t>[pic=vip_point.png][-][color=462800] 每日可购买体力[-][color=00FF1E,outlinecolor=3c1e0aff,fontsize=19,outlinesize=1]2[-][color=462800]次[-]</t>
  </si>
  <si>
    <t>[pic=vip_point.png][-][color=462800] 每日可购买黄金[-][color=00FF1E,outlinecolor=3c1e0aff,fontsize=19,outlinesize=1]3[-][color=462800]次[-]</t>
  </si>
  <si>
    <t>[pic=vip_point.png][-][color=462800] 每日可购买兵团经验[-][color=00FF1E,outlinecolor=3c1e0aff,fontsize=19,outlinesize=1]2[-][color=462800]次[-]</t>
  </si>
  <si>
    <t>[pic=vip_point.png][-][color=462800] 每日可购买竞技场次数[-][color=00FF1E,outlinecolor=3c1e0aff,fontsize=19,outlinesize=1]1[-][color=462800]次[-]</t>
  </si>
  <si>
    <t>[pic=vip_point.png][-][color=462800] 每日可购买冠军对决挑战次数[-][color=00FF1E,outlinecolor=3c1e0aff,fontsize=19,outlinesize=1]1[-][color=462800]次[-]</t>
  </si>
  <si>
    <t>[pic=vip_point.png][-][color=462800] V2大礼包:[-][color=00FF1E,outlinecolor=3c1e0aff,fontsize=19,outlinesize=1]超值体力(冲级快人一步)[-]</t>
  </si>
  <si>
    <t>[pic=vip_point.png][-][color=00FF1E,outlinecolor=3c1e0aff,fontsize=19,outlinesize=1] 英雄专精刷新可锁定1条属性[-][pic=vip_newImg.png][-]</t>
  </si>
  <si>
    <t>[pic=vip_point.png][-][color=00FF1E,outlinecolor=3c1e0aff,fontsize=19,outlinesize=1] 每日可重置地下城副本1次[-][pic=vip_newImg.png][-]</t>
  </si>
  <si>
    <t>[pic=vip_point.png][-][color=462800] 每日可开启小精灵宝箱[-][color=00FF1E,outlinecolor=3c1e0aff,fontsize=19,outlinesize=1]4[-][color=462801]次[-]</t>
  </si>
  <si>
    <t>[pic=vip_point.png][-][color=462800] 每日可购买体力[-][color=00FF1E,outlinecolor=3c1e0aff,fontsize=19,outlinesize=1]3[-][color=462800]次[-]</t>
  </si>
  <si>
    <t>[pic=vip_point.png][-][color=462800] 每日可购买黄金[-][color=00FF1E,outlinecolor=3c1e0aff,fontsize=19,outlinesize=1]5[-][color=462800]次[-]</t>
  </si>
  <si>
    <t>[pic=vip_point.png][-][color=462800] 每日可购买兵团经验[-][color=00FF1E,outlinecolor=3c1e0aff,fontsize=19,outlinesize=1]3[-][color=462800]次[-]</t>
  </si>
  <si>
    <t>[pic=vip_point.png][-][color=462800] 每日可购买竞技场次数[-][color=00FF1E,outlinecolor=3c1e0aff,fontsize=19,outlinesize=1]2[-][color=462800]次[-]</t>
  </si>
  <si>
    <t>[pic=vip_point.png][-][color=462800] 每日可购买冠军对决挑战次数[-][color=00FF1E,outlinecolor=3c1e0aff,fontsize=19,outlinesize=1]2[-][color=462800]次[-]</t>
  </si>
  <si>
    <t>[pic=vip_point.png][-][color=462800] 可享受[-][color=00FF1E,outlinecolor=3c1e0aff,fontsize=19,outlinesize=1]VIP2[-][color=462800]以下所有特权[-]</t>
  </si>
  <si>
    <t>[pic=vip_point.png][-][color=462800] V3大礼包:[-][color=00FF1E,outlinecolor=3c1e0aff,fontsize=19,outlinesize=1]占星限量银币(免费进行宝物占星)[-]</t>
  </si>
  <si>
    <t>[pic=vip_point.png][-][color=00FF1E,outlinecolor=3c1e0aff,fontsize=19,outlinesize=1] 解锁副本十连扫荡功能[-][pic=vip_newImg.png][-]</t>
  </si>
  <si>
    <t>[pic=vip_point.png][-][color=00FF1E,outlinecolor=3c1e0aff,fontsize=19,outlinesize=1] 每日可购买联盟行动力2次[-][pic=vip_newImg.png][-]</t>
  </si>
  <si>
    <t>[pic=vip_point.png][-][color=462800] 每日可购买体力[-][color=00FF1E,outlinecolor=3c1e0aff,fontsize=19,outlinesize=1]4[-][color=462800]次[-]</t>
  </si>
  <si>
    <t>[pic=vip_point.png][-][color=462800] 每日可购买黄金[-][color=00FF1E,outlinecolor=3c1e0aff,fontsize=19,outlinesize=1]7[-][color=462800]次[-]</t>
  </si>
  <si>
    <t>[pic=vip_point.png][-][color=462800] 每日可购买兵团经验[-][color=00FF1E,outlinecolor=3c1e0aff,fontsize=19,outlinesize=1]4[-][color=462800]次[-]</t>
  </si>
  <si>
    <t>[pic=vip_point.png][-][color=462800] 每日可购买竞技场次数[-][color=00FF1E,outlinecolor=3c1e0aff,fontsize=19,outlinesize=1]3[-][color=462800]次[-]</t>
  </si>
  <si>
    <t>[pic=vip_point.png][-][color=462800] 每日可购买冠军对决挑战次数[-][color=00FF1E,outlinecolor=3c1e0aff,fontsize=19,outlinesize=1]3[-][color=462800]次[-]</t>
  </si>
  <si>
    <t>[pic=vip_point.png][-][color=462800] 每日可半价发送高级金币红包[-][color=00FF1E,outlinecolor=3c1e0aff,fontsize=19,outlinesize=1]1[-][color=462800]次[-]</t>
  </si>
  <si>
    <t>[pic=vip_point.png][-][color=462800] 可享受[-][color=00FF1E,outlinecolor=3c1e0aff,fontsize=19,outlinesize=1]VIP3[-][color=462800]以下所有特权[-]</t>
  </si>
  <si>
    <t>[pic=vip_point.png][-][color=462800] V4大礼包:[-][color=00FF1E,outlinecolor=3c1e0aff,fontsize=19,outlinesize=1]帝国勋章放送(兑换强力兵团)[-]</t>
  </si>
  <si>
    <t>[pic=vip_point.png][-][color=00FF1E,outlinecolor=3c1e0aff,fontsize=19,outlinesize=1] 矮人宝屋结算的黄金收益增加20%[-][pic=vip_newImg.png][-]</t>
  </si>
  <si>
    <t>[pic=vip_point.png][-][color=00FF1E,outlinecolor=3c1e0aff,fontsize=19,outlinesize=1] 每日每个兵营可使用加速1次[-][pic=vip_newImg.png][-]</t>
  </si>
  <si>
    <t>[pic=vip_point.png][-][color=462800] 每日可进行宝物占星[-][color=00FF1E,outlinecolor=3c1e0aff,fontsize=19,outlinesize=1]10[-][color=462800]次[-]</t>
  </si>
  <si>
    <t>[pic=vip_point.png][-][color=462800] 每日可购买体力[-][color=00FF1E,outlinecolor=3c1e0aff,fontsize=19,outlinesize=1]5[-][color=462800]次[-]</t>
  </si>
  <si>
    <t>[pic=vip_point.png][-][color=462800] 每日可购买黄金[-][color=00FF1E,outlinecolor=3c1e0aff,fontsize=19,outlinesize=1]9[-][color=462800]次[-]</t>
  </si>
  <si>
    <t>[pic=vip_point.png][-][color=462800] 每日可购买兵团经验[-][color=00FF1E,outlinecolor=3c1e0aff,fontsize=19,outlinesize=1]5[-][color=462800]次[-]</t>
  </si>
  <si>
    <t>[pic=vip_point.png][-][color=462800] 每日可购买竞技场次数[-][color=00FF1E,outlinecolor=3c1e0aff,fontsize=19,outlinesize=1]4[-][color=462800]次[-]</t>
  </si>
  <si>
    <t>[pic=vip_point.png][-][color=462800] 可享受[-][color=00FF1E,outlinecolor=3c1e0aff,fontsize=19,outlinesize=1]VIP4[-][color=462800]以下所有特权[-]</t>
  </si>
  <si>
    <t>[pic=vip_point.png][-][color=462800] V5大礼包:[-][color=00FF1E,outlinecolor=3c1e0aff,fontsize=19,outlinesize=1]4星凤凰[-]</t>
  </si>
  <si>
    <t>[pic=vip_point.png][-][color=00FF1E,outlinecolor=3c1e0aff,fontsize=19,outlinesize=1] 每日可重置地下城副本2次[-][pic=vip_newImg.png][-]</t>
  </si>
  <si>
    <t>[pic=vip_point.png][-][color=00FF1E,outlinecolor=3c1e0aff,fontsize=19,outlinesize=1] 联盟射箭达人可购买箭矢1次[-][pic=vip_newImg.png][-]</t>
  </si>
  <si>
    <t>[pic=vip_point.png][-][color=00FF1E,outlinecolor=3c1e0aff,fontsize=19,outlinesize=1] 每日可刷新宝物商店3次[-][pic=vip_newImg.png][-]</t>
  </si>
  <si>
    <t>[pic=vip_point.png][-][color=462800] 每日可开启小精灵宝箱[-][color=00FF1E,outlinecolor=3c1e0aff,fontsize=19,outlinesize=1]6[-][color=462801]次[-]</t>
  </si>
  <si>
    <t>[pic=vip_point.png][-][color=462800] 每日可购买体力[-][color=00FF1E,outlinecolor=3c1e0aff,fontsize=19,outlinesize=1]6[-][color=462800]次[-]</t>
  </si>
  <si>
    <t>[pic=vip_point.png][-][color=462800] 每日可购买黄金[-][color=00FF1E,outlinecolor=3c1e0aff,fontsize=19,outlinesize=1]11[-][color=462800]次[-]</t>
  </si>
  <si>
    <t>[pic=vip_point.png][-][color=462800] 每日可购买兵团经验[-][color=00FF1E,outlinecolor=3c1e0aff,fontsize=19,outlinesize=1]6[-][color=462800]次[-]</t>
  </si>
  <si>
    <t>[pic=vip_point.png][-][color=462800] 每日可购买竞技场次数[-][color=00FF1E,outlinecolor=3c1e0aff,fontsize=19,outlinesize=1]6[-][color=462800]次[-]</t>
  </si>
  <si>
    <t>[pic=vip_point.png][-][color=462800] 每日可半价发送高级钻石红包[-][color=00FF1E,outlinecolor=3c1e0aff,fontsize=19,outlinesize=1]1[-][color=462800]次[-]</t>
  </si>
  <si>
    <t>[pic=vip_point.png][-][color=462800] 可享受[-][color=00FF1E,outlinecolor=3c1e0aff,fontsize=19,outlinesize=1]VIP5[-][color=462800]以下所有特权[-]</t>
  </si>
  <si>
    <t>[pic=vip_point.png][-][color=462800] V6大礼包:[-][color=00FF1E,outlinecolor=3c1e0aff,fontsize=19,outlinesize=1]海量竞技币(兑换强力兵团)[-]</t>
  </si>
  <si>
    <t>[pic=vip_point.png][-][color=00FF1E,outlinecolor=3c1e0aff,fontsize=19,outlinesize=1] 英雄专精刷新可锁定2条属性[-][pic=vip_newImg.png][-]</t>
  </si>
  <si>
    <t>[pic=vip_point.png][-][color=00FF1E,outlinecolor=3c1e0aff,fontsize=19,outlinesize=1] 宝物商店解锁第6个物品刷新位[-][pic=vip_newImg.png][-]</t>
  </si>
  <si>
    <t>[pic=vip_point.png][-][color=00FF1E,outlinecolor=3c1e0aff,fontsize=19,outlinesize=1] 图鉴可解锁第4图鉴位[-][pic=vip_newImg.png][-]</t>
  </si>
  <si>
    <t>[pic=vip_point.png][-][color=462800] 每日可购买体力[-][color=00FF1E,outlinecolor=3c1e0aff,fontsize=19,outlinesize=1]7[-][color=462800]次[-]</t>
  </si>
  <si>
    <t>[pic=vip_point.png][-][color=462800] 每日可购买黄金[-][color=00FF1E,outlinecolor=3c1e0aff,fontsize=19,outlinesize=1]13[-][color=462800]次[-]</t>
  </si>
  <si>
    <t>[pic=vip_point.png][-][color=462800] 每日可购买兵团经验[-][color=00FF1E,outlinecolor=3c1e0aff,fontsize=19,outlinesize=1]7[-][color=462800]次[-]</t>
  </si>
  <si>
    <t>[pic=vip_point.png][-][color=462800] 每日可购买竞技场次数[-][color=00FF1E,outlinecolor=3c1e0aff,fontsize=19,outlinesize=1]8[-][color=462800]次[-]</t>
  </si>
  <si>
    <t>[pic=vip_point.png][-][color=462800] 每日可购买联盟行动力[-][color=00FF1E,outlinecolor=3c1e0aff,fontsize=19,outlinesize=1]3[-][color=462800]次[-]</t>
  </si>
  <si>
    <t>[pic=vip_point.png][-][color=462800] 可享受[-][color=00FF1E,outlinecolor=3c1e0aff,fontsize=19,outlinesize=1]VIP6[-][color=462800]以下所有特权[-]</t>
  </si>
  <si>
    <t>[pic=vip_point.png][-][color=462800] V7大礼包:[-][color=00FF1E,outlinecolor=3c1e0aff,fontsize=19,outlinesize=1]精华放送[-]</t>
  </si>
  <si>
    <t>[pic=vip_point.png][-][color=00FF1E,outlinecolor=3c1e0aff,fontsize=19,outlinesize=1] 船坞任务奖励最多领取3次[-][pic=vip_newImg.png][-]</t>
  </si>
  <si>
    <t>[pic=vip_point.png][-][color=00FF1E,outlinecolor=3c1e0aff,fontsize=19,outlinesize=1] 每日每个兵营可使用加速2次[-][pic=vip_newImg.png][-]</t>
  </si>
  <si>
    <t>[pic=vip_point.png][-][color=462800] 每日可开启小精灵宝箱[-][color=00FF1E,outlinecolor=3c1e0aff,fontsize=19,outlinesize=1]8[-][color=462800]次[-]</t>
  </si>
  <si>
    <t>[pic=vip_point.png][-][color=462800] 每日可购买体力[-][color=00FF1E,outlinecolor=3c1e0aff,fontsize=19,outlinesize=1]8[-][color=462800]次[-]</t>
  </si>
  <si>
    <t>[pic=vip_point.png][-][color=462800] 每日可购买黄金[-][color=00FF1E,outlinecolor=3c1e0aff,fontsize=19,outlinesize=1]15[-][color=462800]次[-]</t>
  </si>
  <si>
    <t>[pic=vip_point.png][-][color=462800] 每日可购买兵团经验[-][color=00FF1E,outlinecolor=3c1e0aff,fontsize=19,outlinesize=1]8[-][color=462800]次[-]</t>
  </si>
  <si>
    <t>[pic=vip_point.png][-][color=462800] 每日可购买竞技场次数[-][color=00FF1E,outlinecolor=3c1e0aff,fontsize=19,outlinesize=1]10[-][color=462800]次[-]</t>
  </si>
  <si>
    <t>[pic=vip_point.png][-][color=462800] 可享受[-][color=00FF1E,outlinecolor=3c1e0aff,fontsize=19,outlinesize=1]VIP7[-][color=462800]以下所有特权[-]</t>
  </si>
  <si>
    <t>[pic=vip_point.png][-][color=462800] V8大礼包:[-][color=00FF1E,outlinecolor=3c1e0aff,fontsize=19,outlinesize=1]5星凤凰[-]</t>
  </si>
  <si>
    <t>[pic=vip_point.png][-][color=00FF1E,outlinecolor=3c1e0aff,fontsize=19,outlinesize=1] 图鉴可解锁第5图鉴位[-][pic=vip_newImg.png][-]</t>
  </si>
  <si>
    <t>[pic=vip_point.png][-][color=462800] 每日可进行宝物占星[-][color=00FF1E,outlinecolor=3c1e0aff,fontsize=19,outlinesize=1]20[-][color=462800]次[-]</t>
  </si>
  <si>
    <t>[pic=vip_point.png][-][color=462800] 每日可购买体力[-][color=00FF1E,outlinecolor=3c1e0aff,fontsize=19,outlinesize=1]9[-][color=462800]次[-]</t>
  </si>
  <si>
    <t>[pic=vip_point.png][-][color=462800] 每日可购买黄金[-][color=00FF1E,outlinecolor=3c1e0aff,fontsize=19,outlinesize=1]17[-][color=462800]次[-]</t>
  </si>
  <si>
    <t>[pic=vip_point.png][-][color=462800] 每日可购买兵团经验[-][color=00FF1E,outlinecolor=3c1e0aff,fontsize=19,outlinesize=1]9[-][color=462800]次[-]</t>
  </si>
  <si>
    <t>[pic=vip_point.png][-][color=462800] 每日可购买竞技场次数[-][color=00FF1E,outlinecolor=3c1e0aff,fontsize=19,outlinesize=1]12[-][color=462800]次[-]</t>
  </si>
  <si>
    <t>[pic=vip_point.png][-][color=462800] 每日可半价发送高级进阶石红包[-][color=00FF1E,outlinecolor=3c1e0aff,fontsize=19,outlinesize=1]1[-][color=462800]次[-]</t>
  </si>
  <si>
    <t>[pic=vip_point.png][-][color=462800] 可享受[-][color=00FF1E,outlinecolor=3c1e0aff,fontsize=19,outlinesize=1]VIP8[-][color=462800]以下所有特权[-]</t>
  </si>
  <si>
    <t>[pic=vip_point.png][-][color=462800] V9大礼包:[-][color=00FF1E,outlinecolor=3c1e0aff,fontsize=19,outlinesize=1]野蛮之斧全套宝物[-]</t>
  </si>
  <si>
    <t>[pic=vip_point.png][-][color=00FF1E,outlinecolor=3c1e0aff,fontsize=19,outlinesize=1] 英雄专精刷新可锁定3条属性[-][pic=vip_newImg.png][-]</t>
  </si>
  <si>
    <t>[pic=vip_point.png][-][color=00FF1E,outlinecolor=3c1e0aff,fontsize=19,outlinesize=1] 联盟射箭达人可购买箭矢2次[-][pic=vip_newImg.png][-]</t>
  </si>
  <si>
    <t>[pic=vip_point.png][-][color=00FF1E,outlinecolor=3c1e0aff,fontsize=19,outlinesize=1] 宝物商店解锁第7个物品刷新位[-][pic=vip_newImg.png][-]</t>
  </si>
  <si>
    <t>[pic=vip_point.png][-][color=462800] 每日可开启小精灵宝箱[-][color=00FF1E,outlinecolor=3c1e0aff,fontsize=19,outlinesize=1]10[-][color=462800]次[-]</t>
  </si>
  <si>
    <t>[pic=vip_point.png][-][color=462800] 每日可购买体力[-][color=00FF1E,outlinecolor=3c1e0aff,fontsize=19,outlinesize=1]10[-][color=462800]次[-]</t>
  </si>
  <si>
    <t>[pic=vip_point.png][-][color=462800] 每日可购买联盟行动力[-][color=00FF1E,outlinecolor=3c1e0aff,fontsize=19,outlinesize=1]4[-][color=462800]次[-]</t>
  </si>
  <si>
    <t>[pic=vip_point.png][-][color=462800] 每日可购买黄金[-][color=00FF1E,outlinecolor=3c1e0aff,fontsize=19,outlinesize=1]19[-][color=462800]次[-]</t>
  </si>
  <si>
    <t>[pic=vip_point.png][-][color=462800] 每日可购买兵团经验[-][color=00FF1E,outlinecolor=3c1e0aff,fontsize=19,outlinesize=1]10[-][color=462800]次[-]</t>
  </si>
  <si>
    <t>[pic=vip_point.png][-][color=462800] 每日可购买竞技场次数[-][color=00FF1E,outlinecolor=3c1e0aff,fontsize=19,outlinesize=1]14[-][color=462800]次[-]</t>
  </si>
  <si>
    <t>[pic=vip_point.png][-][color=462800] 可享受[-][color=00FF1E,outlinecolor=3c1e0aff,fontsize=19,outlinesize=1]VIP9[-][color=462800]以下所有特权[-]</t>
  </si>
  <si>
    <t>[pic=vip_point.png][-][color=462800] V10大礼包:[-][color=00FF1E,outlinecolor=3c1e0aff,fontsize=19,outlinesize=1]黑暗骑士(单体秒杀)[-]</t>
  </si>
  <si>
    <t>[pic=vip_point.png][-][color=00FF1E,outlinecolor=3c1e0aff,fontsize=19,outlinesize=1] 每日可重置地下城副本3次[-][pic=vip_newImg.png][-]</t>
  </si>
  <si>
    <t>[pic=vip_point.png][-][color=00FF1E,outlinecolor=3c1e0aff,fontsize=19,outlinesize=1] 战役中获得帝国勋章增加20%[-][pic=vip_newImg.png][-]</t>
  </si>
  <si>
    <t>[pic=vip_point.png][-][color=00FF1E,outlinecolor=3c1e0aff,fontsize=19,outlinesize=1] 每日每个兵营可使用加速3次[-][pic=vip_newImg.png][-]</t>
  </si>
  <si>
    <t>[pic=vip_point.png][-][color=462800] 每日可进行宝物占星[-][color=00FF1E,outlinecolor=3c1e0aff,fontsize=19,outlinesize=1]30[-][color=462800]次[-]</t>
  </si>
  <si>
    <t>[pic=vip_point.png][-][color=462800] 每日可购买体力[-][color=00FF1E,outlinecolor=3c1e0aff,fontsize=19,outlinesize=1]11[-][color=462800]次[-]</t>
  </si>
  <si>
    <t>[pic=vip_point.png][-][color=462800] 每日可购买黄金[-][color=00FF1E,outlinecolor=3c1e0aff,fontsize=19,outlinesize=1]21[-][color=462800]次[-]</t>
  </si>
  <si>
    <t>[pic=vip_point.png][-][color=462800] 每日可购买兵团经验[-][color=00FF1E,outlinecolor=3c1e0aff,fontsize=19,outlinesize=1]11[-][color=462800]次[-]</t>
  </si>
  <si>
    <t>[pic=vip_point.png][-][color=462800] 每日可购买竞技场次数[-][color=00FF1E,outlinecolor=3c1e0aff,fontsize=19,outlinesize=1]16[-][color=462800]次[-]</t>
  </si>
  <si>
    <t>[pic=vip_point.png][-][color=462800] 可享受[-][color=00FF1E,outlinecolor=3c1e0aff,fontsize=19,outlinesize=1]VIP10[-][color=462800]以下所有特权[-]</t>
  </si>
  <si>
    <t>[pic=vip_point.png][-][color=462800] V11大礼包:[-][color=00FF1E,outlinecolor=3c1e0aff,fontsize=19,outlinesize=1]钻石大放送[-]</t>
  </si>
  <si>
    <t>[pic=vip_point.png][-][color=00FF1E,outlinecolor=3c1e0aff,fontsize=19,outlinesize=1] 每日可刷新宝物商店4次[-][pic=vip_newImg.png][-]</t>
  </si>
  <si>
    <t>[pic=vip_point.png][-][color=00FF1E,outlinecolor=3c1e0aff,fontsize=19,outlinesize=1] 每日可重置地下城副本4次[-][pic=vip_newImg.png][-]</t>
  </si>
  <si>
    <t>[pic=vip_point.png][-][color=462800] 每日可进行宝物占星[-][color=00FF1E,outlinecolor=3c1e0aff,fontsize=19,outlinesize=1]40[-][color=462800]次[-]</t>
  </si>
  <si>
    <t>[pic=vip_point.png][-][color=462800] 每日可开启小精灵宝箱[-][color=00FF1E,outlinecolor=3c1e0aff,fontsize=19,outlinesize=1]11[-][color=462800]次[-]</t>
  </si>
  <si>
    <t>[pic=vip_point.png][-][color=462800] 每日可购买体力[-][color=00FF1E,outlinecolor=3c1e0aff,fontsize=19,outlinesize=1]12[-][color=462800]次[-]</t>
  </si>
  <si>
    <t>[pic=vip_point.png][-][color=462800] 每日可购买黄金[-][color=00FF1E,outlinecolor=3c1e0aff,fontsize=19,outlinesize=1]23[-][color=462800]次[-]</t>
  </si>
  <si>
    <t>[pic=vip_point.png][-][color=462800] 每日可购买兵团经验[-][color=00FF1E,outlinecolor=3c1e0aff,fontsize=19,outlinesize=1]12[-][color=462800]次[-]</t>
  </si>
  <si>
    <t>[pic=vip_point.png][-][color=462800] 每日可购买竞技场次数[-][color=00FF1E,outlinecolor=3c1e0aff,fontsize=19,outlinesize=1]18[-][color=462800]次[-]</t>
  </si>
  <si>
    <t>[pic=vip_point.png][-][color=462800] 可享受[-][color=00FF1E,outlinecolor=3c1e0aff,fontsize=19,outlinesize=1]VIP11[-][color=462800]以下所有特权[-]</t>
  </si>
  <si>
    <t>[pic=vip_point.png][-][color=462800] V12大礼包:[-][color=00FF1E,outlinecolor=3c1e0aff,fontsize=19,outlinesize=1]4星黑暗骑士[-]</t>
  </si>
  <si>
    <t>[pic=vip_point.png][-][color=00FF1E,outlinecolor=3c1e0aff,fontsize=19,outlinesize=1] 船坞任务奖励最高领取4次[-][pic=vip_newImg.png][-]</t>
  </si>
  <si>
    <t>[pic=vip_point.png][-][color=00FF1E,outlinecolor=3c1e0aff,fontsize=19,outlinesize=1] 联盟射箭达人可购买箭矢3次[-][pic=vip_newImg.png][-]</t>
  </si>
  <si>
    <t>[pic=vip_point.png][-][color=00FF1E,outlinecolor=3c1e0aff,fontsize=19,outlinesize=1] 宝物商店解锁第8个物品刷新位[-][pic=vip_newImg.png][-]</t>
  </si>
  <si>
    <t>[pic=vip_point.png][-][color=00FF1E,outlinecolor=3c1e0aff,fontsize=19,outlinesize=1] 每日可重置地下城副本5次[-][pic=vip_newImg.png][-]</t>
  </si>
  <si>
    <t>[pic=vip_point.png][-][color=462800] 每日可进行宝物占星[-][color=00FF1E,outlinecolor=3c1e0aff,fontsize=19,outlinesize=1]50[-][color=462800]次[-]</t>
  </si>
  <si>
    <t>[pic=vip_point.png][-][color=462800] 每日可购买体力[-][color=00FF1E,outlinecolor=3c1e0aff,fontsize=19,outlinesize=1]13[-][color=462800]次[-]</t>
  </si>
  <si>
    <t>[pic=vip_point.png][-][color=462800] 每日可购买黄金[-][color=00FF1E,outlinecolor=3c1e0aff,fontsize=19,outlinesize=1]25[-][color=462800]次[-]</t>
  </si>
  <si>
    <t>[pic=vip_point.png][-][color=462800] 每日可购买兵团经验[-][color=00FF1E,outlinecolor=3c1e0aff,fontsize=19,outlinesize=1]13[-][color=462800]次[-]</t>
  </si>
  <si>
    <t>[pic=vip_point.png][-][color=462800] 每日可购买竞技场次数[-][color=00FF1E,outlinecolor=3c1e0aff,fontsize=19,outlinesize=1]20[-][color=462800]次[-]</t>
  </si>
  <si>
    <t>[pic=vip_point.png][-][color=462800] 可享受[-][color=00FF1E,outlinecolor=3c1e0aff,fontsize=19,outlinesize=1]VIP12[-][color=462800]以下所有特权[-]</t>
  </si>
  <si>
    <t>[pic=vip_point.png][-][color=462800] V13大礼包:[-][color=00FF1E,outlinecolor=3c1e0aff,fontsize=19,outlinesize=1]橙色宝物:龙盾、龙骨护胫[-]</t>
  </si>
  <si>
    <t>[pic=vip_point.png][-][color=00FF1E,outlinecolor=3c1e0aff,fontsize=19,outlinesize=1] 竞技场排名奖励竞技币增加20%[-][pic=vip_newImg.png][-]</t>
  </si>
  <si>
    <t>[pic=vip_point.png][-][color=00FF1E,outlinecolor=3c1e0aff,fontsize=19,outlinesize=1] 每日可重置地下城副本6次[-][pic=vip_newImg.png][-]</t>
  </si>
  <si>
    <t>[pic=vip_point.png][-][color=462800] 每日可进行宝物占星[-][color=00FF1E,outlinecolor=3c1e0aff,fontsize=19,outlinesize=1]60[-][color=462800]次[-]</t>
  </si>
  <si>
    <t>[pic=vip_point.png][-][color=462800] 每日可购买体力[-][color=00FF1E,outlinecolor=3c1e0aff,fontsize=19,outlinesize=1]14[-][color=462800]次[-]</t>
  </si>
  <si>
    <t>[pic=vip_point.png][-][color=462800] 每日可购买黄金[-][color=00FF1E,outlinecolor=3c1e0aff,fontsize=19,outlinesize=1]27[-][color=462800]次[-]</t>
  </si>
  <si>
    <t>[pic=vip_point.png][-][color=462800] 每日可购买兵团经验[-][color=00FF1E,outlinecolor=3c1e0aff,fontsize=19,outlinesize=1]14[-][color=462800]次[-]</t>
  </si>
  <si>
    <t>[pic=vip_point.png][-][color=462800] 每日可购买竞技场次数[-][color=00FF1E,outlinecolor=3c1e0aff,fontsize=19,outlinesize=1]22[-][color=462800]次[-]</t>
  </si>
  <si>
    <t>[pic=vip_point.png][-][color=462800] 可享受[-][color=00FF1E,outlinecolor=3c1e0aff,fontsize=19,outlinesize=1]VIP13[-][color=462800]以下所有特权[-]</t>
  </si>
  <si>
    <t>[pic=vip_point.png][-][color=462800] V14大礼包:[-][color=00FF1E,outlinecolor=3c1e0aff,fontsize=19,outlinesize=1]5星黑暗骑士[-]</t>
  </si>
  <si>
    <t>[pic=vip_point.png][-][color=00FF1E,outlinecolor=3c1e0aff,fontsize=19,outlinesize=1] 每日每个兵营可使用加速4次[-][pic=vip_newImg.png][-]</t>
  </si>
  <si>
    <t>[pic=vip_point.png][-][color=462800] 每日可进行宝物占星[-][color=00FF1E,outlinecolor=3c1e0aff,fontsize=19,outlinesize=1]70[-][color=462800]次[-]</t>
  </si>
  <si>
    <t>[pic=vip_point.png][-][color=462800] 每日可购买体力[-][color=00FF1E,outlinecolor=3c1e0aff,fontsize=19,outlinesize=1]15[-][color=462800]次[-]</t>
  </si>
  <si>
    <t>[pic=vip_point.png][-][color=462800] 每日可购买黄金[-][color=00FF1E,outlinecolor=3c1e0aff,fontsize=19,outlinesize=1]29[-][color=462800]次[-]</t>
  </si>
  <si>
    <t>[pic=vip_point.png][-][color=462800] 每日可购买兵团经验[-][color=00FF1E,outlinecolor=3c1e0aff,fontsize=19,outlinesize=1]15[-][color=462800]次[-]</t>
  </si>
  <si>
    <t>[pic=vip_point.png][-][color=462800] 每日可购买竞技场次数[-][color=00FF1E,outlinecolor=3c1e0aff,fontsize=19,outlinesize=1]24[-][color=462800]次[-]</t>
  </si>
  <si>
    <t>[pic=vip_point.png][-][color=462800] 可享受[-][color=00FF1E,outlinecolor=3c1e0aff,fontsize=19,outlinesize=1]VIP14[-][color=462800]以下所有特权[-]</t>
  </si>
  <si>
    <t>[pic=vip_point.png][-][color=462800] V15大礼包:[-][color=00FF1E,outlinecolor=3c1e0aff,fontsize=19,outlinesize=1]橙色宝物3件套[-]</t>
  </si>
  <si>
    <t>[pic=vip_point.png][-][color=00FF1E,outlinecolor=3c1e0aff,fontsize=19,outlinesize=1] 每日可刷新宝物商店5次[-][pic=vip_newImg.png][-]</t>
  </si>
  <si>
    <t>[pic=vip_point.png][-][color=462800] 每日可进行宝物占星[-][color=00FF1E,outlinecolor=3c1e0aff,fontsize=19,outlinesize=1]80[-][color=462800]次[-]</t>
  </si>
  <si>
    <t>[pic=vip_point.png][-][color=462800] 每日可购买体力[-][color=00FF1E,outlinecolor=3c1e0aff,fontsize=19,outlinesize=1]16[-][color=462800]次[-]</t>
  </si>
  <si>
    <t>[pic=vip_point.png][-][color=462800] 每日可购买黄金[-][color=00FF1E,outlinecolor=3c1e0aff,fontsize=19,outlinesize=1]31[-][color=462800]次[-]</t>
  </si>
  <si>
    <t>[pic=vip_point.png][-][color=462800] 每日可购买兵团经验[-][color=00FF1E,outlinecolor=3c1e0aff,fontsize=19,outlinesize=1]16[-][color=462800]次[-]</t>
  </si>
  <si>
    <t>[pic=vip_point.png][-][color=462800] 每日可购买竞技场次数[-][color=00FF1E,outlinecolor=3c1e0aff,fontsize=19,outlinesize=1]26[-][color=462800]次[-]</t>
  </si>
  <si>
    <t>[pic=vip_point.png][-][color=462800] 可享受[-][color=00FF1E,outlinecolor=3c1e0aff,fontsize=19,outlinesize=1]VIP15[-][color=462800]以下所有特权[-]</t>
  </si>
  <si>
    <t>[color=645252,fontsize=20]将玩家等级提升至[-][color=1ca216,fontsize=20]5[-][color=645252,fontsize=20]级[-]</t>
  </si>
  <si>
    <t>[color=645252,fontsize=20]将玩家等级提升至[-][color=1ca216,fontsize=20]10[-][color=645252,fontsize=20]级[-]</t>
  </si>
  <si>
    <t>[color=645252,fontsize=20]将玩家等级提升至[-][color=1ca216,fontsize=20]15[-][color=645252,fontsize=20]级[-]</t>
  </si>
  <si>
    <t>[color=645252,fontsize=20]将玩家等级提升至[-][color=1ca216,fontsize=20]20[-][color=645252,fontsize=20]级[-]</t>
  </si>
  <si>
    <t>[color=645252,fontsize=20]将玩家等级提升至[-][color=1ca216,fontsize=20]25[-][color=645252,fontsize=20]级[-]</t>
  </si>
  <si>
    <t>[color=645252,fontsize=20]将玩家等级提升至[-][color=1ca216,fontsize=20]30[-][color=645252,fontsize=20]级[-]</t>
  </si>
  <si>
    <t>[color=645252,fontsize=20]将玩家等级提升至[-][color=1ca216,fontsize=20]35[-][color=645252,fontsize=20]级[-]</t>
  </si>
  <si>
    <t>[color=645252,fontsize=20]将玩家等级提升至[-][color=1ca216,fontsize=20]40[-][color=645252,fontsize=20]级[-]</t>
  </si>
  <si>
    <t>[color=645252,fontsize=20]将玩家等级提升至[-][color=1ca216,fontsize=20]45[-][color=645252,fontsize=20]级[-]</t>
  </si>
  <si>
    <t>[color=645252,fontsize=20]将玩家等级提升至[-][color=1ca216,fontsize=20]50[-][color=645252,fontsize=20]级[-]</t>
  </si>
  <si>
    <t>[color=645252,fontsize=20]将玩家等级提升至[-][color=1ca216,fontsize=20]55[-][color=645252,fontsize=20]级[-]</t>
  </si>
  <si>
    <t>[color=645252,fontsize=20]将玩家等级提升至[-][color=1ca216,fontsize=20]60[-][color=645252,fontsize=20]级[-]</t>
  </si>
  <si>
    <t>[color=645252,fontsize=20]将玩家等级提升至[-][color=1ca216,fontsize=20]65[-][color=645252,fontsize=20]级[-]</t>
  </si>
  <si>
    <t>[color=645252,fontsize=20]将玩家等级提升至[-][color=1ca216,fontsize=20]70[-][color=645252,fontsize=20]级[-]</t>
  </si>
  <si>
    <t>[color=645252,fontsize=20]将玩家等级提升至[-][color=1ca216,fontsize=20]75[-][color=645252,fontsize=20]级[-]</t>
  </si>
  <si>
    <t>[color=645252,fontsize=20]将玩家等级提升至[-][color=1ca216,fontsize=20]80[-][color=645252,fontsize=20]级[-]</t>
  </si>
  <si>
    <t>[color=645252,fontsize=20]将玩家等级提升至[-][color=1ca216,fontsize=20]81[-][color=645252,fontsize=20]级[-]</t>
  </si>
  <si>
    <t>[color=645252,fontsize=20]将玩家等级提升至[-][color=1ca216,fontsize=20]82[-][color=645252,fontsize=20]级[-]</t>
  </si>
  <si>
    <t>[color=645252,fontsize=20]将玩家等级提升至[-][color=1ca216,fontsize=20]83[-][color=645252,fontsize=20]级[-]</t>
  </si>
  <si>
    <t>[color=645252,fontsize=20]将玩家等级提升至[-][color=1ca216,fontsize=20]84[-][color=645252,fontsize=20]级[-]</t>
  </si>
  <si>
    <t>[color=645252,fontsize=20]将玩家等级提升至[-][color=1ca216,fontsize=20]85[-][color=645252,fontsize=20]级[-]</t>
  </si>
  <si>
    <t>[color=645252,fontsize=20]将玩家等级提升至[-][color=1ca216,fontsize=20]86[-][color=645252,fontsize=20]级[-]</t>
  </si>
  <si>
    <t>[color=645252,fontsize=20]将玩家等级提升至[-][color=1ca216,fontsize=20]87[-][color=645252,fontsize=20]级[-]</t>
  </si>
  <si>
    <t>[color=645252,fontsize=20]将玩家等级提升至[-][color=1ca216,fontsize=20]88[-][color=645252,fontsize=20]级[-]</t>
  </si>
  <si>
    <t>[color=645252,fontsize=20]将玩家等级提升至[-][color=1ca216,fontsize=20]89[-][color=645252,fontsize=20]级[-]</t>
  </si>
  <si>
    <t>[color=645252,fontsize=20]将玩家等级提升至[-][color=1ca216,fontsize=20]90[-][color=645252,fontsize=20]级[-]</t>
  </si>
  <si>
    <t>[color=645252,fontsize=20]将玩家等级提升至[-][color=1ca216,fontsize=20]91[-][color=645252,fontsize=20]级[-]</t>
  </si>
  <si>
    <t>[color=645252,fontsize=20]将玩家等级提升至[-][color=1ca216,fontsize=20]92[-][color=645252,fontsize=20]级[-]</t>
  </si>
  <si>
    <t>[color=645252,fontsize=20]将玩家等级提升至[-][color=1ca216,fontsize=20]93[-][color=645252,fontsize=20]级[-]</t>
  </si>
  <si>
    <t>[color=645252,fontsize=20]将玩家等级提升至[-][color=1ca216,fontsize=20]94[-][color=645252,fontsize=20]级[-]</t>
  </si>
  <si>
    <t>[color=645252,fontsize=20]将玩家等级提升至[-][color=1ca216,fontsize=20]95[-][color=645252,fontsize=20]级[-]</t>
  </si>
  <si>
    <t>[color=645252,fontsize=20]将玩家等级提升至[-][color=1ca216,fontsize=20]96[-][color=645252,fontsize=20]级[-]</t>
  </si>
  <si>
    <t>[color=645252,fontsize=20]将玩家等级提升至[-][color=1ca216,fontsize=20]97[-][color=645252,fontsize=20]级[-]</t>
  </si>
  <si>
    <t>[color=645252,fontsize=20]将玩家等级提升至[-][color=1ca216,fontsize=20]98[-][color=645252,fontsize=20]级[-]</t>
  </si>
  <si>
    <t>[color=645252,fontsize=20]将玩家等级提升至[-][color=1ca216,fontsize=20]99[-][color=645252,fontsize=20]级[-]</t>
  </si>
  <si>
    <t>[color=645252,fontsize=20]获得[-][color=1ca216,fontsize=20]1[-][color=645252,fontsize=20]个兵团[-]</t>
  </si>
  <si>
    <t>[color=645252,fontsize=20]获得[-][color=1ca216,fontsize=20]2[-][color=645252,fontsize=20]个兵团[-]</t>
  </si>
  <si>
    <t>[color=645252,fontsize=20]获得[-][color=1ca216,fontsize=20]3[-][color=645252,fontsize=20]个兵团[-]</t>
  </si>
  <si>
    <t>[color=645252,fontsize=20]获得[-][color=1ca216,fontsize=20]4[-][color=645252,fontsize=20]个兵团[-]</t>
  </si>
  <si>
    <t>[color=645252,fontsize=20]获得[-][color=1ca216,fontsize=20]5[-][color=645252,fontsize=20]个兵团[-]</t>
  </si>
  <si>
    <t>[color=645252,fontsize=20]获得[-][color=1ca216,fontsize=20]6[-][color=645252,fontsize=20]个兵团[-]</t>
  </si>
  <si>
    <t>[color=645252,fontsize=20]获得[-][color=1ca216,fontsize=20]7[-][color=645252,fontsize=20]个兵团[-]</t>
  </si>
  <si>
    <t>[color=645252,fontsize=20]获得[-][color=1ca216,fontsize=20]8[-][color=645252,fontsize=20]个兵团[-]</t>
  </si>
  <si>
    <t>[color=645252,fontsize=20]获得[-][color=1ca216,fontsize=20]10[-][color=645252,fontsize=20]个兵团[-]</t>
  </si>
  <si>
    <t>[color=645252,fontsize=20]获得[-][color=1ca216,fontsize=20]12[-][color=645252,fontsize=20]个兵团[-]</t>
  </si>
  <si>
    <t>[color=645252,fontsize=20]获得[-][color=1ca216,fontsize=20]14[-][color=645252,fontsize=20]个兵团[-]</t>
  </si>
  <si>
    <t>[color=645252,fontsize=20]获得[-][color=1ca216,fontsize=20]16[-][color=645252,fontsize=20]个兵团[-]</t>
  </si>
  <si>
    <t>[color=645252,fontsize=20]获得[-][color=1ca216,fontsize=20]18[-][color=645252,fontsize=20]个兵团[-]</t>
  </si>
  <si>
    <t>[color=645252,fontsize=20]获得[-][color=1ca216,fontsize=20]20[-][color=645252,fontsize=20]个兵团[-]</t>
  </si>
  <si>
    <t>[color=645252,fontsize=20]获得[-][color=1ca216,fontsize=20]23[-][color=645252,fontsize=20]个兵团[-]</t>
  </si>
  <si>
    <t>[color=645252,fontsize=20]获得[-][color=1ca216,fontsize=20]26[-][color=645252,fontsize=20]个兵团[-]</t>
  </si>
  <si>
    <t>[color=645252,fontsize=20]获得[-][color=1ca216,fontsize=20]29[-][color=645252,fontsize=20]个兵团[-]</t>
  </si>
  <si>
    <t>[color=645252,fontsize=20]获得[-][color=1ca216,fontsize=20]32[-][color=645252,fontsize=20]个兵团[-]</t>
  </si>
  <si>
    <t>[color=645252,fontsize=20]获得[-][color=1ca216,fontsize=20]35[-][color=645252,fontsize=20]个兵团[-]</t>
  </si>
  <si>
    <t>[color=645252,fontsize=20]通关剧情副本[-][color=1ca216,fontsize=20] 1-5[-]</t>
  </si>
  <si>
    <t>[color=645252,fontsize=20]通关剧情副本[-][color=1ca216,fontsize=20] 2-5[-]</t>
  </si>
  <si>
    <t>[color=645252,fontsize=20]通关剧情副本[-][color=1ca216,fontsize=20] 2-10[-]</t>
  </si>
  <si>
    <t>[color=645252,fontsize=20]通关剧情副本[-][color=1ca216,fontsize=20] 3-5[-]</t>
  </si>
  <si>
    <t>[color=645252,fontsize=20]通关剧情副本[-][color=1ca216,fontsize=20] 3-10[-]</t>
  </si>
  <si>
    <t>[color=645252,fontsize=20]通关剧情副本[-][color=1ca216,fontsize=20] 3-15[-]</t>
  </si>
  <si>
    <t>[color=645252,fontsize=20]通关剧情副本[-][color=1ca216,fontsize=20] 4-5[-]</t>
  </si>
  <si>
    <t>[color=645252,fontsize=20]通关剧情副本[-][color=1ca216,fontsize=20] 4-10[-]</t>
  </si>
  <si>
    <t>[color=645252,fontsize=20]通关剧情副本[-][color=1ca216,fontsize=20] 4-15[-]</t>
  </si>
  <si>
    <t>[color=645252,fontsize=20]通关剧情副本[-][color=1ca216,fontsize=20] 5-5[-]</t>
  </si>
  <si>
    <t>[color=645252,fontsize=20]通关剧情副本[-][color=1ca216,fontsize=20] 5-10[-]</t>
  </si>
  <si>
    <t>[color=645252,fontsize=20]通关剧情副本[-][color=1ca216,fontsize=20] 5-15[-]</t>
  </si>
  <si>
    <t>[color=645252,fontsize=20]通关剧情副本[-][color=1ca216,fontsize=20] 6-5[-]</t>
  </si>
  <si>
    <t>[color=645252,fontsize=20]通关剧情副本[-][color=1ca216,fontsize=20] 6-10[-]</t>
  </si>
  <si>
    <t>[color=645252,fontsize=20]通关剧情副本[-][color=1ca216,fontsize=20] 6-15[-]</t>
  </si>
  <si>
    <t>[color=645252,fontsize=20]通关剧情副本[-][color=1ca216,fontsize=20] 7-5[-]</t>
  </si>
  <si>
    <t>[color=645252,fontsize=20]通关剧情副本[-][color=1ca216,fontsize=20] 7-10[-]</t>
  </si>
  <si>
    <t>[color=645252,fontsize=20]通关剧情副本[-][color=1ca216,fontsize=20] 7-15[-]</t>
  </si>
  <si>
    <t>[color=645252,fontsize=20]通关剧情副本[-][color=1ca216,fontsize=20] 8-5[-]</t>
  </si>
  <si>
    <t>[color=645252,fontsize=20]通关剧情副本[-][color=1ca216,fontsize=20] 8-10[-]</t>
  </si>
  <si>
    <t>[color=645252,fontsize=20]通关剧情副本[-][color=1ca216,fontsize=20] 8-15[-]</t>
  </si>
  <si>
    <t>[color=645252,fontsize=20]通关剧情副本[-][color=1ca216,fontsize=20] 9-5[-]</t>
  </si>
  <si>
    <t>[color=645252,fontsize=20]通关剧情副本[-][color=1ca216,fontsize=20] 9-10[-]</t>
  </si>
  <si>
    <t>[color=645252,fontsize=20]通关剧情副本[-][color=1ca216,fontsize=20] 9-15[-]</t>
  </si>
  <si>
    <t>[color=645252,fontsize=20]通关剧情副本[-][color=1ca216,fontsize=20] 10-5[-]</t>
  </si>
  <si>
    <t>[color=645252,fontsize=20]通关剧情副本[-][color=1ca216,fontsize=20] 10-10[-]</t>
  </si>
  <si>
    <t>[color=645252,fontsize=20]通关剧情副本[-][color=1ca216,fontsize=20] 10-15[-]</t>
  </si>
  <si>
    <t>[color=645252,fontsize=20]通关剧情副本[-][color=1ca216,fontsize=20] 11-5[-]</t>
  </si>
  <si>
    <t>[color=645252,fontsize=20]通关剧情副本[-][color=1ca216,fontsize=20] 11-10[-]</t>
  </si>
  <si>
    <t>[color=645252,fontsize=20]通关剧情副本[-][color=1ca216,fontsize=20] 11-15[-]</t>
  </si>
  <si>
    <t>[color=645252,fontsize=20]通关剧情副本[-][color=1ca216,fontsize=20] 12-5[-]</t>
  </si>
  <si>
    <t>[color=645252,fontsize=20]通关剧情副本[-][color=1ca216,fontsize=20] 12-10[-]</t>
  </si>
  <si>
    <t>[color=645252,fontsize=20]通关剧情副本[-][color=1ca216,fontsize=20] 12-15[-]</t>
  </si>
  <si>
    <t>[color=645252,fontsize=20]通关剧情副本[-][color=1ca216,fontsize=20] 13-5[-]</t>
  </si>
  <si>
    <t>[color=645252,fontsize=20]通关剧情副本[-][color=1ca216,fontsize=20] 13-10[-]</t>
  </si>
  <si>
    <t>[color=645252,fontsize=20]通关剧情副本[-][color=1ca216,fontsize=20] 13-15[-]</t>
  </si>
  <si>
    <t>[color=645252,fontsize=20]通关剧情副本[-][color=1ca216,fontsize=20] 14-5[-]</t>
  </si>
  <si>
    <t>[color=645252,fontsize=20]通关剧情副本[-][color=1ca216,fontsize=20] 14-10[-]</t>
  </si>
  <si>
    <t>[color=645252,fontsize=20]通关剧情副本[-][color=1ca216,fontsize=20] 14-15[-]</t>
  </si>
  <si>
    <t>[color=645252,fontsize=20]通关剧情副本[-][color=1ca216,fontsize=20] 15-5[-]</t>
  </si>
  <si>
    <t>[color=645252,fontsize=20]通关剧情副本[-][color=1ca216,fontsize=20] 15-10[-]</t>
  </si>
  <si>
    <t>[color=645252,fontsize=20]通关剧情副本[-][color=1ca216,fontsize=20] 15-15[-]</t>
  </si>
  <si>
    <t>[color=645252,fontsize=20]通关剧情副本[-][color=1ca216,fontsize=20] 16-5[-]</t>
  </si>
  <si>
    <t>[color=645252,fontsize=20]通关剧情副本[-][color=1ca216,fontsize=20] 16-10[-]</t>
  </si>
  <si>
    <t>[color=645252,fontsize=20]通关剧情副本[-][color=1ca216,fontsize=20] 16-15[-]</t>
  </si>
  <si>
    <t>[color=645252,fontsize=20]通关剧情副本[-][color=1ca216,fontsize=20] 17-5[-]</t>
  </si>
  <si>
    <t>[color=645252,fontsize=20]通关剧情副本[-][color=1ca216,fontsize=20] 17-10[-]</t>
  </si>
  <si>
    <t>[color=645252,fontsize=20]通关剧情副本[-][color=1ca216,fontsize=20] 17-15[-]</t>
  </si>
  <si>
    <t>[color=645252,fontsize=20]通关剧情副本[-][color=1ca216,fontsize=20] 18-5[-]</t>
  </si>
  <si>
    <t>[color=645252,fontsize=20]通关剧情副本[-][color=1ca216,fontsize=20] 18-10[-]</t>
  </si>
  <si>
    <t>[color=645252,fontsize=20]通关剧情副本[-][color=1ca216,fontsize=20] 18-15[-]</t>
  </si>
  <si>
    <t>[color=645252,fontsize=20]通关剧情副本[-][color=1ca216,fontsize=20] 19-5[-]</t>
  </si>
  <si>
    <t>[color=645252,fontsize=20]通关剧情副本[-][color=1ca216,fontsize=20] 19-10[-]</t>
  </si>
  <si>
    <t>[color=645252,fontsize=20]通关剧情副本[-][color=1ca216,fontsize=20] 19-15[-]</t>
  </si>
  <si>
    <t>[color=645252,fontsize=20]通关剧情副本[-][color=1ca216,fontsize=20] 20-5[-]</t>
  </si>
  <si>
    <t>[color=645252,fontsize=20]通关剧情副本[-][color=1ca216,fontsize=20] 20-10[-]</t>
  </si>
  <si>
    <t>[color=645252,fontsize=20]通关剧情副本[-][color=1ca216,fontsize=20] 20-15[-]</t>
  </si>
  <si>
    <t>[color=645252,fontsize=20]通关剧情副本[-][color=1ca216,fontsize=20] 21-5[-]</t>
  </si>
  <si>
    <t>[color=645252,fontsize=20]通关剧情副本[-][color=1ca216,fontsize=20] 21-10[-]</t>
  </si>
  <si>
    <t>[color=645252,fontsize=20]通关剧情副本[-][color=1ca216,fontsize=20] 21-15[-]</t>
  </si>
  <si>
    <t>[color=645252,fontsize=20]通关剧情副本[-][color=1ca216,fontsize=20] 22-5[-]</t>
  </si>
  <si>
    <t>[color=645252,fontsize=20]通关剧情副本[-][color=1ca216,fontsize=20] 22-10[-]</t>
  </si>
  <si>
    <t>[color=645252,fontsize=20]通关剧情副本[-][color=1ca216,fontsize=20] 22-15[-]</t>
  </si>
  <si>
    <t>[color=645252,fontsize=20]通关剧情副本[-][color=1ca216,fontsize=20] 23-5[-]</t>
  </si>
  <si>
    <t>[color=645252,fontsize=20]通关剧情副本[-][color=1ca216,fontsize=20] 23-10[-]</t>
  </si>
  <si>
    <t>[color=645252,fontsize=20]通关剧情副本[-][color=1ca216,fontsize=20] 23-15[-]</t>
  </si>
  <si>
    <t>[color=645252,fontsize=20]通关剧情副本[-][color=1ca216,fontsize=20] 24-5[-]</t>
  </si>
  <si>
    <t>[color=645252,fontsize=20]通关剧情副本[-][color=1ca216,fontsize=20] 24-10[-]</t>
  </si>
  <si>
    <t>[color=645252,fontsize=20]通关剧情副本[-][color=1ca216,fontsize=20] 24-15[-]</t>
  </si>
  <si>
    <t>[color=645252,fontsize=20]通关剧情副本[-][color=1ca216,fontsize=20] 25-5[-]</t>
  </si>
  <si>
    <t>[color=645252,fontsize=20]通关剧情副本[-][color=1ca216,fontsize=20] 25-10[-]</t>
  </si>
  <si>
    <t>[color=645252,fontsize=20]通关剧情副本[-][color=1ca216,fontsize=20] 25-15[-]</t>
  </si>
  <si>
    <t>[color=645252,fontsize=20]通关剧情副本[-][color=1ca216,fontsize=20] 26-5[-]</t>
  </si>
  <si>
    <t>[color=645252,fontsize=20]通关剧情副本[-][color=1ca216,fontsize=20] 26-10[-]</t>
  </si>
  <si>
    <t>[color=645252,fontsize=20]通关剧情副本[-][color=1ca216,fontsize=20] 26-15[-]</t>
  </si>
  <si>
    <t>[color=645252,fontsize=20]通关剧情副本[-][color=1ca216,fontsize=20] 27-5[-]</t>
  </si>
  <si>
    <t>[color=645252,fontsize=20]通关剧情副本[-][color=1ca216,fontsize=20] 27-10[-]</t>
  </si>
  <si>
    <t>[color=645252,fontsize=20]通关剧情副本[-][color=1ca216,fontsize=20] 27-15[-]</t>
  </si>
  <si>
    <t>[color=645252,fontsize=20]通关地下城副本[-][color=1ca216,fontsize=20] 1-5[-]</t>
  </si>
  <si>
    <t>[color=645252,fontsize=20]通关地下城副本[-][color=1ca216,fontsize=20] 2-5[-]</t>
  </si>
  <si>
    <t>[color=645252,fontsize=20]通关地下城副本[-][color=1ca216,fontsize=20] 3-5[-]</t>
  </si>
  <si>
    <t>[color=645252,fontsize=20]通关地下城副本[-][color=1ca216,fontsize=20] 4-5[-]</t>
  </si>
  <si>
    <t>[color=645252,fontsize=20]通关地下城副本[-][color=1ca216,fontsize=20] 5-5[-]</t>
  </si>
  <si>
    <t>[color=645252,fontsize=20]通关地下城副本[-][color=1ca216,fontsize=20] 6-5[-]</t>
  </si>
  <si>
    <t>[color=645252,fontsize=20]通关地下城副本[-][color=1ca216,fontsize=20] 7-5[-]</t>
  </si>
  <si>
    <t>[color=645252,fontsize=20]通关地下城副本[-][color=1ca216,fontsize=20] 8-5[-]</t>
  </si>
  <si>
    <t>[color=645252,fontsize=20]通关地下城副本[-][color=1ca216,fontsize=20] 9-5[-]</t>
  </si>
  <si>
    <t>[color=645252,fontsize=20]通关地下城副本[-][color=1ca216,fontsize=20] 10-5[-]</t>
  </si>
  <si>
    <t>[color=645252,fontsize=20]通关地下城副本[-][color=1ca216,fontsize=20] 11-5[-]</t>
  </si>
  <si>
    <t>[color=645252,fontsize=20]通关地下城副本[-][color=1ca216,fontsize=20] 12-5[-]</t>
  </si>
  <si>
    <t>[color=645252,fontsize=20]通关地下城副本[-][color=1ca216,fontsize=20] 13-5[-]</t>
  </si>
  <si>
    <t>[color=645252,fontsize=20]通关地下城副本[-][color=1ca216,fontsize=20] 14-5[-]</t>
  </si>
  <si>
    <t>[color=645252,fontsize=20]通关地下城副本[-][color=1ca216,fontsize=20] 15-5[-]</t>
  </si>
  <si>
    <t>[color=645252,fontsize=20]通关地下城副本[-][color=1ca216,fontsize=20] 16-5[-]</t>
  </si>
  <si>
    <t>[color=645252,fontsize=20]通关地下城副本[-][color=1ca216,fontsize=20] 17-5[-]</t>
  </si>
  <si>
    <t>[color=645252,fontsize=20]通关地下城副本[-][color=1ca216,fontsize=20] 18-5[-]</t>
  </si>
  <si>
    <t>[color=645252,fontsize=20]通关地下城副本[-][color=1ca216,fontsize=20] 19-5[-]</t>
  </si>
  <si>
    <t>[color=645252,fontsize=20]通关地下城副本[-][color=1ca216,fontsize=20] 20-5[-]</t>
  </si>
  <si>
    <t>[color=645252,fontsize=20]通关地下城副本[-][color=1ca216,fontsize=20] 21-5[-]</t>
  </si>
  <si>
    <t>[color=645252,fontsize=20]通关地下城副本[-][color=1ca216,fontsize=20] 22-5[-]</t>
  </si>
  <si>
    <t>[color=645252,fontsize=20]通关地下城副本[-][color=1ca216,fontsize=20] 23-5[-]</t>
  </si>
  <si>
    <t>[color=645252,fontsize=20]通关地下城副本[-][color=1ca216,fontsize=20] 24-5[-]</t>
  </si>
  <si>
    <t>[color=645252,fontsize=20]通关地下城副本[-][color=1ca216,fontsize=20] 25-5[-]</t>
  </si>
  <si>
    <t>[color=645252,fontsize=20]通关地下城副本[-][color=1ca216,fontsize=20] 26-5[-]</t>
  </si>
  <si>
    <t>[color=645252,fontsize=20]将[-][color=1ca216,fontsize=20]1[-][color=645252,fontsize=20]个兵团进阶至[-][color=1ca216,fontsize=20]绿色[-]</t>
  </si>
  <si>
    <t>[color=645252,fontsize=20]将[-][color=1ca216,fontsize=20]3[-][color=645252,fontsize=20]个兵团进阶至[-][color=1ca216,fontsize=20]绿色[-]</t>
  </si>
  <si>
    <t>[color=645252,fontsize=20]将[-][color=1ca216,fontsize=20]5[-][color=645252,fontsize=20]个兵团进阶至[-][color=1ca216,fontsize=20]绿色[-]</t>
  </si>
  <si>
    <t>[color=645252,fontsize=20]将[-][color=1ca216,fontsize=20]1[-][color=645252,fontsize=20]个兵团进阶至[-][color=1ca216,fontsize=20]蓝色[-]</t>
  </si>
  <si>
    <t>[color=645252,fontsize=20]将[-][color=1ca216,fontsize=20]3[-][color=645252,fontsize=20]个兵团进阶至[-][color=1ca216,fontsize=20]蓝色[-]</t>
  </si>
  <si>
    <t>[color=645252,fontsize=20]将[-][color=1ca216,fontsize=20]5[-][color=645252,fontsize=20]个兵团进阶至[-][color=1ca216,fontsize=20]蓝色[-]</t>
  </si>
  <si>
    <t>[color=645252,fontsize=20]将[-][color=1ca216,fontsize=20]1[-][color=645252,fontsize=20]个兵团进阶至[-][color=1ca216,fontsize=20]蓝色+1[-]</t>
  </si>
  <si>
    <t>[color=645252,fontsize=20]将[-][color=1ca216,fontsize=20]3[-][color=645252,fontsize=20]个兵团进阶至[-][color=1ca216,fontsize=20]蓝色+1[-]</t>
  </si>
  <si>
    <t>[color=645252,fontsize=20]将[-][color=1ca216,fontsize=20]5[-][color=645252,fontsize=20]个兵团进阶至[-][color=1ca216,fontsize=20]蓝色+1[-]</t>
  </si>
  <si>
    <t>[color=645252,fontsize=20]将[-][color=1ca216,fontsize=20]1[-][color=645252,fontsize=20]个兵团进阶至[-][color=1ca216,fontsize=20]蓝色+2[-]</t>
  </si>
  <si>
    <t>[color=645252,fontsize=20]将[-][color=1ca216,fontsize=20]3[-][color=645252,fontsize=20]个兵团进阶至[-][color=1ca216,fontsize=20]蓝色+2[-]</t>
  </si>
  <si>
    <t>[color=645252,fontsize=20]将[-][color=1ca216,fontsize=20]5[-][color=645252,fontsize=20]个兵团进阶至[-][color=1ca216,fontsize=20]蓝色+2[-]</t>
  </si>
  <si>
    <t>[color=645252,fontsize=20]将[-][color=1ca216,fontsize=20]1[-][color=645252,fontsize=20]个兵团进阶至[-][color=1ca216,fontsize=20]紫色[-]</t>
  </si>
  <si>
    <t>[color=645252,fontsize=20]将[-][color=1ca216,fontsize=20]3[-][color=645252,fontsize=20]个兵团进阶至[-][color=1ca216,fontsize=20]紫色[-]</t>
  </si>
  <si>
    <t>[color=645252,fontsize=20]将[-][color=1ca216,fontsize=20]5[-][color=645252,fontsize=20]个兵团进阶至[-][color=1ca216,fontsize=20]紫色[-]</t>
  </si>
  <si>
    <t>[color=645252,fontsize=20]将[-][color=1ca216,fontsize=20]1[-][color=645252,fontsize=20]个兵团进阶至[-][color=1ca216,fontsize=20]紫色+1[-]</t>
  </si>
  <si>
    <t>[color=645252,fontsize=20]将[-][color=1ca216,fontsize=20]3[-][color=645252,fontsize=20]个兵团进阶至[-][color=1ca216,fontsize=20]紫色+1[-]</t>
  </si>
  <si>
    <t>[color=645252,fontsize=20]将[-][color=1ca216,fontsize=20]5[-][color=645252,fontsize=20]个兵团进阶至[-][color=1ca216,fontsize=20]紫色+1[-]</t>
  </si>
  <si>
    <t>[color=645252,fontsize=20]将[-][color=1ca216,fontsize=20]1[-][color=645252,fontsize=20]个兵团进阶至[-][color=1ca216,fontsize=20]紫色+2[-]</t>
  </si>
  <si>
    <t>[color=645252,fontsize=20]将[-][color=1ca216,fontsize=20]3[-][color=645252,fontsize=20]个兵团进阶至[-][color=1ca216,fontsize=20]紫色+2[-]</t>
  </si>
  <si>
    <t>[color=645252,fontsize=20]将[-][color=1ca216,fontsize=20]5[-][color=645252,fontsize=20]个兵团进阶至[-][color=1ca216,fontsize=20]紫色+2[-]</t>
  </si>
  <si>
    <t>[color=645252,fontsize=20]将[-][color=1ca216,fontsize=20]1[-][color=645252,fontsize=20]个兵团进阶至[-][color=1ca216,fontsize=20]紫色+3[-]</t>
  </si>
  <si>
    <t>[color=645252,fontsize=20]将[-][color=1ca216,fontsize=20]3[-][color=645252,fontsize=20]个兵团进阶至[-][color=1ca216,fontsize=20]紫色+3[-]</t>
  </si>
  <si>
    <t>[color=645252,fontsize=20]将[-][color=1ca216,fontsize=20]5[-][color=645252,fontsize=20]个兵团进阶至[-][color=1ca216,fontsize=20]紫色+3[-]</t>
  </si>
  <si>
    <t>[color=645252,fontsize=20]将[-][color=1ca216,fontsize=20]1[-][color=645252,fontsize=20]个兵团进阶至[-][color=1ca216,fontsize=20]橙色[-]</t>
  </si>
  <si>
    <t>[color=645252,fontsize=20]将[-][color=1ca216,fontsize=20]3[-][color=645252,fontsize=20]个兵团进阶至[-][color=1ca216,fontsize=20]橙色[-]</t>
  </si>
  <si>
    <t>[color=645252,fontsize=20]将[-][color=1ca216,fontsize=20]5[-][color=645252,fontsize=20]个兵团进阶至[-][color=1ca216,fontsize=20]橙色[-]</t>
  </si>
  <si>
    <t>[color=645252,fontsize=20]将[-][color=1ca216,fontsize=20]1[-][color=645252,fontsize=20]个兵团进阶至[-][color=1ca216,fontsize=20]橙色+1[-]</t>
  </si>
  <si>
    <t>[color=645252,fontsize=20]将[-][color=1ca216,fontsize=20]3[-][color=645252,fontsize=20]个兵团进阶至[-][color=1ca216,fontsize=20]橙色+1[-]</t>
  </si>
  <si>
    <t>[color=645252,fontsize=20]将[-][color=1ca216,fontsize=20]5[-][color=645252,fontsize=20]个兵团进阶至[-][color=1ca216,fontsize=20]橙色+1[-]</t>
  </si>
  <si>
    <t>[color=645252,fontsize=20]将[-][color=1ca216,fontsize=20]1[-][color=645252,fontsize=20]个兵团进阶至[-][color=1ca216,fontsize=20]橙色+2[-]</t>
  </si>
  <si>
    <t>[color=645252,fontsize=20]将[-][color=1ca216,fontsize=20]3[-][color=645252,fontsize=20]个兵团进阶至[-][color=1ca216,fontsize=20]橙色+2[-]</t>
  </si>
  <si>
    <t>[color=645252,fontsize=20]将[-][color=1ca216,fontsize=20]5[-][color=645252,fontsize=20]个兵团进阶至[-][color=1ca216,fontsize=20]橙色+2[-]</t>
  </si>
  <si>
    <t>[color=645252,fontsize=20]将[-][color=1ca216,fontsize=20]1[-][color=645252,fontsize=20]个兵团进阶至[-][color=1ca216,fontsize=20]橙色+3[-]</t>
  </si>
  <si>
    <t>[color=645252,fontsize=20]将[-][color=1ca216,fontsize=20]3[-][color=645252,fontsize=20]个兵团进阶至[-][color=1ca216,fontsize=20]橙色+3[-]</t>
  </si>
  <si>
    <t>[color=645252,fontsize=20]将[-][color=1ca216,fontsize=20]5[-][color=645252,fontsize=20]个兵团进阶至[-][color=1ca216,fontsize=20]橙色+3[-]</t>
  </si>
  <si>
    <t>[color=645252,fontsize=20]将[-][color=1ca216,fontsize=20]1[-][color=645252,fontsize=20]个兵团进阶至[-][color=1ca216,fontsize=20]橙色+4[-]</t>
  </si>
  <si>
    <t>[color=645252,fontsize=20]将[-][color=1ca216,fontsize=20]3[-][color=645252,fontsize=20]个兵团进阶至[-][color=1ca216,fontsize=20]橙色+4[-]</t>
  </si>
  <si>
    <t>[color=645252,fontsize=20]将[-][color=1ca216,fontsize=20]5[-][color=645252,fontsize=20]个兵团进阶至[-][color=1ca216,fontsize=20]橙色+4[-]</t>
  </si>
  <si>
    <t>[color=645252,fontsize=20]竞技场累计挑战胜利[-][color=1ca216,fontsize=20]1[-][color=645252,fontsize=20]次。[-]</t>
  </si>
  <si>
    <t>[color=645252,fontsize=20]竞技场累计挑战胜利[-][color=1ca216,fontsize=20]3[-][color=645252,fontsize=20]次。[-]</t>
  </si>
  <si>
    <t>[color=645252,fontsize=20]竞技场累计挑战胜利[-][color=1ca216,fontsize=20]5[-][color=645252,fontsize=20]次。[-]</t>
  </si>
  <si>
    <t>[color=645252,fontsize=20]竞技场累计挑战胜利[-][color=1ca216,fontsize=20]10[-][color=645252,fontsize=20]次。[-]</t>
  </si>
  <si>
    <t>[color=645252,fontsize=20]竞技场累计挑战胜利[-][color=1ca216,fontsize=20]15[-][color=645252,fontsize=20]次。[-]</t>
  </si>
  <si>
    <t>[color=645252,fontsize=20]竞技场累计挑战胜利[-][color=1ca216,fontsize=20]20[-][color=645252,fontsize=20]次。[-]</t>
  </si>
  <si>
    <t>[color=645252,fontsize=20]竞技场累计挑战胜利[-][color=1ca216,fontsize=20]30[-][color=645252,fontsize=20]次。[-]</t>
  </si>
  <si>
    <t>[color=645252,fontsize=20]竞技场累计挑战胜利[-][color=1ca216,fontsize=20]40[-][color=645252,fontsize=20]次。[-]</t>
  </si>
  <si>
    <t>[color=645252,fontsize=20]竞技场累计挑战胜利[-][color=1ca216,fontsize=20]50[-][color=645252,fontsize=20]次。[-]</t>
  </si>
  <si>
    <t>[color=645252,fontsize=20]竞技场累计挑战胜利[-][color=1ca216,fontsize=20]70[-][color=645252,fontsize=20]次。[-]</t>
  </si>
  <si>
    <t>[color=645252,fontsize=20]竞技场累计挑战胜利[-][color=1ca216,fontsize=20]90[-][color=645252,fontsize=20]次。[-]</t>
  </si>
  <si>
    <t>[color=645252,fontsize=20]竞技场累计挑战胜利[-][color=1ca216,fontsize=20]120[-][color=645252,fontsize=20]次。[-]</t>
  </si>
  <si>
    <t>[color=645252,fontsize=20]竞技场累计挑战胜利[-][color=1ca216,fontsize=20]150[-][color=645252,fontsize=20]次。[-]</t>
  </si>
  <si>
    <t>[color=645252,fontsize=20]竞技场累计挑战胜利[-][color=1ca216,fontsize=20]180[-][color=645252,fontsize=20]次。[-]</t>
  </si>
  <si>
    <t>[color=645252,fontsize=20]竞技场累计挑战胜利[-][color=1ca216,fontsize=20]210[-][color=645252,fontsize=20]次。[-]</t>
  </si>
  <si>
    <t>[color=645252,fontsize=20]竞技场累计挑战胜利[-][color=1ca216,fontsize=20]240[-][color=645252,fontsize=20]次。[-]</t>
  </si>
  <si>
    <t>[color=645252,fontsize=20]竞技场累计挑战胜利[-][color=1ca216,fontsize=20]270[-][color=645252,fontsize=20]次。[-]</t>
  </si>
  <si>
    <t>[color=645252,fontsize=20]竞技场累计挑战胜利[-][color=1ca216,fontsize=20]300[-][color=645252,fontsize=20]次。[-]</t>
  </si>
  <si>
    <t>[color=645252,fontsize=20]竞技场累计挑战胜利[-][color=1ca216,fontsize=20]350[-][color=645252,fontsize=20]次。[-]</t>
  </si>
  <si>
    <t>[color=645252,fontsize=20]竞技场累计挑战胜利[-][color=1ca216,fontsize=20]400[-][color=645252,fontsize=20]次。[-]</t>
  </si>
  <si>
    <t>[color=645252,fontsize=20]竞技场累计挑战胜利[-][color=1ca216,fontsize=20]500[-][color=645252,fontsize=20]次。[-]</t>
  </si>
  <si>
    <t>[color=645252,fontsize=20]竞技场累计挑战胜利[-][color=1ca216,fontsize=20]700[-][color=645252,fontsize=20]次。[-]</t>
  </si>
  <si>
    <t>[color=645252,fontsize=20]竞技场累计挑战胜利[-][color=1ca216,fontsize=20]1000[-][color=645252,fontsize=20]次。[-]</t>
  </si>
  <si>
    <t>[color=645252,fontsize=20]竞技场累计挑战胜利[-][color=1ca216,fontsize=20]1500[-][color=645252,fontsize=20]次。[-]</t>
  </si>
  <si>
    <t>[color=645252,fontsize=20]竞技场累计挑战胜利[-][color=1ca216,fontsize=20]2000[-][color=645252,fontsize=20]次。[-]</t>
  </si>
  <si>
    <t>[color=645252,fontsize=20]竞技场累计挑战胜利[-][color=1ca216,fontsize=20]3000[-][color=645252,fontsize=20]次。[-]</t>
  </si>
  <si>
    <t>[color=645252,fontsize=20]竞技场累计挑战胜利[-][color=1ca216,fontsize=20]5000[-][color=645252,fontsize=20]次。[-]</t>
  </si>
  <si>
    <t>[color=645252,fontsize=20]竞技场累计挑战胜利[-][color=1ca216,fontsize=20]7000[-][color=645252,fontsize=20]次。[-]</t>
  </si>
  <si>
    <t>[color=645252,fontsize=20]竞技场累计挑战胜利[-][color=1ca216,fontsize=20]10000[-][color=645252,fontsize=20]次。[-]</t>
  </si>
  <si>
    <t>[color=645252,fontsize=20]竞技场累计挑战胜利[-][color=1ca216,fontsize=20]15000[-][color=645252,fontsize=20]次。[-]</t>
  </si>
  <si>
    <t>[color=645252,fontsize=20]龙之国累计造成[-][color=1ca216,fontsize=20]100000[-][color=645252,fontsize=20]伤害。[-]</t>
  </si>
  <si>
    <t>[color=645252,fontsize=20]龙之国累计造成[-][color=1ca216,fontsize=20]200000[-][color=645252,fontsize=20]伤害。[-]</t>
  </si>
  <si>
    <t>[color=645252,fontsize=20]龙之国累计造成[-][color=1ca216,fontsize=20]500000[-][color=645252,fontsize=20]伤害。[-]</t>
  </si>
  <si>
    <t>[color=645252,fontsize=20]龙之国累计造成[-][color=1ca216,fontsize=20]800000[-][color=645252,fontsize=20]伤害。[-]</t>
  </si>
  <si>
    <t>[color=645252,fontsize=20]龙之国累计造成[-][color=1ca216,fontsize=20]120万[-][color=645252,fontsize=20]伤害。[-]</t>
  </si>
  <si>
    <t>[color=645252,fontsize=20]龙之国累计造成[-][color=1ca216,fontsize=20]180万[-][color=645252,fontsize=20]伤害。[-]</t>
  </si>
  <si>
    <t>[color=645252,fontsize=20]龙之国累计造成[-][color=1ca216,fontsize=20]250万[-][color=645252,fontsize=20]伤害。[-]</t>
  </si>
  <si>
    <t>[color=645252,fontsize=20]龙之国累计造成[-][color=1ca216,fontsize=20]400万[-][color=645252,fontsize=20]伤害。[-]</t>
  </si>
  <si>
    <t>[color=645252,fontsize=20]龙之国累计造成[-][color=1ca216,fontsize=20]600万[-][color=645252,fontsize=20]伤害。[-]</t>
  </si>
  <si>
    <t>[color=645252,fontsize=20]龙之国累计造成[-][color=1ca216,fontsize=20]1000万[-][color=645252,fontsize=20]伤害。[-]</t>
  </si>
  <si>
    <t>[color=645252,fontsize=20]龙之国累计造成[-][color=1ca216,fontsize=20]1500万[-][color=645252,fontsize=20]伤害。[-]</t>
  </si>
  <si>
    <t>[color=645252,fontsize=20]龙之国累计造成[-][color=1ca216,fontsize=20]2000万[-][color=645252,fontsize=20]伤害。[-]</t>
  </si>
  <si>
    <t>[color=645252,fontsize=20]龙之国累计造成[-][color=1ca216,fontsize=20]3000万[-][color=645252,fontsize=20]伤害。[-]</t>
  </si>
  <si>
    <t>[color=645252,fontsize=20]龙之国累计造成[-][color=1ca216,fontsize=20]3500万[-][color=645252,fontsize=20]伤害。[-]</t>
  </si>
  <si>
    <t>[color=645252,fontsize=20]龙之国累计造成[-][color=1ca216,fontsize=20]4000万[-][color=645252,fontsize=20]伤害。[-]</t>
  </si>
  <si>
    <t>[color=645252,fontsize=20]龙之国累计造成[-][color=1ca216,fontsize=20]4500万[-][color=645252,fontsize=20]伤害。[-]</t>
  </si>
  <si>
    <t>[color=645252,fontsize=20]龙之国累计造成[-][color=1ca216,fontsize=20]5000万[-][color=645252,fontsize=20]伤害。[-]</t>
  </si>
  <si>
    <t>[color=645252,fontsize=20]龙之国累计造成[-][color=1ca216,fontsize=20]5500万[-][color=645252,fontsize=20]伤害。[-]</t>
  </si>
  <si>
    <t>[color=645252,fontsize=20]龙之国累计造成[-][color=1ca216,fontsize=20]6000万[-][color=645252,fontsize=20]伤害。[-]</t>
  </si>
  <si>
    <t>[color=645252,fontsize=20]龙之国累计造成[-][color=1ca216,fontsize=20]7000万[-][color=645252,fontsize=20]伤害。[-]</t>
  </si>
  <si>
    <t>[color=645252,fontsize=20]龙之国累计造成[-][color=1ca216,fontsize=20]8000万[-][color=645252,fontsize=20]伤害。[-]</t>
  </si>
  <si>
    <t>[color=645252,fontsize=20]龙之国累计造成[-][color=1ca216,fontsize=20]9000万[-][color=645252,fontsize=20]伤害。[-]</t>
  </si>
  <si>
    <t>[color=645252,fontsize=20]龙之国累计造成[-][color=1ca216,fontsize=20]10000万[-][color=645252,fontsize=20]伤害。[-]</t>
  </si>
  <si>
    <t>[color=645252,fontsize=20]龙之国累计造成[-][color=1ca216,fontsize=20]11000万[-][color=645252,fontsize=20]伤害。[-]</t>
  </si>
  <si>
    <t>[color=645252,fontsize=20]龙之国累计造成[-][color=1ca216,fontsize=20]12000万[-][color=645252,fontsize=20]伤害。[-]</t>
  </si>
  <si>
    <t>[color=645252,fontsize=20]龙之国累计造成[-][color=1ca216,fontsize=20]13000万[-][color=645252,fontsize=20]伤害。[-]</t>
  </si>
  <si>
    <t>[color=645252,fontsize=20]龙之国累计造成[-][color=1ca216,fontsize=20]14000万[-][color=645252,fontsize=20]伤害。[-]</t>
  </si>
  <si>
    <t>[color=645252,fontsize=20]龙之国累计造成[-][color=1ca216,fontsize=20]16000万[-][color=645252,fontsize=20]伤害。[-]</t>
  </si>
  <si>
    <t>[color=645252,fontsize=20]龙之国累计造成[-][color=1ca216,fontsize=20]18000万[-][color=645252,fontsize=20]伤害。[-]</t>
  </si>
  <si>
    <t>[color=645252,fontsize=20]龙之国累计造成[-][color=1ca216,fontsize=20]20000万[-][color=645252,fontsize=20]伤害。[-]</t>
  </si>
  <si>
    <t>[color=645252,fontsize=20]龙之国累计造成[-][color=1ca216,fontsize=20]23000万[-][color=645252,fontsize=20]伤害。[-]</t>
  </si>
  <si>
    <t>[color=645252,fontsize=20]龙之国累计造成[-][color=1ca216,fontsize=20]26000万[-][color=645252,fontsize=20]伤害。[-]</t>
  </si>
  <si>
    <t>[color=645252,fontsize=20]龙之国累计造成[-][color=1ca216,fontsize=20]30000万[-][color=645252,fontsize=20]伤害。[-]</t>
  </si>
  <si>
    <t>[color=645252,fontsize=20]龙之国累计造成[-][color=1ca216,fontsize=20]35000万[-][color=645252,fontsize=20]伤害。[-]</t>
  </si>
  <si>
    <t>[color=645252,fontsize=20]龙之国累计造成[-][color=1ca216,fontsize=20]40000万[-][color=645252,fontsize=20]伤害。[-]</t>
  </si>
  <si>
    <t>[color=645252,fontsize=20]龙之国累计造成[-][color=1ca216,fontsize=20]50000万[-][color=645252,fontsize=20]伤害。[-]</t>
  </si>
  <si>
    <t>[color=645252,fontsize=20]龙之国累计造成[-][color=1ca216,fontsize=20]60000万[-][color=645252,fontsize=20]伤害。[-]</t>
  </si>
  <si>
    <t>[color=645252,fontsize=20]龙之国累计造成[-][color=1ca216,fontsize=20]80000万[-][color=645252,fontsize=20]伤害。[-]</t>
  </si>
  <si>
    <t>[color=645252,fontsize=20]龙之国累计造成[-][color=1ca216,fontsize=20]100000万[-][color=645252,fontsize=20]伤害。[-]</t>
  </si>
  <si>
    <t>[color=645252,fontsize=20]龙之国累计造成[-][color=1ca216,fontsize=20]150000万[-][color=645252,fontsize=20]伤害。[-]</t>
  </si>
  <si>
    <t>[color=645252,fontsize=20]矮人宝屋累计击杀矮人[-][color=1ca216,fontsize=20]500[-][color=645252,fontsize=20]个。[-]</t>
  </si>
  <si>
    <t>[color=645252,fontsize=20]矮人宝屋累计击杀矮人[-][color=1ca216,fontsize=20]1000[-][color=645252,fontsize=20]个。[-]</t>
  </si>
  <si>
    <t>[color=645252,fontsize=20]矮人宝屋累计击杀矮人[-][color=1ca216,fontsize=20]2000[-][color=645252,fontsize=20]个。[-]</t>
  </si>
  <si>
    <t>[color=645252,fontsize=20]矮人宝屋累计击杀矮人[-][color=1ca216,fontsize=20]4000[-][color=645252,fontsize=20]个。[-]</t>
  </si>
  <si>
    <t>[color=645252,fontsize=20]矮人宝屋累计击杀矮人[-][color=1ca216,fontsize=20]7000[-][color=645252,fontsize=20]个。[-]</t>
  </si>
  <si>
    <t>[color=645252,fontsize=20]矮人宝屋累计击杀矮人[-][color=1ca216,fontsize=20]10000[-][color=645252,fontsize=20]个。[-]</t>
  </si>
  <si>
    <t>[color=645252,fontsize=20]矮人宝屋累计击杀矮人[-][color=1ca216,fontsize=20]15000[-][color=645252,fontsize=20]个。[-]</t>
  </si>
  <si>
    <t>[color=645252,fontsize=20]矮人宝屋累计击杀矮人[-][color=1ca216,fontsize=20]20000[-][color=645252,fontsize=20]个。[-]</t>
  </si>
  <si>
    <t>[color=645252,fontsize=20]矮人宝屋累计击杀矮人[-][color=1ca216,fontsize=20]25000[-][color=645252,fontsize=20]个。[-]</t>
  </si>
  <si>
    <t>[color=645252,fontsize=20]矮人宝屋累计击杀矮人[-][color=1ca216,fontsize=20]30000[-][color=645252,fontsize=20]个。[-]</t>
  </si>
  <si>
    <t>[color=645252,fontsize=20]矮人宝屋累计击杀矮人[-][color=1ca216,fontsize=20]35000[-][color=645252,fontsize=20]个。[-]</t>
  </si>
  <si>
    <t>[color=645252,fontsize=20]矮人宝屋累计击杀矮人[-][color=1ca216,fontsize=20]40000[-][color=645252,fontsize=20]个。[-]</t>
  </si>
  <si>
    <t>[color=645252,fontsize=20]矮人宝屋累计击杀矮人[-][color=1ca216,fontsize=20]45000[-][color=645252,fontsize=20]个。[-]</t>
  </si>
  <si>
    <t>[color=645252,fontsize=20]矮人宝屋累计击杀矮人[-][color=1ca216,fontsize=20]50000[-][color=645252,fontsize=20]个。[-]</t>
  </si>
  <si>
    <t>[color=645252,fontsize=20]矮人宝屋累计击杀矮人[-][color=1ca216,fontsize=20]60000[-][color=645252,fontsize=20]个。[-]</t>
  </si>
  <si>
    <t>[color=645252,fontsize=20]矮人宝屋累计击杀矮人[-][color=1ca216,fontsize=20]70000[-][color=645252,fontsize=20]个。[-]</t>
  </si>
  <si>
    <t>[color=645252,fontsize=20]矮人宝屋累计击杀矮人[-][color=1ca216,fontsize=20]80000[-][color=645252,fontsize=20]个。[-]</t>
  </si>
  <si>
    <t>[color=645252,fontsize=20]矮人宝屋累计击杀矮人[-][color=1ca216,fontsize=20]90000[-][color=645252,fontsize=20]个。[-]</t>
  </si>
  <si>
    <t>[color=645252,fontsize=20]矮人宝屋累计击杀矮人[-][color=1ca216,fontsize=20]10万[-][color=645252,fontsize=20]个。[-]</t>
  </si>
  <si>
    <t>[color=645252,fontsize=20]矮人宝屋累计击杀矮人[-][color=1ca216,fontsize=20]12万[-][color=645252,fontsize=20]个。[-]</t>
  </si>
  <si>
    <t>[color=645252,fontsize=20]矮人宝屋累计击杀矮人[-][color=1ca216,fontsize=20]14万[-][color=645252,fontsize=20]个。[-]</t>
  </si>
  <si>
    <t>[color=645252,fontsize=20]矮人宝屋累计击杀矮人[-][color=1ca216,fontsize=20]16万[-][color=645252,fontsize=20]个。[-]</t>
  </si>
  <si>
    <t>[color=645252,fontsize=20]矮人宝屋累计击杀矮人[-][color=1ca216,fontsize=20]18万[-][color=645252,fontsize=20]个。[-]</t>
  </si>
  <si>
    <t>[color=645252,fontsize=20]矮人宝屋累计击杀矮人[-][color=1ca216,fontsize=20]20万[-][color=645252,fontsize=20]个。[-]</t>
  </si>
  <si>
    <t>[color=645252,fontsize=20]矮人宝屋累计击杀矮人[-][color=1ca216,fontsize=20]22万[-][color=645252,fontsize=20]个。[-]</t>
  </si>
  <si>
    <t>[color=645252,fontsize=20]矮人宝屋累计击杀矮人[-][color=1ca216,fontsize=20]24万[-][color=645252,fontsize=20]个。[-]</t>
  </si>
  <si>
    <t>[color=645252,fontsize=20]矮人宝屋累计击杀矮人[-][color=1ca216,fontsize=20]26万[-][color=645252,fontsize=20]个。[-]</t>
  </si>
  <si>
    <t>[color=645252,fontsize=20]矮人宝屋累计击杀矮人[-][color=1ca216,fontsize=20]28万[-][color=645252,fontsize=20]个。[-]</t>
  </si>
  <si>
    <t>[color=645252,fontsize=20]矮人宝屋累计击杀矮人[-][color=1ca216,fontsize=20]30万[-][color=645252,fontsize=20]个。[-]</t>
  </si>
  <si>
    <t>[color=645252,fontsize=20]矮人宝屋累计击杀矮人[-][color=1ca216,fontsize=20]32万[-][color=645252,fontsize=20]个。[-]</t>
  </si>
  <si>
    <t>[color=645252,fontsize=20]矮人宝屋累计击杀矮人[-][color=1ca216,fontsize=20]35万[-][color=645252,fontsize=20]个。[-]</t>
  </si>
  <si>
    <t>[color=645252,fontsize=20]矮人宝屋累计击杀矮人[-][color=1ca216,fontsize=20]40万[-][color=645252,fontsize=20]个。[-]</t>
  </si>
  <si>
    <t>[color=645252,fontsize=20]矮人宝屋累计击杀矮人[-][color=1ca216,fontsize=20]45万[-][color=645252,fontsize=20]个。[-]</t>
  </si>
  <si>
    <t>[color=645252,fontsize=20]矮人宝屋累计击杀矮人[-][color=1ca216,fontsize=20]50万[-][color=645252,fontsize=20]个。[-]</t>
  </si>
  <si>
    <t>[color=645252,fontsize=20]矮人宝屋累计击杀矮人[-][color=1ca216,fontsize=20]60万[-][color=645252,fontsize=20]个。[-]</t>
  </si>
  <si>
    <t>[color=645252,fontsize=20]矮人宝屋累计击杀矮人[-][color=1ca216,fontsize=20]70万[-][color=645252,fontsize=20]个。[-]</t>
  </si>
  <si>
    <t>[color=645252,fontsize=20]矮人宝屋累计击杀矮人[-][color=1ca216,fontsize=20]80万[-][color=645252,fontsize=20]个。[-]</t>
  </si>
  <si>
    <t>[color=645252,fontsize=20]矮人宝屋累计击杀矮人[-][color=1ca216,fontsize=20]100万[-][color=645252,fontsize=20]个。[-]</t>
  </si>
  <si>
    <t>[color=645252,fontsize=20]矮人宝屋累计击杀矮人[-][color=1ca216,fontsize=20]120万[-][color=645252,fontsize=20]个。[-]</t>
  </si>
  <si>
    <t>[color=645252,fontsize=20]矮人宝屋累计击杀矮人[-][color=1ca216,fontsize=20]150万[-][color=645252,fontsize=20]个。[-]</t>
  </si>
  <si>
    <t>[color=645252,fontsize=20]矮人宝屋累计击杀矮人[-][color=1ca216,fontsize=20]200万[-][color=645252,fontsize=20]个。[-]</t>
  </si>
  <si>
    <t>[color=645252,fontsize=20]矮人宝屋累计击杀矮人[-][color=1ca216,fontsize=20]250万[-][color=645252,fontsize=20]个。[-]</t>
  </si>
  <si>
    <t>[color=645252,fontsize=20]阴森墓穴累计抵挡僵尸[-][color=1ca216,fontsize=20]15[-][color=645252,fontsize=20]波。[-]</t>
  </si>
  <si>
    <t>[color=645252,fontsize=20]阴森墓穴累计抵挡僵尸[-][color=1ca216,fontsize=20]30[-][color=645252,fontsize=20]波。[-]</t>
  </si>
  <si>
    <t>[color=645252,fontsize=20]阴森墓穴累计抵挡僵尸[-][color=1ca216,fontsize=20]50[-][color=645252,fontsize=20]波。[-]</t>
  </si>
  <si>
    <t>[color=645252,fontsize=20]阴森墓穴累计抵挡僵尸[-][color=1ca216,fontsize=20]80[-][color=645252,fontsize=20]波。[-]</t>
  </si>
  <si>
    <t>[color=645252,fontsize=20]阴森墓穴累计抵挡僵尸[-][color=1ca216,fontsize=20]120[-][color=645252,fontsize=20]波。[-]</t>
  </si>
  <si>
    <t>[color=645252,fontsize=20]阴森墓穴累计抵挡僵尸[-][color=1ca216,fontsize=20]180[-][color=645252,fontsize=20]波。[-]</t>
  </si>
  <si>
    <t>[color=645252,fontsize=20]阴森墓穴累计抵挡僵尸[-][color=1ca216,fontsize=20]250[-][color=645252,fontsize=20]波。[-]</t>
  </si>
  <si>
    <t>[color=645252,fontsize=20]阴森墓穴累计抵挡僵尸[-][color=1ca216,fontsize=20]350[-][color=645252,fontsize=20]波。[-]</t>
  </si>
  <si>
    <t>[color=645252,fontsize=20]阴森墓穴累计抵挡僵尸[-][color=1ca216,fontsize=20]450[-][color=645252,fontsize=20]波。[-]</t>
  </si>
  <si>
    <t>[color=645252,fontsize=20]阴森墓穴累计抵挡僵尸[-][color=1ca216,fontsize=20]600[-][color=645252,fontsize=20]波。[-]</t>
  </si>
  <si>
    <t>[color=645252,fontsize=20]阴森墓穴累计抵挡僵尸[-][color=1ca216,fontsize=20]800[-][color=645252,fontsize=20]波。[-]</t>
  </si>
  <si>
    <t>[color=645252,fontsize=20]阴森墓穴累计抵挡僵尸[-][color=1ca216,fontsize=20]1000[-][color=645252,fontsize=20]波。[-]</t>
  </si>
  <si>
    <t>[color=645252,fontsize=20]阴森墓穴累计抵挡僵尸[-][color=1ca216,fontsize=20]1200[-][color=645252,fontsize=20]波。[-]</t>
  </si>
  <si>
    <t>[color=645252,fontsize=20]阴森墓穴累计抵挡僵尸[-][color=1ca216,fontsize=20]1400[-][color=645252,fontsize=20]波。[-]</t>
  </si>
  <si>
    <t>[color=645252,fontsize=20]阴森墓穴累计抵挡僵尸[-][color=1ca216,fontsize=20]1600[-][color=645252,fontsize=20]波。[-]</t>
  </si>
  <si>
    <t>[color=645252,fontsize=20]阴森墓穴累计抵挡僵尸[-][color=1ca216,fontsize=20]1800[-][color=645252,fontsize=20]波。[-]</t>
  </si>
  <si>
    <t>[color=645252,fontsize=20]阴森墓穴累计抵挡僵尸[-][color=1ca216,fontsize=20]2000[-][color=645252,fontsize=20]波。[-]</t>
  </si>
  <si>
    <t>[color=645252,fontsize=20]阴森墓穴累计抵挡僵尸[-][color=1ca216,fontsize=20]2200[-][color=645252,fontsize=20]波。[-]</t>
  </si>
  <si>
    <t>[color=645252,fontsize=20]阴森墓穴累计抵挡僵尸[-][color=1ca216,fontsize=20]2400[-][color=645252,fontsize=20]波。[-]</t>
  </si>
  <si>
    <t>[color=645252,fontsize=20]阴森墓穴累计抵挡僵尸[-][color=1ca216,fontsize=20]2600[-][color=645252,fontsize=20]波。[-]</t>
  </si>
  <si>
    <t>[color=645252,fontsize=20]阴森墓穴累计抵挡僵尸[-][color=1ca216,fontsize=20]2800[-][color=645252,fontsize=20]波。[-]</t>
  </si>
  <si>
    <t>[color=645252,fontsize=20]阴森墓穴累计抵挡僵尸[-][color=1ca216,fontsize=20]3000[-][color=645252,fontsize=20]波。[-]</t>
  </si>
  <si>
    <t>[color=645252,fontsize=20]阴森墓穴累计抵挡僵尸[-][color=1ca216,fontsize=20]3200[-][color=645252,fontsize=20]波。[-]</t>
  </si>
  <si>
    <t>[color=645252,fontsize=20]阴森墓穴累计抵挡僵尸[-][color=1ca216,fontsize=20]3400[-][color=645252,fontsize=20]波。[-]</t>
  </si>
  <si>
    <t>[color=645252,fontsize=20]阴森墓穴累计抵挡僵尸[-][color=1ca216,fontsize=20]3600[-][color=645252,fontsize=20]波。[-]</t>
  </si>
  <si>
    <t>[color=645252,fontsize=20]阴森墓穴累计抵挡僵尸[-][color=1ca216,fontsize=20]3800[-][color=645252,fontsize=20]波。[-]</t>
  </si>
  <si>
    <t>[color=645252,fontsize=20]阴森墓穴累计抵挡僵尸[-][color=1ca216,fontsize=20]4000[-][color=645252,fontsize=20]波。[-]</t>
  </si>
  <si>
    <t>[color=645252,fontsize=20]阴森墓穴累计抵挡僵尸[-][color=1ca216,fontsize=20]4200[-][color=645252,fontsize=20]波。[-]</t>
  </si>
  <si>
    <t>[color=645252,fontsize=20]阴森墓穴累计抵挡僵尸[-][color=1ca216,fontsize=20]4400[-][color=645252,fontsize=20]波。[-]</t>
  </si>
  <si>
    <t>[color=645252,fontsize=20]阴森墓穴累计抵挡僵尸[-][color=1ca216,fontsize=20]4600[-][color=645252,fontsize=20]波。[-]</t>
  </si>
  <si>
    <t>[color=645252,fontsize=20]阴森墓穴累计抵挡僵尸[-][color=1ca216,fontsize=20]5000[-][color=645252,fontsize=20]波。[-]</t>
  </si>
  <si>
    <t>[color=645252,fontsize=20]阴森墓穴累计抵挡僵尸[-][color=1ca216,fontsize=20]5500[-][color=645252,fontsize=20]波。[-]</t>
  </si>
  <si>
    <t>[color=645252,fontsize=20]阴森墓穴累计抵挡僵尸[-][color=1ca216,fontsize=20]6000[-][color=645252,fontsize=20]波。[-]</t>
  </si>
  <si>
    <t>[color=645252,fontsize=20]阴森墓穴累计抵挡僵尸[-][color=1ca216,fontsize=20]6500[-][color=645252,fontsize=20]波。[-]</t>
  </si>
  <si>
    <t>[color=645252,fontsize=20]阴森墓穴累计抵挡僵尸[-][color=1ca216,fontsize=20]7000[-][color=645252,fontsize=20]波。[-]</t>
  </si>
  <si>
    <t>[color=645252,fontsize=20]阴森墓穴累计抵挡僵尸[-][color=1ca216,fontsize=20]8000[-][color=645252,fontsize=20]波。[-]</t>
  </si>
  <si>
    <t>[color=645252,fontsize=20]阴森墓穴累计抵挡僵尸[-][color=1ca216,fontsize=20]10000[-][color=645252,fontsize=20]波。[-]</t>
  </si>
  <si>
    <t>[color=645252,fontsize=20]阴森墓穴累计抵挡僵尸[-][color=1ca216,fontsize=20]12000[-][color=645252,fontsize=20]波。[-]</t>
  </si>
  <si>
    <t>[color=645252,fontsize=20]阴森墓穴累计抵挡僵尸[-][color=1ca216,fontsize=20]15000[-][color=645252,fontsize=20]波。[-]</t>
  </si>
  <si>
    <t>[color=645252,fontsize=20]阴森墓穴累计抵挡僵尸[-][color=1ca216,fontsize=20]20000[-][color=645252,fontsize=20]波。[-]</t>
  </si>
  <si>
    <t>[color=645252,fontsize=20]战役中累计发现方尖碑[-][color=1ca216,fontsize=20]2[-][color=645252,fontsize=20]个。[-]</t>
  </si>
  <si>
    <t>[color=645252,fontsize=20]战役中累计发现方尖碑[-][color=1ca216,fontsize=20]5[-][color=645252,fontsize=20]个。[-]</t>
  </si>
  <si>
    <t>[color=645252,fontsize=20]战役中累计发现方尖碑[-][color=1ca216,fontsize=20]10[-][color=645252,fontsize=20]个。[-]</t>
  </si>
  <si>
    <t>[color=645252,fontsize=20]战役中累计发现方尖碑[-][color=1ca216,fontsize=20]15[-][color=645252,fontsize=20]个。[-]</t>
  </si>
  <si>
    <t>[color=645252,fontsize=20]战役中累计发现方尖碑[-][color=1ca216,fontsize=20]20[-][color=645252,fontsize=20]个。[-]</t>
  </si>
  <si>
    <t>[color=645252,fontsize=20]战役中累计发现方尖碑[-][color=1ca216,fontsize=20]30[-][color=645252,fontsize=20]个。[-]</t>
  </si>
  <si>
    <t>[color=645252,fontsize=20]战役中累计发现方尖碑[-][color=1ca216,fontsize=20]40[-][color=645252,fontsize=20]个。[-]</t>
  </si>
  <si>
    <t>[color=645252,fontsize=20]战役中累计发现方尖碑[-][color=1ca216,fontsize=20]60[-][color=645252,fontsize=20]个。[-]</t>
  </si>
  <si>
    <t>[color=645252,fontsize=20]战役中累计发现方尖碑[-][color=1ca216,fontsize=20]80[-][color=645252,fontsize=20]个。[-]</t>
  </si>
  <si>
    <t>[color=645252,fontsize=20]战役中累计发现方尖碑[-][color=1ca216,fontsize=20]100[-][color=645252,fontsize=20]个。[-]</t>
  </si>
  <si>
    <t>[color=645252,fontsize=20]战役中累计发现方尖碑[-][color=1ca216,fontsize=20]120[-][color=645252,fontsize=20]个。[-]</t>
  </si>
  <si>
    <t>[color=645252,fontsize=20]战役中累计发现方尖碑[-][color=1ca216,fontsize=20]140[-][color=645252,fontsize=20]个。[-]</t>
  </si>
  <si>
    <t>[color=645252,fontsize=20]战役中累计发现方尖碑[-][color=1ca216,fontsize=20]160[-][color=645252,fontsize=20]个。[-]</t>
  </si>
  <si>
    <t>[color=645252,fontsize=20]战役中累计发现方尖碑[-][color=1ca216,fontsize=20]180[-][color=645252,fontsize=20]个。[-]</t>
  </si>
  <si>
    <t>[color=645252,fontsize=20]战役中累计发现方尖碑[-][color=1ca216,fontsize=20]200[-][color=645252,fontsize=20]个。[-]</t>
  </si>
  <si>
    <t>[color=645252,fontsize=20]战役中累计发现方尖碑[-][color=1ca216,fontsize=20]220[-][color=645252,fontsize=20]个。[-]</t>
  </si>
  <si>
    <t>[color=645252,fontsize=20]战役中累计发现方尖碑[-][color=1ca216,fontsize=20]240[-][color=645252,fontsize=20]个。[-]</t>
  </si>
  <si>
    <t>[color=645252,fontsize=20]战役中累计发现方尖碑[-][color=1ca216,fontsize=20]260[-][color=645252,fontsize=20]个。[-]</t>
  </si>
  <si>
    <t>[color=645252,fontsize=20]战役中累计发现方尖碑[-][color=1ca216,fontsize=20]280[-][color=645252,fontsize=20]个。[-]</t>
  </si>
  <si>
    <t>[color=645252,fontsize=20]战役中累计发现方尖碑[-][color=1ca216,fontsize=20]310[-][color=645252,fontsize=20]个。[-]</t>
  </si>
  <si>
    <t>[color=645252,fontsize=20]战役中累计发现方尖碑[-][color=1ca216,fontsize=20]350[-][color=645252,fontsize=20]个。[-]</t>
  </si>
  <si>
    <t>[color=645252,fontsize=20]战役中累计发现方尖碑[-][color=1ca216,fontsize=20]400[-][color=645252,fontsize=20]个。[-]</t>
  </si>
  <si>
    <t>[color=645252,fontsize=20]战役中累计发现方尖碑[-][color=1ca216,fontsize=20]500[-][color=645252,fontsize=20]个。[-]</t>
  </si>
  <si>
    <t>[color=645252,fontsize=20]战役中累计发现方尖碑[-][color=1ca216,fontsize=20]600[-][color=645252,fontsize=20]个。[-]</t>
  </si>
  <si>
    <t>[color=645252,fontsize=20]战役中累计发现方尖碑[-][color=1ca216,fontsize=20]800[-][color=645252,fontsize=20]个。[-]</t>
  </si>
  <si>
    <t>[color=645252,fontsize=20]战役中累计发现方尖碑[-][color=1ca216,fontsize=20]1000[-][color=645252,fontsize=20]个。[-]</t>
  </si>
  <si>
    <t>[color=645252,fontsize=20]战役中累计发现方尖碑[-][color=1ca216,fontsize=20]1300[-][color=645252,fontsize=20]个。[-]</t>
  </si>
  <si>
    <t>[color=645252,fontsize=20]战役中累计发现方尖碑[-][color=1ca216,fontsize=20]1600[-][color=645252,fontsize=20]个。[-]</t>
  </si>
  <si>
    <t>[color=645252,fontsize=20]累计升星宝物[-][color=1ca216,fontsize=20]10[-][color=645252,fontsize=20]次。[-]</t>
  </si>
  <si>
    <t>[color=645252,fontsize=20]累计升星宝物[-][color=1ca216,fontsize=20]20[-][color=645252,fontsize=20]次。[-]</t>
  </si>
  <si>
    <t>[color=645252,fontsize=20]累计升星宝物[-][color=1ca216,fontsize=20]30[-][color=645252,fontsize=20]次。[-]</t>
  </si>
  <si>
    <t>[color=645252,fontsize=20]累计升星宝物[-][color=1ca216,fontsize=20]50[-][color=645252,fontsize=20]次。[-]</t>
  </si>
  <si>
    <t>[color=645252,fontsize=20]通关水元素位面[-][color=1ca216,fontsize=20]25[-][color=645252,fontsize=20]层。[-]</t>
  </si>
  <si>
    <t>[color=645252,fontsize=20]通关火元素位面[-][color=1ca216,fontsize=20]25[-][color=645252,fontsize=20]层。[-]</t>
  </si>
  <si>
    <t>[color=645252,fontsize=20]通关土元素位面[-][color=1ca216,fontsize=20]25[-][color=645252,fontsize=20]层。[-]</t>
  </si>
  <si>
    <t>[color=645252,fontsize=20]通关气元素位面[-][color=1ca216,fontsize=20]25[-][color=645252,fontsize=20]层。[-]</t>
  </si>
  <si>
    <t>[color=645252,fontsize=20]通关混乱元素位面[-][color=1ca216,fontsize=20]25[-][color=645252,fontsize=20]层。[-]</t>
  </si>
  <si>
    <t>[color=645252,fontsize=20]通关云中城[-][color=1ca216,fontsize=20]19[-][color=645252,fontsize=20]层。[-]</t>
  </si>
  <si>
    <t>元素挑战</t>
  </si>
  <si>
    <t>云中城挑战</t>
  </si>
  <si>
    <t>副本杀手</t>
  </si>
  <si>
    <t>地下王者</t>
  </si>
  <si>
    <t>竞技之王</t>
  </si>
  <si>
    <t>矮人宝藏</t>
  </si>
  <si>
    <t>墓穴探险</t>
  </si>
  <si>
    <t>屠龙勇士</t>
  </si>
  <si>
    <t>远征战役</t>
  </si>
  <si>
    <t>金光闪闪</t>
  </si>
  <si>
    <t>装备强化</t>
  </si>
  <si>
    <t>佣兵之王</t>
  </si>
  <si>
    <t>购买体力</t>
  </si>
  <si>
    <t>每日福利</t>
  </si>
  <si>
    <t>丰盛午餐</t>
  </si>
  <si>
    <t>豪华晚餐</t>
  </si>
  <si>
    <t>精致夜宵</t>
  </si>
  <si>
    <t>至尊福利</t>
  </si>
  <si>
    <t>消费返利</t>
  </si>
  <si>
    <t>精华放送</t>
  </si>
  <si>
    <t>骑士任务:征战四方</t>
  </si>
  <si>
    <t>勋爵任务:征战四方</t>
  </si>
  <si>
    <t>男爵任务:征战四方</t>
  </si>
  <si>
    <t>子爵任务:征战四方</t>
  </si>
  <si>
    <t>伯爵任务:征战四方</t>
  </si>
  <si>
    <t>侯爵任务:征战四方</t>
  </si>
  <si>
    <t>公爵任务:征战四方</t>
  </si>
  <si>
    <t>大公任务:征战四方</t>
  </si>
  <si>
    <t>亲王任务:征战四方</t>
  </si>
  <si>
    <t>国王任务:征战四方</t>
  </si>
  <si>
    <t>联盟科技</t>
  </si>
  <si>
    <t>联盟探索</t>
  </si>
  <si>
    <t>远航寻宝</t>
  </si>
  <si>
    <t>天使考验</t>
  </si>
  <si>
    <t>助人为乐</t>
  </si>
  <si>
    <t>趁火打劫</t>
  </si>
  <si>
    <t>冠军对决</t>
  </si>
  <si>
    <t>每日登录</t>
  </si>
  <si>
    <t>游戏中心</t>
  </si>
  <si>
    <t>位面征战</t>
  </si>
  <si>
    <t>攻城任务</t>
  </si>
  <si>
    <t>守城征战</t>
  </si>
  <si>
    <t>骰子任务</t>
  </si>
  <si>
    <t>[color=645252,fontsize=20]挑战任意剧情副本[-][color=1ca216,fontsize=20]10[-][color=645252,fontsize=20]次[-]</t>
  </si>
  <si>
    <t>[color=645252,fontsize=20]挑战任意剧情副本[-][color=1ca216,fontsize=20]25[-][color=645252,fontsize=20]次[-]</t>
  </si>
  <si>
    <t>[color=645252,fontsize=20]挑战任意地下城副本[-][color=1ca216,fontsize=20]5[-][color=645252,fontsize=20]次[-]</t>
  </si>
  <si>
    <t>[color=645252,fontsize=20]挑战任意地下城副本[-][color=1ca216,fontsize=20]10[-][color=645252,fontsize=20]次[-]</t>
  </si>
  <si>
    <t>[color=645252,fontsize=20]挑战竞技场[-][color=1ca216,fontsize=20]3[-][color=645252,fontsize=20]次[-]</t>
  </si>
  <si>
    <t>[color=645252,fontsize=20]挑战矮人宝屋[-][color=1ca216,fontsize=20]1[-][color=645252,fontsize=20]次[-]</t>
  </si>
  <si>
    <t>[color=645252,fontsize=20]挑战阴森墓穴[-][color=1ca216,fontsize=20]1[-][color=645252,fontsize=20]次[-]</t>
  </si>
  <si>
    <t>[color=645252,fontsize=20]挑战龙之国[-][color=1ca216,fontsize=20]1[-][color=645252,fontsize=20]次[-]</t>
  </si>
  <si>
    <t>[color=645252,fontsize=20]战役中胜利[-][color=1ca216,fontsize=20]1[-][color=645252,fontsize=20]次[-]</t>
  </si>
  <si>
    <t>[color=645252,fontsize=20]购买黄金[-][color=1ca216,fontsize=20]1[-][color=645252,fontsize=20]次[-]</t>
  </si>
  <si>
    <t>[color=645252,fontsize=20]强化任意装备[-][color=1ca216,fontsize=20]2[-][color=645252,fontsize=20]次[-]</t>
  </si>
  <si>
    <t>[color=645252,fontsize=20]祭坛招募[-][color=1ca216,fontsize=20]3[-][color=645252,fontsize=20]次[-]</t>
  </si>
  <si>
    <t>[color=645252,fontsize=20]购买体力[-][color=1ca216,fontsize=20]1[-][color=645252,fontsize=20]次[-]</t>
  </si>
  <si>
    <t>[color=645252,fontsize=20]购买月卡后，每日免费领取100钻石[-]</t>
  </si>
  <si>
    <t>[color=645252,fontsize=20]每日11:30—15:30间，可领取{$physical1+120}点体力[-]</t>
  </si>
  <si>
    <t>[color=645252,fontsize=20]每日17:30—20:30间，可领取{$physical2+60}点体力[-]</t>
  </si>
  <si>
    <t>[color=645252,fontsize=20]每日20:30—24:00间，可领取{$physical3+60}点体力[-]</t>
  </si>
  <si>
    <t>[color=645252,fontsize=20]购买至尊月卡后，每日免费领取200钻石[-]</t>
  </si>
  <si>
    <t>[color=645252,fontsize=20]累计消耗[-][color=1ca216,fontsize=20]300[-][color=645252,fontsize=20]钻石[-]</t>
  </si>
  <si>
    <t>[color=645252,fontsize=20]累计消耗[-][color=1ca216,fontsize=20]880[-][color=645252,fontsize=20]钻石[-]</t>
  </si>
  <si>
    <t>[color=645252,fontsize=20]挑战任意剧情副本[-][color=1ca216,fontsize=20]20[-][color=645252,fontsize=20]次[-]</t>
  </si>
  <si>
    <t>[color=645252,fontsize=20]联盟科技捐献[-][color=1ca216,fontsize=20]1[-][color=645252,fontsize=20]次[-]</t>
  </si>
  <si>
    <t>[color=645252,fontsize=20]联盟大地图移动[-][color=1ca216,fontsize=20]1[-][color=645252,fontsize=20]次[-]</t>
  </si>
  <si>
    <t>[color=645252,fontsize=20]完成船坞任务[-][color=1ca216,fontsize=20]1[-][color=645252,fontsize=20]次[-]</t>
  </si>
  <si>
    <t>[color=645252,fontsize=20]挑战云中城关卡胜利[-][color=1ca216,fontsize=20]1[-][color=645252,fontsize=20]次[-]</t>
  </si>
  <si>
    <t>[color=645252,fontsize=20]船坞帮助好友加速[-][color=1ca216,fontsize=20]1[-][color=645252,fontsize=20]次[-]</t>
  </si>
  <si>
    <t>[color=645252,fontsize=20]船坞掠夺他人任务[-][color=1ca216,fontsize=20]1[-][color=645252,fontsize=20]次[-]</t>
  </si>
  <si>
    <t>[color=645252,fontsize=20]挑战冠军对决[-][color=1ca216,fontsize=20]1[-][color=645252,fontsize=20]次[-]</t>
  </si>
  <si>
    <t>[color=645252,fontsize=20]今日登录游戏[-][color=1ca216,fontsize=20]1[-][color=645252,fontsize=20]次[-]</t>
  </si>
  <si>
    <t>[color=645252,fontsize=20]通过游戏中心登录游戏[-]</t>
  </si>
  <si>
    <t>[color=645252,fontsize=20]挑战元素位面[-][color=1ca216,fontsize=20]2[-][color=645252,fontsize=20]次[-]</t>
  </si>
  <si>
    <t>[color=645252,fontsize=20]挑战攻城战副本[-][color=1ca216,fontsize=20]1[-][color=645252,fontsize=20]次[-]</t>
  </si>
  <si>
    <t>[color=645252,fontsize=20]挑战守城战副本[-][color=1ca216,fontsize=20]1[-][color=645252,fontsize=20]次[-]</t>
  </si>
  <si>
    <t>[color=645252,fontsize=20]挑战地下城副本[-][color=1ca216,fontsize=20]20[-][color=645252,fontsize=20]次[-]</t>
  </si>
  <si>
    <t>[color=645252,fontsize=20]累计消耗[-][color=1ca216,fontsize=20]600[-][color=645252,fontsize=20]钻石[-]</t>
  </si>
  <si>
    <t>[color=645252,fontsize=20]累计消耗[-][color=1ca216,fontsize=20]100万[-][color=645252,fontsize=20]黄金[-]</t>
  </si>
  <si>
    <t>[color=645252,fontsize=20]战役通关[-][color=1ca216,fontsize=20]1[-][color=645252,fontsize=20]次[-]</t>
  </si>
  <si>
    <t>[color=645252,fontsize=20]累计充值[-][color=1ca216,fontsize=20]300[-][color=645252,fontsize=20]钻石[-]</t>
  </si>
  <si>
    <t>[color=645252,fontsize=20]累计充值[-][color=1ca216,fontsize=20]600[-][color=645252,fontsize=20]钻石[-]</t>
  </si>
  <si>
    <t>[color=645252,fontsize=20]累计充值[-][color=1ca216,fontsize=20]980[-][color=645252,fontsize=20]钻石[-]</t>
  </si>
  <si>
    <t>[color=645252,fontsize=20]联盟大地图移动[-][color=1ca216,fontsize=20]1[-][color=645252,fontsize=20]点[-]</t>
  </si>
  <si>
    <t>[color=562600]一群骑兵仰慕你，希望加入你的队伍。[-]</t>
  </si>
  <si>
    <t>[color=562600]军队已整顿完毕，向前进发吧。[-]</t>
  </si>
  <si>
    <t>[color=562600]快去帮助友军拿下这座城堡。[-]</t>
  </si>
  <si>
    <t>[color=562600]听说祭坛中可以招募到僧侣，治疗效果非常强力，快去看看。[-]</t>
  </si>
  <si>
    <t>[color=562600]钻石可以招募到更好的兵团，作为奖励，这次是免费招募哦。[-]</t>
  </si>
  <si>
    <t>[color=562600]谨遵女王的命令，向埃拉西亚进军！[-]</t>
  </si>
  <si>
    <t>[color=562600]您在战斗中获得了大量的材料，可以用来给兵团进阶装备。[-]</t>
  </si>
  <si>
    <t>[color=562600]您的装备品质已经全部提升，现在可以进阶兵团了。[-]</t>
  </si>
  <si>
    <t>[color=562600]兵团进阶后，属性会大幅成长，来一场新的战斗体验一下吧。[-]</t>
  </si>
  <si>
    <t>[color=562600]攻下这座城堡，前往新大陆吧！[-]</t>
  </si>
  <si>
    <t>[color=562600]您以3星通关了所有关卡， 这里有一份奖励送给您。[-]</t>
  </si>
  <si>
    <t>[color=562600]您获得了足够的兵团碎片，可以去召唤出新的兵团了。[-]</t>
  </si>
  <si>
    <t>[color=562600]枪兵兵团已准备就绪，将他们编入战斗序列吧。[-]</t>
  </si>
  <si>
    <t>[color=562600]新加入的兵团需要升级才能更强大，点击这里提升兵团等级。[-]</t>
  </si>
  <si>
    <t>[color=562600]通过合理的布阵来让枪兵发挥出他的威力吧。[-]</t>
  </si>
  <si>
    <t>[color=562600]您准备好开启新的旅途了么！[-]</t>
  </si>
  <si>
    <t>[color=562600]军队已整装待备，继续前进。[-]</t>
  </si>
  <si>
    <t>[color=562600]去试试新法术的威力吧。[-]</t>
  </si>
  <si>
    <t>[color=562600]发现了一处金矿，过去看看吧。[-]</t>
  </si>
  <si>
    <t>[color=562600]太好了，有了这些黄金就可以给装备强化了。[-]</t>
  </si>
  <si>
    <t>[color=562600]兵团升级之后不要忘记来强化一下装备。[-]</t>
  </si>
  <si>
    <t>[color=562600]装备属性提高了，再来强化一下吧。[-]</t>
  </si>
  <si>
    <t>[color=562600]您完成了新的任务，来领取奖励吧。[-]</t>
  </si>
  <si>
    <t>[color=562600]来看看准备了什么新手奖励。[-]</t>
  </si>
  <si>
    <t>[color=562600]每日任务开启了，快去看看吧。[-]</t>
  </si>
  <si>
    <t>[color=562600]地下城副本可以获得兵团碎片及装备进阶核心材料。[-]</t>
  </si>
  <si>
    <t>[color=562600]准备战斗！[-]</t>
  </si>
  <si>
    <t>[color=562600]与其他玩家一决高下。[-]</t>
  </si>
  <si>
    <t>[color=562600]历史最高排名可以奖励大量钻石，快去看看。[-]</t>
  </si>
  <si>
    <t>[color=562600]哇塞，好多钻石！[-]</t>
  </si>
  <si>
    <t>[color=562600]扫荡开启了，我们来试试吧。[-]</t>
  </si>
  <si>
    <t>[color=562600]竞技场奖励的竞技币可以兑换到好东西呦。[-]</t>
  </si>
  <si>
    <t>[color=562600]新人福利，首次购买免费～[-]</t>
  </si>
  <si>
    <t>[color=562600]是不是觉得黄金不够用了？去掠夺矮人的财宝。[-]</t>
  </si>
  <si>
    <t>[color=562600]矮人宝屋可以获得大量黄金。[-]</t>
  </si>
  <si>
    <t>[color=562600]英雄法术突破系统开启了，突破后更加强力。[-]</t>
  </si>
  <si>
    <t>[color=562600]法术突破后效果更加强力。[-]</t>
  </si>
  <si>
    <t>[color=562600]抵挡僵尸来袭，可获得大量兵团经验。[-]</t>
  </si>
  <si>
    <t>[color=562600]英雄属性提高所有上阵兵团能力。我们再来看看英雄法术。[-]</t>
  </si>
  <si>
    <t>[color=562600]太好了！兵团进阶后可以解锁新的技能了。[-]</t>
  </si>
  <si>
    <t>[color=562600]解锁新的技能[-]</t>
  </si>
  <si>
    <t>[color=562600]十字军防高血高，适合放在前排。将骑兵放在边路，可以更好发挥突击的效果。[-]</t>
  </si>
  <si>
    <t>[color=562600]兵团升星后大幅提高战斗力，继续努力。[-]</t>
  </si>
  <si>
    <t>[color=562600]集齐一套宝物，可以激活组合宝物，解锁宝物技能。[-]</t>
  </si>
  <si>
    <t>[color=562600]进阶后兵团属性提高，并可以解锁新的技能。[-]</t>
  </si>
  <si>
    <t>[color=562600]现在来解锁技能吧。[-]</t>
  </si>
  <si>
    <t>[color=562600]从世界地图可以快速选择章节[-]</t>
  </si>
  <si>
    <t>[color=562600]皇家骑士冲锋技能对敌人的第一次攻击造成致命伤害。[-]</t>
  </si>
  <si>
    <t>[color=562600]我们去看看敌人的布阵，知己知彼。[-]</t>
  </si>
  <si>
    <t>[color=562600]可以利用骑士的突击能力，攻击敌人后排。[-]</t>
  </si>
  <si>
    <t>[color=562600]如果正前方没有敌人，突击兵团优先攻击敌方后排兵团。[-]</t>
  </si>
  <si>
    <t>[color=562600]凯瑟琳可以升星了，快去看看。[-]</t>
  </si>
  <si>
    <t>[color=562600]英雄可以升星了，升星后解锁高级专长并提高属性。[-]</t>
  </si>
  <si>
    <t>[color=562600]罗伊德擅长治疗，非常适合战役[-]</t>
  </si>
  <si>
    <t>[color=562600]看，一座古老的圣殿。[-]</t>
  </si>
  <si>
    <t>[color=562600]进入圣殿吧！[-]</t>
  </si>
  <si>
    <t>[color=562600]按照指引让枪兵上阵[-]</t>
  </si>
  <si>
    <t>[color=562600]发现了一座魔法圣殿，进去碰碰运气吧。[-]</t>
  </si>
  <si>
    <t>[color=562600]特权系统开启了，我们快去看看吧。[-]</t>
  </si>
  <si>
    <t>[color=562600]太好了，特权开启后每日首次钻石招募[-][color=1d61d3]半价[-][color=562600]！看看还有什么好福利。[-]</t>
  </si>
  <si>
    <t>[color=562600]爵位晋升后可获得[-][color=1d61d3]永久[-][color=562600]强力特权，能力点可以从[-][color=1d61d3]每日活跃宝箱[-][color=562600]获得。[-]</t>
  </si>
  <si>
    <t>[color=562600]还有许多福利特权等待您来解锁哦。[-]</t>
  </si>
  <si>
    <t>[color=562600]神秘商店中经常有打折的商品，经常去关注下吧。[-]</t>
  </si>
  <si>
    <t>[color=562600]那里有一队骑士，我们去收服他们。[-]</t>
  </si>
  <si>
    <t>[color=562600]获得相同的兵团会转化成同名兵团碎片，可以用于兵团的升星，大幅提高能力。[-]</t>
  </si>
  <si>
    <t>[color=562600]每激活10个节点，兵团就可以升星了，成长值得到提高。[-]</t>
  </si>
  <si>
    <t>[color=562600]皇家骑士变得更强了。再点一次吧。[-]</t>
  </si>
  <si>
    <t>[color=562600]正前方没有敌方兵团时，优先攻击[-][color=fe0201]敌方后排[-][color=562600]距离自己最近的兵团[-]</t>
  </si>
  <si>
    <t>[color=562600]图鉴系统开启了，在这里可以提高兵团属性，快去看看吧！[-]</t>
  </si>
  <si>
    <t>[color=562600]联盟系统开启了，快去找到组织吧。[-]</t>
  </si>
  <si>
    <t>[color=562600]魔法行会系统开启了，在这里可以提高英雄法术效果。[-]</t>
  </si>
  <si>
    <t>[color=562600]打野系统开启了，快去清扫城堡周围的野怪吧！[-]</t>
  </si>
  <si>
    <t>[color=562600]三条BOSS巨龙会在每周的不同时间出现，来看看吧。[-]</t>
  </si>
  <si>
    <t>[color=562600]在图鉴中放置兵团，可以增加此类兵团的属性。[-]</t>
  </si>
  <si>
    <t>[color=562600]快速添加兵团。[-]</t>
  </si>
  <si>
    <t>[color=562600]刚刚获得了一些经验药水，使用它们可以快速获得兵团经验。[-]</t>
  </si>
  <si>
    <t>[color=562600]来进行一场对战吧。[-]</t>
  </si>
  <si>
    <t>[color=562600]报告女王：船坞已建造完毕，可以派遣部队出海执行任务了。[-]</t>
  </si>
  <si>
    <t>[color=562600]在这里强化兵团天赋属性，并升级[-][color=1d61d3]兵种天赋技能[-][color=562600]。[-]</t>
  </si>
  <si>
    <t>[color=562600]云中城的大门开启了，大天使等待您的挑战。[-]</t>
  </si>
  <si>
    <t>[color=562600]在这里，您需要连续进行两场战斗，都取得胜利才能得到天使的认可。[-]</t>
  </si>
  <si>
    <t>[color=562600]您可以在两种增益之间进行选择，您的选择将影响战斗的顺序。[-]</t>
  </si>
  <si>
    <t>[color=562600]战斗中施放英雄法术可以影响战局，施放法术需要消耗魔法。[-]</t>
  </si>
  <si>
    <t>您正处于新手引导中，请按照引导进行操作！</t>
  </si>
  <si>
    <t>[color=562600]兵团技能可以突破啦，突破后效果更加强大。[-]</t>
  </si>
  <si>
    <t>[color=562600]兵团星级越高，兵团技能等级上限越高，最高15级。[-]</t>
  </si>
  <si>
    <t>[color=562600]完成岛屿任务，可以获得[-][color=1d61d3]兵营[-][color=562600]兑换资源，用于兑换兵团碎片。[-]</t>
  </si>
  <si>
    <t>[color=562600]注意任务条件，达成可以获得额外奖励哦。[-]</t>
  </si>
  <si>
    <t>[color=562600]太好了，任务条件全部达成。[-]</t>
  </si>
  <si>
    <t>[color=562600]您收到好友赠送的一枚加速令，可用来快速完成任务，[-][color=1d61d3]帮助好友[-][color=562600]可以获得加速令。[-]</t>
  </si>
  <si>
    <t>[color=562600]居然收集到这么多资源，快去建造兵营吧。[-]</t>
  </si>
  <si>
    <t>[color=562600]建造兵营需要先招募到对应的兵团，然后就可以开始生产碎片了。[-]</t>
  </si>
  <si>
    <t>[color=562600]可以开始兑换了～[-]</t>
  </si>
  <si>
    <t>[color=562600]恭喜您段位晋升，从现在开始，系统会随机2个兵团作为当前赛季的[-][color=1d61d3]热点兵团[-][color=562600]，热点兵团属性提升[-]</t>
  </si>
  <si>
    <t>[color=562600]这里系统会在每个段位设定不重复的[-][color=1d61d3]段位热点[-][color=562600]，属性提升仅在本段位生效哟，好好利用吧！[-]</t>
  </si>
  <si>
    <t>[color=562600]领主大人，欢迎您进入传奇段位，在这个段位力你可以自己选择最强的3个兵团作为您的自定义热点，快来展现您的风采吧！[-]</t>
  </si>
  <si>
    <t>[color=562600]英雄传记系统开启啦，在这里您可以了解英雄的故事，并且可以获得[-][color=1d61d3]英雄碎片[-][color=562600]呦。[-]</t>
  </si>
  <si>
    <t>[color=562600]快去加入联盟吧～开启您的探索之旅！[-]</t>
  </si>
  <si>
    <t>[color=562600]现在上阵的是您的英雄，点击【英雄】页签可以上阵强力的[-][color=1d61d3]剧情英雄[-][color=562600]哦~[-]</t>
  </si>
  <si>
    <t>[color=562600]可拖拽英雄进行替换[-]</t>
  </si>
  <si>
    <t>[color=562600]先知小屋所说的精灵艾莉尔[-]</t>
  </si>
  <si>
    <t>[color=562600]元素位面系统开启了，挑战元素BOSS可以获取兵团觉醒强化的材料。[-]</t>
  </si>
  <si>
    <t>[color=562600]快来进行兵团觉醒吧！橙色兵团觉醒后会获得新的外形，还能解锁技能树哦。[-]</t>
  </si>
  <si>
    <t>[color=562600]法术刻印系统开启了，在这里可以让英雄学会新的法术，快去看看吧！[-]</t>
  </si>
  <si>
    <t>[color=562600]通过法术祈愿可以获得法术书，刻印法术书能让英雄使用[-][color=1d61d3]第5个法术[-][color=562600]哦，赶快去获取一本法术书吧！[-]</t>
  </si>
  <si>
    <t>[color=562600]快来祈愿，看看能获得什么样的法术书吧，刻印法术书能让英雄使用[-][color=1d61d3]第5个法术[-][color=562600],首次免费，奖励*5哦。[-]</t>
  </si>
  <si>
    <t>[color=562600]恭喜您获得了烈火神箭的法术书碎片，快去[-][color=1d61d3]法术书柜[-][color=562600]合成吧！[-]</t>
  </si>
  <si>
    <t>[color=562600]来合成一个法术书吧，合成后的法术书可在英雄法术界面的[-][color=1d61d3]刻印孔[-][color=562600]中装备，快去激活刻印孔吧！[-]</t>
  </si>
  <si>
    <t>[color=562600]配件制造车间在这里，你可以为自己的战争器械收集提升所用的配件，快去看看吧！[-]</t>
  </si>
  <si>
    <t>[color=562600]通过制造可以获得战争器械的提升配件，赶快去获取自己的配件吧！[-]</t>
  </si>
  <si>
    <t>[color=562600]恭喜你获得了新的配件，去用这些配件改造一下自己的战争器械吧！[-]</t>
  </si>
  <si>
    <t>[color=562600]点击改造，将那些配件装备在战争器械上吧！[-]</t>
  </si>
  <si>
    <t>[color=562600]点击添加配件，您所获得的配件可以在这里使用！[-]</t>
  </si>
  <si>
    <t>[color=562600]选择要添加的配件，将他装备在战争器械上吧！[-]</t>
  </si>
  <si>
    <t>[color=562600]这里是攻城战的入口，带上你的兵团来参加战斗吧！[-]</t>
  </si>
  <si>
    <t>[color=562600]选择难度，挑战自己的极限！[-]</t>
  </si>
  <si>
    <t>[color=562600]点击器械页签，把你的战争器械布置到战场上去吧！[-]</t>
  </si>
  <si>
    <t>[color=562600]这里是守城战的入口，带上你的兵团来参加战斗吧！[-]</t>
  </si>
  <si>
    <t>[color=562600]不同阵营的主城拥有不同的特性，你可以在这里选择已解锁的主城。[-]</t>
  </si>
  <si>
    <t>剧情</t>
  </si>
  <si>
    <t>[color=562600]没想到竟然遇到了风暴，我们需要在这里进行修整了，你们在四周巡查一下。[-]</t>
  </si>
  <si>
    <t>[color=562600]遵命，女王陛下。[-]</t>
  </si>
  <si>
    <t>[color=562600]有人过来了，是谁在那里！[-]</t>
  </si>
  <si>
    <t>[color=562600]哇！真的是女王陛下啊，真高兴在这里见到你，我可是找您很久了呢。[-]</t>
  </si>
  <si>
    <t>[color=562600]埃里的小精灵为什么会在这里呢？金龙女王还好么？[-]</t>
  </si>
  <si>
    <t>[color=562600]恶魔袭击了金龙女王，精灵们目前的处境非常糟糕。我路过这片海岸时见到了“凯瑟琳女王”号，便猜到是您回来了，这真是一件令人振奋的消息。[-]</t>
  </si>
  <si>
    <t>[color=562600]我正是为了调查父王的死因回来的，事情发生得太快，我还不知道事情的真相如何，但是我的直觉告诉我，我们遇到大麻烦了。[-]</t>
  </si>
  <si>
    <t>[color=562600]是的，埃里被攻击的同时，地下城的部队向埃拉西亚发起了偷袭，老国王意外去世，现在的埃拉西亚一片混乱。[-]</t>
  </si>
  <si>
    <t>[color=562600]为了稳定局面，肯达尔元帅和格鲁将军在主持大局，不过敌军来势凶猛，我希望您还有足够的兵力来应付当前的问题。[-]</t>
  </si>
  <si>
    <t>[color=562600]我想我现在需要一艘新船，我会在沿途征召新的部队，接下来可以请你和我们一起前进吗？[-]</t>
  </si>
  <si>
    <t>[color=562600]当然可以了，接下来就让我来带路吧！[-]</t>
  </si>
  <si>
    <t>[color=562600]女王，我们在前面发现了一些散乱的兵器，我想我们找到失散的弩兵部队了[-]</t>
  </si>
  <si>
    <t>[color=562600]真的么？真是太好了，我们非常需要[-][color=0e9b0e]远程攻击[-][color=562600]兵团，找到他们，让他们回归我们的军队！[-]</t>
  </si>
  <si>
    <t>[color=562600]女王，弩兵们说前面有一座城堡，原先是由埃拉西亚的士兵驻守，但是现在却失踪了，只剩下一群野兽。[-]</t>
  </si>
  <si>
    <t>[color=562600]传我命令，集合部队，我们去攻下这座城堡，这里也许会成为我们临时的补给点。[-]</t>
  </si>
  <si>
    <t>[color=562600]我们将从这里开始，拯救埃拉西亚，解救我的子民于水火之中。[-]</t>
  </si>
  <si>
    <t>[color=562600]是的女王，但是敌人非常强大，我们也需要招募更多的军队。[-]</t>
  </si>
  <si>
    <t>[color=562600]女王，前方发现一座城堡，挡住了出海口。[-]</t>
  </si>
  <si>
    <t>[color=562600]没有人能阻止我返回埃拉西亚，攻下这座城堡，扫平前进的道路吧！[-]</t>
  </si>
  <si>
    <t>[color=562600]谨遵您的命令，女王陛下。[-]</t>
  </si>
  <si>
    <t>[color=562600]女王，敌人已弃城而逃，要继续追赶么？[-]</t>
  </si>
  <si>
    <t>[color=562600]时间紧迫，立刻去准备出海的船只，不用理会这些逃走的士兵。[-]</t>
  </si>
  <si>
    <t>[color=562600]女王，船只已经准备好了，现在就出发么？[-]</t>
  </si>
  <si>
    <t>[color=562600]我们已经逗留的太久了，王国的人民在等待着我，向着埃拉西亚前进吧！[-]</t>
  </si>
  <si>
    <t>[color=562600]终于可以去新的大陆了，女王万岁！[-]</t>
  </si>
  <si>
    <t>[color=562601]我相信我们一定能够拯救埃拉西亚，我手中的利剑会带领你们扫荡前进的道路！将士们，出发！[-]</t>
  </si>
  <si>
    <t>[color=562600]埃拉西亚，我终于再一次踏上故土，我听见我的人民在呼唤着我，士兵们，随我前进！[-]</t>
  </si>
  <si>
    <t>[color=562600]女王，我们在林中发现一座残破的建筑，也许里面有什么宝物呢！[-]</t>
  </si>
  <si>
    <t>[color=562600]是一座魔法圣殿，也许我们能在里面找到些什么。[-]</t>
  </si>
  <si>
    <t>[color=562600]一张魔法卷轴，记载着古老的魔法。[-]</t>
  </si>
  <si>
    <t>[color=562600]女王，糟糕了！后方部队被骑兵[-][color=1d61d3]突击[-][color=562600]，士兵可能会损失惨重。[-]</t>
  </si>
  <si>
    <t>[color=562600]我们要记住这次的教训，今后需要根据敌方的阵型进行布阵。[-]</t>
  </si>
  <si>
    <t>[color=562600]谨遵您的命令，女王。[-]</t>
  </si>
  <si>
    <t>[color=562600]敌人越来越强大了，看来是时候强化一下部队的战斗力了。[-]</t>
  </si>
  <si>
    <t>[color=562600]竟然失败了。。。加强部队的战斗力或者研究下布阵战术，应该可以打败敌人。[-]</t>
  </si>
  <si>
    <t>[color=562600]女王万岁！[-]</t>
  </si>
  <si>
    <t>[color=562600]太好了，我们获得了一件宝物[-]</t>
  </si>
  <si>
    <t>[color=562600]去援助我方部队[-]</t>
  </si>
  <si>
    <t>[color=562600]好强！[-]</t>
  </si>
  <si>
    <t>[color=562600]我来助你。[-]</t>
  </si>
  <si>
    <t>[color=562600]太好了，是大天使！[-]</t>
  </si>
  <si>
    <t>[color=562600]骷髅大军，消灭他们[-]</t>
  </si>
  <si>
    <t>[color=562600]我要跟你同归于尽！[-]</t>
  </si>
  <si>
    <t>[color=562600]我来帮助你[-]</t>
  </si>
  <si>
    <t>[color=562600]每日登录游戏，都可以免费领取许多奖励哦！[-]</t>
  </si>
  <si>
    <t>[color=562600]累计签到一定天数，还会有额外的福利！[-]</t>
  </si>
  <si>
    <t>[color=562600]嘉年华开启了，完成指定任务领取大量钻石和稀有道具奖励。[-]</t>
  </si>
  <si>
    <t>[color=562600]吓？这么一会就长大了？[-]</t>
  </si>
  <si>
    <t>[color=562600]敌人越来越强大了，我也要更加强大才行。怎么能获得力量呢？[-]</t>
  </si>
  <si>
    <t>[color=562600]女王大人，我知道一种方法能使您快速得到提升。[-]</t>
  </si>
  <si>
    <t>[color=562600]晋升后您可以获得属性成长，大大提高您部队的作战能力。[-]</t>
  </si>
  <si>
    <t>[color=562600]英雄[-][color=1d61d3]攻击[-][color=562600]和[-][color=1d61d3]防御[-][color=562600]分别可以提升上场兵团的攻击和生命。[-]</t>
  </si>
  <si>
    <t>[color=562600]英雄[-][color=1d61d3]智力[-][color=562600]可以提高英雄法术造成的伤害，[-][color=1d61d3]知识[-][color=562600]降低敌方英雄法术伤害。[-]</t>
  </si>
  <si>
    <t>[color=562600]晋升后不但提高英雄属性，还可以解锁强力的[-][color=1d61d3]专长[-][color=562600]效果。[-]</t>
  </si>
  <si>
    <t>[color=562600]英雄专长选择搭配合适的兵团将会成倍放大效果，一定要仔细选择哦。[-]</t>
  </si>
  <si>
    <t>[color=562600]凤凰的烈焰吐息会对[-][color=0e9b0e]正前方[-][color=562600]的兵团造成巨大伤害，一定要注意哦。[-]</t>
  </si>
  <si>
    <t>[color=562600]恭喜您，您被授予了[-][color=0e9b0e]骑士[-][color=562600]爵位，现在去看看拥有哪些特权吧。[-]</t>
  </si>
  <si>
    <t>[color=562600]是时候考虑招募更多的部队了，首次招募可以招募到[-][color=0e9b0e]2星十字军[-][color=562600]哦。[-]</t>
  </si>
  <si>
    <t>[color=562600]欢迎您来到冠军对决战场，在这里您将匹配到实力相近的玩家进行对战，来迎接挑战吧。[-]</t>
  </si>
  <si>
    <t>[color=562600]看来您已经掌握了基础的规则，下面再来介绍一些进阶规则。请您注意右侧[-][color=0e9b0e]蓝色[-][color=562600]的旗子[-]</t>
  </si>
  <si>
    <t>[color=562600]在每个段位，存在1到3个兵团攻击和生命[-][color=0e9b0e]翻倍[-][color=562600]，但是这些兵团仅在当前段位生效，当您进阶到下一段位[-][color=0e9b0e]不再生效[-][color=562600]了。[-]</t>
  </si>
  <si>
    <t>[color=562600]请留意简讯的内容，可能有助于您的决策，更轻松战胜敌人。[-]</t>
  </si>
  <si>
    <t>[color=562600]快支撑不住了，女王陛下，我们需要你的领导。[-]</t>
  </si>
  <si>
    <t>[color=562600]女王陛下，快看，那里有我们失散的部队，他们遇到了麻烦。[-]</t>
  </si>
  <si>
    <t>[color=562600]加速前进！快去帮助他们。[-]</t>
  </si>
  <si>
    <t>[color=562600]小心！那是什么？！[-]</t>
  </si>
  <si>
    <t>[color=562600]女王陛下，太好了，终于找到您了。[-]</t>
  </si>
  <si>
    <t>[color=562600]来的正是时候，马上加入战斗。[-]</t>
  </si>
  <si>
    <t>[color=562600]这是一场艰苦的战斗，多亏了僧侣的出现，挽救了战局。[-]</t>
  </si>
  <si>
    <t>[color=562600]您已经熟练掌握战斗的要领了，是时候学习一些进阶的战术了。[-]</t>
  </si>
  <si>
    <t>[color=562600]真想不到这件失落的神器还能重见天日！相传【鬼王斗篷】的拥有者能够获得操纵亡者的强大力量，亡灵巫师【山德鲁】曾凭此意欲奴役整个埃拉西亚，那真是一段可怕的历史。[-]</t>
  </si>
  <si>
    <t>[color=562600]最终，正义的英雄们结成联盟，击败了强大的亡灵巫师，并将他的神器拆成碎片，沉没在埃拉西亚某个不为人知的湖底。[-]</t>
  </si>
  <si>
    <t>[color=562600]快看，我方部队已经攻破了城墙了！[-]</t>
  </si>
  <si>
    <t>[color=562600]竟然碰到这种怪物，我们需要支援。[-]</t>
  </si>
  <si>
    <t>[color=562600]让战场上的军队毫发无伤是我的使命，女王大人过奖了。[-]</t>
  </si>
  <si>
    <t>[color=562600]我们已经迈出艰苦战役的第一步，迎接我们的是更加残酷的战斗，加快脚步，进城休整！我们必须争分夺秒，埃拉西亚还在流血。[-]</t>
  </si>
  <si>
    <t>[color=562600]哇哇哇，狮鹫崖真的有好多的狮鹫啊！太壮观了![-]</t>
  </si>
  <si>
    <t>[color=562600]当然，狮鹫崖是埃拉西亚所有狮鹫的发源地，我们解放了所有的狮鹫崖，终于得到了狮鹫的帮助了。[-]</t>
  </si>
  <si>
    <t>[color=562600]我们的实力已经越来越强大了，女王陛下，接下来我们该如何行动呢？[-]</t>
  </si>
  <si>
    <t>[color=562600]当年埃拉西亚的祖先们率领着狮鹫击败了无数的敌人从而建立了国家，如今我要率领着你们击退那些入侵者，以牙还牙，以血还血，埃拉西亚的荣耀不可侵犯！[-]</t>
  </si>
  <si>
    <t>[color=562600]女王陛下万岁！埃拉西亚万岁！[-]</t>
  </si>
  <si>
    <t>[color=562600]　　传令官大人，您是代表王前来视察工作的么？[-]</t>
  </si>
  <si>
    <t>[color=562600]你的属下表现得很好，不仅制造出一座适合我们生存的火山，还建立了一座地狱，这下我们可以源源不断的输送兵力了。[-]</t>
  </si>
  <si>
    <t>[color=562600]　　多谢您的夸奖，我们接下来有什么任务呢，大人？[-]</t>
  </si>
  <si>
    <t>[color=562600]我们的盟友-地下城的领主们将会去攻打埃拉西亚的首都，而我们，则要趁机袭击埃拉西亚的盟友-埃里精灵，抓紧时间，王对这件事非常重视。[-]</t>
  </si>
  <si>
    <t>[color=562600]　　加油干活，你们这些小东西，要是耽误了王的计划我就要你们的小命！[-]</t>
  </si>
  <si>
    <t>[color=562600]　　传令官大人，再次见到您真让属下感到荣幸之至。[-]</t>
  </si>
  <si>
    <t>[color=562600]少拍马屁，年轻人，第二座火山的进度怎么样了？[-]</t>
  </si>
  <si>
    <t>[color=562600]　　回禀大人，第二座火山正在建造中，很快就要完工了。[-]</t>
  </si>
  <si>
    <t>[color=562600]你做的很好，继续努力，一旦计划成功，王会重赏你的。[-]</t>
  </si>
  <si>
    <t>[color=562600]　　哈哈哈，等着吧，我将成为伊欧弗最年轻最杰出的将领，嘿嘿嘿嘿。[-]</t>
  </si>
  <si>
    <t>[color=562600]在冠军对决的舞台上，所有英雄实力抹平，均[-][color=0e9b0e]提升至4星[-][color=562600]，快率领他们一展风采吧![-]</t>
  </si>
  <si>
    <t>[color=562600]　　这座矿区的资源已接近枯竭，但是离公爵的目标还很远，我们还需要更多的资源来壮大自己。[-]</t>
  </si>
  <si>
    <t>[color=562600]　　有个好消息和坏消息要告诉你，指挥官。好消息是埃拉西亚的三个前沿阵地因为东方的战斗而变得空虚；坏消息则是他们能赶在我们之前搬来救兵。因此，我们必须加快行动了。[-]</t>
  </si>
  <si>
    <t>[color=562600]　　早就跟公爵说了，要先解决了那些不合作的人，我们的掠夺计划才能顺利进行。[-]</t>
  </si>
  <si>
    <t>[color=562600]　　我们如果积攒到了充足的资源和兵力……我相信公爵一定不会介意您开战的请求，指挥官。[-]</t>
  </si>
  <si>
    <t>[color=562600]　　懦弱的家伙！告诉那些懒鬼手脚麻利点，否则就要面对肯洛·哈格的惩罚。[-]</t>
  </si>
  <si>
    <t>[color=562600]　　遵命长官！[-]</t>
  </si>
  <si>
    <t>[color=562600]　　这座泰塔利亚最大的金矿就是我们的战利品，没有了金子，泰塔利亚人无力继续这场战争。[-]</t>
  </si>
  <si>
    <t>[color=562600]　　优势掌握在我们手中，指挥官。接下来就看公爵的谈判成果了。[-]</t>
  </si>
  <si>
    <t>[color=562600]　　正义联盟面对泰塔利亚的败退无力回天，他们看似坚固的联盟在我肯洛·哈格面前不值一提！[-]</t>
  </si>
  <si>
    <t>[color=562600]　　我们已经在屈辱中忍受太久太久了，经此一役埃拉西亚将会对克鲁罗德重拾敬畏之心。[-]</t>
  </si>
  <si>
    <t>[color=562600]　　完成贾格和塔南未竟的事业！野蛮人永不屈服！[-]</t>
  </si>
  <si>
    <t>[color=562600]　　你就是马格努斯派来重建之间的联盟的使者吗？[-]</t>
  </si>
  <si>
    <t>[color=562600]　　向您致敬，女王陛下。我得到不朽之王的命令，前来协助您前往沃里寻找泰坦的帮助。[-]</t>
  </si>
  <si>
    <t>[color=562600]　　那我就让小精灵陪着你一同前往，她会对你有所帮助。[-]</t>
  </si>
  <si>
    <t>[color=562600]　　你是一个神怪吗！我还是第一次见到，真是太神奇了。[-]</t>
  </si>
  <si>
    <t>[color=562600]　　我见过天堂铸造厂的熔炉燃起的烈焰；我感受过元素们构建位面时世界脉动的瞬间。所有的这些片段都泯灭在时间里，就像这雪……在手中融化一样。千百年来凡人对权力和欲望的追求都不曾改变，然而你的坚韧仿佛令过去的美好重现，英雄。你通过了……我们的试炼。[-]</t>
  </si>
  <si>
    <t>[color=562600]　　为了从毁灭、黑暗和死亡组成的同盟手中保护您所珍惜的世界，崇高的泰坦。我请求您的协助。[-]</t>
  </si>
  <si>
    <t>[color=562600]　　泰坦会响应你的召唤，英雄。[-]</t>
  </si>
  <si>
    <t>[color=562600]　　欢迎您的到来，格鲁。信使已经提前告诉了我您即将到来的消息。[-]</t>
  </si>
  <si>
    <t>[color=562600]　　我们长话短说了，孟斐拉将军。由于凯莱布将军的阵亡，帕尔森国王陛下现在委任你负责埃里的防卫工作。[-]</t>
  </si>
  <si>
    <t>[color=562600]　　能领导军队为埃里而战是我从小以来的梦想，只是没想到这个梦想要以凯莱布将军的性命为代价……[-]</t>
  </si>
  <si>
    <t>[color=562600]　　没有时间犹豫了，指挥官。国王怀疑有人出卖了守军部署的信息，我们不知道国内还有多少叛乱在蠢蠢欲动，必须要找到这个叛徒，查出他有多少同党，让所有的叛徒都得到应有的惩罚。[-]</t>
  </si>
  <si>
    <t>[color=562600]　　出卖国家的行为绝对要得到惩罚，我一定会把这个叛徒揪出来，为凯莱布将军报仇，终结这场可耻的背叛。[-]</t>
  </si>
  <si>
    <t>[color=562600]　　感谢你和你所率领的援军，指挥官。没有你们，匹尔邦特终将陷落。[-]</t>
  </si>
  <si>
    <t>[color=562600]　　我们都在用自己的方式保护这个国家，捍卫正义的信念。下面就让我们共同庆祝这场来之不易的胜利吧……[-]</t>
  </si>
  <si>
    <t>[color=562600]　　埃里和埃拉西亚的战友们！我在你们眼中看到了胜利带来的希望，希望……此刻也充斥我心！也许有一天我们会失去这份希望，国都陷落，一败涂地。但不会是今天！也许有一天邪会胜正，我们的世界如预言所述迎来毁灭，化为多元宇宙中的一缕尘埃。但也绝对不是今天！ [-]</t>
  </si>
  <si>
    <t>[color=562600]　　就在今天，我们赢得了匹尔邦特保卫战的胜利！我相信在不久的明天，我们也能将这旗帜插在斯坦德威克的城墙上。不要失去与邪恶抗争的勇气，勇敢的战士们！不要放弃内心的希望，正义的伙伴们！我相信胜利终将属于我们！属于正义同盟！[-]</t>
  </si>
  <si>
    <t>[color=562600]　　胜利属于我们！胜利属于正义同盟！[-]</t>
  </si>
  <si>
    <t>[color=562600]　　一切都准备好了吗？[-]</t>
  </si>
  <si>
    <t>[color=562600]　　是否再考虑一下呢，这个决定将影响你下半生的命运。[-]</t>
  </si>
  <si>
    <t>[color=562600]　　多年以来，我遵从母亲的教导一直在布拉卡达学习魔法，但从父亲那儿继承的野蛮人血统让我清楚的认识到，我更适合于成为一名战士。[-]</t>
  </si>
  <si>
    <t>[color=562600]　　更何况，温斯顿·伯拉格公爵邀请我加入前往克鲁罗德，看来我命中注定会成为一个战士了。[-]</t>
  </si>
  <si>
    <t>[color=562600]　　伯拉格公爵！你为何要欺骗我？[-]</t>
  </si>
  <si>
    <t>[color=562600]　　不，我并非克鲁罗德的公爵。不过，等下次“王位之战”到来的时候我就是了。你要找的人在那里。[-]</t>
  </si>
  <si>
    <t>[color=562600]　　不必在意这位年轻人的言辞，约克。对于你在克鲁罗德境内所受到的不公对待我很抱歉。实际上它是一场考验，拥有不屈的意志和坚定的信念的人才能来到我的面前。而你……做到了。[-]</t>
  </si>
  <si>
    <t>[color=562600]　　一场考验？我的荣誉在你面前难道不值一提吗？[-]</t>
  </si>
  <si>
    <t>[color=562600]　　相信我，约克。你所承受的一切都是值得的。你将肩负一个伟大的使命。“天使联盟”是一件可以克制邪恶的伟大神器，但是在和平的年代不能让它落入图谋不轨者的手中。[-]</t>
  </si>
  <si>
    <t>[color=562600]　　所以我需要你把它们带到泰塔利亚、埃拉西亚和布拉卡达去，分别交给当地的先知或是智者。我相信神器的部件在他们的手中可以得到妥善的保管。[-]</t>
  </si>
  <si>
    <t>[color=562600]　　母亲，年幼时我就被您送到塞莱斯特学习魔法。在那期间我努力学习，年仅14岁就完成了这个世界上最负盛名的魔法学院的全部学业。[-]</t>
  </si>
  <si>
    <t>[color=562600]　　我并不否认你的优秀，孩子。你对知识的渴求和天赋令你优于常人。[-]</t>
  </si>
  <si>
    <t>[color=562600]　　在那之后，我求学恩塔格瑞各地。在古代遗迹中寻找早已遗失的知识，最终重现了古代“魔幻法师”的魔法。现在，许多人都想要追随我学习魔法。年纪轻轻我便拥有这样的成就，您对我还有什么不满意呢？[-]</t>
  </si>
  <si>
    <t>[color=562600]　　作为恩塔格瑞最负盛名的屠龙导师的儿子，你一直在辜负我的期望，德肯。[-]</t>
  </si>
  <si>
    <t>[color=562600]　　那么如您所愿，母亲。我会前去击败这些龙，成为天下闻名的屠龙英雄。这样也许就会令您满意，若您那冷酷的内心还存有一丝亲情，那么我会付出最大的努力把它拯救出来，就像那些被我拯救的魔法一样。[-]</t>
  </si>
  <si>
    <t>[color=562600]　　终于……我终于成功了！但是为什么？为什么伴随而来的却是强烈的失落感。没有荣耀，没有自豪，只有无尽的内疚和失落。[-]</t>
  </si>
  <si>
    <t>[color=562600]　　那么现在的你，认为自己究竟是个英雄还是屠夫呢？[-]</t>
  </si>
  <si>
    <t>[color=562600]　　什么，你竟然没有死？我明明亲手把你……[-]</t>
  </si>
  <si>
    <t>[color=562600]　　那只是一个幻象罢了。如果那位屠龙导师想要达成自己的心愿，那就让她亲自前来吧。[-]</t>
  </si>
  <si>
    <t>[color=562600]　　我能看的出来，满足你母亲的愿望也不是你人生的意义和追求。每个灵魂都是独特的，每个灵魂对人生的追求也都是不同的。正因你并不认同她的看法和观点，所以你才会对自己的行为感到自责。[-]</t>
  </si>
  <si>
    <t>[color=562600]　　你说的没错，我的做所作为都是在迎合母亲的意愿，但我并不在乎这些俗世的虚名。我已经在这条岔路上走了太久了，从今天起我要为自己的意愿而活。我所要走的那条路，要由我来亲手开辟。[-]</t>
  </si>
  <si>
    <t>[color=562600]　　哈德渥领主日渐昏聩，他对这片土地的统治力已经大不如前了，指挥官。现在到了我们大显身手的时候了。[-]</t>
  </si>
  <si>
    <t>[color=562600]　　哈德渥，真是愧对他的名字！这个老家伙一无是处，只不过因为有个英明的父亲，所以稳稳当当的继承了大片的领土，一直过着尸位素餐的生活。现在我要教教他弱肉强食的道理，这片土地应该属于像我这样的强者。[-]</t>
  </si>
  <si>
    <t>[color=562600]　　已经有两个年轻的领主已经盯上了他，指挥官。过不了多久，哈德渥的领土就会成为野心家们竞相追逐的肥肉了。[-]</t>
  </si>
  <si>
    <t>[color=562600]　　那就把这两个暴发户和那个糟老头子一起扫进垃圾堆里吧。弱者不配生活在尼贡的土地上。[-]</t>
  </si>
  <si>
    <t>[color=562600]　　当下尼贡人生存空间的问题是不能依靠使者的演讲和国王的决议所能决定的，只能靠血和火来夺取。[-]</t>
  </si>
  <si>
    <t>[color=562600]　　龙血之瓶中蕴含着可以控制巨龙的力量，它是尼贡复兴的关键，这样的时机我们已经错失了太多太多了……绝对不能，让它落在那些无能的懦夫手中！[-]</t>
  </si>
  <si>
    <t>[color=562600]　　由其他人分割大地和海洋，尼贡人甘愿蜷居于地下洞窟的时代已经过去了。天空将被我的龙群遮蔽，尼贡人追求的是阴影笼罩下的地盘！[-]</t>
  </si>
  <si>
    <t>第一场战斗专用</t>
  </si>
  <si>
    <t>[color=562600]弩手们，开火射击！[-]</t>
  </si>
  <si>
    <t>[color=562600]原来在这，这次你跑不掉了。[-]</t>
  </si>
  <si>
    <t>[color=562600]城墙已经倒塌，杀戮即将开始。[-]</t>
  </si>
  <si>
    <t>[color=562600]十字军，准备迎敌![-]</t>
  </si>
  <si>
    <t>[color=562600]战场是你的了，大家伙，收割时间。[-]</t>
  </si>
  <si>
    <t>[color=562600]没那么简单，战斗还没结束！[-]</t>
  </si>
  <si>
    <t>[color=562600]士气高涨，全体反击！[-]</t>
  </si>
  <si>
    <t>[color=562600]一切都结束了，在烈火中挣扎吧。[-]</t>
  </si>
  <si>
    <t>[color=562600]这场胜利不属于你，一切都将化为灰烬。[-]</t>
  </si>
  <si>
    <t>[color=562600]斯坦德威克不会陷落，我会粉碎你的计划。[-]</t>
  </si>
  <si>
    <t>END</t>
  </si>
  <si>
    <t>[color=562600]现在，试试使用[-][color=1d61d3]「大地神箭」[-][color=562600]打断敌人的技能。[-]</t>
  </si>
  <si>
    <t>[color=562600]干的漂亮，女王殿下。除了最基础的打断外，战斗中还有很多[-][color=1d61d3]高明的策略[-][color=562600]需要您去学习，加油！[-]</t>
  </si>
  <si>
    <t>[color=562600]僧侣是[-][color=0e9b0e]治疗[-][color=562600]兵团，能够为兵团恢复生命，这将是一场持久战了！[-]</t>
  </si>
  <si>
    <t>[color=562600]敌人已经被打残了，使用法术彻底击溃他们！[-]</t>
  </si>
  <si>
    <t>[color=562600]英勇的皇家骑士，消灭敌军。[-]</t>
  </si>
  <si>
    <t>[color=562600]冲锋！(皇家骑士「穿刺」:向敌人发起冲锋，第一次攻击对目标造成巨大伤害)[-]</t>
  </si>
  <si>
    <t>[color=1d61d3]「冰雪风暴」[-][color=562600]是威力巨大的法术，可以造成[-][color=ef0e33]持续伤害[-][color=562600]，也会消耗[-][color=ef0e33]更多的魔法，[-][color=562600]必须用在关键的时刻。[-]</t>
  </si>
  <si>
    <t>[color=562600]愚蠢敌人竟然这么简单就被引诱聚集到一起，在我的[-][color=1d61d3]冰雪风暴[-][color=562600]下消失吧！[-]</t>
  </si>
  <si>
    <t>[color=562600]女王，对面出现了一队骑兵，正在向我方部队突进！！！[-]</t>
  </si>
  <si>
    <t>[color=562600]糟糕，[-][color=0e9b0e]骑兵[-][color=562600]绕过前排[-][color=ef0e33]突击后方单位[-][color=562600]，我们危险了！加快攻击速度，准备支援后方！[-]</t>
  </si>
  <si>
    <t>[color=562600]我已看见胜利的曙光，使用法术给予敌人致命的一击吧！[-]</t>
  </si>
  <si>
    <t>[color=562600]受死吧[-]</t>
  </si>
  <si>
    <t>[color=562600]嘿嘿嘿[-]</t>
  </si>
  <si>
    <t>[color=562600]点击开始战斗[-]</t>
  </si>
  <si>
    <t>[color=562600]法术需要消耗魔法值[-]</t>
  </si>
  <si>
    <t>[color=562600]这是您拥有的魔法值[-]</t>
  </si>
  <si>
    <t>[color=562600]点击这里继续[-]</t>
  </si>
  <si>
    <t>[color=562600]进行一场激烈的攻城战！[-]</t>
  </si>
  <si>
    <t>[color=562600]111[-]</t>
  </si>
  <si>
    <t>[color=562600]我们还缺少一个材料[-]</t>
  </si>
  <si>
    <t>[color=562600]从这里可以查看材料的获取途径[-]</t>
  </si>
  <si>
    <t>[color=562600]这里显示了关卡中可能掉落的材料[-]</t>
  </si>
  <si>
    <t>[color=562600]在这里进行布阵操作[-]</t>
  </si>
  <si>
    <t>[color=562600]装备强化可以提高战斗力。[-]</t>
  </si>
  <si>
    <t>[color=562600]在祭坛中可以招募到强力兵团[-]</t>
  </si>
  <si>
    <t>[color=562600]装备进阶后，属性大幅度提高[-]</t>
  </si>
  <si>
    <t>[color=562600]点击材料，快速定位到获取途径[-]</t>
  </si>
  <si>
    <t>[color=562600]装备进阶材料可以从副本中获取[-]</t>
  </si>
  <si>
    <t>[color=562600]最多可上阵8个兵团哦[-]</t>
  </si>
  <si>
    <t>[color=562600]让我们来期待帝国枪兵的表现[-]</t>
  </si>
  <si>
    <t>[color=562600]装备强化可以大幅提高战斗力[-]</t>
  </si>
  <si>
    <t>[color=562600]点这里可以快速强化哦[-]</t>
  </si>
  <si>
    <t>[color=562600]矮人宝屋中英雄法术效果更加强力[-]</t>
  </si>
  <si>
    <t>[color=562600]本次购买免费[-]</t>
  </si>
  <si>
    <t>[color=562600]战役中可以获得宝物[-]</t>
  </si>
  <si>
    <t>[color=562600]强力兵团越多，战役才可以走得更远。[-]</t>
  </si>
  <si>
    <t>[color=562600]咦？一枚古老的活力之戒，真是幸运。[-]</t>
  </si>
  <si>
    <t>[color=562600]激活宝物[-]</t>
  </si>
  <si>
    <t>[color=562600]远程兵团可发挥更大效果[-]</t>
  </si>
  <si>
    <t>[color=562600]快来看看神秘商店有什么打折商品[-]</t>
  </si>
  <si>
    <t>[color=562600]英雄专精系统开启了[-]</t>
  </si>
  <si>
    <t>[color=562600]全军冲锋！[-]</t>
  </si>
  <si>
    <t>[color=562600]准备作战！[-]</t>
  </si>
  <si>
    <t>[color=562600]让罗伊德上场吧[-]</t>
  </si>
  <si>
    <t>[color=562600]3星通过后就可以扫荡了[-]</t>
  </si>
  <si>
    <t>[color=562600]看，一个宝箱[-]</t>
  </si>
  <si>
    <t>[color=82645a]来领取任务奖励吧[-]</t>
  </si>
  <si>
    <t>[color=82645a]12级领取月卡奖励[-]</t>
  </si>
  <si>
    <t>[color=82645a]可以上阵更多兵团[-]</t>
  </si>
  <si>
    <t>[color=82645a]继续挑战吧[-]</t>
  </si>
  <si>
    <t>[color=82645a]可以免费招募了[-]</t>
  </si>
  <si>
    <t>[color=82645a]可以半价招募呦[-]</t>
  </si>
  <si>
    <t>[color=82645a]冒险等待着你[-]</t>
  </si>
  <si>
    <t>[color=82645a]可以放置更多卡牌[-]</t>
  </si>
  <si>
    <t>[color=82645a]今日还可开启战役[-]</t>
  </si>
  <si>
    <t>[color=82645a]首次钻石招募必送2星十字军[-]</t>
  </si>
  <si>
    <t>[color=82645a]首次钻石招募150钻必送2星十字军[-]</t>
  </si>
  <si>
    <t>[color=82645a]更多挑战在等你[-]</t>
  </si>
  <si>
    <t>[color=82645a]快来领取奖励吧[-]</t>
  </si>
  <si>
    <t>[color=82645a]天赋可以提升[-]</t>
  </si>
  <si>
    <t>[color=82645a]船坞任务已完成[-]</t>
  </si>
  <si>
    <t>[color=82645a]接受战术训练[-]</t>
  </si>
  <si>
    <t>[color=82645a]培养兵团技巧[-]</t>
  </si>
  <si>
    <t>[color=82645a]补给箭矢已到达[-]</t>
  </si>
  <si>
    <t>[color=562600]女王，这里有人在战斗，他们快不行了！[-]</t>
  </si>
  <si>
    <t>[color=562600]是帝国失散的军队吗？快，我们去帮他们攻下这里。[-]</t>
  </si>
  <si>
    <t>[color=562600]愚蠢的人类，凭你们也想与伟大的恶魔对抗？！[-]</t>
  </si>
  <si>
    <t>[color=562600]恶魔，即便战死在这里，我们也绝不会退缩！[-]</t>
  </si>
  <si>
    <t>[color=562600]哈哈！真是愚蠢！在地狱的火焰中痛苦地死去吧！[-]</t>
  </si>
  <si>
    <t>[color=562600]人类，你的意志赢得了我的尊重，让我来对付这头恶魔。复活吧，勇士们！[-]</t>
  </si>
  <si>
    <t>[color=562600]怎么可能！区区人类竟然能够打伤我？！我会记住你们，今天只是一个开始！[-]</t>
  </si>
  <si>
    <t>[color=562600]大人，这里有些族人被亡灵围攻了！我们帮他们一把说不定能把他们拉拢过来。[-]</t>
  </si>
  <si>
    <t>[color=562600]我们快去帮忙，一定不能让他们出事。[-]</t>
  </si>
  <si>
    <t>[color=562600]女王大人，这巫妖太厉害了，我们不是他的对手啊！[-]</t>
  </si>
  <si>
    <t>[color=562600]抱歉，英雄们，我们来晚了，战斗才刚刚开始。[-]</t>
  </si>
  <si>
    <t>[color=562600]吉恩，停手吧，要不是这位领主大人刚好在这里，并且阻止了你，你会毁灭这片土地的。我知道一切都是我引起的，一切都是我的错，我所犯下的罪孽穷尽我的一生也无法获得救赎。但是，你并没有错，现在回头还来得及。[-]</t>
  </si>
  <si>
    <t>[color=562600]是…达芙妮吗…这才应该是你真正的样子，我第一次见到你时候的样子。[-]</t>
  </si>
  <si>
    <t>[color=562600]对不起…那座塔里的生活让我改变了很多，让我看到了这个世界真实存在的差距，生命的差距，阶层的差距，力量的差距。我曾经一度认为力量才是最重要的，并因此迷失了自己，犯下了许多不可饶恕的错误。尽管现在，我知道，那是错的。[-]</t>
  </si>
  <si>
    <t>[color=562600]是…错的吗…或许吧[-]</t>
  </si>
  <si>
    <t>[color=562600]吉恩，清醒过来吧，不要再继续下去了！[-]</t>
  </si>
  <si>
    <t>[color=562600]我已经无法回头了，也不会回头。我现在想做的，就是尽情展现自己的一切，从接触魔法开始到现在所学到的一切！[-]</t>
  </si>
  <si>
    <t>[color=562600]达芙妮…离开这里吧，每个人都应该有自己的选择，不论是我，是你，还是和我战斗的这位领主大人！至少在这一点上，我们每个人都是相同的。[-]</t>
  </si>
  <si>
    <t>[color=562600]吉恩，你不该是这样的…为什么非要坚持这种错误的事！[-]</t>
  </si>
  <si>
    <t>[color=562600]不问未来，想我所想，做我所做，这才是我们该做的！[-]</t>
  </si>
  <si>
    <t>[color=562600]和这位领主一起，试着阻止我吧！杀了我，就是你踏上救赎之路的第一步！[-]</t>
  </si>
  <si>
    <t>[color=562600]吉恩！！！[-]</t>
  </si>
  <si>
    <t>推荐理由</t>
  </si>
  <si>
    <t>人族战法牧铁三角组合。</t>
  </si>
  <si>
    <t>通过提升移动速度，获得战斗力大幅增益。</t>
  </si>
  <si>
    <t>对受到减速效果的敌人造成额外伤害。</t>
  </si>
  <si>
    <t>提高士气，更快进入士气高涨状态。</t>
  </si>
  <si>
    <t>提高友军生命上限，防御兵团更加强力。</t>
  </si>
  <si>
    <t>对受到流血效果的敌人，水系魔法伤害加深。</t>
  </si>
  <si>
    <t>生命越低攻击越高，搭配治疗，战斗力爆表</t>
  </si>
  <si>
    <t>高爆发，高输出，火系</t>
  </si>
  <si>
    <t>攻防均衡 眩晕控制</t>
  </si>
  <si>
    <t>连击输出 群体伤害</t>
  </si>
  <si>
    <t>飞行突击 无限反击</t>
  </si>
  <si>
    <t>减伤肉盾 自身治疗</t>
  </si>
  <si>
    <t>强力治疗 鼓舞士气</t>
  </si>
  <si>
    <t>开场爆发 强力突击</t>
  </si>
  <si>
    <t>回血光环 复活友军</t>
  </si>
  <si>
    <t>厚血肉盾 制造减速流血</t>
  </si>
  <si>
    <t>群体生命强化 法术肉盾</t>
  </si>
  <si>
    <t>急速射击 连击输出</t>
  </si>
  <si>
    <t>施加护盾 制造流血</t>
  </si>
  <si>
    <t>全能肉盾 制造减速</t>
  </si>
  <si>
    <t>失明攻击 闪避套盾</t>
  </si>
  <si>
    <t>群体水伤 水系免伤光环</t>
  </si>
  <si>
    <t>反伤肉盾 免疫流血</t>
  </si>
  <si>
    <t>毒气光环 死亡自爆</t>
  </si>
  <si>
    <t>群体沉默 闪避回魔</t>
  </si>
  <si>
    <t>吸取生命 克制低血量</t>
  </si>
  <si>
    <t>召唤骷髅 强化白骨</t>
  </si>
  <si>
    <t>强力输出 击杀强化</t>
  </si>
  <si>
    <t>范围控制 伤害加深</t>
  </si>
  <si>
    <t>制造疾病 降低回血</t>
  </si>
  <si>
    <t>范围反击 暴击回血</t>
  </si>
  <si>
    <t>召唤座狼 暴击回血</t>
  </si>
  <si>
    <t>制造流血 克制低血量</t>
  </si>
  <si>
    <t>辅助肉盾 受治疗光环</t>
  </si>
  <si>
    <t>群体气伤 无限暴击</t>
  </si>
  <si>
    <t>全能远程 范围眩晕</t>
  </si>
  <si>
    <t>范围控制 击杀回血</t>
  </si>
  <si>
    <t>复活肉盾 单体眩晕</t>
  </si>
  <si>
    <t>范围火伤 制造灼烧</t>
  </si>
  <si>
    <t>强力暴击 制造流血</t>
  </si>
  <si>
    <t>闪避肉盾 闪避回血</t>
  </si>
  <si>
    <t>召唤长角恶魔 持续治疗</t>
  </si>
  <si>
    <t xml:space="preserve">反伤护盾 制造灼烧 </t>
  </si>
  <si>
    <t>终极输出 伤害光环</t>
  </si>
  <si>
    <t>魔法增幅 远程重击</t>
  </si>
  <si>
    <t>魔抗输出 穿透防御</t>
  </si>
  <si>
    <t>超强魔抗 魔法克星</t>
  </si>
  <si>
    <t>魔法核心 无视护盾</t>
  </si>
  <si>
    <t>增益祝福 强力治疗</t>
  </si>
  <si>
    <t>恐怖力量 顶级输出</t>
  </si>
  <si>
    <t>魔法战神 全屏秒杀</t>
  </si>
  <si>
    <t>攻守兼备 流血增益</t>
  </si>
  <si>
    <t>辅助破路 对地压制</t>
  </si>
  <si>
    <t>开场爆发 控制心灵</t>
  </si>
  <si>
    <t>暴力输出 石化控制</t>
  </si>
  <si>
    <t>辅助坦克 攻防一体</t>
  </si>
  <si>
    <t>强力输出 优秀续航</t>
  </si>
  <si>
    <t>魔法克星 攻防顶尖</t>
  </si>
  <si>
    <t>高输出、高生存、强控制</t>
  </si>
  <si>
    <t>沉默敌方 增加初始魔法</t>
  </si>
  <si>
    <t>魔法标记 单体高伤</t>
  </si>
  <si>
    <t>全场冰封 辅助冰墙</t>
  </si>
  <si>
    <t>提供灼烧 引爆全场</t>
  </si>
  <si>
    <t>死亡分裂 范围眩晕</t>
  </si>
  <si>
    <t>能量震爆 法力燃烧</t>
  </si>
  <si>
    <t>直线高伤 死亡重生</t>
  </si>
  <si>
    <t>攻击图鉴</t>
  </si>
  <si>
    <t>防御图鉴</t>
  </si>
  <si>
    <t>突击图鉴</t>
  </si>
  <si>
    <t>射手图鉴</t>
  </si>
  <si>
    <t>魔法图鉴</t>
  </si>
  <si>
    <t>城堡图鉴</t>
  </si>
  <si>
    <t>壁垒图鉴</t>
  </si>
  <si>
    <t>据点图鉴</t>
  </si>
  <si>
    <t>墓园图鉴</t>
  </si>
  <si>
    <t>地狱图鉴</t>
  </si>
  <si>
    <t>塔楼图鉴</t>
  </si>
  <si>
    <t>元素图鉴</t>
  </si>
  <si>
    <t>地下城图鉴</t>
  </si>
  <si>
    <t>攻击兵团</t>
  </si>
  <si>
    <t>防御兵团</t>
  </si>
  <si>
    <t>突击兵团</t>
  </si>
  <si>
    <t>射手兵团</t>
  </si>
  <si>
    <t>魔法兵团</t>
  </si>
  <si>
    <t>城堡兵团</t>
  </si>
  <si>
    <t>壁垒兵团</t>
  </si>
  <si>
    <t>据点兵团</t>
  </si>
  <si>
    <t>墓园兵团</t>
  </si>
  <si>
    <t>地狱兵团</t>
  </si>
  <si>
    <t>塔楼兵团</t>
  </si>
  <si>
    <t>元素兵团</t>
  </si>
  <si>
    <t>地下城兵团</t>
  </si>
  <si>
    <t>攻击名录</t>
  </si>
  <si>
    <t>防御名录</t>
  </si>
  <si>
    <t>突击名录</t>
  </si>
  <si>
    <t>射手名录</t>
  </si>
  <si>
    <t>魔法名录</t>
  </si>
  <si>
    <t>城堡名录</t>
  </si>
  <si>
    <t>壁垒名录</t>
  </si>
  <si>
    <t>据点名录</t>
  </si>
  <si>
    <t>墓园名录</t>
  </si>
  <si>
    <t>地狱名录</t>
  </si>
  <si>
    <t>塔楼名录</t>
  </si>
  <si>
    <t>元素名录</t>
  </si>
  <si>
    <t>谁也折不断我的长枪</t>
  </si>
  <si>
    <t>我的身前只有死去的敌人</t>
  </si>
  <si>
    <t>保家卫国，坚定不移</t>
  </si>
  <si>
    <t>让我在你的膝盖上射一箭</t>
  </si>
  <si>
    <t>今天的风儿真是喧嚣啊</t>
  </si>
  <si>
    <t>将敌人消灭在前进的路上</t>
  </si>
  <si>
    <t>没人能从我的眼皮下逃走</t>
  </si>
  <si>
    <t>你想试试我的利爪么？</t>
  </si>
  <si>
    <t>你永远都追不上我</t>
  </si>
  <si>
    <t>这只不过是热身而已</t>
  </si>
  <si>
    <t>到我这儿来，兄弟们</t>
  </si>
  <si>
    <t>狂妄之徒，剑盾难容</t>
  </si>
  <si>
    <t>圣洁的光辉不容玷污</t>
  </si>
  <si>
    <t>安静！否则就永远沉默</t>
  </si>
  <si>
    <t>沐浴在圣光之下</t>
  </si>
  <si>
    <t>冲锋向前，永不退缩！</t>
  </si>
  <si>
    <t>谁也不能阻止我们前进</t>
  </si>
  <si>
    <t>正义，宽容，谦卑，诚实</t>
  </si>
  <si>
    <t>复活吧，我的勇士</t>
  </si>
  <si>
    <t>光明之力，净化万物！</t>
  </si>
  <si>
    <t>净化这群异教徒！</t>
  </si>
  <si>
    <t>在我的铁蹄下颤抖吧！</t>
  </si>
  <si>
    <t>让鲜血流淌在大地之上</t>
  </si>
  <si>
    <t>你的死亡让我热血沸腾</t>
  </si>
  <si>
    <t>山川的力量，不可撼动</t>
  </si>
  <si>
    <t>个子矮，力量大</t>
  </si>
  <si>
    <t>我给你的脑袋加个BUFF</t>
  </si>
  <si>
    <t>请爱护森林的花草树木</t>
  </si>
  <si>
    <t>精灵的弓箭例无虚发</t>
  </si>
  <si>
    <t>杀戮也是一种优雅的艺术</t>
  </si>
  <si>
    <t>何时才能飞到天空之上？</t>
  </si>
  <si>
    <t>走开！你这肮脏的蠢货！</t>
  </si>
  <si>
    <t>森林的日出永远如此美丽</t>
  </si>
  <si>
    <t>自然，生长，枯萎，凋零</t>
  </si>
  <si>
    <t>你们，别想跑出我的藤蔓</t>
  </si>
  <si>
    <t>姜还是老的辣</t>
  </si>
  <si>
    <t>用我的尖角洗涤你的罪恶</t>
  </si>
  <si>
    <t>别用你的脏手碰我</t>
  </si>
  <si>
    <t>我讨厌灰尘弄脏我的鬃毛</t>
  </si>
  <si>
    <t>你是在和一条龙谈条件么</t>
  </si>
  <si>
    <t>凡人，感受巨龙的力量吧</t>
  </si>
  <si>
    <t>灾难，死亡，毁灭，破坏</t>
  </si>
  <si>
    <t>不要杀死可怜的大耳怪</t>
  </si>
  <si>
    <t>看啊，新鲜的肉！</t>
  </si>
  <si>
    <t>你们这些悲惨的家伙</t>
  </si>
  <si>
    <t>兽人和巨狼是天生的勇士</t>
  </si>
  <si>
    <t>在狼爪下哀嚎吧</t>
  </si>
  <si>
    <t>杀光他们！</t>
  </si>
  <si>
    <t>哈哈哈，我喜欢战斗</t>
  </si>
  <si>
    <t>半兽人无所畏惧！</t>
  </si>
  <si>
    <t>你们是给我送吃的么</t>
  </si>
  <si>
    <t>食人魔从不吵架…闭嘴蠢货</t>
  </si>
  <si>
    <t>你们是想逃跑么</t>
  </si>
  <si>
    <t>看我把你们全部砸扁</t>
  </si>
  <si>
    <t>啾~~~啾~~~啾~~~~</t>
  </si>
  <si>
    <t>天空之上，遍布雷霆闪电</t>
  </si>
  <si>
    <t>在闪电之下灰飞烟灭吧</t>
  </si>
  <si>
    <t>你们弱得跟蚂蚁一样</t>
  </si>
  <si>
    <t>你以为我是瞎子么？</t>
  </si>
  <si>
    <t>你猜我能把石头丢多远</t>
  </si>
  <si>
    <t>我要，向巨龙挑战</t>
  </si>
  <si>
    <t>我守护着这片大地</t>
  </si>
  <si>
    <t>我疯起来自己都会害怕</t>
  </si>
  <si>
    <t>小贴士:</t>
  </si>
  <si>
    <t>每日首次祭坛招募半价哦</t>
  </si>
  <si>
    <t>培养的兵团越多，战役中胜利越轻松</t>
  </si>
  <si>
    <t>玩家等级决定兵团的最高等级</t>
  </si>
  <si>
    <t>主线副本&amp;地下城副本通关1星也可以扫荡哦</t>
  </si>
  <si>
    <t>如果正前方没有敌人，突击兵团优先攻击敌方后排</t>
  </si>
  <si>
    <t>攻城战中，只有打破城墙，兵团才能攻击守军</t>
  </si>
  <si>
    <t>祭坛钻石招募每48小时可以免费招募一次</t>
  </si>
  <si>
    <t>剧情副本支线奖励很丰厚哦</t>
  </si>
  <si>
    <t>矮人宝屋中法术效果十分强力</t>
  </si>
  <si>
    <t>远程兵团在阴森墓穴中可以发挥更大作用</t>
  </si>
  <si>
    <t>竞技场历史最高战绩奖励海量钻石</t>
  </si>
  <si>
    <t>月卡每日可领取100钻石，十倍收益</t>
  </si>
  <si>
    <t>特权升级后，英雄专精每日可免费刷新</t>
  </si>
  <si>
    <t>神秘商店随机出现打折商品，机不可失</t>
  </si>
  <si>
    <t>兵团卡牌越多，图鉴加成属性越高</t>
  </si>
  <si>
    <t>龙之国三只boss龙分别在不同时间开放，战斗方式各不相同</t>
  </si>
  <si>
    <t>地下城副本产出稀有兵团碎片和装备进阶核心材料</t>
  </si>
  <si>
    <t>魔法兵团与射手兵团相比，攻击更高，但攻速略低</t>
  </si>
  <si>
    <t>冠军生物的单体战斗力十分强大，技能逆天</t>
  </si>
  <si>
    <t>英雄的专精通常是阵容搭配的关键点</t>
  </si>
  <si>
    <t>你不知道吧：大恶魔不会走路</t>
  </si>
  <si>
    <t>[color=F9DBA6,outlinecolor=3c1e0aff]领主[-][color=0FD8CF,outlinecolor=3c1e0aff]{$name}[-][color=F9DBA6,outlinecolor=3c1e0aff]受天堂眷顾，成功招募出[-][color=409B05,outlinecolor=3c1e0aff]3[-][color=F9DBA6,outlinecolor=3c1e0aff]星兵团[-][color=B858EC,outlinecolor=3c1e0aff]大天使[-][color=F9DBA6,outlinecolor=3c1e0aff]。[-]</t>
  </si>
  <si>
    <t>[color=F9DBA6,outlinecolor=3c1e0aff]领主[-][color=0FD8CF,outlinecolor=3c1e0aff]{$name}[-][color=F9DBA6,outlinecolor=3c1e0aff]受圣光青睐，在限时招募中获得[-][color=B858EC,outlinecolor=3c1e0aff]大天使碎片*80[-][color=F9DBA6,outlinecolor=3c1e0aff]。[-]</t>
  </si>
  <si>
    <t>[color=F9DBA6,outlinecolor=3c1e0aff]领主[-][color=0FD8CF,outlinecolor=3c1e0aff]{$name}[-][color=F9DBA6,outlinecolor=3c1e0aff]受奥术眷顾，成功招募出[-][color=409B05,outlinecolor=3c1e0aff]3[-][color=F9DBA6,outlinecolor=3c1e0aff]星兵团[-][color=B858EC,outlinecolor=3c1e0aff]娜迦蛇妖[-][color=F9DBA6,outlinecolor=3c1e0aff]。[-]</t>
  </si>
  <si>
    <t>[color=F9DBA6,outlinecolor=3c1e0aff]领主[-][color=0FD8CF,outlinecolor=3c1e0aff]{$name}[-][color=F9DBA6,outlinecolor=3c1e0aff]获得魔法亲和，在限时招募中获得[-][color=B858EC,outlinecolor=3c1e0aff]娜迦蛇妖碎片*80[-][color=F9DBA6,outlinecolor=3c1e0aff]。[-]</t>
  </si>
  <si>
    <t>[color=F9DBA6,outlinecolor=3c1e0aff]领主[-][color=0FD8CF,outlinecolor=3c1e0aff]{$name}[-][color=F9DBA6,outlinecolor=3c1e0aff]受图腾眷顾，成功招募出[-][color=409B05,outlinecolor=3c1e0aff]3[-][color=F9DBA6,outlinecolor=3c1e0aff]星兵团[-][color=B858EC,outlinecolor=3c1e0aff]比蒙[-][color=F9DBA6,outlinecolor=3c1e0aff]。[-]</t>
  </si>
  <si>
    <t>[color=F9DBA6,outlinecolor=3c1e0aff]领主[-][color=0FD8CF,outlinecolor=3c1e0aff]{$name}[-][color=F9DBA6,outlinecolor=3c1e0aff]获得先祖青睐，在限时招募中获得[-][color=B858EC,outlinecolor=3c1e0aff]比蒙碎片*80[-][color=F9DBA6,outlinecolor=3c1e0aff]。[-]</t>
  </si>
  <si>
    <t>[color=F9DBA6,outlinecolor=3c1e0aff]领主[-][color=0FD8CF,outlinecolor=3c1e0aff]{$name}[-][color=F9DBA6,outlinecolor=3c1e0aff]受黑暗眷顾，成功招募出[-][color=409B05,outlinecolor=3c1e0aff]3[-][color=F9DBA6,outlinecolor=3c1e0aff]星兵团[-][color=B858EC,outlinecolor=3c1e0aff]骨龙[-][color=F9DBA6,outlinecolor=3c1e0aff]。[-]</t>
  </si>
  <si>
    <t>[color=F9DBA6,outlinecolor=3c1e0aff]领主[-][color=0FD8CF,outlinecolor=3c1e0aff]{$name}[-][color=F9DBA6,outlinecolor=3c1e0aff]获得黑暗青睐，在限时招募中获得[-][color=B858EC,outlinecolor=3c1e0aff]骨龙碎片*80[-][color=F9DBA6,outlinecolor=3c1e0aff]。[-]</t>
  </si>
  <si>
    <t>[color=F9DBA6,outlinecolor=3c1e0aff,outlinesize=1]恭喜领主[-][color=0FD8CF,outlinecolor=3c1e0aff,outlinesize=1]$name[-][color=F9DBA6,outlinecolor=3c1e0aff,outlinesize=1]成功签订元素契约，获得[-][color=1ca216,fontsize=20,outlinecolor=3c1e0aff,outlinesize=1]3[-][color=F9DBA6,outlinecolor=3c1e0aff,outlinesize=1]星兵团[-][color=B858EC,outlinecolor=3c1e0aff,outlinesize=1]$team[-][color=F9DBA6,outlinecolor=3c1e0aff,outlinesize=1]。[-]</t>
  </si>
  <si>
    <t>[color=F9DBA6,outlinecolor=3c1e0aff,outlinesize=1]恭喜领主[-][color=0FD8CF,outlinecolor=3c1e0aff,outlinesize=1]$name[-][color=F9DBA6,outlinecolor=3c1e0aff,outlinesize=1]以[color=0FD8CF,outlinecolor=3c1e0aff,outlinesize=1]$price[-][color=F9DBA6,outlinecolor=3c1e0aff,outlinesize=1]钻的价格秒杀[-][color=ffe430,outlinecolor=3c1e0aff,outlinesize=1]$gift*$num[-]</t>
  </si>
  <si>
    <t>[color=F9EEB0]{$c}[-]</t>
  </si>
  <si>
    <t>48小时免费一次</t>
  </si>
  <si>
    <t>[color=F9DBA6,outlinecolor=3c1e0aff]领主[-][color=0FD8CF,outlinecolor=3c1e0aff]$name[-][color=F9DBA6,outlinecolor=3c1e0aff]经过不懈的努力，[-][color=B858EC,outlinecolor=3c1e0aff]$awakingName[-][color=F9DBA6,outlinecolor=3c1e0aff]觉醒成功。[-]</t>
  </si>
  <si>
    <t>[color=FFFFFF,fontsize=20,outlinecolor=3c1e0aff]制造[-][color=F0F000,fontsize=20,outlinecolor=3c1e0aff]「减速」[-][color=FFFFFF,fontsize=20,outlinecolor=3c1e0aff]的兵团:[-]</t>
  </si>
  <si>
    <t>[color=FFFFFF,fontsize=20,outlinecolor=3c1e0aff]制造[-][color=F0F000,fontsize=20,outlinecolor=3c1e0aff]「灼烧」[-][color=FFFFFF,fontsize=20,outlinecolor=3c1e0aff]的兵团:[-]</t>
  </si>
  <si>
    <t>[color=FFFFFF,fontsize=20,outlinecolor=3c1e0aff]制造[-][color=F0F000,fontsize=20,outlinecolor=3c1e0aff]「流血」[-][color=FFFFFF,fontsize=20,outlinecolor=3c1e0aff]的兵团:[-]</t>
  </si>
  <si>
    <t>[color=FFFFFF,fontsize=20,outlinecolor=3c1e0aff]制造[-][color=F0F000,fontsize=20,outlinecolor=3c1e0aff]「士气高涨」[-][color=FFFFFF,fontsize=20,outlinecolor=3c1e0aff]的兵团:[-]</t>
  </si>
  <si>
    <t>[color=FFFFFF,fontsize=20,outlinecolor=3c1e0aff]制造[-][color=F0F000,fontsize=20,outlinecolor=3c1e0aff]「士气低落」[-][color=FFFFFF,fontsize=20,outlinecolor=3c1e0aff]的兵团:[-]</t>
  </si>
  <si>
    <t>[color=FFFFFF,fontsize=20,outlinecolor=3c1e0aff]制造[-][color=F0F000,fontsize=20,outlinecolor=3c1e0aff]「眩晕」[-][color=FFFFFF,fontsize=20,outlinecolor=3c1e0aff]的兵团:[-]</t>
  </si>
  <si>
    <t>[color=FFFFFF,fontsize=20,outlinecolor=3c1e0aff]制造[-][color=F0F000,fontsize=20,outlinecolor=3c1e0aff]「静电」[-][color=FFFFFF,fontsize=20,outlinecolor=3c1e0aff]的兵团:[-]</t>
  </si>
  <si>
    <t>[color=FFFFFF,fontsize=20,outlinecolor=3c1e0aff]制造[-][color=F0F000,fontsize=20,outlinecolor=3c1e0aff]「疾病」[-][color=FFFFFF,fontsize=20,outlinecolor=3c1e0aff]的兵团:[-]</t>
  </si>
  <si>
    <t>[color=FFFFFF,fontsize=20,outlinecolor=3c1e0aff]制造[-][color=F0F000,fontsize=20,outlinecolor=3c1e0aff]「石化」[-][color=FFFFFF,fontsize=20,outlinecolor=3c1e0aff]的兵团:[-]</t>
  </si>
  <si>
    <t>[color=F0F000,fontsize=20,outlinecolor=3c1e0aff]「减速」[-][color=FFFFFF,fontsize=20,outlinecolor=3c1e0aff]:降低兵团移动速度[-]</t>
  </si>
  <si>
    <t>[color=F0F000,fontsize=20,outlinecolor=3c1e0aff]「灼烧」[-][color=FFFFFF,fontsize=20,outlinecolor=3c1e0aff]:对兵团造成持续火系伤害[-]</t>
  </si>
  <si>
    <t>[color=F0F000,fontsize=20,outlinecolor=3c1e0aff]「流血」[-][color=FFFFFF,fontsize=20,outlinecolor=3c1e0aff]:对兵团造成持续伤害[-]</t>
  </si>
  <si>
    <t>[color=F0F000,fontsize=20,outlinecolor=3c1e0aff]「士气高涨」[-][color=FFFFFF,fontsize=20,outlinecolor=3c1e0aff]:提高兵团攻击速度50%[-]</t>
  </si>
  <si>
    <t>[color=F0F000,fontsize=20,outlinecolor=3c1e0aff]「士气低落」[-][color=FFFFFF,fontsize=20,outlinecolor=3c1e0aff]:降低兵团攻击速度33%[-]</t>
  </si>
  <si>
    <t>[color=F0F000,fontsize=20,outlinecolor=3c1e0aff]「眩晕」[-][color=FFFFFF,fontsize=20,outlinecolor=3c1e0aff]:无法攻击、移动及释放技能[-]</t>
  </si>
  <si>
    <t>[color=F0F000,fontsize=20,outlinecolor=3c1e0aff]「沉默」[-][color=FFFFFF,fontsize=20,outlinecolor=3c1e0aff]:无法释放技能[-]</t>
  </si>
  <si>
    <t>[color=F0F000,fontsize=20,outlinecolor=3c1e0aff]「静电」[-][color=FFFFFF,fontsize=20,outlinecolor=3c1e0aff]:降低英雄法术免伤20%[-]</t>
  </si>
  <si>
    <t>[color=F0F000,fontsize=20,outlinecolor=3c1e0aff]「护盾」[-][color=FFFFFF,fontsize=20,outlinecolor=3c1e0aff]:吸收受到的伤害[-]</t>
  </si>
  <si>
    <t>[color=F0F000,fontsize=20,outlinecolor=3c1e0aff]「冰封」[-][color=FFFFFF,fontsize=20,outlinecolor=3c1e0aff]:无法攻击、移动及释放技能[-]</t>
  </si>
  <si>
    <t>[color=F0F000,fontsize=20,outlinecolor=3c1e0aff]「疾病」[-][color=FFFFFF,fontsize=20,outlinecolor=3c1e0aff]:受治疗效果降低50%[-]</t>
  </si>
  <si>
    <t>[color=F0F000,fontsize=20,outlinecolor=3c1e0aff]「石化」[-][color=FFFFFF,fontsize=20,outlinecolor=3c1e0aff]:兵团免伤降低20%，无法移动，攻击和施放技能。[-]</t>
  </si>
  <si>
    <t>天青长枪</t>
  </si>
  <si>
    <t>战争头盔</t>
  </si>
  <si>
    <t>帝国重盾</t>
  </si>
  <si>
    <t>龙鳞护肩</t>
  </si>
  <si>
    <t>十字轻弩</t>
  </si>
  <si>
    <t>破甲弩箭</t>
  </si>
  <si>
    <t>龙鳞护手</t>
  </si>
  <si>
    <t>黑晶利爪</t>
  </si>
  <si>
    <t>迅疾头甲</t>
  </si>
  <si>
    <t>迅疾鹰喙</t>
  </si>
  <si>
    <t>迅疾护甲</t>
  </si>
  <si>
    <t>誓约之剑</t>
  </si>
  <si>
    <t>耀金头盔</t>
  </si>
  <si>
    <t>血手棱盾</t>
  </si>
  <si>
    <t>守卫肩甲</t>
  </si>
  <si>
    <t>神圣法球</t>
  </si>
  <si>
    <t>清修法帽</t>
  </si>
  <si>
    <t>祭祀印记</t>
  </si>
  <si>
    <t>苦修轻甲</t>
  </si>
  <si>
    <t>勇者骑枪</t>
  </si>
  <si>
    <t>捍卫面甲</t>
  </si>
  <si>
    <t>守护盾牌</t>
  </si>
  <si>
    <t>无惧肩甲</t>
  </si>
  <si>
    <t>万军之剑</t>
  </si>
  <si>
    <t>光明战甲</t>
  </si>
  <si>
    <t>光明护手</t>
  </si>
  <si>
    <t>光明护肩</t>
  </si>
  <si>
    <t>狂野战斧</t>
  </si>
  <si>
    <t>狂野头盔</t>
  </si>
  <si>
    <t>狂野护手</t>
  </si>
  <si>
    <t>狂野肩甲</t>
  </si>
  <si>
    <t>风暴之锤</t>
  </si>
  <si>
    <t>维京角盔</t>
  </si>
  <si>
    <t>炉火护手</t>
  </si>
  <si>
    <t>炉火肩甲</t>
  </si>
  <si>
    <t>翡翠长弓</t>
  </si>
  <si>
    <t>翠叶发带</t>
  </si>
  <si>
    <t>翡翠利箭</t>
  </si>
  <si>
    <t>翠叶短袍</t>
  </si>
  <si>
    <t>蔷薇之刺</t>
  </si>
  <si>
    <t>圣洁发带</t>
  </si>
  <si>
    <t>蔷薇护手</t>
  </si>
  <si>
    <t>闪耀金甲</t>
  </si>
  <si>
    <t>生机枝干</t>
  </si>
  <si>
    <t>繁茂头冠</t>
  </si>
  <si>
    <t>常青印记</t>
  </si>
  <si>
    <t>藤蔓护甲</t>
  </si>
  <si>
    <t>水晶长角</t>
  </si>
  <si>
    <t>迷梦发带</t>
  </si>
  <si>
    <t>水晶之蹄</t>
  </si>
  <si>
    <t>迷蒙之鬃</t>
  </si>
  <si>
    <t>剧毒尖角</t>
  </si>
  <si>
    <t>碧绿鳞甲</t>
  </si>
  <si>
    <t>腐蚀利爪</t>
  </si>
  <si>
    <t>剧毒龙血</t>
  </si>
  <si>
    <t>冥河弯刀</t>
  </si>
  <si>
    <t>骨质盔甲</t>
  </si>
  <si>
    <t>黑铁圆盾</t>
  </si>
  <si>
    <t>死者护肩</t>
  </si>
  <si>
    <t>染血柴刀</t>
  </si>
  <si>
    <t>骨质项圈</t>
  </si>
  <si>
    <t>精铁护腕</t>
  </si>
  <si>
    <t>腐蚀短裤</t>
  </si>
  <si>
    <t>鬼魅利爪</t>
  </si>
  <si>
    <t>安魂轻甲</t>
  </si>
  <si>
    <t>鬼魅魔瞳</t>
  </si>
  <si>
    <t>安魂长裙</t>
  </si>
  <si>
    <t>嗜血腰带</t>
  </si>
  <si>
    <t>嗜血轻甲</t>
  </si>
  <si>
    <t>先祖肩甲</t>
  </si>
  <si>
    <t>血领斗篷</t>
  </si>
  <si>
    <t>死亡权杖</t>
  </si>
  <si>
    <t>冥界金冠</t>
  </si>
  <si>
    <t>亡者腰带</t>
  </si>
  <si>
    <t>冥界轻甲</t>
  </si>
  <si>
    <t>诅咒之剑</t>
  </si>
  <si>
    <t>死亡面甲</t>
  </si>
  <si>
    <t>梦魇护腕</t>
  </si>
  <si>
    <t>梦魇肩甲</t>
  </si>
  <si>
    <t>坚硬头骨</t>
  </si>
  <si>
    <t>穿心骨刺</t>
  </si>
  <si>
    <t>穿心利爪</t>
  </si>
  <si>
    <t>魔龙之心</t>
  </si>
  <si>
    <t>不朽之触</t>
  </si>
  <si>
    <t>远古绷带</t>
  </si>
  <si>
    <t>逝者之瞳</t>
  </si>
  <si>
    <t>死亡气息</t>
  </si>
  <si>
    <t>狂暴大棒</t>
  </si>
  <si>
    <t>兽皮腰带</t>
  </si>
  <si>
    <t>兽骨项链</t>
  </si>
  <si>
    <t>兽皮护肩</t>
  </si>
  <si>
    <t>锋刃马刀</t>
  </si>
  <si>
    <t>巨力腰带</t>
  </si>
  <si>
    <t>恐狼护腕</t>
  </si>
  <si>
    <t>狼语肩甲</t>
  </si>
  <si>
    <t>回旋短斧</t>
  </si>
  <si>
    <t>紧缚腰带</t>
  </si>
  <si>
    <t>钢铁护肩</t>
  </si>
  <si>
    <t>嗜血肩甲</t>
  </si>
  <si>
    <t>羊头法杖</t>
  </si>
  <si>
    <t>祭祀腰带</t>
  </si>
  <si>
    <t>巫毒青蛙</t>
  </si>
  <si>
    <t>祭祀护肩</t>
  </si>
  <si>
    <t>雷鸣尖喙</t>
  </si>
  <si>
    <t>迅雷羽翼</t>
  </si>
  <si>
    <t>雷光利爪</t>
  </si>
  <si>
    <t>织电护甲</t>
  </si>
  <si>
    <t>金刚巨石</t>
  </si>
  <si>
    <t>永固镣铐</t>
  </si>
  <si>
    <t>尖刺护腕</t>
  </si>
  <si>
    <t>兽皮短裤</t>
  </si>
  <si>
    <t>凶猛利爪</t>
  </si>
  <si>
    <t>坚铁硬皮</t>
  </si>
  <si>
    <t>凶猛獠牙</t>
  </si>
  <si>
    <t>邪恶利爪</t>
  </si>
  <si>
    <t>邪恶臂刺</t>
  </si>
  <si>
    <t>邪恶羽翼</t>
  </si>
  <si>
    <t>邪恶轻甲</t>
  </si>
  <si>
    <t>灼热法球</t>
  </si>
  <si>
    <t>少女尖角</t>
  </si>
  <si>
    <t>烈焰长尾</t>
  </si>
  <si>
    <t>灼烧护腕</t>
  </si>
  <si>
    <t>灼热利齿</t>
  </si>
  <si>
    <t>地狱铁甲</t>
  </si>
  <si>
    <t>灼热利爪</t>
  </si>
  <si>
    <t>燃烧之鬃</t>
  </si>
  <si>
    <t>炙热尖角</t>
  </si>
  <si>
    <t>精钢项圈</t>
  </si>
  <si>
    <t>炙热利爪</t>
  </si>
  <si>
    <t>精钢护手</t>
  </si>
  <si>
    <t>女王长鞭</t>
  </si>
  <si>
    <t>魅惑轻甲</t>
  </si>
  <si>
    <t>魅惑尖角</t>
  </si>
  <si>
    <t>魅惑肩甲</t>
  </si>
  <si>
    <t>烈火法球</t>
  </si>
  <si>
    <t>燃烧轻甲</t>
  </si>
  <si>
    <t>烈火护臂</t>
  </si>
  <si>
    <t>燃烧肩甲</t>
  </si>
  <si>
    <t>死神镰刀</t>
  </si>
  <si>
    <t>死神印记</t>
  </si>
  <si>
    <t>熔岩臂甲</t>
  </si>
  <si>
    <t>熔岩护肩</t>
  </si>
  <si>
    <t>烈焰之喙</t>
  </si>
  <si>
    <t>重生印记</t>
  </si>
  <si>
    <t>烈焰利爪</t>
  </si>
  <si>
    <t>七彩羽翼</t>
  </si>
  <si>
    <t>夜光链锤</t>
  </si>
  <si>
    <t>法力兜帽</t>
  </si>
  <si>
    <t>魔力手套</t>
  </si>
  <si>
    <t>防风斗篷</t>
  </si>
  <si>
    <t>结晶弯角</t>
  </si>
  <si>
    <t>晶化魔翼</t>
  </si>
  <si>
    <t>岩石尖爪</t>
  </si>
  <si>
    <t>魔法尾巴</t>
  </si>
  <si>
    <t>钢铁拳套</t>
  </si>
  <si>
    <t>尖刺肩甲</t>
  </si>
  <si>
    <t>魔力核心</t>
  </si>
  <si>
    <t>硬钢胸甲</t>
  </si>
  <si>
    <t>秘法长杖</t>
  </si>
  <si>
    <t>水晶法冠</t>
  </si>
  <si>
    <t>聚魔力球</t>
  </si>
  <si>
    <t>大法长袍</t>
  </si>
  <si>
    <t>神秘金灯</t>
  </si>
  <si>
    <t>怪奇晶饰</t>
  </si>
  <si>
    <t>赤铜护腕</t>
  </si>
  <si>
    <t>魔力护甲</t>
  </si>
  <si>
    <t>诡谲之刃</t>
  </si>
  <si>
    <t>海浪护肩</t>
  </si>
  <si>
    <t>蛇神头饰</t>
  </si>
  <si>
    <t>柔刚腰甲</t>
  </si>
  <si>
    <t>雷霆霹雳</t>
  </si>
  <si>
    <t>纯金肩甲</t>
  </si>
  <si>
    <t>雷云头盔</t>
  </si>
  <si>
    <t>闪电胸甲</t>
  </si>
  <si>
    <t>开膛骨矛</t>
  </si>
  <si>
    <t>寄主之颅</t>
  </si>
  <si>
    <t>破脊骨刺</t>
  </si>
  <si>
    <t>强酸之血</t>
  </si>
  <si>
    <t>刺心匕首</t>
  </si>
  <si>
    <t>神秘护甲</t>
  </si>
  <si>
    <t>夺命利爪</t>
  </si>
  <si>
    <t>女妖护肩</t>
  </si>
  <si>
    <t>亵渎之眼</t>
  </si>
  <si>
    <t>死亡之瞳</t>
  </si>
  <si>
    <t>邪恶獠牙</t>
  </si>
  <si>
    <t>深渊触须</t>
  </si>
  <si>
    <t>狙命长弓</t>
  </si>
  <si>
    <t>蜿蜒蛇发</t>
  </si>
  <si>
    <t>女王之冠</t>
  </si>
  <si>
    <t>深渊战甲</t>
  </si>
  <si>
    <t>蛮牛战斧</t>
  </si>
  <si>
    <t>蛮牛护肩</t>
  </si>
  <si>
    <t>蛮牛护腕</t>
  </si>
  <si>
    <t>蛮牛腰带</t>
  </si>
  <si>
    <t>深渊利爪</t>
  </si>
  <si>
    <t>致命毒牙</t>
  </si>
  <si>
    <t>剧毒之尾</t>
  </si>
  <si>
    <t>蝎狮之翼</t>
  </si>
  <si>
    <t>魔龙利爪</t>
  </si>
  <si>
    <t>灭世烈焰</t>
  </si>
  <si>
    <t>遮天之翼</t>
  </si>
  <si>
    <t>不破鳞甲</t>
  </si>
  <si>
    <t>芬芳花环</t>
  </si>
  <si>
    <t>星月长裙</t>
  </si>
  <si>
    <t>磷翼蝶翅</t>
  </si>
  <si>
    <t>翠绿臂环</t>
  </si>
  <si>
    <t>闪烁雷球</t>
  </si>
  <si>
    <t>雷霆核心</t>
  </si>
  <si>
    <t>魔力之爪</t>
  </si>
  <si>
    <t>闪电邪眼</t>
  </si>
  <si>
    <t>极寒冰晶</t>
  </si>
  <si>
    <t>流波头饰</t>
  </si>
  <si>
    <t>海洋印记</t>
  </si>
  <si>
    <t>人鱼之衣</t>
  </si>
  <si>
    <t>幽火核心</t>
  </si>
  <si>
    <t>蒸腾护盾</t>
  </si>
  <si>
    <t>魅蓝邪眼</t>
  </si>
  <si>
    <t>烨蓝利爪</t>
  </si>
  <si>
    <t>融石核心</t>
  </si>
  <si>
    <t>爆裂岩浆</t>
  </si>
  <si>
    <t>黑曜巨石</t>
  </si>
  <si>
    <t>岩石头冠</t>
  </si>
  <si>
    <t>极星之核</t>
  </si>
  <si>
    <t>苍穹之星</t>
  </si>
  <si>
    <t>星灵之冠</t>
  </si>
  <si>
    <t>神力护肩</t>
  </si>
  <si>
    <t>[color=FFFFFF,fontsize=35,outlinecolor=3c1e0aff]下一次捐献[-][color=FA921A,fontsize=35,outline=3c1e0aff]双倍奖励[-]</t>
  </si>
  <si>
    <t>基础科技</t>
  </si>
  <si>
    <t>捐献暴击</t>
  </si>
  <si>
    <t>联盟人数</t>
  </si>
  <si>
    <t>捐献次数</t>
  </si>
  <si>
    <t>许愿冷却</t>
  </si>
  <si>
    <t>捐赠次数</t>
  </si>
  <si>
    <t>许愿时间</t>
  </si>
  <si>
    <t>黄金红包</t>
  </si>
  <si>
    <t>钻石红包</t>
  </si>
  <si>
    <t>宝物红包</t>
  </si>
  <si>
    <t>犒赏次数</t>
  </si>
  <si>
    <t>箭矢数量</t>
  </si>
  <si>
    <t>箭矢伤害</t>
  </si>
  <si>
    <t>大招加强</t>
  </si>
  <si>
    <t>派遣奖励</t>
  </si>
  <si>
    <t>雇佣奖励</t>
  </si>
  <si>
    <t>雇佣次数</t>
  </si>
  <si>
    <t>升级增加联盟人数上限、捐献次数、捐献暴击率</t>
  </si>
  <si>
    <t>升级降低请求许愿冷却时间，增加许愿次数、许愿持续时间</t>
  </si>
  <si>
    <t>升级增加黄金红包的发放总额与数量</t>
  </si>
  <si>
    <t>升级增加钻石红包的发放总额与数量</t>
  </si>
  <si>
    <t>升级增加宝物红包的发放总额与数量</t>
  </si>
  <si>
    <t>升级增加每日发放犒赏的次数</t>
  </si>
  <si>
    <t>升级增加每次获得的箭矢数量</t>
  </si>
  <si>
    <t>升级增加箭矢的伤害</t>
  </si>
  <si>
    <t>升级增加大招的持续时间</t>
  </si>
  <si>
    <t>升级增加派遣时长奖励</t>
  </si>
  <si>
    <t>升级增加被雇佣奖励</t>
  </si>
  <si>
    <t>升级增加被雇佣奖励次数</t>
  </si>
  <si>
    <t>升级增加联盟红包总额与领取份数，犒赏次数以及抢夺次数</t>
  </si>
  <si>
    <t>升级增加箭矢数量，箭矢伤害，大招持续时间</t>
  </si>
  <si>
    <t>升级增加派遣时长奖励，被雇佣奖励，被雇佣奖励次数上限</t>
  </si>
  <si>
    <t>[color=3c2a1e,fontsize=24]下一次捐献暴击概率提高至[-][color=1ca216,fontsize=24]{$level*2}%[-]</t>
  </si>
  <si>
    <t>[color=3c2a1e,fontsize=24]联盟人数上限提高至[-][color=1ca216,fontsize=24]{$level+30}[-]</t>
  </si>
  <si>
    <t>[color=3c2a1e,fontsize=24]每日可捐献次数提高至[-][color=1ca216,fontsize=24]{$level+5}[-]</t>
  </si>
  <si>
    <t>[color=3c2a1e,fontsize=24]许愿冷却时间降低至[-][color=1ca216,fontsize=24]{12-$level*2}[-][color=3c2a1e,fontsize=24]小时[-]</t>
  </si>
  <si>
    <t>[color=3c2a1e,fontsize=24]联盟许愿每日捐赠次数提高至[-][color=1ca216,fontsize=24]{$level+3}[-][color=3c2a1e,fontsize=24]次[-]</t>
  </si>
  <si>
    <t>[color=3c2a1e,fontsize=24]许愿持续时间提高至[-][color=1ca216,fontsize=24]{$level*2+12}[-][color=3c2a1e,fontsize=24]小时[-]</t>
  </si>
  <si>
    <t>[color=3c2a1e,fontsize=24]黄金红包提升至[-][color=1ca216,fontsize=24]{($level*500000+500000)}[-][color=3c2a1e,fontsize=24]，领取人数提升至[-][color=1ca216,fontsize=24]{$level*2+10}[-]</t>
  </si>
  <si>
    <t>[color=3c2a1e,fontsize=24]钻石红包提升至[-][color=1ca216,fontsize=24]{($level*100+100)}[-][color=3c2a1e,fontsize=24]，领取人数提升至[-][color=1ca216,fontsize=24]{$level*2+10}[-]</t>
  </si>
  <si>
    <t>[color=3c2a1e,fontsize=24]宝物红包提升至[-][color=1ca216,fontsize=24]{$level*50+50}[-][color=3c2a1e,fontsize=24]，领取人数提升至[-][color=1ca216,fontsize=24]{$level*2+10}[-]</t>
  </si>
  <si>
    <t>[color=3c2a1e,fontsize=24]每日犒赏次数提升至[-][color=1ca216,fontsize=24]{$level*1+1}[-][color=3c2a1e,fontsize=24]，抢夺次数提升至[-][color=1ca216,fontsize=24]{$level*1+7}[-]</t>
  </si>
  <si>
    <t>[color=3c2a1e,fontsize=24]每次获得箭矢数量提升至[-][color=1ca216,fontsize=24]{$level*5+40}[-]</t>
  </si>
  <si>
    <t>[color=3c2a1e,fontsize=24]箭矢伤害提升[-][color=1ca216,fontsize=24]{$level*1*10}%[-]</t>
  </si>
  <si>
    <t>[color=3c2a1e,fontsize=24]大招持续时间提升至[-][color=1ca216,fontsize=24]{$level+10}[-][color=3c2a1e,fontsize=24]秒[-]</t>
  </si>
  <si>
    <t>[color=3c2a1e,fontsize=24]派遣时长奖励提升[-][color=1ca216,fontsize=24]{$level*10}%[-]</t>
  </si>
  <si>
    <t>[color=3c2a1e,fontsize=24]被雇佣奖励提升[-][color=1ca216,fontsize=24]{$level*10}%[-]</t>
  </si>
  <si>
    <t>[color=3c2a1e,fontsize=24]被雇佣奖励次数上限提升[-][color=1ca216,fontsize=24]{$level}[-][color=3c2a1e,fontsize=24]次[-]</t>
  </si>
  <si>
    <t>[color=8a5c1d,fontsize=18](Lv.{$level}　提高至[-][color=1ca216,fontsize=18]{$level*2}%[-][color=8a5c1d,fontsize=18])[-]</t>
  </si>
  <si>
    <t>[color=8a5c1d,fontsize=18](Lv.{$level}　提高至[-][color=1ca216,fontsize=18]{$level+30}[-][color=8a5c1d,fontsize=18])[-]</t>
  </si>
  <si>
    <t>[color=8a5c1d,fontsize=18](Lv.{$level}　提高至[-][color=1ca216,fontsize=18]{$level+5}[-][color=8a5c1d,fontsize=18])[-]</t>
  </si>
  <si>
    <t>[color=8a5c1d,fontsize=18](Lv.{$level}　降低至[-][color=1ca216,fontsize=18]{12-$level*2}[-][color=8a5c1d,fontsize=18]小时[-][color=8a5c1d,fontsize=18])[-]</t>
  </si>
  <si>
    <t>[color=8a5c1d,fontsize=18](Lv.{$level}　提高至[-][color=1ca216,fontsize=18]{$level+3}[-][color=8a5c1d,fontsize=18]次[-][color=8a5c1d,fontsize=18])[-]</t>
  </si>
  <si>
    <t>[color=8a5c1d,fontsize=18](Lv.{$level}　提高至[-][color=1ca216,fontsize=18]{$level*2+12}[-][color=8a5c1d,fontsize=18]小时[-][color=8a5c1d,fontsize=18])[-]</t>
  </si>
  <si>
    <t>[color=8a5c1d,fontsize=18](Lv.{$level}　提升至[-][color=1ca216,fontsize=18]{($level*500000+500000)}[-][color=8a5c1d,fontsize=18]，[-][color=1ca216,fontsize=18]{$level*2+10}[-][color=8a5c1d,fontsize=18])[-]</t>
  </si>
  <si>
    <t>[color=8a5c1d,fontsize=18](Lv.{$level}　提升至[-][color=1ca216,fontsize=18]{($level*100+100)}[-][color=8a5c1d,fontsize=18]，[-][color=1ca216,fontsize=18]{$level*2+10}[-][color=8a5c1d,fontsize=18])[-]</t>
  </si>
  <si>
    <t>[color=8a5c1d,fontsize=18](Lv.{$level}　提升至[-][color=1ca216,fontsize=18]{$level*50+50}[-][color=8a5c1d,fontsize=18]，[-][color=1ca216,fontsize=18]{$level*2+10}[-][color=8a5c1d,fontsize=18])[-]</t>
  </si>
  <si>
    <t>[color=8a5c1d,fontsize=18](Lv.{$level}　提升至[-][color=1ca216,fontsize=18]{$level*1+1}[-][color=8a5c1d,fontsize=18]，[-][color=1ca216,fontsize=18]{$level*1+7}[-][color=8a5c1d,fontsize=18])[-]</t>
  </si>
  <si>
    <t>[color=8a5c1d,fontsize=18](Lv.{$level}　提升至[-][color=1ca216,fontsize=18]{$level*5+40}[-][color=8a5c1d,fontsize=18])[-]</t>
  </si>
  <si>
    <t>[color=8a5c1d,fontsize=18](Lv.{$level}　提升[-][color=1ca216,fontsize=18]{$level*1*10}%[-][color=8a5c1d,fontsize=18])[-]</t>
  </si>
  <si>
    <t>[color=8a5c1d,fontsize=18](Lv.{$level}　提升至[-][color=1ca216,fontsize=18]{$level+10}[-][color=8a5c1d,fontsize=18]秒)[-]</t>
  </si>
  <si>
    <t>[color=8a5c1d,fontsize=18](Lv.{$level}　提升[-][color=1ca216,fontsize=18]{$level*10}%[-][color=8a5c1d,fontsize=18]）[-]</t>
  </si>
  <si>
    <t>[color=8a5c1d,fontsize=18](Lv.{$level}　提升[-][color=1ca216,fontsize=18]{$level}[-][color=8a5c1d,fontsize=18]次）[-]</t>
  </si>
  <si>
    <t>整顿军队，继续前进</t>
  </si>
  <si>
    <t>攻下前方残破的哨塔</t>
  </si>
  <si>
    <t>占领岛屿尽头的城池</t>
  </si>
  <si>
    <t>打探入侵者的信息</t>
  </si>
  <si>
    <t>通过雪山入口的驻地</t>
  </si>
  <si>
    <t>穿过雪山到达营地</t>
  </si>
  <si>
    <t>攻占最后一座城堡</t>
  </si>
  <si>
    <t>击败活跃的墓园军队</t>
  </si>
  <si>
    <t>寻找云中城的踪迹</t>
  </si>
  <si>
    <t>寻找第二座云中城</t>
  </si>
  <si>
    <t>占领地下城的城堡</t>
  </si>
  <si>
    <t>冲破地下城的封锁</t>
  </si>
  <si>
    <t>解放第一座狮鹫崖</t>
  </si>
  <si>
    <t>击败聚集的地下军队</t>
  </si>
  <si>
    <t>解放所有的狮鹫崖</t>
  </si>
  <si>
    <t>前往海岸边的沉船</t>
  </si>
  <si>
    <t>攻击精灵的城堡</t>
  </si>
  <si>
    <t>攻占精灵第二座堡垒</t>
  </si>
  <si>
    <t>寻找先知古树</t>
  </si>
  <si>
    <t>前往北方海岸边的古堡</t>
  </si>
  <si>
    <t>通过山间的关隘</t>
  </si>
  <si>
    <t>进攻最后一座城堡</t>
  </si>
  <si>
    <t>寻找一座新的金矿</t>
  </si>
  <si>
    <t>前往海岛上的城堡</t>
  </si>
  <si>
    <t>进攻人类的城堡</t>
  </si>
  <si>
    <t>抵达壁垒的集结点</t>
  </si>
  <si>
    <t>消灭树梢上的哨站</t>
  </si>
  <si>
    <t>消灭先知古树</t>
  </si>
  <si>
    <t>占领第一座金矿</t>
  </si>
  <si>
    <t>占领第二座金矿</t>
  </si>
  <si>
    <t>占领第三座金矿</t>
  </si>
  <si>
    <t>占领第四座金矿</t>
  </si>
  <si>
    <t>进攻森林中的堡垒</t>
  </si>
  <si>
    <t>进攻据点的堡垒</t>
  </si>
  <si>
    <t>抢夺敌人的金矿</t>
  </si>
  <si>
    <t>前往魔法泉进行休整</t>
  </si>
  <si>
    <t>抢夺敌人的一座金矿</t>
  </si>
  <si>
    <t>连续抢夺两座金矿</t>
  </si>
  <si>
    <t>占领城堡后的金矿</t>
  </si>
  <si>
    <t>夺取山间的两座金矿</t>
  </si>
  <si>
    <t>突袭塔楼的一座城堡</t>
  </si>
  <si>
    <t>进攻第一座城堡</t>
  </si>
  <si>
    <t>进攻第二座城堡</t>
  </si>
  <si>
    <t>进攻第三座城堡</t>
  </si>
  <si>
    <t>前往拜访首领营地</t>
  </si>
  <si>
    <t>通过雇佣兵营地</t>
  </si>
  <si>
    <t>攻占雪山后的城堡</t>
  </si>
  <si>
    <t>穿过城堡后的关隘</t>
  </si>
  <si>
    <t>前往雇佣兵营地</t>
  </si>
  <si>
    <t>击败塔楼的城堡</t>
  </si>
  <si>
    <t>新的金矿</t>
  </si>
  <si>
    <t>奇怪的建筑</t>
  </si>
  <si>
    <t>整军集结</t>
  </si>
  <si>
    <t>建立新的据点</t>
  </si>
  <si>
    <t>林间的小木屋</t>
  </si>
  <si>
    <t>阴森的城堡</t>
  </si>
  <si>
    <t>打通前进的道路</t>
  </si>
  <si>
    <t>战士的集结地</t>
  </si>
  <si>
    <t>空空的马厩</t>
  </si>
  <si>
    <t>出征前的准备</t>
  </si>
  <si>
    <t>解决雪地中的危机</t>
  </si>
  <si>
    <t>前往冰封的城堡</t>
  </si>
  <si>
    <t>解决敌人，冲出重围</t>
  </si>
  <si>
    <t>保卫山下的小镇</t>
  </si>
  <si>
    <t>寻找一处营地</t>
  </si>
  <si>
    <t>寻找新的水源</t>
  </si>
  <si>
    <t>躲避烈日，按扎营地</t>
  </si>
  <si>
    <t>寻找山洞</t>
  </si>
  <si>
    <t>击破两座城堡</t>
  </si>
  <si>
    <t>[color=562600]尊敬的领主大人：[-][][-][color=562600]      我们很不幸遇到了海上的风暴，船只已经搁浅，看来受到了不小的伤害。现在当务之急是收拢剩下的军队，好好整顿一番，再继续前进。[-]</t>
  </si>
  <si>
    <t>[color=562600]尊敬的领主大人：[-][][-][color=562600]      我们的斥候打探到前方有一座哨塔，尽管有些残破，但是确实侦察到有一支队伍在驻扎，希望您能够尽快前往，击败驻军打通前进的道路。[-]</t>
  </si>
  <si>
    <t>[color=562600]尊敬的领主大人：[-][][-][color=562600]      我们查探到在岛屿的北方有一座城堡，我们如果要维修船只就必须新建一座船坞，希望你能够尽快进攻这座城堡，这是我们能否返回埃拉西亚的关键一战。[-]</t>
  </si>
  <si>
    <t>[color=562600]尊敬的领主大人：[-][][-][color=562600]      从我们上岸的地点来看，地下城的军队已经抢先一步攻占了这里，但我们不知道损失的情况如何，接下来希望你能够派遣部队沿路前进，搜集敌人活动的信息，找到敌人的驻点，我们会派兵支援你的。[-]</t>
  </si>
  <si>
    <t>[color=562600]尊敬的领主大人：[-][][-][color=562600]      我们的侦察兵传来消息，在西边的丛林与雪山的交界处有一座新的驻地，在那里似乎发现了地下城活动的踪迹，请尽快前往。[-]</t>
  </si>
  <si>
    <t>[color=562600]尊敬的领主大人：[-][][-][color=562600]      斥候在前方发现了一座小营地，似乎有一支部队正在修整，快速行动起来在敌人发现之前消灭他们，从他们的口中问出最新的情报。[-]</t>
  </si>
  <si>
    <t>[color=562600]尊敬的领主大人：[-][][-][color=562600]      根据我们得到的消息，穿过雪山之后，在森林尽头有一座城堡，那里应该是我们的目的地，我已经收缩了兵力向城堡前进，沿途有不少障碍，希望领主大人小心。[-]</t>
  </si>
  <si>
    <t>[color=562600]尊敬的领主大人：[-][][-][color=562600]      我们得到一个不幸的消息，在前进的道路上发现了明显的墓园活动的痕迹，看来这些骨头架子也开始蠢蠢欲动，请不要客气，狠狠地教训这些骷髅怪物吧。[-]</t>
  </si>
  <si>
    <t>[color=562600]尊敬的领主大人：[-][][-][color=562600]      听逃难的农民说，他们在白翎城附近见到了天使，如果这些传言是真的，我们或许可以想办法和天使结盟，但首先需要找到他们才行。[-]</t>
  </si>
  <si>
    <t>[color=562600]尊敬的领主大人：[-][][-][color=562600]      看来并不止一座云中城，从打探到的消息来看，这里有另一座云中城存在着，这是一个好消息，一旦能够结盟，我们的力量能够大幅提高。[-]</t>
  </si>
  <si>
    <t>[color=562600]尊敬的领主大人：[-][][-][color=562600]      我们发现了地下城的踪迹了，就在远方的城堡之中，暂时不知道对方率领了多少军队，但是可想而知是一场艰苦的战斗，祝你好运。[-]</t>
  </si>
  <si>
    <t>[color=562600]尊敬的领主大人：[-][][-][color=562600]      长久以来，狮鹫一直是埃拉西亚的主力，为了复国我们必须得到狮鹫的帮助，但是我们的敌人已经先一步行动，封锁前往狮鹫崖的道路，我们需要突破他们的封锁。[-]</t>
  </si>
  <si>
    <t>[color=562600]尊敬的领主大人：[-][][-][color=562600]      我们已经击溃了一波敌军，狮鹫崖近在眼前，无论如何，我们需要解放所有被占领的狮鹫崖，并获得狮鹫的帮助。[-]</t>
  </si>
  <si>
    <t>[color=562600]尊敬的领主大人：[-][][-][color=562600]      还记得之前消灭的敌军吗，看来敌人已经发现这支部队被消灭了，我们的侦察兵在前方发现了地下城的驻扎点，我想他们正在囤积兵力准备向我们的发起反攻，请务必小心。[-]</t>
  </si>
  <si>
    <t>[color=562600]尊敬的领主大人：[-][][-][color=562600]      看来我们已经击退了敌人的进攻，剩下的狮鹫崖仍然需要被解放，沿着山道向前，去解放所有的狮鹫崖吧，他们会成为我们强有力的部队。[-]</t>
  </si>
  <si>
    <t>[color=562600]尊敬的指挥官大人：[-][][-][color=562600]      我们已经进入了精灵们的领地，绿色的树木让我们感觉非常不好，不过我们很快会让这里变成一片焦土。我们在前方发现了一艘沉船，希望您能够前往查看。[-]</t>
  </si>
  <si>
    <t>[color=562600]尊敬的指挥官大人：[-][][-][color=562600]      我们探查到前面有一座壁垒的城堡，那里一定驻扎着精灵的军队，我们可以在他们发现之前包围并剿灭这座城堡，从他们口中我们也许能找到关于金龙女王的消息。[-]</t>
  </si>
  <si>
    <t>[color=562600]尊敬的指挥官大人：[-][][-][color=562600]      从之前俘虏的精灵们口中得到的消息，在远方的森林深处还有一座精灵的城堡，负责定期和金龙女王联系，我们要尽快出发，在他们发现异常之前击败他们，找出金龙女王的巢穴。[-]</t>
  </si>
  <si>
    <t>[color=562600]尊敬的指挥官大人：[-][][-][color=562600]      据说只有位于北方那个山林之中的先知古树才能和金龙女王联系，金龙的守护者-绿龙会定期前往先知古树，请大人先行攻占下先知古树，前往金龙女王的巢穴。[-]</t>
  </si>
  <si>
    <t>[color=562600]尊敬的指挥官大人：[-][][-][color=562600]      我们的先头部队在北方的海岸上建造了一座堡垒作为基地，很不幸的是敌人们发现了这座堡垒并占领了此地，希望大人能够出手将基地夺回来，继续我们的侵占计划。[-]</t>
  </si>
  <si>
    <t>[color=562600]尊敬的指挥官大人：[-][][-][color=562600]      斥候发现在山间的峡谷中修建了一座关隘，那里是我们前进的必经之路，我们需要集中兵力拿下这座关隘，快速通过并继续前进。[-]</t>
  </si>
  <si>
    <t>[color=562600]尊敬的指挥官大人：[-][][-][color=562600]      我们派出一支斥候小队被消灭了，根据他们最后传回来的消息，可能是遭遇了一支凶猛的驻军，我们已经查探出前方有一座古堡，我相信那里一定已经被敌人占领了，希望您能够将它夺回来。[-]</t>
  </si>
  <si>
    <t>[color=562600]尊敬的指挥官大人：[-][][-][color=562600]      我们在前进途中发现了一座金矿，金矿的守卫兵力不是很多，大部分还是普通的矿工，相信以大人的实力一定能够轻而易举的拿下这座金矿。[-]</t>
  </si>
  <si>
    <t>[color=562600]尊敬的指挥官大人：[-][][-][color=562600]      请原谅我们的失误，大人。尽管占领了那座金矿，但是我们并没有消灭全部的守卫，有一小股敌人逃窜到了海岛上的一座城堡，而在附近的海域里发现了一只大章鱼，我们不敢贸然进攻，希望大人能尽快赶到。[-]</t>
  </si>
  <si>
    <t>[color=562600]尊敬的指挥官大人：[-][][-][color=562600]      大人，我想敌人已经发现了有一只军队被我们消灭了，前方一座城堡里出现了大批的援军，数量仍在增加中，我们必须在他们整顿完毕之前抢先进攻，不然就危险了。[-]</t>
  </si>
  <si>
    <t>[color=562600]尊敬的指挥官大人：[-][][-][color=562600]      大人，根据您的命令，先头部队已经抵达了集结点，不过敌人的军队也发现了这里，我们正在激烈的交战中，战况很胶着，希望大人能尽快赶来支援。[-]</t>
  </si>
  <si>
    <t>[color=562600]尊敬的指挥官大人：[-][][-][color=562600]      前方的斥候传来消息，他们发现了敌人的一座哨塔，就在一棵高大的树木上，为了避免被发现，需要精锐的士兵来拔除这颗钉子，我们会在这里等待大人的到来。[-]</t>
  </si>
  <si>
    <t>[color=562600]尊敬的指挥官大人：[-][][-][color=562600]      又一棵先知古树，看来我们的运气还真不错，要知道，就算在壁垒阵营中，也不是任何地方都有这种要地的，一旦被摧毁，对壁垒也是很大的打击。[-]</t>
  </si>
  <si>
    <t>[color=562600]尊敬的统领大人：[-][][-][color=562600]      根据您的命令，我们抢先占领了边境交界处的一座金矿，意料之外的是金矿的守卫很多，敌人的抵抗很激烈，希望大人尽快赶来支援我们。[-]</t>
  </si>
  <si>
    <t>[color=562600]尊敬的统领大人：[-][][-][color=562600]      这里是我们进攻的第二座金矿，但是在不远处有一座城堡，一旦我们开始进攻，敌人一定能够很快地支援，所以我们需要集结大批兵力以最快的速度占领金矿，再顺势占领城堡。[-]</t>
  </si>
  <si>
    <t>[color=562600]尊敬的统领大人：[-][][-][color=562600]      大人，很高兴您那里进展顺利，我们已经快接近第三座金矿了，根据大人的行军速度我想我们很快就能会合，为了稳妥起见，我会在与大人回合之后再开始进攻。[-]</t>
  </si>
  <si>
    <t>[color=562600]尊敬的统领大人：[-][][-][color=562600]      这里应该是距离我国的边境线最近的最后一座金矿了，没想到埃拉西亚如此富饶，也如此脆弱，我想我们可以考虑更改计划，也许我们可以更大胆一点了......[-]</t>
  </si>
  <si>
    <t>[color=562600]尊敬的统领大人：[-][][-][color=562600]      大人，不得不说这真是大胆的作战，无论如何，我们已经到达了这座城堡，正在逐渐完成包围，但是我相信再过不久就会被人发现，希望大人能尽快赶到这里发起攻击。[-]</t>
  </si>
  <si>
    <t>[color=562600]尊敬的统领大人：[-][][-][color=562600]      重要情报！我们发现了要塞的驻点，在一座城堡里，看起来有相当多的兵团驻扎在这里，初步估计，他们和我们一样是冲着金矿来的，我们不敢轻举妄动，会在这里等待大人的指示，我相信我们的战斗力不会输给他们的。[-]</t>
  </si>
  <si>
    <t>[color=562600]尊敬的统领大人：[-][][-][color=562600]      看来要塞也占领了一座金矿，不过他们很谨慎，没有贸然扩张，真是胆小的家伙，更何况遇上我们他们也无法继续前进了，我相信我们会在大人的带领下消灭要塞的军队，占领金矿，这样我们就有足够多的资源去向埃拉西亚发起更大的进攻了。[-]</t>
  </si>
  <si>
    <t>[color=562600]尊敬的统领大人：[-][][-][color=562600]      连日来的征战，士兵们已经疲惫不堪，根据大人的命令，斥候们在前方遭到了一座魔法泉，我们可以在那里修整。魔法泉附近仅有一些野兽盘踞，我想不会对我们造成太大的麻烦。[-]</t>
  </si>
  <si>
    <t>[color=562600]尊敬的统领大人：[-][][-][color=562600]      我们遭遇到了要塞的一对斥候，我预计在前方一定有一座要塞的驻点，也许是一座金矿，既然我们现在已经决定要和要塞争夺，我想大人一定不会放过这座金矿的，如果大人决定进攻，请尽快做好准备，我们会尽力拖延敌人。[-]</t>
  </si>
  <si>
    <t>[color=562600]尊敬的统领大人：[-][][-][color=562600]      好消息，大人，我们发现了两座相邻的金矿，目前看起来要塞还没有发现，我想我们可以急行军抢先占领这两座金矿，不然等到要塞的军队发现，势均力敌之下，我们不一定能一口气吃下两座金矿。[-]</t>
  </si>
  <si>
    <t>[color=562600]尊敬的统领大人：[-][][-][color=562600]      大人我们来到已经穿过了要塞的边境，在不远的出海口有一座城堡，金矿就在这座城堡之后，我们必须先攻下城堡才能占领这座金矿，我们不给那贸然决定，希望大人能够尽快抵达汇合地点决定行动策略。[-]</t>
  </si>
  <si>
    <t>[color=562600]尊敬的统领大人：[-][][-][color=562600]      大人我们在山间发现了新的金矿，真是令人意外的发现，和之前一样，也是两座相邻的金矿，真是好运，也许上天也在眷顾着我们吧，希望大人能尽快赶来。[-]</t>
  </si>
  <si>
    <t>[color=562600]尊敬的统领大人：[-][][-][color=562600]      我们已经越过雪山进入了塔楼的地盘了，经过数年我们对塔楼的实力一无所知，我们需要一场战斗来判断接下来的策略，前方有一座塔楼的城堡是我们最好的机会，就让大人率领我们去试试这座魔法国家现在的实力吧。[-]</t>
  </si>
  <si>
    <t>[color=562600]尊敬的领主大人：[-][][-][color=562600]      这里是塔楼提供给我们的第一个情报，我们必须通过三座城堡的考验才能找到寻找泰坦的正确道路，前方就是第一座城堡了，大家打起精神来，一鼓作气前进吧，一切为了埃拉西亚。[-]</t>
  </si>
  <si>
    <t>[color=562600]尊敬的领主大人：[-][][-][color=562600]      前方就是第二座城堡，看天气马上就要有暴风雪了，这样的天气军队不能停留，我们必须尽快占领第二座城堡进行修整，希望您的军队能都尽快赶到城堡，相信以您的实力一定能够获胜。[-]</t>
  </si>
  <si>
    <t>[color=562600]尊敬的领主大人：[-][][-][color=562600]      马上就要抵达第三座城堡了，经过修整，军队的士气恢复了，我们有足够的信心通过挑战，但是不能掉以轻心，作为最后的关卡我相信要攻打下来并不容易，希望您做好充分的准备。[-]</t>
  </si>
  <si>
    <t>[color=562600]尊敬的领主大人：[-][][-][color=562600]      为了找到泰坦，我们需要前往前方的一处首领营地，他们是这里土生土长的士兵，应该会有更详尽的消息，当然，如果对方不肯配合的话，我并不介意给他们一个小小的教训。[-]</t>
  </si>
  <si>
    <t>[color=562600]尊敬的领主大人：[-][][-][color=562600]      根据得到的消息，前面有一处雇佣兵的营地，他们常年在雪山出没，据说他们曾在雪上见过了高大的巨人，我想他们见到的应该就是泰坦，我们需要前去确认消息的真实性。[-]</t>
  </si>
  <si>
    <t>[color=562600]尊敬的领主大人：[-][][-][color=562600]      根据雇佣兵们提供的消息，我们穿过前面的城堡就到达他们见到泰坦的地区了，不过前方城堡的主人并不欢迎陌生人，我想我们可能需要一些强硬手段来通过城堡，前往雪山深处寻找泰坦。[-]</t>
  </si>
  <si>
    <t>[color=562600]尊敬的领主大人：[-][][-][color=562600]      前方的城堡后有一座关隘，我们必须通过关隘继续前进，不幸的是我们遭遇了暴风雪，偏离了路线，希望您能在我们之前抢先通过那座关隘继续前进，我们会在很快的时间内赶过去与您会合。[-]</t>
  </si>
  <si>
    <t>[color=562600]尊敬的领主大人：[-][][-][color=562600]      这真是最糟糕的战役了，我们完全不是对手，各路的军队都已经溃散了，风雪越下越大，如果还没有援军到来的话，我想这里就是我们的葬身之地了。[-]</t>
  </si>
  <si>
    <t>[color=562600]尊敬的领主大人：[-][][-][color=562600]      谢天谢地，我们就快要到达目的地了，根据斥候传来的情报，前方还有一座城堡，不知道属于什么势力，不过这对我们来说无关紧要，击败城堡的军队，前往泰坦的部落，我们的时间已经不多了。[-]</t>
  </si>
  <si>
    <t>[color=562600]尊敬的领主大人：[-][][-][color=562600]      大人，我们已经越过了边境线，现在我们还没有被发现，但是情况瞬息万变，希望您能尽快夺下前方的金矿，这样我们就有足够的时间撤退了。[-]</t>
  </si>
  <si>
    <t>[color=562600]尊敬的领主大人：[-][][-][color=562600]      我们被发现了，情况很糟糕，现在我们无法撤退，只能继续深入，幸运的是我们在山崖下发现了一座隐蔽的建筑，我们已经赶过去了，希望大人能赶快过来支援我们。[-]</t>
  </si>
  <si>
    <t>[color=562600]尊敬的领主大人：[-][][-][color=562600]      我们成功地突破了敌人的封锁，在一处空矿的营地集结了，暂时不会有新的敌人追上，我们会在这里修整，直到大人的队伍出现，汇合后重新出发。[-]</t>
  </si>
  <si>
    <t>[color=562600]尊敬的领主大人：[-][][-][color=562601]      为了巩固优势，我们在湖边建立了一座新的城堡作为后防基地，这样无论进攻或是防守我们都有充足的回旋的余地，现在我就在这里等待大人的到来，我们继续前进，获取更多的胜利！[-]</t>
  </si>
  <si>
    <t>[color=562600]尊敬的领主大人：[-][][-][color=562600]      多亏大人的高瞻远瞩，我们才能成功的在这里建立一座新的基地，这里无论进攻还是退守都轻而易举，我们已经做好了随大人继续出征的准备了，后续的支援即将到来，在大人到来的那一刻，我们就会跟随大人打起一场新的战争！[-]</t>
  </si>
  <si>
    <t>[color=562600]尊敬的领主大人：[-][][-][color=562600]      在大人的指挥下，我们成功地绕过了地方的哨塔，来到了林间小屋，这里的粮草甚为充足，我们可以进行补给，接下来我们会按照大人的计划继续前进，探明道路，希望大人能够高歌猛进，赢得这场战斗。[-]</t>
  </si>
  <si>
    <t>[color=562600]尊敬的领主大人：[-][][-][color=562600]      大人英明，我们果然在道路尽头找到了另一座城堡，我们正准备对城堡进行包围，只要攻下这一座城堡，我们在这里就占据了绝对的优势，我想现在敌人还没有意识到我们的存在，我们必须速战速决。[-]</t>
  </si>
  <si>
    <t>[color=562600]尊敬的领主大人：[-][][-][color=562600]      这里集结了我们最英勇的战士，经历了多番苦战，我们的人手已经不多了，但是我相信剩下来的勇士们仍然愿意陪伴大人继续战斗，直到取得最后的胜利。[-]</t>
  </si>
  <si>
    <t>[color=562600]尊敬的领主大人：[-][][-][color=562600]      我们在这里发现一座空的马厩，看来不久之前有人在这里休息过，而且离开的时间不长，我们可以立即加快速度进行追赶，不知道是哪一方的敌人，我们必须加倍小心，之后会保持与大人的联系，请务必小心。[-]</t>
  </si>
  <si>
    <t>[color=562600]尊敬的领主大人：[-][][-][color=562600]      我们有一个好消息一个坏消息，大人，我们在前往不远处发现了一座新的矿点，但是坏消息是矿点在一座敌方的城堡附近，我们一旦抢占，可能就要面对敌人的袭击，希望大人能尽快给予支援。[-]</t>
  </si>
  <si>
    <t>[color=562600]尊敬的领主大人：[-][][-][color=562600]      很抱歉在如此危机的时刻打扰您，大人。我们在雪地中遭遇了伏击，敌人似乎很熟悉这里的地形，大军在雪地中行走不便，突遇袭击后很快被击溃，我只能收拢小部分军队向北逃离，目前暂时摆脱了追兵，但是我知道过不了多久他们就会追上来的，希望大人能想想办法。[-]</t>
  </si>
  <si>
    <t>[color=562600]尊敬的领主大人：[-][][-][color=562601]      我们来到了一座城堡，这里似乎荒废了很久，而且城堡四周均被冰雪覆盖。暂时还没有见到敌人的踪影，我们暂时在这里建造了防御工事，希望能够抵抗接下来的追击。敌人来势汹汹，我们只能走一步算一步。[-]</t>
  </si>
  <si>
    <t>[color=562600]尊敬的领主大人：[-][][-][color=562602]      大人，我们遵照您的命令假意突围，敌人果然如您所说纷纷聚集，现在我们将敌人引诱聚在山谷之外，四周地形开阔正方便大人的大军驰骋纵横，按照大人的主意，我们在这里坚守，等到半夜大人率军冲击敌军的营地，我们趁机冲出重围，然后再与大军汇合，歼灭敌军。[-]</t>
  </si>
  <si>
    <t>[color=562600]尊敬的领主大人：[-][][-][color=562603]      大人，我们行军途中，进入了一座小镇，小镇中的人们对我们很热情，就在大军准备动身之时，突然小镇遭到了土匪的袭击，这群土匪异常凶悍，为了报答小镇的恩情，我们准备帮助小镇的人民抵御这股悍匪，目前战况正在胶着，待到敌人风头过去，我们会一鼓作气击溃敌人。[-]</t>
  </si>
  <si>
    <t>[color=562600]尊敬的领主大人：[-][][-][color=562604]      我们离开了小镇之后绕路击溃了匪徒，不过行进路线也发生了更改，我们会设法寻找下一处营地，目前我们正往东走，根据斥候来报，前方有一处营地，我们会在沿途留下记号，为大军指明道路，预计在数天之后即可相遇。[-]</t>
  </si>
  <si>
    <t>[color=562600]尊敬的领主大人：[-][][-][color=562604]      击败攻击小镇的敌人之后我们继续前进，没想到前方是个一望无垠的戈壁，荒芜不毛气候炎热。我们随身携带的水源不多，现在最急切的事情就是寻找新的水源，为众军士补充清水，不然我们这些人恐怕是走不到下一个聚集点了。[-]</t>
  </si>
  <si>
    <t>[color=562600]尊敬的领主大人：[-][][-][color=562607]      随着行走的路程越远，气候越来越炎热了，我现在有些怀念之前冰雪漫天的地区了，眼看有很多士兵耐不住酷暑而昏倒，我们决定寻找一处阴凉的地方来稍作休息，先前已经派遣熟悉戈壁地区的士兵和斥候们共同前进，我想很快就会传来好消息了。[-]</t>
  </si>
  <si>
    <t>[color=562600]尊敬的领主大人：[-][][-][color=562608]      好消息，我们在山谷下找到了一座大的山洞，里面很宽敞，而且很阴凉，我想大军可以在这里躲避烈日，等到气温降低之后继续赶路。不过这处山洞似乎很长，而且越走越下，不知道是不是连通地下，我派一队士兵守在了通道中，等待大人到来后再继续探索。[-]</t>
  </si>
  <si>
    <t>[color=562600]尊敬的领主大人：[-][][-][color=562609]      根据我们收到的消息，在前方的山路出口左右各有一座城堡，我们只有击败两座城堡的主人才能获得通过的资格，但是能在此处建造城堡的人显然非同凡响，我们必须小心谋划，争取一鼓作气攻下两座城堡。[-]</t>
  </si>
  <si>
    <t>[color=562600]尊敬的领主大人：[-][][-][color=562609]      指挥官大人，我们已经偏离了作战路线，我们找到了本地的向导，他建议我们前往深处的密林之中寻找先知古树，据传先知古树在这里已经生活了数百年，熟悉周围的一切，如果找到它的话也许我们就能打听到正确的道路了。[-]</t>
  </si>
  <si>
    <t>[color=562600]尊敬的领主大人：[-][][-][color=562609]      我们顺着先知古树指引的道路前进了不久的时间，在一座古堡之前发现了一处遗迹，这里到处是断壁颓垣，四处都是厮杀的痕迹，地面的鲜血还没有干透，看来是刚刚发生过一场激烈的战斗，可能是追击的敌军在这里遇到了什么，我们会小心的。[-]</t>
  </si>
  <si>
    <t>[color=562600]尊敬的领主大人：[-][][-][color=562609]      根据斥候传来的情报，前方的古堡中似乎驻扎着一只军队，古堡四周有战斗的痕迹，我已经命令军队在四周驻扎，暂时不要惊动城堡内的军队，等待情况明了之后再等待大人您的决定。[-]</t>
  </si>
  <si>
    <t>[color=562600]尊敬的领主大人：[-][][-][color=562609]      攻占了那座城堡之后，我们在地窖中发现了一张地图，从地图的路线来看，沿着山路前方有一座废弃的金矿，据说这座金矿几十年前就已经被废弃了，但是最近却灯火通明，看来是敌军在这座废弃的矿洞中埋藏了什么东西，我们准备向前进发，去探查究竟。[-]</t>
  </si>
  <si>
    <t>[color=562600]尊敬的领主大人：[-][][-][color=562609]      我们从之前的矿坑中找到了一个消息，在密林深处有着一座建筑，里面埋藏着一个巨大的秘密，而从向导的口中得知密林中确实有人见过一座被数树木藤蔓包围的石屋，我们的目标就是找到这座建筑，找出埋藏在石屋中的秘密，这也许对我们有着极大的好处。[-]</t>
  </si>
  <si>
    <t>[color=562600]尊敬的领主大人：[-][][-][color=562609]      指挥官大人，我们正在一处分岔路口，根据地图的描述，我们应该向右前进，而且根据斥候的探索，前方确实有一座古堡，接下来，军队的主力将会前往这座城堡中查探消息，剩下的一部分军队将在原地待命，以防不测。[-]</t>
  </si>
  <si>
    <t>[color=562600]尊敬的领主大人：[-][][-][color=562609]      该死的！我们被骗了，这是一幅假地图，我们在城堡中受到了许多怪物的袭击，部队损失惨重，幸好之前留在分岔路的部队接应了我们，现在我们正在另一条道路上奔逃，也不知能不能逃出升天，希望还能再见到领主大人。[-]</t>
  </si>
  <si>
    <t>[color=562600]尊敬的领主大人：[-][][-][color=562609]      指挥官大人，在敌人的追捕下我们逃离了海岸，来到了一片冰天雪地之中，现在在一座临时的营地休整，部队受伤惨重，我们决定继续前行离开这座雪山寻找新的休息地区，我们会在沿途做下记号，希望大人能找到我们。[-]</t>
  </si>
  <si>
    <t>[color=562600]尊敬的领主大人：[-][][-][color=562609]      经过连连征战，军士们的武器和弹药已经消耗殆尽，我们急需一座工坊来打造新的武器。行军途中，我们在前方发现一座规模庞大的城堡，我想附近应该有可以打造器械的炼金房，我准备让大军稍作修整后再继续前进。[-]</t>
  </si>
  <si>
    <t>[color=562600]尊敬的领主大人：[-][][-][color=562609]      部队经过休整，状态已经恢复，现在正在前往前方的冰湖，那座冰湖上有一座古老的城堡，里面似乎埋藏着不少秘密，也许最近我们遇到的奇怪的事情能在古堡中找到答案。[-]</t>
  </si>
  <si>
    <t>[color=562600]尊敬的领主大人：[-][][-][color=562609]      根据从古堡中找到的线索，我们沿着冰湖向前进军，寻找一座被两处建筑守卫着的城堡，根据路线来看，那处城堡似乎在雪山深处的冰坳之间，不过目前大军气势正盛，我想应该不会有什么问题，待事情解决后我们会在这里等待大人。[-]</t>
  </si>
  <si>
    <t>[color=562600]尊敬的领主大人：[-][][-][color=562609]      我们来到了一片荒凉之地，这里虽然临近海岸，但是植被却很少，反而近似荒漠，这让我觉得很不可思议，我想在这里继续探查一下，有可能会出现异变或者奇特的宝物。我相信以现在的实力不管遇到什么都能应对，请领主大人放心。[-]</t>
  </si>
  <si>
    <t>[color=562600]尊敬的领主大人：[-][][-][color=562609]      经过长途跋涉，我们终于靠近了一片森林，但是这片森林看起来非常古老，我们暂时在森林之外驻扎，等待部队休息完毕之后再继续前进，按照之后的计划，我们会在森林外围修建防御工事，逐步深入探查密林之中的秘密。[-]</t>
  </si>
  <si>
    <t>[color=562600]尊敬的领主大人：[-][][-][color=562609]      情况危急，领主大人！我们失算了，密林中隐藏着数不尽的怪物，部队损失惨重，我们拼尽全力才死里逃生，多亏了之前修建的防御工事阻挡了这些怪物，不然我们就可能全军覆没。现在我们正向密林外逃离，希望能够尽快逃离这片危险之地。[-]</t>
  </si>
  <si>
    <t>[color=562600]尊敬的领主大人：[-][][-][color=562609]      我从未见过如此诡异的景象，大人，我们逃出密林之后来到一处陌生的地域，左侧是一片乱石高山，寸草不生，右边却是茂密的森林与湿地，我们沿着中间的道路行走，这里没有任何野兽和飞禽的踪迹，总之一切都透露出诡异的气息，真希望我们能够活着走出去。[-]</t>
  </si>
  <si>
    <t>[color=562600]尊敬的领主大人：[-][][-][color=562609]      为了查明真相，我们稍微深入了右侧的密林，令人感到意外的是，我们竟然在这里找到了有人生活的痕迹，但是他们似乎已经离开很久了，只剩下一片废墟，我从遗迹中似乎找到了一些线索，似乎与某一件强大的宝物有关，但是资料并不详尽，我会继续前进，希望能找寻更多的线索。[-]</t>
  </si>
  <si>
    <t>[color=562600]尊敬的领主大人：[-][][-][color=562609]      根据我们调查的线索显示，之前这里似乎有两个部落居住，但是某一天，一件强大的宝物出现在这里，两个部落为了争夺宝物的归属大打出手，最终，其中一个部落被消灭，另一个部落在得到宝物后也离开了这里，最终消失不见，我决定沿着他们迁徙的路线继续找寻线索，争取找到那件宝物。[-]</t>
  </si>
  <si>
    <t>[color=562600]尊敬的领主大人：[-][][-][color=562609]      我们来到了一座城镇之中，这里的人民非常热情好客，经过长时间的打探，我们找寻到了隐居在此的古老先知，先知告诉了我们前进的方向。之后我们会前往那群部落迁徙后的山地去找寻那件强大的宝物，请大人放心。[-]</t>
  </si>
  <si>
    <t>[color=562600]尊敬的领主大人：[-][][-][color=562609]      我从未见过如此可怕的情景！在我们找到那个迁徙的部落之后，当他们听说了我们的来意，就突然对我们发起了袭击，他们使用了那件强大的宝物，一瞬间，我的士兵们立刻变成了腐烂的尸体，幸好宝物的影响范围有限，在弓箭手的攻击下，他们也只能败退。但我必须要消灭这件邪恶的宝物，于是我们继续追踪了下去。[-]</t>
  </si>
  <si>
    <t>[color=562600]尊敬的领主大人：[-][][-][color=562609]      这群残存的部族士兵躲藏进了一座城堡中，借助宝物的力量与我们对峙，但这持续不了多长时间，我们召集了许多工匠，砍伐树木建造攻城器械，我想我们很快就能消灭这个部族，并毁灭掉这个邪恶的宝物。如果一切顺利的话......[-]</t>
  </si>
  <si>
    <t>[color=562600]尊敬的领主大人：[-][][-][color=562610]      布拉卡达的前锋部队已经和孤崖城驻守的敌军交战，它是尼贡人在斯坦德威克要塞群中修筑的最为坚固的堡垒，只要攻下了这里，前方是一览无余的斯坦德威克平原。除非敌人能够凭空变出一道鸿沟，敌人在平原上将无险可守。这是我们解放斯坦德威克的第一战，敌人会了解到这是一支他们从未面对过，终究也无力阻挡的正义之师！[-]</t>
  </si>
  <si>
    <t>[color=562600]尊敬的领主大人：[-][][-][color=562610]      艾德雷德女士所带领的部队已经征服了火印城外的火焰，虽然狡诈的克里根人将斯坦德威克平原的大部分都变成了无人胆敢靠近的熔岩之地，但它们在艾德雷德女士的法术面前不值一提。一座冰桥以肉眼可见的速度形成，冷热冲击形成的蒸汽反而助长了冰桥形成的速度。敌人的一切抵抗在正义的力量面前都是徒劳的，见证了奇迹的我更加坚信了这一点！[-]</t>
  </si>
  <si>
    <t>[color=562600]尊敬的领主大人：[-][][-][color=562610]      格鲁将军的部队已经将敌人围困在阴风堡中，阴险的亡灵法师们把良田都变成了满是枯骨的荒地。格鲁将军说再也不能让那邪恶的伤口继续流脓发烂下去了。虽然敌人坚壁清野的战术十分奏效，亡灵可以不吃不喝，我们却不可以。但腐尸和枯骨居住的石头棺材在战争器械的面前是如此的不堪一击。我们要牢记国都沦陷的耻辱，解放斯坦德威克！[-]</t>
  </si>
  <si>
    <t>[color=562600]尊敬的领主大人：[-][][-][color=562611]      姆拉克将军所率领的骑兵已经将暗缚城团团围住，这是敌人在斯坦德威克外围的最后一座要塞了。敌人的兵力不足与和我军在野外交战，躲藏在森林中的逃亡者和伤员也都被姆拉克大人的军队解救了出来，他们龟缩在城内坚守不出，敌人掳掠平民的行为被迫中止。负隅顽抗的下场终究是死路一条，姆拉克将军声称要用战争器械让他们懂得这个道理。[-]</t>
  </si>
  <si>
    <t>[color=562600]尊敬的领主大人：[-][][-][color=562611]      正义的大军已经在斯坦德威克城外集结，女王陛下在攻城前发表了一番激动人心的讲话，所有人都被她的发言所感染，内心充满了荣耀和自豪。敌人的守军在城上严防死守，他们竟然还抱有一丝可以侥幸活着离开这里的念头。但是我们没有，也不会给他们这个机会。我会让敌人见识到，复仇的怒火是一股多么强大的力量！[-]</t>
  </si>
  <si>
    <t>[color=562600]尊敬的领主大人：[-][][-][color=562611]      斯坦德威克已经解放了！正义的大军已经解放了斯坦德威克！在我们猛烈无匹的攻势面前，敌人没有等到援军的到来，斯坦德威克终于迎来了它真正的主人。但是在我们庆祝这场来之不易的胜利前，敌人的反扑就接踵而来，我们要挫败敌军再次占领斯坦德威克的野心。若斯坦德威克战役取得了最终的胜利，敌人无力维持大兵团作战，在短期内再也无法发动新的攻势。[-]</t>
  </si>
  <si>
    <t>[color=645252,fontsize=20]帝国枪兵兵团对当前攻击的敌方兵团造成[-][color=48b946,fontsize=20]{((($level+$ulevel)*30+420))*0.01*$atk}[-][color=645252,fontsize=20]伤害，并造成[-][color=48b946,fontsize=20]「眩晕」[-][color=645252,fontsize=20]效果，持续3秒。[-]</t>
  </si>
  <si>
    <t>[color=645252,fontsize=20]枪兵常年用矛作战，久而久之，可以发挥出更大威力。[-]</t>
  </si>
  <si>
    <t>[color=645252,fontsize=20]帝国枪兵防御提高[-][color=48b946,fontsize=20]{(($level+$ulevel)*0.1+0.9)*($teamlevel+9)}[-][color=645252,fontsize=20]，并附加额外生命值[-][color=48b946,fontsize=20]{($level+$ulevel)*150+450}[-][color=645252,fontsize=20]。[-]</t>
  </si>
  <si>
    <t>[color=645252,fontsize=20]常年经历战斗，使枪兵的防御力大大提升。[-]</t>
  </si>
  <si>
    <t>[color=645252,fontsize=20]帝国枪兵对阵1人兵团和4人兵团时，暴击值提高[-][color=48b946,fontsize=20]{($level+$ulevel)*30+120}[-][color=645252,fontsize=20]。[-]</t>
  </si>
  <si>
    <t>[color=645252,fontsize=20]帝国枪兵曾参与过屠龙的战斗，经验丰富。[-]</t>
  </si>
  <si>
    <t>[color=645252,fontsize=20]帝国枪兵攻击提高[-][color=48b946,fontsize=20]{($level+$ulevel)*2+18}%[-][color=645252,fontsize=20]，[-][color=48b946,fontsize=20]「士气高涨」[-][color=645252,fontsize=20]效果下加成翻倍。[-]</t>
  </si>
  <si>
    <t>[color=645252,fontsize=20]受到将领的鼓舞时，枪兵们能够发挥出更强的实力。[-]</t>
  </si>
  <si>
    <t>[color=645252,fontsize=20]帝国弩手兵团对当前攻击的兵团造成[-][color=48b946,fontsize=20]{(($level+$ulevel)*40+860)*0.01*$atk}[-][color=645252,fontsize=20]伤害。[-]</t>
  </si>
  <si>
    <t>[color=645252,fontsize=20]弩手在箭头上增加火药，可以大幅度增加杀伤力。[-]</t>
  </si>
  <si>
    <t>[color=645252,fontsize=20]帝国弩手的攻击提高[-][color=48b946,fontsize=20]{($level+$ulevel)*1.5+13.5}%[-][color=645252,fontsize=20]，[-][color=48b946,fontsize=20]「士气高涨」[-][color=645252,fontsize=20]效果下加成翻倍。[-]</t>
  </si>
  <si>
    <t>[color=645252,fontsize=20]受到将领的鼓舞时，弩手们能够发挥出更强的实力。[-]</t>
  </si>
  <si>
    <t>[color=645252,fontsize=20]帝国弩手的普通攻击有[-][color=48b946,fontsize=20]{($level+$ulevel)*1+9}%[-][color=645252,fontsize=20]概率连续射出2箭，第2箭对目标单位造成[-][color=48b946,fontsize=20]{($level+$ulevel)*3+47}%[-][color=645252,fontsize=20]攻击的伤害。在对阵被[-][color=48b946,fontsize=20]「减速」[-][color=645252,fontsize=20]目标单位时，【连击】的触发概率提高至100%。[-]</t>
  </si>
  <si>
    <t>[color=645252,fontsize=20]刻苦的训练，使弩手们经常能够发挥出超常的实力。[-]</t>
  </si>
  <si>
    <t>[color=645252,fontsize=20]帝国弩手对阵1人兵团和4人兵团时，暴击值提高[-][color=48b946,fontsize=20]{($level+$ulevel)*30+120}[-][color=645252,fontsize=20]。[-]</t>
  </si>
  <si>
    <t>[color=645252,fontsize=20]参与过屠龙战斗，了解龙类弱点，能够造成更高伤害。[-]</t>
  </si>
  <si>
    <t>[color=645252,fontsize=20]皇家狮鹫受到攻击时，有一定概率向目标俯冲，对3个单位造成[-][color=48b946,fontsize=20]{($level+$ulevel)*6+94}%[-][color=645252,fontsize=20]攻击的伤害。（普通攻击也有概率触发俯冲）[-]</t>
  </si>
  <si>
    <t>[color=645252,fontsize=20]狮鹫利用自身优势，从高处俯冲，可以造成更高伤害。[-]</t>
  </si>
  <si>
    <t>[color=645252,fontsize=20]皇家狮鹫的生命提高[-][color=48b946,fontsize=20]{($level+$ulevel)*2+8}%[-][color=645252,fontsize=20]。兵团伤害提高[-][color=48b946,fontsize=20]{($level+$ulevel)*1+4}%[-][color=645252,fontsize=20]。[-]</t>
  </si>
  <si>
    <t>[color=645252,fontsize=20]一直生活在山地环境中，使狮鹫的身体更加强韧。[-]</t>
  </si>
  <si>
    <t>[color=645252,fontsize=20]皇家狮鹫兵团在[-][color=48b946,fontsize=20]「士气高涨」[-][color=645252,fontsize=20]效果下，额外提高30移动速度和[-][color=48b946,fontsize=20]{($level+$ulevel)*3+17}%[-][color=645252,fontsize=20]兵团伤害。[-]</t>
  </si>
  <si>
    <t>[color=645252,fontsize=20]狮鹫向敌人发起冲锋，勇往直前。[-]</t>
  </si>
  <si>
    <t>[color=645252,fontsize=20]皇家狮鹫在场时，所有己方飞行兵团提高[-][color=48b946,fontsize=20]{($level+$ulevel)*1+9}%[-][color=645252,fontsize=20]的攻击。[-]</t>
  </si>
  <si>
    <t>[color=645252,fontsize=20]狮鹫是飞禽中的智者，可以使其他飞行单位提高战斗力。[-]</t>
  </si>
  <si>
    <t>[color=645252,fontsize=20]皇家十字军兵团进入战斗后，第1次攻击对自己施加【神圣护佑】，兵团免伤提高[-][color=48b946,fontsize=20]{($level+$ulevel)*2+28}%[-][color=645252,fontsize=20]，效果持续20秒。[-]</t>
  </si>
  <si>
    <t>[color=645252,fontsize=20]信仰圣光的力量，可以用圣光加持自身，降低伤害。[-]</t>
  </si>
  <si>
    <t>[color=645252,fontsize=20]皇家十字军的兵团免伤提高[-][color=48b946,fontsize=20]{($level+$ulevel)*0.5+9.5}%[-][color=645252,fontsize=20]，[-][color=48b946,fontsize=20]「士气高涨」[-][color=645252,fontsize=20]效果下加成翻倍。[-]</t>
  </si>
  <si>
    <t>[color=645252,fontsize=20]肉身锻炼得十分强大，能够有效抵抗伤害。[-]</t>
  </si>
  <si>
    <t>[color=645252,fontsize=20]皇家十字军的普通攻击有[-][color=48b946,fontsize=20]{($level+$ulevel)*1+9}%[-][color=645252,fontsize=20]的概率连续攻击2次，第2次对目标单位造成[-][color=48b946,fontsize=20]{($level+$ulevel)*3+47}%[-][color=645252,fontsize=20]攻击的伤害。在对阵被[-][color=48b946,fontsize=20]「减速」[-][color=645252,fontsize=20]目标单位时，【连击】的触发概率提高至100%。[-]</t>
  </si>
  <si>
    <t>[color=645252,fontsize=20]拥有卓越的剑术，每次攻击可能追加一剑。[-]</t>
  </si>
  <si>
    <t>[color=645252,fontsize=20]皇家十字军的普通攻击有较高概率，恢复最大生命值[-][color=48b946,fontsize=20]{(($level+$ulevel)*0.4+3.6)}%[-][color=645252,fontsize=20]的生命。[-]</t>
  </si>
  <si>
    <t>[color=645252,fontsize=20]受神灵祝福，每次攻击都有几率恢复生命。[-]</t>
  </si>
  <si>
    <t>[color=645252,fontsize=20]僧侣兵团每隔18秒，为当前生命百分比最低的己方兵团恢复[-][color=48b946,fontsize=20]{(($level+$ulevel)*15+285)*0.01*$atk}[-][color=645252,fontsize=20]生命。[-]</t>
  </si>
  <si>
    <t>[color=645252,fontsize=20]向神灵祈祷，可以治愈伤势，恢复生命。[-]</t>
  </si>
  <si>
    <t>[color=645252,fontsize=20]僧侣兵团每隔18秒，为己方2个兵团恢复[-][color=48b946,fontsize=20]{(($level+$ulevel)*15+285)*0.01*$atk}[-][color=645252,fontsize=20]生命。[-]</t>
  </si>
  <si>
    <t>[color=645252,fontsize=20]僧侣兵团在开场时，为当前所在路的己方兵团附加[-][color=48b946,fontsize=20]「士气高涨」[-][color=645252,fontsize=20]效果，持续[-][color=48b946,fontsize=20]{(($level+$ulevel)*1+11)}[-][color=645252,fontsize=20]秒。[-]</t>
  </si>
  <si>
    <t>[color=645252,fontsize=20]可以为战士祷告祝福，使他们获得更强的战斗力。[-]</t>
  </si>
  <si>
    <t>[color=645252,fontsize=20]僧侣兵团上场时，提高[-][color=48b946,fontsize=20]{($level+$ulevel)*0.05+0.25}[-][color=645252,fontsize=20]英雄魔法回复速度。[-]</t>
  </si>
  <si>
    <t>[color=645252,fontsize=20]感受魔法的气息，可以提高魔法恢复速度。[-]</t>
  </si>
  <si>
    <t>[color=645252,fontsize=20]僧侣生命提高[-][color=48b946,fontsize=20]{($level+$ulevel)*4+16}%[-][color=645252,fontsize=20]，治疗效果提高50%。[-]</t>
  </si>
  <si>
    <t>[color=645252,fontsize=20]内心虔诚，在祈祷时可以使效果更强。[-]</t>
  </si>
  <si>
    <t>[color=645252,fontsize=20]皇家骑士兵团进入战斗后，第1次攻击对目标兵团造成[-][color=48b946,fontsize=20]{((($level+$ulevel)*20+480))*0.01*$atk}[-][color=645252,fontsize=20]伤害，并造成[-][color=48b946,fontsize=20]「眩晕」[-][color=645252,fontsize=20]效果，持续5秒。[-]</t>
  </si>
  <si>
    <t>[color=645252,fontsize=20]在高速冲锋时，刺出长枪，造成大量伤害。[-]</t>
  </si>
  <si>
    <t>[color=645252,fontsize=20]皇家骑士兵团在战斗开始后，获得[-][color=48b946,fontsize=20]「士气高涨」[-][color=645252,fontsize=20]效果，持续[-][color=48b946,fontsize=20]{($level+$ulevel)*3+12}[-][color=645252,fontsize=20]秒。[-]</t>
  </si>
  <si>
    <t>[color=645252,fontsize=20]战斗一旦开始，他们将无所畏惧。[-]</t>
  </si>
  <si>
    <t>[color=645252,fontsize=20]皇家骑士生命提高[-][color=48b946,fontsize=20]{($level+$ulevel)*2+8}%[-][color=645252,fontsize=20]，兵团免伤提高[-][color=48b946,fontsize=20]{($level+$ulevel)*1+4}%[-][color=645252,fontsize=20]。[-]</t>
  </si>
  <si>
    <t>[color=645252,fontsize=20]在他们眼里，接近敌人就是一切。[-]</t>
  </si>
  <si>
    <t>[color=645252,fontsize=20]皇家骑士暴击值提高[-][color=48b946,fontsize=20]{($level+$ulevel)*20+80}[-][color=645252,fontsize=20]，在[-][color=48b946,fontsize=20]「士气高涨」[-][color=645252,fontsize=20]效果下加成翻倍。[-]</t>
  </si>
  <si>
    <t>[color=645252,fontsize=20]他们拥有最坚韧的意志，绝不轻易放弃。[-]</t>
  </si>
  <si>
    <t>[color=645252,fontsize=20]大天使复活1个己方兵团，并恢复该兵团[-][color=48b946,fontsize=20]{($level+$ulevel)*3+27}%[-][color=645252,fontsize=20]生命。[-]</t>
  </si>
  <si>
    <t>[color=645252,fontsize=20]神说：你有罪！[-]</t>
  </si>
  <si>
    <t>[color=645252,fontsize=20]大天使兵团对随机3个敌方兵团造成[-][color=48b946,fontsize=20]{(($level+$ulevel)*2+38)*0.01*$atk}[-][color=645252,fontsize=20]伤害，并造成[-][color=48b946,fontsize=20]「眩晕」[-][color=645252,fontsize=20]效果，持续3秒。[-]</t>
  </si>
  <si>
    <t>[color=645252,fontsize=20]神要你活，你就不会死。[-]</t>
  </si>
  <si>
    <t>[color=645252,fontsize=20]大天使在场时，对所有己方兵团附加相当于最大生命值[-][color=48b946,fontsize=20]{($level+$ulevel)*0.05+0.45}%[-][color=645252,fontsize=20]的生命回复效果。[-]</t>
  </si>
  <si>
    <t>[color=645252,fontsize=20]神说：“要有光！”[-]</t>
  </si>
  <si>
    <t>[color=645252,fontsize=20]大天使攻击提高[-][color=48b946,fontsize=20]{($level+$ulevel)*4+16}%[-][color=645252,fontsize=20]。大天使对阵地狱阵营的兵团时，兵团伤害提高100%。[-]</t>
  </si>
  <si>
    <t>[color=645252,fontsize=20]神要谁死，他必不能活。[-]</t>
  </si>
  <si>
    <t>[color=645252,fontsize=20]幻想射手的普通攻击有[-][color=48b946,fontsize=20]{($level+$ulevel)*1+9}%[-][color=645252,fontsize=20]的概率连续射出3箭。在对阵被[-][color=48b946,fontsize=20]「减速」[-][color=645252,fontsize=20]目标单位时，【连击】的触发概率提高至100%。[-]</t>
  </si>
  <si>
    <t>[color=645252,fontsize=20]幻影射手有概率连续进行三次普通攻击。[-]</t>
  </si>
  <si>
    <t>[color=645252,fontsize=20]幻影射手每100攻击距离提高[-][color=48b946,fontsize=20]{($level+$ulevel)*1.2+4.8}%[-][color=645252,fontsize=20]攻击。[-]</t>
  </si>
  <si>
    <t>[color=645252,fontsize=20]铁箭使幻影射手的攻击更加具有杀伤性。[-]</t>
  </si>
  <si>
    <t>[color=645252,fontsize=20]首次击杀目标兵团后，皇家骑士兵团的下次攻击对目标兵团造成[-][color=48b946,fontsize=20]{((($level+$ulevel)*20+480))*0.01*$atk}[-][color=645252,fontsize=20]伤害。[-]</t>
  </si>
  <si>
    <t>[color=645252,fontsize=20]皇家骑士兵团击杀目标后再次进入冲锋。[-]</t>
  </si>
  <si>
    <t>[color=645252,fontsize=20]皇家狮鹫生命提高[-][color=48b946,fontsize=20]{($level+$ulevel)*3+17}%[-][color=645252,fontsize=20]，战场中每有1个己方飞行兵团上场，皇家狮鹫生命额外提高8%。[-]</t>
  </si>
  <si>
    <t>[color=645252,fontsize=20]狮鹫带领空中部队向敌人发起冲锋。[-]</t>
  </si>
  <si>
    <t>[color=645252,fontsize=20]木精灵暴击值提高[-][color=48b946,fontsize=20]{($level+$ulevel)*20+80}[-][color=645252,fontsize=20]，战场中每有1个己方射手兵团上场，木精灵暴击值额外提高40。[-]</t>
  </si>
  <si>
    <t>[color=645252,fontsize=20]木精灵统帅着射手部队，战场上发出集火号令。[-]</t>
  </si>
  <si>
    <t>[color=645252,fontsize=20]半人马首领兵团对附近一定范围所有敌方兵团造成[-][color=48b946,fontsize=20]{(($level+$ulevel)*10+190)*0.01*$atk}[-][color=645252,fontsize=20]伤害，并造成[-][color=48b946,fontsize=20]「减速」[-][color=645252,fontsize=20]效果，持续15秒。[-]</t>
  </si>
  <si>
    <t>[color=645252,fontsize=20]利用身体的重量，狠狠踩踏地面。[-]</t>
  </si>
  <si>
    <t>[color=645252,fontsize=20]半人马首领生命值提高[-][color=48b946,fontsize=20]{($level+$ulevel)*3+27}%[-][color=645252,fontsize=20]。[-]</t>
  </si>
  <si>
    <t>[color=645252,fontsize=20]身体强悍，刀枪不入。[-]</t>
  </si>
  <si>
    <t>[color=645252,fontsize=20]半人马首领的额外攻击提高[-][color=48b946,fontsize=20]{($level+$ulevel)*50+150}[-][color=645252,fontsize=20]，普通攻击对目标单位造成[-][color=48b946,fontsize=20]「流血」[-][color=645252,fontsize=20]效果，持续6秒。[-]</t>
  </si>
  <si>
    <t>[color=645252,fontsize=20]在敌人面前，他们是凶猛的。[-]</t>
  </si>
  <si>
    <t>[color=645252,fontsize=20]半人马首领的兵团免伤提高[-][color=48b946,fontsize=20]{($level+$ulevel)*1+4}%[-][color=645252,fontsize=20]，战场中每有1个己方防御兵团上场，半人马首领额外提高2%的兵团免伤。[-]</t>
  </si>
  <si>
    <t>[color=645252,fontsize=20]战友越多，越会激发他们的斗志。[-]</t>
  </si>
  <si>
    <t>[color=645252,fontsize=20]战斗矮人兵团在开场时，提高较大范围内所有己方单位[-][color=48b946,fontsize=20]{($level+$ulevel)*0.4+7.6}%[-][color=645252,fontsize=20]的生命，持续整场战斗。[-]</t>
  </si>
  <si>
    <t>[color=645252,fontsize=20]借助呐喊，为自己鼓气。[-]</t>
  </si>
  <si>
    <t>[color=645252,fontsize=20]战斗矮人的普通攻击有一定概率，对目标单位造成[-][color=48b946,fontsize=20]{($level+$ulevel)*15+135}%[-][color=645252,fontsize=20]攻击的伤害，并有概率造成[-][color=48b946,fontsize=20]「眩晕」[-][color=645252,fontsize=20]效果，持续2秒。[-]</t>
  </si>
  <si>
    <t>[color=645252,fontsize=20]使用战锤猛力锤击地面。[-]</t>
  </si>
  <si>
    <t>[color=645252,fontsize=20]【矮人咆哮】技能额外提高[-][color=48b946,fontsize=20]{($level+$ulevel)*0.4+3.6}%[-][color=645252,fontsize=20]的生命。[-]</t>
  </si>
  <si>
    <t>[color=645252,fontsize=20]矮人的嗓音粗豪有力，使呐喊声更响。[-]</t>
  </si>
  <si>
    <t>[color=645252,fontsize=20]战斗矮人开启防护罩，防护罩内己方兵团提高30%的法术免伤，防护罩持续[-][color=48b946,fontsize=20]{($level+$ulevel)*0.8+9.2}[-][color=645252,fontsize=20]秒。[-]</t>
  </si>
  <si>
    <t>[color=645252,fontsize=20]战斗矮人精通抵御魔法。[-]</t>
  </si>
  <si>
    <t>[color=645252,fontsize=20]木精灵攻速提高至500%，持续[-][color=48b946,fontsize=20]{($level+$ulevel)*0.1+1.4}[-][color=645252,fontsize=20]秒。[-]</t>
  </si>
  <si>
    <t>[color=645252,fontsize=20]经过刻苦训练，能够使射箭速度更快。[-]</t>
  </si>
  <si>
    <t>[color=645252,fontsize=20]木精灵的普通攻击，有[-][color=48b946,fontsize=20]{($level+$ulevel)*1+9}%[-][color=645252,fontsize=20]的概率连续射出2箭，第2箭对目标单位造成[-][color=48b946,fontsize=20]{($level+$ulevel)*3+47}%[-][color=645252,fontsize=20]攻击的伤害。在对阵被[-][color=48b946,fontsize=20]「减速」[-][color=645252,fontsize=20]目标单位时，【连击】的触发概率提高至100%。[-]</t>
  </si>
  <si>
    <t>[color=645252,fontsize=20]天生的射手，可以精准命中目标。[-]</t>
  </si>
  <si>
    <t>[color=645252,fontsize=20]敌方英雄每次释放法术，每个木精灵获得1个[-][color=48b946,fontsize=20]「护盾」[-][color=645252,fontsize=20]，吸收相当于最大生命值[-][color=48b946,fontsize=20]{($level+$ulevel)*1+14}%[-][color=645252,fontsize=20]的伤害，护盾持续5秒，技能冷却时间10秒。[-]</t>
  </si>
  <si>
    <t>[color=645252,fontsize=20]受精灵大神庇护，能够吸收一些法术。[-]</t>
  </si>
  <si>
    <t>[color=645252,fontsize=20]木精灵对阵9人兵团和16人兵团时，暴击值提高[-][color=48b946,fontsize=20]{($level+$ulevel)*30+120}[-][color=645252,fontsize=20]。[-]</t>
  </si>
  <si>
    <t>[color=645252,fontsize=20]弹无虚发！[-]</t>
  </si>
  <si>
    <t>[color=645252,fontsize=20]银翼飞马死亡时，召唤1只飞马继续战斗，飞马拥有[-][color=48b946,fontsize=20]{(($level+$ulevel)*6+44)*($teamlevel+9)}[-][color=645252,fontsize=20]攻击，[-][color=48b946,fontsize=20]{(($level+$ulevel)*80+520)*($teamlevel+9)}[-][color=645252,fontsize=20]生命，持续整场战斗。[-]</t>
  </si>
  <si>
    <t>[color=645252,fontsize=20]飞马的死会招来他的伙伴们。[-]</t>
  </si>
  <si>
    <t>[color=645252,fontsize=20]银翼飞马攻速提高[-][color=48b946,fontsize=20]{($level+$ulevel)*0.6+2.4}%[-][color=645252,fontsize=20]，普通攻击对目标单位造成[-][color=48b946,fontsize=20]「流血」[-][color=645252,fontsize=20]效果，持续6秒。[-]</t>
  </si>
  <si>
    <t>[color=645252,fontsize=20]飞马使用的武器非常锋利。[-]</t>
  </si>
  <si>
    <t>[color=645252,fontsize=20]银翼飞马兵团为较大范围内己方兵团施加[-][color=48b946,fontsize=20]「护盾」[-][color=645252,fontsize=20]，吸收相当于最大生命值[-][color=48b946,fontsize=20]{($level+$ulevel)*0.5+9.5}%[-][color=645252,fontsize=20]的伤害。[-]</t>
  </si>
  <si>
    <t>[color=645252,fontsize=20]飞马受到自然之力庇护，能够吸收伤害。[-]</t>
  </si>
  <si>
    <t>[color=645252,fontsize=20]银翼飞马和飞马的攻击提高[-][color=48b946,fontsize=20]{($level+$ulevel)*3+12}%[-][color=645252,fontsize=20]，生命提高[-][color=48b946,fontsize=20]{($level+$ulevel)*3+12}%[-][color=645252,fontsize=20]。[-]</t>
  </si>
  <si>
    <t>[color=645252,fontsize=20]训练有素的飞马，拥有高超的战斗技艺。[-]</t>
  </si>
  <si>
    <t>[color=645252,fontsize=20]枯木卫士的普通攻击有很高概率，给自己施加[-][color=48b946,fontsize=20]「护盾」[-][color=645252,fontsize=20]，吸收相当于最大生命值[-][color=48b946,fontsize=20]{(($level+$ulevel)*0.4+3.6)}%[-][color=645252,fontsize=20]的伤害。[-]</t>
  </si>
  <si>
    <t>[color=645252,fontsize=20]利用身体压迫对手，同时能够吸收伤害。[-]</t>
  </si>
  <si>
    <t>[color=645252,fontsize=20]枯木卫士兵团对周围较大范围内的敌方兵团造成[-][color=48b946,fontsize=20]「减速」[-][color=645252,fontsize=20]效果，并降低攻速[-][color=48b946,fontsize=20]{($level+$ulevel)*1.5+13.5}%[-][color=645252,fontsize=20]，持续10秒。[-]</t>
  </si>
  <si>
    <t>[color=645252,fontsize=20]召唤植物束缚对手。[-]</t>
  </si>
  <si>
    <t>[color=645252,fontsize=20]枯木卫士免疫[-][color=48b946,fontsize=20]「流血」[-][color=645252,fontsize=20]效果，生命提高[-][color=48b946,fontsize=20]{(($level+$ulevel)*4+16)}%[-][color=645252,fontsize=20]。[-]</t>
  </si>
  <si>
    <t>[color=645252,fontsize=20]木质的身躯使卫士们不惧流血效果。[-]</t>
  </si>
  <si>
    <t>[color=645252,fontsize=20]枯木卫士在受到攻击时，反弹相当于自身攻击[-][color=48b946,fontsize=20]{($level+$ulevel)*0.4+1.6}%[-][color=645252,fontsize=20]的伤害，并对攻击者造成[-][color=48b946,fontsize=20]「流血」[-][color=645252,fontsize=20]效果，持续6秒。[-]</t>
  </si>
  <si>
    <t>[color=645252,fontsize=20]植物有时候也会让人受伤。[-]</t>
  </si>
  <si>
    <t>[color=645252,fontsize=20]枯木卫士的普通攻击有很高概率，给所有己方防御兵团施加[-][color=48b946,fontsize=20]「护盾」[-][color=645252,fontsize=20]，吸收相当于最大生命值[-][color=48b946,fontsize=20]{(($level+$ulevel)*0.4+3.6)}%[-][color=645252,fontsize=20]的伤害。[-]</t>
  </si>
  <si>
    <t>[color=645252,fontsize=20]独角兽兵团对目标兵团所在横排施放【失明术】，大幅降低命中值，持续[-][color=48b946,fontsize=20]{($level+$ulevel)*0.3+7.7}[-][color=645252,fontsize=20]秒。[-]</t>
  </si>
  <si>
    <t>[color=645252,fontsize=20]独角兽的光芒会影响敌人的视力。[-]</t>
  </si>
  <si>
    <t>[color=645252,fontsize=20]独角兽每次闪避时有较高概率给自己施加[-][color=48b946,fontsize=20]「护盾」[-][color=645252,fontsize=20]，吸收相当于最大生命值[-][color=48b946,fontsize=20]{(($level+$ulevel)*1.5+6)}%[-][color=645252,fontsize=20]的伤害。[-]</t>
  </si>
  <si>
    <t>[color=645252,fontsize=20]独角兽优雅的身姿不光是好看而已。[-]</t>
  </si>
  <si>
    <t>[color=645252,fontsize=20]【失明术】技能使目标单位受到的兵团伤害额外提高[-][color=48b946,fontsize=20]{($level+$ulevel)*1+9}%[-][color=645252,fontsize=20]。[-]</t>
  </si>
  <si>
    <t>[color=645252,fontsize=20]独角兽能够使自身散发更强烈的光芒。[-]</t>
  </si>
  <si>
    <t>[color=645252,fontsize=20]独角兽闪避值提高[-][color=48b946,fontsize=20]{($level+$ulevel)*20+80}[-][color=645252,fontsize=20]，战场中每有1个己方突击兵团上场，独角兽的闪避值额外提高40。[-]</t>
  </si>
  <si>
    <t>[color=645252,fontsize=20]独角兽作为圣兽，会鼓舞己方士气。[-]</t>
  </si>
  <si>
    <t>[color=645252,fontsize=20]绿龙对阵9人兵团和16人兵团时，普通攻击变为范围伤害，对3个目标单位造成[-][color=48b946,fontsize=20]{($level+$ulevel)*1+39}%[-][color=645252,fontsize=20]攻击的伤害。[-]</t>
  </si>
  <si>
    <t>[color=645252,fontsize=20]绿龙尽管弱小，但龙类却没有弱小的。[-]</t>
  </si>
  <si>
    <t>[color=645252,fontsize=20]绿龙兵团对敌方后排的3个兵团造成[-][color=48b946,fontsize=20]{(($level+$ulevel)*2+28)*0.01*$atk}[-][color=645252,fontsize=20]伤害，对[-][color=48b946,fontsize=20]「流血」[-][color=645252,fontsize=20]的目标单位伤害提高30%。[-]</t>
  </si>
  <si>
    <t>[color=645252,fontsize=20]绿龙可以召唤帮手，从空中支援。[-]</t>
  </si>
  <si>
    <t>[color=645252,fontsize=20]绿龙兵团每隔30秒，对正前方极大范围喷射毒液，每秒对范围内所有不具飞行能力的敌方兵团造成[-][color=48b946,fontsize=20]{(($level+$ulevel)*0.3+7.7)*0.01*$atk}[-][color=645252,fontsize=20]伤害，对[-][color=48b946,fontsize=20]「流血」[-][color=645252,fontsize=20]的目标单位伤害提高30%。[-]</t>
  </si>
  <si>
    <t>[color=645252,fontsize=20]绿龙不会龙息，但是可以喷射毒液。[-]</t>
  </si>
  <si>
    <t>[color=645252,fontsize=20]绿龙免疫[-][color=48b946,fontsize=20]「流血」[-][color=645252,fontsize=20]，所有己方兵团的水系法术免伤提高[-][color=48b946,fontsize=20]{($level+$ulevel)*3+12}%[-][color=645252,fontsize=20]。[-]</t>
  </si>
  <si>
    <t>[color=645252,fontsize=20]龙的鳞甲具有很强的防护能力。[-]</t>
  </si>
  <si>
    <t>[color=645252,fontsize=20]骷髅战士生命首次低于50%时，为自己施加骨盾，受到兵团伤害降低[-][color=48b946,fontsize=20]{(($level+$ulevel)*2+28)}%[-][color=645252,fontsize=20]，持续15秒。[-]</t>
  </si>
  <si>
    <t>[color=645252,fontsize=20]用自身的骨头组合的盾牌，防御极强。[-]</t>
  </si>
  <si>
    <t>[color=645252,fontsize=20]骷髅战士反弹[-][color=48b946,fontsize=20]{(($level+$ulevel)*1+9)}%[-][color=645252,fontsize=20]受到的伤害。[-]</t>
  </si>
  <si>
    <t>[color=645252,fontsize=20]攻击他们就要面对他们那参差不齐的骨刺。[-]</t>
  </si>
  <si>
    <t>[color=645252,fontsize=20]骷髅战士生命提高[-][color=48b946,fontsize=20]{($level+$ulevel)*2+8}%[-][color=645252,fontsize=20]，反伤提高10%。[-]</t>
  </si>
  <si>
    <t>[color=645252,fontsize=20]没有血肉反而使他们生命力更加强大。[-]</t>
  </si>
  <si>
    <t>[color=645252,fontsize=20]骷髅战士免疫[-][color=48b946,fontsize=20]「流血」[-][color=645252,fontsize=20]，受到射手兵团的伤害降低[-][color=48b946,fontsize=20]{($level+$ulevel)*3+12}%[-][color=645252,fontsize=20]。[-]</t>
  </si>
  <si>
    <t>[color=645252,fontsize=20]没有血肉，使他们不用担心流血身亡。[-]</t>
  </si>
  <si>
    <t>[color=645252,fontsize=20]僵尸兵团对周围一定范围内所有敌方单位每2秒造成[-][color=48b946,fontsize=20]{(($level+$ulevel)*2+18)*0.01*$atk}[-][color=645252,fontsize=20]伤害，对[-][color=48b946,fontsize=20]「流血」[-][color=645252,fontsize=20]的目标单位伤害提高30%。[-]</t>
  </si>
  <si>
    <t>[color=645252,fontsize=20]僵尸的身体腐烂后，逐渐形成了毒气。[-]</t>
  </si>
  <si>
    <t>[color=645252,fontsize=20]僵尸的【毒气】技能额外使目标单位攻击降低[-][color=48b946,fontsize=20]{(($level+$ulevel)*1.2+10.8)}%[-][color=645252,fontsize=20]，并持续造成[-][color=48b946,fontsize=20]「减速」[-][color=645252,fontsize=20]效果。[-]</t>
  </si>
  <si>
    <t>[color=645252,fontsize=20]随着时间的推移，僵尸的毒气越发强大。[-]</t>
  </si>
  <si>
    <t>[color=645252,fontsize=20]僵尸死亡时对较大范围内敌方单位造成每2秒[-][color=48b946,fontsize=20]{(($level+$ulevel)*4+46)*0.01*$atk}[-][color=645252,fontsize=20]伤害，持续8秒，对[-][color=48b946,fontsize=20]「流血」[-][color=645252,fontsize=20]的目标单位伤害提高30%。[-]</t>
  </si>
  <si>
    <t>[color=645252,fontsize=20]僵尸们一旦死亡，身体会发生爆炸。[-]</t>
  </si>
  <si>
    <t>[color=645252,fontsize=20]僵尸的兵团免伤提高[-][color=48b946,fontsize=20]{($level+$ulevel)*1+9}%[-][color=645252,fontsize=20]，如果攻击僵尸的敌方单位处于[-][color=48b946,fontsize=20]「士气低落」[-][color=645252,fontsize=20]效果，加成翻倍。[-]</t>
  </si>
  <si>
    <t>[color=645252,fontsize=20]身体经过岁月的锤炼，已经坚硬无比。[-]</t>
  </si>
  <si>
    <t>[color=645252,fontsize=20]幽灵兵团进入战斗后，第1次攻击对正前方极大范围内的敌方兵团造成[-][color=48b946,fontsize=20]「沉默」[-][color=645252,fontsize=20]效果，持续[-][color=48b946,fontsize=20]{($level+$ulevel)*1+9}[-][color=645252,fontsize=20]秒。[-]</t>
  </si>
  <si>
    <t>[color=645252,fontsize=20]直指灵魂的叫声，会使人灵魂战栗。[-]</t>
  </si>
  <si>
    <t>[color=645252,fontsize=20]幽灵攻击提高[-][color=48b946,fontsize=20]{($level+$ulevel)*3+12}%[-][color=645252,fontsize=20]。战场中每有1个己方兵团死亡，额外提高攻击8%。最高可叠加10次，持续整场战斗。[-]</t>
  </si>
  <si>
    <t>[color=645252,fontsize=20]幽灵可以借助死亡的力量提升自己。[-]</t>
  </si>
  <si>
    <t>[color=645252,fontsize=20]幽灵兵团死亡时，对所有敌方兵团造成[-][color=48b946,fontsize=20]「沉默」[-][color=645252,fontsize=20]效果，持续[-][color=48b946,fontsize=20]{($level+$ulevel)*0.5+4.5}[-][color=645252,fontsize=20]秒。[-]</t>
  </si>
  <si>
    <t>[color=645252,fontsize=20]幽灵都是怨念的化身，会诅咒敌人。[-]</t>
  </si>
  <si>
    <t>[color=645252,fontsize=20]幽灵的法术免伤提高[-][color=48b946,fontsize=20]{($level+$ulevel)*1+9}%[-][color=645252,fontsize=20]。每次受到敌方法术伤害，恢复英雄10魔法值。[-]</t>
  </si>
  <si>
    <t>[color=645252,fontsize=20]幽灵没有真实的身体，很难被攻击。[-]</t>
  </si>
  <si>
    <t>[color=645252,fontsize=20]吸血鬼兵团随机对较大范围内1个敌方兵团造成[-][color=48b946,fontsize=20]{(($level+$ulevel)*20+380)*0.01*$atk}[-][color=645252,fontsize=20]伤害，并吸取[-][color=48b946,fontsize=20]{(($level+$ulevel)*15+185)*0.01*$atk}[-][color=645252,fontsize=20]生命。[-]</t>
  </si>
  <si>
    <t>[color=645252,fontsize=20]对鲜血的渴望，使他们不断猎杀生物。[-]</t>
  </si>
  <si>
    <t>[color=645252,fontsize=20]吸血鬼的吸血提高[-][color=48b946,fontsize=20]{($level+$ulevel)*1.5+6.5}%[-][color=645252,fontsize=20]。[-]</t>
  </si>
  <si>
    <t>[color=645252,fontsize=20]他们能够利用鲜血的力量恢复自身伤势。[-]</t>
  </si>
  <si>
    <t>[color=645252,fontsize=20]吸血鬼释放【生命虹吸】后，提高[-][color=48b946,fontsize=20]{($level+$ulevel)*1.5+13.5}%[-][color=645252,fontsize=20]吸血效果。最多可叠加3次，持续整场战斗。[-]</t>
  </si>
  <si>
    <t>[color=645252,fontsize=20]见到鲜血时，他们会渴望更多的鲜血。[-]</t>
  </si>
  <si>
    <t>[color=645252,fontsize=20]对阵生命百分比低于自己的目标单位时，吸血鬼攻击提高[-][color=48b946,fontsize=20]{($level+$ulevel)*5+35}%[-][color=645252,fontsize=20]。[-]</t>
  </si>
  <si>
    <t>[color=645252,fontsize=20]面对将死之人，他们会更加嗜血。[-]</t>
  </si>
  <si>
    <t>[color=645252,fontsize=20]如果目标单位死亡，巫妖有一定概率召唤出1个骷髅战士，骷髅战士拥有[-][color=48b946,fontsize=20]{(($level+$ulevel)*1.5+10.5)*($teamlevel+9)}[-][color=645252,fontsize=20]攻击，[-][color=48b946,fontsize=20]{(($level+$ulevel)*30+220)*($teamlevel+9)}[-][color=645252,fontsize=20]生命，持续整场战斗。[-]</t>
  </si>
  <si>
    <t>[color=645252,fontsize=20]面对巫妖，死亡并不是终结。[-]</t>
  </si>
  <si>
    <t>[color=645252,fontsize=20]巫妖的普通攻击有一定概率，对3个敌方单位造成[-][color=48b946,fontsize=20]{($level+$ulevel)*10+90}%[-][color=645252,fontsize=20]攻击的伤害，对[-][color=48b946,fontsize=20]「流血」[-][color=645252,fontsize=20]的目标单位伤害提高30%。[-]</t>
  </si>
  <si>
    <t>[color=645252,fontsize=20]巫妖的魔法远超人类，举手投足都非同寻常。[-]</t>
  </si>
  <si>
    <t>[color=645252,fontsize=20]巫妖攻击提高[-][color=48b946,fontsize=20]{($level+$ulevel)*4+16}%[-][color=645252,fontsize=20]。战场中每有1个己方墓园阵营的兵团上场，巫妖攻击距离额外提高50。[-]</t>
  </si>
  <si>
    <t>[color=645252,fontsize=20]为了提升自己，巫妖甚至会牺牲己方生物。[-]</t>
  </si>
  <si>
    <t>[color=645252,fontsize=20]巫妖上场时，提高己方骷髅战士、骨龙[-][color=48b946,fontsize=20]{($level+$ulevel)*2+13}%[-][color=645252,fontsize=20]的生命和攻击。[-]</t>
  </si>
  <si>
    <t>[color=645252,fontsize=20]巫妖的魔法可以大幅度强化不死单位。[-]</t>
  </si>
  <si>
    <t>[color=645252,fontsize=20]黑暗骑士兵团对当前攻击的兵团造成[-][color=48b946,fontsize=20]{(($level+$ulevel)*45+855)*0.01*$atk}[-][color=645252,fontsize=20]伤害，并造成[-][color=48b946,fontsize=20]「士气低落」[-][color=645252,fontsize=20]效果，持续10秒。[-]</t>
  </si>
  <si>
    <t>[color=645252,fontsize=20]黑暗骑士兵团对当前攻击的兵团造成[-][color=48b946,fontsize=20]{(($level+$ulevel)*60+1140)*0.01*$atk}[-][color=645252,fontsize=20]伤害，并造成[-][color=48b946,fontsize=20]「士气低落」[-][color=645252,fontsize=20]效果，持续10秒。[-]</t>
  </si>
  <si>
    <t>[color=645252,fontsize=20]结合生前的技艺，黑暗骑士的攻击非常恐怖。[-]</t>
  </si>
  <si>
    <t>[color=645252,fontsize=20]如果目标兵团死亡，黑暗骑士攻击提高[-][color=48b946,fontsize=20]{($level+$ulevel)*2+8}%[-][color=645252,fontsize=20]。最多可叠加10次，持续整场战斗。[-]</t>
  </si>
  <si>
    <t>[color=645252,fontsize=20]黑暗骑士会吸收死者的力量，使自己更强。[-]</t>
  </si>
  <si>
    <t>[color=645252,fontsize=20]黑暗骑士生命提高[-][color=48b946,fontsize=20]{($level+$ulevel)*2+8}%[-][color=645252,fontsize=20]，兵团免伤提高[-][-][color=48b946,fontsize=20]{($level+$ulevel)*1+4}%[-][color=645252,fontsize=20]。[-]</t>
  </si>
  <si>
    <t>[color=645252,fontsize=20]黑暗骑士周身环绕死亡之力，刀枪不入。[-]</t>
  </si>
  <si>
    <t>[color=645252,fontsize=20]黑暗骑士暴击值提高[-][color=48b946,fontsize=20]{($level+$ulevel)*20+80}[-][color=645252,fontsize=20]，暴伤提高50%。[-]</t>
  </si>
  <si>
    <t>[color=645252,fontsize=20]黑暗骑士出现，就象征着恐怖。[-]</t>
  </si>
  <si>
    <t>[color=645252,fontsize=20]骨龙的普通攻击有一定概率，对当前攻击的兵团造成[-][color=48b946,fontsize=20]{(($level+$ulevel)*6+34)*0.01*$atk}[-][color=645252,fontsize=20]伤害，并造成[-][color=48b946,fontsize=20]「沉默」[-][color=645252,fontsize=20]效果，持续10秒。[-]</t>
  </si>
  <si>
    <t>[color=645252,fontsize=20]骨龙庞大的身形使它们随意一击都恐怖非常。[-]</t>
  </si>
  <si>
    <t>[color=645252,fontsize=20]骨龙每隔[-][color=48b946,fontsize=20]{($level+$ulevel)*(-1)+31}[-][color=645252,fontsize=20]秒，对极大范围内敌方兵团造成[-][color=48b946,fontsize=20]「士气低落」[-][color=645252,fontsize=20]效果，并降低20%兵团免伤，持续10秒。[-]</t>
  </si>
  <si>
    <t>[color=645252,fontsize=20]骨龙的出现会对敌人造成巨大的心理压力。[-]</t>
  </si>
  <si>
    <t>[color=645252,fontsize=20]骨龙破防值提高[-][color=48b946,fontsize=20]{(($level+$ulevel)*0.2+1.8)*($teamlevel+9)}[-][color=645252,fontsize=20]。攻击[-][color=48b946,fontsize=20]「士气低落」[-][color=645252,fontsize=20]效果下的敌方单位时，加成翻倍。[-]</t>
  </si>
  <si>
    <t>[color=645252,fontsize=20]在骨龙的利爪面前，任何护甲都是可笑的。[-]</t>
  </si>
  <si>
    <t>[color=645252,fontsize=20]骨龙在场时，所有敌方兵团降低[-][color=48b946,fontsize=20]{($level+$ulevel)*0.5+9.5}%[-][color=645252,fontsize=20]的兵团免伤。[-]</t>
  </si>
  <si>
    <t>[color=645252,fontsize=20]面对骨龙，就不得不承受他的死亡气息。[-]</t>
  </si>
  <si>
    <t>腐烂诅咒</t>
  </si>
  <si>
    <t>[color=645252,fontsize=20]每隔20秒木乃伊对周围一定范围内敌方单位造成[-][color=48b946,fontsize=20]{(($level+$ulevel)*10+190)*0.01*$atk}[-][color=645252,fontsize=20]伤害，并附加[-][color=48b946,fontsize=20]「疾病」[-][color=645252,fontsize=20]效果，持续12秒。[-]</t>
  </si>
  <si>
    <t>[color=645252,fontsize=20]我诅咒所有生者。[-]</t>
  </si>
  <si>
    <t>裹尸布</t>
  </si>
  <si>
    <t>[color=645252,fontsize=20]每次施放【腐烂诅咒】后，为自己恢复最大生命值[-][color=48b946,fontsize=20]{($level+$ulevel)*0.5+4.5}%[-][color=645252,fontsize=20]的生命，并提高自身[-][color=48b946,fontsize=20]{($level+$ulevel)*1+9}%[-][color=645252,fontsize=20]兵团免伤，持续10秒。[-]</t>
  </si>
  <si>
    <t>[color=645252,fontsize=20]千年不朽的躯体，隐藏于层层的白纱之下。[-]</t>
  </si>
  <si>
    <t>疫病源头</t>
  </si>
  <si>
    <t>[color=645252,fontsize=20]木乃伊免疫[-][color=48b946,fontsize=20]「疾病」[-][color=645252,fontsize=20]。木乃伊在场时，所有敌方兵团的受治疗效果降低[-][color=48b946,fontsize=20]{($level+$ulevel)*2+8}%[-][color=645252,fontsize=20]。[-]</t>
  </si>
  <si>
    <t>[color=645252,fontsize=20]远古的诅咒，在渐渐蔓延。[-]</t>
  </si>
  <si>
    <t>瘟神</t>
  </si>
  <si>
    <t>[color=645252,fontsize=20]木乃伊的防御提高[-][color=48b946,fontsize=20]{($level+$ulevel)*3+12}%[-][color=645252,fontsize=20]，如果攻击木乃伊的敌方单位处于[-][color=48b946,fontsize=20]「疾病」[-][color=645252,fontsize=20]效果，加成翻倍。[-]</t>
  </si>
  <si>
    <t>[color=645252,fontsize=20]来自远古的诅咒，构筑了他的防御。[-]</t>
  </si>
  <si>
    <t>[color=645252,fontsize=20]重装骷髅每次攻击时，有一定概率对目标造成[-][color=48b946,fontsize=20]「眩晕」[-][color=645252,fontsize=20]效果，持续2秒。[-]</t>
  </si>
  <si>
    <t>[color=645252,fontsize=20]地精战士的普通攻击有一定概率，对3个敌方单位造成[-][color=48b946,fontsize=20]{($level+$ulevel)*8+52}%[-][color=645252,fontsize=20]攻击的伤害。[-]</t>
  </si>
  <si>
    <t>[color=645252,fontsize=20]受到攻击时会发狂疯狂反击对手。[-]</t>
  </si>
  <si>
    <t>[color=645252,fontsize=20]地精战士暴击值提高[-][color=48b946,fontsize=20]{($level+$ulevel)*40+160}[-][color=645252,fontsize=20]，生命低于35%后效果翻倍。（生命恢复后依然生效）[-]</t>
  </si>
  <si>
    <t>[color=645252,fontsize=20]进入战斗会发狂，攻击更猛烈。[-]</t>
  </si>
  <si>
    <t>[color=645252,fontsize=20]地精战士对阵生命低于30%的单位时，攻击提高[-][color=48b946,fontsize=20]{($level+$ulevel)*4+26}%[-][color=645252,fontsize=20]。[-]</t>
  </si>
  <si>
    <t>[color=645252,fontsize=20]即将胜利时，他们会更加疯狂。[-]</t>
  </si>
  <si>
    <t>[color=645252,fontsize=20]地精战士生命提高[-][color=48b946,fontsize=20]{($level+$ulevel)*3+12}%[-][color=645252,fontsize=20]，每次暴击都会恢复2%的生命。[-]</t>
  </si>
  <si>
    <t>[color=645252,fontsize=20]他们的攻击可以恢复自身的生命。[-]</t>
  </si>
  <si>
    <t>[color=645252,fontsize=20]恶狼骑士死亡时，召唤1只座狼继续战斗。座狼拥有[-][color=48b946,fontsize=20]{(($level+$ulevel)*3+22)*($teamlevel+9)}[-][color=645252,fontsize=20]攻击，[-][color=48b946,fontsize=20]{(($level+$ulevel)*40+260)*($teamlevel+9)}[-][color=645252,fontsize=20]生命，持续整场战斗。[-]</t>
  </si>
  <si>
    <t>[color=645252,fontsize=20]常年与野兽为伍，早已不分彼此。[-]</t>
  </si>
  <si>
    <t>[color=645252,fontsize=20]恶狼骑士的普通攻击，有[-][color=48b946,fontsize=20]{($level+$ulevel)*1+9}%[-][color=645252,fontsize=20]的概率连续攻击2次，第2次攻击对目标单位造成[-][color=48b946,fontsize=20]{($level+$ulevel)*3+47}%[-][color=645252,fontsize=20]攻击的伤害。在对阵被[-][color=48b946,fontsize=20]「减速」[-][color=645252,fontsize=20]目标单位时，【连击】的触发概率提高至100%。[-]</t>
  </si>
  <si>
    <t>[color=645252,fontsize=20]困兽之斗，不可小觑。[-]</t>
  </si>
  <si>
    <t>[color=645252,fontsize=20]恶狼骑士暴击值提高[-][color=48b946,fontsize=20]{($level+$ulevel)*40+160}[-][color=645252,fontsize=20]，生命低于35%后效果翻倍。（生命恢复后依然生效）[-]</t>
  </si>
  <si>
    <t>[color=645252,fontsize=20]与野兽为伍，使他们非常残暴。[-]</t>
  </si>
  <si>
    <t>[color=645252,fontsize=20]恶狼骑士生命提高[-][color=48b946,fontsize=20]{($level+$ulevel)*3+12}%[-][color=645252,fontsize=20]，每次暴击都会恢复2%的生命。[-]</t>
  </si>
  <si>
    <t>[color=645252,fontsize=20]与野兽为伍，使他们更加嗜血。[-]</t>
  </si>
  <si>
    <t>[color=645252,fontsize=20]半兽人的额外攻击提高[-][color=48b946,fontsize=20]{($level+$ulevel)*60+240}[-][color=645252,fontsize=20]，普通攻击对目标单位造成[-][color=48b946,fontsize=20]「流血」[-][color=645252,fontsize=20]效果，持续6秒。[-]</t>
  </si>
  <si>
    <t>[color=645252,fontsize=20]暴躁的情绪，使他们攻击更具威胁。[-]</t>
  </si>
  <si>
    <t>[color=645252,fontsize=20]半兽人暴击值提高[-][color=48b946,fontsize=20]{($level+$ulevel)*40+160}[-][color=645252,fontsize=20]，生命低于35%后效果翻倍。（生命恢复后依然生效）[-]</t>
  </si>
  <si>
    <t>[color=645252,fontsize=20]在生命受到威胁时，他们会更加疯狂。[-]</t>
  </si>
  <si>
    <t>[color=645252,fontsize=20]半兽人对阵生命低于30%的目标单位时，攻击提高[-][color=48b946,fontsize=20]{($level+$ulevel)*5+45}%[-][color=645252,fontsize=20]。[-]</t>
  </si>
  <si>
    <t>[color=645252,fontsize=20]半兽人生命提高[-][color=48b946,fontsize=20]{($level+$ulevel)*3+12}%[-][color=645252,fontsize=20]，每次暴击都会恢复2%的生命。[-]</t>
  </si>
  <si>
    <t>[color=645252,fontsize=20]食人魔兵团召唤一片血池，提高附近较大范围所有己方兵团[-][color=48b946,fontsize=20]{($level+$ulevel)*3+27}%[-][color=645252,fontsize=20]吸血，血池持续15秒。[-]</t>
  </si>
  <si>
    <t>[color=645252,fontsize=20]古老的祭祀仪式，利用鲜血增强实力。[-]</t>
  </si>
  <si>
    <t>[color=645252,fontsize=20]食人魔兵团的生命低于35%后，提高所有己方兵团[-][color=48b946,fontsize=20]{($level+$ulevel)*1+9}%[-][color=645252,fontsize=20]攻击，持续整场战斗。[-]</t>
  </si>
  <si>
    <t>[color=645252,fontsize=20]食人魔防御提高[-][color=48b946,fontsize=20]{(($level+$ulevel)*0.2+0.8)*($teamlevel+9)}[-][color=645252,fontsize=20]，生命回复提高[-][color=48b946,fontsize=20]{($level+$ulevel)*160+640}[-][color=645252,fontsize=20]。[-]</t>
  </si>
  <si>
    <t>[color=645252,fontsize=20]古老的巫术，大幅度加强身体素质。[-]</t>
  </si>
  <si>
    <t>[color=645252,fontsize=20]食人魔在场时，提高所有己方兵团[-][color=48b946,fontsize=20]{(($level+$ulevel)*3+12)}%[-][color=645252,fontsize=20]受治疗效果。[-]</t>
  </si>
  <si>
    <t>[color=645252,fontsize=20]古老的巫术，提升己方治疗效果。[-]</t>
  </si>
  <si>
    <t>[color=645252,fontsize=20]雷鸟对阵9人兵团和16人兵团时，普通攻击变为范围伤害，对3个敌方单位造成[-][color=48b946,fontsize=20]{($level+$ulevel)*1+39}%[-][color=645252,fontsize=20]攻击的伤害。[-]</t>
  </si>
  <si>
    <t>[color=645252,fontsize=20]操控雷电的力量，对多人造成伤害。[-]</t>
  </si>
  <si>
    <t>[color=645252,fontsize=20]雷鸟兵团对正前方极大范围的敌方单位造成[-][color=48b946,fontsize=20]{(($level+$ulevel)*2+38)*$atk*0.01}[-][color=645252,fontsize=20]伤害，并降低目标单位200命中值，持续10秒。[-]</t>
  </si>
  <si>
    <t>[color=645252,fontsize=20]使用雷电轰击一片区域，造成伤害。[-]</t>
  </si>
  <si>
    <t>[color=645252,fontsize=20]雷鸟暴击值提高[-][color=48b946,fontsize=20]{($level+$ulevel)*40+160}[-][color=645252,fontsize=20]，生命低于35%后效果翻倍。（生命恢复后依然生效）[-]</t>
  </si>
  <si>
    <t>[color=645252,fontsize=20]雷鸟在场时，所有敌方兵团降低[-][color=48b946,fontsize=20]{($level+$ulevel)*5+95}[-][color=645252,fontsize=20]命中值。[-]</t>
  </si>
  <si>
    <t>[color=645252,fontsize=20]操控风的力量，降低敌方命中。[-]</t>
  </si>
  <si>
    <t>[color=645252,fontsize=20]独眼巨人对阵9人兵团和16人兵团时，普通攻击变为范围伤害，对3个敌方单位造成[-][color=48b946,fontsize=20]{($level+$ulevel)*1+39}%[-][color=645252,fontsize=20]攻击的伤害。[-]</t>
  </si>
  <si>
    <t>[color=645252,fontsize=20]抛掷巨石，造成大范围伤害。[-]</t>
  </si>
  <si>
    <t>[color=645252,fontsize=20]独眼巨人兵团向正前方较大范围投掷火石，对范围内的敌方兵团造成[-][color=48b946,fontsize=20]「灼烧」[-][color=645252,fontsize=20]效果，每2秒造成[-][color=48b946,fontsize=20]{(($level+$ulevel)*0.5+9.5)*0.01*$atk}[-][color=645252,fontsize=20]伤害，持续8秒。[-]</t>
  </si>
  <si>
    <t>[color=645252,fontsize=20]抛掷火焰巨石，对敌人造成更高伤害。[-]</t>
  </si>
  <si>
    <t>[color=645252,fontsize=20]独眼巨人受到攻击时，一定概率对周围较大范围内敌方单位造成[-][color=48b946,fontsize=20]{(($level+$ulevel)*1+9)*0.01*$atk}[-][color=645252,fontsize=20]伤害，并造成[-][color=48b946,fontsize=20]「眩晕」[-][color=645252,fontsize=20]效果，持续3秒。[-]</t>
  </si>
  <si>
    <t>[color=645252,fontsize=20]巨大的力量使他们不畏惧近身攻击。[-]</t>
  </si>
  <si>
    <t>[color=645252,fontsize=20]独眼巨人生命提高[-][color=48b946,fontsize=20]{($level+$ulevel)*4+16}%[-][color=645252,fontsize=20]，对阵9人和16人兵团时，受到兵团伤害降低[-][color=48b946,fontsize=20]{($level+$ulevel)*1+14}%[-][color=645252,fontsize=20]。[-]</t>
  </si>
  <si>
    <t>[color=645252,fontsize=20]巨大的身体使他能够忽视一些攻击。[-]</t>
  </si>
  <si>
    <t>[color=645252,fontsize=20]比蒙每隔20秒，对当前攻击的兵团造成[-][color=48b946,fontsize=20]{(($level+$ulevel)*2+38)*0.01*$atk}[-][color=645252,fontsize=20]伤害，并造成[-][color=48b946,fontsize=20]「流血」[-][color=645252,fontsize=20]效果，持续6秒。[-]</t>
  </si>
  <si>
    <t>[color=645252,fontsize=20]挥击巨爪，对范围敌人造成伤害。[-]</t>
  </si>
  <si>
    <t>[color=645252,fontsize=20]比蒙兵团对周围较大范围内敌方兵团造成[-][color=48b946,fontsize=20]「眩晕」[-][color=645252,fontsize=20]效果，持续6秒；并降低当前攻击的兵团[-][color=48b946,fontsize=20]{($level+$ulevel)*3+17}%[-][color=645252,fontsize=20]攻击，持续20秒。[-]</t>
  </si>
  <si>
    <t>[color=645252,fontsize=20]发出巨大的咆哮，震慑周围敌人。[-]</t>
  </si>
  <si>
    <t>[color=645252,fontsize=20]比蒙的兵团免伤提高[-][color=48b946,fontsize=20]{($level+$ulevel)*1+9}%[-][color=645252,fontsize=20]，生命低于35%后效果翻倍。（生命恢复后依然生效）[-]</t>
  </si>
  <si>
    <t>[color=645252,fontsize=20]坚实的皮毛使他们能够承受更多伤害。[-]</t>
  </si>
  <si>
    <t>[color=645252,fontsize=20]每有1个敌方兵团死亡，比蒙恢复最大生命值[-][color=48b946,fontsize=20]{($level+$ulevel)*0.5+4.5}%[-][color=645252,fontsize=20]的生命，并提高10%兵团免伤，持续10秒。[-]</t>
  </si>
  <si>
    <t>[color=645252,fontsize=20]比蒙很容易受到鲜血刺激。[-]</t>
  </si>
  <si>
    <t>[color=645252,fontsize=20]每有1个敌方兵团死亡，比蒙恢复最大生命值[-][color=48b946,fontsize=20]{($level+$ulevel)*1+9}%[-][color=645252,fontsize=20]的生命，并提高10%兵团免伤，持续10秒。[-]</t>
  </si>
  <si>
    <t>[color=645252,fontsize=20]雷鸟兵团对正前方极大范围敌方单位造成[-][color=48b946,fontsize=20]{(($level+$ulevel)*2+38)*$atk*0.01}[-][color=645252,fontsize=20]伤害，降低目标单位200命中值，持续10秒，并有25%概率额外造成眩晕，持续3秒。[-]</t>
  </si>
  <si>
    <t>[color=645252,fontsize=20]雷鸟在场时，所有敌方兵团降低[-][color=48b946,fontsize=20]{($level+$ulevel)*5+95}[-][color=645252,fontsize=20]命中值及20%法术免伤。[-]</t>
  </si>
  <si>
    <t>[color=645252,fontsize=20]小恶魔死亡时，[-][color=48b946,fontsize=20]{($level+$ulevel)*1+9}%[-][color=645252,fontsize=20]概率满血复活。[-]</t>
  </si>
  <si>
    <t>[color=645252,fontsize=20]小恶魔的死活根本没人在意。[-]</t>
  </si>
  <si>
    <t>[color=645252,fontsize=20]小恶魔的普通攻击有一定概率，对目标单位造成[-][color=48b946,fontsize=20]{($level+$ulevel)*15+135}%[-][color=645252,fontsize=20]攻击的伤害，并有概率造成[-][color=e07c44,fontsize=20]「眩晕」[-][color=645252,fontsize=20]效果，持续2秒。[-]</t>
  </si>
  <si>
    <t>[color=645252,fontsize=20]即便弱小，也有爆发的时候。[-]</t>
  </si>
  <si>
    <t>[color=645252,fontsize=20]小恶魔闪避值提高[-][color=48b946,fontsize=20]{(($level+$ulevel)*20+130)}[-][color=645252,fontsize=20]。[-]</t>
  </si>
  <si>
    <t>[color=645252,fontsize=20]小恶魔体型小巧，速度很快。[-]</t>
  </si>
  <si>
    <t>[color=645252,fontsize=20]小恶魔生命提高[-][color=48b946,fontsize=20]{(($level+$ulevel)*3+12)}%[-][color=645252,fontsize=20]，受治疗效果提高30%。[-]</t>
  </si>
  <si>
    <t>[color=645252,fontsize=20]强烈的求生之心，使他们更渴望获得治疗。[-]</t>
  </si>
  <si>
    <t>[color=645252,fontsize=20]歌革兵团向正前方释放火墙，对火墙中的敌方单位每秒造成[-][color=48b946,fontsize=20]{(($level+$ulevel)*5+75)*0.01*$atk}[-][color=645252,fontsize=20]伤害，火墙持续8秒。[-]</t>
  </si>
  <si>
    <t>[color=645252,fontsize=20]天生能够操控火焰，对敌人造成伤害。[-]</t>
  </si>
  <si>
    <t>[color=645252,fontsize=20]歌革的普通攻击有一定概率，对3个目标单位造成[-][color=48b946,fontsize=20]{($level+$ulevel)*8+92}%[-][color=645252,fontsize=20]攻击的伤害，并造成[-][color=e07c44,fontsize=20]「灼烧」[-][color=645252,fontsize=20]效果，持续6秒。[-]</t>
  </si>
  <si>
    <t>[color=645252,fontsize=20]经过练习，她们能够更熟练的操控火焰。[-]</t>
  </si>
  <si>
    <t>[color=645252,fontsize=20]歌革攻击提高[-][color=48b946,fontsize=20]{(($level+$ulevel)*4+16)}%[-][color=645252,fontsize=20]。[-]</t>
  </si>
  <si>
    <t>[color=645252,fontsize=20]攻击时附加火焰，使自己的伤害更高。[-]</t>
  </si>
  <si>
    <t>[color=645252,fontsize=20]歌革生命提高[-][color=48b946,fontsize=20]{(($level+$ulevel)*4+16)}%[-][color=645252,fontsize=20]，火系法术免伤提高40%。[-]</t>
  </si>
  <si>
    <t>[color=645252,fontsize=20]对火焰的掌握，使他们抵抗火焰的能力提升。[-]</t>
  </si>
  <si>
    <t>[color=645252,fontsize=20]地狱三头犬对阵9人兵团和16人兵团时，普通攻击对3个敌方单位造成[-][color=48b946,fontsize=20]{($level+$ulevel)*0.8+34.2}%[-][color=645252,fontsize=20]攻击的伤害，并造成[-][color=e07c44,fontsize=20]「流血」[-][color=645252,fontsize=20]效果，持续6秒。[-]</t>
  </si>
  <si>
    <t>[color=645252,fontsize=20]利用三个头同时攻击，对多个目标造成伤害。[-]</t>
  </si>
  <si>
    <t>[color=645252,fontsize=20]地狱三头犬大幅度提高暴击值，持续[-][color=48b946,fontsize=20]{($level+$ulevel)*0.5+9.5}[-][color=645252,fontsize=20]秒。[-]</t>
  </si>
  <si>
    <t>[color=645252,fontsize=20]他们凶残暴力，不死不休。[-]</t>
  </si>
  <si>
    <t>[color=645252,fontsize=20]地狱三头犬对阵受到[-][color=48b946,fontsize=20]「流血」[-][color=645252,fontsize=20]效果的目标单位时，兵团伤害提高[-][color=48b946,fontsize=20]{($level+$ulevel)*3+12}%[-][color=645252,fontsize=20]。[-]</t>
  </si>
  <si>
    <t>[color=645252,fontsize=20]血液会刺激他们，使他们更加疯狂。[-]</t>
  </si>
  <si>
    <t>[color=645252,fontsize=20]地狱三头犬暴伤提高[-][color=48b946,fontsize=20]{(($level+$ulevel)*3+12)}%[-][color=645252,fontsize=20]。战场中每有1个己方地狱阵营的兵团上场，地狱三头犬暴伤额外提高3%。[-]</t>
  </si>
  <si>
    <t>[color=645252,fontsize=20]这种生物只有残暴，疯狂的杀意。[-]</t>
  </si>
  <si>
    <t>[color=645252,fontsize=20]长角恶魔兵团对较大范围内随机1个敌方兵团造成[-][color=48b946,fontsize=20]{(($level+$ulevel)*20+230)*0.01*$atk}[-][color=645252,fontsize=20]伤害，并提高自身闪避值300，持续12秒。[-]</t>
  </si>
  <si>
    <t>[color=645252,fontsize=20]恶魔军团的主力，通常会结阵攻击敌人。[-]</t>
  </si>
  <si>
    <t>[color=645252,fontsize=20]长角恶魔每次闪避时，恢复最大生命值[color=48b946,fontsize=20]{($level+$ulevel)*0.5+4.5}%[-][color=645252,fontsize=20]的生命。[-]</t>
  </si>
  <si>
    <t>[color=645252,fontsize=20]经过长久的训练，他们更懂得规避伤害。[-]</t>
  </si>
  <si>
    <t>[color=645252,fontsize=20]长角恶魔生命提高[-][color=48b946,fontsize=20]{(($level+$ulevel)*3+12)}%[-][color=645252,fontsize=20]，受治疗效果提高30%。[-]</t>
  </si>
  <si>
    <t>[color=645252,fontsize=20]天生便具有强悍的身体，生命力顽强。[-]</t>
  </si>
  <si>
    <t>[color=645252,fontsize=20]长角恶魔闪避值提高[-][color=48b946,fontsize=20]{($level+$ulevel)*20+80}[-][color=645252,fontsize=20]。战场中每有1个地狱阵营的兵团上场，长角恶魔闪避值额外提高40。[-]</t>
  </si>
  <si>
    <t>[color=645252,fontsize=20]具有非常敏锐的感知，能够规避伤害。[-]</t>
  </si>
  <si>
    <t>[color=645252,fontsize=20]地狱领主兵团在开场时，召唤4只长角恶魔加入战斗，长角恶魔拥有[-][color=48b946,fontsize=20]{(($level+$ulevel)*4.5+30.5)*($teamlevel+9)}[-][color=645252,fontsize=20]攻击，[-][color=48b946,fontsize=20]{(($level+$ulevel)*100+700)*($teamlevel+9)}[-][color=645252,fontsize=20]生命，持续整场战斗。[-]</t>
  </si>
  <si>
    <t>[color=645252,fontsize=20]她们是恶魔的领主，通常不会亲自上阵。[-]</t>
  </si>
  <si>
    <t>[color=645252,fontsize=20]地狱领主兵团向正前方释放1个烈火温泉，每2秒恢复较大范围己方兵团最大生命值[-][color=48b946,fontsize=20]{($level+$ulevel)*0.3+3.7}%[-][color=645252,fontsize=20]的生命，效果持续8秒。[-]</t>
  </si>
  <si>
    <t>[color=645252,fontsize=20]偶尔，他们也是会体恤部下的。[-]</t>
  </si>
  <si>
    <t>[color=645252,fontsize=20]地狱领主的【烈火温泉】额外提高[-][color=48b946,fontsize=20]{(($level+$ulevel)*5+25)}%[-][color=645252,fontsize=20]治疗效果。战场中每有1个地狱阵营的兵团上场，【烈火温泉】的治疗效果额外提高5%。[-]</t>
  </si>
  <si>
    <t>[color=645252,fontsize=20]强大的魔力使他们做什么都能得心应手。[-]</t>
  </si>
  <si>
    <t>[color=645252,fontsize=20]地狱领主兵团上场时，提高己方小恶魔、长角恶魔和火系召唤物[-][color=48b946,fontsize=20]{(($level+$ulevel)*2+13)}%[-][color=645252,fontsize=20]的生命和攻击。[-]</t>
  </si>
  <si>
    <t>[color=645252,fontsize=20]在场时，所有恶魔都会得到鼓舞。[-]</t>
  </si>
  <si>
    <t>[color=645252,fontsize=20]烈火精灵兵团在开场时，为所有己方地狱阵营的兵团施放【烈焰护盾】，反弹15%受到的伤害，效果持续[-][color=48b946,fontsize=20]{(($level+$ulevel)*2+13)}[-][color=645252,fontsize=20]秒。[-]</t>
  </si>
  <si>
    <t>[color=645252,fontsize=20]火焰的使者，可以控制火焰形成护盾。[-]</t>
  </si>
  <si>
    <t>[color=645252,fontsize=20]烈火精灵兵团在开场时，为所有己方地狱阵营的兵团施放【烈焰护盾】，反弹30%受到的伤害，效果持续[-][color=48b946,fontsize=20]{(($level+$ulevel)*2+18)}[-][color=645252,fontsize=20]秒。[-]</t>
  </si>
  <si>
    <t>[color=645252,fontsize=20]烈火精灵兵团向目标区域施放烈火风暴，对范围内所有敌方兵团造成[-][color=48b946,fontsize=20]{(($level+$ulevel)*8+152)*0.01*$atk}[-][color=645252,fontsize=20]伤害，并造成[-][color=48b946,fontsize=20]「灼烧」[-][color=645252,fontsize=20]效果，持续15秒。[-]</t>
  </si>
  <si>
    <t>[color=645252,fontsize=20]他们的火焰对敌人会造成强大的伤害。[-]</t>
  </si>
  <si>
    <t>[color=645252,fontsize=20]烈火精灵的【烈焰护盾】额外提高[-][color=48b946,fontsize=20]{($level+$ulevel)*1+4}%[-][color=645252,fontsize=20]兵团免伤、[-][color=48b946,fontsize=20]{($level+$ulevel)*1+4}%[-][color=645252,fontsize=20]法术免伤。[-]</t>
  </si>
  <si>
    <t>[color=645252,fontsize=20]随着精修，他们操纵火焰的能力会更加强大。[-]</t>
  </si>
  <si>
    <t>[color=645252,fontsize=20]烈火精灵生命提高[-][color=48b946,fontsize=20]{($level+$ulevel)*3+12}%[-][color=645252,fontsize=20]，兵团伤害提高[-][color=48b946,fontsize=20]{($level+$ulevel)*1+4}%[-][color=645252,fontsize=20]。[-]</t>
  </si>
  <si>
    <t>[color=645252,fontsize=20]作为高等地狱生物，他们的生命力无比强大。[-]</t>
  </si>
  <si>
    <t>[color=645252,fontsize=20]大恶魔传送至敌方后排，对当前攻击的兵团造成[-][color=48b946,fontsize=20]{(($level+$ulevel)*2+28)*0.01*$atk}[-][color=645252,fontsize=20]伤害，并造成[-][color=48b946,fontsize=20]「眩晕」[-][color=645252,fontsize=20]效果，持续3秒。（目标兵团死亡重置技能）[-]</t>
  </si>
  <si>
    <t>[color=645252,fontsize=20]大恶魔早已超越凡俗，他们的攻击无从预测。[-]</t>
  </si>
  <si>
    <t>[color=645252,fontsize=20]大恶魔兵团随机对3个敌方兵团造成[-][color=48b946,fontsize=20]{(($level+$ulevel)*2+38)*0.01*$atk}[-][color=645252,fontsize=20]伤害，对被[-][color=e07c44,fontsize=20]「灼烧」[-][color=645252,fontsize=20]的目标单位暴击值增加500。[-]</t>
  </si>
  <si>
    <t>[color=645252,fontsize=20]他们的力量不仅强大，而且波及范围很广。[-]</t>
  </si>
  <si>
    <t>[color=645252,fontsize=20]大恶魔在场时，每2秒对所有敌方兵团造成相当于最大生命值[-][color=48b946,fontsize=20]{($level+$ulevel)*0.05+0.45}%[-][color=645252,fontsize=20]的伤害。[-]</t>
  </si>
  <si>
    <t>[color=645252,fontsize=20]大恶魔的存在会时时刻刻对周围造成伤害。[-]</t>
  </si>
  <si>
    <t>[color=645252,fontsize=20]大恶魔攻击提高[-][color=48b946,fontsize=20]{(($level+$ulevel)*4+16)}%[-][color=645252,fontsize=20]。大恶魔对阵城堡阵营的兵团时，兵团伤害提高100%。[-]</t>
  </si>
  <si>
    <t>[color=645252,fontsize=20]作为最强生物，他们的力量难以想象。[-]</t>
  </si>
  <si>
    <t>[color=645252,fontsize=20]开场突袭正前方最远兵团，如果没有，突袭随机后排兵团，造成[-][color=48b946,fontsize=20]{(($level+$ulevel)*0.8+5.2)*0.01*$atk}[-][color=645252,fontsize=20]伤害并召唤持续6秒每0.5秒[-][color=48b946,fontsize=20]{(($level+$ulevel)*0.1+1.9)*0.01*$atk}[-][color=645252,fontsize=20]伤害的渊火。首次造成6秒[-][color=48b946,fontsize=20]「沉默」[-][color=645252,fontsize=20]。[-][color=F6ECDD,fontsize=20]（可在任意位置布阵，目标兵团死亡重置技能）[-]</t>
  </si>
  <si>
    <t>[color=645252,fontsize=20]大恶魔兵团随机对3个敌方兵团造成[-][color=48b946,fontsize=20]{(($level+$ulevel)*2+38)*0.01*$atk}[-][color=645252,fontsize=20]伤害，并造成[-][color=e07c44,fontsize=20]「沉默」[-][color=645252,fontsize=20]效果，持续6秒。对被[-][color=e07c44,fontsize=20]「灼烧」[-][color=645252,fontsize=20]的目标单位暴击值增加500。[-]</t>
  </si>
  <si>
    <t>[color=645252,fontsize=20]大恶魔在场时，每2秒对所有敌方兵团造成相当于最大生命值[-][color=48b946,fontsize=20]{($level+$ulevel)*0.05+0.45}%[-][color=645252,fontsize=20]的伤害，对被[-][color=48b946,fontsize=20]「灼烧」[-][color=645252,fontsize=20]的目标效果翻倍。[-]</t>
  </si>
  <si>
    <t>[color=645252,fontsize=20]开场突袭正前方最远兵团，如果没有，突袭随机后排兵团，造成[-][color=48b946,fontsize=20]{(($level+$ulevel)*0.8+5.2)*0.01*$atk}[-][color=645252,fontsize=20]伤害并召唤持续6秒每0.5秒[-][color=48b946,fontsize=20]{(($level+$ulevel)*0.1+1.9)*0.01*$atk}[-][color=645252,fontsize=20]伤害的渊火。每次造成6秒[-][color=48b946,fontsize=20]「沉默」[-][color=645252,fontsize=20]。[-][color=F6ECDD,fontsize=20]（可在任意位置布阵，目标兵团死亡重置技能）[-]</t>
  </si>
  <si>
    <t>[color=645252,fontsize=20]烈火精灵兵团向目标区域施放2团烈火风暴，对范围内所有敌方兵团造成[-][color=48b946,fontsize=20]{(($level+$ulevel)*10.4+197.6)*0.01*$atk}[-][color=645252,fontsize=20]伤害，并造成[-][color=48b946,fontsize=20]「灼烧」[-][color=645252,fontsize=20]效果，持续15秒。[-]</t>
  </si>
  <si>
    <t>灌魔铁球</t>
  </si>
  <si>
    <t>[color=645252,fontsize=20]大妖精攻速提高100%，效果持续[-][color=48b946,fontsize=20]{($level+$ulevel)*0.3+3.7}[-][color=645252,fontsize=20]秒。[-]</t>
  </si>
  <si>
    <t>[color=645252,fontsize=20]大妖精将能量入住铁球，提高攻击频率。[-]</t>
  </si>
  <si>
    <t>[color=645252,fontsize=20]大妖精对阵1人兵团、4人兵团时，普通攻击一定概率造成[-][color=48b946,fontsize=20]「眩晕」[-][color=645252,fontsize=20]效果，持续[-][color=48b946,fontsize=20]{($level+$ulevel)*0.2+0.8}[-][color=645252,fontsize=20]秒。[-]</t>
  </si>
  <si>
    <t>[color=645252,fontsize=20]大妖精利用沉重的铁球砸晕敌人。[-]</t>
  </si>
  <si>
    <t>[color=645252,fontsize=20]大妖精兵团受到己方英雄辅助法术增强时，攻击提高[-][color=48b946,fontsize=20]{($level+$ulevel)*2+8}%[-][color=645252,fontsize=20]。最高可叠加10次，持续整场战斗。[-]</t>
  </si>
  <si>
    <t>[color=645252,fontsize=20]大妖精受到魔法的召唤，提升战斗力。[-]</t>
  </si>
  <si>
    <t>魔法意志</t>
  </si>
  <si>
    <t>[color=645252,fontsize=20]大妖精生命提高[-][color=48b946,fontsize=20]{($level+$ulevel)*2+8}%[-][color=645252,fontsize=20]，法术免伤提高[-][color=48b946,fontsize=20]{($level+$ulevel)*1+4}%[-][color=645252,fontsize=20]。[-]</t>
  </si>
  <si>
    <t>[color=645252,fontsize=20]大妖精意志更加坚定。[-]</t>
  </si>
  <si>
    <t>石像形态</t>
  </si>
  <si>
    <t>[color=645252,fontsize=20]石像鬼每隔20秒进入【石像形态】，攻击提高[-][color=48b946,fontsize=20]{($level+$ulevel)*5+25}%[-][color=645252,fontsize=20]，攻速提高[-][color=48b946,fontsize=20]{($level+$ulevel)*1+14}%[-][color=645252,fontsize=20]，石像形态持续10秒。[-]</t>
  </si>
  <si>
    <t>[color=645252,fontsize=20]石像鬼进入石像形态,进攻更加疯狂。[-]</t>
  </si>
  <si>
    <t>高空压制</t>
  </si>
  <si>
    <t>[color=645252,fontsize=20]石像鬼对阵不具飞行能力的敌方兵团时，攻击提高[-][color=48b946,fontsize=20]{($level+$ulevel)*6+24}%[-][color=645252,fontsize=20]。[-]</t>
  </si>
  <si>
    <t>[color=645252,fontsize=20]石像鬼对地面兵团有明显压制作用。[-]</t>
  </si>
  <si>
    <t>[color=645252,fontsize=20]石像鬼破防值提高[-][color=48b946,fontsize=20]{(($level+$ulevel)*0.2+0.8)*($teamlevel+9)}[-][color=645252,fontsize=20]，对防御兵团效果翻倍。[-]</t>
  </si>
  <si>
    <t>[color=645252,fontsize=20]石像鬼的利爪可以撕开敌人的护甲。[-]</t>
  </si>
  <si>
    <t>石像强化</t>
  </si>
  <si>
    <t>[color=645252,fontsize=20]石像鬼在【石像形态】下，兵团免伤提高[-][color=48b946,fontsize=20]{($level+$ulevel)*2+28}%[-][color=645252,fontsize=20]，法术免伤提高[-][color=48b946,fontsize=20]{($level+$ulevel)*2+28}%[-][color=645252,fontsize=20]。[-]</t>
  </si>
  <si>
    <t>[color=645252,fontsize=20]石像鬼在石像形态下抵抗大部分伤害。[-]</t>
  </si>
  <si>
    <t>金属共鸣</t>
  </si>
  <si>
    <t>[color=645252,fontsize=20]铁人开启防护罩，防护罩内己方兵团提高30%兵团免伤，防护罩持续[-][color=48b946,fontsize=20]{($level+$ulevel)*0.8+9.2}[-][color=645252,fontsize=20]秒。[-]</t>
  </si>
  <si>
    <t>[color=645252,fontsize=20]铁人开启防护罩，保护友军。[-]</t>
  </si>
  <si>
    <t>[color=645252,fontsize=20]铁人免疫[-][color=48b946,fontsize=20]「流血」[-][color=645252,fontsize=20]效果。铁人受到英雄法术伤害后，法术免伤提高100%，效果持续[-][color=48b946,fontsize=20]{($level+$ulevel)*0.8+7.2}[-][color=645252,fontsize=20]秒。[-]</t>
  </si>
  <si>
    <t>[color=645252,fontsize=20]铁人克制英雄伤害法术。[-]</t>
  </si>
  <si>
    <t>[color=645252,fontsize=20]铁人生命提高[-][color=48b946,fontsize=20]{($level+$ulevel)*2+8}%[-][color=645252,fontsize=20]，兵团免伤提高[-][color=48b946,fontsize=20]{($level+$ulevel)*1+4}%[-][color=645252,fontsize=20]。[-]</t>
  </si>
  <si>
    <t>[color=645252,fontsize=20]铁人具有很高防御力。[-]</t>
  </si>
  <si>
    <t>[color=645252,fontsize=20]铁人兵团受到己方英雄辅助法术增强时，恢复最大生命值[-][color=48b946,fontsize=20]{($level+$ulevel)*0.4+1.6}%[-][color=645252,fontsize=20]的生命。同时提高[-][color=48b946,fontsize=20]{($level+$ulevel)*1+4}%[-][color=645252,fontsize=20]兵团免伤。最高可叠加3次，持续整场战斗。[-]</t>
  </si>
  <si>
    <t>[color=645252,fontsize=20]铁人受到魔法的召唤，提升战斗力。[-]</t>
  </si>
  <si>
    <t>[color=645252,fontsize=20]大法师的普通攻击可以提高自身攻击[-][color=48b946,fontsize=20]{($level+$ulevel)*1+4}%[-][color=645252,fontsize=20]，效果最高叠加20次。不改变目标兵团时叠加效果永远存在，改变目标后清空次数。[-]</t>
  </si>
  <si>
    <t>[color=645252,fontsize=20]大法师持续攻击同一目标，伤害递增。[-]</t>
  </si>
  <si>
    <t>[color=645252,fontsize=20]大法师兵团召唤龙卷风，随机卷起1个敌方后排的兵团，不能攻击、使用技能，并免疫兵团伤害。龙卷风会对目标兵团造成[color=48b946,fontsize=20]「静电」[-][color=645252,fontsize=20]效果，龙卷风和静电效果持续[-][color=48b946,fontsize=20]{($level+$ulevel)*0.5+4.5}[-][color=645252,fontsize=20]秒。[-]</t>
  </si>
  <si>
    <t>[color=645252,fontsize=20]大法师召唤飓风限制敌方兵团。[-]</t>
  </si>
  <si>
    <t>[color=645252,fontsize=20]大法师兵团召唤龙卷风，随机卷起2个敌方后排的兵团，不能攻击、使用技能，并免疫兵团伤害。龙卷风会对目标兵团造成[color=48b946,fontsize=20]「静电」[-][color=645252,fontsize=20]效果，龙卷风和静电效果持续[-][color=48b946,fontsize=20]{($level+$ulevel)*0.5+4.5}[-][color=645252,fontsize=20]秒。[-]</t>
  </si>
  <si>
    <t>[color=645252,fontsize=20]大法师兵团在开场时，提高当前所在路的己方兵团[-][color=48b946,fontsize=20]{(($level+$ulevel)*0.5+2.5)}%[-][color=645252,fontsize=20]兵团伤害，对魔法兵团效果翻倍。[-]</t>
  </si>
  <si>
    <t>[color=645252,fontsize=20]大法师召唤魔法力场，造成更高的伤害。[-]</t>
  </si>
  <si>
    <t>能量流失</t>
  </si>
  <si>
    <t>[color=645252,fontsize=20]大法师兵团上场时，降低敌方英雄[-][color=48b946,fontsize=20]{($level+$ulevel)*0.05+0.25}[-][color=645252,fontsize=20]英雄魔法回复速度。[-]</t>
  </si>
  <si>
    <t>[color=645252,fontsize=20]大法师精通魔法，影响敌方英雄的魔法恢复。[-]</t>
  </si>
  <si>
    <t>能量馈赠</t>
  </si>
  <si>
    <t>[color=645252,fontsize=20]神灯的攻击变为治疗，为当前生命百分比最低的己方兵团恢复相当于神灯100%攻击的生命，神灯治疗效果提高[-][color=48b946,fontsize=20]{($level+$ulevel)*1+4}%[-][color=645252,fontsize=20]。[-]</t>
  </si>
  <si>
    <t>[color=645252,fontsize=20]神灯使用魔法治疗友军。[-]</t>
  </si>
  <si>
    <t>[color=645252,fontsize=20]神灯兵团在开场时，随机祝福己方3个兵团，分别获得[-][color=48b946,fontsize=20]{($level+$ulevel)*0.5+4.5}%[-][color=645252,fontsize=20]兵团免伤，[-][color=48b946,fontsize=20]{($level+$ulevel)*0.5+4.5}%[-][color=645252,fontsize=20]兵团伤害，[-][color=48b946,fontsize=20]{($level+$ulevel)*0.5+4.5}%[-][color=645252,fontsize=20]攻速其中的1种效果。[-]</t>
  </si>
  <si>
    <t>[color=645252,fontsize=20]神灯可以满足主人的三个愿望。[-]</t>
  </si>
  <si>
    <t>[color=645252,fontsize=20]神灯兵团受到己方英雄辅助法术增强时,为当前生命百分比最低的兵团恢复最大生命值[-][color=48b946,fontsize=20]{($level+$ulevel)*1+4}%[-][color=645252,fontsize=20]的生命。[-]</t>
  </si>
  <si>
    <t>[color=645252,fontsize=20]神灯受到魔法的召唤,治疗友军。[-]</t>
  </si>
  <si>
    <t>魔法之芯</t>
  </si>
  <si>
    <t>[color=645252,fontsize=20]神灯生命提高[-][color=48b946,fontsize=20]{($level+$ulevel)*2+8}%[-][color=645252,fontsize=20]，法术免伤提高[-][color=48b946,fontsize=20]{($level+$ulevel)*1+4}%[-][color=645252,fontsize=20]。[-]</t>
  </si>
  <si>
    <t>[color=645252,fontsize=20]神灯精通治疗魔法。[-]</t>
  </si>
  <si>
    <t>[color=645252,fontsize=20]娜迦蛇妖兵团对较大范围内随机三个敌方兵团造成[-][color=48b946,fontsize=20]{(($level+$ulevel)*5+95)*0.01*$atk}[-][color=645252,fontsize=20]伤害，并降低30%防御，效果持续10秒。[-]</t>
  </si>
  <si>
    <t>[color=645252,fontsize=20]娜迦蛇妖挥舞剑刃，打击周围敌人。[-]</t>
  </si>
  <si>
    <t>残忍</t>
  </si>
  <si>
    <t>[color=645252,fontsize=20]娜迦蛇妖的攻击必定命中，目标生命越低，伤害越高，最高提高[-][color=48b946,fontsize=20]{($level+$ulevel)*8+32}%[-][color=645252,fontsize=20]攻击。[-]</t>
  </si>
  <si>
    <t>[color=645252,fontsize=20]娜迦蛇妖生性残忍嗜杀。[-]</t>
  </si>
  <si>
    <t>[color=645252,fontsize=20]娜迦蛇妖兵团上场时，提高所有己方攻击兵团[-][color=48b946,fontsize=20]{($level+$ulevel)*10+90}[-][color=645252,fontsize=20]暴击值，娜迦蛇妖暴伤提高[-][color=48b946,fontsize=20]{($level+$ulevel)*3+5}%[-][color=645252,fontsize=20]。[-]</t>
  </si>
  <si>
    <t>[color=645252,fontsize=20]高冷女王范儿。[-]</t>
  </si>
  <si>
    <t>[color=645252,fontsize=20]娜迦蛇妖兵团受到己方英雄辅助法术增强时，对当前目标兵团释放【剑刃乱舞】，造成[-][color=48b946,fontsize=20]{(($level+$ulevel)*5+95)*0.01*$atk}[-][color=645252,fontsize=20]伤害，并降低30%防御，效果持续10秒。[-]</t>
  </si>
  <si>
    <t>[color=645252,fontsize=20]娜迦蛇妖受到魔法的召唤，无情斩杀敌人。[-]</t>
  </si>
  <si>
    <t>[color=645252,fontsize=20]泰坦巨人攻击不受距离限制，普通攻击对目标单位额外造成相当于目标最大生命值[-][color=48b946,fontsize=20]{($level+$ulevel)*0.4+1.6}%[-][color=645252,fontsize=20]的伤害。泰坦对阵地下城阵营的兵团时，兵团伤害提高100%。[-]</t>
  </si>
  <si>
    <t>[color=645252,fontsize=20]泰坦手持雷电，超远距离打击敌人。[-]</t>
  </si>
  <si>
    <t>[color=645252,fontsize=20]泰坦巨人兵团对所有敌方单位造成[-][color=48b946,fontsize=20]{(($level+$ulevel)*0.5+9.5)*0.01*$atk}[-][color=645252,fontsize=20]伤害，并造成相当于目标最大生命值[-][color=48b946,fontsize=20]{($level+$ulevel)*0.4+1.6}%[-][color=645252,fontsize=20]的伤害。[-]</t>
  </si>
  <si>
    <t>[color=645252,fontsize=20]泰坦召唤雷电，对所有敌人进行雷击。[-]</t>
  </si>
  <si>
    <t>魔神之力</t>
  </si>
  <si>
    <t>[color=645252,fontsize=20]泰坦巨人免疫[-][color=48b946,fontsize=20]「流血」[-][color=645252,fontsize=20]效果。泰坦巨人距离目标兵团距离越远，攻击越高，每100距离提高[-][color=48b946,fontsize=20]{($level+$ulevel)*1+4}%[-][color=645252,fontsize=20]攻击。[-]</t>
  </si>
  <si>
    <t>[color=645252,fontsize=20]泰坦距离敌人越远，威慑力越大。[-]</t>
  </si>
  <si>
    <t>[color=645252,fontsize=20]泰坦巨人兵团受到己方英雄辅助法术增强时，兵团伤害提高[-][color=48b946,fontsize=20]{($level+$ulevel)*0.6+2.4}%[-][color=645252,fontsize=20]。最高可叠加5次，持续整场战斗。[-]</t>
  </si>
  <si>
    <t>[color=645252,fontsize=20]泰坦受到魔法的召唤，伤害大幅提高。[-]</t>
  </si>
  <si>
    <t>[color=645252,fontsize=20]穴居人兵团对当前攻击的敌方兵团造成[-][color=48b946,fontsize=20]{((($level+$ulevel)*30+420))*0.01*$atk}[-][color=645252,fontsize=20]伤害，并造成[-][color=48b946,fontsize=20]「眩晕」[-][color=645252,fontsize=20]效果，持续3秒。[-]</t>
  </si>
  <si>
    <t>[color=645252,fontsize=20]穴居人长年用枪，可以发挥出更大力量。[-]</t>
  </si>
  <si>
    <t>敏锐</t>
  </si>
  <si>
    <t>[color=645252,fontsize=20]穴居人攻击力增加[-][color=48b946,fontsize=20]{($level+$ulevel)*2+8}%[-][color=645252,fontsize=20]，攻击速度增加[-][color=48b946,fontsize=20]{($level+$ulevel)*0.6+2.4}%[-][color=645252,fontsize=20]。[-]</t>
  </si>
  <si>
    <t>[color=645252,fontsize=20]长年的作战让穴居人领悟更深的技巧。[-]</t>
  </si>
  <si>
    <t>破法嗅觉</t>
  </si>
  <si>
    <t>[color=645252,fontsize=20]穴居人的法术免伤和兵团免伤提高[-][color=48b946,fontsize=20]{($level+$ulevel)*1+4}%[-][color=645252,fontsize=20]，敌方英雄每次释放法术后效果翻倍，持续10秒。[-]</t>
  </si>
  <si>
    <t>[color=645252,fontsize=20]穴居人对于法术的波动非常敏感。[-]</t>
  </si>
  <si>
    <t>浸毒长矛</t>
  </si>
  <si>
    <t>[color=645252,fontsize=20]穴居人的普通攻击额外附加[-][color=48b946,fontsize=20]{($level+$ulevel)*1+9}%[-][color=645252,fontsize=20]的伤害，对[color=48b946,fontsize=20]「流血」[-][color=645252,fontsize=20]的目标伤害提高30%。[-]</t>
  </si>
  <si>
    <t>[color=645252,fontsize=20]在长矛上喂毒，更有利于猎物的捕获。[-]</t>
  </si>
  <si>
    <t>女妖利爪</t>
  </si>
  <si>
    <t>[color=645252,fontsize=20]鹰身女妖受到攻击时，有一定概率撕咬目标，对3个单位造成[-][color=48b946,fontsize=20]{($level+$ulevel)*9+141}%[-][color=645252,fontsize=20]攻击的伤害。（普通攻击也有概率触发）[-]</t>
  </si>
  <si>
    <t>[color=645252,fontsize=20]我能打三个！[-]</t>
  </si>
  <si>
    <t>[color=645252,fontsize=20]鹰身女妖在对阵不具飞行能力的兵团时，攻击提高[-][color=48b946,fontsize=20]{($level+$ulevel)*6+24}%[-][color=645252,fontsize=20]。[-]</t>
  </si>
  <si>
    <t>[color=645252,fontsize=20]空中单位永远比地面单位有优势。[-]</t>
  </si>
  <si>
    <t>破法尖叫</t>
  </si>
  <si>
    <t>[color=645252,fontsize=20]敌方英雄每次释放法术，鹰身女妖降低当前列敌方兵团[-][color=48b946,fontsize=20]{($level+$ulevel)*1+4}%[-][color=645252,fontsize=20]的兵团免伤，最多可叠加3层，持续6秒。[-]</t>
  </si>
  <si>
    <t>[color=645252,fontsize=20]鹰身女妖对于法术的波动非常敏感。[-]</t>
  </si>
  <si>
    <t>空中瞄准</t>
  </si>
  <si>
    <t>[color=645252,fontsize=20]鹰身女妖暴伤提高[-][color=48b946,fontsize=20]{($level+$ulevel)*5+25}%[-][color=645252,fontsize=20]，对处于[color=48b946,fontsize=20]「眩晕」[-][color=645252,fontsize=20]的目标单位，必定暴击。[-]</t>
  </si>
  <si>
    <t>[color=645252,fontsize=20]鹰身女妖能对眩晕的敌人造成更多伤害。[-]</t>
  </si>
  <si>
    <t>[color=645252,fontsize=20]邪眼兵团在进入战斗后会睁开4个死亡之眼，每个死亡之眼提供[-][color=48b946,fontsize=20]{($level+$ulevel)*1+4}%[-][color=645252,fontsize=20]的兵团伤害，每杀死1个目标兵团合上1个死亡之眼,最多合上3个。[-]</t>
  </si>
  <si>
    <t>[color=645252,fontsize=20]当邪眼睁开它的眼睛，万物将陷入沉寂。[-]</t>
  </si>
  <si>
    <t>心灵控制</t>
  </si>
  <si>
    <t>[color=645252,fontsize=20]邪眼兵团随机控制1个敌方兵团，对目标兵团造成每秒相当于最大生命值[-][color=48b946,fontsize=20]{($level+$ulevel)*0.2+0.8}%[-][color=645252,fontsize=20]的伤害，持续8秒。控制期间内目标兵团不能攻击、移动、释放技能。[-]</t>
  </si>
  <si>
    <t>[color=645252,fontsize=20]让我掌控你的心智。[-]</t>
  </si>
  <si>
    <t>衰弱</t>
  </si>
  <si>
    <t>[color=645252,fontsize=20]邪眼兵团上场时，降低敌方英雄[-][color=48b946,fontsize=20]{($level+$ulevel)*1.5+8.5}[-][color=645252,fontsize=20]初始魔法值。[-]</t>
  </si>
  <si>
    <t>[color=645252,fontsize=20]法师，你的魔法一无是处。[-]</t>
  </si>
  <si>
    <t>[color=645252,fontsize=20]邪眼兵团开场时，提高附近较大范围内所有己方兵团[-][color=48b946,fontsize=20]{($level+$ulevel)*2+8}%[-][color=645252,fontsize=20]生命，效果持续整场战斗。[-]</t>
  </si>
  <si>
    <t>[color=645252,fontsize=20]邪眼会聚拢四周的魔法元素。[-]</t>
  </si>
  <si>
    <t>石化凝视</t>
  </si>
  <si>
    <t>[color=645252,fontsize=20]美杜莎兵团随机对1个敌方兵团施放[color=48b946,fontsize=20]「石化」[-][color=645252,fontsize=20]，效果持续[-][color=48b946,fontsize=20]{($level+$ulevel)*0.5+4.5}[-][color=645252,fontsize=20]秒。[-]</t>
  </si>
  <si>
    <t>[color=645252,fontsize=20]看见美杜莎双眼的人，全都化为了石像。[-]</t>
  </si>
  <si>
    <t>蝮蛇毒箭</t>
  </si>
  <si>
    <t>[color=645252,fontsize=20]美杜莎的普通攻击额外附加[-][color=48b946,fontsize=20]{($level+$ulevel)*1+9}%[-][color=645252,fontsize=20]的伤害，对[color=48b946,fontsize=20]「流血」[-][color=645252,fontsize=20]的目标伤害提高30%。[-]</t>
  </si>
  <si>
    <t>[color=645252,fontsize=20]箭……箭上有毒。[-]</t>
  </si>
  <si>
    <t>破法皮肤</t>
  </si>
  <si>
    <t>[color=645252,fontsize=20]美杜莎的法术免伤提高[-][color=48b946,fontsize=20]{($level+$ulevel)*2+8}%[-][color=645252,fontsize=20]。敌方英雄每次释放法术，美杜莎提高[-][color=48b946,fontsize=20]{($level+$ulevel)*2+8}%[-][color=645252,fontsize=20]兵团伤害，效果持续10秒。[-]</t>
  </si>
  <si>
    <t>[color=645252,fontsize=20]美杜莎对魔力的波动非常敏感。[-]</t>
  </si>
  <si>
    <t>反曲重击</t>
  </si>
  <si>
    <t>[color=645252,fontsize=20]美杜莎的暴击值提高[-][color=48b946,fontsize=20]{($level+$ulevel)*30+120}[-][color=645252,fontsize=20]，每次暴击后提高2%的兵团伤害，最多可叠加10层，持续整场战斗。[-]</t>
  </si>
  <si>
    <t>[color=645252,fontsize=20]每次暴击都能让美杜莎变得更强。[-]</t>
  </si>
  <si>
    <t>旋风斩</t>
  </si>
  <si>
    <t>[color=645252,fontsize=20]牛头怪兵团对较大范围内随机3个敌方兵团造成[-][color=48b946,fontsize=20]{((($level+$ulevel)*4+76))*0.01*$atk}[-][color=645252,fontsize=20]伤害，并降低[-][color=48b946,fontsize=20]{($level+$ulevel)*1+4}%[-][color=645252,fontsize=20]的攻速，持续6秒。[-]</t>
  </si>
  <si>
    <t>[color=645252,fontsize=20]旋风斩是牛头怪一族最得意的技能之一。[-]</t>
  </si>
  <si>
    <t>高级凶猛</t>
  </si>
  <si>
    <t>[color=645252,fontsize=20]牛头怪额外攻击提高[-][color=48b946,fontsize=20]{($level+$ulevel)*80+320}[-][color=645252,fontsize=20]，普通攻击对目标造成[color=48b946,fontsize=20]「流血」[-][color=645252,fontsize=20]效果，持续6秒。[-]</t>
  </si>
  <si>
    <t>[color=645252,fontsize=20]牛头怪并不是能够轻易拦住的生物。[-]</t>
  </si>
  <si>
    <t>破法体质</t>
  </si>
  <si>
    <t>[color=645252,fontsize=20]牛头怪的法术免伤和兵团免伤提高[-][color=48b946,fontsize=20]{($level+$ulevel)*1+4}%[-][color=645252,fontsize=20]，敌方英雄每次释放法术后效果翻倍，持续10秒。[-]</t>
  </si>
  <si>
    <t>[color=645252,fontsize=20]牛头怪对魔力的波动非常敏感。[-]</t>
  </si>
  <si>
    <t>选择战术</t>
  </si>
  <si>
    <t>[color=645252,fontsize=20]受到1人兵团和4人兵团伤害时，防御提高[-][color=48b946,fontsize=20]{($level+$ulevel)*2+8}%[-][color=645252,fontsize=20]；对9人兵团和16人兵团攻击时，暴击值提高[-][color=48b946,fontsize=20]{($level+$ulevel)*40+160}[-][color=645252,fontsize=20]。[-]</t>
  </si>
  <si>
    <t>[color=645252,fontsize=20]牛头怪身经百战，会根据不同的对手变换战术。[-]</t>
  </si>
  <si>
    <t>龙息</t>
  </si>
  <si>
    <t>[color=645252,fontsize=20]黑龙每隔15秒对极大范围内所有敌方单位造成[-][color=48b946,fontsize=20]{((($level+$ulevel)*2.5+47.5))*0.01*$atk}[-][color=645252,fontsize=20]的伤害，并附加[color=48b946,fontsize=20]「灼烧」[-][color=645252,fontsize=20]效果，持续6秒。[-]</t>
  </si>
  <si>
    <t>[color=645252,fontsize=20]世间万物，不过一声叹息。[-]</t>
  </si>
  <si>
    <t>遮天蔽日</t>
  </si>
  <si>
    <t>[color=645252,fontsize=20]黑龙免疫[color=48b946,fontsize=20]「流血」[-][color=645252,fontsize=20]和[color=48b946,fontsize=20]「灼烧」[-][color=645252,fontsize=20]。受到暴击时，恢复相当于最大生命[-][color=48b946,fontsize=20]{($level+$ulevel)*0.6+2.4}%[-][color=645252,fontsize=20]的生命，冷却时间5秒。[-]</t>
  </si>
  <si>
    <t>[color=645252,fontsize=20]没有什么能对龙造成伤害。[-]</t>
  </si>
  <si>
    <t>破法领袖</t>
  </si>
  <si>
    <t>[color=645252,fontsize=20]免疫所有英雄的法术伤害。每施放1次【龙息】，提高[-][color=48b946,fontsize=20]{($level+$ulevel)*1+4}%[-][color=645252,fontsize=20]的兵团伤害，效果最多可叠加3层，持续整场战斗。[-]</t>
  </si>
  <si>
    <t>[color=645252,fontsize=20]免疫魔法是龙必备的技能。[-]</t>
  </si>
  <si>
    <t>高温适应</t>
  </si>
  <si>
    <t>[color=645252,fontsize=20]黑龙的兵团免伤提高[-][color=48b946,fontsize=20]{($level+$ulevel)*2+8}%[-][color=645252,fontsize=20]。对阵受到[color=48b946,fontsize=20]「灼烧」[-][color=645252,fontsize=20]效果的目标单位时，免伤效果翻倍。黑龙对阵塔楼阵营的兵团时，兵团伤害提高100%。[-]</t>
  </si>
  <si>
    <t>[color=645252,fontsize=20]黑龙对塔楼的兵团能造成额外伤害。[-]</t>
  </si>
  <si>
    <t>岩石碎裂</t>
  </si>
  <si>
    <t>岩石身躯</t>
  </si>
  <si>
    <t>大地回响</t>
  </si>
  <si>
    <t>[color=645252,fontsize=20]每个石元素死亡时分裂为2个小石头人，小石头人拥有[-][color=48b946,fontsize=20]{(($level+$ulevel)*3+17)*($teamlevel+9)}[-][color=645252,fontsize=20]攻击，[-][color=48b946,fontsize=20]{(($level+$ulevel)*120+880)*($teamlevel+9)}[-][color=645252,fontsize=20]生命，持续整场战斗。[-]</t>
  </si>
  <si>
    <t>[color=645252,fontsize=20]石头碎了，变成了小石头。[-]</t>
  </si>
  <si>
    <t>[color=645252,fontsize=20]石元素的兵团免伤提高[-][color=48b946,fontsize=20]{($level+$ulevel)*1+9}%[-][color=645252,fontsize=20]，受到射手兵团伤害时，效果翻倍。[-]</t>
  </si>
  <si>
    <t>[color=645252,fontsize=20]尘归尘，土归土。[-]</t>
  </si>
  <si>
    <t>[color=645252,fontsize=20]石元素兵团上场时，提高所有己方兵团[-][color=48b946,fontsize=20]{($level+$ulevel)*1.8+5.7}%[-][color=645252,fontsize=20]的土系法术免伤，并降低所有敌方兵团[-][color=48b946,fontsize=20]{($level+$ulevel)*1.2+3.8}%[-][color=645252,fontsize=20]的土系法术免伤。[-]</t>
  </si>
  <si>
    <t>[color=645252,fontsize=20]大地的力量保护着你。[-]</t>
  </si>
  <si>
    <t>[color=645252,fontsize=20]石元素和小石头人死亡时对周围较大范围内敌方兵团造成[-][color=48b946,fontsize=20]{($level+$ulevel)*2+38}%[-][color=645252,fontsize=20]攻击的伤害，并造成[-][color=48b946,fontsize=20]「眩晕」[-][color=645252,fontsize=20]效果，持续[-][color=48b946,fontsize=20]{($level+$ulevel)*0.1+0.9}[-][color=645252,fontsize=20]秒。[-]</t>
  </si>
  <si>
    <t>[color=645252,fontsize=20]岩石碎裂，大地震动。[-]</t>
  </si>
  <si>
    <t>能量破碎</t>
  </si>
  <si>
    <t>[color=645252,fontsize=20]每个魔法仙灵死亡时，对目标单位造成相当于目标最大生命值[-][color=48b946,fontsize=20]{($level+$ulevel)*0.25+2.75}%[-][color=645252,fontsize=20]的伤害（最高相当于1000%自身攻击的伤害）。[-]</t>
  </si>
  <si>
    <t>[color=645252,fontsize=20]死亡凋零，万物回归。[-]</t>
  </si>
  <si>
    <t>仙灵祝福</t>
  </si>
  <si>
    <t>[color=645252,fontsize=20]魔法仙灵兵团在开场时，提高当前所在路的己方兵团[-][color=48b946,fontsize=20]{(($level+$ulevel)*0.5+2.5)}%[-][color=645252,fontsize=20]法术免伤，自身效果翻倍。[-]</t>
  </si>
  <si>
    <t>[color=645252,fontsize=20]我们是魔力的宠儿。[-]</t>
  </si>
  <si>
    <t>[color=645252,fontsize=20]魔法仙灵兵团上场时，提高己方英雄初始魔法[-][color=48b946,fontsize=20]{($level+$ulevel)*2+8}[-][color=645252,fontsize=20]。[-]</t>
  </si>
  <si>
    <t>[color=645252,fontsize=20]丰沛的魔力在战场上涌动。[-]</t>
  </si>
  <si>
    <t>奉献</t>
  </si>
  <si>
    <t>[color=645252,fontsize=20]每个魔法仙灵死亡时，额外对目标单位造成[-][color=48b946,fontsize=20]「沉默」[-][color=645252,fontsize=20]效果，持续[-][color=48b946,fontsize=20]{($level+$ulevel)*0.15+1.85}[-][color=645252,fontsize=20]秒。[-]</t>
  </si>
  <si>
    <t>[color=645252,fontsize=20]嘘！在死亡面前保持安静。[-]</t>
  </si>
  <si>
    <t>静电标记</t>
  </si>
  <si>
    <t>[color=645252,fontsize=20]雷元素兵团在开场时，对所在路的所有敌方兵团造成[-][color=48b946,fontsize=20]「静电」[-][color=645252,fontsize=20]效果，持续[-][color=48b946,fontsize=20]{(($level+$ulevel)*1+11)}[-][color=645252,fontsize=20]秒。[-]</t>
  </si>
  <si>
    <t>[color=645252,fontsize=20]感受被闪电缠绕的快感。[-]</t>
  </si>
  <si>
    <t>闪电弹射</t>
  </si>
  <si>
    <t>[color=645252,fontsize=20]雷元素的普通攻击有[-][color=48b946,fontsize=20]{($level+$ulevel)*1+5}%[-][color=645252,fontsize=20]的概率对目标单位释放闪电，造成300%攻击的伤害。[-]</t>
  </si>
  <si>
    <t>[color=645252,fontsize=20]追逐雷与闪电的力量。[-]</t>
  </si>
  <si>
    <t>[color=645252,fontsize=20]雷元素上场时，提高所有己方兵团[-][color=48b946,fontsize=20]{($level+$ulevel)*1.8+5.7}%[-][color=645252,fontsize=20]的气系法术免伤，并降低所有敌方兵团[-][color=48b946,fontsize=20]{($level+$ulevel)*1.2+3.8}%[-][color=645252,fontsize=20]的气系法术免伤。[-]</t>
  </si>
  <si>
    <t>[color=645252,fontsize=20]云雾消散，终得光明。[-]</t>
  </si>
  <si>
    <t>静电穿透</t>
  </si>
  <si>
    <t>[color=645252,fontsize=20]雷元素的兵团伤害提高[-][color=48b946,fontsize=20]{($level+$ulevel)*1+9}%[-][color=645252,fontsize=20]，对受到[-][color=48b946,fontsize=20]「静电」[-][color=645252,fontsize=20]效果的目标单位效果翻倍。[-]</t>
  </si>
  <si>
    <t>[color=645252,fontsize=20]雷电，狂暴了！[-]</t>
  </si>
  <si>
    <t>天火断空</t>
  </si>
  <si>
    <t>[color=645252,fontsize=20]幽火元素兵团随机对1个敌方兵团造成[-][color=48b946,fontsize=20]{(($level+$ulevel)*15+285)*0.01*$atk}[-][color=645252,fontsize=20]伤害，并造成[-][color=48b946,fontsize=20]「灼烧」[-][color=645252,fontsize=20]效果，持续15秒。[-]</t>
  </si>
  <si>
    <t>[color=645252,fontsize=20]烈焰灼烧着你的灵魂。[-]</t>
  </si>
  <si>
    <t>冲击波</t>
  </si>
  <si>
    <t>[color=645252,fontsize=20]幽火元素兵团死亡时，对所有敌方兵团造成[-][color=48b946,fontsize=20]{(($level+$ulevel)*2.5+47.5)*0.01*$atk}[-][color=645252,fontsize=20]伤害，并造成[-][color=48b946,fontsize=20]「灼烧」[-][color=645252,fontsize=20]效果，持续15秒。[-]</t>
  </si>
  <si>
    <t>[color=645252,fontsize=20]一起燃烧吧！[-]</t>
  </si>
  <si>
    <t>[color=645252,fontsize=20]幽火元素兵团上场时，提高所有己方兵团[-][color=48b946,fontsize=20]{($level+$ulevel)*1.8+5.7}%[-][color=645252,fontsize=20]的火系法术免伤，并降低所有敌方兵团[-][color=48b946,fontsize=20]{($level+$ulevel)*1.2+3.8}%[-][color=645252,fontsize=20]的火系法术免伤。[-]</t>
  </si>
  <si>
    <t>[color=645252,fontsize=20]烈焰守护着你。[-]</t>
  </si>
  <si>
    <t>烈焰导能</t>
  </si>
  <si>
    <t>[color=645252,fontsize=20]幽火元素每击杀一个敌方兵团，回复最大生命值[-][color=48b946,fontsize=20]{($level+$ulevel)*0.5+4.5}%[-][color=645252,fontsize=20]的生命，并提高[-][color=48b946,fontsize=20]{($level+$ulevel)*1.5+6}%[-][color=645252,fontsize=20]攻击。最高可叠加3次，持续整场战斗。[-]</t>
  </si>
  <si>
    <t>[color=645252,fontsize=20]火，越烧越旺。[-]</t>
  </si>
  <si>
    <t>能量震爆</t>
  </si>
  <si>
    <t>[color=645252,fontsize=20]精神元素免疫[-][color=48b946,fontsize=20]「沉默」[-][color=645252,fontsize=20]。每个精神元素每隔6秒，下次攻击对目标兵团的3个敌方单位造成[-][color=48b946,fontsize=20]{($level+$ulevel)*4+56}%[-][color=645252,fontsize=20]自身攻击的伤害。[-]</t>
  </si>
  <si>
    <t>[color=645252,fontsize=20]你无法沉默暴躁的能量。[-]</t>
  </si>
  <si>
    <t>[color=645252,fontsize=20]精神元素免疫[-][color=48b946,fontsize=20]「沉默」[-][color=645252,fontsize=20]。每个精神元素每隔6秒，下次攻击对目标兵团的3个敌方单位造成[-][color=48b946,fontsize=20]{($level+$ulevel)*4.8+67.2}%[-][color=645252,fontsize=20]自身攻击的伤害。[-]</t>
  </si>
  <si>
    <t>大地</t>
  </si>
  <si>
    <t>[color=645252,fontsize=20]精神元素兵团伤害提高[-][color=48b946,fontsize=20]{($level+$ulevel)*0.5+4.5}%[-][color=645252,fontsize=20]。精神元素的【能量震爆】有20%几率对目标单位造成[-][color=48b946,fontsize=20]「眩晕」[-][color=645252,fontsize=20]效果，持续2秒。[-]</t>
  </si>
  <si>
    <t>[color=645252,fontsize=20]这是一次震撼脑髓的爆炸。[-]</t>
  </si>
  <si>
    <t>烈火</t>
  </si>
  <si>
    <t>[color=645252,fontsize=20]精神元素兵团免伤提高[-][color=48b946,fontsize=20]{($level+$ulevel)*0.5+4.5}%[-][color=645252,fontsize=20]。精神元素的【能量震爆】有20%几率对目标单位造成[-][color=48b946,fontsize=20]「灼烧」[-][color=645252,fontsize=20]效果，持续6秒。[-]</t>
  </si>
  <si>
    <t>[color=645252,fontsize=20]看，你的灵魂正在被灼烧。[-]</t>
  </si>
  <si>
    <t>元素领主</t>
  </si>
  <si>
    <t>[color=645252,fontsize=20]精神元素的法术免伤提高[-][color=48b946,fontsize=20]{($level+$ulevel)*1.2+4.8}%[-][color=645252,fontsize=20]。每个精神元素死亡时，降低敌方英雄20魔法值。[-]</t>
  </si>
  <si>
    <t>[color=645252,fontsize=20]死亡带走的不仅是生命，还有魔力。[-]</t>
  </si>
  <si>
    <t>技能描述</t>
  </si>
  <si>
    <t>[color=645252,fontsize=20]冰元素兵团向目标释放冰墙，对横排大范围造成[-][color=48b946,fontsize=20]「冰封」[-][color=645252,fontsize=20]效果，持续[color=645252,fontsize=20][-][color=48b946,fontsize=20]{($level+$ulevel)*0.4+4.6}[-][color=645252,fontsize=20]秒。[-]</t>
  </si>
  <si>
    <t>[color=645252,fontsize=20]在冰封的魔墙之前停止你的脚步[-]</t>
  </si>
  <si>
    <t>[color=645252,fontsize=20]冰元素的普通攻击一定概率对目标单位造成[-][color=48b946,fontsize=20]「减速」[-][color=645252,fontsize=20][-][color=645252,fontsize=20]效果，持续15秒。并降低目标单位[color=48b946,fontsize=20]{($level+$ulevel)*0.5+2.5}%[-][color=645252,fontsize=20]攻速，持续10秒，最高可叠加5次。[-]</t>
  </si>
  <si>
    <t>[color=645252,fontsize=20]在寒冰的攻击下缓慢走向死亡的深渊[-]</t>
  </si>
  <si>
    <t>[color=645252,fontsize=20]冰元素兵团上场时，提高所有己方兵团[-][color=48b946,fontsize=20]{($level+$ulevel)*1.8+5.7}%[-][color=645252,fontsize=20]的水系法术免伤，并降低所有敌方兵团[-][color=48b946,fontsize=20]{($level+$ulevel)*1.2+3.8}%[-][color=645252,fontsize=20]的水系法术免伤。[-]</t>
  </si>
  <si>
    <t>[color=645252,fontsize=20]无尽的水流死于我无尽的力量[-]</t>
  </si>
  <si>
    <t>[color=645252,fontsize=20]冰元素兵团每隔[-][color=48b946,fontsize=20]{-($level+$ulevel)*0.5+20.5}[-][color=645252,fontsize=20]秒对敌方后排造成大范围[-][color=48b946,fontsize=20]「冰封」[color=645252,fontsize=20]效果，持续3秒。[-]</t>
  </si>
  <si>
    <t>[color=645252,fontsize=20]万物凋零，于寒冰中灭亡[-]</t>
  </si>
  <si>
    <t>[color=645252,fontsize=20]凤凰对阵9人兵团和16人兵团时，普通攻击变为范围伤害，对3个敌方单位造成[-][color=48b946,fontsize=20]{($level+$ulevel)*1+39}%[-][color=645252,fontsize=20]攻击的伤害。[-]</t>
  </si>
  <si>
    <t>[color=645252,fontsize=20]凤凰的攻击包含着烈火之力。[-]</t>
  </si>
  <si>
    <t>[color=645252,fontsize=20]凤凰对正前方极大范围敌方单位造成[-][color=48b946,fontsize=20]{(($level+$ulevel)*2+38)*0.01*$atk}[-][color=645252,fontsize=20]伤害。对被[-][color=48b946,fontsize=20]「灼烧」[-][color=645252,fontsize=20]的目标单位暴击值提高500。[-]</t>
  </si>
  <si>
    <t>[color=645252,fontsize=20]凤凰体内蕴含着无穷火焰，喷吐之时威力无穷。[-]</t>
  </si>
  <si>
    <t>[color=645252,fontsize=20]凤凰首次死亡5秒后重生，恢复[-][color=48b946,fontsize=20]{(($level+$ulevel)*3+27)}%[-][color=645252,fontsize=20]生命。[-]</t>
  </si>
  <si>
    <t>[color=645252,fontsize=20]火焰中诞生的圣兽，火焰不熄生命不止。[-]</t>
  </si>
  <si>
    <t>[color=645252,fontsize=20]凤凰免疫[-][color=48b946,fontsize=20]「灼烧」[-][color=645252,fontsize=20]，暴伤提高[-][color=48b946,fontsize=20]{($level+$ulevel)*5+25}%[-][color=645252,fontsize=20]。[-]</t>
  </si>
  <si>
    <t>[color=645252,fontsize=20]引动天地中的火之气息，攻击更加猛烈。[-]</t>
  </si>
  <si>
    <t>[color=645252,fontsize=20]每个大妖精死亡时，提高己方所有魔法兵团[-][color=48b946,fontsize=20]{($level+$ulevel)*0.3+1.7}%[-][color=645252,fontsize=20]攻速，效果可叠加，持续15秒。[-]</t>
  </si>
  <si>
    <t>[color=645252,fontsize=20]大妖精每次攻击时，有一定概率对目标造成[-][color=48b946,fontsize=20]{($level+$ulevel)*15+135}%[-][color=645252,fontsize=20]攻击的伤害，并有概率造成[-][color=48b946,fontsize=20]「眩晕」[-][color=645252,fontsize=20]效果，持续2秒。[-]</t>
  </si>
  <si>
    <t>[color=645252,fontsize=20]英雄每次释放法术，大妖精攻速提高[-][color=48b946,fontsize=20]{($level+$ulevel)*1+4}%[-][color=645252,fontsize=20]，效果可叠加，持续10秒。[-]</t>
  </si>
  <si>
    <t>[color=645252,fontsize=20]大妖精暴伤提高[-][color=48b946,fontsize=20]{($level+$ulevel)*5+35}%[-][color=645252,fontsize=20]，攻击[-][color=48b946,fontsize=20]「眩晕」[-][color=645252,fontsize=20]状态的敌人时，必定暴击。[-]</t>
  </si>
  <si>
    <t>[color=645252,fontsize=20]石像鬼死亡时进入石像形态，不能行动，每秒恢复[-][color=48b946,fontsize=20]{($level+$ulevel)*0.2+2.8}%[-][color=645252,fontsize=20]生命，持续10秒（每场战斗只能触发一次）。[-]</t>
  </si>
  <si>
    <t>[color=645252,fontsize=20]石像鬼兵团法术免伤提高[-][color=48b946,fontsize=20]{($level+$ulevel)*2+18}%[-][color=645252,fontsize=20]，并且免疫[-][color=48b946,fontsize=20]「流血」[-][color=645252,fontsize=20]。[-]</t>
  </si>
  <si>
    <t>[color=645252,fontsize=20]石像鬼兵团暴伤提高[-][color=48b946,fontsize=20]{($level+$ulevel)*5+35}%[-][color=645252,fontsize=20]，攻击[-][color=48b946,fontsize=20]「眩晕」[-][color=645252,fontsize=20]状态的敌人时，必定暴击。[-]</t>
  </si>
  <si>
    <t>[color=645252,fontsize=20]石像鬼兵团受到远程攻击的伤害降低[-][color=48b946,fontsize=20]{($level+$ulevel)*2+13}%[-][color=645252,fontsize=20]，对防御兵团伤害提高[-][color=48b946,fontsize=20]{($level+$ulevel)*2+13}%[-][color=645252,fontsize=20]。[-]</t>
  </si>
  <si>
    <t>[color=645252,fontsize=20]铁人兵团对当前攻击的目标造成[-][color=48b946,fontsize=20]{($level+$ulevel)*200+421}[-][color=645252,fontsize=20]伤害，并造成[-][color=48b946,fontsize=20]「沉默」[-][color=645252,fontsize=20]效果，持续5秒。[-]</t>
  </si>
  <si>
    <t>[color=645252,fontsize=20]铁人兵团法术免伤提高[-][color=48b946,fontsize=20]{($level+$ulevel)*2+18}%[-][color=645252,fontsize=20]，并且免疫[-][color=48b946,fontsize=20]「流血」[-][color=645252,fontsize=20]。[-]</t>
  </si>
  <si>
    <t>[color=645252,fontsize=20]铁人被攻击时，有一定概率对3个单位造成[-][color=48b946,fontsize=20]{(($level+$ulevel)*8+52)*0.01*$atk}[-][color=645252,fontsize=20]伤害。[-]</t>
  </si>
  <si>
    <t>[color=645252,fontsize=20]铁人兵团生命提高[-][color=48b946,fontsize=20]{($level+$ulevel)*2+10}%[-][color=645252,fontsize=20]，己方英雄每次释放法术，回复5%生命。[-]</t>
  </si>
  <si>
    <t>[color=645252,fontsize=20]大法师召唤飓风吹起当前敌方后排随机一个兵团，被吹起的兵团不能行动，持续[-][color=48b946,fontsize=20]{($level+$ulevel)*0.8+4.2}[-][color=645252,fontsize=20]秒。[-]</t>
  </si>
  <si>
    <t>[color=645252,fontsize=20]目标死亡时，大法师召唤一个分身，继承本体[-][color=48b946,fontsize=20]{($level+$ulevel)*5+25}%[-][color=645252,fontsize=20]的攻击和生命，最多存在一个分身。[-]</t>
  </si>
  <si>
    <t>[color=645252,fontsize=20]大法师在场，提高己方所有魔法兵团[-][color=48b946,fontsize=20]{($level+$ulevel)*1+4}%[-][color=645252,fontsize=20]兵团伤害。[-]</t>
  </si>
  <si>
    <t>[color=645252,fontsize=20]大法师攻击提高[-][color=48b946,fontsize=20]{($level+$ulevel)*4+16}%[-][color=645252,fontsize=20]，攻击无视敌方护盾效果。[-]</t>
  </si>
  <si>
    <t>[color=645252,fontsize=20]战斗开始时，神灯提高己方随意一个兵团[-][color=48b946,fontsize=20]{($level+$ulevel)*1+3}%[-][color=645252,fontsize=20]兵团伤害，随机一个兵团[-][color=48b946,fontsize=20]{($level+$ulevel)*1+3}%[-][color=645252,fontsize=20]兵团免伤，随机一个兵团[-][color=48b946,fontsize=20]{($level+$ulevel)*1+3}%[-][color=645252,fontsize=20]攻速，持续整场战斗。[-]</t>
  </si>
  <si>
    <t>[color=645252,fontsize=20]神灯兵团召唤风暴对当前攻击的兵团造成每2秒[-][color=48b946,fontsize=20]{(($level+$ulevel)*15+40)*0.01*$atk}[-][color=645252,fontsize=20]伤害，持续8秒。[-]</t>
  </si>
  <si>
    <t>[color=645252,fontsize=20]己方英雄每次释放法术，神灯兵团[-][color=48b946,fontsize=20]{($level+$ulevel)*5+15}%[-][color=645252,fontsize=20]概率触发「三个愿望」。[-]</t>
  </si>
  <si>
    <t>[color=645252,fontsize=20]神灯受到攻击时召唤一个分身，继承本体[-][color=48b946,fontsize=20]{($level+$ulevel)*10+40}%[-][color=645252,fontsize=20]的攻击和生命。（每场战斗最多触发一次）。[-]</t>
  </si>
  <si>
    <t>[color=645252,fontsize=20]娜迦蛇妖兵团对当前攻击的兵团造成[-][color=48b946,fontsize=20]{(($level+$ulevel)*50+138)*0.01*$atk}[-][color=645252,fontsize=20]伤害，并降低30%防御，持续10秒。[-]</t>
  </si>
  <si>
    <t>[color=645252,fontsize=20]娜迦蛇妖攻击必定命中，攻速提高[-][color=48b946,fontsize=20]{($level+$ulevel)*2+4}%[-][color=645252,fontsize=20]。[-]</t>
  </si>
  <si>
    <t>[color=645252,fontsize=20]娜迦蛇妖暴伤提高[-][color=48b946,fontsize=20]{($level+$ulevel)*5+10}%[-][color=645252,fontsize=20]，战场中己方每有一个魔法塔楼兵团上场，暴伤额外提高5%。[-]</t>
  </si>
  <si>
    <t>[color=645252,fontsize=20]己方英雄每次释放法术，娜迦蛇妖兵团的兵团伤害提高[-][color=48b946,fontsize=20]{($level+$ulevel)*1+2.5}%[-][color=645252,fontsize=20]，效果可叠加，持续8秒。[-]</t>
  </si>
  <si>
    <t>[color=645252,fontsize=20]泰坦对阵1人兵团时，兵团伤害提高[-][color=48b946,fontsize=20]{($level+$ulevel)*5+20}%[-][color=645252,fontsize=20]，对阵龙族时兵团伤害额外提高20%。[-]</t>
  </si>
  <si>
    <t>[color=645252,fontsize=20]泰坦每次攻击附加[-][color=48b946,fontsize=20]{($level+$ulevel)*2+8}%[-][color=645252,fontsize=20]攻击的伤害，攻击距离提高100。[-]</t>
  </si>
  <si>
    <t>[color=645252,fontsize=20]泰坦兵团的法术免伤提高[-][color=48b946,fontsize=20]{($level+$ulevel)*2+18}%[-][color=645252,fontsize=20]，并且免疫[-][color=48b946,fontsize=20]「流血」[-][color=645252,fontsize=20]。[-]</t>
  </si>
  <si>
    <t>[color=645252,fontsize=20]己方英雄每次释放法术，泰坦兵团的兵团伤害提高[-][color=48b946,fontsize=20]{($level+$ulevel)*1+2.5}%[-][color=645252,fontsize=20]，效果可叠加，持续8秒。[-]</t>
  </si>
  <si>
    <t>[color=fae0bc,fontsize=22]攻击提高20%。[-]</t>
  </si>
  <si>
    <t>[color=fae0bc,fontsize=22]生命提高20%。[-]</t>
  </si>
  <si>
    <t>[color=fae0bc,fontsize=22]兵团攻击提高20%。[-]</t>
  </si>
  <si>
    <t>[color=fae0bc,fontsize=22]兵团免伤提高20%。[-]</t>
  </si>
  <si>
    <t>战斗技巧</t>
  </si>
  <si>
    <t>生存技巧</t>
  </si>
  <si>
    <t>战斗精通</t>
  </si>
  <si>
    <t>生存精通</t>
  </si>
  <si>
    <t>元素位面技能描述</t>
  </si>
  <si>
    <t>[color=645252,fontsize=20]火焰领主拥有永久性的幽火护盾，免疫除[-][color=48b946,fontsize=20]连击效果[-][color=645252,fontsize=20]外的所有兵团伤害。[-]</t>
  </si>
  <si>
    <t>[color=645252,fontsize=20]火焰女皇攻击时会对当前兵团所有单位造成伤害。[-]</t>
  </si>
  <si>
    <t>[color=645252,fontsize=20]火焰领主攻击时有一定概率对随机3个近战兵团造成伤害。[-]</t>
  </si>
  <si>
    <t>[color=645252,fontsize=20]火焰女皇是火焰的掌控者，对所有兵团造成永久灼烧，每2秒造成一次伤害。[-]</t>
  </si>
  <si>
    <t>[color=645252,fontsize=20]火焰女皇攻击的兵团死亡时，会释放一次幽火灭绝，对所有兵团造成伤害。[-]</t>
  </si>
  <si>
    <t>[color=645252,fontsize=20]火焰领主每次攻击会将火焰注入敌人体内，造成持续伤害，效果可叠加，改变目标后后清空。[-]</t>
  </si>
  <si>
    <t>[color=645252,fontsize=20]火焰女皇是火焰的掌控者，每隔一段时间释放一次幽火灭绝，对所有兵团造成伤害。[-]</t>
  </si>
  <si>
    <t>[color=645252,fontsize=20]火焰女皇攻击时有一定概率对当前兵团释放一次天罚，造成大量伤害。[-]</t>
  </si>
  <si>
    <t>[color=645252,fontsize=20]冰霜领主在血量降低到70%，40%，10%时，会开启一层寒冰守护，免疫除[-][color=48b946,fontsize=20]流血，灼烧[-][color=645252,fontsize=20]外的所有伤害，寒冰守护拥有生命值，打破寒冰守护可以造成伤害。[-]</t>
  </si>
  <si>
    <t>[color=645252,fontsize=20]冰霜领主攻击时有概率冻结当前目标，并造成大量持续伤害。[-]</t>
  </si>
  <si>
    <t>[color=645252,fontsize=20]冰霜领主每隔一定时间释放冰霜之花，对4个后排单位造成大量伤害。[-]</t>
  </si>
  <si>
    <t>[color=645252,fontsize=20]冰霜领主每隔一定时间释放冰霜之花，对4个后排单位造成大量伤害，若目标没有死亡，则追加持续伤害。[-]</t>
  </si>
  <si>
    <t>[color=645252,fontsize=20]冰霜领主每隔一定时间释放大范围的冰雪风暴，对所有兵团造成伤害。[-]</t>
  </si>
  <si>
    <t>[color=645252,fontsize=20]冰霜领主每隔一定时间释放大范围的冰雪风暴，对所有兵团造成伤害，并有概率造成冰冻效果。[-]</t>
  </si>
  <si>
    <t>[color=645252,fontsize=20]冰霜领主每2秒回复自身一定生命值。[-]</t>
  </si>
  <si>
    <t>[color=645252,fontsize=20]冰霜领主掌握了寒气领域，在她周围一定范围内的所有单位每秒受到一次伤害，并降低攻击速度与攻击力，效果可叠加。[-]</t>
  </si>
  <si>
    <t>[color=645252,fontsize=20]闪电领主每隔一定时间会释放出龙卷风，卷起所有[-][color=48b946,fontsize=20]地面[-][color=645252,fontsize=20]单位，并造成持续伤害，闪电领主死亡时解除该效果。[-]</t>
  </si>
  <si>
    <t>[color=645252,fontsize=20]闪电领主每隔一定时间对距离最远的兵团释放一阵落雷，造成大量伤害。[-]</t>
  </si>
  <si>
    <t>[color=645252,fontsize=20]闪电领主每隔一定时间对距离最远的兵团释放一阵落雷，造成大量伤害，若目标没有死亡，则追加持续伤害。[-]</t>
  </si>
  <si>
    <t>[color=645252,fontsize=20]闪电领主攻击时对当前兵团所有单位造成伤害。[-]</t>
  </si>
  <si>
    <t>[color=645252,fontsize=20]闪电领主攻击时有概率触发一道闪电，对前方所有兵团造成伤害。[-]</t>
  </si>
  <si>
    <t>[color=645252,fontsize=20]闪电领主每隔一段时间会召唤10只小闪电领主，闪电领主拥有【落雷】技能。[-]</t>
  </si>
  <si>
    <t>[color=645252,fontsize=20]闪电领主每隔一段时间会召唤10只小闪电领主，闪电领主拥有【惊雷】与【闪电】技能。[-]</t>
  </si>
  <si>
    <t>[color=645252,fontsize=20]闪电领主掌握了雷霆领域，被攻击时有一定概率对攻击兵团释放一道闪电，造成大量伤害。[-]</t>
  </si>
  <si>
    <t>[color=645252,fontsize=20]大地领主拥有4队坚不可摧的石元素，并且每隔一段时间会额外召唤石元素参与战斗，想要击败大地领主，必须依靠大地祭司的力量。大地祭司会吸收所有[-][color=48b946,fontsize=20]治疗效果[-][color=645252,fontsize=20]来回复自身生命，当生命达到满值时将获得胜利。[-]</t>
  </si>
  <si>
    <t>[color=645252,fontsize=20]大地领主拥有4队用于摧毁敌人的幽火元素与雷元素，并且每隔一段时间会额外召唤一队元素兵团参与战斗。[-]</t>
  </si>
  <si>
    <t>[color=645252,fontsize=20]我方防御单位死亡时，大地领主会召唤一队魔法仙灵对随机一路进行突击。[-]</t>
  </si>
  <si>
    <t>[color=645252,fontsize=20]每隔一定时间，大地领主会在大地祭司附近召唤一队精神元素进行偷袭。[-]</t>
  </si>
  <si>
    <t>[color=645252,fontsize=20]英雄释放法术时，大地领主会反馈法术的力量，对大地祭祀造成一次伤害，该技能有3秒间隔时间。[-]</t>
  </si>
  <si>
    <t>[color=645252,fontsize=20]混乱领主的真身正常状态下处于异位面，只有受到兵团造成的[-][color=48b946,fontsize=20]眩晕，冰封[-][color=645252,fontsize=20]效果才会进入这个位面，受到伤害。[-]</t>
  </si>
  <si>
    <t>[color=645252,fontsize=20]混乱领主每隔一定时间对周围一定范围内所有兵团造成伤害。[-]</t>
  </si>
  <si>
    <t>[color=645252,fontsize=20]混乱领主每隔一定时间对随机一个单位造成极高伤害。[-]</t>
  </si>
  <si>
    <t>[color=645252,fontsize=20]混乱领主每隔一定时间在距离最远的兵团附近召唤一个自己的分身。[-]</t>
  </si>
  <si>
    <t>[color=645252,fontsize=20]混乱领主每隔一定时间在距离最远的兵团附近召唤一个自己的分身，分身拥有【震爆】技能。[-]</t>
  </si>
  <si>
    <t>[color=645252,fontsize=20]混乱领主每隔一定时间在距离最远的兵团附近召唤一个自己的分身，分身拥有【震爆】与【毁灭】技能。[-]</t>
  </si>
  <si>
    <t>[color=645252,fontsize=20]如果目标单位死亡，混乱领主有概率召唤出一个精神元素。[-]</t>
  </si>
  <si>
    <t>[color=645252,fontsize=20]混乱领主每隔一定时间在距离最远的兵团附近召唤一个自己的分身，分身拥有【震爆】与【毁灭】技能，混乱领主与分身杀死目标时有一定概率召唤一位精神元素。[-]</t>
  </si>
  <si>
    <t>[color=645252,fontsize=20]混乱领主掌握了虚无领域，在他周围一定范围内的所有单位每秒受到一次伤害，并造成沉默效果，效果持续到目标死亡。[-]</t>
  </si>
  <si>
    <t>Pikeman</t>
  </si>
  <si>
    <t>Archer</t>
  </si>
  <si>
    <t>Griffin</t>
  </si>
  <si>
    <t>Swordsman</t>
  </si>
  <si>
    <t>Monk</t>
  </si>
  <si>
    <t>Cavalier</t>
  </si>
  <si>
    <t>Angel</t>
  </si>
  <si>
    <t>Centaur</t>
  </si>
  <si>
    <t>Dwarf</t>
  </si>
  <si>
    <t>Wood Elf</t>
  </si>
  <si>
    <t>Pegasus</t>
  </si>
  <si>
    <t>Dendroid Guard</t>
  </si>
  <si>
    <t>Unicorn</t>
  </si>
  <si>
    <t>Green Dragon</t>
  </si>
  <si>
    <t>Skeleton</t>
  </si>
  <si>
    <t>Walking Dead</t>
  </si>
  <si>
    <t>Wight</t>
  </si>
  <si>
    <t>Vampire</t>
  </si>
  <si>
    <t>Lich</t>
  </si>
  <si>
    <t>Black Knight</t>
  </si>
  <si>
    <t>Bone Dragon</t>
  </si>
  <si>
    <t>Goblin</t>
  </si>
  <si>
    <t>Wolf Rider</t>
  </si>
  <si>
    <t>Orc</t>
  </si>
  <si>
    <t>Ogre</t>
  </si>
  <si>
    <t>Roc</t>
  </si>
  <si>
    <t>Cyclops</t>
  </si>
  <si>
    <t>Behemoth</t>
  </si>
  <si>
    <t>Imp</t>
  </si>
  <si>
    <t>Gog</t>
  </si>
  <si>
    <t>Hell Hound</t>
  </si>
  <si>
    <t>Demon</t>
  </si>
  <si>
    <t>Pit Fiend</t>
  </si>
  <si>
    <t>Efreeti</t>
  </si>
  <si>
    <t>Devil</t>
  </si>
  <si>
    <t>Gremlin</t>
  </si>
  <si>
    <t>Stone Gargoyle</t>
  </si>
  <si>
    <t>Stone Golem</t>
  </si>
  <si>
    <t>Mage</t>
  </si>
  <si>
    <t>Genie</t>
  </si>
  <si>
    <t>Naga</t>
  </si>
  <si>
    <t>Giant</t>
  </si>
  <si>
    <t>Troglodyte</t>
  </si>
  <si>
    <t>Harpy</t>
  </si>
  <si>
    <t>Beholder</t>
  </si>
  <si>
    <t>Medusa</t>
  </si>
  <si>
    <t>Minotaur</t>
  </si>
  <si>
    <t>Manticore</t>
  </si>
  <si>
    <t>Red Dragon</t>
  </si>
  <si>
    <t>Gnoll</t>
  </si>
  <si>
    <t>Lizardman</t>
  </si>
  <si>
    <t>Serpent Fly</t>
  </si>
  <si>
    <t>Basilisk</t>
  </si>
  <si>
    <t>Gorgon</t>
  </si>
  <si>
    <t>Wyvern</t>
  </si>
  <si>
    <t>Hydra</t>
  </si>
  <si>
    <t>Pheonix</t>
  </si>
  <si>
    <t>1、图鉴总评分越高，所属兵团属性加成越多</t>
  </si>
  <si>
    <t>2、兵团升星、进阶、其他任意养成均提高兵团评分</t>
  </si>
  <si>
    <t>神秘宝箱</t>
  </si>
  <si>
    <t>大宝箱</t>
  </si>
  <si>
    <t>小宝箱</t>
  </si>
  <si>
    <t>一堆黄金</t>
  </si>
  <si>
    <t>一堆矿石</t>
  </si>
  <si>
    <t>一堆木材</t>
  </si>
  <si>
    <t>一堆水银</t>
  </si>
  <si>
    <t>一堆硫磺</t>
  </si>
  <si>
    <t>一堆宝石</t>
  </si>
  <si>
    <t>一堆水晶</t>
  </si>
  <si>
    <t>智慧石</t>
  </si>
  <si>
    <t>木屋</t>
  </si>
  <si>
    <t>魔泉</t>
  </si>
  <si>
    <t>寺院</t>
  </si>
  <si>
    <t>狮鹫崖</t>
  </si>
  <si>
    <t>马厩</t>
  </si>
  <si>
    <t>孱弱的野怪</t>
  </si>
  <si>
    <t>强壮的野怪</t>
  </si>
  <si>
    <t>集结旗</t>
  </si>
  <si>
    <t>雇佣兵帐篷</t>
  </si>
  <si>
    <t>幸运泉</t>
  </si>
  <si>
    <t>魔法泉</t>
  </si>
  <si>
    <t>灯塔</t>
  </si>
  <si>
    <t>监狱</t>
  </si>
  <si>
    <t>怪兽小屋</t>
  </si>
  <si>
    <t>玛格丽塔</t>
  </si>
  <si>
    <t>林间圣地</t>
  </si>
  <si>
    <t>兵营</t>
  </si>
  <si>
    <t>告示牌</t>
  </si>
  <si>
    <t>地下城入口</t>
  </si>
  <si>
    <t>边境守卫</t>
  </si>
  <si>
    <t>方尖碑</t>
  </si>
  <si>
    <t>首领帐篷</t>
  </si>
  <si>
    <t>野蛮的拦路者</t>
  </si>
  <si>
    <t>凶猛的拦路者</t>
  </si>
  <si>
    <t>传送门</t>
  </si>
  <si>
    <t>联盟金矿</t>
  </si>
  <si>
    <t>联盟水车</t>
  </si>
  <si>
    <t>Lv1 城堡城池</t>
  </si>
  <si>
    <t>Lv2 城堡城池</t>
  </si>
  <si>
    <t>尖刺</t>
  </si>
  <si>
    <t>Lv1 壁垒城池</t>
  </si>
  <si>
    <t>Lv2 壁垒城池</t>
  </si>
  <si>
    <t>战斗学院</t>
  </si>
  <si>
    <t>魔法师小屋</t>
  </si>
  <si>
    <t>Lv3 龙之国</t>
  </si>
  <si>
    <t>兽人塔</t>
  </si>
  <si>
    <t>幽宅</t>
  </si>
  <si>
    <t>恶鬼之门</t>
  </si>
  <si>
    <t>射手塔楼</t>
  </si>
  <si>
    <t>人马厩</t>
  </si>
  <si>
    <t>坟地</t>
  </si>
  <si>
    <t>钟楼</t>
  </si>
  <si>
    <t>人马战斧</t>
  </si>
  <si>
    <t>礼仪之戒</t>
  </si>
  <si>
    <t>勇士令</t>
  </si>
  <si>
    <t>地狱王冠</t>
  </si>
  <si>
    <t>星月项链</t>
  </si>
  <si>
    <t>巨人战甲</t>
  </si>
  <si>
    <t>法力之靴</t>
  </si>
  <si>
    <t>邪盾</t>
  </si>
  <si>
    <t>旅行者之戒</t>
  </si>
  <si>
    <t>关隘</t>
  </si>
  <si>
    <t>堕落的木精灵</t>
  </si>
  <si>
    <t>堕落的飞马</t>
  </si>
  <si>
    <t>堕落的僧侣</t>
  </si>
  <si>
    <t>堕落的狮鹫</t>
  </si>
  <si>
    <t>空气神坛</t>
  </si>
  <si>
    <t>流水神坛</t>
  </si>
  <si>
    <t>烈火神坛</t>
  </si>
  <si>
    <t>大地神坛</t>
  </si>
  <si>
    <t>魔法花园</t>
  </si>
  <si>
    <t>[color=462800,fontsize=22]你在路上发现一个神秘宝箱，打开后发现了一些宝藏。[-][-]</t>
  </si>
  <si>
    <t>[color=462800,fontsize=22]你在路上发现一个大宝箱，打开后发现了一些宝藏。[-]</t>
  </si>
  <si>
    <t>[color=462800,fontsize=22]你在路上发现一个小宝箱，获得了一些物资。[-]</t>
  </si>
  <si>
    <t>[color=462800,fontsize=22]你在路上发现一个黄金堆，并采集了它。[-]</t>
  </si>
  <si>
    <t>[color=462800,fontsize=22]你在路上发现一个矿石堆，并采集了它。[-]</t>
  </si>
  <si>
    <t>[color=462800,fontsize=22]你在路上发现一个木材堆，并采集了它。[-]</t>
  </si>
  <si>
    <t>[color=462800,fontsize=22]你在路上发现一个水银堆，并采集了它。[-]</t>
  </si>
  <si>
    <t>[color=462800,fontsize=22]你在路上发现一个硫磺堆，并采集了它。[-]</t>
  </si>
  <si>
    <t>[color=462800,fontsize=22]你在路上发现一个宝石堆，并采集了它。[-]</t>
  </si>
  <si>
    <t>[color=462800,fontsize=22]你在路上发现一个水晶堆，并采集了它。[-]</t>
  </si>
  <si>
    <t>[color=462800,fontsize=22]你触摸了智慧石，获得了一些兵团经验。[-]</t>
  </si>
  <si>
    <t>[color=462800,fontsize=22]你找到了一个木屋，是否要招募其中的木精灵？[-]</t>
  </si>
  <si>
    <t>[color=462800,fontsize=22]你找到了一个魔泉，是否要收服其中的飞马？[-]</t>
  </si>
  <si>
    <t>[color=462800,fontsize=22]你找到了一个寺院，是否要收服其中的僧侣？[-]</t>
  </si>
  <si>
    <t>[color=462800,fontsize=22]你找到了一个狮鹫崖，是否要招募其中的狮鹫？[-]</t>
  </si>
  <si>
    <t>[color=462800,fontsize=22]你发现了马厩，恢复了行动力，可以走得更远。[-]</t>
  </si>
  <si>
    <t>[color=462800,fontsize=22]看上去就像一群弱鸡，冲上去赶走它们吧。[-]</t>
  </si>
  <si>
    <t>[color=462800,fontsize=22]训练有素的部队，你需要小心应对了。[-]</t>
  </si>
  <si>
    <t>[color=462800,fontsize=22]你在集合旗周围召集部队，提升他们的力量，振奋他们的精神。[-]</t>
  </si>
  <si>
    <t>[color=462800,fontsize=22]你来到雇佣兵帐篷，他们邀请你一起进行战术训练。[-]</t>
  </si>
  <si>
    <t>[color=462800,fontsize=22]喝了幸运泉的水后，你又变得年轻了，浑身充满活力。[-]</t>
  </si>
  <si>
    <t>[color=462800,fontsize=22]魔法泉的水使你浑身充满魔力，你感觉魔法变强了。[-]</t>
  </si>
  <si>
    <t>[color=462800,fontsize=22]灯塔打开了迷雾，你可以看得更远了。[-]</t>
  </si>
  <si>
    <t>[color=462800,fontsize=22]你可以花费一些时间占领监狱，占领后你能获得1个英雄万能碎片。[-]</t>
  </si>
  <si>
    <t>[color=462800,fontsize=22]你可以花费一些时间占领这座怪兽小屋，它将产出一些独眼巨人的兵团碎片。[-]</t>
  </si>
  <si>
    <t>[color=462800,fontsize=22]你可以花费一些时间占领竞技场，占领后可获得英雄增益效果。[-]</t>
  </si>
  <si>
    <t>[color=462800,fontsize=22]你可以花费一些时间占领玛格丽塔，占领后可获得英雄增益效果。[-]</t>
  </si>
  <si>
    <t>[color=462800,fontsize=22]占领林间圣地后，它将持续为联盟成员生产独角兽碎片，请注意防御敌人掠夺。[][-][][color=8a5c1d,fontsize=16]（每日21:30发放奖励）[-]</t>
  </si>
  <si>
    <t>[color=462800,fontsize=22]占领兵营后，它将持续为联盟成员生产十字军碎片，请注意防御敌人掠夺。[-][][-][color=8a5c1d,fontsize=16]（每日21:30发放奖励）[-]</t>
  </si>
  <si>
    <t>[color=462800,fontsize=22]一个告示牌，他说我们应该向东南方前进。[-]</t>
  </si>
  <si>
    <t>[color=462800,fontsize=22]通往地下城的入口。[-]</t>
  </si>
  <si>
    <t>[color=462800,fontsize=22]你已经去过首领帐篷了吗？只有经过首领帐篷的认可才能通过这里。[-]</t>
  </si>
  <si>
    <t>[color=462800,fontsize=22]方尖碑上显示出清晰图案，看起来似乎是一张古老地图的一角。[-]</t>
  </si>
  <si>
    <t>[color=462800,fontsize=22]首领帐篷的管理者认可了你，决定通知边境守卫，让你通过。[-]</t>
  </si>
  <si>
    <t>[color=462800,fontsize=22]被一群凶狠的野怪盯着，你感觉亚历山大。[-]</t>
  </si>
  <si>
    <t>[color=462800,fontsize=22]如果你没有强大的战力，最好离它们远一些。[-]</t>
  </si>
  <si>
    <t>[color=462800,fontsize=22]一座古老的传送门，散发着苍莽的气息。[-]</t>
  </si>
  <si>
    <t>[color=462800,fontsize=22]联盟金矿激活后，将持续为联盟成员生产黄金。[-][][-][color=8a5c1d,fontsize=16]（每日21:30发放奖励）[-]</t>
  </si>
  <si>
    <t>[color=462800,fontsize=22]联盟水车激活后，将持续为联盟成员生产钻石。[-][][-][color=8a5c1d,fontsize=16]（每日21:30发放奖励）[-]</t>
  </si>
  <si>
    <t>[color=462800,fontsize=22]你可以花费一些时间控制这座怪兽小屋，它将产出一些幽灵的兵团碎片。[-]</t>
  </si>
  <si>
    <t>[color=462800,fontsize=22]你可以花费一些时间控制这座怪兽小屋，它将产出一些火精灵的兵团碎片。[-]</t>
  </si>
  <si>
    <t>[color=462800,fontsize=22]你可以通过传送门传送至其他地区。[-]</t>
  </si>
  <si>
    <t>[color=462800,fontsize=22]Lv1 城堡城池[-]</t>
  </si>
  <si>
    <t>[color=462800,fontsize=22]Lv2 城堡城池[-]</t>
  </si>
  <si>
    <t>[color=462800,fontsize=22]龙之国仅在每周六、日开放争夺[-]</t>
  </si>
  <si>
    <t>[color=462800,fontsize=22]Lv1 壁垒城池[-]</t>
  </si>
  <si>
    <t>[color=462800,fontsize=22]Lv2 壁垒城池[-]</t>
  </si>
  <si>
    <t>[color=462800,fontsize=22]你可以花费一些时间占领战斗学院，占领后可获得英雄增益效果。[-]</t>
  </si>
  <si>
    <t>[color=462800,fontsize=22]你可以花费一些时间占领魔法泉，占领后可获得英雄增益效果。[-]</t>
  </si>
  <si>
    <t>[color=462800,fontsize=22]你可以花费一些时间占领魔法师小屋，占领后你能获得20个魔法卷轴。[-]</t>
  </si>
  <si>
    <t>[color=462800,fontsize=22]你可以花费一些时间占领这座怪兽小屋，它将产出一些吸血鬼的兵团碎片。[-]</t>
  </si>
  <si>
    <t>[color=462800,fontsize=22]龙之国[-]</t>
  </si>
  <si>
    <t>[color=462800,fontsize=22]兽人塔激活后，将持续为联盟成员生产半兽人碎片。[-][][-][color=8a5c1d,fontsize=16]（每日21:30发放奖励）[-]</t>
  </si>
  <si>
    <t>[color=462800,fontsize=22]幽宅激活后，将持续为联盟成员生产吸血鬼碎片。[-][][-][color=8a5c1d,fontsize=16]（每日21:30发放奖励）[-]</t>
  </si>
  <si>
    <t>[color=462800,fontsize=22]恶鬼之门激活后，它将持续为联盟成员生产长角恶魔碎片。[-][][-][color=8a5c1d,fontsize=16]（每日21:30发放奖励）[-]</t>
  </si>
  <si>
    <t>[color=462800,fontsize=22]射手塔楼激活后，它将持续为联盟成员生产弩手碎片。[-][][-][color=8a5c1d,fontsize=16]（每日21:30发放奖励）[-]</t>
  </si>
  <si>
    <t>[color=462800,fontsize=22]人马厩激活后，它将持续为联盟成员生产半人马碎片。[-][][-][color=8a5c1d,fontsize=16]（每日21:30发放奖励）[-]</t>
  </si>
  <si>
    <t>[color=462800,fontsize=22]坟地激活后，它将持续为联盟成员生产僵尸碎片。[-][][-][color=8a5c1d,fontsize=16]（每日21:30发放奖励）[-]</t>
  </si>
  <si>
    <t>[color=462800,fontsize=22]钟楼激活后，它将持续为联盟成员生产大妖精碎片。[-][][-][color=8a5c1d,fontsize=16]（每日21:30发放奖励）[-]</t>
  </si>
  <si>
    <t>[color=462800,fontsize=22]击败强大的BOSS后才能获得它身后的宝藏。[-]</t>
  </si>
  <si>
    <t>[color=462800,fontsize=22]周二5:00后可通过这里。[-]</t>
  </si>
  <si>
    <t>[color=462800,fontsize=22]周三5:00后可通过这里。[-]</t>
  </si>
  <si>
    <t>[color=462800,fontsize=22]你发现了马厩，占领它可以恢复行动力，走得更远。[-]</t>
  </si>
  <si>
    <t>[color=462800,fontsize=22]只要花费少许钻石，就可以获得这些兵团的碎片。[-]</t>
  </si>
  <si>
    <t>[color=462800,fontsize=22]这些胆小的野怪见到您的军团，丢下一些物资就逃跑了。[-]</t>
  </si>
  <si>
    <t>[color=462800,fontsize=22]这些睿智的野怪想要加入您的军团为您效力！[-]</t>
  </si>
  <si>
    <t>[color=3c2a1e,fontsize=20]听说[-][color=000cff,fontsize=20]精灵艾莉尔[-][color=3c2a1e,fontsize=20]发现了一个[-][color=00e55c,fontsize=20,outlinecolor=3c1e0a00]神秘的宝箱[-][color=3c2a1e,fontsize=20]，想知道他在哪里吗？[-]</t>
  </si>
  <si>
    <t>[color=8a5c1d,fontsize=18]当然了，打听精灵艾莉尔的消息需要一定的费用，对你来说，这一点也不多，绝对物有所值！[-]</t>
  </si>
  <si>
    <t>[color=462800,fontsize=22]你可以花费一些时间占领空气神坛，占领后你能获得2个雷元素碎片。[-]</t>
  </si>
  <si>
    <t>[color=462800,fontsize=22]你可以花费一些时间占领流水神坛，占领后你能获得2个冰元素碎片。[-]</t>
  </si>
  <si>
    <t>[color=462800,fontsize=22]你可以花费一些时间占领烈火神坛，占领后你能获得2个幽火元素碎片。[-]</t>
  </si>
  <si>
    <t>[color=462800,fontsize=22]你可以花费一些时间占领大地神坛，占领后你能获得2个石元素碎片。[-]</t>
  </si>
  <si>
    <t>[color=462800,fontsize=22]你可以花费一些时间占领魔法花园，占领后你能获得2个魔法仙灵碎片。[-]</t>
  </si>
  <si>
    <t>[color=462800,fontsize=22]回答斯芬克斯的问题可以获得它的认可与奖励。[-]</t>
  </si>
  <si>
    <t>精灵艾莉尔在${name}联盟，快去找她吧</t>
  </si>
  <si>
    <t>点击精灵艾莉尔可以打听神秘宝箱的消息</t>
  </si>
  <si>
    <t>想要与精灵艾莉尔交谈需要先拜访先知小屋</t>
  </si>
  <si>
    <t>精灵艾莉尔已经把神秘宝箱的位置告诉你了</t>
  </si>
  <si>
    <t>该建筑已被其他联盟成员占领</t>
  </si>
  <si>
    <t>智慧石，可获得兵团经验</t>
  </si>
  <si>
    <t>木屋，可招募木精灵</t>
  </si>
  <si>
    <t>魔泉，可招募飞马</t>
  </si>
  <si>
    <t>寺院，可招募僧侣</t>
  </si>
  <si>
    <t>狮鹫崖，可招募狮鹫</t>
  </si>
  <si>
    <t>马厩，可恢复行动力</t>
  </si>
  <si>
    <t>在集结旗周围召集部队，可以提升他们的力量</t>
  </si>
  <si>
    <t>一处雇佣兵帐篷，可以训练英雄变得更强大</t>
  </si>
  <si>
    <t>一处幸运泉，喝下泉水可以让你浑身充满了力量</t>
  </si>
  <si>
    <t>一处魔法泉，泉水可以让英雄更加强大</t>
  </si>
  <si>
    <t>在灯塔的顶端，你清晰地看到了远处的陆地</t>
  </si>
  <si>
    <t>监狱中关押了某位英雄，你也许会有意外的收获</t>
  </si>
  <si>
    <t>一处独眼洞穴，占领后可以获得独眼巨人碎片</t>
  </si>
  <si>
    <t>一座竞技场，可以免费增强你的英雄</t>
  </si>
  <si>
    <t>一座玛格丽塔，可以教导你的英雄一些新的技巧</t>
  </si>
  <si>
    <t>一处林间圣地，占领后可以获得独角兽碎片</t>
  </si>
  <si>
    <t>一座兵营，占领后可以获得十字军碎片</t>
  </si>
  <si>
    <t>路边立着一块告示牌，上面好像写着些什么</t>
  </si>
  <si>
    <t>前往地下城区域的入口。</t>
  </si>
  <si>
    <t>你不能从这里通过，或许你应该去东南方向的首领帐篷碰碰运气</t>
  </si>
  <si>
    <t>你发现一座方尖碑，上面的花纹疑似一张古老的地图</t>
  </si>
  <si>
    <t>拜访首领帐篷的管理者，获得通过边境的许可</t>
  </si>
  <si>
    <t>控制这座金矿，每天可以为联盟提供黄金</t>
  </si>
  <si>
    <t>控制这座水车，每天可以为联盟赚取钻石</t>
  </si>
  <si>
    <t>一座灵墓，占领可获得幽灵碎片</t>
  </si>
  <si>
    <t>一座烈火神殿，占领可获得火精灵碎片</t>
  </si>
  <si>
    <t>一座古老的传送门，可以来回传送英雄</t>
  </si>
  <si>
    <t>每周六5:00后开放通过</t>
  </si>
  <si>
    <t>一座古老的战争学院，你的英雄可以在这里获得帮助</t>
  </si>
  <si>
    <t>魔法泉的水可以使你浑身充满力量</t>
  </si>
  <si>
    <t>一座魔法师小屋，那里的魔法师也许对你有所帮助</t>
  </si>
  <si>
    <t>一座荒凉的陵墓，占领后可获得吸血鬼碎片</t>
  </si>
  <si>
    <t>一座兽人塔，占领后可以获得半兽人碎片</t>
  </si>
  <si>
    <t>一座幽宅，占领后可以获得吸血鬼碎片</t>
  </si>
  <si>
    <t>一座恶鬼之门塔，占领后可以获得长角恶魔碎片</t>
  </si>
  <si>
    <t>一座射手塔楼，占领后可以获得弩手碎片</t>
  </si>
  <si>
    <t>一座人马厩，占领后可以获得半人马碎片</t>
  </si>
  <si>
    <t>一处坟地，占领后可以获得僵尸碎片</t>
  </si>
  <si>
    <t>一处钟楼，占领后可以获得大妖精碎片</t>
  </si>
  <si>
    <t>守护宝藏的BOSS</t>
  </si>
  <si>
    <t>周二5:00后可通过这里</t>
  </si>
  <si>
    <t>周三5:00后可通过这里</t>
  </si>
  <si>
    <t>堕落的野怪</t>
  </si>
  <si>
    <t>胆小的野怪</t>
  </si>
  <si>
    <t>睿智的野怪</t>
  </si>
  <si>
    <t>想要通过这里，就试着来打败我吧！</t>
  </si>
  <si>
    <t>一座空气神坛，占领后可以获得雷元素碎片</t>
  </si>
  <si>
    <t>一座流水神坛，占领后可以获得冰元素碎片</t>
  </si>
  <si>
    <t>一座烈火神坛，占领后可以获得幽火元素碎片</t>
  </si>
  <si>
    <t>一座大地神坛，占领后可以获得石元素碎片</t>
  </si>
  <si>
    <t>一座魔法花园，占领后可以获得魔法仙灵碎片</t>
  </si>
  <si>
    <t>回答它的问题可以获得认可与奖励</t>
  </si>
  <si>
    <t>[color=462800]欢迎来到大世界！让我简单给您讲解一下。[-]</t>
  </si>
  <si>
    <t>[color=462800]在这里，您可以与同联盟的玩家一起协作，也可能遇到其他联盟玩家的攻击。[-]</t>
  </si>
  <si>
    <t>[color=462800]大地图会在周一3:00——5:00重置，刷新资源点。现在，请跟随引导，移动一次吧。[-]</t>
  </si>
  <si>
    <t>[color=462800]行动力：移动消耗10行动力[-]</t>
  </si>
  <si>
    <t>[color=462800]生命：大地图中战斗消耗生命[-]</t>
  </si>
  <si>
    <t>[color=462800]路牌上写着:在探索过程中，请优先激活[-][color=c44904]联盟建筑（带有旗帜的建筑）[-][color=462800]，它可以持续为联盟所有人产出资源。之后，可以寻找[-][color=c44904]公共建筑（带有名字的）[-][color=462800]获得稀有资源。[-]</t>
  </si>
  <si>
    <t>[color=462800]每次移动会消耗10行动力。绿色格子表示可移动的点，请跟随引导移动一格。[-]</t>
  </si>
  <si>
    <t>[color=462800]做的好。现在来攻击一只野怪吧！要注意，攻击野怪战斗中死亡的兵团不能再次上场，回城后恢复。[-]</t>
  </si>
  <si>
    <t>[color=462800]精灵艾莉尔就在不远处，我们快过去找她吧！[-]</t>
  </si>
  <si>
    <t>[color=462800]你就是先知小屋那些老家伙推荐来的家伙吧，多半又是给了钱的，真是没意思的家伙。[-]</t>
  </si>
  <si>
    <t>[color=462800]好吧，我确实发现了一个神秘宝箱，至于里面有什么，嘿嘿，我可不敢保证！[-]</t>
  </si>
  <si>
    <t>[color=462800]现在我就指引你查看宝箱的位置，记好了呦~我的英雄！[-]</t>
  </si>
  <si>
    <t>[color=462800]哇，你发现了联盟中的一处秘境，击败秘境中的幻影或者完成巫师们的请求，才能得到秘境的最终奖励。[-]</t>
  </si>
  <si>
    <t>[color=462800]秘境最多只能维持2个小时，需要伙伴之间的相互配合才能完成，快去邀请他们或帮助他人完成秘境吧。[-]</t>
  </si>
  <si>
    <t>[color=462800]联盟地图规则:[-][][-][color=462800]1、每次移动消耗10行动力[-][][-][color=462800]2、行动力每3分钟恢复1点[-][][-][color=462800]3、与玩家战斗会根据剩余血量扣除生命，生命为0，自动回城[-][][-][color=462800]4、攻击野怪战斗死亡的兵团会「受伤」，不能再次进行战斗[-][][-][color=462800]5、回城后生命恢复满，「受伤」的兵团恢复状态[-][][-][color=462800]6、联盟地图每周一5:00重置[-][][-][color=462800]7、地下城城池给予占领联盟时长奖励及结算奖励[-][][-][color=462800]8、攻击野怪会使野怪生命降低，生命为0时野怪死亡[-][][-][color=462800]9、地下城区域中心龙之国奖励尤为丰厚，但  只在周六5:00后开放[-][][-][color=462800]10、联盟矿点激活后，每日将为全联盟成员产出资源，通过邮件发送[-][][-][color=462800]11、联盟矿点被其他联盟掠夺会降低产量，掠夺者获得一定奖励[-][][-][color=462800]12、联盟方尖碑分布在己方联盟领地、敌方联盟领地中，敌方联盟可通过传送门抵达[-]</t>
  </si>
  <si>
    <t>[color=fae6c8]时长奖励：[-][][-][color=fae6c8]1、根据玩家占领城池的时间计算个人奖励，被其他联盟玩家击败或主动离开时结算奖励[-][][-][color=ffffff]　[-][][-][color=fae6c8]结算奖励：[-][][-][color=fae6c8]1、每日21:30，占领城池的联盟所有成员获得占领奖励，通过邮件发放，多个城池的奖励合并一封邮件[-]</t>
  </si>
  <si>
    <t>[color=462800]您被[-][color=855b30]{$guildname}[-][color=462800]联盟的[-][color=855b30]{$name}[-][color=462800]攻击，不幸被击败，生命[-][color=00ff1e,fontsize=18,outlinecolor=3c1e0a00]-100[-][color=462800]。[-]</t>
  </si>
  <si>
    <t>[color=855b30]{$guildname}[-][color=462800]联盟的[-][color=855b30]{$name}[-][color=462800]自不量力，企图攻击您，被您打跑了，您的部队轻微受损，生命[-][color=00ff1e,fontsize=18,outlinecolor=3c1e0a00]-10[-][color=462800]。[-]</t>
  </si>
  <si>
    <t>[color=462800]你受到了[-][color=855b30]{$guildname}[-][color=462800]联盟的[-][color=855b30]{$name}[-][color=462800]的攻击，您取得了胜利，部队需要修整，生命[-][color=00ff1e,fontsize=18,outlinecolor=3c1e0a00]-20[-][color=462800]。[-]</t>
  </si>
  <si>
    <t>[color=855b30]{$guildname}[-][color=462800]联盟的[-][color=855b30]{$name}[-][color=462800]向您发起攻击，您击败了他，但部队被重创，生命[-][color=00ff1e,fontsize=18,outlinecolor=3c1e0a00]-35[-][color=462800]。[-]</t>
  </si>
  <si>
    <t>[color=462800]联盟金矿被[-][color=855b30]{$guildname}[-][color=462800]联盟的[-][color=855b30]{$name}[-][color=462800]掠夺，产量降低。[-]</t>
  </si>
  <si>
    <t>[color=462800]联盟招募点被[-][color=855b30]{$guildname}[-][color=462800]联盟的[-][color=855b30]{$name}[-][color=462800]掠夺，产量降低。[-]</t>
  </si>
  <si>
    <t>[color=855b30]{$name}[-][color=462800]激活了联盟矿点，开始产出资源。特此奖励[-][color=00ff1e,fontsize=18,outlinecolor=3c1e0a00]200[-][color=462800]联盟币。[-]</t>
  </si>
  <si>
    <t>[color=855b30]{$name}[-][color=462800]激活了联盟招募点，开始产出资源。特此奖励[-][color=00ff1e,fontsize=18,outlinecolor=3c1e0a00]200[-][color=462800]联盟币。[-]</t>
  </si>
  <si>
    <t>[color=855b30]{$name}[-][color=462800]激活了方尖碑，离获得宝藏更进一步。特此奖励[-][color=00ff1e,fontsize=18,outlinecolor=3c1e0a00]300[-][color=462800]联盟币。[-]</t>
  </si>
  <si>
    <t>[color=855b30]{$name}[-][color=462800]访问了帐篷，哨塔可以通过了。特此奖励[-][color=00ff1e,fontsize=18,outlinecolor=3c1e0a00]200[-][color=462800]联盟币。[-]</t>
  </si>
  <si>
    <t>[color=462800]您没有生命了，传送回主城，修整之后可以继续出征了。[-]</t>
  </si>
  <si>
    <t>[color=855b30]{$name}[-][color=462800]击败了BOSS，发现了好多奖励，大家也快去收集吧。[-]</t>
  </si>
  <si>
    <t>[color=855b30]{$name}[-][color=462800]击败了拦路者，已经可以通过了。[-]</t>
  </si>
  <si>
    <t>[color=855b30]{$name}[-][color=462800]激活了联盟矿点，开始产出资源。[-]</t>
  </si>
  <si>
    <t>[color=855b30]{$name}[-][color=462800]激活了联盟招募点，开始产出资源。[-]</t>
  </si>
  <si>
    <t>[color=855b30]{$name}[-][color=462800]激活了方尖碑，离获得宝藏更进一步。[-]</t>
  </si>
  <si>
    <t>[color=855b30]{$name}[-][color=462800]访问了首领帐篷，哨塔可以通过了。[-]</t>
  </si>
  <si>
    <t>[color=462800]您向[-][color=855b30]{$name}[-][color=462800]发起攻击，轻松获胜，并把他赶回了复活点。[-]</t>
  </si>
  <si>
    <t>[color=462800]您对[-][color=855b30]{$name}[-][color=462800]造成10点生命伤害，但由于实力过于悬殊，不幸被对方反杀。[-]</t>
  </si>
  <si>
    <t>[color=462800]您英勇地对[-][color=855b30]{$name}[-][color=462800]造成20点生命伤害，最终由于体力不支返回安全点修整。[-]</t>
  </si>
  <si>
    <t>[color=462800]您对[-][color=855b30]{$name}[-][color=462800]造成35点生命伤害，由于一些运气的原因，还是失败了。[-]</t>
  </si>
  <si>
    <t>[color=462800]您向[-][color=855b30]{$name}[-][color=462800]发起攻击，但由于等级差距过大（超过15级），未造成上伤害。[-]</t>
  </si>
  <si>
    <t>[color=462800]您被[-][color=855b30]{$guildname}[-][color=462800]联盟的[-][color=855b30]{$name}[-][color=462800]攻击，对方的等级与您差距过大（超过15级），并未对您造成伤害。[-]</t>
  </si>
  <si>
    <t>由于您的等级高于对方15级，本次战斗未获得奖励</t>
  </si>
  <si>
    <t>由于您的等级低于对方15级，未对对方造成伤害</t>
  </si>
  <si>
    <t>您今日通过击杀获得奖励已达上限</t>
  </si>
  <si>
    <t>每移动一次消耗10行动力，行动力每3分钟恢复1点。</t>
  </si>
  <si>
    <t>与其他玩家对战，会降低玩家生命，生命为0时自动传送回城。</t>
  </si>
  <si>
    <t>攻击野怪，战斗中阵亡的兵团会受伤，不能再次上场，回城后恢复。</t>
  </si>
  <si>
    <t>返回出生点，恢复生命，治疗所有受伤兵团。</t>
  </si>
  <si>
    <t>英雄可装备多件宝物，增加英雄属性。每周一重置。</t>
  </si>
  <si>
    <t>完成任务指定条件后可领取奖励，任务每周一重置。</t>
  </si>
  <si>
    <t>采集后可直接获得奖励。资源堆包括黄金、水晶、木材等多种类型。</t>
  </si>
  <si>
    <t>与野怪战斗胜利可获得技能符石。有些也可以花费钻石收买他们。</t>
  </si>
  <si>
    <t>开启后可获得宝藏，宝箱分为神秘宝藏、大宝箱、小宝箱。</t>
  </si>
  <si>
    <t>触摸后可获得兵团经验，玩家等级越高，奖励越高。</t>
  </si>
  <si>
    <t>拾取后可穿戴，增加英雄属性，可从装备系统查看。</t>
  </si>
  <si>
    <t>可以领取先知小屋任务，完成后可获得神秘大奖。</t>
  </si>
  <si>
    <t>激活后每日为联盟成员持续生产兵团碎片，联盟领地共2个兵营。奖励每日21:30邮件发送。</t>
  </si>
  <si>
    <t>激活后每日为联盟成员持续生产钻石（水车）和黄金（金矿），每日21:30邮件发送。</t>
  </si>
  <si>
    <t>访问所有方尖碑后，联盟成员可获得神秘宝藏。敌方联盟领地各分布2座方尖塔。</t>
  </si>
  <si>
    <t>只有击败BOSS，才能获得它身后的宝箱，BOSS需要联盟成员协作击杀。</t>
  </si>
  <si>
    <t>激活首领帐篷后，对应颜色的哨塔消失。激活首领帐篷的玩家可获得联盟币奖励。</t>
  </si>
  <si>
    <t>激活卫兵帐篷后，对应颜色的岗楼消失。激活卫兵帐篷的玩家可获得联盟币奖励。</t>
  </si>
  <si>
    <t>通过单向门入口可传送至对应颜色的单向门出口。</t>
  </si>
  <si>
    <t>通过地下城入口可前往地下城区域。</t>
  </si>
  <si>
    <t>通过传送门可前往敌对联盟领地。</t>
  </si>
  <si>
    <t>地下城区域的核心建筑，占领后持续产出大量钻石。21:30占领的联盟成员可获得技能符石。</t>
  </si>
  <si>
    <t>分布在地下城区域，为占领的玩家持续产出钻石。21:30占领的联盟成员可获得技能符石。</t>
  </si>
  <si>
    <t>花费一些时间占领后，可获得兵团碎片。一名玩家占领后建筑消失。</t>
  </si>
  <si>
    <t>花费一些时间占领后，可获得英雄万能碎片。一名玩家占领后建筑消失。</t>
  </si>
  <si>
    <t>花费一些时间占领后，可获得一些法术卷轴。一名玩家占领后建筑消失。</t>
  </si>
  <si>
    <t>花费一些时间占领后，可获得行动力补充。一名玩家占领后建筑消失。</t>
  </si>
  <si>
    <t>在联盟地图中移动有概率触发秘境之门，通过秘境之门可进入秘境。</t>
  </si>
  <si>
    <t>行动力</t>
  </si>
  <si>
    <t>受伤</t>
  </si>
  <si>
    <t>回城</t>
  </si>
  <si>
    <t>装备</t>
  </si>
  <si>
    <t>资源堆</t>
  </si>
  <si>
    <t>野怪</t>
  </si>
  <si>
    <t>宝箱</t>
  </si>
  <si>
    <t>先知小屋</t>
  </si>
  <si>
    <t>联盟兵营</t>
  </si>
  <si>
    <t>水车</t>
  </si>
  <si>
    <t>金矿</t>
  </si>
  <si>
    <t>BOSS</t>
  </si>
  <si>
    <t>哨塔</t>
  </si>
  <si>
    <t>岗楼</t>
  </si>
  <si>
    <t>卫兵帐篷</t>
  </si>
  <si>
    <t>单向门入口</t>
  </si>
  <si>
    <t>单向门出口</t>
  </si>
  <si>
    <t>龙之国</t>
  </si>
  <si>
    <t>魔法神殿</t>
  </si>
  <si>
    <t>联盟秘境</t>
  </si>
  <si>
    <t>[color=F9DBA6]您被[-][color=0FD8CF]{$guildname}[-][color=F9DBA6]联盟的[-][color=0FD8CF]{$name}[-][color=F9DBA6]攻击，不幸被击败，生命[-][color=00ff1e,fontsize=18,outlinecolor=3c1e0a00]-100[-][color=F9DBA6]。[-]</t>
  </si>
  <si>
    <t>[color=0FD8CF]{$guildname}[-][color=F9DBA6]联盟的[-][color=0FD8CF]{$name}[-][color=F9DBA6]自不量力，企图攻击您，被您打跑了，您的部队轻微受损，生命[-][color=00ff1e,fontsize=18,outlinecolor=3c1e0a00]-10[-][color=F9DBA6]。[-]</t>
  </si>
  <si>
    <t>[color=F9DBA6]你受到了[-][color=0FD8CF]{$guildname}[-][color=F9DBA6]联盟的[-][color=0FD8CF]{$name}[-][color=F9DBA6]的攻击，您取得了胜利，部队需要修整，生命[-][color=00ff1e,fontsize=18,outlinecolor=3c1e0a00]-20[-][color=F9DBA6]。[-]</t>
  </si>
  <si>
    <t>[color=0FD8CF]{$guildname}[-][color=F9DBA6]联盟的[-][color=0FD8CF]{$name}[-][color=F9DBA6]向您发起攻击，您击败了他，但部队被重创，生命[-][color=00ff1e,fontsize=18,outlinecolor=3c1e0a00]-35[-][color=F9DBA6]。[-]</t>
  </si>
  <si>
    <t>[color=F9DBA6]联盟金矿被[-][color=0FD8CF]{$guildname}[-][color=F9DBA6]联盟的[-][color=0FD8CF]{$name}[-][color=F9DBA6]掠夺，产量降低。[-]</t>
  </si>
  <si>
    <t>[color=F9DBA6]联盟招募点被[-][color=0FD8CF]{$guildname}[-][color=F9DBA6]联盟的[-][color=0FD8CF]{$name}[-][color=F9DBA6]掠夺，产量降低。[-]</t>
  </si>
  <si>
    <t>[color=0FD8CF]{$name}[-][color=F9DBA6]激活了联盟矿点，开始产出资源。特此奖励[-][color=00ff1e,fontsize=18,outlinecolor=3c1e0a00]200[-][color=F9DBA6]联盟币。[-]</t>
  </si>
  <si>
    <t>[color=0FD8CF]{$name}[-][color=F9DBA6]激活了联盟招募点，开始产出资源。特此奖励[-][color=00ff1e,fontsize=18,outlinecolor=3c1e0a00]200[-][color=F9DBA6]联盟币。[-]</t>
  </si>
  <si>
    <t>[color=0FD8CF]{$name}[-][color=F9DBA6]激活了方尖碑，离获得宝藏更进一步。特此奖励[-][color=00ff1e,fontsize=18,outlinecolor=3c1e0a00]300[-][color=F9DBA6]联盟币。[-]</t>
  </si>
  <si>
    <t>[color=0FD8CF]{$name}[-][color=F9DBA6]访问了首领帐篷，哨塔可以通过了。特此奖励[-][color=00ff1e,fontsize=18,outlinecolor=3c1e0a00]200[-][color=F9DBA6]联盟币。[-]</t>
  </si>
  <si>
    <t>[color=F9DBA6]您没有生命了，传送回主城，修整之后可以继续出征了。[-]</t>
  </si>
  <si>
    <t>[color=0FD8CF]{$name}[-][color=F9DBA6]击败了BOSS，发现了好多奖励，大家也快去收集吧。[-]</t>
  </si>
  <si>
    <t>[color=0FD8CF]{$name}[-][color=F9DBA6]击败了拦路者，已经可以通过了。[-]</t>
  </si>
  <si>
    <t>[color=0FD8CF]{$name}[-][color=F9DBA6]激活了联盟矿点，开始产出资源。[-]</t>
  </si>
  <si>
    <t>[color=0FD8CF]{$name}[-][color=F9DBA6]激活了联盟招募点，开始产出资源。[-]</t>
  </si>
  <si>
    <t>[color=0FD8CF]{$name}[-][color=F9DBA6]激活了方尖碑，离获得宝藏更进一步。[-]</t>
  </si>
  <si>
    <t>[color=0FD8CF]{$name}[-][color=F9DBA6]访问了首领帐篷，哨塔可以通过了。[-]</t>
  </si>
  <si>
    <t>[color=3c2a1e]在您离开期间，被[-][color=197bd4]{$guildname}[-][color=3c2a1e]联盟的[-][color=197bd4]{$name}[-][color=3c2a1e]击败，回城修整。[-]</t>
  </si>
  <si>
    <t>[color=3c2a1e]在您离开期间，被[-][color=197bd4]{$guildname}[-][color=3c2a1e]联盟的[-][color=197bd4]{$name}[-][color=3c2a1e]击败，返回安全区修整。[-]</t>
  </si>
  <si>
    <t>[color=3c2a1e]联盟地图已重置，开始您新的征程！[-]</t>
  </si>
  <si>
    <t>[color=197bdc]神圣之地 [-][color=462800]【城堡、壁垒阵营伤害[-][color=00ff1e,outlinecolor=3c1e0a00]+50%[-][color=462800]】[-]</t>
  </si>
  <si>
    <t>[color=197bdc]守序之地 [-][color=462800]【塔楼、据点阵营伤害[-][color=00ff1e,outlinecolor=3c1e0a00]+50%[-][color=462800]】[-]</t>
  </si>
  <si>
    <t>[color=197bdc]邪恶之地 [-][color=462800]【墓园、地狱阵营伤害[-][color=00ff1e,outlinecolor=3c1e0a00]+50%[-][color=462800]】[-]</t>
  </si>
  <si>
    <t>蓝色首领帐篷</t>
  </si>
  <si>
    <t>蓝色哨塔</t>
  </si>
  <si>
    <t>绿色首领帐篷</t>
  </si>
  <si>
    <t>绿色哨塔</t>
  </si>
  <si>
    <t>红色首领帐篷</t>
  </si>
  <si>
    <t>红色哨塔</t>
  </si>
  <si>
    <t>蓝色卫兵帐篷</t>
  </si>
  <si>
    <t>蓝色岗楼</t>
  </si>
  <si>
    <t>绿色卫兵帐篷</t>
  </si>
  <si>
    <t>绿色岗楼</t>
  </si>
  <si>
    <t>红色卫兵帐篷</t>
  </si>
  <si>
    <t>红色岗楼</t>
  </si>
  <si>
    <t>蓝色单向门</t>
  </si>
  <si>
    <t>红色单向门</t>
  </si>
  <si>
    <t>拜访首领帐篷的管理者，获得通过蓝色哨塔的许可</t>
  </si>
  <si>
    <t>你不能从这里通过，或许你应该去蓝色首领帐篷碰碰运气</t>
  </si>
  <si>
    <t>拜访首领帐篷的管理者，获得通过绿色哨塔的许可</t>
  </si>
  <si>
    <t>你不能从这里通过，或许你应该去绿色首领帐篷碰碰运气</t>
  </si>
  <si>
    <t>拜访首领帐篷的管理者，获得通过红色哨塔的许可</t>
  </si>
  <si>
    <t>你不能从这里通过，或许你应该去红色首领帐篷碰碰运气</t>
  </si>
  <si>
    <t>拜访卫兵，获得通过蓝色岗楼的许可</t>
  </si>
  <si>
    <t>去拜访蓝色卫兵帐篷，获得通过许可</t>
  </si>
  <si>
    <t>拜访卫兵，获得通过绿色岗楼的许可</t>
  </si>
  <si>
    <t>去拜访绿色卫兵帐篷，获得通过许可</t>
  </si>
  <si>
    <t>拜访卫兵，获得通过红色岗楼的许可</t>
  </si>
  <si>
    <t>去拜访红色卫兵帐篷，获得通过许可</t>
  </si>
  <si>
    <t>通过蓝色单向门，您可以传送至联盟领地的中部</t>
  </si>
  <si>
    <t>通过绿色单向门，您可以传送至双向传送门附近</t>
  </si>
  <si>
    <t>明月城</t>
  </si>
  <si>
    <t>神木堡</t>
  </si>
  <si>
    <t>博卡城</t>
  </si>
  <si>
    <t>黑角城</t>
  </si>
  <si>
    <t>白热城</t>
  </si>
  <si>
    <t>云顶城</t>
  </si>
  <si>
    <t>斯芬克斯</t>
  </si>
  <si>
    <t>精灵艾莉尔</t>
  </si>
  <si>
    <t>采集资源</t>
  </si>
  <si>
    <t>讨伐野怪</t>
  </si>
  <si>
    <t>访问帐篷</t>
  </si>
  <si>
    <t>进军地下城</t>
  </si>
  <si>
    <t>探索方尖碑</t>
  </si>
  <si>
    <t>联盟对决</t>
  </si>
  <si>
    <t>寻找艾莉尔</t>
  </si>
  <si>
    <t>采集10份资源即可完成任务。</t>
  </si>
  <si>
    <t>击杀10只野怪即可完成任务。</t>
  </si>
  <si>
    <t>联盟成员访问己方领地上所有的首领帐篷和卫兵帐篷即可完成任务。</t>
  </si>
  <si>
    <t>通过地下城入口前往地下城即可完成任务。</t>
  </si>
  <si>
    <t>激活3座方尖碑，联盟成员可获得宝藏。方尖碑分布在己方联盟领地及敌对联盟领地。</t>
  </si>
  <si>
    <t>激活5座方尖碑，联盟成员可获得宝藏。方尖碑分布在己方联盟领地及敌对联盟领地。</t>
  </si>
  <si>
    <t>激活7座方尖碑，联盟成员可获得宝藏。方尖碑分布在己方联盟领地及敌对联盟领地。</t>
  </si>
  <si>
    <t>联盟成员齐心合力，击杀20名敌对联盟玩家。</t>
  </si>
  <si>
    <t>联盟成员齐心合力，击杀50名敌对联盟玩家。</t>
  </si>
  <si>
    <t>[color=8a5c1d]前往[-][color=c44904]${name}联盟[-][color=8a5c1d]寻找精灵艾莉尔[-]</t>
  </si>
  <si>
    <t>[color=8a5c1d]前往[-][color=c44904]${name}联盟[-][color=197bd4]${posi}[-][color=8a5c1d]寻找神秘宝箱[-]</t>
  </si>
  <si>
    <t>东边第二层关隘附近</t>
  </si>
  <si>
    <t>东边的小池塘附近</t>
  </si>
  <si>
    <t>东边河流的入海口</t>
  </si>
  <si>
    <t>西边河流的源头</t>
  </si>
  <si>
    <t>西边的山谷处</t>
  </si>
  <si>
    <t>传送门附近</t>
  </si>
  <si>
    <t>艾莉尔</t>
  </si>
  <si>
    <t>[color=ffeea0]完成任务[-][color=1ca216]寻找艾莉尔[-][color=ffeea0]，获得以下奖励[-]</t>
  </si>
  <si>
    <t>回城将返回起始点并回复生命，是否确认回城？</t>
  </si>
  <si>
    <t>生命:战斗消耗生命，生命为0时自动返回起始点并恢复100点生命</t>
  </si>
  <si>
    <t>没有生命了，自动回城并恢复生命</t>
  </si>
  <si>
    <t>很遗憾，野怪已经被击败了。</t>
  </si>
  <si>
    <t>行动力：每次移动消耗10行动力，行动力每3分钟恢复1点</t>
  </si>
  <si>
    <t>离开后城池将不再被联盟占领，是否确定离开？</t>
  </si>
  <si>
    <t>您成功击败了联盟的敌人</t>
  </si>
  <si>
    <t>您的巡逻范围内出现敌军，准备应战！</t>
  </si>
  <si>
    <t>您受到玩家{$name}的攻击，我们将送您回城治疗。</t>
  </si>
  <si>
    <t>该位置不可到达</t>
  </si>
  <si>
    <t>您取得了胜利，但是{$teamname}等兵团在战斗中受伤害，需要治疗。</t>
  </si>
  <si>
    <t>请选择要前往的联盟</t>
  </si>
  <si>
    <t>网络繁忙，请稍后重试</t>
  </si>
  <si>
    <t>您现在可以通过哨塔了</t>
  </si>
  <si>
    <t>本周没有活动，要好好休息下了</t>
  </si>
  <si>
    <t>请先探索该区域，开启迷雾</t>
  </si>
  <si>
    <t>联盟长没有进行标记</t>
  </si>
  <si>
    <t>兵团上阵</t>
  </si>
  <si>
    <t>兵团升星</t>
  </si>
  <si>
    <t>兵团升级</t>
  </si>
  <si>
    <t>兵团技能</t>
  </si>
  <si>
    <t>兵团进阶</t>
  </si>
  <si>
    <t>装备升级</t>
  </si>
  <si>
    <t>图鉴收集</t>
  </si>
  <si>
    <t>图鉴升级</t>
  </si>
  <si>
    <t>英雄升星</t>
  </si>
  <si>
    <t>英雄法术</t>
  </si>
  <si>
    <t>专精刷新</t>
  </si>
  <si>
    <t>宝物收集</t>
  </si>
  <si>
    <t>魔法行会</t>
  </si>
  <si>
    <t>联盟日志</t>
  </si>
  <si>
    <t>[color=855b30]{$name}[-][color=462800]成功创建了联盟，相信在他的带领下，联盟会日益繁荣！[-]</t>
  </si>
  <si>
    <t>[color=462800]欢迎[-][color=855b30]{$name}[-][color=462800]加入了联盟，联盟更加强大了！[-]</t>
  </si>
  <si>
    <t>[color=462800]很遗憾，[-][color=855b30]{$name}[-][color=462800]退出了联盟，真是可惜。[-]</t>
  </si>
  <si>
    <t>[color=855b30]{$name}[-][color=462800]为联盟捐献了[-][color=855b30]10000[-][color=462800]黄金，联盟科技提高了。[-]</t>
  </si>
  <si>
    <t>[color=855b30]{$name}[-][color=462800]为联盟捐献了[-][color=855b30]20[-][color=462800]钻石，为联盟做出了一份贡献。[-]</t>
  </si>
  <si>
    <t>[color=855b30]{$name}[-][color=462800]为联盟捐献了[-][color=855b30]100[-][color=462800]钻石，大家向他表示敬意！[-]</t>
  </si>
  <si>
    <t>[color=462800]在大家的努力下，联盟[-][color=855b30]{$level}[-][color=462800]级了！恭喜大家！[-]</t>
  </si>
  <si>
    <t>[color=462800]科技[color=855b30]{$name}[-][color=462800]完成了研究，提升至[-][color=855b30]{$level}[-][color=855b30]级。[-]</t>
  </si>
  <si>
    <t>期待您的加入，共建繁荣联盟！</t>
  </si>
  <si>
    <t>联盟频道</t>
  </si>
  <si>
    <t>[color=462800]玩家[-][color=855b30]$name[-][color=462800]发出了红包，小伙伴们赶紧去看看吧！[-]</t>
  </si>
  <si>
    <t>[color=855b30]{$tech}[-][color=fae6c8]科技升级了，赶紧去体验一下吧！[-]</t>
  </si>
  <si>
    <t>[color=462800]我发现了[-][color=855b30]联盟秘境[-][color=462800]，希望盟友能来帮一下忙！[-]</t>
  </si>
  <si>
    <t>秘法巫师</t>
  </si>
  <si>
    <t>灰袍巫师</t>
  </si>
  <si>
    <t>神秘巫师</t>
  </si>
  <si>
    <t>诅咒巫师</t>
  </si>
  <si>
    <t>黑巫师</t>
  </si>
  <si>
    <t>[color=ffeea0]来自于神秘的北方雪原，目的不明，据说没有人见过其真实面目，出现与消失都毫无根据可寻。[-]</t>
  </si>
  <si>
    <t>[color=ffeea0]秘境发现者的心魔幻影，曾在不经意间在发现者心中留下过痕迹，他或许知道，也或许不知道…[-]</t>
  </si>
  <si>
    <t>[color=8a5c1d,fontsize=18]最近联盟领土中总会出现一些奇怪的痕迹，有人甚至传言见到了空间裂缝。这种情况在近几日不仅没有消失，反而有愈演愈烈的趋势，甚至有人还说亲自去过异空间......[-][][-][color=ffffff]　[-][][-][color=3c2a1e,fontsize=22]基本规则[-][][-][color=ffffff,fontsize=6]　[-][][-][color=645252]1、玩家在领土中探索时，有概率触发秘境之门。且移动步数越多，触发概率越高。（在安全区内无法触发）[-][][-][color=ffffff,fontsize=6]　[-][][-][color=645252]2、秘境之门最多存在2个小时，且每个玩家每天只能触发一次（5点重置），通过秘境之门可进入秘境。[-][][-][color=ffffff,fontsize=6]　[-][][-][color=645252]3、秘境中可能存在玩家的心魔幻影，击杀心魔幻影可获得奖励，但是一个玩家在一个秘境内只能击杀1个幻影，每天最多可以击杀5个幻影。当秘境内所有幻影都被击败后，秘境将会提前关闭，参与秘境的玩家会获得一份秘境奖励，发现者会获得一份发现奖励。[-][][-][color=ffffff,fontsize=6]　[-][][-][color=645252]4、秘境中还可能存在神秘的巫师，完成巫师的请求可获得奖励，但是一个玩家在一个秘境内只能完成1个巫师的请求，每天最多完成5个（与幻影共享次数）。当秘境内所有巫师的请求都被完成后，秘境将会提前关闭，参与秘境的玩家会获得一份秘境奖励，发现者会获得一份发现奖励。[-][][-][color=ffffff,fontsize=6]　[-][][-][color=645252]5、完成秘境需要多人的配合，请发现者在第一时间邀请同伴一起来帮助自己完成秘境。[-]</t>
  </si>
  <si>
    <t>向正前方极大范围喷射火焰，造成巨大伤害</t>
  </si>
  <si>
    <t>对目标兵团造成巨大伤害，并造成「士气低落」</t>
  </si>
  <si>
    <t>对目标兵团造成高额伤害，并造成「眩晕」</t>
  </si>
  <si>
    <t>在目标兵团中心爆炸，造成高额伤害</t>
  </si>
  <si>
    <t>治疗己方当前生命值百分比最低的兵团</t>
  </si>
  <si>
    <t>对目标兵团造成高额伤害，并造成「减速」</t>
  </si>
  <si>
    <t>对正前方极大范围内敌方兵团造成巨大伤害</t>
  </si>
  <si>
    <t>对目标兵团造成高额伤害，并提高自身闪避值</t>
  </si>
  <si>
    <t>战斗开始后为自己施加护盾，提高兵团免伤</t>
  </si>
  <si>
    <t>召唤小龙，对敌方后排兵团造成巨大伤害</t>
  </si>
  <si>
    <t>战斗开始后对正前方敌方兵团造成「沉默」</t>
  </si>
  <si>
    <t>对敌方兵团造成「士气低落」，并降低20%兵团免伤</t>
  </si>
  <si>
    <t>对敌方兵团造成「眩晕」，并降低攻击</t>
  </si>
  <si>
    <t>对周围3个敌方兵团造成大量伤害，并降低防御</t>
  </si>
  <si>
    <t>对三个敌方兵团造成大量伤害，并造成「眩晕」</t>
  </si>
  <si>
    <t>当前阵上没有兵团，无法进入战斗</t>
  </si>
  <si>
    <t>血脉强化药剂数量不足</t>
  </si>
  <si>
    <t>兵团天赋属性已满</t>
  </si>
  <si>
    <t>当前有勾选的条目，是否确认放弃本次培养？</t>
  </si>
  <si>
    <t>当前没有达成技能组合的兵团上阵</t>
  </si>
  <si>
    <t>攻击兵团百分比降低目标兵团防御，不可叠加</t>
  </si>
  <si>
    <t>防御兵团具有较高兵团免伤，生存能力优秀</t>
  </si>
  <si>
    <t>突击敌方后排，对射手及魔法兵团伤害提高</t>
  </si>
  <si>
    <t>射手兵团距离目标越远，攻击越高</t>
  </si>
  <si>
    <t>魔法兵团精通法术奥义，具有较高法术免伤</t>
  </si>
  <si>
    <t>[color=462800,fontsize=22]你发现了[-][color=cd201e,fontsize=22]敌人的林间圣地[-][color=462800,fontsize=22]，是否要进行掠夺？[-]</t>
  </si>
  <si>
    <t>[color=462800,fontsize=22]你发现了[-][color=cd201e,fontsize=22]敌人的兵营[-][color=462800,fontsize=22]，是否要进行掠夺？[-]</t>
  </si>
  <si>
    <t>[color=462800,fontsize=22]你发现了[-][color=cd201e,fontsize=22]敌人的金矿[-][color=462800,fontsize=22]，是否要进行掠夺？[-]</t>
  </si>
  <si>
    <t>[color=462800,fontsize=22]你发现了[-][color=cd201e,fontsize=22]敌人的水车[-][color=462800,fontsize=22]，是否要进行掠夺？[-]</t>
  </si>
  <si>
    <t>[color=462800,fontsize=22]你发现了[-][color=cd201e,fontsize=22]敌人的兽人塔[-][color=462800,fontsize=22]，是否要进行掠夺？[-]</t>
  </si>
  <si>
    <t>[color=462800,fontsize=22]你发现了[-][color=cd201e,fontsize=22]敌人的幽宅[-][color=462800,fontsize=22]，是否要进行掠夺？[-]</t>
  </si>
  <si>
    <t>[color=462800,fontsize=22]你发现了[-][color=cd201e,fontsize=22]敌人的恶鬼之门[-][color=462800,fontsize=22]，是否要进行掠夺？[-]</t>
  </si>
  <si>
    <t>[color=462800,fontsize=22]你发现了[-][color=cd201e,fontsize=22]敌人的射手塔楼[-][color=462800,fontsize=22]，是否要进行掠夺？[-]</t>
  </si>
  <si>
    <t>[color=462800,fontsize=22]你发现了[-][color=cd201e,fontsize=22]敌人的人马厩[-][color=462800,fontsize=22]，是否要进行掠夺？[-]</t>
  </si>
  <si>
    <t>[color=462800,fontsize=22]你发现了[-][color=cd201e,fontsize=22]敌人的坟地[-][color=462800,fontsize=22]，是否要进行掠夺？[-]</t>
  </si>
  <si>
    <t>[color=462800,fontsize=22]你发现了[-][color=cd201e,fontsize=22]敌人的钟楼[-][color=462800,fontsize=22]，是否要进行掠夺？[-]</t>
  </si>
  <si>
    <t>首领帐篷的管理者认可了你，决定通知边境守卫，让你通过。</t>
  </si>
  <si>
    <t>你已经去过蓝色首领帐篷了吗？只有经过首领帐篷的认可才能通过这里。</t>
  </si>
  <si>
    <t>你已经去过绿色首领帐篷了吗？只有经过首领帐篷的认可才能通过这里。</t>
  </si>
  <si>
    <t>你已经去过红色首领帐篷了吗？只有经过首领帐篷的认可才能通过这里。</t>
  </si>
  <si>
    <t>卫兵已经允许您通过岗楼了。</t>
  </si>
  <si>
    <t>拜访卫兵后就可以通过蓝色岗楼了。</t>
  </si>
  <si>
    <t>拜访卫兵后就可以通过绿色岗楼了。</t>
  </si>
  <si>
    <t>拜访卫兵后就可以通过红色岗楼了。</t>
  </si>
  <si>
    <t>你已经去过首领帐篷了吗？只有经过首领帐篷的认可才能通过这里。</t>
  </si>
  <si>
    <t>您需要得到蓝色卫兵帐篷的通过许可。</t>
  </si>
  <si>
    <t>您需要得到绿色卫兵帐篷的通过许可。</t>
  </si>
  <si>
    <t>您需要得到红色卫兵帐篷的通过许可。</t>
  </si>
  <si>
    <t>可以传送至传送门附近</t>
  </si>
  <si>
    <t>可以传送至联盟地图中部</t>
  </si>
  <si>
    <t>一座马厩，可以恢复行动力</t>
  </si>
  <si>
    <t>据说在那里可以打听到神秘宝箱的信息</t>
  </si>
  <si>
    <t>快去向它询问神秘宝箱的信息吧</t>
  </si>
  <si>
    <t>散发着强烈魔法波动的神秘箱子</t>
  </si>
  <si>
    <t>[color=462800,fontsize=22]{$name}攻击了神圣之地的石巨人，造成[-][color=855b30,fontsize=22]{$num}[-][color=462800,fontsize=22]生命伤害[-]</t>
  </si>
  <si>
    <t>[color=462800,fontsize=22]{$name}攻击了守序之地的石巨人，造成[-][color=855b30,fontsize=22]{$num}[-][color=462800,fontsize=23]生命伤害[-]</t>
  </si>
  <si>
    <t>[color=462800,fontsize=22]{$name}攻击了邪恶之地的石巨人，造成[-][color=855b30,fontsize=22]{$num}[-][color=462800,fontsize=24]生命伤害[-]</t>
  </si>
  <si>
    <t>您拾取了一件宝物，并装备了它</t>
  </si>
  <si>
    <t>[color=562600]女王大人，不必灰心，凤凰虽然很强，但是我们可以通过合理布阵去击败它。[-]</t>
  </si>
  <si>
    <t>[color=562600]凤凰的烈焰吐息会对[-][color=1d61d3]正前方[-][color=562600]的敌人造成巨大伤害，我们需要避开他。[-]</t>
  </si>
  <si>
    <t>[color=562600]这样就万无一失了。[-]</t>
  </si>
  <si>
    <t>矛阵：对敌方兵团造成伤害并「眩晕」</t>
  </si>
  <si>
    <t>爆裂箭：对敌方兵团造成大量伤害</t>
  </si>
  <si>
    <t>俯冲：攻击时对3个敌方单位造成伤害</t>
  </si>
  <si>
    <t>神圣护佑：开场后大幅提高兵团减伤</t>
  </si>
  <si>
    <t>祈祷：治疗己方生命最低的兵团</t>
  </si>
  <si>
    <t>突刺：第一次攻击造成大量伤害并「眩晕」</t>
  </si>
  <si>
    <t>定罪：对3个兵团造成巨大伤害并「眩晕」</t>
  </si>
  <si>
    <t>战争践踏：对周围兵团造成伤害并「减速」</t>
  </si>
  <si>
    <t>矮人咆哮：开场提高己方兵团生命上限</t>
  </si>
  <si>
    <t>箭雨：一段时间内攻速提高500%</t>
  </si>
  <si>
    <t>生机护佑：为周围己方兵团施加生命护盾</t>
  </si>
  <si>
    <t>缠绕：降低周围敌方兵团攻速并「减速」</t>
  </si>
  <si>
    <t>失明术：大幅降低横排敌方兵团命中</t>
  </si>
  <si>
    <t>天空援助：对3个敌方后排兵团造成伤害</t>
  </si>
  <si>
    <t>骨盾：生命低于50%提高自身兵团减伤</t>
  </si>
  <si>
    <t>炸裂：死亡时对周围敌方兵团造成伤害</t>
  </si>
  <si>
    <t>恐怖尖啸：对正前方敌方兵团造成「沉默」</t>
  </si>
  <si>
    <t>生命虹吸：吸取敌方兵团生命回复自身</t>
  </si>
  <si>
    <t>献祭：召唤大量骷髅战士加入战斗</t>
  </si>
  <si>
    <t>致命一击：造成巨大伤害并「士气低落」</t>
  </si>
  <si>
    <t>恐惧：大幅降低敌方防御并「士气低落」</t>
  </si>
  <si>
    <t>腐烂诅咒：大幅降低敌方被治疗效果</t>
  </si>
  <si>
    <t>战争风暴：对周围3个敌方单位造成伤害</t>
  </si>
  <si>
    <t>野兽伙伴：死亡时召唤狼进行战斗</t>
  </si>
  <si>
    <t>斩杀：对生命低于30%的敌方造成额外伤害</t>
  </si>
  <si>
    <t>血池：提高周围己方兵团吸血效果</t>
  </si>
  <si>
    <t>雷鸣：对正前方的敌方兵团造成巨大伤害</t>
  </si>
  <si>
    <t>火石：对正前方的敌方兵团造成巨大伤害</t>
  </si>
  <si>
    <t>野性咆哮：大幅降低敌方攻击并「眩晕」</t>
  </si>
  <si>
    <t>冲动：死亡时一定几率满血复活</t>
  </si>
  <si>
    <t>烈火魔墙：对正前方的敌方兵团造成伤害</t>
  </si>
  <si>
    <t>狂暴：一段时间内攻击必定暴击</t>
  </si>
  <si>
    <t>炙热打击：对敌方兵团造成大量伤害</t>
  </si>
  <si>
    <t>烈火温泉：持续治疗正前方的己方兵团</t>
  </si>
  <si>
    <t>连珠火球：对敌方造成大量伤害并「灼烧」</t>
  </si>
  <si>
    <t>痛苦镰刀：对敌方造成巨大伤害并「眩晕」</t>
  </si>
  <si>
    <t>灌魔铁球：大幅度提高攻击速度</t>
  </si>
  <si>
    <t>石像形态：提高攻击力与攻击速度</t>
  </si>
  <si>
    <t>法术穿透：对单体的伤害会越来越高</t>
  </si>
  <si>
    <t>金属共鸣：开启防护罩保护己方兵团</t>
  </si>
  <si>
    <t>能量馈赠：攻击转变为治疗</t>
  </si>
  <si>
    <t>剑刃乱舞：群体伤害，范围减防</t>
  </si>
  <si>
    <t>战神：攻击无视距离，附带生命百分比伤害</t>
  </si>
  <si>
    <t>矛阵：范围伤害，制造眩晕</t>
  </si>
  <si>
    <t>女妖利爪：一定概率对多个敌人造成伤害</t>
  </si>
  <si>
    <t>心灵控制：使敌方不能移动攻击，持续掉血</t>
  </si>
  <si>
    <t>石化凝视：使石化敌方，降低兵团免伤</t>
  </si>
  <si>
    <t>旋风斩：范围攻击，降低攻速</t>
  </si>
  <si>
    <t>龙息：大范围攻击，附带「灼烧」效果</t>
  </si>
  <si>
    <t>烈火吐息：对正前方敌方兵团造成伤害</t>
  </si>
  <si>
    <t>箭矢补给时间未到</t>
  </si>
  <si>
    <t>当前没有奖励可以领取</t>
  </si>
  <si>
    <t>箭矢数量不足</t>
  </si>
  <si>
    <t>箭矢数量已达上限</t>
  </si>
  <si>
    <t>进攻技巧</t>
  </si>
  <si>
    <t>抵御技巧</t>
  </si>
  <si>
    <t>快攻技巧</t>
  </si>
  <si>
    <t>闪避技巧</t>
  </si>
  <si>
    <t>暴击技巧</t>
  </si>
  <si>
    <t>减伤技巧</t>
  </si>
  <si>
    <t>重伤技巧</t>
  </si>
  <si>
    <t>法抗技巧</t>
  </si>
  <si>
    <t>初级·攻击奥义</t>
  </si>
  <si>
    <t>中级·攻击奥义</t>
  </si>
  <si>
    <t>高级·攻击奥义</t>
  </si>
  <si>
    <t>初级·生命奥义</t>
  </si>
  <si>
    <t>中级·生命奥义</t>
  </si>
  <si>
    <t>高级·生命奥义</t>
  </si>
  <si>
    <t>初级·吸血奥义</t>
  </si>
  <si>
    <t>中级·吸血奥义</t>
  </si>
  <si>
    <t>高级·吸血奥义</t>
  </si>
  <si>
    <t>初级·反伤奥义</t>
  </si>
  <si>
    <t>中级·反伤奥义</t>
  </si>
  <si>
    <t>高级·反伤奥义</t>
  </si>
  <si>
    <t>初级·攻速奥义</t>
  </si>
  <si>
    <t>中级·攻速奥义</t>
  </si>
  <si>
    <t>高级·攻速奥义</t>
  </si>
  <si>
    <t>初学者</t>
  </si>
  <si>
    <t>学徒</t>
  </si>
  <si>
    <t>学徒+1</t>
  </si>
  <si>
    <t>学徒+2</t>
  </si>
  <si>
    <t>专家</t>
  </si>
  <si>
    <t>专家+1</t>
  </si>
  <si>
    <t>专家+2</t>
  </si>
  <si>
    <t>大师</t>
  </si>
  <si>
    <t>大师+1</t>
  </si>
  <si>
    <t>大师+2</t>
  </si>
  <si>
    <t>缺少技巧奥义</t>
  </si>
  <si>
    <t>兵团达到紫色可学习技巧</t>
  </si>
  <si>
    <t>当前没有进阶至紫色或以上的兵团</t>
  </si>
  <si>
    <t>[color=462800,fontsize=24]技巧培养[-][][-][color=ffffff,fontsize=6]　[-][][-][color=452900]1、紫色及以上兵团可学习技巧。[-][][-][color=ffffff,fontsize=6]　[-][][-][color=452900]2、技巧等级上限随兵团进阶增加。[-][][-][color=ffffff,fontsize=6]　[-][][-][color=452900]3、每次技巧学习消耗相应的一本技巧奥义。[-][][-][color=ffffff,fontsize=6]　[-][][-][color=452900]4、普通培养随机提高1～5技巧等级。[-][][-][color=ffffff,fontsize=6]　[-][][-][color=452900]5、高级培养随机提高3～5技巧等级。[-][][-][color=ffffff,fontsize=6]　[-][][-][color=452900]6、4项技巧均达到一定等级，解锁特殊属性。[-][][-][color=ffffff,fontsize=12]　[-][][-][color=462800,fontsize=24]奥义书来源[-][][-][color=ffffff,fontsize=6]　[-][][-][color=452900]1、挑战云中城关卡，首通奖励尤其丰厚。[-][][-][color=ffffff,fontsize=6]　[-][][-][color=452900]2、完成冠军对决每日挑战次数任务。[-][][-][color=ffffff,fontsize=6]　[-][][-][color=452900]3、玩家等级主线任务。[-]</t>
  </si>
  <si>
    <t>精准施法</t>
  </si>
  <si>
    <t>[color=1ca216,fontsize=18]拖动[-][color=3c2a1e,fontsize=18]法术释放，打击更加精准[-]</t>
  </si>
  <si>
    <t>本关训练内容「法术基础训练」</t>
  </si>
  <si>
    <t>[color=462800,fontsize=22][-][color=1ca216,fontsize=22]拖动[-][color=462800,fontsize=22]英雄法术至目标区域[-]</t>
  </si>
  <si>
    <t>[color=462800,fontsize=22]法术范围[-][color=1ca216,fontsize=22]光圈[-][color=462800,fontsize=22]尽可能覆盖到敌人[-]</t>
  </si>
  <si>
    <t>[color=462800,fontsize=22]在帝国弩手释放爆裂箭之前击杀他们[-]</t>
  </si>
  <si>
    <t>突击训练</t>
  </si>
  <si>
    <t>[color=3c2a1e,fontsize=18]利用[-][color=1ca216,fontsize=18]突击兵团特性[-][color=3c2a1e,fontsize=18]攻击敌人后排[-]</t>
  </si>
  <si>
    <t>本关训练内容「突击兵团基础训练」</t>
  </si>
  <si>
    <t>[color=462800,fontsize=22]将突击兵团放置在对线[-][color=1ca216,fontsize=22]没有敌人[-][color=462800,fontsize=22]的列[-]</t>
  </si>
  <si>
    <t>[color=462800,fontsize=22]突击兵团可以放置在布阵[-][color=1ca216,fontsize=22]任意位置[-][color=462800,fontsize=22][-]</t>
  </si>
  <si>
    <t>[color=462800,fontsize=22]让防御兵团吸引敌方的攻击[-]</t>
  </si>
  <si>
    <t>最佳时机</t>
  </si>
  <si>
    <t>[color=3c2a1e,fontsize=18]增益法术与兵团技能[-][color=1ca216,fontsize=18]配合[-][color=3c2a1e,fontsize=18]施放[-]</t>
  </si>
  <si>
    <t>本关训练内容「法术释放时机」</t>
  </si>
  <si>
    <t>[color=462800,fontsize=22]木精灵大招：[-][color=1ca216,fontsize=22]短时间[-][color=462800,fontsize=22]大幅提高[-][color=1ca216,fontsize=22]攻速[-][color=462800,fontsize=22][-]</t>
  </si>
  <si>
    <t>[color=462800,fontsize=22]屠戮成性：提高兵团200%[-][color=1ca216,fontsize=22]攻击[-][color=462800,fontsize=22][-]</t>
  </si>
  <si>
    <t>[color=462800,fontsize=22]射手天赋：距离越远，攻击越高[-]</t>
  </si>
  <si>
    <t>直线打击</t>
  </si>
  <si>
    <t>[color=3c2a1e,fontsize=18]注意利用兵团技能的[-][color=1ca216,fontsize=18]打击范围[-]</t>
  </si>
  <si>
    <t>本关训练内容「布阵基础训练」</t>
  </si>
  <si>
    <t>[color=462800,fontsize=22]火石：攻击[-][color=1ca216,fontsize=22]正前方[-][color=462800,fontsize=22]极大范围敌人[-]</t>
  </si>
  <si>
    <t>[color=462800,fontsize=22]火石的伤害是持续伤害[-]</t>
  </si>
  <si>
    <t>[color=462800,fontsize=22]射手兵团只能布阵在后两行[-]</t>
  </si>
  <si>
    <t>治疗训练</t>
  </si>
  <si>
    <t>[color=3c2a1e,fontsize=18]有效利用[-][color=1ca216,fontsize=18]治疗法术[-][color=3c2a1e,fontsize=18]，保护己方兵团[-]</t>
  </si>
  <si>
    <t>本关训练内容「治疗法术基础训练」</t>
  </si>
  <si>
    <t>[color=462800,fontsize=22]疗伤术[-][color=1ca216,fontsize=22]冷却短[-][color=462800,fontsize=22]，效果一般[-]</t>
  </si>
  <si>
    <t>[color=462800,fontsize=22]祈祷法术效果强，但[-][color=1ca216,fontsize=22]冷却较长[-][color=462800,fontsize=22][-]</t>
  </si>
  <si>
    <t>[color=462800,fontsize=22]黑暗骑士大招，伤害恐怖[-]</t>
  </si>
  <si>
    <t>兵团配合</t>
  </si>
  <si>
    <t>[color=1ca216,fontsize=18]技能配合[-][color=3c2a1e,fontsize=18]的兵团一起上阵效果强大[-]</t>
  </si>
  <si>
    <t>本关训练内容「兵团配合基础训练」</t>
  </si>
  <si>
    <t>[color=462800,fontsize=22]连击：一定概率向目标连续射出2箭[-]</t>
  </si>
  <si>
    <t>[color=462800,fontsize=22]连击对[-][color=1ca216,fontsize=22]「减速」[-][color=462800,fontsize=22]目标100%触发[-]</t>
  </si>
  <si>
    <t>[color=462800,fontsize=22]缠绕：对范围内敌人造成[-][color=1ca216,fontsize=22]「减速」[-][color=462800,fontsize=22][-]</t>
  </si>
  <si>
    <t>暗度陈仓</t>
  </si>
  <si>
    <t>[color=3c2a1e,fontsize=18]为突击兵团[-][color=1ca216,fontsize=18]创造[-][color=3c2a1e,fontsize=18]突击敌方后排的条件[-]</t>
  </si>
  <si>
    <t>本关训练要点：突击敌人后排</t>
  </si>
  <si>
    <t>[color=462800,fontsize=22]防御兵团优先攻击对列的敌人[-]</t>
  </si>
  <si>
    <t>[color=462800,fontsize=22]正前方没有敌人时，攻击[-][color=1ca216,fontsize=22]最近[-][color=462800,fontsize=22]目标[-]</t>
  </si>
  <si>
    <t>[color=462800,fontsize=22]罗伊德可以[-][color=1ca216,fontsize=22]召唤[-][color=462800,fontsize=22]小树人助战[-]</t>
  </si>
  <si>
    <t>以退为进</t>
  </si>
  <si>
    <t>[color=3c2a1e,fontsize=18]想办法将敌人[-][color=1ca216,fontsize=18]聚集[-][color=3c2a1e,fontsize=18]在一起[-]</t>
  </si>
  <si>
    <t>本关训练要点：在敌人聚集时释放冰雪风暴</t>
  </si>
  <si>
    <t>[color=462800,fontsize=22]魔法量只能释放一次冰雪风暴[-]</t>
  </si>
  <si>
    <t>[color=462800,fontsize=22]敌人突击会攻击己方[-][color=1ca216,fontsize=22]后排[-][color=462800,fontsize=22][-]</t>
  </si>
  <si>
    <t>[color=462800,fontsize=22]十字军只能拦截住一队敌人[-]</t>
  </si>
  <si>
    <t>以逸待劳</t>
  </si>
  <si>
    <t>[color=3c2a1e,fontsize=18]利用法术[-][color=1ca216,fontsize=18]拖延[-][color=3c2a1e,fontsize=18]敌人的进攻脚步[-]</t>
  </si>
  <si>
    <t>本关训练要点：利用法术拖延敌人的进攻脚步</t>
  </si>
  <si>
    <t>[color=462800,fontsize=22]寒冰神箭对目标造成[-][color=1ca216,fontsize=22]「减速」[-][color=462800,fontsize=22][-]</t>
  </si>
  <si>
    <t>[color=462800,fontsize=22]寒冰魔环对范围目标造成伤害[-]</t>
  </si>
  <si>
    <t>[color=462800,fontsize=22]额外对[-][color=1ca216,fontsize=22]「减速」[-][color=462800,fontsize=22]目标造成冻结[-]</t>
  </si>
  <si>
    <t>破釜沉舟</t>
  </si>
  <si>
    <t>[color=1ca216,fontsize=18]孤注一掷[-][color=3c2a1e,fontsize=18]，才能极限反杀！[-]</t>
  </si>
  <si>
    <t>本关训练要点：在有限的生命内造成最大的输出</t>
  </si>
  <si>
    <t>[color=462800,fontsize=22]孤注一掷：减少血量，提高攻速[-]</t>
  </si>
  <si>
    <t>[color=462800,fontsize=22]孤注一掷不会造成己方[-][color=1ca216,fontsize=22]死亡[-][color=462800,fontsize=22][-]</t>
  </si>
  <si>
    <t>[color=462800,fontsize=22]护体石肤：附加抵挡伤害[-][color=1ca216,fontsize=22]护盾[-][color=462800,fontsize=22][-]</t>
  </si>
  <si>
    <t>声东击西</t>
  </si>
  <si>
    <t>[color=3c2a1e,fontsize=18]注意敌方技能[-][color=1ca216,fontsize=18]特性[-][color=3c2a1e,fontsize=18]，合理释放法术[-]</t>
  </si>
  <si>
    <t>本关训练要点：利用法术击杀敌方木精灵</t>
  </si>
  <si>
    <t>[color=462800,fontsize=22]木精灵受到法术伤害时获得[-][color=1ca216,fontsize=22]护盾[-][color=462800,fontsize=22][-]</t>
  </si>
  <si>
    <t>[color=462800,fontsize=22]护盾仅能持续一段时间[-]</t>
  </si>
  <si>
    <t>[color=462800,fontsize=22]冰雪风暴对目标造成[-][color=1ca216,fontsize=22]4轮[-][color=462800,fontsize=22]伤害[-]</t>
  </si>
  <si>
    <t>金蝉脱壳</t>
  </si>
  <si>
    <t>[color=1ca216,fontsize=18]攻击距离[-][color=3c2a1e,fontsize=18]是我们唯一的优势[-]</t>
  </si>
  <si>
    <t>本关训练要点：利用攻击距离优势，牵扯比蒙的移动</t>
  </si>
  <si>
    <t>[color=462800,fontsize=22]防御兵团移动速度[-][color=1ca216,fontsize=22]很慢[-][color=462800,fontsize=22][-]</t>
  </si>
  <si>
    <t>[color=462800,fontsize=22]凤凰重生：第一次死亡后[-][color=1ca216,fontsize=22]复活[-][color=462800,fontsize=22][-]</t>
  </si>
  <si>
    <t>[color=462800,fontsize=22]魔法兵团只能布阵在最后两行[-]</t>
  </si>
  <si>
    <t>实战训练Ⅰ</t>
  </si>
  <si>
    <t>[color=3c2a1e,fontsize=18]骷髅海[-][color=1ca216,fontsize=18]源源不断[-][color=3c2a1e,fontsize=18]，快速消灭他们[-]</t>
  </si>
  <si>
    <t>本关训练要点：尽快消灭掉小骷髅，不要让他们泛滥成“海”</t>
  </si>
  <si>
    <t>[color=462800,fontsize=22]巫妖献祭：目标[-][color=1ca216,fontsize=22]死亡时[-][color=462800,fontsize=22]召唤骷髅[-]</t>
  </si>
  <si>
    <t>[color=462800,fontsize=22][-][color=1ca216,fontsize=22]冰封[-][color=462800,fontsize=22]状态下巫妖不能触发献祭[-]</t>
  </si>
  <si>
    <t>[color=462800,fontsize=22]艾德雷德具有强大的[-][color=1ca216,fontsize=22]范围法术[-][color=462800,fontsize=22][-]</t>
  </si>
  <si>
    <t>实战训练Ⅱ</t>
  </si>
  <si>
    <t>[color=3c2a1e,fontsize=18]小心被[-][color=1ca216,fontsize=18]围攻[-][color=3c2a1e,fontsize=18]，快速消灭有生力量[-]</t>
  </si>
  <si>
    <t>本关训练要点：找到容易击杀的兵团，优先消灭掉他们</t>
  </si>
  <si>
    <t>[color=462800,fontsize=22]黑暗骑士：[-][color=1ca216,fontsize=22]击杀[-][color=462800,fontsize=22]兵团后攻击提高[-]</t>
  </si>
  <si>
    <t>[color=462800,fontsize=22]皇家骑士：[-][color=1ca216,fontsize=22]第一次[-][color=462800,fontsize=22]攻击造成大量伤害[-]</t>
  </si>
  <si>
    <t>[color=462800,fontsize=22]利用罗伊德的法术进行保护[-]</t>
  </si>
  <si>
    <t>实战训练Ⅲ</t>
  </si>
  <si>
    <t>[color=3c2a1e,fontsize=18]找出敌人的[-][color=1ca216,fontsize=18]弱点[-][color=3c2a1e,fontsize=18]，击败他们[-]</t>
  </si>
  <si>
    <t>本关训练要点：找出敌人的弱点，击败他们</t>
  </si>
  <si>
    <t>[color=462800,fontsize=22]小体型兵团更加惧怕[-][color=1ca216,fontsize=22]群体法术[-][color=462800,fontsize=22][-]</t>
  </si>
  <si>
    <t>[color=462800,fontsize=22]单论攻击而言，小体型兵团更出色[-]</t>
  </si>
  <si>
    <t>[color=462800,fontsize=22]时间凝滞：控制[-][color=1ca216,fontsize=22]大范围[-][color=462800,fontsize=22]内敌方兵团[-]</t>
  </si>
  <si>
    <t>实战训练Ⅳ</t>
  </si>
  <si>
    <t>[color=3c2a1e,fontsize=18]注意提防敌人的[-][color=1ca216,fontsize=18]黑暗骑士[-]</t>
  </si>
  <si>
    <t>本关训练要点：注意提防敌人的黑暗骑士</t>
  </si>
  <si>
    <t>[color=462800,fontsize=22]大体型兵团单体生命[-][color=1ca216,fontsize=22]较高[-][color=462800,fontsize=22][-]</t>
  </si>
  <si>
    <t>[color=462800,fontsize=22]烈火魔墙：[-][color=1ca216,fontsize=22]大范围[-][color=462800,fontsize=22]持续火系伤害[-]</t>
  </si>
  <si>
    <t>[color=462800,fontsize=22]有效利用罗兰德[-][color=1ca216,fontsize=22]增益[-][color=462800,fontsize=22]法术[-]</t>
  </si>
  <si>
    <t>明星挑战Ⅰ</t>
  </si>
  <si>
    <t>[color=3c2a1e,fontsize=18]最大的敌人就是[-][color=1ca216,fontsize=18]自己[-]</t>
  </si>
  <si>
    <t>本关训练要点：在双方阵容一样的情况下，策略决定胜败</t>
  </si>
  <si>
    <t>[color=462800,fontsize=22]凯瑟琳拥有强大的[-][color=1ca216,fontsize=22]伤害[-][color=462800,fontsize=22]法术[-]</t>
  </si>
  <si>
    <t>[color=462800,fontsize=22]格鲁的优势在于强力的[-][color=1ca216,fontsize=22]增益[-][color=462800,fontsize=22]法术[-]</t>
  </si>
  <si>
    <t>[color=462800,fontsize=22]银翼飞马可以为周围兵团施加护盾[-]</t>
  </si>
  <si>
    <t>明星挑战Ⅱ</t>
  </si>
  <si>
    <t>[color=3c2a1e,fontsize=18]敌人再[-][color=1ca216,fontsize=18]巨大[-][color=3c2a1e,fontsize=18]，也要有顽强的心[-]</t>
  </si>
  <si>
    <t>本关训练要点：如果不能避免，那么就让肉一些的兵团去吃技能吧</t>
  </si>
  <si>
    <t>[color=462800,fontsize=22]大恶魔开场会瞬移到[-][color=1ca216,fontsize=22]敌方后排[-][color=462800,fontsize=22][-]</t>
  </si>
  <si>
    <t>[color=462800,fontsize=22]圣盾术：范围内己方兵团[-][color=1ca216,fontsize=22]无敌[-][color=462800,fontsize=22][-]</t>
  </si>
  <si>
    <t>[color=462800,fontsize=22]战斗矮人开场时提高附近兵团生命[-]</t>
  </si>
  <si>
    <t>攻防一体</t>
  </si>
  <si>
    <t>[color=3c2a1e,fontsize=18]利用兵团特性，输出[-][color=1ca216,fontsize=18]最大化[-]</t>
  </si>
  <si>
    <t>本关训练要点：快速消灭敌人后排的幻影射手，火力十分强大</t>
  </si>
  <si>
    <t>[color=462800,fontsize=22]枯木卫士受到攻击时[-][color=1ca216,fontsize=22]反弹伤害[-][color=462800,fontsize=22][-]</t>
  </si>
  <si>
    <t>[color=462800,fontsize=22]瑞斯卡拥有[-][color=1ca216,fontsize=22]大范围持续[-][color=462800,fontsize=22]火系法术[-]</t>
  </si>
  <si>
    <t>[color=462800,fontsize=22]恶咒附身大幅度降低敌人[-][color=1ca216,fontsize=22]攻击[-][color=462800,fontsize=22][-]</t>
  </si>
  <si>
    <t>墓园王者</t>
  </si>
  <si>
    <t>[color=3c2a1e,fontsize=18]亡灵的[-][color=1ca216,fontsize=18]王者[-][color=3c2a1e,fontsize=18]，一个人的战斗[-]</t>
  </si>
  <si>
    <t>本关训练要点：在罗德·哈特的屠杀指令下，任何敌人阻挡不住死亡骑士</t>
  </si>
  <si>
    <t>[color=462800,fontsize=22]屠杀指令:死骑立即发动[-][color=1ca216,fontsize=22]【致命一击】[-][color=462800,fontsize=22][-]</t>
  </si>
  <si>
    <t>[color=462800,fontsize=22]幽灵进入战斗后[-][color=1ca216,fontsize=22]沉默[-][color=462800,fontsize=22]正前方敌人[-]</t>
  </si>
  <si>
    <t>[color=462800,fontsize=22]死亡骑士击杀目标后攻击增加[-]</t>
  </si>
  <si>
    <t>魔法崇拜</t>
  </si>
  <si>
    <t>[color=3c2a1e,fontsize=18]崇拜[-][color=1ca216,fontsize=18]魔法[-][color=3c2a1e,fontsize=18]的塔楼阵营[-]</t>
  </si>
  <si>
    <t>本关训练要点：塔楼阵营对魔法崇拜，受到英雄法术增益效果时增强能力</t>
  </si>
  <si>
    <t>[color=462800,fontsize=22]娜迦蛇妖受到[-][color=1ca216,fontsize=22]英雄增益[-][color=462800,fontsize=22]发动剑刃乱舞[-]</t>
  </si>
  <si>
    <t>[color=462800,fontsize=22]铁人受到[-][color=1ca216,fontsize=22]英雄增益[-][color=462800,fontsize=22]效果增加兵团免伤[-]</t>
  </si>
  <si>
    <t>[color=462800,fontsize=22]神灯持续对己方兵团进行治疗[-]</t>
  </si>
  <si>
    <t>输出训练</t>
  </si>
  <si>
    <t>[color=1ca216,fontsize=18]攻击兵团[-][color=3c2a1e,fontsize=18]--战场指挥官[-]</t>
  </si>
  <si>
    <t>本关训练要点：攻击兵团百分比降低目标护甲，可以有效克制防御兵团</t>
  </si>
  <si>
    <t>[color=1ca216,fontsize=22]防御[-][color=462800,fontsize=22]可以减免来自兵团的伤害[-]</t>
  </si>
  <si>
    <t>[color=462800,fontsize=22]十字军护甲[-][color=1ca216,fontsize=22]极高[-][color=462800,fontsize=22][-]</t>
  </si>
  <si>
    <t>[color=462800,fontsize=22]攻击兵团[-][color=1ca216,fontsize=22]百分比[-][color=462800,fontsize=22]降低目标防御[-]</t>
  </si>
  <si>
    <t>铁桶大阵</t>
  </si>
  <si>
    <t>[color=3c2a1e,fontsize=18]对阵敌方[-][color=1ca216,fontsize=18]铁桶[-][color=3c2a1e,fontsize=18]阵型的解决策略[-]</t>
  </si>
  <si>
    <t>本关训练要点：当敌方放置了4个防御兵团，突击兵团该如何破局</t>
  </si>
  <si>
    <t>[color=462800,fontsize=22]只有[-][color=1ca216,fontsize=22]突击兵团[-][color=462800,fontsize=22]可以优先攻击敌方后排[-]</t>
  </si>
  <si>
    <t>[color=1ca216,fontsize=22]攻击兵团[-][color=462800,fontsize=22]大幅降低目标兵团防御[-]</t>
  </si>
  <si>
    <t>[color=462800,fontsize=22]利用[-][color=1ca216,fontsize=22]兵种搭配[-][color=462800,fontsize=22]，将输出最大化[-]</t>
  </si>
  <si>
    <t>墓园大军</t>
  </si>
  <si>
    <t>[color=3c2a1e,fontsize=18]英雄与兵团[-][color=1ca216,fontsize=18]组合[-][color=3c2a1e,fontsize=18]是战场的胜负手[-]</t>
  </si>
  <si>
    <t>本关训练要点：在特殊英雄率领下，低阶兵团也可发挥意想不到的效果</t>
  </si>
  <si>
    <t>[color=462800,fontsize=22]【聚灵奇术】可以治疗[-][color=1ca216,fontsize=22]墓园[-][color=462800,fontsize=22]阵营兵团[-]</t>
  </si>
  <si>
    <t>[color=462800,fontsize=22]巫妖在场可以增强[-][color=1ca216,fontsize=22]骷髅[-][color=462800,fontsize=22]战斗能力[-]</t>
  </si>
  <si>
    <t>[color=462800,fontsize=22]维德尼娜可以召唤亡灵大军助战[-]</t>
  </si>
  <si>
    <t>明星挑战Ⅲ</t>
  </si>
  <si>
    <t>[color=3c2a1e,fontsize=18]极致的技巧，完美的策略[-]</t>
  </si>
  <si>
    <t>本关训练要点：合理运用兵团特性，精准释放英雄法术</t>
  </si>
  <si>
    <t>[color=462800,fontsize=22]绿龙具有秒杀[-][color=1ca216,fontsize=22]后排[-][color=462800,fontsize=22]的能力[-]</t>
  </si>
  <si>
    <t>[color=462800,fontsize=22]独眼巨人的生存能力[-][color=1ca216,fontsize=22]很强[-][color=462800,fontsize=22][-]</t>
  </si>
  <si>
    <t>[color=462800,fontsize=22]要小心[-][color=1ca216,fontsize=22]半兽人[-][color=462800,fontsize=22]的持续输出能力[-]</t>
  </si>
  <si>
    <t>持续更新</t>
  </si>
  <si>
    <t>[color=3c2a1e,fontsize=18]有更好的关卡设计？快来告诉我们  发送至[-][color=1ca216,fontsize=18]heroes2017@qq.com[-][color=3c2a1e,fontsize=18]经采用后，将有丰厚奖励。[-]</t>
  </si>
  <si>
    <t>您还未通过本关挑战</t>
  </si>
  <si>
    <t>太惊险了，相信你还能表现得更好</t>
  </si>
  <si>
    <t>表现良好，期待下次更精彩的战斗</t>
  </si>
  <si>
    <t>干得不错，您的战术进步得很快</t>
  </si>
  <si>
    <t>漂亮一战，您已经达到平均水平</t>
  </si>
  <si>
    <t>令人称赞，战术闪烁着智慧的光芒</t>
  </si>
  <si>
    <t>大师水平，已经可以胜任战术教官</t>
  </si>
  <si>
    <t>天纵奇才，简直是天生的战术天才</t>
  </si>
  <si>
    <t>登峰造极，你的战术素养接近完美</t>
  </si>
  <si>
    <t>完美无缺，您在战场上已罕逢敌手</t>
  </si>
  <si>
    <t>[color=562600]攻击兵团[-][color=fe0201]百分比[-][color=562600]降低目标兵团防御，不可叠加[-]</t>
  </si>
  <si>
    <t>[color=562600]防御兵团具有较高的[-][color=fe0201]兵团免伤[-][color=562600]，生存能力优秀[-]</t>
  </si>
  <si>
    <t>[color=562600]射手兵团距离目标[-][color=fe0201]越远[-][color=562600]，攻击越高[-]</t>
  </si>
  <si>
    <t>[color=562600]魔法兵团精通法术奥义，具有较高[-][color=fe0201]法术免伤[-]</t>
  </si>
  <si>
    <t>青铜奖杯</t>
  </si>
  <si>
    <t>白银奖杯</t>
  </si>
  <si>
    <t>黄金奖杯</t>
  </si>
  <si>
    <t>白金奖杯</t>
  </si>
  <si>
    <t>[color=1ca216,fontsize=18]{$guildLv}[-]级联盟[color=1ca216,fontsize=18]{$guildName}[-]正在招募成员，诚邀各大领主加入！[color=1ca216,fontsize=18]（等级限制{$level}级）[-]</t>
  </si>
  <si>
    <t>[color=1ca216,fontsize=18]{$guildLv}[-]级联盟[color=1ca216,fontsize=18]{$guildName}[-]正在招募成员，诚邀各大领主加入！</t>
  </si>
  <si>
    <t>您已在{$guildname}联盟中</t>
  </si>
  <si>
    <t>未达到申请限制等级</t>
  </si>
  <si>
    <t>申请成功</t>
  </si>
  <si>
    <t>您已申请过该联盟</t>
  </si>
  <si>
    <t>该联盟已解散</t>
  </si>
  <si>
    <t>申请人数已满</t>
  </si>
  <si>
    <t>联盟系统22级开启</t>
  </si>
  <si>
    <t>该联盟已满员</t>
  </si>
  <si>
    <t>招募发送成功</t>
  </si>
  <si>
    <t>{$cd}后可再次发送招募</t>
  </si>
  <si>
    <t>枪兵营</t>
  </si>
  <si>
    <t>狮鹫塔楼</t>
  </si>
  <si>
    <t>训练场</t>
  </si>
  <si>
    <t>矮人村舍</t>
  </si>
  <si>
    <t>枯木拱门</t>
  </si>
  <si>
    <t>龙崖</t>
  </si>
  <si>
    <t>邪庙</t>
  </si>
  <si>
    <t>灵墓</t>
  </si>
  <si>
    <t>陵墓</t>
  </si>
  <si>
    <t>暗黑殿</t>
  </si>
  <si>
    <t>龙之顶</t>
  </si>
  <si>
    <t>诅咒之穴</t>
  </si>
  <si>
    <t>大耳怪营</t>
  </si>
  <si>
    <t>狼舍</t>
  </si>
  <si>
    <t>食人魔壁垒</t>
  </si>
  <si>
    <t>壁巢</t>
  </si>
  <si>
    <t>独眼洞穴</t>
  </si>
  <si>
    <t>比蒙巢穴</t>
  </si>
  <si>
    <t>怪物熔炉</t>
  </si>
  <si>
    <t>罪恶殿堂</t>
  </si>
  <si>
    <t>狗窝</t>
  </si>
  <si>
    <t>恶魔之门</t>
  </si>
  <si>
    <t>黄泉鬼穴</t>
  </si>
  <si>
    <t>烈火神殿</t>
  </si>
  <si>
    <t>恶魔殿</t>
  </si>
  <si>
    <t>鬼楼</t>
  </si>
  <si>
    <t>制造工厂</t>
  </si>
  <si>
    <t>法师塔</t>
  </si>
  <si>
    <t>祈愿神坛</t>
  </si>
  <si>
    <t>金色帐篷</t>
  </si>
  <si>
    <t>云殿</t>
  </si>
  <si>
    <t>暗穴</t>
  </si>
  <si>
    <t>鸟阁</t>
  </si>
  <si>
    <t>邪眼之柱</t>
  </si>
  <si>
    <t>静默之堂</t>
  </si>
  <si>
    <t>迷宫</t>
  </si>
  <si>
    <t>蝎狮巢</t>
  </si>
  <si>
    <t>龙穴</t>
  </si>
  <si>
    <t>精灵花园</t>
  </si>
  <si>
    <t>精神神坛</t>
  </si>
  <si>
    <t>凤凰巢</t>
  </si>
  <si>
    <t>兵营未建造</t>
  </si>
  <si>
    <t>可兑换碎片数量已达上限</t>
  </si>
  <si>
    <t>点击开启自动战斗</t>
  </si>
  <si>
    <t>请求捐赠冷却中</t>
  </si>
  <si>
    <t>【士气高涨】</t>
  </si>
  <si>
    <t>【减速】</t>
  </si>
  <si>
    <t>【流血】</t>
  </si>
  <si>
    <t>【灼烧】</t>
  </si>
  <si>
    <t>【士气低落】</t>
  </si>
  <si>
    <t>您可以上阵更多兵团，快去布阵吧。</t>
  </si>
  <si>
    <t>使用同名碎片提高兵团星级，大幅强化兵团。</t>
  </si>
  <si>
    <t>使用兵团经验提升兵团等级，提升战斗力。</t>
  </si>
  <si>
    <t>提升兵团的技能等级，兵团实力将极大提升。</t>
  </si>
  <si>
    <t>兵团进阶提高兵团属性，解锁新技能。</t>
  </si>
  <si>
    <t>消耗黄金强化兵团装备，提高兵团属性。</t>
  </si>
  <si>
    <t>在图鉴中放置卡牌，提高同类兵团战斗力。</t>
  </si>
  <si>
    <t>图鉴升级后可以提供兵团更多的属性加成。</t>
  </si>
  <si>
    <t>英雄升星解锁强力专长，提高英雄总属性。</t>
  </si>
  <si>
    <t>使用法术卷轴突破法术，升级后效果更强力。</t>
  </si>
  <si>
    <t>英雄专精可以大幅度提升英雄的战斗力。</t>
  </si>
  <si>
    <t>收集宝物，提高英雄属性，并获得强力法术。</t>
  </si>
  <si>
    <t>在魔法行会中升级天赋，提高英雄法术效果。</t>
  </si>
  <si>
    <t>为了荣誉、秩序与责任</t>
  </si>
  <si>
    <t>随着世界的韵律起舞</t>
  </si>
  <si>
    <t>生命无常，唯有死亡意味</t>
  </si>
  <si>
    <t>独步其道，孤行世间</t>
  </si>
  <si>
    <t>我们把世界付之一炬，</t>
  </si>
  <si>
    <t>所有的奥秘终将被掌握</t>
  </si>
  <si>
    <t>驾驭阴影者，掌控万物</t>
  </si>
  <si>
    <t>天地并生，万物同源</t>
  </si>
  <si>
    <t>For Honor, Order And Duty</t>
  </si>
  <si>
    <t>We Dance To The Rhythm</t>
  </si>
  <si>
    <t>着宁静、秩序及永恒之美</t>
  </si>
  <si>
    <t>Walk Our Own Path,Alone</t>
  </si>
  <si>
    <t>在那废墟之上起舞欢庆</t>
  </si>
  <si>
    <t>All Secrets Will Be Mastered</t>
  </si>
  <si>
    <t>The shadow master rules all</t>
  </si>
  <si>
    <t>Element Create the World</t>
  </si>
  <si>
    <t>埃拉西亚</t>
  </si>
  <si>
    <t>埃里</t>
  </si>
  <si>
    <t>迪雅</t>
  </si>
  <si>
    <t>克鲁罗德</t>
  </si>
  <si>
    <t>伊欧弗</t>
  </si>
  <si>
    <t>布拉卡达</t>
  </si>
  <si>
    <t>尼贡</t>
  </si>
  <si>
    <t>塞拉姆</t>
  </si>
  <si>
    <t>联盟许愿</t>
  </si>
  <si>
    <t>射箭达人</t>
  </si>
  <si>
    <t>雇佣兵</t>
  </si>
  <si>
    <t>顶尖输出，瞬间破路，威胁敌方后排生存</t>
  </si>
  <si>
    <t>城堡阵营基础兵种，炮灰角色</t>
  </si>
  <si>
    <t>城堡阵营低级的突击兵种，具有较强机动性</t>
  </si>
  <si>
    <t>城堡阵营低级的输出兵种，具有较强攻击性</t>
  </si>
  <si>
    <t>幼年期的枯木卫士，能力不可同日而语</t>
  </si>
  <si>
    <t>元素召唤出的水元素，擅长魔法攻击</t>
  </si>
  <si>
    <t>据点阵营兽人狼骑兵驯养的宠物，凶残嗜血</t>
  </si>
  <si>
    <t>高爆发技能，连击，对小体型兵团有优势</t>
  </si>
  <si>
    <t>墓园阵营低级的骷髅战士，战场上的炮灰</t>
  </si>
  <si>
    <t>墓园阵营低级的骷髅射手，战场上的炮灰</t>
  </si>
  <si>
    <t>墓园阵营高级骷髅战士，生命力十分强大</t>
  </si>
  <si>
    <t>幼年期的狮鹫，是战场上的新手</t>
  </si>
  <si>
    <t>[color=562600]欢迎来到联盟大地图，我来简单为您做介绍。[-]</t>
  </si>
  <si>
    <t>[color=562600]请看这里，这是[-][color=1d61d3]双向传送门[-][color=562600]，通过这里您可以到达敌对联盟的领地。[-]</t>
  </si>
  <si>
    <t>[color=562600]让我们尽情去掠夺他们的资源吧。[-]</t>
  </si>
  <si>
    <t>[color=562600]再来看这里，通过这个[-][color=1d61d3]地下城入口[-][color=562600]就可以进入地下城了，占领地下城中城池可以获得大量奖励。[-]</t>
  </si>
  <si>
    <t>[color=562600]地下城中的城池在[-][color=1d61d3]周六、周日[-][color=562600]奖励翻倍哦。[-]</t>
  </si>
  <si>
    <t>[color=562600]先简单为您做这些介绍，快开启您的探索之旅吧～[-]</t>
  </si>
  <si>
    <t>[color=562600]这里是[-][color=1d61d3]地下城领地[-][color=562600]，看到那些据点了么？[-]</t>
  </si>
  <si>
    <t>[-][color=1d61d3]红色旗帜[-][color=562600]的据点表示被其它联盟占领，打败守军，您就可以占领据点了。[-]</t>
  </si>
  <si>
    <t>[color=562600]位于中心区域的[-][color=1d61d3]龙之国[-][color=562600]奖励更加丰厚，快去占领它吧！[-]</t>
  </si>
  <si>
    <t>[color=562600]小心，您已经进入[-][color=1d61d3]敌对联盟领地[-][color=562600]了。[-]</t>
  </si>
  <si>
    <t>[color=562600]在这里您可以[-][color=1d61d3]掠夺[-][color=562600]他们的资源点，或者进攻他们，击败敌人可以获得[-][color=1d61d3]技能符石[-][color=562600]奖励哦。[-]</t>
  </si>
  <si>
    <t>[color=562600]祝您好运～[-]</t>
  </si>
  <si>
    <t>心智</t>
  </si>
  <si>
    <t>激发强壮潜能，有效抵御伤害，升级后可以提高兵团生命、兵团免伤</t>
  </si>
  <si>
    <t>激发灵巧潜能，身手敏捷，善于躲避伤害，升级后提高攻速、法术免伤</t>
  </si>
  <si>
    <t>激发心智潜能，洞悉敌人弱点，升级后提高兵团攻击、兵团伤害</t>
  </si>
  <si>
    <t>兵种天赋·破甲</t>
  </si>
  <si>
    <t>兵种天赋·重盾</t>
  </si>
  <si>
    <t>兵种天赋·迂回</t>
  </si>
  <si>
    <t>兵种天赋·狙击</t>
  </si>
  <si>
    <t>兵种天赋·聚能</t>
  </si>
  <si>
    <t>士气高涨</t>
  </si>
  <si>
    <t>减速</t>
  </si>
  <si>
    <t>流血</t>
  </si>
  <si>
    <t>灼烧</t>
  </si>
  <si>
    <t>士气低落</t>
  </si>
  <si>
    <t>对己方施加「士气高涨」状态的兵团&amp;英雄</t>
  </si>
  <si>
    <t>对敌方制造「减速」状态的兵团&amp;英雄</t>
  </si>
  <si>
    <t>对敌方制造「流血」状态的兵团&amp;英雄</t>
  </si>
  <si>
    <t>对敌方制造「灼烧」状态的兵团&amp;英雄</t>
  </si>
  <si>
    <t>对敌方制造「士气低落」状态的兵团&amp;英雄</t>
  </si>
  <si>
    <t>「士气高涨」状态下受到额外增益的兵团</t>
  </si>
  <si>
    <t>对「减速」状态敌人造成连击的兵团</t>
  </si>
  <si>
    <t>对「流血」状态敌人造成额外伤害的兵团</t>
  </si>
  <si>
    <t>对「灼烧」状态敌人造成额外伤害的兵团</t>
  </si>
  <si>
    <t>对阵「士气低落」状态敌人优势的兵团</t>
  </si>
  <si>
    <t>防守</t>
  </si>
  <si>
    <t>规则</t>
  </si>
  <si>
    <t>战报</t>
  </si>
  <si>
    <t>地图</t>
  </si>
  <si>
    <t>排行榜</t>
  </si>
  <si>
    <t>军情</t>
  </si>
  <si>
    <t>城池占领奖励</t>
  </si>
  <si>
    <t>联盟管理员</t>
  </si>
  <si>
    <t>[color=462800]很遗憾，您在占领城池期间被[color=462800]{$guildName}[-][color=462800]联盟的[color=462800]{$name}[-][color=462800]击败，本次占领产出以下资源，请查收[-]</t>
  </si>
  <si>
    <t>[color=462800]联盟地图已重置，占领城池期间产出以下资源，请查收[-]</t>
  </si>
  <si>
    <t>[color=462800]很遗憾，您离开了联盟。此前占领城池期间产出以下资源，请查收[-]</t>
  </si>
  <si>
    <t>[color=645252,fontsize=20]和小伙伴一起建造[color=cd201e,fontsize=24]共同[-][color=645252,fontsize=20]的家园[-]</t>
  </si>
  <si>
    <t>[color=cd201e,fontsize=24]探索[-][color=645252,fontsize=20]未知的世界，发现财富开疆拓土[-]</t>
  </si>
  <si>
    <t>终于消灭了BOSS，快去掠夺它的宝藏吧</t>
  </si>
  <si>
    <t>野怪四散而逃</t>
  </si>
  <si>
    <t>关卡Ⅰ</t>
  </si>
  <si>
    <t>关卡Ⅱ</t>
  </si>
  <si>
    <t>关卡Ⅲ</t>
  </si>
  <si>
    <t>黄执中直播挑战皇家演练场，参加互动，赢取大礼</t>
  </si>
  <si>
    <t>亲身揭晓“玩游戏，是策略重要还是操作重要？”</t>
  </si>
  <si>
    <t>陆夫人、美女主播、游戏开发团队共同见证</t>
  </si>
  <si>
    <t>腾讯视频、虎牙tv、龙珠tv等平台同步直播</t>
  </si>
  <si>
    <t>直播活动预告</t>
  </si>
  <si>
    <t>明星挑战</t>
  </si>
  <si>
    <t>活动结束时，第一名玩家所在服务器的所有玩家可获得200钻石奖励</t>
  </si>
  <si>
    <t>活动时间：6月23日20:00 -- 6月27日22:00</t>
  </si>
  <si>
    <t>6月23日20:00--22:00 将在腾讯视频、虎牙tv、龙珠tv等平台同步直播</t>
  </si>
  <si>
    <t>6月23日20:00 不见不散</t>
  </si>
  <si>
    <t>[color=ffffde]6月23日 [-][color=ffeea0]20:00--22:00 [-][color=ffffde]将在腾讯视频、虎牙tv、龙珠tv等平台同步直播[-]</t>
  </si>
  <si>
    <t>感恩回馈礼包</t>
  </si>
  <si>
    <t>感谢您对英雄无敌·战争纪元的支持！</t>
  </si>
  <si>
    <t>探索7座方尖碑  激活神秘宝藏</t>
  </si>
  <si>
    <t>联手击败BOSS  寻找紫色宝物</t>
  </si>
  <si>
    <t>占领地下城池   收获海量钻石</t>
  </si>
  <si>
    <t>联盟探索每周一5:00重置</t>
  </si>
  <si>
    <t>战争迷雾联盟成员共享</t>
  </si>
  <si>
    <t>每周匹配两个敌对联盟，可通过传送门前往</t>
  </si>
  <si>
    <t>个人点仅玩家自己可见</t>
  </si>
  <si>
    <t>每日刷新少量个人点</t>
  </si>
  <si>
    <t>己方联盟领地、敌方联盟领地均分布大量个人点</t>
  </si>
  <si>
    <t>联盟点仅本联盟成员可见（兵营、水车、金矿除外）</t>
  </si>
  <si>
    <t>可以掠夺敌对联盟的兵营、金矿、水车，获得奖励并降低该建筑生产效率</t>
  </si>
  <si>
    <t>攻击敌对联盟玩家，获胜可获得技能符石奖励</t>
  </si>
  <si>
    <t>争夺点所有玩家可见</t>
  </si>
  <si>
    <t>联盟领地内争夺点需要花费时间占领，占领过程中可被打断</t>
  </si>
  <si>
    <t>攻击占领地下城区域城堡的敌对联盟玩家，可获得占领权</t>
  </si>
  <si>
    <t>[color=3c2a1e,fontsize=22]基本规则[-][][-][color=ffffff,fontsize=6]　[-][][-][color=645252]1、每周三9点到21点，我方联盟与敌对联盟联盟中会出现斯芬克斯雕像，玩家寻找斯芬克斯雕像并回答他的问题可以获得奖励。[-][][-][color=ffffff,fontsize=6]　[-][][-][color=645252]2、回答问题时，会根据答题的正确与否和答题时间获得斯芬克斯的认可度。[-][][-][color=ffffff,fontsize=6]　[-][][-][color=645252]3、斯芬克斯会根据玩家的认可度进行排名，排名分为个人与联盟两项（联盟认可度为当前联盟内所有玩家认可度之和）。[-][][-][color=ffffff,fontsize=6]　[-][][-][color=645252]4、当21点来临，斯芬克斯离开时，会根据认可度排名发放个人奖励与联盟，奖励通过邮件在21:15发放。[-]</t>
  </si>
  <si>
    <t>[color=8a5c1d,fontsize=18]每周三斯芬克斯[color=8a5c1d,fontsize=18]21:15[-]结算奖励，奖励通过邮件发放。[-]</t>
  </si>
  <si>
    <t>红包已经被抢光啦～</t>
  </si>
  <si>
    <t>[color=fffb03]10.5-10.8[-][color=f7fedd]联盟探索刷新大量元素神坛争夺点，占领可获得元素阵营兵团碎片[-]</t>
  </si>
  <si>
    <t>方尖塔</t>
  </si>
  <si>
    <t>荣誉击杀</t>
  </si>
  <si>
    <t>击杀BOSS</t>
  </si>
  <si>
    <t>击杀野怪</t>
  </si>
  <si>
    <t>拾取资源</t>
  </si>
  <si>
    <t>[color=f7fedd]诸神降临，战火重燃！诸神之战的参赛者们已经出现，请诸位领主大人们为参赛者欢呼吧！[-]</t>
  </si>
  <si>
    <t>[color=f7fedd]诸神降临，战火高涨！争霸赛分组已经完成，请各位参赛者做好准备，在各自的小组中展现你们的英姿吧！[-]</t>
  </si>
  <si>
    <t>[color=f7fedd]诸神降临，再添战火！8强名单已经出炉，正向诸位领主大人呼叫支援，被支持者成功晋级则支持者们也将获得丰厚的奖励。[-]</t>
  </si>
  <si>
    <t>[color=f7fedd]诸神降临，战火冲天！比赛的热潮达到顶峰，今晚将诞生争霸赛冠军，请诸位领主准备为王者的诞生献上礼炮！[-]</t>
  </si>
  <si>
    <t>从八强赛开始，您可以在每场战斗前支持选手哦</t>
  </si>
  <si>
    <t>点击两个编组进行互换</t>
  </si>
  <si>
    <t>40级以上玩家退出联盟后24小时内不能再次加入，是否确定退出？</t>
  </si>
  <si>
    <t>退出联盟后24小时内不能再次加入</t>
  </si>
  <si>
    <t>该玩家退出联盟不满24小时</t>
  </si>
  <si>
    <t>退出联盟后当日不能领取红包，是否确定退出？</t>
  </si>
  <si>
    <t>长按图标查看潜能属性</t>
  </si>
  <si>
    <t>您的权限不足</t>
  </si>
  <si>
    <t>橙</t>
  </si>
  <si>
    <t>橙+2</t>
  </si>
  <si>
    <t>橙+4</t>
  </si>
  <si>
    <t>兵团达到橙色品质可觉醒</t>
  </si>
  <si>
    <t>当前已有正在觉醒任务中的兵团</t>
  </si>
  <si>
    <t>觉醒强化等级不能超过兵团当前星级</t>
  </si>
  <si>
    <t>放弃后将重置任务进度（包括已完成任务），是否确认放弃觉醒任务？</t>
  </si>
  <si>
    <t>扫荡不计入觉醒任务统计，是否继续扫荡？</t>
  </si>
  <si>
    <t>皇家禁卫</t>
  </si>
  <si>
    <t>矛阵横扫</t>
  </si>
  <si>
    <t>[color=48b946,fontsize=18]【矛阵】[-][color=645252,fontsize=18]目标变为较大范围内所有敌方兵团[-]</t>
  </si>
  <si>
    <t>矛阵突刺</t>
  </si>
  <si>
    <t>[color=48b946,fontsize=18]【矛阵】[-][color=645252,fontsize=18]造成伤害提高至150%，「眩晕」效果持续时间延长至4.5秒[-]</t>
  </si>
  <si>
    <t>密集方阵</t>
  </si>
  <si>
    <t>[color=48b946,fontsize=18]【振奋】[-][color=645252,fontsize=18]进入战斗后获得「士气高涨」效果时，额外提高30%兵团免伤，持续10秒[-]</t>
  </si>
  <si>
    <t>空心方阵</t>
  </si>
  <si>
    <t>[color=48b946,fontsize=18]【振奋】[-][color=645252,fontsize=18]进入战斗后获得「士气高涨」效果时，额外提高30%法术免伤，持续10秒[-]</t>
  </si>
  <si>
    <t>渗透战术</t>
  </si>
  <si>
    <t>[color=48b946,fontsize=18]【屠龙】[-][color=645252,fontsize=18]对阵1人和4人兵团时，额外降低目标单位300暴击值[-]</t>
  </si>
  <si>
    <t>疲劳战术</t>
  </si>
  <si>
    <t>[color=48b946,fontsize=18]【屠龙】[-][color=645252,fontsize=18]对阵1人和4人兵团时，额外降低目标单位300闪避值[-]</t>
  </si>
  <si>
    <t>冠军骑士</t>
  </si>
  <si>
    <t>[color=48b946,fontsize=18]【骑士技巧】[-][color=645252,fontsize=18]额外提高30%生命，30%法术免伤[-]</t>
  </si>
  <si>
    <t>[color=48b946,fontsize=18]【骑士技巧】[-][color=645252,fontsize=18]额外提高30%攻击，30%法术免伤[-]</t>
  </si>
  <si>
    <t>轻骑突进</t>
  </si>
  <si>
    <t>[color=48b946,fontsize=18]【快速突进】[-][color=645252,fontsize=18]每次击杀目标兵团后，都可以获得快速突进效果[-]</t>
  </si>
  <si>
    <t>重骑冲锋</t>
  </si>
  <si>
    <t>[color=48b946,fontsize=18]【快速突进】[-][color=645252,fontsize=18]再次冲锋后造成的伤害提高至150%，并造成「眩晕」效果，持续5秒[-]</t>
  </si>
  <si>
    <t>狂热信仰</t>
  </si>
  <si>
    <t>[color=48b946,fontsize=18]【荣耀冲锋】[-][color=645252,fontsize=18]额外提高20%兵团免伤，「士气高涨」效果下加成翻倍[-]</t>
  </si>
  <si>
    <t>冷静思维</t>
  </si>
  <si>
    <t>[color=48b946,fontsize=18]【荣耀冲锋】[-][color=645252,fontsize=18]进入战斗后获得「士气高涨」效果时，大幅提高暴击值和命中值，持续10秒[-]</t>
  </si>
  <si>
    <t>恐惧领主</t>
  </si>
  <si>
    <t>黑暗蔓延</t>
  </si>
  <si>
    <t>[color=48b946,fontsize=18]【致命一击】[-][color=645252,fontsize=18]目标变为较大范围内2个敌方兵团[-]</t>
  </si>
  <si>
    <t>恐惧爆发</t>
  </si>
  <si>
    <t>[color=48b946,fontsize=18]【致命一击】[-][color=645252,fontsize=18]造成伤害提高50%，「士气低落」效果持续时间延长至20秒[-]</t>
  </si>
  <si>
    <t>生命收割</t>
  </si>
  <si>
    <t>[color=48b946,fontsize=18]【死亡冲锋】[-][color=645252,fontsize=18]击杀目标兵团后恢复最大生命值30%的生命，并免疫法术伤害，持续7秒[-]</t>
  </si>
  <si>
    <t>亡魂护体</t>
  </si>
  <si>
    <t>[color=48b946,fontsize=18]【死亡冲锋】[-][color=645252,fontsize=18]击杀目标兵团后提高80%兵团免伤，并免疫法术伤害，效果持续7秒[-]</t>
  </si>
  <si>
    <t>绝对恐惧</t>
  </si>
  <si>
    <t>[color=48b946,fontsize=18]【恐怖镇压】[-][color=645252,fontsize=18]如果目标单位处于「士气低落」效果，提高50%暴伤[-]</t>
  </si>
  <si>
    <t>血腥打击</t>
  </si>
  <si>
    <t>[color=48b946,fontsize=18]【恐怖镇压】[-][color=645252,fontsize=18]如果目标单位处于「士气低落」效果，额外提供20%吸血效果[-]</t>
  </si>
  <si>
    <t>烈焰主宰</t>
  </si>
  <si>
    <t>涅槃</t>
  </si>
  <si>
    <t>[color=48b946,fontsize=18]【重生】[-][color=645252,fontsize=18]每次死亡后可重生（技能冷却20秒）[-]</t>
  </si>
  <si>
    <t>不灭风暴</t>
  </si>
  <si>
    <t>[color=48b946,fontsize=18]【重生】[-][color=645252,fontsize=18]重生时对所有敌方兵团造成相当于最大生命值8%的伤害，并造成「灼烧」效果，持续15秒[-]</t>
  </si>
  <si>
    <t>十字冲击</t>
  </si>
  <si>
    <t>[color=48b946,fontsize=18]【烈焰吐息】[-][color=645252,fontsize=18]额外对攻击目标单位所在横排造成伤害（交叉点目标承受双倍伤害）[-]</t>
  </si>
  <si>
    <t>炽炎吐息</t>
  </si>
  <si>
    <t>[color=48b946,fontsize=18]【烈焰吐息】[-][color=645252,fontsize=18]造成的伤害提高至200%[-]</t>
  </si>
  <si>
    <t>永燃之怒</t>
  </si>
  <si>
    <t>[color=48b946,fontsize=18]【烈火增幅】[-][color=645252,fontsize=18]额外提高30%兵团伤害[-]</t>
  </si>
  <si>
    <t>烈焰迸发</t>
  </si>
  <si>
    <t>[color=48b946,fontsize=18]【烈火增幅】[-][color=645252,fontsize=18]对被「灼烧」状态的目标单位，必定暴击[-]</t>
  </si>
  <si>
    <t>森林游侠</t>
  </si>
  <si>
    <t>幻影专注</t>
  </si>
  <si>
    <t>[color=48b946,fontsize=18]【箭雨】[-][color=645252,fontsize=18]受到己方【孤注一掷】加成时，额外提高20%的兵团伤害，该效果持续5秒[-]</t>
  </si>
  <si>
    <t>蔽日之雨</t>
  </si>
  <si>
    <t>[color=48b946,fontsize=18]【箭雨】[-][color=645252,fontsize=18]持续时间额外延长1.5秒[-]</t>
  </si>
  <si>
    <t>自然守护</t>
  </si>
  <si>
    <t>[color=48b946,fontsize=18]【精灵庇护】[-][color=645252,fontsize=18]「护盾」效果提高至原技能的300%[-]</t>
  </si>
  <si>
    <t>自然亲和</t>
  </si>
  <si>
    <t>[color=48b946,fontsize=18]【精灵庇护】[-][color=645252,fontsize=18]「护盾」效果提高至原技能的150%，冷却时间缩短至0秒[-]</t>
  </si>
  <si>
    <t>野性本能</t>
  </si>
  <si>
    <t>[color=48b946,fontsize=18]【集火领袖】[-][color=645252,fontsize=18]提高15%的暴伤，战场中每有1个己方射手兵团上场，木精灵暴伤额外提高3%[-]</t>
  </si>
  <si>
    <t>猎手本能</t>
  </si>
  <si>
    <t>[color=48b946,fontsize=18]【集火领袖】[-][color=645252,fontsize=18]提高10%的兵团伤害，战场中每有1个己方射手兵团上场，木精灵暴伤额外提高2%[-]</t>
  </si>
  <si>
    <t>银翼卫士</t>
  </si>
  <si>
    <t>森林结界</t>
  </si>
  <si>
    <t>[color=48b946,fontsize=18]【生机护佑】[-][color=645252,fontsize=18]对所有己方后排兵团生效，技能效果提高至原技能的200%[-]</t>
  </si>
  <si>
    <t>森林祝福</t>
  </si>
  <si>
    <t>[color=48b946,fontsize=18]【生机护佑】[-][color=645252,fontsize=18]技能效果提高至原技能的200%。银翼飞马兵团在开场时施放【生机护佑】[-]</t>
  </si>
  <si>
    <t>野性利刃</t>
  </si>
  <si>
    <t>[color=48b946,fontsize=18]【锋利】[-][color=645252,fontsize=18]银翼飞马获得「护盾」时，提高100%攻速，持续10秒[-]</t>
  </si>
  <si>
    <t>荆棘利刃</t>
  </si>
  <si>
    <t>[color=48b946,fontsize=18]【锋利】[-][color=645252,fontsize=18]普通攻击降低目标单位10%的兵团免伤[-]</t>
  </si>
  <si>
    <t>振奋之心</t>
  </si>
  <si>
    <t>[color=48b946,fontsize=18]【银翼骑兵】[-][color=645252,fontsize=18]战场中每有1个己方壁垒阵营的兵团上场，银翼飞马的兵团伤害提高5%[-]</t>
  </si>
  <si>
    <t>鼓舞之翼</t>
  </si>
  <si>
    <t>[color=48b946,fontsize=18]【银翼骑兵】[-][color=645252,fontsize=18]战场中每有1个己方飞行兵团上场，银翼飞马的兵团伤害提高5%[-]</t>
  </si>
  <si>
    <t>骷髅王</t>
  </si>
  <si>
    <t>灌魔骸骨</t>
  </si>
  <si>
    <t>[color=48b946,fontsize=18]【白骨身躯】[-][color=645252,fontsize=18]减伤效果同时对魔法兵团生效[-]</t>
  </si>
  <si>
    <t>邪恶骸骨</t>
  </si>
  <si>
    <t>[color=48b946,fontsize=18]【白骨身躯】[color=645252,fontsize=18]防御提高30%，如果攻击自己的敌方单位处于「士气低落」效果，加成翻倍[-]</t>
  </si>
  <si>
    <t>死亡滋养</t>
  </si>
  <si>
    <t>[color=48b946,fontsize=18]【钙化】[-][color=645252,fontsize=18]每有1个敌方兵团死亡，提高30%的防御，持续整场战斗，最高可叠加3层[-]</t>
  </si>
  <si>
    <t>亡灵狂热</t>
  </si>
  <si>
    <t>[color=48b946,fontsize=18]【钙化】[-][color=645252,fontsize=18]提高30%的法术免伤，提高30%的防御[-]</t>
  </si>
  <si>
    <t>披坚执锐</t>
  </si>
  <si>
    <t>[color=48b946,fontsize=18]【骨盾】[-][color=645252,fontsize=18]效果持续整场战斗[-]</t>
  </si>
  <si>
    <t>严阵以待</t>
  </si>
  <si>
    <t>[color=48b946,fontsize=18]【骨盾】[-][color=645252,fontsize=18]技能改为进入战斗后触发，持续时间延长至30秒[-]</t>
  </si>
  <si>
    <t>吸血伯爵</t>
  </si>
  <si>
    <t>血腥回响</t>
  </si>
  <si>
    <t>[color=48b946,fontsize=18]【生命虹吸】[-][color=645252,fontsize=18]技能的效果提高至150%，治疗效果对较大范围内所有己方兵团生效[-]</t>
  </si>
  <si>
    <t>血腥复仇</t>
  </si>
  <si>
    <t>[color=48b946,fontsize=18]【生命虹吸】[-][color=645252,fontsize=18]技能的效果提高至150%。在生命首次低于50%的时候，释放1次【生命虹吸】[-]</t>
  </si>
  <si>
    <t>亡者之拥</t>
  </si>
  <si>
    <t>[color=48b946,fontsize=18]【鲜血猎杀】[-][color=645252,fontsize=18]目标兵团死亡后，提高10%的兵团伤害，最高叠加10次，持续整场战斗[-]</t>
  </si>
  <si>
    <t>亡者护身</t>
  </si>
  <si>
    <t>[color=48b946,fontsize=18]【鲜血猎杀】[-][color=645252,fontsize=18]目标兵团死亡后，提高20%法术免伤，最高叠加10次，持续整场战斗[-]</t>
  </si>
  <si>
    <t>猩红渴望</t>
  </si>
  <si>
    <t>[color=48b946,fontsize=18]【渴血】[-][color=645252,fontsize=18]免疫疾病。生命低于50%的时候，提高50%的吸血，持续整场。（生命恢复后依然生效）[-]</t>
  </si>
  <si>
    <t>惊情之吻</t>
  </si>
  <si>
    <t>[color=48b946,fontsize=18]【渴血】[-][color=645252,fontsize=18]免疫疾病，并提高50%的受治疗效果[-]</t>
  </si>
  <si>
    <t>上古巨兽</t>
  </si>
  <si>
    <t>远古咆哮</t>
  </si>
  <si>
    <t>[color=48b946,fontsize=18]【野性咆哮】[-][color=645252,fontsize=18]释放技能后，增加己方所有据点兵团30%攻击和30%法术免伤，持续10秒[-]</t>
  </si>
  <si>
    <t>凶暴咆哮</t>
  </si>
  <si>
    <t>[color=48b946,fontsize=18]【野性咆哮】[-][color=645252,fontsize=18]眩晕范围扩大至敌方所有近战兵团[-]</t>
  </si>
  <si>
    <t>蛮荒狂暴</t>
  </si>
  <si>
    <t>[color=48b946,fontsize=18]【狂暴】[-][color=645252,fontsize=18]效果提高50%。触发狂暴时额外提升己方所有据点兵团10%兵团伤害，持续20秒[-]</t>
  </si>
  <si>
    <t>血腥狂暴</t>
  </si>
  <si>
    <t>[color=48b946,fontsize=18]【狂暴】[-][color=645252,fontsize=18]效果提高50%。触发狂暴时额外提升己方所有据点兵团10%兵团免伤，持续20秒[-]</t>
  </si>
  <si>
    <t>古老怒火</t>
  </si>
  <si>
    <t>[color=48b946,fontsize=18]【激怒】[-][color=645252,fontsize=18]被治疗效果增加50%，并免疫疾病[-]</t>
  </si>
  <si>
    <t>不屈怒火</t>
  </si>
  <si>
    <t>[color=48b946,fontsize=18]【激怒】[-][color=645252,fontsize=18]提高兵团免伤效果持续整场战斗，最高叠加5层[-]</t>
  </si>
  <si>
    <t>雷霆之翼</t>
  </si>
  <si>
    <t>雷暴</t>
  </si>
  <si>
    <t>[color=48b946,fontsize=18]【雷鸣】[-][color=645252,fontsize=18]造成伤害提高至原技能的200%[-]</t>
  </si>
  <si>
    <t>电刑</t>
  </si>
  <si>
    <t>[color=48b946,fontsize=18]【雷鸣】[-][color=645252,fontsize=18]降低命中值效果大幅度增加[-]</t>
  </si>
  <si>
    <t>狩猎本能</t>
  </si>
  <si>
    <t>[color=48b946,fontsize=18]【狂暴】[-][color=645252,fontsize=18]雷鸟提高10%兵团伤害（狂暴后翻倍）[-]</t>
  </si>
  <si>
    <t>自然迅捷</t>
  </si>
  <si>
    <t>[color=48b946,fontsize=18]【狂暴】[-][color=645252,fontsize=18]雷鸟提高15%暴伤（狂暴后翻倍）[-]</t>
  </si>
  <si>
    <t>聚爆</t>
  </si>
  <si>
    <t>[color=48b946,fontsize=18]【飓风屏障】[-][color=645252,fontsize=18]每隔10秒劈下一道闪电，对敌方随机一个兵团造成最大生命值8%的伤害[-]</t>
  </si>
  <si>
    <t>触电</t>
  </si>
  <si>
    <t>[color=48b946,fontsize=18]【飓风屏障】[-][color=645252,fontsize=18]每隔10秒劈下一道闪电，对敌方随机一个单位造成最大生命值15%的伤害[-]</t>
  </si>
  <si>
    <t>烈焰妖姬</t>
  </si>
  <si>
    <t>烈火灌注</t>
  </si>
  <si>
    <t>[color=48b946,fontsize=18]【烈火魔墙】[-][color=645252,fontsize=18]伤害提高至150%，持续时间提高4秒[-]</t>
  </si>
  <si>
    <t>烈火洪流</t>
  </si>
  <si>
    <t>[color=48b946,fontsize=18]【烈火魔墙】[-][color=645252,fontsize=18]伤害提高至150%，火墙范围扩大[-]</t>
  </si>
  <si>
    <t>炽热魔咒</t>
  </si>
  <si>
    <t>[color=48b946,fontsize=18]【烈火魅影】[-][color=645252,fontsize=18]歌革兵团伤害提高10%，对阵处于灼烧状态的兵团时，加成翻倍[-]</t>
  </si>
  <si>
    <t>炽热洞察</t>
  </si>
  <si>
    <t>[color=48b946,fontsize=18]【烈火魅影】[-][color=645252,fontsize=18]对阵处于灼烧状态的兵团时，必然暴击[-]</t>
  </si>
  <si>
    <t>地狱先锋</t>
  </si>
  <si>
    <t>[color=48b946,fontsize=18]【焚化技巧】[-][color=645252,fontsize=18]每有一个己方地狱兵团上阵，歌革兵团伤害提高5%[-]</t>
  </si>
  <si>
    <t>魔法编织</t>
  </si>
  <si>
    <t>[color=48b946,fontsize=18]【焚化技巧】[-][color=645252,fontsize=18]每有一个己方魔法兵团上阵，歌革兵团伤害提高5%[-]</t>
  </si>
  <si>
    <t>烈火暴徒</t>
  </si>
  <si>
    <t>灼热冲击</t>
  </si>
  <si>
    <t>[color=48b946,fontsize=18]【烈火风暴】[-][color=645252,fontsize=18]战斗开始后对敌方所有兵团造成「灼烧」效果，效果持续20秒[-]</t>
  </si>
  <si>
    <t>吞噬烈焰</t>
  </si>
  <si>
    <t>[color=48b946,fontsize=18]【烈火风暴】[-][color=645252,fontsize=18]改为对目标及目标身后极大范围造成伤害[-]</t>
  </si>
  <si>
    <t>浴火奋战</t>
  </si>
  <si>
    <t>[color=48b946,fontsize=18]【烈焰护盾】[-][color=645252,fontsize=18]烈焰护盾额外附加15%的兵团伤害，持续时间加30秒[-]</t>
  </si>
  <si>
    <t>浴火之肤</t>
  </si>
  <si>
    <t>[color=48b946,fontsize=18]【烈焰护盾】[-][color=645252,fontsize=18]烈焰护盾额外附加15%的兵团免伤，持续时间加30秒[-]</t>
  </si>
  <si>
    <t>[color=48b946,fontsize=18]【火焰之神】[-][color=645252,fontsize=18]每有一个地狱兵团上阵，烈火精灵兵团攻速提高5%[-]</t>
  </si>
  <si>
    <t>[color=48b946,fontsize=18]【火焰之神】[-][color=645252,fontsize=18]每有一个魔法兵团上阵，烈火精灵兵团攻速提高5%[-]</t>
  </si>
  <si>
    <t>皇家禁卫英魂</t>
  </si>
  <si>
    <t>冠军骑士英魂</t>
  </si>
  <si>
    <t>恐惧领主英魂</t>
  </si>
  <si>
    <t>烈焰主宰英魂</t>
  </si>
  <si>
    <t>远古的不朽英魂，可用于帝国枪兵觉醒</t>
  </si>
  <si>
    <t>远古的不朽英魂，可用于皇家骑士觉醒</t>
  </si>
  <si>
    <t>远古的不朽英魂，可用于黑暗骑士觉醒</t>
  </si>
  <si>
    <t>远古的不朽英魂，可用于凤凰觉醒</t>
  </si>
  <si>
    <t>皇家禁卫魂石</t>
  </si>
  <si>
    <t>冠军骑士魂石</t>
  </si>
  <si>
    <t>恐惧领主魂石</t>
  </si>
  <si>
    <t>烈焰主宰魂石</t>
  </si>
  <si>
    <t>用于强化皇家禁卫觉醒等级的魂石</t>
  </si>
  <si>
    <t>用于强化冠军骑士觉醒等级的魂石</t>
  </si>
  <si>
    <t>用于强化恐惧领主觉醒等级的魂石</t>
  </si>
  <si>
    <t>用于强化烈焰主宰觉醒等级的魂石</t>
  </si>
  <si>
    <t>骷髅王英魂</t>
  </si>
  <si>
    <t>吸血伯爵英魂</t>
  </si>
  <si>
    <t>森林游侠英魂</t>
  </si>
  <si>
    <t>银翼卫士英魂</t>
  </si>
  <si>
    <t>远古的不朽英魂，可用于骷髅王觉醒</t>
  </si>
  <si>
    <t>远古的不朽英魂，可用于吸血伯爵觉醒</t>
  </si>
  <si>
    <t>远古的不朽英魂，可用于森林游侠觉醒</t>
  </si>
  <si>
    <t>远古的不朽英魂，可用于银翼卫士觉醒</t>
  </si>
  <si>
    <t>骷髅王魂石</t>
  </si>
  <si>
    <t>吸血伯爵魂石</t>
  </si>
  <si>
    <t>森林游侠魂石</t>
  </si>
  <si>
    <t>银翼卫士魂石</t>
  </si>
  <si>
    <t>用于强化骷髅王觉醒等级的魂石</t>
  </si>
  <si>
    <t>用于强化吸血伯爵觉醒等级的魂石</t>
  </si>
  <si>
    <t>用于强化森林游侠觉醒等级的魂石</t>
  </si>
  <si>
    <t>用于强化银翼卫士觉醒等级的魂石</t>
  </si>
  <si>
    <t>上古巨兽英魂</t>
  </si>
  <si>
    <t>雷霆之翼英魂</t>
  </si>
  <si>
    <t>烈焰妖姬英魂</t>
  </si>
  <si>
    <t>烈火暴徒英魂</t>
  </si>
  <si>
    <t>远古的不朽英魂，可用于比蒙觉醒</t>
  </si>
  <si>
    <t>远古的不朽英魂，可用于雷鸟觉醒</t>
  </si>
  <si>
    <t>远古的不朽英魂，可用于歌革觉醒</t>
  </si>
  <si>
    <t>远古的不朽英魂，可用于烈火精灵觉醒</t>
  </si>
  <si>
    <t>上古巨兽魂石</t>
  </si>
  <si>
    <t>雷霆之翼魂石</t>
  </si>
  <si>
    <t>烈焰妖姬魂石</t>
  </si>
  <si>
    <t>烈火暴徒魂石</t>
  </si>
  <si>
    <t>用于强化上古巨兽觉醒等级的魂石</t>
  </si>
  <si>
    <t>用于强化雷霆之翼觉醒等级的魂石</t>
  </si>
  <si>
    <t>用于强化烈焰妖姬觉醒等级的魂石</t>
  </si>
  <si>
    <t>用于强化烈火暴徒觉醒等级的魂石</t>
  </si>
  <si>
    <t>挑战任务</t>
  </si>
  <si>
    <t>[color=645252,fontsize=20]联盟大地图移动[-][color=1ca216,fontsize=20]20[-][color=645252,fontsize=20]次[-]</t>
  </si>
  <si>
    <t>[color=645252,fontsize=20]挑战冠军对决[-][color=1ca216,fontsize=20]3[-][color=645252,fontsize=20]次[-]</t>
  </si>
  <si>
    <t>[color=645252,fontsize=20]挑战任意地下城副本[-][color=1ca216,fontsize=20]20[-][color=645252,fontsize=20]次[-]</t>
  </si>
  <si>
    <t>[color=645252,fontsize=20]累计消耗[-][color=1ca216,fontsize=20]200万[-][color=645252,fontsize=20]黄金[-]</t>
  </si>
  <si>
    <t>[color=645252,fontsize=20]联盟科技捐献[-][color=1ca216,fontsize=20]5[-][color=645252,fontsize=20]次[-]</t>
  </si>
  <si>
    <t>[color=645252,fontsize=20]完成船坞任务[-][color=1ca216,fontsize=20]5[-][color=645252,fontsize=20]次[-]</t>
  </si>
  <si>
    <t>[color=645252,fontsize=20]联盟探索击杀玩家[-][color=1ca216,fontsize=20]3[-][color=645252,fontsize=20]次[-]</t>
  </si>
  <si>
    <t>[color=ffffff,fontsize=18]上阵英雄[-][color=21f418,fontsize=18]{$heroname}[-]</t>
  </si>
  <si>
    <t>[color=ffffff,fontsize=18]上阵[-][color=21f418,fontsize=18]{$teamname}[color=ffffff,fontsize=18]兵团[-]</t>
  </si>
  <si>
    <t>[color=ffffff,fontsize=18]上阵[-][color=21f418,fontsize=18]{$num}[color=ffffff,fontsize=18]个[-][color=21f418,fontsize=18]{$race}[color=ffffff,fontsize=18]兵团[-]</t>
  </si>
  <si>
    <t>[color=ffffff,fontsize=18]上阵[-][color=21f418,fontsize=18]{$num}[color=ffffff,fontsize=18]个[-][color=21f418,fontsize=18]{$class}[color=ffffff,fontsize=18]兵团[-]</t>
  </si>
  <si>
    <t>您的布阵尚未保存，是否确认退出？</t>
  </si>
  <si>
    <t>诸神之战未开启</t>
  </si>
  <si>
    <t>亲爱的领主大人，您好，您连续玩游戏的时长已达{$time}小时，请稍作休息。请合理的安排游戏时间，健康、快乐的体验游戏乐趣。点击“确定”可关闭该界面。</t>
  </si>
  <si>
    <t>亲爱的领主大人，您好，您连续玩游戏的时长已达{$time1}小时，请休息{$time2}分钟后再来。请合理的安排游戏时间，健康、快乐的体验游戏乐趣。点击“确定”可退出游戏。</t>
  </si>
  <si>
    <t>亲爱的领主大人，您好，您累计玩游戏的时长已达{$time}小时，请稍作休息。请合理的安排游戏时间，健康、快乐的体验游戏乐趣。点击“确定”可关闭该界面。</t>
  </si>
  <si>
    <t>亲爱的领主大人，您好，您累计玩游戏的时长已达{$time1}小时，请休息{$time2}分钟后再来。请合理的安排游戏时间，健康、快乐的体验游戏乐趣。点击“确定”可退出游戏。</t>
  </si>
  <si>
    <t>亲爱的领主大人，您好，您今日累计游戏时长已超{$time}小时，根据健康系统规则，您今日将无法登录游戏。请合理的安排游戏时间，健康、快乐的体验游戏乐趣。</t>
  </si>
  <si>
    <t>亲爱的领主大人，您好，您今日累计游戏时间已经很长了，根据健康系统规则，您下次可登录的时间为{$time}。请合理的安排游戏时间，健康、快乐的体验游戏乐趣。</t>
  </si>
  <si>
    <t>[color=645252,fontsize=20]等级已达到当前版本最高级，溢出经验[-][color=1ca216,fontsize=20]{$num1}[-][color=645252,fontsize=20],可转化[pic=globalImageUI_exp3.png][-][color=1ca216,fontsize=20]{$num2}[-][color=645252,fontsize=20]转化的经验币可用于兑换资源，是否确定领取该奖励？[-]</t>
  </si>
  <si>
    <t>TEAM_308</t>
    <phoneticPr fontId="15" type="noConversion"/>
  </si>
  <si>
    <t>TEAM_507</t>
    <phoneticPr fontId="15" type="noConversion"/>
  </si>
  <si>
    <t>TEAM_11507</t>
    <phoneticPr fontId="15" type="noConversion"/>
  </si>
  <si>
    <t>TEAM_901</t>
  </si>
  <si>
    <t>TEAM_903</t>
  </si>
  <si>
    <t>TEAM_905</t>
  </si>
  <si>
    <t>TEAM_907</t>
  </si>
  <si>
    <t>TEAM_1104_01</t>
  </si>
  <si>
    <t>TEAM_1306</t>
  </si>
  <si>
    <t>TEAM_1407</t>
  </si>
  <si>
    <t>NPC_1100</t>
  </si>
  <si>
    <t>NPC_1101</t>
  </si>
  <si>
    <t>NPC_1102</t>
  </si>
  <si>
    <t>NPC_1103</t>
  </si>
  <si>
    <t>NPC_1104</t>
  </si>
  <si>
    <t>NPC_1105</t>
  </si>
  <si>
    <t>NPC_1106</t>
  </si>
  <si>
    <t>NPC_1107</t>
  </si>
  <si>
    <t>NPC_1108</t>
  </si>
  <si>
    <t>NPC_1109</t>
  </si>
  <si>
    <t>NPC_1110</t>
  </si>
  <si>
    <t>NPC_1111</t>
  </si>
  <si>
    <t>NPC_1112</t>
  </si>
  <si>
    <t>NPC_1113</t>
  </si>
  <si>
    <t>NPC_1114</t>
  </si>
  <si>
    <t>NPC_1115</t>
  </si>
  <si>
    <t>BOSS_91201</t>
  </si>
  <si>
    <t>BOSS_93001</t>
  </si>
  <si>
    <t>BOSS_94101</t>
  </si>
  <si>
    <t>BOSS_94201</t>
  </si>
  <si>
    <t>BOSS_95001</t>
  </si>
  <si>
    <t>TEAMDES_308</t>
    <phoneticPr fontId="15" type="noConversion"/>
  </si>
  <si>
    <t>TEAMDES_901</t>
  </si>
  <si>
    <t>TEAMDES_902</t>
  </si>
  <si>
    <t>TEAMDES_903</t>
  </si>
  <si>
    <t>TEAMDES_904</t>
  </si>
  <si>
    <t>TEAMDES_905</t>
  </si>
  <si>
    <t>TEAMDES_906</t>
  </si>
  <si>
    <t>SKILL_59246</t>
    <phoneticPr fontId="15" type="noConversion"/>
  </si>
  <si>
    <t>SKILL_42001</t>
  </si>
  <si>
    <t>SKILL_42002</t>
  </si>
  <si>
    <t>SKILL_42003</t>
  </si>
  <si>
    <t>SKILL_42004</t>
  </si>
  <si>
    <t>SKILL_50406</t>
  </si>
  <si>
    <t>ATTR_35</t>
  </si>
  <si>
    <t>ATTR_55</t>
  </si>
  <si>
    <t>ATTR_999</t>
  </si>
  <si>
    <t>SHOW_ATTR_113</t>
  </si>
  <si>
    <t>SHOW_ATTR_116</t>
  </si>
  <si>
    <t>SHOW_ATTR_119</t>
  </si>
  <si>
    <t>VIP1_3</t>
  </si>
  <si>
    <t>VIP1_5</t>
  </si>
  <si>
    <t>VIP3_3</t>
  </si>
  <si>
    <t>VIP3_6</t>
  </si>
  <si>
    <t>VIP3_9</t>
  </si>
  <si>
    <t>VIP3_11</t>
  </si>
  <si>
    <t>VIP4_3</t>
  </si>
  <si>
    <t>VIP4_5</t>
  </si>
  <si>
    <t>VIP4_7</t>
  </si>
  <si>
    <t>VIP4_9</t>
  </si>
  <si>
    <t>VIP4_10</t>
  </si>
  <si>
    <t>VIP5_3</t>
  </si>
  <si>
    <t>VIP5_5</t>
  </si>
  <si>
    <t>VIP5_7</t>
  </si>
  <si>
    <t>VIP5_9</t>
  </si>
  <si>
    <t>VIP5_11</t>
  </si>
  <si>
    <t>VIP8_10</t>
  </si>
  <si>
    <t>VIP10_3</t>
  </si>
  <si>
    <t>VIP10_5</t>
  </si>
  <si>
    <t>VIP10_7</t>
  </si>
  <si>
    <t>VIP10_9</t>
  </si>
  <si>
    <t>VIP11_3</t>
  </si>
  <si>
    <t>VIP11_5</t>
  </si>
  <si>
    <t>VIP11_7</t>
  </si>
  <si>
    <t>VIP11_9</t>
  </si>
  <si>
    <t>VIP11_11</t>
  </si>
  <si>
    <t>VIP12_3</t>
  </si>
  <si>
    <t>VIP12_5</t>
  </si>
  <si>
    <t>VIP12_7</t>
  </si>
  <si>
    <t>VIP12_9</t>
  </si>
  <si>
    <t>VIP12_11</t>
  </si>
  <si>
    <t>TASKDES_9426</t>
    <phoneticPr fontId="15" type="noConversion"/>
  </si>
  <si>
    <t>TASKDES_9741</t>
  </si>
  <si>
    <t>TASKDES_9742</t>
  </si>
  <si>
    <t>TASKDES_9743</t>
  </si>
  <si>
    <t>TASKDES_9744</t>
  </si>
  <si>
    <t>TASKDES_9745</t>
  </si>
  <si>
    <t>TASKDES_9746</t>
  </si>
  <si>
    <t>TASKDES_9747</t>
  </si>
  <si>
    <t>TASKDES_9748</t>
  </si>
  <si>
    <t>TASKDES_9749</t>
  </si>
  <si>
    <t>TASKDES_9750</t>
  </si>
  <si>
    <t>TASKDES_15001</t>
    <phoneticPr fontId="15" type="noConversion"/>
  </si>
  <si>
    <r>
      <t>TASKDES_15002</t>
    </r>
    <r>
      <rPr>
        <sz val="11"/>
        <color theme="1"/>
        <rFont val="等线"/>
        <family val="2"/>
        <charset val="134"/>
        <scheme val="minor"/>
      </rPr>
      <t/>
    </r>
  </si>
  <si>
    <r>
      <t>TASKDES_15003</t>
    </r>
    <r>
      <rPr>
        <sz val="11"/>
        <color theme="1"/>
        <rFont val="等线"/>
        <family val="2"/>
        <charset val="134"/>
        <scheme val="minor"/>
      </rPr>
      <t/>
    </r>
  </si>
  <si>
    <r>
      <t>TASKDES_15004</t>
    </r>
    <r>
      <rPr>
        <sz val="11"/>
        <color theme="1"/>
        <rFont val="等线"/>
        <family val="2"/>
        <charset val="134"/>
        <scheme val="minor"/>
      </rPr>
      <t/>
    </r>
  </si>
  <si>
    <r>
      <t>TASKDES_15005</t>
    </r>
    <r>
      <rPr>
        <sz val="11"/>
        <color theme="1"/>
        <rFont val="等线"/>
        <family val="2"/>
        <charset val="134"/>
        <scheme val="minor"/>
      </rPr>
      <t/>
    </r>
  </si>
  <si>
    <r>
      <t>TASKDES_15006</t>
    </r>
    <r>
      <rPr>
        <sz val="11"/>
        <color theme="1"/>
        <rFont val="等线"/>
        <family val="2"/>
        <charset val="134"/>
        <scheme val="minor"/>
      </rPr>
      <t/>
    </r>
  </si>
  <si>
    <t>TASKNAME_15001</t>
    <phoneticPr fontId="11" type="noConversion"/>
  </si>
  <si>
    <r>
      <t>TASKNAME_15002</t>
    </r>
    <r>
      <rPr>
        <sz val="11"/>
        <color theme="1"/>
        <rFont val="等线"/>
        <family val="2"/>
        <charset val="134"/>
        <scheme val="minor"/>
      </rPr>
      <t/>
    </r>
  </si>
  <si>
    <r>
      <t>TASKNAME_15003</t>
    </r>
    <r>
      <rPr>
        <sz val="11"/>
        <color theme="1"/>
        <rFont val="等线"/>
        <family val="2"/>
        <charset val="134"/>
        <scheme val="minor"/>
      </rPr>
      <t/>
    </r>
  </si>
  <si>
    <r>
      <t>TASKNAME_15004</t>
    </r>
    <r>
      <rPr>
        <sz val="11"/>
        <color theme="1"/>
        <rFont val="等线"/>
        <family val="2"/>
        <charset val="134"/>
        <scheme val="minor"/>
      </rPr>
      <t/>
    </r>
  </si>
  <si>
    <r>
      <t>TASKNAME_15005</t>
    </r>
    <r>
      <rPr>
        <sz val="11"/>
        <color theme="1"/>
        <rFont val="等线"/>
        <family val="2"/>
        <charset val="134"/>
        <scheme val="minor"/>
      </rPr>
      <t/>
    </r>
  </si>
  <si>
    <r>
      <t>TASKNAME_15006</t>
    </r>
    <r>
      <rPr>
        <sz val="11"/>
        <color theme="1"/>
        <rFont val="等线"/>
        <family val="2"/>
        <charset val="134"/>
        <scheme val="minor"/>
      </rPr>
      <t/>
    </r>
  </si>
  <si>
    <t>TASKNAME_9630</t>
  </si>
  <si>
    <t>TASKNAME_9632</t>
  </si>
  <si>
    <t>TASKDES_9629</t>
  </si>
  <si>
    <t>TASKDES_9630</t>
  </si>
  <si>
    <t>TASKDES_9631</t>
  </si>
  <si>
    <r>
      <t>TASKDES_9632</t>
    </r>
    <r>
      <rPr>
        <sz val="11"/>
        <color theme="1"/>
        <rFont val="等线"/>
        <family val="2"/>
        <charset val="134"/>
        <scheme val="minor"/>
      </rPr>
      <t/>
    </r>
  </si>
  <si>
    <t>XINSHOU_81</t>
  </si>
  <si>
    <t>LIZHIYUAN_1</t>
  </si>
  <si>
    <t>XINSHOU_93</t>
  </si>
  <si>
    <t>XINSHOU_95</t>
  </si>
  <si>
    <t>XINSHOU_97</t>
  </si>
  <si>
    <t>XINSHOU_99</t>
  </si>
  <si>
    <t>JUQING_095</t>
  </si>
  <si>
    <t>JUQING_1802</t>
  </si>
  <si>
    <t>JUQING_1804</t>
  </si>
  <si>
    <t>JUQING_1902</t>
  </si>
  <si>
    <t>JUQING_1903</t>
  </si>
  <si>
    <t>JUQING_2002</t>
  </si>
  <si>
    <t>JUQING_2004</t>
  </si>
  <si>
    <t>JUQING_2102</t>
  </si>
  <si>
    <t>JUQING_2104</t>
  </si>
  <si>
    <t>JUQING_2202</t>
  </si>
  <si>
    <t>JUQING_2204</t>
  </si>
  <si>
    <t>JUQING_2302</t>
  </si>
  <si>
    <t>JUQING_2304</t>
  </si>
  <si>
    <t>JUQING_2306</t>
  </si>
  <si>
    <t>JUQING_2401</t>
  </si>
  <si>
    <t>JUQING_2403</t>
  </si>
  <si>
    <t>JUQING_2405</t>
  </si>
  <si>
    <t>JUQING_2602</t>
    <phoneticPr fontId="15" type="noConversion"/>
  </si>
  <si>
    <t>JUQING_2604</t>
  </si>
  <si>
    <t>JUQING_2702</t>
    <phoneticPr fontId="15" type="noConversion"/>
  </si>
  <si>
    <t>CARDDES_308</t>
    <phoneticPr fontId="15" type="noConversion"/>
  </si>
  <si>
    <t>CARDDES_901</t>
  </si>
  <si>
    <t>CARDDES_902</t>
  </si>
  <si>
    <t>CARDDES_903</t>
  </si>
  <si>
    <t>CARDDES_904</t>
  </si>
  <si>
    <t>CARDDES_905</t>
  </si>
  <si>
    <t>CARDDES_906</t>
  </si>
  <si>
    <t>TUJIAN_12</t>
  </si>
  <si>
    <t>TUJIANLABEL_11</t>
  </si>
  <si>
    <t>TUJIANTITLE_11</t>
  </si>
  <si>
    <t>TUJIANTITLE_11_1</t>
  </si>
  <si>
    <t>GUANGBO_ac1001_1</t>
  </si>
  <si>
    <t>GUANGBO_ac1001_2</t>
  </si>
  <si>
    <t>CHOUKA_MIANFEI</t>
  </si>
  <si>
    <t>SUITDES_6</t>
    <phoneticPr fontId="15" type="noConversion"/>
  </si>
  <si>
    <t>SUITDES_8</t>
  </si>
  <si>
    <t>SUITDES1_8</t>
  </si>
  <si>
    <t>NAME_3081</t>
    <phoneticPr fontId="15" type="noConversion"/>
  </si>
  <si>
    <t>NAME_3082</t>
    <phoneticPr fontId="15" type="noConversion"/>
  </si>
  <si>
    <t>NAME_3083</t>
    <phoneticPr fontId="15" type="noConversion"/>
  </si>
  <si>
    <t>NAME_3084</t>
    <phoneticPr fontId="15" type="noConversion"/>
  </si>
  <si>
    <t>NAME_7011</t>
    <phoneticPr fontId="15" type="noConversion"/>
  </si>
  <si>
    <t>NAME_7012</t>
    <phoneticPr fontId="15" type="noConversion"/>
  </si>
  <si>
    <t>NAME_7013</t>
    <phoneticPr fontId="15" type="noConversion"/>
  </si>
  <si>
    <t>NAME_7014</t>
    <phoneticPr fontId="15" type="noConversion"/>
  </si>
  <si>
    <t>NAME_7021</t>
    <phoneticPr fontId="15" type="noConversion"/>
  </si>
  <si>
    <t>NAME_7022</t>
    <phoneticPr fontId="15" type="noConversion"/>
  </si>
  <si>
    <t>NAME_7023</t>
    <phoneticPr fontId="15" type="noConversion"/>
  </si>
  <si>
    <t>NAME_7024</t>
    <phoneticPr fontId="15" type="noConversion"/>
  </si>
  <si>
    <t>NAME_7031</t>
    <phoneticPr fontId="15" type="noConversion"/>
  </si>
  <si>
    <t>NAME_7032</t>
    <phoneticPr fontId="15" type="noConversion"/>
  </si>
  <si>
    <t>NAME_7033</t>
    <phoneticPr fontId="15" type="noConversion"/>
  </si>
  <si>
    <t>NAME_7034</t>
    <phoneticPr fontId="15" type="noConversion"/>
  </si>
  <si>
    <t>NAME_7041</t>
    <phoneticPr fontId="15" type="noConversion"/>
  </si>
  <si>
    <t>NAME_7042</t>
    <phoneticPr fontId="15" type="noConversion"/>
  </si>
  <si>
    <t>NAME_7043</t>
    <phoneticPr fontId="15" type="noConversion"/>
  </si>
  <si>
    <t>NAME_7044</t>
    <phoneticPr fontId="15" type="noConversion"/>
  </si>
  <si>
    <t>NAME_7051</t>
    <phoneticPr fontId="15" type="noConversion"/>
  </si>
  <si>
    <t>NAME_7052</t>
    <phoneticPr fontId="15" type="noConversion"/>
  </si>
  <si>
    <t>NAME_7053</t>
    <phoneticPr fontId="15" type="noConversion"/>
  </si>
  <si>
    <t>NAME_7054</t>
    <phoneticPr fontId="15" type="noConversion"/>
  </si>
  <si>
    <t>NAME_7061</t>
    <phoneticPr fontId="15" type="noConversion"/>
  </si>
  <si>
    <t>NAME_7062</t>
    <phoneticPr fontId="15" type="noConversion"/>
  </si>
  <si>
    <t>NAME_7063</t>
    <phoneticPr fontId="15" type="noConversion"/>
  </si>
  <si>
    <t>NAME_7064</t>
    <phoneticPr fontId="15" type="noConversion"/>
  </si>
  <si>
    <t>NAME_7071</t>
    <phoneticPr fontId="15" type="noConversion"/>
  </si>
  <si>
    <t>NAME_7072</t>
    <phoneticPr fontId="15" type="noConversion"/>
  </si>
  <si>
    <t>NAME_7073</t>
    <phoneticPr fontId="15" type="noConversion"/>
  </si>
  <si>
    <t>NAME_7074</t>
    <phoneticPr fontId="15" type="noConversion"/>
  </si>
  <si>
    <t>SKILLDES_50477</t>
  </si>
  <si>
    <t>SKILLDES1_50477</t>
  </si>
  <si>
    <t>SKILLDES_52207</t>
  </si>
  <si>
    <t>SKILLDES1_52207</t>
  </si>
  <si>
    <t>SKILLDES_59210</t>
  </si>
  <si>
    <t>SKILLDES1_59210</t>
  </si>
  <si>
    <t>SKILL_59226</t>
    <phoneticPr fontId="15" type="noConversion"/>
  </si>
  <si>
    <t>SKILLDES_59226</t>
    <phoneticPr fontId="15" type="noConversion"/>
  </si>
  <si>
    <t>SKILLDES1_59226</t>
    <phoneticPr fontId="15" type="noConversion"/>
  </si>
  <si>
    <t>SKILLDES_50485</t>
  </si>
  <si>
    <t>SKILLDES_50486</t>
  </si>
  <si>
    <t>SKILLDES_59114</t>
  </si>
  <si>
    <t>SKILLDES1_59114</t>
  </si>
  <si>
    <t>SKILLDES_50420</t>
  </si>
  <si>
    <t>SKILLDES_50402</t>
  </si>
  <si>
    <t>SKILLDES1_59244</t>
    <phoneticPr fontId="15" type="noConversion"/>
  </si>
  <si>
    <t>SKILLDES_59243</t>
    <phoneticPr fontId="15" type="noConversion"/>
  </si>
  <si>
    <t>SKILLDES1_59243</t>
    <phoneticPr fontId="15" type="noConversion"/>
  </si>
  <si>
    <t>SKILLDES_59245</t>
    <phoneticPr fontId="15" type="noConversion"/>
  </si>
  <si>
    <t>SKILLDES_50526</t>
    <phoneticPr fontId="15" type="noConversion"/>
  </si>
  <si>
    <t>SKILLDES1_50526</t>
    <phoneticPr fontId="15" type="noConversion"/>
  </si>
  <si>
    <t>SKILLDES_50401</t>
  </si>
  <si>
    <t>SKILL_59207</t>
  </si>
  <si>
    <t>SKILL_59202</t>
  </si>
  <si>
    <t>SKILLDES_59202</t>
  </si>
  <si>
    <t>SKILLDES1_59202</t>
  </si>
  <si>
    <t>SKILLDES_51202</t>
  </si>
  <si>
    <t>SKILLDES1_51202</t>
  </si>
  <si>
    <t>SKILLDES1_50413</t>
  </si>
  <si>
    <t>SKILL_50310</t>
  </si>
  <si>
    <t>SKILL_50498</t>
    <phoneticPr fontId="15" type="noConversion"/>
  </si>
  <si>
    <t>SKILLDES_50498</t>
    <phoneticPr fontId="15" type="noConversion"/>
  </si>
  <si>
    <t>SKILLDES1_50498</t>
    <phoneticPr fontId="15" type="noConversion"/>
  </si>
  <si>
    <t>SKILLDES_51321</t>
    <phoneticPr fontId="15" type="noConversion"/>
  </si>
  <si>
    <t>SKILLDES1_51321</t>
    <phoneticPr fontId="15" type="noConversion"/>
  </si>
  <si>
    <t>SKILL_59228</t>
    <phoneticPr fontId="15" type="noConversion"/>
  </si>
  <si>
    <t>SKILLDES_59228</t>
    <phoneticPr fontId="15" type="noConversion"/>
  </si>
  <si>
    <t>SKILLDES1_59228</t>
    <phoneticPr fontId="15" type="noConversion"/>
  </si>
  <si>
    <t>SKILL_50500</t>
    <phoneticPr fontId="15" type="noConversion"/>
  </si>
  <si>
    <t>SKILLDES_50500</t>
    <phoneticPr fontId="15" type="noConversion"/>
  </si>
  <si>
    <t>SKILL_52310</t>
    <phoneticPr fontId="15" type="noConversion"/>
  </si>
  <si>
    <t>SKILLDES_52310</t>
    <phoneticPr fontId="15" type="noConversion"/>
  </si>
  <si>
    <t>SKILLDES1_52310</t>
    <phoneticPr fontId="15" type="noConversion"/>
  </si>
  <si>
    <t>SKILL_50502</t>
    <phoneticPr fontId="15" type="noConversion"/>
  </si>
  <si>
    <t>SKILLDES_50502</t>
    <phoneticPr fontId="15" type="noConversion"/>
  </si>
  <si>
    <t>SKILLDES1_50502</t>
    <phoneticPr fontId="15" type="noConversion"/>
  </si>
  <si>
    <t>SKILL_59229</t>
    <phoneticPr fontId="15" type="noConversion"/>
  </si>
  <si>
    <t>SKILLDES_59229</t>
    <phoneticPr fontId="15" type="noConversion"/>
  </si>
  <si>
    <t>SKILL_59238</t>
    <phoneticPr fontId="15" type="noConversion"/>
  </si>
  <si>
    <t>SKILLDES_59238</t>
    <phoneticPr fontId="15" type="noConversion"/>
  </si>
  <si>
    <t>SKILLDES1_59238</t>
    <phoneticPr fontId="15" type="noConversion"/>
  </si>
  <si>
    <t>SKILL_50507</t>
    <phoneticPr fontId="15" type="noConversion"/>
  </si>
  <si>
    <t>SKILLDES_50507</t>
    <phoneticPr fontId="15" type="noConversion"/>
  </si>
  <si>
    <t>SKILL_50508</t>
    <phoneticPr fontId="15" type="noConversion"/>
  </si>
  <si>
    <t>SKILLDES_50508</t>
    <phoneticPr fontId="15" type="noConversion"/>
  </si>
  <si>
    <t>SKILLDES1_50508</t>
    <phoneticPr fontId="15" type="noConversion"/>
  </si>
  <si>
    <t>SKILLDES_50509</t>
    <phoneticPr fontId="15" type="noConversion"/>
  </si>
  <si>
    <t>SKILLDES1_50509</t>
    <phoneticPr fontId="15" type="noConversion"/>
  </si>
  <si>
    <t>SKILL_59230</t>
    <phoneticPr fontId="15" type="noConversion"/>
  </si>
  <si>
    <t>SKILLDES_59230</t>
    <phoneticPr fontId="15" type="noConversion"/>
  </si>
  <si>
    <t>SKILLDES1_59230</t>
    <phoneticPr fontId="15" type="noConversion"/>
  </si>
  <si>
    <t>SKILL_59231</t>
    <phoneticPr fontId="15" type="noConversion"/>
  </si>
  <si>
    <t>SKILLDES_59231</t>
    <phoneticPr fontId="15" type="noConversion"/>
  </si>
  <si>
    <t>SKILL_50512</t>
    <phoneticPr fontId="15" type="noConversion"/>
  </si>
  <si>
    <t>SKILLDES_50512</t>
    <phoneticPr fontId="15" type="noConversion"/>
  </si>
  <si>
    <t>SKILLDES1_50512</t>
    <phoneticPr fontId="15" type="noConversion"/>
  </si>
  <si>
    <t>SKILL_59232</t>
    <phoneticPr fontId="15" type="noConversion"/>
  </si>
  <si>
    <t>SKILLDES_59232</t>
    <phoneticPr fontId="15" type="noConversion"/>
  </si>
  <si>
    <t>SKILLDES1_59232</t>
    <phoneticPr fontId="15" type="noConversion"/>
  </si>
  <si>
    <t>SKILL_59233</t>
    <phoneticPr fontId="15" type="noConversion"/>
  </si>
  <si>
    <t>SKILLDES_59233</t>
    <phoneticPr fontId="15" type="noConversion"/>
  </si>
  <si>
    <t>SKILLDES1_59233</t>
    <phoneticPr fontId="15" type="noConversion"/>
  </si>
  <si>
    <t>SKILL_59234</t>
    <phoneticPr fontId="15" type="noConversion"/>
  </si>
  <si>
    <t>SKILLDES_59234</t>
    <phoneticPr fontId="15" type="noConversion"/>
  </si>
  <si>
    <t>SKILL_59235</t>
    <phoneticPr fontId="15" type="noConversion"/>
  </si>
  <si>
    <t>SKILLDES_59235</t>
    <phoneticPr fontId="15" type="noConversion"/>
  </si>
  <si>
    <t>SKILLDES1_59235</t>
    <phoneticPr fontId="15" type="noConversion"/>
  </si>
  <si>
    <t>SKILL_59236</t>
    <phoneticPr fontId="15" type="noConversion"/>
  </si>
  <si>
    <t>SKILLDES_59236</t>
    <phoneticPr fontId="15" type="noConversion"/>
  </si>
  <si>
    <t>SKILLDES1_59236</t>
    <phoneticPr fontId="15" type="noConversion"/>
  </si>
  <si>
    <t>SKILL_59237</t>
    <phoneticPr fontId="15" type="noConversion"/>
  </si>
  <si>
    <t>SKILLDES_59237</t>
    <phoneticPr fontId="15" type="noConversion"/>
  </si>
  <si>
    <t>SKILL_50455</t>
  </si>
  <si>
    <t>SKILL_59215</t>
  </si>
  <si>
    <t>SKILL_50457</t>
  </si>
  <si>
    <t>SKILL_50458</t>
  </si>
  <si>
    <t>SKILLDES_59215</t>
  </si>
  <si>
    <t>SKILLDES1_59215</t>
  </si>
  <si>
    <t>SKILLDES_50457</t>
  </si>
  <si>
    <t>SKILLDES1_50457</t>
  </si>
  <si>
    <t>SKILLDES_50458</t>
  </si>
  <si>
    <t>SKILL_50459</t>
  </si>
  <si>
    <t>SKILL_59222</t>
  </si>
  <si>
    <t>SKILLDES_59222</t>
  </si>
  <si>
    <t>SKILLDES1_59222</t>
  </si>
  <si>
    <t>SKILL_59223</t>
  </si>
  <si>
    <t>SKILLDES_59223</t>
  </si>
  <si>
    <t>SKILLDES1_59223</t>
  </si>
  <si>
    <t>SKILLDES_41008</t>
    <phoneticPr fontId="15" type="noConversion"/>
  </si>
  <si>
    <t>SKILLDES1_41008</t>
    <phoneticPr fontId="15" type="noConversion"/>
  </si>
  <si>
    <t>GUILDMAPNAME_4005</t>
  </si>
  <si>
    <t>GUILDMAPDES_401</t>
  </si>
  <si>
    <t>GUILDMAPDES_402</t>
  </si>
  <si>
    <t>GUILDMAPDES_3101_b</t>
  </si>
  <si>
    <t>GUILDMAPDES_4005</t>
  </si>
  <si>
    <t>backmantips_1</t>
  </si>
  <si>
    <t>GUILDMAPTIP_401</t>
  </si>
  <si>
    <t>GUILDMAPTIP_402</t>
  </si>
  <si>
    <t>GUILDMAPTIP_4005</t>
  </si>
  <si>
    <t>GUIDE_GUILD_13</t>
    <phoneticPr fontId="15" type="noConversion"/>
  </si>
  <si>
    <t>GUIDE_GUILD_14</t>
  </si>
  <si>
    <t>GUILD_MAP_REPORT_13</t>
  </si>
  <si>
    <t>GUILD_MAP_LESS_1</t>
  </si>
  <si>
    <t>GUILD_MAP_GUANGBO_1</t>
  </si>
  <si>
    <t>GUILD_MAP_GUANGBO_2</t>
  </si>
  <si>
    <t>GUILD_MAP_GUANGBO_3</t>
  </si>
  <si>
    <t>GUILD_MAP_GUANGBO_4</t>
  </si>
  <si>
    <t>GUILD_MAP_GUANGBO_5</t>
  </si>
  <si>
    <t>GUILD_MAP_GUANGBO_6</t>
  </si>
  <si>
    <t>GUILD_MAP_GUANGBO_7</t>
  </si>
  <si>
    <t>GUILD_MAP_GUANGBO_8</t>
  </si>
  <si>
    <t>GUILD_MAP_GUANGBO_9</t>
  </si>
  <si>
    <t>GUILD_MAP_GUANGBO_10</t>
  </si>
  <si>
    <t>GUILD_MAP_GUANGBO_11</t>
  </si>
  <si>
    <t>GUILD_MAP_GUANGBO_12</t>
  </si>
  <si>
    <t>GUILD_MAP_GUANGBO_13</t>
  </si>
  <si>
    <t>GUILD_MAP_GUANGBO_14</t>
  </si>
  <si>
    <t>GUILD_MAP_GUANGBO_15</t>
  </si>
  <si>
    <t>GUILD_MAP_GUANGBO_16</t>
  </si>
  <si>
    <t>GUILD_MAP_GUANGBO_17</t>
  </si>
  <si>
    <t>GUILD_MAP_DIE_2</t>
  </si>
  <si>
    <t>GUILDTASKXIAOJINGLING</t>
  </si>
  <si>
    <t>GUILDMAPTASKDES_TIPS_1</t>
  </si>
  <si>
    <t>LIANMENG_4</t>
    <phoneticPr fontId="15" type="noConversion"/>
  </si>
  <si>
    <t>famRule</t>
    <phoneticPr fontId="15" type="noConversion"/>
  </si>
  <si>
    <t>GUILDMAP_BOSS_1</t>
  </si>
  <si>
    <t>GUILDMAP_BOSS_2</t>
  </si>
  <si>
    <t>GUILDMAP_BOSS_3</t>
  </si>
  <si>
    <t>TEAMSHOWLANG_308</t>
    <phoneticPr fontId="15" type="noConversion"/>
  </si>
  <si>
    <t>TECHINIQUESHOW_1</t>
  </si>
  <si>
    <t>TECHINIQUESHOW_2</t>
  </si>
  <si>
    <t>TECHINIQUESHOW_3</t>
  </si>
  <si>
    <t>TECHINIQUESHOW_4</t>
  </si>
  <si>
    <t>TECHINIQUESHOW_5</t>
  </si>
  <si>
    <t>TECHINIQUESHOW_6</t>
  </si>
  <si>
    <t>TECHINIQUESHOW_7</t>
  </si>
  <si>
    <t>TECHINIQUESHOW_8</t>
  </si>
  <si>
    <t>TECHINIQUESHOW_9</t>
  </si>
  <si>
    <t>TECHINIQUESHOW_10</t>
  </si>
  <si>
    <t>TECHINIQUESHOW_11</t>
  </si>
  <si>
    <t>TECHINIQUESHOW_12</t>
  </si>
  <si>
    <t>TECHINIQUESHOW_13</t>
  </si>
  <si>
    <t>TECHINIQUESHOW_14</t>
  </si>
  <si>
    <t>TECHINIQUESHOW_15</t>
  </si>
  <si>
    <t>TECHINIQUELEVEL_1</t>
  </si>
  <si>
    <t>TECHINIQUELEVEL_2</t>
  </si>
  <si>
    <t>TECHINIQUELEVEL_3</t>
  </si>
  <si>
    <t>TECHINIQUELEVEL_4</t>
  </si>
  <si>
    <t>TECHINIQUELEVEL_5</t>
  </si>
  <si>
    <t>TECHINIQUELEVEL_6</t>
  </si>
  <si>
    <t>TECHINIQUELEVEL_7</t>
  </si>
  <si>
    <t>TECHINIQUELEVEL_8</t>
  </si>
  <si>
    <t>TECHINIQUELEVEL_9</t>
  </si>
  <si>
    <t>TECHINIQUELEVEL_10</t>
  </si>
  <si>
    <t>TRAINDES_99</t>
  </si>
  <si>
    <t>NESTSNAME_901</t>
  </si>
  <si>
    <t>NESTSNAME_902</t>
  </si>
  <si>
    <t>NESTSNAME_903</t>
  </si>
  <si>
    <t>NESTSNAME_904</t>
  </si>
  <si>
    <t>NESTSNAME_905</t>
  </si>
  <si>
    <t>NESTSNAME_906</t>
  </si>
  <si>
    <t>NESTSNAME_907</t>
  </si>
  <si>
    <t>LOSE_LANG_1</t>
  </si>
  <si>
    <t>LOSE_LANG_2</t>
  </si>
  <si>
    <t>LOSE_LANG_3</t>
  </si>
  <si>
    <t>LOSE_LANG_4</t>
  </si>
  <si>
    <t>LOSE_LANG_5</t>
  </si>
  <si>
    <t>LOSE_LANG_6</t>
  </si>
  <si>
    <t>LOSE_LANG_7</t>
  </si>
  <si>
    <t>LOSE_LANG_8</t>
  </si>
  <si>
    <t>LOSE_LANG_9</t>
  </si>
  <si>
    <t>LOSE_LANG_10</t>
  </si>
  <si>
    <t>LOSE_LANG_11</t>
  </si>
  <si>
    <t>LOSE_LANG_12</t>
  </si>
  <si>
    <t>LOSE_LANG_13</t>
  </si>
  <si>
    <t>NESTS_LANG_1</t>
  </si>
  <si>
    <t>NESTS_LANG_2</t>
  </si>
  <si>
    <t>NESTS_LANG_3</t>
  </si>
  <si>
    <t>NESTS_LANG_4</t>
  </si>
  <si>
    <t>NESTS_LANG_5</t>
  </si>
  <si>
    <t>NESTS_LANG_6</t>
  </si>
  <si>
    <t>NESTS_LANG_7</t>
  </si>
  <si>
    <t>NESTS_LANG_8</t>
  </si>
  <si>
    <t>NESTS_LANG_9</t>
  </si>
  <si>
    <t>GUILD_NAME_3</t>
  </si>
  <si>
    <t>TEAM_DINGWEI_201</t>
  </si>
  <si>
    <t>TEAM_DINGWEI_202</t>
  </si>
  <si>
    <t>TEAM_DINGWEI_203</t>
  </si>
  <si>
    <t>TEAM_DINGWEI_204</t>
  </si>
  <si>
    <t>TEAM_DINGWEI_205</t>
  </si>
  <si>
    <t>TEAM_DINGWEI_206</t>
  </si>
  <si>
    <t>TEAM_DINGWEI_207</t>
  </si>
  <si>
    <t>TEAM_DINGWEI_301</t>
  </si>
  <si>
    <t>TEAM_DINGWEI_302</t>
  </si>
  <si>
    <t>TEAM_DINGWEI_303</t>
  </si>
  <si>
    <t>TEAM_DINGWEI_304</t>
  </si>
  <si>
    <t>TEAM_DINGWEI_305</t>
  </si>
  <si>
    <t>TEAM_DINGWEI_306</t>
  </si>
  <si>
    <t>TEAM_DINGWEI_307</t>
  </si>
  <si>
    <t>TEAM_DINGWEI_401</t>
  </si>
  <si>
    <t>TEAM_DINGWEI_402</t>
  </si>
  <si>
    <t>TEAM_DINGWEI_403</t>
  </si>
  <si>
    <t>TEAM_DINGWEI_404</t>
  </si>
  <si>
    <t>TEAM_DINGWEI_405</t>
  </si>
  <si>
    <t>TEAM_DINGWEI_406</t>
  </si>
  <si>
    <t>TEAM_DINGWEI_407</t>
  </si>
  <si>
    <t>TEAM_DINGWEI_501</t>
  </si>
  <si>
    <t>TEAM_DINGWEI_502</t>
  </si>
  <si>
    <t>TEAM_DINGWEI_503</t>
  </si>
  <si>
    <t>TEAM_DINGWEI_504</t>
  </si>
  <si>
    <t>TEAM_DINGWEI_505</t>
  </si>
  <si>
    <t>TEAM_DINGWEI_506</t>
  </si>
  <si>
    <t>TEAM_DINGWEI_507</t>
  </si>
  <si>
    <t>TEAM_DINGWEI_701</t>
    <phoneticPr fontId="15" type="noConversion"/>
  </si>
  <si>
    <t>TEAM_DINGWEI_702</t>
    <phoneticPr fontId="15" type="noConversion"/>
  </si>
  <si>
    <t>TEAM_DINGWEI_703</t>
    <phoneticPr fontId="15" type="noConversion"/>
  </si>
  <si>
    <t>TEAM_DINGWEI_704</t>
    <phoneticPr fontId="15" type="noConversion"/>
  </si>
  <si>
    <t>TEAM_DINGWEI_705</t>
    <phoneticPr fontId="15" type="noConversion"/>
  </si>
  <si>
    <t>TEAM_DINGWEI_706</t>
    <phoneticPr fontId="15" type="noConversion"/>
  </si>
  <si>
    <t>TEAM_DINGWEI_707</t>
    <phoneticPr fontId="15" type="noConversion"/>
  </si>
  <si>
    <t>TEAM_DINGWEI_901</t>
  </si>
  <si>
    <t>TEAM_DINGWEI_903</t>
  </si>
  <si>
    <t>TEAM_DINGWEI_905</t>
  </si>
  <si>
    <t>TEAM_DINGWEI_906</t>
  </si>
  <si>
    <t>QIANNENGNAME_1</t>
  </si>
  <si>
    <t>FORMATION_LANG1_1</t>
  </si>
  <si>
    <t>FORMATION_LANG1_2</t>
  </si>
  <si>
    <t>FORMATION_LANG1_3</t>
  </si>
  <si>
    <t>FORMATION_LANG1_4</t>
  </si>
  <si>
    <t>FORMATION_LANG1_5</t>
  </si>
  <si>
    <t>GUILD_MAP_BUTTON_7</t>
  </si>
  <si>
    <t>NESTS_CAMP_NAME_1</t>
  </si>
  <si>
    <t>NESTS_CAMP_NAME_2</t>
  </si>
  <si>
    <t>NESTS_CAMP_NAME_3</t>
  </si>
  <si>
    <t>NESTS_CAMP_NAME_4</t>
  </si>
  <si>
    <t>NESTS_CAMP_NAME_5</t>
  </si>
  <si>
    <t>NESTS_CAMP_NAME_6</t>
  </si>
  <si>
    <t>NESTS_CAMP_NAME_7</t>
  </si>
  <si>
    <t>NESTS_CAMP_NAME_8</t>
  </si>
  <si>
    <t>NESTS_CAMP_NAME_9</t>
  </si>
  <si>
    <t>TOOLDES_99999</t>
  </si>
  <si>
    <t>GUILD_RESET_1</t>
  </si>
  <si>
    <t>GUILD_RESET_2</t>
  </si>
  <si>
    <t>GUILD_RESET_3</t>
  </si>
  <si>
    <t>RED_NOT_ENOUGH</t>
  </si>
  <si>
    <t>TIPS_QIANNENG</t>
  </si>
  <si>
    <t>AWAKING_BUTTON_1</t>
  </si>
  <si>
    <t>AWAKING_BUTTON_2</t>
  </si>
  <si>
    <t>AWAKING_BUTTON_3</t>
  </si>
  <si>
    <t>AWAKINGTEAM_106</t>
  </si>
  <si>
    <t>SKILL_511061</t>
  </si>
  <si>
    <t>SKILLDES_511061</t>
  </si>
  <si>
    <t>SKILL_511062</t>
  </si>
  <si>
    <t>SKILLDES_511062</t>
  </si>
  <si>
    <t>SKILL_511063</t>
  </si>
  <si>
    <t>SKILLDES_521061</t>
  </si>
  <si>
    <t>SKILL_50540</t>
    <phoneticPr fontId="15" type="noConversion"/>
  </si>
  <si>
    <t>SKILLDES_50535</t>
    <phoneticPr fontId="15" type="noConversion"/>
  </si>
  <si>
    <t>SKILLDES_50534</t>
    <phoneticPr fontId="15" type="noConversion"/>
  </si>
  <si>
    <t>SKILLDES_50536</t>
    <phoneticPr fontId="15" type="noConversion"/>
  </si>
  <si>
    <t>SKILLDES_50537</t>
    <phoneticPr fontId="15" type="noConversion"/>
  </si>
  <si>
    <t>SKILLDES_50538</t>
    <phoneticPr fontId="15" type="noConversion"/>
  </si>
  <si>
    <t>TOOL_93301</t>
    <phoneticPr fontId="15" type="noConversion"/>
  </si>
  <si>
    <t>TOOL_93304</t>
    <phoneticPr fontId="15" type="noConversion"/>
  </si>
  <si>
    <t>TOOL_93203</t>
    <phoneticPr fontId="15" type="noConversion"/>
  </si>
  <si>
    <t>TOOL_93204</t>
    <phoneticPr fontId="15" type="noConversion"/>
  </si>
  <si>
    <t>TOOLDES_93301</t>
    <phoneticPr fontId="15" type="noConversion"/>
  </si>
  <si>
    <t>TOOLDES_93304</t>
    <phoneticPr fontId="15" type="noConversion"/>
  </si>
  <si>
    <t>TOOLDES_93203</t>
    <phoneticPr fontId="15" type="noConversion"/>
  </si>
  <si>
    <t>TOOLDES_93204</t>
    <phoneticPr fontId="15" type="noConversion"/>
  </si>
  <si>
    <t>TOOL_94301</t>
    <phoneticPr fontId="15" type="noConversion"/>
  </si>
  <si>
    <t>TOOL_94304</t>
    <phoneticPr fontId="15" type="noConversion"/>
  </si>
  <si>
    <t>TOOL_94203</t>
    <phoneticPr fontId="15" type="noConversion"/>
  </si>
  <si>
    <t>TOOL_94204</t>
    <phoneticPr fontId="15" type="noConversion"/>
  </si>
  <si>
    <t>TOOLDES_94301</t>
    <phoneticPr fontId="15" type="noConversion"/>
  </si>
  <si>
    <t>TOOLDES_94304</t>
    <phoneticPr fontId="15" type="noConversion"/>
  </si>
  <si>
    <t>TOOLDES_94203</t>
    <phoneticPr fontId="15" type="noConversion"/>
  </si>
  <si>
    <t>TOOLDES_94204</t>
    <phoneticPr fontId="15" type="noConversion"/>
  </si>
  <si>
    <t>JIANKANGXITONG_1</t>
    <phoneticPr fontId="15" type="noConversion"/>
  </si>
  <si>
    <r>
      <t>JIANKANGXITONG_2</t>
    </r>
    <r>
      <rPr>
        <sz val="11"/>
        <color theme="1"/>
        <rFont val="等线"/>
        <family val="2"/>
        <charset val="134"/>
        <scheme val="minor"/>
      </rPr>
      <t/>
    </r>
  </si>
  <si>
    <r>
      <t>JIANKANGXITONG_3</t>
    </r>
    <r>
      <rPr>
        <sz val="11"/>
        <color theme="1"/>
        <rFont val="等线"/>
        <family val="2"/>
        <charset val="134"/>
        <scheme val="minor"/>
      </rPr>
      <t/>
    </r>
  </si>
  <si>
    <r>
      <t>JIANKANGXITONG_4</t>
    </r>
    <r>
      <rPr>
        <sz val="11"/>
        <color theme="1"/>
        <rFont val="等线"/>
        <family val="2"/>
        <charset val="134"/>
        <scheme val="minor"/>
      </rPr>
      <t/>
    </r>
  </si>
  <si>
    <r>
      <t>JIANKANGXITONG_5</t>
    </r>
    <r>
      <rPr>
        <sz val="11"/>
        <color theme="1"/>
        <rFont val="等线"/>
        <family val="2"/>
        <charset val="134"/>
        <scheme val="minor"/>
      </rPr>
      <t/>
    </r>
  </si>
  <si>
    <r>
      <t>JIANKANGXITONG_6</t>
    </r>
    <r>
      <rPr>
        <sz val="11"/>
        <color theme="1"/>
        <rFont val="等线"/>
        <family val="2"/>
        <charset val="134"/>
        <scheme val="minor"/>
      </rPr>
      <t/>
    </r>
  </si>
  <si>
    <t>SKILLDES_50208</t>
    <phoneticPr fontId="11" type="noConversion"/>
  </si>
  <si>
    <t>语言表2</t>
    <phoneticPr fontId="11" type="noConversion"/>
  </si>
  <si>
    <t>觉醒状态</t>
    <phoneticPr fontId="11" type="noConversion"/>
  </si>
  <si>
    <t>觉醒任务</t>
    <phoneticPr fontId="11" type="noConversion"/>
  </si>
  <si>
    <t>KAKUSE_MESSION_1011</t>
    <phoneticPr fontId="15" type="noConversion"/>
  </si>
  <si>
    <t>KAKUSE_MESSION_1012</t>
    <phoneticPr fontId="15" type="noConversion"/>
  </si>
  <si>
    <t>KAKUSE_MESSION_1013</t>
    <phoneticPr fontId="15" type="noConversion"/>
  </si>
  <si>
    <t>KAKUSE_MESSION_1061</t>
    <phoneticPr fontId="15" type="noConversion"/>
  </si>
  <si>
    <t>KAKUSE_MESSION_1062</t>
    <phoneticPr fontId="15" type="noConversion"/>
  </si>
  <si>
    <t>KAKUSE_MESSION_1063</t>
    <phoneticPr fontId="15" type="noConversion"/>
  </si>
  <si>
    <t>KAKUSE_MESSION_1064</t>
    <phoneticPr fontId="15" type="noConversion"/>
  </si>
  <si>
    <t>KAKUSE_MESSION_3061</t>
    <phoneticPr fontId="15" type="noConversion"/>
  </si>
  <si>
    <t>KAKUSE_MESSION_3062</t>
    <phoneticPr fontId="15" type="noConversion"/>
  </si>
  <si>
    <t>KAKUSE_MESSION_3063</t>
    <phoneticPr fontId="15" type="noConversion"/>
  </si>
  <si>
    <t>KAKUSE_MESSION_3064</t>
    <phoneticPr fontId="15" type="noConversion"/>
  </si>
  <si>
    <t>KAKUSE_MESSION_9071</t>
    <phoneticPr fontId="15" type="noConversion"/>
  </si>
  <si>
    <t>KAKUSE_MESSION_9072</t>
    <phoneticPr fontId="15" type="noConversion"/>
  </si>
  <si>
    <t>KAKUSE_MESSION_9073</t>
    <phoneticPr fontId="15" type="noConversion"/>
  </si>
  <si>
    <t>KAKUSE_MESSION_9074</t>
  </si>
  <si>
    <t>KAKUSE_MESSION_3011</t>
  </si>
  <si>
    <t>KAKUSE_MESSION_3012</t>
  </si>
  <si>
    <t>KAKUSE_MESSION_3013</t>
  </si>
  <si>
    <t>KAKUSE_MESSION_3014</t>
  </si>
  <si>
    <t>KAKUSE_MESSION_3041</t>
  </si>
  <si>
    <t>KAKUSE_MESSION_3042</t>
  </si>
  <si>
    <t>KAKUSE_MESSION_3043</t>
  </si>
  <si>
    <t>KAKUSE_MESSION_3044</t>
  </si>
  <si>
    <t>KAKUSE_MESSION_2031</t>
  </si>
  <si>
    <t>KAKUSE_MESSION_2032</t>
  </si>
  <si>
    <t>KAKUSE_MESSION_2033</t>
  </si>
  <si>
    <t>KAKUSE_MESSION_2034</t>
  </si>
  <si>
    <t>KAKUSE_MESSION_2041</t>
  </si>
  <si>
    <t>KAKUSE_MESSION_2042</t>
  </si>
  <si>
    <t>KAKUSE_MESSION_2043</t>
  </si>
  <si>
    <t>KAKUSE_MESSION_2044</t>
  </si>
  <si>
    <t>KAKUSE_MESSION_4071</t>
  </si>
  <si>
    <t>KAKUSE_MESSION_4072</t>
  </si>
  <si>
    <t>KAKUSE_MESSION_4073</t>
  </si>
  <si>
    <t>KAKUSE_MESSION_4074</t>
  </si>
  <si>
    <t>KAKUSE_MESSION_4051</t>
  </si>
  <si>
    <t>KAKUSE_MESSION_4052</t>
  </si>
  <si>
    <t>KAKUSE_MESSION_4053</t>
  </si>
  <si>
    <t>KAKUSE_MESSION_4054</t>
  </si>
  <si>
    <t>KAKUSE_MESSION_5021</t>
  </si>
  <si>
    <t>KAKUSE_MESSION_5022</t>
  </si>
  <si>
    <t>KAKUSE_MESSION_5023</t>
  </si>
  <si>
    <t>KAKUSE_MESSION_5024</t>
  </si>
  <si>
    <t>KAKUSE_MESSION_5061</t>
  </si>
  <si>
    <t>KAKUSE_MESSION_5062</t>
  </si>
  <si>
    <t>KAKUSE_MESSION_5063</t>
  </si>
  <si>
    <t>KAKUSE_MESSION_5064</t>
  </si>
  <si>
    <t>TASKDONE_1012</t>
  </si>
  <si>
    <t>TASKDONE_1013</t>
  </si>
  <si>
    <t>TASKDONE_1014</t>
  </si>
  <si>
    <t>TASKDONE_1061</t>
  </si>
  <si>
    <t>TASKDONE_1062</t>
  </si>
  <si>
    <t>TASKDONE_1063</t>
  </si>
  <si>
    <t>TASKDONE_1064</t>
  </si>
  <si>
    <t>TASKDONE_3061</t>
  </si>
  <si>
    <t>TASKDONE_3062</t>
  </si>
  <si>
    <t>TASKDONE_3063</t>
  </si>
  <si>
    <t>TASKDONE_3064</t>
  </si>
  <si>
    <t>TASKDONE_9071</t>
  </si>
  <si>
    <t>TASKDONE_9072</t>
  </si>
  <si>
    <t>TASKDONE_9073</t>
  </si>
  <si>
    <t>TASKDONE_9074</t>
  </si>
  <si>
    <t>TASKDONE_3011</t>
  </si>
  <si>
    <t>TASKDONE_3012</t>
  </si>
  <si>
    <t>TASKDONE_3013</t>
  </si>
  <si>
    <t>TASKDONE_3014</t>
  </si>
  <si>
    <t>TASKDONE_3041</t>
  </si>
  <si>
    <t>TASKDONE_3042</t>
  </si>
  <si>
    <t>TASKDONE_3043</t>
  </si>
  <si>
    <t>TASKDONE_3044</t>
  </si>
  <si>
    <t>TASKDONE_2031</t>
  </si>
  <si>
    <t>TASKDONE_2032</t>
  </si>
  <si>
    <t>TASKDONE_2033</t>
  </si>
  <si>
    <t>TASKDONE_2034</t>
  </si>
  <si>
    <t>TASKDONE_2041</t>
  </si>
  <si>
    <t>TASKDONE_2042</t>
  </si>
  <si>
    <t>TASKDONE_2043</t>
  </si>
  <si>
    <t>TASKDONE_2044</t>
  </si>
  <si>
    <t>TASKDONE_4071</t>
  </si>
  <si>
    <t>TASKDONE_4072</t>
  </si>
  <si>
    <t>TASKDONE_4073</t>
  </si>
  <si>
    <t>TASKDONE_4074</t>
  </si>
  <si>
    <t>TASKDONE_4051</t>
  </si>
  <si>
    <t>TASKDONE_4052</t>
  </si>
  <si>
    <t>TASKDONE_4053</t>
  </si>
  <si>
    <t>TASKDONE_4054</t>
  </si>
  <si>
    <t>TASKDONE_5021</t>
  </si>
  <si>
    <t>TASKDONE_5022</t>
  </si>
  <si>
    <t>TASKDONE_5023</t>
  </si>
  <si>
    <t>TASKDONE_5024</t>
  </si>
  <si>
    <t>TASKDONE_5061</t>
  </si>
  <si>
    <t>TASKDONE_5062</t>
  </si>
  <si>
    <t>TASKDONE_5063</t>
  </si>
  <si>
    <t>TASKDONE_5064</t>
  </si>
  <si>
    <t>[color=3c2a1e,fontsize=18]帝国枪兵上阵且城堡阵营至少上阵[-][color=1ca216,fontsize=18]3[-][color=3c2a1e,fontsize=18]个，在矮人宝屋中单次击杀[-][color=1ca216,fontsize=18]1000[-][color=3c2a1e,fontsize=18]个矮人。(扫荡不计入任务）[-]</t>
  </si>
  <si>
    <t>[color=3c2a1e,fontsize=18]在联盟探索中，消灭[-][color=1ca216,fontsize=18]5[-][color=3c2a1e,fontsize=18]个野怪。[-]</t>
  </si>
  <si>
    <t>[color=3c2a1e,fontsize=18]在地下城14-2，14-4中收集[-][color=1ca216,fontsize=18]100[-][color=3c2a1e,fontsize=18]个皇家禁卫英魂。[-]</t>
  </si>
  <si>
    <t>[color=3c2a1e,fontsize=18]帝国枪兵上阵且城堡阵营至少上阵[-][color=1ca216,fontsize=18]3[-][color=3c2a1e,fontsize=18]个，在冠军对决中获得[-][color=1ca216,fontsize=18]3[-][color=3c2a1e,fontsize=18]次胜利。[-]</t>
  </si>
  <si>
    <t>[color=3c2a1e,fontsize=18]皇家骑士上阵且突击兵团至少上阵[-][color=1ca216,fontsize=18]5[-][color=3c2a1e,fontsize=18]个，通关[-][color=1ca216,fontsize=18]1[-][color=3c2a1e,fontsize=18]次大师级龙之国。(扫荡不计入任务）[-]</t>
  </si>
  <si>
    <t>[color=3c2a1e,fontsize=18]在联盟探索中，采集[-][color=1ca216,fontsize=18]5[-][color=3c2a1e,fontsize=18]份资源。[-]</t>
  </si>
  <si>
    <t>[color=3c2a1e,fontsize=18]在地下城16-2，16-4中收集[-][color=1ca216,fontsize=18]100[-][color=3c2a1e,fontsize=18]个冠军骑士英魂。[-]</t>
  </si>
  <si>
    <t>[color=3c2a1e,fontsize=18]在姆拉克的带领下，上阵皇家骑士于冠军对决中取得[-][color=1ca216,fontsize=18]3[-][color=3c2a1e,fontsize=18]次胜利。[-]</t>
  </si>
  <si>
    <t>[color=3c2a1e,fontsize=18]黑暗骑士上阵且墓园兵团至少上阵[-][color=1ca216,fontsize=18]5[-][color=3c2a1e,fontsize=18]个，通关[-][color=1ca216,fontsize=18]1[-][color=3c2a1e,fontsize=18]次冷酷级龙之国。(扫荡不计入任务）[-]</t>
  </si>
  <si>
    <t>[color=3c2a1e,fontsize=18]在地下城15-2，15-4中收集[-][color=1ca216,fontsize=18]100[-][color=3c2a1e,fontsize=18]个恐惧领主英魂。[-]</t>
  </si>
  <si>
    <t>[color=3c2a1e,fontsize=18]黑暗骑士上阵且墓园兵团至少上阵[-][color=1ca216,fontsize=18]3[-][color=3c2a1e,fontsize=18]个，在冠军对决中取得[-][color=1ca216,fontsize=18]3[-][color=3c2a1e,fontsize=18]次胜利。[-]</t>
  </si>
  <si>
    <t>[color=3c2a1e,fontsize=18]凤凰上阵且魔法兵团至少上阵[-][color=1ca216,fontsize=18]5[-][color=3c2a1e,fontsize=18]个，在阴森墓穴中单次击退[-][color=1ca216,fontsize=18]14[-][color=3c2a1e,fontsize=18]波僵尸。(扫荡不计入任务）[-]</t>
  </si>
  <si>
    <t>[color=3c2a1e,fontsize=18]在地下城15-2，15-4中收集[-][color=1ca216,fontsize=18]100[-][color=3c2a1e,fontsize=18]个烈焰主宰英魂。[-]</t>
  </si>
  <si>
    <t>[color=3c2a1e,fontsize=18]凤凰上阵且魔法兵团至少上阵[-][color=1ca216,fontsize=18]3[-][color=3c2a1e,fontsize=18]个，在战役中取得[-][color=1ca216,fontsize=18]12[-][color=3c2a1e,fontsize=18]次胜利。(扫荡不计入任务）[-]</t>
  </si>
  <si>
    <t>[color=3c2a1e,fontsize=18]骷髅战士上阵且墓园兵团至少上阵[-][color=1ca216,fontsize=18]3[-][color=3c2a1e,fontsize=18]个，在矮人宝屋中单次击杀[-][color=1ca216,fontsize=18]1000[-][color=3c2a1e,fontsize=18]个矮人。(扫荡不计入任务）[-]</t>
  </si>
  <si>
    <t>[color=3c2a1e,fontsize=18]在联盟探索中，收集[-][color=1ca216,fontsize=18]2[-][color=3c2a1e,fontsize=18]个装备。[-]</t>
  </si>
  <si>
    <t>[color=3c2a1e,fontsize=18]在地下城14-2，14-4中收集[-][color=1ca216,fontsize=18]100[-][color=3c2a1e,fontsize=18]个骷髅王英魂。[-]</t>
  </si>
  <si>
    <t>[color=3c2a1e,fontsize=18]在维德尼娜的带领下，上阵骷髅战士于冠军对决中取得[-][color=1ca216,fontsize=18]1[-][color=3c2a1e,fontsize=18]次胜利。[-]</t>
  </si>
  <si>
    <t>[color=3c2a1e,fontsize=18]吸血鬼上阵且墓园兵团至少上阵[-][color=1ca216,fontsize=18]3[-][color=3c2a1e,fontsize=18]个，通关[-][color=1ca216,fontsize=18]1[-][color=3c2a1e,fontsize=18]次大师级龙之国。(扫荡不计入任务）[-]</t>
  </si>
  <si>
    <t>[color=3c2a1e,fontsize=18]在联盟探索地下城中，占领[-][color=1ca216,fontsize=18]1[-][color=3c2a1e,fontsize=18]次城池。[-]</t>
  </si>
  <si>
    <t>[color=3c2a1e,fontsize=18]在地下城16-2，16-4中收集[-][color=1ca216,fontsize=18]100[-][color=3c2a1e,fontsize=18]个吸血伯爵英魂。[-]</t>
  </si>
  <si>
    <t>[color=3c2a1e,fontsize=18]吸血鬼上阵且突击兵团至少上阵[-][color=1ca216,fontsize=18]3[-][color=3c2a1e,fontsize=18]个，在战役中取得[-][color=1ca216,fontsize=18]12[-][color=3c2a1e,fontsize=18]次胜利。(扫荡不计入任务）[-]</t>
  </si>
  <si>
    <t>[color=3c2a1e,fontsize=18]木精灵上阵且壁垒兵团至少上阵[-][color=1ca216,fontsize=18]5[-][color=3c2a1e,fontsize=18]个，通关[-][color=1ca216,fontsize=18]1[-][color=3c2a1e,fontsize=18]次冷酷级龙之国。(扫荡不计入任务）[-]</t>
  </si>
  <si>
    <t>[color=3c2a1e,fontsize=18]在地下城15-2，15-4中收集[-][color=1ca216,fontsize=18]100[-][color=3c2a1e,fontsize=18]个森林游侠英魂。[-]</t>
  </si>
  <si>
    <t>[color=3c2a1e,fontsize=18]木精灵上阵且壁垒兵团至少上阵[-][color=1ca216,fontsize=18]3[-][color=3c2a1e,fontsize=18]个，在冠军对决中取得[-][color=1ca216,fontsize=18]1[-][color=3c2a1e,fontsize=18]次胜利。[-]</t>
  </si>
  <si>
    <t>[color=3c2a1e,fontsize=18]银翼飞马上阵且射手兵团至少上阵[-][color=1ca216,fontsize=18]5[-][color=3c2a1e,fontsize=18]个，在阴森墓穴中单次击退[-][color=1ca216,fontsize=18]14[-][color=3c2a1e,fontsize=18]波僵尸。(扫荡不计入任务）[-]</t>
  </si>
  <si>
    <t>[color=3c2a1e,fontsize=18]在地下城14-2，14-4中收集[-][color=1ca216,fontsize=18]100[-][color=3c2a1e,fontsize=18]个银翼卫士英魂。[-]</t>
  </si>
  <si>
    <t>[color=3c2a1e,fontsize=18]银翼飞马上阵且射手兵团至少上阵[-][color=1ca216,fontsize=18]3[-][color=3c2a1e,fontsize=18]个，在冠军对决中取得[-][color=1ca216,fontsize=18]1[-][color=3c2a1e,fontsize=18]次胜利。[-]</t>
  </si>
  <si>
    <t>[color=3c2a1e,fontsize=18]比蒙上阵且据点兵团至少上阵[-][color=1ca216,fontsize=18]5[-][color=3c2a1e,fontsize=18]个，通关[-][color=1ca216,fontsize=18]1[-][color=3c2a1e,fontsize=18]次冠军级或以上龙之国。(扫荡不计入任务）[-]</t>
  </si>
  <si>
    <t>[color=3c2a1e,fontsize=18]在联盟探索中，消灭[-][color=1ca216,fontsize=18]3[-][color=3c2a1e,fontsize=18]个野怪。[-]</t>
  </si>
  <si>
    <t>[color=3c2a1e,fontsize=18]在地下城17-2，17-4中收集[-][color=1ca216,fontsize=18]100[-][color=3c2a1e,fontsize=18]个上古巨兽英魂。[-]</t>
  </si>
  <si>
    <t>[color=3c2a1e,fontsize=18]上阵比蒙于冠军对决中取得[-][color=1ca216,fontsize=18]1[-][color=3c2a1e,fontsize=18]次胜利。[-]</t>
  </si>
  <si>
    <t>[color=3c2a1e,fontsize=18]雷鸟上阵且魔法兵团至少上阵[-][color=1ca216,fontsize=18]5[-][color=3c2a1e,fontsize=18]个，在阴森墓穴中单次击退[-][color=1ca216,fontsize=18]14[-][color=3c2a1e,fontsize=18]波僵尸。(扫荡不计入任务）[-]</t>
  </si>
  <si>
    <t>[color=3c2a1e,fontsize=18]在地下城15-2，15-4中收集[-][color=1ca216,fontsize=18]100[-][color=3c2a1e,fontsize=18]个雷霆之翼英魂。[-]</t>
  </si>
  <si>
    <t>[color=3c2a1e,fontsize=18]雷鸟上阵且魔法兵团至少上阵[-][color=1ca216,fontsize=18]3[-][color=3c2a1e,fontsize=18]个，在战役中取得[-][color=1ca216,fontsize=18]12[-][color=3c2a1e,fontsize=18]次胜利。(扫荡不计入任务）[-]</t>
  </si>
  <si>
    <t>[color=3c2a1e,fontsize=18]歌革上阵且地狱兵团至少上阵[-][color=1ca216,fontsize=18]5[-][color=3c2a1e,fontsize=18]个，通关[-][color=1ca216,fontsize=18]1[-][color=3c2a1e,fontsize=18]次冷酷级或以上龙之国。(扫荡不计入任务）[-]</t>
  </si>
  <si>
    <t>[color=3c2a1e,fontsize=18]在地下城15-2，15-4中收集[-][color=1ca216,fontsize=18]100[-][color=3c2a1e,fontsize=18]个烈焰妖姬英魂。[-]</t>
  </si>
  <si>
    <t>[color=3c2a1e,fontsize=18]歌革上阵且魔法兵团至少上阵[-][color=1ca216,fontsize=18]3[-][color=3c2a1e,fontsize=18]个，在冠军对决中取得[-][color=1ca216,fontsize=18]1[-][color=3c2a1e,fontsize=18]次胜利。[-]</t>
  </si>
  <si>
    <t>[color=3c2a1e,fontsize=18]烈火精灵上阵且魔法兵团至少上阵[-][color=1ca216,fontsize=18]5[-][color=3c2a1e,fontsize=18]个，在阴森墓穴中单次击退[-][color=1ca216,fontsize=18]14[-][color=3c2a1e,fontsize=18]波僵尸。(扫荡不计入任务）[-]</t>
  </si>
  <si>
    <t>[color=3c2a1e,fontsize=18]在地下城14-2，14-4中收集[-][color=1ca216,fontsize=18]100[-][color=3c2a1e,fontsize=18]个烈火暴徒英魂。[-]</t>
  </si>
  <si>
    <t>[color=3c2a1e,fontsize=18]在瑞斯卡的带领下，上阵烈火精灵在战役中取得[-][color=1ca216,fontsize=18]12[-][color=3c2a1e,fontsize=18]次胜利。(扫荡不计入任务）[-]</t>
  </si>
  <si>
    <t>击杀1000个矮人</t>
  </si>
  <si>
    <t>击杀5个野怪</t>
  </si>
  <si>
    <t>收集100个英魂</t>
  </si>
  <si>
    <t>冠军对决获胜3次</t>
  </si>
  <si>
    <t>通关大师级龙之国</t>
  </si>
  <si>
    <t>采集5份资源</t>
  </si>
  <si>
    <t>通关冷酷级龙之国</t>
  </si>
  <si>
    <t>击退僵尸14波</t>
  </si>
  <si>
    <t>战役获胜12次</t>
  </si>
  <si>
    <t>收集2个装备</t>
  </si>
  <si>
    <t>冠军对决获胜1次</t>
  </si>
  <si>
    <t>占领1次城池</t>
  </si>
  <si>
    <t>抵挡僵尸14波</t>
  </si>
  <si>
    <t>通关冠军级或以上龙之国</t>
  </si>
  <si>
    <t>消灭3个野怪</t>
  </si>
  <si>
    <t>通关冷酷级或以上龙之国</t>
  </si>
  <si>
    <t>KAKUSE_MESSION_1014</t>
    <phoneticPr fontId="15" type="noConversion"/>
  </si>
  <si>
    <t>觉醒任务2</t>
  </si>
  <si>
    <t>觉醒任务3</t>
  </si>
  <si>
    <t>觉醒任务4</t>
  </si>
  <si>
    <t>TASKDONE_1011</t>
    <phoneticPr fontId="11" type="noConversion"/>
  </si>
  <si>
    <t>觉醒任务1</t>
    <phoneticPr fontId="11" type="noConversion"/>
  </si>
  <si>
    <t>技能1</t>
    <phoneticPr fontId="11" type="noConversion"/>
  </si>
  <si>
    <t>技能2</t>
  </si>
  <si>
    <t>技能3</t>
  </si>
  <si>
    <t>技能4</t>
  </si>
  <si>
    <t>天赋说明</t>
    <phoneticPr fontId="11" type="noConversion"/>
  </si>
  <si>
    <t>TOOL_500520</t>
  </si>
  <si>
    <t>神秘领域</t>
  </si>
  <si>
    <t>TOOL_94305</t>
  </si>
  <si>
    <t>魔法水晶</t>
  </si>
  <si>
    <t>TOOL_39989</t>
  </si>
  <si>
    <t>分解得到碎片数量</t>
    <phoneticPr fontId="15" type="noConversion"/>
  </si>
  <si>
    <t>name</t>
    <phoneticPr fontId="11" type="noConversion"/>
  </si>
  <si>
    <t>发奖数组</t>
    <phoneticPr fontId="11" type="noConversion"/>
  </si>
  <si>
    <t>产出方式</t>
    <phoneticPr fontId="11" type="noConversion"/>
  </si>
  <si>
    <t>品质</t>
    <phoneticPr fontId="11" type="noConversion"/>
  </si>
  <si>
    <t>[初始系数,每级系数]</t>
    <phoneticPr fontId="15" type="noConversion"/>
  </si>
  <si>
    <t>初始属性</t>
    <phoneticPr fontId="11" type="noConversion"/>
  </si>
  <si>
    <t>宝物属性</t>
  </si>
  <si>
    <t>宝物属性</t>
    <phoneticPr fontId="11" type="noConversion"/>
  </si>
  <si>
    <t>初始属性</t>
  </si>
  <si>
    <t>初始属性</t>
    <phoneticPr fontId="11" type="noConversion"/>
  </si>
  <si>
    <t>成长属性</t>
  </si>
  <si>
    <t>成长属性</t>
    <phoneticPr fontId="11" type="noConversion"/>
  </si>
  <si>
    <t>最终属性</t>
  </si>
  <si>
    <t>最终属性</t>
    <phoneticPr fontId="11" type="noConversion"/>
  </si>
  <si>
    <t>兵团攻击</t>
  </si>
  <si>
    <t>兵团攻击</t>
    <phoneticPr fontId="11" type="noConversion"/>
  </si>
  <si>
    <t>兵团生命</t>
  </si>
  <si>
    <t>兵团生命</t>
    <phoneticPr fontId="11" type="noConversion"/>
  </si>
  <si>
    <t>法术伤害</t>
  </si>
  <si>
    <t>法术伤害</t>
    <phoneticPr fontId="11" type="noConversion"/>
  </si>
  <si>
    <t>英雄攻击</t>
  </si>
  <si>
    <t>英雄攻击</t>
    <phoneticPr fontId="11" type="noConversion"/>
  </si>
  <si>
    <t>英雄防御</t>
  </si>
  <si>
    <t>英雄防御</t>
    <phoneticPr fontId="11" type="noConversion"/>
  </si>
  <si>
    <t>英雄智力</t>
  </si>
  <si>
    <t>英雄智力</t>
    <phoneticPr fontId="11" type="noConversion"/>
  </si>
  <si>
    <t>英雄知识</t>
  </si>
  <si>
    <t>英雄知识</t>
    <phoneticPr fontId="11" type="noConversion"/>
  </si>
  <si>
    <t>属性名称</t>
  </si>
  <si>
    <t>属性名称</t>
    <phoneticPr fontId="11" type="noConversion"/>
  </si>
  <si>
    <t>属性类型</t>
  </si>
  <si>
    <t>属性类型</t>
    <phoneticPr fontId="11" type="noConversion"/>
  </si>
  <si>
    <t>宝物属性计算</t>
  </si>
  <si>
    <t>宝物属性计算</t>
    <phoneticPr fontId="11" type="noConversion"/>
  </si>
  <si>
    <t>赤龙剑</t>
  </si>
  <si>
    <t>龙牙冠</t>
  </si>
  <si>
    <t>进阶属性解锁等阶</t>
  </si>
  <si>
    <t>进阶属性解锁等阶</t>
    <phoneticPr fontId="11" type="noConversion"/>
  </si>
  <si>
    <t>解锁层级</t>
  </si>
  <si>
    <t>解锁层级</t>
    <phoneticPr fontId="11" type="noConversion"/>
  </si>
  <si>
    <t>加成对象</t>
  </si>
  <si>
    <t>加成对象</t>
    <phoneticPr fontId="11" type="noConversion"/>
  </si>
  <si>
    <t>攻击合计</t>
  </si>
  <si>
    <t>攻击合计</t>
    <phoneticPr fontId="11" type="noConversion"/>
  </si>
  <si>
    <t>生命合计</t>
  </si>
  <si>
    <t>生命合计</t>
    <phoneticPr fontId="11" type="noConversion"/>
  </si>
  <si>
    <t>攻击/生命</t>
  </si>
  <si>
    <t>攻击/生命</t>
    <phoneticPr fontId="11" type="noConversion"/>
  </si>
  <si>
    <t>生命/攻击</t>
  </si>
  <si>
    <t>生命/攻击</t>
    <phoneticPr fontId="11" type="noConversion"/>
  </si>
  <si>
    <t>当前等阶</t>
  </si>
  <si>
    <t>当前等阶</t>
    <phoneticPr fontId="11" type="noConversion"/>
  </si>
  <si>
    <t>当前星级属性</t>
  </si>
  <si>
    <t>当前星级属性</t>
    <phoneticPr fontId="11" type="noConversion"/>
  </si>
  <si>
    <t>发奖数组</t>
  </si>
  <si>
    <t>产出方式</t>
  </si>
  <si>
    <t>品质</t>
  </si>
  <si>
    <t>[初始系数,每级系数]</t>
  </si>
  <si>
    <t>分解得到碎片数量</t>
  </si>
  <si>
    <t>狂魔盾</t>
  </si>
  <si>
    <t>神兽之鬃</t>
  </si>
  <si>
    <t>宝物1</t>
    <phoneticPr fontId="11" type="noConversion"/>
  </si>
  <si>
    <t>宝物2</t>
    <phoneticPr fontId="11" type="noConversion"/>
  </si>
  <si>
    <t>宝物3</t>
    <phoneticPr fontId="11" type="noConversion"/>
  </si>
  <si>
    <t>宝物4</t>
    <phoneticPr fontId="11" type="noConversion"/>
  </si>
  <si>
    <t>宝物5</t>
    <phoneticPr fontId="11" type="noConversion"/>
  </si>
  <si>
    <t>宝物6</t>
    <phoneticPr fontId="11" type="noConversion"/>
  </si>
  <si>
    <t>牛头人战斧</t>
  </si>
  <si>
    <t>名称</t>
    <phoneticPr fontId="11" type="noConversion"/>
  </si>
  <si>
    <t>说明</t>
    <phoneticPr fontId="11" type="noConversion"/>
  </si>
  <si>
    <t>黑魔剑</t>
  </si>
  <si>
    <t>亡灵盾</t>
  </si>
  <si>
    <t>骷髅冠</t>
  </si>
  <si>
    <t>骨质胸甲</t>
  </si>
  <si>
    <t>恶魔之棒</t>
  </si>
  <si>
    <t>智慧之冠</t>
  </si>
  <si>
    <t>树精灵之弓</t>
  </si>
  <si>
    <t>天羽箭</t>
  </si>
  <si>
    <t>亡灵护身符</t>
  </si>
  <si>
    <t>吸血鬼斗篷</t>
  </si>
  <si>
    <t>死神靴</t>
  </si>
  <si>
    <t>神目鸟</t>
  </si>
  <si>
    <t>火眼人</t>
  </si>
  <si>
    <t>真理徽章</t>
  </si>
  <si>
    <t>鹰眼戒指</t>
  </si>
  <si>
    <t>龙盾</t>
  </si>
  <si>
    <t>龙骨护胫</t>
  </si>
  <si>
    <t>龙甲</t>
  </si>
  <si>
    <t>龙牙项链</t>
  </si>
  <si>
    <t>凋零法杖</t>
  </si>
  <si>
    <t>食人魔杖</t>
  </si>
  <si>
    <t>冰晶护盾</t>
  </si>
  <si>
    <t>冥界手杖</t>
  </si>
  <si>
    <t>先知剑</t>
  </si>
  <si>
    <t>狮王盾</t>
  </si>
  <si>
    <t>神谕之冠</t>
  </si>
  <si>
    <t>神奇战甲</t>
  </si>
  <si>
    <t>圣靴</t>
  </si>
  <si>
    <t>天使项链</t>
  </si>
  <si>
    <t>神圣血瓶</t>
  </si>
  <si>
    <t>幸运铁蹄</t>
  </si>
  <si>
    <t>魔力源泉</t>
  </si>
  <si>
    <t>法师之戒</t>
  </si>
  <si>
    <t>抗魔符文</t>
  </si>
  <si>
    <t>诅咒铠甲</t>
  </si>
  <si>
    <t>凶残之力</t>
  </si>
  <si>
    <t>幻影神弓</t>
  </si>
  <si>
    <t>鬼王斗篷</t>
  </si>
  <si>
    <t>泰坦神箭</t>
  </si>
  <si>
    <t>龙王神力</t>
  </si>
  <si>
    <t>天使联盟</t>
  </si>
  <si>
    <t>能够提供活力的戒指，神圣血瓶的组件之一</t>
  </si>
  <si>
    <t>具有庞大生命力的戒指，神圣血瓶的组件之一</t>
  </si>
  <si>
    <t>带上它会感觉活力无穷，神圣血瓶的组件之一</t>
  </si>
  <si>
    <t>生机永固的四叶草，幸运铁蹄的组件之一</t>
  </si>
  <si>
    <t>充盈着魔法的占卜卡牌，幸运铁蹄的组件之一</t>
  </si>
  <si>
    <t>闪闪发光的小鸟雕像，幸运铁蹄的组件之一</t>
  </si>
  <si>
    <t>一个可以增强法力的护符，魔力源泉的组件之一</t>
  </si>
  <si>
    <t>蕴含着魔法力量的护符，魔力源泉的组件之一</t>
  </si>
  <si>
    <t>储存了大量的魔力的水晶球，魔力源泉的组件之一</t>
  </si>
  <si>
    <t>带上它会使魔法的威力更加强大，法师之戒的组件之一</t>
  </si>
  <si>
    <t>蕴含着强大魔力的神秘戒指，法师之戒的组件之一</t>
  </si>
  <si>
    <t>具有魔法力量的披风，法师之戒的组件之一</t>
  </si>
  <si>
    <t>刻印着太极符号的项链，抗魔符文的组件之一</t>
  </si>
  <si>
    <t>刻印着太极符号的披风，抗魔符文的组件之一</t>
  </si>
  <si>
    <t>刻印着太极符号的靴子，抗魔符文的组件之一</t>
  </si>
  <si>
    <t>寄宿着黑暗力量的长剑，诅咒铠甲的组件之一</t>
  </si>
  <si>
    <t>亡灵骨骸拼凑的盾牌，诅咒铠甲的组件之一</t>
  </si>
  <si>
    <t>死亡世界稀有的头盔，诅咒铠甲的组件之一</t>
  </si>
  <si>
    <t>坚硬的骨骼制成的胸甲，诅咒铠甲的组件之一</t>
  </si>
  <si>
    <t>在路边酒馆从食人魔首领那夺来的巨棒，野蛮之斧的组件之一</t>
  </si>
  <si>
    <t>击败食人魔副官夺得的战利品，野蛮之斧的组件之一</t>
  </si>
  <si>
    <t>解救疯狂巫师作为礼物相赠的皇冠，野蛮之斧的组件之一</t>
  </si>
  <si>
    <t>游泳的独眼巨人丢失的外衣，野蛮之斧的组件之一</t>
  </si>
  <si>
    <t>精灵们采集树木精华制成的长弓，幻影神弓的组件之一</t>
  </si>
  <si>
    <t>精灵们拾取羽毛做成的魔法箭，幻影神弓的组件之一</t>
  </si>
  <si>
    <t>神兽赠与精灵族的鬃毛，幻影神弓的组件之一</t>
  </si>
  <si>
    <t>亡灵巫妖用来保护自身的护符，鬼王斗篷的组件之一</t>
  </si>
  <si>
    <t>吸血鬼珍贵的斗篷，鬼王斗篷的组件之一</t>
  </si>
  <si>
    <t>穿上它能够行走如风，鬼王斗篷的组件之一</t>
  </si>
  <si>
    <t>一个女巫附着魔力的鹰眼雕像，活体鹰眼的组件之一</t>
  </si>
  <si>
    <t>一个眼部始终冒着火焰的冒险者雕像，活体鹰眼的组件之一</t>
  </si>
  <si>
    <t>一个镶刻眼球的女巫护符，活体鹰眼的组件之一</t>
  </si>
  <si>
    <t>一个镶刻眼球的神秘戒指，活体鹰眼的组件之一</t>
  </si>
  <si>
    <t>古老的泰坦使用的宝剑，泰坦神箭的组件之一</t>
  </si>
  <si>
    <t>受神力加持的盾牌，泰坦神箭的组件之一</t>
  </si>
  <si>
    <t>雷神使用的头盔，泰坦神箭的组件之一</t>
  </si>
  <si>
    <t>天外陨石打造的盔甲，泰坦神箭的组件之一</t>
  </si>
  <si>
    <t>经龙王魔法加持过的盾牌，龙王神力的组件之一</t>
  </si>
  <si>
    <t>以老死的龙王胫骨打造的腿甲，龙王神力的组件之一</t>
  </si>
  <si>
    <t>火焰巨龙结晶炼化的长剑，龙王神力的组件之一</t>
  </si>
  <si>
    <t>龙牙熔炼而成的头盔，龙王神力的组件之一</t>
  </si>
  <si>
    <t>受神龙祝福的胸甲，龙王神力的组件之一</t>
  </si>
  <si>
    <t>有巨龙尖牙粘接的龙牙，龙王神力的组件之一</t>
  </si>
  <si>
    <t>牛头人世代传承的战斧，寒冰之剑的组件之一</t>
  </si>
  <si>
    <t>大巫妖使用过的法杖，寒冰之剑的组件之一</t>
  </si>
  <si>
    <t>食人魔部族供奉的法杖，寒冰之剑的组件之一</t>
  </si>
  <si>
    <t>在布拉卡达高原上封存的圣盾，寒冰之剑的组件之一</t>
  </si>
  <si>
    <t>在迪雅封存的至高权杖，寒冰之剑的组件之一</t>
  </si>
  <si>
    <t>城堡勇者的佩剑，末日之刃的组件之一</t>
  </si>
  <si>
    <t>木精灵们常用的硬弓，末日之刃的组件之一</t>
  </si>
  <si>
    <t>在寒冰神盾旁守护的法器，末日之刃的组件之一</t>
  </si>
  <si>
    <t>矮人王在恩洛斯之战后留下的遗迹，末日之刃的组件之一</t>
  </si>
  <si>
    <t>深藏在巨人山脊的战锤，末日之刃的组件之一</t>
  </si>
  <si>
    <t>英雄格鲁在成年之前随身佩戴的神器，末日之刃的组件之一</t>
  </si>
  <si>
    <t>神赐予人类的宝剑，天使联盟的组件之一</t>
  </si>
  <si>
    <t>狮鹫军团辉煌战绩的象征，天使联盟的组件之一</t>
  </si>
  <si>
    <t>受神祝福的冠冕，天使联盟的组件之一</t>
  </si>
  <si>
    <t>这件战甲见证了帝国的繁荣，天使联盟的组件之一</t>
  </si>
  <si>
    <t>为庆祝埃拉西亚的统一铸造的神器，天使联盟的组件之一</t>
  </si>
  <si>
    <t>天使亲自降临赠与的项链，天使联盟的组件之一</t>
  </si>
  <si>
    <t>远古天堂铸造厂锻造技艺的结晶，高级组合宝物进阶必备的材料</t>
  </si>
  <si>
    <t>汇集了庞大的生命力组成的神器，能够提升军队生命力</t>
  </si>
  <si>
    <t>汇集了生物的幸运组成的神器，能够提升军队攻击力</t>
  </si>
  <si>
    <t>为了对抗恶魔打造的强力魔法道具，能够提升回魔速度</t>
  </si>
  <si>
    <t>数件魔法道具组合而成的魔法之戒，可以提高法术伤害</t>
  </si>
  <si>
    <t>数件抗魔道具组合而成的抗魔符文，可以抵挡法术的伤害</t>
  </si>
  <si>
    <t>由数件亡灵法器组合而成，佩戴即可削弱敌人各项属性</t>
  </si>
  <si>
    <t>有不同种族神器组合而成的武器，可大幅增加近战能力</t>
  </si>
  <si>
    <t>精灵们结合数件宝物组成的神器，能够提升远程攻击</t>
  </si>
  <si>
    <t>伟大的亡灵君主为了遮盖自己的样貌打造的神器，可召唤出骷髅军队</t>
  </si>
  <si>
    <t>传说中泰坦的神器，由数件泰坦宝物组合而成，可对敌人释放闪电</t>
  </si>
  <si>
    <t>龙王以自身庞大的力量汇聚了多种宝物打造的神器，可降低魔法伤害</t>
  </si>
  <si>
    <t>天使以自身神力结合数件宝物打造的神器，可全方面加强友军战斗力</t>
  </si>
  <si>
    <t>深海三叉戟</t>
  </si>
  <si>
    <t>说明04_语言配置表_5291行#宝物描述</t>
    <phoneticPr fontId="11" type="noConversion"/>
  </si>
  <si>
    <t>ID</t>
    <phoneticPr fontId="11" type="noConversion"/>
  </si>
  <si>
    <t>核心宝物</t>
    <phoneticPr fontId="11" type="noConversion"/>
  </si>
  <si>
    <t>[1,2,5,8,11,14,17,20]</t>
  </si>
  <si>
    <t>魔力</t>
  </si>
  <si>
    <t>#云中城专用阶杰德特加强版专长</t>
  </si>
  <si>
    <t>[[2,6,3]]</t>
  </si>
  <si>
    <t>[[34,50,0]]</t>
  </si>
  <si>
    <t>[[2,5,0]]</t>
  </si>
  <si>
    <t>[[2,8,0]]</t>
  </si>
  <si>
    <t>[[55,12,0]]</t>
  </si>
  <si>
    <t>[[5,6,3]]</t>
  </si>
  <si>
    <t>[[5,10,0]]</t>
  </si>
  <si>
    <t>[[5,12,0]]</t>
  </si>
  <si>
    <t>[[5,6,0]]</t>
  </si>
  <si>
    <t>[[5,4,0]]</t>
  </si>
  <si>
    <t>[[2,6,0]]</t>
  </si>
  <si>
    <t>宝物阶级</t>
    <phoneticPr fontId="11" type="noConversion"/>
  </si>
  <si>
    <t>解锁阶段</t>
    <phoneticPr fontId="11" type="noConversion"/>
  </si>
  <si>
    <t>专精</t>
    <phoneticPr fontId="11" type="noConversion"/>
  </si>
  <si>
    <t>专精描述_04语言配置表_364/448</t>
    <phoneticPr fontId="11" type="noConversion"/>
  </si>
  <si>
    <t>HEROMASTERY_62001</t>
  </si>
  <si>
    <t>HEROMASTERY_62002</t>
  </si>
  <si>
    <t>HEROMASTERY_62003</t>
  </si>
  <si>
    <t>HEROMASTERY_62011</t>
  </si>
  <si>
    <t>HEROMASTERY_62012</t>
  </si>
  <si>
    <t>HEROMASTERY_62013</t>
  </si>
  <si>
    <t>HEROMASTERY_62021</t>
  </si>
  <si>
    <t>HEROMASTERY_62022</t>
  </si>
  <si>
    <t>HEROMASTERY_62023</t>
  </si>
  <si>
    <t>HEROMASTERY_62031</t>
  </si>
  <si>
    <t>HEROMASTERY_62032</t>
  </si>
  <si>
    <t>HEROMASTERY_62033</t>
  </si>
  <si>
    <t>HEROMASTERY_62041</t>
  </si>
  <si>
    <t>HEROMASTERY_62042</t>
  </si>
  <si>
    <t>HEROMASTERY_62043</t>
  </si>
  <si>
    <t>HEROMASTERY_62051</t>
  </si>
  <si>
    <t>HEROMASTERY_62052</t>
  </si>
  <si>
    <t>HEROMASTERY_62053</t>
  </si>
  <si>
    <t>HEROMASTERY_62061</t>
  </si>
  <si>
    <t>HEROMASTERY_62062</t>
  </si>
  <si>
    <t>HEROMASTERY_62063</t>
  </si>
  <si>
    <t>HEROMASTERY_62071</t>
  </si>
  <si>
    <t>HEROMASTERY_62072</t>
  </si>
  <si>
    <t>HEROMASTERY_62073</t>
  </si>
  <si>
    <t>HEROMASTERY_62081</t>
  </si>
  <si>
    <t>HEROMASTERY_62082</t>
  </si>
  <si>
    <t>HEROMASTERY_62083</t>
  </si>
  <si>
    <t>HEROMASTERY_62091</t>
  </si>
  <si>
    <t>HEROMASTERY_62092</t>
  </si>
  <si>
    <t>HEROMASTERY_62093</t>
  </si>
  <si>
    <t>HEROMASTERY_62101</t>
  </si>
  <si>
    <t>HEROMASTERY_62102</t>
  </si>
  <si>
    <t>HEROMASTERY_62103</t>
  </si>
  <si>
    <t>HEROMASTERY_62111</t>
  </si>
  <si>
    <t>HEROMASTERY_62112</t>
  </si>
  <si>
    <t>HEROMASTERY_62113</t>
  </si>
  <si>
    <t>HEROMASTERY_62121</t>
  </si>
  <si>
    <t>HEROMASTERY_62122</t>
  </si>
  <si>
    <t>HEROMASTERY_62123</t>
  </si>
  <si>
    <t>HEROMASTERY_62131</t>
  </si>
  <si>
    <t>HEROMASTERY_62132</t>
  </si>
  <si>
    <t>HEROMASTERY_62133</t>
  </si>
  <si>
    <t>HEROMASTERY_62141</t>
  </si>
  <si>
    <t>HEROMASTERY_62142</t>
  </si>
  <si>
    <t>HEROMASTERY_62143</t>
  </si>
  <si>
    <t>HEROMASTERY_62151</t>
  </si>
  <si>
    <t>HEROMASTERY_62152</t>
  </si>
  <si>
    <t>HEROMASTERY_62153</t>
  </si>
  <si>
    <t>HEROMASTERY_62161</t>
  </si>
  <si>
    <t>HEROMASTERY_62162</t>
  </si>
  <si>
    <t>HEROMASTERY_62163</t>
  </si>
  <si>
    <t>HEROMASTERY_62171</t>
  </si>
  <si>
    <t>HEROMASTERY_62172</t>
  </si>
  <si>
    <t>HEROMASTERY_62173</t>
  </si>
  <si>
    <t>HEROMASTERY_62181</t>
  </si>
  <si>
    <t>HEROMASTERY_62182</t>
  </si>
  <si>
    <t>HEROMASTERY_62183</t>
  </si>
  <si>
    <t>HEROMASTERY_62191</t>
  </si>
  <si>
    <t>HEROMASTERY_62192</t>
  </si>
  <si>
    <t>HEROMASTERY_62193</t>
  </si>
  <si>
    <t>HEROMASTERY_62201</t>
  </si>
  <si>
    <t>HEROMASTERY_62202</t>
  </si>
  <si>
    <t>HEROMASTERY_62203</t>
  </si>
  <si>
    <t>HEROMASTERY_62211</t>
  </si>
  <si>
    <t>HEROMASTERY_62212</t>
  </si>
  <si>
    <t>HEROMASTERY_62213</t>
  </si>
  <si>
    <t>HEROMASTERY_62221</t>
  </si>
  <si>
    <t>HEROMASTERY_62222</t>
  </si>
  <si>
    <t>HEROMASTERY_62223</t>
  </si>
  <si>
    <t>HEROMASTERY_62231</t>
  </si>
  <si>
    <t>HEROMASTERY_62232</t>
  </si>
  <si>
    <t>HEROMASTERY_62233</t>
  </si>
  <si>
    <t>HEROMASTERY_49001</t>
  </si>
  <si>
    <t>HEROMASTERY_49002</t>
  </si>
  <si>
    <t>HEROMASTERY_49003</t>
  </si>
  <si>
    <t>HEROMASTERY_49004</t>
  </si>
  <si>
    <t>HEROMASTERY_49010</t>
  </si>
  <si>
    <t>HEROMASTERY_49011</t>
  </si>
  <si>
    <t>HEROMASTERY_49012</t>
  </si>
  <si>
    <t>HEROMASTERY_49013</t>
  </si>
  <si>
    <t>HEROMASTERYDES_62001</t>
  </si>
  <si>
    <t>HEROMASTERYDES_62002</t>
  </si>
  <si>
    <t>HEROMASTERYDES_62003</t>
  </si>
  <si>
    <t>HEROMASTERYDES_62011</t>
  </si>
  <si>
    <t>HEROMASTERYDES_62012</t>
  </si>
  <si>
    <t>HEROMASTERYDES_62013</t>
  </si>
  <si>
    <t>HEROMASTERYDES_62021</t>
  </si>
  <si>
    <t>HEROMASTERYDES_62022</t>
  </si>
  <si>
    <t>HEROMASTERYDES_62023</t>
  </si>
  <si>
    <t>HEROMASTERYDES_62031</t>
  </si>
  <si>
    <t>HEROMASTERYDES_62032</t>
  </si>
  <si>
    <t>HEROMASTERYDES_62033</t>
  </si>
  <si>
    <t>HEROMASTERYDES_62041</t>
  </si>
  <si>
    <t>HEROMASTERYDES_62042</t>
  </si>
  <si>
    <t>HEROMASTERYDES_62043</t>
  </si>
  <si>
    <t>HEROMASTERYDES_62051</t>
  </si>
  <si>
    <t>HEROMASTERYDES_62052</t>
  </si>
  <si>
    <t>HEROMASTERYDES_62053</t>
  </si>
  <si>
    <t>HEROMASTERYDES_62061</t>
  </si>
  <si>
    <t>HEROMASTERYDES_62062</t>
  </si>
  <si>
    <t>HEROMASTERYDES_62063</t>
  </si>
  <si>
    <t>HEROMASTERYDES_62071</t>
  </si>
  <si>
    <t>HEROMASTERYDES_62072</t>
  </si>
  <si>
    <t>HEROMASTERYDES_62073</t>
  </si>
  <si>
    <t>HEROMASTERYDES_62081</t>
  </si>
  <si>
    <t>HEROMASTERYDES_62082</t>
  </si>
  <si>
    <t>HEROMASTERYDES_62083</t>
  </si>
  <si>
    <t>HEROMASTERYDES_62091</t>
  </si>
  <si>
    <t>HEROMASTERYDES_62092</t>
  </si>
  <si>
    <t>HEROMASTERYDES_62093</t>
  </si>
  <si>
    <t>HEROMASTERYDES_62101</t>
  </si>
  <si>
    <t>HEROMASTERYDES_62102</t>
  </si>
  <si>
    <t>HEROMASTERYDES_62103</t>
  </si>
  <si>
    <t>HEROMASTERYDES_62111</t>
  </si>
  <si>
    <t>HEROMASTERYDES_62112</t>
  </si>
  <si>
    <t>HEROMASTERYDES_62113</t>
  </si>
  <si>
    <t>HEROMASTERYDES_62121</t>
  </si>
  <si>
    <t>HEROMASTERYDES_62122</t>
  </si>
  <si>
    <t>HEROMASTERYDES_62123</t>
  </si>
  <si>
    <t>HEROMASTERYDES_62131</t>
  </si>
  <si>
    <t>HEROMASTERYDES_62132</t>
  </si>
  <si>
    <t>HEROMASTERYDES_62133</t>
  </si>
  <si>
    <t>HEROMASTERYDES_62141</t>
  </si>
  <si>
    <t>HEROMASTERYDES_62142</t>
  </si>
  <si>
    <t>HEROMASTERYDES_62143</t>
  </si>
  <si>
    <t>HEROMASTERYDES_62151</t>
  </si>
  <si>
    <t>HEROMASTERYDES_62152</t>
  </si>
  <si>
    <t>HEROMASTERYDES_62153</t>
  </si>
  <si>
    <t>HEROMASTERYDES_62161</t>
  </si>
  <si>
    <t>HEROMASTERYDES_62162</t>
  </si>
  <si>
    <t>HEROMASTERYDES_62163</t>
  </si>
  <si>
    <t>HEROMASTERYDES_62171</t>
  </si>
  <si>
    <t>HEROMASTERYDES_62172</t>
  </si>
  <si>
    <t>HEROMASTERYDES_62173</t>
  </si>
  <si>
    <t>HEROMASTERYDES_62181</t>
  </si>
  <si>
    <t>HEROMASTERYDES_62182</t>
  </si>
  <si>
    <t>HEROMASTERYDES_62183</t>
  </si>
  <si>
    <t>HEROMASTERYDES_62191</t>
  </si>
  <si>
    <t>HEROMASTERYDES_62192</t>
  </si>
  <si>
    <t>HEROMASTERYDES_62193</t>
  </si>
  <si>
    <t>HEROMASTERYDES_62201</t>
  </si>
  <si>
    <t>HEROMASTERYDES_62202</t>
  </si>
  <si>
    <t>HEROMASTERYDES_62203</t>
  </si>
  <si>
    <t>HEROMASTERYDES_62211</t>
  </si>
  <si>
    <t>HEROMASTERYDES_62212</t>
  </si>
  <si>
    <t>HEROMASTERYDES_62213</t>
  </si>
  <si>
    <t>HEROMASTERYDES_62221</t>
  </si>
  <si>
    <t>HEROMASTERYDES_62222</t>
  </si>
  <si>
    <t>HEROMASTERYDES_62223</t>
  </si>
  <si>
    <t>HEROMASTERYDES_62231</t>
  </si>
  <si>
    <t>HEROMASTERYDES_62232</t>
  </si>
  <si>
    <t>HEROMASTERYDES_62233</t>
  </si>
  <si>
    <t>HEROMASTERYDES_62241</t>
  </si>
  <si>
    <t>HEROMASTERYDES_62242</t>
  </si>
  <si>
    <t>HEROMASTERYDES_62243</t>
  </si>
  <si>
    <t>HEROMASTERYDES_62251</t>
  </si>
  <si>
    <t>HEROMASTERYDES_62252</t>
  </si>
  <si>
    <t>HEROMASTERYDES_62253</t>
  </si>
  <si>
    <t>HEROMASTERYDES_62261</t>
  </si>
  <si>
    <t>HEROMASTERYDES_62262</t>
  </si>
  <si>
    <t>HEROMASTERYDES_62263</t>
  </si>
  <si>
    <t>HEROMASTERYDES_62271</t>
  </si>
  <si>
    <t>HEROMASTERYDES_62272</t>
  </si>
  <si>
    <t>HEROMASTERYDES_62273</t>
  </si>
  <si>
    <t>HEROMASTERYDES_62281</t>
  </si>
  <si>
    <t>HEROMASTERYDES_62282</t>
  </si>
  <si>
    <t>HEROMASTERYDES_62283</t>
  </si>
  <si>
    <t>HEROMASTERYDES_62291</t>
  </si>
  <si>
    <t>HEROMASTERYDES_62292</t>
  </si>
  <si>
    <t>HEROMASTERYDES_62293</t>
  </si>
  <si>
    <t>HEROMASTERYDES_62301</t>
  </si>
  <si>
    <t>HEROMASTERYDES_62302</t>
  </si>
  <si>
    <t>HEROMASTERYDES_62303</t>
  </si>
  <si>
    <t>HEROMASTERYDES_62311</t>
  </si>
  <si>
    <t>HEROMASTERYDES_62312</t>
  </si>
  <si>
    <t>HEROMASTERYDES_62313</t>
  </si>
  <si>
    <t>HEROMASTERYDES_49001</t>
  </si>
  <si>
    <t>HEROMASTERYDES_490011</t>
  </si>
  <si>
    <t>HEROMASTERYDES_490012</t>
  </si>
  <si>
    <t>HEROMASTERYDES_490013</t>
  </si>
  <si>
    <t>HEROMASTERYDES_490014</t>
  </si>
  <si>
    <t>HEROMASTERYDES_490015</t>
  </si>
  <si>
    <t>HEROMASTERYDES_490016</t>
  </si>
  <si>
    <t>HEROMASTERYDES_490017</t>
  </si>
  <si>
    <t>HEROMASTERYDES_49002</t>
  </si>
  <si>
    <t>HEROMASTERYDES_490021</t>
  </si>
  <si>
    <t>HEROMASTERYDES_490022</t>
  </si>
  <si>
    <t>HEROMASTERYDES_490023</t>
  </si>
  <si>
    <t>HEROMASTERYDES_490024</t>
  </si>
  <si>
    <t>HEROMASTERYDES_490025</t>
  </si>
  <si>
    <t>HEROMASTERYDES_490026</t>
  </si>
  <si>
    <t>HEROMASTERYDES_490027</t>
  </si>
  <si>
    <t>HEROMASTERYDES_49003</t>
  </si>
  <si>
    <t>HEROMASTERYDES_490031</t>
  </si>
  <si>
    <t>HEROMASTERYDES_490032</t>
  </si>
  <si>
    <t>HEROMASTERYDES_490033</t>
  </si>
  <si>
    <t>HEROMASTERYDES_490034</t>
  </si>
  <si>
    <t>HEROMASTERYDES_490035</t>
  </si>
  <si>
    <t>HEROMASTERYDES_490036</t>
  </si>
  <si>
    <t>HEROMASTERYDES_490037</t>
  </si>
  <si>
    <t>HEROMASTERYDES_49004</t>
  </si>
  <si>
    <t>HEROMASTERYDES_490041</t>
  </si>
  <si>
    <t>HEROMASTERYDES_490042</t>
  </si>
  <si>
    <t>HEROMASTERYDES_490043</t>
  </si>
  <si>
    <t>HEROMASTERYDES_490044</t>
  </si>
  <si>
    <t>HEROMASTERYDES_490045</t>
  </si>
  <si>
    <t>HEROMASTERYDES_490046</t>
  </si>
  <si>
    <t>HEROMASTERYDES_490047</t>
  </si>
  <si>
    <t>HEROMASTERYDES_49010</t>
  </si>
  <si>
    <t>HEROMASTERYDES_490101</t>
  </si>
  <si>
    <t>HEROMASTERYDES_490102</t>
  </si>
  <si>
    <t>HEROMASTERYDES_490103</t>
  </si>
  <si>
    <t>HEROMASTERYDES_490104</t>
  </si>
  <si>
    <t>HEROMASTERYDES_490105</t>
  </si>
  <si>
    <t>HEROMASTERYDES_490106</t>
  </si>
  <si>
    <t>HEROMASTERYDES_490107</t>
  </si>
  <si>
    <t>HEROMASTERYDES_49011</t>
  </si>
  <si>
    <t>HEROMASTERYDES_490111</t>
  </si>
  <si>
    <t>HEROMASTERYDES_490112</t>
  </si>
  <si>
    <t>HEROMASTERYDES_490113</t>
  </si>
  <si>
    <t>HEROMASTERYDES_490114</t>
  </si>
  <si>
    <t>HEROMASTERYDES_490115</t>
  </si>
  <si>
    <t>HEROMASTERYDES_490116</t>
  </si>
  <si>
    <t>HEROMASTERYDES_490117</t>
  </si>
  <si>
    <t>HEROMASTERYDES_49012</t>
  </si>
  <si>
    <t>HEROMASTERYDES_490121</t>
  </si>
  <si>
    <t>HEROMASTERYDES_490122</t>
  </si>
  <si>
    <t>HEROMASTERYDES_490123</t>
  </si>
  <si>
    <t>HEROMASTERYDES_490124</t>
  </si>
  <si>
    <t>HEROMASTERYDES_490125</t>
  </si>
  <si>
    <t>HEROMASTERYDES_490126</t>
  </si>
  <si>
    <t>HEROMASTERYDES_490127</t>
  </si>
  <si>
    <t>HEROMASTERYDES_49013</t>
  </si>
  <si>
    <t>HEROMASTERYDES_490131</t>
  </si>
  <si>
    <t>HEROMASTERYDES_490132</t>
  </si>
  <si>
    <t>HEROMASTERYDES_490133</t>
  </si>
  <si>
    <t>HEROMASTERYDES_490134</t>
  </si>
  <si>
    <t>HEROMASTERYDES_490135</t>
  </si>
  <si>
    <t>HEROMASTERYDES_490136</t>
  </si>
  <si>
    <t>HEROMASTERYDES_490137</t>
  </si>
  <si>
    <t>描述</t>
    <phoneticPr fontId="11" type="noConversion"/>
  </si>
  <si>
    <t>所有兵团法术免伤提高[color=1ca216,fontsize=20]{$addattr12}%[-]</t>
  </si>
  <si>
    <t>所有英雄防御提高[color=1ca216,fontsize=20]{$morale12}[-]</t>
  </si>
  <si>
    <t>所有射手兵团暴击值提高[color=1ca216,fontsize=20]{$addattr12}[-]</t>
  </si>
  <si>
    <t>所有英雄攻击提高[color=1ca216,fontsize=20]{$morale12}[-]</t>
  </si>
  <si>
    <t>所有兵团士气提高[color=1ca216,fontsize=20]{$morale12}[-]</t>
  </si>
  <si>
    <t>所有突击兵团攻击提高[color=1ca216,fontsize=20]{$addattr12}%[-]</t>
  </si>
  <si>
    <t>所有英雄智力提高[color=1ca216,fontsize=20]{$morale12}[-]</t>
  </si>
  <si>
    <t>火系法术冷却时间减少[color=1ca216,fontsize=20]{$morale12}%[-]</t>
  </si>
  <si>
    <t>水系法术冷却时间减少[color=1ca216,fontsize=20]{$morale12}%[-]</t>
  </si>
  <si>
    <t>气系法术冷却时间减少[color=1ca216,fontsize=20]{$morale12}%[-]</t>
  </si>
  <si>
    <t>土系法术冷却时间减少[color=1ca216,fontsize=20]{$morale12}%[-]</t>
  </si>
  <si>
    <t>英雄魔法回复速度提高[color=1ca216,fontsize=20]{$morale12*2}[-]</t>
  </si>
  <si>
    <t>所有英雄知识提高[color=1ca216,fontsize=20]{$morale12}[-]</t>
  </si>
  <si>
    <t>所有防御兵团生命提高[color=1ca216,fontsize=20]{$addattr12}%[-]</t>
  </si>
  <si>
    <t>英雄及所有兵团治疗效果提高[color=1ca216,fontsize=20]{$addattr12}%[-]</t>
  </si>
  <si>
    <t>所有魔法兵团伤害提高[color=1ca216,fontsize=20]{$addattr12}%[-]</t>
  </si>
  <si>
    <t>所有攻击兵团攻速提高[color=1ca216,fontsize=20]{$addattr12}%[-]</t>
  </si>
  <si>
    <t>城堡兵团士气高涨时可加速同阵营兵团士气累积</t>
  </si>
  <si>
    <t>所有护盾吸收量提高10%</t>
  </si>
  <si>
    <t>所有护盾吸收量提高20%</t>
  </si>
  <si>
    <t>所有护盾吸收量提高30%</t>
  </si>
  <si>
    <t>降低敌方所有兵团[color=1ca216,fontsize=20]1[-]士气</t>
  </si>
  <si>
    <t>降低敌方所有兵团[color=1ca216,fontsize=20]3[-]士气</t>
  </si>
  <si>
    <t>降低敌方所有兵团[color=1ca216,fontsize=20]5[-]士气</t>
  </si>
  <si>
    <t>所有据点兵团每减少5%的生命，额外获得5%的攻击力提高</t>
  </si>
  <si>
    <t>所有据点兵团每减少5%的生命，额外获得10%的攻击力提高</t>
  </si>
  <si>
    <t>所有据点兵团每减少5%的生命，额外获得15%的攻击力提高</t>
  </si>
  <si>
    <t>每当一个召唤单位死亡，所有地狱兵团得到1%生命上限治疗</t>
  </si>
  <si>
    <t>每当一个召唤单位死亡，所有地狱兵团得到2%生命上限治疗</t>
  </si>
  <si>
    <t>每当一个召唤单位死亡，所有地狱兵团得到3%生命上限治疗</t>
  </si>
  <si>
    <t>英雄所有法术等级提高[color=1ca216,fontsize=20]{$morale12}[-]</t>
  </si>
  <si>
    <t>招魂法术召唤骷髅的数量增加[color=1ca216,fontsize=20]2[-]</t>
  </si>
  <si>
    <t>招魂法术召唤骷髅的数量增加[color=1ca216,fontsize=20]3[-]</t>
  </si>
  <si>
    <t>招魂法术召唤骷髅的数量增加[color=1ca216,fontsize=20]4[-]</t>
  </si>
  <si>
    <t>提高英雄[color=1ca216,fontsize=20]{$morale12}%[-]的法术伤害</t>
  </si>
  <si>
    <t>火系法术冷却时间减少[color=1ca216,fontsize=20]5%[-]</t>
  </si>
  <si>
    <t>火系法术冷却时间减少[color=1ca216,fontsize=20]10%[-]</t>
  </si>
  <si>
    <t>火系法术冷却时间减少[color=1ca216,fontsize=20]15%[-]</t>
  </si>
  <si>
    <t>水系法术冷却时间减少[color=1ca216,fontsize=20]5%[-]</t>
  </si>
  <si>
    <t>水系法术冷却时间减少[color=1ca216,fontsize=20]10%[-]</t>
  </si>
  <si>
    <t>水系法术冷却时间减少[color=1ca216,fontsize=20]15%[-]</t>
  </si>
  <si>
    <t>气系法术冷却时间减少[color=1ca216,fontsize=20]5%[-]</t>
  </si>
  <si>
    <t>气系法术冷却时间减少[color=1ca216,fontsize=20]10%[-]</t>
  </si>
  <si>
    <t>气系法术冷却时间减少[color=1ca216,fontsize=20]15%[-]</t>
  </si>
  <si>
    <t>土系法术冷却时间减少[color=1ca216,fontsize=20]5%[-]</t>
  </si>
  <si>
    <t>土系法术冷却时间减少[color=1ca216,fontsize=20]10%[-]</t>
  </si>
  <si>
    <t>土系法术冷却时间减少[color=1ca216,fontsize=20]15%[-]</t>
  </si>
  <si>
    <t>所有兵团的英雄法术免伤提高[color=1ca216,fontsize=20]{$addattr12}%[-]</t>
  </si>
  <si>
    <t>提高己方兵团[color=1ca216,fontsize=20]{$addattr12}%[-]的物理抗性</t>
  </si>
  <si>
    <t>提高己方远程兵团[color=1ca216,fontsize=20]{$addattr12}%[-]的攻速</t>
  </si>
  <si>
    <t>千百年来它一直为保卫埃里而战，所有远程兵团攻击提高[color=1ca216,fontsize=18]{$addattr12+$addattr13*($artifactlv-1)}%[-]，攻击距离增加50</t>
  </si>
  <si>
    <t>承载着纯粹生命之力的容器，所有兵团生命提高[color=1ca216,fontsize=18]{$addattr12+$addattr13*($artifactlv-1)}%[-]</t>
  </si>
  <si>
    <t>封存着永不干涸的魔力泉水，己方英雄魔法回复速度提高[color=1ca216,fontsize=18]{$morale12*2+2*$morale13*($artifactlv-1)}[-]</t>
  </si>
  <si>
    <t>布拉卡达大法师的指环，英雄的法术伤害提高[color=1ca216,fontsize=18]{$morale12+$morale13*($artifactlv-1)}%[-]</t>
  </si>
  <si>
    <t>古代野蛮人领主的的武器，所有近战兵团攻击提高[color=1ca216,fontsize=18]{$addattr12+$addattr13*($artifactlv-1)}%[-]，生命提高[color=1ca216,fontsize=18]{$addattr22+$addattr23*($artifactlv-1)}%[-]</t>
  </si>
  <si>
    <t>传说中幸运的代名词，带来好运的马蹄铁，所有兵团攻击提高[color=1ca216,fontsize=18]{$addattr12+$addattr13*($artifactlv-1)}%[-]</t>
  </si>
  <si>
    <t>雕刻着抗魔印记的符文，兵团受到的法术伤害降低[color=1ca216,fontsize=18]{3+1.5*($artifactlv-1)}%[-]</t>
  </si>
  <si>
    <t>对方英雄造成的法术伤害，超过兵团最大生命值70%的部分，减免[color=1ca216,fontsize=18]{30+1*($artifactlv-1)}%[-]（百分比伤害不受影响，追加伤害独立计算）</t>
  </si>
  <si>
    <t>抵抗力</t>
  </si>
  <si>
    <t>防御术</t>
  </si>
  <si>
    <t>箭术</t>
  </si>
  <si>
    <t>进攻术</t>
  </si>
  <si>
    <t>领导术</t>
  </si>
  <si>
    <t>寻路术</t>
  </si>
  <si>
    <t>火系魔法</t>
  </si>
  <si>
    <t>水系魔法</t>
  </si>
  <si>
    <t>气系魔法</t>
  </si>
  <si>
    <t>土系魔法</t>
  </si>
  <si>
    <t>神秘术</t>
  </si>
  <si>
    <t>学术</t>
  </si>
  <si>
    <t>战术</t>
  </si>
  <si>
    <t>急救术</t>
  </si>
  <si>
    <t>侦察术</t>
  </si>
  <si>
    <t>庇护</t>
  </si>
  <si>
    <t>血怒</t>
  </si>
  <si>
    <t>回收</t>
  </si>
  <si>
    <t>智慧术</t>
  </si>
  <si>
    <t>幻影加速</t>
  </si>
  <si>
    <t>神圣之血</t>
  </si>
  <si>
    <t>法力增幅</t>
  </si>
  <si>
    <t>力量领域</t>
  </si>
  <si>
    <t>幸运降临</t>
  </si>
  <si>
    <t>魔法抑制</t>
  </si>
  <si>
    <t>鹰眼洞察</t>
  </si>
  <si>
    <t>所有远程兵团攻击距离额外增加50</t>
  </si>
  <si>
    <t>所有远程兵团攻击额外提高5%</t>
  </si>
  <si>
    <t>所有魔法兵团攻击提高8%</t>
  </si>
  <si>
    <t>所有射手兵团攻击提高8%</t>
  </si>
  <si>
    <t>所有远程兵团法术免伤额外提高12%</t>
  </si>
  <si>
    <t>所有远程兵团的兵团伤害提高4%</t>
  </si>
  <si>
    <t>9人兵团生命提高6%</t>
  </si>
  <si>
    <t>16人兵团生命提高6%</t>
  </si>
  <si>
    <t>4人兵团生命提高6%</t>
  </si>
  <si>
    <t>1人兵团生命提高6%</t>
  </si>
  <si>
    <t>所有兵团生命额外提高4%</t>
  </si>
  <si>
    <t>己方英雄魔法回复速度额外提高0.5</t>
  </si>
  <si>
    <t>敌方英雄魔法回复速度降低0.5</t>
  </si>
  <si>
    <t>己方英雄魔法回复速度额外提高1</t>
  </si>
  <si>
    <t>敌方英雄魔法回复速度额外降低2</t>
  </si>
  <si>
    <t>敌方英雄魔法回复速度额外降低1.5</t>
  </si>
  <si>
    <t>英雄的法术伤害额外提高4%</t>
  </si>
  <si>
    <t>英雄的法术伤害额外提高6%</t>
  </si>
  <si>
    <t>所有近战兵团破防值提高50</t>
  </si>
  <si>
    <t>所有突击兵团攻击提高8%</t>
  </si>
  <si>
    <t>所有攻击兵团的兵团伤害提高8%</t>
  </si>
  <si>
    <t>所有防御兵团生命提高8%</t>
  </si>
  <si>
    <t>所有近战兵团生命额外提高5%</t>
  </si>
  <si>
    <t>所有近战兵团法术免伤提高8%</t>
  </si>
  <si>
    <t>所有近战兵团生命提高10%</t>
  </si>
  <si>
    <t>9人兵团攻击提高6%</t>
  </si>
  <si>
    <t>16人兵团攻击提高6%</t>
  </si>
  <si>
    <t>4人兵团攻击提高6%</t>
  </si>
  <si>
    <t>1人兵团攻击提高6%</t>
  </si>
  <si>
    <t>所有兵团暴伤提高20%</t>
  </si>
  <si>
    <t>所有兵团命中值提高200</t>
  </si>
  <si>
    <t>所有兵团暴击值提高80</t>
  </si>
  <si>
    <t>兵团受到的法术伤害额外降低2%</t>
  </si>
  <si>
    <t>兵团受到的法术伤害额外降低3%</t>
  </si>
  <si>
    <t>兵团受到的法术伤害额外降低6%</t>
  </si>
  <si>
    <t>兵团受到的法术伤害额外降低10%</t>
  </si>
  <si>
    <t>超过目标最大生命70%的部分将被额外减少2%</t>
  </si>
  <si>
    <t>技能名</t>
    <phoneticPr fontId="11" type="noConversion"/>
  </si>
  <si>
    <t>技能描述</t>
    <phoneticPr fontId="11" type="noConversion"/>
  </si>
  <si>
    <t>#专长</t>
  </si>
  <si>
    <t>#专精</t>
  </si>
  <si>
    <t>#宝物专精</t>
  </si>
  <si>
    <t>[[14,10,0]]</t>
  </si>
  <si>
    <t>[[20,10,0]]</t>
  </si>
  <si>
    <t>[[9,200,0],[20,6,0]]</t>
  </si>
  <si>
    <t>[[10,100,0]]</t>
  </si>
  <si>
    <t>[[5,20,0]]</t>
  </si>
  <si>
    <t>[[19,50,0]]</t>
  </si>
  <si>
    <t>[[2,20,0],[5,20,0]]</t>
  </si>
  <si>
    <t>[[9,300,0]]</t>
  </si>
  <si>
    <t>[[2,20,0]]</t>
  </si>
  <si>
    <t>[[2,30,0]]</t>
  </si>
  <si>
    <t>[[2,15,0],[5,15,0]]</t>
  </si>
  <si>
    <t>[[55,20,0]]</t>
  </si>
  <si>
    <t>[[55,4,0]]</t>
  </si>
  <si>
    <t>[[55,8,0]]</t>
  </si>
  <si>
    <t>[[9,100,0]]</t>
  </si>
  <si>
    <t>[[9,200,0]]</t>
  </si>
  <si>
    <t>[[2,7,0]]</t>
  </si>
  <si>
    <t>[[2,14,0]]</t>
  </si>
  <si>
    <t>[[2,21,0]]</t>
  </si>
  <si>
    <t>[[5,7,0]]</t>
  </si>
  <si>
    <t>[[5,14,0]]</t>
  </si>
  <si>
    <t>[[5,21,0]]</t>
  </si>
  <si>
    <t>[[19,10,0]]</t>
  </si>
  <si>
    <t>[[19,20,0]]</t>
  </si>
  <si>
    <t>[[19,30,0]]</t>
  </si>
  <si>
    <t>[[20,7,0]]</t>
  </si>
  <si>
    <t>[[20,14,0]]</t>
  </si>
  <si>
    <t>[[20,21,0]]</t>
  </si>
  <si>
    <t>[[14,7,0]]</t>
  </si>
  <si>
    <t>[[14,14,0]]</t>
  </si>
  <si>
    <t>[[14,21,0]]</t>
  </si>
  <si>
    <t>[[20,4,0]]</t>
  </si>
  <si>
    <t>[[2,3,1.5],[5,3,1.5]]</t>
  </si>
  <si>
    <t>[[8,50,0]]</t>
  </si>
  <si>
    <t>[[20,8,0]]</t>
  </si>
  <si>
    <t>[[5,8,0]]</t>
  </si>
  <si>
    <t>[[5,5,0]]</t>
  </si>
  <si>
    <t>[[10,20,0]]</t>
  </si>
  <si>
    <t>[[13,200,0]]</t>
  </si>
  <si>
    <t>[[9,80,0]]</t>
  </si>
  <si>
    <t>[[57,70,0],[58,30,1]]</t>
  </si>
  <si>
    <t>[[58,2,0]]</t>
  </si>
  <si>
    <t>初始值</t>
    <phoneticPr fontId="11" type="noConversion"/>
  </si>
  <si>
    <t>成长</t>
    <phoneticPr fontId="11" type="noConversion"/>
  </si>
  <si>
    <t>[[id,初始,成长]]</t>
    <phoneticPr fontId="11" type="noConversion"/>
  </si>
  <si>
    <t>玩家BUFF：
成长为玩家等级成长</t>
    <phoneticPr fontId="11" type="noConversion"/>
  </si>
  <si>
    <t>主技能名称</t>
    <phoneticPr fontId="11" type="noConversion"/>
  </si>
  <si>
    <t>主技能类型</t>
    <phoneticPr fontId="11" type="noConversion"/>
  </si>
  <si>
    <t>最终属性</t>
    <phoneticPr fontId="11" type="noConversion"/>
  </si>
  <si>
    <t>被动调用计算区</t>
    <phoneticPr fontId="11" type="noConversion"/>
  </si>
  <si>
    <t>主动调用计算区</t>
    <phoneticPr fontId="11" type="noConversion"/>
  </si>
  <si>
    <t>效果类型</t>
    <phoneticPr fontId="11" type="noConversion"/>
  </si>
  <si>
    <t>名称调用</t>
    <phoneticPr fontId="11" type="noConversion"/>
  </si>
  <si>
    <t>描述调用</t>
    <phoneticPr fontId="11" type="noConversion"/>
  </si>
  <si>
    <t>升级描述</t>
    <phoneticPr fontId="11" type="noConversion"/>
  </si>
  <si>
    <t>技能简述</t>
    <phoneticPr fontId="11" type="noConversion"/>
  </si>
  <si>
    <t>技能名称</t>
    <phoneticPr fontId="11" type="noConversion"/>
  </si>
  <si>
    <t>技能描述</t>
    <phoneticPr fontId="11" type="noConversion"/>
  </si>
  <si>
    <t>触发条件</t>
    <phoneticPr fontId="11" type="noConversion"/>
  </si>
  <si>
    <t>目标对象</t>
    <phoneticPr fontId="11" type="noConversion"/>
  </si>
  <si>
    <t>入场冷却</t>
    <phoneticPr fontId="11" type="noConversion"/>
  </si>
  <si>
    <t>使用限制</t>
    <phoneticPr fontId="11" type="noConversion"/>
  </si>
  <si>
    <t>免疫对象</t>
    <phoneticPr fontId="11" type="noConversion"/>
  </si>
  <si>
    <t>效果对象</t>
    <phoneticPr fontId="11" type="noConversion"/>
  </si>
  <si>
    <t>实际效果</t>
    <phoneticPr fontId="11" type="noConversion"/>
  </si>
  <si>
    <t>效果属性</t>
    <phoneticPr fontId="11" type="noConversion"/>
  </si>
  <si>
    <t>附加Buff</t>
    <phoneticPr fontId="11" type="noConversion"/>
  </si>
  <si>
    <t>Buff几率及成长</t>
    <phoneticPr fontId="11" type="noConversion"/>
  </si>
  <si>
    <t>随等阶降低冷却</t>
    <phoneticPr fontId="11" type="noConversion"/>
  </si>
  <si>
    <t>召唤物ID</t>
    <phoneticPr fontId="11" type="noConversion"/>
  </si>
  <si>
    <t xml:space="preserve">[初始值,玩家等级成长]
</t>
    <phoneticPr fontId="11" type="noConversion"/>
  </si>
  <si>
    <t xml:space="preserve">召唤数量
 [初始，随玩家等级成长]
</t>
    <phoneticPr fontId="11" type="noConversion"/>
  </si>
  <si>
    <t>释放优先级</t>
    <phoneticPr fontId="11" type="noConversion"/>
  </si>
  <si>
    <t>AI时优先兵种</t>
    <phoneticPr fontId="11" type="noConversion"/>
  </si>
  <si>
    <t>AI时优先方阵大小</t>
    <phoneticPr fontId="11" type="noConversion"/>
  </si>
  <si>
    <t>能量损耗</t>
    <phoneticPr fontId="11" type="noConversion"/>
  </si>
  <si>
    <t>核心宝物</t>
  </si>
  <si>
    <t>主动技能</t>
    <phoneticPr fontId="11" type="noConversion"/>
  </si>
  <si>
    <t>被动技能</t>
    <phoneticPr fontId="11" type="noConversion"/>
  </si>
  <si>
    <t>波塞冬使用过的兵器，寒冰之剑的组件之一</t>
    <phoneticPr fontId="11" type="noConversion"/>
  </si>
  <si>
    <t>释放冷却</t>
    <phoneticPr fontId="11" type="noConversion"/>
  </si>
  <si>
    <t>测试备注：</t>
    <phoneticPr fontId="11" type="noConversion"/>
  </si>
  <si>
    <t>黑是限量银币</t>
    <phoneticPr fontId="11" type="noConversion"/>
  </si>
  <si>
    <t>来历不明的神秘硬币，据说可以免费宝物占星一次且不消耗占星次数</t>
    <phoneticPr fontId="11" type="noConversion"/>
  </si>
  <si>
    <t>黑色区域为自填区域，其余均为公式调用；</t>
    <phoneticPr fontId="11" type="noConversion"/>
  </si>
  <si>
    <t>附加技能5</t>
    <phoneticPr fontId="11" type="noConversion"/>
  </si>
  <si>
    <t>附加技能8</t>
    <phoneticPr fontId="11" type="noConversion"/>
  </si>
  <si>
    <t>附加技能11</t>
    <phoneticPr fontId="11" type="noConversion"/>
  </si>
  <si>
    <t>附加技能14</t>
    <phoneticPr fontId="11" type="noConversion"/>
  </si>
  <si>
    <t>附加技能17</t>
    <phoneticPr fontId="11" type="noConversion"/>
  </si>
  <si>
    <t>主技能1</t>
    <phoneticPr fontId="11" type="noConversion"/>
  </si>
  <si>
    <t>附加技能2</t>
    <phoneticPr fontId="11" type="noConversion"/>
  </si>
  <si>
    <t>附加技能20</t>
    <phoneticPr fontId="11" type="noConversion"/>
  </si>
  <si>
    <t>playerSkillEffect</t>
    <phoneticPr fontId="11" type="noConversion"/>
  </si>
  <si>
    <t>路径</t>
    <phoneticPr fontId="11" type="noConversion"/>
  </si>
  <si>
    <t>表名</t>
    <phoneticPr fontId="11" type="noConversion"/>
  </si>
  <si>
    <t>disTreasure</t>
  </si>
  <si>
    <t>E:\war\design\03_战斗体系\02_技能系统\11_英雄法术</t>
  </si>
  <si>
    <t>comTreasure</t>
    <phoneticPr fontId="11" type="noConversion"/>
  </si>
  <si>
    <t>E:\war\design\02_英雄体系\02_英雄宝物\05_宝物配置表</t>
  </si>
  <si>
    <t>更新时间</t>
    <phoneticPr fontId="11" type="noConversion"/>
  </si>
  <si>
    <t>E:\war\design\02_英雄体系\01_英雄系统\03_英雄专精配置表</t>
  </si>
  <si>
    <t>heroMastery</t>
    <phoneticPr fontId="11" type="noConversion"/>
  </si>
  <si>
    <t>本表配置更新说明</t>
    <phoneticPr fontId="11" type="noConversion"/>
  </si>
  <si>
    <t>可见等级</t>
    <phoneticPr fontId="11" type="noConversion"/>
  </si>
  <si>
    <t>绿色为数值通用显示区</t>
    <phoneticPr fontId="11" type="noConversion"/>
  </si>
  <si>
    <t>可见等级</t>
    <phoneticPr fontId="11" type="noConversion"/>
  </si>
  <si>
    <t>注意魔力唤醒。</t>
    <phoneticPr fontId="11" type="noConversion"/>
  </si>
  <si>
    <t>技能类型</t>
    <phoneticPr fontId="11" type="noConversion"/>
  </si>
  <si>
    <t>技能效果</t>
    <phoneticPr fontId="11" type="noConversion"/>
  </si>
  <si>
    <t>防御</t>
    <phoneticPr fontId="11" type="noConversion"/>
  </si>
  <si>
    <t>E:\war\design\01_兵团体系\02_兵团基础养成配置表\01_怪兽方阵配置表</t>
  </si>
  <si>
    <t>白</t>
    <phoneticPr fontId="11" type="noConversion"/>
  </si>
  <si>
    <t>绿</t>
    <phoneticPr fontId="11" type="noConversion"/>
  </si>
  <si>
    <t>蓝</t>
    <phoneticPr fontId="11" type="noConversion"/>
  </si>
  <si>
    <t>蓝+1</t>
    <phoneticPr fontId="11" type="noConversion"/>
  </si>
  <si>
    <t>紫</t>
    <phoneticPr fontId="11" type="noConversion"/>
  </si>
  <si>
    <t>紫+1</t>
    <phoneticPr fontId="11" type="noConversion"/>
  </si>
  <si>
    <t>橙</t>
    <phoneticPr fontId="11" type="noConversion"/>
  </si>
  <si>
    <t>橙+1</t>
    <phoneticPr fontId="11" type="noConversion"/>
  </si>
  <si>
    <t>攻击</t>
    <phoneticPr fontId="11" type="noConversion"/>
  </si>
  <si>
    <t>生命</t>
    <phoneticPr fontId="11" type="noConversion"/>
  </si>
  <si>
    <t>装备名称</t>
    <phoneticPr fontId="11" type="noConversion"/>
  </si>
  <si>
    <t>装备ID</t>
    <phoneticPr fontId="11" type="noConversion"/>
  </si>
  <si>
    <t>装备品阶</t>
    <phoneticPr fontId="11" type="noConversion"/>
  </si>
  <si>
    <t>蓝+2</t>
  </si>
  <si>
    <t>紫+2</t>
  </si>
  <si>
    <t>紫+3</t>
  </si>
  <si>
    <t>橙+3</t>
  </si>
  <si>
    <t>装备等级</t>
    <phoneticPr fontId="11" type="noConversion"/>
  </si>
  <si>
    <t>属性</t>
    <phoneticPr fontId="11" type="noConversion"/>
  </si>
  <si>
    <t>成长值</t>
    <phoneticPr fontId="11" type="noConversion"/>
  </si>
  <si>
    <t>属性值计算系数</t>
    <phoneticPr fontId="11" type="noConversion"/>
  </si>
  <si>
    <t>基础属性</t>
    <phoneticPr fontId="11" type="noConversion"/>
  </si>
  <si>
    <t>equipment</t>
    <phoneticPr fontId="11" type="noConversion"/>
  </si>
  <si>
    <t>E:\war\design\01_兵团体系\02_兵团基础养成配置表\07_怪兽符文配置表</t>
  </si>
  <si>
    <t>蓝色解锁</t>
  </si>
  <si>
    <t>紫色解锁</t>
  </si>
  <si>
    <t>橙色解锁</t>
  </si>
  <si>
    <t>荣耀币</t>
  </si>
  <si>
    <t>cpCoin</t>
  </si>
  <si>
    <t>值</t>
    <phoneticPr fontId="11" type="noConversion"/>
  </si>
  <si>
    <t>类型</t>
    <phoneticPr fontId="11" type="noConversion"/>
  </si>
  <si>
    <t>进阶属性计算</t>
    <phoneticPr fontId="11" type="noConversion"/>
  </si>
  <si>
    <t>基础属性计算</t>
    <phoneticPr fontId="11" type="noConversion"/>
  </si>
  <si>
    <t>进阶属性</t>
    <phoneticPr fontId="11" type="noConversion"/>
  </si>
  <si>
    <t>攻击成长</t>
    <phoneticPr fontId="11" type="noConversion"/>
  </si>
  <si>
    <t>防御成长</t>
    <phoneticPr fontId="11" type="noConversion"/>
  </si>
  <si>
    <t>圣堂武士</t>
  </si>
  <si>
    <t>04_语言配置表2</t>
    <phoneticPr fontId="11" type="noConversion"/>
  </si>
  <si>
    <t>E:\war\design\09_支撑功能\04_语言配置表2</t>
  </si>
  <si>
    <t>1. 更新team表刷新兵团持有装备ID；
2. 更新equipment兵团装备表；
3. 复制成长数组至本表右侧分裂刷新；</t>
    <phoneticPr fontId="11" type="noConversion"/>
  </si>
  <si>
    <t>TEAMDES_101</t>
    <phoneticPr fontId="11" type="noConversion"/>
  </si>
  <si>
    <t>[[2,50007],[3,52015],[2,59014],[1,50005]]</t>
    <phoneticPr fontId="11" type="noConversion"/>
  </si>
  <si>
    <t>[[1,50034],[2,59045],[1,50202],[2,59212]]</t>
    <phoneticPr fontId="11" type="noConversion"/>
  </si>
  <si>
    <t>[[2,50165],[1,50164],[2,59072],[2,51122]]</t>
    <phoneticPr fontId="11" type="noConversion"/>
  </si>
  <si>
    <t>E:\war\design\09_支撑功能\04_语言配置表6.xlsx</t>
  </si>
  <si>
    <t>04_语言配置表6</t>
    <phoneticPr fontId="11" type="noConversion"/>
  </si>
  <si>
    <t>技能1</t>
    <phoneticPr fontId="11" type="noConversion"/>
  </si>
  <si>
    <t>基础属性</t>
    <phoneticPr fontId="11" type="noConversion"/>
  </si>
  <si>
    <t>进阶属性</t>
    <phoneticPr fontId="11" type="noConversion"/>
  </si>
  <si>
    <t>E:\war\design\09_支撑功能\04_语言配置表3.xlsx</t>
  </si>
  <si>
    <t>04_语言配置表3</t>
    <phoneticPr fontId="11" type="noConversion"/>
  </si>
  <si>
    <t>寒冰层数加成倍数为1.5、2、2.5、3</t>
    <phoneticPr fontId="11" type="noConversion"/>
  </si>
  <si>
    <t>寒冰之剑</t>
  </si>
  <si>
    <t>名字</t>
    <phoneticPr fontId="11" type="noConversion"/>
  </si>
  <si>
    <t>方阵规格</t>
    <phoneticPr fontId="11" type="noConversion"/>
  </si>
  <si>
    <t>兵团类型</t>
    <phoneticPr fontId="11" type="noConversion"/>
  </si>
  <si>
    <t>资质</t>
    <phoneticPr fontId="11" type="noConversion"/>
  </si>
  <si>
    <t>初始攻击</t>
    <phoneticPr fontId="11" type="noConversion"/>
  </si>
  <si>
    <t>初始生命</t>
    <phoneticPr fontId="11" type="noConversion"/>
  </si>
  <si>
    <t>攻击评定</t>
  </si>
  <si>
    <t>生命评定</t>
  </si>
  <si>
    <t>攻速评定</t>
  </si>
  <si>
    <t>护甲评定</t>
  </si>
  <si>
    <t>1星</t>
    <phoneticPr fontId="11" type="noConversion"/>
  </si>
  <si>
    <t>2星</t>
    <phoneticPr fontId="11" type="noConversion"/>
  </si>
  <si>
    <t>3星</t>
  </si>
  <si>
    <t>4星</t>
  </si>
  <si>
    <t>5星</t>
  </si>
  <si>
    <t>6星</t>
  </si>
  <si>
    <t>护甲/破甲折合</t>
  </si>
  <si>
    <t>星级</t>
    <phoneticPr fontId="11" type="noConversion"/>
  </si>
  <si>
    <t>品阶</t>
    <phoneticPr fontId="11" type="noConversion"/>
  </si>
  <si>
    <t>生命成长</t>
    <phoneticPr fontId="11" type="noConversion"/>
  </si>
  <si>
    <t>破甲成长</t>
    <phoneticPr fontId="11" type="noConversion"/>
  </si>
  <si>
    <t>攻速成长</t>
    <phoneticPr fontId="11" type="noConversion"/>
  </si>
  <si>
    <t>白</t>
  </si>
  <si>
    <t>护甲/破甲</t>
  </si>
  <si>
    <t>进阶属性成长</t>
    <phoneticPr fontId="11" type="noConversion"/>
  </si>
  <si>
    <t>辅助表A27</t>
    <phoneticPr fontId="11" type="noConversion"/>
  </si>
  <si>
    <t>成长系数（辅助表A19）</t>
    <phoneticPr fontId="11" type="noConversion"/>
  </si>
  <si>
    <t>绿</t>
  </si>
  <si>
    <t>蓝</t>
  </si>
  <si>
    <t>蓝+1</t>
  </si>
  <si>
    <t>紫</t>
  </si>
  <si>
    <t>紫+1</t>
  </si>
  <si>
    <t>橙+1</t>
  </si>
  <si>
    <t>橙+5</t>
  </si>
  <si>
    <t>觉醒后成长变动</t>
    <phoneticPr fontId="11" type="noConversion"/>
  </si>
  <si>
    <t>觉醒星数</t>
    <phoneticPr fontId="11" type="noConversion"/>
  </si>
  <si>
    <t>觉醒生命成长</t>
    <phoneticPr fontId="11" type="noConversion"/>
  </si>
  <si>
    <t>觉醒攻击成长</t>
    <phoneticPr fontId="11" type="noConversion"/>
  </si>
  <si>
    <t>总攻击成长</t>
    <phoneticPr fontId="11" type="noConversion"/>
  </si>
  <si>
    <t>总生命成长</t>
    <phoneticPr fontId="11" type="noConversion"/>
  </si>
  <si>
    <t>攻击</t>
    <phoneticPr fontId="11" type="noConversion"/>
  </si>
  <si>
    <t>生命</t>
    <phoneticPr fontId="11" type="noConversion"/>
  </si>
  <si>
    <t>治疗</t>
    <phoneticPr fontId="11" type="noConversion"/>
  </si>
  <si>
    <t>.</t>
    <phoneticPr fontId="11" type="noConversion"/>
  </si>
  <si>
    <t>装备进阶攻击加成</t>
    <phoneticPr fontId="11" type="noConversion"/>
  </si>
  <si>
    <t>装备进阶生命加成</t>
    <phoneticPr fontId="11" type="noConversion"/>
  </si>
  <si>
    <t>装备进阶治疗加成</t>
    <phoneticPr fontId="11" type="noConversion"/>
  </si>
  <si>
    <t>角色进阶攻击增长</t>
    <phoneticPr fontId="11" type="noConversion"/>
  </si>
  <si>
    <t>角色进阶护甲增长</t>
    <phoneticPr fontId="11" type="noConversion"/>
  </si>
  <si>
    <t>角色进阶生命增长</t>
    <phoneticPr fontId="11" type="noConversion"/>
  </si>
  <si>
    <t>角色进阶攻速增长</t>
    <phoneticPr fontId="11" type="noConversion"/>
  </si>
  <si>
    <t>角色进阶破甲增长</t>
    <phoneticPr fontId="11" type="noConversion"/>
  </si>
  <si>
    <t>最终装备攻击力</t>
    <phoneticPr fontId="11" type="noConversion"/>
  </si>
  <si>
    <t>最终装备生命力</t>
    <phoneticPr fontId="11" type="noConversion"/>
  </si>
  <si>
    <t>最终装备治疗值</t>
    <phoneticPr fontId="11" type="noConversion"/>
  </si>
  <si>
    <t>攻击合算</t>
    <phoneticPr fontId="11" type="noConversion"/>
  </si>
  <si>
    <t>防御合算</t>
    <phoneticPr fontId="11" type="noConversion"/>
  </si>
  <si>
    <t>生命合算</t>
    <phoneticPr fontId="11" type="noConversion"/>
  </si>
  <si>
    <t>攻速合算</t>
    <phoneticPr fontId="11" type="noConversion"/>
  </si>
  <si>
    <t>最终装备防御力</t>
    <phoneticPr fontId="11" type="noConversion"/>
  </si>
  <si>
    <t>[[1,7],[4,85],[1,7],[4,85],[1,14],[4,85],[1,7],[4,85],[1,7],[4,170],[1,8.75],[4,106.25],[1,8.75],[4,106.25],[1,17.5],[4,106.25],[1,8.75],[4,106.25],[1,8.75],[4,212.5],[1,10.5],[4,127.5],[1,10.5],[4,127.5],[1,21],[4,127.5],[1,10.5],[4,127.5],[1,10.5],[4,255],[1,12.25],[4,148.75],[1,12.25],[4,148.75],[1,24.5],[4,148.75],[1,12.25],[4,148.75],[1,12.25],[4,297.5],[1,14],[4,170],[1,14],[4,170],[1,28],[4,170],[1,14],[4,170],[1,14],[4,340]]</t>
  </si>
  <si>
    <t>[[1,4],[4,50],[1,4],[4,50],[1,8],[4,50],[1,4],[4,50],[1,4],[4,100],[1,5],[4,62.5],[1,5],[4,62.5],[1,10],[4,62.5],[1,5],[4,62.5],[1,5],[4,125],[1,6],[4,75],[1,6],[4,75],[1,12],[4,75],[1,6],[4,75],[1,6],[4,150],[1,7],[4,87.5],[1,7],[4,87.5],[1,14],[4,87.5],[1,7],[4,87.5],[1,7],[4,175],[1,8],[4,100],[1,8],[4,100],[1,16],[4,100],[1,8],[4,100],[1,8],[4,200]]</t>
  </si>
  <si>
    <t>[[1,14],[4,170],[1,14],[4,170],[1,28],[4,170],[1,14],[4,170],[1,14],[4,340],[1,17.5],[4,212.5],[1,17.5],[4,212.5],[1,35],[4,212.5],[1,17.5],[4,212.5],[1,17.5],[4,425],[1,21],[4,255],[1,21],[4,255],[1,42],[4,255],[1,21],[4,255],[1,21],[4,510],[1,24.5],[4,297.5],[1,24.5],[4,297.5],[1,49],[4,297.5],[1,24.5],[4,297.5],[1,24.5],[4,595],[1,28],[4,340],[1,28],[4,340],[1,56],[4,340],[1,28],[4,340],[1,28],[4,680]]</t>
  </si>
  <si>
    <t>[[1,50],[4,550],[1,50],[4,550],[1,100],[4,550],[1,50],[4,550],[1,50],[4,1100],[1,62.5],[4,687.5],[1,62.5],[4,687.5],[1,125],[4,687.5],[1,62.5],[4,687.5],[1,62.5],[4,1375],[1,75],[4,825],[1,75],[4,825],[1,150],[4,825],[1,75],[4,825],[1,75],[4,1650],[1,87.5],[4,962.5],[1,87.5],[4,962.5],[1,175],[4,962.5],[1,87.5],[4,962.5],[1,87.5],[4,1925],[1,100],[4,1100],[1,100],[4,1100],[1,200],[4,1100],[1,100],[4,1100],[1,100],[4,2200]]</t>
  </si>
  <si>
    <t>小成长数组</t>
    <phoneticPr fontId="11" type="noConversion"/>
  </si>
  <si>
    <t>数组分裂</t>
  </si>
  <si>
    <t>数组分裂</t>
    <phoneticPr fontId="11" type="noConversion"/>
  </si>
  <si>
    <t>攻击</t>
    <phoneticPr fontId="11" type="noConversion"/>
  </si>
  <si>
    <t>小成长总攻击</t>
    <phoneticPr fontId="11" type="noConversion"/>
  </si>
  <si>
    <t>小成长总生命</t>
    <phoneticPr fontId="11" type="noConversion"/>
  </si>
  <si>
    <t>小成长总护甲</t>
    <phoneticPr fontId="11" type="noConversion"/>
  </si>
  <si>
    <t>小成长总破甲</t>
    <phoneticPr fontId="11" type="noConversion"/>
  </si>
  <si>
    <t>小成长攻击</t>
    <phoneticPr fontId="11" type="noConversion"/>
  </si>
  <si>
    <t>小成长护甲</t>
    <phoneticPr fontId="11" type="noConversion"/>
  </si>
  <si>
    <t>小成长破甲</t>
    <phoneticPr fontId="11" type="noConversion"/>
  </si>
  <si>
    <t>基础防御成长*对应品阶系数=进阶护甲增长具体值</t>
    <phoneticPr fontId="11" type="noConversion"/>
  </si>
  <si>
    <t>基础生命成长*对应品阶系数=进阶生命增长具体值</t>
    <phoneticPr fontId="11" type="noConversion"/>
  </si>
  <si>
    <t>对应品阶成长值*(系数+等级)=具体值</t>
    <phoneticPr fontId="11" type="noConversion"/>
  </si>
  <si>
    <t>所有装备进阶解锁攻击加成属性合计</t>
    <phoneticPr fontId="11" type="noConversion"/>
  </si>
  <si>
    <t>所有装备进阶解锁攻击生命属性合计</t>
    <phoneticPr fontId="11" type="noConversion"/>
  </si>
  <si>
    <t>全装备攻击合计*(1+攻击加成)=装备实际攻击力</t>
    <phoneticPr fontId="11" type="noConversion"/>
  </si>
  <si>
    <t>角色攻击值=初始值+(成长值*(当前等级-1)</t>
    <phoneticPr fontId="11" type="noConversion"/>
  </si>
  <si>
    <t>角色品阶攻击增长值=基础攻击成长*对应品阶系数</t>
    <phoneticPr fontId="11" type="noConversion"/>
  </si>
  <si>
    <t>装备攻击值=对应品阶成长值*(系数+等级)</t>
    <phoneticPr fontId="11" type="noConversion"/>
  </si>
  <si>
    <t>装备进阶攻击加成总值</t>
    <phoneticPr fontId="11" type="noConversion"/>
  </si>
  <si>
    <t>装备进阶生命加成总值</t>
    <phoneticPr fontId="11" type="noConversion"/>
  </si>
  <si>
    <t>生星小成长</t>
    <phoneticPr fontId="11" type="noConversion"/>
  </si>
  <si>
    <t>友情积分</t>
    <phoneticPr fontId="11" type="noConversion"/>
  </si>
  <si>
    <t>兵团星数</t>
    <phoneticPr fontId="11" type="noConversion"/>
  </si>
  <si>
    <t>兵团等级</t>
    <phoneticPr fontId="11" type="noConversion"/>
  </si>
  <si>
    <t>兵团品质</t>
    <phoneticPr fontId="11" type="noConversion"/>
  </si>
  <si>
    <t>兵团阵营</t>
    <phoneticPr fontId="11" type="noConversion"/>
  </si>
  <si>
    <t>兵团种族</t>
    <phoneticPr fontId="11" type="noConversion"/>
  </si>
  <si>
    <t>兵团兵种</t>
    <phoneticPr fontId="11" type="noConversion"/>
  </si>
  <si>
    <t>兵团人数</t>
    <phoneticPr fontId="11" type="noConversion"/>
  </si>
  <si>
    <t>初始防御</t>
    <phoneticPr fontId="11" type="noConversion"/>
  </si>
  <si>
    <t>初始防御=成长*10</t>
    <phoneticPr fontId="11" type="noConversion"/>
  </si>
  <si>
    <t>防御</t>
    <phoneticPr fontId="11" type="noConversion"/>
  </si>
  <si>
    <t>生命</t>
    <phoneticPr fontId="11" type="noConversion"/>
  </si>
  <si>
    <t>攻速</t>
    <phoneticPr fontId="11" type="noConversion"/>
  </si>
  <si>
    <t>高级属性</t>
    <phoneticPr fontId="11" type="noConversion"/>
  </si>
  <si>
    <t>初始生命=成长*10</t>
    <phoneticPr fontId="11" type="noConversion"/>
  </si>
  <si>
    <t>初始攻击=成长*10</t>
    <phoneticPr fontId="11" type="noConversion"/>
  </si>
  <si>
    <t>攻击范围</t>
    <phoneticPr fontId="11" type="noConversion"/>
  </si>
  <si>
    <t>移动速度</t>
    <phoneticPr fontId="11" type="noConversion"/>
  </si>
  <si>
    <t>暴击值</t>
    <phoneticPr fontId="11" type="noConversion"/>
  </si>
  <si>
    <t>闪避值</t>
    <phoneticPr fontId="11" type="noConversion"/>
  </si>
  <si>
    <t>兵团免伤</t>
    <phoneticPr fontId="11" type="noConversion"/>
  </si>
  <si>
    <t>攻击距离</t>
    <phoneticPr fontId="11" type="noConversion"/>
  </si>
  <si>
    <t>阶数</t>
  </si>
  <si>
    <t>护甲</t>
  </si>
  <si>
    <t>红</t>
  </si>
  <si>
    <t>初始属性</t>
    <phoneticPr fontId="11" type="noConversion"/>
  </si>
  <si>
    <t>天赋数组</t>
    <phoneticPr fontId="11" type="noConversion"/>
  </si>
  <si>
    <t>天赋-攻击</t>
    <phoneticPr fontId="11" type="noConversion"/>
  </si>
  <si>
    <t>天赋-生命</t>
    <phoneticPr fontId="11" type="noConversion"/>
  </si>
  <si>
    <t>天赋-防御</t>
    <phoneticPr fontId="11" type="noConversion"/>
  </si>
  <si>
    <t>天赋-暴击</t>
    <phoneticPr fontId="11" type="noConversion"/>
  </si>
  <si>
    <t>天赋-攻速</t>
    <phoneticPr fontId="11" type="noConversion"/>
  </si>
  <si>
    <t>天赋-治疗</t>
    <phoneticPr fontId="11" type="noConversion"/>
  </si>
  <si>
    <t>天赋-闪避</t>
    <phoneticPr fontId="11" type="noConversion"/>
  </si>
  <si>
    <t>天赋-兵团伤害</t>
    <phoneticPr fontId="11" type="noConversion"/>
  </si>
  <si>
    <t>天赋-兵团免伤</t>
    <phoneticPr fontId="11" type="noConversion"/>
  </si>
  <si>
    <t>天赋-法术免伤</t>
    <phoneticPr fontId="11" type="noConversion"/>
  </si>
  <si>
    <t>( 初始攻击 + ( ( 攻击成长 + 攻击觉醒成长 ) * ( 等级 - 1 ) ) + 进阶攻击增长值 + 升星攻击成长值 ) * ( 1 + ( 装备进阶攻击百分比加成 + 天赋加成 ) ) + ( 装备提供的攻击力 )</t>
    <phoneticPr fontId="11" type="noConversion"/>
  </si>
  <si>
    <t>品阶对应天赋值</t>
    <phoneticPr fontId="11" type="noConversion"/>
  </si>
  <si>
    <t>各品质兵团天赋上限</t>
    <phoneticPr fontId="11" type="noConversion"/>
  </si>
  <si>
    <t>无</t>
    <phoneticPr fontId="11" type="noConversion"/>
  </si>
  <si>
    <t>攻击加成合算</t>
    <phoneticPr fontId="11" type="noConversion"/>
  </si>
  <si>
    <t>生命加成合算</t>
    <phoneticPr fontId="11" type="noConversion"/>
  </si>
  <si>
    <t>防御加成合算</t>
    <phoneticPr fontId="11" type="noConversion"/>
  </si>
  <si>
    <t>防御</t>
    <phoneticPr fontId="11" type="noConversion"/>
  </si>
  <si>
    <t>暂未使用</t>
    <phoneticPr fontId="11" type="noConversion"/>
  </si>
  <si>
    <t>装备进阶防御加成</t>
    <phoneticPr fontId="11" type="noConversion"/>
  </si>
  <si>
    <t>小成长生命</t>
    <phoneticPr fontId="11" type="noConversion"/>
  </si>
  <si>
    <t>攻速</t>
    <phoneticPr fontId="11" type="noConversion"/>
  </si>
  <si>
    <t>治疗</t>
    <phoneticPr fontId="11" type="noConversion"/>
  </si>
  <si>
    <t>兵团伤害</t>
    <phoneticPr fontId="11" type="noConversion"/>
  </si>
  <si>
    <t>法术免伤</t>
    <phoneticPr fontId="11" type="noConversion"/>
  </si>
  <si>
    <t>移动速度</t>
    <phoneticPr fontId="11" type="noConversion"/>
  </si>
  <si>
    <t>高级属性</t>
    <phoneticPr fontId="11" type="noConversion"/>
  </si>
  <si>
    <t>潜能效果</t>
    <phoneticPr fontId="11" type="noConversion"/>
  </si>
  <si>
    <t>强壮</t>
    <phoneticPr fontId="11" type="noConversion"/>
  </si>
  <si>
    <t>灵巧</t>
    <phoneticPr fontId="11" type="noConversion"/>
  </si>
  <si>
    <t>心智</t>
    <phoneticPr fontId="11" type="noConversion"/>
  </si>
  <si>
    <t>潜能-强壮</t>
    <phoneticPr fontId="11" type="noConversion"/>
  </si>
  <si>
    <t>潜能灵巧</t>
    <phoneticPr fontId="11" type="noConversion"/>
  </si>
  <si>
    <t>潜能-心智</t>
    <phoneticPr fontId="11" type="noConversion"/>
  </si>
  <si>
    <t>潜能等级</t>
    <phoneticPr fontId="11" type="noConversion"/>
  </si>
  <si>
    <t>潜能</t>
    <phoneticPr fontId="11" type="noConversion"/>
  </si>
  <si>
    <t>潜能类型</t>
    <phoneticPr fontId="11" type="noConversion"/>
  </si>
  <si>
    <t>成长</t>
    <phoneticPr fontId="11" type="noConversion"/>
  </si>
  <si>
    <t>潜能-兵团生命</t>
    <phoneticPr fontId="11" type="noConversion"/>
  </si>
  <si>
    <t>潜能-兵团免伤</t>
    <phoneticPr fontId="11" type="noConversion"/>
  </si>
  <si>
    <t>潜能-攻速</t>
    <phoneticPr fontId="11" type="noConversion"/>
  </si>
  <si>
    <t>潜能-法术免伤</t>
    <phoneticPr fontId="11" type="noConversion"/>
  </si>
  <si>
    <t>潜能-兵团攻击</t>
    <phoneticPr fontId="11" type="noConversion"/>
  </si>
  <si>
    <t>潜能-兵团伤害</t>
    <phoneticPr fontId="11" type="noConversion"/>
  </si>
  <si>
    <t>天赋</t>
    <phoneticPr fontId="11" type="noConversion"/>
  </si>
  <si>
    <t>属性计算值</t>
    <phoneticPr fontId="11" type="noConversion"/>
  </si>
  <si>
    <t>散件宝物合计</t>
    <phoneticPr fontId="11" type="noConversion"/>
  </si>
  <si>
    <t>id$cs</t>
  </si>
  <si>
    <t>ename$c</t>
  </si>
  <si>
    <t>starlevel$cs</t>
  </si>
  <si>
    <t>zizhi$cs</t>
  </si>
  <si>
    <t>atkshow$c</t>
  </si>
  <si>
    <t>hpshow$c</t>
  </si>
  <si>
    <t>atkspeedshow$c</t>
  </si>
  <si>
    <t>defshow$c</t>
  </si>
  <si>
    <t>label$c</t>
  </si>
  <si>
    <t>name$cs</t>
  </si>
  <si>
    <t>des$c</t>
  </si>
  <si>
    <t>goods$cs</t>
  </si>
  <si>
    <t>art1$c</t>
  </si>
  <si>
    <t>art$c</t>
  </si>
  <si>
    <t>steam$c</t>
  </si>
  <si>
    <t>show$c</t>
  </si>
  <si>
    <t>scale$c</t>
  </si>
  <si>
    <t>summon$c</t>
  </si>
  <si>
    <t>deadtype$c</t>
  </si>
  <si>
    <t>volume$cs</t>
  </si>
  <si>
    <t>class$cs</t>
  </si>
  <si>
    <t>race$cs</t>
  </si>
  <si>
    <t>atk$c</t>
  </si>
  <si>
    <t>hp$c</t>
  </si>
  <si>
    <t>atkspeedbase$c</t>
  </si>
  <si>
    <t>atkadd$c</t>
  </si>
  <si>
    <t>hpadd$c</t>
  </si>
  <si>
    <t>defadd$c</t>
  </si>
  <si>
    <t>penadd$c</t>
  </si>
  <si>
    <t>atknum$cs</t>
  </si>
  <si>
    <t>hpnum$cs</t>
  </si>
  <si>
    <t>defnum$cs</t>
  </si>
  <si>
    <t>pennum$cs</t>
  </si>
  <si>
    <t>equip$cs</t>
  </si>
  <si>
    <t>skill$c</t>
  </si>
  <si>
    <t>smallstaradd$cs</t>
  </si>
  <si>
    <t>atktype$c</t>
  </si>
  <si>
    <t>movetype$c</t>
  </si>
  <si>
    <t>rush$c</t>
  </si>
  <si>
    <t>attackarea$c</t>
  </si>
  <si>
    <t>speedmove$c</t>
  </si>
  <si>
    <t>atkrange$c</t>
  </si>
  <si>
    <t>speedattack$c</t>
  </si>
  <si>
    <t>classname$c</t>
  </si>
  <si>
    <t>classlabel$c</t>
  </si>
  <si>
    <t>classdes$c</t>
  </si>
  <si>
    <t>countadd$s</t>
  </si>
  <si>
    <t>countnum$s</t>
  </si>
  <si>
    <t>counteqiupmentadd$s</t>
  </si>
  <si>
    <t>countequipmentnum$s</t>
  </si>
  <si>
    <t>countskilladd$s</t>
  </si>
  <si>
    <t>countStar$s</t>
  </si>
  <si>
    <t>skillnum$s</t>
  </si>
  <si>
    <t>potential$s</t>
  </si>
  <si>
    <t>atkfly$c</t>
  </si>
  <si>
    <t>fly$c</t>
  </si>
  <si>
    <t>fly2$c</t>
  </si>
  <si>
    <t>flyspeed$c</t>
  </si>
  <si>
    <t>boom$c</t>
  </si>
  <si>
    <t>boom1$c</t>
  </si>
  <si>
    <t>cf$c</t>
  </si>
  <si>
    <t>cf1$c</t>
  </si>
  <si>
    <t>dieart$c</t>
  </si>
  <si>
    <t>artzoom$c</t>
  </si>
  <si>
    <t>atkshake$c</t>
  </si>
  <si>
    <t>dieshake$c</t>
  </si>
  <si>
    <t>runart$c</t>
  </si>
  <si>
    <t>opensound$c</t>
  </si>
  <si>
    <t>permsound$c</t>
  </si>
  <si>
    <t>movesound$c</t>
  </si>
  <si>
    <t>atksound$c</t>
  </si>
  <si>
    <t>deathsound$c</t>
  </si>
  <si>
    <t>nearvol$c</t>
  </si>
  <si>
    <t>farvol$c</t>
  </si>
  <si>
    <t>disrdcvol$c</t>
  </si>
  <si>
    <t>soundcd$c</t>
  </si>
  <si>
    <t>samallartposition$c</t>
  </si>
  <si>
    <t>card$c</t>
  </si>
  <si>
    <t>card2$c</t>
  </si>
  <si>
    <t>elite$c</t>
  </si>
  <si>
    <t>jisuan$c</t>
  </si>
  <si>
    <t>xiaoren$c</t>
  </si>
  <si>
    <t>recommend$c</t>
  </si>
  <si>
    <t>recommend1$c</t>
  </si>
  <si>
    <t>recommend2$c</t>
  </si>
  <si>
    <t>turnfire$c</t>
  </si>
  <si>
    <t>meleepro$c</t>
  </si>
  <si>
    <t>carddes$c</t>
  </si>
  <si>
    <t>talk1$c</t>
  </si>
  <si>
    <t>talk2$c</t>
  </si>
  <si>
    <t>talk3$c</t>
  </si>
  <si>
    <t>label1$c</t>
  </si>
  <si>
    <t>show1$c</t>
  </si>
  <si>
    <t>skillshow$c</t>
  </si>
  <si>
    <t>stage$c</t>
  </si>
  <si>
    <t>score$c</t>
  </si>
  <si>
    <t>relate$c</t>
  </si>
  <si>
    <t>backname$s</t>
  </si>
  <si>
    <t>x$c</t>
  </si>
  <si>
    <t>s$c</t>
  </si>
  <si>
    <t>zuhe$c</t>
  </si>
  <si>
    <t>zuhedes$c</t>
  </si>
  <si>
    <t>soundtrigger$c</t>
  </si>
  <si>
    <t>soundEnemy$c</t>
  </si>
  <si>
    <t>enemy$c</t>
  </si>
  <si>
    <t>showskill$c</t>
  </si>
  <si>
    <t>cs$c</t>
  </si>
  <si>
    <t>tsl$c</t>
  </si>
  <si>
    <t>talent$cs</t>
  </si>
  <si>
    <t>talentTool$cs</t>
  </si>
  <si>
    <t>tujian$c</t>
  </si>
  <si>
    <t>commentRoll$cs</t>
  </si>
  <si>
    <t>commentNum$cs</t>
  </si>
  <si>
    <t>sharedsc$c</t>
  </si>
  <si>
    <t>heroDuelco$c</t>
  </si>
  <si>
    <t>heroDuelIm$c</t>
  </si>
  <si>
    <t>dingwei$c</t>
  </si>
  <si>
    <t>hideSkill$c</t>
  </si>
  <si>
    <t>guildmap$c</t>
  </si>
  <si>
    <t>shareUrl$c</t>
  </si>
  <si>
    <t>teamAtk$cs</t>
  </si>
  <si>
    <t>teamHp$cs</t>
  </si>
  <si>
    <t>teamAppRate$cs</t>
  </si>
  <si>
    <t>jxart1$c</t>
  </si>
  <si>
    <t>jxart$c</t>
  </si>
  <si>
    <t>jxsteam$c</t>
  </si>
  <si>
    <t>jxtask$cs</t>
  </si>
  <si>
    <t>talentTree1$cs</t>
  </si>
  <si>
    <t>talentTree2$cs</t>
  </si>
  <si>
    <t>talentTree3$cs</t>
  </si>
  <si>
    <t>atktalent$c</t>
  </si>
  <si>
    <t>hptalent$c</t>
  </si>
  <si>
    <t>awakingScore$cs</t>
  </si>
  <si>
    <t>awakingName$cs</t>
  </si>
  <si>
    <t>awakingUp$cs</t>
  </si>
  <si>
    <t>awakingUpNum$cs</t>
  </si>
  <si>
    <t>awakingIs$cs</t>
  </si>
  <si>
    <t>awakingDes$c</t>
  </si>
  <si>
    <t>roleAvatarID$s</t>
  </si>
  <si>
    <t>posclass$cs</t>
  </si>
  <si>
    <t>int</t>
  </si>
  <si>
    <t>兵团评论随机库</t>
  </si>
  <si>
    <t>兵团评论随机数量</t>
  </si>
  <si>
    <t>分享图描述</t>
  </si>
  <si>
    <t>觉醒后</t>
  </si>
  <si>
    <t>英文名</t>
  </si>
  <si>
    <t>怪兽初始星级</t>
  </si>
  <si>
    <t>资质</t>
  </si>
  <si>
    <t>标签</t>
  </si>
  <si>
    <t>兵种阶</t>
  </si>
  <si>
    <t>基础护甲成长</t>
  </si>
  <si>
    <t>基础破甲成长</t>
  </si>
  <si>
    <t>名字</t>
  </si>
  <si>
    <t>描述</t>
  </si>
  <si>
    <t>同名魂ID</t>
  </si>
  <si>
    <t>头像/立绘</t>
  </si>
  <si>
    <t>美术资源</t>
  </si>
  <si>
    <t>美术小人</t>
  </si>
  <si>
    <t>缩放比例</t>
  </si>
  <si>
    <t>单位属性</t>
  </si>
  <si>
    <t>死亡尸体</t>
  </si>
  <si>
    <t>方阵规格</t>
  </si>
  <si>
    <t>种族标签</t>
  </si>
  <si>
    <t>初始攻击</t>
  </si>
  <si>
    <t>初始生命</t>
  </si>
  <si>
    <t>护甲成长</t>
  </si>
  <si>
    <t>破甲成长</t>
  </si>
  <si>
    <t>进阶增加攻击</t>
  </si>
  <si>
    <t>进阶增加生命</t>
  </si>
  <si>
    <t>进阶增加护甲</t>
  </si>
  <si>
    <t>进阶增加破甲</t>
  </si>
  <si>
    <t>技能</t>
  </si>
  <si>
    <t>小型增长</t>
  </si>
  <si>
    <t>攻击距离类型</t>
  </si>
  <si>
    <t>移动方式类型</t>
  </si>
  <si>
    <t>突进参数</t>
  </si>
  <si>
    <t>攻击范围</t>
  </si>
  <si>
    <t>进入攻击范围</t>
  </si>
  <si>
    <t>进入攻击速度</t>
  </si>
  <si>
    <t>兵种标签名</t>
  </si>
  <si>
    <t>兵种标签图</t>
  </si>
  <si>
    <t>升级增加战斗力</t>
  </si>
  <si>
    <t>进阶增加战斗力</t>
  </si>
  <si>
    <t>符文升级增加战斗力</t>
  </si>
  <si>
    <t>符文进阶增加战斗力</t>
  </si>
  <si>
    <t>技能升级增加战斗力</t>
  </si>
  <si>
    <t>每个小星增加战斗力</t>
  </si>
  <si>
    <t>攻击方式</t>
  </si>
  <si>
    <t>弹道</t>
  </si>
  <si>
    <t>射速</t>
  </si>
  <si>
    <t>受击动画</t>
  </si>
  <si>
    <t>受击点动画</t>
  </si>
  <si>
    <t>普攻结算帧</t>
  </si>
  <si>
    <t>远程近战攻击结算</t>
  </si>
  <si>
    <t>死亡动画</t>
  </si>
  <si>
    <t>加速动画</t>
  </si>
  <si>
    <t>开场音效</t>
  </si>
  <si>
    <t>常驻音效</t>
  </si>
  <si>
    <t>移动音效</t>
  </si>
  <si>
    <t>攻击音效</t>
  </si>
  <si>
    <t>死亡音效</t>
  </si>
  <si>
    <t>近景音量比率</t>
  </si>
  <si>
    <t>远景音量比率</t>
  </si>
  <si>
    <t>远离比率缩减</t>
  </si>
  <si>
    <t>立汇</t>
  </si>
  <si>
    <t>卡牌</t>
  </si>
  <si>
    <t>兵团界面</t>
  </si>
  <si>
    <t>精英副本立绘坐标</t>
  </si>
  <si>
    <t>结算界面</t>
  </si>
  <si>
    <t>兵团界面小人坐标</t>
  </si>
  <si>
    <t>推荐搭配</t>
  </si>
  <si>
    <t>推荐玩法</t>
  </si>
  <si>
    <t>转火</t>
  </si>
  <si>
    <t>技能标签</t>
  </si>
  <si>
    <t>组合</t>
  </si>
  <si>
    <t>菜单对白</t>
  </si>
  <si>
    <t>死敌对白</t>
  </si>
  <si>
    <t>死敌</t>
  </si>
  <si>
    <t>展示技能</t>
  </si>
  <si>
    <t>兵团天赋技能</t>
  </si>
  <si>
    <t>兵团天赋</t>
  </si>
  <si>
    <t>图鉴关联</t>
  </si>
  <si>
    <t>觉醒任务</t>
  </si>
  <si>
    <t>天赋树</t>
  </si>
  <si>
    <t>觉醒兵团头像</t>
  </si>
  <si>
    <t>不要再配兵团ID+两位数的ID。例如枪兵101，不要再配10101这类的ID</t>
  </si>
  <si>
    <t>1:13
2：14
3:15</t>
  </si>
  <si>
    <t>1：普通
2：精英
3：冠军</t>
  </si>
  <si>
    <t>1显示
0不显示</t>
  </si>
  <si>
    <t>100表示100%</t>
  </si>
  <si>
    <t>2:16
3:9
4:4
5：1</t>
  </si>
  <si>
    <t xml:space="preserve">1:输出
2：防御
3：突击
4：远程
5：魔法
</t>
  </si>
  <si>
    <t>[1,2]</t>
  </si>
  <si>
    <t>[0,3,7,11,16,21,26,32,38,44,50,57]</t>
  </si>
  <si>
    <t>[1,2,3,4]</t>
  </si>
  <si>
    <t>[技能1,技能2,技能3,技能4]
1主动技能
2被动属性
3特性
4攻击特效</t>
  </si>
  <si>
    <t>1攻击 4生命 7护甲 8破甲</t>
  </si>
  <si>
    <t>1.近战
2.远程</t>
  </si>
  <si>
    <t xml:space="preserve">1.地面
2.飞行
</t>
  </si>
  <si>
    <t>1正常
2突击
3远程</t>
  </si>
  <si>
    <t>怪兽星
12000</t>
  </si>
  <si>
    <t>怪兽阶
7000</t>
  </si>
  <si>
    <t xml:space="preserve">装备阶
6400
</t>
  </si>
  <si>
    <t>符文阶
3000</t>
  </si>
  <si>
    <t>技能等级
3000</t>
  </si>
  <si>
    <t>大星战斗力
3372</t>
  </si>
  <si>
    <t>兵团技能数战斗力</t>
  </si>
  <si>
    <t>潜能战斗力</t>
  </si>
  <si>
    <t>0:无弹道
1：匀加速直线
2：抛物线
3：抛物线_低
4：旋转
5:低空旋转</t>
  </si>
  <si>
    <t>1bingxibeiji
2:huoxibeiji
3:shuixibeiji
4:dianxibeiji
5:tuxibeiji
6:shenshengbeiji
7:duxi
8:liaoshang
9guihunbeiji
12dujiaoshoubeiji
13bingyuansu</t>
  </si>
  <si>
    <t>2:ranshaosiwang
3:bingdongsiwang
4:dianjisiwang</t>
  </si>
  <si>
    <t>如果有则填
[震动幅度，帧]
震动幅度123，小中大</t>
  </si>
  <si>
    <t xml:space="preserve">1：有 </t>
  </si>
  <si>
    <t>总音量=基础音量×场景调节音量_%×(1-远离缩减_%)
场景调节音量=远景音量比率+（当前场景比例-远景场景比例）×(近景音量比率-远景音量比率)</t>
  </si>
  <si>
    <t>[类型，文件名]
类型
1：循环常驻音
2：随机常驻音</t>
  </si>
  <si>
    <t>非巨型为循环背景移动音效
声音文件
巨型单位绑定帧
[[声音文件，帧数]]</t>
  </si>
  <si>
    <t>总音量=基础音量×场景调节音量_%×(1-远离缩减_%)
场景调节音量=近景音量+（远景音量-近景音量）×（当前比例-近景比例）/(远景比例-近景比例）</t>
  </si>
  <si>
    <t>缩放比例2:1
X_%</t>
  </si>
  <si>
    <t>缩放比例1:1
X_%</t>
  </si>
  <si>
    <t>X_%</t>
  </si>
  <si>
    <t>播放CD</t>
  </si>
  <si>
    <t>loading</t>
  </si>
  <si>
    <t>[x,y,缩放，翻转]</t>
  </si>
  <si>
    <t xml:space="preserve">怪兽ID
最多4个 </t>
  </si>
  <si>
    <t>1:主线副本
2：竞技场
3：龙之国
4：阴森墓穴
5: 矮人宝屋
6: 远征</t>
  </si>
  <si>
    <t xml:space="preserve">
1：转</t>
  </si>
  <si>
    <t>百分比
不填表示100%</t>
  </si>
  <si>
    <t>抽卡描述</t>
  </si>
  <si>
    <t>1:骷髅
2：平原
3：森林
5:据点
7：地下城
8:箭塔
9：冲车
10：墓园除骷髅之外兵团</t>
  </si>
  <si>
    <t>技能展示</t>
  </si>
  <si>
    <t>1：骷髅
2：火系</t>
  </si>
  <si>
    <t>影子</t>
  </si>
  <si>
    <t>天赋消耗道具</t>
  </si>
  <si>
    <t xml:space="preserve">英雄交锋BAN人界面兵团图坐标
</t>
  </si>
  <si>
    <t>英雄交锋BAN选用图片资源</t>
  </si>
  <si>
    <t>分享兵团用H5链接</t>
  </si>
  <si>
    <t>英雄交锋兵团平均输出基础值</t>
  </si>
  <si>
    <t>英雄交锋兵团平均承受基础值</t>
  </si>
  <si>
    <t>英雄交锋兵团出场率基础值（百分比）</t>
  </si>
  <si>
    <t>对应觉醒任务表</t>
  </si>
  <si>
    <t>[基础技能，[类型，技能id，增加/改变],[类型，技能id，增加/改变]]</t>
  </si>
  <si>
    <t>觉醒后攻击成长 每星</t>
  </si>
  <si>
    <t>觉醒后生命成长 每星</t>
  </si>
  <si>
    <t>觉醒后升星战斗力
每个星</t>
  </si>
  <si>
    <t>魂</t>
  </si>
  <si>
    <t>觉醒升级</t>
  </si>
  <si>
    <t>是否开启觉醒</t>
  </si>
  <si>
    <t>生物名称</t>
  </si>
  <si>
    <t>Name</t>
  </si>
  <si>
    <t>方阵人数</t>
  </si>
  <si>
    <t>生物定位</t>
  </si>
  <si>
    <t>初始星级</t>
  </si>
  <si>
    <t>枪兵</t>
  </si>
  <si>
    <t>输出</t>
  </si>
  <si>
    <t>地面</t>
  </si>
  <si>
    <t>TEAMDES_101</t>
  </si>
  <si>
    <t>3101</t>
  </si>
  <si>
    <t>ti_jibing</t>
  </si>
  <si>
    <t>jibing</t>
  </si>
  <si>
    <t>[101,208]</t>
  </si>
  <si>
    <t>[0.44,0.46,0.48,0.51,0.53,0.55]</t>
  </si>
  <si>
    <t>[8.44,10.128,11.816,13.504,15.192,16.88]</t>
  </si>
  <si>
    <t>[64.5,77.4,90.3,103.2,116.1,129]</t>
  </si>
  <si>
    <t>[3.5,4.18,4.85,5.53,6.2,6.88]</t>
  </si>
  <si>
    <t>[0,0,0,0,0,0]</t>
  </si>
  <si>
    <t>[0,42.2,84.4,126.6,177.24,227.88,278.52,337.6,396.68,455.76,523.28,590.8,658.32,725.84,793.36]</t>
  </si>
  <si>
    <t>[0,483.75,967.5,1451.25,2031.75,2612.25,3192.75,3870,4547.25,5224.5,5998.5,6772.5,7546.5,8320.5,9094.5]</t>
  </si>
  <si>
    <t>[0,8.75,17.5,26.25,36.75,47.25,57.75,70,82.25,94.5,108.5,122.5,136.5,150.5,164.5]</t>
  </si>
  <si>
    <t>[0,0,0,0,0,0,0,0,0,0,0,0,0,0,0]</t>
  </si>
  <si>
    <t>[1011,1012,1013,1014]</t>
  </si>
  <si>
    <t>tl_shuchu</t>
  </si>
  <si>
    <t>[19,33,52,76,105,144]</t>
  </si>
  <si>
    <t>[0,120,296,528,836,1256,1756,2339,3031,3829,4731,5753,6775,7797,8819,9841]</t>
  </si>
  <si>
    <t>[4,5,6,7,8,9,10,11,12,13,14,15,16,17,18]</t>
  </si>
  <si>
    <t>[0,52,126,222,344,509,702,926,1190,1494,1844,2236,2650,3128,3600]</t>
  </si>
  <si>
    <t>[84,108,148,204,284,388,516,668,856,1080,1352,1672,2040,2456,2920,3400,4920,5480]</t>
  </si>
  <si>
    <t>[13,26,39,52,78,91,104,117,130,156,182,208,234,260,312,338,364,390,416,468,513,558,603,648,738,783,828,873,918,1008,1084,1160,1236,1312,1464,1540,1616,1692,1768,1920,2041,2162,2283,2404,2646,2767,2888,3009,3130,3372]</t>
  </si>
  <si>
    <t>[0,98,520,1234]</t>
  </si>
  <si>
    <t>[206,412,618,824,1030,1339,1648,1957,2266,2575,2987,3399,3811,4223,4635,5103,5571,6039,6507,6975,7490,8005,8520,9035,9550,10096,10642,11188,11734,12280,12860,13440,14020,14600,15180,15790,16400,17010,17620,18230]</t>
  </si>
  <si>
    <t>[15]</t>
  </si>
  <si>
    <t>[1,"flock_armor"]</t>
  </si>
  <si>
    <t>flock_soldiers</t>
  </si>
  <si>
    <t>attack_sword</t>
  </si>
  <si>
    <t>die_male</t>
  </si>
  <si>
    <t>[434,40,1]</t>
  </si>
  <si>
    <t>[-424,-254,1]</t>
  </si>
  <si>
    <t>[-256,-180,1]</t>
  </si>
  <si>
    <t>[-263,-107,1,0]</t>
  </si>
  <si>
    <t>[228,213,1]</t>
  </si>
  <si>
    <t>[0,0]</t>
  </si>
  <si>
    <t>[102,105]</t>
  </si>
  <si>
    <t>[5]</t>
  </si>
  <si>
    <t>#人族战法牧铁三角组合。</t>
  </si>
  <si>
    <t>[[60103,[2]],[60104,[3]]]</t>
  </si>
  <si>
    <t>[[1,101,50139]]</t>
  </si>
  <si>
    <t>[[2,1],[5,1],[9,3],[55,2]]</t>
  </si>
  <si>
    <t>[1,10]</t>
  </si>
  <si>
    <t>[3,50],[4,50],[9,50],[10,50],[11,50],[12,50],[13,50]</t>
  </si>
  <si>
    <t>[[3,50],[4,50],[9,50],[10,50],[11,50],[12,50],[13,50]]</t>
  </si>
  <si>
    <t>[-15,-50,1]</t>
  </si>
  <si>
    <t>ct_101</t>
  </si>
  <si>
    <t>digqb</t>
  </si>
  <si>
    <t>tia_jibing</t>
  </si>
  <si>
    <t>jibingjuexing</t>
  </si>
  <si>
    <t>[1,[1,501011,2],[1,501012,2]]</t>
  </si>
  <si>
    <t>[4,[1,501013,1],[1,501014,1]]</t>
  </si>
  <si>
    <t>[3,[1,501015,1],[1,501016,1]]</t>
  </si>
  <si>
    <t>[1.266,1.688,2.11,2.532,2.954,3.376]</t>
  </si>
  <si>
    <t>[9.675,12.9,16.125,19.35,22.575,25.8]</t>
  </si>
  <si>
    <t>[43,72,101,130,158,187]</t>
  </si>
  <si>
    <t>94101</t>
  </si>
  <si>
    <t>[20,50,100,150,200]</t>
  </si>
  <si>
    <t>KAKUSE_101</t>
  </si>
  <si>
    <t>弩手</t>
  </si>
  <si>
    <t>远程</t>
  </si>
  <si>
    <t>3102</t>
  </si>
  <si>
    <t>ti_nushou</t>
  </si>
  <si>
    <t>nushou</t>
  </si>
  <si>
    <t>[0.55,0.58,0.61,0.63,0.66,0.69]</t>
  </si>
  <si>
    <t>[4.8,5.76,6.72,7.68,8.64,9.6]</t>
  </si>
  <si>
    <t>[30,36,42,48,54,60]</t>
  </si>
  <si>
    <t>[3,3.65,4.3,4.95,5.6,6.25]</t>
  </si>
  <si>
    <t>[0,24,48,72,100.8,129.6,158.4,192,225.6,259.2,297.6,336,374.4,412.8,451.2]</t>
  </si>
  <si>
    <t>[0,225,450,675,945,1215,1485,1800,2115,2430,2790,3150,3510,3870,4230]</t>
  </si>
  <si>
    <t>[0,7.5,15,22.5,31.5,40.5,49.5,60,70.5,81,93,105,117,129,141]</t>
  </si>
  <si>
    <t>[1021,1022,1023,1024]</t>
  </si>
  <si>
    <t>tl_yuancheng</t>
  </si>
  <si>
    <t>nujian</t>
  </si>
  <si>
    <t>lianjijian</t>
  </si>
  <si>
    <t>[14]</t>
  </si>
  <si>
    <t>[2,"random_bow"]</t>
  </si>
  <si>
    <t>attack_archer</t>
  </si>
  <si>
    <t>[101,105]</t>
  </si>
  <si>
    <t>[4]</t>
  </si>
  <si>
    <t>[[60103,[2]],[60301,[2,3]]]</t>
  </si>
  <si>
    <t>[60301,2]</t>
  </si>
  <si>
    <t>HEROCOM_60301</t>
  </si>
  <si>
    <t>stm_102</t>
  </si>
  <si>
    <t>[1,4]</t>
  </si>
  <si>
    <t>[1,50],[2,50],[14,50],[15,50],[16,50],[17,50],[18,50]</t>
  </si>
  <si>
    <t>[[1,50],[2,50],[14,50],[15,50],[16,50],[17,50],[18,50]]</t>
  </si>
  <si>
    <t>ct_102</t>
  </si>
  <si>
    <t>digns</t>
  </si>
  <si>
    <t>[1,[1,501011,1],[1,501012,1]]</t>
  </si>
  <si>
    <t>[1,[1,501013,1],[1,501014,1]]</t>
  </si>
  <si>
    <t>[1,[1,501015,1],[1,501016,1]]</t>
  </si>
  <si>
    <t>AWAKINGTEAM_102</t>
  </si>
  <si>
    <t>94102</t>
  </si>
  <si>
    <t>狮鹫</t>
  </si>
  <si>
    <t>飞行</t>
  </si>
  <si>
    <t>3103</t>
  </si>
  <si>
    <t>ti_shijiu</t>
  </si>
  <si>
    <t>shijiu</t>
  </si>
  <si>
    <t>[101,216]</t>
  </si>
  <si>
    <t>[0.48,0.5,0.53,0.55,0.58,0.6]</t>
  </si>
  <si>
    <t>[15.14,18.168,21.196,24.224,27.252,30.28]</t>
  </si>
  <si>
    <t>[185,222,259,296,333,370]</t>
  </si>
  <si>
    <t>[2.5,3.13,3.75,4.38,5,5.63]</t>
  </si>
  <si>
    <t>[0,75.7,151.4,227.1,317.94,408.78,499.62,605.6,711.58,817.56,938.68,1059.8,1180.92,1302.04,1423.16]</t>
  </si>
  <si>
    <t>[0,1387.5,2775,4162.5,5827.5,7492.5,9157.5,11100,13042.5,14985,17205,19425,21645,23865,26085]</t>
  </si>
  <si>
    <t>[0,6.25,12.5,18.75,26.25,33.75,41.25,50,58.75,67.5,77.5,87.5,97.5,107.5,117.5]</t>
  </si>
  <si>
    <t>[1031,1032,1033,1034]</t>
  </si>
  <si>
    <t>tl_tuji</t>
  </si>
  <si>
    <t>[21,36,56,80,110,151]</t>
  </si>
  <si>
    <t>[0,143,353,630,995,1496,2091,2786,3610,4561,5635,6852,8069,9286,10503,11720]</t>
  </si>
  <si>
    <t>[4.6,5.9,7.2,8.2,9.5,10.5,11.6,12.8,14.1,15.4,16.7,18,19.3,20.6,21.9]</t>
  </si>
  <si>
    <t>[13]</t>
  </si>
  <si>
    <t>flock_flight</t>
  </si>
  <si>
    <t>attack_shijiu</t>
  </si>
  <si>
    <t>die_shijiu</t>
  </si>
  <si>
    <t>[206,402,503]</t>
  </si>
  <si>
    <t>#通过提升移动速度，获得战斗力大幅增益。</t>
  </si>
  <si>
    <t>[[60101,[3]],[60103,[2]]]</t>
  </si>
  <si>
    <t>[[2,1],[5,1],[20,2],[21,2]]</t>
  </si>
  <si>
    <t>[19,50],[20,50],[21,50]</t>
  </si>
  <si>
    <t>[[19,50],[20,50],[21,50]]</t>
  </si>
  <si>
    <t>ct_103</t>
  </si>
  <si>
    <t>hjsl</t>
  </si>
  <si>
    <t>[45,76,106,136,166,196]</t>
  </si>
  <si>
    <t>AWAKINGTEAM_103</t>
  </si>
  <si>
    <t>94103</t>
  </si>
  <si>
    <t>十字军</t>
  </si>
  <si>
    <t>3104</t>
  </si>
  <si>
    <t>ti_shizijun</t>
  </si>
  <si>
    <t>shizijun</t>
  </si>
  <si>
    <t>[0.33,0.35,0.36,0.38,0.4,0.41]</t>
  </si>
  <si>
    <t>[5.46,6.552,7.644,8.736,9.828,10.92]</t>
  </si>
  <si>
    <t>[132.4,158.88,185.36,211.84,238.32,264.8]</t>
  </si>
  <si>
    <t>[5.3,6.07,6.83,7.6,8.36,9.13]</t>
  </si>
  <si>
    <t>[0,27.3,54.6,81.9,114.66,147.42,180.18,218.4,256.62,294.84,338.52,382.2,425.88,469.56,513.24]</t>
  </si>
  <si>
    <t>[0,993,1986,2979,4170.6,5362.2,6553.8,7944,9334.2,10724.4,12313.2,13902,15490.8,17079.6,18668.4]</t>
  </si>
  <si>
    <t>[0,13.25,26.5,39.75,55.65,71.55,87.45,106,124.55,143.1,164.3,185.5,206.7,227.9,249.1]</t>
  </si>
  <si>
    <t>[1041,1042,1043,1044]</t>
  </si>
  <si>
    <t>tl_fangyu</t>
  </si>
  <si>
    <t>[19]</t>
  </si>
  <si>
    <t>[201,204,205]</t>
  </si>
  <si>
    <t>[2,5,6]</t>
  </si>
  <si>
    <t>#对受到减速效果的敌人造成额外伤害。</t>
  </si>
  <si>
    <t>[[60102,[1,2,3,4]],[60103,[2]],[60302,[3]]]</t>
  </si>
  <si>
    <t>[60102,1]</t>
  </si>
  <si>
    <t>HEROCOM_60102</t>
  </si>
  <si>
    <t>stm_104</t>
  </si>
  <si>
    <t>[[2,1],[5,1],[35,2],[55,2]]</t>
  </si>
  <si>
    <t>[1,6]</t>
  </si>
  <si>
    <t>[7,50],[8,50],[22,50],[23,50],[24,50],[25,50],[26,50]</t>
  </si>
  <si>
    <t>[[7,50],[8,50],[22,50],[23,50],[24,50],[25,50],[26,50]]</t>
  </si>
  <si>
    <t>ct_104</t>
  </si>
  <si>
    <t>hjszj</t>
  </si>
  <si>
    <t>AWAKINGTEAM_104</t>
  </si>
  <si>
    <t>94104</t>
  </si>
  <si>
    <t>3105</t>
  </si>
  <si>
    <t>ti_senglv</t>
  </si>
  <si>
    <t>senglv</t>
  </si>
  <si>
    <t>[0.45,0.47,0.5,0.52,0.54,0.56]</t>
  </si>
  <si>
    <t>[10.26,12.312,14.364,16.416,18.468,20.52]</t>
  </si>
  <si>
    <t>[66.2,79.44,92.68,105.92,119.16,132.4]</t>
  </si>
  <si>
    <t>[1.7,2.29,2.87,3.46,4.04,4.63]</t>
  </si>
  <si>
    <t>[0,51.3,102.6,153.9,215.46,277.02,338.58,410.4,482.22,554.04,636.12,718.2,800.28,882.36,964.44]</t>
  </si>
  <si>
    <t>[0,496.5,993,1489.5,2085.3,2681.1,3276.9,3972,4667.1,5362.2,6156.6,6951,7745.4,8539.8,9334.2]</t>
  </si>
  <si>
    <t>[0,4.25,8.5,12.75,17.85,22.95,28.05,34,39.95,45.9,52.7,59.5,66.3,73.1,79.9]</t>
  </si>
  <si>
    <t>[1051,1052,1053,1054]</t>
  </si>
  <si>
    <t>tl_mofa</t>
  </si>
  <si>
    <t>[0,135,333,594,939,1411,1973,2628,3406,4303,5316,6464,7612,8760,9908,11056]</t>
  </si>
  <si>
    <t>[4.4,5.6,6.8,7.8,9,10,11.1,12.2,13.4,14.6,15.8,17,18.2,19.4,20.6]</t>
  </si>
  <si>
    <t>mofaqiu</t>
  </si>
  <si>
    <t>[2,"random_say"]</t>
  </si>
  <si>
    <t>flock_small</t>
  </si>
  <si>
    <t>attack_monk</t>
  </si>
  <si>
    <t>[104,106,107]</t>
  </si>
  <si>
    <t>[[61202,[1,3,4]],[60103,[2]]]</t>
  </si>
  <si>
    <t>[61202,1]</t>
  </si>
  <si>
    <t>HEROCOM_61202</t>
  </si>
  <si>
    <t>stm_105</t>
  </si>
  <si>
    <t>[[1,105,50017]]</t>
  </si>
  <si>
    <t>[[2,1],[5,1],[16,2],[55,2]]</t>
  </si>
  <si>
    <t>[1,8]</t>
  </si>
  <si>
    <t>[5,50],[6,50],[27,50],[28,50],[29,50],[30,50],[31,50]</t>
  </si>
  <si>
    <t>[[5,50],[6,50],[27,50],[28,50],[29,50],[30,50],[31,50]]</t>
  </si>
  <si>
    <t>ct_105</t>
  </si>
  <si>
    <t>sengl</t>
  </si>
  <si>
    <t>AWAKINGTEAM_105</t>
  </si>
  <si>
    <t>94105</t>
  </si>
  <si>
    <t>骑士</t>
  </si>
  <si>
    <t>3106</t>
  </si>
  <si>
    <t>ti_qishi</t>
  </si>
  <si>
    <t>qishi</t>
  </si>
  <si>
    <t>[0.46,0.48,0.51,0.53,0.55,0.58]</t>
  </si>
  <si>
    <t>[7.94,9.528,11.116,12.704,14.292,15.88]</t>
  </si>
  <si>
    <t>[81.1,97.32,113.54,129.76,145.98,162.2]</t>
  </si>
  <si>
    <t>[0,39.7,79.4,119.1,166.74,214.38,262.02,317.6,373.18,428.76,492.28,555.8,619.32,682.84,746.36]</t>
  </si>
  <si>
    <t>[0,608.25,1216.5,1824.75,2554.65,3284.55,4014.45,4866,5717.55,6569.1,7542.3,8515.5,9488.7,10461.9,11435.1]</t>
  </si>
  <si>
    <t>[1061,1062,1063,1064]</t>
  </si>
  <si>
    <t>flock_saber</t>
  </si>
  <si>
    <t>die_horse</t>
  </si>
  <si>
    <t>[104,105,107]</t>
  </si>
  <si>
    <t>[1,2,3]</t>
  </si>
  <si>
    <t>#提高士气，更快进入士气高涨状态。</t>
  </si>
  <si>
    <t>sam_106</t>
  </si>
  <si>
    <t>[32,50],[33,50],[34,50]</t>
  </si>
  <si>
    <t>[[32,50],[33,50],[34,50]]</t>
  </si>
  <si>
    <t>ct_106</t>
  </si>
  <si>
    <t>hjqs</t>
  </si>
  <si>
    <t>tia_qishi</t>
  </si>
  <si>
    <t>qishijuexing</t>
  </si>
  <si>
    <t>[4,[2,511061,1],[2,511062,1]]</t>
  </si>
  <si>
    <t>[3,[2,511063,2],[2,511064,2]]</t>
  </si>
  <si>
    <t>[2,[3,521061,1],[1,501065,1]]</t>
  </si>
  <si>
    <t>[1.191,1.588,1.985,2.382,2.779,3.176]</t>
  </si>
  <si>
    <t>[12.165,16.22,20.275,24.33,28.385,32.44]</t>
  </si>
  <si>
    <t>94106</t>
  </si>
  <si>
    <t>KAKUSE_106</t>
  </si>
  <si>
    <t>3107</t>
  </si>
  <si>
    <t>ti_datianshi</t>
  </si>
  <si>
    <t>datianshi</t>
  </si>
  <si>
    <t>tianshi</t>
  </si>
  <si>
    <t>[101,214]</t>
  </si>
  <si>
    <t>[0.52,0.55,0.57,0.6,0.62,0.65]</t>
  </si>
  <si>
    <t>[79.2,95.04,110.88,126.72,142.56,158.4]</t>
  </si>
  <si>
    <t>[543.1,651.72,760.34,868.96,977.58,1086.2]</t>
  </si>
  <si>
    <t>[1.9,2.5,3.09,3.69,4.28,4.88]</t>
  </si>
  <si>
    <t>[0,396,792,1188,1663.2,2138.4,2613.6,3168,3722.4,4276.8,4910.4,5544,6177.6,6811.2,7444.8]</t>
  </si>
  <si>
    <t>[0,4073.25,8146.5,12219.75,17107.65,21995.55,26883.45,32586,38288.55,43991.1,50508.3,57025.5,63542.7,70059.9,76577.1]</t>
  </si>
  <si>
    <t>[0,4.75,9.5,14.25,19.95,25.65,31.35,38,44.65,51.3,58.9,66.5,74.1,81.7,89.3]</t>
  </si>
  <si>
    <t>[1071,1072,1073,1074]</t>
  </si>
  <si>
    <t>[27,45,68,92,125,166]</t>
  </si>
  <si>
    <t>[0,192,472,843,1331,2002,2797,3728,4831,6105,7541,9170,10799,12428,14057,15686]</t>
  </si>
  <si>
    <t>[5.6,7.4,9.2,10.2,12,13,14.4,15.8,17.6,19.4,21.2,23,24.8,26.6,28.4]</t>
  </si>
  <si>
    <t>[18,38]</t>
  </si>
  <si>
    <t>[["flight_huge",1]]</t>
  </si>
  <si>
    <t>attack_tianshi</t>
  </si>
  <si>
    <t>[104,105,106]</t>
  </si>
  <si>
    <t>stm_107</t>
  </si>
  <si>
    <t>sam_107</t>
  </si>
  <si>
    <t>[[1,107,50023]]</t>
  </si>
  <si>
    <t>[[2,1],[5,1],[14,2],[9,3]]</t>
  </si>
  <si>
    <t>ct_107</t>
  </si>
  <si>
    <t>[1,50436]</t>
  </si>
  <si>
    <t>dats</t>
  </si>
  <si>
    <t>[50,83,116,149,183,216]</t>
  </si>
  <si>
    <t>AWAKINGTEAM_107</t>
  </si>
  <si>
    <t>94107</t>
  </si>
  <si>
    <t>ENAME_108</t>
  </si>
  <si>
    <t>TEAM_108</t>
  </si>
  <si>
    <t>TEAMDES_108</t>
  </si>
  <si>
    <t>3108</t>
  </si>
  <si>
    <t>ti_shengqishi</t>
  </si>
  <si>
    <t>shengqishi</t>
  </si>
  <si>
    <t>[0.34,0.36,0.37,0.39,0.41,0.43]</t>
  </si>
  <si>
    <t>[12.8,15.36,17.92,20.48,23.04,25.6]</t>
  </si>
  <si>
    <t>[258.9,310.68,362.46,414.24,466.02,517.8]</t>
  </si>
  <si>
    <t>[5.4,6.17,6.94,7.71,8.48,9.25]</t>
  </si>
  <si>
    <t>[0,64,128,192,268.8,345.6,422.4,512,601.6,691.2,793.6,896,998.4,1100.8,1203.2]</t>
  </si>
  <si>
    <t>[0,1941.75,3883.5,5825.25,8155.35,10485.45,12815.55,15534,18252.45,20970.9,24077.7,27184.5,30291.3,33398.1,36504.9]</t>
  </si>
  <si>
    <t>[0,13.5,27,40.5,56.7,72.9,89.1,108,126.9,145.8,167.4,189,210.6,232.2,253.8]</t>
  </si>
  <si>
    <t>[1081,1082,1083,1084]</t>
  </si>
  <si>
    <t>[[2,59249],[3,52323],[2,59247],[2,59248]]</t>
  </si>
  <si>
    <t>[11]</t>
  </si>
  <si>
    <t>TEAM_RECOMMEND_108</t>
  </si>
  <si>
    <t>[[60103,[2]],[60302,[3]]]</t>
  </si>
  <si>
    <t>TEAMSHOWLANG_108</t>
  </si>
  <si>
    <t>[[2,1],[5,1],[35,2],[21,2]]</t>
  </si>
  <si>
    <t>TEAM_DINGWEI_108</t>
  </si>
  <si>
    <t>ct_108</t>
  </si>
  <si>
    <t>108H5</t>
  </si>
  <si>
    <t>AWAKINGTEAM_108</t>
  </si>
  <si>
    <t>94108</t>
  </si>
  <si>
    <t>半人马</t>
  </si>
  <si>
    <t>森林居民</t>
  </si>
  <si>
    <t>3201</t>
  </si>
  <si>
    <t>ti_banrenma</t>
  </si>
  <si>
    <t>banrenma</t>
  </si>
  <si>
    <t>[102,209]</t>
  </si>
  <si>
    <t>[0.3,0.32,0.33,0.35,0.36,0.38]</t>
  </si>
  <si>
    <t>[11.1,13.32,15.54,17.76,19.98,22.2]</t>
  </si>
  <si>
    <t>[269.1,322.92,376.74,430.56,484.38,538.2]</t>
  </si>
  <si>
    <t>[4.7,5.44,6.17,6.91,7.64,8.38]</t>
  </si>
  <si>
    <t>[0,55.5,111,166.5,233.1,299.7,366.3,444,521.7,599.4,688.2,777,865.8,954.6,1043.4]</t>
  </si>
  <si>
    <t>[0,2018.25,4036.5,6054.75,8476.65,10898.55,13320.45,16146,18971.55,21797.1,25026.3,28255.5,31484.7,34713.9,37943.1]</t>
  </si>
  <si>
    <t>[0,11.75,23.5,35.25,49.35,63.45,77.55,94,110.45,126.9,145.7,164.5,183.3,202.1,220.9]</t>
  </si>
  <si>
    <t>[2011,2012,2013,2014]</t>
  </si>
  <si>
    <t>[0,127,314,560,886,1331,1861,2479,3213,4059,5015,6098,7181,8264,9347,10430]</t>
  </si>
  <si>
    <t>[4.2,5.3,6.4,7.4,8.5,9.5,10.5,11.6,12.7,13.8,14.9,16,17.1,18.2,19.3]</t>
  </si>
  <si>
    <t>[18]</t>
  </si>
  <si>
    <t>[2,"random_wild"]</t>
  </si>
  <si>
    <t>flock_huge</t>
  </si>
  <si>
    <t>[102,104,106,203]</t>
  </si>
  <si>
    <t>[[60302,[3]]]</t>
  </si>
  <si>
    <t>[[1,201,50996]]</t>
  </si>
  <si>
    <t>[3,6]</t>
  </si>
  <si>
    <t>[35,50],[36,50]</t>
  </si>
  <si>
    <t>[[35,50],[36,50]]</t>
  </si>
  <si>
    <t>ct_201</t>
  </si>
  <si>
    <t>brmsl</t>
  </si>
  <si>
    <t>AWAKINGTEAM_201</t>
  </si>
  <si>
    <t>94201</t>
  </si>
  <si>
    <t>矮人</t>
  </si>
  <si>
    <t>3202</t>
  </si>
  <si>
    <t>ti_airen</t>
  </si>
  <si>
    <t>airen</t>
  </si>
  <si>
    <t>[0.32,0.34,0.35,0.37,0.38,0.4]</t>
  </si>
  <si>
    <t>[2021,2022,2023,2024]</t>
  </si>
  <si>
    <t>[12]</t>
  </si>
  <si>
    <t>[101,104,201]</t>
  </si>
  <si>
    <t>#提高友军生命上限，防御兵团更加强力。</t>
  </si>
  <si>
    <t>stm_202</t>
  </si>
  <si>
    <t>[37,50],[38,50],[39,50]</t>
  </si>
  <si>
    <t>[[37,50],[38,50],[39,50]]</t>
  </si>
  <si>
    <t>ct_202</t>
  </si>
  <si>
    <t>zdar</t>
  </si>
  <si>
    <t>AWAKINGTEAM_202</t>
  </si>
  <si>
    <t>94202</t>
  </si>
  <si>
    <t>3203</t>
  </si>
  <si>
    <t>ti_mujingling</t>
  </si>
  <si>
    <t>mujingling</t>
  </si>
  <si>
    <t>jinglinggongjianshou</t>
  </si>
  <si>
    <t>[0.65,0.68,0.72,0.75,0.78,0.81]</t>
  </si>
  <si>
    <t>[5.2,6.24,7.28,8.32,9.36,10.4]</t>
  </si>
  <si>
    <t>[0,26,52,78,109.2,140.4,171.6,208,244.4,280.8,322.4,364,405.6,447.2,488.8]</t>
  </si>
  <si>
    <t>[2031,2032,2033,2034]</t>
  </si>
  <si>
    <t>putongjian</t>
  </si>
  <si>
    <t>[17]</t>
  </si>
  <si>
    <t>die_child</t>
  </si>
  <si>
    <t>[[60301,[1,3]]]</t>
  </si>
  <si>
    <t>[60301,1]</t>
  </si>
  <si>
    <t>stm_203</t>
  </si>
  <si>
    <t>[[2,1],[5,1],[14,2],[55,2]]</t>
  </si>
  <si>
    <t>[3,4]</t>
  </si>
  <si>
    <t>[40,50],[41,50],[42,50]</t>
  </si>
  <si>
    <t>[[40,50],[41,50],[42,50]]</t>
  </si>
  <si>
    <t>ct_203</t>
  </si>
  <si>
    <t>mjl</t>
  </si>
  <si>
    <t>tia_mujingling</t>
  </si>
  <si>
    <t>mujinglingjuexing</t>
  </si>
  <si>
    <t>[1,[1,502031,1],[1,502032,2]]</t>
  </si>
  <si>
    <t>[3,[1,502033,2],[1,502034,2]]</t>
  </si>
  <si>
    <t>[4,[2,502035,1],[2,502036,1]]</t>
  </si>
  <si>
    <t>[0.78,1.04,1.3,1.56,1.82,2.08]</t>
  </si>
  <si>
    <t>[4.5,6,7.5,9,10.5,12]</t>
  </si>
  <si>
    <t>94203</t>
  </si>
  <si>
    <t>KAKUSE_203</t>
  </si>
  <si>
    <t>3204</t>
  </si>
  <si>
    <t>ti_feima</t>
  </si>
  <si>
    <t>feima</t>
  </si>
  <si>
    <t>[0.57,0.6,0.63,0.66,0.68,0.71]</t>
  </si>
  <si>
    <t>[19.51,23.412,27.314,31.216,35.118,39.02]</t>
  </si>
  <si>
    <t>[114.4,137.28,160.16,183.04,205.92,228.8]</t>
  </si>
  <si>
    <t>[2,2.6,3.2,3.8,4.4,5]</t>
  </si>
  <si>
    <t>[0,97.55,195.1,292.65,409.71,526.77,643.83,780.4,916.97,1053.54,1209.62,1365.7,1521.78,1677.86,1833.94]</t>
  </si>
  <si>
    <t>[0,858,1716,2574,3603.6,4633.2,5662.8,6864,8065.2,9266.4,10639.2,12012,13384.8,14757.6,16130.4]</t>
  </si>
  <si>
    <t>[0,5,10,15,21,27,33,40,47,54,62,70,78,86,94]</t>
  </si>
  <si>
    <t>[2041,2042,2043,2044]</t>
  </si>
  <si>
    <t>feibiao</t>
  </si>
  <si>
    <t>die_feima</t>
  </si>
  <si>
    <t>[[60301,[3]]]</t>
  </si>
  <si>
    <t>stm_204</t>
  </si>
  <si>
    <t>[43,50],[44,50],[45,50]</t>
  </si>
  <si>
    <t>[[43,50],[44,50],[45,50]]</t>
  </si>
  <si>
    <t>ct_204</t>
  </si>
  <si>
    <t>yyfm</t>
  </si>
  <si>
    <t>tia_yinyifeima</t>
  </si>
  <si>
    <t>feimaqishijuexing</t>
  </si>
  <si>
    <t>feimajuexing</t>
  </si>
  <si>
    <t>[3,[1,502041,2],[2,502042,2]]</t>
  </si>
  <si>
    <t>[2,[1,502043,1],[2,502044,2]]</t>
  </si>
  <si>
    <t>[4,[2,502045,1],[2,502046,1]]</t>
  </si>
  <si>
    <t>[2.9265,3.902,4.8775,5.853,6.8285,7.804]</t>
  </si>
  <si>
    <t>[17.16,22.88,28.6,34.32,40.04,45.76]</t>
  </si>
  <si>
    <t>94204</t>
  </si>
  <si>
    <t>KAKUSE_204</t>
  </si>
  <si>
    <t>魔法生物</t>
  </si>
  <si>
    <t>3205</t>
  </si>
  <si>
    <t>ti_shuyao</t>
  </si>
  <si>
    <t>kumuweishio</t>
  </si>
  <si>
    <t>kumuweishi</t>
  </si>
  <si>
    <t>[102,206]</t>
  </si>
  <si>
    <t>[39.6,47.52,55.44,63.36,71.28,79.2]</t>
  </si>
  <si>
    <t>[1018.2,1221.84,1425.48,1629.12,1832.76,2036.4]</t>
  </si>
  <si>
    <t>[0,198,396,594,831.6,1069.2,1306.8,1584,1861.2,2138.4,2455.2,2772,3088.8,3405.6,3722.4]</t>
  </si>
  <si>
    <t>[0,7636.5,15273,22909.5,32073.3,41237.1,50400.9,61092,71783.1,82474.2,94692.6,106911,119129.4,131347.8,143566.2]</t>
  </si>
  <si>
    <t>[2051,2052,2053,2054]</t>
  </si>
  <si>
    <t>[23,39,60,84,115,156]</t>
  </si>
  <si>
    <t>[0,161,396,708,1118,1681,2349,3130,4057,5125,6331,7699,9067,10435,11803,13171]</t>
  </si>
  <si>
    <t>[5,6.5,8,9,10.5,11.5,12.7,14,15.5,17,18.5,20,21.5,23,24.5]</t>
  </si>
  <si>
    <t>[2,17]</t>
  </si>
  <si>
    <t>[["foot_huge_L",1],["foot_huge_R",4]]</t>
  </si>
  <si>
    <t>[[60303,[1,2,3,4]],[60302,[3]]]</t>
  </si>
  <si>
    <t>[60303,1]</t>
  </si>
  <si>
    <t>HEROCOM_60303</t>
  </si>
  <si>
    <t>stm_205</t>
  </si>
  <si>
    <t>[46,50],[47,50],[48,50],[49,50],[50,50]</t>
  </si>
  <si>
    <t>[[46,50],[47,50],[48,50],[49,50],[50,50]]</t>
  </si>
  <si>
    <t>ct_205</t>
  </si>
  <si>
    <t>[1,50437]</t>
  </si>
  <si>
    <t>kmws</t>
  </si>
  <si>
    <t>[47,78,109,140,172,203]</t>
  </si>
  <si>
    <t>AWAKINGTEAM_205</t>
  </si>
  <si>
    <t>94205</t>
  </si>
  <si>
    <t>3206</t>
  </si>
  <si>
    <t>ti_dujiaoshou</t>
  </si>
  <si>
    <t>dujiaoshou</t>
  </si>
  <si>
    <t>[102,210]</t>
  </si>
  <si>
    <t>[0.5,0.53,0.55,0.58,0.6,0.63]</t>
  </si>
  <si>
    <t>[2.6,3.23,3.86,4.49,5.12,5.75]</t>
  </si>
  <si>
    <t>[0,6.5,13,19.5,27.3,35.1,42.9,52,61.1,70.2,80.6,91,101.4,111.8,122.2]</t>
  </si>
  <si>
    <t>[2061,2062,2063,2064]</t>
  </si>
  <si>
    <t>[103,402,503]</t>
  </si>
  <si>
    <t>[[60101,[3]]]</t>
  </si>
  <si>
    <t>[[2,1],[5,1],[12,3],[21,2]]</t>
  </si>
  <si>
    <t>[3,2]</t>
  </si>
  <si>
    <t>[51,50],[52,50],[53,50],[61,50],[62,50],[63,50],[64,50]</t>
  </si>
  <si>
    <t>[[51,50],[52,50],[53,50],[61,50],[62,50],[63,50],[64,50]]</t>
  </si>
  <si>
    <t>ct_206</t>
  </si>
  <si>
    <t>djs</t>
  </si>
  <si>
    <t>AWAKINGTEAM_206</t>
  </si>
  <si>
    <t>94206</t>
  </si>
  <si>
    <t>3207</t>
  </si>
  <si>
    <t>ti_lvlong</t>
  </si>
  <si>
    <t>lvlong</t>
  </si>
  <si>
    <t>[102,203]</t>
  </si>
  <si>
    <t>[0.4,0.42,0.44,0.46,0.48,0.5]</t>
  </si>
  <si>
    <t>[101.82,122.184,142.548,162.912,183.276,203.64]</t>
  </si>
  <si>
    <t>[452.5,543,633.5,724,814.5,905]</t>
  </si>
  <si>
    <t>[1.8,2.39,2.98,3.57,4.16,4.75]</t>
  </si>
  <si>
    <t>[0,509.1,1018.2,1527.3,2138.22,2749.14,3360.06,4072.8,4785.54,5498.28,6312.84,7127.4,7941.96,8756.52,9571.08]</t>
  </si>
  <si>
    <t>[0,3393.75,6787.5,10181.25,14253.75,18326.25,22398.75,27150,31901.25,36652.5,42082.5,47512.5,52942.5,58372.5,63802.5]</t>
  </si>
  <si>
    <t>[0,4.5,9,13.5,18.9,24.3,29.7,36,42.3,48.6,55.8,63,70.2,77.4,84.6]</t>
  </si>
  <si>
    <t>[2071,2072,2073,2074]</t>
  </si>
  <si>
    <t>[25,42,64,88,120,161]</t>
  </si>
  <si>
    <t>[0,181,445,795,1256,1889,2639,3517,4558,5759,7114,8651,10188,11725,13262,14799]</t>
  </si>
  <si>
    <t>[5.4,7.1,8.8,9.8,11.5,12.5,13.6,15.2,16.9,18.6,20.3,22,23.7,25.4,27.1]</t>
  </si>
  <si>
    <t>dutan</t>
  </si>
  <si>
    <t>[21]</t>
  </si>
  <si>
    <t>[["flight_bird",1]]</t>
  </si>
  <si>
    <t>die_lvlong</t>
  </si>
  <si>
    <t>[-256,-210,1]</t>
  </si>
  <si>
    <t>[201,403]</t>
  </si>
  <si>
    <t>#对受到流血效果的敌人，水系魔法伤害加深。</t>
  </si>
  <si>
    <t>[[61202,[3]]]</t>
  </si>
  <si>
    <t>[[2,1],[5,1],[9,3],[20,2]]</t>
  </si>
  <si>
    <t>[3,8]</t>
  </si>
  <si>
    <t>[-15,-60,1]</t>
  </si>
  <si>
    <t>ct_207</t>
  </si>
  <si>
    <t>ll</t>
  </si>
  <si>
    <t>[48,81,113,145,177,209]</t>
  </si>
  <si>
    <t>AWAKINGTEAM_207</t>
  </si>
  <si>
    <t>94207</t>
  </si>
  <si>
    <t>德鲁伊</t>
  </si>
  <si>
    <t>Druid</t>
  </si>
  <si>
    <t>ENAME_208</t>
  </si>
  <si>
    <t>TEAM_208</t>
  </si>
  <si>
    <t>TEAMDES_208</t>
  </si>
  <si>
    <t>3208</t>
  </si>
  <si>
    <t>ti_deluyi</t>
  </si>
  <si>
    <t>deluyi</t>
  </si>
  <si>
    <t>[0.42,0.44,0.46,0.48,0.5,0.53]</t>
  </si>
  <si>
    <t>[84.4,101.28,118.16,135.04,151.92,168.8]</t>
  </si>
  <si>
    <t>[1.5,2.08,2.65,3.23,3.8,4.38]</t>
  </si>
  <si>
    <t>[0,633,1266,1899,2658.6,3418.2,4177.8,5064,5950.2,6836.4,7849.2,8862,9874.8,10887.6,11900.4]</t>
  </si>
  <si>
    <t>[0,3.75,7.5,11.25,15.75,20.25,24.75,30,35.25,40.5,46.5,52.5,58.5,64.5,70.5]</t>
  </si>
  <si>
    <t>[2081,2082,2083,2084]</t>
  </si>
  <si>
    <t>[[1,50554],[1,50555],[2,59250],[2,51331]]</t>
  </si>
  <si>
    <t>flock_cloth</t>
  </si>
  <si>
    <t>attack_ghost</t>
  </si>
  <si>
    <t>[101,102,103,104]</t>
  </si>
  <si>
    <t>TEAM_RECOMMEND_208</t>
  </si>
  <si>
    <t>TEAMSHOWLANG_208</t>
  </si>
  <si>
    <t>TEAM_DINGWEI_208</t>
  </si>
  <si>
    <t>ct_208</t>
  </si>
  <si>
    <t>yl</t>
  </si>
  <si>
    <t>AWAKINGTEAM_208</t>
  </si>
  <si>
    <t>94208</t>
  </si>
  <si>
    <t>骷髅</t>
  </si>
  <si>
    <t>3301</t>
  </si>
  <si>
    <t>ti_kulouzhanshi</t>
  </si>
  <si>
    <t>kuloubing</t>
  </si>
  <si>
    <t>kulou</t>
  </si>
  <si>
    <t>[104,212]</t>
  </si>
  <si>
    <t>[0.36,0.38,0.4,0.41,0.43,0.45]</t>
  </si>
  <si>
    <t>[5.79,6.948,8.106,9.264,10.422,11.58]</t>
  </si>
  <si>
    <t>[115.8,138.96,162.12,185.28,208.44,231.6]</t>
  </si>
  <si>
    <t>[0,28.95,57.9,86.85,121.59,156.33,191.07,231.6,272.13,312.66,358.98,405.3,451.62,497.94,544.26]</t>
  </si>
  <si>
    <t>[0,868.5,1737,2605.5,3647.7,4689.9,5732.1,6948,8163.9,9379.8,10769.4,12159,13548.6,14938.2,16327.8]</t>
  </si>
  <si>
    <t>[3011,3012,3013,3014]</t>
  </si>
  <si>
    <t>[1,"flock_bone"]</t>
  </si>
  <si>
    <t>[[60302,[3]],[60502,[3]],[60503,[4]]]</t>
  </si>
  <si>
    <t>[7,6]</t>
  </si>
  <si>
    <t>[57,50],[58,50]</t>
  </si>
  <si>
    <t>[[57,50],[58,50]]</t>
  </si>
  <si>
    <t>ct_301</t>
  </si>
  <si>
    <t>klzs</t>
  </si>
  <si>
    <t>tia_kulouzhanshi</t>
  </si>
  <si>
    <t>kuloujuexing</t>
  </si>
  <si>
    <t>[4,[3,503011,1],[2,503012,2]]</t>
  </si>
  <si>
    <t>[3,[1,503013,1],[2,503014,1]]</t>
  </si>
  <si>
    <t>[1,[1,503015,2],[1,503016,2]]</t>
  </si>
  <si>
    <t>[0.8685,1.158,1.4475,1.737,2.0265,2.316]</t>
  </si>
  <si>
    <t>[17.37,23.16,28.95,34.74,40.53,46.32]</t>
  </si>
  <si>
    <t>94301</t>
  </si>
  <si>
    <t>KAKUSE_301</t>
  </si>
  <si>
    <t>3302</t>
  </si>
  <si>
    <t>ti_jiangshi</t>
  </si>
  <si>
    <t>jiangshi</t>
  </si>
  <si>
    <t>[0.29,0.3,0.32,0.33,0.35,0.36]</t>
  </si>
  <si>
    <t>[11.77,14.124,16.478,18.832,21.186,23.54]</t>
  </si>
  <si>
    <t>[275.8,330.96,386.12,441.28,496.44,551.6]</t>
  </si>
  <si>
    <t>[4.5,5.23,5.95,6.68,7.4,8.13]</t>
  </si>
  <si>
    <t>[0,58.85,117.7,176.55,247.17,317.79,388.41,470.8,553.19,635.58,729.74,823.9,918.06,1012.22,1106.38]</t>
  </si>
  <si>
    <t>[0,2068.5,4137,6205.5,8687.7,11169.9,13652.1,16548,19443.9,22339.8,25649.4,28959,32268.6,35578.2,38887.8]</t>
  </si>
  <si>
    <t>[0,11.25,22.5,33.75,47.25,60.75,74.25,90,105.75,121.5,139.5,157.5,175.5,193.5,211.5]</t>
  </si>
  <si>
    <t>[3021,3022,3023,3024]</t>
  </si>
  <si>
    <t>die_zombie</t>
  </si>
  <si>
    <t>[[60302,[3]],[60503,[4]]]</t>
  </si>
  <si>
    <t>[65,50],[66,50],[67,50]</t>
  </si>
  <si>
    <t>[[65,50],[66,50],[67,50]]</t>
  </si>
  <si>
    <t>ct_302</t>
  </si>
  <si>
    <t>js</t>
  </si>
  <si>
    <t>AWAKINGTEAM_302</t>
  </si>
  <si>
    <t>94302</t>
  </si>
  <si>
    <t>3303</t>
  </si>
  <si>
    <t>ti_youling</t>
  </si>
  <si>
    <t>youling</t>
  </si>
  <si>
    <t>[0.43,0.45,0.47,0.49,0.52,0.54]</t>
  </si>
  <si>
    <t>[10.75,12.9,15.05,17.2,19.35,21.5]</t>
  </si>
  <si>
    <t>[0,53.75,107.5,161.25,225.75,290.25,354.75,430,505.25,580.5,666.5,752.5,838.5,924.5,1010.5]</t>
  </si>
  <si>
    <t>[3031,3032,3033,3034]</t>
  </si>
  <si>
    <t>die_ghost</t>
  </si>
  <si>
    <t>[[61202,[3]],[60503,[4]]]</t>
  </si>
  <si>
    <t>stm_303</t>
  </si>
  <si>
    <t>[[1,303,50995]]</t>
  </si>
  <si>
    <t>[7,8]</t>
  </si>
  <si>
    <t>[68,50],[69,50],[70,50]</t>
  </si>
  <si>
    <t>[[68,50],[69,50],[70,50]]</t>
  </si>
  <si>
    <t>ct_303</t>
  </si>
  <si>
    <t>AWAKINGTEAM_303</t>
  </si>
  <si>
    <t>94303</t>
  </si>
  <si>
    <t>3304</t>
  </si>
  <si>
    <t>ti_xixuegui</t>
  </si>
  <si>
    <t>xixuegui</t>
  </si>
  <si>
    <t>[104,213]</t>
  </si>
  <si>
    <t>[7.44,8.928,10.416,11.904,13.392,14.88]</t>
  </si>
  <si>
    <t>[91,109.2,127.4,145.6,163.8,182]</t>
  </si>
  <si>
    <t>[0,37.2,74.4,111.6,156.24,200.88,245.52,297.6,349.68,401.76,461.28,520.8,580.32,639.84,699.36]</t>
  </si>
  <si>
    <t>[0,682.5,1365,2047.5,2866.5,3685.5,4504.5,5460,6415.5,7371,8463,9555,10647,11739,12831]</t>
  </si>
  <si>
    <t>[3041,3042,3043,3044]</t>
  </si>
  <si>
    <t>[[60101,[3]],[60503,[4]]]</t>
  </si>
  <si>
    <t>stm_304</t>
  </si>
  <si>
    <t>[7,2]</t>
  </si>
  <si>
    <t>[54,50],[55,50],[56,50]</t>
  </si>
  <si>
    <t>[[54,50],[55,50],[56,50]]</t>
  </si>
  <si>
    <t>ct_304</t>
  </si>
  <si>
    <t>xxg</t>
  </si>
  <si>
    <t>tia_xixuegui</t>
  </si>
  <si>
    <t>xixueguijuexing</t>
  </si>
  <si>
    <t>[1,[1,503041,2],[2,503042,2]]</t>
  </si>
  <si>
    <t>[4,[1,503043,1],[1,503044,1]]</t>
  </si>
  <si>
    <t>[2,[2,503045,1],[2,503046,1]]</t>
  </si>
  <si>
    <t>[1.116,1.488,1.86,2.232,2.604,2.976]</t>
  </si>
  <si>
    <t>[13.65,18.2,22.75,27.3,31.85,36.4]</t>
  </si>
  <si>
    <t>94304</t>
  </si>
  <si>
    <t>KAKUSE_304</t>
  </si>
  <si>
    <t>3305</t>
  </si>
  <si>
    <t>ti_wuyao</t>
  </si>
  <si>
    <t>wuyao</t>
  </si>
  <si>
    <t>[22.87,27.444,32.018,36.592,41.166,45.74]</t>
  </si>
  <si>
    <t>[158.1,189.72,221.34,252.96,284.58,316.2]</t>
  </si>
  <si>
    <t>[1.6,2.18,2.76,3.34,3.92,4.5]</t>
  </si>
  <si>
    <t>[0,114.35,228.7,343.05,480.27,617.49,754.71,914.8,1074.89,1234.98,1417.94,1600.9,1783.86,1966.82,2149.78]</t>
  </si>
  <si>
    <t>[0,1185.75,2371.5,3557.25,4980.15,6403.05,7825.95,9486,11146.05,12806.1,14703.3,16600.5,18497.7,20394.9,22292.1]</t>
  </si>
  <si>
    <t>[0,4,8,12,16.8,21.6,26.4,32,37.6,43.2,49.6,56,62.4,68.8,75.2]</t>
  </si>
  <si>
    <t>[3051,3052,3053,3054]</t>
  </si>
  <si>
    <t>guihunlan</t>
  </si>
  <si>
    <t>[[60502,[3]],[61202,[3]],[60503,[3,4]]]</t>
  </si>
  <si>
    <t>stm_305</t>
  </si>
  <si>
    <t>ct_305</t>
  </si>
  <si>
    <t>wy</t>
  </si>
  <si>
    <t>tia_wuyao</t>
  </si>
  <si>
    <t>wuyaojuexing</t>
  </si>
  <si>
    <t>[1,[1,503051,2],[1,503052,2]]</t>
  </si>
  <si>
    <t>[4,[2,503053,1],[2,503054,1]]</t>
  </si>
  <si>
    <t>[3,[2,503055,1],[2,503056,1]]</t>
  </si>
  <si>
    <t>[3.4305,4.574,5.7175,6.861,8.0045,9.148]</t>
  </si>
  <si>
    <t>[23.715,31.62,39.525,47.43,55.335,63.24]</t>
  </si>
  <si>
    <t>AWAKINGTEAM_305</t>
  </si>
  <si>
    <t>94305</t>
  </si>
  <si>
    <t>KAKUSE_305</t>
  </si>
  <si>
    <t>3306</t>
  </si>
  <si>
    <t>ti_siwangqishi</t>
  </si>
  <si>
    <t>heianqishi</t>
  </si>
  <si>
    <t>[11.58,13.896,16.212,18.528,20.844,23.16]</t>
  </si>
  <si>
    <t>[0,57.9,115.8,173.7,243.18,312.66,382.14,463.2,544.26,625.32,717.96,810.6,903.24,995.88,1088.52]</t>
  </si>
  <si>
    <t>[3061,3062,3063,3064]</t>
  </si>
  <si>
    <t>[[60401,[1,2,4]],[60101,[3]],[60503,[4]]]</t>
  </si>
  <si>
    <t>[60401,1]</t>
  </si>
  <si>
    <t>HEROCOM_60401</t>
  </si>
  <si>
    <t>stm_306</t>
  </si>
  <si>
    <t>sam_306</t>
  </si>
  <si>
    <t>[[1,306,50162]]</t>
  </si>
  <si>
    <t>ct_306</t>
  </si>
  <si>
    <t>haqs</t>
  </si>
  <si>
    <t>tia_siwangqishi</t>
  </si>
  <si>
    <t>heianqishijuexing</t>
  </si>
  <si>
    <t>[1,[1,503061,2],[1,503062,2]]</t>
  </si>
  <si>
    <t>[2,[1,503063,2],[1,503064,2]]</t>
  </si>
  <si>
    <t>[4,[3,523061,1],[3,523062,1]]</t>
  </si>
  <si>
    <t>[1.737,2.316,2.895,3.474,4.053,4.632]</t>
  </si>
  <si>
    <t>94306</t>
  </si>
  <si>
    <t>KAKUSE_306</t>
  </si>
  <si>
    <t>3307</t>
  </si>
  <si>
    <t>ti_gulong</t>
  </si>
  <si>
    <t>gulong</t>
  </si>
  <si>
    <t>[104,203]</t>
  </si>
  <si>
    <t>[0.51,0.54,0.56,0.59,0.61,0.64]</t>
  </si>
  <si>
    <t>[75.8,90.96,106.12,121.28,136.44,151.6]</t>
  </si>
  <si>
    <t>[577,692.4,807.8,923.2,1038.6,1154]</t>
  </si>
  <si>
    <t>[0,379,758,1137,1591.8,2046.6,2501.4,3032,3562.6,4093.2,4699.6,5306,5912.4,6518.8,7125.2]</t>
  </si>
  <si>
    <t>[0,4327.5,8655,12982.5,18175.5,23368.5,28561.5,34620,40678.5,46737,53661,60585,67509,74433,81357]</t>
  </si>
  <si>
    <t>[3071,3072,3073,3074]</t>
  </si>
  <si>
    <t>attack_dragon</t>
  </si>
  <si>
    <t>die_dragon</t>
  </si>
  <si>
    <t>[[60502,[3]],[60104,[3]],[60503,[4]]]</t>
  </si>
  <si>
    <t>[[1,307,50165]]</t>
  </si>
  <si>
    <t>[7,10]</t>
  </si>
  <si>
    <t>ct_307</t>
  </si>
  <si>
    <t>[1,50438]</t>
  </si>
  <si>
    <t>gl</t>
  </si>
  <si>
    <t>AWAKINGTEAM_307</t>
  </si>
  <si>
    <t>94307</t>
  </si>
  <si>
    <t>Mummy</t>
  </si>
  <si>
    <t>ENAME_308</t>
  </si>
  <si>
    <t>TEAM_308</t>
  </si>
  <si>
    <t>TEAMDES_308</t>
  </si>
  <si>
    <t>3308</t>
  </si>
  <si>
    <t>ti_munaiyi</t>
  </si>
  <si>
    <t>munaiyi</t>
  </si>
  <si>
    <t>[14.1,16.92,19.74,22.56,25.38,28.2]</t>
  </si>
  <si>
    <t>[4.8,5.54,6.28,7.02,7.76,8.5]</t>
  </si>
  <si>
    <t>[0,70.5,141,211.5,296.1,380.7,465.3,564,662.7,761.4,874.2,987,1099.8,1212.6,1325.4]</t>
  </si>
  <si>
    <t>[0,12,24,36,50.4,64.8,79.2,96,112.8,129.6,148.8,168,187.2,206.4,225.6]</t>
  </si>
  <si>
    <t>[3081,3082,3083,3084]</t>
  </si>
  <si>
    <t>TEAM_RECOMMEND_308</t>
  </si>
  <si>
    <t>stm_308</t>
  </si>
  <si>
    <t>TEAMSHOWLANG_308</t>
  </si>
  <si>
    <t>TEAM_DINGWEI_308</t>
  </si>
  <si>
    <t>ct_308</t>
  </si>
  <si>
    <t>308H5</t>
  </si>
  <si>
    <t>AWAKINGTEAM_308</t>
  </si>
  <si>
    <t>94308</t>
  </si>
  <si>
    <t>大耳怪</t>
  </si>
  <si>
    <t>3401</t>
  </si>
  <si>
    <t>ti_shourenzhanshi</t>
  </si>
  <si>
    <t>dijingzhanshi</t>
  </si>
  <si>
    <t>shourenzhanshi</t>
  </si>
  <si>
    <t>[103,211]</t>
  </si>
  <si>
    <t>[0.49,0.51,0.54,0.56,0.59,0.61]</t>
  </si>
  <si>
    <t>[8.27,9.924,11.578,13.232,14.886,16.54]</t>
  </si>
  <si>
    <t>[76.1,91.32,106.54,121.76,136.98,152.2]</t>
  </si>
  <si>
    <t>[0,41.35,82.7,124.05,173.67,223.29,272.91,330.8,388.69,446.58,512.74,578.9,645.06,711.22,777.38]</t>
  </si>
  <si>
    <t>[0,570.75,1141.5,1712.25,2397.15,3082.05,3766.95,4566,5365.05,6164.1,7077.3,7990.5,8903.7,9816.9,10730.1]</t>
  </si>
  <si>
    <t>[4011,4012,4013,4014]</t>
  </si>
  <si>
    <t>[[60602,[3]],[60104,[3]]]</t>
  </si>
  <si>
    <t>[5,10]</t>
  </si>
  <si>
    <t>[71,50],[72,50]</t>
  </si>
  <si>
    <t>[[71,50],[72,50]]</t>
  </si>
  <si>
    <t>ct_401</t>
  </si>
  <si>
    <t>djzs</t>
  </si>
  <si>
    <t>AWAKINGTEAM_401</t>
  </si>
  <si>
    <t>94401</t>
  </si>
  <si>
    <t>兽人狼骑兵</t>
  </si>
  <si>
    <t>3402</t>
  </si>
  <si>
    <t>ti_langqibing</t>
  </si>
  <si>
    <t>langqibing</t>
  </si>
  <si>
    <t>langqi</t>
  </si>
  <si>
    <t>[7.28,8.736,10.192,11.648,13.104,14.56]</t>
  </si>
  <si>
    <t>[86,103.2,120.4,137.6,154.8,172]</t>
  </si>
  <si>
    <t>[2.2,2.81,3.42,4.03,4.64,5.25]</t>
  </si>
  <si>
    <t>[0,36.4,72.8,109.2,152.88,196.56,240.24,291.2,342.16,393.12,451.36,509.6,567.84,626.08,684.32]</t>
  </si>
  <si>
    <t>[0,645,1290,1935,2709,3483,4257,5160,6063,6966,7998,9030,10062,11094,12126]</t>
  </si>
  <si>
    <t>[0,5.5,11,16.5,23.1,29.7,36.3,44,51.7,59.4,68.2,77,85.8,94.6,103.4]</t>
  </si>
  <si>
    <t>[4021,4022,4023,4024]</t>
  </si>
  <si>
    <t>[[60101,[3]],[60602,[3]]]</t>
  </si>
  <si>
    <t>stm_402</t>
  </si>
  <si>
    <t>[[2,1],[5,1],[20,2],[55,2]]</t>
  </si>
  <si>
    <t>[5,2]</t>
  </si>
  <si>
    <t>[73,50],[74,50],[75,50]</t>
  </si>
  <si>
    <t>[[73,50],[74,50],[75,50]]</t>
  </si>
  <si>
    <t>ct_402</t>
  </si>
  <si>
    <t>elqs</t>
  </si>
  <si>
    <t>AWAKINGTEAM_402</t>
  </si>
  <si>
    <t>94402</t>
  </si>
  <si>
    <t>3403</t>
  </si>
  <si>
    <t>ti_shourentoufushou</t>
  </si>
  <si>
    <t>shourentoufushou</t>
  </si>
  <si>
    <t>toufushou</t>
  </si>
  <si>
    <t>[0.61,0.64,0.67,0.7,0.73,0.76]</t>
  </si>
  <si>
    <t>[56.2,67.44,78.68,89.92,101.16,112.4]</t>
  </si>
  <si>
    <t>[1.2,1.76,2.32,2.88,3.44,4]</t>
  </si>
  <si>
    <t>[0,421.5,843,1264.5,1770.3,2276.1,2781.9,3372,3962.1,4552.2,5226.6,5901,6575.4,7249.8,7924.2]</t>
  </si>
  <si>
    <t>[0,3,6,9,12.6,16.2,19.8,24,28.2,32.4,37.2,42,46.8,51.6,56.4]</t>
  </si>
  <si>
    <t>[4031,4032,4033,4034]</t>
  </si>
  <si>
    <t>feifu</t>
  </si>
  <si>
    <t>[[60301,[3]],[60602,[3]]]</t>
  </si>
  <si>
    <t>[5,4]</t>
  </si>
  <si>
    <t>[76,50],[77,50],[78,50]</t>
  </si>
  <si>
    <t>[[76,50],[77,50],[78,50]]</t>
  </si>
  <si>
    <t>ct_403</t>
  </si>
  <si>
    <t>bsr</t>
  </si>
  <si>
    <t>AWAKINGTEAM_403</t>
  </si>
  <si>
    <t>94403</t>
  </si>
  <si>
    <t>3404</t>
  </si>
  <si>
    <t>ti_shirenmo</t>
  </si>
  <si>
    <t>shirenmo</t>
  </si>
  <si>
    <t>[103,204]</t>
  </si>
  <si>
    <t>[10.76,12.912,15.064,17.216,19.368,21.52]</t>
  </si>
  <si>
    <t>[252.3,302.76,353.22,403.68,454.14,504.6]</t>
  </si>
  <si>
    <t>[6,6.8,7.6,8.4,9.2,10]</t>
  </si>
  <si>
    <t>[0,53.8,107.6,161.4,225.96,290.52,355.08,430.4,505.72,581.04,667.12,753.2,839.28,925.36,1011.44]</t>
  </si>
  <si>
    <t>[0,1892.25,3784.5,5676.75,7947.45,10218.15,12488.85,15138,17787.15,20436.3,23463.9,26491.5,29519.1,32546.7,35574.3]</t>
  </si>
  <si>
    <t>[0,15,30,45,63,81,99,120,141,162,186,210,234,258,282]</t>
  </si>
  <si>
    <t>[4041,4042,4043,4044]</t>
  </si>
  <si>
    <t>[0,152,374,668,1055,1586,2216,2953,3827,4835,5973,7263,8553,9843,11133,12423]</t>
  </si>
  <si>
    <t>[4.8,6.2,7.6,8.6,10,11,12.2,13.4,14.8,16.2,17.6,19,20.4,21.8,23.2]</t>
  </si>
  <si>
    <t>attack_ogre</t>
  </si>
  <si>
    <t>die_ogre</t>
  </si>
  <si>
    <t>[[60302,[3]],[60602,[3]]]</t>
  </si>
  <si>
    <t>stm_404</t>
  </si>
  <si>
    <t>[5,6]</t>
  </si>
  <si>
    <t>ct_404</t>
  </si>
  <si>
    <t>AWAKINGTEAM_404</t>
  </si>
  <si>
    <t>94404</t>
  </si>
  <si>
    <t>3405</t>
  </si>
  <si>
    <t>ti_leiniao</t>
  </si>
  <si>
    <t>leiniao</t>
  </si>
  <si>
    <t>[103,210]</t>
  </si>
  <si>
    <t>[497.8,597.36,696.92,796.48,896.04,995.6]</t>
  </si>
  <si>
    <t>[0,3733.5,7467,11200.5,15680.7,20160.9,24641.1,29868,35094.9,40321.8,46295.4,52269,58242.6,64216.2,70189.8]</t>
  </si>
  <si>
    <t>[4051,4052,4053,4054]</t>
  </si>
  <si>
    <t>[16]</t>
  </si>
  <si>
    <t>attack_bird_thunder</t>
  </si>
  <si>
    <t>die_bird</t>
  </si>
  <si>
    <t>[[60603,[1,2,3,4]],[60602,[3]],[61202,[3]]]</t>
  </si>
  <si>
    <t>[60603,1]</t>
  </si>
  <si>
    <t>HEROCOM_60603</t>
  </si>
  <si>
    <t>stm_405</t>
  </si>
  <si>
    <t>[[1,405,50085]]</t>
  </si>
  <si>
    <t>[5,8]</t>
  </si>
  <si>
    <t>ct_405</t>
  </si>
  <si>
    <t>tia_leiniao</t>
  </si>
  <si>
    <t>leiniaojuexing</t>
  </si>
  <si>
    <t>[1,[1,504051,2],[1,504052,2]]</t>
  </si>
  <si>
    <t>[3,[3,504053,1],[3,504054,1]]</t>
  </si>
  <si>
    <t>[4,[1,504055,1],[1,504056,1]]</t>
  </si>
  <si>
    <t>[11.88,15.84,19.8,23.76,27.72,31.68]</t>
  </si>
  <si>
    <t>[74.67,99.56,124.45,149.34,174.23,199.12]</t>
  </si>
  <si>
    <t>94405</t>
  </si>
  <si>
    <t>KAKUSE_405</t>
  </si>
  <si>
    <t>3406</t>
  </si>
  <si>
    <t>ti_duyanjuren</t>
  </si>
  <si>
    <t>duyanjuren</t>
  </si>
  <si>
    <t>[67.88,81.456,95.032,108.608,122.184,135.76]</t>
  </si>
  <si>
    <t>[509.1,610.92,712.74,814.56,916.38,1018.2]</t>
  </si>
  <si>
    <t>[0,339.4,678.8,1018.2,1425.48,1832.76,2240.04,2715.2,3190.36,3665.52,4208.56,4751.6,5294.64,5837.68,6380.72]</t>
  </si>
  <si>
    <t>[0,3818.25,7636.5,11454.75,16036.65,20618.55,25200.45,30546,35891.55,41237.1,47346.3,53455.5,59564.7,65673.9,71783.1]</t>
  </si>
  <si>
    <t>[4061,4062,4063,4064]</t>
  </si>
  <si>
    <t>jushi</t>
  </si>
  <si>
    <t>handi_handi</t>
  </si>
  <si>
    <t>[["foot_human_L",1],["foot_human_R",4]]</t>
  </si>
  <si>
    <t>attack_giant_cyclopia</t>
  </si>
  <si>
    <t>die_giant_cyclopia</t>
  </si>
  <si>
    <t>[[60604,[1,2,3,4]],[60301,[3]]]</t>
  </si>
  <si>
    <t>[60604,1]</t>
  </si>
  <si>
    <t>HEROCOM_60604</t>
  </si>
  <si>
    <t>stm_406</t>
  </si>
  <si>
    <t>[-15,-58,1]</t>
  </si>
  <si>
    <t>ct_406</t>
  </si>
  <si>
    <t>dyjr</t>
  </si>
  <si>
    <t>AWAKINGTEAM_406</t>
  </si>
  <si>
    <t>94406</t>
  </si>
  <si>
    <t>3407</t>
  </si>
  <si>
    <t>ti_bimeng</t>
  </si>
  <si>
    <t>bimengjushou</t>
  </si>
  <si>
    <t>bimeng</t>
  </si>
  <si>
    <t>[40.73,48.876,57.022,65.168,73.314,81.46]</t>
  </si>
  <si>
    <t>[0,203.65,407.3,610.95,855.33,1099.71,1344.09,1629.2,1914.31,2199.42,2525.26,2851.1,3176.94,3502.78,3828.62]</t>
  </si>
  <si>
    <t>[4071,4072,4073,4074]</t>
  </si>
  <si>
    <t>[22]</t>
  </si>
  <si>
    <t>[[60601,[1,2,3,4]],[60302,[3]],[60602,[3]]]</t>
  </si>
  <si>
    <t>[60601,1]</t>
  </si>
  <si>
    <t>HEROCOM_60601</t>
  </si>
  <si>
    <t>stm_407</t>
  </si>
  <si>
    <t>[[1,407,50994]]</t>
  </si>
  <si>
    <t>[-15,-65,1]</t>
  </si>
  <si>
    <t>ct_407</t>
  </si>
  <si>
    <t>[1,50439]</t>
  </si>
  <si>
    <t>tia_bimeng</t>
  </si>
  <si>
    <t>bimengjushoujuexing</t>
  </si>
  <si>
    <t>[1,[2,504071,2],[2,504072,2]]</t>
  </si>
  <si>
    <t>[3,[2,504073,1],[2,504074,1]]</t>
  </si>
  <si>
    <t>[4,[2,504075,1],[1,504076,2]]</t>
  </si>
  <si>
    <t>[6.1095,8.146,10.1825,12.219,14.2555,16.292]</t>
  </si>
  <si>
    <t>[152.73,203.64,254.55,305.46,356.37,407.28]</t>
  </si>
  <si>
    <t>94407</t>
  </si>
  <si>
    <t>KAKUSE_407</t>
  </si>
  <si>
    <t>3501</t>
  </si>
  <si>
    <t>ti_xiaoemo</t>
  </si>
  <si>
    <t>xiaoemo</t>
  </si>
  <si>
    <t>[105,202]</t>
  </si>
  <si>
    <t>[0.35,0.37,0.39,0.4,0.42,0.44]</t>
  </si>
  <si>
    <t>[5.13,6.156,7.182,8.208,9.234,10.26]</t>
  </si>
  <si>
    <t>[122.4,146.88,171.36,195.84,220.32,244.8]</t>
  </si>
  <si>
    <t>[4.4,5.12,5.84,6.56,7.28,8]</t>
  </si>
  <si>
    <t>[0,25.65,51.3,76.95,107.73,138.51,169.29,205.2,241.11,277.02,318.06,359.1,400.14,441.18,482.22]</t>
  </si>
  <si>
    <t>[0,918,1836,2754,3855.6,4957.2,6058.8,7344,8629.2,9914.4,11383.2,12852,14320.8,15789.6,17258.4]</t>
  </si>
  <si>
    <t>[0,11,22,33,46.2,59.4,72.6,88,103.4,118.8,136.4,154,171.6,189.2,206.8]</t>
  </si>
  <si>
    <t>[5011,5012,5013,5014]</t>
  </si>
  <si>
    <t>stm_501</t>
  </si>
  <si>
    <t>[[2,1],[5,1],[12,3],[55,2]]</t>
  </si>
  <si>
    <t>[9,6]</t>
  </si>
  <si>
    <t>[82,50],[83,50],[84,50]</t>
  </si>
  <si>
    <t>[[82,50],[83,50],[84,50]]</t>
  </si>
  <si>
    <t>ct_501</t>
  </si>
  <si>
    <t>xem</t>
  </si>
  <si>
    <t>AWAKINGTEAM_501</t>
  </si>
  <si>
    <t>94501</t>
  </si>
  <si>
    <t>投火怪</t>
  </si>
  <si>
    <t>3502</t>
  </si>
  <si>
    <t>ti_touhuoguai</t>
  </si>
  <si>
    <t>touhuoguai</t>
  </si>
  <si>
    <t>[62.9,75.48,88.06,100.64,113.22,125.8]</t>
  </si>
  <si>
    <t>[0,471.75,943.5,1415.25,1981.35,2547.45,3113.55,3774,4434.45,5094.9,5849.7,6604.5,7359.3,8114.1,8868.9]</t>
  </si>
  <si>
    <t>[5021,5022,5023,5024]</t>
  </si>
  <si>
    <t>[1,"flock_fire"]</t>
  </si>
  <si>
    <t>[9,8]</t>
  </si>
  <si>
    <t>[59,50],[60,50]</t>
  </si>
  <si>
    <t>[[59,50],[60,50]]</t>
  </si>
  <si>
    <t>ct_502</t>
  </si>
  <si>
    <t>gg</t>
  </si>
  <si>
    <t>tia_touhuoguai</t>
  </si>
  <si>
    <t>gegejuexing</t>
  </si>
  <si>
    <t>[1,[1,505021,2],[1,505022,2]]</t>
  </si>
  <si>
    <t>[4,[3,505023,1],[3,505024,1]]</t>
  </si>
  <si>
    <t>[3,[2,505025,1],[2,505026,1]]</t>
  </si>
  <si>
    <t>[1.539,2.052,2.565,3.078,3.591,4.104]</t>
  </si>
  <si>
    <t>[9.435,12.58,15.725,18.87,22.015,25.16]</t>
  </si>
  <si>
    <t>94502</t>
  </si>
  <si>
    <t>KAKUSE_502</t>
  </si>
  <si>
    <t>3503</t>
  </si>
  <si>
    <t>ti_santouquan</t>
  </si>
  <si>
    <t>santouquan</t>
  </si>
  <si>
    <t>[105,216]</t>
  </si>
  <si>
    <t>[7.78,9.336,10.892,12.448,14.004,15.56]</t>
  </si>
  <si>
    <t>[82.7,99.24,115.78,132.32,148.86,165.4]</t>
  </si>
  <si>
    <t>[0,38.9,77.8,116.7,163.38,210.06,256.74,311.2,365.66,420.12,482.36,544.6,606.84,669.08,731.32]</t>
  </si>
  <si>
    <t>[0,620.25,1240.5,1860.75,2605.05,3349.35,4093.65,4962,5830.35,6698.7,7691.1,8683.5,9675.9,10668.3,11660.7]</t>
  </si>
  <si>
    <t>[5031,5032,5033,5034]</t>
  </si>
  <si>
    <t>[9,2]</t>
  </si>
  <si>
    <t>[79,50],[80,50],[81,50]</t>
  </si>
  <si>
    <t>[[79,50],[80,50],[81,50]]</t>
  </si>
  <si>
    <t>ct_503</t>
  </si>
  <si>
    <t>dystq</t>
  </si>
  <si>
    <t>AWAKINGTEAM_503</t>
  </si>
  <si>
    <t>94503</t>
  </si>
  <si>
    <t>3504</t>
  </si>
  <si>
    <t>ti_changjiaoemo</t>
  </si>
  <si>
    <t>changjiaoemo</t>
  </si>
  <si>
    <t>[11.44,13.728,16.016,18.304,20.592,22.88]</t>
  </si>
  <si>
    <t>[248.9,298.68,348.46,398.24,448.02,497.8]</t>
  </si>
  <si>
    <t>[0,57.2,114.4,171.6,240.24,308.88,377.52,457.6,537.68,617.76,709.28,800.8,892.32,983.84,1075.36]</t>
  </si>
  <si>
    <t>[0,1866.75,3733.5,5600.25,7840.35,10080.45,12320.55,14934,17547.45,20160.9,23147.7,26134.5,29121.3,32108.1,35094.9]</t>
  </si>
  <si>
    <t>[5041,5042,5043,5044]</t>
  </si>
  <si>
    <t>stm_504</t>
  </si>
  <si>
    <t>[[1,504,50178]]</t>
  </si>
  <si>
    <t>[[2,1],[5,1],[35,2],[12,3]]</t>
  </si>
  <si>
    <t>ct_504</t>
  </si>
  <si>
    <t>cjem</t>
  </si>
  <si>
    <t>AWAKINGTEAM_504</t>
  </si>
  <si>
    <t>94504</t>
  </si>
  <si>
    <t>3505</t>
  </si>
  <si>
    <t>ti_diyulingzhu</t>
  </si>
  <si>
    <t>xieshenwang</t>
  </si>
  <si>
    <t>diyulingzhu</t>
  </si>
  <si>
    <t>[17.49,20.988,24.486,27.984,31.482,34.98]</t>
  </si>
  <si>
    <t>[0,87.45,174.9,262.35,367.29,472.23,577.17,699.6,822.03,944.46,1084.38,1224.3,1364.22,1504.14,1644.06]</t>
  </si>
  <si>
    <t>[5051,5052,5053,5054]</t>
  </si>
  <si>
    <t>[[60104,[3]]]</t>
  </si>
  <si>
    <t>stm_505</t>
  </si>
  <si>
    <t>[[2,1],[5,1],[16,2],[20,2]]</t>
  </si>
  <si>
    <t>[9,10]</t>
  </si>
  <si>
    <t>ct_505</t>
  </si>
  <si>
    <t>dylz</t>
  </si>
  <si>
    <t>AWAKINGTEAM_505</t>
  </si>
  <si>
    <t>94505</t>
  </si>
  <si>
    <t>火精灵</t>
  </si>
  <si>
    <t>3506</t>
  </si>
  <si>
    <t>ti_liehuojingling</t>
  </si>
  <si>
    <t>liehuojingling</t>
  </si>
  <si>
    <t>[105,213]</t>
  </si>
  <si>
    <t>[22.54,27.048,31.556,36.064,40.572,45.08]</t>
  </si>
  <si>
    <t>[144.6,173.52,202.44,231.36,260.28,289.2]</t>
  </si>
  <si>
    <t>[1.3,1.87,2.43,3,3.56,4.13]</t>
  </si>
  <si>
    <t>[0,112.7,225.4,338.1,473.34,608.58,743.82,901.6,1059.38,1217.16,1397.48,1577.8,1758.12,1938.44,2118.76]</t>
  </si>
  <si>
    <t>[0,1084.5,2169,3253.5,4554.9,5856.3,7157.7,8676,10194.3,11712.6,13447.8,15183,16918.2,18653.4,20388.6]</t>
  </si>
  <si>
    <t>[0,3.25,6.5,9.75,13.65,17.55,21.45,26,30.55,35.1,40.3,45.5,50.7,55.9,61.1]</t>
  </si>
  <si>
    <t>[5061,5062,5063,5064]</t>
  </si>
  <si>
    <t>attack_fire</t>
  </si>
  <si>
    <t>die_fire</t>
  </si>
  <si>
    <t>[[60802,[1,2,3,4]],[61202,[3]]]</t>
  </si>
  <si>
    <t>[60802,1]</t>
  </si>
  <si>
    <t>HEROCOM_60802</t>
  </si>
  <si>
    <t>stm_506</t>
  </si>
  <si>
    <t>sam_506</t>
  </si>
  <si>
    <t>ct_506</t>
  </si>
  <si>
    <t>lhjl</t>
  </si>
  <si>
    <t>tia_liehuojingling</t>
  </si>
  <si>
    <t>huojinglingjuexing</t>
  </si>
  <si>
    <t>[1,[1,505061,1],[1,505062,2]]</t>
  </si>
  <si>
    <t>[2,[1,505063,2],[1,505064,2]]</t>
  </si>
  <si>
    <t>[4,[2,505065,1],[2,505066,1]]</t>
  </si>
  <si>
    <t>[3.381,4.508,5.635,6.762,7.889,9.016]</t>
  </si>
  <si>
    <t>[21.69,28.92,36.15,43.38,50.61,57.84]</t>
  </si>
  <si>
    <t>94506</t>
  </si>
  <si>
    <t>KAKUSE_506</t>
  </si>
  <si>
    <t>TEAM_507</t>
  </si>
  <si>
    <t>3507</t>
  </si>
  <si>
    <t>ti_daemo</t>
  </si>
  <si>
    <t>daemo</t>
  </si>
  <si>
    <t>[5071,5072,5073,5074]</t>
  </si>
  <si>
    <t>[[60104,[3]],[60801,[1,2,3,4]]]</t>
  </si>
  <si>
    <t>stm_507</t>
  </si>
  <si>
    <t>sam_507</t>
  </si>
  <si>
    <t>ct_507</t>
  </si>
  <si>
    <t>[1,50440]</t>
  </si>
  <si>
    <t>dem</t>
  </si>
  <si>
    <t>AWAKINGTEAM_507</t>
  </si>
  <si>
    <t>94507</t>
  </si>
  <si>
    <t>小妖精</t>
  </si>
  <si>
    <t>3601</t>
  </si>
  <si>
    <t>ti_xiaoyaojing</t>
  </si>
  <si>
    <t>dayaojing</t>
  </si>
  <si>
    <t>[106,208]</t>
  </si>
  <si>
    <t>[4.9,5.88,6.86,7.84,8.82,9.8]</t>
  </si>
  <si>
    <t>[32,38.4,44.8,51.2,57.6,64]</t>
  </si>
  <si>
    <t>[0,24.5,49,73.5,102.9,132.3,161.7,196,230.3,264.6,303.8,343,382.2,421.4,460.6]</t>
  </si>
  <si>
    <t>[0,240,480,720,1008,1296,1584,1920,2256,2592,2976,3360,3744,4128,4512]</t>
  </si>
  <si>
    <t>[6011,6012,6013,6014]</t>
  </si>
  <si>
    <t>dayaojingqiang</t>
  </si>
  <si>
    <t>[11,4]</t>
  </si>
  <si>
    <t>ct_601</t>
  </si>
  <si>
    <t>dyj</t>
  </si>
  <si>
    <t>AWAKINGTEAM_601</t>
  </si>
  <si>
    <t>94601</t>
  </si>
  <si>
    <t>3602</t>
  </si>
  <si>
    <t>ti_shixianggui</t>
  </si>
  <si>
    <t>shixianggui</t>
  </si>
  <si>
    <t>[10.1,12.12,14.14,16.16,18.18,20.2]</t>
  </si>
  <si>
    <t>[2.1,2.71,3.31,3.92,4.52,5.13]</t>
  </si>
  <si>
    <t>[0,50.5,101,151.5,212.1,272.7,333.3,404,474.7,545.4,626.2,707,787.8,868.6,949.4]</t>
  </si>
  <si>
    <t>[0,5.25,10.5,15.75,22.05,28.35,34.65,42,49.35,56.7,65.1,73.5,81.9,90.3,98.7]</t>
  </si>
  <si>
    <t>[6021,6022,6023,6024]</t>
  </si>
  <si>
    <t>[11,10]</t>
  </si>
  <si>
    <t>ct_602</t>
  </si>
  <si>
    <t>sxg</t>
  </si>
  <si>
    <t>AWAKINGTEAM_602</t>
  </si>
  <si>
    <t>94602</t>
  </si>
  <si>
    <t>3603</t>
  </si>
  <si>
    <t>ti_tieren</t>
  </si>
  <si>
    <t>tieren</t>
  </si>
  <si>
    <t>[13.5,16.2,18.9,21.6,24.3,27]</t>
  </si>
  <si>
    <t>[255.6,306.72,357.84,408.96,460.08,511.2]</t>
  </si>
  <si>
    <t>[5,5.75,6.5,7.25,8,8.75]</t>
  </si>
  <si>
    <t>[0,67.5,135,202.5,283.5,364.5,445.5,540,634.5,729,837,945,1053,1161,1269]</t>
  </si>
  <si>
    <t>[0,1917,3834,5751,8051.4,10351.8,12652.2,15336,18019.8,20703.6,23770.8,26838,29905.2,32972.4,36039.6]</t>
  </si>
  <si>
    <t>[0,12.5,25,37.5,52.5,67.5,82.5,100,117.5,135,155,175,195,215,235]</t>
  </si>
  <si>
    <t>[6031,6032,6033,6034]</t>
  </si>
  <si>
    <t>[10]</t>
  </si>
  <si>
    <t>[[2,1],[5,1],[21,2],[55,2]]</t>
  </si>
  <si>
    <t>[11,6]</t>
  </si>
  <si>
    <t>ct_603</t>
  </si>
  <si>
    <t>tr</t>
  </si>
  <si>
    <t>AWAKINGTEAM_603</t>
  </si>
  <si>
    <t>94603</t>
  </si>
  <si>
    <t>3604</t>
  </si>
  <si>
    <t>ti_dafashi</t>
  </si>
  <si>
    <t>dafashi</t>
  </si>
  <si>
    <t>[11.6,13.92,16.24,18.56,20.88,23.2]</t>
  </si>
  <si>
    <t>[0,58,116,174,243.6,313.2,382.8,464,545.2,626.4,719.2,812,904.8,997.6,1090.4]</t>
  </si>
  <si>
    <t>[6041,6042,6043,6044]</t>
  </si>
  <si>
    <t>[[61202,[2,3,4]]]</t>
  </si>
  <si>
    <t>[61202,2]</t>
  </si>
  <si>
    <t>[11,8]</t>
  </si>
  <si>
    <t>ct_604</t>
  </si>
  <si>
    <t>dfs</t>
  </si>
  <si>
    <t>AWAKINGTEAM_604</t>
  </si>
  <si>
    <t>94604</t>
  </si>
  <si>
    <t>3605</t>
  </si>
  <si>
    <t>ti_shenguai</t>
  </si>
  <si>
    <t>dengshen</t>
  </si>
  <si>
    <t>shenguai</t>
  </si>
  <si>
    <t>[18.16,21.792,25.424,29.056,32.688,36.32]</t>
  </si>
  <si>
    <t>[168.2,201.84,235.48,269.12,302.76,336.4]</t>
  </si>
  <si>
    <t>[0,90.8,181.6,272.4,381.36,490.32,599.28,726.4,853.52,980.64,1125.92,1271.2,1416.48,1561.76,1707.04]</t>
  </si>
  <si>
    <t>[0,1261.5,2523,3784.5,5298.3,6812.1,8325.9,10092,11858.1,13624.2,15642.6,17661,19679.4,21697.8,23716.2]</t>
  </si>
  <si>
    <t>[6051,6052,6053,6054]</t>
  </si>
  <si>
    <t>dengshenjiaxue</t>
  </si>
  <si>
    <t>[[2,1],[5,1],[16,2],[21,2]]</t>
  </si>
  <si>
    <t>ct_605</t>
  </si>
  <si>
    <t>sd</t>
  </si>
  <si>
    <t>AWAKINGTEAM_605</t>
  </si>
  <si>
    <t>94605</t>
  </si>
  <si>
    <t>3606</t>
  </si>
  <si>
    <t>ti_shenv</t>
  </si>
  <si>
    <t>najianvyao</t>
  </si>
  <si>
    <t>shenv</t>
  </si>
  <si>
    <t>[22.5,27,31.5,36,40.5,45]</t>
  </si>
  <si>
    <t>[178.3,213.96,249.62,285.28,320.94,356.6]</t>
  </si>
  <si>
    <t>[0,112.5,225,337.5,472.5,607.5,742.5,900,1057.5,1215,1395,1575,1755,1935,2115]</t>
  </si>
  <si>
    <t>[0,1337.25,2674.5,4011.75,5616.45,7221.15,8825.85,10698,12570.15,14442.3,16581.9,18721.5,20861.1,23000.7,25140.3]</t>
  </si>
  <si>
    <t>[6061,6062,6063,6064]</t>
  </si>
  <si>
    <t>[14,21]</t>
  </si>
  <si>
    <t>[[1,606,50312]]</t>
  </si>
  <si>
    <t>ct_606</t>
  </si>
  <si>
    <t>njsy</t>
  </si>
  <si>
    <t>AWAKINGTEAM_606</t>
  </si>
  <si>
    <t>94606</t>
  </si>
  <si>
    <t>泰坦</t>
  </si>
  <si>
    <t>3607</t>
  </si>
  <si>
    <t>ti_taitan</t>
  </si>
  <si>
    <t>taitan</t>
  </si>
  <si>
    <t>[90.5,108.6,126.7,144.8,162.9,181]</t>
  </si>
  <si>
    <t>[565.7,678.84,791.98,905.12,1018.26,1131.4]</t>
  </si>
  <si>
    <t>[0,452.5,905,1357.5,1900.5,2443.5,2986.5,3620,4253.5,4887,5611,6335,7059,7783,8507]</t>
  </si>
  <si>
    <t>[0,4242.75,8485.5,12728.25,17819.55,22910.85,28002.15,33942,39881.85,45821.7,52610.1,59398.5,66186.9,72975.3,79763.7]</t>
  </si>
  <si>
    <t>[6071,6072,6073,6074]</t>
  </si>
  <si>
    <t>ct_607</t>
  </si>
  <si>
    <t>[1,50441]</t>
  </si>
  <si>
    <t>ttjr</t>
  </si>
  <si>
    <t>AWAKINGTEAM_607</t>
  </si>
  <si>
    <t>94607</t>
  </si>
  <si>
    <t>地下军团</t>
  </si>
  <si>
    <t>3701</t>
  </si>
  <si>
    <t>ti_dongxueren</t>
  </si>
  <si>
    <t>dongxueren</t>
  </si>
  <si>
    <t>[107,201]</t>
  </si>
  <si>
    <t>[8.6,10.32,12.04,13.76,15.48,17.2]</t>
  </si>
  <si>
    <t>[74.4,89.28,104.16,119.04,133.92,148.8]</t>
  </si>
  <si>
    <t>[0,43,86,129,180.6,232.2,283.8,344,404.2,464.4,533.2,602,670.8,739.6,808.4]</t>
  </si>
  <si>
    <t>[0,558,1116,1674,2343.6,3013.2,3682.8,4464,5245.2,6026.4,6919.2,7812,8704.8,9597.6,10490.4]</t>
  </si>
  <si>
    <t>[7011,7012,7013,7014]</t>
  </si>
  <si>
    <t>[[60104,[3]],[61301,[1,2,3]]]</t>
  </si>
  <si>
    <t>[13,10]</t>
  </si>
  <si>
    <t>TEAM_DINGWEI_701</t>
  </si>
  <si>
    <t>ct_701</t>
  </si>
  <si>
    <t>701H5</t>
  </si>
  <si>
    <t>AWAKINGTEAM_701</t>
  </si>
  <si>
    <t>94701</t>
  </si>
  <si>
    <t>3702</t>
  </si>
  <si>
    <t>ti_yingshenren</t>
  </si>
  <si>
    <t>yingshenren</t>
  </si>
  <si>
    <t>[7.4,8.88,10.36,11.84,13.32,14.8]</t>
  </si>
  <si>
    <t>[2.7,3.34,3.97,4.61,5.24,5.88]</t>
  </si>
  <si>
    <t>[0,37,74,111,155.4,199.8,244.2,296,347.8,399.6,458.8,518,577.2,636.4,695.6]</t>
  </si>
  <si>
    <t>[0,6.75,13.5,20.25,28.35,36.45,44.55,54,63.45,72.9,83.7,94.5,105.3,116.1,126.9]</t>
  </si>
  <si>
    <t>[7021,7022,7023,7024]</t>
  </si>
  <si>
    <t>[2,"random_female"]</t>
  </si>
  <si>
    <t>[[60101,[3]],[61301,[1,2,3]]]</t>
  </si>
  <si>
    <t>[13,2]</t>
  </si>
  <si>
    <t>TEAM_DINGWEI_702</t>
  </si>
  <si>
    <t>ct_702</t>
  </si>
  <si>
    <t>702H5</t>
  </si>
  <si>
    <t>AWAKINGTEAM_702</t>
  </si>
  <si>
    <t>94702</t>
  </si>
  <si>
    <t>3703</t>
  </si>
  <si>
    <t>ti_xieyan</t>
  </si>
  <si>
    <t>xieyan</t>
  </si>
  <si>
    <t>[107,213]</t>
  </si>
  <si>
    <t>[0.41,0.43,0.45,0.47,0.49,0.51]</t>
  </si>
  <si>
    <t>[7031,7032,7033,7034]</t>
  </si>
  <si>
    <t>[2,"random_magic"]</t>
  </si>
  <si>
    <t>[[61202,[3]],[61301,[1,2,3]]]</t>
  </si>
  <si>
    <t>[13,8]</t>
  </si>
  <si>
    <t>TEAM_DINGWEI_703</t>
  </si>
  <si>
    <t>ct_703</t>
  </si>
  <si>
    <t>703H5</t>
  </si>
  <si>
    <t>AWAKINGTEAM_703</t>
  </si>
  <si>
    <t>94703</t>
  </si>
  <si>
    <t>3704</t>
  </si>
  <si>
    <t>ti_meidusha</t>
  </si>
  <si>
    <t>meidusha</t>
  </si>
  <si>
    <t>[20.2,24.24,28.28,32.32,36.36,40.4]</t>
  </si>
  <si>
    <t>[0,101,202,303,424.2,545.4,666.6,808,949.4,1090.8,1252.4,1414,1575.6,1737.2,1898.8]</t>
  </si>
  <si>
    <t>[7041,7042,7043,7044]</t>
  </si>
  <si>
    <t>[0,171,420,750,1185,1782,2490,3318,4300,5433,6711,8161,9611,11061,12511,13961]</t>
  </si>
  <si>
    <t>[5.2,6.8,8.4,9.4,11,12,12.8,14.6,16.2,17.8,19.4,21,22.6,24.2,25.8]</t>
  </si>
  <si>
    <t>flock_snake</t>
  </si>
  <si>
    <t>[[60301,[3]],[61301,[1,2,3]],[61402,[1,3,4]]]</t>
  </si>
  <si>
    <t>[13,4]</t>
  </si>
  <si>
    <t>TEAM_DINGWEI_704</t>
  </si>
  <si>
    <t>ct_704</t>
  </si>
  <si>
    <t>704H5</t>
  </si>
  <si>
    <t>AWAKINGTEAM_704</t>
  </si>
  <si>
    <t>94704</t>
  </si>
  <si>
    <t>3705</t>
  </si>
  <si>
    <t>ti_niutouguai</t>
  </si>
  <si>
    <t>niutouguai</t>
  </si>
  <si>
    <t>[10.8,12.96,15.12,17.28,19.44,21.6]</t>
  </si>
  <si>
    <t>[272.5,327,381.5,436,490.5,545]</t>
  </si>
  <si>
    <t>[5.5,6.28,7.05,7.83,8.6,9.38]</t>
  </si>
  <si>
    <t>[0,54,108,162,226.8,291.6,356.4,432,507.6,583.2,669.6,756,842.4,928.8,1015.2]</t>
  </si>
  <si>
    <t>[0,2043.75,4087.5,6131.25,8583.75,11036.25,13488.75,16350,19211.25,22072.5,25342.5,28612.5,31882.5,35152.5,38422.5]</t>
  </si>
  <si>
    <t>[0,13.75,27.5,41.25,57.75,74.25,90.75,110,129.25,148.5,170.5,192.5,214.5,236.5,258.5]</t>
  </si>
  <si>
    <t>[7051,7052,7053,7054]</t>
  </si>
  <si>
    <t>[[60302,[3]],[61301,[1,2,3]]]</t>
  </si>
  <si>
    <t>[13,6]</t>
  </si>
  <si>
    <t>TEAM_DINGWEI_705</t>
  </si>
  <si>
    <t>ct_705</t>
  </si>
  <si>
    <t>705H5</t>
  </si>
  <si>
    <t>AWAKINGTEAM_705</t>
  </si>
  <si>
    <t>94705</t>
  </si>
  <si>
    <t>3706</t>
  </si>
  <si>
    <t>ti_shixie</t>
  </si>
  <si>
    <t>shixie</t>
  </si>
  <si>
    <t>[19.2,23.04,26.88,30.72,34.56,38.4]</t>
  </si>
  <si>
    <t>[208.5,250.2,291.9,333.6,375.3,417]</t>
  </si>
  <si>
    <t>[2.3,2.92,3.53,4.15,4.76,5.38]</t>
  </si>
  <si>
    <t>[0,96,192,288,403.2,518.4,633.6,768,902.4,1036.8,1190.4,1344,1497.6,1651.2,1804.8]</t>
  </si>
  <si>
    <t>[0,1563.75,3127.5,4691.25,6567.75,8444.25,10320.75,12510,14699.25,16888.5,19390.5,21892.5,24394.5,26896.5,29398.5]</t>
  </si>
  <si>
    <t>[0,5.75,11.5,17.25,24.15,31.05,37.95,46,54.05,62.1,71.3,80.5,89.7,98.9,108.1]</t>
  </si>
  <si>
    <t>[7061,7062,7063,7064]</t>
  </si>
  <si>
    <t>TEAM_DINGWEI_706</t>
  </si>
  <si>
    <t>ct_706</t>
  </si>
  <si>
    <t>706H5</t>
  </si>
  <si>
    <t>AWAKINGTEAM_706</t>
  </si>
  <si>
    <t>94706</t>
  </si>
  <si>
    <t>3707</t>
  </si>
  <si>
    <t>ti_heilong</t>
  </si>
  <si>
    <t>heilong</t>
  </si>
  <si>
    <t>[107,203]</t>
  </si>
  <si>
    <t>[0.37,0.39,0.41,0.43,0.44,0.46]</t>
  </si>
  <si>
    <t>[43,51.6,60.2,68.8,77.4,86]</t>
  </si>
  <si>
    <t>[871.2,1045.44,1219.68,1393.92,1568.16,1742.4]</t>
  </si>
  <si>
    <t>[5.8,6.59,7.38,8.17,8.96,9.75]</t>
  </si>
  <si>
    <t>[0,215,430,645,903,1161,1419,1720,2021,2322,2666,3010,3354,3698,4042]</t>
  </si>
  <si>
    <t>[0,6534,13068,19602,27442.8,35283.6,43124.4,52272,61419.6,70567.2,81021.6,91476,101930.4,112384.8,122839.2]</t>
  </si>
  <si>
    <t>[0,14.5,29,43.5,60.9,78.3,95.7,116,136.3,156.6,179.8,203,226.2,249.4,272.6]</t>
  </si>
  <si>
    <t>[7071,7072,7073,7074]</t>
  </si>
  <si>
    <t>TEAM_DINGWEI_707</t>
  </si>
  <si>
    <t>ct_707</t>
  </si>
  <si>
    <t>707H5</t>
  </si>
  <si>
    <t>AWAKINGTEAM_707</t>
  </si>
  <si>
    <t>94707</t>
  </si>
  <si>
    <t>3801</t>
  </si>
  <si>
    <t>[108,215]</t>
  </si>
  <si>
    <t>[1,1.05,1.1,1.15,1.2,1.25]</t>
  </si>
  <si>
    <t>[3,3.6,4.2,4.8,5.4,6]</t>
  </si>
  <si>
    <t>[75,90,105,120,135,150]</t>
  </si>
  <si>
    <t>[1,1.55,2.1,2.65,3.2,3.75]</t>
  </si>
  <si>
    <t>[0,562.5,1125,1687.5,2362.5,3037.5,3712.5,4500,5287.5,6075,6975,7875,8775,9675,10575]</t>
  </si>
  <si>
    <t>[0,2.5,5,7.5,10.5,13.5,16.5,20,23.5,27,31,35,39,43,47]</t>
  </si>
  <si>
    <t>[8011,8012,8013,8014]</t>
  </si>
  <si>
    <t>[]</t>
  </si>
  <si>
    <t>[[1,1],[2,1],[3,2],[4,2]]</t>
  </si>
  <si>
    <t>TEAM_DINGWEI_801</t>
  </si>
  <si>
    <t>ct_801</t>
  </si>
  <si>
    <t>801H5</t>
  </si>
  <si>
    <t>AWAKINGTEAM_801</t>
  </si>
  <si>
    <t>94801</t>
  </si>
  <si>
    <t>3802</t>
  </si>
  <si>
    <t>[8021,8022,8023,8024]</t>
  </si>
  <si>
    <t>TEAM_DINGWEI_802</t>
  </si>
  <si>
    <t>ct_802</t>
  </si>
  <si>
    <t>802H5</t>
  </si>
  <si>
    <t>AWAKINGTEAM_802</t>
  </si>
  <si>
    <t>94802</t>
  </si>
  <si>
    <t>3803</t>
  </si>
  <si>
    <t>[108,216]</t>
  </si>
  <si>
    <t>[8031,8032,8033,8034]</t>
  </si>
  <si>
    <t>TEAM_DINGWEI_803</t>
  </si>
  <si>
    <t>ct_803</t>
  </si>
  <si>
    <t>803H5</t>
  </si>
  <si>
    <t>AWAKINGTEAM_803</t>
  </si>
  <si>
    <t>94803</t>
  </si>
  <si>
    <t>3804</t>
  </si>
  <si>
    <t>[8041,8042,8043,8044]</t>
  </si>
  <si>
    <t>TEAM_DINGWEI_804</t>
  </si>
  <si>
    <t>ct_804</t>
  </si>
  <si>
    <t>804H5</t>
  </si>
  <si>
    <t>AWAKINGTEAM_804</t>
  </si>
  <si>
    <t>94804</t>
  </si>
  <si>
    <t>3805</t>
  </si>
  <si>
    <t>[8051,8052,8053,8054]</t>
  </si>
  <si>
    <t>TEAM_DINGWEI_805</t>
  </si>
  <si>
    <t>ct_805</t>
  </si>
  <si>
    <t>805H5</t>
  </si>
  <si>
    <t>AWAKINGTEAM_805</t>
  </si>
  <si>
    <t>94805</t>
  </si>
  <si>
    <t>3806</t>
  </si>
  <si>
    <t>[5.7,6.84,7.98,9.12,10.26,11.4]</t>
  </si>
  <si>
    <t>[36,43.2,50.4,57.6,64.8,72]</t>
  </si>
  <si>
    <t>[0,28.5,57,85.5,119.7,153.9,188.1,228,267.9,307.8,353.4,399,444.6,490.2,535.8]</t>
  </si>
  <si>
    <t>[0,270,540,810,1134,1458,1782,2160,2538,2916,3348,3780,4212,4644,5076]</t>
  </si>
  <si>
    <t>[8061,8062,8063,8064]</t>
  </si>
  <si>
    <t>TEAM_DINGWEI_806</t>
  </si>
  <si>
    <t>ct_806</t>
  </si>
  <si>
    <t>806H5</t>
  </si>
  <si>
    <t>AWAKINGTEAM_806</t>
  </si>
  <si>
    <t>94806</t>
  </si>
  <si>
    <t>3807</t>
  </si>
  <si>
    <t>[108,210]</t>
  </si>
  <si>
    <t>[6.2,7.44,8.68,9.92,11.16,12.4]</t>
  </si>
  <si>
    <t>[0,31,62,93,130.2,167.4,204.6,248,291.4,334.8,384.4,434,483.6,533.2,582.8]</t>
  </si>
  <si>
    <t>[8071,8072,8073,8074]</t>
  </si>
  <si>
    <t>TEAM_DINGWEI_807</t>
  </si>
  <si>
    <t>ct_807</t>
  </si>
  <si>
    <t>807H5</t>
  </si>
  <si>
    <t>AWAKINGTEAM_807</t>
  </si>
  <si>
    <t>94807</t>
  </si>
  <si>
    <t>ENAME_901</t>
  </si>
  <si>
    <t>3901</t>
  </si>
  <si>
    <t>ti_mofaxianling</t>
  </si>
  <si>
    <t>mofaxianling</t>
  </si>
  <si>
    <t>[109,215]</t>
  </si>
  <si>
    <t>[6.95,8.34,9.73,11.12,12.51,13.9]</t>
  </si>
  <si>
    <t>[99.3,119.16,139.02,158.88,178.74,198.6]</t>
  </si>
  <si>
    <t>[0,34.75,69.5,104.25,145.95,187.65,229.35,278,326.65,375.3,430.9,486.5,542.1,597.7,653.3]</t>
  </si>
  <si>
    <t>[0,744.75,1489.5,2234.25,3127.95,4021.65,4915.35,5958,7000.65,8043.3,9234.9,10426.5,11618.1,12809.7,14001.3]</t>
  </si>
  <si>
    <t>[9011,9012,9013,9014]</t>
  </si>
  <si>
    <t>TEAM_RECOMMEND_901</t>
  </si>
  <si>
    <t>stm_901</t>
  </si>
  <si>
    <t>TEAMSHOWLANG_901</t>
  </si>
  <si>
    <t>[12,2]</t>
  </si>
  <si>
    <t>ct_901</t>
  </si>
  <si>
    <t>901H5</t>
  </si>
  <si>
    <t>AWAKINGTEAM_901</t>
  </si>
  <si>
    <t>94901</t>
  </si>
  <si>
    <t>ENAME_902</t>
  </si>
  <si>
    <t>3902</t>
  </si>
  <si>
    <t>ti_leiyuansu2</t>
  </si>
  <si>
    <t>leiyuansu</t>
  </si>
  <si>
    <t>[0.56,0.59,0.62,0.64,0.67,0.7]</t>
  </si>
  <si>
    <t>[9.92,11.904,13.888,15.872,17.856,19.84]</t>
  </si>
  <si>
    <t>[0,49.6,99.2,148.8,208.32,267.84,327.36,396.8,466.24,535.68,615.04,694.4,773.76,853.12,932.48]</t>
  </si>
  <si>
    <t>[9021,9022,9023,9024]</t>
  </si>
  <si>
    <t>TEAM_RECOMMEND_902</t>
  </si>
  <si>
    <t>TEAMSHOWLANG_902</t>
  </si>
  <si>
    <t>[12,4]</t>
  </si>
  <si>
    <t>ct_902</t>
  </si>
  <si>
    <t>902H5</t>
  </si>
  <si>
    <t>AWAKINGTEAM_902</t>
  </si>
  <si>
    <t>94902</t>
  </si>
  <si>
    <t>ENAME_903</t>
  </si>
  <si>
    <t>3903</t>
  </si>
  <si>
    <t>ti_bingyuansu2</t>
  </si>
  <si>
    <t>bingyuansu</t>
  </si>
  <si>
    <t>[9031,9032,9033,9034]</t>
  </si>
  <si>
    <t>TEAM_RECOMMEND_903</t>
  </si>
  <si>
    <t>stm_903</t>
  </si>
  <si>
    <t>TEAMSHOWLANG_903</t>
  </si>
  <si>
    <t>[12,8]</t>
  </si>
  <si>
    <t>ct_903</t>
  </si>
  <si>
    <t>903H5</t>
  </si>
  <si>
    <t>AWAKINGTEAM_903</t>
  </si>
  <si>
    <t>94903</t>
  </si>
  <si>
    <t>ENAME_904</t>
  </si>
  <si>
    <t>3904</t>
  </si>
  <si>
    <t>ti_liehuoyuansu</t>
  </si>
  <si>
    <t>liehuoyuansu</t>
  </si>
  <si>
    <t>[19.5,23.4,27.3,31.2,35.1,39]</t>
  </si>
  <si>
    <t>[0,97.5,195,292.5,409.5,526.5,643.5,780,916.5,1053,1209,1365,1521,1677,1833]</t>
  </si>
  <si>
    <t>[9041,9042,9043,9044]</t>
  </si>
  <si>
    <t>[9]</t>
  </si>
  <si>
    <t>TEAM_RECOMMEND_904</t>
  </si>
  <si>
    <t>TEAMSHOWLANG_904</t>
  </si>
  <si>
    <t>[[2,1],[5,1],[14,2],[12,3]]</t>
  </si>
  <si>
    <t>[12,10]</t>
  </si>
  <si>
    <t>ct_904</t>
  </si>
  <si>
    <t>904H5</t>
  </si>
  <si>
    <t>AWAKINGTEAM_904</t>
  </si>
  <si>
    <t>94904</t>
  </si>
  <si>
    <t>ENAME_905</t>
  </si>
  <si>
    <t>3905</t>
  </si>
  <si>
    <t>ti_shiyuansu</t>
  </si>
  <si>
    <t>shiyuansu</t>
  </si>
  <si>
    <t>[12.1,14.52,16.94,19.36,21.78,24.2]</t>
  </si>
  <si>
    <t>[282.5,339,395.5,452,508.5,565]</t>
  </si>
  <si>
    <t>[0,60.5,121,181.5,254.1,326.7,399.3,484,568.7,653.4,750.2,847,943.8,1040.6,1137.4]</t>
  </si>
  <si>
    <t>[0,2118.75,4237.5,6356.25,8898.75,11441.25,13983.75,16950,19916.25,22882.5,26272.5,29662.5,33052.5,36442.5,39832.5]</t>
  </si>
  <si>
    <t>[9051,9052,9053,9054]</t>
  </si>
  <si>
    <t>shiyuansubuff_shiyuansubuff</t>
  </si>
  <si>
    <t>TEAM_RECOMMEND_905</t>
  </si>
  <si>
    <t>TEAMSHOWLANG_905</t>
  </si>
  <si>
    <t>[12,6]</t>
  </si>
  <si>
    <t>ct_905</t>
  </si>
  <si>
    <t>905H5</t>
  </si>
  <si>
    <t>AWAKINGTEAM_905</t>
  </si>
  <si>
    <t>94905</t>
  </si>
  <si>
    <t>ENAME_906</t>
  </si>
  <si>
    <t>3906</t>
  </si>
  <si>
    <t>ti_jingshenyuansu</t>
  </si>
  <si>
    <t>jingshenyuansu</t>
  </si>
  <si>
    <t>[21.2,25.44,29.68,33.92,38.16,42.4]</t>
  </si>
  <si>
    <t>[174.9,209.88,244.86,279.84,314.82,349.8]</t>
  </si>
  <si>
    <t>[0,106,212,318,445.2,572.4,699.6,848,996.4,1144.8,1314.4,1484,1653.6,1823.2,1992.8]</t>
  </si>
  <si>
    <t>[0,1311.75,2623.5,3935.25,5509.35,7083.45,8657.55,10494,12330.45,14166.9,16265.7,18364.5,20463.3,22562.1,24660.9]</t>
  </si>
  <si>
    <t>[9061,9062,9063,9064]</t>
  </si>
  <si>
    <t>TEAM_RECOMMEND_906</t>
  </si>
  <si>
    <t>[[60702,[1,2,3,4]],[60104,[3]]]</t>
  </si>
  <si>
    <t>[60702,1]</t>
  </si>
  <si>
    <t>HEROCOM_60702</t>
  </si>
  <si>
    <t>stm_906</t>
  </si>
  <si>
    <t>TEAMSHOWLANG_906</t>
  </si>
  <si>
    <t>[[2,1],[5,1],[14,2],[20,2]]</t>
  </si>
  <si>
    <t>ct_906</t>
  </si>
  <si>
    <t>906H5</t>
  </si>
  <si>
    <t>AWAKINGTEAM_906</t>
  </si>
  <si>
    <t>94906</t>
  </si>
  <si>
    <t>Phoenix</t>
  </si>
  <si>
    <t>3907</t>
  </si>
  <si>
    <t>ti_fenghuang</t>
  </si>
  <si>
    <t>fenghuang</t>
  </si>
  <si>
    <t>[109,210]</t>
  </si>
  <si>
    <t>[84.85,101.82,118.79,135.76,152.73,169.7]</t>
  </si>
  <si>
    <t>[0,424.25,848.5,1272.75,1781.85,2290.95,2800.05,3394,3987.95,4581.9,5260.7,5939.5,6618.3,7297.1,7975.9]</t>
  </si>
  <si>
    <t>[9071,9072,9073,9074]</t>
  </si>
  <si>
    <t>huoshe</t>
  </si>
  <si>
    <t>huoshe_huoshe</t>
  </si>
  <si>
    <t>attack_fenghuang</t>
  </si>
  <si>
    <t>die_fenghuang</t>
  </si>
  <si>
    <t>[[1,907,50134]]</t>
  </si>
  <si>
    <t>ct_907</t>
  </si>
  <si>
    <t>fh</t>
  </si>
  <si>
    <t>tia_fenghuang</t>
  </si>
  <si>
    <t>fenghuangjuexing</t>
  </si>
  <si>
    <t>[3,[1,509071,1],[1,509072,1]]</t>
  </si>
  <si>
    <t>[1,[1,509073,1],[2,519071,2]]</t>
  </si>
  <si>
    <t>[4,[2,519072,2],[3,529071,1]]</t>
  </si>
  <si>
    <t>[12.7275,16.97,21.2125,25.455,29.6975,33.94]</t>
  </si>
  <si>
    <t>[67.875,90.5,113.125,135.75,158.375,181]</t>
  </si>
  <si>
    <t>94907</t>
  </si>
  <si>
    <t>KAKUSE_907</t>
  </si>
  <si>
    <t>ENAME_1104</t>
  </si>
  <si>
    <t>TEAMDES_1104</t>
  </si>
  <si>
    <t>ti_tieshizijun</t>
  </si>
  <si>
    <t>tieshizijun</t>
  </si>
  <si>
    <t>[[1,50007],[3,52015],[2,59014],[1,50005]]</t>
  </si>
  <si>
    <t>[21,31,41,50,60,71]</t>
  </si>
  <si>
    <t>[0,36,89,156,240,341,580,722,897,1086,1314]</t>
  </si>
  <si>
    <t>[4.6,5.9,7.2,8.2,9.5,10.5,11.8,12.8,14.1,15.4,16.7,18]</t>
  </si>
  <si>
    <t>[13,26,39,52,65,78,91,104,117,130,156,182,208,234,260,286,312,338,364,390,435,480,525,570,615,660,705,750,795,840,916,992,1068,1144,1220,1296,1372,1448,1524,1600,1721,1842,1963,2084,2205,2326,2447,2568,2689,2810]</t>
  </si>
  <si>
    <t>[0,98,320,734]</t>
  </si>
  <si>
    <t>[-318,-224,1]</t>
  </si>
  <si>
    <t>[[3,52005],[3,52010],[3,52002],[2,51014]]</t>
  </si>
  <si>
    <t>[27,40,53,62,75,86]</t>
  </si>
  <si>
    <t>[0,46,114,196,300,426,690,872,1102,1346,1654]</t>
  </si>
  <si>
    <t>[5.6,7.4,9.2,10.2,12,13,14.8,15.8,17.6,19.4,21.2,23]</t>
  </si>
  <si>
    <t>TEAM_11507</t>
  </si>
  <si>
    <t>daemoshengji</t>
  </si>
  <si>
    <t>[[2,59246],[2,59245],[1,50526],[2,59082]]</t>
  </si>
  <si>
    <t>[57.9,69.48,81.06,92.64,104.22,115.8]</t>
  </si>
  <si>
    <t>[0,434.25,868.5,1302.75,1823.85,2344.95,2866.05,3474,4081.95,4689.9,5384.7,6079.5,6774.3,7469.1,8163.9]</t>
  </si>
  <si>
    <t>[[1,50147],[1,50148],[2,51052],[2,51014]]</t>
  </si>
  <si>
    <t>[19,28,37,46,55,64]</t>
  </si>
  <si>
    <t>[0,32,79,140,216,307,536,662,815,982,1178]</t>
  </si>
  <si>
    <t>[4.2,5.3,6.4,7.4,8.5,9.5,10.6,11.6,12.7,13.8,14.9,16]</t>
  </si>
  <si>
    <t>[4.96,5.952,6.944,7.936,8.928,9.92]</t>
  </si>
  <si>
    <t>[124.1,148.92,173.74,198.56,223.38,248.2]</t>
  </si>
  <si>
    <t>[0,24.8,49.6,74.4,104.16,133.92,163.68,198.4,233.12,267.84,307.52,347.2,386.88,426.56,466.24]</t>
  </si>
  <si>
    <t>[0,930.75,1861.5,2792.25,3909.15,5026.05,6142.95,7446,8749.05,10052.1,11541.3,13030.5,14519.7,16008.9,17498.1]</t>
  </si>
  <si>
    <t>[0,34,84,148,228,324,558,692,856,1034,1246]</t>
  </si>
  <si>
    <t>[4.4,5.6,6.8,7.8,9,10,11.2,12.2,13.4,14.6,15.8,17]</t>
  </si>
  <si>
    <t>[[1,50017],[1,50018],[1,50120],[2,51016]]</t>
  </si>
  <si>
    <t>[[1,50016],[2,59013],[3,52048],[3,52005]]</t>
  </si>
  <si>
    <t>[0,30,74,132,204,290,514,632,774,930,1110]</t>
  </si>
  <si>
    <t>[4,5,6,7,8,9,10,11,12,13,14,15]</t>
  </si>
  <si>
    <t>[[1,50186],[2,51014],[2,59044],[3,52002]]</t>
  </si>
  <si>
    <t>[0,120,296,528,836,1218,1802,2385,3077,3845,4745]</t>
  </si>
  <si>
    <t>siwangqishi</t>
  </si>
  <si>
    <t>heianqishi2</t>
  </si>
  <si>
    <t>[0,181,445,795,1256,1889,2639,3517,4558,5759,7114,8651]</t>
  </si>
  <si>
    <t>[5.4,7.1,8.8,9.8,11.5,12.5,13.6,15.2,16.9,18.6,20.3,22]</t>
  </si>
  <si>
    <t>[[1,50410],[1,50210],[2,51117],[2,51058]]</t>
  </si>
  <si>
    <t>[1,[1,503066,2],[1,503065,2]]</t>
  </si>
  <si>
    <t>大树变模型变技能</t>
  </si>
  <si>
    <t>ti_jiayuanshouhuzhe</t>
  </si>
  <si>
    <t>shuyao</t>
  </si>
  <si>
    <t>jiayuanshouhuzhe</t>
  </si>
  <si>
    <t>[[1,50039],[1,50150],[2,59060],[2,59061]]</t>
  </si>
  <si>
    <t>[23,34,45,54,65,76]</t>
  </si>
  <si>
    <t>[0,40,99,172,264,375,624,782,979,1190,1450]</t>
  </si>
  <si>
    <t>[5,6.5,8,9,10.5,11.5,13,14,15.5,17,18.5,20]</t>
  </si>
  <si>
    <t>幻影女</t>
  </si>
  <si>
    <t>TEAMDES_11203</t>
  </si>
  <si>
    <t>ti_huanyingsheshounv</t>
  </si>
  <si>
    <t>huanyingsheshounv</t>
  </si>
  <si>
    <t>[[1,50205],[2,60006],[1,50202],[2,59212]]</t>
  </si>
  <si>
    <t>[0,144,344,624,984,1432,2077,2759,3583,4522,5620]</t>
  </si>
  <si>
    <t>[4.6,5.9,7.2,8.2,9.5,10.5,11.6,12.8,14.1,15.4,16.7,18]</t>
  </si>
  <si>
    <t>[20]</t>
  </si>
  <si>
    <t>TEAM_RECOMMEND_1203</t>
  </si>
  <si>
    <t>幻影男</t>
  </si>
  <si>
    <t>TEAMDES_11102</t>
  </si>
  <si>
    <t>ti_huanyingsheshounan</t>
  </si>
  <si>
    <t>huanyingsheshounan</t>
  </si>
  <si>
    <t>[101,209]</t>
  </si>
  <si>
    <t>[[1,50016],[3,52110],[2,60006],[3,52005]]</t>
  </si>
  <si>
    <t>TEAM_RECOMMEND_1102</t>
  </si>
  <si>
    <t>lieyanlingzhu</t>
  </si>
  <si>
    <t>[[1,50401],[1,50111],[1,50110],[2,51104]]</t>
  </si>
  <si>
    <t>[0,152,374,668,1055,1586,2216,2953,3827,4835,5973,7263]</t>
  </si>
  <si>
    <t>[4.8,6.2,7.6,8.6,10,11,12.2,13.4,14.8,16.2,17.6,19]</t>
  </si>
  <si>
    <t>[1,[1,505061,1],[1,50535,2]]</t>
  </si>
  <si>
    <t>[2,[1,50534,2],[1,50536,2]]</t>
  </si>
  <si>
    <t>[[1,50401],[1,50402],[1,50110],[2,51104]]</t>
  </si>
  <si>
    <t>大树不变模型变技能</t>
  </si>
  <si>
    <t>[0,160,376,688,1082,1575,2262,3010,3919,4973,6200]</t>
  </si>
  <si>
    <t>[5,6.5,8,9,10.5,11.5,12.7,14,15.5,17,18.5,20]</t>
  </si>
  <si>
    <t>大树变模型不变技能</t>
  </si>
  <si>
    <t>雷鸟-1星</t>
  </si>
  <si>
    <t>ti_fengbaolingzhu</t>
  </si>
  <si>
    <t>fengbaolingzhu</t>
  </si>
  <si>
    <t>TEAM_RECOMMEND_1405</t>
  </si>
  <si>
    <t>TEAMSHOWLANG_1405</t>
  </si>
  <si>
    <t>雷鸟-2星</t>
  </si>
  <si>
    <t>[[1,50420],[1,50167],[2,59108],[2,59074]]</t>
  </si>
  <si>
    <t>TEAM_RECOMMEND_11405</t>
  </si>
  <si>
    <t>TEAMSHOWLANG_11405</t>
  </si>
  <si>
    <t>[1,[1,50537,2],[1,50538,2]]</t>
  </si>
  <si>
    <t>雷鸟-3星</t>
  </si>
  <si>
    <t>[[1,50420],[1,50167],[2,59108],[2,51307]]</t>
  </si>
  <si>
    <t>TEAM_RECOMMEND_111405</t>
  </si>
  <si>
    <t>TEAMSHOWLANG_111405</t>
  </si>
  <si>
    <t>雷鸟-3星(不上场)</t>
  </si>
  <si>
    <t>[[1,50085],[1,50167],[2,59108],[2,51307]]</t>
  </si>
  <si>
    <t>TEAM_RECOMMEND_1111405</t>
  </si>
  <si>
    <t>TEAMSHOWLANG_1111405</t>
  </si>
  <si>
    <t>幻影法师</t>
  </si>
  <si>
    <t>huanyingfashi</t>
  </si>
  <si>
    <t>[0,135,333,594,939,1411,1973,2628,3406,4303,5316,6464]</t>
  </si>
  <si>
    <t>[4.4,5.6,6.8,7.8,9,10,11.1,12.2,13.4,14.6,15.8,17]</t>
  </si>
  <si>
    <t>[[60103,[3]]]</t>
  </si>
  <si>
    <t>幻影法师女</t>
  </si>
  <si>
    <t>huanyingfashinv</t>
  </si>
  <si>
    <t>[[1,50317],[1,50478],[1,50307],[1,50308]]</t>
  </si>
  <si>
    <t>[0,143,353,630,995,1496,2091,2786,3610,4561,5635,6852]</t>
  </si>
  <si>
    <t>[[1,50477],[1,50120],[1,50018],[2,51016]]</t>
  </si>
  <si>
    <t>ti_kuangbaojuren</t>
  </si>
  <si>
    <t>kuangbaojuren</t>
  </si>
  <si>
    <t>yuangujushou</t>
  </si>
  <si>
    <t>[[1,50172],[1,50171],[2,59109],[1,50481]]</t>
  </si>
  <si>
    <t>jingshenyuansushengji</t>
  </si>
  <si>
    <t>mofayuansu</t>
  </si>
  <si>
    <t>[[2,59223],[2,59219],[2,59220],[2,59221]]</t>
  </si>
  <si>
    <t>ti_nongmin</t>
  </si>
  <si>
    <t>nongmin</t>
  </si>
  <si>
    <t>[[2,59999],[2,59998],[2,59997],[2,59996]]</t>
  </si>
  <si>
    <t>ti_daozei</t>
  </si>
  <si>
    <t>youmumin</t>
  </si>
  <si>
    <t>daozei</t>
  </si>
  <si>
    <t>ti_xiaoshuren</t>
  </si>
  <si>
    <t>xiaoshuren</t>
  </si>
  <si>
    <t>xiaoshuyao</t>
  </si>
  <si>
    <t>ti_shuiyuansu</t>
  </si>
  <si>
    <t>shuiyuansu</t>
  </si>
  <si>
    <t>[102,208]</t>
  </si>
  <si>
    <t>bing</t>
  </si>
  <si>
    <t>ti_senlinlang</t>
  </si>
  <si>
    <t>senlinlang</t>
  </si>
  <si>
    <t>幻影射手男</t>
  </si>
  <si>
    <t>幻影射手女</t>
  </si>
  <si>
    <t>[[1,50205],[2,60006],[1,50202],[3,52050]]</t>
  </si>
  <si>
    <t>ti_kulou</t>
  </si>
  <si>
    <t>kulou2</t>
  </si>
  <si>
    <t>骷髅弓箭手</t>
  </si>
  <si>
    <t>ti_kuloujianbing</t>
  </si>
  <si>
    <t>kulougongjianbing</t>
  </si>
  <si>
    <t>kulougongjianshou</t>
  </si>
  <si>
    <t>[104,208]</t>
  </si>
  <si>
    <t>重装骷髅</t>
  </si>
  <si>
    <t>zhongzhuangkulou</t>
  </si>
  <si>
    <t>低级狮鹫</t>
  </si>
  <si>
    <t>dijishijiu</t>
  </si>
  <si>
    <t>ti_bingjuren</t>
  </si>
  <si>
    <t>bingjuren</t>
  </si>
  <si>
    <t>[110,203]</t>
  </si>
  <si>
    <t>[60,60,60,60,60,60]</t>
  </si>
  <si>
    <t>[100000,100000,100000,100000,100000,100000]</t>
  </si>
  <si>
    <t>仙女龙</t>
  </si>
  <si>
    <t>ti_shijuren</t>
  </si>
  <si>
    <t>shijuren</t>
  </si>
  <si>
    <t>水晶龙</t>
  </si>
  <si>
    <t>ti_huojuren</t>
  </si>
  <si>
    <t>huojuren</t>
  </si>
  <si>
    <t>[0,42.2,84.4,126.6,177.24,227.88,278.52,337.6,396.68,455.76,523.28,590.8]</t>
  </si>
  <si>
    <t>[0,483.75,967.5,1451.25,2031.75,2612.25,3192.75,3870,4547.25,5224.5,5998.5,6772.5]</t>
  </si>
  <si>
    <t>[0,8.75,17.5,26.25,36.75,47.25,57.75,70,82.25,94.5,108.5,122.5]</t>
  </si>
  <si>
    <t>[[1,50429],[2,51014],[3,52002],[3,52112]]</t>
  </si>
  <si>
    <t>[0,120,296,528,836,1256,1756,2339,3031,3829,4731,5753]</t>
  </si>
  <si>
    <t>[0,52,126,222,344,509,702,926,1190,1494,1844,2236]</t>
  </si>
  <si>
    <t>[84,108,148,204,284,388,516,668,856,1080,1352,1672,2040,2456,2920]</t>
  </si>
  <si>
    <t>[0,24,48,72,100.8,129.6,158.4,192,225.6,259.2,297.6,336]</t>
  </si>
  <si>
    <t>[0,225,450,675,945,1215,1485,1800,2115,2430,2790,3150]</t>
  </si>
  <si>
    <t>[0,7.5,15,22.5,31.5,40.5,49.5,60,70.5,81,93,105]</t>
  </si>
  <si>
    <t>[[1,50426],[3,52110],[2,59013],[3,52005]]</t>
  </si>
  <si>
    <t>[[60103,[3]],[60301,[2,3]]]</t>
  </si>
  <si>
    <t>[0,27.3,54.6,81.9,114.66,147.42,180.18,218.4,256.62,294.84,338.52,382.2]</t>
  </si>
  <si>
    <t>[0,993,1986,2979,4170.6,5362.2,6553.8,7944,9334.2,10724.4,12313.2,13902]</t>
  </si>
  <si>
    <t>[0,13.25,26.5,39.75,55.65,71.55,87.45,106,124.55,143.1,164.3,185.5]</t>
  </si>
  <si>
    <t>[[60102,[1,2,3,4]],[60103,[3]],[60302,[3]]]</t>
  </si>
  <si>
    <t>[0,51.3,102.6,153.9,215.46,277.02,338.58,410.4,482.22,554.04,636.12,718.2]</t>
  </si>
  <si>
    <t>[0,496.5,993,1489.5,2085.3,2681.1,3276.9,3972,4667.1,5362.2,6156.6,6951]</t>
  </si>
  <si>
    <t>[0,4.25,8.5,12.75,17.85,22.95,28.05,34,39.95,45.9,52.7,59.5]</t>
  </si>
  <si>
    <t>[[1,50433],[1,50120],[1,50018],[2,51016]]</t>
  </si>
  <si>
    <t>[[2,1],[5,1],[18,2],[55,2]]</t>
  </si>
  <si>
    <t>[0,39.7,79.4,119.1,166.74,214.38,262.02,317.6,373.18,428.76,492.28,555.8]</t>
  </si>
  <si>
    <t>[0,608.25,1216.5,1824.75,2554.65,3284.55,4014.45,4866,5717.55,6569.1,7542.3,8515.5]</t>
  </si>
  <si>
    <t>[[1,50427],[1,50428],[1,50430],[1,50431]]</t>
  </si>
  <si>
    <t>[[60101,[3]],[60103,[3]]]</t>
  </si>
  <si>
    <t>[0,25.65,51.3,76.95,107.73,138.51,169.29,205.2,241.11,277.02,318.06,359.1]</t>
  </si>
  <si>
    <t>[0,918,1836,2754,3855.6,4957.2,6058.8,7344,8629.2,9914.4,11383.2,12852]</t>
  </si>
  <si>
    <t>[0,11,22,33,46.2,59.4,72.6,88,103.4,118.8,136.4,154]</t>
  </si>
  <si>
    <t>[0,127,314,560,886,1331,1861,2479,3213,4059,5015,6098]</t>
  </si>
  <si>
    <t>[4.2,5.3,6.4,7.4,8.5,9.5,10.5,11.6,12.7,13.8,14.9,16]</t>
  </si>
  <si>
    <t>[0,57.2,114.4,171.6,240.24,308.88,377.52,457.6,537.68,617.76,709.28,800.8]</t>
  </si>
  <si>
    <t>[0,1866.75,3733.5,5600.25,7840.35,10080.45,12320.55,14934,17547.45,20160.9,23147.7,26134.5]</t>
  </si>
  <si>
    <t>[0,15,30,45,63,81,99,120,141,162,186,210]</t>
  </si>
  <si>
    <t>[0,38.9,77.8,116.7,163.38,210.06,256.74,311.2,365.66,420.12,482.36,544.6]</t>
  </si>
  <si>
    <t>[0,620.25,1240.5,1860.75,2605.05,3349.35,4093.65,4962,5830.35,6698.7,7691.1,8683.5]</t>
  </si>
  <si>
    <t>[0,6.5,13,19.5,27.3,35.1,42.9,52,61.1,70.2,80.6,91]</t>
  </si>
  <si>
    <t>[0,87.45,174.9,262.35,367.29,472.23,577.17,699.6,822.03,944.46,1084.38,1224.3]</t>
  </si>
  <si>
    <t>[0,1387.5,2775,4162.5,5827.5,7492.5,9157.5,11100,13042.5,14985,17205,19425]</t>
  </si>
  <si>
    <t>[0,4.75,9.5,14.25,19.95,25.65,31.35,38,44.65,51.3,58.9,66.5]</t>
  </si>
  <si>
    <t>[0,161,396,708,1118,1681,2349,3130,4057,5125,6331,7699]</t>
  </si>
  <si>
    <t>[0,471.75,943.5,1415.25,1981.35,2547.45,3113.55,3774,4434.45,5094.9,5849.7,6604.5]</t>
  </si>
  <si>
    <t>[0,3.75,7.5,11.25,15.75,20.25,24.75,30,35.25,40.5,46.5,52.5]</t>
  </si>
  <si>
    <t>[[1,50432],[1,50147],[2,51052],[2,51103]]</t>
  </si>
  <si>
    <t>id$cs</t>
    <phoneticPr fontId="15" type="noConversion"/>
  </si>
  <si>
    <t>backname$s</t>
    <phoneticPr fontId="15" type="noConversion"/>
  </si>
  <si>
    <t>produce$cs</t>
    <phoneticPr fontId="15" type="noConversion"/>
  </si>
  <si>
    <t>name$cs</t>
    <phoneticPr fontId="15" type="noConversion"/>
  </si>
  <si>
    <t>des$c</t>
    <phoneticPr fontId="15" type="noConversion"/>
  </si>
  <si>
    <t>display$cs</t>
    <phoneticPr fontId="15" type="noConversion"/>
  </si>
  <si>
    <t>rank$cs</t>
    <phoneticPr fontId="15" type="noConversion"/>
  </si>
  <si>
    <t>quality$cs</t>
    <phoneticPr fontId="15" type="noConversion"/>
  </si>
  <si>
    <t>art$c</t>
    <phoneticPr fontId="15" type="noConversion"/>
  </si>
  <si>
    <t>icon$c</t>
    <phoneticPr fontId="15" type="noConversion"/>
  </si>
  <si>
    <t>frontstk_v$c</t>
    <phoneticPr fontId="15" type="noConversion"/>
  </si>
  <si>
    <t>frontstk_h$c</t>
  </si>
  <si>
    <t>backstk_v$c</t>
    <phoneticPr fontId="11" type="noConversion"/>
  </si>
  <si>
    <t>backstk_h$c</t>
    <phoneticPr fontId="11" type="noConversion"/>
  </si>
  <si>
    <t>condition$cs</t>
    <phoneticPr fontId="15" type="noConversion"/>
  </si>
  <si>
    <t>form$cs</t>
    <phoneticPr fontId="15" type="noConversion"/>
  </si>
  <si>
    <t>unlockaddattr$cs</t>
    <phoneticPr fontId="15" type="noConversion"/>
  </si>
  <si>
    <t>addtag$cs</t>
    <phoneticPr fontId="15" type="noConversion"/>
  </si>
  <si>
    <t>addattr$cs</t>
    <phoneticPr fontId="15" type="noConversion"/>
  </si>
  <si>
    <t>fightNum$cs</t>
    <phoneticPr fontId="15" type="noConversion"/>
  </si>
  <si>
    <t>shareImg$c</t>
    <phoneticPr fontId="15" type="noConversion"/>
  </si>
  <si>
    <t>shareDes$c</t>
    <phoneticPr fontId="15" type="noConversion"/>
  </si>
  <si>
    <t>array</t>
    <phoneticPr fontId="15" type="noConversion"/>
  </si>
  <si>
    <t>策划标识</t>
    <phoneticPr fontId="15" type="noConversion"/>
  </si>
  <si>
    <t>放开可能</t>
    <phoneticPr fontId="15" type="noConversion"/>
  </si>
  <si>
    <t>是否显示</t>
    <phoneticPr fontId="15" type="noConversion"/>
  </si>
  <si>
    <t>宝物排序字段</t>
    <phoneticPr fontId="15" type="noConversion"/>
  </si>
  <si>
    <t>显示大图</t>
    <phoneticPr fontId="15" type="noConversion"/>
  </si>
  <si>
    <t>宝物光影-前立</t>
  </si>
  <si>
    <t>宝物光影-前压</t>
  </si>
  <si>
    <t>宝物光影-后立</t>
  </si>
  <si>
    <t>宝物光影-后压</t>
  </si>
  <si>
    <t>开启条件</t>
    <phoneticPr fontId="15" type="noConversion"/>
  </si>
  <si>
    <t>激活需要的散件</t>
    <phoneticPr fontId="15" type="noConversion"/>
  </si>
  <si>
    <t>阶段解锁逻辑</t>
    <phoneticPr fontId="15" type="noConversion"/>
  </si>
  <si>
    <t>逻辑标签</t>
    <phoneticPr fontId="15" type="noConversion"/>
  </si>
  <si>
    <t>额外逻辑</t>
    <phoneticPr fontId="15" type="noConversion"/>
  </si>
  <si>
    <t>战斗力</t>
    <phoneticPr fontId="15" type="noConversion"/>
  </si>
  <si>
    <t>初始属性类型</t>
    <phoneticPr fontId="15" type="noConversion"/>
  </si>
  <si>
    <t>辅助列</t>
    <phoneticPr fontId="15" type="noConversion"/>
  </si>
  <si>
    <t>攻击%</t>
    <phoneticPr fontId="15" type="noConversion"/>
  </si>
  <si>
    <t>生命%</t>
    <phoneticPr fontId="15" type="noConversion"/>
  </si>
  <si>
    <t>英雄攻击</t>
    <phoneticPr fontId="15" type="noConversion"/>
  </si>
  <si>
    <t>英雄防御</t>
    <phoneticPr fontId="15" type="noConversion"/>
  </si>
  <si>
    <t>英雄智力</t>
    <phoneticPr fontId="15" type="noConversion"/>
  </si>
  <si>
    <t>英雄知识</t>
    <phoneticPr fontId="15" type="noConversion"/>
  </si>
  <si>
    <t>法术效果</t>
    <phoneticPr fontId="15" type="noConversion"/>
  </si>
  <si>
    <t>分享用图</t>
    <phoneticPr fontId="15" type="noConversion"/>
  </si>
  <si>
    <t>分享用宝物描述</t>
    <phoneticPr fontId="15" type="noConversion"/>
  </si>
  <si>
    <t xml:space="preserve">0：默认放开
1：不放开
</t>
    <phoneticPr fontId="15" type="noConversion"/>
  </si>
  <si>
    <t>1：显示
0：不显示
排行榜使用</t>
    <phoneticPr fontId="15" type="noConversion"/>
  </si>
  <si>
    <t>stk1_2.jpg</t>
    <phoneticPr fontId="11" type="noConversion"/>
  </si>
  <si>
    <t>stk1_1.jpg</t>
    <phoneticPr fontId="11" type="noConversion"/>
  </si>
  <si>
    <t>stk2_2.jpg</t>
    <phoneticPr fontId="11" type="noConversion"/>
  </si>
  <si>
    <t>stk2_1.jpg</t>
    <phoneticPr fontId="11" type="noConversion"/>
  </si>
  <si>
    <t>1:等级
[条件，值]</t>
    <phoneticPr fontId="15" type="noConversion"/>
  </si>
  <si>
    <t>1：主动
2：开场
3：自动
9：被动
BAOWUADDTAG_X</t>
    <phoneticPr fontId="15" type="noConversion"/>
  </si>
  <si>
    <r>
      <t xml:space="preserve">[[类型，ID]]
1.主动技能，技能取英雄技能效果表(占用技能格子）
</t>
    </r>
    <r>
      <rPr>
        <sz val="11"/>
        <color rgb="FFFF0000"/>
        <rFont val="等线"/>
        <family val="3"/>
        <charset val="134"/>
        <scheme val="minor"/>
      </rPr>
      <t>2.兵团被动，技能取英雄专精表</t>
    </r>
    <r>
      <rPr>
        <sz val="11"/>
        <color theme="1"/>
        <rFont val="等线"/>
        <family val="2"/>
        <charset val="134"/>
        <scheme val="minor"/>
      </rPr>
      <t xml:space="preserve">
3.自动技能，技能取英雄效果表（不占用技能格子）
</t>
    </r>
    <r>
      <rPr>
        <sz val="11"/>
        <color rgb="FFFF0000"/>
        <rFont val="等线"/>
        <family val="3"/>
        <charset val="134"/>
        <scheme val="minor"/>
      </rPr>
      <t>4.开场技能，带前置特殊技能，目标为战场中心，技能读取效果表前置CD（不占技能格子）</t>
    </r>
    <r>
      <rPr>
        <sz val="11"/>
        <color theme="1"/>
        <rFont val="等线"/>
        <family val="2"/>
        <charset val="134"/>
        <scheme val="minor"/>
      </rPr>
      <t xml:space="preserve">
5:自动技能，技能取英雄效果表（不占用技能格子）,天使联盟复活最先死亡兵团概率
</t>
    </r>
    <r>
      <rPr>
        <sz val="11"/>
        <color rgb="FFFF0000"/>
        <rFont val="等线"/>
        <family val="3"/>
        <charset val="134"/>
        <scheme val="minor"/>
      </rPr>
      <t>6:英雄被动，技能取英雄专精表</t>
    </r>
    <phoneticPr fontId="15" type="noConversion"/>
  </si>
  <si>
    <t>[初始系数，每级系数,额外增加战斗力]</t>
    <phoneticPr fontId="15" type="noConversion"/>
  </si>
  <si>
    <t>[1,1]</t>
    <phoneticPr fontId="15" type="noConversion"/>
  </si>
  <si>
    <t>[40111,40112,40113]</t>
    <phoneticPr fontId="15" type="noConversion"/>
  </si>
  <si>
    <t>[1,2,5,8,11,14,17,20]</t>
    <phoneticPr fontId="15" type="noConversion"/>
  </si>
  <si>
    <t>[[2,49002],[2,490021],[2,490022],[2,490023],[2,490024],[2,490025],[2,490026],[2,490027]]</t>
    <phoneticPr fontId="15" type="noConversion"/>
  </si>
  <si>
    <t>[0.10,0.05,0.05]</t>
    <phoneticPr fontId="15" type="noConversion"/>
  </si>
  <si>
    <t>幸运马蹄</t>
    <phoneticPr fontId="15" type="noConversion"/>
  </si>
  <si>
    <t>[40121,40122,40123]</t>
  </si>
  <si>
    <t>[[2,49011],[2,490111],[2,490112],[2,490113],[2,490114],[2,490115],[2,490116],[2,490117]]</t>
    <phoneticPr fontId="15" type="noConversion"/>
  </si>
  <si>
    <t>[40211,40212,40213]</t>
  </si>
  <si>
    <t>[[6,49003],[6,490031],[6,490032],[6,490033],[6,490034],[6,490035],[6,490036],[6,490037]]</t>
    <phoneticPr fontId="15" type="noConversion"/>
  </si>
  <si>
    <t>[0.2,0.1,0.1]</t>
    <phoneticPr fontId="15" type="noConversion"/>
  </si>
  <si>
    <t>[40221,40222,40223]</t>
  </si>
  <si>
    <t>[[6,49004],[6,490041],[6,490042],[6,490043],[6,490044],[6,490045],[6,490046],[6,490047]]</t>
    <phoneticPr fontId="15" type="noConversion"/>
  </si>
  <si>
    <t>抗魔符文</t>
    <phoneticPr fontId="15" type="noConversion"/>
  </si>
  <si>
    <t>[40231,40232,40233]</t>
  </si>
  <si>
    <t>[[6,49012],[6,490121],[6,490122],[6,490123],[6,490124],[6,490125],[6,490126],[6,490127]]</t>
    <phoneticPr fontId="15" type="noConversion"/>
  </si>
  <si>
    <t>zuzhoukaijia3_zuzhoukaijia2</t>
    <phoneticPr fontId="15" type="noConversion"/>
  </si>
  <si>
    <t>zuzhoukaijia1_zuzhoukaijia2</t>
    <phoneticPr fontId="15" type="noConversion"/>
  </si>
  <si>
    <t>zuzhoukaijia2_zuzhoukaijia2</t>
    <phoneticPr fontId="15" type="noConversion"/>
  </si>
  <si>
    <t>[40301,40302,40303,40304]</t>
  </si>
  <si>
    <t>[[3,49005],[3,490051],[3,490052],[3,490053],[3,490054],[3,490055],[3,490056],[3,490057]]</t>
    <phoneticPr fontId="15" type="noConversion"/>
  </si>
  <si>
    <t>[0.3,0.15,0.15]</t>
    <phoneticPr fontId="15" type="noConversion"/>
  </si>
  <si>
    <t>野蛮之斧</t>
    <phoneticPr fontId="15" type="noConversion"/>
  </si>
  <si>
    <t>[1,35]</t>
    <phoneticPr fontId="15" type="noConversion"/>
  </si>
  <si>
    <t>[40311,40312,40313,40314]</t>
  </si>
  <si>
    <t>[[2,49010],[2,490101],[2,490102],[2,490103],[2,490104],[2,490105],[2,490106],[2,490107]]</t>
    <phoneticPr fontId="15" type="noConversion"/>
  </si>
  <si>
    <t>[0.3,0.15,0.15]</t>
  </si>
  <si>
    <t>[40101,40102,40103]</t>
  </si>
  <si>
    <t>[[2,49001],[2,490011],[2,490012],[2,490013],[2,490014],[2,490015],[2,490016],[2,490017]]</t>
    <phoneticPr fontId="15" type="noConversion"/>
  </si>
  <si>
    <t>[0.25,0.12,0.12]</t>
    <phoneticPr fontId="15" type="noConversion"/>
  </si>
  <si>
    <t>guiwangdoupeng1_guiwangdoupeng2</t>
    <phoneticPr fontId="15" type="noConversion"/>
  </si>
  <si>
    <t>guiwangdoupeng2_guiwangdoupeng2</t>
    <phoneticPr fontId="15" type="noConversion"/>
  </si>
  <si>
    <t>[40321,40322,40323]</t>
  </si>
  <si>
    <t>[[3,49007],[3,490071],[3,490072],[3,490073],[3,490074],[3,490075],[3,490076],[3,490077]]</t>
    <phoneticPr fontId="15" type="noConversion"/>
  </si>
  <si>
    <t>[0.25,0.12,0.12]</t>
  </si>
  <si>
    <t>泰坦神箭</t>
    <phoneticPr fontId="15" type="noConversion"/>
  </si>
  <si>
    <t>taitanshenjian1_taitanshenjian</t>
    <phoneticPr fontId="15" type="noConversion"/>
  </si>
  <si>
    <t>taitanshenjian2_taitanshenjian</t>
    <phoneticPr fontId="15" type="noConversion"/>
  </si>
  <si>
    <t>[40421,40422,40423,40424]</t>
    <phoneticPr fontId="15" type="noConversion"/>
  </si>
  <si>
    <t>[[1,49006],[1,490061],[1,490062],[1,490063],[1,490064],[1,490065],[1,490066],[1,490067]]</t>
    <phoneticPr fontId="15" type="noConversion"/>
  </si>
  <si>
    <t>[0.4,0.2,0.2]</t>
    <phoneticPr fontId="15" type="noConversion"/>
  </si>
  <si>
    <t>活体鹰眼</t>
  </si>
  <si>
    <t>[40331,40332,40333,40334]</t>
    <phoneticPr fontId="15" type="noConversion"/>
  </si>
  <si>
    <t>[[2,49013],[2,490131],[2,490132],[2,490133],[2,490134],[2,490135],[2,490136],[2,490137]]</t>
  </si>
  <si>
    <t>寒冰之剑</t>
    <phoneticPr fontId="15" type="noConversion"/>
  </si>
  <si>
    <t>[1,60]</t>
    <phoneticPr fontId="15" type="noConversion"/>
  </si>
  <si>
    <t>[40431,40432,40433,40434,40435,40436]</t>
    <phoneticPr fontId="15" type="noConversion"/>
  </si>
  <si>
    <t>[[1,49014],[1,490141],[1,490142],[1,490143],[1,490144],[1,490145],[1,490146],[1,490147]]</t>
    <phoneticPr fontId="15" type="noConversion"/>
  </si>
  <si>
    <t>[0.5,0.25,0.25]</t>
    <phoneticPr fontId="15" type="noConversion"/>
  </si>
  <si>
    <t>longwangshenli3_longwangshenli</t>
    <phoneticPr fontId="15" type="noConversion"/>
  </si>
  <si>
    <t>longwangshenli1_longwangshenli</t>
    <phoneticPr fontId="15" type="noConversion"/>
  </si>
  <si>
    <t>longwangshenli2_longwangshenli</t>
    <phoneticPr fontId="15" type="noConversion"/>
  </si>
  <si>
    <t>[1,45]</t>
    <phoneticPr fontId="15" type="noConversion"/>
  </si>
  <si>
    <t>[40401,40402,40403,40404,40405,40406]</t>
    <phoneticPr fontId="15" type="noConversion"/>
  </si>
  <si>
    <t>[[4,49008],[4,490081],[4,490082],[4,490083],[4,490084],[4,490085],[4,490086],[4,490087]]</t>
    <phoneticPr fontId="15" type="noConversion"/>
  </si>
  <si>
    <t>天使联盟</t>
    <phoneticPr fontId="15" type="noConversion"/>
  </si>
  <si>
    <t>[1,120]</t>
    <phoneticPr fontId="15" type="noConversion"/>
  </si>
  <si>
    <t>[40411,40412,40413,40414,40415,40416]</t>
  </si>
  <si>
    <t>[[5,49009,0],[5,490091,0],[5,490092,50],[5,490093,50],[5,490094,100],[5,490095,100],[5,490095,100],[5,490095,100]]</t>
    <phoneticPr fontId="15" type="noConversion"/>
  </si>
  <si>
    <t>masteryid$cs</t>
    <phoneticPr fontId="15" type="noConversion"/>
  </si>
  <si>
    <t>xxxx</t>
    <phoneticPr fontId="15" type="noConversion"/>
  </si>
  <si>
    <t>mname</t>
    <phoneticPr fontId="15" type="noConversion"/>
  </si>
  <si>
    <t>class$cs</t>
    <phoneticPr fontId="15" type="noConversion"/>
  </si>
  <si>
    <t>global$cs</t>
  </si>
  <si>
    <t>tag$c</t>
    <phoneticPr fontId="15" type="noConversion"/>
  </si>
  <si>
    <t>masterylv$cs</t>
    <phoneticPr fontId="15" type="noConversion"/>
  </si>
  <si>
    <t>weight$s</t>
    <phoneticPr fontId="15" type="noConversion"/>
  </si>
  <si>
    <t>weight2$c</t>
    <phoneticPr fontId="15" type="noConversion"/>
  </si>
  <si>
    <t>trigger$cs</t>
    <phoneticPr fontId="15" type="noConversion"/>
  </si>
  <si>
    <t>score$cs</t>
    <phoneticPr fontId="15" type="noConversion"/>
  </si>
  <si>
    <t>masterytype$cs</t>
    <phoneticPr fontId="15" type="noConversion"/>
  </si>
  <si>
    <t>baseid$cs</t>
    <phoneticPr fontId="15" type="noConversion"/>
  </si>
  <si>
    <t>icon$c</t>
  </si>
  <si>
    <t>name$c</t>
  </si>
  <si>
    <t>apprange0$c</t>
  </si>
  <si>
    <t>apprange1$c</t>
    <phoneticPr fontId="15" type="noConversion"/>
  </si>
  <si>
    <t>apprange2$c</t>
    <phoneticPr fontId="15" type="noConversion"/>
  </si>
  <si>
    <t>apprange3$c</t>
    <phoneticPr fontId="15" type="noConversion"/>
  </si>
  <si>
    <t>apprange4$c</t>
    <phoneticPr fontId="15" type="noConversion"/>
  </si>
  <si>
    <t>addattr$c</t>
  </si>
  <si>
    <t>tagaddsk$c</t>
    <phoneticPr fontId="15" type="noConversion"/>
  </si>
  <si>
    <t>crehero$c</t>
    <phoneticPr fontId="15" type="noConversion"/>
  </si>
  <si>
    <t>creplace$c</t>
    <phoneticPr fontId="15" type="noConversion"/>
  </si>
  <si>
    <t>creplace2$c</t>
    <phoneticPr fontId="15" type="noConversion"/>
  </si>
  <si>
    <t>creplace3$c</t>
    <phoneticPr fontId="15" type="noConversion"/>
  </si>
  <si>
    <t>cradsk$c</t>
    <phoneticPr fontId="15" type="noConversion"/>
  </si>
  <si>
    <t>surlim$c</t>
    <phoneticPr fontId="15" type="noConversion"/>
  </si>
  <si>
    <t>suradsk$c</t>
    <phoneticPr fontId="15" type="noConversion"/>
  </si>
  <si>
    <t>morale$c</t>
    <phoneticPr fontId="15" type="noConversion"/>
  </si>
  <si>
    <t>morale1$c</t>
    <phoneticPr fontId="15" type="noConversion"/>
  </si>
  <si>
    <t>skreplace$c</t>
    <phoneticPr fontId="15" type="noConversion"/>
  </si>
  <si>
    <t>addsk$c</t>
  </si>
  <si>
    <t>buffopen$c</t>
    <phoneticPr fontId="15" type="noConversion"/>
  </si>
  <si>
    <t>breplace$c</t>
    <phoneticPr fontId="15" type="noConversion"/>
  </si>
  <si>
    <t>addmech$c</t>
  </si>
  <si>
    <t>sdrm$c</t>
    <phoneticPr fontId="15" type="noConversion"/>
  </si>
  <si>
    <t>sddcd$c</t>
    <phoneticPr fontId="15" type="noConversion"/>
  </si>
  <si>
    <t>scappro$c</t>
    <phoneticPr fontId="15" type="noConversion"/>
  </si>
  <si>
    <t>skapprange0$c</t>
    <phoneticPr fontId="15" type="noConversion"/>
  </si>
  <si>
    <t>skapprange1$c</t>
  </si>
  <si>
    <t>skapprange2$c</t>
  </si>
  <si>
    <t>skadd$c</t>
    <phoneticPr fontId="15" type="noConversion"/>
  </si>
  <si>
    <t>effapprange$c</t>
    <phoneticPr fontId="15" type="noConversion"/>
  </si>
  <si>
    <t>effpro$c</t>
    <phoneticPr fontId="15" type="noConversion"/>
  </si>
  <si>
    <t>effadd1$c</t>
    <phoneticPr fontId="15" type="noConversion"/>
  </si>
  <si>
    <t>effadd2$c</t>
  </si>
  <si>
    <t>s2apprange$c</t>
    <phoneticPr fontId="15" type="noConversion"/>
  </si>
  <si>
    <t>buffadd$c</t>
    <phoneticPr fontId="15" type="noConversion"/>
  </si>
  <si>
    <t>powercount$cs</t>
    <phoneticPr fontId="15" type="noConversion"/>
  </si>
  <si>
    <t>powercount1$cs</t>
    <phoneticPr fontId="15" type="noConversion"/>
  </si>
  <si>
    <t>powerup1$cs</t>
    <phoneticPr fontId="15" type="noConversion"/>
  </si>
  <si>
    <t>int</t>
    <phoneticPr fontId="15" type="noConversion"/>
  </si>
  <si>
    <t>string</t>
    <phoneticPr fontId="15" type="noConversion"/>
  </si>
  <si>
    <t>array</t>
    <phoneticPr fontId="11" type="noConversion"/>
  </si>
  <si>
    <t>专精ID</t>
    <phoneticPr fontId="15" type="noConversion"/>
  </si>
  <si>
    <t>名字</t>
    <phoneticPr fontId="15" type="noConversion"/>
  </si>
  <si>
    <t>能力分类</t>
    <phoneticPr fontId="15" type="noConversion"/>
  </si>
  <si>
    <t>是否是全局效果</t>
    <phoneticPr fontId="15" type="noConversion"/>
  </si>
  <si>
    <t>专精等阶</t>
    <phoneticPr fontId="15" type="noConversion"/>
  </si>
  <si>
    <t>刷新权重</t>
    <phoneticPr fontId="15" type="noConversion"/>
  </si>
  <si>
    <t>推荐权重</t>
    <phoneticPr fontId="15" type="noConversion"/>
  </si>
  <si>
    <t>触发底线</t>
    <phoneticPr fontId="15" type="noConversion"/>
  </si>
  <si>
    <t>积分变化</t>
    <phoneticPr fontId="15" type="noConversion"/>
  </si>
  <si>
    <t>专精类型限制</t>
    <phoneticPr fontId="15" type="noConversion"/>
  </si>
  <si>
    <t>基础ID</t>
    <phoneticPr fontId="15" type="noConversion"/>
  </si>
  <si>
    <t>图标</t>
    <phoneticPr fontId="15" type="noConversion"/>
  </si>
  <si>
    <t>专精名称</t>
  </si>
  <si>
    <t>专精描述</t>
    <phoneticPr fontId="15" type="noConversion"/>
  </si>
  <si>
    <t>&amp;适用范围0</t>
    <phoneticPr fontId="15" type="noConversion"/>
  </si>
  <si>
    <t>&amp;适用范围1</t>
    <phoneticPr fontId="15" type="noConversion"/>
  </si>
  <si>
    <t>&amp;适用范围2</t>
    <phoneticPr fontId="15" type="noConversion"/>
  </si>
  <si>
    <t>or适用范围3</t>
    <phoneticPr fontId="15" type="noConversion"/>
  </si>
  <si>
    <t>or适用范围4</t>
    <phoneticPr fontId="15" type="noConversion"/>
  </si>
  <si>
    <t>附加属性</t>
    <phoneticPr fontId="15" type="noConversion"/>
  </si>
  <si>
    <t>增加额外技能</t>
    <phoneticPr fontId="15" type="noConversion"/>
  </si>
  <si>
    <t>指定英雄替换生效</t>
    <phoneticPr fontId="15" type="noConversion"/>
  </si>
  <si>
    <t>特定生物替换</t>
    <phoneticPr fontId="15" type="noConversion"/>
  </si>
  <si>
    <t>全局特定生物替换</t>
    <phoneticPr fontId="15" type="noConversion"/>
  </si>
  <si>
    <t>怪兽增加额外技能</t>
    <phoneticPr fontId="15" type="noConversion"/>
  </si>
  <si>
    <t>前置条件</t>
    <phoneticPr fontId="15" type="noConversion"/>
  </si>
  <si>
    <t>全局加技能</t>
    <phoneticPr fontId="15" type="noConversion"/>
  </si>
  <si>
    <t>玩家能力变化</t>
    <phoneticPr fontId="15" type="noConversion"/>
  </si>
  <si>
    <t>对方玩家能力变化</t>
    <phoneticPr fontId="15" type="noConversion"/>
  </si>
  <si>
    <t>单个技能替换</t>
    <phoneticPr fontId="15" type="noConversion"/>
  </si>
  <si>
    <t>英雄额外技能</t>
    <phoneticPr fontId="15" type="noConversion"/>
  </si>
  <si>
    <t>专精BUFF提升</t>
    <phoneticPr fontId="15" type="noConversion"/>
  </si>
  <si>
    <t>全局BUFF替换</t>
    <phoneticPr fontId="15" type="noConversion"/>
  </si>
  <si>
    <t>携带机械单位</t>
    <phoneticPr fontId="15" type="noConversion"/>
  </si>
  <si>
    <t>召唤物死亡回蓝</t>
    <phoneticPr fontId="15" type="noConversion"/>
  </si>
  <si>
    <t>召唤物死亡减CD</t>
    <phoneticPr fontId="15" type="noConversion"/>
  </si>
  <si>
    <t>召唤物个数法术加成</t>
    <phoneticPr fontId="15" type="noConversion"/>
  </si>
  <si>
    <t>附加法术（继承范围）</t>
    <phoneticPr fontId="15" type="noConversion"/>
  </si>
  <si>
    <t>行为维度(继承范围和位置）</t>
    <phoneticPr fontId="15" type="noConversion"/>
  </si>
  <si>
    <t>基础比例放大</t>
    <phoneticPr fontId="15" type="noConversion"/>
  </si>
  <si>
    <t>附加额外行为</t>
    <phoneticPr fontId="15" type="noConversion"/>
  </si>
  <si>
    <t>如果兵团获得X类型BUFF</t>
    <phoneticPr fontId="15" type="noConversion"/>
  </si>
  <si>
    <t>兵团追加额外buff或技能</t>
    <phoneticPr fontId="15" type="noConversion"/>
  </si>
  <si>
    <t>专精增加战斗力</t>
    <phoneticPr fontId="15" type="noConversion"/>
  </si>
  <si>
    <t>法术刻印提供基础战斗力</t>
    <phoneticPr fontId="15" type="noConversion"/>
  </si>
  <si>
    <t>法术刻印每级提供额外战斗力</t>
    <phoneticPr fontId="15" type="noConversion"/>
  </si>
  <si>
    <t>1.特长
2.专精
3.宝物
4.法术刻印</t>
    <phoneticPr fontId="15" type="noConversion"/>
  </si>
  <si>
    <t>1:通用描述
2：兵种技能
3：英雄技能</t>
    <phoneticPr fontId="15" type="noConversion"/>
  </si>
  <si>
    <t>权重越低，越会被推荐</t>
    <phoneticPr fontId="15" type="noConversion"/>
  </si>
  <si>
    <t>若不为0，到达触发条件就清零积分</t>
    <phoneticPr fontId="15" type="noConversion"/>
  </si>
  <si>
    <t>[min,max]</t>
    <phoneticPr fontId="15" type="noConversion"/>
  </si>
  <si>
    <t xml:space="preserve">0.无
1.城堡
2.壁垒
3.墓园
4.据点
5.地狱
6.塔楼
7.地下城
8.要塞
9.元素
</t>
    <phoneticPr fontId="15" type="noConversion"/>
  </si>
  <si>
    <t>[16人单位，9人单位,4人单位,1人单位]</t>
    <phoneticPr fontId="15" type="noConversion"/>
  </si>
  <si>
    <t>[刺客,步兵,骑兵,弓手,法师]
0.否
1.是
不填代表不做筛选</t>
    <phoneticPr fontId="11" type="noConversion"/>
  </si>
  <si>
    <t>[地面，空军]
0.否
1.是
不填代表不做筛选</t>
    <phoneticPr fontId="11" type="noConversion"/>
  </si>
  <si>
    <t>1.骷髅
2.平原城堡
3.森林壁垒
4.树人
5.据点
7.地下城
10.墓园除骷髅之外兵团
不填代表不做筛选
[]</t>
    <phoneticPr fontId="11" type="noConversion"/>
  </si>
  <si>
    <t>召唤物是否试用
不填：不适用
1：适用</t>
    <phoneticPr fontId="11" type="noConversion"/>
  </si>
  <si>
    <t>[[id,初始,成长]]
二维数组
玩家BUFF：
成长为玩家等级成长</t>
    <phoneticPr fontId="11" type="noConversion"/>
  </si>
  <si>
    <t>[[哪张表，id]]
1主动技能
2被动属性
3特性
4攻击特效</t>
    <phoneticPr fontId="11" type="noConversion"/>
  </si>
  <si>
    <t>[[原baseid，替换后baseid]]
A-&gt;B B-&gt;C
如果A已经变成B, 后面对A的变化均无效</t>
    <phoneticPr fontId="15" type="noConversion"/>
  </si>
  <si>
    <t xml:space="preserve">显示用，上阵时生效
[[原baseid，替换后baseid]]
A-&gt;B A-&gt;C
</t>
    <phoneticPr fontId="15" type="noConversion"/>
  </si>
  <si>
    <t>显示用
[[英雄，星级，原baseid，替换后baseid]]
全局替换，仅在英雄不上阵时生效</t>
    <phoneticPr fontId="15" type="noConversion"/>
  </si>
  <si>
    <t>[[怪兽id，哪张表，id]]
1主动技能
2被动属性
3特性
4攻击特效</t>
    <phoneticPr fontId="15" type="noConversion"/>
  </si>
  <si>
    <t>【条件，参数】
0：无
1：兵团在场，兵团ID</t>
    <phoneticPr fontId="15" type="noConversion"/>
  </si>
  <si>
    <t>【哪张表，id】</t>
    <phoneticPr fontId="15" type="noConversion"/>
  </si>
  <si>
    <t xml:space="preserve">[[属性，增加自己，成长]]
101 法术伤害_额外   102 初始魔法值_基础   103 初始魔法值_%   104 魔法回复_基础   105 魔法回复_%   106 魔法值上限   107 士气_基础   108 法术失败率_%   109 护盾效果_%   110 英雄攻击_基础   111 英雄攻击_%   112 英雄攻击_额外   113 英雄防御_基础   114 英雄防御_%   115 英雄防御_额外   116 英雄智力_基础   117 英雄智力_%   118 英雄智力_额外   119 英雄知识_基础   120 英雄知识_%   121 英雄知识_额外   122 火系伤害_%   123 水系伤害_%   124 气系伤害_%   125 土系伤害_%   131 全部伤害_%   142 火系初始冷却_%   143 水系初始冷却_%   144 气系初始冷却_%   145 土系初始冷却_%   146 全部初始冷却_%   162 火系冷却_%   163 水系冷却_%   164 气系冷却_%   165 土系冷却_%   166 全部冷却_%  182 火系耗魔_%   183 水系耗魔_%   184 气系耗魔_%   185 土系耗魔_%   186 全部耗魔_%    202 火系范围_%   203 水系范围_%   204 气系范围_%   205 土系范围_%   206 全部范围_%    222 火系暴击率_%   223 水系暴击率_%   224 气系暴击率_%   225 土系暴击率_%   226 全部暴击率_%    242 火系等级   243 水系等级   244 气系等级   245 土系等级   246 全部等级  </t>
    <phoneticPr fontId="15" type="noConversion"/>
  </si>
  <si>
    <t xml:space="preserve">[[属性，降低敌人，成长]]
101 法术伤害_额外   102 初始魔法值_基础   103 初始魔法值_%   104 魔法回复_基础   105 魔法回复_%   106 魔法值上限   107 士气_基础   108 法术失败率_%   109 护盾效果_%   110 英雄攻击_基础   111 英雄攻击_%   112 英雄攻击_额外   113 英雄防御_基础   114 英雄防御_%   115 英雄防御_额外   116 英雄智力_基础   117 英雄智力_%   118 英雄智力_额外   119 英雄知识_基础   120 英雄知识_%   121 英雄知识_额外   127 火系伤害_%   128 水系伤害_%   129 气系伤害_%   130 土系伤害_%   131 全部伤害_%   142 火系初始冷却_%   143 水系初始冷却_%   144 气系初始冷却_%   145 土系初始冷却_%   146 全部初始冷却_%   162 火系冷却_%   163 水系冷却_%   164 气系冷却_%   165 土系冷却_%   166 全部冷却_%  182 火系耗魔_%   183 水系耗魔_%   184 气系耗魔_%   185 土系耗魔_%   186 全部耗魔_%    202 火系范围_%   203 水系范围_%   204 气系范围_%   205 土系范围_%   206 全部范围_%    222 火系暴击率_%   223 水系暴击率_%   224 气系暴击率_%   225 土系暴击率_%   226 全部暴击率_%    242 火系等级   243 水系等级   244 气系等级   245 土系等级   246 全部等级  </t>
    <phoneticPr fontId="15" type="noConversion"/>
  </si>
  <si>
    <t>[[原baseid，替换后baseid]]
A→_x000D_B，A→_x000D_C</t>
    <phoneticPr fontId="15" type="noConversion"/>
  </si>
  <si>
    <t>提供英雄额外技能</t>
    <phoneticPr fontId="15" type="noConversion"/>
  </si>
  <si>
    <t>[[TAG,1]]
开第几隐藏列
2、灼烧
3、护盾
7、冻结</t>
    <phoneticPr fontId="15" type="noConversion"/>
  </si>
  <si>
    <t>[[id,target id]]
A_B
A_C</t>
    <phoneticPr fontId="15" type="noConversion"/>
  </si>
  <si>
    <t>[火,水,气,土]</t>
    <phoneticPr fontId="15" type="noConversion"/>
  </si>
  <si>
    <t>[伤害,辅助,召唤]
0.否
1.是
不填代表不做筛选</t>
    <phoneticPr fontId="11" type="noConversion"/>
  </si>
  <si>
    <t>[普通，大招]
0.否
1.是
不填代表不做筛选</t>
    <phoneticPr fontId="11" type="noConversion"/>
  </si>
  <si>
    <t>[法术id]</t>
    <phoneticPr fontId="15" type="noConversion"/>
  </si>
  <si>
    <t>1.治疗
2.伤害
3.召唤
4.驱散
5.复活（目标为正常尸体，否则无效）
6.献祭（目标为可献祭尸体，否则无效）
7.复制（目标为单位，否则无效）</t>
  </si>
  <si>
    <t>【基础*(1+pro%)，成长*(1+pro%)】
只对定值（治疗，伤害）有效
填:pro%</t>
    <phoneticPr fontId="15" type="noConversion"/>
  </si>
  <si>
    <t xml:space="preserve">1&amp;2、[pro,pro成长,定值，定值成长，pro上限,pro上限成长
3、召唤[id,lv,lv成长,num,num成长]
</t>
    <phoneticPr fontId="15" type="noConversion"/>
  </si>
  <si>
    <t>[[哪张表，id]]
1主动技能
2被动属性
3特性
4攻击特效
9BUFF</t>
    <phoneticPr fontId="15" type="noConversion"/>
  </si>
  <si>
    <t>[初级，中级，高级]
满：300</t>
    <phoneticPr fontId="15" type="noConversion"/>
  </si>
  <si>
    <t>#专长</t>
    <phoneticPr fontId="15" type="noConversion"/>
  </si>
  <si>
    <t>极寒之环</t>
  </si>
  <si>
    <t>ms_jihanzhihuan</t>
  </si>
  <si>
    <t>[[7,1]]</t>
    <phoneticPr fontId="15" type="noConversion"/>
  </si>
  <si>
    <t>[[305,3051]]</t>
    <phoneticPr fontId="15" type="noConversion"/>
  </si>
  <si>
    <t>[[183,15,0]]</t>
    <phoneticPr fontId="15" type="noConversion"/>
  </si>
  <si>
    <t>[[305,3052]]</t>
    <phoneticPr fontId="15" type="noConversion"/>
  </si>
  <si>
    <t>行军速度</t>
  </si>
  <si>
    <t>ms_xingjunsudu</t>
    <phoneticPr fontId="15" type="noConversion"/>
  </si>
  <si>
    <t>[0,0,1,0,0]</t>
    <phoneticPr fontId="15" type="noConversion"/>
  </si>
  <si>
    <t>[[3,52047]]</t>
    <phoneticPr fontId="15" type="noConversion"/>
  </si>
  <si>
    <t>[[3,52046]]</t>
    <phoneticPr fontId="15" type="noConversion"/>
  </si>
  <si>
    <t>[[3,52007]]</t>
    <phoneticPr fontId="15" type="noConversion"/>
  </si>
  <si>
    <t>[[1,50137]]</t>
    <phoneticPr fontId="15" type="noConversion"/>
  </si>
  <si>
    <t>ms_shizijun</t>
    <phoneticPr fontId="15" type="noConversion"/>
  </si>
  <si>
    <t>[[104,11104]]</t>
  </si>
  <si>
    <t>[[104,11104]]</t>
    <phoneticPr fontId="15" type="noConversion"/>
  </si>
  <si>
    <t>[[104,2,60001],[1104,2,60001],[11104,2,60001]]</t>
    <phoneticPr fontId="15" type="noConversion"/>
  </si>
  <si>
    <t>[[104,1,50136],[1104,1,50136],[11104,1,50136]]</t>
    <phoneticPr fontId="15" type="noConversion"/>
  </si>
  <si>
    <t>[[104,2,60002],[1104,2,60002],[11104,2,60002]]</t>
    <phoneticPr fontId="15" type="noConversion"/>
  </si>
  <si>
    <t>[[11104,1104]]</t>
    <phoneticPr fontId="15" type="noConversion"/>
  </si>
  <si>
    <t>[[104,1104]]</t>
    <phoneticPr fontId="15" type="noConversion"/>
  </si>
  <si>
    <t>将军士气</t>
  </si>
  <si>
    <t>ms_jiangjunshiqi</t>
  </si>
  <si>
    <t>[[1999,19991],[1205,12051]]</t>
    <phoneticPr fontId="15" type="noConversion"/>
  </si>
  <si>
    <t>[2]</t>
    <phoneticPr fontId="15" type="noConversion"/>
  </si>
  <si>
    <t>[[14,10,0]]</t>
    <phoneticPr fontId="15" type="noConversion"/>
  </si>
  <si>
    <t>[[1999,19992],[1205,12052]]</t>
    <phoneticPr fontId="15" type="noConversion"/>
  </si>
  <si>
    <t>[[1,50448]]</t>
  </si>
  <si>
    <t>战术大师</t>
    <phoneticPr fontId="15" type="noConversion"/>
  </si>
  <si>
    <t>ms_zhanshudashi</t>
    <phoneticPr fontId="15" type="noConversion"/>
  </si>
  <si>
    <t>[[308,3082]]</t>
    <phoneticPr fontId="15" type="noConversion"/>
  </si>
  <si>
    <t>[1,0,0,0,0]</t>
    <phoneticPr fontId="15" type="noConversion"/>
  </si>
  <si>
    <t>[[1,501371]]</t>
    <phoneticPr fontId="15" type="noConversion"/>
  </si>
  <si>
    <t>[[20,10,0]]</t>
    <phoneticPr fontId="15" type="noConversion"/>
  </si>
  <si>
    <t>幸运</t>
  </si>
  <si>
    <t>ma_xingyun</t>
  </si>
  <si>
    <t>ms_huanyingsheshou</t>
    <phoneticPr fontId="15" type="noConversion"/>
  </si>
  <si>
    <t>[[203,11203]]</t>
  </si>
  <si>
    <t>[[203,11203]]</t>
    <phoneticPr fontId="15" type="noConversion"/>
  </si>
  <si>
    <t>[[102,11102]]</t>
  </si>
  <si>
    <t>[[102,11102]]</t>
    <phoneticPr fontId="15" type="noConversion"/>
  </si>
  <si>
    <t>[0,0,0,1,0]</t>
    <phoneticPr fontId="15" type="noConversion"/>
  </si>
  <si>
    <t>[[9,200,0],[20,6,0]]</t>
    <phoneticPr fontId="15" type="noConversion"/>
  </si>
  <si>
    <t>[[10,100,0]]</t>
    <phoneticPr fontId="15" type="noConversion"/>
  </si>
  <si>
    <t>绝对防御</t>
    <phoneticPr fontId="15" type="noConversion"/>
  </si>
  <si>
    <t>ms_fangyu</t>
    <phoneticPr fontId="15" type="noConversion"/>
  </si>
  <si>
    <t>[[109,20,0]]</t>
    <phoneticPr fontId="15" type="noConversion"/>
  </si>
  <si>
    <t>[[3,1]]</t>
    <phoneticPr fontId="15" type="noConversion"/>
  </si>
  <si>
    <t>[0,1,0,0,0]</t>
    <phoneticPr fontId="15" type="noConversion"/>
  </si>
  <si>
    <t>[[5,20,0]]</t>
    <phoneticPr fontId="15" type="noConversion"/>
  </si>
  <si>
    <t>[[502,5022]]</t>
    <phoneticPr fontId="15" type="noConversion"/>
  </si>
  <si>
    <t>树妖</t>
  </si>
  <si>
    <t>ms_shuyao</t>
    <phoneticPr fontId="15" type="noConversion"/>
  </si>
  <si>
    <t>[[205,1205]]</t>
    <phoneticPr fontId="15" type="noConversion"/>
  </si>
  <si>
    <t>[[205,2,60003],[1205,2,60003],[111205,2,60003]]</t>
    <phoneticPr fontId="15" type="noConversion"/>
  </si>
  <si>
    <t>[[1084,1099]]</t>
    <phoneticPr fontId="15" type="noConversion"/>
  </si>
  <si>
    <t>[4]</t>
    <phoneticPr fontId="15" type="noConversion"/>
  </si>
  <si>
    <t>[[19,50,0]]</t>
    <phoneticPr fontId="15" type="noConversion"/>
  </si>
  <si>
    <t>[[205,2,60004],[1205,2,60004],[111205,2,60004]]</t>
    <phoneticPr fontId="15" type="noConversion"/>
  </si>
  <si>
    <t>幸运之神</t>
    <phoneticPr fontId="15" type="noConversion"/>
  </si>
  <si>
    <t>ms_siwangqishi</t>
    <phoneticPr fontId="15" type="noConversion"/>
  </si>
  <si>
    <t>[[306,1306]]</t>
    <phoneticPr fontId="15" type="noConversion"/>
  </si>
  <si>
    <t>[[306,1,50403],[1306,1,50403],[1306,2,51301],[306,1,50414],[1306,1,50414]]</t>
    <phoneticPr fontId="15" type="noConversion"/>
  </si>
  <si>
    <t>[[306,2,51302],[1306,2,51302]]</t>
    <phoneticPr fontId="15" type="noConversion"/>
  </si>
  <si>
    <t>[[508,5081]]</t>
  </si>
  <si>
    <t>[[1306,11306]]</t>
    <phoneticPr fontId="15" type="noConversion"/>
  </si>
  <si>
    <t>[[306,11306]]</t>
    <phoneticPr fontId="15" type="noConversion"/>
  </si>
  <si>
    <t>[[11306,1,50405],[11306,2,51301],[11306,2,51302],[11306,1,50414]]</t>
    <phoneticPr fontId="15" type="noConversion"/>
  </si>
  <si>
    <t>[[519,5191]]</t>
    <phoneticPr fontId="15" type="noConversion"/>
  </si>
  <si>
    <t>黑暗降临</t>
    <phoneticPr fontId="15" type="noConversion"/>
  </si>
  <si>
    <t>ms_heianshike</t>
    <phoneticPr fontId="15" type="noConversion"/>
  </si>
  <si>
    <t>[[12,1]]</t>
    <phoneticPr fontId="15" type="noConversion"/>
  </si>
  <si>
    <t>[[507,5071]]</t>
    <phoneticPr fontId="15" type="noConversion"/>
  </si>
  <si>
    <t>[1,10]</t>
    <phoneticPr fontId="15" type="noConversion"/>
  </si>
  <si>
    <t>[[3,52320],[3,52321]]</t>
    <phoneticPr fontId="15" type="noConversion"/>
  </si>
  <si>
    <t>[[1,50542],[1,50553]]</t>
    <phoneticPr fontId="15" type="noConversion"/>
  </si>
  <si>
    <t>ms_zhaohunshu</t>
    <phoneticPr fontId="15" type="noConversion"/>
  </si>
  <si>
    <t>[[510,5101]]</t>
    <phoneticPr fontId="15" type="noConversion"/>
  </si>
  <si>
    <t>[[510,5102]]</t>
    <phoneticPr fontId="15" type="noConversion"/>
  </si>
  <si>
    <t>[1]</t>
    <phoneticPr fontId="15" type="noConversion"/>
  </si>
  <si>
    <t>[[2,20,0],[5,20,0]]</t>
    <phoneticPr fontId="15" type="noConversion"/>
  </si>
  <si>
    <t>[[510,5104],[518,5184]]</t>
    <phoneticPr fontId="15" type="noConversion"/>
  </si>
  <si>
    <t>不灭亡魂</t>
    <phoneticPr fontId="15" type="noConversion"/>
  </si>
  <si>
    <t>ms_wanglingjianglin</t>
    <phoneticPr fontId="15" type="noConversion"/>
  </si>
  <si>
    <t>[[510,5107],[511,5111]]</t>
    <phoneticPr fontId="15" type="noConversion"/>
  </si>
  <si>
    <t>[[305,1,50546]]</t>
    <phoneticPr fontId="15" type="noConversion"/>
  </si>
  <si>
    <t>ms_wanglingjianglin</t>
  </si>
  <si>
    <t>HEROSPECIAL_505034</t>
  </si>
  <si>
    <t>HEROSPECIALDES_505034</t>
  </si>
  <si>
    <t>[0,0,0,1]</t>
    <phoneticPr fontId="15" type="noConversion"/>
  </si>
  <si>
    <t>[901]</t>
  </si>
  <si>
    <t>ms_bimeng</t>
    <phoneticPr fontId="15" type="noConversion"/>
  </si>
  <si>
    <t>[[407,1407]]</t>
    <phoneticPr fontId="15" type="noConversion"/>
  </si>
  <si>
    <t>[[1407,3,52049]]</t>
    <phoneticPr fontId="15" type="noConversion"/>
  </si>
  <si>
    <t>[[1407,2,51315],[407,2,51315]]</t>
    <phoneticPr fontId="15" type="noConversion"/>
  </si>
  <si>
    <t>[[1407,1,50482]]</t>
    <phoneticPr fontId="15" type="noConversion"/>
  </si>
  <si>
    <t>[[1407,11407]]</t>
    <phoneticPr fontId="15" type="noConversion"/>
  </si>
  <si>
    <t>[[407,11407]]</t>
    <phoneticPr fontId="15" type="noConversion"/>
  </si>
  <si>
    <t>[[11407,3,52049],[11407,1,50482],[11407,2,51315]]</t>
    <phoneticPr fontId="15" type="noConversion"/>
  </si>
  <si>
    <t>攻击术</t>
  </si>
  <si>
    <t>ms_shalu</t>
    <phoneticPr fontId="15" type="noConversion"/>
  </si>
  <si>
    <t>[1,1,1,1,1]</t>
    <phoneticPr fontId="15" type="noConversion"/>
  </si>
  <si>
    <t>[[9,300,0]]</t>
    <phoneticPr fontId="15" type="noConversion"/>
  </si>
  <si>
    <t>[1,1,1,0,0]</t>
    <phoneticPr fontId="15" type="noConversion"/>
  </si>
  <si>
    <t>[[2,20,0]]</t>
    <phoneticPr fontId="15" type="noConversion"/>
  </si>
  <si>
    <t>[[4,53016]]</t>
    <phoneticPr fontId="15" type="noConversion"/>
  </si>
  <si>
    <t>[5]</t>
    <phoneticPr fontId="15" type="noConversion"/>
  </si>
  <si>
    <t>[[1,50215]]</t>
    <phoneticPr fontId="15" type="noConversion"/>
  </si>
  <si>
    <t>[[404,1,50990]]</t>
    <phoneticPr fontId="15" type="noConversion"/>
  </si>
  <si>
    <t>[[1,50216]]</t>
    <phoneticPr fontId="15" type="noConversion"/>
  </si>
  <si>
    <t>飓风之翼</t>
  </si>
  <si>
    <t>ms_fengbaoshizhe</t>
    <phoneticPr fontId="15" type="noConversion"/>
  </si>
  <si>
    <t>[[405,1405]]</t>
    <phoneticPr fontId="15" type="noConversion"/>
  </si>
  <si>
    <t>[[1405,2,51306],[11405,2,51306]]</t>
    <phoneticPr fontId="15" type="noConversion"/>
  </si>
  <si>
    <t>[[1405,11405]]</t>
    <phoneticPr fontId="15" type="noConversion"/>
  </si>
  <si>
    <t>[[405,11405]]</t>
    <phoneticPr fontId="15" type="noConversion"/>
  </si>
  <si>
    <t>[[11405,111405],[405,1111405]]</t>
    <phoneticPr fontId="15" type="noConversion"/>
  </si>
  <si>
    <t>[[405,111405]]</t>
    <phoneticPr fontId="15" type="noConversion"/>
  </si>
  <si>
    <t>[[60603,3,405,1111405]]</t>
    <phoneticPr fontId="15" type="noConversion"/>
  </si>
  <si>
    <t>[[1405,1,50419],[11405,1,50419],[111405,1,50419]]</t>
    <phoneticPr fontId="15" type="noConversion"/>
  </si>
  <si>
    <t>ms_kuangbaozhiyan</t>
    <phoneticPr fontId="15" type="noConversion"/>
  </si>
  <si>
    <t>[[406,1406]]</t>
    <phoneticPr fontId="15" type="noConversion"/>
  </si>
  <si>
    <t>[[406,2,51310],[1406,2,51310]]</t>
    <phoneticPr fontId="15" type="noConversion"/>
  </si>
  <si>
    <t>[[406,1,50474],[1406,1,50474]]</t>
    <phoneticPr fontId="15" type="noConversion"/>
  </si>
  <si>
    <t>[[406,3,52048],[1406,3,52048]]</t>
    <phoneticPr fontId="15" type="noConversion"/>
  </si>
  <si>
    <t>[[406,1,50463],[1406,1,50463]]</t>
    <phoneticPr fontId="15" type="noConversion"/>
  </si>
  <si>
    <t>火墙</t>
    <phoneticPr fontId="15" type="noConversion"/>
  </si>
  <si>
    <t>ms_liehuomoqiang</t>
    <phoneticPr fontId="15" type="noConversion"/>
  </si>
  <si>
    <t>[[208,2081]]</t>
    <phoneticPr fontId="15" type="noConversion"/>
  </si>
  <si>
    <t>[[2,1]]</t>
    <phoneticPr fontId="15" type="noConversion"/>
  </si>
  <si>
    <t>[[127,15,0]]</t>
    <phoneticPr fontId="15" type="noConversion"/>
  </si>
  <si>
    <t>[[208,2082],[217,2171]]</t>
    <phoneticPr fontId="15" type="noConversion"/>
  </si>
  <si>
    <t>ms_mofayuansu</t>
    <phoneticPr fontId="15" type="noConversion"/>
  </si>
  <si>
    <t>[[906,1906]]</t>
    <phoneticPr fontId="15" type="noConversion"/>
  </si>
  <si>
    <t>[[906,2,51316],[1906,2,51316]]</t>
    <phoneticPr fontId="15" type="noConversion"/>
  </si>
  <si>
    <t>[[1906,2,51317],[1906,2,51318]]</t>
    <phoneticPr fontId="15" type="noConversion"/>
  </si>
  <si>
    <t>[[1906,1,50488]]</t>
    <phoneticPr fontId="15" type="noConversion"/>
  </si>
  <si>
    <t>ms_emojianglin</t>
    <phoneticPr fontId="15" type="noConversion"/>
  </si>
  <si>
    <t>[[507,11507]]</t>
    <phoneticPr fontId="15" type="noConversion"/>
  </si>
  <si>
    <t>[[11507,1,50529],[11507,1,50530]]</t>
    <phoneticPr fontId="15" type="noConversion"/>
  </si>
  <si>
    <t>[[507,2,51327],[507,2,51328],[11507,2,51327],[11507,2,51328]]</t>
    <phoneticPr fontId="15" type="noConversion"/>
  </si>
  <si>
    <t>[[11507,1,50527],[11507,1,50528]]</t>
    <phoneticPr fontId="15" type="noConversion"/>
  </si>
  <si>
    <t>火精灵</t>
    <phoneticPr fontId="15" type="noConversion"/>
  </si>
  <si>
    <t>ms_lieyanlingzhu</t>
    <phoneticPr fontId="15" type="noConversion"/>
  </si>
  <si>
    <t>[[506,1506]]</t>
  </si>
  <si>
    <t>[[506,2,51303],[1506,2,51303]]</t>
    <phoneticPr fontId="15" type="noConversion"/>
  </si>
  <si>
    <t>[[1506,11506]]</t>
    <phoneticPr fontId="15" type="noConversion"/>
  </si>
  <si>
    <t>[[506,11506]]</t>
    <phoneticPr fontId="15" type="noConversion"/>
  </si>
  <si>
    <t>[[506,1,50404],[1506,1,50404],[11506,1,50404]]</t>
    <phoneticPr fontId="15" type="noConversion"/>
  </si>
  <si>
    <t>地狱召唤</t>
  </si>
  <si>
    <t>ms_diyuzhaohuan</t>
    <phoneticPr fontId="15" type="noConversion"/>
  </si>
  <si>
    <t>[[212,2121],[213,2131]]</t>
    <phoneticPr fontId="15" type="noConversion"/>
  </si>
  <si>
    <t>[[2,30,0]]</t>
    <phoneticPr fontId="15" type="noConversion"/>
  </si>
  <si>
    <t>连环闪电</t>
  </si>
  <si>
    <t>ms_liansuoshandian</t>
    <phoneticPr fontId="15" type="noConversion"/>
  </si>
  <si>
    <t>[[146,100,0]]</t>
    <phoneticPr fontId="15" type="noConversion"/>
  </si>
  <si>
    <t>[[408,4081]]</t>
    <phoneticPr fontId="15" type="noConversion"/>
  </si>
  <si>
    <t>[[415,4151]]</t>
    <phoneticPr fontId="15" type="noConversion"/>
  </si>
  <si>
    <t>[[164,15,0]]</t>
    <phoneticPr fontId="15" type="noConversion"/>
  </si>
  <si>
    <t>[[408,4082]]</t>
    <phoneticPr fontId="15" type="noConversion"/>
  </si>
  <si>
    <t>ms_mohuanfashi</t>
    <phoneticPr fontId="15" type="noConversion"/>
  </si>
  <si>
    <t>[[105,11105]]</t>
    <phoneticPr fontId="15" type="noConversion"/>
  </si>
  <si>
    <t>[[105,111105]]</t>
    <phoneticPr fontId="15" type="noConversion"/>
  </si>
  <si>
    <t>[[11105,1,50477]]</t>
    <phoneticPr fontId="15" type="noConversion"/>
  </si>
  <si>
    <t>[[604,11604]]</t>
    <phoneticPr fontId="15" type="noConversion"/>
  </si>
  <si>
    <t>[0,0,0,1,1]</t>
    <phoneticPr fontId="15" type="noConversion"/>
  </si>
  <si>
    <t>[[2,15,0],[5,15,0]]</t>
    <phoneticPr fontId="15" type="noConversion"/>
  </si>
  <si>
    <t>[[11105,1,50484],[11604,1,50484]]</t>
    <phoneticPr fontId="15" type="noConversion"/>
  </si>
  <si>
    <t>地下狂潮</t>
    <phoneticPr fontId="15" type="noConversion"/>
  </si>
  <si>
    <t>ms_julong</t>
    <phoneticPr fontId="15" type="noConversion"/>
  </si>
  <si>
    <t>[7]</t>
    <phoneticPr fontId="15" type="noConversion"/>
  </si>
  <si>
    <t>[[1,50492],[1,50493]]</t>
    <phoneticPr fontId="15" type="noConversion"/>
  </si>
  <si>
    <t>[[1,50494]]</t>
    <phoneticPr fontId="15" type="noConversion"/>
  </si>
  <si>
    <t>[[55,20,0]]</t>
    <phoneticPr fontId="15" type="noConversion"/>
  </si>
  <si>
    <t>[[1,50495]]</t>
    <phoneticPr fontId="15" type="noConversion"/>
  </si>
  <si>
    <t>生命轮回</t>
    <phoneticPr fontId="15" type="noConversion"/>
  </si>
  <si>
    <t>ms_shengminglunhui</t>
    <phoneticPr fontId="15" type="noConversion"/>
  </si>
  <si>
    <t>[[523,5231]]</t>
    <phoneticPr fontId="15" type="noConversion"/>
  </si>
  <si>
    <t>[[523,5232]]</t>
    <phoneticPr fontId="15" type="noConversion"/>
  </si>
  <si>
    <t>[[125,15,0]]</t>
    <phoneticPr fontId="15" type="noConversion"/>
  </si>
  <si>
    <t>[0,0,0,0,1]</t>
    <phoneticPr fontId="15" type="noConversion"/>
  </si>
  <si>
    <t>[[1,50496],[1,50497]]</t>
    <phoneticPr fontId="15" type="noConversion"/>
  </si>
  <si>
    <t>水晶凝视</t>
    <phoneticPr fontId="15" type="noConversion"/>
  </si>
  <si>
    <t>ms_shuijingbaolie</t>
  </si>
  <si>
    <t>[[1523,1552],[4521,4523]]</t>
    <phoneticPr fontId="15" type="noConversion"/>
  </si>
  <si>
    <t>ms_shuijingbaolie</t>
    <phoneticPr fontId="15" type="noConversion"/>
  </si>
  <si>
    <t>[[3,52317]]</t>
    <phoneticPr fontId="15" type="noConversion"/>
  </si>
  <si>
    <t>[[704,3,52318],[704,3,52322]]</t>
    <phoneticPr fontId="15" type="noConversion"/>
  </si>
  <si>
    <t>[[704,1,50541]]</t>
    <phoneticPr fontId="15" type="noConversion"/>
  </si>
  <si>
    <t>生命轮回</t>
  </si>
  <si>
    <t>ms_shengminglunhui</t>
  </si>
  <si>
    <t>HEROSPECIAL_514011</t>
  </si>
  <si>
    <t>HEROSPECIALDES_514011</t>
  </si>
  <si>
    <t>[[523,5231]]</t>
  </si>
  <si>
    <t>HEROSPECIAL_514012</t>
  </si>
  <si>
    <t>HEROSPECIALDES_514012</t>
  </si>
  <si>
    <t>[[523,5232]]</t>
  </si>
  <si>
    <t>HEROSPECIAL_514013</t>
  </si>
  <si>
    <t>HEROSPECIALDES_514013</t>
  </si>
  <si>
    <t>[[125,15,0]]</t>
  </si>
  <si>
    <t>HEROSPECIAL_514014</t>
  </si>
  <si>
    <t>HEROSPECIALDES_514014</t>
  </si>
  <si>
    <t>[1,1,1,1]</t>
  </si>
  <si>
    <t>[0,0,0,0,1]</t>
  </si>
  <si>
    <t>[1,1]</t>
  </si>
  <si>
    <t>[[1,50496],[1,70497]]</t>
  </si>
  <si>
    <t>#专精</t>
    <phoneticPr fontId="15" type="noConversion"/>
  </si>
  <si>
    <t>初级抵抗力</t>
  </si>
  <si>
    <t>ma_cjdkl</t>
  </si>
  <si>
    <t>[[55,4,0]]</t>
    <phoneticPr fontId="15" type="noConversion"/>
  </si>
  <si>
    <t>中级抵抗力</t>
  </si>
  <si>
    <t>[0,0]</t>
    <phoneticPr fontId="15" type="noConversion"/>
  </si>
  <si>
    <t>ma_zjdkl</t>
  </si>
  <si>
    <t>[[55,8,0]]</t>
    <phoneticPr fontId="15" type="noConversion"/>
  </si>
  <si>
    <t>高级抵抗力</t>
  </si>
  <si>
    <t>ma_gjdkl</t>
  </si>
  <si>
    <t>[[55,12,0]]</t>
    <phoneticPr fontId="15" type="noConversion"/>
  </si>
  <si>
    <t>初级防御术</t>
  </si>
  <si>
    <t>ma_cjfys</t>
  </si>
  <si>
    <t>[[113,3,0]]</t>
    <phoneticPr fontId="15" type="noConversion"/>
  </si>
  <si>
    <t>中级防御术</t>
  </si>
  <si>
    <t>ma_zjfys</t>
  </si>
  <si>
    <t>[[113,6,0]]</t>
    <phoneticPr fontId="15" type="noConversion"/>
  </si>
  <si>
    <t>高级防御术</t>
  </si>
  <si>
    <t>ma_gjfys</t>
  </si>
  <si>
    <t>[[113,9,0]]</t>
    <phoneticPr fontId="15" type="noConversion"/>
  </si>
  <si>
    <t>初级箭术</t>
  </si>
  <si>
    <t>ma_cjjs</t>
  </si>
  <si>
    <t>[[9,100,0]]</t>
    <phoneticPr fontId="15" type="noConversion"/>
  </si>
  <si>
    <t>中级箭术</t>
  </si>
  <si>
    <t>ma_zjjs</t>
  </si>
  <si>
    <t>[[9,200,0]]</t>
    <phoneticPr fontId="15" type="noConversion"/>
  </si>
  <si>
    <t>高级箭术</t>
  </si>
  <si>
    <t>ma_gjjs</t>
  </si>
  <si>
    <t>初级进攻术</t>
  </si>
  <si>
    <t>ma_cjjgs</t>
  </si>
  <si>
    <t>[[110,3,0]]</t>
    <phoneticPr fontId="15" type="noConversion"/>
  </si>
  <si>
    <t>中级进攻术</t>
  </si>
  <si>
    <t>ma_zjjgs</t>
  </si>
  <si>
    <t>[[110,6,0]]</t>
    <phoneticPr fontId="15" type="noConversion"/>
  </si>
  <si>
    <t>高级进攻术</t>
  </si>
  <si>
    <t>ma_gjjgs</t>
  </si>
  <si>
    <t>[[110,9,0]]</t>
    <phoneticPr fontId="15" type="noConversion"/>
  </si>
  <si>
    <t>初级领导术</t>
  </si>
  <si>
    <t>ma_cjlds</t>
  </si>
  <si>
    <t>[[107,1,0]]</t>
    <phoneticPr fontId="15" type="noConversion"/>
  </si>
  <si>
    <t>中级领导术</t>
  </si>
  <si>
    <t>ma_zjlds</t>
  </si>
  <si>
    <t>[[107,2,0]]</t>
    <phoneticPr fontId="15" type="noConversion"/>
  </si>
  <si>
    <t>高级领导术</t>
  </si>
  <si>
    <t>ma_gjlds</t>
  </si>
  <si>
    <t>[[107,3,0]]</t>
    <phoneticPr fontId="15" type="noConversion"/>
  </si>
  <si>
    <t>初级寻路术</t>
  </si>
  <si>
    <t>ma_cjxls</t>
  </si>
  <si>
    <t>[[2,7,0]]</t>
    <phoneticPr fontId="15" type="noConversion"/>
  </si>
  <si>
    <t>中级寻路术</t>
  </si>
  <si>
    <t>ma_zjxls</t>
  </si>
  <si>
    <t>[[2,14,0]]</t>
    <phoneticPr fontId="15" type="noConversion"/>
  </si>
  <si>
    <t>高级寻路术</t>
  </si>
  <si>
    <t>ma_gjxls</t>
  </si>
  <si>
    <t>[[2,21,0]]</t>
    <phoneticPr fontId="15" type="noConversion"/>
  </si>
  <si>
    <t>初级智力</t>
  </si>
  <si>
    <t>ma_cjzl</t>
    <phoneticPr fontId="15" type="noConversion"/>
  </si>
  <si>
    <t>[[116,3,0]]</t>
    <phoneticPr fontId="15" type="noConversion"/>
  </si>
  <si>
    <t>中级智力</t>
  </si>
  <si>
    <t>ma_zjzl</t>
    <phoneticPr fontId="15" type="noConversion"/>
  </si>
  <si>
    <t>[[116,6,0]]</t>
    <phoneticPr fontId="15" type="noConversion"/>
  </si>
  <si>
    <t>高级智力</t>
  </si>
  <si>
    <t>ma_gjzl</t>
    <phoneticPr fontId="15" type="noConversion"/>
  </si>
  <si>
    <t>[[116,9,0]]</t>
    <phoneticPr fontId="15" type="noConversion"/>
  </si>
  <si>
    <t>初级火系魔法</t>
  </si>
  <si>
    <t>ma_cjhxmf</t>
  </si>
  <si>
    <t>[[162,5,0]]</t>
    <phoneticPr fontId="15" type="noConversion"/>
  </si>
  <si>
    <t>中级火系魔法</t>
  </si>
  <si>
    <t>ma_zjhxmf</t>
  </si>
  <si>
    <t>[[162,10,0]]</t>
    <phoneticPr fontId="15" type="noConversion"/>
  </si>
  <si>
    <t>高级火系魔法</t>
  </si>
  <si>
    <t>ma_gjhxmf</t>
  </si>
  <si>
    <t>[[162,15,0]]</t>
    <phoneticPr fontId="15" type="noConversion"/>
  </si>
  <si>
    <t>初级水系魔法</t>
  </si>
  <si>
    <t>ma_cjsxmf</t>
  </si>
  <si>
    <t>[[163,5,0]]</t>
  </si>
  <si>
    <t>中级水系魔法</t>
  </si>
  <si>
    <t>ma_zjsxmf</t>
  </si>
  <si>
    <t>[[163,10,0]]</t>
  </si>
  <si>
    <t>高级水系魔法</t>
  </si>
  <si>
    <t>ma_gjsxmf</t>
  </si>
  <si>
    <t>[[163,15,0]]</t>
  </si>
  <si>
    <t>初级气系魔法</t>
  </si>
  <si>
    <t>ma_cjqxmf</t>
  </si>
  <si>
    <t>[[164,5,0]]</t>
  </si>
  <si>
    <t>中级气系魔法</t>
  </si>
  <si>
    <t>ma_zjqxmf</t>
  </si>
  <si>
    <t>[[164,10,0]]</t>
  </si>
  <si>
    <t>高级气系魔法</t>
  </si>
  <si>
    <t>ma_gjqxmf</t>
  </si>
  <si>
    <t>[[164,15,0]]</t>
  </si>
  <si>
    <t>初级土系魔法</t>
  </si>
  <si>
    <t>ma_cjtxmf</t>
  </si>
  <si>
    <t>[[165,5,0]]</t>
  </si>
  <si>
    <t>中级土系魔法</t>
  </si>
  <si>
    <t>ma_zjtxmf</t>
  </si>
  <si>
    <t>[[165,10,0]]</t>
  </si>
  <si>
    <t>高级土系魔法</t>
  </si>
  <si>
    <t>ma_gjtxmf</t>
  </si>
  <si>
    <t>[[165,15,0]]</t>
  </si>
  <si>
    <t>初级神秘术</t>
  </si>
  <si>
    <t>[5,10]</t>
    <phoneticPr fontId="15" type="noConversion"/>
  </si>
  <si>
    <t>ma_cjsms</t>
  </si>
  <si>
    <t>[[104,0.3,0]]</t>
    <phoneticPr fontId="15" type="noConversion"/>
  </si>
  <si>
    <t>中级神秘术</t>
  </si>
  <si>
    <t>ma_zjsms</t>
  </si>
  <si>
    <t>[[104,0.6,0]]</t>
    <phoneticPr fontId="15" type="noConversion"/>
  </si>
  <si>
    <t>高级神秘术</t>
  </si>
  <si>
    <t>ma_gjsms</t>
  </si>
  <si>
    <t>[[104,1,0]]</t>
    <phoneticPr fontId="15" type="noConversion"/>
  </si>
  <si>
    <t>初级学术</t>
  </si>
  <si>
    <t>ma_cjxs</t>
    <phoneticPr fontId="15" type="noConversion"/>
  </si>
  <si>
    <t>[[119,3,0]]</t>
  </si>
  <si>
    <t>中级学术</t>
  </si>
  <si>
    <t>ma_zjxs</t>
    <phoneticPr fontId="15" type="noConversion"/>
  </si>
  <si>
    <t>[[119,6,0]]</t>
  </si>
  <si>
    <t>高级学术</t>
  </si>
  <si>
    <t>ma_gjxs</t>
    <phoneticPr fontId="15" type="noConversion"/>
  </si>
  <si>
    <t>[[119,9,0]]</t>
  </si>
  <si>
    <t>初级战术</t>
  </si>
  <si>
    <t>ma_cjzs</t>
    <phoneticPr fontId="15" type="noConversion"/>
  </si>
  <si>
    <t>[[5,7,0]]</t>
    <phoneticPr fontId="15" type="noConversion"/>
  </si>
  <si>
    <t>中级战术</t>
  </si>
  <si>
    <t>ma_zjzs</t>
    <phoneticPr fontId="15" type="noConversion"/>
  </si>
  <si>
    <t>[[5,14,0]]</t>
    <phoneticPr fontId="15" type="noConversion"/>
  </si>
  <si>
    <t>高级战术</t>
  </si>
  <si>
    <t>ma_gjzs</t>
    <phoneticPr fontId="15" type="noConversion"/>
  </si>
  <si>
    <t>[[5,21,0]]</t>
    <phoneticPr fontId="15" type="noConversion"/>
  </si>
  <si>
    <t>初级急救术</t>
  </si>
  <si>
    <t>ma_cjjjs</t>
  </si>
  <si>
    <t>[[19,10,0]]</t>
    <phoneticPr fontId="15" type="noConversion"/>
  </si>
  <si>
    <t>中级急救术</t>
  </si>
  <si>
    <t>ma_zjjjs</t>
  </si>
  <si>
    <t>[[19,20,0]]</t>
    <phoneticPr fontId="15" type="noConversion"/>
  </si>
  <si>
    <t>高级急救术</t>
  </si>
  <si>
    <t>ma_gjjjs</t>
  </si>
  <si>
    <t>[[19,30,0]]</t>
    <phoneticPr fontId="15" type="noConversion"/>
  </si>
  <si>
    <t>初级魔力</t>
  </si>
  <si>
    <t>ma_cjml</t>
    <phoneticPr fontId="15" type="noConversion"/>
  </si>
  <si>
    <t>[[20,7,0]]</t>
    <phoneticPr fontId="15" type="noConversion"/>
  </si>
  <si>
    <t>中级魔力</t>
  </si>
  <si>
    <t>ma_zjml</t>
    <phoneticPr fontId="15" type="noConversion"/>
  </si>
  <si>
    <t>[[20,14,0]]</t>
    <phoneticPr fontId="15" type="noConversion"/>
  </si>
  <si>
    <t>高级魔力</t>
  </si>
  <si>
    <t>ma_gjml</t>
    <phoneticPr fontId="15" type="noConversion"/>
  </si>
  <si>
    <t>[[20,21,0]]</t>
    <phoneticPr fontId="15" type="noConversion"/>
  </si>
  <si>
    <t>初级侦察术</t>
  </si>
  <si>
    <t>ma_cjzcs</t>
    <phoneticPr fontId="15" type="noConversion"/>
  </si>
  <si>
    <t>[[14,7,0]]</t>
    <phoneticPr fontId="15" type="noConversion"/>
  </si>
  <si>
    <t>中级侦察术</t>
  </si>
  <si>
    <t>ma_zjzcs</t>
    <phoneticPr fontId="15" type="noConversion"/>
  </si>
  <si>
    <t>[[14,14,0]]</t>
    <phoneticPr fontId="15" type="noConversion"/>
  </si>
  <si>
    <t>高级侦察术</t>
  </si>
  <si>
    <t>ma_gjzcs</t>
    <phoneticPr fontId="15" type="noConversion"/>
  </si>
  <si>
    <t>[[14,21,0]]</t>
    <phoneticPr fontId="15" type="noConversion"/>
  </si>
  <si>
    <t>初级振奋</t>
  </si>
  <si>
    <t>ma_cjzf</t>
    <phoneticPr fontId="15" type="noConversion"/>
  </si>
  <si>
    <t>中级振奋</t>
  </si>
  <si>
    <t>ma_zjzf</t>
    <phoneticPr fontId="15" type="noConversion"/>
  </si>
  <si>
    <t>高级振奋</t>
  </si>
  <si>
    <t>ma_gjzf</t>
    <phoneticPr fontId="15" type="noConversion"/>
  </si>
  <si>
    <t>初级庇护</t>
  </si>
  <si>
    <t>ma_cjbh</t>
  </si>
  <si>
    <t>中级庇护</t>
  </si>
  <si>
    <t>ma_zjbh</t>
  </si>
  <si>
    <t>高级庇护</t>
  </si>
  <si>
    <t>ma_gjbh</t>
  </si>
  <si>
    <t>初级恶潮</t>
  </si>
  <si>
    <t>ma_cjec</t>
  </si>
  <si>
    <t>中级恶潮</t>
  </si>
  <si>
    <t>ma_zjec</t>
  </si>
  <si>
    <t>高级恶潮</t>
  </si>
  <si>
    <t>ma_gjec</t>
  </si>
  <si>
    <t>初级血怒</t>
  </si>
  <si>
    <t>ma_cjxn</t>
  </si>
  <si>
    <t>中级血怒</t>
  </si>
  <si>
    <t>ma_zjxn</t>
  </si>
  <si>
    <t>高级血怒</t>
  </si>
  <si>
    <t>ma_gjxn</t>
  </si>
  <si>
    <t>初级回收</t>
  </si>
  <si>
    <t>ma_cjhs</t>
  </si>
  <si>
    <t>中级回收</t>
  </si>
  <si>
    <t>ma_zjhs</t>
  </si>
  <si>
    <t>高级回收</t>
  </si>
  <si>
    <t>ma_gjhs</t>
  </si>
  <si>
    <t>初级智慧术</t>
    <phoneticPr fontId="15" type="noConversion"/>
  </si>
  <si>
    <t>ma_cjzh</t>
    <phoneticPr fontId="15" type="noConversion"/>
  </si>
  <si>
    <t>[[246,1,0]]</t>
    <phoneticPr fontId="15" type="noConversion"/>
  </si>
  <si>
    <t>中级智慧术</t>
    <phoneticPr fontId="15" type="noConversion"/>
  </si>
  <si>
    <t>ma_zjzh</t>
    <phoneticPr fontId="15" type="noConversion"/>
  </si>
  <si>
    <t>[[246,2,0]]</t>
    <phoneticPr fontId="15" type="noConversion"/>
  </si>
  <si>
    <t>高级智慧术</t>
    <phoneticPr fontId="15" type="noConversion"/>
  </si>
  <si>
    <t>ma_gjzh</t>
    <phoneticPr fontId="15" type="noConversion"/>
  </si>
  <si>
    <t>[[246,3,0]]</t>
    <phoneticPr fontId="15" type="noConversion"/>
  </si>
  <si>
    <t>初级招魂术</t>
  </si>
  <si>
    <t>ma_cjzhs</t>
    <phoneticPr fontId="15" type="noConversion"/>
  </si>
  <si>
    <t>中级招魂术</t>
  </si>
  <si>
    <t>ma_zjzhs</t>
    <phoneticPr fontId="15" type="noConversion"/>
  </si>
  <si>
    <t>高级招魂术</t>
  </si>
  <si>
    <t>ma_gjzhs</t>
    <phoneticPr fontId="15" type="noConversion"/>
  </si>
  <si>
    <t>#宝物专精</t>
    <phoneticPr fontId="15" type="noConversion"/>
  </si>
  <si>
    <t>幻影神弓</t>
    <phoneticPr fontId="15" type="noConversion"/>
  </si>
  <si>
    <t>bw_huanyingshengong</t>
    <phoneticPr fontId="15" type="noConversion"/>
  </si>
  <si>
    <t>[0,0,0,1,1]</t>
  </si>
  <si>
    <t>[0,0,0,1,0]</t>
  </si>
  <si>
    <t>[[20,4,0]]</t>
    <phoneticPr fontId="15" type="noConversion"/>
  </si>
  <si>
    <t>神圣血瓶</t>
    <phoneticPr fontId="15" type="noConversion"/>
  </si>
  <si>
    <t>bw_shenshenghuifu</t>
    <phoneticPr fontId="15" type="noConversion"/>
  </si>
  <si>
    <t>[1,1,1,1,1]</t>
  </si>
  <si>
    <t>[0,1,0,0]</t>
  </si>
  <si>
    <t>[1,0,0,0]</t>
  </si>
  <si>
    <t>[0,0,1,0]</t>
  </si>
  <si>
    <t>[0,0,0,1]</t>
  </si>
  <si>
    <t>bw_fashuzengqiang</t>
    <phoneticPr fontId="15" type="noConversion"/>
  </si>
  <si>
    <t>[[104,0.2,0.1]]</t>
    <phoneticPr fontId="15" type="noConversion"/>
  </si>
  <si>
    <t>[[104,0.25,0]]</t>
    <phoneticPr fontId="15" type="noConversion"/>
  </si>
  <si>
    <t>[[104,0.5,0]]</t>
    <phoneticPr fontId="15" type="noConversion"/>
  </si>
  <si>
    <t>[[104,0.75,0]]</t>
    <phoneticPr fontId="15" type="noConversion"/>
  </si>
  <si>
    <t>bw_moliyuanquan</t>
    <phoneticPr fontId="15" type="noConversion"/>
  </si>
  <si>
    <t>[[131,6,3]]</t>
    <phoneticPr fontId="15" type="noConversion"/>
  </si>
  <si>
    <t>[[131,4,0]]</t>
    <phoneticPr fontId="15" type="noConversion"/>
  </si>
  <si>
    <t>[[131,6,0]]</t>
    <phoneticPr fontId="15" type="noConversion"/>
  </si>
  <si>
    <t>力量领域</t>
    <phoneticPr fontId="15" type="noConversion"/>
  </si>
  <si>
    <t>bw_lilianglingyu</t>
    <phoneticPr fontId="15" type="noConversion"/>
  </si>
  <si>
    <t>[[2,3,1.5],[5,3,1.5]]</t>
    <phoneticPr fontId="15" type="noConversion"/>
  </si>
  <si>
    <t>[[8,50,0]]</t>
    <phoneticPr fontId="15" type="noConversion"/>
  </si>
  <si>
    <t>[[2,8,0]]</t>
    <phoneticPr fontId="15" type="noConversion"/>
  </si>
  <si>
    <t>[[20,8,0]]</t>
    <phoneticPr fontId="15" type="noConversion"/>
  </si>
  <si>
    <t>[[5,8,0]]</t>
    <phoneticPr fontId="15" type="noConversion"/>
  </si>
  <si>
    <t>[[5,5,0]]</t>
    <phoneticPr fontId="15" type="noConversion"/>
  </si>
  <si>
    <t>[[5,10,0]]</t>
    <phoneticPr fontId="15" type="noConversion"/>
  </si>
  <si>
    <t>幸运降临</t>
    <phoneticPr fontId="15" type="noConversion"/>
  </si>
  <si>
    <t>bw_xingyunjianglin</t>
    <phoneticPr fontId="15" type="noConversion"/>
  </si>
  <si>
    <t>[[2,6,3]]</t>
    <phoneticPr fontId="15" type="noConversion"/>
  </si>
  <si>
    <t>[0,1,0,0]</t>
    <phoneticPr fontId="15" type="noConversion"/>
  </si>
  <si>
    <t>[[2,6,0]]</t>
    <phoneticPr fontId="15" type="noConversion"/>
  </si>
  <si>
    <t>[1,0,0,0]</t>
    <phoneticPr fontId="15" type="noConversion"/>
  </si>
  <si>
    <t>[0,0,1,0]</t>
    <phoneticPr fontId="15" type="noConversion"/>
  </si>
  <si>
    <t>[[10,20,0]]</t>
    <phoneticPr fontId="15" type="noConversion"/>
  </si>
  <si>
    <t>[[13,200,0]]</t>
    <phoneticPr fontId="15" type="noConversion"/>
  </si>
  <si>
    <t>[[9,80,0]]</t>
    <phoneticPr fontId="15" type="noConversion"/>
  </si>
  <si>
    <t>魔法抑制</t>
    <phoneticPr fontId="15" type="noConversion"/>
  </si>
  <si>
    <t>bw_mofayizhi</t>
    <phoneticPr fontId="15" type="noConversion"/>
  </si>
  <si>
    <t>[[131,3,1.5]]</t>
    <phoneticPr fontId="15" type="noConversion"/>
  </si>
  <si>
    <t>[[131,2,0]]</t>
    <phoneticPr fontId="15" type="noConversion"/>
  </si>
  <si>
    <t>[[131,3,0]]</t>
    <phoneticPr fontId="15" type="noConversion"/>
  </si>
  <si>
    <t>[[131,10,0]]</t>
    <phoneticPr fontId="15" type="noConversion"/>
  </si>
  <si>
    <t>鹰眼侦查</t>
    <phoneticPr fontId="15" type="noConversion"/>
  </si>
  <si>
    <t>ps_yingyandongcha</t>
  </si>
  <si>
    <t>[[57,70,0],[58,30,1]]</t>
    <phoneticPr fontId="15" type="noConversion"/>
  </si>
  <si>
    <t>[[58,2,0]]</t>
    <phoneticPr fontId="15" type="noConversion"/>
  </si>
  <si>
    <t>#法术刻印</t>
    <phoneticPr fontId="15" type="noConversion"/>
  </si>
  <si>
    <t>id$cs</t>
    <phoneticPr fontId="11" type="noConversion"/>
  </si>
  <si>
    <t>calsstag$c</t>
    <phoneticPr fontId="11" type="noConversion"/>
  </si>
  <si>
    <t>dazhao$c</t>
    <phoneticPr fontId="11" type="noConversion"/>
  </si>
  <si>
    <t>shotcut$c</t>
    <phoneticPr fontId="11" type="noConversion"/>
  </si>
  <si>
    <t>class$cs</t>
    <phoneticPr fontId="11" type="noConversion"/>
  </si>
  <si>
    <t>dmgtag$c</t>
    <phoneticPr fontId="11" type="noConversion"/>
  </si>
  <si>
    <t>mgtype$c</t>
    <phoneticPr fontId="11" type="noConversion"/>
  </si>
  <si>
    <t>mgtriger$c</t>
    <phoneticPr fontId="11" type="noConversion"/>
  </si>
  <si>
    <t>hitbuilding$cs</t>
    <phoneticPr fontId="11" type="noConversion"/>
  </si>
  <si>
    <t>baseid</t>
    <phoneticPr fontId="11" type="noConversion"/>
  </si>
  <si>
    <t>powercount$cs</t>
    <phoneticPr fontId="11" type="noConversion"/>
  </si>
  <si>
    <t>powerup$cs</t>
    <phoneticPr fontId="11" type="noConversion"/>
  </si>
  <si>
    <t>des2$c</t>
    <phoneticPr fontId="11" type="noConversion"/>
  </si>
  <si>
    <t>des3$c</t>
    <phoneticPr fontId="11" type="noConversion"/>
  </si>
  <si>
    <t>des4$c</t>
    <phoneticPr fontId="11" type="noConversion"/>
  </si>
  <si>
    <t>iff2$cs</t>
    <phoneticPr fontId="11" type="noConversion"/>
  </si>
  <si>
    <t>precast$cs</t>
    <phoneticPr fontId="11" type="noConversion"/>
  </si>
  <si>
    <t>frontpre_v$c</t>
  </si>
  <si>
    <t>frontpre_h$c</t>
  </si>
  <si>
    <t>backpre_v$c</t>
  </si>
  <si>
    <t>backpre_h$c</t>
  </si>
  <si>
    <t>accstk$c</t>
    <phoneticPr fontId="11" type="noConversion"/>
  </si>
  <si>
    <t>quanpingstk$cs</t>
  </si>
  <si>
    <t>quanpingstk_v$cs</t>
    <phoneticPr fontId="11" type="noConversion"/>
  </si>
  <si>
    <t>quanpingstk2$cs</t>
    <phoneticPr fontId="11" type="noConversion"/>
  </si>
  <si>
    <t>frontstk_v$c</t>
  </si>
  <si>
    <t>stkscale$c</t>
    <phoneticPr fontId="11" type="noConversion"/>
  </si>
  <si>
    <t>cstk$c</t>
  </si>
  <si>
    <t>cstktype$c</t>
  </si>
  <si>
    <t>adcstk$c</t>
    <phoneticPr fontId="11" type="noConversion"/>
  </si>
  <si>
    <t>dmg$c</t>
    <phoneticPr fontId="11" type="noConversion"/>
  </si>
  <si>
    <t>tag$c</t>
    <phoneticPr fontId="11" type="noConversion"/>
  </si>
  <si>
    <t>sk_sound$c</t>
  </si>
  <si>
    <t>level</t>
    <phoneticPr fontId="11" type="noConversion"/>
  </si>
  <si>
    <t>qualitynum</t>
    <phoneticPr fontId="11" type="noConversion"/>
  </si>
  <si>
    <t>type$c</t>
  </si>
  <si>
    <t>integraladd$c</t>
  </si>
  <si>
    <t>integral$c</t>
  </si>
  <si>
    <t>initcd$c</t>
    <phoneticPr fontId="11" type="noConversion"/>
  </si>
  <si>
    <t>cd$c</t>
  </si>
  <si>
    <t>manacost$c</t>
  </si>
  <si>
    <t>kind$c</t>
  </si>
  <si>
    <t>option$c</t>
  </si>
  <si>
    <t>pointkind$c</t>
  </si>
  <si>
    <t>draglenth$c</t>
    <phoneticPr fontId="11" type="noConversion"/>
  </si>
  <si>
    <t>direction$c</t>
    <phoneticPr fontId="11" type="noConversion"/>
  </si>
  <si>
    <t>sumnum$c</t>
  </si>
  <si>
    <t>wholelim$c</t>
  </si>
  <si>
    <t>unittime$c</t>
  </si>
  <si>
    <t>objectid$c</t>
  </si>
  <si>
    <t>anger$c</t>
  </si>
  <si>
    <t>silent$c</t>
  </si>
  <si>
    <t>probability1$c</t>
    <phoneticPr fontId="11" type="noConversion"/>
  </si>
  <si>
    <t>condition1$c</t>
  </si>
  <si>
    <t>valid1$c</t>
  </si>
  <si>
    <t>rangetype1$c</t>
  </si>
  <si>
    <t>range1$c</t>
  </si>
  <si>
    <t>target1$c</t>
  </si>
  <si>
    <t>dmgt1$c</t>
    <phoneticPr fontId="11" type="noConversion"/>
  </si>
  <si>
    <t>hitDelay1$c</t>
    <phoneticPr fontId="11" type="noConversion"/>
  </si>
  <si>
    <t>count1$c</t>
  </si>
  <si>
    <t>damagekind1$c</t>
  </si>
  <si>
    <t>hitfly1$c</t>
    <phoneticPr fontId="11" type="noConversion"/>
  </si>
  <si>
    <t>valuepro1$c</t>
    <phoneticPr fontId="11" type="noConversion"/>
  </si>
  <si>
    <t>maxhurt1$cs</t>
    <phoneticPr fontId="11" type="noConversion"/>
  </si>
  <si>
    <t>valueadd1$cs</t>
    <phoneticPr fontId="11" type="noConversion"/>
  </si>
  <si>
    <t>valuedraw1$cs</t>
    <phoneticPr fontId="11" type="noConversion"/>
  </si>
  <si>
    <t>angerance1$c</t>
  </si>
  <si>
    <t>hurtkind1$c</t>
    <phoneticPr fontId="11" type="noConversion"/>
  </si>
  <si>
    <t>addsk1$c</t>
  </si>
  <si>
    <t>addchar1$c</t>
  </si>
  <si>
    <t>buffid1$c</t>
  </si>
  <si>
    <t>buffpro1$c</t>
  </si>
  <si>
    <t>summon1$c</t>
  </si>
  <si>
    <t>summonlevel$c</t>
    <phoneticPr fontId="11" type="noConversion"/>
  </si>
  <si>
    <t>summonnum1$c</t>
    <phoneticPr fontId="11" type="noConversion"/>
  </si>
  <si>
    <t>dupliatk1$c</t>
  </si>
  <si>
    <t>duplidmg1$c</t>
  </si>
  <si>
    <t>duplitime1$c</t>
    <phoneticPr fontId="11" type="noConversion"/>
  </si>
  <si>
    <t>morale1$c</t>
  </si>
  <si>
    <t>dispel1$c</t>
  </si>
  <si>
    <t>dispellevel1$c</t>
  </si>
  <si>
    <t>implocation1$c</t>
    <phoneticPr fontId="11" type="noConversion"/>
  </si>
  <si>
    <t>frontlink1$c</t>
    <phoneticPr fontId="11" type="noConversion"/>
  </si>
  <si>
    <t>backlink1$c</t>
    <phoneticPr fontId="11" type="noConversion"/>
  </si>
  <si>
    <t>linkdelay1$c</t>
    <phoneticPr fontId="11" type="noConversion"/>
  </si>
  <si>
    <t>frontimp_v1$c</t>
    <phoneticPr fontId="11" type="noConversion"/>
  </si>
  <si>
    <t>frontimp_h1$c</t>
    <phoneticPr fontId="11" type="noConversion"/>
  </si>
  <si>
    <t>backimp_v1$c</t>
    <phoneticPr fontId="11" type="noConversion"/>
  </si>
  <si>
    <t>backimp_h1$c</t>
    <phoneticPr fontId="11" type="noConversion"/>
  </si>
  <si>
    <t>impscale1$c</t>
    <phoneticPr fontId="11" type="noConversion"/>
  </si>
  <si>
    <t>beatart1$c</t>
    <phoneticPr fontId="11" type="noConversion"/>
  </si>
  <si>
    <t>dieart$c</t>
    <phoneticPr fontId="11" type="noConversion"/>
  </si>
  <si>
    <t>shake1$c</t>
    <phoneticPr fontId="11" type="noConversion"/>
  </si>
  <si>
    <t>probability2$c</t>
  </si>
  <si>
    <t>condition2$c</t>
  </si>
  <si>
    <t>valid2$c</t>
  </si>
  <si>
    <t>adddelay$cs</t>
    <phoneticPr fontId="11" type="noConversion"/>
  </si>
  <si>
    <t>addfrontstk_v$c</t>
    <phoneticPr fontId="11" type="noConversion"/>
  </si>
  <si>
    <t>addfrontstk_h$c</t>
    <phoneticPr fontId="11" type="noConversion"/>
  </si>
  <si>
    <t>addbackstk_v$c</t>
    <phoneticPr fontId="11" type="noConversion"/>
  </si>
  <si>
    <t>addbackstk_h$c</t>
    <phoneticPr fontId="11" type="noConversion"/>
  </si>
  <si>
    <t>rangetype2$c</t>
  </si>
  <si>
    <t>range2$c</t>
  </si>
  <si>
    <t>target2$c</t>
  </si>
  <si>
    <t>dmgt2$c</t>
    <phoneticPr fontId="11" type="noConversion"/>
  </si>
  <si>
    <t>hitDelay2$c</t>
    <phoneticPr fontId="11" type="noConversion"/>
  </si>
  <si>
    <t>count2$c</t>
  </si>
  <si>
    <t>damagekind2$c</t>
  </si>
  <si>
    <t>hitfly2$c</t>
    <phoneticPr fontId="11" type="noConversion"/>
  </si>
  <si>
    <t>valuepro2$c</t>
    <phoneticPr fontId="11" type="noConversion"/>
  </si>
  <si>
    <t>maxhurt2$cs</t>
    <phoneticPr fontId="11" type="noConversion"/>
  </si>
  <si>
    <t>valueadd2$c</t>
    <phoneticPr fontId="11" type="noConversion"/>
  </si>
  <si>
    <t>angerance2$c</t>
  </si>
  <si>
    <t>hurtkind2$c</t>
  </si>
  <si>
    <t>addsk2$c</t>
  </si>
  <si>
    <t>addchar2$c</t>
  </si>
  <si>
    <t>buffid2$c</t>
  </si>
  <si>
    <t>buffpro2$c</t>
  </si>
  <si>
    <t>summon2$c</t>
    <phoneticPr fontId="11" type="noConversion"/>
  </si>
  <si>
    <t>summonnum2$c</t>
    <phoneticPr fontId="11" type="noConversion"/>
  </si>
  <si>
    <t>dupliatk2$c</t>
  </si>
  <si>
    <t>duplidmg2$c</t>
  </si>
  <si>
    <t>duplitime2$c</t>
    <phoneticPr fontId="11" type="noConversion"/>
  </si>
  <si>
    <t>dispel2$c</t>
  </si>
  <si>
    <t>dispellevel2$c</t>
  </si>
  <si>
    <t>implocation2$c</t>
  </si>
  <si>
    <t>frontlink2$c</t>
  </si>
  <si>
    <t>backlink2$c</t>
  </si>
  <si>
    <t>linkdelay2$c</t>
    <phoneticPr fontId="11" type="noConversion"/>
  </si>
  <si>
    <t>frontimp_v2$c</t>
  </si>
  <si>
    <t>frontimp_h2$c</t>
  </si>
  <si>
    <t>backimp_v2$c</t>
  </si>
  <si>
    <t>backimp_h2$c</t>
  </si>
  <si>
    <t>impscale2$c</t>
    <phoneticPr fontId="11" type="noConversion"/>
  </si>
  <si>
    <t>beatart2$c</t>
    <phoneticPr fontId="11" type="noConversion"/>
  </si>
  <si>
    <t>shake2$c</t>
    <phoneticPr fontId="11" type="noConversion"/>
  </si>
  <si>
    <t>sound$c</t>
    <phoneticPr fontId="11" type="noConversion"/>
  </si>
  <si>
    <t>nearvol$c</t>
    <phoneticPr fontId="11" type="noConversion"/>
  </si>
  <si>
    <t>farvol$c</t>
    <phoneticPr fontId="11" type="noConversion"/>
  </si>
  <si>
    <t>disrdcvol$c</t>
    <phoneticPr fontId="11" type="noConversion"/>
  </si>
  <si>
    <t>priv$c</t>
    <phoneticPr fontId="11" type="noConversion"/>
  </si>
  <si>
    <t>frontsk$c</t>
    <phoneticPr fontId="11" type="noConversion"/>
  </si>
  <si>
    <t>backsk$c</t>
    <phoneticPr fontId="11" type="noConversion"/>
  </si>
  <si>
    <t>iff$cs</t>
    <phoneticPr fontId="11" type="noConversion"/>
  </si>
  <si>
    <t>countersk$c</t>
    <phoneticPr fontId="11" type="noConversion"/>
  </si>
  <si>
    <t>banlist$cs</t>
    <phoneticPr fontId="11" type="noConversion"/>
  </si>
  <si>
    <t>privspec$c</t>
    <phoneticPr fontId="11" type="noConversion"/>
  </si>
  <si>
    <t>privevalid$c</t>
    <phoneticPr fontId="11" type="noConversion"/>
  </si>
  <si>
    <t>avoidSummon$c</t>
    <phoneticPr fontId="11" type="noConversion"/>
  </si>
  <si>
    <t>privcata$c</t>
    <phoneticPr fontId="11" type="noConversion"/>
  </si>
  <si>
    <t>privgroup$c</t>
    <phoneticPr fontId="11" type="noConversion"/>
  </si>
  <si>
    <t>privhp$c</t>
    <phoneticPr fontId="11" type="noConversion"/>
  </si>
  <si>
    <t>tarop$c</t>
    <phoneticPr fontId="11" type="noConversion"/>
  </si>
  <si>
    <t>privX$c</t>
  </si>
  <si>
    <t>frontskX$c</t>
  </si>
  <si>
    <t>backskX$c</t>
  </si>
  <si>
    <t>iffX$cs</t>
    <phoneticPr fontId="11" type="noConversion"/>
  </si>
  <si>
    <t>counterskX$c</t>
    <phoneticPr fontId="11" type="noConversion"/>
  </si>
  <si>
    <t>banlistX$cs</t>
    <phoneticPr fontId="11" type="noConversion"/>
  </si>
  <si>
    <t>privspecX$c</t>
  </si>
  <si>
    <t>privevalidX$c</t>
  </si>
  <si>
    <t>avoidSummonX$c</t>
    <phoneticPr fontId="11" type="noConversion"/>
  </si>
  <si>
    <t>privcataX$c</t>
  </si>
  <si>
    <t>privgroupX$c</t>
  </si>
  <si>
    <t>privhpX$c</t>
  </si>
  <si>
    <t>taropX$c</t>
  </si>
  <si>
    <t>dark$cs</t>
    <phoneticPr fontId="11" type="noConversion"/>
  </si>
  <si>
    <t>dpsshow$c</t>
    <phoneticPr fontId="11" type="noConversion"/>
  </si>
  <si>
    <t>技能ID</t>
  </si>
  <si>
    <t>技能名称</t>
  </si>
  <si>
    <t>分类标记</t>
    <phoneticPr fontId="11" type="noConversion"/>
  </si>
  <si>
    <t>是否大招</t>
    <phoneticPr fontId="11" type="noConversion"/>
  </si>
  <si>
    <t>施法暂停</t>
    <phoneticPr fontId="11" type="noConversion"/>
  </si>
  <si>
    <t>技能分类</t>
    <phoneticPr fontId="11" type="noConversion"/>
  </si>
  <si>
    <t>标签</t>
    <phoneticPr fontId="11" type="noConversion"/>
  </si>
  <si>
    <t>提升</t>
    <phoneticPr fontId="11" type="noConversion"/>
  </si>
  <si>
    <t>魔法触发</t>
    <phoneticPr fontId="11" type="noConversion"/>
  </si>
  <si>
    <t>是否打建筑</t>
    <phoneticPr fontId="11" type="noConversion"/>
  </si>
  <si>
    <t>基础ID</t>
    <phoneticPr fontId="11" type="noConversion"/>
  </si>
  <si>
    <t>提供基础战斗力</t>
    <phoneticPr fontId="11" type="noConversion"/>
  </si>
  <si>
    <t>每级提供额外战斗力</t>
    <phoneticPr fontId="11" type="noConversion"/>
  </si>
  <si>
    <t>逻辑补充</t>
    <phoneticPr fontId="11" type="noConversion"/>
  </si>
  <si>
    <t>技能图标</t>
    <phoneticPr fontId="11" type="noConversion"/>
  </si>
  <si>
    <t>敌我区分</t>
    <phoneticPr fontId="11" type="noConversion"/>
  </si>
  <si>
    <t>施法前摇时间</t>
    <phoneticPr fontId="11" type="noConversion"/>
  </si>
  <si>
    <t>前摇光影-前立</t>
  </si>
  <si>
    <t>前摇光影-前压</t>
  </si>
  <si>
    <t>前摇光影-后立</t>
  </si>
  <si>
    <t>前摇光影-后压</t>
  </si>
  <si>
    <t>蓄力特效</t>
    <phoneticPr fontId="11" type="noConversion"/>
  </si>
  <si>
    <t>全屏光影</t>
  </si>
  <si>
    <t>技能光影-前立</t>
    <phoneticPr fontId="11" type="noConversion"/>
  </si>
  <si>
    <t>技能光影-前压</t>
    <phoneticPr fontId="11" type="noConversion"/>
  </si>
  <si>
    <t>技能光影-后立</t>
    <phoneticPr fontId="11" type="noConversion"/>
  </si>
  <si>
    <t>技能光影-后压</t>
    <phoneticPr fontId="11" type="noConversion"/>
  </si>
  <si>
    <t>技能光影缩放</t>
    <phoneticPr fontId="11" type="noConversion"/>
  </si>
  <si>
    <t>BUFF图标</t>
    <phoneticPr fontId="11" type="noConversion"/>
  </si>
  <si>
    <t>BUFF特效</t>
    <phoneticPr fontId="11" type="noConversion"/>
  </si>
  <si>
    <t>BUFF特效说明</t>
    <phoneticPr fontId="11" type="noConversion"/>
  </si>
  <si>
    <t>技能伤害显示</t>
    <phoneticPr fontId="11" type="noConversion"/>
  </si>
  <si>
    <t>声音文件</t>
  </si>
  <si>
    <t>阶</t>
    <phoneticPr fontId="11" type="noConversion"/>
  </si>
  <si>
    <t>满阶</t>
    <phoneticPr fontId="11" type="noConversion"/>
  </si>
  <si>
    <t>允许条件</t>
    <phoneticPr fontId="11" type="noConversion"/>
  </si>
  <si>
    <t>单次增长积分</t>
    <phoneticPr fontId="11" type="noConversion"/>
  </si>
  <si>
    <t>前置冷却时间</t>
  </si>
  <si>
    <t>冷却时间</t>
    <phoneticPr fontId="11" type="noConversion"/>
  </si>
  <si>
    <t>能量消耗</t>
    <phoneticPr fontId="11" type="noConversion"/>
  </si>
  <si>
    <t>激活特征</t>
    <phoneticPr fontId="11" type="noConversion"/>
  </si>
  <si>
    <t>施放操作方式</t>
    <phoneticPr fontId="11" type="noConversion"/>
  </si>
  <si>
    <t>手控圆心类型</t>
    <phoneticPr fontId="11" type="noConversion"/>
  </si>
  <si>
    <t>拖动长度</t>
    <phoneticPr fontId="11" type="noConversion"/>
  </si>
  <si>
    <t>默认方向</t>
    <phoneticPr fontId="11" type="noConversion"/>
  </si>
  <si>
    <t>单次操作次数限制</t>
    <phoneticPr fontId="11" type="noConversion"/>
  </si>
  <si>
    <t>整场使用限制</t>
    <phoneticPr fontId="11" type="noConversion"/>
  </si>
  <si>
    <t>单位时长</t>
    <phoneticPr fontId="11" type="noConversion"/>
  </si>
  <si>
    <t>子物体id</t>
    <phoneticPr fontId="11" type="noConversion"/>
  </si>
  <si>
    <t>回复法力</t>
    <phoneticPr fontId="11" type="noConversion"/>
  </si>
  <si>
    <t>玩家CD变化</t>
    <phoneticPr fontId="11" type="noConversion"/>
  </si>
  <si>
    <t>效果概率A</t>
    <phoneticPr fontId="11" type="noConversion"/>
  </si>
  <si>
    <t>特殊条件A</t>
    <phoneticPr fontId="11" type="noConversion"/>
  </si>
  <si>
    <t>特殊条件有效性A</t>
    <phoneticPr fontId="11" type="noConversion"/>
  </si>
  <si>
    <t>技能范围形状A</t>
  </si>
  <si>
    <t>技能范围A</t>
  </si>
  <si>
    <t>作用目标A</t>
    <phoneticPr fontId="11" type="noConversion"/>
  </si>
  <si>
    <t>伤害结算时间</t>
    <phoneticPr fontId="11" type="noConversion"/>
  </si>
  <si>
    <t>伤害显示延时帧</t>
    <phoneticPr fontId="11" type="noConversion"/>
  </si>
  <si>
    <t>目标数量A</t>
    <phoneticPr fontId="11" type="noConversion"/>
  </si>
  <si>
    <t>治疗or伤害or召唤or驱散A</t>
  </si>
  <si>
    <t>是否击飞</t>
    <phoneticPr fontId="11" type="noConversion"/>
  </si>
  <si>
    <t>效果百分比A</t>
    <phoneticPr fontId="11" type="noConversion"/>
  </si>
  <si>
    <t>最大伤害</t>
    <phoneticPr fontId="11" type="noConversion"/>
  </si>
  <si>
    <t>效果附加数值A</t>
  </si>
  <si>
    <t>抽不死</t>
    <phoneticPr fontId="11" type="noConversion"/>
  </si>
  <si>
    <t>附加怒气</t>
    <phoneticPr fontId="11" type="noConversion"/>
  </si>
  <si>
    <t>A效果类型</t>
    <phoneticPr fontId="11" type="noConversion"/>
  </si>
  <si>
    <t>附加主动技能C</t>
    <phoneticPr fontId="11" type="noConversion"/>
  </si>
  <si>
    <t>附加特性C</t>
    <phoneticPr fontId="11" type="noConversion"/>
  </si>
  <si>
    <t>Buff类别C</t>
    <phoneticPr fontId="11" type="noConversion"/>
  </si>
  <si>
    <t>Buff概率C</t>
    <phoneticPr fontId="11" type="noConversion"/>
  </si>
  <si>
    <t>图腾</t>
    <phoneticPr fontId="11" type="noConversion"/>
  </si>
  <si>
    <t>召唤单位A</t>
  </si>
  <si>
    <t>召唤物等级A</t>
    <phoneticPr fontId="11" type="noConversion"/>
  </si>
  <si>
    <t>召唤物数量A</t>
    <phoneticPr fontId="11" type="noConversion"/>
  </si>
  <si>
    <t>复制目标继承攻击百分比</t>
    <phoneticPr fontId="11" type="noConversion"/>
  </si>
  <si>
    <t>复制目标易伤百分比</t>
    <phoneticPr fontId="11" type="noConversion"/>
  </si>
  <si>
    <t>复制目标持续时间</t>
    <phoneticPr fontId="11" type="noConversion"/>
  </si>
  <si>
    <t>士气值变化A</t>
    <phoneticPr fontId="11" type="noConversion"/>
  </si>
  <si>
    <t>驱散类型A</t>
    <phoneticPr fontId="11" type="noConversion"/>
  </si>
  <si>
    <t>驱散强度A</t>
    <phoneticPr fontId="11" type="noConversion"/>
  </si>
  <si>
    <t>受击挂点A</t>
    <phoneticPr fontId="11" type="noConversion"/>
  </si>
  <si>
    <t>链接光影-前压A</t>
    <phoneticPr fontId="11" type="noConversion"/>
  </si>
  <si>
    <t>链接光影-后压A</t>
    <phoneticPr fontId="11" type="noConversion"/>
  </si>
  <si>
    <t>链接延迟A</t>
    <phoneticPr fontId="11" type="noConversion"/>
  </si>
  <si>
    <t>人物受击-前立A</t>
    <phoneticPr fontId="11" type="noConversion"/>
  </si>
  <si>
    <t>人物受击-前压A</t>
    <phoneticPr fontId="11" type="noConversion"/>
  </si>
  <si>
    <t>人物受击-后立</t>
    <phoneticPr fontId="11" type="noConversion"/>
  </si>
  <si>
    <t>人物受击-后压</t>
    <phoneticPr fontId="11" type="noConversion"/>
  </si>
  <si>
    <t>受击动画</t>
    <phoneticPr fontId="11" type="noConversion"/>
  </si>
  <si>
    <t>死亡触发动画</t>
    <phoneticPr fontId="11" type="noConversion"/>
  </si>
  <si>
    <t>震屏效果A</t>
    <phoneticPr fontId="11" type="noConversion"/>
  </si>
  <si>
    <t>效果概率B</t>
    <phoneticPr fontId="11" type="noConversion"/>
  </si>
  <si>
    <t>特殊条件B</t>
    <phoneticPr fontId="11" type="noConversion"/>
  </si>
  <si>
    <t>特殊条件有效性B</t>
    <phoneticPr fontId="11" type="noConversion"/>
  </si>
  <si>
    <t>B技能范围形状</t>
  </si>
  <si>
    <t>B技能范围</t>
  </si>
  <si>
    <t>B作用目标</t>
    <phoneticPr fontId="11" type="noConversion"/>
  </si>
  <si>
    <t>B目标数量</t>
  </si>
  <si>
    <t>B治疗or伤害or驱散</t>
  </si>
  <si>
    <t>效果百分比B</t>
  </si>
  <si>
    <t>效果附加数值B</t>
  </si>
  <si>
    <t>B效果类型</t>
  </si>
  <si>
    <t>附加主动技能D</t>
    <phoneticPr fontId="11" type="noConversion"/>
  </si>
  <si>
    <t>附加特性D</t>
    <phoneticPr fontId="11" type="noConversion"/>
  </si>
  <si>
    <t>Buff类别D</t>
    <phoneticPr fontId="11" type="noConversion"/>
  </si>
  <si>
    <t>Buff概率D</t>
    <phoneticPr fontId="11" type="noConversion"/>
  </si>
  <si>
    <t>召唤单位B</t>
  </si>
  <si>
    <t>召唤物等级B</t>
  </si>
  <si>
    <t>召唤物数量B</t>
  </si>
  <si>
    <t>士气值变化B</t>
    <phoneticPr fontId="11" type="noConversion"/>
  </si>
  <si>
    <t>B驱散类型</t>
  </si>
  <si>
    <t>B驱散强度级别</t>
  </si>
  <si>
    <t>受击挂点</t>
    <phoneticPr fontId="11" type="noConversion"/>
  </si>
  <si>
    <t>链接光影-前压</t>
    <phoneticPr fontId="11" type="noConversion"/>
  </si>
  <si>
    <t>链接光影-后压</t>
    <phoneticPr fontId="11" type="noConversion"/>
  </si>
  <si>
    <t>链接延迟</t>
    <phoneticPr fontId="11" type="noConversion"/>
  </si>
  <si>
    <t>人物受击-前立</t>
    <phoneticPr fontId="11" type="noConversion"/>
  </si>
  <si>
    <t>人物受击-前压</t>
    <phoneticPr fontId="11" type="noConversion"/>
  </si>
  <si>
    <t>音效</t>
    <phoneticPr fontId="11" type="noConversion"/>
  </si>
  <si>
    <t>近景音量比率</t>
    <phoneticPr fontId="11" type="noConversion"/>
  </si>
  <si>
    <t>远景音量比率</t>
    <phoneticPr fontId="11" type="noConversion"/>
  </si>
  <si>
    <t>远离比率缩减</t>
    <phoneticPr fontId="11" type="noConversion"/>
  </si>
  <si>
    <t>施法优先级</t>
    <phoneticPr fontId="11" type="noConversion"/>
  </si>
  <si>
    <t>前置技能</t>
    <phoneticPr fontId="11" type="noConversion"/>
  </si>
  <si>
    <t>后置技能</t>
    <phoneticPr fontId="11" type="noConversion"/>
  </si>
  <si>
    <t>敌方后置技能</t>
    <phoneticPr fontId="11" type="noConversion"/>
  </si>
  <si>
    <t>&amp;禁止上阵</t>
    <phoneticPr fontId="11" type="noConversion"/>
  </si>
  <si>
    <t>特殊优先情况</t>
    <phoneticPr fontId="11" type="noConversion"/>
  </si>
  <si>
    <t>特殊有效性</t>
    <phoneticPr fontId="11" type="noConversion"/>
  </si>
  <si>
    <t>是否回避召唤物</t>
    <phoneticPr fontId="11" type="noConversion"/>
  </si>
  <si>
    <t>兵种优先级</t>
    <phoneticPr fontId="11" type="noConversion"/>
  </si>
  <si>
    <t>优先方阵大小</t>
    <phoneticPr fontId="11" type="noConversion"/>
  </si>
  <si>
    <t>优先生命值</t>
    <phoneticPr fontId="11" type="noConversion"/>
  </si>
  <si>
    <t>方阵间距</t>
    <phoneticPr fontId="11" type="noConversion"/>
  </si>
  <si>
    <t>压黑延迟</t>
    <phoneticPr fontId="11" type="noConversion"/>
  </si>
  <si>
    <t xml:space="preserve">ID
</t>
  </si>
  <si>
    <t xml:space="preserve">1：兵团
2：英雄
3：宝物
</t>
    <phoneticPr fontId="11" type="noConversion"/>
  </si>
  <si>
    <t>1:大招</t>
    <phoneticPr fontId="11" type="noConversion"/>
  </si>
  <si>
    <t>0：不暂停
1：暂停</t>
    <phoneticPr fontId="11" type="noConversion"/>
  </si>
  <si>
    <t>1.英雄技能
2.专精技能
3.宝物技能
4.器械技能</t>
    <phoneticPr fontId="11" type="noConversion"/>
  </si>
  <si>
    <t>1：伤害
2：辅助
3：召唤
4：其他</t>
    <phoneticPr fontId="11" type="noConversion"/>
  </si>
  <si>
    <t>1：伤害
2：辅助
3：召唤</t>
    <phoneticPr fontId="11" type="noConversion"/>
  </si>
  <si>
    <t>1.烈火神箭
2.寒冰神箭
3.大气神箭
4.大地神箭</t>
    <phoneticPr fontId="11" type="noConversion"/>
  </si>
  <si>
    <t>1：打</t>
    <phoneticPr fontId="11" type="noConversion"/>
  </si>
  <si>
    <t xml:space="preserve">100：友军（不可被抵抗）
101：敌军（可被抵抗）
102：友军（可被抵抗）
103：敌军（不可被抵抗）
</t>
    <phoneticPr fontId="11" type="noConversion"/>
  </si>
  <si>
    <t>帧</t>
    <phoneticPr fontId="11" type="noConversion"/>
  </si>
  <si>
    <t>[[光效名,层叠顺序]]
0:不循环
1-20层叠顺序数字越小越靠下层</t>
    <phoneticPr fontId="11" type="noConversion"/>
  </si>
  <si>
    <t>人物下层
[[光效名,层叠顺序]]
0:不循环
1-20层叠顺序数字越小越靠下层</t>
    <phoneticPr fontId="11" type="noConversion"/>
  </si>
  <si>
    <t>缩放</t>
    <phoneticPr fontId="11" type="noConversion"/>
  </si>
  <si>
    <t>图标</t>
  </si>
  <si>
    <t>1加血
2增强
3削弱</t>
  </si>
  <si>
    <t>[]
XXY
XX为编号，Y为2加1减</t>
    <phoneticPr fontId="11" type="noConversion"/>
  </si>
  <si>
    <t>0或无不显示
1显示</t>
    <phoneticPr fontId="11" type="noConversion"/>
  </si>
  <si>
    <t>0:全不
1:标记敌人
2:标记我方
3：全部</t>
    <phoneticPr fontId="11" type="noConversion"/>
  </si>
  <si>
    <t>[["文件名",播放时间(帧数）],[文件名,播放时间]]</t>
  </si>
  <si>
    <t xml:space="preserve">1.特殊
2.火
3.水
4.气
5.土
8.器械技能
  </t>
    <phoneticPr fontId="11" type="noConversion"/>
  </si>
  <si>
    <t xml:space="preserve">条件触发专用
0.无条件
1.己方方阵死亡。
2.己方单位死亡。
3.对方方阵死亡。
4.对方单位死亡。
5.对方玩家技能使用。
6己方单位濒死。
</t>
    <phoneticPr fontId="11" type="noConversion"/>
  </si>
  <si>
    <t>积分增长数值。
[上限，下限]
100分技能允许施放。</t>
    <phoneticPr fontId="11" type="noConversion"/>
  </si>
  <si>
    <t>开场冷却时间
毫秒
[基础，随等等阶降低]</t>
    <phoneticPr fontId="11" type="noConversion"/>
  </si>
  <si>
    <t>毫秒
约定玩家抬手时走CD
[基础，随法术等阶降低]</t>
    <phoneticPr fontId="11" type="noConversion"/>
  </si>
  <si>
    <t>多次点击和滑动操作的总次数。
持续点击的单位时长视为一次。
按下抬起视为一次。
[基础，随法术等阶降低]</t>
    <phoneticPr fontId="11" type="noConversion"/>
  </si>
  <si>
    <t xml:space="preserve">
1.点击激活技能。
2.点击直接施放。
3.自动激活。
（选1填后两列列）</t>
    <phoneticPr fontId="11" type="noConversion"/>
  </si>
  <si>
    <t>1.屏幕点击。（抬起坐标）
2.屏幕滑动。（提供射线方向，长度固定）
3.按住拖动。
4.按住屏幕施放。</t>
    <phoneticPr fontId="11" type="noConversion"/>
  </si>
  <si>
    <t>1.触点坐标。
2.触点位置己方单位。（手触区域内无方阵，则选择距离最近己方单位）
3.触点位置敌方单位。</t>
    <phoneticPr fontId="11" type="noConversion"/>
  </si>
  <si>
    <t>[单位定长(L)，数量(N)，效果范围增长(M)]
拖动长度=单位定长*（数量-1）
定长滑动技能专用</t>
    <phoneticPr fontId="11" type="noConversion"/>
  </si>
  <si>
    <t>1.相对屏幕横向
2.相对屏幕纵向</t>
    <phoneticPr fontId="11" type="noConversion"/>
  </si>
  <si>
    <t>多次点击和滑动操作的总次数。
持续点击的单位时长视为一次。
按下抬起视为一次。</t>
    <phoneticPr fontId="11" type="noConversion"/>
  </si>
  <si>
    <t>不填代表无限制
数字代表限制次数</t>
    <phoneticPr fontId="11" type="noConversion"/>
  </si>
  <si>
    <t>单位毫秒
针对按住滑动</t>
    <phoneticPr fontId="11" type="noConversion"/>
  </si>
  <si>
    <t>[增加自己，减少对手]
为效果值的百分比。
如：效果值如填写20这里填写
[50,100]
实际为
增加自己50点能量，减少对手100点能量。</t>
    <phoneticPr fontId="11" type="noConversion"/>
  </si>
  <si>
    <t>[己方CD，敌方CD]
CD为正：沉默
CD为负：冷缩
CD为零：无效果
例：[-1000,1000]
我方冷却减缩1s，并沉默敌方玩家1s</t>
    <phoneticPr fontId="11" type="noConversion"/>
  </si>
  <si>
    <t>百分比值</t>
    <phoneticPr fontId="11" type="noConversion"/>
  </si>
  <si>
    <t xml:space="preserve">[[条件编号，数值]]
</t>
    <phoneticPr fontId="11" type="noConversion"/>
  </si>
  <si>
    <t>有效性：0.该技能对单位无效
            1.该技能对单位有效</t>
    <phoneticPr fontId="11" type="noConversion"/>
  </si>
  <si>
    <t xml:space="preserve">空着表示没有该效果
0.圆心目标
1.圆
2.矩形
效果判断项，不填代表无效果
</t>
    <phoneticPr fontId="11" type="noConversion"/>
  </si>
  <si>
    <t>椭圆短半径
(全屏技能不做选择)</t>
    <phoneticPr fontId="11" type="noConversion"/>
  </si>
  <si>
    <t xml:space="preserve">遍历
1.己方方阵（优化）
2.敌方方阵（优化）
3.敌方召唤生物
4.所有单位
5.死亡小兵
6.可献祭尸体
7.可复活尸体
8.己方单位（玩家技能）
9.敌方单位（玩家技能）
1.所有召唤物
11.己方玩家
12.敌方玩家
方阵内单位全部选取。  
13.敌方建筑 </t>
    <phoneticPr fontId="11" type="noConversion"/>
  </si>
  <si>
    <t>第X帧
一帧50ms</t>
    <phoneticPr fontId="11" type="noConversion"/>
  </si>
  <si>
    <t>[方阵数量，单位方阵的数目]
若选择作用目标·为1,2，则方阵内的目标选择不受技能范围限制
0代表全部作用单位</t>
    <phoneticPr fontId="11" type="noConversion"/>
  </si>
  <si>
    <t>1.治疗
2.伤害
3.召唤
4.驱散
5.复活（目标为正常尸体，否则无效）
6.献祭（目标为可献祭尸体，否则无效）
7.复制（目标为单位，否则无效）</t>
    <phoneticPr fontId="11" type="noConversion"/>
  </si>
  <si>
    <t>不为空则击飞</t>
    <phoneticPr fontId="11" type="noConversion"/>
  </si>
  <si>
    <r>
      <t xml:space="preserve">伤害=目标最大生命值*（百分比基础+成长*玩家等级）+数值基础+成长*玩家等级
</t>
    </r>
    <r>
      <rPr>
        <b/>
        <sz val="11"/>
        <color rgb="FFFF0000"/>
        <rFont val="微软雅黑"/>
        <family val="2"/>
        <charset val="134"/>
      </rPr>
      <t xml:space="preserve">[基础，玩家等级成长]
</t>
    </r>
    <phoneticPr fontId="11" type="noConversion"/>
  </si>
  <si>
    <r>
      <t xml:space="preserve">伤害=目标最大生命值*（百分比基础+成长*玩家等级）+数值基础+成长*玩家等级
</t>
    </r>
    <r>
      <rPr>
        <b/>
        <sz val="11"/>
        <color rgb="FFFF0000"/>
        <rFont val="微软雅黑"/>
        <family val="2"/>
        <charset val="134"/>
      </rPr>
      <t>[基础，玩家等级成长]</t>
    </r>
    <phoneticPr fontId="11" type="noConversion"/>
  </si>
  <si>
    <t xml:space="preserve">1.物理
2.火
3.水
4.风
5.土
8.器械
</t>
    <phoneticPr fontId="11" type="noConversion"/>
  </si>
  <si>
    <t>ID
空着表示没有该效果</t>
    <phoneticPr fontId="11" type="noConversion"/>
  </si>
  <si>
    <t>[概率,成长]</t>
    <phoneticPr fontId="11" type="noConversion"/>
  </si>
  <si>
    <t>召唤生物ID</t>
  </si>
  <si>
    <t xml:space="preserve">[召唤物等级初始值,
随玩家等级成长]
</t>
    <phoneticPr fontId="11" type="noConversion"/>
  </si>
  <si>
    <t xml:space="preserve">召唤单位数量 [初始，随玩家等级成长]
</t>
    <phoneticPr fontId="11" type="noConversion"/>
  </si>
  <si>
    <t xml:space="preserve"> 　【基础，成长】</t>
    <phoneticPr fontId="11" type="noConversion"/>
  </si>
  <si>
    <t xml:space="preserve">1.驱散对我方不利
2.驱散对敌方有利
3.驱散己方不利f和敌方有利。
</t>
    <phoneticPr fontId="11" type="noConversion"/>
  </si>
  <si>
    <t>数值级别，越高越厉害。
1-10
8级以上驱散可以直接秒杀任何召唤生物。</t>
    <phoneticPr fontId="11" type="noConversion"/>
  </si>
  <si>
    <t>1：点
2：方阵</t>
    <phoneticPr fontId="11" type="noConversion"/>
  </si>
  <si>
    <t>第X帧延迟
伤害顺带延迟</t>
    <phoneticPr fontId="11" type="noConversion"/>
  </si>
  <si>
    <t>受击特效缩放</t>
    <phoneticPr fontId="11" type="noConversion"/>
  </si>
  <si>
    <t>2:huoxibeiji
3:shuixibeiji
4:dianxibeiji
5:tuxibeiji
6:shenshengbeiji
7:duxibeiji
8:liaoshangbeiji</t>
    <phoneticPr fontId="11" type="noConversion"/>
  </si>
  <si>
    <t>2:ranshaosiwang
3:bingdongsiwang
4:dianjisiwsang</t>
    <phoneticPr fontId="11" type="noConversion"/>
  </si>
  <si>
    <t>1到5</t>
    <phoneticPr fontId="11" type="noConversion"/>
  </si>
  <si>
    <t>假设行为2效果生效，则追加动画
此列填动画距离按键的播放帧，不填默认没有追加表现</t>
    <phoneticPr fontId="11" type="noConversion"/>
  </si>
  <si>
    <t>1.椭圆短半径
2.[宽,高]
(全屏技能不做选择)</t>
    <phoneticPr fontId="11" type="noConversion"/>
  </si>
  <si>
    <t xml:space="preserve">遍历
1.己方方阵（优化）
2.敌方方阵（优化）
3.敌方召唤生物
4.所有单位
5.死亡小兵
6.可献祭尸体
7.可复活尸体
8.己方单位（玩家技能）
9.敌方单位（玩家技能）
10.所有召唤物
11.己方玩家
12.敌方玩家
方阵内单位全部选取。   </t>
    <phoneticPr fontId="11" type="noConversion"/>
  </si>
  <si>
    <t xml:space="preserve">1.治疗
2.伤害
3.召唤
4.驱散
5.复活（目标为正常尸体，否则无效）
6.献祭（目标为可献祭尸体，否则无效）
7.复制（目标为单位，否则无效）
</t>
    <phoneticPr fontId="11" type="noConversion"/>
  </si>
  <si>
    <r>
      <t xml:space="preserve">
伤害=目标最大生命值*（百分比</t>
    </r>
    <r>
      <rPr>
        <b/>
        <sz val="11"/>
        <color rgb="FFFF0000"/>
        <rFont val="微软雅黑"/>
        <family val="2"/>
        <charset val="134"/>
      </rPr>
      <t>基础</t>
    </r>
    <r>
      <rPr>
        <sz val="11"/>
        <color rgb="FFFF0000"/>
        <rFont val="微软雅黑"/>
        <family val="2"/>
        <charset val="134"/>
      </rPr>
      <t>+</t>
    </r>
    <r>
      <rPr>
        <b/>
        <sz val="11"/>
        <color rgb="FFFF0000"/>
        <rFont val="微软雅黑"/>
        <family val="2"/>
        <charset val="134"/>
      </rPr>
      <t>成长</t>
    </r>
    <r>
      <rPr>
        <sz val="11"/>
        <color rgb="FFFF0000"/>
        <rFont val="微软雅黑"/>
        <family val="2"/>
        <charset val="134"/>
      </rPr>
      <t xml:space="preserve">*玩家等级）+数值基础+成长*玩家等级
</t>
    </r>
    <r>
      <rPr>
        <b/>
        <sz val="11"/>
        <color rgb="FFFF0000"/>
        <rFont val="微软雅黑"/>
        <family val="2"/>
        <charset val="134"/>
      </rPr>
      <t xml:space="preserve">[基础，玩家等级成长]
</t>
    </r>
    <phoneticPr fontId="11" type="noConversion"/>
  </si>
  <si>
    <r>
      <t xml:space="preserve">伤害=目标最大生命值*（百分比基础+成长*玩家等级）+数值基础+成长*玩家等级
</t>
    </r>
    <r>
      <rPr>
        <b/>
        <sz val="11"/>
        <color rgb="FFFF0000"/>
        <rFont val="微软雅黑"/>
        <family val="2"/>
        <charset val="134"/>
      </rPr>
      <t xml:space="preserve">[基础，玩家等级成长]
</t>
    </r>
    <phoneticPr fontId="11" type="noConversion"/>
  </si>
  <si>
    <t>1.物理
2.火
3.水
4.风
5.土
8.器械
因存在多向伤害，因此填充数组</t>
    <phoneticPr fontId="11" type="noConversion"/>
  </si>
  <si>
    <t>[召唤物等级初始值,
随技能等级成长]
class为4时
[初始等级，成长等级，杀伤系数，护甲系数，辅助系数]</t>
    <phoneticPr fontId="11" type="noConversion"/>
  </si>
  <si>
    <t>召唤单位数量 [初始，随技能等级成长]
class为4时
[初始等级，成长等级，杀伤系数，护甲系数，辅助系数]</t>
    <phoneticPr fontId="11" type="noConversion"/>
  </si>
  <si>
    <t>1目标点
2目标方阵</t>
    <phoneticPr fontId="11" type="noConversion"/>
  </si>
  <si>
    <t>总音量=基础音量×场景调节音量_%×(1-远离缩减_%)
场景调节音量=远景音量比率+（当前场景比例-远景场景比例）×(近景音量比率-远景音量比率)</t>
    <phoneticPr fontId="11" type="noConversion"/>
  </si>
  <si>
    <t>缩放比例2:1
X_%</t>
    <phoneticPr fontId="11" type="noConversion"/>
  </si>
  <si>
    <t>缩放比例1:1
X_%</t>
    <phoneticPr fontId="11" type="noConversion"/>
  </si>
  <si>
    <t>X_%</t>
    <phoneticPr fontId="11" type="noConversion"/>
  </si>
  <si>
    <r>
      <t>不能为空</t>
    </r>
    <r>
      <rPr>
        <sz val="10.5"/>
        <color theme="1"/>
        <rFont val="Calibri"/>
        <family val="2"/>
      </rPr>
      <t xml:space="preserve">
1-10
</t>
    </r>
    <r>
      <rPr>
        <sz val="10.5"/>
        <color theme="1"/>
        <rFont val="微软雅黑"/>
        <family val="2"/>
        <charset val="134"/>
      </rPr>
      <t>数字越大优先级越高</t>
    </r>
    <phoneticPr fontId="11" type="noConversion"/>
  </si>
  <si>
    <t>数组</t>
    <phoneticPr fontId="11" type="noConversion"/>
  </si>
  <si>
    <t>100：友军
101：敌军
102：友方死亡方阵</t>
    <phoneticPr fontId="11" type="noConversion"/>
  </si>
  <si>
    <t>【】数组</t>
    <phoneticPr fontId="11" type="noConversion"/>
  </si>
  <si>
    <t>若该兵团死亡或者没有上阵，则禁止使用技能</t>
    <phoneticPr fontId="11" type="noConversion"/>
  </si>
  <si>
    <t xml:space="preserve">[[]]
按照二元数组靠前中靠前的情况依次筛选
</t>
    <phoneticPr fontId="11" type="noConversion"/>
  </si>
  <si>
    <t>0：跳过该目标
1：优先选择该目标</t>
    <phoneticPr fontId="11" type="noConversion"/>
  </si>
  <si>
    <t>1：是</t>
    <phoneticPr fontId="11" type="noConversion"/>
  </si>
  <si>
    <t>1:刺客  2:步兵
3:骑兵  4:弓手
5:法师  6:城墙
按数组顺序进行优先级排序
无优先级为空</t>
    <phoneticPr fontId="11" type="noConversion"/>
  </si>
  <si>
    <t>不填无
1：大
2：小</t>
    <phoneticPr fontId="11" type="noConversion"/>
  </si>
  <si>
    <t xml:space="preserve">不填无
1：高(70%+)
2：低(30%-)
</t>
    <phoneticPr fontId="11" type="noConversion"/>
  </si>
  <si>
    <t>优化间距</t>
    <phoneticPr fontId="11" type="noConversion"/>
  </si>
  <si>
    <t>0：排除选择
1：优先选择</t>
    <phoneticPr fontId="11" type="noConversion"/>
  </si>
  <si>
    <t>仅限于自动技能</t>
    <phoneticPr fontId="11" type="noConversion"/>
  </si>
  <si>
    <t>是否显示对话框和伤害</t>
    <phoneticPr fontId="11" type="noConversion"/>
  </si>
  <si>
    <t>判断CD，范围、耗魔等定义值</t>
    <phoneticPr fontId="11" type="noConversion"/>
  </si>
  <si>
    <t>持续技能填写</t>
    <phoneticPr fontId="11" type="noConversion"/>
  </si>
  <si>
    <t>玩家</t>
  </si>
  <si>
    <t>驱散</t>
  </si>
  <si>
    <t>2目标方阵</t>
  </si>
  <si>
    <t>施法时间</t>
    <phoneticPr fontId="11" type="noConversion"/>
  </si>
  <si>
    <t>目标判断</t>
    <phoneticPr fontId="11" type="noConversion"/>
  </si>
  <si>
    <t>目标优化</t>
    <phoneticPr fontId="11" type="noConversion"/>
  </si>
  <si>
    <t>ps_liehuoshendun</t>
  </si>
  <si>
    <r>
      <t>l</t>
    </r>
    <r>
      <rPr>
        <sz val="11"/>
        <color theme="1"/>
        <rFont val="等线"/>
        <family val="2"/>
        <charset val="134"/>
        <scheme val="minor"/>
      </rPr>
      <t>iehuoshendun</t>
    </r>
    <phoneticPr fontId="11" type="noConversion"/>
  </si>
  <si>
    <t>[["skill_liehuoshendun",1]]</t>
  </si>
  <si>
    <t>[100,0]</t>
  </si>
  <si>
    <r>
      <t>[</t>
    </r>
    <r>
      <rPr>
        <sz val="11"/>
        <color theme="1"/>
        <rFont val="等线"/>
        <family val="2"/>
        <charset val="134"/>
        <scheme val="minor"/>
      </rPr>
      <t>2,3,1]</t>
    </r>
    <phoneticPr fontId="11" type="noConversion"/>
  </si>
  <si>
    <t>ps_shixueqishu</t>
  </si>
  <si>
    <t>shixueqishu1_shixueqishu</t>
    <phoneticPr fontId="11" type="noConversion"/>
  </si>
  <si>
    <t>shixueqishu2_shixueqishu</t>
  </si>
  <si>
    <t>[["skill_shixueqishu",1]]</t>
  </si>
  <si>
    <t>ps_tuluchengxing</t>
  </si>
  <si>
    <t>tuluchengxing1_tuluchengxing</t>
    <phoneticPr fontId="11" type="noConversion"/>
  </si>
  <si>
    <t>tuluchengxing2_tuluchengxing</t>
  </si>
  <si>
    <t>[["skill_tuluchengxing",1]]</t>
  </si>
  <si>
    <t>[[1,3]]</t>
    <phoneticPr fontId="11" type="noConversion"/>
  </si>
  <si>
    <t>[[2,2]]</t>
    <phoneticPr fontId="11" type="noConversion"/>
  </si>
  <si>
    <t>[4,5]</t>
    <phoneticPr fontId="11" type="noConversion"/>
  </si>
  <si>
    <t>ps_guzhuyizhi</t>
  </si>
  <si>
    <t>guzhuyizhi1_guzhuyizhi</t>
    <phoneticPr fontId="11" type="noConversion"/>
  </si>
  <si>
    <t>guzhuyizhi2_guzhuyizhi</t>
  </si>
  <si>
    <t>[["skill_guzhuyizhi",1]]</t>
  </si>
  <si>
    <r>
      <t>[</t>
    </r>
    <r>
      <rPr>
        <sz val="11"/>
        <color theme="1"/>
        <rFont val="等线"/>
        <family val="2"/>
        <charset val="134"/>
        <scheme val="minor"/>
      </rPr>
      <t>30,0]</t>
    </r>
    <phoneticPr fontId="11" type="noConversion"/>
  </si>
  <si>
    <t>ps_lianzhuhuoqiu</t>
  </si>
  <si>
    <t>ps_longxishu</t>
  </si>
  <si>
    <t>longxi_longxi</t>
  </si>
  <si>
    <t>[20,8,5]</t>
  </si>
  <si>
    <t>ps_diyulieyan</t>
  </si>
  <si>
    <t>[["skill_diyulieyan",1]]</t>
  </si>
  <si>
    <t>[[17,105]]</t>
    <phoneticPr fontId="11" type="noConversion"/>
  </si>
  <si>
    <t>ps_liehuomoqiang</t>
    <phoneticPr fontId="11" type="noConversion"/>
  </si>
  <si>
    <t>[["skill_liehuomoqiang",1]]</t>
  </si>
  <si>
    <t>[30,6,0]</t>
  </si>
  <si>
    <t>ps_youhuomoqiang</t>
    <phoneticPr fontId="11" type="noConversion"/>
  </si>
  <si>
    <r>
      <t>[30,</t>
    </r>
    <r>
      <rPr>
        <sz val="11"/>
        <color theme="1"/>
        <rFont val="等线"/>
        <family val="2"/>
        <charset val="134"/>
        <scheme val="minor"/>
      </rPr>
      <t>8</t>
    </r>
    <r>
      <rPr>
        <sz val="11"/>
        <color theme="1"/>
        <rFont val="等线"/>
        <family val="2"/>
        <charset val="134"/>
        <scheme val="minor"/>
      </rPr>
      <t>,0]</t>
    </r>
    <phoneticPr fontId="11" type="noConversion"/>
  </si>
  <si>
    <t>ps_morishenpan</t>
  </si>
  <si>
    <t>morishenpan_morishenpan</t>
  </si>
  <si>
    <t>ps_shuangmushiming</t>
  </si>
  <si>
    <t>shuangmushiming_shuangmushiming</t>
  </si>
  <si>
    <t>[["skill_shuangmushiming",1]]</t>
  </si>
  <si>
    <t>ps_ezhoufushen</t>
  </si>
  <si>
    <t>ezhoufushen1_ezhoufushen</t>
    <phoneticPr fontId="11" type="noConversion"/>
  </si>
  <si>
    <t>ezhoufushen2_ezhoufushen</t>
  </si>
  <si>
    <t>[["skill_ezhoufushen",1]]</t>
  </si>
  <si>
    <t>ps_zhaohuanhuoyuansu</t>
  </si>
  <si>
    <r>
      <t>z</t>
    </r>
    <r>
      <rPr>
        <sz val="11"/>
        <color theme="1"/>
        <rFont val="等线"/>
        <family val="2"/>
        <charset val="134"/>
        <scheme val="minor"/>
      </rPr>
      <t>hao</t>
    </r>
    <r>
      <rPr>
        <sz val="11"/>
        <color theme="1"/>
        <rFont val="等线"/>
        <family val="2"/>
        <charset val="134"/>
        <scheme val="minor"/>
      </rPr>
      <t>huan</t>
    </r>
    <r>
      <rPr>
        <sz val="11"/>
        <color theme="1"/>
        <rFont val="等线"/>
        <family val="2"/>
        <charset val="134"/>
        <scheme val="minor"/>
      </rPr>
      <t>huoyuansu_zhaohuanhuoyuansu</t>
    </r>
    <phoneticPr fontId="11" type="noConversion"/>
  </si>
  <si>
    <t>[["skill_zhaohuanhuoyuansu",1]]</t>
  </si>
  <si>
    <r>
      <t>[</t>
    </r>
    <r>
      <rPr>
        <sz val="11"/>
        <color theme="1"/>
        <rFont val="等线"/>
        <family val="2"/>
        <charset val="134"/>
        <scheme val="minor"/>
      </rPr>
      <t>9</t>
    </r>
    <r>
      <rPr>
        <sz val="11"/>
        <color theme="1"/>
        <rFont val="等线"/>
        <family val="2"/>
        <charset val="134"/>
        <scheme val="minor"/>
      </rPr>
      <t>,0]</t>
    </r>
    <phoneticPr fontId="11" type="noConversion"/>
  </si>
  <si>
    <t>ps_huoyanzhimen</t>
  </si>
  <si>
    <t>diyuzhimen1_diyuzhimen</t>
    <phoneticPr fontId="11" type="noConversion"/>
  </si>
  <si>
    <t>diyuzhimen2_diyuzhimen</t>
  </si>
  <si>
    <t>[["skill_huoyanzhimen",1]]</t>
  </si>
  <si>
    <t>ps_liehuoshenjian</t>
    <phoneticPr fontId="11" type="noConversion"/>
  </si>
  <si>
    <t>liehuoshenjian_liehuoshenjian</t>
    <phoneticPr fontId="11" type="noConversion"/>
  </si>
  <si>
    <t>[["skill_liehuoshenjian",1]]</t>
  </si>
  <si>
    <t>[100,0]</t>
    <phoneticPr fontId="11" type="noConversion"/>
  </si>
  <si>
    <t>ps_shaluyizhi</t>
    <phoneticPr fontId="11" type="noConversion"/>
  </si>
  <si>
    <t>[["shaluyizhi_shaluyizhi",1]]</t>
    <phoneticPr fontId="11" type="noConversion"/>
  </si>
  <si>
    <t>[["skill_shaluyizhi",1]]</t>
  </si>
  <si>
    <t>[[13,1],[13,2],[13,3]]</t>
    <phoneticPr fontId="11" type="noConversion"/>
  </si>
  <si>
    <t>ps_shenyuanhuixiang</t>
    <phoneticPr fontId="11" type="noConversion"/>
  </si>
  <si>
    <r>
      <t>shen</t>
    </r>
    <r>
      <rPr>
        <sz val="11"/>
        <color theme="1"/>
        <rFont val="等线"/>
        <family val="2"/>
        <charset val="134"/>
        <scheme val="minor"/>
      </rPr>
      <t>yuanhuixiang1_shenyuanhuixiang</t>
    </r>
    <phoneticPr fontId="11" type="noConversion"/>
  </si>
  <si>
    <r>
      <t>shen</t>
    </r>
    <r>
      <rPr>
        <sz val="11"/>
        <color theme="1"/>
        <rFont val="等线"/>
        <family val="2"/>
        <charset val="134"/>
        <scheme val="minor"/>
      </rPr>
      <t>yuanhuixiang2_shenyuanhuixiang</t>
    </r>
    <r>
      <rPr>
        <sz val="11"/>
        <color theme="1"/>
        <rFont val="等线"/>
        <family val="2"/>
        <charset val="134"/>
        <scheme val="minor"/>
      </rPr>
      <t/>
    </r>
  </si>
  <si>
    <t>[["skill_kuxing",1]]</t>
  </si>
  <si>
    <t>[1,0]</t>
    <phoneticPr fontId="11" type="noConversion"/>
  </si>
  <si>
    <r>
      <t>[</t>
    </r>
    <r>
      <rPr>
        <sz val="11"/>
        <color theme="1"/>
        <rFont val="等线"/>
        <family val="2"/>
        <charset val="134"/>
        <scheme val="minor"/>
      </rPr>
      <t>1</t>
    </r>
    <r>
      <rPr>
        <sz val="11"/>
        <color theme="1"/>
        <rFont val="等线"/>
        <family val="2"/>
        <charset val="134"/>
        <scheme val="minor"/>
      </rPr>
      <t>,0]</t>
    </r>
    <phoneticPr fontId="11" type="noConversion"/>
  </si>
  <si>
    <t>[4,5]</t>
  </si>
  <si>
    <t>ps_liehuoliaoyuan</t>
    <phoneticPr fontId="11" type="noConversion"/>
  </si>
  <si>
    <t>liehuoliaoyuan_liehuoliaoyuan</t>
    <phoneticPr fontId="11" type="noConversion"/>
  </si>
  <si>
    <t>[["skill_liehuoliaoyuan",1]]</t>
    <phoneticPr fontId="11" type="noConversion"/>
  </si>
  <si>
    <t>[[15,2]]</t>
    <phoneticPr fontId="11" type="noConversion"/>
  </si>
  <si>
    <t>[0,0]</t>
    <phoneticPr fontId="11" type="noConversion"/>
  </si>
  <si>
    <r>
      <t>[</t>
    </r>
    <r>
      <rPr>
        <sz val="11"/>
        <color theme="1"/>
        <rFont val="等线"/>
        <family val="2"/>
        <charset val="134"/>
        <scheme val="minor"/>
      </rPr>
      <t>100,0]</t>
    </r>
    <phoneticPr fontId="11" type="noConversion"/>
  </si>
  <si>
    <t>丧心病狂</t>
    <phoneticPr fontId="11" type="noConversion"/>
  </si>
  <si>
    <t>ps_sangxinbingkuang</t>
    <phoneticPr fontId="11" type="noConversion"/>
  </si>
  <si>
    <t>sangxinbingkuang1_sangxinbingkuang</t>
    <phoneticPr fontId="11" type="noConversion"/>
  </si>
  <si>
    <t>sangxinbingkuang2_sangxinbingkuang</t>
  </si>
  <si>
    <t>ps_hanbingshendun</t>
  </si>
  <si>
    <r>
      <t>h</t>
    </r>
    <r>
      <rPr>
        <sz val="11"/>
        <color theme="1"/>
        <rFont val="等线"/>
        <family val="2"/>
        <charset val="134"/>
        <scheme val="minor"/>
      </rPr>
      <t>anbingshendun</t>
    </r>
    <phoneticPr fontId="11" type="noConversion"/>
  </si>
  <si>
    <t>[1,16]</t>
  </si>
  <si>
    <t>ps_shenshenghuyou</t>
  </si>
  <si>
    <t>shenshenghuyou</t>
    <phoneticPr fontId="11" type="noConversion"/>
  </si>
  <si>
    <t>[["skill_shenshenghuyou",1]]</t>
  </si>
  <si>
    <t>ps_hanbingmoqiang</t>
  </si>
  <si>
    <t>[["skill_hanbingmoqiang",1]]</t>
  </si>
  <si>
    <t>[6000,500]</t>
    <phoneticPr fontId="11" type="noConversion"/>
  </si>
  <si>
    <t>[32000,500]</t>
    <phoneticPr fontId="11" type="noConversion"/>
  </si>
  <si>
    <t>ps_shiyidafa</t>
  </si>
  <si>
    <r>
      <t>shiyidafa</t>
    </r>
    <r>
      <rPr>
        <sz val="11"/>
        <color theme="1"/>
        <rFont val="等线"/>
        <family val="2"/>
        <charset val="134"/>
        <scheme val="minor"/>
      </rPr>
      <t>1</t>
    </r>
    <r>
      <rPr>
        <sz val="11"/>
        <color theme="1"/>
        <rFont val="等线"/>
        <family val="2"/>
        <charset val="134"/>
        <scheme val="minor"/>
      </rPr>
      <t>_shiyidafa</t>
    </r>
    <phoneticPr fontId="11" type="noConversion"/>
  </si>
  <si>
    <r>
      <t>shiyidafa2</t>
    </r>
    <r>
      <rPr>
        <sz val="11"/>
        <color theme="1"/>
        <rFont val="等线"/>
        <family val="2"/>
        <charset val="134"/>
        <scheme val="minor"/>
      </rPr>
      <t>_shiyidafa</t>
    </r>
    <phoneticPr fontId="11" type="noConversion"/>
  </si>
  <si>
    <t>ps_hanbingmohuan</t>
  </si>
  <si>
    <t>hanbingmohuan1_hanbingmohuan</t>
    <phoneticPr fontId="11" type="noConversion"/>
  </si>
  <si>
    <t>hanbingmohuan2_hanbingmohuan</t>
    <phoneticPr fontId="11" type="noConversion"/>
  </si>
  <si>
    <t>[["skill_hanbingmohuan",14]]</t>
  </si>
  <si>
    <t>[[15,9]]</t>
    <phoneticPr fontId="11" type="noConversion"/>
  </si>
  <si>
    <t>hanbingmohuan1_hanbingmohuan</t>
  </si>
  <si>
    <t>hanbingmohuan2_hanbingmohuan</t>
  </si>
  <si>
    <t>ps_pilihanbing</t>
  </si>
  <si>
    <t>pilihanbing1_pilihanbing</t>
    <phoneticPr fontId="11" type="noConversion"/>
  </si>
  <si>
    <t>pilihanbing2_pilihanbing</t>
  </si>
  <si>
    <t>[["skill_pilihanbing",1]]</t>
  </si>
  <si>
    <t>pilihanbing3_pilihanbing</t>
    <phoneticPr fontId="11" type="noConversion"/>
  </si>
  <si>
    <t>ps_bingxuefengbao</t>
  </si>
  <si>
    <t>[0,1]</t>
  </si>
  <si>
    <t>ps_huanxinguwu</t>
  </si>
  <si>
    <t>huanxinguwu_huanxinguwu</t>
    <phoneticPr fontId="11" type="noConversion"/>
  </si>
  <si>
    <t>[["skill_huanxinguwu",1]]</t>
  </si>
  <si>
    <t>[8000,500]</t>
    <phoneticPr fontId="11" type="noConversion"/>
  </si>
  <si>
    <t>[24000,500]</t>
    <phoneticPr fontId="11" type="noConversion"/>
  </si>
  <si>
    <t>[[17,104]]</t>
    <phoneticPr fontId="11" type="noConversion"/>
  </si>
  <si>
    <t xml:space="preserve"> </t>
    <phoneticPr fontId="11" type="noConversion"/>
  </si>
  <si>
    <t>PLAYERSKILL_308</t>
  </si>
  <si>
    <t>PLAYERSKILLDES_3082</t>
    <phoneticPr fontId="11" type="noConversion"/>
  </si>
  <si>
    <t>PLAYERSKILLDES2_3082</t>
    <phoneticPr fontId="11" type="noConversion"/>
  </si>
  <si>
    <t>PLAYERSKILLDES3_308</t>
  </si>
  <si>
    <t>PLAYERSKILLDES4_3082</t>
    <phoneticPr fontId="11" type="noConversion"/>
  </si>
  <si>
    <t>[[2,3]]</t>
    <phoneticPr fontId="11" type="noConversion"/>
  </si>
  <si>
    <t>ps_qumodafa</t>
  </si>
  <si>
    <r>
      <t>q</t>
    </r>
    <r>
      <rPr>
        <sz val="11"/>
        <color theme="1"/>
        <rFont val="等线"/>
        <family val="2"/>
        <charset val="134"/>
        <scheme val="minor"/>
      </rPr>
      <t>umodafa_qumodafa</t>
    </r>
    <phoneticPr fontId="11" type="noConversion"/>
  </si>
  <si>
    <t>ps_shunjianyidong</t>
  </si>
  <si>
    <t>ps_zhaohuanshuiyuansu</t>
  </si>
  <si>
    <t>ps_jingxiangdafa</t>
  </si>
  <si>
    <t>jingxiangdafa1_jingxiangdafa</t>
    <phoneticPr fontId="11" type="noConversion"/>
  </si>
  <si>
    <t>jingxiangdafa2_jingxiangdafa</t>
  </si>
  <si>
    <t>[10,2]</t>
    <phoneticPr fontId="11" type="noConversion"/>
  </si>
  <si>
    <t>[200,0]</t>
    <phoneticPr fontId="11" type="noConversion"/>
  </si>
  <si>
    <t>[30000,0]</t>
    <phoneticPr fontId="11" type="noConversion"/>
  </si>
  <si>
    <t>ps_shengminglianjie</t>
  </si>
  <si>
    <t>[["linghunlianjie_linghunlianjie",1]]</t>
  </si>
  <si>
    <t>[16000,500]</t>
    <phoneticPr fontId="11" type="noConversion"/>
  </si>
  <si>
    <t>ps_liaoshang</t>
  </si>
  <si>
    <t>liaoshang</t>
    <phoneticPr fontId="11" type="noConversion"/>
  </si>
  <si>
    <t>[["skill_liaoshang",1]]</t>
  </si>
  <si>
    <t>ps_hanbingshenjian</t>
    <phoneticPr fontId="11" type="noConversion"/>
  </si>
  <si>
    <t>hanbingshenjian1_hanbingshenjian</t>
    <phoneticPr fontId="11" type="noConversion"/>
  </si>
  <si>
    <t>hanbingshenjian2_hanbingshenjian</t>
    <phoneticPr fontId="11" type="noConversion"/>
  </si>
  <si>
    <t>[["skill_hanbingshenjian",1]]</t>
  </si>
  <si>
    <r>
      <t>[</t>
    </r>
    <r>
      <rPr>
        <sz val="11"/>
        <color theme="1"/>
        <rFont val="等线"/>
        <family val="2"/>
        <charset val="134"/>
        <scheme val="minor"/>
      </rPr>
      <t>305,306,3051,3052]</t>
    </r>
    <phoneticPr fontId="11" type="noConversion"/>
  </si>
  <si>
    <t>ps_qidao</t>
    <phoneticPr fontId="11" type="noConversion"/>
  </si>
  <si>
    <r>
      <t>q</t>
    </r>
    <r>
      <rPr>
        <sz val="11"/>
        <color theme="1"/>
        <rFont val="等线"/>
        <family val="2"/>
        <charset val="134"/>
        <scheme val="minor"/>
      </rPr>
      <t>idao1_qidao</t>
    </r>
    <phoneticPr fontId="11" type="noConversion"/>
  </si>
  <si>
    <r>
      <t>q</t>
    </r>
    <r>
      <rPr>
        <sz val="11"/>
        <color theme="1"/>
        <rFont val="等线"/>
        <family val="2"/>
        <charset val="134"/>
        <scheme val="minor"/>
      </rPr>
      <t>idao2_qidao</t>
    </r>
    <r>
      <rPr>
        <sz val="11"/>
        <color theme="1"/>
        <rFont val="等线"/>
        <family val="2"/>
        <charset val="134"/>
        <scheme val="minor"/>
      </rPr>
      <t/>
    </r>
  </si>
  <si>
    <t>[["skill_qidao",1]]</t>
  </si>
  <si>
    <r>
      <t>[0,</t>
    </r>
    <r>
      <rPr>
        <sz val="11"/>
        <color theme="1"/>
        <rFont val="等线"/>
        <family val="2"/>
        <charset val="134"/>
        <scheme val="minor"/>
      </rPr>
      <t>0</t>
    </r>
    <r>
      <rPr>
        <sz val="11"/>
        <color theme="1"/>
        <rFont val="等线"/>
        <family val="2"/>
        <charset val="134"/>
        <scheme val="minor"/>
      </rPr>
      <t>]</t>
    </r>
    <phoneticPr fontId="11" type="noConversion"/>
  </si>
  <si>
    <t>ps_nengliangnizhuan</t>
    <phoneticPr fontId="11" type="noConversion"/>
  </si>
  <si>
    <t>[["nengliangnizhuan_nengliangnizhuan",1]]</t>
    <phoneticPr fontId="11" type="noConversion"/>
  </si>
  <si>
    <t>[["skill_nengliangnizhuan",1]]</t>
    <phoneticPr fontId="11" type="noConversion"/>
  </si>
  <si>
    <t>[10000,500]</t>
    <phoneticPr fontId="11" type="noConversion"/>
  </si>
  <si>
    <t>[39000,500]</t>
    <phoneticPr fontId="11" type="noConversion"/>
  </si>
  <si>
    <t>ps_wangzhezhifeng</t>
    <phoneticPr fontId="11" type="noConversion"/>
  </si>
  <si>
    <t>[["wangzhezhifeng_wangzhezhifeng",1]]</t>
    <phoneticPr fontId="11" type="noConversion"/>
  </si>
  <si>
    <t>[["wangzhezhifeng2_wangzhezhifeng2",1]]</t>
    <phoneticPr fontId="11" type="noConversion"/>
  </si>
  <si>
    <t>[37000,500]</t>
    <phoneticPr fontId="11" type="noConversion"/>
  </si>
  <si>
    <t>ps_daqishendun</t>
  </si>
  <si>
    <t>fengdun1_fengdun</t>
  </si>
  <si>
    <t>fengdun2_fengdun</t>
  </si>
  <si>
    <t>[["skill_daqishendun",1]]</t>
  </si>
  <si>
    <t>ps_jufengmoqiang</t>
  </si>
  <si>
    <t>fengqiang1_jufengmoqiang</t>
    <phoneticPr fontId="11" type="noConversion"/>
  </si>
  <si>
    <t>fengqiang2_jufengmoqiang</t>
  </si>
  <si>
    <t>ps_kuaigongzhanshu</t>
  </si>
  <si>
    <t>kuaigongzhanshu1_kuaigongzhanshu</t>
    <phoneticPr fontId="11" type="noConversion"/>
  </si>
  <si>
    <t>kuaigongzhanshu2_kuaigongzhanshu</t>
  </si>
  <si>
    <t>[["skill_kuaigongzhanshu",1]]</t>
  </si>
  <si>
    <t>ps_xingyunzhishen</t>
  </si>
  <si>
    <t>xingyunzhishen1_xingyunzhishen</t>
    <phoneticPr fontId="11" type="noConversion"/>
  </si>
  <si>
    <t>xingyunzhishen2_xingyunzhishen</t>
    <phoneticPr fontId="11" type="noConversion"/>
  </si>
  <si>
    <t>ps_baifabaizhong</t>
    <phoneticPr fontId="11" type="noConversion"/>
  </si>
  <si>
    <t>baifabaizhong1_baifabaizhong</t>
    <phoneticPr fontId="11" type="noConversion"/>
  </si>
  <si>
    <t>baifabaizhong2_baifabaizhong</t>
  </si>
  <si>
    <t>[["skill_baifabaizhong",1]]</t>
  </si>
  <si>
    <t>[6000,0]</t>
  </si>
  <si>
    <t>[13000,0]</t>
  </si>
  <si>
    <t>[20,0]</t>
  </si>
  <si>
    <t>ps_guhuorenxin</t>
  </si>
  <si>
    <r>
      <t>guhuorenxin</t>
    </r>
    <r>
      <rPr>
        <sz val="11"/>
        <color theme="1"/>
        <rFont val="等线"/>
        <family val="2"/>
        <charset val="134"/>
        <scheme val="minor"/>
      </rPr>
      <t>1</t>
    </r>
    <r>
      <rPr>
        <sz val="11"/>
        <color theme="1"/>
        <rFont val="等线"/>
        <family val="2"/>
        <charset val="134"/>
        <scheme val="minor"/>
      </rPr>
      <t>_guhuorenxin</t>
    </r>
    <phoneticPr fontId="11" type="noConversion"/>
  </si>
  <si>
    <r>
      <t>guhuorenxin2</t>
    </r>
    <r>
      <rPr>
        <sz val="11"/>
        <color theme="1"/>
        <rFont val="等线"/>
        <family val="2"/>
        <charset val="134"/>
        <scheme val="minor"/>
      </rPr>
      <t>_guhuorenxin</t>
    </r>
    <phoneticPr fontId="11" type="noConversion"/>
  </si>
  <si>
    <t>ps_shijianningzhi</t>
  </si>
  <si>
    <t>[["skill_shijianningzhi",1]]</t>
  </si>
  <si>
    <t>ps_liansuoshandian</t>
  </si>
  <si>
    <t>liansuoshandian1_liansuoshandian</t>
    <phoneticPr fontId="11" type="noConversion"/>
  </si>
  <si>
    <t>[5,1]</t>
    <phoneticPr fontId="11" type="noConversion"/>
  </si>
  <si>
    <t>liansuoshandian3_liansuoshandian</t>
  </si>
  <si>
    <t>liansuoshandian2_liansuoshandian</t>
  </si>
  <si>
    <t>[7,1]</t>
    <phoneticPr fontId="11" type="noConversion"/>
  </si>
  <si>
    <t>[24,0]</t>
    <phoneticPr fontId="11" type="noConversion"/>
  </si>
  <si>
    <t>[60000,20000]</t>
    <phoneticPr fontId="11" type="noConversion"/>
  </si>
  <si>
    <t>ps_pilishandian</t>
  </si>
  <si>
    <t>pilishandian1_pilishandian</t>
    <phoneticPr fontId="11" type="noConversion"/>
  </si>
  <si>
    <t>pilishandian2_pilishandian</t>
  </si>
  <si>
    <t>ps_wanglingshashou</t>
  </si>
  <si>
    <t>wanglingshashou_wanglingshashou</t>
    <phoneticPr fontId="11" type="noConversion"/>
  </si>
  <si>
    <t>[["skill_wanglingshashou",1]]</t>
  </si>
  <si>
    <t>[128,111]</t>
  </si>
  <si>
    <t>ps_fengbaoshu</t>
    <phoneticPr fontId="11" type="noConversion"/>
  </si>
  <si>
    <t>ps_zhiliposui</t>
  </si>
  <si>
    <r>
      <t>z</t>
    </r>
    <r>
      <rPr>
        <sz val="11"/>
        <color theme="1"/>
        <rFont val="等线"/>
        <family val="2"/>
        <charset val="134"/>
        <scheme val="minor"/>
      </rPr>
      <t>hiliposui_zhiliposui</t>
    </r>
    <phoneticPr fontId="11" type="noConversion"/>
  </si>
  <si>
    <r>
      <t>[</t>
    </r>
    <r>
      <rPr>
        <sz val="11"/>
        <color theme="1"/>
        <rFont val="等线"/>
        <family val="2"/>
        <charset val="134"/>
        <scheme val="minor"/>
      </rPr>
      <t>0,0]</t>
    </r>
    <phoneticPr fontId="11" type="noConversion"/>
  </si>
  <si>
    <t>ps_huimiezhiguang</t>
  </si>
  <si>
    <r>
      <t>h</t>
    </r>
    <r>
      <rPr>
        <sz val="11"/>
        <color theme="1"/>
        <rFont val="等线"/>
        <family val="2"/>
        <charset val="134"/>
        <scheme val="minor"/>
      </rPr>
      <t>uimiezhiguang_huimiezhiguang</t>
    </r>
    <phoneticPr fontId="11" type="noConversion"/>
  </si>
  <si>
    <t>[["skill_huimiezhiguang",1]]</t>
  </si>
  <si>
    <t>ps_zhaohuanqiyuansu</t>
  </si>
  <si>
    <r>
      <t>zhaohuan</t>
    </r>
    <r>
      <rPr>
        <sz val="11"/>
        <color theme="1"/>
        <rFont val="等线"/>
        <family val="2"/>
        <charset val="134"/>
        <scheme val="minor"/>
      </rPr>
      <t>qiyuansu1_zhaohuanqiyuansu</t>
    </r>
    <phoneticPr fontId="11" type="noConversion"/>
  </si>
  <si>
    <r>
      <t>zhaohuan</t>
    </r>
    <r>
      <rPr>
        <sz val="11"/>
        <color theme="1"/>
        <rFont val="等线"/>
        <family val="2"/>
        <charset val="134"/>
        <scheme val="minor"/>
      </rPr>
      <t>qiyuansu2_zhaohuanqiyuansu</t>
    </r>
    <r>
      <rPr>
        <sz val="11"/>
        <color theme="1"/>
        <rFont val="等线"/>
        <family val="2"/>
        <charset val="134"/>
        <scheme val="minor"/>
      </rPr>
      <t/>
    </r>
    <phoneticPr fontId="11" type="noConversion"/>
  </si>
  <si>
    <t>ps_daqishenjian</t>
    <phoneticPr fontId="11" type="noConversion"/>
  </si>
  <si>
    <t>daqishenjian1_daqishenjian</t>
    <phoneticPr fontId="11" type="noConversion"/>
  </si>
  <si>
    <t>daqishenjian2_daqishenjian</t>
    <phoneticPr fontId="11" type="noConversion"/>
  </si>
  <si>
    <t>[["skill_daqishenjian",1]]</t>
  </si>
  <si>
    <t>人海战术</t>
    <phoneticPr fontId="11" type="noConversion"/>
  </si>
  <si>
    <t>ps_renhaizhanshu</t>
    <phoneticPr fontId="11" type="noConversion"/>
  </si>
  <si>
    <t>[["skill_hutishendun",1]]</t>
  </si>
  <si>
    <t>[1,2,3]</t>
    <phoneticPr fontId="11" type="noConversion"/>
  </si>
  <si>
    <t>ps_dadishendun</t>
    <phoneticPr fontId="11" type="noConversion"/>
  </si>
  <si>
    <r>
      <t>d</t>
    </r>
    <r>
      <rPr>
        <sz val="11"/>
        <color theme="1"/>
        <rFont val="等线"/>
        <family val="2"/>
        <charset val="134"/>
        <scheme val="minor"/>
      </rPr>
      <t>adishendun1_dadishendun</t>
    </r>
    <phoneticPr fontId="11" type="noConversion"/>
  </si>
  <si>
    <r>
      <t>d</t>
    </r>
    <r>
      <rPr>
        <sz val="11"/>
        <color theme="1"/>
        <rFont val="等线"/>
        <family val="2"/>
        <charset val="134"/>
        <scheme val="minor"/>
      </rPr>
      <t>adishendun2_dadishendun</t>
    </r>
    <r>
      <rPr>
        <sz val="11"/>
        <color theme="1"/>
        <rFont val="等线"/>
        <family val="2"/>
        <charset val="134"/>
        <scheme val="minor"/>
      </rPr>
      <t/>
    </r>
  </si>
  <si>
    <r>
      <t>d</t>
    </r>
    <r>
      <rPr>
        <sz val="11"/>
        <color theme="1"/>
        <rFont val="等线"/>
        <family val="2"/>
        <charset val="134"/>
        <scheme val="minor"/>
      </rPr>
      <t>adishendun</t>
    </r>
    <phoneticPr fontId="11" type="noConversion"/>
  </si>
  <si>
    <r>
      <t>[</t>
    </r>
    <r>
      <rPr>
        <sz val="11"/>
        <color theme="1"/>
        <rFont val="等线"/>
        <family val="2"/>
        <charset val="134"/>
        <scheme val="minor"/>
      </rPr>
      <t>3,2,1]</t>
    </r>
    <phoneticPr fontId="11" type="noConversion"/>
  </si>
  <si>
    <t>ps_hutishifu</t>
  </si>
  <si>
    <t>hutishifu1_hutishifu</t>
    <phoneticPr fontId="11" type="noConversion"/>
  </si>
  <si>
    <t>hutishifu2_hutishifu</t>
  </si>
  <si>
    <t>[["skill_hutishifu",1]]</t>
  </si>
  <si>
    <t>迟缓大法</t>
  </si>
  <si>
    <t>ps_chihuandafa</t>
  </si>
  <si>
    <r>
      <t>c</t>
    </r>
    <r>
      <rPr>
        <sz val="11"/>
        <color theme="1"/>
        <rFont val="等线"/>
        <family val="2"/>
        <charset val="134"/>
        <scheme val="minor"/>
      </rPr>
      <t>hihuandafa</t>
    </r>
    <phoneticPr fontId="11" type="noConversion"/>
  </si>
  <si>
    <r>
      <t>[</t>
    </r>
    <r>
      <rPr>
        <sz val="11"/>
        <color theme="1"/>
        <rFont val="等线"/>
        <family val="2"/>
        <charset val="134"/>
        <scheme val="minor"/>
      </rPr>
      <t>[6,2]]</t>
    </r>
    <phoneticPr fontId="11" type="noConversion"/>
  </si>
  <si>
    <t>ps_liushaxianjing</t>
  </si>
  <si>
    <r>
      <t>l</t>
    </r>
    <r>
      <rPr>
        <sz val="11"/>
        <color theme="1"/>
        <rFont val="等线"/>
        <family val="2"/>
        <charset val="134"/>
        <scheme val="minor"/>
      </rPr>
      <t>iushaxianjing_liushaxianjing</t>
    </r>
    <phoneticPr fontId="11" type="noConversion"/>
  </si>
  <si>
    <t>[["skill_liushaxianjing",1]]</t>
  </si>
  <si>
    <r>
      <t>[</t>
    </r>
    <r>
      <rPr>
        <sz val="11"/>
        <color theme="1"/>
        <rFont val="等线"/>
        <family val="2"/>
        <charset val="134"/>
        <scheme val="minor"/>
      </rPr>
      <t>4,5]</t>
    </r>
    <phoneticPr fontId="11" type="noConversion"/>
  </si>
  <si>
    <t>流星火雨</t>
  </si>
  <si>
    <t>ps_liuxinghuoyu</t>
  </si>
  <si>
    <t>ps_siwangbowen</t>
  </si>
  <si>
    <t>[["siwangbowen_siwangbowen",1]]</t>
    <phoneticPr fontId="11" type="noConversion"/>
  </si>
  <si>
    <t>[["skill_siwangbowen",1]]</t>
  </si>
  <si>
    <t>[[15,12]]</t>
    <phoneticPr fontId="11" type="noConversion"/>
  </si>
  <si>
    <t>雷鸣爆弹</t>
  </si>
  <si>
    <t>ps_leimingbaodan</t>
  </si>
  <si>
    <t>leimingbaodan1_leimingbaodan</t>
    <phoneticPr fontId="11" type="noConversion"/>
  </si>
  <si>
    <t>leimingbaodan2_leimingbaodan</t>
  </si>
  <si>
    <r>
      <t>[</t>
    </r>
    <r>
      <rPr>
        <sz val="11"/>
        <color theme="1"/>
        <rFont val="等线"/>
        <family val="2"/>
        <charset val="134"/>
        <scheme val="minor"/>
      </rPr>
      <t>50,0]</t>
    </r>
    <phoneticPr fontId="11" type="noConversion"/>
  </si>
  <si>
    <r>
      <t>[4,5</t>
    </r>
    <r>
      <rPr>
        <sz val="11"/>
        <color theme="1"/>
        <rFont val="等线"/>
        <family val="2"/>
        <charset val="134"/>
        <scheme val="minor"/>
      </rPr>
      <t>,1</t>
    </r>
    <r>
      <rPr>
        <sz val="11"/>
        <color theme="1"/>
        <rFont val="等线"/>
        <family val="2"/>
        <charset val="134"/>
        <scheme val="minor"/>
      </rPr>
      <t>]</t>
    </r>
    <phoneticPr fontId="11" type="noConversion"/>
  </si>
  <si>
    <t>ps_beitongyujue</t>
  </si>
  <si>
    <t>beitongyujue_beitongyujue</t>
  </si>
  <si>
    <t>[["skill_beitongyujue",1]]</t>
  </si>
  <si>
    <t>[26000,500]</t>
    <phoneticPr fontId="11" type="noConversion"/>
  </si>
  <si>
    <t>转世重生</t>
  </si>
  <si>
    <t>ps_zhuanshichongsheng</t>
  </si>
  <si>
    <t>[100,100]</t>
  </si>
  <si>
    <t>[1,9]</t>
  </si>
  <si>
    <r>
      <t>[30,</t>
    </r>
    <r>
      <rPr>
        <sz val="11"/>
        <color theme="1"/>
        <rFont val="等线"/>
        <family val="2"/>
        <charset val="134"/>
        <scheme val="minor"/>
      </rPr>
      <t>1</t>
    </r>
    <r>
      <rPr>
        <sz val="11"/>
        <color theme="1"/>
        <rFont val="等线"/>
        <family val="2"/>
        <charset val="134"/>
        <scheme val="minor"/>
      </rPr>
      <t>]</t>
    </r>
    <phoneticPr fontId="11" type="noConversion"/>
  </si>
  <si>
    <t>ps_zhaohunshu</t>
  </si>
  <si>
    <t>zhaohunshu1_zhaohunshu</t>
    <phoneticPr fontId="11" type="noConversion"/>
  </si>
  <si>
    <t>zhaohunshu2_zhaohunshu</t>
  </si>
  <si>
    <t>[["skill_zhaohunshu",1]]</t>
  </si>
  <si>
    <t>招魂术-维德尼娜IV</t>
    <phoneticPr fontId="11" type="noConversion"/>
  </si>
  <si>
    <t>招魂术——山德鲁</t>
    <phoneticPr fontId="11" type="noConversion"/>
  </si>
  <si>
    <t>PLAYERSKILL_510</t>
  </si>
  <si>
    <t>zhaohunshu1_zhaohunshu</t>
  </si>
  <si>
    <t>[25000,0]</t>
  </si>
  <si>
    <t>[34,0]</t>
  </si>
  <si>
    <t>[4,0]</t>
    <phoneticPr fontId="11" type="noConversion"/>
  </si>
  <si>
    <t>召唤土元素</t>
  </si>
  <si>
    <t>ps_zhaohuantuyuansu</t>
  </si>
  <si>
    <t>[3,1,4,5]</t>
    <phoneticPr fontId="11" type="noConversion"/>
  </si>
  <si>
    <t>召唤土元素——山德鲁</t>
    <phoneticPr fontId="11" type="noConversion"/>
  </si>
  <si>
    <t>[35000,0]</t>
  </si>
  <si>
    <t>[40,0]</t>
  </si>
  <si>
    <t>ps_yexinghuhuan</t>
  </si>
  <si>
    <t>yexinghuhuan</t>
    <phoneticPr fontId="11" type="noConversion"/>
  </si>
  <si>
    <t>巨石魔墙</t>
  </si>
  <si>
    <t>ps_jushimoqiang</t>
  </si>
  <si>
    <r>
      <t>j</t>
    </r>
    <r>
      <rPr>
        <sz val="11"/>
        <color theme="1"/>
        <rFont val="等线"/>
        <family val="2"/>
        <charset val="134"/>
        <scheme val="minor"/>
      </rPr>
      <t>ushimoqiang_jushimoqiang</t>
    </r>
    <phoneticPr fontId="11" type="noConversion"/>
  </si>
  <si>
    <r>
      <t>[1</t>
    </r>
    <r>
      <rPr>
        <sz val="11"/>
        <color theme="1"/>
        <rFont val="等线"/>
        <family val="2"/>
        <charset val="134"/>
        <scheme val="minor"/>
      </rPr>
      <t>,0]</t>
    </r>
    <phoneticPr fontId="11" type="noConversion"/>
  </si>
  <si>
    <t>ps_dadishenjian</t>
    <phoneticPr fontId="11" type="noConversion"/>
  </si>
  <si>
    <t>dadishenjian1_dadishenjian</t>
    <phoneticPr fontId="11" type="noConversion"/>
  </si>
  <si>
    <t>dadishenjian2_dadishenjian</t>
    <phoneticPr fontId="11" type="noConversion"/>
  </si>
  <si>
    <t>[["skill_dadishenjian",1]]</t>
  </si>
  <si>
    <t>ps_senlingongming</t>
    <phoneticPr fontId="11" type="noConversion"/>
  </si>
  <si>
    <t>senlingongming1_senlingongming</t>
    <phoneticPr fontId="11" type="noConversion"/>
  </si>
  <si>
    <t>senlingongming2_senlingongming</t>
  </si>
  <si>
    <t>[["skill_senlingongming",1]]</t>
  </si>
  <si>
    <t>ps_julingqishu</t>
    <phoneticPr fontId="11" type="noConversion"/>
  </si>
  <si>
    <t>[["skill_julingqishu",1]]</t>
  </si>
  <si>
    <r>
      <t>[</t>
    </r>
    <r>
      <rPr>
        <sz val="11"/>
        <color theme="1"/>
        <rFont val="等线"/>
        <family val="2"/>
        <charset val="134"/>
        <scheme val="minor"/>
      </rPr>
      <t>[17,104]]</t>
    </r>
    <phoneticPr fontId="11" type="noConversion"/>
  </si>
  <si>
    <t>圣盾术</t>
  </si>
  <si>
    <t>ps_shengdunshu</t>
    <phoneticPr fontId="11" type="noConversion"/>
  </si>
  <si>
    <t>ps_wanglingdajun</t>
    <phoneticPr fontId="11" type="noConversion"/>
  </si>
  <si>
    <t>wanglingdajun1_wanglingdajun</t>
    <phoneticPr fontId="11" type="noConversion"/>
  </si>
  <si>
    <t>wanglingdajun2_wanglingdajun</t>
    <phoneticPr fontId="11" type="noConversion"/>
  </si>
  <si>
    <t>[46,0]</t>
  </si>
  <si>
    <t>[4,1]</t>
    <phoneticPr fontId="11" type="noConversion"/>
  </si>
  <si>
    <t>ps_shaluzhiling</t>
    <phoneticPr fontId="11" type="noConversion"/>
  </si>
  <si>
    <t>[["skill_tushazhiling",1]]</t>
  </si>
  <si>
    <t>[38,0.5]</t>
    <phoneticPr fontId="11" type="noConversion"/>
  </si>
  <si>
    <t>[306,1306,11306]</t>
    <phoneticPr fontId="11" type="noConversion"/>
  </si>
  <si>
    <t>神秘领域</t>
    <phoneticPr fontId="11" type="noConversion"/>
  </si>
  <si>
    <t>ps_shenmilingyu</t>
    <phoneticPr fontId="11" type="noConversion"/>
  </si>
  <si>
    <t>[6000,0]</t>
    <phoneticPr fontId="11" type="noConversion"/>
  </si>
  <si>
    <t>石化大法</t>
    <phoneticPr fontId="11" type="noConversion"/>
  </si>
  <si>
    <t>ps_shihuadafa</t>
    <phoneticPr fontId="11" type="noConversion"/>
  </si>
  <si>
    <t>shihuadafa_shihuadafa</t>
    <phoneticPr fontId="11" type="noConversion"/>
  </si>
  <si>
    <t>山崩地裂</t>
    <phoneticPr fontId="11" type="noConversion"/>
  </si>
  <si>
    <t>ps_shanbengdilie</t>
    <phoneticPr fontId="11" type="noConversion"/>
  </si>
  <si>
    <t>生命轮回</t>
    <phoneticPr fontId="11" type="noConversion"/>
  </si>
  <si>
    <t>ps_shengminglunhui</t>
    <phoneticPr fontId="11" type="noConversion"/>
  </si>
  <si>
    <t>晶化大地</t>
    <phoneticPr fontId="11" type="noConversion"/>
  </si>
  <si>
    <t>ps_jinghuadadi</t>
    <phoneticPr fontId="11" type="noConversion"/>
  </si>
  <si>
    <t>jinghuadadi1_jinghuadadi</t>
    <phoneticPr fontId="11" type="noConversion"/>
  </si>
  <si>
    <t>jinghuadadi2_jinghuadadi</t>
    <phoneticPr fontId="11" type="noConversion"/>
  </si>
  <si>
    <t>[[15,4]]</t>
    <phoneticPr fontId="11" type="noConversion"/>
  </si>
  <si>
    <t>黑暗时刻</t>
    <phoneticPr fontId="11" type="noConversion"/>
  </si>
  <si>
    <t>ps_heianshike</t>
    <phoneticPr fontId="11" type="noConversion"/>
  </si>
  <si>
    <r>
      <t>[</t>
    </r>
    <r>
      <rPr>
        <sz val="11"/>
        <color theme="1"/>
        <rFont val="等线"/>
        <family val="2"/>
        <charset val="134"/>
        <scheme val="minor"/>
      </rPr>
      <t>["heianshijian_heianshijian",1]]</t>
    </r>
    <phoneticPr fontId="11" type="noConversion"/>
  </si>
  <si>
    <t>阴影笼罩</t>
  </si>
  <si>
    <t>PLAYERSKILLDES_526</t>
  </si>
  <si>
    <t>PLAYERSKILLDES2_526</t>
  </si>
  <si>
    <t>PLAYERSKILLDES3_526</t>
  </si>
  <si>
    <t>PLAYERSKILLDES4_526</t>
  </si>
  <si>
    <t>ps_yinyinglongzhao</t>
  </si>
  <si>
    <t>[8000,0]</t>
  </si>
  <si>
    <t>[31000,0]</t>
  </si>
  <si>
    <t>[49,0]</t>
  </si>
  <si>
    <r>
      <t>[</t>
    </r>
    <r>
      <rPr>
        <sz val="11"/>
        <color theme="1"/>
        <rFont val="等线"/>
        <family val="2"/>
        <charset val="134"/>
        <scheme val="minor"/>
      </rPr>
      <t>2,3]</t>
    </r>
    <phoneticPr fontId="11" type="noConversion"/>
  </si>
  <si>
    <t>[[17,104]]</t>
  </si>
  <si>
    <t>人类山德鲁4专长</t>
    <phoneticPr fontId="11" type="noConversion"/>
  </si>
  <si>
    <t>[8,0]</t>
    <phoneticPr fontId="11" type="noConversion"/>
  </si>
  <si>
    <t>#BOSS</t>
    <phoneticPr fontId="11" type="noConversion"/>
  </si>
  <si>
    <t>毒龙驱散</t>
    <phoneticPr fontId="11" type="noConversion"/>
  </si>
  <si>
    <t>guhuorenxin_guhuorenxin</t>
    <phoneticPr fontId="11" type="noConversion"/>
  </si>
  <si>
    <t>[3000,0]</t>
  </si>
  <si>
    <t>[30000,0]</t>
  </si>
  <si>
    <t>[10,0]</t>
  </si>
  <si>
    <t>[30,0]</t>
    <phoneticPr fontId="11" type="noConversion"/>
  </si>
  <si>
    <t>#宝物技能</t>
    <phoneticPr fontId="11" type="noConversion"/>
  </si>
  <si>
    <t>诅咒铠甲</t>
    <phoneticPr fontId="11" type="noConversion"/>
  </si>
  <si>
    <t>ps_zuzhoudafa</t>
  </si>
  <si>
    <t>[5000,0]</t>
    <phoneticPr fontId="11" type="noConversion"/>
  </si>
  <si>
    <t>泰坦神箭</t>
    <phoneticPr fontId="11" type="noConversion"/>
  </si>
  <si>
    <t>ps_taitanshenjian</t>
  </si>
  <si>
    <t>[12000,0]</t>
    <phoneticPr fontId="11" type="noConversion"/>
  </si>
  <si>
    <t>[15,0]</t>
    <phoneticPr fontId="11" type="noConversion"/>
  </si>
  <si>
    <t>[164.8,51.8]</t>
    <phoneticPr fontId="11" type="noConversion"/>
  </si>
  <si>
    <t>[12000,0]</t>
  </si>
  <si>
    <t>[173,54.4]</t>
    <phoneticPr fontId="11" type="noConversion"/>
  </si>
  <si>
    <t>[24000,0]</t>
    <phoneticPr fontId="11" type="noConversion"/>
  </si>
  <si>
    <t>[800,9.6]</t>
    <phoneticPr fontId="11" type="noConversion"/>
  </si>
  <si>
    <t>鬼王斗篷</t>
    <phoneticPr fontId="11" type="noConversion"/>
  </si>
  <si>
    <t>ps_wanglingzhaohuan</t>
  </si>
  <si>
    <t>guiwangdoupengdiji1_dijiguiwangdoupeng</t>
    <phoneticPr fontId="11" type="noConversion"/>
  </si>
  <si>
    <t>guiwangdoupengdiji2_dijiguiwangdoupeng</t>
  </si>
  <si>
    <t>[["skill_guiwangdoupeng",1]]</t>
  </si>
  <si>
    <t>[9,0]</t>
    <phoneticPr fontId="11" type="noConversion"/>
  </si>
  <si>
    <t>guiwangdoupenggaoji1_gaojiguiwangdoupeng</t>
    <phoneticPr fontId="11" type="noConversion"/>
  </si>
  <si>
    <t>guiwangdoupenggaoji2_gaojiguiwangdoupeng</t>
  </si>
  <si>
    <t>[13,0]</t>
    <phoneticPr fontId="11" type="noConversion"/>
  </si>
  <si>
    <t>龙王神力</t>
    <phoneticPr fontId="11" type="noConversion"/>
  </si>
  <si>
    <t>ps_longwangshenli</t>
    <phoneticPr fontId="11" type="noConversion"/>
  </si>
  <si>
    <t>[["longwangshenlitexiao_longwangshenlitexiao",1]]</t>
    <phoneticPr fontId="11" type="noConversion"/>
  </si>
  <si>
    <t>[20000,500]</t>
    <phoneticPr fontId="11" type="noConversion"/>
  </si>
  <si>
    <t>天使联盟</t>
    <phoneticPr fontId="11" type="noConversion"/>
  </si>
  <si>
    <t>ps_tianshilianmeng</t>
    <phoneticPr fontId="11" type="noConversion"/>
  </si>
  <si>
    <t>鹰眼洞察</t>
    <phoneticPr fontId="11" type="noConversion"/>
  </si>
  <si>
    <t>冰天雪地</t>
    <phoneticPr fontId="11" type="noConversion"/>
  </si>
  <si>
    <t>ps_bingtianxuedi</t>
    <phoneticPr fontId="11" type="noConversion"/>
  </si>
  <si>
    <t>bingtianxuedidafanwei1_bingtianxuedidafanwei</t>
    <phoneticPr fontId="11" type="noConversion"/>
  </si>
  <si>
    <t>bingtianxuedidafanwei2_bingtianxuedidafanwei</t>
  </si>
  <si>
    <t>[26000,0]</t>
    <phoneticPr fontId="11" type="noConversion"/>
  </si>
  <si>
    <t>[1,3,2,4,5]</t>
    <phoneticPr fontId="11" type="noConversion"/>
  </si>
  <si>
    <t>[21000,0]</t>
    <phoneticPr fontId="11" type="noConversion"/>
  </si>
  <si>
    <t>[["bingtianxuedi1_bingtianxuedi",1]]</t>
    <phoneticPr fontId="11" type="noConversion"/>
  </si>
  <si>
    <t>[["bingtianxuedi2_bingtianxuedi",1]]</t>
    <phoneticPr fontId="11" type="noConversion"/>
  </si>
  <si>
    <t>#NPC法术</t>
    <phoneticPr fontId="11" type="noConversion"/>
  </si>
  <si>
    <t>PLAYERSKILL_208</t>
  </si>
  <si>
    <t>PLAYERSKILLDES_208</t>
  </si>
  <si>
    <t>PLAYERSKILLDES2_208</t>
  </si>
  <si>
    <t>PLAYERSKILLDES3_208</t>
    <phoneticPr fontId="11" type="noConversion"/>
  </si>
  <si>
    <t>ps_liehuomoqiang</t>
  </si>
  <si>
    <t>[9000]</t>
  </si>
  <si>
    <t>[20000,0]</t>
  </si>
  <si>
    <t>[50,6,0]</t>
    <phoneticPr fontId="11" type="noConversion"/>
  </si>
  <si>
    <t>霹雳闪电</t>
    <phoneticPr fontId="11" type="noConversion"/>
  </si>
  <si>
    <t>PLAYERSKILL_409</t>
    <phoneticPr fontId="11" type="noConversion"/>
  </si>
  <si>
    <t>PLAYERSKILLDES_409</t>
    <phoneticPr fontId="11" type="noConversion"/>
  </si>
  <si>
    <t>PLAYERSKILLDES2_409</t>
    <phoneticPr fontId="11" type="noConversion"/>
  </si>
  <si>
    <t>PLAYERSKILLDES3_409</t>
    <phoneticPr fontId="11" type="noConversion"/>
  </si>
  <si>
    <t>ps_pilishandian</t>
    <phoneticPr fontId="11" type="noConversion"/>
  </si>
  <si>
    <t>hanbingmohuan_hanbingmohuan</t>
    <phoneticPr fontId="11" type="noConversion"/>
  </si>
  <si>
    <t>[40000,0]</t>
    <phoneticPr fontId="11" type="noConversion"/>
  </si>
  <si>
    <t>大地神盾</t>
  </si>
  <si>
    <t>PLAYERSKILL_501</t>
    <phoneticPr fontId="11" type="noConversion"/>
  </si>
  <si>
    <t>PLAYERSKILLDES_502</t>
  </si>
  <si>
    <t>PLAYERSKILLDES2_502</t>
  </si>
  <si>
    <t>PLAYERSKILLDES3_502</t>
  </si>
  <si>
    <t>[9000,0]</t>
  </si>
  <si>
    <t>[40000,0]</t>
  </si>
  <si>
    <t>[25000,0]</t>
    <phoneticPr fontId="11" type="noConversion"/>
  </si>
  <si>
    <t>PLAYERSKILL_314</t>
  </si>
  <si>
    <t>PLAYERSKILLDES_314</t>
  </si>
  <si>
    <t>PLAYERSKILLDES2_314</t>
  </si>
  <si>
    <t>PLAYERSKILLDES3_314</t>
  </si>
  <si>
    <r>
      <t>l</t>
    </r>
    <r>
      <rPr>
        <sz val="11"/>
        <color theme="1"/>
        <rFont val="等线"/>
        <family val="2"/>
        <charset val="134"/>
        <scheme val="minor"/>
      </rPr>
      <t>iaoshang_liaoshang</t>
    </r>
    <phoneticPr fontId="11" type="noConversion"/>
  </si>
  <si>
    <t>[50000,0]</t>
  </si>
  <si>
    <t>[5000,0]</t>
  </si>
  <si>
    <t>[25,0]</t>
  </si>
  <si>
    <t>PLAYERSKILL_505</t>
  </si>
  <si>
    <t>PLAYERSKILLDES_505</t>
  </si>
  <si>
    <t>PLAYERSKILLDES2_505</t>
  </si>
  <si>
    <t>PLAYERSKILLDES3_505</t>
  </si>
  <si>
    <t>[48,0]</t>
  </si>
  <si>
    <t>PLAYERSKILL_205</t>
  </si>
  <si>
    <t>PLAYERSKILLDES_205</t>
  </si>
  <si>
    <t>PLAYERSKILLDES2_205</t>
  </si>
  <si>
    <t>PLAYERSKILLDES3_205</t>
  </si>
  <si>
    <t>lianzhuhuoqiu_lianzhuhuoqiu</t>
  </si>
  <si>
    <t>[32000,0]</t>
  </si>
  <si>
    <t>[20000,0]</t>
    <phoneticPr fontId="11" type="noConversion"/>
  </si>
  <si>
    <t>PLAYERSKILL_209</t>
  </si>
  <si>
    <t>PLAYERSKILLDES_209</t>
  </si>
  <si>
    <t>PLAYERSKILLDES2_209</t>
  </si>
  <si>
    <t>PLAYERSKILLDES3_209</t>
  </si>
  <si>
    <t>zhiredajishangceng_zhiredaji1</t>
    <phoneticPr fontId="11" type="noConversion"/>
  </si>
  <si>
    <t>zhiredajixiaceng_zhiredaji2</t>
    <phoneticPr fontId="11" type="noConversion"/>
  </si>
  <si>
    <t>[21000,0]</t>
  </si>
  <si>
    <t>[70,0]</t>
  </si>
  <si>
    <t>[38888,0]</t>
    <phoneticPr fontId="11" type="noConversion"/>
  </si>
  <si>
    <t>召唤</t>
    <phoneticPr fontId="11" type="noConversion"/>
  </si>
  <si>
    <t>PLAYERSKILL_213</t>
  </si>
  <si>
    <t>PLAYERSKILLDES_213</t>
  </si>
  <si>
    <t>PLAYERSKILLDES2_213</t>
  </si>
  <si>
    <t>PLAYERSKILLDES3_213</t>
  </si>
  <si>
    <t>huoyanzhimen_huoyanzhimen</t>
  </si>
  <si>
    <t>[52,0]</t>
  </si>
  <si>
    <t>[5,1]</t>
  </si>
  <si>
    <t>PLAYERSKILL_306</t>
  </si>
  <si>
    <t>PLAYERSKILLDES_40005</t>
  </si>
  <si>
    <t>PLAYERSKILLDES2_40005</t>
  </si>
  <si>
    <t>PLAYERSKILLDES3_40005</t>
  </si>
  <si>
    <r>
      <t>p</t>
    </r>
    <r>
      <rPr>
        <sz val="11"/>
        <color theme="1"/>
        <rFont val="等线"/>
        <family val="2"/>
        <charset val="134"/>
        <scheme val="minor"/>
      </rPr>
      <t>ilihanbing_pilihanbing</t>
    </r>
    <phoneticPr fontId="11" type="noConversion"/>
  </si>
  <si>
    <t>大地神箭</t>
  </si>
  <si>
    <t>[99000,0]</t>
    <phoneticPr fontId="11" type="noConversion"/>
  </si>
  <si>
    <t>[951,516]</t>
  </si>
  <si>
    <t>[99,0]</t>
    <phoneticPr fontId="11" type="noConversion"/>
  </si>
  <si>
    <t>[[12,14]]</t>
  </si>
  <si>
    <t>屠戮成性</t>
  </si>
  <si>
    <t>[[1,3]]</t>
  </si>
  <si>
    <t>[[2,2]]</t>
  </si>
  <si>
    <t>大气神箭</t>
  </si>
  <si>
    <t>[1297,703]</t>
  </si>
  <si>
    <t>[3,2,1]</t>
  </si>
  <si>
    <t>寒冰神箭</t>
  </si>
  <si>
    <t>[305,306,3051,3052]</t>
  </si>
  <si>
    <t>[1493,810]</t>
  </si>
  <si>
    <t>[[15,9]]</t>
  </si>
  <si>
    <t>[747,405]</t>
  </si>
  <si>
    <t>[1815,984]</t>
  </si>
  <si>
    <t>[1294,702]</t>
  </si>
  <si>
    <t>[2,3,1]</t>
  </si>
  <si>
    <t>[20,0]</t>
    <phoneticPr fontId="11" type="noConversion"/>
  </si>
  <si>
    <t>[15000,0]</t>
    <phoneticPr fontId="11" type="noConversion"/>
  </si>
  <si>
    <t>森林共鸣</t>
  </si>
  <si>
    <t>[9,0]</t>
  </si>
  <si>
    <t>[3,1,4,5]</t>
  </si>
  <si>
    <t>[40,0]</t>
    <phoneticPr fontId="11" type="noConversion"/>
  </si>
  <si>
    <t>[193,105]</t>
  </si>
  <si>
    <t>[2000,0]</t>
    <phoneticPr fontId="11" type="noConversion"/>
  </si>
  <si>
    <t>[26,0]</t>
  </si>
  <si>
    <t>[28,0]</t>
  </si>
  <si>
    <t>[30,0]</t>
  </si>
  <si>
    <t>[4000,0]</t>
    <phoneticPr fontId="11" type="noConversion"/>
  </si>
  <si>
    <t>深渊回响</t>
  </si>
  <si>
    <t>PLAYERSKILL_216</t>
  </si>
  <si>
    <t>PLAYERSKILLDES_216</t>
  </si>
  <si>
    <t>PLAYERSKILLDES2_216</t>
  </si>
  <si>
    <t>PLAYERSKILLDES3_216</t>
  </si>
  <si>
    <t>PLAYERSKILLDES4_216</t>
  </si>
  <si>
    <t>ps_shenyuanhuixiang</t>
  </si>
  <si>
    <t>shenyuanhuixiang1_shenyuanhuixiang</t>
  </si>
  <si>
    <t>shenyuanhuixiang2_shenyuanhuixiang</t>
  </si>
  <si>
    <t>[24000,0]</t>
  </si>
  <si>
    <t>[51,0]</t>
  </si>
  <si>
    <t>[1811,982]</t>
  </si>
  <si>
    <t>[1,0]</t>
  </si>
  <si>
    <t>PLAYERSKILLDES_308</t>
  </si>
  <si>
    <t>PLAYERSKILLDES2_308</t>
  </si>
  <si>
    <t>PLAYERSKILLDES4_308</t>
  </si>
  <si>
    <t>huanxinguwu_huanxinguwu</t>
  </si>
  <si>
    <t>PLAYERSKILL_407</t>
  </si>
  <si>
    <t>PLAYERSKILLDES_407</t>
  </si>
  <si>
    <t>PLAYERSKILLDES2_407</t>
  </si>
  <si>
    <t>PLAYERSKILLDES3_407</t>
  </si>
  <si>
    <t>PLAYERSKILLDES4_407</t>
  </si>
  <si>
    <t>[28000,0]</t>
  </si>
  <si>
    <t>PLAYERSKILL_207</t>
  </si>
  <si>
    <t>PLAYERSKILLDES_207</t>
  </si>
  <si>
    <t>PLAYERSKILLDES2_207</t>
  </si>
  <si>
    <t>PLAYERSKILLDES3_207</t>
  </si>
  <si>
    <t>PLAYERSKILLDES4_207</t>
  </si>
  <si>
    <t>[16000,0]</t>
  </si>
  <si>
    <t>[56,0]</t>
  </si>
  <si>
    <t>[209,113]</t>
  </si>
  <si>
    <t>[[17,105]]</t>
  </si>
  <si>
    <t>#云中城技能</t>
    <phoneticPr fontId="11" type="noConversion"/>
  </si>
  <si>
    <t>[100000,0]</t>
    <phoneticPr fontId="11" type="noConversion"/>
  </si>
  <si>
    <t>[30,8,0]</t>
    <phoneticPr fontId="11" type="noConversion"/>
  </si>
  <si>
    <t>[10000,0]</t>
    <phoneticPr fontId="11" type="noConversion"/>
  </si>
  <si>
    <t>[15000,0]</t>
  </si>
  <si>
    <r>
      <t>[</t>
    </r>
    <r>
      <rPr>
        <sz val="11"/>
        <color theme="1"/>
        <rFont val="等线"/>
        <family val="2"/>
        <charset val="134"/>
        <scheme val="minor"/>
      </rPr>
      <t>7305</t>
    </r>
    <r>
      <rPr>
        <sz val="11"/>
        <color theme="1"/>
        <rFont val="等线"/>
        <family val="2"/>
        <charset val="134"/>
        <scheme val="minor"/>
      </rPr>
      <t>]</t>
    </r>
    <phoneticPr fontId="11" type="noConversion"/>
  </si>
  <si>
    <t>[1815,1500]</t>
    <phoneticPr fontId="11" type="noConversion"/>
  </si>
  <si>
    <t>[10,1]</t>
    <phoneticPr fontId="11" type="noConversion"/>
  </si>
  <si>
    <t>[9,16]</t>
  </si>
  <si>
    <t>[1525,827]</t>
  </si>
  <si>
    <t>[14000,0]</t>
  </si>
  <si>
    <t>[5,4,2,1]</t>
    <phoneticPr fontId="11" type="noConversion"/>
  </si>
  <si>
    <t>PLAYERSKILL_504</t>
  </si>
  <si>
    <t>PLAYERSKILLDES_504</t>
  </si>
  <si>
    <t>PLAYERSKILLDES2_504</t>
  </si>
  <si>
    <t>PLAYERSKILLDES3_504</t>
  </si>
  <si>
    <t>PLAYERSKILLDES4_504</t>
  </si>
  <si>
    <t>[3,2,1]</t>
    <phoneticPr fontId="11" type="noConversion"/>
  </si>
  <si>
    <t>烈火神箭</t>
  </si>
  <si>
    <t>PLAYERSKILL_214</t>
  </si>
  <si>
    <t>PLAYERSKILLDES_214</t>
  </si>
  <si>
    <t>PLAYERSKILLDES2_214</t>
  </si>
  <si>
    <t>PLAYERSKILLDES3_214</t>
  </si>
  <si>
    <t>PLAYERSKILLDES4_214</t>
  </si>
  <si>
    <t>ps_liehuoshenjian</t>
  </si>
  <si>
    <t>liehuoshenjian_liehuoshenjian</t>
  </si>
  <si>
    <t>[3,1,2]</t>
    <phoneticPr fontId="11" type="noConversion"/>
  </si>
  <si>
    <t>招魂术-维德尼娜IV</t>
  </si>
  <si>
    <t>PLAYERSKILLDES_5104</t>
  </si>
  <si>
    <t>PLAYERSKILLDES2_5104</t>
  </si>
  <si>
    <t>PLAYERSKILLDES3_5104</t>
  </si>
  <si>
    <t>PLAYERSKILLDES4_5104</t>
  </si>
  <si>
    <t>亡灵大军</t>
  </si>
  <si>
    <t>PLAYERSKILL_518</t>
  </si>
  <si>
    <t>PLAYERSKILLDES_5184</t>
  </si>
  <si>
    <t>PLAYERSKILLDES2_5184</t>
  </si>
  <si>
    <t>PLAYERSKILLDES3_5184</t>
  </si>
  <si>
    <t>PLAYERSKILLDES4_5184</t>
  </si>
  <si>
    <t>ps_wanglingdajun</t>
  </si>
  <si>
    <t>wanglingdajun1_wanglingdajun</t>
  </si>
  <si>
    <t>wanglingdajun2_wanglingdajun</t>
  </si>
  <si>
    <t>[4,1]</t>
  </si>
  <si>
    <t>PLAYERSKILL_204</t>
  </si>
  <si>
    <t>PLAYERSKILLDES_204</t>
  </si>
  <si>
    <t>PLAYERSKILLDES2_204</t>
  </si>
  <si>
    <t>PLAYERSKILLDES3_204</t>
  </si>
  <si>
    <t>guzhuyizhi1_guzhuyizhi</t>
  </si>
  <si>
    <t>[4,1,2]</t>
    <phoneticPr fontId="11" type="noConversion"/>
  </si>
  <si>
    <t>PLAYERSKILL_506</t>
  </si>
  <si>
    <t>PLAYERSKILLDES_506</t>
  </si>
  <si>
    <t>PLAYERSKILLDES2_506</t>
  </si>
  <si>
    <t>PLAYERSKILLDES3_506</t>
  </si>
  <si>
    <t>PLAYERSKILLDES4_506</t>
  </si>
  <si>
    <t>[["siwangbowen_siwangbowen",1]]</t>
  </si>
  <si>
    <t>[10000,30000]</t>
    <phoneticPr fontId="11" type="noConversion"/>
  </si>
  <si>
    <t>[[15,12]]</t>
  </si>
  <si>
    <t>[10000,5000]</t>
    <phoneticPr fontId="11" type="noConversion"/>
  </si>
  <si>
    <t>PLAYERSKILL_312</t>
  </si>
  <si>
    <t>PLAYERSKILLDES_312</t>
  </si>
  <si>
    <t>PLAYERSKILLDES2_312</t>
  </si>
  <si>
    <t>PLAYERSKILLDES3_312</t>
  </si>
  <si>
    <t>PLAYERSKILLDES4_312</t>
  </si>
  <si>
    <t>jingxiangdafa1_jingxiangdafa</t>
  </si>
  <si>
    <t>[11000,0]</t>
  </si>
  <si>
    <t>[66,0]</t>
  </si>
  <si>
    <t>[10,2]</t>
  </si>
  <si>
    <t>[200,0]</t>
  </si>
  <si>
    <t>[50,0]</t>
    <phoneticPr fontId="11" type="noConversion"/>
  </si>
  <si>
    <t>[10000,5000]</t>
  </si>
  <si>
    <t>#器械技能</t>
    <phoneticPr fontId="11" type="noConversion"/>
  </si>
  <si>
    <t>冲车</t>
    <phoneticPr fontId="15" type="noConversion"/>
  </si>
  <si>
    <t>tiepichezhaohuan1_tiepichezhaohuan</t>
  </si>
  <si>
    <t>[["qixie_tiepichesunhuai",25]]</t>
    <phoneticPr fontId="11" type="noConversion"/>
  </si>
  <si>
    <r>
      <t>[</t>
    </r>
    <r>
      <rPr>
        <sz val="11"/>
        <color theme="1"/>
        <rFont val="等线"/>
        <family val="2"/>
        <charset val="134"/>
        <scheme val="minor"/>
      </rPr>
      <t>2,1,3]</t>
    </r>
    <phoneticPr fontId="11" type="noConversion"/>
  </si>
  <si>
    <r>
      <t>[</t>
    </r>
    <r>
      <rPr>
        <sz val="11"/>
        <color theme="1"/>
        <rFont val="等线"/>
        <family val="2"/>
        <charset val="134"/>
        <scheme val="minor"/>
      </rPr>
      <t>1</t>
    </r>
    <r>
      <rPr>
        <sz val="11"/>
        <color theme="1"/>
        <rFont val="等线"/>
        <family val="2"/>
        <charset val="134"/>
        <scheme val="minor"/>
      </rPr>
      <t>,0]</t>
    </r>
    <r>
      <rPr>
        <sz val="11"/>
        <color theme="1"/>
        <rFont val="等线"/>
        <family val="2"/>
        <charset val="134"/>
        <scheme val="minor"/>
      </rPr>
      <t/>
    </r>
  </si>
  <si>
    <r>
      <t>[</t>
    </r>
    <r>
      <rPr>
        <sz val="11"/>
        <color theme="1"/>
        <rFont val="等线"/>
        <family val="2"/>
        <charset val="134"/>
        <scheme val="minor"/>
      </rPr>
      <t>2,1,3]</t>
    </r>
    <r>
      <rPr>
        <sz val="11"/>
        <color theme="1"/>
        <rFont val="等线"/>
        <family val="2"/>
        <charset val="134"/>
        <scheme val="minor"/>
      </rPr>
      <t/>
    </r>
  </si>
  <si>
    <t>弩车</t>
  </si>
  <si>
    <t>nuchejizhong1_nuchejizhong</t>
  </si>
  <si>
    <t>[["qixie_nuchejizhong",20]]</t>
    <phoneticPr fontId="11" type="noConversion"/>
  </si>
  <si>
    <r>
      <t>[</t>
    </r>
    <r>
      <rPr>
        <sz val="11"/>
        <color theme="1"/>
        <rFont val="等线"/>
        <family val="2"/>
        <charset val="134"/>
        <scheme val="minor"/>
      </rPr>
      <t>1</t>
    </r>
    <r>
      <rPr>
        <sz val="11"/>
        <color theme="1"/>
        <rFont val="等线"/>
        <family val="2"/>
        <charset val="134"/>
        <scheme val="minor"/>
      </rPr>
      <t>,</t>
    </r>
    <r>
      <rPr>
        <sz val="11"/>
        <color theme="1"/>
        <rFont val="等线"/>
        <family val="2"/>
        <charset val="134"/>
        <scheme val="minor"/>
      </rPr>
      <t>1</t>
    </r>
    <r>
      <rPr>
        <sz val="11"/>
        <color theme="1"/>
        <rFont val="等线"/>
        <family val="2"/>
        <charset val="134"/>
        <scheme val="minor"/>
      </rPr>
      <t>]</t>
    </r>
    <phoneticPr fontId="11" type="noConversion"/>
  </si>
  <si>
    <t>[0.2,0]</t>
    <phoneticPr fontId="11" type="noConversion"/>
  </si>
  <si>
    <t>[0.2,0]</t>
  </si>
  <si>
    <t>[20488,248]</t>
  </si>
  <si>
    <r>
      <t>[</t>
    </r>
    <r>
      <rPr>
        <sz val="11"/>
        <color theme="1"/>
        <rFont val="等线"/>
        <family val="2"/>
        <charset val="134"/>
        <scheme val="minor"/>
      </rPr>
      <t>0.4,0]</t>
    </r>
    <phoneticPr fontId="11" type="noConversion"/>
  </si>
  <si>
    <t>[0.4,0]</t>
  </si>
  <si>
    <t>[40976,496]</t>
    <phoneticPr fontId="11" type="noConversion"/>
  </si>
  <si>
    <t>投石车</t>
  </si>
  <si>
    <t>toushichejizhong1_toushichejizhong</t>
  </si>
  <si>
    <t>daqishenjian2_daqishenjian</t>
  </si>
  <si>
    <t>[["qixie_tongshouchemingzhong1",23]]</t>
    <phoneticPr fontId="11" type="noConversion"/>
  </si>
  <si>
    <t>[4,5,1]</t>
    <phoneticPr fontId="11" type="noConversion"/>
  </si>
  <si>
    <t>火焰大炮</t>
  </si>
  <si>
    <t>huoyandapaojizhong1_huoyandapaojizhong</t>
  </si>
  <si>
    <t>[["qixie_huoyandapaojizhong1",17]]</t>
    <phoneticPr fontId="11" type="noConversion"/>
  </si>
  <si>
    <r>
      <t>[</t>
    </r>
    <r>
      <rPr>
        <sz val="11"/>
        <color theme="1"/>
        <rFont val="等线"/>
        <family val="2"/>
        <charset val="134"/>
        <scheme val="minor"/>
      </rPr>
      <t>30</t>
    </r>
    <r>
      <rPr>
        <sz val="11"/>
        <color theme="1"/>
        <rFont val="等线"/>
        <family val="2"/>
        <charset val="134"/>
        <scheme val="minor"/>
      </rPr>
      <t>,0]</t>
    </r>
    <phoneticPr fontId="11" type="noConversion"/>
  </si>
  <si>
    <t>医疗帐篷</t>
  </si>
  <si>
    <t>yiliaozhangpengjiaxue1_yiliaozhangpengjiaxue</t>
  </si>
  <si>
    <t>[["qixie_yiliaozhangpengjiaxue",2]]</t>
    <phoneticPr fontId="11" type="noConversion"/>
  </si>
  <si>
    <t>符文石</t>
  </si>
  <si>
    <t>[["qixie_fushijizhong2",1]]</t>
  </si>
  <si>
    <t>baseid$cs</t>
    <phoneticPr fontId="11" type="noConversion"/>
  </si>
  <si>
    <t>art$c</t>
    <phoneticPr fontId="11" type="noConversion"/>
  </si>
  <si>
    <t>art1$c</t>
    <phoneticPr fontId="11" type="noConversion"/>
  </si>
  <si>
    <t>name$c</t>
    <phoneticPr fontId="11" type="noConversion"/>
  </si>
  <si>
    <t>attr$c</t>
    <phoneticPr fontId="11" type="noConversion"/>
  </si>
  <si>
    <t>num$c</t>
    <phoneticPr fontId="11" type="noConversion"/>
  </si>
  <si>
    <t>attr1$c</t>
    <phoneticPr fontId="11" type="noConversion"/>
  </si>
  <si>
    <t>num1$c</t>
    <phoneticPr fontId="11" type="noConversion"/>
  </si>
  <si>
    <t>adattr1$c</t>
    <phoneticPr fontId="11" type="noConversion"/>
  </si>
  <si>
    <t>adattr2$c</t>
  </si>
  <si>
    <t>adattr3$c</t>
  </si>
  <si>
    <t>mater1$cs</t>
    <phoneticPr fontId="11" type="noConversion"/>
  </si>
  <si>
    <t>mater2$cs</t>
    <phoneticPr fontId="11" type="noConversion"/>
  </si>
  <si>
    <t>mater3$cs</t>
    <phoneticPr fontId="11" type="noConversion"/>
  </si>
  <si>
    <t>mater4$cs</t>
    <phoneticPr fontId="11" type="noConversion"/>
  </si>
  <si>
    <t>mater5$cs</t>
    <phoneticPr fontId="11" type="noConversion"/>
  </si>
  <si>
    <t>mater6$cs</t>
    <phoneticPr fontId="11" type="noConversion"/>
  </si>
  <si>
    <t>mater7$cs</t>
    <phoneticPr fontId="11" type="noConversion"/>
  </si>
  <si>
    <t>mater8$cs</t>
    <phoneticPr fontId="11" type="noConversion"/>
  </si>
  <si>
    <t>mater9$cs</t>
    <phoneticPr fontId="11" type="noConversion"/>
  </si>
  <si>
    <t>mater10$cs</t>
    <phoneticPr fontId="11" type="noConversion"/>
  </si>
  <si>
    <t>mater11$cs</t>
    <phoneticPr fontId="11" type="noConversion"/>
  </si>
  <si>
    <t>mater12$cs</t>
  </si>
  <si>
    <t>mater13$cs</t>
  </si>
  <si>
    <t>level$cs</t>
    <phoneticPr fontId="11" type="noConversion"/>
  </si>
  <si>
    <t>ubt</t>
    <phoneticPr fontId="11" type="noConversion"/>
  </si>
  <si>
    <t>arry</t>
    <phoneticPr fontId="11" type="noConversion"/>
  </si>
  <si>
    <t>array</t>
  </si>
  <si>
    <t>基础ID</t>
  </si>
  <si>
    <t>所属怪兽</t>
    <phoneticPr fontId="11" type="noConversion"/>
  </si>
  <si>
    <t>符文名</t>
    <phoneticPr fontId="11" type="noConversion"/>
  </si>
  <si>
    <t>基础</t>
    <phoneticPr fontId="11" type="noConversion"/>
  </si>
  <si>
    <t>蓝色解锁</t>
    <phoneticPr fontId="11" type="noConversion"/>
  </si>
  <si>
    <t>紫色解锁</t>
    <phoneticPr fontId="11" type="noConversion"/>
  </si>
  <si>
    <t>橙色解锁</t>
    <phoneticPr fontId="11" type="noConversion"/>
  </si>
  <si>
    <t>进阶材料1</t>
  </si>
  <si>
    <t>进阶材料2</t>
  </si>
  <si>
    <t>进阶材料3</t>
  </si>
  <si>
    <t>进阶材料4</t>
    <phoneticPr fontId="11" type="noConversion"/>
  </si>
  <si>
    <t>进阶材料5</t>
    <phoneticPr fontId="11" type="noConversion"/>
  </si>
  <si>
    <t>进阶材料6</t>
    <phoneticPr fontId="11" type="noConversion"/>
  </si>
  <si>
    <t>进阶材料7</t>
    <phoneticPr fontId="11" type="noConversion"/>
  </si>
  <si>
    <t>进阶材料8</t>
    <phoneticPr fontId="11" type="noConversion"/>
  </si>
  <si>
    <t>进阶材料9</t>
    <phoneticPr fontId="11" type="noConversion"/>
  </si>
  <si>
    <t>进阶材料10</t>
    <phoneticPr fontId="11" type="noConversion"/>
  </si>
  <si>
    <t>进阶材料11</t>
    <phoneticPr fontId="11" type="noConversion"/>
  </si>
  <si>
    <t>进阶材料12</t>
  </si>
  <si>
    <t>进阶材料13</t>
  </si>
  <si>
    <t>进阶材料14</t>
  </si>
  <si>
    <t>进阶等级</t>
    <phoneticPr fontId="11" type="noConversion"/>
  </si>
  <si>
    <t>蓝+2</t>
    <phoneticPr fontId="11" type="noConversion"/>
  </si>
  <si>
    <t>紫+2</t>
    <phoneticPr fontId="11" type="noConversion"/>
  </si>
  <si>
    <t>紫+3</t>
    <phoneticPr fontId="11" type="noConversion"/>
  </si>
  <si>
    <t>橙+2</t>
    <phoneticPr fontId="11" type="noConversion"/>
  </si>
  <si>
    <t>橙+3</t>
    <phoneticPr fontId="11" type="noConversion"/>
  </si>
  <si>
    <t>橙+4</t>
    <phoneticPr fontId="11" type="noConversion"/>
  </si>
  <si>
    <t>#天青长枪</t>
  </si>
  <si>
    <t>戟兵</t>
    <phoneticPr fontId="11" type="noConversion"/>
  </si>
  <si>
    <t>e1_1011</t>
    <phoneticPr fontId="11" type="noConversion"/>
  </si>
  <si>
    <t>核心</t>
  </si>
  <si>
    <t>[1,1,1,1,33,38,44,52,60,69,75,84,92]</t>
    <phoneticPr fontId="11" type="noConversion"/>
  </si>
  <si>
    <t>#战争头盔</t>
  </si>
  <si>
    <t>e_1012</t>
  </si>
  <si>
    <t>[1,1,1,1,34,39,46,52,61,70,76,85,92]</t>
    <phoneticPr fontId="11" type="noConversion"/>
  </si>
  <si>
    <t>#帝国甲胄</t>
  </si>
  <si>
    <t>e_1013</t>
  </si>
  <si>
    <t>[1,1,1,1,36,40,47,53,62,71,77,86,93]</t>
    <phoneticPr fontId="11" type="noConversion"/>
  </si>
  <si>
    <t>#龙鳞长靴</t>
  </si>
  <si>
    <t>e_1014</t>
  </si>
  <si>
    <t>[1,1,1,1,37,41,47,54,63,72,77,87,94]</t>
    <phoneticPr fontId="11" type="noConversion"/>
  </si>
  <si>
    <t>#十字轻弩</t>
  </si>
  <si>
    <t>弩手</t>
    <phoneticPr fontId="11" type="noConversion"/>
  </si>
  <si>
    <t>e_1021</t>
  </si>
  <si>
    <t>[1,1,1,1,32,39,44,53,61,68,76,83,91]</t>
    <phoneticPr fontId="11" type="noConversion"/>
  </si>
  <si>
    <t>#破甲弩箭</t>
  </si>
  <si>
    <t>e_1022</t>
  </si>
  <si>
    <t>[1,1,1,1,33,40,44,53,61,69,77,84,92]</t>
    <phoneticPr fontId="11" type="noConversion"/>
  </si>
  <si>
    <t>#帝国轻甲</t>
  </si>
  <si>
    <t>e_1023</t>
  </si>
  <si>
    <t>[1,1,1,1,34,42,45,54,63,69,77,84,93]</t>
    <phoneticPr fontId="11" type="noConversion"/>
  </si>
  <si>
    <t>#鹿皮软靴</t>
  </si>
  <si>
    <t>e_1024</t>
  </si>
  <si>
    <t>[1,1,1,1,35,43,46,55,64,70,78,85,93]</t>
    <phoneticPr fontId="11" type="noConversion"/>
  </si>
  <si>
    <t>#魔力瞳孔</t>
  </si>
  <si>
    <t>狮鹫</t>
    <phoneticPr fontId="11" type="noConversion"/>
  </si>
  <si>
    <t>e_1031</t>
    <phoneticPr fontId="11" type="noConversion"/>
  </si>
  <si>
    <t>[1,1,1,1,32,38,45,52,61,68,75,84,92]</t>
    <phoneticPr fontId="11" type="noConversion"/>
  </si>
  <si>
    <t>#黑曜石利爪</t>
  </si>
  <si>
    <t>e_1032</t>
    <phoneticPr fontId="11" type="noConversion"/>
  </si>
  <si>
    <t>[1,1,1,1,32,40,45,53,62,68,76,84,93]</t>
    <phoneticPr fontId="11" type="noConversion"/>
  </si>
  <si>
    <t>#皮铆钉坐鞍</t>
  </si>
  <si>
    <t>e1_1033</t>
    <phoneticPr fontId="11" type="noConversion"/>
  </si>
  <si>
    <t>[1,1,1,1,33,41,47,53,62,69,76,85,93]</t>
    <phoneticPr fontId="11" type="noConversion"/>
  </si>
  <si>
    <t>#鹰扬羽翼</t>
  </si>
  <si>
    <t>e_1034</t>
  </si>
  <si>
    <t>[1,1,1,1,34,42,48,54,63,69,77,85,94]</t>
    <phoneticPr fontId="11" type="noConversion"/>
  </si>
  <si>
    <t>#誓约之剑</t>
  </si>
  <si>
    <t>十字军</t>
    <phoneticPr fontId="11" type="noConversion"/>
  </si>
  <si>
    <t>e_1041</t>
  </si>
  <si>
    <t>[1,1,1,1,32,39,45,52,60,68,76,84,91]</t>
    <phoneticPr fontId="11" type="noConversion"/>
  </si>
  <si>
    <t>#耀金头盔</t>
  </si>
  <si>
    <t>e_1042</t>
  </si>
  <si>
    <t>[1,1,1,1,33,40,46,53,60,69,77,85,92]</t>
    <phoneticPr fontId="11" type="noConversion"/>
  </si>
  <si>
    <t>#血手棱盾</t>
  </si>
  <si>
    <t>e_1043</t>
  </si>
  <si>
    <t>[1,1,1,1,35,41,46,54,61,70,78,85,92]</t>
    <phoneticPr fontId="11" type="noConversion"/>
  </si>
  <si>
    <t>#守卫战甲</t>
  </si>
  <si>
    <t>e_1044</t>
  </si>
  <si>
    <t>[1,1,1,1,36,42,47,55,62,70,79,86,93]</t>
    <phoneticPr fontId="11" type="noConversion"/>
  </si>
  <si>
    <t>#符文法球</t>
  </si>
  <si>
    <t>僧侣</t>
    <phoneticPr fontId="11" type="noConversion"/>
  </si>
  <si>
    <t>e_1051</t>
  </si>
  <si>
    <t>[1,1,1,1,33,38,44,53,60,69,75,83,92]</t>
    <phoneticPr fontId="11" type="noConversion"/>
  </si>
  <si>
    <t>#愚者手套</t>
  </si>
  <si>
    <t>e_1052</t>
  </si>
  <si>
    <t>[1,1,1,1,34,38,45,54,61,70,75,84,93]</t>
    <phoneticPr fontId="11" type="noConversion"/>
  </si>
  <si>
    <t>#祭祀长袍</t>
  </si>
  <si>
    <t>e_1053</t>
  </si>
  <si>
    <t>[1,1,1,1,34,39,46,55,61,70,76,85,94]</t>
    <phoneticPr fontId="11" type="noConversion"/>
  </si>
  <si>
    <t>#苦修便鞋</t>
  </si>
  <si>
    <t>e_1054</t>
  </si>
  <si>
    <t>[1,1,1,1,36,40,47,56,62,71,76,86,95]</t>
    <phoneticPr fontId="11" type="noConversion"/>
  </si>
  <si>
    <t>#勇者骑枪</t>
  </si>
  <si>
    <t>骑士</t>
    <phoneticPr fontId="11" type="noConversion"/>
  </si>
  <si>
    <t>e_1061</t>
  </si>
  <si>
    <t>#捍卫面甲</t>
  </si>
  <si>
    <t>e_1062</t>
  </si>
  <si>
    <t>#守护盾牌</t>
  </si>
  <si>
    <t>e_1063</t>
  </si>
  <si>
    <t>#无惧盔甲</t>
  </si>
  <si>
    <t>e_1064</t>
  </si>
  <si>
    <t>#万军之剑</t>
  </si>
  <si>
    <t>大天使</t>
    <phoneticPr fontId="11" type="noConversion"/>
  </si>
  <si>
    <t>e_1071</t>
  </si>
  <si>
    <t>#正义之剑</t>
  </si>
  <si>
    <t>e_1072</t>
  </si>
  <si>
    <t>#光明双翼</t>
  </si>
  <si>
    <t>e_1073</t>
  </si>
  <si>
    <t>#庇佑长袍</t>
  </si>
  <si>
    <t>e_1074</t>
  </si>
  <si>
    <t>圣堂武士</t>
    <phoneticPr fontId="11" type="noConversion"/>
  </si>
  <si>
    <t>e_1081</t>
  </si>
  <si>
    <t>e_1082</t>
  </si>
  <si>
    <t>e_1083</t>
  </si>
  <si>
    <t>e_1084</t>
  </si>
  <si>
    <t>#狂野战斧</t>
  </si>
  <si>
    <t>半人马</t>
    <phoneticPr fontId="11" type="noConversion"/>
  </si>
  <si>
    <t>e1_2011</t>
    <phoneticPr fontId="11" type="noConversion"/>
  </si>
  <si>
    <t>#践踏蹄铁</t>
  </si>
  <si>
    <t>e_2012</t>
  </si>
  <si>
    <t>#冲锋肩甲</t>
  </si>
  <si>
    <t>e_2013</t>
  </si>
  <si>
    <t>#护心甲</t>
  </si>
  <si>
    <t>e_2014</t>
  </si>
  <si>
    <t>#风暴之锤</t>
  </si>
  <si>
    <t>矮人</t>
    <phoneticPr fontId="11" type="noConversion"/>
  </si>
  <si>
    <t>e1_2021</t>
    <phoneticPr fontId="11" type="noConversion"/>
  </si>
  <si>
    <t>#维京角盔</t>
  </si>
  <si>
    <t>e_2022</t>
  </si>
  <si>
    <t>#炉火布甲</t>
  </si>
  <si>
    <t>e_2023</t>
  </si>
  <si>
    <t>#山川之心</t>
  </si>
  <si>
    <t>e_2024</t>
  </si>
  <si>
    <t>#翡翠长弓</t>
  </si>
  <si>
    <t>木精灵</t>
    <phoneticPr fontId="11" type="noConversion"/>
  </si>
  <si>
    <t>e_2031</t>
  </si>
  <si>
    <t>#莺啼弓弦</t>
  </si>
  <si>
    <t>e_2032</t>
  </si>
  <si>
    <t>#翠叶短袍</t>
  </si>
  <si>
    <t>e_2033</t>
  </si>
  <si>
    <t>#敏捷便鞋</t>
  </si>
  <si>
    <t>e_2034</t>
  </si>
  <si>
    <t>#蔷薇之刺</t>
  </si>
  <si>
    <t>飞马</t>
    <phoneticPr fontId="11" type="noConversion"/>
  </si>
  <si>
    <t>e_2041</t>
  </si>
  <si>
    <t>#浮云马蹄</t>
  </si>
  <si>
    <t>e_2042</t>
  </si>
  <si>
    <t>#云中之翼</t>
  </si>
  <si>
    <t>e_2043</t>
  </si>
  <si>
    <t>#阿波罗金甲</t>
  </si>
  <si>
    <t>e_2044</t>
  </si>
  <si>
    <t>#枯萎树干</t>
  </si>
  <si>
    <t>枯木卫士</t>
    <phoneticPr fontId="11" type="noConversion"/>
  </si>
  <si>
    <t>e_2051</t>
  </si>
  <si>
    <t>#繁茂头冠</t>
  </si>
  <si>
    <t>e_2052</t>
  </si>
  <si>
    <t>#藤蔓护甲</t>
  </si>
  <si>
    <t>e_2053</t>
  </si>
  <si>
    <t>#常青枝叶</t>
  </si>
  <si>
    <t>e_2054</t>
  </si>
  <si>
    <t>#水晶长角</t>
  </si>
  <si>
    <t>独角兽</t>
    <phoneticPr fontId="11" type="noConversion"/>
  </si>
  <si>
    <t>e1_2061</t>
    <phoneticPr fontId="11" type="noConversion"/>
  </si>
  <si>
    <t>#行梦者鬃毛</t>
  </si>
  <si>
    <t>e_2062</t>
  </si>
  <si>
    <t>#四季花环</t>
  </si>
  <si>
    <t>e_2063</t>
  </si>
  <si>
    <t>#青春之泉</t>
  </si>
  <si>
    <t>e_2064</t>
  </si>
  <si>
    <t>#剧毒獠牙</t>
  </si>
  <si>
    <t>绿龙</t>
    <phoneticPr fontId="11" type="noConversion"/>
  </si>
  <si>
    <t>e_2071</t>
  </si>
  <si>
    <t>#腐蚀利爪</t>
  </si>
  <si>
    <t>e_2072</t>
  </si>
  <si>
    <t>#青晶石鳞甲</t>
  </si>
  <si>
    <t>e_2073</t>
  </si>
  <si>
    <t>#荆棘双翼</t>
  </si>
  <si>
    <t>e_2074</t>
  </si>
  <si>
    <t>#静谧之冠</t>
    <phoneticPr fontId="11" type="noConversion"/>
  </si>
  <si>
    <t>德鲁伊</t>
    <phoneticPr fontId="11" type="noConversion"/>
  </si>
  <si>
    <t>#长者之杖</t>
    <phoneticPr fontId="11" type="noConversion"/>
  </si>
  <si>
    <t>#怒风法袍</t>
    <phoneticPr fontId="11" type="noConversion"/>
  </si>
  <si>
    <t>#森林长靴</t>
    <phoneticPr fontId="11" type="noConversion"/>
  </si>
  <si>
    <t>#冥河弯刀</t>
  </si>
  <si>
    <t>骷髅战士</t>
    <phoneticPr fontId="11" type="noConversion"/>
  </si>
  <si>
    <t>e_3011</t>
  </si>
  <si>
    <t>#黑铁圆盾</t>
  </si>
  <si>
    <t>e_3012</t>
  </si>
  <si>
    <t>#骨质盔甲</t>
  </si>
  <si>
    <t>e_3013</t>
  </si>
  <si>
    <t>#死者之靴</t>
  </si>
  <si>
    <t>e_3014</t>
  </si>
  <si>
    <t>#染血柴刀</t>
  </si>
  <si>
    <t>僵尸</t>
    <phoneticPr fontId="11" type="noConversion"/>
  </si>
  <si>
    <t>e_3021</t>
  </si>
  <si>
    <t>#不瞑之目</t>
  </si>
  <si>
    <t>e_3022</t>
  </si>
  <si>
    <t>#死灵缝线</t>
  </si>
  <si>
    <t>e_3023</t>
  </si>
  <si>
    <t>#腐蚀短裤</t>
  </si>
  <si>
    <t>e_3024</t>
  </si>
  <si>
    <t>#噬魂火焰</t>
  </si>
  <si>
    <t>幽灵</t>
    <phoneticPr fontId="11" type="noConversion"/>
  </si>
  <si>
    <t>e_3031</t>
  </si>
  <si>
    <t>#安魂兜帽</t>
  </si>
  <si>
    <t>e_3032</t>
  </si>
  <si>
    <t>#鬼魅长袍</t>
  </si>
  <si>
    <t>e_3033</t>
  </si>
  <si>
    <t>#镶钻腰带</t>
  </si>
  <si>
    <t>e_3034</t>
  </si>
  <si>
    <t>#吮血獠牙</t>
  </si>
  <si>
    <t>吸血鬼</t>
    <phoneticPr fontId="11" type="noConversion"/>
  </si>
  <si>
    <t>e_3041</t>
  </si>
  <si>
    <t>#先祖精血</t>
  </si>
  <si>
    <t>e_3042</t>
  </si>
  <si>
    <t>#血领斗篷</t>
  </si>
  <si>
    <t>e_3043</t>
  </si>
  <si>
    <t>#贵族燕尾服</t>
  </si>
  <si>
    <t>e_3044</t>
  </si>
  <si>
    <t>#死亡权杖</t>
  </si>
  <si>
    <t>巫妖</t>
    <phoneticPr fontId="11" type="noConversion"/>
  </si>
  <si>
    <t>e1_3051</t>
    <phoneticPr fontId="11" type="noConversion"/>
  </si>
  <si>
    <t>#冥界金冠</t>
  </si>
  <si>
    <t>e_3052</t>
  </si>
  <si>
    <t>#镶金法袍</t>
  </si>
  <si>
    <t>e_3053</t>
  </si>
  <si>
    <t>#禁锢腰带</t>
  </si>
  <si>
    <t>e_3054</t>
  </si>
  <si>
    <t>#诅咒之剑</t>
  </si>
  <si>
    <t>死亡骑士</t>
    <phoneticPr fontId="11" type="noConversion"/>
  </si>
  <si>
    <t>e_3061</t>
  </si>
  <si>
    <t>#死亡面容</t>
  </si>
  <si>
    <t>e_3062</t>
  </si>
  <si>
    <t>#铁卫盔甲</t>
  </si>
  <si>
    <t>e_3063</t>
  </si>
  <si>
    <t>#梦魇战甲</t>
  </si>
  <si>
    <t>e_3064</t>
  </si>
  <si>
    <t>#穿心骨刺</t>
  </si>
  <si>
    <t>骨龙</t>
    <phoneticPr fontId="11" type="noConversion"/>
  </si>
  <si>
    <t>e_3071</t>
  </si>
  <si>
    <t>#亡命利爪</t>
  </si>
  <si>
    <t>e_3072</t>
  </si>
  <si>
    <t>#白骨双翼</t>
  </si>
  <si>
    <t>e_3073</t>
  </si>
  <si>
    <t>#死神尾骨</t>
  </si>
  <si>
    <t>e_3074</t>
  </si>
  <si>
    <t>#不朽之触</t>
    <phoneticPr fontId="11" type="noConversion"/>
  </si>
  <si>
    <t>木乃伊</t>
    <phoneticPr fontId="11" type="noConversion"/>
  </si>
  <si>
    <t>e_3081</t>
  </si>
  <si>
    <t>#远古绷带</t>
    <phoneticPr fontId="11" type="noConversion"/>
  </si>
  <si>
    <t>e_3082</t>
  </si>
  <si>
    <t>#逝者之瞳</t>
    <phoneticPr fontId="11" type="noConversion"/>
  </si>
  <si>
    <t>e_3083</t>
  </si>
  <si>
    <t>#死亡气息</t>
    <phoneticPr fontId="11" type="noConversion"/>
  </si>
  <si>
    <t>e_3084</t>
  </si>
  <si>
    <t>#狂暴大棒</t>
  </si>
  <si>
    <t>兽人战士</t>
    <phoneticPr fontId="11" type="noConversion"/>
  </si>
  <si>
    <t>e1_4011</t>
    <phoneticPr fontId="11" type="noConversion"/>
  </si>
  <si>
    <t>#冲撞角盔</t>
  </si>
  <si>
    <t>e_4012</t>
  </si>
  <si>
    <t>#兽皮护甲</t>
  </si>
  <si>
    <t>e_4013</t>
  </si>
  <si>
    <t>#骷髅肩甲</t>
  </si>
  <si>
    <t>e_4014</t>
  </si>
  <si>
    <t>#锋刃马刀</t>
  </si>
  <si>
    <t>兽人狼骑兵</t>
    <phoneticPr fontId="11" type="noConversion"/>
  </si>
  <si>
    <t>e_4021</t>
  </si>
  <si>
    <t>#卸力护腕</t>
  </si>
  <si>
    <t>e_4022</t>
  </si>
  <si>
    <t>#恐狼鞍甲</t>
  </si>
  <si>
    <t>e_4023</t>
  </si>
  <si>
    <t>#狼语护符</t>
  </si>
  <si>
    <t>e_4024</t>
  </si>
  <si>
    <t>#回旋投掷斧</t>
  </si>
  <si>
    <t>兽人投斧手</t>
    <phoneticPr fontId="11" type="noConversion"/>
  </si>
  <si>
    <t>e1_4031</t>
    <phoneticPr fontId="11" type="noConversion"/>
  </si>
  <si>
    <t>#紧缚腕甲</t>
  </si>
  <si>
    <t>e_4032</t>
  </si>
  <si>
    <t>#暴露肩带</t>
  </si>
  <si>
    <t>e_4033</t>
  </si>
  <si>
    <t>#钉刺皮靴</t>
  </si>
  <si>
    <t>e_4034</t>
  </si>
  <si>
    <t>#羊头法杖</t>
  </si>
  <si>
    <t>食人魔</t>
    <phoneticPr fontId="11" type="noConversion"/>
  </si>
  <si>
    <t>e1_4041</t>
    <phoneticPr fontId="11" type="noConversion"/>
  </si>
  <si>
    <t>#晦暗腕甲</t>
  </si>
  <si>
    <t>e_4042</t>
  </si>
  <si>
    <t>#大祭司披肩</t>
  </si>
  <si>
    <t>e1_4043</t>
    <phoneticPr fontId="11" type="noConversion"/>
  </si>
  <si>
    <t>#兽牙腰带</t>
  </si>
  <si>
    <t>e_4044</t>
  </si>
  <si>
    <t>#雷鸣尖喙</t>
  </si>
  <si>
    <t>雷鸟</t>
    <phoneticPr fontId="11" type="noConversion"/>
  </si>
  <si>
    <t>e1_4051</t>
    <phoneticPr fontId="11" type="noConversion"/>
  </si>
  <si>
    <t>#雷光利爪</t>
  </si>
  <si>
    <t>e_4052</t>
  </si>
  <si>
    <t>#织电羽毛</t>
  </si>
  <si>
    <t>e1_4053</t>
    <phoneticPr fontId="11" type="noConversion"/>
  </si>
  <si>
    <t>#迅雷双翼</t>
  </si>
  <si>
    <t>e_4054</t>
  </si>
  <si>
    <t>#金刚独角</t>
  </si>
  <si>
    <t>独眼巨人</t>
    <phoneticPr fontId="11" type="noConversion"/>
  </si>
  <si>
    <t>e_4061</t>
  </si>
  <si>
    <t>#猛犸獠牙</t>
  </si>
  <si>
    <t>e_4062</t>
  </si>
  <si>
    <t>#巨石背篓</t>
  </si>
  <si>
    <t>e_4063</t>
  </si>
  <si>
    <t>#永固镣铐</t>
  </si>
  <si>
    <t>e_4064</t>
  </si>
  <si>
    <t>#闪电利刃</t>
  </si>
  <si>
    <t>比蒙</t>
    <phoneticPr fontId="11" type="noConversion"/>
  </si>
  <si>
    <t>e_4071</t>
  </si>
  <si>
    <t>#雷神之盔</t>
  </si>
  <si>
    <t>e1_4072</t>
    <phoneticPr fontId="11" type="noConversion"/>
  </si>
  <si>
    <t>#巨人战甲</t>
  </si>
  <si>
    <t>e1_4073</t>
    <phoneticPr fontId="11" type="noConversion"/>
  </si>
  <si>
    <t>#泰坦战靴</t>
  </si>
  <si>
    <t>e_4074</t>
  </si>
  <si>
    <t>#斩鬼刀</t>
  </si>
  <si>
    <t>小恶魔</t>
    <phoneticPr fontId="11" type="noConversion"/>
  </si>
  <si>
    <t>e_5011</t>
  </si>
  <si>
    <t>#迷情环</t>
  </si>
  <si>
    <t>e_5012</t>
  </si>
  <si>
    <t>#秘法鞋</t>
  </si>
  <si>
    <t>e_5013</t>
  </si>
  <si>
    <t>#极速符</t>
  </si>
  <si>
    <t>e_5014</t>
  </si>
  <si>
    <t>#落双剑</t>
  </si>
  <si>
    <t>投火怪</t>
    <phoneticPr fontId="11" type="noConversion"/>
  </si>
  <si>
    <t>e_5021</t>
  </si>
  <si>
    <t>#魔法球</t>
  </si>
  <si>
    <t>e_5022</t>
  </si>
  <si>
    <t>#虚空灭</t>
  </si>
  <si>
    <t>e1_5023</t>
    <phoneticPr fontId="11" type="noConversion"/>
  </si>
  <si>
    <t>#时空之钥</t>
  </si>
  <si>
    <t>e_5024</t>
  </si>
  <si>
    <t>#燃烧法杖</t>
  </si>
  <si>
    <t>地狱三头犬</t>
    <phoneticPr fontId="11" type="noConversion"/>
  </si>
  <si>
    <t>e1_5031</t>
    <phoneticPr fontId="11" type="noConversion"/>
  </si>
  <si>
    <t>#破法剑</t>
  </si>
  <si>
    <t>e_5032</t>
  </si>
  <si>
    <t>#青龙刀</t>
  </si>
  <si>
    <t>e_5033</t>
  </si>
  <si>
    <t>#紫青双剑</t>
  </si>
  <si>
    <t>e_5034</t>
  </si>
  <si>
    <t>#精钢锁链</t>
  </si>
  <si>
    <t>长角恶魔</t>
    <phoneticPr fontId="11" type="noConversion"/>
  </si>
  <si>
    <t>e1_5041</t>
    <phoneticPr fontId="11" type="noConversion"/>
  </si>
  <si>
    <t>#龙刺甲</t>
  </si>
  <si>
    <t>e_5042</t>
  </si>
  <si>
    <t>#反伤盾</t>
  </si>
  <si>
    <t>e1_5043</t>
    <phoneticPr fontId="11" type="noConversion"/>
  </si>
  <si>
    <t>#刷新徽章</t>
  </si>
  <si>
    <t>e_5044</t>
  </si>
  <si>
    <t>#力场结界</t>
  </si>
  <si>
    <t>地狱领主</t>
    <phoneticPr fontId="11" type="noConversion"/>
  </si>
  <si>
    <t>e_5051</t>
    <phoneticPr fontId="11" type="noConversion"/>
  </si>
  <si>
    <t>#乱舞双刀</t>
  </si>
  <si>
    <t>e_5052</t>
    <phoneticPr fontId="11" type="noConversion"/>
  </si>
  <si>
    <t>#鬼面</t>
  </si>
  <si>
    <t>e1_5053</t>
    <phoneticPr fontId="11" type="noConversion"/>
  </si>
  <si>
    <t>#腐烂丝带</t>
  </si>
  <si>
    <t>e_5054</t>
  </si>
  <si>
    <t>#洋娃娃</t>
  </si>
  <si>
    <t>烈火精灵</t>
    <phoneticPr fontId="11" type="noConversion"/>
  </si>
  <si>
    <t>e_5061</t>
  </si>
  <si>
    <t>#寒冰魔环</t>
  </si>
  <si>
    <t>e_5062</t>
  </si>
  <si>
    <t>#炼狱之戟</t>
  </si>
  <si>
    <t>e_5063</t>
  </si>
  <si>
    <t>#龙语宝石</t>
  </si>
  <si>
    <t>e_5064</t>
  </si>
  <si>
    <t>#炼金石</t>
  </si>
  <si>
    <t>大恶魔</t>
    <phoneticPr fontId="11" type="noConversion"/>
  </si>
  <si>
    <t>e1_5071</t>
    <phoneticPr fontId="11" type="noConversion"/>
  </si>
  <si>
    <t>#琉璃心</t>
  </si>
  <si>
    <t>e_5072</t>
  </si>
  <si>
    <t>#迷雾面纱</t>
  </si>
  <si>
    <t>e_5073</t>
  </si>
  <si>
    <t>#穿心之刺</t>
  </si>
  <si>
    <t>e_5074</t>
  </si>
  <si>
    <t>小妖精</t>
    <phoneticPr fontId="11" type="noConversion"/>
  </si>
  <si>
    <t>e_6011</t>
  </si>
  <si>
    <t>e_6012</t>
  </si>
  <si>
    <t>e_6013</t>
  </si>
  <si>
    <t>e_6014</t>
  </si>
  <si>
    <t>石像鬼</t>
    <phoneticPr fontId="11" type="noConversion"/>
  </si>
  <si>
    <t>e_6021</t>
  </si>
  <si>
    <t>e_6022</t>
  </si>
  <si>
    <t>e_6023</t>
  </si>
  <si>
    <t>e_6024</t>
  </si>
  <si>
    <t>铁人</t>
    <phoneticPr fontId="11" type="noConversion"/>
  </si>
  <si>
    <t>e_6031</t>
  </si>
  <si>
    <t>e_6032</t>
  </si>
  <si>
    <t>e_6033</t>
  </si>
  <si>
    <t>e_6034</t>
  </si>
  <si>
    <t>大法师</t>
    <phoneticPr fontId="11" type="noConversion"/>
  </si>
  <si>
    <t>e_6041</t>
  </si>
  <si>
    <t>e_6042</t>
  </si>
  <si>
    <t>e_6043</t>
  </si>
  <si>
    <t>e_6044</t>
  </si>
  <si>
    <t>神怪</t>
    <phoneticPr fontId="11" type="noConversion"/>
  </si>
  <si>
    <t>e_6051</t>
  </si>
  <si>
    <t>e_6052</t>
  </si>
  <si>
    <t>[17,2.5]</t>
    <phoneticPr fontId="11" type="noConversion"/>
  </si>
  <si>
    <t>e_6053</t>
  </si>
  <si>
    <t>e_6054</t>
  </si>
  <si>
    <t>[17,3]</t>
    <phoneticPr fontId="11" type="noConversion"/>
  </si>
  <si>
    <t>蛇女</t>
    <phoneticPr fontId="11" type="noConversion"/>
  </si>
  <si>
    <t>e_6061</t>
  </si>
  <si>
    <t>e_6062</t>
  </si>
  <si>
    <t>e_6063</t>
  </si>
  <si>
    <t>e_6064</t>
  </si>
  <si>
    <t>泰坦</t>
    <phoneticPr fontId="11" type="noConversion"/>
  </si>
  <si>
    <t>e_6071</t>
  </si>
  <si>
    <t>e_6072</t>
  </si>
  <si>
    <t>e_6073</t>
  </si>
  <si>
    <t>e_6074</t>
  </si>
  <si>
    <t>穴居人</t>
    <phoneticPr fontId="11" type="noConversion"/>
  </si>
  <si>
    <t>e_7011</t>
  </si>
  <si>
    <t>e_7012</t>
  </si>
  <si>
    <t>e_7013</t>
  </si>
  <si>
    <t>e_7014</t>
  </si>
  <si>
    <t>鹰身女妖</t>
    <phoneticPr fontId="11" type="noConversion"/>
  </si>
  <si>
    <t>e_7021</t>
  </si>
  <si>
    <t>e_7022</t>
  </si>
  <si>
    <t>e_7023</t>
  </si>
  <si>
    <t>e_7024</t>
  </si>
  <si>
    <t>邪眼</t>
    <phoneticPr fontId="11" type="noConversion"/>
  </si>
  <si>
    <t>e_7031</t>
  </si>
  <si>
    <t>e_7032</t>
  </si>
  <si>
    <t>e_7033</t>
  </si>
  <si>
    <t>e_7034</t>
  </si>
  <si>
    <t>美杜莎</t>
    <phoneticPr fontId="11" type="noConversion"/>
  </si>
  <si>
    <t>e_7041</t>
  </si>
  <si>
    <t>e_7042</t>
  </si>
  <si>
    <t>e_7043</t>
  </si>
  <si>
    <t>e_7044</t>
  </si>
  <si>
    <t>牛头怪</t>
    <phoneticPr fontId="11" type="noConversion"/>
  </si>
  <si>
    <t>e_7051</t>
  </si>
  <si>
    <t>e_7052</t>
  </si>
  <si>
    <t>e_7053</t>
  </si>
  <si>
    <t>e_7054</t>
  </si>
  <si>
    <t>蝎尾狮</t>
    <phoneticPr fontId="11" type="noConversion"/>
  </si>
  <si>
    <t>e_7061</t>
  </si>
  <si>
    <t>e_7062</t>
  </si>
  <si>
    <t>e_7063</t>
  </si>
  <si>
    <t>e_7064</t>
  </si>
  <si>
    <t>黑龙</t>
    <phoneticPr fontId="11" type="noConversion"/>
  </si>
  <si>
    <t>e_7071</t>
  </si>
  <si>
    <t>e_7072</t>
  </si>
  <si>
    <t>e_7073</t>
  </si>
  <si>
    <t>e_7074</t>
  </si>
  <si>
    <t>魔法仙灵</t>
    <phoneticPr fontId="11" type="noConversion"/>
  </si>
  <si>
    <t>e_9011</t>
  </si>
  <si>
    <t>e_9012</t>
  </si>
  <si>
    <t>输出</t>
    <phoneticPr fontId="11" type="noConversion"/>
  </si>
  <si>
    <t>e_9013</t>
  </si>
  <si>
    <t>e_9014</t>
  </si>
  <si>
    <t>雷元素</t>
    <phoneticPr fontId="11" type="noConversion"/>
  </si>
  <si>
    <t>e_9021</t>
  </si>
  <si>
    <t>e_9022</t>
  </si>
  <si>
    <t>e_9023</t>
  </si>
  <si>
    <t>e_9024</t>
  </si>
  <si>
    <t>冰元素</t>
    <phoneticPr fontId="11" type="noConversion"/>
  </si>
  <si>
    <t>e_9031</t>
  </si>
  <si>
    <t>e_9032</t>
  </si>
  <si>
    <t>突击</t>
    <phoneticPr fontId="11" type="noConversion"/>
  </si>
  <si>
    <t>e_9033</t>
  </si>
  <si>
    <t>e_9034</t>
  </si>
  <si>
    <t>幽火元素</t>
    <phoneticPr fontId="11" type="noConversion"/>
  </si>
  <si>
    <t>e_9041</t>
  </si>
  <si>
    <t>e_9042</t>
  </si>
  <si>
    <t>射手</t>
    <phoneticPr fontId="11" type="noConversion"/>
  </si>
  <si>
    <t>e_9043</t>
  </si>
  <si>
    <t>e_9044</t>
  </si>
  <si>
    <t>石元素</t>
    <phoneticPr fontId="11" type="noConversion"/>
  </si>
  <si>
    <t>e_9051</t>
  </si>
  <si>
    <t>e_9052</t>
  </si>
  <si>
    <t>魔法</t>
    <phoneticPr fontId="11" type="noConversion"/>
  </si>
  <si>
    <t>e_9053</t>
  </si>
  <si>
    <t>e_9054</t>
  </si>
  <si>
    <t>精神元素</t>
    <phoneticPr fontId="11" type="noConversion"/>
  </si>
  <si>
    <t>e_9061</t>
  </si>
  <si>
    <t>e_9062</t>
  </si>
  <si>
    <t>e_9063</t>
  </si>
  <si>
    <t>e_9064</t>
  </si>
  <si>
    <t>凤凰</t>
    <phoneticPr fontId="11" type="noConversion"/>
  </si>
  <si>
    <t>splight$cs</t>
    <phoneticPr fontId="15" type="noConversion"/>
  </si>
  <si>
    <t>fragNum$cs</t>
    <phoneticPr fontId="15" type="noConversion"/>
  </si>
  <si>
    <t>property$cs</t>
    <phoneticPr fontId="15" type="noConversion"/>
  </si>
  <si>
    <t>散件id</t>
    <phoneticPr fontId="15" type="noConversion"/>
  </si>
  <si>
    <t>策划标注</t>
    <phoneticPr fontId="15" type="noConversion"/>
  </si>
  <si>
    <t>产出途径</t>
    <phoneticPr fontId="15" type="noConversion"/>
  </si>
  <si>
    <t>解锁属性阶段</t>
    <phoneticPr fontId="15" type="noConversion"/>
  </si>
  <si>
    <t>额外属性</t>
    <phoneticPr fontId="15" type="noConversion"/>
  </si>
  <si>
    <t>0：普通抽卡（默认兑换）
1：渐入豪华午餐展示(需要获得才能激活兑换）
2：橙色宝物（默认兑换）</t>
    <phoneticPr fontId="15" type="noConversion"/>
  </si>
  <si>
    <t>2：绿色
3：蓝色
4：紫色
5：橙色</t>
    <phoneticPr fontId="15" type="noConversion"/>
  </si>
  <si>
    <t>[初始系数，每级系数]</t>
    <phoneticPr fontId="15" type="noConversion"/>
  </si>
  <si>
    <t>法术伤害</t>
    <phoneticPr fontId="15" type="noConversion"/>
  </si>
  <si>
    <t>[[针对大小，属性，数值]]
2：16人单位  3：9人单位  4:4人单位  5：1人单位
6：生命   3：攻击</t>
    <phoneticPr fontId="15" type="noConversion"/>
  </si>
  <si>
    <t>针对1</t>
  </si>
  <si>
    <t>属性1</t>
  </si>
  <si>
    <t>数值1</t>
  </si>
  <si>
    <t>针对2</t>
  </si>
  <si>
    <t>属性2</t>
  </si>
  <si>
    <t>数值2</t>
  </si>
  <si>
    <t>针对3</t>
  </si>
  <si>
    <t>属性3</t>
  </si>
  <si>
    <t>数值3</t>
  </si>
  <si>
    <t>针对4</t>
  </si>
  <si>
    <t>属性4</t>
  </si>
  <si>
    <t>数值4</t>
  </si>
  <si>
    <t>针对5</t>
  </si>
  <si>
    <t>属性5</t>
  </si>
  <si>
    <t>数值5</t>
  </si>
  <si>
    <t>针对6</t>
  </si>
  <si>
    <t>属性6</t>
  </si>
  <si>
    <t>数值6</t>
  </si>
  <si>
    <t>针对7</t>
  </si>
  <si>
    <t>属性7</t>
  </si>
  <si>
    <t>数值7</t>
  </si>
  <si>
    <t>用于新道具获得</t>
    <phoneticPr fontId="15" type="noConversion"/>
  </si>
  <si>
    <t>[2,5,8,11,14,17,20]</t>
    <phoneticPr fontId="15" type="noConversion"/>
  </si>
  <si>
    <t>[2,5,8,11,14,17,20]</t>
  </si>
  <si>
    <t>幸运铁蹄</t>
    <phoneticPr fontId="15" type="noConversion"/>
  </si>
  <si>
    <t>魔力源泉</t>
    <phoneticPr fontId="15" type="noConversion"/>
  </si>
  <si>
    <t>法师之戒</t>
    <phoneticPr fontId="15" type="noConversion"/>
  </si>
  <si>
    <t>诅咒铠甲</t>
    <phoneticPr fontId="15" type="noConversion"/>
  </si>
  <si>
    <t>鬼王斗篷</t>
    <phoneticPr fontId="15" type="noConversion"/>
  </si>
  <si>
    <t>泰坦之箭</t>
  </si>
  <si>
    <t>活体鹰眼</t>
    <phoneticPr fontId="15" type="noConversion"/>
  </si>
  <si>
    <t>龙王神力</t>
    <phoneticPr fontId="15" type="noConversion"/>
  </si>
  <si>
    <t>末日之刃</t>
    <phoneticPr fontId="15" type="noConversion"/>
  </si>
  <si>
    <t>非直接外链配置表，需每次手动黏贴复制更新配置表；</t>
    <phoneticPr fontId="11" type="noConversion"/>
  </si>
  <si>
    <t>以下黑色区域自行填写</t>
    <phoneticPr fontId="1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</si>
</sst>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3" formatCode="_ * #,##0.00_ ;_ * \-#,##0.00_ ;_ * &quot;-&quot;??_ ;_ @_ "/>
    <numFmt numFmtId="176" formatCode="0.0%"/>
    <numFmt numFmtId="177" formatCode="0.0"/>
    <numFmt numFmtId="178" formatCode="0.0_ "/>
    <numFmt numFmtId="179" formatCode="0_ "/>
    <numFmt numFmtId="180" formatCode="0.00_ "/>
    <numFmt numFmtId="181" formatCode="0.00_);[Red]\(0.00\)"/>
  </numFmts>
  <fonts count="65">
    <font>
      <sz val="11"/>
      <color theme="1"/>
      <name val="等线"/>
      <family val="2"/>
      <charset val="134"/>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rgb="FF006100"/>
      <name val="等线"/>
      <family val="2"/>
      <charset val="134"/>
      <scheme val="minor"/>
    </font>
    <font>
      <sz val="11"/>
      <color rgb="FF9C0006"/>
      <name val="等线"/>
      <family val="2"/>
      <charset val="134"/>
      <scheme val="minor"/>
    </font>
    <font>
      <sz val="11"/>
      <color rgb="FFFF0000"/>
      <name val="等线"/>
      <family val="2"/>
      <charset val="134"/>
      <scheme val="minor"/>
    </font>
    <font>
      <sz val="11"/>
      <color theme="0"/>
      <name val="等线"/>
      <family val="2"/>
      <charset val="134"/>
      <scheme val="minor"/>
    </font>
    <font>
      <sz val="9"/>
      <name val="等线"/>
      <family val="2"/>
      <charset val="134"/>
      <scheme val="minor"/>
    </font>
    <font>
      <sz val="11"/>
      <name val="等线"/>
      <family val="3"/>
      <charset val="134"/>
      <scheme val="minor"/>
    </font>
    <font>
      <sz val="11"/>
      <name val="等线"/>
      <family val="2"/>
      <charset val="134"/>
      <scheme val="minor"/>
    </font>
    <font>
      <sz val="12"/>
      <color theme="1"/>
      <name val="微软雅黑"/>
      <family val="2"/>
      <charset val="134"/>
    </font>
    <font>
      <sz val="9"/>
      <name val="等线"/>
      <family val="3"/>
      <charset val="134"/>
      <scheme val="minor"/>
    </font>
    <font>
      <sz val="12"/>
      <color rgb="FF000000"/>
      <name val="微软雅黑"/>
      <family val="2"/>
      <charset val="134"/>
    </font>
    <font>
      <sz val="11"/>
      <color theme="1"/>
      <name val="等线"/>
      <family val="3"/>
      <charset val="134"/>
      <scheme val="minor"/>
    </font>
    <font>
      <sz val="12"/>
      <color rgb="FFFF0000"/>
      <name val="微软雅黑"/>
      <family val="2"/>
      <charset val="134"/>
    </font>
    <font>
      <sz val="12"/>
      <name val="微软雅黑"/>
      <family val="2"/>
      <charset val="134"/>
    </font>
    <font>
      <sz val="11"/>
      <color rgb="FFFF0000"/>
      <name val="等线"/>
      <family val="3"/>
      <charset val="134"/>
      <scheme val="minor"/>
    </font>
    <font>
      <b/>
      <sz val="11"/>
      <color theme="1"/>
      <name val="等线"/>
      <family val="3"/>
      <charset val="134"/>
      <scheme val="minor"/>
    </font>
    <font>
      <sz val="11"/>
      <color theme="1"/>
      <name val="等线"/>
      <family val="2"/>
      <charset val="134"/>
      <scheme val="minor"/>
    </font>
    <font>
      <b/>
      <sz val="11"/>
      <color theme="0"/>
      <name val="等线"/>
      <family val="3"/>
      <charset val="134"/>
      <scheme val="minor"/>
    </font>
    <font>
      <sz val="9"/>
      <color indexed="81"/>
      <name val="宋体"/>
      <family val="3"/>
      <charset val="134"/>
    </font>
    <font>
      <b/>
      <sz val="9"/>
      <color indexed="81"/>
      <name val="宋体"/>
      <family val="3"/>
      <charset val="134"/>
    </font>
    <font>
      <sz val="11"/>
      <color rgb="FF9C5700"/>
      <name val="等线"/>
      <family val="2"/>
      <charset val="134"/>
      <scheme val="minor"/>
    </font>
    <font>
      <sz val="11"/>
      <color theme="1"/>
      <name val="宋体"/>
      <family val="3"/>
      <charset val="134"/>
    </font>
    <font>
      <sz val="14"/>
      <name val="等线"/>
      <family val="3"/>
      <charset val="134"/>
      <scheme val="minor"/>
    </font>
    <font>
      <sz val="11"/>
      <color rgb="FF00B050"/>
      <name val="等线"/>
      <family val="3"/>
      <charset val="134"/>
      <scheme val="minor"/>
    </font>
    <font>
      <sz val="11"/>
      <name val="等线"/>
      <family val="2"/>
      <scheme val="minor"/>
    </font>
    <font>
      <b/>
      <sz val="14"/>
      <color theme="1"/>
      <name val="等线"/>
      <family val="3"/>
      <charset val="134"/>
      <scheme val="minor"/>
    </font>
    <font>
      <sz val="11"/>
      <color rgb="FF006100"/>
      <name val="等线"/>
      <family val="3"/>
      <charset val="134"/>
      <scheme val="minor"/>
    </font>
    <font>
      <sz val="11"/>
      <color rgb="FF9C0006"/>
      <name val="等线"/>
      <family val="3"/>
      <charset val="134"/>
      <scheme val="minor"/>
    </font>
    <font>
      <sz val="11"/>
      <color theme="1"/>
      <name val="微软雅黑"/>
      <family val="2"/>
      <charset val="134"/>
    </font>
    <font>
      <sz val="12"/>
      <color theme="1"/>
      <name val="等线"/>
      <family val="3"/>
      <charset val="134"/>
      <scheme val="minor"/>
    </font>
    <font>
      <sz val="11"/>
      <color indexed="8"/>
      <name val="宋体"/>
      <family val="3"/>
      <charset val="134"/>
    </font>
    <font>
      <u/>
      <sz val="11"/>
      <color theme="10"/>
      <name val="等线"/>
      <family val="3"/>
      <charset val="134"/>
      <scheme val="minor"/>
    </font>
    <font>
      <sz val="11"/>
      <color rgb="FF000000"/>
      <name val="等线"/>
      <family val="3"/>
      <charset val="134"/>
      <scheme val="minor"/>
    </font>
    <font>
      <sz val="11"/>
      <color rgb="FFFF0000"/>
      <name val="等线"/>
      <family val="2"/>
      <scheme val="minor"/>
    </font>
    <font>
      <sz val="11"/>
      <color rgb="FFFF0000"/>
      <name val="微软雅黑"/>
      <family val="2"/>
      <charset val="134"/>
    </font>
    <font>
      <sz val="11"/>
      <name val="微软雅黑"/>
      <family val="2"/>
      <charset val="134"/>
    </font>
    <font>
      <b/>
      <sz val="9"/>
      <color indexed="81"/>
      <name val="Tahoma"/>
      <family val="2"/>
    </font>
    <font>
      <sz val="9"/>
      <color indexed="81"/>
      <name val="Tahoma"/>
      <family val="2"/>
    </font>
    <font>
      <b/>
      <sz val="12"/>
      <name val="微软雅黑"/>
      <family val="2"/>
      <charset val="134"/>
    </font>
    <font>
      <sz val="11"/>
      <color theme="1" tint="4.9989318521683403E-2"/>
      <name val="等线"/>
      <family val="3"/>
      <charset val="134"/>
      <scheme val="minor"/>
    </font>
    <font>
      <b/>
      <sz val="11"/>
      <color rgb="FFFF0000"/>
      <name val="等线"/>
      <family val="3"/>
      <charset val="134"/>
      <scheme val="minor"/>
    </font>
    <font>
      <b/>
      <sz val="11"/>
      <name val="等线"/>
      <family val="3"/>
      <charset val="134"/>
      <scheme val="minor"/>
    </font>
    <font>
      <u/>
      <sz val="11"/>
      <color theme="10"/>
      <name val="等线"/>
      <family val="2"/>
      <charset val="134"/>
      <scheme val="minor"/>
    </font>
    <font>
      <sz val="11"/>
      <color theme="10"/>
      <name val="等线"/>
      <family val="2"/>
      <charset val="134"/>
      <scheme val="minor"/>
    </font>
    <font>
      <sz val="11"/>
      <color theme="10"/>
      <name val="等线"/>
      <family val="3"/>
      <charset val="134"/>
      <scheme val="minor"/>
    </font>
    <font>
      <sz val="10"/>
      <color rgb="FFFF0000"/>
      <name val="等线"/>
      <family val="2"/>
      <charset val="134"/>
      <scheme val="minor"/>
    </font>
    <font>
      <sz val="10"/>
      <color rgb="FFFF0000"/>
      <name val="等线"/>
      <family val="3"/>
      <charset val="134"/>
      <scheme val="minor"/>
    </font>
    <font>
      <sz val="10.5"/>
      <color theme="1"/>
      <name val="Calibri"/>
      <family val="2"/>
    </font>
    <font>
      <sz val="14"/>
      <name val="等线 Light"/>
      <family val="3"/>
      <charset val="134"/>
      <scheme val="major"/>
    </font>
    <font>
      <sz val="11"/>
      <color theme="1"/>
      <name val="华康圆体W7(P)"/>
      <family val="2"/>
      <charset val="134"/>
    </font>
    <font>
      <sz val="10.5"/>
      <color theme="1"/>
      <name val="宋体"/>
      <family val="3"/>
      <charset val="134"/>
    </font>
    <font>
      <sz val="14"/>
      <color theme="1"/>
      <name val="等线 Light"/>
      <family val="3"/>
      <charset val="134"/>
      <scheme val="major"/>
    </font>
    <font>
      <b/>
      <sz val="11"/>
      <color rgb="FFFF0000"/>
      <name val="微软雅黑"/>
      <family val="2"/>
      <charset val="134"/>
    </font>
    <font>
      <sz val="10.5"/>
      <color theme="1"/>
      <name val="微软雅黑"/>
      <family val="2"/>
      <charset val="134"/>
    </font>
    <font>
      <sz val="14"/>
      <color theme="1"/>
      <name val="等线"/>
      <family val="3"/>
      <charset val="134"/>
      <scheme val="minor"/>
    </font>
    <font>
      <sz val="11"/>
      <color rgb="FF9C6500"/>
      <name val="等线"/>
      <family val="2"/>
      <charset val="134"/>
      <scheme val="minor"/>
    </font>
    <font>
      <sz val="11"/>
      <color rgb="FF0070C0"/>
      <name val="等线"/>
      <family val="2"/>
      <charset val="134"/>
      <scheme val="minor"/>
    </font>
    <font>
      <sz val="11"/>
      <color rgb="FF0070C0"/>
      <name val="微软雅黑"/>
      <family val="2"/>
      <charset val="134"/>
    </font>
    <font>
      <sz val="11"/>
      <color rgb="FF9C6500"/>
      <name val="等线"/>
      <family val="3"/>
      <charset val="134"/>
      <scheme val="minor"/>
    </font>
  </fonts>
  <fills count="71">
    <fill>
      <patternFill patternType="none"/>
    </fill>
    <fill>
      <patternFill patternType="gray125"/>
    </fill>
    <fill>
      <patternFill patternType="solid">
        <fgColor rgb="FFC6EFCE"/>
      </patternFill>
    </fill>
    <fill>
      <patternFill patternType="solid">
        <fgColor rgb="FFFFC7CE"/>
      </patternFill>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bgColor indexed="64"/>
      </patternFill>
    </fill>
    <fill>
      <patternFill patternType="solid">
        <fgColor theme="2" tint="-0.749992370372631"/>
        <bgColor indexed="64"/>
      </patternFill>
    </fill>
    <fill>
      <patternFill patternType="solid">
        <fgColor theme="1" tint="0.249977111117893"/>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CC"/>
      </patternFill>
    </fill>
    <fill>
      <patternFill patternType="solid">
        <fgColor theme="4" tint="0.79998168889431442"/>
        <bgColor indexed="65"/>
      </patternFill>
    </fill>
    <fill>
      <patternFill patternType="solid">
        <fgColor theme="0" tint="-0.34998626667073579"/>
        <bgColor indexed="64"/>
      </patternFill>
    </fill>
    <fill>
      <patternFill patternType="solid">
        <fgColor rgb="FFFFEB9C"/>
      </patternFill>
    </fill>
    <fill>
      <patternFill patternType="solid">
        <fgColor theme="9" tint="0.79964598529007846"/>
        <bgColor indexed="64"/>
      </patternFill>
    </fill>
    <fill>
      <patternFill patternType="solid">
        <fgColor theme="9" tint="0.7993408001953185"/>
        <bgColor indexed="64"/>
      </patternFill>
    </fill>
    <fill>
      <patternFill patternType="solid">
        <fgColor theme="4" tint="0.7993408001953185"/>
        <bgColor theme="4" tint="0.7993408001953185"/>
      </patternFill>
    </fill>
    <fill>
      <patternFill patternType="solid">
        <fgColor theme="6"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C7CE"/>
        <bgColor indexed="64"/>
      </patternFill>
    </fill>
    <fill>
      <patternFill patternType="solid">
        <fgColor theme="4" tint="0.79998168889431442"/>
        <bgColor indexed="64"/>
      </patternFill>
    </fill>
    <fill>
      <patternFill patternType="solid">
        <fgColor theme="9" tint="0.79958494827112647"/>
        <bgColor indexed="64"/>
      </patternFill>
    </fill>
    <fill>
      <patternFill patternType="solid">
        <fgColor rgb="FFC6EFCE"/>
        <bgColor indexed="64"/>
      </patternFill>
    </fill>
    <fill>
      <patternFill patternType="solid">
        <fgColor theme="4" tint="0.59999389629810485"/>
        <bgColor indexed="64"/>
      </patternFill>
    </fill>
    <fill>
      <patternFill patternType="solid">
        <fgColor theme="8" tint="0.79958494827112647"/>
        <bgColor indexed="64"/>
      </patternFill>
    </fill>
    <fill>
      <patternFill patternType="solid">
        <fgColor theme="5" tint="0.59999389629810485"/>
        <bgColor indexed="64"/>
      </patternFill>
    </fill>
    <fill>
      <patternFill patternType="solid">
        <fgColor theme="7" tint="0.79958494827112647"/>
        <bgColor indexed="64"/>
      </patternFill>
    </fill>
    <fill>
      <patternFill patternType="solid">
        <fgColor theme="6" tint="0.79958494827112647"/>
        <bgColor indexed="64"/>
      </patternFill>
    </fill>
    <fill>
      <patternFill patternType="solid">
        <fgColor theme="8" tint="0.59999389629810485"/>
        <bgColor indexed="64"/>
      </patternFill>
    </fill>
    <fill>
      <patternFill patternType="solid">
        <fgColor theme="5" tint="0.79958494827112647"/>
        <bgColor indexed="64"/>
      </patternFill>
    </fill>
    <fill>
      <patternFill patternType="solid">
        <fgColor theme="4" tint="0.79958494827112647"/>
        <bgColor indexed="64"/>
      </patternFill>
    </fill>
    <fill>
      <patternFill patternType="solid">
        <fgColor rgb="FFFFFFCC"/>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rgb="FFE888EA"/>
        <bgColor indexed="64"/>
      </patternFill>
    </fill>
    <fill>
      <patternFill patternType="solid">
        <fgColor theme="2"/>
        <bgColor indexed="64"/>
      </patternFill>
    </fill>
    <fill>
      <patternFill patternType="solid">
        <fgColor theme="4" tint="0.79998168889431442"/>
        <bgColor theme="4" tint="0.79998168889431442"/>
      </patternFill>
    </fill>
    <fill>
      <patternFill patternType="solid">
        <fgColor theme="5" tint="0.79976805932798245"/>
        <bgColor indexed="64"/>
      </patternFill>
    </fill>
    <fill>
      <patternFill patternType="solid">
        <fgColor theme="4" tint="0.79976805932798245"/>
        <bgColor indexed="64"/>
      </patternFill>
    </fill>
    <fill>
      <patternFill patternType="solid">
        <fgColor theme="6" tint="0.79976805932798245"/>
        <bgColor indexed="64"/>
      </patternFill>
    </fill>
    <fill>
      <patternFill patternType="solid">
        <fgColor theme="8" tint="0.79976805932798245"/>
        <bgColor indexed="64"/>
      </patternFill>
    </fill>
    <fill>
      <patternFill patternType="solid">
        <fgColor theme="9" tint="0.79976805932798245"/>
        <bgColor indexed="64"/>
      </patternFill>
    </fill>
    <fill>
      <patternFill patternType="solid">
        <fgColor theme="7" tint="0.79976805932798245"/>
        <bgColor indexed="64"/>
      </patternFill>
    </fill>
    <fill>
      <patternFill patternType="solid">
        <fgColor rgb="FFCDFFDA"/>
        <bgColor indexed="64"/>
      </patternFill>
    </fill>
    <fill>
      <patternFill patternType="solid">
        <fgColor rgb="FF00B0F0"/>
        <bgColor indexed="64"/>
      </patternFill>
    </fill>
    <fill>
      <patternFill patternType="solid">
        <fgColor rgb="FF92D050"/>
        <bgColor indexed="64"/>
      </patternFill>
    </fill>
    <fill>
      <patternFill patternType="solid">
        <fgColor rgb="FFFF0000"/>
        <bgColor indexed="64"/>
      </patternFill>
    </fill>
    <fill>
      <patternFill patternType="solid">
        <fgColor rgb="FFFFFF00"/>
        <bgColor theme="4" tint="0.79998168889431442"/>
      </patternFill>
    </fill>
    <fill>
      <patternFill patternType="solid">
        <fgColor rgb="FFC0B9F5"/>
        <bgColor indexed="64"/>
      </patternFill>
    </fill>
    <fill>
      <patternFill patternType="solid">
        <fgColor rgb="FF60F6A7"/>
        <bgColor indexed="64"/>
      </patternFill>
    </fill>
    <fill>
      <patternFill patternType="solid">
        <fgColor rgb="FF66FFFF"/>
        <bgColor indexed="64"/>
      </patternFill>
    </fill>
    <fill>
      <patternFill patternType="solid">
        <fgColor rgb="FFFFCCFF"/>
        <bgColor indexed="64"/>
      </patternFill>
    </fill>
    <fill>
      <patternFill patternType="solid">
        <fgColor theme="3"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rgb="FFD93BDD"/>
        <bgColor indexed="64"/>
      </patternFill>
    </fill>
    <fill>
      <patternFill patternType="solid">
        <fgColor theme="2" tint="-0.249977111117893"/>
        <bgColor indexed="64"/>
      </patternFill>
    </fill>
    <fill>
      <patternFill patternType="solid">
        <fgColor rgb="FF00B050"/>
        <bgColor indexed="64"/>
      </patternFill>
    </fill>
    <fill>
      <patternFill patternType="solid">
        <fgColor theme="4" tint="0.79995117038483843"/>
        <bgColor indexed="64"/>
      </patternFill>
    </fill>
    <fill>
      <patternFill patternType="solid">
        <fgColor theme="9" tint="0.79995117038483843"/>
        <bgColor indexed="64"/>
      </patternFill>
    </fill>
  </fills>
  <borders count="31">
    <border>
      <left/>
      <right/>
      <top/>
      <bottom/>
      <diagonal/>
    </border>
    <border>
      <left style="thin">
        <color rgb="FF3F3F3F"/>
      </left>
      <right style="thin">
        <color rgb="FF3F3F3F"/>
      </right>
      <top style="thin">
        <color rgb="FF3F3F3F"/>
      </top>
      <bottom style="thin">
        <color rgb="FF3F3F3F"/>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style="medium">
        <color indexed="64"/>
      </top>
      <bottom/>
      <diagonal/>
    </border>
    <border>
      <left/>
      <right/>
      <top/>
      <bottom style="medium">
        <color indexed="64"/>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hair">
        <color indexed="64"/>
      </left>
      <right style="hair">
        <color indexed="64"/>
      </right>
      <top style="medium">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thin">
        <color theme="4" tint="0.39997558519241921"/>
      </top>
      <bottom style="hair">
        <color indexed="64"/>
      </bottom>
      <diagonal/>
    </border>
    <border>
      <left style="thin">
        <color indexed="64"/>
      </left>
      <right style="thin">
        <color indexed="64"/>
      </right>
      <top style="medium">
        <color indexed="64"/>
      </top>
      <bottom style="medium">
        <color indexed="64"/>
      </bottom>
      <diagonal/>
    </border>
    <border>
      <left/>
      <right/>
      <top style="thin">
        <color theme="4" tint="0.39997558519241921"/>
      </top>
      <bottom style="thin">
        <color theme="4" tint="0.39997558519241921"/>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s>
  <cellStyleXfs count="1232">
    <xf numFmtId="0" fontId="0" fillId="0" borderId="0">
      <alignment vertical="center"/>
    </xf>
    <xf numFmtId="0" fontId="7" fillId="2" borderId="0" applyNumberFormat="0" applyBorder="0" applyAlignment="0" applyProtection="0">
      <alignment vertical="center"/>
    </xf>
    <xf numFmtId="0" fontId="8" fillId="3" borderId="0" applyNumberFormat="0" applyBorder="0" applyAlignment="0" applyProtection="0">
      <alignment vertical="center"/>
    </xf>
    <xf numFmtId="0" fontId="6" fillId="0" borderId="0"/>
    <xf numFmtId="0" fontId="5" fillId="0" borderId="0"/>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12" borderId="9" applyNumberFormat="0" applyFont="0" applyAlignment="0" applyProtection="0">
      <alignment vertical="center"/>
    </xf>
    <xf numFmtId="0" fontId="22" fillId="12" borderId="9" applyNumberFormat="0" applyFont="0" applyAlignment="0" applyProtection="0">
      <alignment vertical="center"/>
    </xf>
    <xf numFmtId="0" fontId="22" fillId="13" borderId="0" applyNumberFormat="0" applyBorder="0" applyAlignment="0" applyProtection="0">
      <alignment vertical="center"/>
    </xf>
    <xf numFmtId="0" fontId="26" fillId="15" borderId="0" applyNumberFormat="0" applyBorder="0" applyAlignment="0" applyProtection="0">
      <alignment vertical="center"/>
    </xf>
    <xf numFmtId="0" fontId="17" fillId="0" borderId="0"/>
    <xf numFmtId="0" fontId="17" fillId="0" borderId="0">
      <alignment vertical="center"/>
    </xf>
    <xf numFmtId="0" fontId="17" fillId="0" borderId="0"/>
    <xf numFmtId="0" fontId="17" fillId="0" borderId="0">
      <alignment vertical="center"/>
    </xf>
    <xf numFmtId="0" fontId="17" fillId="38" borderId="0" applyNumberFormat="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33" fillId="27" borderId="0" applyNumberFormat="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37" borderId="0" applyNumberFormat="0" applyBorder="0" applyAlignment="0" applyProtection="0">
      <alignment vertical="center"/>
    </xf>
    <xf numFmtId="0" fontId="17" fillId="0" borderId="0">
      <alignment vertical="center"/>
    </xf>
    <xf numFmtId="0" fontId="17" fillId="37" borderId="0" applyNumberFormat="0" applyBorder="0" applyAlignment="0" applyProtection="0">
      <alignment vertical="center"/>
    </xf>
    <xf numFmtId="0" fontId="17" fillId="34" borderId="0" applyNumberFormat="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9" fontId="17" fillId="0" borderId="0" applyFont="0" applyFill="0" applyBorder="0" applyAlignment="0" applyProtection="0">
      <alignment vertical="center"/>
    </xf>
    <xf numFmtId="0" fontId="17" fillId="32" borderId="0" applyNumberFormat="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23" borderId="0" applyNumberFormat="0" applyBorder="0" applyAlignment="0" applyProtection="0">
      <alignment vertical="center"/>
    </xf>
    <xf numFmtId="0" fontId="17" fillId="38" borderId="0" applyNumberFormat="0" applyBorder="0" applyAlignment="0" applyProtection="0">
      <alignment vertical="center"/>
    </xf>
    <xf numFmtId="0" fontId="17" fillId="38" borderId="0" applyNumberFormat="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36" borderId="0" applyNumberFormat="0" applyBorder="0" applyAlignment="0" applyProtection="0">
      <alignment vertical="center"/>
    </xf>
    <xf numFmtId="0" fontId="17" fillId="0" borderId="0">
      <alignment vertical="center"/>
    </xf>
    <xf numFmtId="0" fontId="17" fillId="37" borderId="0" applyNumberFormat="0" applyBorder="0" applyAlignment="0" applyProtection="0">
      <alignment vertical="center"/>
    </xf>
    <xf numFmtId="0" fontId="17" fillId="26" borderId="0" applyNumberFormat="0" applyBorder="0" applyAlignment="0" applyProtection="0">
      <alignment vertical="center"/>
    </xf>
    <xf numFmtId="0" fontId="32" fillId="30" borderId="0" applyNumberFormat="0" applyBorder="0" applyAlignment="0" applyProtection="0">
      <alignment vertical="center"/>
    </xf>
    <xf numFmtId="0" fontId="17" fillId="0" borderId="0">
      <alignment vertical="center"/>
    </xf>
    <xf numFmtId="0" fontId="17" fillId="33" borderId="0" applyNumberFormat="0" applyBorder="0" applyAlignment="0" applyProtection="0">
      <alignment vertical="center"/>
    </xf>
    <xf numFmtId="0" fontId="17" fillId="38" borderId="0" applyNumberFormat="0" applyBorder="0" applyAlignment="0" applyProtection="0">
      <alignment vertical="center"/>
    </xf>
    <xf numFmtId="0" fontId="17" fillId="35" borderId="0" applyNumberFormat="0" applyBorder="0" applyAlignment="0" applyProtection="0">
      <alignment vertical="center"/>
    </xf>
    <xf numFmtId="0" fontId="17" fillId="0" borderId="0">
      <alignment vertical="center"/>
    </xf>
    <xf numFmtId="0" fontId="17" fillId="38" borderId="0" applyNumberFormat="0" applyBorder="0" applyAlignment="0" applyProtection="0">
      <alignment vertical="center"/>
    </xf>
    <xf numFmtId="0" fontId="17" fillId="0" borderId="0">
      <alignment vertical="center"/>
    </xf>
    <xf numFmtId="0" fontId="17" fillId="0" borderId="0"/>
    <xf numFmtId="0" fontId="17" fillId="23" borderId="0" applyNumberFormat="0" applyBorder="0" applyAlignment="0" applyProtection="0">
      <alignment vertical="center"/>
    </xf>
    <xf numFmtId="43" fontId="17" fillId="0" borderId="0" applyFont="0" applyFill="0" applyBorder="0" applyAlignment="0" applyProtection="0">
      <alignment vertical="center"/>
    </xf>
    <xf numFmtId="0" fontId="17" fillId="23" borderId="0" applyNumberFormat="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38" borderId="0" applyNumberFormat="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35" borderId="0" applyNumberFormat="0" applyBorder="0" applyAlignment="0" applyProtection="0">
      <alignment vertical="center"/>
    </xf>
    <xf numFmtId="0" fontId="17" fillId="0" borderId="0">
      <alignment vertical="center"/>
    </xf>
    <xf numFmtId="0" fontId="17" fillId="38" borderId="0" applyNumberFormat="0" applyBorder="0" applyAlignment="0" applyProtection="0">
      <alignment vertical="center"/>
    </xf>
    <xf numFmtId="0" fontId="17" fillId="38" borderId="0" applyNumberFormat="0" applyBorder="0" applyAlignment="0" applyProtection="0">
      <alignment vertical="center"/>
    </xf>
    <xf numFmtId="0" fontId="17" fillId="20" borderId="0" applyNumberFormat="0" applyBorder="0" applyAlignment="0" applyProtection="0">
      <alignment vertical="center"/>
    </xf>
    <xf numFmtId="0" fontId="17" fillId="38" borderId="0" applyNumberFormat="0" applyBorder="0" applyAlignment="0" applyProtection="0">
      <alignment vertical="center"/>
    </xf>
    <xf numFmtId="0" fontId="17" fillId="37" borderId="0" applyNumberFormat="0" applyBorder="0" applyAlignment="0" applyProtection="0">
      <alignment vertical="center"/>
    </xf>
    <xf numFmtId="0" fontId="17" fillId="37" borderId="0" applyNumberFormat="0" applyBorder="0" applyAlignment="0" applyProtection="0">
      <alignment vertical="center"/>
    </xf>
    <xf numFmtId="0" fontId="17" fillId="37" borderId="0" applyNumberFormat="0" applyBorder="0" applyAlignment="0" applyProtection="0">
      <alignment vertical="center"/>
    </xf>
    <xf numFmtId="0" fontId="17" fillId="37" borderId="0" applyNumberFormat="0" applyBorder="0" applyAlignment="0" applyProtection="0">
      <alignment vertical="center"/>
    </xf>
    <xf numFmtId="0" fontId="17" fillId="37" borderId="0" applyNumberFormat="0" applyBorder="0" applyAlignment="0" applyProtection="0">
      <alignment vertical="center"/>
    </xf>
    <xf numFmtId="0" fontId="17" fillId="35" borderId="0" applyNumberFormat="0" applyBorder="0" applyAlignment="0" applyProtection="0">
      <alignment vertical="center"/>
    </xf>
    <xf numFmtId="0" fontId="17" fillId="0" borderId="0">
      <alignment vertical="center"/>
    </xf>
    <xf numFmtId="0" fontId="17" fillId="35" borderId="0" applyNumberFormat="0" applyBorder="0" applyAlignment="0" applyProtection="0">
      <alignment vertical="center"/>
    </xf>
    <xf numFmtId="0" fontId="17" fillId="0" borderId="0">
      <alignment vertical="center"/>
    </xf>
    <xf numFmtId="0" fontId="17" fillId="35" borderId="0" applyNumberFormat="0" applyBorder="0" applyAlignment="0" applyProtection="0">
      <alignment vertical="center"/>
    </xf>
    <xf numFmtId="0" fontId="17" fillId="0" borderId="0">
      <alignment vertical="center"/>
    </xf>
    <xf numFmtId="0" fontId="17" fillId="35" borderId="0" applyNumberFormat="0" applyBorder="0" applyAlignment="0" applyProtection="0">
      <alignment vertical="center"/>
    </xf>
    <xf numFmtId="0" fontId="17" fillId="35" borderId="0" applyNumberFormat="0" applyBorder="0" applyAlignment="0" applyProtection="0">
      <alignment vertical="center"/>
    </xf>
    <xf numFmtId="0" fontId="17" fillId="0" borderId="0">
      <alignment vertical="center"/>
    </xf>
    <xf numFmtId="0" fontId="17" fillId="35" borderId="0" applyNumberFormat="0" applyBorder="0" applyAlignment="0" applyProtection="0">
      <alignment vertical="center"/>
    </xf>
    <xf numFmtId="0" fontId="17" fillId="34"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34" borderId="0" applyNumberFormat="0" applyBorder="0" applyAlignment="0" applyProtection="0">
      <alignment vertical="center"/>
    </xf>
    <xf numFmtId="0" fontId="17" fillId="0" borderId="0">
      <alignment vertical="center"/>
    </xf>
    <xf numFmtId="0" fontId="17" fillId="34" borderId="0" applyNumberFormat="0" applyBorder="0" applyAlignment="0" applyProtection="0">
      <alignment vertical="center"/>
    </xf>
    <xf numFmtId="0" fontId="17" fillId="0" borderId="0">
      <alignment vertical="center"/>
    </xf>
    <xf numFmtId="0" fontId="17" fillId="34" borderId="0" applyNumberFormat="0" applyBorder="0" applyAlignment="0" applyProtection="0">
      <alignment vertical="center"/>
    </xf>
    <xf numFmtId="0" fontId="17" fillId="0" borderId="0">
      <alignment vertical="center"/>
    </xf>
    <xf numFmtId="0" fontId="17" fillId="0" borderId="0">
      <alignment vertical="center"/>
    </xf>
    <xf numFmtId="0" fontId="17" fillId="34" borderId="0" applyNumberFormat="0" applyBorder="0" applyAlignment="0" applyProtection="0">
      <alignment vertical="center"/>
    </xf>
    <xf numFmtId="0" fontId="17" fillId="0" borderId="0">
      <alignment vertical="center"/>
    </xf>
    <xf numFmtId="0" fontId="17" fillId="34" borderId="0" applyNumberFormat="0" applyBorder="0" applyAlignment="0" applyProtection="0">
      <alignment vertical="center"/>
    </xf>
    <xf numFmtId="0" fontId="17" fillId="0" borderId="0">
      <alignment vertical="center"/>
    </xf>
    <xf numFmtId="0" fontId="17" fillId="34" borderId="0" applyNumberFormat="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32" borderId="0" applyNumberFormat="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32" borderId="0" applyNumberFormat="0" applyBorder="0" applyAlignment="0" applyProtection="0">
      <alignment vertical="center"/>
    </xf>
    <xf numFmtId="0" fontId="17" fillId="32" borderId="0" applyNumberFormat="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32" borderId="0" applyNumberFormat="0" applyBorder="0" applyAlignment="0" applyProtection="0">
      <alignment vertical="center"/>
    </xf>
    <xf numFmtId="43"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32" borderId="0" applyNumberFormat="0" applyBorder="0" applyAlignment="0" applyProtection="0">
      <alignment vertical="center"/>
    </xf>
    <xf numFmtId="43" fontId="17" fillId="0" borderId="0" applyFont="0" applyFill="0" applyBorder="0" applyAlignment="0" applyProtection="0">
      <alignment vertical="center"/>
    </xf>
    <xf numFmtId="0" fontId="17" fillId="32" borderId="0" applyNumberFormat="0" applyBorder="0" applyAlignment="0" applyProtection="0">
      <alignment vertical="center"/>
    </xf>
    <xf numFmtId="0" fontId="17" fillId="32" borderId="0" applyNumberFormat="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29" borderId="0" applyNumberFormat="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23" borderId="0" applyNumberFormat="0" applyBorder="0" applyAlignment="0" applyProtection="0">
      <alignment vertical="center"/>
    </xf>
    <xf numFmtId="0" fontId="17" fillId="29" borderId="0" applyNumberFormat="0" applyBorder="0" applyAlignment="0" applyProtection="0">
      <alignment vertical="center"/>
    </xf>
    <xf numFmtId="0" fontId="17" fillId="23" borderId="0" applyNumberFormat="0" applyBorder="0" applyAlignment="0" applyProtection="0">
      <alignment vertical="center"/>
    </xf>
    <xf numFmtId="0" fontId="17" fillId="29" borderId="0" applyNumberFormat="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29" borderId="0" applyNumberFormat="0" applyBorder="0" applyAlignment="0" applyProtection="0">
      <alignment vertical="center"/>
    </xf>
    <xf numFmtId="0" fontId="17" fillId="36" borderId="0" applyNumberFormat="0" applyBorder="0" applyAlignment="0" applyProtection="0">
      <alignment vertical="center"/>
    </xf>
    <xf numFmtId="0" fontId="17" fillId="29" borderId="0" applyNumberFormat="0" applyBorder="0" applyAlignment="0" applyProtection="0">
      <alignment vertical="center"/>
    </xf>
    <xf numFmtId="0" fontId="17" fillId="36" borderId="0" applyNumberFormat="0" applyBorder="0" applyAlignment="0" applyProtection="0">
      <alignment vertical="center"/>
    </xf>
    <xf numFmtId="0" fontId="17" fillId="29" borderId="0" applyNumberFormat="0" applyBorder="0" applyAlignment="0" applyProtection="0">
      <alignment vertical="center"/>
    </xf>
    <xf numFmtId="0" fontId="17" fillId="29" borderId="0" applyNumberFormat="0" applyBorder="0" applyAlignment="0" applyProtection="0">
      <alignment vertical="center"/>
    </xf>
    <xf numFmtId="0" fontId="17" fillId="36" borderId="0" applyNumberFormat="0" applyBorder="0" applyAlignment="0" applyProtection="0">
      <alignment vertical="center"/>
    </xf>
    <xf numFmtId="0" fontId="17" fillId="29" borderId="0" applyNumberFormat="0" applyBorder="0" applyAlignment="0" applyProtection="0">
      <alignment vertical="center"/>
    </xf>
    <xf numFmtId="0" fontId="17" fillId="36" borderId="0" applyNumberFormat="0" applyBorder="0" applyAlignment="0" applyProtection="0">
      <alignment vertical="center"/>
    </xf>
    <xf numFmtId="0" fontId="17" fillId="37" borderId="0" applyNumberFormat="0" applyBorder="0" applyAlignment="0" applyProtection="0">
      <alignment vertical="center"/>
    </xf>
    <xf numFmtId="0" fontId="17" fillId="26" borderId="0" applyNumberFormat="0" applyBorder="0" applyAlignment="0" applyProtection="0">
      <alignment vertical="center"/>
    </xf>
    <xf numFmtId="0" fontId="17" fillId="35" borderId="0" applyNumberFormat="0" applyBorder="0" applyAlignment="0" applyProtection="0">
      <alignment vertical="center"/>
    </xf>
    <xf numFmtId="0" fontId="17" fillId="34" borderId="0" applyNumberFormat="0" applyBorder="0" applyAlignment="0" applyProtection="0">
      <alignment vertical="center"/>
    </xf>
    <xf numFmtId="0" fontId="17" fillId="0" borderId="0">
      <alignment vertical="center"/>
    </xf>
    <xf numFmtId="0" fontId="17" fillId="32" borderId="0" applyNumberFormat="0" applyBorder="0" applyAlignment="0" applyProtection="0">
      <alignment vertical="center"/>
    </xf>
    <xf numFmtId="0" fontId="17" fillId="0" borderId="0">
      <alignment vertical="center"/>
    </xf>
    <xf numFmtId="0" fontId="17" fillId="29" borderId="0" applyNumberFormat="0" applyBorder="0" applyAlignment="0" applyProtection="0">
      <alignment vertical="center"/>
    </xf>
    <xf numFmtId="0" fontId="17" fillId="31" borderId="0" applyNumberFormat="0" applyBorder="0" applyAlignment="0" applyProtection="0">
      <alignment vertical="center"/>
    </xf>
    <xf numFmtId="0" fontId="17" fillId="0" borderId="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0" fontId="36" fillId="0" borderId="0">
      <alignment vertical="center"/>
    </xf>
    <xf numFmtId="0" fontId="17" fillId="0" borderId="0">
      <alignment vertical="center"/>
    </xf>
    <xf numFmtId="0" fontId="17" fillId="0" borderId="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43" fontId="17" fillId="0" borderId="0" applyFont="0" applyFill="0" applyBorder="0" applyAlignment="0" applyProtection="0">
      <alignment vertical="center"/>
    </xf>
    <xf numFmtId="0" fontId="17" fillId="31" borderId="0" applyNumberFormat="0" applyBorder="0" applyAlignment="0" applyProtection="0">
      <alignment vertical="center"/>
    </xf>
    <xf numFmtId="0" fontId="17" fillId="0" borderId="0"/>
    <xf numFmtId="43" fontId="17" fillId="0" borderId="0" applyFont="0" applyFill="0" applyBorder="0" applyAlignment="0" applyProtection="0">
      <alignment vertical="center"/>
    </xf>
    <xf numFmtId="0" fontId="17" fillId="31" borderId="0" applyNumberFormat="0" applyBorder="0" applyAlignment="0" applyProtection="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0" fontId="17" fillId="0" borderId="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43" fontId="17" fillId="0" borderId="0" applyFont="0" applyFill="0" applyBorder="0" applyAlignment="0" applyProtection="0">
      <alignment vertical="center"/>
    </xf>
    <xf numFmtId="0" fontId="17" fillId="33" borderId="0" applyNumberFormat="0" applyBorder="0" applyAlignment="0" applyProtection="0">
      <alignment vertical="center"/>
    </xf>
    <xf numFmtId="43" fontId="17" fillId="0" borderId="0" applyFont="0" applyFill="0" applyBorder="0" applyAlignment="0" applyProtection="0">
      <alignment vertical="center"/>
    </xf>
    <xf numFmtId="0" fontId="17" fillId="33" borderId="0" applyNumberFormat="0" applyBorder="0" applyAlignment="0" applyProtection="0">
      <alignment vertical="center"/>
    </xf>
    <xf numFmtId="0" fontId="17" fillId="39" borderId="9" applyNumberFormat="0" applyFont="0" applyAlignment="0" applyProtection="0">
      <alignment vertical="center"/>
    </xf>
    <xf numFmtId="0" fontId="17" fillId="20" borderId="0" applyNumberFormat="0" applyBorder="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20" borderId="0" applyNumberFormat="0" applyBorder="0" applyAlignment="0" applyProtection="0">
      <alignment vertical="center"/>
    </xf>
    <xf numFmtId="0" fontId="17" fillId="39" borderId="9" applyNumberFormat="0" applyFont="0" applyAlignment="0" applyProtection="0">
      <alignment vertical="center"/>
    </xf>
    <xf numFmtId="0" fontId="17" fillId="20" borderId="0" applyNumberFormat="0" applyBorder="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20" borderId="0" applyNumberFormat="0" applyBorder="0" applyAlignment="0" applyProtection="0">
      <alignment vertical="center"/>
    </xf>
    <xf numFmtId="0" fontId="17" fillId="23" borderId="0" applyNumberFormat="0" applyBorder="0" applyAlignment="0" applyProtection="0">
      <alignment vertical="center"/>
    </xf>
    <xf numFmtId="43" fontId="17" fillId="0" borderId="0" applyFont="0" applyFill="0" applyBorder="0" applyAlignment="0" applyProtection="0">
      <alignment vertical="center"/>
    </xf>
    <xf numFmtId="0" fontId="17" fillId="23" borderId="0" applyNumberFormat="0" applyBorder="0" applyAlignment="0" applyProtection="0">
      <alignment vertical="center"/>
    </xf>
    <xf numFmtId="0" fontId="17" fillId="23" borderId="0" applyNumberFormat="0" applyBorder="0" applyAlignment="0" applyProtection="0">
      <alignment vertical="center"/>
    </xf>
    <xf numFmtId="0" fontId="17" fillId="36" borderId="0" applyNumberFormat="0" applyBorder="0" applyAlignment="0" applyProtection="0">
      <alignment vertical="center"/>
    </xf>
    <xf numFmtId="0" fontId="17" fillId="36" borderId="0" applyNumberFormat="0" applyBorder="0" applyAlignment="0" applyProtection="0">
      <alignment vertical="center"/>
    </xf>
    <xf numFmtId="0" fontId="17" fillId="36" borderId="0" applyNumberFormat="0" applyBorder="0" applyAlignment="0" applyProtection="0">
      <alignment vertical="center"/>
    </xf>
    <xf numFmtId="0" fontId="17" fillId="36" borderId="0" applyNumberFormat="0" applyBorder="0" applyAlignment="0" applyProtection="0">
      <alignment vertical="center"/>
    </xf>
    <xf numFmtId="0" fontId="17" fillId="26" borderId="0" applyNumberFormat="0" applyBorder="0" applyAlignment="0" applyProtection="0">
      <alignment vertical="center"/>
    </xf>
    <xf numFmtId="0" fontId="17" fillId="0" borderId="0">
      <alignment vertical="center"/>
    </xf>
    <xf numFmtId="0" fontId="17" fillId="26" borderId="0" applyNumberFormat="0" applyBorder="0" applyAlignment="0" applyProtection="0">
      <alignment vertical="center"/>
    </xf>
    <xf numFmtId="0" fontId="17" fillId="26" borderId="0" applyNumberFormat="0" applyBorder="0" applyAlignment="0" applyProtection="0">
      <alignment vertical="center"/>
    </xf>
    <xf numFmtId="0" fontId="17" fillId="26" borderId="0" applyNumberFormat="0" applyBorder="0" applyAlignment="0" applyProtection="0">
      <alignment vertical="center"/>
    </xf>
    <xf numFmtId="0" fontId="17" fillId="0" borderId="0">
      <alignment vertical="center"/>
    </xf>
    <xf numFmtId="0" fontId="17" fillId="26" borderId="0" applyNumberFormat="0" applyBorder="0" applyAlignment="0" applyProtection="0">
      <alignment vertical="center"/>
    </xf>
    <xf numFmtId="0" fontId="17" fillId="26" borderId="0" applyNumberFormat="0" applyBorder="0" applyAlignment="0" applyProtection="0">
      <alignment vertical="center"/>
    </xf>
    <xf numFmtId="43" fontId="17" fillId="0" borderId="0" applyFont="0" applyFill="0" applyBorder="0" applyAlignment="0" applyProtection="0">
      <alignment vertical="center"/>
    </xf>
    <xf numFmtId="0" fontId="17" fillId="31" borderId="0" applyNumberFormat="0" applyBorder="0" applyAlignment="0" applyProtection="0">
      <alignment vertical="center"/>
    </xf>
    <xf numFmtId="0" fontId="17" fillId="33" borderId="0" applyNumberFormat="0" applyBorder="0" applyAlignment="0" applyProtection="0">
      <alignment vertical="center"/>
    </xf>
    <xf numFmtId="0" fontId="17" fillId="20" borderId="0" applyNumberFormat="0" applyBorder="0" applyAlignment="0" applyProtection="0">
      <alignment vertical="center"/>
    </xf>
    <xf numFmtId="0" fontId="17" fillId="23" borderId="0" applyNumberFormat="0" applyBorder="0" applyAlignment="0" applyProtection="0">
      <alignment vertical="center"/>
    </xf>
    <xf numFmtId="0" fontId="17" fillId="26" borderId="0" applyNumberFormat="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xf numFmtId="0" fontId="17" fillId="0" borderId="0"/>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xf numFmtId="43" fontId="17" fillId="0" borderId="0" applyFont="0" applyFill="0" applyBorder="0" applyAlignment="0" applyProtection="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37" fillId="0" borderId="0" applyNumberFormat="0" applyFill="0" applyBorder="0" applyAlignment="0" applyProtection="0"/>
    <xf numFmtId="0" fontId="17" fillId="0" borderId="0">
      <alignment vertical="center"/>
    </xf>
    <xf numFmtId="0" fontId="37" fillId="0" borderId="0" applyNumberForma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36"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12" borderId="9" applyNumberFormat="0" applyFont="0" applyAlignment="0" applyProtection="0">
      <alignment vertical="center"/>
    </xf>
    <xf numFmtId="0" fontId="17" fillId="48" borderId="0" applyNumberFormat="0" applyBorder="0" applyAlignment="0" applyProtection="0">
      <alignment vertical="center"/>
    </xf>
    <xf numFmtId="43" fontId="17" fillId="0" borderId="0" applyFont="0" applyFill="0" applyBorder="0" applyAlignment="0" applyProtection="0">
      <alignment vertical="center"/>
    </xf>
    <xf numFmtId="9"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23" borderId="0" applyNumberFormat="0" applyBorder="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48" borderId="0" applyNumberFormat="0" applyBorder="0" applyAlignment="0" applyProtection="0">
      <alignment vertical="center"/>
    </xf>
    <xf numFmtId="0" fontId="17" fillId="0" borderId="0">
      <alignment vertical="center"/>
    </xf>
    <xf numFmtId="0" fontId="17" fillId="36" borderId="0" applyNumberFormat="0" applyBorder="0" applyAlignment="0" applyProtection="0">
      <alignment vertical="center"/>
    </xf>
    <xf numFmtId="0" fontId="17" fillId="26" borderId="0" applyNumberFormat="0" applyBorder="0" applyAlignment="0" applyProtection="0">
      <alignment vertical="center"/>
    </xf>
    <xf numFmtId="0" fontId="17" fillId="52" borderId="0" applyNumberFormat="0" applyBorder="0" applyAlignment="0" applyProtection="0">
      <alignment vertical="center"/>
    </xf>
    <xf numFmtId="0" fontId="17" fillId="0" borderId="0">
      <alignment vertical="center"/>
    </xf>
    <xf numFmtId="0" fontId="17" fillId="0" borderId="0"/>
    <xf numFmtId="0" fontId="17" fillId="52" borderId="0" applyNumberFormat="0" applyBorder="0" applyAlignment="0" applyProtection="0">
      <alignment vertical="center"/>
    </xf>
    <xf numFmtId="9" fontId="17" fillId="0" borderId="0" applyFont="0" applyFill="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0" borderId="0">
      <alignment vertical="center"/>
    </xf>
    <xf numFmtId="0" fontId="17" fillId="47" borderId="0" applyNumberFormat="0" applyBorder="0" applyAlignment="0" applyProtection="0">
      <alignment vertical="center"/>
    </xf>
    <xf numFmtId="0" fontId="17" fillId="39" borderId="9" applyNumberFormat="0" applyFont="0" applyAlignment="0" applyProtection="0">
      <alignment vertical="center"/>
    </xf>
    <xf numFmtId="0" fontId="17" fillId="0" borderId="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0" fontId="17" fillId="23" borderId="0" applyNumberFormat="0" applyBorder="0" applyAlignment="0" applyProtection="0">
      <alignment vertical="center"/>
    </xf>
    <xf numFmtId="43" fontId="17" fillId="0" borderId="0" applyFont="0" applyFill="0" applyBorder="0" applyAlignment="0" applyProtection="0">
      <alignment vertical="center"/>
    </xf>
    <xf numFmtId="0" fontId="17" fillId="48" borderId="0" applyNumberFormat="0" applyBorder="0" applyAlignment="0" applyProtection="0">
      <alignment vertical="center"/>
    </xf>
    <xf numFmtId="0" fontId="17" fillId="49" borderId="0" applyNumberFormat="0" applyBorder="0" applyAlignment="0" applyProtection="0">
      <alignment vertical="center"/>
    </xf>
    <xf numFmtId="0" fontId="17" fillId="48" borderId="0" applyNumberFormat="0" applyBorder="0" applyAlignment="0" applyProtection="0">
      <alignment vertical="center"/>
    </xf>
    <xf numFmtId="0" fontId="17" fillId="23" borderId="0" applyNumberFormat="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0" fontId="17" fillId="48" borderId="0" applyNumberFormat="0" applyBorder="0" applyAlignment="0" applyProtection="0">
      <alignment vertical="center"/>
    </xf>
    <xf numFmtId="0" fontId="17" fillId="0" borderId="0">
      <alignment vertical="center"/>
    </xf>
    <xf numFmtId="0" fontId="17" fillId="49" borderId="0" applyNumberFormat="0" applyBorder="0" applyAlignment="0" applyProtection="0">
      <alignment vertical="center"/>
    </xf>
    <xf numFmtId="0" fontId="17" fillId="0" borderId="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0" fontId="17" fillId="0" borderId="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0" fontId="17" fillId="0" borderId="0">
      <alignment vertical="center"/>
    </xf>
    <xf numFmtId="0" fontId="17" fillId="48"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0" borderId="0">
      <alignment vertical="center"/>
    </xf>
    <xf numFmtId="0" fontId="17" fillId="47" borderId="0" applyNumberFormat="0" applyBorder="0" applyAlignment="0" applyProtection="0">
      <alignment vertical="center"/>
    </xf>
    <xf numFmtId="0" fontId="17" fillId="20"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0" borderId="0">
      <alignment vertical="center"/>
    </xf>
    <xf numFmtId="0" fontId="17" fillId="47" borderId="0" applyNumberFormat="0" applyBorder="0" applyAlignment="0" applyProtection="0">
      <alignment vertical="center"/>
    </xf>
    <xf numFmtId="0" fontId="17" fillId="49" borderId="0" applyNumberFormat="0" applyBorder="0" applyAlignment="0" applyProtection="0">
      <alignment vertical="center"/>
    </xf>
    <xf numFmtId="0" fontId="17" fillId="49" borderId="0" applyNumberFormat="0" applyBorder="0" applyAlignment="0" applyProtection="0">
      <alignment vertical="center"/>
    </xf>
    <xf numFmtId="0" fontId="17" fillId="0" borderId="0">
      <alignment vertical="center"/>
    </xf>
    <xf numFmtId="0" fontId="17" fillId="49" borderId="0" applyNumberFormat="0" applyBorder="0" applyAlignment="0" applyProtection="0">
      <alignment vertical="center"/>
    </xf>
    <xf numFmtId="9" fontId="17" fillId="0" borderId="0" applyFont="0" applyFill="0" applyBorder="0" applyAlignment="0" applyProtection="0">
      <alignment vertical="center"/>
    </xf>
    <xf numFmtId="0" fontId="17" fillId="49" borderId="0" applyNumberFormat="0" applyBorder="0" applyAlignment="0" applyProtection="0">
      <alignment vertical="center"/>
    </xf>
    <xf numFmtId="0" fontId="17" fillId="0" borderId="0">
      <alignment vertical="center"/>
    </xf>
    <xf numFmtId="0" fontId="17" fillId="49" borderId="0" applyNumberFormat="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0" fontId="17" fillId="49" borderId="0" applyNumberFormat="0" applyBorder="0" applyAlignment="0" applyProtection="0">
      <alignment vertical="center"/>
    </xf>
    <xf numFmtId="0" fontId="17" fillId="49" borderId="0" applyNumberFormat="0" applyBorder="0" applyAlignment="0" applyProtection="0">
      <alignment vertical="center"/>
    </xf>
    <xf numFmtId="9" fontId="17" fillId="0" borderId="0" applyFont="0" applyFill="0" applyBorder="0" applyAlignment="0" applyProtection="0">
      <alignment vertical="center"/>
    </xf>
    <xf numFmtId="0" fontId="17" fillId="49" borderId="0" applyNumberFormat="0" applyBorder="0" applyAlignment="0" applyProtection="0">
      <alignment vertical="center"/>
    </xf>
    <xf numFmtId="0" fontId="17" fillId="49" borderId="0" applyNumberFormat="0" applyBorder="0" applyAlignment="0" applyProtection="0">
      <alignment vertical="center"/>
    </xf>
    <xf numFmtId="0" fontId="17" fillId="49" borderId="0" applyNumberFormat="0" applyBorder="0" applyAlignment="0" applyProtection="0">
      <alignment vertical="center"/>
    </xf>
    <xf numFmtId="9" fontId="17" fillId="0" borderId="0" applyFont="0" applyFill="0" applyBorder="0" applyAlignment="0" applyProtection="0">
      <alignment vertical="center"/>
    </xf>
    <xf numFmtId="0" fontId="17" fillId="52" borderId="0" applyNumberFormat="0" applyBorder="0" applyAlignment="0" applyProtection="0">
      <alignment vertical="center"/>
    </xf>
    <xf numFmtId="0" fontId="17" fillId="49" borderId="0" applyNumberFormat="0" applyBorder="0" applyAlignment="0" applyProtection="0">
      <alignment vertical="center"/>
    </xf>
    <xf numFmtId="0" fontId="17" fillId="52" borderId="0" applyNumberFormat="0" applyBorder="0" applyAlignment="0" applyProtection="0">
      <alignment vertical="center"/>
    </xf>
    <xf numFmtId="0" fontId="17" fillId="49" borderId="0" applyNumberFormat="0" applyBorder="0" applyAlignment="0" applyProtection="0">
      <alignment vertical="center"/>
    </xf>
    <xf numFmtId="0" fontId="17" fillId="0" borderId="0">
      <alignment vertical="center"/>
    </xf>
    <xf numFmtId="0" fontId="17" fillId="0" borderId="0">
      <alignment vertical="center"/>
    </xf>
    <xf numFmtId="0" fontId="17" fillId="49" borderId="0" applyNumberFormat="0" applyBorder="0" applyAlignment="0" applyProtection="0">
      <alignment vertical="center"/>
    </xf>
    <xf numFmtId="0" fontId="17" fillId="0" borderId="0">
      <alignment vertical="center"/>
    </xf>
    <xf numFmtId="0" fontId="17" fillId="49" borderId="0" applyNumberFormat="0" applyBorder="0" applyAlignment="0" applyProtection="0">
      <alignment vertical="center"/>
    </xf>
    <xf numFmtId="0" fontId="17" fillId="49" borderId="0" applyNumberFormat="0" applyBorder="0" applyAlignment="0" applyProtection="0">
      <alignment vertical="center"/>
    </xf>
    <xf numFmtId="0" fontId="17" fillId="52" borderId="0" applyNumberFormat="0" applyBorder="0" applyAlignment="0" applyProtection="0">
      <alignment vertical="center"/>
    </xf>
    <xf numFmtId="0" fontId="17" fillId="0" borderId="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0" borderId="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0" borderId="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0" borderId="0">
      <alignment vertical="center"/>
    </xf>
    <xf numFmtId="0" fontId="17" fillId="50" borderId="0" applyNumberFormat="0" applyBorder="0" applyAlignment="0" applyProtection="0">
      <alignment vertical="center"/>
    </xf>
    <xf numFmtId="0" fontId="17" fillId="0" borderId="0">
      <alignment vertical="center"/>
    </xf>
    <xf numFmtId="0" fontId="17" fillId="50" borderId="0" applyNumberFormat="0" applyBorder="0" applyAlignment="0" applyProtection="0">
      <alignment vertical="center"/>
    </xf>
    <xf numFmtId="43" fontId="17" fillId="0" borderId="0" applyFont="0" applyFill="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0" borderId="0">
      <alignment vertical="center"/>
    </xf>
    <xf numFmtId="0" fontId="17" fillId="50" borderId="0" applyNumberFormat="0" applyBorder="0" applyAlignment="0" applyProtection="0">
      <alignment vertical="center"/>
    </xf>
    <xf numFmtId="0" fontId="17" fillId="0" borderId="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9" fontId="17" fillId="0" borderId="0" applyFont="0" applyFill="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0" borderId="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23"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23"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36"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36"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47" borderId="0" applyNumberFormat="0" applyBorder="0" applyAlignment="0" applyProtection="0">
      <alignment vertical="center"/>
    </xf>
    <xf numFmtId="0" fontId="17" fillId="51" borderId="0" applyNumberFormat="0" applyBorder="0" applyAlignment="0" applyProtection="0">
      <alignment vertical="center"/>
    </xf>
    <xf numFmtId="0" fontId="17" fillId="36" borderId="0" applyNumberFormat="0" applyBorder="0" applyAlignment="0" applyProtection="0">
      <alignment vertical="center"/>
    </xf>
    <xf numFmtId="0" fontId="17" fillId="51" borderId="0" applyNumberFormat="0" applyBorder="0" applyAlignment="0" applyProtection="0">
      <alignment vertical="center"/>
    </xf>
    <xf numFmtId="0" fontId="17" fillId="48" borderId="0" applyNumberFormat="0" applyBorder="0" applyAlignment="0" applyProtection="0">
      <alignment vertical="center"/>
    </xf>
    <xf numFmtId="0" fontId="17" fillId="47" borderId="0" applyNumberFormat="0" applyBorder="0" applyAlignment="0" applyProtection="0">
      <alignment vertical="center"/>
    </xf>
    <xf numFmtId="0" fontId="17" fillId="49" borderId="0" applyNumberFormat="0" applyBorder="0" applyAlignment="0" applyProtection="0">
      <alignment vertical="center"/>
    </xf>
    <xf numFmtId="0" fontId="17" fillId="52" borderId="0" applyNumberFormat="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0" borderId="0">
      <alignment vertical="center"/>
    </xf>
    <xf numFmtId="0" fontId="17" fillId="23" borderId="0" applyNumberFormat="0" applyBorder="0" applyAlignment="0" applyProtection="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0" fontId="17" fillId="0" borderId="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0" fontId="17" fillId="0" borderId="0"/>
    <xf numFmtId="0" fontId="17" fillId="31" borderId="0" applyNumberFormat="0" applyBorder="0" applyAlignment="0" applyProtection="0">
      <alignment vertical="center"/>
    </xf>
    <xf numFmtId="0" fontId="17" fillId="0" borderId="0">
      <alignment vertical="center"/>
    </xf>
    <xf numFmtId="0" fontId="17" fillId="0" borderId="0">
      <alignment vertical="center"/>
    </xf>
    <xf numFmtId="0" fontId="17" fillId="31" borderId="0" applyNumberFormat="0" applyBorder="0" applyAlignment="0" applyProtection="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0" fontId="17" fillId="0" borderId="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0" fontId="17" fillId="0" borderId="0">
      <alignment vertical="center"/>
    </xf>
    <xf numFmtId="0" fontId="17" fillId="33" borderId="0" applyNumberFormat="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33" borderId="0" applyNumberFormat="0" applyBorder="0" applyAlignment="0" applyProtection="0">
      <alignment vertical="center"/>
    </xf>
    <xf numFmtId="0" fontId="17" fillId="20" borderId="0" applyNumberFormat="0" applyBorder="0" applyAlignment="0" applyProtection="0">
      <alignment vertical="center"/>
    </xf>
    <xf numFmtId="0" fontId="17" fillId="39" borderId="9" applyNumberFormat="0" applyFont="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39" borderId="9" applyNumberFormat="0" applyFont="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43" fontId="17" fillId="0" borderId="0" applyFont="0" applyFill="0" applyBorder="0" applyAlignment="0" applyProtection="0">
      <alignment vertical="center"/>
    </xf>
    <xf numFmtId="0" fontId="17" fillId="23" borderId="0" applyNumberFormat="0" applyBorder="0" applyAlignment="0" applyProtection="0">
      <alignment vertical="center"/>
    </xf>
    <xf numFmtId="0" fontId="17" fillId="39" borderId="9" applyNumberFormat="0" applyFont="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20" borderId="0" applyNumberFormat="0" applyBorder="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23"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36" borderId="0" applyNumberFormat="0" applyBorder="0" applyAlignment="0" applyProtection="0">
      <alignment vertical="center"/>
    </xf>
    <xf numFmtId="0" fontId="17" fillId="36" borderId="0" applyNumberFormat="0" applyBorder="0" applyAlignment="0" applyProtection="0">
      <alignment vertical="center"/>
    </xf>
    <xf numFmtId="0" fontId="17" fillId="0" borderId="0">
      <alignment vertical="center"/>
    </xf>
    <xf numFmtId="0" fontId="17" fillId="36" borderId="0" applyNumberFormat="0" applyBorder="0" applyAlignment="0" applyProtection="0">
      <alignment vertical="center"/>
    </xf>
    <xf numFmtId="0" fontId="17" fillId="36" borderId="0" applyNumberFormat="0" applyBorder="0" applyAlignment="0" applyProtection="0">
      <alignment vertical="center"/>
    </xf>
    <xf numFmtId="0" fontId="17" fillId="26"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26" borderId="0" applyNumberFormat="0" applyBorder="0" applyAlignment="0" applyProtection="0">
      <alignment vertical="center"/>
    </xf>
    <xf numFmtId="0" fontId="17" fillId="26" borderId="0" applyNumberFormat="0" applyBorder="0" applyAlignment="0" applyProtection="0">
      <alignment vertical="center"/>
    </xf>
    <xf numFmtId="0" fontId="17" fillId="0" borderId="0">
      <alignment vertical="center"/>
    </xf>
    <xf numFmtId="0" fontId="17" fillId="26"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26" borderId="0" applyNumberFormat="0" applyBorder="0" applyAlignment="0" applyProtection="0">
      <alignment vertical="center"/>
    </xf>
    <xf numFmtId="0" fontId="17" fillId="0" borderId="0">
      <alignment vertical="center"/>
    </xf>
    <xf numFmtId="0" fontId="17" fillId="26" borderId="0" applyNumberFormat="0" applyBorder="0" applyAlignment="0" applyProtection="0">
      <alignment vertical="center"/>
    </xf>
    <xf numFmtId="0" fontId="17" fillId="26" borderId="0" applyNumberFormat="0" applyBorder="0" applyAlignment="0" applyProtection="0">
      <alignment vertical="center"/>
    </xf>
    <xf numFmtId="0" fontId="17" fillId="31" borderId="0" applyNumberFormat="0" applyBorder="0" applyAlignment="0" applyProtection="0">
      <alignment vertical="center"/>
    </xf>
    <xf numFmtId="0" fontId="17" fillId="33" borderId="0" applyNumberFormat="0" applyBorder="0" applyAlignment="0" applyProtection="0">
      <alignment vertical="center"/>
    </xf>
    <xf numFmtId="0" fontId="17" fillId="23" borderId="0" applyNumberFormat="0" applyBorder="0" applyAlignment="0" applyProtection="0">
      <alignment vertical="center"/>
    </xf>
    <xf numFmtId="0" fontId="17" fillId="0" borderId="0">
      <alignment vertical="center"/>
    </xf>
    <xf numFmtId="0" fontId="17" fillId="0" borderId="0">
      <alignment vertical="center"/>
    </xf>
    <xf numFmtId="0" fontId="17" fillId="36" borderId="0" applyNumberFormat="0" applyBorder="0" applyAlignment="0" applyProtection="0">
      <alignment vertical="center"/>
    </xf>
    <xf numFmtId="0" fontId="17" fillId="0" borderId="0">
      <alignment vertical="center"/>
    </xf>
    <xf numFmtId="0" fontId="17" fillId="26" borderId="0" applyNumberFormat="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39" borderId="9" applyNumberFormat="0" applyFont="0" applyAlignment="0" applyProtection="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xf numFmtId="9" fontId="17" fillId="0" borderId="0" applyFont="0" applyFill="0" applyBorder="0" applyAlignment="0" applyProtection="0">
      <alignment vertical="center"/>
    </xf>
    <xf numFmtId="43"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39" borderId="9" applyNumberFormat="0" applyFont="0" applyAlignment="0" applyProtection="0">
      <alignment vertical="center"/>
    </xf>
    <xf numFmtId="43"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0" fontId="17" fillId="0" borderId="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39" borderId="9" applyNumberFormat="0" applyFont="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39" borderId="9" applyNumberFormat="0" applyFont="0" applyAlignment="0" applyProtection="0">
      <alignment vertical="center"/>
    </xf>
    <xf numFmtId="0" fontId="17" fillId="0" borderId="0">
      <alignment vertical="center"/>
    </xf>
    <xf numFmtId="0" fontId="17" fillId="0" borderId="0"/>
    <xf numFmtId="0" fontId="17" fillId="0" borderId="0"/>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alignment vertical="center"/>
    </xf>
    <xf numFmtId="0" fontId="17" fillId="39" borderId="9" applyNumberFormat="0" applyFont="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39" borderId="9" applyNumberFormat="0" applyFont="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39" borderId="9" applyNumberFormat="0" applyFont="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4" fillId="0" borderId="0"/>
    <xf numFmtId="0" fontId="22" fillId="0" borderId="0">
      <alignment vertical="center"/>
    </xf>
    <xf numFmtId="0" fontId="22" fillId="0" borderId="0">
      <alignment vertical="center"/>
    </xf>
    <xf numFmtId="0" fontId="4" fillId="0" borderId="0"/>
    <xf numFmtId="43" fontId="4" fillId="0" borderId="0" applyFont="0" applyFill="0" applyBorder="0" applyAlignment="0" applyProtection="0">
      <alignment vertical="center"/>
    </xf>
    <xf numFmtId="0" fontId="22" fillId="0" borderId="0">
      <alignment vertical="center"/>
    </xf>
    <xf numFmtId="0" fontId="4" fillId="0" borderId="0"/>
    <xf numFmtId="0" fontId="22" fillId="0" borderId="0">
      <alignment vertical="center"/>
    </xf>
    <xf numFmtId="0" fontId="22" fillId="0" borderId="0">
      <alignment vertical="center"/>
    </xf>
    <xf numFmtId="43" fontId="4" fillId="0" borderId="0" applyFont="0" applyFill="0" applyBorder="0" applyAlignment="0" applyProtection="0">
      <alignment vertical="center"/>
    </xf>
    <xf numFmtId="9" fontId="4" fillId="0" borderId="0" applyFont="0" applyFill="0" applyBorder="0" applyAlignment="0" applyProtection="0">
      <alignment vertical="center"/>
    </xf>
    <xf numFmtId="0" fontId="3" fillId="0" borderId="0"/>
    <xf numFmtId="9" fontId="3" fillId="0" borderId="0" applyFont="0" applyFill="0" applyBorder="0" applyAlignment="0" applyProtection="0">
      <alignment vertical="center"/>
    </xf>
    <xf numFmtId="0" fontId="48" fillId="0" borderId="0" applyNumberFormat="0" applyFill="0" applyBorder="0" applyAlignment="0" applyProtection="0">
      <alignment vertical="center"/>
    </xf>
    <xf numFmtId="9" fontId="22" fillId="0" borderId="0" applyFont="0" applyFill="0" applyBorder="0" applyAlignment="0" applyProtection="0">
      <alignment vertical="center"/>
    </xf>
    <xf numFmtId="0" fontId="61" fillId="15" borderId="0" applyNumberFormat="0" applyBorder="0" applyAlignment="0" applyProtection="0">
      <alignment vertical="center"/>
    </xf>
  </cellStyleXfs>
  <cellXfs count="694">
    <xf numFmtId="0" fontId="0" fillId="0" borderId="0" xfId="0">
      <alignment vertical="center"/>
    </xf>
    <xf numFmtId="0" fontId="0" fillId="0" borderId="0" xfId="0" applyAlignment="1">
      <alignment horizontal="center" vertical="center"/>
    </xf>
    <xf numFmtId="0" fontId="16" fillId="0" borderId="0" xfId="0" applyFont="1" applyAlignment="1">
      <alignment horizontal="center" vertical="center"/>
    </xf>
    <xf numFmtId="0" fontId="0" fillId="0" borderId="0" xfId="0" applyAlignment="1">
      <alignment horizontal="center" vertical="center" wrapText="1"/>
    </xf>
    <xf numFmtId="0" fontId="6" fillId="0" borderId="0" xfId="3" applyFill="1" applyAlignment="1">
      <alignment horizontal="center" vertical="center"/>
    </xf>
    <xf numFmtId="0" fontId="14" fillId="0" borderId="0" xfId="0" applyFont="1" applyAlignment="1">
      <alignment horizontal="center" vertical="center"/>
    </xf>
    <xf numFmtId="0" fontId="0" fillId="4" borderId="0" xfId="0" applyFill="1" applyAlignment="1">
      <alignment horizontal="center" vertical="center"/>
    </xf>
    <xf numFmtId="0" fontId="0" fillId="5" borderId="0" xfId="0" applyFill="1" applyAlignment="1">
      <alignment horizontal="center" vertical="center"/>
    </xf>
    <xf numFmtId="0" fontId="14" fillId="0" borderId="0" xfId="0" applyFont="1" applyAlignment="1">
      <alignment horizontal="center" vertical="center" wrapText="1"/>
    </xf>
    <xf numFmtId="0" fontId="14" fillId="5" borderId="0" xfId="0" applyFont="1" applyFill="1" applyAlignment="1">
      <alignment horizontal="center" vertical="center" wrapText="1"/>
    </xf>
    <xf numFmtId="0" fontId="12" fillId="0" borderId="2" xfId="0" applyNumberFormat="1" applyFont="1" applyFill="1" applyBorder="1" applyAlignment="1">
      <alignment horizontal="center" vertical="center"/>
    </xf>
    <xf numFmtId="0" fontId="12" fillId="0" borderId="7" xfId="0" applyFont="1" applyFill="1" applyBorder="1" applyAlignment="1">
      <alignment horizontal="center" vertical="center"/>
    </xf>
    <xf numFmtId="0" fontId="12" fillId="0" borderId="3" xfId="0" applyNumberFormat="1" applyFont="1" applyFill="1" applyBorder="1" applyAlignment="1">
      <alignment horizontal="center" vertical="center"/>
    </xf>
    <xf numFmtId="0" fontId="12" fillId="0" borderId="0" xfId="0" applyFont="1" applyFill="1" applyBorder="1" applyAlignment="1">
      <alignment horizontal="center" vertical="center"/>
    </xf>
    <xf numFmtId="0" fontId="12" fillId="0" borderId="4" xfId="0" applyNumberFormat="1" applyFont="1" applyFill="1" applyBorder="1" applyAlignment="1">
      <alignment horizontal="center" vertical="center"/>
    </xf>
    <xf numFmtId="0" fontId="12" fillId="0" borderId="8" xfId="0" applyFont="1" applyFill="1" applyBorder="1" applyAlignment="1">
      <alignment horizontal="center" vertical="center"/>
    </xf>
    <xf numFmtId="0" fontId="12" fillId="0" borderId="0" xfId="0" applyNumberFormat="1" applyFont="1" applyFill="1" applyBorder="1" applyAlignment="1">
      <alignment horizontal="center" vertical="center"/>
    </xf>
    <xf numFmtId="0" fontId="17" fillId="0" borderId="0" xfId="0" applyFont="1" applyAlignment="1">
      <alignment horizontal="center" vertical="center"/>
    </xf>
    <xf numFmtId="0" fontId="13" fillId="6" borderId="0" xfId="0" applyFont="1" applyFill="1" applyAlignment="1">
      <alignment horizontal="center" vertical="center"/>
    </xf>
    <xf numFmtId="0" fontId="9" fillId="6" borderId="0" xfId="0" applyFont="1" applyFill="1" applyAlignment="1">
      <alignment horizontal="center" vertical="center"/>
    </xf>
    <xf numFmtId="0" fontId="18" fillId="0" borderId="0" xfId="0" applyFont="1" applyAlignment="1">
      <alignment horizontal="center" vertical="center"/>
    </xf>
    <xf numFmtId="0" fontId="9" fillId="0" borderId="0" xfId="0" applyFont="1" applyAlignment="1">
      <alignment horizontal="center" vertical="center"/>
    </xf>
    <xf numFmtId="0" fontId="13" fillId="0" borderId="0" xfId="0" applyFont="1" applyFill="1" applyAlignment="1">
      <alignment horizontal="center" vertical="center"/>
    </xf>
    <xf numFmtId="0" fontId="19" fillId="0" borderId="0" xfId="0" applyFont="1" applyAlignment="1">
      <alignment horizontal="center" vertical="center"/>
    </xf>
    <xf numFmtId="0" fontId="13" fillId="7" borderId="0" xfId="0" applyFont="1" applyFill="1" applyAlignment="1">
      <alignment horizontal="center" vertical="center"/>
    </xf>
    <xf numFmtId="0" fontId="0" fillId="8" borderId="0" xfId="0" applyFill="1" applyAlignment="1">
      <alignment horizontal="center" vertical="center"/>
    </xf>
    <xf numFmtId="0" fontId="14" fillId="8" borderId="0" xfId="0" applyFont="1" applyFill="1" applyAlignment="1">
      <alignment horizontal="center" vertical="center"/>
    </xf>
    <xf numFmtId="0" fontId="12" fillId="0" borderId="5" xfId="0" applyFont="1" applyFill="1" applyBorder="1" applyAlignment="1">
      <alignment horizontal="center" vertical="center" wrapText="1"/>
    </xf>
    <xf numFmtId="0" fontId="12" fillId="0" borderId="0" xfId="0" applyFont="1" applyFill="1" applyBorder="1" applyAlignment="1">
      <alignment horizontal="center" vertical="center" wrapText="1"/>
    </xf>
    <xf numFmtId="0" fontId="6" fillId="0" borderId="0" xfId="3" applyAlignment="1">
      <alignment horizontal="center" vertical="center"/>
    </xf>
    <xf numFmtId="0" fontId="0" fillId="0" borderId="0" xfId="0" applyNumberFormat="1" applyAlignment="1">
      <alignment horizontal="center" vertical="center"/>
    </xf>
    <xf numFmtId="0" fontId="20" fillId="0" borderId="0" xfId="0" applyFont="1" applyAlignment="1">
      <alignment horizontal="center" vertical="center"/>
    </xf>
    <xf numFmtId="0" fontId="12" fillId="0" borderId="0" xfId="0" applyFont="1" applyAlignment="1">
      <alignment horizontal="center" vertical="center"/>
    </xf>
    <xf numFmtId="0" fontId="0" fillId="0" borderId="0" xfId="0" applyBorder="1" applyAlignment="1">
      <alignment horizontal="center" vertical="center"/>
    </xf>
    <xf numFmtId="0" fontId="17" fillId="0" borderId="0" xfId="0" applyFont="1" applyBorder="1" applyAlignment="1">
      <alignment horizontal="center" vertical="center"/>
    </xf>
    <xf numFmtId="0" fontId="8" fillId="3" borderId="1" xfId="2" applyBorder="1" applyAlignment="1">
      <alignment horizontal="center" vertical="center"/>
    </xf>
    <xf numFmtId="0" fontId="7" fillId="2" borderId="0" xfId="1" applyAlignment="1">
      <alignment horizontal="center" vertical="center"/>
    </xf>
    <xf numFmtId="0" fontId="0" fillId="0" borderId="5" xfId="0" applyBorder="1" applyAlignment="1">
      <alignment horizontal="center" vertical="center"/>
    </xf>
    <xf numFmtId="0" fontId="0" fillId="0" borderId="6" xfId="0" applyFill="1" applyBorder="1" applyAlignment="1">
      <alignment horizontal="center" vertical="center"/>
    </xf>
    <xf numFmtId="0" fontId="10" fillId="9" borderId="0" xfId="0" applyFont="1" applyFill="1" applyAlignment="1">
      <alignment horizontal="center" vertical="center"/>
    </xf>
    <xf numFmtId="0" fontId="21" fillId="10" borderId="5" xfId="0" applyFont="1" applyFill="1" applyBorder="1" applyAlignment="1">
      <alignment horizontal="center" vertical="center"/>
    </xf>
    <xf numFmtId="0" fontId="0" fillId="11" borderId="5" xfId="0" applyFill="1" applyBorder="1" applyAlignment="1">
      <alignment horizontal="center" vertical="center"/>
    </xf>
    <xf numFmtId="0" fontId="0" fillId="0" borderId="0" xfId="0" applyAlignment="1">
      <alignment horizontal="left" vertical="center"/>
    </xf>
    <xf numFmtId="0" fontId="0" fillId="11" borderId="5" xfId="0" applyFill="1" applyBorder="1" applyAlignment="1">
      <alignment horizontal="left" vertical="center"/>
    </xf>
    <xf numFmtId="0" fontId="23" fillId="9" borderId="5" xfId="0" applyFont="1" applyFill="1" applyBorder="1" applyAlignment="1">
      <alignment horizontal="center" vertical="center"/>
    </xf>
    <xf numFmtId="0" fontId="21" fillId="14" borderId="5" xfId="0" applyFont="1" applyFill="1" applyBorder="1" applyAlignment="1">
      <alignment horizontal="center" vertical="center" wrapText="1"/>
    </xf>
    <xf numFmtId="49" fontId="12" fillId="0" borderId="5" xfId="3" applyNumberFormat="1" applyFont="1" applyFill="1" applyBorder="1" applyAlignment="1">
      <alignment horizontal="center" vertical="top"/>
    </xf>
    <xf numFmtId="0" fontId="0" fillId="0" borderId="5" xfId="0" applyFont="1" applyBorder="1" applyAlignment="1">
      <alignment horizontal="center" vertical="center"/>
    </xf>
    <xf numFmtId="0" fontId="17" fillId="0" borderId="5" xfId="0" applyFont="1" applyBorder="1" applyAlignment="1">
      <alignment horizontal="center" vertical="center"/>
    </xf>
    <xf numFmtId="0" fontId="17" fillId="0" borderId="5" xfId="0" applyFont="1" applyFill="1" applyBorder="1" applyAlignment="1">
      <alignment horizontal="center" vertical="center"/>
    </xf>
    <xf numFmtId="0" fontId="0" fillId="0" borderId="5" xfId="0" applyBorder="1" applyAlignment="1">
      <alignment horizontal="center" vertical="center" wrapText="1"/>
    </xf>
    <xf numFmtId="0" fontId="17" fillId="0" borderId="5" xfId="0" applyFont="1" applyBorder="1" applyAlignment="1">
      <alignment horizontal="center" vertical="center"/>
    </xf>
    <xf numFmtId="0" fontId="21" fillId="14" borderId="5" xfId="0" applyFont="1"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0" xfId="0" applyAlignment="1">
      <alignment vertical="center"/>
    </xf>
    <xf numFmtId="0" fontId="0" fillId="0" borderId="0" xfId="0" applyAlignment="1"/>
    <xf numFmtId="0" fontId="17" fillId="0" borderId="0" xfId="0" applyFont="1" applyAlignment="1">
      <alignment vertical="center"/>
    </xf>
    <xf numFmtId="0" fontId="0" fillId="0" borderId="0" xfId="0" applyFont="1" applyAlignment="1">
      <alignment vertical="center"/>
    </xf>
    <xf numFmtId="0" fontId="27" fillId="0" borderId="0" xfId="0" applyFont="1" applyAlignment="1">
      <alignment vertical="center"/>
    </xf>
    <xf numFmtId="0" fontId="0" fillId="0" borderId="0" xfId="0" applyFont="1" applyAlignment="1"/>
    <xf numFmtId="0" fontId="27" fillId="0" borderId="0" xfId="0" applyFont="1" applyAlignment="1"/>
    <xf numFmtId="0" fontId="17" fillId="0" borderId="0" xfId="0" applyFont="1" applyAlignment="1"/>
    <xf numFmtId="0" fontId="28" fillId="0" borderId="5" xfId="0" applyFont="1" applyFill="1" applyBorder="1" applyAlignment="1">
      <alignment vertical="center"/>
    </xf>
    <xf numFmtId="0" fontId="14" fillId="0" borderId="0" xfId="0" applyFont="1" applyAlignment="1">
      <alignment vertical="center" wrapText="1"/>
    </xf>
    <xf numFmtId="0" fontId="0" fillId="0" borderId="0" xfId="0" applyFont="1" applyAlignment="1">
      <alignment vertical="center" wrapText="1"/>
    </xf>
    <xf numFmtId="0" fontId="27" fillId="0" borderId="0" xfId="0" applyFont="1" applyAlignment="1">
      <alignment vertical="center" wrapText="1"/>
    </xf>
    <xf numFmtId="0" fontId="14" fillId="0" borderId="0" xfId="0" applyFont="1" applyAlignment="1">
      <alignment vertical="center"/>
    </xf>
    <xf numFmtId="0" fontId="0" fillId="0" borderId="0" xfId="0" applyFont="1" applyAlignment="1">
      <alignment wrapText="1"/>
    </xf>
    <xf numFmtId="0" fontId="27" fillId="0" borderId="0" xfId="0" applyFont="1" applyAlignment="1">
      <alignment wrapText="1"/>
    </xf>
    <xf numFmtId="0" fontId="12" fillId="16" borderId="5" xfId="0" applyFont="1" applyFill="1" applyBorder="1" applyAlignment="1">
      <alignment horizontal="center" vertical="center"/>
    </xf>
    <xf numFmtId="49" fontId="12" fillId="0" borderId="5" xfId="3" applyNumberFormat="1" applyFont="1" applyFill="1" applyBorder="1" applyAlignment="1">
      <alignment horizontal="center" vertical="center" shrinkToFit="1"/>
    </xf>
    <xf numFmtId="0" fontId="12" fillId="16" borderId="5" xfId="0" applyFont="1" applyFill="1" applyBorder="1" applyAlignment="1">
      <alignment horizontal="center" vertical="center" shrinkToFit="1"/>
    </xf>
    <xf numFmtId="0" fontId="12" fillId="0" borderId="5" xfId="0" applyFont="1" applyFill="1" applyBorder="1" applyAlignment="1">
      <alignment horizontal="center" vertical="center"/>
    </xf>
    <xf numFmtId="0" fontId="12" fillId="0" borderId="5" xfId="13" applyFont="1" applyFill="1" applyBorder="1" applyAlignment="1">
      <alignment horizontal="center" vertical="center" shrinkToFit="1"/>
    </xf>
    <xf numFmtId="0" fontId="12" fillId="0" borderId="5" xfId="0" applyFont="1" applyFill="1" applyBorder="1" applyAlignment="1">
      <alignment horizontal="center" vertical="center" shrinkToFit="1"/>
    </xf>
    <xf numFmtId="0" fontId="12" fillId="17" borderId="5" xfId="0" applyFont="1" applyFill="1" applyBorder="1" applyAlignment="1">
      <alignment horizontal="center" vertical="center"/>
    </xf>
    <xf numFmtId="0" fontId="17" fillId="0" borderId="5" xfId="0" applyFont="1" applyBorder="1" applyAlignment="1">
      <alignment horizontal="center" vertical="center" shrinkToFit="1"/>
    </xf>
    <xf numFmtId="0" fontId="17" fillId="0" borderId="5" xfId="5" applyFont="1" applyFill="1" applyBorder="1" applyAlignment="1">
      <alignment horizontal="center" vertical="center"/>
    </xf>
    <xf numFmtId="0" fontId="17" fillId="0" borderId="5" xfId="5" applyFont="1" applyFill="1" applyBorder="1" applyAlignment="1">
      <alignment horizontal="center" vertical="center" shrinkToFit="1"/>
    </xf>
    <xf numFmtId="0" fontId="17" fillId="0" borderId="5" xfId="14" applyFont="1" applyBorder="1" applyAlignment="1">
      <alignment horizontal="center" vertical="center" shrinkToFit="1"/>
    </xf>
    <xf numFmtId="0" fontId="17" fillId="0" borderId="5" xfId="0" applyFont="1" applyFill="1" applyBorder="1" applyAlignment="1">
      <alignment horizontal="center" vertical="center" shrinkToFit="1"/>
    </xf>
    <xf numFmtId="0" fontId="17" fillId="4" borderId="5" xfId="0" applyFont="1" applyFill="1" applyBorder="1" applyAlignment="1">
      <alignment horizontal="center" vertical="center"/>
    </xf>
    <xf numFmtId="0" fontId="17" fillId="4" borderId="5" xfId="0" applyFont="1" applyFill="1" applyBorder="1" applyAlignment="1">
      <alignment horizontal="center" vertical="center" shrinkToFit="1"/>
    </xf>
    <xf numFmtId="0" fontId="20" fillId="0" borderId="5" xfId="0" applyFont="1" applyBorder="1" applyAlignment="1">
      <alignment horizontal="center" vertical="center"/>
    </xf>
    <xf numFmtId="0" fontId="29" fillId="0" borderId="5" xfId="0" applyFont="1" applyBorder="1" applyAlignment="1">
      <alignment horizontal="center" vertical="center"/>
    </xf>
    <xf numFmtId="0" fontId="17" fillId="18" borderId="5" xfId="0" applyNumberFormat="1" applyFont="1" applyFill="1" applyBorder="1" applyAlignment="1">
      <alignment horizontal="center" vertical="center" shrinkToFit="1"/>
    </xf>
    <xf numFmtId="0" fontId="12" fillId="0" borderId="5" xfId="0" applyFont="1" applyBorder="1" applyAlignment="1">
      <alignment horizontal="center" vertical="center" shrinkToFit="1"/>
    </xf>
    <xf numFmtId="0" fontId="12" fillId="0" borderId="5" xfId="15" applyFont="1" applyBorder="1" applyAlignment="1">
      <alignment horizontal="center" vertical="center" shrinkToFit="1"/>
    </xf>
    <xf numFmtId="0" fontId="12" fillId="0" borderId="5" xfId="14" applyFont="1" applyFill="1" applyBorder="1" applyAlignment="1">
      <alignment horizontal="center" vertical="center" shrinkToFit="1"/>
    </xf>
    <xf numFmtId="0" fontId="12" fillId="0" borderId="5" xfId="16" applyFont="1" applyFill="1" applyBorder="1" applyAlignment="1">
      <alignment horizontal="center" vertical="center" shrinkToFit="1"/>
    </xf>
    <xf numFmtId="0" fontId="12" fillId="0" borderId="5" xfId="17" applyFont="1" applyBorder="1" applyAlignment="1">
      <alignment horizontal="center" vertical="center" shrinkToFit="1"/>
    </xf>
    <xf numFmtId="0" fontId="17" fillId="0" borderId="5" xfId="14" applyFont="1" applyFill="1" applyBorder="1" applyAlignment="1">
      <alignment horizontal="center" vertical="center" shrinkToFit="1"/>
    </xf>
    <xf numFmtId="0" fontId="17" fillId="0" borderId="5" xfId="17" applyFont="1" applyBorder="1" applyAlignment="1">
      <alignment horizontal="center" vertical="center" shrinkToFit="1"/>
    </xf>
    <xf numFmtId="0" fontId="0" fillId="0" borderId="0" xfId="0" applyAlignment="1">
      <alignment horizontal="center" vertical="center" shrinkToFit="1"/>
    </xf>
    <xf numFmtId="0" fontId="0" fillId="0" borderId="5" xfId="0" applyBorder="1" applyAlignment="1">
      <alignment horizontal="center" vertical="center" shrinkToFit="1"/>
    </xf>
    <xf numFmtId="0" fontId="21" fillId="14" borderId="5" xfId="0" applyFont="1" applyFill="1" applyBorder="1" applyAlignment="1">
      <alignment vertical="center" wrapText="1"/>
    </xf>
    <xf numFmtId="0" fontId="21" fillId="14" borderId="5" xfId="0" applyFont="1" applyFill="1" applyBorder="1" applyAlignment="1">
      <alignment horizontal="center" vertical="center" shrinkToFit="1"/>
    </xf>
    <xf numFmtId="0" fontId="0" fillId="0" borderId="0" xfId="0" applyAlignment="1">
      <alignment horizontal="center" vertical="center"/>
    </xf>
    <xf numFmtId="0" fontId="21" fillId="14" borderId="5" xfId="0" applyFont="1" applyFill="1" applyBorder="1" applyAlignment="1">
      <alignment horizontal="center" vertical="center"/>
    </xf>
    <xf numFmtId="0" fontId="0" fillId="0" borderId="0" xfId="0" applyAlignment="1">
      <alignment horizontal="center" vertical="center"/>
    </xf>
    <xf numFmtId="0" fontId="21" fillId="14" borderId="5" xfId="0" applyFont="1" applyFill="1" applyBorder="1" applyAlignment="1">
      <alignment horizontal="center" vertical="center"/>
    </xf>
    <xf numFmtId="0" fontId="0" fillId="0" borderId="5" xfId="0" applyBorder="1" applyAlignment="1">
      <alignment horizontal="center" vertical="center"/>
    </xf>
    <xf numFmtId="0" fontId="17" fillId="0" borderId="5" xfId="0" applyFont="1" applyBorder="1" applyAlignment="1">
      <alignment horizontal="center" vertical="center"/>
    </xf>
    <xf numFmtId="0" fontId="0" fillId="0" borderId="0" xfId="0" applyAlignment="1">
      <alignment horizontal="center" vertical="center"/>
    </xf>
    <xf numFmtId="0" fontId="0" fillId="25" borderId="0" xfId="0" applyFill="1" applyAlignment="1"/>
    <xf numFmtId="0" fontId="0" fillId="26" borderId="0" xfId="0" applyFill="1" applyAlignment="1"/>
    <xf numFmtId="176" fontId="0" fillId="0" borderId="0" xfId="0" applyNumberFormat="1" applyAlignment="1">
      <alignment horizontal="center" vertical="center"/>
    </xf>
    <xf numFmtId="9" fontId="23" fillId="9" borderId="5" xfId="0" applyNumberFormat="1" applyFont="1" applyFill="1" applyBorder="1" applyAlignment="1">
      <alignment horizontal="center" vertical="center"/>
    </xf>
    <xf numFmtId="177" fontId="0" fillId="0" borderId="0" xfId="0" applyNumberFormat="1" applyAlignment="1">
      <alignment horizontal="center" vertical="center"/>
    </xf>
    <xf numFmtId="0" fontId="0" fillId="14" borderId="5" xfId="0" applyFill="1" applyBorder="1" applyAlignment="1">
      <alignment horizontal="center" vertical="center"/>
    </xf>
    <xf numFmtId="176" fontId="0" fillId="14" borderId="5" xfId="0" applyNumberFormat="1" applyFill="1" applyBorder="1" applyAlignment="1">
      <alignment horizontal="center" vertical="center"/>
    </xf>
    <xf numFmtId="176" fontId="0" fillId="11" borderId="5" xfId="0" applyNumberFormat="1" applyFill="1" applyBorder="1" applyAlignment="1">
      <alignment horizontal="center" vertical="center"/>
    </xf>
    <xf numFmtId="0" fontId="0" fillId="11" borderId="5" xfId="0" applyNumberFormat="1" applyFill="1" applyBorder="1" applyAlignment="1">
      <alignment horizontal="center" vertical="center"/>
    </xf>
    <xf numFmtId="177" fontId="0" fillId="11" borderId="5" xfId="0" applyNumberFormat="1" applyFill="1" applyBorder="1" applyAlignment="1">
      <alignment horizontal="center" vertical="center"/>
    </xf>
    <xf numFmtId="0" fontId="35" fillId="0" borderId="5" xfId="17" applyFont="1" applyBorder="1" applyAlignment="1">
      <alignment horizontal="center" vertical="center"/>
    </xf>
    <xf numFmtId="0" fontId="38" fillId="0" borderId="5" xfId="17" applyFont="1" applyBorder="1" applyAlignment="1">
      <alignment horizontal="center"/>
    </xf>
    <xf numFmtId="0" fontId="0" fillId="0" borderId="5" xfId="0" applyBorder="1" applyAlignment="1">
      <alignment horizontal="center"/>
    </xf>
    <xf numFmtId="0" fontId="0" fillId="26" borderId="0" xfId="0" applyFill="1" applyBorder="1" applyAlignment="1">
      <alignment vertical="center" wrapText="1"/>
    </xf>
    <xf numFmtId="0" fontId="39" fillId="0" borderId="0" xfId="0" applyFont="1" applyBorder="1" applyAlignment="1"/>
    <xf numFmtId="0" fontId="39" fillId="21" borderId="5" xfId="0" applyFont="1" applyFill="1" applyBorder="1" applyAlignment="1">
      <alignment vertical="center" wrapText="1"/>
    </xf>
    <xf numFmtId="0" fontId="39" fillId="0" borderId="0" xfId="0" applyFont="1" applyBorder="1" applyAlignment="1">
      <alignment vertical="center" wrapText="1"/>
    </xf>
    <xf numFmtId="0" fontId="17" fillId="0" borderId="5" xfId="0" applyFont="1" applyFill="1" applyBorder="1" applyAlignment="1">
      <alignment vertical="center" shrinkToFit="1"/>
    </xf>
    <xf numFmtId="0" fontId="0" fillId="0" borderId="0" xfId="0" applyBorder="1" applyAlignment="1">
      <alignment vertical="center" wrapText="1"/>
    </xf>
    <xf numFmtId="0" fontId="0" fillId="21" borderId="5" xfId="0" applyFill="1" applyBorder="1" applyAlignment="1">
      <alignment vertical="center" wrapText="1"/>
    </xf>
    <xf numFmtId="0" fontId="0" fillId="21" borderId="5" xfId="0" applyFill="1" applyBorder="1" applyAlignment="1">
      <alignment horizontal="center" vertical="center" wrapText="1"/>
    </xf>
    <xf numFmtId="0" fontId="23" fillId="9" borderId="5" xfId="0" applyNumberFormat="1" applyFont="1" applyFill="1" applyBorder="1" applyAlignment="1">
      <alignment horizontal="center" vertical="center"/>
    </xf>
    <xf numFmtId="0" fontId="0" fillId="0" borderId="0" xfId="0" applyBorder="1" applyAlignment="1"/>
    <xf numFmtId="0" fontId="0" fillId="0" borderId="5" xfId="0" applyFill="1" applyBorder="1" applyAlignment="1">
      <alignment vertical="center" shrinkToFit="1"/>
    </xf>
    <xf numFmtId="0" fontId="30" fillId="25" borderId="0" xfId="0" applyFont="1" applyFill="1" applyBorder="1" applyAlignment="1">
      <alignment vertical="center" wrapText="1"/>
    </xf>
    <xf numFmtId="0" fontId="20" fillId="0" borderId="5" xfId="0" applyFont="1" applyFill="1" applyBorder="1" applyAlignment="1">
      <alignment vertical="center" shrinkToFit="1"/>
    </xf>
    <xf numFmtId="0" fontId="35" fillId="0" borderId="5" xfId="258" applyFont="1" applyBorder="1" applyAlignment="1">
      <alignment vertical="center" shrinkToFit="1"/>
    </xf>
    <xf numFmtId="0" fontId="35" fillId="0" borderId="5" xfId="258" applyFont="1" applyFill="1" applyBorder="1" applyAlignment="1">
      <alignment vertical="center" shrinkToFit="1"/>
    </xf>
    <xf numFmtId="0" fontId="0" fillId="0" borderId="5" xfId="0" applyFont="1" applyFill="1" applyBorder="1" applyAlignment="1">
      <alignment vertical="center" shrinkToFit="1"/>
    </xf>
    <xf numFmtId="0" fontId="0" fillId="0" borderId="5" xfId="0" applyBorder="1" applyAlignment="1">
      <alignment vertical="center" shrinkToFit="1"/>
    </xf>
    <xf numFmtId="0" fontId="17" fillId="0" borderId="5" xfId="0" applyFont="1" applyBorder="1" applyAlignment="1">
      <alignment horizontal="center"/>
    </xf>
    <xf numFmtId="0" fontId="21" fillId="14" borderId="5" xfId="0" applyFont="1"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34" fillId="0" borderId="0" xfId="0" applyFont="1" applyFill="1" applyBorder="1">
      <alignment vertical="center"/>
    </xf>
    <xf numFmtId="0" fontId="34" fillId="0" borderId="0" xfId="0" applyFont="1" applyFill="1" applyBorder="1" applyAlignment="1">
      <alignment vertical="center"/>
    </xf>
    <xf numFmtId="0" fontId="40" fillId="28" borderId="0" xfId="0" applyFont="1" applyFill="1" applyBorder="1">
      <alignment vertical="center"/>
    </xf>
    <xf numFmtId="0" fontId="34" fillId="28" borderId="0" xfId="0" applyFont="1" applyFill="1" applyBorder="1">
      <alignment vertical="center"/>
    </xf>
    <xf numFmtId="0" fontId="40" fillId="25" borderId="0" xfId="0" applyFont="1" applyFill="1" applyBorder="1">
      <alignment vertical="center"/>
    </xf>
    <xf numFmtId="0" fontId="34" fillId="25" borderId="0" xfId="0" applyFont="1" applyFill="1" applyBorder="1">
      <alignment vertical="center"/>
    </xf>
    <xf numFmtId="0" fontId="34" fillId="19" borderId="0" xfId="0" applyFont="1" applyFill="1" applyBorder="1">
      <alignment vertical="center"/>
    </xf>
    <xf numFmtId="0" fontId="34" fillId="21" borderId="0" xfId="0" applyFont="1" applyFill="1" applyBorder="1">
      <alignment vertical="center"/>
    </xf>
    <xf numFmtId="0" fontId="34" fillId="44" borderId="0" xfId="0" applyFont="1" applyFill="1" applyBorder="1">
      <alignment vertical="center"/>
    </xf>
    <xf numFmtId="0" fontId="34" fillId="45" borderId="0" xfId="0" applyFont="1" applyFill="1" applyBorder="1">
      <alignment vertical="center"/>
    </xf>
    <xf numFmtId="0" fontId="34" fillId="43" borderId="0" xfId="0" applyFont="1" applyFill="1" applyBorder="1">
      <alignment vertical="center"/>
    </xf>
    <xf numFmtId="0" fontId="34" fillId="11" borderId="0" xfId="0" applyFont="1" applyFill="1" applyBorder="1">
      <alignment vertical="center"/>
    </xf>
    <xf numFmtId="0" fontId="34" fillId="11" borderId="0" xfId="0" applyFont="1" applyFill="1" applyBorder="1" applyAlignment="1">
      <alignment vertical="center"/>
    </xf>
    <xf numFmtId="0" fontId="34" fillId="0" borderId="0" xfId="0" applyFont="1" applyBorder="1">
      <alignment vertical="center"/>
    </xf>
    <xf numFmtId="0" fontId="34" fillId="0" borderId="0" xfId="0" applyFont="1" applyFill="1" applyBorder="1" applyAlignment="1">
      <alignment vertical="center" wrapText="1"/>
    </xf>
    <xf numFmtId="0" fontId="0" fillId="0" borderId="0" xfId="0" applyFill="1" applyBorder="1" applyAlignment="1"/>
    <xf numFmtId="0" fontId="34" fillId="0" borderId="0" xfId="0" applyFont="1" applyBorder="1" applyAlignment="1">
      <alignment vertical="center"/>
    </xf>
    <xf numFmtId="0" fontId="40" fillId="0" borderId="0" xfId="0" applyFont="1" applyFill="1" applyBorder="1">
      <alignment vertical="center"/>
    </xf>
    <xf numFmtId="0" fontId="40" fillId="0" borderId="0" xfId="0" applyFont="1" applyBorder="1">
      <alignment vertical="center"/>
    </xf>
    <xf numFmtId="0" fontId="0" fillId="0" borderId="0" xfId="0" applyBorder="1">
      <alignment vertical="center"/>
    </xf>
    <xf numFmtId="0" fontId="0" fillId="0" borderId="0" xfId="0" applyFill="1" applyBorder="1">
      <alignment vertical="center"/>
    </xf>
    <xf numFmtId="0" fontId="21" fillId="28" borderId="5" xfId="0" applyFont="1" applyFill="1" applyBorder="1" applyAlignment="1">
      <alignment horizontal="center" vertical="center"/>
    </xf>
    <xf numFmtId="0" fontId="0" fillId="28" borderId="5" xfId="0" applyFill="1" applyBorder="1" applyAlignment="1">
      <alignment horizontal="center" vertical="center"/>
    </xf>
    <xf numFmtId="0" fontId="0" fillId="28" borderId="5" xfId="0" applyFill="1" applyBorder="1" applyAlignment="1">
      <alignment horizontal="center" vertical="center" shrinkToFit="1"/>
    </xf>
    <xf numFmtId="0" fontId="0" fillId="0" borderId="0" xfId="0" applyFill="1" applyAlignment="1">
      <alignment vertical="center"/>
    </xf>
    <xf numFmtId="0" fontId="23" fillId="11" borderId="19" xfId="0" applyFont="1" applyFill="1" applyBorder="1" applyAlignment="1">
      <alignment horizontal="center" vertical="center"/>
    </xf>
    <xf numFmtId="0" fontId="9" fillId="0" borderId="0" xfId="0" applyFont="1">
      <alignment vertical="center"/>
    </xf>
    <xf numFmtId="0" fontId="12" fillId="0" borderId="0" xfId="0" applyFont="1" applyAlignment="1"/>
    <xf numFmtId="0" fontId="17" fillId="0" borderId="0" xfId="0" applyFont="1" applyFill="1" applyBorder="1" applyAlignment="1">
      <alignment vertical="center"/>
    </xf>
    <xf numFmtId="0" fontId="34" fillId="0" borderId="0" xfId="0" applyFont="1" applyAlignment="1"/>
    <xf numFmtId="0" fontId="45" fillId="0" borderId="0" xfId="0" applyFont="1">
      <alignment vertical="center"/>
    </xf>
    <xf numFmtId="0" fontId="41" fillId="0" borderId="0" xfId="0" applyFont="1" applyAlignment="1">
      <alignment vertical="center"/>
    </xf>
    <xf numFmtId="0" fontId="44" fillId="0" borderId="0" xfId="0" applyFont="1" applyAlignment="1">
      <alignment vertical="center"/>
    </xf>
    <xf numFmtId="0" fontId="12" fillId="0" borderId="0" xfId="0" applyFont="1">
      <alignment vertical="center"/>
    </xf>
    <xf numFmtId="0" fontId="20" fillId="0" borderId="0" xfId="0" applyFont="1">
      <alignment vertical="center"/>
    </xf>
    <xf numFmtId="0" fontId="17" fillId="0" borderId="0" xfId="0" applyFont="1">
      <alignment vertical="center"/>
    </xf>
    <xf numFmtId="0" fontId="0" fillId="0" borderId="0" xfId="0" applyFont="1">
      <alignment vertical="center"/>
    </xf>
    <xf numFmtId="0" fontId="12" fillId="4" borderId="0" xfId="850" applyFont="1" applyFill="1">
      <alignment vertical="center"/>
    </xf>
    <xf numFmtId="0" fontId="0" fillId="0" borderId="12" xfId="0"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12" xfId="0" applyBorder="1" applyAlignment="1">
      <alignment vertical="center"/>
    </xf>
    <xf numFmtId="0" fontId="0" fillId="0" borderId="0" xfId="0" applyAlignment="1">
      <alignment horizontal="center" vertical="center"/>
    </xf>
    <xf numFmtId="0" fontId="21" fillId="14" borderId="5" xfId="0" applyFont="1" applyFill="1" applyBorder="1" applyAlignment="1">
      <alignment horizontal="center" vertical="center"/>
    </xf>
    <xf numFmtId="0" fontId="0" fillId="0" borderId="0" xfId="0" applyAlignment="1">
      <alignment horizontal="center" vertical="center"/>
    </xf>
    <xf numFmtId="0" fontId="49" fillId="11" borderId="5" xfId="1229" applyFont="1" applyFill="1" applyBorder="1" applyAlignment="1">
      <alignment horizontal="center" vertical="center"/>
    </xf>
    <xf numFmtId="0" fontId="50" fillId="11" borderId="5" xfId="1229" applyFont="1" applyFill="1" applyBorder="1" applyAlignment="1">
      <alignment horizontal="center" vertical="center"/>
    </xf>
    <xf numFmtId="0" fontId="0" fillId="0" borderId="0" xfId="0" applyAlignment="1">
      <alignment horizontal="center" vertical="center"/>
    </xf>
    <xf numFmtId="0" fontId="0" fillId="22" borderId="5" xfId="0" applyFill="1" applyBorder="1" applyAlignment="1">
      <alignment horizontal="center" vertical="center"/>
    </xf>
    <xf numFmtId="0" fontId="0" fillId="24" borderId="5" xfId="0" applyFill="1" applyBorder="1" applyAlignment="1">
      <alignment horizontal="center" vertical="center"/>
    </xf>
    <xf numFmtId="0" fontId="12" fillId="25" borderId="5" xfId="0" applyFont="1" applyFill="1" applyBorder="1" applyAlignment="1">
      <alignment horizontal="center" vertical="center"/>
    </xf>
    <xf numFmtId="0" fontId="0" fillId="25" borderId="5" xfId="0"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21" fillId="14" borderId="0" xfId="0" applyFont="1" applyFill="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17" fillId="0" borderId="5" xfId="0" applyFont="1" applyBorder="1" applyAlignment="1">
      <alignment horizontal="center" vertical="center"/>
    </xf>
    <xf numFmtId="0" fontId="0" fillId="11" borderId="5" xfId="0" applyFill="1" applyBorder="1" applyAlignment="1">
      <alignment horizontal="center" vertical="center"/>
    </xf>
    <xf numFmtId="0" fontId="0" fillId="14" borderId="5" xfId="0" applyFill="1" applyBorder="1" applyAlignment="1">
      <alignment horizontal="center" vertical="center"/>
    </xf>
    <xf numFmtId="0" fontId="21" fillId="14" borderId="5" xfId="0" applyFont="1" applyFill="1" applyBorder="1" applyAlignment="1">
      <alignment horizontal="center" vertical="center"/>
    </xf>
    <xf numFmtId="0" fontId="0" fillId="0" borderId="0" xfId="0" applyAlignment="1">
      <alignment horizontal="center" vertical="center"/>
    </xf>
    <xf numFmtId="0" fontId="0" fillId="46" borderId="20" xfId="0" applyFont="1" applyFill="1" applyBorder="1" applyAlignment="1">
      <alignment vertical="center"/>
    </xf>
    <xf numFmtId="0" fontId="0" fillId="4" borderId="0" xfId="0" applyFill="1" applyBorder="1">
      <alignment vertical="center"/>
    </xf>
    <xf numFmtId="0" fontId="0" fillId="0" borderId="21" xfId="0" applyFont="1" applyBorder="1" applyAlignment="1">
      <alignment vertical="center"/>
    </xf>
    <xf numFmtId="0" fontId="0" fillId="46" borderId="21" xfId="0" applyFont="1" applyFill="1" applyBorder="1" applyAlignment="1">
      <alignment vertical="center"/>
    </xf>
    <xf numFmtId="0" fontId="0" fillId="46" borderId="22" xfId="0" applyFont="1" applyFill="1" applyBorder="1" applyAlignment="1">
      <alignment vertical="center"/>
    </xf>
    <xf numFmtId="0" fontId="54" fillId="0" borderId="5" xfId="0" applyFont="1" applyFill="1" applyBorder="1" applyAlignment="1">
      <alignment horizontal="center" vertical="center"/>
    </xf>
    <xf numFmtId="0" fontId="0" fillId="0" borderId="5" xfId="0" applyFill="1" applyBorder="1" applyAlignment="1">
      <alignment horizontal="center" vertical="center"/>
    </xf>
    <xf numFmtId="0" fontId="13" fillId="0" borderId="5" xfId="0" applyFont="1" applyFill="1" applyBorder="1" applyAlignment="1">
      <alignment horizontal="center" vertical="center"/>
    </xf>
    <xf numFmtId="0" fontId="34" fillId="0" borderId="5" xfId="0" applyFont="1" applyFill="1" applyBorder="1" applyAlignment="1">
      <alignment horizontal="center" vertical="center"/>
    </xf>
    <xf numFmtId="0" fontId="0" fillId="0" borderId="5" xfId="0" applyFill="1" applyBorder="1" applyAlignment="1">
      <alignment horizontal="center" vertical="center" wrapText="1"/>
    </xf>
    <xf numFmtId="20" fontId="0" fillId="0" borderId="5" xfId="0" applyNumberFormat="1" applyFill="1" applyBorder="1" applyAlignment="1">
      <alignment horizontal="center" vertical="center" wrapText="1"/>
    </xf>
    <xf numFmtId="0" fontId="34" fillId="0" borderId="5" xfId="0" applyFont="1" applyFill="1" applyBorder="1" applyAlignment="1">
      <alignment horizontal="center" vertical="center" wrapText="1"/>
    </xf>
    <xf numFmtId="0" fontId="0" fillId="12" borderId="5" xfId="10" applyFont="1" applyBorder="1" applyAlignment="1">
      <alignment horizontal="center" vertical="center"/>
    </xf>
    <xf numFmtId="0" fontId="2" fillId="54" borderId="5" xfId="3" applyFont="1" applyFill="1" applyBorder="1" applyAlignment="1">
      <alignment horizontal="center" vertical="center"/>
    </xf>
    <xf numFmtId="0" fontId="2" fillId="0" borderId="5" xfId="3" applyFont="1" applyFill="1" applyBorder="1" applyAlignment="1">
      <alignment horizontal="center" vertical="center"/>
    </xf>
    <xf numFmtId="0" fontId="6" fillId="54" borderId="5" xfId="3" applyFill="1" applyBorder="1" applyAlignment="1">
      <alignment horizontal="center" vertical="center"/>
    </xf>
    <xf numFmtId="0" fontId="0" fillId="46" borderId="5" xfId="0" applyFont="1" applyFill="1" applyBorder="1" applyAlignment="1">
      <alignment horizontal="center" vertical="center"/>
    </xf>
    <xf numFmtId="0" fontId="2" fillId="4" borderId="5" xfId="3" applyFont="1" applyFill="1" applyBorder="1" applyAlignment="1">
      <alignment horizontal="center" vertical="center"/>
    </xf>
    <xf numFmtId="0" fontId="2" fillId="0" borderId="5" xfId="3" applyNumberFormat="1" applyFont="1" applyFill="1" applyBorder="1" applyAlignment="1">
      <alignment horizontal="center" vertical="center"/>
    </xf>
    <xf numFmtId="0" fontId="12" fillId="0" borderId="5" xfId="0" applyNumberFormat="1" applyFont="1" applyFill="1" applyBorder="1" applyAlignment="1">
      <alignment horizontal="center" vertical="center"/>
    </xf>
    <xf numFmtId="0" fontId="0" fillId="0" borderId="5" xfId="0" applyNumberFormat="1" applyFill="1" applyBorder="1" applyAlignment="1">
      <alignment horizontal="center" vertical="center"/>
    </xf>
    <xf numFmtId="0" fontId="0" fillId="4" borderId="5" xfId="0" applyFill="1" applyBorder="1" applyAlignment="1">
      <alignment horizontal="center" vertical="center"/>
    </xf>
    <xf numFmtId="0" fontId="9" fillId="0" borderId="5" xfId="0" applyFont="1" applyFill="1" applyBorder="1" applyAlignment="1">
      <alignment horizontal="center" vertical="center"/>
    </xf>
    <xf numFmtId="0" fontId="0" fillId="55" borderId="5" xfId="0" applyFill="1" applyBorder="1" applyAlignment="1">
      <alignment horizontal="center" vertical="center"/>
    </xf>
    <xf numFmtId="0" fontId="53" fillId="0" borderId="5" xfId="0" applyFont="1" applyBorder="1" applyAlignment="1">
      <alignment horizontal="center" vertical="center"/>
    </xf>
    <xf numFmtId="0" fontId="38" fillId="4" borderId="5" xfId="0" applyFont="1" applyFill="1" applyBorder="1" applyAlignment="1">
      <alignment horizontal="center" vertical="center" wrapText="1"/>
    </xf>
    <xf numFmtId="0" fontId="2" fillId="55" borderId="5" xfId="3" applyFont="1" applyFill="1" applyBorder="1" applyAlignment="1">
      <alignment horizontal="center" vertical="center"/>
    </xf>
    <xf numFmtId="0" fontId="0" fillId="12" borderId="5" xfId="11" applyFont="1" applyBorder="1" applyAlignment="1">
      <alignment horizontal="center" vertical="center"/>
    </xf>
    <xf numFmtId="0" fontId="0" fillId="46" borderId="5" xfId="0" applyFont="1" applyFill="1" applyBorder="1" applyAlignment="1">
      <alignment horizontal="center" vertical="center" wrapText="1"/>
    </xf>
    <xf numFmtId="0" fontId="2" fillId="56" borderId="5" xfId="3" applyFont="1" applyFill="1" applyBorder="1" applyAlignment="1">
      <alignment horizontal="center" vertical="center"/>
    </xf>
    <xf numFmtId="0" fontId="0" fillId="13" borderId="5" xfId="12" applyFont="1" applyBorder="1" applyAlignment="1">
      <alignment horizontal="center" vertical="center"/>
    </xf>
    <xf numFmtId="0" fontId="22" fillId="13" borderId="5" xfId="12" applyBorder="1" applyAlignment="1">
      <alignment horizontal="center" vertical="center"/>
    </xf>
    <xf numFmtId="0" fontId="26" fillId="15" borderId="5" xfId="13" applyBorder="1" applyAlignment="1">
      <alignment horizontal="center" vertical="center"/>
    </xf>
    <xf numFmtId="0" fontId="7" fillId="2" borderId="5" xfId="1" applyBorder="1" applyAlignment="1">
      <alignment horizontal="center" vertical="center"/>
    </xf>
    <xf numFmtId="0" fontId="38" fillId="0" borderId="5" xfId="0" applyFont="1" applyBorder="1" applyAlignment="1">
      <alignment horizontal="center" vertical="center" wrapText="1"/>
    </xf>
    <xf numFmtId="0" fontId="0" fillId="0" borderId="5" xfId="0" applyNumberFormat="1" applyFont="1" applyBorder="1" applyAlignment="1">
      <alignment horizontal="center" vertical="center"/>
    </xf>
    <xf numFmtId="0" fontId="12" fillId="4" borderId="5" xfId="0" applyFont="1" applyFill="1" applyBorder="1" applyAlignment="1">
      <alignment horizontal="center" vertical="center"/>
    </xf>
    <xf numFmtId="0" fontId="39" fillId="0" borderId="5" xfId="3" applyFont="1" applyFill="1" applyBorder="1" applyAlignment="1">
      <alignment horizontal="center" vertical="center"/>
    </xf>
    <xf numFmtId="0" fontId="20" fillId="0" borderId="5" xfId="0" applyFont="1" applyFill="1" applyBorder="1" applyAlignment="1">
      <alignment horizontal="center" vertical="center"/>
    </xf>
    <xf numFmtId="0" fontId="9" fillId="4" borderId="5" xfId="0" applyFont="1" applyFill="1" applyBorder="1" applyAlignment="1">
      <alignment horizontal="center" vertical="center"/>
    </xf>
    <xf numFmtId="0" fontId="0" fillId="0" borderId="5" xfId="4" applyNumberFormat="1" applyFont="1" applyBorder="1" applyAlignment="1">
      <alignment horizontal="center" vertical="center"/>
    </xf>
    <xf numFmtId="0" fontId="0" fillId="57" borderId="5" xfId="0" applyFont="1" applyFill="1" applyBorder="1" applyAlignment="1">
      <alignment horizontal="center" vertical="center"/>
    </xf>
    <xf numFmtId="0" fontId="2" fillId="4" borderId="5" xfId="3" applyNumberFormat="1" applyFont="1" applyFill="1" applyBorder="1" applyAlignment="1">
      <alignment horizontal="center" vertical="center"/>
    </xf>
    <xf numFmtId="0" fontId="12" fillId="4" borderId="5" xfId="0" applyNumberFormat="1" applyFont="1" applyFill="1" applyBorder="1" applyAlignment="1">
      <alignment horizontal="center" vertical="center"/>
    </xf>
    <xf numFmtId="0" fontId="0" fillId="4" borderId="5" xfId="0" applyNumberFormat="1" applyFill="1" applyBorder="1" applyAlignment="1">
      <alignment horizontal="center" vertical="center"/>
    </xf>
    <xf numFmtId="0" fontId="20" fillId="4" borderId="5" xfId="0" applyFont="1" applyFill="1" applyBorder="1" applyAlignment="1">
      <alignment horizontal="center" vertical="center"/>
    </xf>
    <xf numFmtId="0" fontId="22" fillId="4" borderId="5" xfId="5" applyFont="1" applyFill="1" applyBorder="1" applyAlignment="1">
      <alignment horizontal="center" vertical="center"/>
    </xf>
    <xf numFmtId="0" fontId="0" fillId="0" borderId="5" xfId="3" applyFont="1" applyFill="1" applyBorder="1" applyAlignment="1">
      <alignment horizontal="center" vertical="center"/>
    </xf>
    <xf numFmtId="0" fontId="22" fillId="4" borderId="5" xfId="6" applyNumberFormat="1" applyFill="1" applyBorder="1" applyAlignment="1">
      <alignment horizontal="center" vertical="center"/>
    </xf>
    <xf numFmtId="0" fontId="22" fillId="0" borderId="5" xfId="7" applyFill="1" applyBorder="1" applyAlignment="1">
      <alignment horizontal="center" vertical="center"/>
    </xf>
    <xf numFmtId="0" fontId="22" fillId="0" borderId="5" xfId="8" applyFill="1" applyBorder="1" applyAlignment="1">
      <alignment horizontal="center" vertical="center"/>
    </xf>
    <xf numFmtId="0" fontId="22" fillId="4" borderId="5" xfId="6" applyFill="1" applyBorder="1" applyAlignment="1">
      <alignment horizontal="center" vertical="center"/>
    </xf>
    <xf numFmtId="0" fontId="39" fillId="0" borderId="5" xfId="0" applyFont="1" applyBorder="1" applyAlignment="1">
      <alignment horizontal="center" vertical="center"/>
    </xf>
    <xf numFmtId="0" fontId="22" fillId="4" borderId="5" xfId="5" applyFill="1" applyBorder="1" applyAlignment="1">
      <alignment horizontal="center" vertical="center"/>
    </xf>
    <xf numFmtId="0" fontId="12" fillId="0" borderId="5" xfId="0" applyFont="1" applyBorder="1" applyAlignment="1">
      <alignment horizontal="center" vertical="center"/>
    </xf>
    <xf numFmtId="0" fontId="12" fillId="0" borderId="5" xfId="9" applyFont="1" applyFill="1" applyBorder="1" applyAlignment="1">
      <alignment horizontal="center" vertical="center"/>
    </xf>
    <xf numFmtId="49" fontId="0" fillId="0" borderId="5" xfId="0" applyNumberFormat="1" applyFill="1" applyBorder="1" applyAlignment="1">
      <alignment horizontal="center" vertical="center"/>
    </xf>
    <xf numFmtId="49" fontId="12" fillId="0" borderId="5" xfId="0" applyNumberFormat="1" applyFont="1" applyFill="1" applyBorder="1" applyAlignment="1">
      <alignment horizontal="center" vertical="center"/>
    </xf>
    <xf numFmtId="0" fontId="55" fillId="0" borderId="0" xfId="459" applyFont="1" applyFill="1" applyBorder="1">
      <alignment vertical="center"/>
    </xf>
    <xf numFmtId="0" fontId="0" fillId="4" borderId="2" xfId="0" applyFill="1" applyBorder="1">
      <alignment vertical="center"/>
    </xf>
    <xf numFmtId="0" fontId="0" fillId="4" borderId="7" xfId="0" applyFill="1" applyBorder="1">
      <alignment vertical="center"/>
    </xf>
    <xf numFmtId="0" fontId="13" fillId="4" borderId="13" xfId="0" applyFont="1" applyFill="1" applyBorder="1">
      <alignment vertical="center"/>
    </xf>
    <xf numFmtId="0" fontId="12" fillId="0" borderId="24" xfId="268" applyNumberFormat="1" applyFont="1" applyFill="1" applyBorder="1" applyAlignment="1">
      <alignment vertical="top"/>
    </xf>
    <xf numFmtId="0" fontId="0" fillId="4" borderId="3" xfId="0" applyFill="1" applyBorder="1">
      <alignment vertical="center"/>
    </xf>
    <xf numFmtId="0" fontId="13" fillId="4" borderId="14" xfId="0" applyFont="1" applyFill="1" applyBorder="1">
      <alignment vertical="center"/>
    </xf>
    <xf numFmtId="0" fontId="9" fillId="4" borderId="4" xfId="0" applyFont="1" applyFill="1" applyBorder="1">
      <alignment vertical="center"/>
    </xf>
    <xf numFmtId="0" fontId="0" fillId="4" borderId="8" xfId="0" applyFill="1" applyBorder="1">
      <alignment vertical="center"/>
    </xf>
    <xf numFmtId="0" fontId="13" fillId="4" borderId="15" xfId="0" applyFont="1" applyFill="1" applyBorder="1">
      <alignment vertical="center"/>
    </xf>
    <xf numFmtId="0" fontId="9" fillId="4" borderId="8" xfId="0" applyFont="1" applyFill="1" applyBorder="1">
      <alignment vertical="center"/>
    </xf>
    <xf numFmtId="0" fontId="0" fillId="0" borderId="7" xfId="0" applyBorder="1">
      <alignment vertical="center"/>
    </xf>
    <xf numFmtId="0" fontId="9" fillId="4" borderId="3" xfId="0" applyFont="1" applyFill="1" applyBorder="1">
      <alignment vertical="center"/>
    </xf>
    <xf numFmtId="0" fontId="0" fillId="0" borderId="8" xfId="0" applyBorder="1">
      <alignment vertical="center"/>
    </xf>
    <xf numFmtId="0" fontId="13" fillId="0" borderId="0" xfId="0" applyFont="1" applyFill="1">
      <alignment vertical="center"/>
    </xf>
    <xf numFmtId="0" fontId="12" fillId="0" borderId="0" xfId="0" applyFont="1" applyFill="1">
      <alignment vertical="center"/>
    </xf>
    <xf numFmtId="0" fontId="0" fillId="4" borderId="4" xfId="0" applyFill="1" applyBorder="1">
      <alignment vertical="center"/>
    </xf>
    <xf numFmtId="0" fontId="9" fillId="0" borderId="8" xfId="0" applyFont="1" applyBorder="1">
      <alignment vertical="center"/>
    </xf>
    <xf numFmtId="0" fontId="55" fillId="0" borderId="0" xfId="0" applyFont="1" applyFill="1" applyBorder="1">
      <alignment vertical="center"/>
    </xf>
    <xf numFmtId="0" fontId="0" fillId="4" borderId="0" xfId="0" applyFill="1">
      <alignment vertical="center"/>
    </xf>
    <xf numFmtId="0" fontId="0" fillId="0" borderId="23" xfId="0" applyFont="1" applyBorder="1" applyAlignment="1">
      <alignment vertical="center"/>
    </xf>
    <xf numFmtId="0" fontId="12" fillId="4" borderId="24" xfId="268" applyNumberFormat="1" applyFont="1" applyFill="1" applyBorder="1" applyAlignment="1">
      <alignment vertical="top"/>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23" fillId="9" borderId="10" xfId="0" applyFont="1" applyFill="1" applyBorder="1" applyAlignment="1">
      <alignment horizontal="center" vertical="center"/>
    </xf>
    <xf numFmtId="0" fontId="0" fillId="11" borderId="10" xfId="0" applyFill="1" applyBorder="1" applyAlignment="1">
      <alignment horizontal="center" vertical="center"/>
    </xf>
    <xf numFmtId="0" fontId="0" fillId="0" borderId="0" xfId="0" applyAlignment="1">
      <alignment horizontal="center" vertical="center"/>
    </xf>
    <xf numFmtId="0" fontId="21" fillId="14" borderId="5" xfId="0" applyFont="1" applyFill="1" applyBorder="1" applyAlignment="1">
      <alignment horizontal="center" vertical="center"/>
    </xf>
    <xf numFmtId="0" fontId="0" fillId="0" borderId="0" xfId="0" applyAlignment="1">
      <alignment horizontal="center" vertical="center"/>
    </xf>
    <xf numFmtId="0" fontId="0" fillId="11" borderId="5" xfId="0" applyFill="1" applyBorder="1" applyAlignment="1">
      <alignment horizontal="center" vertical="center"/>
    </xf>
    <xf numFmtId="0" fontId="0" fillId="0" borderId="0" xfId="0" applyAlignment="1">
      <alignment horizontal="center" vertical="center"/>
    </xf>
    <xf numFmtId="0" fontId="0" fillId="0" borderId="0" xfId="0" applyFill="1" applyAlignment="1"/>
    <xf numFmtId="0" fontId="0" fillId="4" borderId="0" xfId="0" applyFill="1" applyAlignment="1">
      <alignment vertical="center"/>
    </xf>
    <xf numFmtId="0" fontId="17" fillId="0" borderId="0" xfId="16"/>
    <xf numFmtId="0" fontId="0" fillId="4" borderId="0" xfId="0" applyFill="1" applyAlignment="1"/>
    <xf numFmtId="0" fontId="48" fillId="11" borderId="5" xfId="1229" applyFill="1" applyBorder="1" applyAlignment="1">
      <alignment horizontal="center" vertical="center"/>
    </xf>
    <xf numFmtId="0" fontId="0" fillId="0" borderId="0" xfId="0" applyAlignment="1">
      <alignment wrapText="1"/>
    </xf>
    <xf numFmtId="0" fontId="56" fillId="0" borderId="0" xfId="0" applyFont="1" applyAlignment="1">
      <alignment horizontal="justify" vertical="center"/>
    </xf>
    <xf numFmtId="0" fontId="0" fillId="0" borderId="0" xfId="0" applyFill="1" applyBorder="1" applyAlignment="1">
      <alignment wrapText="1"/>
    </xf>
    <xf numFmtId="0" fontId="7" fillId="2" borderId="0" xfId="1" applyAlignment="1"/>
    <xf numFmtId="0" fontId="0" fillId="0" borderId="0" xfId="0" applyFill="1" applyBorder="1" applyAlignment="1">
      <alignment vertical="center"/>
    </xf>
    <xf numFmtId="0" fontId="0" fillId="0" borderId="0" xfId="0" applyBorder="1" applyAlignment="1">
      <alignment wrapText="1"/>
    </xf>
    <xf numFmtId="0" fontId="39" fillId="0" borderId="0" xfId="0" applyFont="1" applyAlignment="1"/>
    <xf numFmtId="0" fontId="30" fillId="0" borderId="0" xfId="0" applyFont="1" applyAlignment="1"/>
    <xf numFmtId="0" fontId="34" fillId="0" borderId="0" xfId="0" applyFont="1" applyAlignment="1">
      <alignment vertical="center"/>
    </xf>
    <xf numFmtId="0" fontId="40" fillId="0" borderId="0" xfId="0" applyFont="1" applyAlignment="1"/>
    <xf numFmtId="0" fontId="34" fillId="19" borderId="0" xfId="0" applyFont="1" applyFill="1" applyAlignment="1"/>
    <xf numFmtId="0" fontId="14" fillId="19" borderId="0" xfId="0" applyFont="1" applyFill="1" applyAlignment="1">
      <alignment vertical="center"/>
    </xf>
    <xf numFmtId="0" fontId="14" fillId="19" borderId="0" xfId="0" applyFont="1" applyFill="1" applyAlignment="1">
      <alignment vertical="center" wrapText="1"/>
    </xf>
    <xf numFmtId="0" fontId="0" fillId="19" borderId="0" xfId="0" applyFill="1" applyAlignment="1"/>
    <xf numFmtId="0" fontId="0" fillId="0" borderId="5" xfId="0" applyBorder="1" applyAlignment="1">
      <alignment horizontal="left" vertical="center"/>
    </xf>
    <xf numFmtId="0" fontId="21" fillId="14" borderId="5" xfId="0" applyFont="1" applyFill="1" applyBorder="1" applyAlignment="1">
      <alignment horizontal="left" vertical="center"/>
    </xf>
    <xf numFmtId="0" fontId="0" fillId="0" borderId="0" xfId="0" applyAlignment="1">
      <alignment horizontal="left" vertical="center" shrinkToFit="1"/>
    </xf>
    <xf numFmtId="0" fontId="21" fillId="14" borderId="5" xfId="0" applyFont="1" applyFill="1" applyBorder="1" applyAlignment="1">
      <alignment horizontal="left" vertical="center" shrinkToFit="1"/>
    </xf>
    <xf numFmtId="0" fontId="0" fillId="0" borderId="5" xfId="0" applyBorder="1" applyAlignment="1">
      <alignment horizontal="left" vertical="center" shrinkToFit="1"/>
    </xf>
    <xf numFmtId="0" fontId="0" fillId="11" borderId="5" xfId="0" applyFill="1" applyBorder="1" applyAlignment="1">
      <alignment horizontal="center" vertical="center"/>
    </xf>
    <xf numFmtId="0" fontId="21" fillId="14" borderId="5" xfId="0" applyFont="1" applyFill="1" applyBorder="1" applyAlignment="1">
      <alignment horizontal="center" vertical="center"/>
    </xf>
    <xf numFmtId="0" fontId="23" fillId="9" borderId="5" xfId="0" applyFont="1" applyFill="1" applyBorder="1" applyAlignment="1">
      <alignment horizontal="center" vertical="center"/>
    </xf>
    <xf numFmtId="0" fontId="0" fillId="0" borderId="0" xfId="0" applyAlignment="1">
      <alignment horizontal="center" vertical="center"/>
    </xf>
    <xf numFmtId="0" fontId="21" fillId="14" borderId="5" xfId="0" applyFont="1" applyFill="1" applyBorder="1" applyAlignment="1">
      <alignment horizontal="center" vertical="center"/>
    </xf>
    <xf numFmtId="0" fontId="0" fillId="11" borderId="5" xfId="0"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5" xfId="0" applyFill="1" applyBorder="1" applyAlignment="1">
      <alignment horizontal="left" vertical="center"/>
    </xf>
    <xf numFmtId="0" fontId="0" fillId="4" borderId="5" xfId="0" applyFill="1" applyBorder="1" applyAlignment="1">
      <alignment horizontal="left" vertical="center"/>
    </xf>
    <xf numFmtId="0" fontId="17" fillId="11" borderId="5" xfId="0" applyFont="1" applyFill="1" applyBorder="1" applyAlignment="1">
      <alignment horizontal="center" vertical="center"/>
    </xf>
    <xf numFmtId="9" fontId="0" fillId="11" borderId="5" xfId="0" applyNumberFormat="1" applyFill="1" applyBorder="1" applyAlignment="1">
      <alignment horizontal="center" vertical="center"/>
    </xf>
    <xf numFmtId="0" fontId="9" fillId="22" borderId="5" xfId="0" applyFont="1" applyFill="1" applyBorder="1" applyAlignment="1">
      <alignment horizontal="center" vertical="center"/>
    </xf>
    <xf numFmtId="0" fontId="21" fillId="24" borderId="5" xfId="0" applyFont="1" applyFill="1" applyBorder="1" applyAlignment="1">
      <alignment horizontal="center" vertical="center"/>
    </xf>
    <xf numFmtId="0" fontId="0" fillId="56" borderId="5" xfId="0" applyFill="1" applyBorder="1" applyAlignment="1">
      <alignment horizontal="center" vertical="center"/>
    </xf>
    <xf numFmtId="0" fontId="0" fillId="54" borderId="5" xfId="0" applyFill="1" applyBorder="1" applyAlignment="1">
      <alignment horizontal="center" vertical="center"/>
    </xf>
    <xf numFmtId="9" fontId="0" fillId="0" borderId="0" xfId="0" applyNumberFormat="1" applyAlignment="1">
      <alignment horizontal="center" vertical="center"/>
    </xf>
    <xf numFmtId="0" fontId="21" fillId="33" borderId="5" xfId="0" applyFont="1" applyFill="1" applyBorder="1" applyAlignment="1">
      <alignment horizontal="center" vertical="center"/>
    </xf>
    <xf numFmtId="0" fontId="21" fillId="58" borderId="5" xfId="0" applyFont="1" applyFill="1" applyBorder="1" applyAlignment="1">
      <alignment horizontal="center" vertical="center"/>
    </xf>
    <xf numFmtId="0" fontId="46" fillId="24" borderId="5" xfId="0" applyFont="1" applyFill="1" applyBorder="1" applyAlignment="1">
      <alignment horizontal="center" vertical="center"/>
    </xf>
    <xf numFmtId="0" fontId="20" fillId="24" borderId="5" xfId="0" applyFont="1" applyFill="1" applyBorder="1" applyAlignment="1">
      <alignment horizontal="center" vertical="center"/>
    </xf>
    <xf numFmtId="0" fontId="0" fillId="33" borderId="5" xfId="0" applyFill="1" applyBorder="1" applyAlignment="1">
      <alignment horizontal="center" vertical="center"/>
    </xf>
    <xf numFmtId="0" fontId="0" fillId="58" borderId="5" xfId="0" applyFill="1" applyBorder="1" applyAlignment="1">
      <alignment horizontal="center" vertical="center"/>
    </xf>
    <xf numFmtId="180" fontId="0" fillId="56" borderId="5" xfId="0" applyNumberFormat="1" applyFill="1" applyBorder="1" applyAlignment="1">
      <alignment horizontal="center" vertical="center"/>
    </xf>
    <xf numFmtId="180" fontId="0" fillId="59" borderId="5" xfId="0" applyNumberFormat="1" applyFill="1" applyBorder="1" applyAlignment="1">
      <alignment horizontal="center" vertical="center"/>
    </xf>
    <xf numFmtId="0" fontId="0" fillId="59" borderId="5" xfId="0" applyFill="1" applyBorder="1" applyAlignment="1">
      <alignment horizontal="center" vertical="center"/>
    </xf>
    <xf numFmtId="180" fontId="0" fillId="54" borderId="5" xfId="0" applyNumberFormat="1" applyFill="1" applyBorder="1" applyAlignment="1">
      <alignment horizontal="center" vertical="center"/>
    </xf>
    <xf numFmtId="0" fontId="0" fillId="60" borderId="5" xfId="0" applyNumberFormat="1" applyFill="1" applyBorder="1" applyAlignment="1">
      <alignment horizontal="center" vertical="center"/>
    </xf>
    <xf numFmtId="9" fontId="0" fillId="58" borderId="5" xfId="0" applyNumberFormat="1" applyFill="1" applyBorder="1" applyAlignment="1">
      <alignment horizontal="center" vertical="center"/>
    </xf>
    <xf numFmtId="0" fontId="0" fillId="56" borderId="5" xfId="0" applyNumberFormat="1" applyFill="1" applyBorder="1" applyAlignment="1">
      <alignment horizontal="center" vertical="center"/>
    </xf>
    <xf numFmtId="0" fontId="0" fillId="59" borderId="5" xfId="0" applyNumberFormat="1" applyFill="1" applyBorder="1" applyAlignment="1">
      <alignment horizontal="center" vertical="center"/>
    </xf>
    <xf numFmtId="0" fontId="12" fillId="0" borderId="0" xfId="0" applyFont="1" applyAlignment="1">
      <alignment horizontal="left" vertical="center"/>
    </xf>
    <xf numFmtId="0" fontId="0" fillId="4" borderId="5" xfId="0" applyFont="1" applyFill="1" applyBorder="1" applyAlignment="1">
      <alignment horizontal="center" vertical="center"/>
    </xf>
    <xf numFmtId="0" fontId="21" fillId="14" borderId="5" xfId="0" applyFont="1" applyFill="1" applyBorder="1" applyAlignment="1">
      <alignment vertical="center"/>
    </xf>
    <xf numFmtId="0" fontId="21" fillId="14" borderId="5" xfId="0" applyFont="1" applyFill="1" applyBorder="1" applyAlignment="1">
      <alignment horizontal="center" vertical="center"/>
    </xf>
    <xf numFmtId="0" fontId="0" fillId="11" borderId="5" xfId="0" applyFill="1" applyBorder="1" applyAlignment="1">
      <alignment horizontal="center" vertical="center"/>
    </xf>
    <xf numFmtId="0" fontId="0" fillId="14" borderId="5" xfId="0" applyFill="1" applyBorder="1" applyAlignment="1">
      <alignment horizontal="center" vertical="center"/>
    </xf>
    <xf numFmtId="0" fontId="0" fillId="0" borderId="0" xfId="0" applyAlignment="1">
      <alignment horizontal="center" vertical="center"/>
    </xf>
    <xf numFmtId="0" fontId="21" fillId="14" borderId="5" xfId="0" applyFont="1" applyFill="1" applyBorder="1" applyAlignment="1">
      <alignment horizontal="center" vertical="center" wrapText="1"/>
    </xf>
    <xf numFmtId="0" fontId="0" fillId="11" borderId="5" xfId="0" applyFill="1" applyBorder="1" applyAlignment="1">
      <alignment horizontal="center" vertical="center"/>
    </xf>
    <xf numFmtId="0" fontId="21" fillId="14" borderId="5" xfId="0" applyFont="1" applyFill="1" applyBorder="1" applyAlignment="1">
      <alignment horizontal="center" vertical="center"/>
    </xf>
    <xf numFmtId="0" fontId="0" fillId="11" borderId="5" xfId="0" applyNumberFormat="1" applyFill="1" applyBorder="1" applyAlignment="1">
      <alignment horizontal="center" vertical="center"/>
    </xf>
    <xf numFmtId="176" fontId="0" fillId="11" borderId="5" xfId="0" applyNumberFormat="1" applyFill="1" applyBorder="1" applyAlignment="1">
      <alignment horizontal="center" vertical="center"/>
    </xf>
    <xf numFmtId="0" fontId="0" fillId="0" borderId="5" xfId="0" applyBorder="1" applyAlignment="1">
      <alignment horizontal="center" vertical="center"/>
    </xf>
    <xf numFmtId="0" fontId="0" fillId="11" borderId="5" xfId="0" applyFill="1" applyBorder="1" applyAlignment="1">
      <alignment horizontal="center" vertical="center" wrapText="1"/>
    </xf>
    <xf numFmtId="0" fontId="0" fillId="0" borderId="0" xfId="0" applyAlignment="1">
      <alignment horizontal="center" vertical="center"/>
    </xf>
    <xf numFmtId="0" fontId="21" fillId="11" borderId="5" xfId="0" applyFont="1" applyFill="1" applyBorder="1" applyAlignment="1">
      <alignment horizontal="center" vertical="center"/>
    </xf>
    <xf numFmtId="0" fontId="21" fillId="14" borderId="5" xfId="0" applyFont="1" applyFill="1" applyBorder="1" applyAlignment="1">
      <alignment horizontal="center" vertical="center"/>
    </xf>
    <xf numFmtId="0" fontId="0" fillId="11" borderId="5" xfId="0" applyFill="1" applyBorder="1" applyAlignment="1">
      <alignment horizontal="center" vertical="center"/>
    </xf>
    <xf numFmtId="0" fontId="0" fillId="0" borderId="0" xfId="0" applyAlignment="1">
      <alignment horizontal="center" vertical="center"/>
    </xf>
    <xf numFmtId="10" fontId="0" fillId="11" borderId="5" xfId="0" applyNumberFormat="1" applyFill="1" applyBorder="1" applyAlignment="1">
      <alignment horizontal="center" vertical="center"/>
    </xf>
    <xf numFmtId="0" fontId="21" fillId="4" borderId="5" xfId="0" applyFont="1" applyFill="1" applyBorder="1" applyAlignment="1">
      <alignment horizontal="center" vertical="center"/>
    </xf>
    <xf numFmtId="176" fontId="13" fillId="4" borderId="5" xfId="0" applyNumberFormat="1" applyFont="1" applyFill="1" applyBorder="1" applyAlignment="1">
      <alignment horizontal="center" vertical="center"/>
    </xf>
    <xf numFmtId="176" fontId="13" fillId="56" borderId="5" xfId="0" applyNumberFormat="1" applyFont="1" applyFill="1" applyBorder="1" applyAlignment="1">
      <alignment horizontal="center" vertical="center"/>
    </xf>
    <xf numFmtId="176" fontId="13" fillId="60" borderId="5" xfId="0" applyNumberFormat="1" applyFont="1" applyFill="1" applyBorder="1" applyAlignment="1">
      <alignment horizontal="center" vertical="center"/>
    </xf>
    <xf numFmtId="176" fontId="13" fillId="59" borderId="5" xfId="0" applyNumberFormat="1" applyFont="1" applyFill="1" applyBorder="1" applyAlignment="1">
      <alignment horizontal="center" vertical="center"/>
    </xf>
    <xf numFmtId="0" fontId="21" fillId="61" borderId="5" xfId="0" applyFont="1" applyFill="1" applyBorder="1" applyAlignment="1">
      <alignment horizontal="center" vertical="center"/>
    </xf>
    <xf numFmtId="0" fontId="13" fillId="4" borderId="5" xfId="0" applyNumberFormat="1" applyFont="1" applyFill="1" applyBorder="1" applyAlignment="1">
      <alignment horizontal="center" vertical="center"/>
    </xf>
    <xf numFmtId="10" fontId="12" fillId="11" borderId="5" xfId="0" applyNumberFormat="1" applyFont="1" applyFill="1" applyBorder="1" applyAlignment="1">
      <alignment horizontal="center" vertical="center"/>
    </xf>
    <xf numFmtId="0" fontId="0" fillId="0" borderId="0" xfId="0" applyAlignment="1" applyProtection="1">
      <alignment horizontal="left" vertical="center"/>
      <protection hidden="1"/>
    </xf>
    <xf numFmtId="0" fontId="0" fillId="0" borderId="0" xfId="0" applyAlignment="1" applyProtection="1">
      <alignment horizontal="center" vertical="center"/>
      <protection locked="0" hidden="1"/>
    </xf>
    <xf numFmtId="0" fontId="0" fillId="0" borderId="0" xfId="0" applyAlignment="1" applyProtection="1">
      <alignment horizontal="left" vertical="center"/>
      <protection locked="0" hidden="1"/>
    </xf>
    <xf numFmtId="0" fontId="21" fillId="14" borderId="5" xfId="0" applyFont="1" applyFill="1" applyBorder="1" applyAlignment="1" applyProtection="1">
      <alignment horizontal="center" vertical="center"/>
      <protection locked="0" hidden="1"/>
    </xf>
    <xf numFmtId="0" fontId="0" fillId="11" borderId="5" xfId="0" applyFill="1" applyBorder="1" applyAlignment="1" applyProtection="1">
      <alignment horizontal="center" vertical="center"/>
      <protection locked="0" hidden="1"/>
    </xf>
    <xf numFmtId="0" fontId="23" fillId="9" borderId="5" xfId="0" applyFont="1" applyFill="1" applyBorder="1" applyAlignment="1" applyProtection="1">
      <alignment horizontal="center" vertical="center"/>
      <protection locked="0" hidden="1"/>
    </xf>
    <xf numFmtId="0" fontId="0" fillId="0" borderId="0" xfId="0" applyAlignment="1" applyProtection="1">
      <alignment horizontal="center" vertical="top"/>
      <protection locked="0" hidden="1"/>
    </xf>
    <xf numFmtId="0" fontId="21" fillId="14" borderId="5" xfId="0" applyFont="1" applyFill="1" applyBorder="1" applyAlignment="1" applyProtection="1">
      <alignment horizontal="center" vertical="center"/>
      <protection hidden="1"/>
    </xf>
    <xf numFmtId="0" fontId="0" fillId="0" borderId="0" xfId="0" applyAlignment="1" applyProtection="1">
      <alignment horizontal="center" vertical="center"/>
      <protection hidden="1"/>
    </xf>
    <xf numFmtId="0" fontId="0" fillId="11" borderId="5" xfId="0" applyFill="1" applyBorder="1" applyAlignment="1" applyProtection="1">
      <alignment horizontal="center" vertical="center"/>
      <protection hidden="1"/>
    </xf>
    <xf numFmtId="0" fontId="0" fillId="11" borderId="5" xfId="0" applyFill="1" applyBorder="1" applyAlignment="1" applyProtection="1">
      <alignment horizontal="center" vertical="center"/>
      <protection hidden="1"/>
    </xf>
    <xf numFmtId="0" fontId="21" fillId="14" borderId="5" xfId="0" applyFont="1" applyFill="1" applyBorder="1" applyAlignment="1" applyProtection="1">
      <alignment horizontal="center" vertical="center" wrapText="1"/>
      <protection hidden="1"/>
    </xf>
    <xf numFmtId="0" fontId="0" fillId="11" borderId="5" xfId="0" applyFill="1" applyBorder="1" applyAlignment="1" applyProtection="1">
      <alignment vertical="center" wrapText="1"/>
      <protection hidden="1"/>
    </xf>
    <xf numFmtId="0" fontId="0" fillId="11" borderId="5" xfId="0" applyFill="1" applyBorder="1" applyAlignment="1" applyProtection="1">
      <alignment horizontal="center" vertical="center" wrapText="1"/>
      <protection hidden="1"/>
    </xf>
    <xf numFmtId="0" fontId="0" fillId="11" borderId="5" xfId="0" applyNumberFormat="1" applyFill="1" applyBorder="1" applyAlignment="1" applyProtection="1">
      <alignment horizontal="center" vertical="center" wrapText="1"/>
      <protection hidden="1"/>
    </xf>
    <xf numFmtId="10" fontId="0" fillId="11" borderId="5" xfId="0" applyNumberFormat="1" applyFill="1" applyBorder="1" applyAlignment="1" applyProtection="1">
      <alignment horizontal="center" vertical="center" wrapText="1"/>
      <protection hidden="1"/>
    </xf>
    <xf numFmtId="0" fontId="21" fillId="14" borderId="5" xfId="0" applyFont="1" applyFill="1" applyBorder="1" applyAlignment="1" applyProtection="1">
      <alignment horizontal="left" vertical="center"/>
      <protection hidden="1"/>
    </xf>
    <xf numFmtId="0" fontId="21" fillId="6" borderId="5" xfId="0" applyFont="1" applyFill="1" applyBorder="1" applyAlignment="1" applyProtection="1">
      <alignment horizontal="left" vertical="center"/>
      <protection hidden="1"/>
    </xf>
    <xf numFmtId="0" fontId="0" fillId="11" borderId="5" xfId="0" applyFill="1" applyBorder="1" applyAlignment="1" applyProtection="1">
      <alignment horizontal="left" vertical="center"/>
      <protection hidden="1"/>
    </xf>
    <xf numFmtId="0" fontId="21" fillId="10" borderId="5" xfId="0" applyFont="1" applyFill="1" applyBorder="1" applyAlignment="1" applyProtection="1">
      <alignment horizontal="center" vertical="center"/>
      <protection hidden="1"/>
    </xf>
    <xf numFmtId="0" fontId="10" fillId="9" borderId="5" xfId="0" applyFont="1" applyFill="1" applyBorder="1" applyAlignment="1" applyProtection="1">
      <alignment horizontal="center" vertical="center"/>
      <protection hidden="1"/>
    </xf>
    <xf numFmtId="0" fontId="0" fillId="53" borderId="5" xfId="0" applyFill="1" applyBorder="1" applyAlignment="1" applyProtection="1">
      <alignment horizontal="center" vertical="center"/>
      <protection hidden="1"/>
    </xf>
    <xf numFmtId="0" fontId="0" fillId="0" borderId="5" xfId="0" applyBorder="1" applyAlignment="1" applyProtection="1">
      <alignment horizontal="center" vertical="center"/>
      <protection hidden="1"/>
    </xf>
    <xf numFmtId="0" fontId="0" fillId="0" borderId="5" xfId="0" applyBorder="1" applyAlignment="1" applyProtection="1">
      <alignment horizontal="center" vertical="center" shrinkToFit="1"/>
      <protection hidden="1"/>
    </xf>
    <xf numFmtId="9" fontId="0" fillId="53" borderId="5" xfId="0" applyNumberFormat="1" applyFill="1" applyBorder="1" applyAlignment="1" applyProtection="1">
      <alignment horizontal="center" vertical="center"/>
      <protection hidden="1"/>
    </xf>
    <xf numFmtId="179" fontId="0" fillId="53" borderId="5" xfId="0" applyNumberFormat="1" applyFill="1" applyBorder="1" applyAlignment="1" applyProtection="1">
      <alignment horizontal="center" vertical="center"/>
      <protection hidden="1"/>
    </xf>
    <xf numFmtId="0" fontId="12" fillId="11" borderId="5" xfId="0" applyFont="1" applyFill="1" applyBorder="1" applyAlignment="1" applyProtection="1">
      <alignment horizontal="center" vertical="center"/>
      <protection hidden="1"/>
    </xf>
    <xf numFmtId="0" fontId="0" fillId="11" borderId="5" xfId="0" applyFill="1" applyBorder="1" applyAlignment="1" applyProtection="1">
      <alignment horizontal="center" vertical="center" shrinkToFit="1"/>
      <protection hidden="1"/>
    </xf>
    <xf numFmtId="176" fontId="0" fillId="0" borderId="5" xfId="0" applyNumberFormat="1" applyBorder="1" applyAlignment="1" applyProtection="1">
      <alignment horizontal="center" vertical="center"/>
      <protection hidden="1"/>
    </xf>
    <xf numFmtId="178" fontId="0" fillId="0" borderId="5" xfId="0" applyNumberFormat="1" applyBorder="1" applyAlignment="1" applyProtection="1">
      <alignment horizontal="center" vertical="center"/>
      <protection hidden="1"/>
    </xf>
    <xf numFmtId="0" fontId="23" fillId="9" borderId="5" xfId="0" applyFont="1" applyFill="1" applyBorder="1" applyAlignment="1" applyProtection="1">
      <alignment horizontal="center" vertical="center"/>
      <protection locked="0"/>
    </xf>
    <xf numFmtId="9" fontId="23" fillId="9" borderId="5" xfId="0" applyNumberFormat="1" applyFont="1" applyFill="1" applyBorder="1" applyAlignment="1" applyProtection="1">
      <alignment horizontal="center" vertical="center"/>
      <protection locked="0"/>
    </xf>
    <xf numFmtId="9" fontId="0" fillId="4" borderId="5" xfId="0" applyNumberFormat="1" applyFill="1" applyBorder="1" applyAlignment="1">
      <alignment horizontal="center" vertical="center"/>
    </xf>
    <xf numFmtId="0" fontId="12" fillId="11" borderId="5" xfId="0" applyNumberFormat="1" applyFont="1" applyFill="1" applyBorder="1" applyAlignment="1" applyProtection="1">
      <alignment horizontal="center" vertical="center"/>
      <protection hidden="1"/>
    </xf>
    <xf numFmtId="9" fontId="12" fillId="11" borderId="5" xfId="0" applyNumberFormat="1" applyFont="1" applyFill="1" applyBorder="1" applyAlignment="1" applyProtection="1">
      <alignment horizontal="center" vertical="center"/>
      <protection hidden="1"/>
    </xf>
    <xf numFmtId="180" fontId="0" fillId="11" borderId="5" xfId="0" applyNumberFormat="1" applyFill="1" applyBorder="1" applyAlignment="1" applyProtection="1">
      <alignment horizontal="center" vertical="center" wrapText="1"/>
      <protection hidden="1"/>
    </xf>
    <xf numFmtId="0" fontId="34" fillId="26" borderId="0" xfId="0" applyFont="1" applyFill="1" applyBorder="1" applyAlignment="1">
      <alignment vertical="center"/>
    </xf>
    <xf numFmtId="0" fontId="34" fillId="40" borderId="0" xfId="0" applyFont="1" applyFill="1" applyBorder="1" applyAlignment="1">
      <alignment vertical="center"/>
    </xf>
    <xf numFmtId="0" fontId="0" fillId="41" borderId="5" xfId="0" applyFill="1" applyBorder="1" applyAlignment="1">
      <alignment vertical="center"/>
    </xf>
    <xf numFmtId="0" fontId="0" fillId="19" borderId="5" xfId="0" applyFill="1" applyBorder="1" applyAlignment="1">
      <alignment vertical="center"/>
    </xf>
    <xf numFmtId="0" fontId="0" fillId="36" borderId="5" xfId="0" applyFill="1" applyBorder="1" applyAlignment="1">
      <alignment vertical="center"/>
    </xf>
    <xf numFmtId="0" fontId="0" fillId="42" borderId="5" xfId="0" applyNumberFormat="1" applyFill="1" applyBorder="1" applyAlignment="1">
      <alignment vertical="center"/>
    </xf>
    <xf numFmtId="0" fontId="0" fillId="23" borderId="5" xfId="0" applyNumberFormat="1" applyFill="1" applyBorder="1" applyAlignment="1">
      <alignment vertical="center"/>
    </xf>
    <xf numFmtId="0" fontId="0" fillId="24" borderId="5" xfId="0" applyNumberFormat="1" applyFill="1" applyBorder="1" applyAlignment="1">
      <alignment vertical="center"/>
    </xf>
    <xf numFmtId="0" fontId="30" fillId="24" borderId="5" xfId="0" applyNumberFormat="1" applyFont="1" applyFill="1" applyBorder="1" applyAlignment="1">
      <alignment vertical="center"/>
    </xf>
    <xf numFmtId="0" fontId="30" fillId="26" borderId="5" xfId="0" applyNumberFormat="1" applyFont="1" applyFill="1" applyBorder="1" applyAlignment="1">
      <alignment vertical="center"/>
    </xf>
    <xf numFmtId="0" fontId="0" fillId="25" borderId="5" xfId="0" applyNumberFormat="1" applyFill="1" applyBorder="1" applyAlignment="1">
      <alignment vertical="center"/>
    </xf>
    <xf numFmtId="0" fontId="0" fillId="40" borderId="5" xfId="0" applyFill="1" applyBorder="1" applyAlignment="1"/>
    <xf numFmtId="0" fontId="30" fillId="21" borderId="0" xfId="0" applyFont="1" applyFill="1" applyBorder="1" applyAlignment="1">
      <alignment vertical="center" wrapText="1"/>
    </xf>
    <xf numFmtId="0" fontId="0" fillId="21" borderId="0" xfId="0" applyFill="1" applyBorder="1" applyAlignment="1">
      <alignment vertical="center" wrapText="1"/>
    </xf>
    <xf numFmtId="0" fontId="0" fillId="42" borderId="0" xfId="0" applyFill="1" applyBorder="1" applyAlignment="1">
      <alignment vertical="center" wrapText="1"/>
    </xf>
    <xf numFmtId="0" fontId="39" fillId="28" borderId="0" xfId="0" applyFont="1" applyFill="1" applyBorder="1" applyAlignment="1">
      <alignment vertical="center" wrapText="1"/>
    </xf>
    <xf numFmtId="0" fontId="0" fillId="43" borderId="0" xfId="0" applyFill="1" applyBorder="1" applyAlignment="1">
      <alignment vertical="center" wrapText="1"/>
    </xf>
    <xf numFmtId="0" fontId="0" fillId="24" borderId="0" xfId="0" applyFill="1" applyBorder="1" applyAlignment="1">
      <alignment vertical="center" wrapText="1"/>
    </xf>
    <xf numFmtId="0" fontId="0" fillId="19" borderId="0" xfId="0" applyFill="1" applyBorder="1" applyAlignment="1">
      <alignment vertical="center" wrapText="1"/>
    </xf>
    <xf numFmtId="0" fontId="39" fillId="19" borderId="0" xfId="0" applyFont="1" applyFill="1" applyBorder="1" applyAlignment="1">
      <alignment vertical="center" wrapText="1"/>
    </xf>
    <xf numFmtId="0" fontId="30" fillId="28" borderId="0" xfId="0" applyFont="1" applyFill="1" applyBorder="1" applyAlignment="1">
      <alignment vertical="center" wrapText="1"/>
    </xf>
    <xf numFmtId="0" fontId="30" fillId="24" borderId="0" xfId="0" applyFont="1" applyFill="1" applyBorder="1" applyAlignment="1">
      <alignment vertical="center" wrapText="1"/>
    </xf>
    <xf numFmtId="0" fontId="30" fillId="19" borderId="0" xfId="0" applyFont="1" applyFill="1" applyBorder="1" applyAlignment="1">
      <alignment vertical="center" wrapText="1"/>
    </xf>
    <xf numFmtId="0" fontId="0" fillId="0" borderId="0" xfId="0" applyBorder="1" applyAlignment="1">
      <alignment vertical="center"/>
    </xf>
    <xf numFmtId="0" fontId="12" fillId="21" borderId="0" xfId="0" applyFont="1" applyFill="1" applyBorder="1" applyAlignment="1">
      <alignment vertical="center" wrapText="1"/>
    </xf>
    <xf numFmtId="0" fontId="20" fillId="28" borderId="0" xfId="0" applyFont="1" applyFill="1" applyBorder="1" applyAlignment="1">
      <alignment vertical="center" wrapText="1"/>
    </xf>
    <xf numFmtId="0" fontId="34" fillId="43" borderId="0" xfId="0" applyFont="1" applyFill="1" applyBorder="1" applyAlignment="1">
      <alignment vertical="center" wrapText="1"/>
    </xf>
    <xf numFmtId="0" fontId="34" fillId="24" borderId="0" xfId="0" applyFont="1" applyFill="1" applyBorder="1" applyAlignment="1">
      <alignment vertical="center" wrapText="1"/>
    </xf>
    <xf numFmtId="0" fontId="34" fillId="19" borderId="0" xfId="0" applyFont="1" applyFill="1" applyBorder="1" applyAlignment="1">
      <alignment vertical="center" wrapText="1"/>
    </xf>
    <xf numFmtId="0" fontId="40" fillId="19" borderId="0" xfId="0" applyFont="1" applyFill="1" applyBorder="1" applyAlignment="1">
      <alignment vertical="center" wrapText="1"/>
    </xf>
    <xf numFmtId="0" fontId="12" fillId="28" borderId="0" xfId="0" applyFont="1" applyFill="1" applyBorder="1" applyAlignment="1">
      <alignment vertical="center" wrapText="1"/>
    </xf>
    <xf numFmtId="0" fontId="0" fillId="28" borderId="0" xfId="0" applyFill="1" applyBorder="1" applyAlignment="1">
      <alignment vertical="center" wrapText="1"/>
    </xf>
    <xf numFmtId="0" fontId="12" fillId="42" borderId="0" xfId="0" applyFont="1" applyFill="1" applyBorder="1" applyAlignment="1">
      <alignment vertical="center" wrapText="1"/>
    </xf>
    <xf numFmtId="0" fontId="0" fillId="62" borderId="0" xfId="0" applyFill="1" applyBorder="1" applyAlignment="1">
      <alignment vertical="center" wrapText="1"/>
    </xf>
    <xf numFmtId="0" fontId="20" fillId="31" borderId="0" xfId="0" applyFont="1" applyFill="1" applyBorder="1" applyAlignment="1">
      <alignment vertical="center" wrapText="1"/>
    </xf>
    <xf numFmtId="0" fontId="0" fillId="63" borderId="0" xfId="0" applyFill="1" applyBorder="1" applyAlignment="1">
      <alignment vertical="center" wrapText="1"/>
    </xf>
    <xf numFmtId="0" fontId="0" fillId="64" borderId="0" xfId="0" applyFill="1" applyBorder="1" applyAlignment="1">
      <alignment vertical="center" wrapText="1"/>
    </xf>
    <xf numFmtId="0" fontId="0" fillId="41" borderId="0" xfId="0" applyFill="1" applyBorder="1" applyAlignment="1">
      <alignment vertical="center" wrapText="1"/>
    </xf>
    <xf numFmtId="0" fontId="39" fillId="41" borderId="0" xfId="0" applyFont="1" applyFill="1" applyBorder="1" applyAlignment="1">
      <alignment vertical="center" wrapText="1"/>
    </xf>
    <xf numFmtId="0" fontId="0" fillId="23" borderId="0" xfId="0" applyFill="1" applyBorder="1" applyAlignment="1">
      <alignment vertical="center" wrapText="1"/>
    </xf>
    <xf numFmtId="0" fontId="0" fillId="20" borderId="0" xfId="0" applyFill="1" applyBorder="1" applyAlignment="1">
      <alignment vertical="center" wrapText="1"/>
    </xf>
    <xf numFmtId="0" fontId="17" fillId="19" borderId="0" xfId="0" applyFont="1" applyFill="1" applyBorder="1" applyAlignment="1">
      <alignment vertical="center" wrapText="1"/>
    </xf>
    <xf numFmtId="0" fontId="20" fillId="19" borderId="0" xfId="0" applyFont="1" applyFill="1" applyBorder="1" applyAlignment="1">
      <alignment vertical="center" wrapText="1"/>
    </xf>
    <xf numFmtId="0" fontId="41" fillId="0" borderId="0" xfId="0" applyFont="1" applyBorder="1" applyAlignment="1">
      <alignment wrapText="1"/>
    </xf>
    <xf numFmtId="0" fontId="0" fillId="43" borderId="0" xfId="0" applyFill="1" applyBorder="1" applyAlignment="1">
      <alignment vertical="center"/>
    </xf>
    <xf numFmtId="0" fontId="0" fillId="4" borderId="0" xfId="0" applyFill="1" applyBorder="1" applyAlignment="1">
      <alignment vertical="center" wrapText="1"/>
    </xf>
    <xf numFmtId="0" fontId="40" fillId="0" borderId="0" xfId="0" applyFont="1" applyBorder="1" applyAlignment="1">
      <alignment wrapText="1"/>
    </xf>
    <xf numFmtId="0" fontId="39" fillId="21" borderId="0" xfId="0" applyFont="1" applyFill="1" applyBorder="1" applyAlignment="1">
      <alignment vertical="center" wrapText="1"/>
    </xf>
    <xf numFmtId="0" fontId="39" fillId="42" borderId="0" xfId="0" applyFont="1" applyFill="1" applyBorder="1" applyAlignment="1">
      <alignment vertical="center" wrapText="1"/>
    </xf>
    <xf numFmtId="0" fontId="39" fillId="43" borderId="0" xfId="0" applyFont="1" applyFill="1" applyBorder="1" applyAlignment="1">
      <alignment vertical="center" wrapText="1"/>
    </xf>
    <xf numFmtId="0" fontId="39" fillId="24" borderId="0" xfId="0" applyFont="1" applyFill="1" applyBorder="1" applyAlignment="1">
      <alignment vertical="center" wrapText="1"/>
    </xf>
    <xf numFmtId="0" fontId="34" fillId="0" borderId="0" xfId="1218" applyFont="1" applyFill="1" applyBorder="1" applyAlignment="1">
      <alignment vertical="center"/>
    </xf>
    <xf numFmtId="0" fontId="34" fillId="28" borderId="0" xfId="1218" applyFont="1" applyFill="1" applyBorder="1" applyAlignment="1">
      <alignment vertical="center"/>
    </xf>
    <xf numFmtId="0" fontId="57" fillId="4" borderId="5" xfId="0" applyFont="1" applyFill="1" applyBorder="1">
      <alignment vertical="center"/>
    </xf>
    <xf numFmtId="0" fontId="54" fillId="4" borderId="5" xfId="0" applyFont="1" applyFill="1" applyBorder="1">
      <alignment vertical="center"/>
    </xf>
    <xf numFmtId="0" fontId="34" fillId="65" borderId="0" xfId="1218" applyFont="1" applyFill="1" applyBorder="1" applyAlignment="1">
      <alignment vertical="center"/>
    </xf>
    <xf numFmtId="0" fontId="0" fillId="65" borderId="0" xfId="0" applyFill="1" applyBorder="1" applyAlignment="1">
      <alignment wrapText="1"/>
    </xf>
    <xf numFmtId="0" fontId="0" fillId="65" borderId="0" xfId="0" applyFill="1" applyBorder="1" applyAlignment="1">
      <alignment horizontal="left" vertical="top" wrapText="1"/>
    </xf>
    <xf numFmtId="0" fontId="40" fillId="65" borderId="0" xfId="0" applyFont="1" applyFill="1" applyBorder="1">
      <alignment vertical="center"/>
    </xf>
    <xf numFmtId="0" fontId="34" fillId="65" borderId="0" xfId="0" applyFont="1" applyFill="1" applyBorder="1">
      <alignment vertical="center"/>
    </xf>
    <xf numFmtId="0" fontId="40" fillId="26" borderId="0" xfId="0" applyFont="1" applyFill="1" applyBorder="1">
      <alignment vertical="center"/>
    </xf>
    <xf numFmtId="0" fontId="34" fillId="26" borderId="0" xfId="0" applyFont="1" applyFill="1" applyBorder="1">
      <alignment vertical="center"/>
    </xf>
    <xf numFmtId="0" fontId="34" fillId="41" borderId="0" xfId="0" applyFont="1" applyFill="1" applyBorder="1">
      <alignment vertical="center"/>
    </xf>
    <xf numFmtId="0" fontId="34" fillId="66" borderId="0" xfId="0" applyFont="1" applyFill="1" applyBorder="1">
      <alignment vertical="center"/>
    </xf>
    <xf numFmtId="0" fontId="34" fillId="40" borderId="0" xfId="0" applyFont="1" applyFill="1" applyBorder="1">
      <alignment vertical="center"/>
    </xf>
    <xf numFmtId="0" fontId="40" fillId="40" borderId="0" xfId="0" applyFont="1" applyFill="1" applyBorder="1">
      <alignment vertical="center"/>
    </xf>
    <xf numFmtId="0" fontId="34" fillId="67" borderId="0" xfId="0" applyFont="1" applyFill="1" applyBorder="1">
      <alignment vertical="center"/>
    </xf>
    <xf numFmtId="0" fontId="34" fillId="31" borderId="0" xfId="0" applyFont="1" applyFill="1" applyBorder="1">
      <alignment vertical="center"/>
    </xf>
    <xf numFmtId="0" fontId="40" fillId="31" borderId="0" xfId="0" applyFont="1" applyFill="1" applyBorder="1">
      <alignment vertical="center"/>
    </xf>
    <xf numFmtId="0" fontId="34" fillId="33" borderId="0" xfId="0" applyFont="1" applyFill="1" applyBorder="1">
      <alignment vertical="center"/>
    </xf>
    <xf numFmtId="0" fontId="34" fillId="6" borderId="0" xfId="0" applyFont="1" applyFill="1" applyBorder="1">
      <alignment vertical="center"/>
    </xf>
    <xf numFmtId="0" fontId="34" fillId="63" borderId="0" xfId="0" applyFont="1" applyFill="1" applyBorder="1">
      <alignment vertical="center"/>
    </xf>
    <xf numFmtId="0" fontId="34" fillId="0" borderId="0" xfId="0" applyFont="1" applyFill="1" applyBorder="1" applyAlignment="1">
      <alignment vertical="top" wrapText="1"/>
    </xf>
    <xf numFmtId="0" fontId="0" fillId="28" borderId="0" xfId="0" applyFill="1" applyBorder="1" applyAlignment="1">
      <alignment wrapText="1"/>
    </xf>
    <xf numFmtId="0" fontId="34" fillId="7" borderId="0" xfId="0" applyFont="1" applyFill="1" applyBorder="1" applyAlignment="1">
      <alignment vertical="center" wrapText="1"/>
    </xf>
    <xf numFmtId="0" fontId="40" fillId="28" borderId="0" xfId="0" applyFont="1" applyFill="1" applyBorder="1" applyAlignment="1">
      <alignment vertical="center" wrapText="1"/>
    </xf>
    <xf numFmtId="0" fontId="34" fillId="28" borderId="0" xfId="0" applyFont="1" applyFill="1" applyBorder="1" applyAlignment="1">
      <alignment vertical="center" wrapText="1"/>
    </xf>
    <xf numFmtId="0" fontId="40" fillId="25" borderId="0" xfId="0" applyFont="1" applyFill="1" applyBorder="1" applyAlignment="1">
      <alignment vertical="center" wrapText="1"/>
    </xf>
    <xf numFmtId="0" fontId="34" fillId="25" borderId="0" xfId="0" applyFont="1" applyFill="1" applyBorder="1" applyAlignment="1">
      <alignment vertical="center" wrapText="1"/>
    </xf>
    <xf numFmtId="0" fontId="34" fillId="21" borderId="0" xfId="0" applyFont="1" applyFill="1" applyBorder="1" applyAlignment="1">
      <alignment vertical="center"/>
    </xf>
    <xf numFmtId="0" fontId="34" fillId="44" borderId="0" xfId="0" applyFont="1" applyFill="1" applyBorder="1" applyAlignment="1">
      <alignment vertical="center" wrapText="1"/>
    </xf>
    <xf numFmtId="0" fontId="34" fillId="45" borderId="0" xfId="0" applyFont="1" applyFill="1" applyBorder="1" applyAlignment="1">
      <alignment vertical="center" wrapText="1"/>
    </xf>
    <xf numFmtId="0" fontId="34" fillId="45" borderId="0" xfId="0" applyFont="1" applyFill="1" applyBorder="1" applyAlignment="1">
      <alignment vertical="center"/>
    </xf>
    <xf numFmtId="0" fontId="34" fillId="28" borderId="0" xfId="0" applyFont="1" applyFill="1" applyBorder="1" applyAlignment="1">
      <alignment vertical="center"/>
    </xf>
    <xf numFmtId="0" fontId="41" fillId="28" borderId="0" xfId="0" applyFont="1" applyFill="1" applyBorder="1" applyAlignment="1">
      <alignment vertical="center" wrapText="1"/>
    </xf>
    <xf numFmtId="0" fontId="34" fillId="11" borderId="0" xfId="0" applyFont="1" applyFill="1" applyBorder="1" applyAlignment="1">
      <alignment vertical="center" wrapText="1"/>
    </xf>
    <xf numFmtId="0" fontId="0" fillId="26" borderId="0" xfId="0" applyFill="1" applyBorder="1" applyAlignment="1">
      <alignment vertical="center"/>
    </xf>
    <xf numFmtId="0" fontId="54" fillId="0" borderId="5" xfId="0" applyFont="1" applyFill="1" applyBorder="1" applyAlignment="1">
      <alignment vertical="center" wrapText="1"/>
    </xf>
    <xf numFmtId="58" fontId="34" fillId="11" borderId="0" xfId="0" applyNumberFormat="1" applyFont="1" applyFill="1" applyBorder="1" applyAlignment="1">
      <alignment vertical="center"/>
    </xf>
    <xf numFmtId="0" fontId="34" fillId="0" borderId="0" xfId="0" applyFont="1" applyBorder="1" applyAlignment="1">
      <alignment vertical="center" wrapText="1"/>
    </xf>
    <xf numFmtId="0" fontId="0" fillId="28" borderId="0" xfId="0" applyFill="1" applyBorder="1" applyAlignment="1"/>
    <xf numFmtId="0" fontId="34" fillId="43" borderId="0" xfId="0" applyFont="1" applyFill="1" applyBorder="1" applyAlignment="1">
      <alignment horizontal="center" vertical="center" wrapText="1"/>
    </xf>
    <xf numFmtId="0" fontId="22" fillId="0" borderId="0" xfId="1218" applyFont="1" applyFill="1" applyBorder="1" applyAlignment="1">
      <alignment vertical="center"/>
    </xf>
    <xf numFmtId="0" fontId="22" fillId="28" borderId="0" xfId="1218" applyFont="1" applyFill="1" applyBorder="1" applyAlignment="1">
      <alignment vertical="center"/>
    </xf>
    <xf numFmtId="0" fontId="0" fillId="0" borderId="0" xfId="1218" applyFont="1" applyFill="1" applyBorder="1" applyAlignment="1">
      <alignment vertical="center"/>
    </xf>
    <xf numFmtId="0" fontId="22" fillId="45" borderId="0" xfId="1218" applyFont="1" applyFill="1" applyBorder="1" applyAlignment="1">
      <alignment vertical="center"/>
    </xf>
    <xf numFmtId="0" fontId="22" fillId="0" borderId="0" xfId="1218" applyFont="1" applyFill="1" applyBorder="1" applyAlignment="1">
      <alignment horizontal="center" vertical="center"/>
    </xf>
    <xf numFmtId="0" fontId="22" fillId="0" borderId="0" xfId="1218" applyFont="1" applyFill="1" applyBorder="1" applyAlignment="1">
      <alignment horizontal="left" vertical="top"/>
    </xf>
    <xf numFmtId="0" fontId="22" fillId="68" borderId="0" xfId="1218" applyFont="1" applyFill="1" applyBorder="1" applyAlignment="1">
      <alignment vertical="center"/>
    </xf>
    <xf numFmtId="0" fontId="22" fillId="56" borderId="0" xfId="1218" applyFont="1" applyFill="1" applyBorder="1" applyAlignment="1">
      <alignment vertical="center"/>
    </xf>
    <xf numFmtId="0" fontId="60" fillId="0" borderId="0" xfId="0" applyFont="1" applyFill="1" applyBorder="1">
      <alignment vertical="center"/>
    </xf>
    <xf numFmtId="0" fontId="0" fillId="45" borderId="0" xfId="1218" applyFont="1" applyFill="1" applyBorder="1" applyAlignment="1">
      <alignment vertical="center"/>
    </xf>
    <xf numFmtId="0" fontId="0" fillId="26" borderId="0" xfId="0" applyFill="1" applyBorder="1" applyAlignment="1"/>
    <xf numFmtId="0" fontId="22" fillId="5" borderId="0" xfId="1218" applyFont="1" applyFill="1" applyBorder="1" applyAlignment="1">
      <alignment vertical="center"/>
    </xf>
    <xf numFmtId="0" fontId="9" fillId="0" borderId="0" xfId="0" applyFont="1" applyFill="1" applyBorder="1" applyAlignment="1">
      <alignment vertical="center"/>
    </xf>
    <xf numFmtId="0" fontId="9" fillId="0" borderId="0" xfId="1218" applyFont="1" applyFill="1" applyBorder="1" applyAlignment="1">
      <alignment vertical="center"/>
    </xf>
    <xf numFmtId="0" fontId="9" fillId="28" borderId="0" xfId="1218" applyFont="1" applyFill="1" applyBorder="1" applyAlignment="1">
      <alignment vertical="center"/>
    </xf>
    <xf numFmtId="0" fontId="9" fillId="5" borderId="0" xfId="1218" applyFont="1" applyFill="1" applyBorder="1" applyAlignment="1">
      <alignment vertical="center"/>
    </xf>
    <xf numFmtId="0" fontId="9" fillId="26" borderId="0" xfId="0" applyFont="1" applyFill="1" applyBorder="1" applyAlignment="1">
      <alignment vertical="center"/>
    </xf>
    <xf numFmtId="0" fontId="9" fillId="45" borderId="0" xfId="1218" applyFont="1" applyFill="1" applyBorder="1" applyAlignment="1">
      <alignment vertical="center"/>
    </xf>
    <xf numFmtId="0" fontId="0" fillId="68" borderId="0" xfId="1218" applyFont="1" applyFill="1" applyBorder="1" applyAlignment="1">
      <alignment vertical="center"/>
    </xf>
    <xf numFmtId="0" fontId="0" fillId="28" borderId="0" xfId="1218" applyFont="1" applyFill="1" applyBorder="1" applyAlignment="1">
      <alignment vertical="center"/>
    </xf>
    <xf numFmtId="0" fontId="0" fillId="56" borderId="0" xfId="1218" applyFont="1" applyFill="1" applyBorder="1" applyAlignment="1">
      <alignment vertical="center"/>
    </xf>
    <xf numFmtId="0" fontId="0" fillId="0" borderId="0" xfId="0" applyFont="1" applyBorder="1" applyAlignment="1">
      <alignment vertical="center"/>
    </xf>
    <xf numFmtId="0" fontId="0" fillId="0" borderId="25" xfId="0" applyFont="1" applyBorder="1">
      <alignment vertical="center"/>
    </xf>
    <xf numFmtId="0" fontId="0" fillId="46" borderId="25" xfId="0" applyFont="1" applyFill="1" applyBorder="1">
      <alignment vertical="center"/>
    </xf>
    <xf numFmtId="0" fontId="0" fillId="0" borderId="0" xfId="0" applyFont="1" applyFill="1" applyBorder="1">
      <alignment vertical="center"/>
    </xf>
    <xf numFmtId="0" fontId="34" fillId="0" borderId="0" xfId="263" applyFont="1" applyFill="1" applyBorder="1">
      <alignment vertical="center"/>
    </xf>
    <xf numFmtId="0" fontId="22" fillId="0" borderId="0" xfId="263" applyFont="1" applyFill="1" applyBorder="1">
      <alignment vertical="center"/>
    </xf>
    <xf numFmtId="0" fontId="17" fillId="0" borderId="0" xfId="263">
      <alignment vertical="center"/>
    </xf>
    <xf numFmtId="0" fontId="17" fillId="0" borderId="0" xfId="263" applyFill="1" applyBorder="1" applyAlignment="1">
      <alignment vertical="center"/>
    </xf>
    <xf numFmtId="0" fontId="17" fillId="26" borderId="0" xfId="263" applyFill="1" applyBorder="1" applyAlignment="1">
      <alignment vertical="center"/>
    </xf>
    <xf numFmtId="0" fontId="61" fillId="15" borderId="0" xfId="1231" applyBorder="1" applyAlignment="1">
      <alignment vertical="center"/>
    </xf>
    <xf numFmtId="0" fontId="34" fillId="0" borderId="0" xfId="263" applyFont="1" applyBorder="1">
      <alignment vertical="center"/>
    </xf>
    <xf numFmtId="0" fontId="34" fillId="0" borderId="0" xfId="3" applyFont="1" applyFill="1" applyBorder="1" applyAlignment="1"/>
    <xf numFmtId="0" fontId="62" fillId="0" borderId="0" xfId="1218" applyFont="1" applyFill="1" applyBorder="1" applyAlignment="1">
      <alignment vertical="center"/>
    </xf>
    <xf numFmtId="0" fontId="62" fillId="26" borderId="0" xfId="0" applyFont="1" applyFill="1" applyBorder="1" applyAlignment="1">
      <alignment vertical="center"/>
    </xf>
    <xf numFmtId="0" fontId="63" fillId="25" borderId="0" xfId="0" applyFont="1" applyFill="1" applyBorder="1">
      <alignment vertical="center"/>
    </xf>
    <xf numFmtId="0" fontId="0" fillId="69" borderId="0" xfId="1218" applyFont="1" applyFill="1" applyBorder="1" applyAlignment="1">
      <alignment vertical="center"/>
    </xf>
    <xf numFmtId="0" fontId="17" fillId="0" borderId="0" xfId="1218" applyFont="1" applyFill="1" applyBorder="1" applyAlignment="1">
      <alignment vertical="center"/>
    </xf>
    <xf numFmtId="0" fontId="34" fillId="70" borderId="0" xfId="0" applyFont="1" applyFill="1" applyBorder="1">
      <alignment vertical="center"/>
    </xf>
    <xf numFmtId="0" fontId="34" fillId="69" borderId="0" xfId="0" applyFont="1" applyFill="1" applyBorder="1">
      <alignment vertical="center"/>
    </xf>
    <xf numFmtId="0" fontId="33" fillId="3" borderId="5" xfId="2" applyFont="1" applyBorder="1">
      <alignment vertical="center"/>
    </xf>
    <xf numFmtId="0" fontId="32" fillId="2" borderId="5" xfId="1" applyFont="1" applyBorder="1">
      <alignment vertical="center"/>
    </xf>
    <xf numFmtId="0" fontId="61" fillId="15" borderId="0" xfId="1231" applyBorder="1">
      <alignment vertical="center"/>
    </xf>
    <xf numFmtId="0" fontId="61" fillId="15" borderId="0" xfId="1231" applyBorder="1" applyAlignment="1"/>
    <xf numFmtId="0" fontId="64" fillId="15" borderId="5" xfId="1231" applyFont="1" applyBorder="1">
      <alignment vertical="center"/>
    </xf>
    <xf numFmtId="0" fontId="1" fillId="0" borderId="0" xfId="3" applyFont="1" applyFill="1" applyBorder="1" applyAlignment="1">
      <alignment vertical="center"/>
    </xf>
    <xf numFmtId="181" fontId="0" fillId="0" borderId="0" xfId="0" applyNumberFormat="1" applyAlignment="1"/>
    <xf numFmtId="0" fontId="0" fillId="0" borderId="0" xfId="0" applyAlignment="1">
      <alignment vertical="center" wrapText="1"/>
    </xf>
    <xf numFmtId="181" fontId="0" fillId="0" borderId="0" xfId="0" applyNumberFormat="1" applyAlignment="1">
      <alignment vertical="center"/>
    </xf>
    <xf numFmtId="181" fontId="0" fillId="7" borderId="26" xfId="1230" applyNumberFormat="1" applyFont="1" applyFill="1" applyBorder="1" applyAlignment="1">
      <alignment vertical="center"/>
    </xf>
    <xf numFmtId="181" fontId="0" fillId="19" borderId="26" xfId="1230" applyNumberFormat="1" applyFont="1" applyFill="1" applyBorder="1" applyAlignment="1">
      <alignment vertical="center"/>
    </xf>
    <xf numFmtId="0" fontId="0" fillId="19" borderId="26" xfId="0" applyFill="1" applyBorder="1" applyAlignment="1">
      <alignment vertical="center"/>
    </xf>
    <xf numFmtId="181" fontId="0" fillId="7" borderId="27" xfId="1230" applyNumberFormat="1" applyFont="1" applyFill="1" applyBorder="1" applyAlignment="1">
      <alignment vertical="center"/>
    </xf>
    <xf numFmtId="181" fontId="0" fillId="19" borderId="27" xfId="1230" applyNumberFormat="1" applyFont="1" applyFill="1" applyBorder="1" applyAlignment="1">
      <alignment vertical="center"/>
    </xf>
    <xf numFmtId="0" fontId="0" fillId="19" borderId="27" xfId="0" applyFill="1" applyBorder="1" applyAlignment="1">
      <alignment vertical="center"/>
    </xf>
    <xf numFmtId="181" fontId="0" fillId="7" borderId="28" xfId="1230" applyNumberFormat="1" applyFont="1" applyFill="1" applyBorder="1" applyAlignment="1">
      <alignment vertical="center"/>
    </xf>
    <xf numFmtId="181" fontId="0" fillId="19" borderId="28" xfId="1230" applyNumberFormat="1" applyFont="1" applyFill="1" applyBorder="1" applyAlignment="1">
      <alignment vertical="center"/>
    </xf>
    <xf numFmtId="0" fontId="0" fillId="19" borderId="28" xfId="0" applyFill="1" applyBorder="1" applyAlignment="1">
      <alignment vertical="center"/>
    </xf>
    <xf numFmtId="0" fontId="0" fillId="20" borderId="5" xfId="0" applyFill="1" applyBorder="1" applyAlignment="1">
      <alignment vertical="center"/>
    </xf>
    <xf numFmtId="181" fontId="0" fillId="20" borderId="26" xfId="1230" applyNumberFormat="1" applyFont="1" applyFill="1" applyBorder="1" applyAlignment="1">
      <alignment vertical="center"/>
    </xf>
    <xf numFmtId="181" fontId="0" fillId="0" borderId="26" xfId="1230" applyNumberFormat="1" applyFont="1" applyFill="1" applyBorder="1" applyAlignment="1">
      <alignment vertical="center"/>
    </xf>
    <xf numFmtId="0" fontId="0" fillId="20" borderId="26" xfId="0" applyFill="1" applyBorder="1" applyAlignment="1">
      <alignment vertical="center"/>
    </xf>
    <xf numFmtId="181" fontId="0" fillId="20" borderId="27" xfId="1230" applyNumberFormat="1" applyFont="1" applyFill="1" applyBorder="1" applyAlignment="1">
      <alignment vertical="center"/>
    </xf>
    <xf numFmtId="181" fontId="0" fillId="0" borderId="27" xfId="1230" applyNumberFormat="1" applyFont="1" applyFill="1" applyBorder="1" applyAlignment="1">
      <alignment vertical="center"/>
    </xf>
    <xf numFmtId="0" fontId="0" fillId="20" borderId="27" xfId="0" applyFill="1" applyBorder="1" applyAlignment="1">
      <alignment vertical="center"/>
    </xf>
    <xf numFmtId="181" fontId="0" fillId="20" borderId="28" xfId="1230" applyNumberFormat="1" applyFont="1" applyFill="1" applyBorder="1" applyAlignment="1">
      <alignment vertical="center"/>
    </xf>
    <xf numFmtId="181" fontId="0" fillId="0" borderId="28" xfId="1230" applyNumberFormat="1" applyFont="1" applyFill="1" applyBorder="1" applyAlignment="1">
      <alignment vertical="center"/>
    </xf>
    <xf numFmtId="0" fontId="0" fillId="20" borderId="28" xfId="0" applyFill="1" applyBorder="1" applyAlignment="1">
      <alignment vertical="center"/>
    </xf>
    <xf numFmtId="0" fontId="0" fillId="21" borderId="5" xfId="0" applyFill="1" applyBorder="1" applyAlignment="1">
      <alignment vertical="center"/>
    </xf>
    <xf numFmtId="181" fontId="0" fillId="21" borderId="26" xfId="1230" applyNumberFormat="1" applyFont="1" applyFill="1" applyBorder="1" applyAlignment="1">
      <alignment vertical="center"/>
    </xf>
    <xf numFmtId="0" fontId="0" fillId="21" borderId="26" xfId="0" applyFill="1" applyBorder="1" applyAlignment="1">
      <alignment vertical="center"/>
    </xf>
    <xf numFmtId="0" fontId="0" fillId="7" borderId="26" xfId="0" applyFill="1" applyBorder="1" applyAlignment="1">
      <alignment vertical="center"/>
    </xf>
    <xf numFmtId="181" fontId="0" fillId="21" borderId="27" xfId="1230" applyNumberFormat="1" applyFont="1" applyFill="1" applyBorder="1" applyAlignment="1">
      <alignment vertical="center"/>
    </xf>
    <xf numFmtId="0" fontId="0" fillId="21" borderId="27" xfId="0" applyFill="1" applyBorder="1" applyAlignment="1">
      <alignment vertical="center"/>
    </xf>
    <xf numFmtId="0" fontId="0" fillId="7" borderId="27" xfId="0" applyFill="1" applyBorder="1" applyAlignment="1">
      <alignment vertical="center"/>
    </xf>
    <xf numFmtId="181" fontId="0" fillId="21" borderId="29" xfId="1230" applyNumberFormat="1" applyFont="1" applyFill="1" applyBorder="1" applyAlignment="1">
      <alignment vertical="center"/>
    </xf>
    <xf numFmtId="0" fontId="0" fillId="21" borderId="29" xfId="0" applyFill="1" applyBorder="1" applyAlignment="1">
      <alignment vertical="center"/>
    </xf>
    <xf numFmtId="0" fontId="0" fillId="7" borderId="29" xfId="0" applyFill="1" applyBorder="1" applyAlignment="1">
      <alignment vertical="center"/>
    </xf>
    <xf numFmtId="0" fontId="0" fillId="22" borderId="5" xfId="0" applyFill="1" applyBorder="1" applyAlignment="1">
      <alignment vertical="center"/>
    </xf>
    <xf numFmtId="181" fontId="0" fillId="22" borderId="26" xfId="1230" applyNumberFormat="1" applyFont="1" applyFill="1" applyBorder="1" applyAlignment="1">
      <alignment vertical="center"/>
    </xf>
    <xf numFmtId="0" fontId="0" fillId="22" borderId="26" xfId="0" applyFill="1" applyBorder="1" applyAlignment="1">
      <alignment vertical="center"/>
    </xf>
    <xf numFmtId="181" fontId="0" fillId="22" borderId="27" xfId="1230" applyNumberFormat="1" applyFont="1" applyFill="1" applyBorder="1" applyAlignment="1">
      <alignment vertical="center"/>
    </xf>
    <xf numFmtId="0" fontId="0" fillId="22" borderId="27" xfId="0" applyFill="1" applyBorder="1" applyAlignment="1">
      <alignment vertical="center"/>
    </xf>
    <xf numFmtId="181" fontId="0" fillId="22" borderId="29" xfId="1230" applyNumberFormat="1" applyFont="1" applyFill="1" applyBorder="1" applyAlignment="1">
      <alignment vertical="center"/>
    </xf>
    <xf numFmtId="0" fontId="0" fillId="22" borderId="29" xfId="0" applyFill="1" applyBorder="1" applyAlignment="1">
      <alignment vertical="center"/>
    </xf>
    <xf numFmtId="0" fontId="0" fillId="0" borderId="26" xfId="0" applyFill="1" applyBorder="1" applyAlignment="1">
      <alignment vertical="center"/>
    </xf>
    <xf numFmtId="0" fontId="0" fillId="0" borderId="27" xfId="0" applyFill="1" applyBorder="1" applyAlignment="1">
      <alignment vertical="center"/>
    </xf>
    <xf numFmtId="0" fontId="0" fillId="0" borderId="29" xfId="0" applyFill="1" applyBorder="1" applyAlignment="1">
      <alignment vertical="center"/>
    </xf>
    <xf numFmtId="0" fontId="0" fillId="23" borderId="5" xfId="0" applyFill="1" applyBorder="1" applyAlignment="1">
      <alignment vertical="center"/>
    </xf>
    <xf numFmtId="181" fontId="0" fillId="23" borderId="26" xfId="1230" applyNumberFormat="1" applyFont="1" applyFill="1" applyBorder="1" applyAlignment="1">
      <alignment vertical="center"/>
    </xf>
    <xf numFmtId="0" fontId="0" fillId="23" borderId="26" xfId="0" applyFill="1" applyBorder="1" applyAlignment="1">
      <alignment vertical="center"/>
    </xf>
    <xf numFmtId="181" fontId="0" fillId="23" borderId="27" xfId="1230" applyNumberFormat="1" applyFont="1" applyFill="1" applyBorder="1" applyAlignment="1">
      <alignment vertical="center"/>
    </xf>
    <xf numFmtId="0" fontId="0" fillId="23" borderId="27" xfId="0" applyFill="1" applyBorder="1" applyAlignment="1">
      <alignment vertical="center"/>
    </xf>
    <xf numFmtId="181" fontId="0" fillId="7" borderId="29" xfId="1230" applyNumberFormat="1" applyFont="1" applyFill="1" applyBorder="1" applyAlignment="1">
      <alignment vertical="center"/>
    </xf>
    <xf numFmtId="181" fontId="0" fillId="23" borderId="29" xfId="1230" applyNumberFormat="1" applyFont="1" applyFill="1" applyBorder="1" applyAlignment="1">
      <alignment vertical="center"/>
    </xf>
    <xf numFmtId="0" fontId="0" fillId="23" borderId="29" xfId="0" applyFill="1" applyBorder="1" applyAlignment="1">
      <alignment vertical="center"/>
    </xf>
    <xf numFmtId="0" fontId="0" fillId="24" borderId="5" xfId="0" applyFill="1" applyBorder="1" applyAlignment="1">
      <alignment vertical="center"/>
    </xf>
    <xf numFmtId="181" fontId="0" fillId="24" borderId="26" xfId="1230" applyNumberFormat="1" applyFont="1" applyFill="1" applyBorder="1" applyAlignment="1">
      <alignment vertical="center"/>
    </xf>
    <xf numFmtId="0" fontId="0" fillId="24" borderId="26" xfId="0" applyFill="1" applyBorder="1" applyAlignment="1">
      <alignment vertical="center"/>
    </xf>
    <xf numFmtId="181" fontId="0" fillId="24" borderId="27" xfId="1230" applyNumberFormat="1" applyFont="1" applyFill="1" applyBorder="1" applyAlignment="1">
      <alignment vertical="center"/>
    </xf>
    <xf numFmtId="0" fontId="0" fillId="24" borderId="27" xfId="0" applyFill="1" applyBorder="1" applyAlignment="1">
      <alignment vertical="center"/>
    </xf>
    <xf numFmtId="181" fontId="0" fillId="24" borderId="29" xfId="1230" applyNumberFormat="1" applyFont="1" applyFill="1" applyBorder="1" applyAlignment="1">
      <alignment vertical="center"/>
    </xf>
    <xf numFmtId="0" fontId="0" fillId="24" borderId="29" xfId="0" applyFill="1" applyBorder="1" applyAlignment="1">
      <alignment vertical="center"/>
    </xf>
    <xf numFmtId="0" fontId="0" fillId="23" borderId="26" xfId="0" applyNumberFormat="1" applyFill="1" applyBorder="1" applyAlignment="1">
      <alignment vertical="center"/>
    </xf>
    <xf numFmtId="0" fontId="0" fillId="23" borderId="27" xfId="0" applyNumberFormat="1" applyFill="1" applyBorder="1" applyAlignment="1">
      <alignment vertical="center"/>
    </xf>
    <xf numFmtId="0" fontId="0" fillId="23" borderId="29" xfId="0" applyNumberFormat="1" applyFill="1" applyBorder="1" applyAlignment="1">
      <alignment vertical="center"/>
    </xf>
    <xf numFmtId="181" fontId="0" fillId="24" borderId="28" xfId="1230" applyNumberFormat="1" applyFont="1" applyFill="1" applyBorder="1" applyAlignment="1">
      <alignment vertical="center"/>
    </xf>
    <xf numFmtId="0" fontId="0" fillId="7" borderId="28" xfId="0" applyFill="1" applyBorder="1" applyAlignment="1">
      <alignment vertical="center"/>
    </xf>
    <xf numFmtId="0" fontId="0" fillId="24" borderId="28" xfId="0" applyFill="1" applyBorder="1" applyAlignment="1">
      <alignment vertical="center"/>
    </xf>
    <xf numFmtId="0" fontId="30" fillId="25" borderId="5" xfId="0" applyFont="1" applyFill="1" applyBorder="1" applyAlignment="1">
      <alignment vertical="center"/>
    </xf>
    <xf numFmtId="181" fontId="30" fillId="7" borderId="26" xfId="1230" applyNumberFormat="1" applyFont="1" applyFill="1" applyBorder="1" applyAlignment="1">
      <alignment vertical="center"/>
    </xf>
    <xf numFmtId="181" fontId="30" fillId="26" borderId="26" xfId="1230" applyNumberFormat="1" applyFont="1" applyFill="1" applyBorder="1" applyAlignment="1">
      <alignment vertical="center"/>
    </xf>
    <xf numFmtId="0" fontId="30" fillId="26" borderId="26" xfId="0" applyFont="1" applyFill="1" applyBorder="1" applyAlignment="1">
      <alignment vertical="center"/>
    </xf>
    <xf numFmtId="0" fontId="12" fillId="25" borderId="5" xfId="0" applyFont="1" applyFill="1" applyBorder="1" applyAlignment="1">
      <alignment vertical="center"/>
    </xf>
    <xf numFmtId="181" fontId="12" fillId="7" borderId="27" xfId="1230" applyNumberFormat="1" applyFont="1" applyFill="1" applyBorder="1" applyAlignment="1">
      <alignment vertical="center"/>
    </xf>
    <xf numFmtId="181" fontId="12" fillId="26" borderId="27" xfId="1230" applyNumberFormat="1" applyFont="1" applyFill="1" applyBorder="1" applyAlignment="1">
      <alignment vertical="center"/>
    </xf>
    <xf numFmtId="0" fontId="12" fillId="26" borderId="27" xfId="0" applyFont="1" applyFill="1" applyBorder="1" applyAlignment="1">
      <alignment vertical="center"/>
    </xf>
    <xf numFmtId="181" fontId="30" fillId="7" borderId="27" xfId="1230" applyNumberFormat="1" applyFont="1" applyFill="1" applyBorder="1" applyAlignment="1">
      <alignment vertical="center"/>
    </xf>
    <xf numFmtId="181" fontId="30" fillId="26" borderId="27" xfId="1230" applyNumberFormat="1" applyFont="1" applyFill="1" applyBorder="1" applyAlignment="1">
      <alignment vertical="center"/>
    </xf>
    <xf numFmtId="0" fontId="30" fillId="26" borderId="27" xfId="0" applyFont="1" applyFill="1" applyBorder="1" applyAlignment="1">
      <alignment vertical="center"/>
    </xf>
    <xf numFmtId="181" fontId="12" fillId="7" borderId="29" xfId="1230" applyNumberFormat="1" applyFont="1" applyFill="1" applyBorder="1" applyAlignment="1">
      <alignment vertical="center"/>
    </xf>
    <xf numFmtId="181" fontId="12" fillId="26" borderId="29" xfId="1230" applyNumberFormat="1" applyFont="1" applyFill="1" applyBorder="1" applyAlignment="1">
      <alignment vertical="center"/>
    </xf>
    <xf numFmtId="0" fontId="12" fillId="26" borderId="29" xfId="0" applyFont="1" applyFill="1" applyBorder="1" applyAlignment="1">
      <alignment vertical="center"/>
    </xf>
    <xf numFmtId="0" fontId="0" fillId="26" borderId="5" xfId="0" applyNumberFormat="1" applyFill="1" applyBorder="1" applyAlignment="1">
      <alignment vertical="center"/>
    </xf>
    <xf numFmtId="181" fontId="0" fillId="25" borderId="26" xfId="1230" applyNumberFormat="1" applyFont="1" applyFill="1" applyBorder="1" applyAlignment="1">
      <alignment vertical="center"/>
    </xf>
    <xf numFmtId="0" fontId="0" fillId="25" borderId="26" xfId="0" applyFill="1" applyBorder="1" applyAlignment="1">
      <alignment vertical="center"/>
    </xf>
    <xf numFmtId="181" fontId="0" fillId="25" borderId="27" xfId="1230" applyNumberFormat="1" applyFont="1" applyFill="1" applyBorder="1" applyAlignment="1">
      <alignment vertical="center"/>
    </xf>
    <xf numFmtId="0" fontId="0" fillId="25" borderId="27" xfId="0" applyFill="1" applyBorder="1" applyAlignment="1">
      <alignment vertical="center"/>
    </xf>
    <xf numFmtId="181" fontId="0" fillId="25" borderId="28" xfId="1230" applyNumberFormat="1" applyFont="1" applyFill="1" applyBorder="1" applyAlignment="1">
      <alignment vertical="center"/>
    </xf>
    <xf numFmtId="0" fontId="0" fillId="25" borderId="28" xfId="0" applyFill="1" applyBorder="1" applyAlignment="1">
      <alignment vertical="center"/>
    </xf>
    <xf numFmtId="181" fontId="0" fillId="25" borderId="29" xfId="1230" applyNumberFormat="1" applyFont="1" applyFill="1" applyBorder="1" applyAlignment="1">
      <alignment vertical="center"/>
    </xf>
    <xf numFmtId="0" fontId="0" fillId="25" borderId="29" xfId="0" applyFill="1" applyBorder="1" applyAlignment="1">
      <alignment vertical="center"/>
    </xf>
    <xf numFmtId="0" fontId="0" fillId="25" borderId="5" xfId="0" applyFill="1" applyBorder="1" applyAlignment="1">
      <alignment vertical="center"/>
    </xf>
    <xf numFmtId="181" fontId="0" fillId="26" borderId="30" xfId="1230" applyNumberFormat="1" applyFont="1" applyFill="1" applyBorder="1" applyAlignment="1">
      <alignment vertical="center"/>
    </xf>
    <xf numFmtId="181" fontId="30" fillId="0" borderId="30" xfId="1230" applyNumberFormat="1" applyFont="1" applyFill="1" applyBorder="1" applyAlignment="1">
      <alignment vertical="center"/>
    </xf>
    <xf numFmtId="0" fontId="0" fillId="26" borderId="30" xfId="0" applyFill="1" applyBorder="1" applyAlignment="1">
      <alignment vertical="center"/>
    </xf>
    <xf numFmtId="181" fontId="0" fillId="26" borderId="27" xfId="1230" applyNumberFormat="1" applyFont="1" applyFill="1" applyBorder="1" applyAlignment="1">
      <alignment vertical="center"/>
    </xf>
    <xf numFmtId="181" fontId="30" fillId="0" borderId="27" xfId="1230" applyNumberFormat="1" applyFont="1" applyFill="1" applyBorder="1" applyAlignment="1">
      <alignment vertical="center"/>
    </xf>
    <xf numFmtId="0" fontId="0" fillId="26" borderId="27" xfId="0" applyFill="1" applyBorder="1" applyAlignment="1">
      <alignment vertical="center"/>
    </xf>
    <xf numFmtId="181" fontId="0" fillId="26" borderId="29" xfId="1230" applyNumberFormat="1" applyFont="1" applyFill="1" applyBorder="1" applyAlignment="1">
      <alignment vertical="center"/>
    </xf>
    <xf numFmtId="181" fontId="30" fillId="0" borderId="29" xfId="1230" applyNumberFormat="1" applyFont="1" applyFill="1" applyBorder="1" applyAlignment="1">
      <alignment vertical="center"/>
    </xf>
    <xf numFmtId="0" fontId="0" fillId="26" borderId="29" xfId="0" applyFill="1" applyBorder="1" applyAlignment="1">
      <alignment vertical="center"/>
    </xf>
    <xf numFmtId="0" fontId="0" fillId="26" borderId="5" xfId="0" applyFill="1" applyBorder="1" applyAlignment="1">
      <alignment vertical="center"/>
    </xf>
    <xf numFmtId="181" fontId="0" fillId="25" borderId="30" xfId="1230" applyNumberFormat="1" applyFont="1" applyFill="1" applyBorder="1" applyAlignment="1">
      <alignment vertical="center"/>
    </xf>
    <xf numFmtId="0" fontId="0" fillId="25" borderId="30" xfId="0" applyFill="1" applyBorder="1" applyAlignment="1">
      <alignment vertical="center"/>
    </xf>
    <xf numFmtId="0" fontId="0" fillId="7" borderId="30" xfId="0" applyFill="1" applyBorder="1" applyAlignment="1">
      <alignment vertical="center"/>
    </xf>
    <xf numFmtId="0" fontId="23" fillId="9" borderId="0" xfId="0" applyFont="1" applyFill="1" applyAlignment="1" applyProtection="1">
      <alignment horizontal="center" vertical="center"/>
      <protection locked="0" hidden="1"/>
    </xf>
    <xf numFmtId="0" fontId="47" fillId="14" borderId="5" xfId="0" applyFont="1" applyFill="1" applyBorder="1" applyAlignment="1">
      <alignment horizontal="center" vertical="center"/>
    </xf>
    <xf numFmtId="0" fontId="51" fillId="4" borderId="5" xfId="0" applyFont="1" applyFill="1" applyBorder="1" applyAlignment="1">
      <alignment horizontal="center" vertical="center" wrapText="1"/>
    </xf>
    <xf numFmtId="0" fontId="52" fillId="4" borderId="5" xfId="0" applyFont="1" applyFill="1" applyBorder="1" applyAlignment="1">
      <alignment horizontal="center" vertical="center" wrapText="1"/>
    </xf>
    <xf numFmtId="0" fontId="23" fillId="9" borderId="5" xfId="0" applyFont="1" applyFill="1" applyBorder="1" applyAlignment="1" applyProtection="1">
      <alignment horizontal="center" vertical="center"/>
      <protection locked="0" hidden="1"/>
    </xf>
    <xf numFmtId="0" fontId="21" fillId="14" borderId="5" xfId="0" applyFont="1" applyFill="1" applyBorder="1" applyAlignment="1" applyProtection="1">
      <alignment horizontal="center" vertical="center"/>
      <protection locked="0" hidden="1"/>
    </xf>
    <xf numFmtId="0" fontId="0" fillId="11" borderId="5" xfId="0" applyFill="1" applyBorder="1" applyAlignment="1" applyProtection="1">
      <alignment horizontal="center" vertical="center"/>
      <protection hidden="1"/>
    </xf>
    <xf numFmtId="0" fontId="21" fillId="14" borderId="5" xfId="0" applyFont="1" applyFill="1" applyBorder="1" applyAlignment="1" applyProtection="1">
      <alignment horizontal="center" vertical="center" wrapText="1"/>
      <protection hidden="1"/>
    </xf>
    <xf numFmtId="0" fontId="10" fillId="9" borderId="5" xfId="0" applyFont="1" applyFill="1" applyBorder="1" applyAlignment="1" applyProtection="1">
      <alignment horizontal="center" vertical="center"/>
      <protection locked="0" hidden="1"/>
    </xf>
    <xf numFmtId="0" fontId="0" fillId="11" borderId="5" xfId="0" applyFill="1" applyBorder="1" applyAlignment="1" applyProtection="1">
      <alignment horizontal="left" vertical="center" wrapText="1"/>
      <protection hidden="1"/>
    </xf>
    <xf numFmtId="0" fontId="0" fillId="11" borderId="5" xfId="0" applyFill="1" applyBorder="1" applyAlignment="1" applyProtection="1">
      <alignment horizontal="left" vertical="top" wrapText="1"/>
      <protection hidden="1"/>
    </xf>
    <xf numFmtId="0" fontId="21" fillId="14" borderId="5" xfId="0" applyFont="1" applyFill="1" applyBorder="1" applyAlignment="1">
      <alignment horizontal="center" vertical="center"/>
    </xf>
    <xf numFmtId="0" fontId="21" fillId="58" borderId="5" xfId="0" applyFont="1" applyFill="1" applyBorder="1" applyAlignment="1">
      <alignment horizontal="center" vertical="center"/>
    </xf>
    <xf numFmtId="0" fontId="0" fillId="11" borderId="5" xfId="0" applyFill="1" applyBorder="1" applyAlignment="1">
      <alignment horizontal="center" vertical="center"/>
    </xf>
    <xf numFmtId="0" fontId="0" fillId="11" borderId="17" xfId="0" applyFill="1" applyBorder="1" applyAlignment="1">
      <alignment horizontal="center" vertical="center"/>
    </xf>
    <xf numFmtId="0" fontId="0" fillId="11" borderId="18" xfId="0" applyFill="1" applyBorder="1" applyAlignment="1">
      <alignment horizontal="center" vertical="center"/>
    </xf>
    <xf numFmtId="176" fontId="0" fillId="11" borderId="5" xfId="0" applyNumberFormat="1" applyFill="1" applyBorder="1" applyAlignment="1">
      <alignment horizontal="center" vertical="center"/>
    </xf>
    <xf numFmtId="0" fontId="0" fillId="11" borderId="5" xfId="0" applyNumberFormat="1" applyFill="1" applyBorder="1" applyAlignment="1">
      <alignment horizontal="center" vertical="center"/>
    </xf>
    <xf numFmtId="0" fontId="0" fillId="11" borderId="10" xfId="0" applyFill="1" applyBorder="1" applyAlignment="1">
      <alignment horizontal="center" vertical="center"/>
    </xf>
    <xf numFmtId="0" fontId="0" fillId="11" borderId="11" xfId="0" applyFill="1" applyBorder="1" applyAlignment="1">
      <alignment horizontal="center" vertical="center"/>
    </xf>
    <xf numFmtId="0" fontId="10" fillId="9" borderId="10" xfId="0" applyFont="1" applyFill="1" applyBorder="1" applyAlignment="1">
      <alignment horizontal="center" vertical="center"/>
    </xf>
    <xf numFmtId="0" fontId="10" fillId="9" borderId="11" xfId="0" applyFont="1" applyFill="1" applyBorder="1" applyAlignment="1">
      <alignment horizontal="center" vertical="center"/>
    </xf>
    <xf numFmtId="0" fontId="0" fillId="0" borderId="0" xfId="0" applyAlignment="1">
      <alignment horizontal="center" vertical="center" wrapText="1"/>
    </xf>
    <xf numFmtId="0" fontId="10" fillId="9" borderId="5" xfId="0" applyFont="1" applyFill="1" applyBorder="1" applyAlignment="1">
      <alignment horizontal="center" vertical="center"/>
    </xf>
    <xf numFmtId="0" fontId="0" fillId="11" borderId="5" xfId="0" applyFill="1" applyBorder="1" applyAlignment="1" applyProtection="1">
      <alignment horizontal="center" vertical="center" wrapText="1"/>
      <protection hidden="1"/>
    </xf>
    <xf numFmtId="0" fontId="0" fillId="11" borderId="10" xfId="0" applyFill="1" applyBorder="1" applyAlignment="1" applyProtection="1">
      <alignment horizontal="center" vertical="center" wrapText="1"/>
      <protection hidden="1"/>
    </xf>
    <xf numFmtId="0" fontId="0" fillId="11" borderId="6" xfId="0" applyFill="1" applyBorder="1" applyAlignment="1" applyProtection="1">
      <alignment horizontal="center" vertical="center" wrapText="1"/>
      <protection hidden="1"/>
    </xf>
    <xf numFmtId="0" fontId="0" fillId="11" borderId="11" xfId="0" applyFill="1" applyBorder="1" applyAlignment="1" applyProtection="1">
      <alignment horizontal="center" vertical="center" wrapText="1"/>
      <protection hidden="1"/>
    </xf>
    <xf numFmtId="0" fontId="21" fillId="14" borderId="16" xfId="0" applyFont="1" applyFill="1" applyBorder="1" applyAlignment="1" applyProtection="1">
      <alignment horizontal="center" vertical="center"/>
      <protection hidden="1"/>
    </xf>
    <xf numFmtId="0" fontId="21" fillId="14" borderId="18" xfId="0" applyFont="1" applyFill="1" applyBorder="1" applyAlignment="1" applyProtection="1">
      <alignment horizontal="center" vertical="center"/>
      <protection hidden="1"/>
    </xf>
    <xf numFmtId="0" fontId="31" fillId="14" borderId="16" xfId="0" applyFont="1" applyFill="1" applyBorder="1" applyAlignment="1" applyProtection="1">
      <alignment horizontal="center" vertical="center"/>
      <protection hidden="1"/>
    </xf>
    <xf numFmtId="0" fontId="31" fillId="14" borderId="17" xfId="0" applyFont="1" applyFill="1" applyBorder="1" applyAlignment="1" applyProtection="1">
      <alignment horizontal="center" vertical="center"/>
      <protection hidden="1"/>
    </xf>
    <xf numFmtId="0" fontId="31" fillId="14" borderId="18" xfId="0" applyFont="1" applyFill="1" applyBorder="1" applyAlignment="1" applyProtection="1">
      <alignment horizontal="center" vertical="center"/>
      <protection hidden="1"/>
    </xf>
    <xf numFmtId="0" fontId="31" fillId="14" borderId="5" xfId="0" applyFont="1" applyFill="1" applyBorder="1" applyAlignment="1" applyProtection="1">
      <alignment horizontal="center" vertical="center"/>
      <protection hidden="1"/>
    </xf>
    <xf numFmtId="0" fontId="23" fillId="9" borderId="12" xfId="0" applyFont="1" applyFill="1" applyBorder="1" applyAlignment="1" applyProtection="1">
      <alignment horizontal="center" vertical="center"/>
      <protection locked="0"/>
    </xf>
    <xf numFmtId="0" fontId="23" fillId="9" borderId="0" xfId="0" applyFont="1" applyFill="1" applyBorder="1" applyAlignment="1" applyProtection="1">
      <alignment horizontal="center" vertical="center"/>
      <protection locked="0"/>
    </xf>
    <xf numFmtId="0" fontId="21" fillId="14" borderId="5" xfId="0" applyFont="1" applyFill="1" applyBorder="1" applyAlignment="1" applyProtection="1">
      <alignment horizontal="center" vertical="center"/>
      <protection hidden="1"/>
    </xf>
    <xf numFmtId="0" fontId="47" fillId="11" borderId="5" xfId="0" applyFont="1" applyFill="1" applyBorder="1" applyAlignment="1" applyProtection="1">
      <alignment horizontal="center" vertical="center"/>
      <protection hidden="1"/>
    </xf>
    <xf numFmtId="176" fontId="46" fillId="4" borderId="5" xfId="0" applyNumberFormat="1" applyFont="1" applyFill="1" applyBorder="1" applyAlignment="1" applyProtection="1">
      <alignment horizontal="center" vertical="center"/>
      <protection hidden="1"/>
    </xf>
    <xf numFmtId="0" fontId="23" fillId="9" borderId="5" xfId="0" applyFont="1" applyFill="1" applyBorder="1" applyAlignment="1" applyProtection="1">
      <alignment horizontal="center" vertical="center"/>
      <protection locked="0"/>
    </xf>
    <xf numFmtId="0" fontId="46" fillId="4" borderId="5" xfId="0" applyFont="1" applyFill="1" applyBorder="1" applyAlignment="1" applyProtection="1">
      <alignment horizontal="left" vertical="center"/>
      <protection hidden="1"/>
    </xf>
    <xf numFmtId="0" fontId="0" fillId="14" borderId="5" xfId="0" applyFill="1" applyBorder="1" applyAlignment="1">
      <alignment horizontal="center" vertical="center"/>
    </xf>
    <xf numFmtId="0" fontId="0" fillId="0" borderId="5" xfId="0" applyBorder="1" applyAlignment="1">
      <alignment horizontal="center" vertical="center"/>
    </xf>
    <xf numFmtId="0" fontId="34" fillId="43" borderId="0" xfId="0" applyFont="1" applyFill="1" applyBorder="1" applyAlignment="1">
      <alignment horizontal="center" vertical="center" wrapText="1"/>
    </xf>
    <xf numFmtId="0" fontId="17" fillId="0" borderId="5" xfId="0" applyFont="1" applyBorder="1" applyAlignment="1">
      <alignment horizontal="center" vertical="center"/>
    </xf>
    <xf numFmtId="0" fontId="0" fillId="0" borderId="0" xfId="0" applyAlignment="1">
      <alignment horizontal="center" vertical="center"/>
    </xf>
  </cellXfs>
  <cellStyles count="1232">
    <cellStyle name="20% - 强调文字颜色 1 2" xfId="12"/>
    <cellStyle name="20% - 强调文字颜色 1 2 2" xfId="80"/>
    <cellStyle name="20% - 强调文字颜色 1 2 2 2" xfId="603"/>
    <cellStyle name="20% - 强调文字颜色 1 2 2 3" xfId="638"/>
    <cellStyle name="20% - 强调文字颜色 1 2 3" xfId="59"/>
    <cellStyle name="20% - 强调文字颜色 1 2 3 2" xfId="634"/>
    <cellStyle name="20% - 强调文字颜色 1 2 3 3" xfId="622"/>
    <cellStyle name="20% - 强调文字颜色 1 2 4" xfId="18"/>
    <cellStyle name="20% - 强调文字颜色 1 2 4 2" xfId="639"/>
    <cellStyle name="20% - 强调文字颜色 1 2 5" xfId="596"/>
    <cellStyle name="20% - 强调文字颜色 1 3" xfId="74"/>
    <cellStyle name="20% - 强调文字颜色 1 3 2" xfId="81"/>
    <cellStyle name="20% - 强调文字颜色 1 3 2 2" xfId="629"/>
    <cellStyle name="20% - 强调文字颜色 1 3 2 3" xfId="640"/>
    <cellStyle name="20% - 强调文字颜色 1 3 3" xfId="83"/>
    <cellStyle name="20% - 强调文字颜色 1 3 3 2" xfId="642"/>
    <cellStyle name="20% - 强调文字颜色 1 3 3 3" xfId="641"/>
    <cellStyle name="20% - 强调文字颜色 1 3 4" xfId="644"/>
    <cellStyle name="20% - 强调文字颜色 1 3 5" xfId="630"/>
    <cellStyle name="20% - 强调文字颜色 1 4" xfId="62"/>
    <cellStyle name="20% - 强调文字颜色 1 4 2" xfId="645"/>
    <cellStyle name="20% - 强调文字颜色 1 4 3" xfId="624"/>
    <cellStyle name="20% - 强调文字颜色 1 5" xfId="48"/>
    <cellStyle name="20% - 强调文字颜色 1 5 2" xfId="647"/>
    <cellStyle name="20% - 强调文字颜色 1 5 3" xfId="619"/>
    <cellStyle name="20% - 强调文字颜色 2 2" xfId="84"/>
    <cellStyle name="20% - 强调文字颜色 2 2 2" xfId="30"/>
    <cellStyle name="20% - 强调文字颜色 2 2 2 2" xfId="650"/>
    <cellStyle name="20% - 强调文字颜色 2 2 2 3" xfId="649"/>
    <cellStyle name="20% - 强调文字颜色 2 2 3" xfId="85"/>
    <cellStyle name="20% - 强调文字颜色 2 2 3 2" xfId="652"/>
    <cellStyle name="20% - 强调文字颜色 2 2 3 3" xfId="651"/>
    <cellStyle name="20% - 强调文字颜色 2 2 4" xfId="653"/>
    <cellStyle name="20% - 强调文字颜色 2 2 5" xfId="648"/>
    <cellStyle name="20% - 强调文字颜色 2 3" xfId="54"/>
    <cellStyle name="20% - 强调文字颜色 2 3 2" xfId="28"/>
    <cellStyle name="20% - 强调文字颜色 2 3 2 2" xfId="656"/>
    <cellStyle name="20% - 强调文字颜色 2 3 2 3" xfId="655"/>
    <cellStyle name="20% - 强调文字颜色 2 3 3" xfId="86"/>
    <cellStyle name="20% - 强调文字颜色 2 3 3 2" xfId="658"/>
    <cellStyle name="20% - 强调文字颜色 2 3 3 3" xfId="657"/>
    <cellStyle name="20% - 强调文字颜色 2 3 4" xfId="660"/>
    <cellStyle name="20% - 强调文字颜色 2 3 5" xfId="654"/>
    <cellStyle name="20% - 强调文字颜色 2 4" xfId="87"/>
    <cellStyle name="20% - 强调文字颜色 2 4 2" xfId="615"/>
    <cellStyle name="20% - 强调文字颜色 2 4 3" xfId="662"/>
    <cellStyle name="20% - 强调文字颜色 2 5" xfId="88"/>
    <cellStyle name="20% - 强调文字颜色 2 5 2" xfId="665"/>
    <cellStyle name="20% - 强调文字颜色 2 5 3" xfId="663"/>
    <cellStyle name="20% - 强调文字颜色 3 2" xfId="89"/>
    <cellStyle name="20% - 强调文字颜色 3 2 2" xfId="91"/>
    <cellStyle name="20% - 强调文字颜色 3 2 2 2" xfId="669"/>
    <cellStyle name="20% - 强调文字颜色 3 2 2 3" xfId="667"/>
    <cellStyle name="20% - 强调文字颜色 3 2 3" xfId="93"/>
    <cellStyle name="20% - 强调文字颜色 3 2 3 2" xfId="673"/>
    <cellStyle name="20% - 强调文字颜色 3 2 3 3" xfId="671"/>
    <cellStyle name="20% - 强调文字颜色 3 2 4" xfId="676"/>
    <cellStyle name="20% - 强调文字颜色 3 2 5" xfId="666"/>
    <cellStyle name="20% - 强调文字颜色 3 3" xfId="60"/>
    <cellStyle name="20% - 强调文字颜色 3 3 2" xfId="78"/>
    <cellStyle name="20% - 强调文字颜色 3 3 2 2" xfId="677"/>
    <cellStyle name="20% - 强调文字颜色 3 3 2 3" xfId="636"/>
    <cellStyle name="20% - 强调文字颜色 3 3 3" xfId="95"/>
    <cellStyle name="20% - 强调文字颜色 3 3 3 2" xfId="681"/>
    <cellStyle name="20% - 强调文字颜色 3 3 3 3" xfId="680"/>
    <cellStyle name="20% - 强调文字颜色 3 3 4" xfId="684"/>
    <cellStyle name="20% - 强调文字颜色 3 3 5" xfId="623"/>
    <cellStyle name="20% - 强调文字颜色 3 4" xfId="96"/>
    <cellStyle name="20% - 强调文字颜色 3 4 2" xfId="689"/>
    <cellStyle name="20% - 强调文字颜色 3 4 3" xfId="686"/>
    <cellStyle name="20% - 强调文字颜色 3 5" xfId="98"/>
    <cellStyle name="20% - 强调文字颜色 3 5 2" xfId="692"/>
    <cellStyle name="20% - 强调文字颜色 3 5 3" xfId="691"/>
    <cellStyle name="20% - 强调文字颜色 4 2" xfId="99"/>
    <cellStyle name="20% - 强调文字颜色 4 2 2" xfId="103"/>
    <cellStyle name="20% - 强调文字颜色 4 2 2 2" xfId="685"/>
    <cellStyle name="20% - 强调文字颜色 4 2 2 3" xfId="695"/>
    <cellStyle name="20% - 强调文字颜色 4 2 3" xfId="105"/>
    <cellStyle name="20% - 强调文字颜色 4 2 3 2" xfId="697"/>
    <cellStyle name="20% - 强调文字颜色 4 2 3 3" xfId="696"/>
    <cellStyle name="20% - 强调文字颜色 4 2 4" xfId="698"/>
    <cellStyle name="20% - 强调文字颜色 4 2 5" xfId="693"/>
    <cellStyle name="20% - 强调文字颜色 4 3" xfId="107"/>
    <cellStyle name="20% - 强调文字颜色 4 3 2" xfId="110"/>
    <cellStyle name="20% - 强调文字颜色 4 3 2 2" xfId="702"/>
    <cellStyle name="20% - 强调文字颜色 4 3 2 3" xfId="701"/>
    <cellStyle name="20% - 强调文字颜色 4 3 3" xfId="112"/>
    <cellStyle name="20% - 强调文字颜色 4 3 3 2" xfId="705"/>
    <cellStyle name="20% - 强调文字颜色 4 3 3 3" xfId="704"/>
    <cellStyle name="20% - 强调文字颜色 4 3 4" xfId="703"/>
    <cellStyle name="20% - 强调文字颜色 4 3 5" xfId="699"/>
    <cellStyle name="20% - 强调文字颜色 4 4" xfId="114"/>
    <cellStyle name="20% - 强调文字颜色 4 4 2" xfId="610"/>
    <cellStyle name="20% - 强调文字颜色 4 4 3" xfId="707"/>
    <cellStyle name="20% - 强调文字颜色 4 5" xfId="31"/>
    <cellStyle name="20% - 强调文字颜色 4 5 2" xfId="708"/>
    <cellStyle name="20% - 强调文字颜色 4 5 3" xfId="607"/>
    <cellStyle name="20% - 强调文字颜色 5 2" xfId="117"/>
    <cellStyle name="20% - 强调文字颜色 5 2 2" xfId="120"/>
    <cellStyle name="20% - 强调文字颜色 5 2 2 2" xfId="714"/>
    <cellStyle name="20% - 强调文字颜色 5 2 2 3" xfId="712"/>
    <cellStyle name="20% - 强调文字颜色 5 2 3" xfId="121"/>
    <cellStyle name="20% - 强调文字颜色 5 2 3 2" xfId="716"/>
    <cellStyle name="20% - 强调文字颜色 5 2 3 3" xfId="715"/>
    <cellStyle name="20% - 强调文字颜色 5 2 4" xfId="718"/>
    <cellStyle name="20% - 强调文字颜色 5 2 5" xfId="710"/>
    <cellStyle name="20% - 强调文字颜色 5 3" xfId="124"/>
    <cellStyle name="20% - 强调文字颜色 5 3 2" xfId="127"/>
    <cellStyle name="20% - 强调文字颜色 5 3 2 2" xfId="723"/>
    <cellStyle name="20% - 强调文字颜色 5 3 2 3" xfId="721"/>
    <cellStyle name="20% - 强调文字颜色 5 3 3" xfId="38"/>
    <cellStyle name="20% - 强调文字颜色 5 3 3 2" xfId="724"/>
    <cellStyle name="20% - 强调文字颜色 5 3 3 3" xfId="612"/>
    <cellStyle name="20% - 强调文字颜色 5 3 4" xfId="613"/>
    <cellStyle name="20% - 强调文字颜色 5 3 5" xfId="720"/>
    <cellStyle name="20% - 强调文字颜色 5 4" xfId="129"/>
    <cellStyle name="20% - 强调文字颜色 5 4 2" xfId="726"/>
    <cellStyle name="20% - 强调文字颜色 5 4 3" xfId="725"/>
    <cellStyle name="20% - 强调文字颜色 5 5" xfId="130"/>
    <cellStyle name="20% - 强调文字颜色 5 5 2" xfId="728"/>
    <cellStyle name="20% - 强调文字颜色 5 5 3" xfId="727"/>
    <cellStyle name="20% - 强调文字颜色 6 2" xfId="133"/>
    <cellStyle name="20% - 强调文字颜色 6 2 2" xfId="137"/>
    <cellStyle name="20% - 强调文字颜色 6 2 2 2" xfId="733"/>
    <cellStyle name="20% - 强调文字颜色 6 2 2 3" xfId="731"/>
    <cellStyle name="20% - 强调文字颜色 6 2 3" xfId="139"/>
    <cellStyle name="20% - 强调文字颜色 6 2 3 2" xfId="736"/>
    <cellStyle name="20% - 强调文字颜色 6 2 3 3" xfId="734"/>
    <cellStyle name="20% - 强调文字颜色 6 2 4" xfId="737"/>
    <cellStyle name="20% - 强调文字颜色 6 2 5" xfId="730"/>
    <cellStyle name="20% - 强调文字颜色 6 3" xfId="142"/>
    <cellStyle name="20% - 强调文字颜色 6 3 2" xfId="144"/>
    <cellStyle name="20% - 强调文字颜色 6 3 2 2" xfId="741"/>
    <cellStyle name="20% - 强调文字颜色 6 3 2 3" xfId="739"/>
    <cellStyle name="20% - 强调文字颜色 6 3 3" xfId="146"/>
    <cellStyle name="20% - 强调文字颜色 6 3 3 2" xfId="744"/>
    <cellStyle name="20% - 强调文字颜色 6 3 3 3" xfId="742"/>
    <cellStyle name="20% - 强调文字颜色 6 3 4" xfId="745"/>
    <cellStyle name="20% - 强调文字颜色 6 3 5" xfId="738"/>
    <cellStyle name="20% - 强调文字颜色 6 4" xfId="147"/>
    <cellStyle name="20% - 强调文字颜色 6 4 2" xfId="747"/>
    <cellStyle name="20% - 强调文字颜色 6 4 3" xfId="746"/>
    <cellStyle name="20% - 强调文字颜色 6 5" xfId="149"/>
    <cellStyle name="20% - 强调文字颜色 6 5 2" xfId="751"/>
    <cellStyle name="20% - 强调文字颜色 6 5 3" xfId="749"/>
    <cellStyle name="20% - 着色 1 2" xfId="47"/>
    <cellStyle name="20% - 着色 1 2 2" xfId="752"/>
    <cellStyle name="20% - 着色 1 2 3" xfId="618"/>
    <cellStyle name="20% - 着色 2 2" xfId="151"/>
    <cellStyle name="20% - 着色 2 2 2" xfId="748"/>
    <cellStyle name="20% - 着色 2 2 3" xfId="753"/>
    <cellStyle name="20% - 着色 3 2" xfId="153"/>
    <cellStyle name="20% - 着色 3 2 2" xfId="754"/>
    <cellStyle name="20% - 着色 3 2 3" xfId="679"/>
    <cellStyle name="20% - 着色 4 2" xfId="154"/>
    <cellStyle name="20% - 着色 4 2 2" xfId="755"/>
    <cellStyle name="20% - 着色 4 2 3" xfId="683"/>
    <cellStyle name="20% - 着色 5 2" xfId="156"/>
    <cellStyle name="20% - 着色 5 2 2" xfId="757"/>
    <cellStyle name="20% - 着色 5 2 3" xfId="756"/>
    <cellStyle name="20% - 着色 6 2" xfId="158"/>
    <cellStyle name="20% - 着色 6 2 2" xfId="759"/>
    <cellStyle name="20% - 着色 6 2 3" xfId="758"/>
    <cellStyle name="40% - 强调文字颜色 1 2" xfId="159"/>
    <cellStyle name="40% - 强调文字颜色 1 2 2" xfId="161"/>
    <cellStyle name="40% - 强调文字颜色 1 2 2 2" xfId="762"/>
    <cellStyle name="40% - 强调文字颜色 1 2 3" xfId="162"/>
    <cellStyle name="40% - 强调文字颜色 1 2 3 2" xfId="763"/>
    <cellStyle name="40% - 强调文字颜色 1 2 4" xfId="764"/>
    <cellStyle name="40% - 强调文字颜色 1 3" xfId="163"/>
    <cellStyle name="40% - 强调文字颜色 1 3 2" xfId="167"/>
    <cellStyle name="40% - 强调文字颜色 1 3 2 2" xfId="766"/>
    <cellStyle name="40% - 强调文字颜色 1 3 3" xfId="168"/>
    <cellStyle name="40% - 强调文字颜色 1 3 3 2" xfId="767"/>
    <cellStyle name="40% - 强调文字颜色 1 3 4" xfId="768"/>
    <cellStyle name="40% - 强调文字颜色 1 4" xfId="170"/>
    <cellStyle name="40% - 强调文字颜色 1 4 2" xfId="770"/>
    <cellStyle name="40% - 强调文字颜色 1 5" xfId="173"/>
    <cellStyle name="40% - 强调文字颜色 1 5 2" xfId="773"/>
    <cellStyle name="40% - 强调文字颜色 2 2" xfId="58"/>
    <cellStyle name="40% - 强调文字颜色 2 2 2" xfId="174"/>
    <cellStyle name="40% - 强调文字颜色 2 2 2 2" xfId="774"/>
    <cellStyle name="40% - 强调文字颜色 2 2 3" xfId="175"/>
    <cellStyle name="40% - 强调文字颜色 2 2 3 2" xfId="775"/>
    <cellStyle name="40% - 强调文字颜色 2 2 4" xfId="776"/>
    <cellStyle name="40% - 强调文字颜色 2 3" xfId="177"/>
    <cellStyle name="40% - 强调文字颜色 2 3 2" xfId="178"/>
    <cellStyle name="40% - 强调文字颜色 2 3 2 2" xfId="778"/>
    <cellStyle name="40% - 强调文字颜色 2 3 3" xfId="179"/>
    <cellStyle name="40% - 强调文字颜色 2 3 3 2" xfId="779"/>
    <cellStyle name="40% - 强调文字颜色 2 3 4" xfId="780"/>
    <cellStyle name="40% - 强调文字颜色 2 4" xfId="181"/>
    <cellStyle name="40% - 强调文字颜色 2 4 2" xfId="782"/>
    <cellStyle name="40% - 强调文字颜色 2 5" xfId="183"/>
    <cellStyle name="40% - 强调文字颜色 2 5 2" xfId="785"/>
    <cellStyle name="40% - 强调文字颜色 3 2" xfId="82"/>
    <cellStyle name="40% - 强调文字颜色 3 2 2" xfId="185"/>
    <cellStyle name="40% - 强调文字颜色 3 2 2 2" xfId="789"/>
    <cellStyle name="40% - 强调文字颜色 3 2 3" xfId="187"/>
    <cellStyle name="40% - 强调文字颜色 3 2 3 2" xfId="794"/>
    <cellStyle name="40% - 强调文字颜色 3 2 4" xfId="786"/>
    <cellStyle name="40% - 强调文字颜色 3 3" xfId="188"/>
    <cellStyle name="40% - 强调文字颜色 3 3 2" xfId="190"/>
    <cellStyle name="40% - 强调文字颜色 3 3 2 2" xfId="799"/>
    <cellStyle name="40% - 强调文字颜色 3 3 3" xfId="45"/>
    <cellStyle name="40% - 强调文字颜色 3 3 3 2" xfId="602"/>
    <cellStyle name="40% - 强调文字颜色 3 3 4" xfId="792"/>
    <cellStyle name="40% - 强调文字颜色 3 4" xfId="192"/>
    <cellStyle name="40% - 强调文字颜色 3 4 2" xfId="800"/>
    <cellStyle name="40% - 强调文字颜色 3 5" xfId="193"/>
    <cellStyle name="40% - 强调文字颜色 3 5 2" xfId="802"/>
    <cellStyle name="40% - 强调文字颜色 4 2" xfId="46"/>
    <cellStyle name="40% - 强调文字颜色 4 2 2" xfId="194"/>
    <cellStyle name="40% - 强调文字颜色 4 2 2 2" xfId="803"/>
    <cellStyle name="40% - 强调文字颜色 4 2 3" xfId="196"/>
    <cellStyle name="40% - 强调文字颜色 4 2 3 2" xfId="625"/>
    <cellStyle name="40% - 强调文字颜色 4 2 4" xfId="796"/>
    <cellStyle name="40% - 强调文字颜色 4 3" xfId="197"/>
    <cellStyle name="40% - 强调文字颜色 4 3 2" xfId="65"/>
    <cellStyle name="40% - 强调文字颜色 4 3 2 2" xfId="761"/>
    <cellStyle name="40% - 强调文字颜色 4 3 3" xfId="67"/>
    <cellStyle name="40% - 强调文字颜色 4 3 3 2" xfId="620"/>
    <cellStyle name="40% - 强调文字颜色 4 3 4" xfId="600"/>
    <cellStyle name="40% - 强调文字颜色 4 4" xfId="136"/>
    <cellStyle name="40% - 强调文字颜色 4 4 2" xfId="732"/>
    <cellStyle name="40% - 强调文字颜色 4 5" xfId="138"/>
    <cellStyle name="40% - 强调文字颜色 4 5 2" xfId="735"/>
    <cellStyle name="40% - 强调文字颜色 5 2" xfId="150"/>
    <cellStyle name="40% - 强调文字颜色 5 2 2" xfId="148"/>
    <cellStyle name="40% - 强调文字颜色 5 2 2 2" xfId="750"/>
    <cellStyle name="40% - 强调文字颜色 5 2 3" xfId="198"/>
    <cellStyle name="40% - 强调文字颜色 5 2 3 2" xfId="807"/>
    <cellStyle name="40% - 强调文字颜色 5 2 4" xfId="808"/>
    <cellStyle name="40% - 强调文字颜色 5 3" xfId="199"/>
    <cellStyle name="40% - 强调文字颜色 5 3 2" xfId="200"/>
    <cellStyle name="40% - 强调文字颜色 5 3 2 2" xfId="810"/>
    <cellStyle name="40% - 强调文字颜色 5 3 3" xfId="201"/>
    <cellStyle name="40% - 强调文字颜色 5 3 3 2" xfId="605"/>
    <cellStyle name="40% - 强调文字颜色 5 3 4" xfId="811"/>
    <cellStyle name="40% - 强调文字颜色 5 4" xfId="143"/>
    <cellStyle name="40% - 强调文字颜色 5 4 2" xfId="740"/>
    <cellStyle name="40% - 强调文字颜色 5 5" xfId="145"/>
    <cellStyle name="40% - 强调文字颜色 5 5 2" xfId="743"/>
    <cellStyle name="40% - 强调文字颜色 6 2" xfId="152"/>
    <cellStyle name="40% - 强调文字颜色 6 2 2" xfId="202"/>
    <cellStyle name="40% - 强调文字颜色 6 2 2 2" xfId="812"/>
    <cellStyle name="40% - 强调文字颜色 6 2 3" xfId="204"/>
    <cellStyle name="40% - 强调文字颜色 6 2 3 2" xfId="816"/>
    <cellStyle name="40% - 强调文字颜色 6 2 4" xfId="817"/>
    <cellStyle name="40% - 强调文字颜色 6 3" xfId="205"/>
    <cellStyle name="40% - 强调文字颜色 6 3 2" xfId="206"/>
    <cellStyle name="40% - 强调文字颜色 6 3 2 2" xfId="819"/>
    <cellStyle name="40% - 强调文字颜色 6 3 3" xfId="208"/>
    <cellStyle name="40% - 强调文字颜色 6 3 3 2" xfId="823"/>
    <cellStyle name="40% - 强调文字颜色 6 3 4" xfId="825"/>
    <cellStyle name="40% - 强调文字颜色 6 4" xfId="209"/>
    <cellStyle name="40% - 强调文字颜色 6 4 2" xfId="606"/>
    <cellStyle name="40% - 强调文字颜色 6 5" xfId="55"/>
    <cellStyle name="40% - 强调文字颜色 6 5 2" xfId="826"/>
    <cellStyle name="40% - 着色 1 2" xfId="211"/>
    <cellStyle name="40% - 着色 1 2 2" xfId="827"/>
    <cellStyle name="40% - 着色 2 2" xfId="212"/>
    <cellStyle name="40% - 着色 2 2 2" xfId="828"/>
    <cellStyle name="40% - 着色 3 2" xfId="213"/>
    <cellStyle name="40% - 着色 3 2 2" xfId="661"/>
    <cellStyle name="40% - 着色 4 2" xfId="214"/>
    <cellStyle name="40% - 着色 4 2 2" xfId="829"/>
    <cellStyle name="40% - 着色 5 2" xfId="52"/>
    <cellStyle name="40% - 着色 5 2 2" xfId="832"/>
    <cellStyle name="40% - 着色 6 2" xfId="215"/>
    <cellStyle name="40% - 着色 6 2 2" xfId="834"/>
    <cellStyle name="百分比" xfId="1230" builtinId="5"/>
    <cellStyle name="百分比 10" xfId="1226"/>
    <cellStyle name="百分比 11" xfId="1228"/>
    <cellStyle name="百分比 2" xfId="217"/>
    <cellStyle name="百分比 2 2" xfId="835"/>
    <cellStyle name="百分比 3" xfId="126"/>
    <cellStyle name="百分比 3 2" xfId="722"/>
    <cellStyle name="百分比 4" xfId="37"/>
    <cellStyle name="百分比 4 2" xfId="218"/>
    <cellStyle name="百分比 4 2 2" xfId="220"/>
    <cellStyle name="百分比 4 2 2 2" xfId="837"/>
    <cellStyle name="百分比 4 2 3" xfId="221"/>
    <cellStyle name="百分比 4 2 3 2" xfId="838"/>
    <cellStyle name="百分比 4 2 4" xfId="670"/>
    <cellStyle name="百分比 4 3" xfId="222"/>
    <cellStyle name="百分比 4 3 2" xfId="224"/>
    <cellStyle name="百分比 4 3 2 2" xfId="840"/>
    <cellStyle name="百分比 4 3 3" xfId="225"/>
    <cellStyle name="百分比 4 3 3 2" xfId="843"/>
    <cellStyle name="百分比 4 3 4" xfId="674"/>
    <cellStyle name="百分比 4 4" xfId="226"/>
    <cellStyle name="百分比 4 4 2" xfId="632"/>
    <cellStyle name="百分比 4 5" xfId="227"/>
    <cellStyle name="百分比 4 5 2" xfId="611"/>
    <cellStyle name="百分比 4 6" xfId="845"/>
    <cellStyle name="百分比 5" xfId="40"/>
    <cellStyle name="百分比 5 2" xfId="229"/>
    <cellStyle name="百分比 5 2 2" xfId="231"/>
    <cellStyle name="百分比 5 2 2 2" xfId="847"/>
    <cellStyle name="百分比 5 2 3" xfId="232"/>
    <cellStyle name="百分比 5 2 3 2" xfId="598"/>
    <cellStyle name="百分比 5 2 4" xfId="678"/>
    <cellStyle name="百分比 5 3" xfId="234"/>
    <cellStyle name="百分比 5 3 2" xfId="236"/>
    <cellStyle name="百分比 5 3 2 2" xfId="849"/>
    <cellStyle name="百分比 5 3 3" xfId="237"/>
    <cellStyle name="百分比 5 3 3 2" xfId="852"/>
    <cellStyle name="百分比 5 3 4" xfId="682"/>
    <cellStyle name="百分比 5 4" xfId="238"/>
    <cellStyle name="百分比 5 4 2" xfId="854"/>
    <cellStyle name="百分比 5 5" xfId="239"/>
    <cellStyle name="百分比 5 5 2" xfId="855"/>
    <cellStyle name="百分比 5 6" xfId="857"/>
    <cellStyle name="百分比 6" xfId="42"/>
    <cellStyle name="百分比 6 2" xfId="241"/>
    <cellStyle name="百分比 6 2 2" xfId="243"/>
    <cellStyle name="百分比 6 2 2 2" xfId="860"/>
    <cellStyle name="百分比 6 2 3" xfId="244"/>
    <cellStyle name="百分比 6 2 3 2" xfId="862"/>
    <cellStyle name="百分比 6 2 4" xfId="863"/>
    <cellStyle name="百分比 6 3" xfId="245"/>
    <cellStyle name="百分比 6 3 2" xfId="864"/>
    <cellStyle name="百分比 6 4" xfId="246"/>
    <cellStyle name="百分比 6 4 2" xfId="866"/>
    <cellStyle name="百分比 6 5" xfId="247"/>
    <cellStyle name="百分比 6 5 2" xfId="868"/>
    <cellStyle name="百分比 6 6" xfId="871"/>
    <cellStyle name="百分比 7" xfId="33"/>
    <cellStyle name="百分比 7 2" xfId="873"/>
    <cellStyle name="百分比 8" xfId="251"/>
    <cellStyle name="百分比 8 2" xfId="252"/>
    <cellStyle name="百分比 8 2 2" xfId="253"/>
    <cellStyle name="百分比 8 2 2 2" xfId="876"/>
    <cellStyle name="百分比 8 2 3" xfId="877"/>
    <cellStyle name="百分比 8 3" xfId="254"/>
    <cellStyle name="百分比 8 3 2" xfId="631"/>
    <cellStyle name="百分比 8 4" xfId="626"/>
    <cellStyle name="百分比 9" xfId="256"/>
    <cellStyle name="百分比 9 2" xfId="257"/>
    <cellStyle name="百分比 9 2 2" xfId="879"/>
    <cellStyle name="百分比 9 3" xfId="842"/>
    <cellStyle name="差" xfId="2" builtinId="27"/>
    <cellStyle name="差 2" xfId="23"/>
    <cellStyle name="常规" xfId="0" builtinId="0"/>
    <cellStyle name="常规 10" xfId="258"/>
    <cellStyle name="常规 10 2" xfId="259"/>
    <cellStyle name="常规 10 2 2" xfId="8"/>
    <cellStyle name="常规 10 2 2 2" xfId="261"/>
    <cellStyle name="常规 10 2 3" xfId="880"/>
    <cellStyle name="常规 10 3" xfId="262"/>
    <cellStyle name="常规 10 3 2" xfId="882"/>
    <cellStyle name="常规 10 4" xfId="263"/>
    <cellStyle name="常规 10 4 2" xfId="883"/>
    <cellStyle name="常规 10 5" xfId="760"/>
    <cellStyle name="常规 11" xfId="6"/>
    <cellStyle name="常规 11 2" xfId="264"/>
    <cellStyle name="常规 11 2 2" xfId="884"/>
    <cellStyle name="常规 11 3" xfId="266"/>
    <cellStyle name="常规 11 3 2" xfId="885"/>
    <cellStyle name="常规 11 4" xfId="235"/>
    <cellStyle name="常规 12" xfId="5"/>
    <cellStyle name="常规 12 2" xfId="850"/>
    <cellStyle name="常规 13" xfId="9"/>
    <cellStyle name="常规 13 2" xfId="1216"/>
    <cellStyle name="常规 14" xfId="1227"/>
    <cellStyle name="常规 16" xfId="7"/>
    <cellStyle name="常规 2" xfId="3"/>
    <cellStyle name="常规 2 10" xfId="268"/>
    <cellStyle name="常规 2 11" xfId="1217"/>
    <cellStyle name="常规 2 2" xfId="270"/>
    <cellStyle name="常规 2 2 2" xfId="271"/>
    <cellStyle name="常规 2 2 2 2" xfId="272"/>
    <cellStyle name="常规 2 2 2 2 2" xfId="273"/>
    <cellStyle name="常规 2 2 2 2 2 2" xfId="275"/>
    <cellStyle name="常规 2 2 2 2 2 2 2" xfId="889"/>
    <cellStyle name="常规 2 2 2 2 2 3" xfId="614"/>
    <cellStyle name="常规 2 2 2 2 3" xfId="277"/>
    <cellStyle name="常规 2 2 2 2 3 2" xfId="890"/>
    <cellStyle name="常规 2 2 2 2 4" xfId="858"/>
    <cellStyle name="常规 2 2 2 3" xfId="278"/>
    <cellStyle name="常规 2 2 2 3 2" xfId="279"/>
    <cellStyle name="常规 2 2 2 3 2 2" xfId="891"/>
    <cellStyle name="常规 2 2 2 3 3" xfId="282"/>
    <cellStyle name="常规 2 2 2 3 3 2" xfId="892"/>
    <cellStyle name="常规 2 2 2 3 4" xfId="872"/>
    <cellStyle name="常规 2 2 2 4" xfId="64"/>
    <cellStyle name="常规 2 2 2 4 2" xfId="283"/>
    <cellStyle name="常规 2 2 2 4 2 2" xfId="284"/>
    <cellStyle name="常规 2 2 2 4 2 2 2" xfId="717"/>
    <cellStyle name="常规 2 2 2 4 2 3" xfId="609"/>
    <cellStyle name="常规 2 2 2 4 3" xfId="285"/>
    <cellStyle name="常规 2 2 2 4 3 2" xfId="894"/>
    <cellStyle name="常规 2 2 2 4 4" xfId="875"/>
    <cellStyle name="常规 2 2 2 5" xfId="51"/>
    <cellStyle name="常规 2 2 2 5 2" xfId="895"/>
    <cellStyle name="常规 2 2 2 6" xfId="628"/>
    <cellStyle name="常规 2 2 3" xfId="287"/>
    <cellStyle name="常规 2 2 3 2" xfId="288"/>
    <cellStyle name="常规 2 2 3 2 2" xfId="289"/>
    <cellStyle name="常规 2 2 3 2 2 2" xfId="897"/>
    <cellStyle name="常规 2 2 3 2 3" xfId="709"/>
    <cellStyle name="常规 2 2 3 3" xfId="292"/>
    <cellStyle name="常规 2 2 3 3 2" xfId="898"/>
    <cellStyle name="常规 2 2 3 4" xfId="293"/>
    <cellStyle name="常规 2 2 3 4 2" xfId="899"/>
    <cellStyle name="常规 2 2 3 5" xfId="900"/>
    <cellStyle name="常规 2 2 4" xfId="19"/>
    <cellStyle name="常规 2 2 4 2" xfId="203"/>
    <cellStyle name="常规 2 2 4 2 2" xfId="813"/>
    <cellStyle name="常规 2 2 4 3" xfId="294"/>
    <cellStyle name="常规 2 2 4 3 2" xfId="901"/>
    <cellStyle name="常规 2 2 4 4" xfId="902"/>
    <cellStyle name="常规 2 2 5" xfId="295"/>
    <cellStyle name="常规 2 2 5 2" xfId="207"/>
    <cellStyle name="常规 2 2 5 2 2" xfId="820"/>
    <cellStyle name="常规 2 2 5 3" xfId="824"/>
    <cellStyle name="常规 2 2 6" xfId="219"/>
    <cellStyle name="常规 2 2 6 2" xfId="836"/>
    <cellStyle name="常规 2 2 7" xfId="223"/>
    <cellStyle name="常规 2 2 7 2" xfId="839"/>
    <cellStyle name="常规 2 2 8" xfId="844"/>
    <cellStyle name="常规 2 2 9" xfId="1223"/>
    <cellStyle name="常规 2 3" xfId="297"/>
    <cellStyle name="常规 2 3 2" xfId="298"/>
    <cellStyle name="常规 2 3 2 2" xfId="265"/>
    <cellStyle name="常规 2 3 2 2 2" xfId="299"/>
    <cellStyle name="常规 2 3 2 2 2 2" xfId="905"/>
    <cellStyle name="常规 2 3 2 2 3" xfId="300"/>
    <cellStyle name="常规 2 3 2 2 3 2" xfId="908"/>
    <cellStyle name="常规 2 3 2 2 4" xfId="830"/>
    <cellStyle name="常规 2 3 2 3" xfId="79"/>
    <cellStyle name="常规 2 3 2 3 2" xfId="250"/>
    <cellStyle name="常规 2 3 2 3 2 2" xfId="874"/>
    <cellStyle name="常规 2 3 2 3 3" xfId="255"/>
    <cellStyle name="常规 2 3 2 3 3 2" xfId="878"/>
    <cellStyle name="常规 2 3 2 3 4" xfId="910"/>
    <cellStyle name="常规 2 3 2 4" xfId="57"/>
    <cellStyle name="常规 2 3 2 4 2" xfId="633"/>
    <cellStyle name="常规 2 3 2 5" xfId="176"/>
    <cellStyle name="常规 2 3 2 5 2" xfId="777"/>
    <cellStyle name="常规 2 3 2 6" xfId="781"/>
    <cellStyle name="常规 2 3 3" xfId="302"/>
    <cellStyle name="常规 2 3 3 2" xfId="911"/>
    <cellStyle name="常规 2 3 4" xfId="303"/>
    <cellStyle name="常规 2 3 4 2" xfId="304"/>
    <cellStyle name="常规 2 3 4 2 2" xfId="853"/>
    <cellStyle name="常规 2 3 4 3" xfId="305"/>
    <cellStyle name="常规 2 3 4 3 2" xfId="865"/>
    <cellStyle name="常规 2 3 4 4" xfId="617"/>
    <cellStyle name="常规 2 3 5" xfId="306"/>
    <cellStyle name="常规 2 3 5 2" xfId="307"/>
    <cellStyle name="常规 2 3 5 2 2" xfId="608"/>
    <cellStyle name="常规 2 3 5 3" xfId="646"/>
    <cellStyle name="常规 2 3 6" xfId="230"/>
    <cellStyle name="常规 2 3 6 2" xfId="846"/>
    <cellStyle name="常规 2 3 7" xfId="848"/>
    <cellStyle name="常规 2 4" xfId="308"/>
    <cellStyle name="常规 2 4 2" xfId="912"/>
    <cellStyle name="常规 2 5" xfId="4"/>
    <cellStyle name="常规 2 5 2" xfId="310"/>
    <cellStyle name="常规 2 6" xfId="311"/>
    <cellStyle name="常规 2 6 2" xfId="312"/>
    <cellStyle name="常规 2 6 2 2" xfId="913"/>
    <cellStyle name="常规 2 6 3" xfId="809"/>
    <cellStyle name="常规 2 7" xfId="260"/>
    <cellStyle name="常规 2 7 2" xfId="314"/>
    <cellStyle name="常规 2 7 2 2" xfId="914"/>
    <cellStyle name="常规 2 7 3" xfId="604"/>
    <cellStyle name="常规 2 8" xfId="315"/>
    <cellStyle name="常规 2 8 2" xfId="317"/>
    <cellStyle name="常规 2 8 2 2" xfId="805"/>
    <cellStyle name="常规 2 8 3" xfId="915"/>
    <cellStyle name="常规 2 9" xfId="318"/>
    <cellStyle name="常规 2 9 2" xfId="903"/>
    <cellStyle name="常规 3" xfId="14"/>
    <cellStyle name="常规 3 10" xfId="320"/>
    <cellStyle name="常规 3 10 2" xfId="919"/>
    <cellStyle name="常规 3 11" xfId="166"/>
    <cellStyle name="常规 3 11 2" xfId="765"/>
    <cellStyle name="常规 3 12" xfId="101"/>
    <cellStyle name="常规 3 13" xfId="1218"/>
    <cellStyle name="常规 3 2" xfId="102"/>
    <cellStyle name="常规 3 2 2" xfId="321"/>
    <cellStyle name="常规 3 2 2 2" xfId="155"/>
    <cellStyle name="常规 3 2 2 2 2" xfId="322"/>
    <cellStyle name="常规 3 2 2 2 2 2" xfId="323"/>
    <cellStyle name="常规 3 2 2 2 2 2 2" xfId="921"/>
    <cellStyle name="常规 3 2 2 2 2 3" xfId="324"/>
    <cellStyle name="常规 3 2 2 2 2 3 2" xfId="922"/>
    <cellStyle name="常规 3 2 2 2 2 4" xfId="893"/>
    <cellStyle name="常规 3 2 2 2 3" xfId="274"/>
    <cellStyle name="常规 3 2 2 2 3 2" xfId="887"/>
    <cellStyle name="常规 3 2 2 2 4" xfId="43"/>
    <cellStyle name="常规 3 2 2 2 4 2" xfId="627"/>
    <cellStyle name="常规 3 2 2 2 5" xfId="325"/>
    <cellStyle name="常规 3 2 2 2 5 2" xfId="881"/>
    <cellStyle name="常规 3 2 2 2 6" xfId="904"/>
    <cellStyle name="常规 3 2 2 3" xfId="326"/>
    <cellStyle name="常规 3 2 2 3 2" xfId="327"/>
    <cellStyle name="常规 3 2 2 3 2 2" xfId="841"/>
    <cellStyle name="常规 3 2 2 3 3" xfId="328"/>
    <cellStyle name="常规 3 2 2 3 3 2" xfId="637"/>
    <cellStyle name="常规 3 2 2 3 4" xfId="664"/>
    <cellStyle name="常规 3 2 2 4" xfId="329"/>
    <cellStyle name="常规 3 2 2 4 2" xfId="330"/>
    <cellStyle name="常规 3 2 2 4 2 2" xfId="851"/>
    <cellStyle name="常规 3 2 2 4 3" xfId="242"/>
    <cellStyle name="常规 3 2 2 4 3 2" xfId="859"/>
    <cellStyle name="常规 3 2 2 4 4" xfId="861"/>
    <cellStyle name="常规 3 2 2 5" xfId="332"/>
    <cellStyle name="常规 3 2 2 5 2" xfId="924"/>
    <cellStyle name="常规 3 2 2 6" xfId="335"/>
    <cellStyle name="常规 3 2 2 6 2" xfId="926"/>
    <cellStyle name="常规 3 2 2 7" xfId="907"/>
    <cellStyle name="常规 3 2 3" xfId="336"/>
    <cellStyle name="常规 3 2 3 2" xfId="157"/>
    <cellStyle name="常规 3 2 3 2 2" xfId="337"/>
    <cellStyle name="常规 3 2 3 2 2 2" xfId="923"/>
    <cellStyle name="常规 3 2 3 2 3" xfId="338"/>
    <cellStyle name="常规 3 2 3 2 3 2" xfId="928"/>
    <cellStyle name="常规 3 2 3 2 4" xfId="687"/>
    <cellStyle name="常规 3 2 3 3" xfId="339"/>
    <cellStyle name="常规 3 2 3 3 2" xfId="929"/>
    <cellStyle name="常规 3 2 3 4" xfId="340"/>
    <cellStyle name="常规 3 2 3 4 2" xfId="930"/>
    <cellStyle name="常规 3 2 3 5" xfId="344"/>
    <cellStyle name="常规 3 2 3 5 2" xfId="932"/>
    <cellStyle name="常规 3 2 3 6" xfId="918"/>
    <cellStyle name="常规 3 2 4" xfId="345"/>
    <cellStyle name="常规 3 2 4 2" xfId="346"/>
    <cellStyle name="常规 3 2 4 2 2" xfId="933"/>
    <cellStyle name="常规 3 2 4 3" xfId="347"/>
    <cellStyle name="常规 3 2 4 3 2" xfId="934"/>
    <cellStyle name="常规 3 2 4 4" xfId="935"/>
    <cellStyle name="常规 3 2 5" xfId="90"/>
    <cellStyle name="常规 3 2 5 2" xfId="92"/>
    <cellStyle name="常规 3 2 5 2 2" xfId="668"/>
    <cellStyle name="常规 3 2 5 3" xfId="94"/>
    <cellStyle name="常规 3 2 5 3 2" xfId="672"/>
    <cellStyle name="常规 3 2 5 4" xfId="675"/>
    <cellStyle name="常规 3 2 6" xfId="61"/>
    <cellStyle name="常规 3 2 6 2" xfId="635"/>
    <cellStyle name="常规 3 2 7" xfId="97"/>
    <cellStyle name="常规 3 2 7 2" xfId="688"/>
    <cellStyle name="常规 3 2 8" xfId="690"/>
    <cellStyle name="常规 3 2 9" xfId="1224"/>
    <cellStyle name="常规 3 3" xfId="104"/>
    <cellStyle name="常规 3 3 2" xfId="348"/>
    <cellStyle name="常规 3 3 2 2" xfId="349"/>
    <cellStyle name="常规 3 3 2 2 2" xfId="350"/>
    <cellStyle name="常规 3 3 2 2 2 2" xfId="936"/>
    <cellStyle name="常规 3 3 2 2 3" xfId="353"/>
    <cellStyle name="常规 3 3 2 2 3 2" xfId="938"/>
    <cellStyle name="常规 3 3 2 2 4" xfId="940"/>
    <cellStyle name="常规 3 3 2 3" xfId="313"/>
    <cellStyle name="常规 3 3 2 3 2" xfId="941"/>
    <cellStyle name="常规 3 3 2 4" xfId="29"/>
    <cellStyle name="常规 3 3 2 4 2" xfId="942"/>
    <cellStyle name="常规 3 3 2 5" xfId="354"/>
    <cellStyle name="常规 3 3 2 5 2" xfId="943"/>
    <cellStyle name="常规 3 3 2 6" xfId="944"/>
    <cellStyle name="常规 3 3 3" xfId="355"/>
    <cellStyle name="常规 3 3 3 2" xfId="356"/>
    <cellStyle name="常规 3 3 3 2 2" xfId="643"/>
    <cellStyle name="常规 3 3 3 3" xfId="316"/>
    <cellStyle name="常规 3 3 3 3 2" xfId="945"/>
    <cellStyle name="常规 3 3 3 4" xfId="946"/>
    <cellStyle name="常规 3 3 4" xfId="267"/>
    <cellStyle name="常规 3 3 4 2" xfId="269"/>
    <cellStyle name="常规 3 3 4 2 2" xfId="659"/>
    <cellStyle name="常规 3 3 4 3" xfId="296"/>
    <cellStyle name="常规 3 3 4 3 2" xfId="947"/>
    <cellStyle name="常规 3 3 4 4" xfId="948"/>
    <cellStyle name="常规 3 3 5" xfId="100"/>
    <cellStyle name="常规 3 3 5 2" xfId="694"/>
    <cellStyle name="常规 3 3 6" xfId="108"/>
    <cellStyle name="常规 3 3 6 2" xfId="700"/>
    <cellStyle name="常规 3 3 7" xfId="706"/>
    <cellStyle name="常规 3 4" xfId="357"/>
    <cellStyle name="常规 3 4 2" xfId="360"/>
    <cellStyle name="常规 3 4 2 2" xfId="363"/>
    <cellStyle name="常规 3 4 2 2 2" xfId="949"/>
    <cellStyle name="常规 3 4 2 3" xfId="367"/>
    <cellStyle name="常规 3 4 2 3 2" xfId="950"/>
    <cellStyle name="常规 3 4 2 4" xfId="951"/>
    <cellStyle name="常规 3 4 3" xfId="22"/>
    <cellStyle name="常规 3 4 3 2" xfId="70"/>
    <cellStyle name="常规 3 4 3 2 2" xfId="952"/>
    <cellStyle name="常规 3 4 3 3" xfId="73"/>
    <cellStyle name="常规 3 4 3 3 2" xfId="953"/>
    <cellStyle name="常规 3 4 3 4" xfId="954"/>
    <cellStyle name="常规 3 4 4" xfId="291"/>
    <cellStyle name="常规 3 4 4 2" xfId="955"/>
    <cellStyle name="常规 3 4 5" xfId="118"/>
    <cellStyle name="常规 3 4 5 2" xfId="711"/>
    <cellStyle name="常规 3 4 6" xfId="719"/>
    <cellStyle name="常规 3 5" xfId="369"/>
    <cellStyle name="常规 3 5 2" xfId="371"/>
    <cellStyle name="常规 3 5 2 2" xfId="956"/>
    <cellStyle name="常规 3 5 3" xfId="373"/>
    <cellStyle name="常规 3 5 3 2" xfId="957"/>
    <cellStyle name="常规 3 5 4" xfId="375"/>
    <cellStyle name="常规 3 5 4 2" xfId="958"/>
    <cellStyle name="常规 3 5 5" xfId="729"/>
    <cellStyle name="常规 3 6" xfId="376"/>
    <cellStyle name="常规 3 6 2" xfId="379"/>
    <cellStyle name="常规 3 6 2 2" xfId="382"/>
    <cellStyle name="常规 3 6 2 2 2" xfId="959"/>
    <cellStyle name="常规 3 6 2 3" xfId="384"/>
    <cellStyle name="常规 3 6 2 3 2" xfId="804"/>
    <cellStyle name="常规 3 6 2 4" xfId="961"/>
    <cellStyle name="常规 3 6 3" xfId="27"/>
    <cellStyle name="常规 3 6 3 2" xfId="388"/>
    <cellStyle name="常规 3 6 3 2 2" xfId="962"/>
    <cellStyle name="常规 3 6 3 3" xfId="390"/>
    <cellStyle name="常规 3 6 3 3 2" xfId="806"/>
    <cellStyle name="常规 3 6 3 4" xfId="963"/>
    <cellStyle name="常规 3 6 4" xfId="393"/>
    <cellStyle name="常规 3 6 4 2" xfId="964"/>
    <cellStyle name="常规 3 6 5" xfId="396"/>
    <cellStyle name="常规 3 6 5 2" xfId="965"/>
    <cellStyle name="常规 3 6 6" xfId="966"/>
    <cellStyle name="常规 3 7" xfId="397"/>
    <cellStyle name="常规 3 7 2" xfId="366"/>
    <cellStyle name="常规 3 7 2 2" xfId="400"/>
    <cellStyle name="常规 3 7 2 2 2" xfId="967"/>
    <cellStyle name="常规 3 7 2 3" xfId="401"/>
    <cellStyle name="常规 3 7 2 3 2" xfId="968"/>
    <cellStyle name="常规 3 7 2 4" xfId="970"/>
    <cellStyle name="常规 3 7 3" xfId="404"/>
    <cellStyle name="常规 3 7 3 2" xfId="971"/>
    <cellStyle name="常规 3 7 4" xfId="407"/>
    <cellStyle name="常规 3 7 4 2" xfId="972"/>
    <cellStyle name="常规 3 7 5" xfId="409"/>
    <cellStyle name="常规 3 7 5 2" xfId="973"/>
    <cellStyle name="常规 3 7 6" xfId="974"/>
    <cellStyle name="常规 3 8" xfId="410"/>
    <cellStyle name="常规 3 8 2" xfId="72"/>
    <cellStyle name="常规 3 8 2 2" xfId="975"/>
    <cellStyle name="常规 3 8 3" xfId="76"/>
    <cellStyle name="常规 3 8 3 2" xfId="976"/>
    <cellStyle name="常规 3 8 4" xfId="977"/>
    <cellStyle name="常规 3 9" xfId="411"/>
    <cellStyle name="常规 3 9 2" xfId="978"/>
    <cellStyle name="常规 4" xfId="16"/>
    <cellStyle name="常规 4 2" xfId="109"/>
    <cellStyle name="常规 4 2 2" xfId="412"/>
    <cellStyle name="常规 4 2 2 2" xfId="414"/>
    <cellStyle name="常规 4 2 2 2 2" xfId="417"/>
    <cellStyle name="常规 4 2 2 2 2 2" xfId="981"/>
    <cellStyle name="常规 4 2 2 2 3" xfId="418"/>
    <cellStyle name="常规 4 2 2 2 3 2" xfId="982"/>
    <cellStyle name="常规 4 2 2 2 4" xfId="983"/>
    <cellStyle name="常规 4 2 2 3" xfId="34"/>
    <cellStyle name="常规 4 2 2 3 2" xfId="986"/>
    <cellStyle name="常规 4 2 2 4" xfId="319"/>
    <cellStyle name="常规 4 2 2 4 2" xfId="987"/>
    <cellStyle name="常规 4 2 2 5" xfId="165"/>
    <cellStyle name="常规 4 2 2 5 2" xfId="988"/>
    <cellStyle name="常规 4 2 2 6" xfId="989"/>
    <cellStyle name="常规 4 2 3" xfId="419"/>
    <cellStyle name="常规 4 2 3 2" xfId="421"/>
    <cellStyle name="常规 4 2 3 2 2" xfId="992"/>
    <cellStyle name="常规 4 2 3 3" xfId="424"/>
    <cellStyle name="常规 4 2 3 3 2" xfId="995"/>
    <cellStyle name="常规 4 2 3 4" xfId="998"/>
    <cellStyle name="常规 4 2 4" xfId="427"/>
    <cellStyle name="常规 4 2 4 2" xfId="430"/>
    <cellStyle name="常规 4 2 4 2 2" xfId="1001"/>
    <cellStyle name="常规 4 2 4 3" xfId="433"/>
    <cellStyle name="常规 4 2 4 3 2" xfId="1003"/>
    <cellStyle name="常规 4 2 4 4" xfId="1005"/>
    <cellStyle name="常规 4 2 5" xfId="435"/>
    <cellStyle name="常规 4 2 5 2" xfId="772"/>
    <cellStyle name="常规 4 2 6" xfId="438"/>
    <cellStyle name="常规 4 2 6 2" xfId="783"/>
    <cellStyle name="常规 4 2 7" xfId="1006"/>
    <cellStyle name="常规 4 3" xfId="111"/>
    <cellStyle name="常规 4 3 2" xfId="439"/>
    <cellStyle name="常规 4 3 2 2" xfId="441"/>
    <cellStyle name="常规 4 3 2 2 2" xfId="1008"/>
    <cellStyle name="常规 4 3 2 3" xfId="443"/>
    <cellStyle name="常规 4 3 2 3 2" xfId="1010"/>
    <cellStyle name="常规 4 3 2 4" xfId="822"/>
    <cellStyle name="常规 4 3 3" xfId="445"/>
    <cellStyle name="常规 4 3 3 2" xfId="1012"/>
    <cellStyle name="常规 4 3 4" xfId="447"/>
    <cellStyle name="常规 4 3 4 2" xfId="1014"/>
    <cellStyle name="常规 4 3 5" xfId="160"/>
    <cellStyle name="常规 4 3 5 2" xfId="1016"/>
    <cellStyle name="常规 4 3 6" xfId="1017"/>
    <cellStyle name="常规 4 4" xfId="413"/>
    <cellStyle name="常规 4 4 2" xfId="415"/>
    <cellStyle name="常规 4 4 2 2" xfId="980"/>
    <cellStyle name="常规 4 4 3" xfId="35"/>
    <cellStyle name="常规 4 4 3 2" xfId="985"/>
    <cellStyle name="常规 4 4 4" xfId="815"/>
    <cellStyle name="常规 4 5" xfId="420"/>
    <cellStyle name="常规 4 5 2" xfId="422"/>
    <cellStyle name="常规 4 5 2 2" xfId="991"/>
    <cellStyle name="常规 4 5 3" xfId="425"/>
    <cellStyle name="常规 4 5 3 2" xfId="994"/>
    <cellStyle name="常规 4 5 4" xfId="997"/>
    <cellStyle name="常规 4 6" xfId="428"/>
    <cellStyle name="常规 4 6 2" xfId="999"/>
    <cellStyle name="常规 4 7" xfId="436"/>
    <cellStyle name="常规 4 7 2" xfId="771"/>
    <cellStyle name="常规 4 8" xfId="106"/>
    <cellStyle name="常规 4 9" xfId="1222"/>
    <cellStyle name="常规 5" xfId="113"/>
    <cellStyle name="常规 5 2" xfId="17"/>
    <cellStyle name="常规 5 2 2" xfId="39"/>
    <cellStyle name="常规 5 2 2 2" xfId="228"/>
    <cellStyle name="常规 5 2 2 2 2" xfId="1018"/>
    <cellStyle name="常规 5 2 2 3" xfId="233"/>
    <cellStyle name="常规 5 2 2 3 2" xfId="1019"/>
    <cellStyle name="常规 5 2 2 4" xfId="1020"/>
    <cellStyle name="常规 5 2 3" xfId="41"/>
    <cellStyle name="常规 5 2 3 2" xfId="1021"/>
    <cellStyle name="常规 5 2 4" xfId="32"/>
    <cellStyle name="常规 5 2 4 2" xfId="1022"/>
    <cellStyle name="常规 5 2 5" xfId="249"/>
    <cellStyle name="常规 5 2 5 2" xfId="1023"/>
    <cellStyle name="常规 5 2 6" xfId="1024"/>
    <cellStyle name="常规 5 3" xfId="449"/>
    <cellStyle name="常规 5 3 2" xfId="450"/>
    <cellStyle name="常规 5 3 2 2" xfId="1025"/>
    <cellStyle name="常规 5 3 3" xfId="451"/>
    <cellStyle name="常规 5 3 3 2" xfId="1026"/>
    <cellStyle name="常规 5 3 4" xfId="818"/>
    <cellStyle name="常规 5 4" xfId="440"/>
    <cellStyle name="常规 5 4 2" xfId="442"/>
    <cellStyle name="常规 5 4 2 2" xfId="1007"/>
    <cellStyle name="常规 5 4 3" xfId="444"/>
    <cellStyle name="常规 5 4 3 2" xfId="1009"/>
    <cellStyle name="常规 5 4 4" xfId="821"/>
    <cellStyle name="常规 5 5" xfId="446"/>
    <cellStyle name="常规 5 5 2" xfId="1011"/>
    <cellStyle name="常规 5 6" xfId="448"/>
    <cellStyle name="常规 5 6 2" xfId="1013"/>
    <cellStyle name="常规 5 7" xfId="1015"/>
    <cellStyle name="常规 5 8" xfId="1221"/>
    <cellStyle name="常规 6" xfId="15"/>
    <cellStyle name="常规 6 2" xfId="452"/>
    <cellStyle name="常规 6 2 2" xfId="453"/>
    <cellStyle name="常规 6 2 2 2" xfId="1027"/>
    <cellStyle name="常规 6 2 3" xfId="53"/>
    <cellStyle name="常规 6 2 3 2" xfId="831"/>
    <cellStyle name="常规 6 2 4" xfId="1028"/>
    <cellStyle name="常规 6 3" xfId="454"/>
    <cellStyle name="常规 6 3 2" xfId="455"/>
    <cellStyle name="常规 6 3 2 2" xfId="1029"/>
    <cellStyle name="常规 6 3 3" xfId="216"/>
    <cellStyle name="常规 6 3 3 2" xfId="833"/>
    <cellStyle name="常规 6 3 4" xfId="1030"/>
    <cellStyle name="常规 6 4" xfId="416"/>
    <cellStyle name="常规 6 4 2" xfId="979"/>
    <cellStyle name="常规 6 5" xfId="36"/>
    <cellStyle name="常规 6 5 2" xfId="984"/>
    <cellStyle name="常规 6 6" xfId="814"/>
    <cellStyle name="常规 7" xfId="456"/>
    <cellStyle name="常规 7 2" xfId="457"/>
    <cellStyle name="常规 7 2 2" xfId="276"/>
    <cellStyle name="常规 7 2 2 2" xfId="1031"/>
    <cellStyle name="常规 7 2 3" xfId="240"/>
    <cellStyle name="常规 7 2 3 2" xfId="1032"/>
    <cellStyle name="常规 7 2 4" xfId="1033"/>
    <cellStyle name="常规 7 3" xfId="24"/>
    <cellStyle name="常规 7 3 2" xfId="281"/>
    <cellStyle name="常规 7 3 2 2" xfId="1034"/>
    <cellStyle name="常规 7 3 3" xfId="458"/>
    <cellStyle name="常规 7 3 3 2" xfId="1035"/>
    <cellStyle name="常规 7 3 4" xfId="1036"/>
    <cellStyle name="常规 7 4" xfId="423"/>
    <cellStyle name="常规 7 4 2" xfId="990"/>
    <cellStyle name="常规 7 5" xfId="426"/>
    <cellStyle name="常规 7 5 2" xfId="993"/>
    <cellStyle name="常规 7 6" xfId="996"/>
    <cellStyle name="常规 8" xfId="459"/>
    <cellStyle name="常规 8 2" xfId="63"/>
    <cellStyle name="常规 8 2 2" xfId="116"/>
    <cellStyle name="常规 8 2 2 2" xfId="1037"/>
    <cellStyle name="常规 8 2 3" xfId="123"/>
    <cellStyle name="常规 8 2 3 2" xfId="1038"/>
    <cellStyle name="常规 8 2 4" xfId="1039"/>
    <cellStyle name="常规 8 3" xfId="50"/>
    <cellStyle name="常规 8 3 2" xfId="1040"/>
    <cellStyle name="常规 8 4" xfId="431"/>
    <cellStyle name="常规 8 4 2" xfId="1000"/>
    <cellStyle name="常规 8 5" xfId="434"/>
    <cellStyle name="常规 8 5 2" xfId="1002"/>
    <cellStyle name="常规 8 6" xfId="1004"/>
    <cellStyle name="常规 9" xfId="460"/>
    <cellStyle name="常规 9 2" xfId="164"/>
    <cellStyle name="常规 9 3" xfId="171"/>
    <cellStyle name="常规 9 3 2" xfId="769"/>
    <cellStyle name="常规 9 4" xfId="1219"/>
    <cellStyle name="超链接" xfId="1229" builtinId="8"/>
    <cellStyle name="超链接 2" xfId="387"/>
    <cellStyle name="超链接 3" xfId="389"/>
    <cellStyle name="好" xfId="1" builtinId="26"/>
    <cellStyle name="好 2" xfId="56"/>
    <cellStyle name="千位分隔 2" xfId="280"/>
    <cellStyle name="千位分隔 2 10" xfId="795"/>
    <cellStyle name="千位分隔 2 11" xfId="1225"/>
    <cellStyle name="千位分隔 2 2" xfId="461"/>
    <cellStyle name="千位分隔 2 2 2" xfId="463"/>
    <cellStyle name="千位分隔 2 2 2 2" xfId="465"/>
    <cellStyle name="千位分隔 2 2 2 2 2" xfId="467"/>
    <cellStyle name="千位分隔 2 2 2 2 2 2" xfId="469"/>
    <cellStyle name="千位分隔 2 2 2 2 2 2 2" xfId="470"/>
    <cellStyle name="千位分隔 2 2 2 2 2 2 2 2" xfId="1041"/>
    <cellStyle name="千位分隔 2 2 2 2 2 2 3" xfId="1042"/>
    <cellStyle name="千位分隔 2 2 2 2 2 3" xfId="471"/>
    <cellStyle name="千位分隔 2 2 2 2 2 3 2" xfId="1044"/>
    <cellStyle name="千位分隔 2 2 2 2 2 4" xfId="1046"/>
    <cellStyle name="千位分隔 2 2 2 2 3" xfId="473"/>
    <cellStyle name="千位分隔 2 2 2 2 3 2" xfId="186"/>
    <cellStyle name="千位分隔 2 2 2 2 3 2 2" xfId="791"/>
    <cellStyle name="千位分隔 2 2 2 2 3 3" xfId="788"/>
    <cellStyle name="千位分隔 2 2 2 2 4" xfId="474"/>
    <cellStyle name="千位分隔 2 2 2 2 4 2" xfId="44"/>
    <cellStyle name="千位分隔 2 2 2 2 4 2 2" xfId="599"/>
    <cellStyle name="千位分隔 2 2 2 2 4 3" xfId="793"/>
    <cellStyle name="千位分隔 2 2 2 2 5" xfId="475"/>
    <cellStyle name="千位分隔 2 2 2 2 5 2" xfId="1047"/>
    <cellStyle name="千位分隔 2 2 2 2 6" xfId="1048"/>
    <cellStyle name="千位分隔 2 2 2 3" xfId="378"/>
    <cellStyle name="千位分隔 2 2 2 3 2" xfId="381"/>
    <cellStyle name="千位分隔 2 2 2 3 2 2" xfId="248"/>
    <cellStyle name="千位分隔 2 2 2 3 2 2 2" xfId="867"/>
    <cellStyle name="千位分隔 2 2 2 3 2 3" xfId="870"/>
    <cellStyle name="千位分隔 2 2 2 3 3" xfId="383"/>
    <cellStyle name="千位分隔 2 2 2 3 3 2" xfId="195"/>
    <cellStyle name="千位分隔 2 2 2 3 3 2 2" xfId="1049"/>
    <cellStyle name="千位分隔 2 2 2 3 3 3" xfId="798"/>
    <cellStyle name="千位分隔 2 2 2 3 4" xfId="476"/>
    <cellStyle name="千位分隔 2 2 2 3 4 2" xfId="66"/>
    <cellStyle name="千位分隔 2 2 2 3 4 2 2" xfId="621"/>
    <cellStyle name="千位分隔 2 2 2 3 4 3" xfId="601"/>
    <cellStyle name="千位分隔 2 2 2 3 5" xfId="477"/>
    <cellStyle name="千位分隔 2 2 2 3 5 2" xfId="1050"/>
    <cellStyle name="千位分隔 2 2 2 3 6" xfId="1051"/>
    <cellStyle name="千位分隔 2 2 2 4" xfId="26"/>
    <cellStyle name="千位分隔 2 2 2 4 2" xfId="386"/>
    <cellStyle name="千位分隔 2 2 2 4 2 2" xfId="1052"/>
    <cellStyle name="千位分隔 2 2 2 4 3" xfId="1053"/>
    <cellStyle name="千位分隔 2 2 2 5" xfId="392"/>
    <cellStyle name="千位分隔 2 2 2 5 2" xfId="286"/>
    <cellStyle name="千位分隔 2 2 2 5 2 2" xfId="1054"/>
    <cellStyle name="千位分隔 2 2 2 5 3" xfId="1055"/>
    <cellStyle name="千位分隔 2 2 2 6" xfId="395"/>
    <cellStyle name="千位分隔 2 2 2 6 2" xfId="301"/>
    <cellStyle name="千位分隔 2 2 2 6 2 2" xfId="1056"/>
    <cellStyle name="千位分隔 2 2 2 6 3" xfId="1057"/>
    <cellStyle name="千位分隔 2 2 2 7" xfId="478"/>
    <cellStyle name="千位分隔 2 2 2 7 2" xfId="1058"/>
    <cellStyle name="千位分隔 2 2 2 8" xfId="1059"/>
    <cellStyle name="千位分隔 2 2 3" xfId="359"/>
    <cellStyle name="千位分隔 2 2 3 2" xfId="362"/>
    <cellStyle name="千位分隔 2 2 3 2 2" xfId="342"/>
    <cellStyle name="千位分隔 2 2 3 2 2 2" xfId="479"/>
    <cellStyle name="千位分隔 2 2 3 2 2 2 2" xfId="1060"/>
    <cellStyle name="千位分隔 2 2 3 2 2 3" xfId="1061"/>
    <cellStyle name="千位分隔 2 2 3 2 3" xfId="480"/>
    <cellStyle name="千位分隔 2 2 3 2 3 2" xfId="1062"/>
    <cellStyle name="千位分隔 2 2 3 2 4" xfId="1063"/>
    <cellStyle name="千位分隔 2 2 3 3" xfId="365"/>
    <cellStyle name="千位分隔 2 2 3 3 2" xfId="399"/>
    <cellStyle name="千位分隔 2 2 3 3 2 2" xfId="1064"/>
    <cellStyle name="千位分隔 2 2 3 3 3" xfId="1065"/>
    <cellStyle name="千位分隔 2 2 3 4" xfId="403"/>
    <cellStyle name="千位分隔 2 2 3 4 2" xfId="482"/>
    <cellStyle name="千位分隔 2 2 3 4 2 2" xfId="1066"/>
    <cellStyle name="千位分隔 2 2 3 4 3" xfId="1067"/>
    <cellStyle name="千位分隔 2 2 3 5" xfId="406"/>
    <cellStyle name="千位分隔 2 2 3 5 2" xfId="1068"/>
    <cellStyle name="千位分隔 2 2 3 6" xfId="1069"/>
    <cellStyle name="千位分隔 2 2 4" xfId="21"/>
    <cellStyle name="千位分隔 2 2 4 2" xfId="69"/>
    <cellStyle name="千位分隔 2 2 4 2 2" xfId="483"/>
    <cellStyle name="千位分隔 2 2 4 2 2 2" xfId="1070"/>
    <cellStyle name="千位分隔 2 2 4 2 3" xfId="886"/>
    <cellStyle name="千位分隔 2 2 4 3" xfId="71"/>
    <cellStyle name="千位分隔 2 2 4 3 2" xfId="309"/>
    <cellStyle name="千位分隔 2 2 4 3 2 2" xfId="1071"/>
    <cellStyle name="千位分隔 2 2 4 3 3" xfId="1072"/>
    <cellStyle name="千位分隔 2 2 4 4" xfId="75"/>
    <cellStyle name="千位分隔 2 2 4 4 2" xfId="368"/>
    <cellStyle name="千位分隔 2 2 4 4 2 2" xfId="1073"/>
    <cellStyle name="千位分隔 2 2 4 4 3" xfId="1074"/>
    <cellStyle name="千位分隔 2 2 4 5" xfId="77"/>
    <cellStyle name="千位分隔 2 2 4 5 2" xfId="1075"/>
    <cellStyle name="千位分隔 2 2 4 6" xfId="1076"/>
    <cellStyle name="千位分隔 2 2 5" xfId="290"/>
    <cellStyle name="千位分隔 2 2 5 2" xfId="351"/>
    <cellStyle name="千位分隔 2 2 5 2 2" xfId="1077"/>
    <cellStyle name="千位分隔 2 2 5 3" xfId="1078"/>
    <cellStyle name="千位分隔 2 2 6" xfId="115"/>
    <cellStyle name="千位分隔 2 2 6 2" xfId="119"/>
    <cellStyle name="千位分隔 2 2 6 2 2" xfId="1079"/>
    <cellStyle name="千位分隔 2 2 6 3" xfId="1080"/>
    <cellStyle name="千位分隔 2 2 7" xfId="122"/>
    <cellStyle name="千位分隔 2 2 7 2" xfId="125"/>
    <cellStyle name="千位分隔 2 2 7 2 2" xfId="1081"/>
    <cellStyle name="千位分隔 2 2 7 3" xfId="1082"/>
    <cellStyle name="千位分隔 2 2 8" xfId="128"/>
    <cellStyle name="千位分隔 2 2 8 2" xfId="1083"/>
    <cellStyle name="千位分隔 2 2 9" xfId="1084"/>
    <cellStyle name="千位分隔 2 3" xfId="484"/>
    <cellStyle name="千位分隔 2 3 2" xfId="485"/>
    <cellStyle name="千位分隔 2 3 2 2" xfId="49"/>
    <cellStyle name="千位分隔 2 3 2 2 2" xfId="132"/>
    <cellStyle name="千位分隔 2 3 2 2 2 2" xfId="135"/>
    <cellStyle name="千位分隔 2 3 2 2 2 2 2" xfId="1086"/>
    <cellStyle name="千位分隔 2 3 2 2 2 3" xfId="1087"/>
    <cellStyle name="千位分隔 2 3 2 2 3" xfId="141"/>
    <cellStyle name="千位分隔 2 3 2 2 3 2" xfId="1088"/>
    <cellStyle name="千位分隔 2 3 2 2 4" xfId="1089"/>
    <cellStyle name="千位分隔 2 3 2 3" xfId="429"/>
    <cellStyle name="千位分隔 2 3 2 3 2" xfId="394"/>
    <cellStyle name="千位分隔 2 3 2 3 2 2" xfId="1091"/>
    <cellStyle name="千位分隔 2 3 2 3 3" xfId="1092"/>
    <cellStyle name="千位分隔 2 3 2 4" xfId="432"/>
    <cellStyle name="千位分隔 2 3 2 4 2" xfId="408"/>
    <cellStyle name="千位分隔 2 3 2 4 2 2" xfId="1094"/>
    <cellStyle name="千位分隔 2 3 2 4 3" xfId="1095"/>
    <cellStyle name="千位分隔 2 3 2 5" xfId="486"/>
    <cellStyle name="千位分隔 2 3 2 5 2" xfId="1096"/>
    <cellStyle name="千位分隔 2 3 2 6" xfId="1097"/>
    <cellStyle name="千位分隔 2 3 3" xfId="370"/>
    <cellStyle name="千位分隔 2 3 3 2" xfId="169"/>
    <cellStyle name="千位分隔 2 3 3 2 2" xfId="487"/>
    <cellStyle name="千位分隔 2 3 3 2 2 2" xfId="1098"/>
    <cellStyle name="千位分隔 2 3 3 2 3" xfId="1099"/>
    <cellStyle name="千位分隔 2 3 3 3" xfId="172"/>
    <cellStyle name="千位分隔 2 3 3 3 2" xfId="488"/>
    <cellStyle name="千位分隔 2 3 3 3 2 2" xfId="1100"/>
    <cellStyle name="千位分隔 2 3 3 3 3" xfId="1101"/>
    <cellStyle name="千位分隔 2 3 3 4" xfId="489"/>
    <cellStyle name="千位分隔 2 3 3 4 2" xfId="490"/>
    <cellStyle name="千位分隔 2 3 3 4 2 2" xfId="1102"/>
    <cellStyle name="千位分隔 2 3 3 4 3" xfId="1103"/>
    <cellStyle name="千位分隔 2 3 3 5" xfId="210"/>
    <cellStyle name="千位分隔 2 3 3 5 2" xfId="1104"/>
    <cellStyle name="千位分隔 2 3 3 6" xfId="1105"/>
    <cellStyle name="千位分隔 2 3 4" xfId="372"/>
    <cellStyle name="千位分隔 2 3 4 2" xfId="180"/>
    <cellStyle name="千位分隔 2 3 4 2 2" xfId="1106"/>
    <cellStyle name="千位分隔 2 3 4 3" xfId="1107"/>
    <cellStyle name="千位分隔 2 3 5" xfId="374"/>
    <cellStyle name="千位分隔 2 3 5 2" xfId="191"/>
    <cellStyle name="千位分隔 2 3 5 2 2" xfId="1108"/>
    <cellStyle name="千位分隔 2 3 5 3" xfId="1109"/>
    <cellStyle name="千位分隔 2 3 6" xfId="131"/>
    <cellStyle name="千位分隔 2 3 6 2" xfId="134"/>
    <cellStyle name="千位分隔 2 3 6 2 2" xfId="1110"/>
    <cellStyle name="千位分隔 2 3 6 3" xfId="1111"/>
    <cellStyle name="千位分隔 2 3 7" xfId="140"/>
    <cellStyle name="千位分隔 2 3 7 2" xfId="1112"/>
    <cellStyle name="千位分隔 2 3 8" xfId="1114"/>
    <cellStyle name="千位分隔 2 4" xfId="462"/>
    <cellStyle name="千位分隔 2 4 2" xfId="464"/>
    <cellStyle name="千位分隔 2 4 2 2" xfId="466"/>
    <cellStyle name="千位分隔 2 4 2 2 2" xfId="468"/>
    <cellStyle name="千位分隔 2 4 2 2 2 2" xfId="1115"/>
    <cellStyle name="千位分隔 2 4 2 2 3" xfId="1116"/>
    <cellStyle name="千位分隔 2 4 2 3" xfId="472"/>
    <cellStyle name="千位分隔 2 4 2 3 2" xfId="1117"/>
    <cellStyle name="千位分隔 2 4 2 4" xfId="1118"/>
    <cellStyle name="千位分隔 2 4 3" xfId="377"/>
    <cellStyle name="千位分隔 2 4 3 2" xfId="380"/>
    <cellStyle name="千位分隔 2 4 3 2 2" xfId="1119"/>
    <cellStyle name="千位分隔 2 4 3 3" xfId="1120"/>
    <cellStyle name="千位分隔 2 4 4" xfId="25"/>
    <cellStyle name="千位分隔 2 4 4 2" xfId="385"/>
    <cellStyle name="千位分隔 2 4 4 2 2" xfId="1121"/>
    <cellStyle name="千位分隔 2 4 4 3" xfId="1122"/>
    <cellStyle name="千位分隔 2 4 5" xfId="391"/>
    <cellStyle name="千位分隔 2 4 5 2" xfId="896"/>
    <cellStyle name="千位分隔 2 4 6" xfId="1123"/>
    <cellStyle name="千位分隔 2 5" xfId="358"/>
    <cellStyle name="千位分隔 2 5 2" xfId="361"/>
    <cellStyle name="千位分隔 2 5 2 2" xfId="341"/>
    <cellStyle name="千位分隔 2 5 2 2 2" xfId="1124"/>
    <cellStyle name="千位分隔 2 5 2 3" xfId="1125"/>
    <cellStyle name="千位分隔 2 5 3" xfId="364"/>
    <cellStyle name="千位分隔 2 5 3 2" xfId="398"/>
    <cellStyle name="千位分隔 2 5 3 2 2" xfId="1126"/>
    <cellStyle name="千位分隔 2 5 3 3" xfId="1127"/>
    <cellStyle name="千位分隔 2 5 4" xfId="402"/>
    <cellStyle name="千位分隔 2 5 4 2" xfId="481"/>
    <cellStyle name="千位分隔 2 5 4 2 2" xfId="1128"/>
    <cellStyle name="千位分隔 2 5 4 3" xfId="1129"/>
    <cellStyle name="千位分隔 2 5 5" xfId="405"/>
    <cellStyle name="千位分隔 2 5 5 2" xfId="927"/>
    <cellStyle name="千位分隔 2 5 6" xfId="1130"/>
    <cellStyle name="千位分隔 2 6" xfId="20"/>
    <cellStyle name="千位分隔 2 6 2" xfId="68"/>
    <cellStyle name="千位分隔 2 6 2 2" xfId="1131"/>
    <cellStyle name="千位分隔 2 6 3" xfId="1132"/>
    <cellStyle name="千位分隔 2 7" xfId="491"/>
    <cellStyle name="千位分隔 2 7 2" xfId="352"/>
    <cellStyle name="千位分隔 2 7 2 2" xfId="937"/>
    <cellStyle name="千位分隔 2 7 3" xfId="939"/>
    <cellStyle name="千位分隔 2 8" xfId="492"/>
    <cellStyle name="千位分隔 2 8 2" xfId="493"/>
    <cellStyle name="千位分隔 2 8 2 2" xfId="713"/>
    <cellStyle name="千位分隔 2 8 3" xfId="1133"/>
    <cellStyle name="千位分隔 2 9" xfId="494"/>
    <cellStyle name="千位分隔 2 9 2" xfId="1134"/>
    <cellStyle name="千位分隔 3" xfId="495"/>
    <cellStyle name="千位分隔 3 2" xfId="496"/>
    <cellStyle name="千位分隔 3 2 2" xfId="497"/>
    <cellStyle name="千位分隔 3 2 2 2" xfId="498"/>
    <cellStyle name="千位分隔 3 2 2 2 2" xfId="499"/>
    <cellStyle name="千位分隔 3 2 2 2 2 2" xfId="1113"/>
    <cellStyle name="千位分隔 3 2 2 2 3" xfId="1135"/>
    <cellStyle name="千位分隔 3 2 2 3" xfId="500"/>
    <cellStyle name="千位分隔 3 2 2 3 2" xfId="1136"/>
    <cellStyle name="千位分隔 3 2 2 4" xfId="1137"/>
    <cellStyle name="千位分隔 3 2 3" xfId="501"/>
    <cellStyle name="千位分隔 3 2 3 2" xfId="503"/>
    <cellStyle name="千位分隔 3 2 3 2 2" xfId="1138"/>
    <cellStyle name="千位分隔 3 2 3 3" xfId="1139"/>
    <cellStyle name="千位分隔 3 2 4" xfId="504"/>
    <cellStyle name="千位分隔 3 2 4 2" xfId="334"/>
    <cellStyle name="千位分隔 3 2 4 2 2" xfId="925"/>
    <cellStyle name="千位分隔 3 2 4 3" xfId="906"/>
    <cellStyle name="千位分隔 3 2 5" xfId="505"/>
    <cellStyle name="千位分隔 3 2 5 2" xfId="917"/>
    <cellStyle name="千位分隔 3 2 6" xfId="1140"/>
    <cellStyle name="千位分隔 3 3" xfId="506"/>
    <cellStyle name="千位分隔 3 3 2" xfId="507"/>
    <cellStyle name="千位分隔 3 3 2 2" xfId="508"/>
    <cellStyle name="千位分隔 3 3 2 2 2" xfId="1141"/>
    <cellStyle name="千位分隔 3 3 2 3" xfId="1142"/>
    <cellStyle name="千位分隔 3 3 3" xfId="509"/>
    <cellStyle name="千位分隔 3 3 3 2" xfId="510"/>
    <cellStyle name="千位分隔 3 3 3 2 2" xfId="1143"/>
    <cellStyle name="千位分隔 3 3 3 3" xfId="1144"/>
    <cellStyle name="千位分隔 3 3 4" xfId="511"/>
    <cellStyle name="千位分隔 3 3 4 2" xfId="512"/>
    <cellStyle name="千位分隔 3 3 4 2 2" xfId="1145"/>
    <cellStyle name="千位分隔 3 3 4 3" xfId="1146"/>
    <cellStyle name="千位分隔 3 3 5" xfId="513"/>
    <cellStyle name="千位分隔 3 3 5 2" xfId="1147"/>
    <cellStyle name="千位分隔 3 3 6" xfId="1148"/>
    <cellStyle name="千位分隔 3 4" xfId="514"/>
    <cellStyle name="千位分隔 3 4 2" xfId="515"/>
    <cellStyle name="千位分隔 3 4 2 2" xfId="1149"/>
    <cellStyle name="千位分隔 3 4 3" xfId="1150"/>
    <cellStyle name="千位分隔 3 5" xfId="516"/>
    <cellStyle name="千位分隔 3 5 2" xfId="517"/>
    <cellStyle name="千位分隔 3 5 2 2" xfId="1151"/>
    <cellStyle name="千位分隔 3 5 3" xfId="1152"/>
    <cellStyle name="千位分隔 3 6" xfId="518"/>
    <cellStyle name="千位分隔 3 6 2" xfId="519"/>
    <cellStyle name="千位分隔 3 6 2 2" xfId="1153"/>
    <cellStyle name="千位分隔 3 6 3" xfId="1154"/>
    <cellStyle name="千位分隔 3 7" xfId="520"/>
    <cellStyle name="千位分隔 3 7 2" xfId="1155"/>
    <cellStyle name="千位分隔 3 8" xfId="1085"/>
    <cellStyle name="千位分隔 4" xfId="521"/>
    <cellStyle name="千位分隔 4 2" xfId="522"/>
    <cellStyle name="千位分隔 4 2 2" xfId="523"/>
    <cellStyle name="千位分隔 4 2 2 2" xfId="437"/>
    <cellStyle name="千位分隔 4 2 2 2 2" xfId="182"/>
    <cellStyle name="千位分隔 4 2 2 2 2 2" xfId="784"/>
    <cellStyle name="千位分隔 4 2 2 2 3" xfId="920"/>
    <cellStyle name="千位分隔 4 2 2 3" xfId="524"/>
    <cellStyle name="千位分隔 4 2 2 3 2" xfId="801"/>
    <cellStyle name="千位分隔 4 2 2 4" xfId="1156"/>
    <cellStyle name="千位分隔 4 2 3" xfId="525"/>
    <cellStyle name="千位分隔 4 2 3 2" xfId="526"/>
    <cellStyle name="千位分隔 4 2 3 2 2" xfId="1157"/>
    <cellStyle name="千位分隔 4 2 3 3" xfId="1158"/>
    <cellStyle name="千位分隔 4 2 4" xfId="527"/>
    <cellStyle name="千位分隔 4 2 4 2" xfId="528"/>
    <cellStyle name="千位分隔 4 2 4 2 2" xfId="1159"/>
    <cellStyle name="千位分隔 4 2 4 3" xfId="1160"/>
    <cellStyle name="千位分隔 4 2 5" xfId="529"/>
    <cellStyle name="千位分隔 4 2 5 2" xfId="1161"/>
    <cellStyle name="千位分隔 4 2 6" xfId="1162"/>
    <cellStyle name="千位分隔 4 3" xfId="530"/>
    <cellStyle name="千位分隔 4 3 2" xfId="531"/>
    <cellStyle name="千位分隔 4 3 2 2" xfId="532"/>
    <cellStyle name="千位分隔 4 3 2 2 2" xfId="1163"/>
    <cellStyle name="千位分隔 4 3 2 3" xfId="1164"/>
    <cellStyle name="千位分隔 4 3 3" xfId="533"/>
    <cellStyle name="千位分隔 4 3 3 2" xfId="534"/>
    <cellStyle name="千位分隔 4 3 3 2 2" xfId="1165"/>
    <cellStyle name="千位分隔 4 3 3 3" xfId="1166"/>
    <cellStyle name="千位分隔 4 3 4" xfId="535"/>
    <cellStyle name="千位分隔 4 3 4 2" xfId="536"/>
    <cellStyle name="千位分隔 4 3 4 2 2" xfId="1167"/>
    <cellStyle name="千位分隔 4 3 4 3" xfId="1168"/>
    <cellStyle name="千位分隔 4 3 5" xfId="537"/>
    <cellStyle name="千位分隔 4 3 5 2" xfId="1169"/>
    <cellStyle name="千位分隔 4 3 6" xfId="1170"/>
    <cellStyle name="千位分隔 4 4" xfId="538"/>
    <cellStyle name="千位分隔 4 4 2" xfId="539"/>
    <cellStyle name="千位分隔 4 4 2 2" xfId="1171"/>
    <cellStyle name="千位分隔 4 4 3" xfId="1172"/>
    <cellStyle name="千位分隔 4 5" xfId="540"/>
    <cellStyle name="千位分隔 4 5 2" xfId="541"/>
    <cellStyle name="千位分隔 4 5 2 2" xfId="1173"/>
    <cellStyle name="千位分隔 4 5 3" xfId="1174"/>
    <cellStyle name="千位分隔 4 6" xfId="542"/>
    <cellStyle name="千位分隔 4 6 2" xfId="543"/>
    <cellStyle name="千位分隔 4 6 2 2" xfId="1175"/>
    <cellStyle name="千位分隔 4 6 3" xfId="1176"/>
    <cellStyle name="千位分隔 4 7" xfId="544"/>
    <cellStyle name="千位分隔 4 7 2" xfId="1177"/>
    <cellStyle name="千位分隔 4 8" xfId="1090"/>
    <cellStyle name="千位分隔 5" xfId="545"/>
    <cellStyle name="千位分隔 5 2" xfId="546"/>
    <cellStyle name="千位分隔 5 2 2" xfId="547"/>
    <cellStyle name="千位分隔 5 2 2 2" xfId="548"/>
    <cellStyle name="千位分隔 5 2 2 2 2" xfId="1178"/>
    <cellStyle name="千位分隔 5 2 2 3" xfId="1179"/>
    <cellStyle name="千位分隔 5 2 3" xfId="502"/>
    <cellStyle name="千位分隔 5 2 3 2" xfId="549"/>
    <cellStyle name="千位分隔 5 2 3 2 2" xfId="1045"/>
    <cellStyle name="千位分隔 5 2 3 3" xfId="1180"/>
    <cellStyle name="千位分隔 5 2 4" xfId="550"/>
    <cellStyle name="千位分隔 5 2 4 2" xfId="551"/>
    <cellStyle name="千位分隔 5 2 4 2 2" xfId="1181"/>
    <cellStyle name="千位分隔 5 2 4 3" xfId="1182"/>
    <cellStyle name="千位分隔 5 2 5" xfId="552"/>
    <cellStyle name="千位分隔 5 2 5 2" xfId="1183"/>
    <cellStyle name="千位分隔 5 2 6" xfId="1184"/>
    <cellStyle name="千位分隔 5 3" xfId="553"/>
    <cellStyle name="千位分隔 5 3 2" xfId="331"/>
    <cellStyle name="千位分隔 5 3 2 2" xfId="554"/>
    <cellStyle name="千位分隔 5 3 2 2 2" xfId="1185"/>
    <cellStyle name="千位分隔 5 3 2 3" xfId="1186"/>
    <cellStyle name="千位分隔 5 3 3" xfId="333"/>
    <cellStyle name="千位分隔 5 3 3 2" xfId="555"/>
    <cellStyle name="千位分隔 5 3 3 2 2" xfId="1187"/>
    <cellStyle name="千位分隔 5 3 3 3" xfId="1188"/>
    <cellStyle name="千位分隔 5 3 4" xfId="556"/>
    <cellStyle name="千位分隔 5 3 4 2" xfId="557"/>
    <cellStyle name="千位分隔 5 3 4 2 2" xfId="1189"/>
    <cellStyle name="千位分隔 5 3 4 3" xfId="1190"/>
    <cellStyle name="千位分隔 5 3 5" xfId="558"/>
    <cellStyle name="千位分隔 5 3 5 2" xfId="1191"/>
    <cellStyle name="千位分隔 5 3 6" xfId="1192"/>
    <cellStyle name="千位分隔 5 4" xfId="559"/>
    <cellStyle name="千位分隔 5 4 2" xfId="343"/>
    <cellStyle name="千位分隔 5 4 2 2" xfId="931"/>
    <cellStyle name="千位分隔 5 4 3" xfId="916"/>
    <cellStyle name="千位分隔 5 5" xfId="560"/>
    <cellStyle name="千位分隔 5 5 2" xfId="561"/>
    <cellStyle name="千位分隔 5 5 2 2" xfId="597"/>
    <cellStyle name="千位分隔 5 5 3" xfId="1193"/>
    <cellStyle name="千位分隔 5 6" xfId="562"/>
    <cellStyle name="千位分隔 5 6 2" xfId="563"/>
    <cellStyle name="千位分隔 5 6 2 2" xfId="1194"/>
    <cellStyle name="千位分隔 5 6 3" xfId="1195"/>
    <cellStyle name="千位分隔 5 7" xfId="564"/>
    <cellStyle name="千位分隔 5 7 2" xfId="1196"/>
    <cellStyle name="千位分隔 5 8" xfId="1093"/>
    <cellStyle name="千位分隔 6" xfId="1220"/>
    <cellStyle name="适中" xfId="13" builtinId="28"/>
    <cellStyle name="适中 2" xfId="1231"/>
    <cellStyle name="注释 2" xfId="565"/>
    <cellStyle name="注释 2 2" xfId="566"/>
    <cellStyle name="注释 2 2 2" xfId="567"/>
    <cellStyle name="注释 2 2 2 2" xfId="1197"/>
    <cellStyle name="注释 2 2 3" xfId="568"/>
    <cellStyle name="注释 2 2 3 2" xfId="960"/>
    <cellStyle name="注释 2 2 4" xfId="888"/>
    <cellStyle name="注释 2 3" xfId="569"/>
    <cellStyle name="注释 2 3 2" xfId="570"/>
    <cellStyle name="注释 2 3 2 2" xfId="571"/>
    <cellStyle name="注释 2 3 2 2 2" xfId="1198"/>
    <cellStyle name="注释 2 3 2 3" xfId="1199"/>
    <cellStyle name="注释 2 3 3" xfId="572"/>
    <cellStyle name="注释 2 3 3 2" xfId="969"/>
    <cellStyle name="注释 2 3 4" xfId="1200"/>
    <cellStyle name="注释 2 4" xfId="573"/>
    <cellStyle name="注释 2 4 2" xfId="909"/>
    <cellStyle name="注释 2 5" xfId="574"/>
    <cellStyle name="注释 2 5 2" xfId="1201"/>
    <cellStyle name="注释 2 6" xfId="1202"/>
    <cellStyle name="注释 3" xfId="575"/>
    <cellStyle name="注释 3 2" xfId="576"/>
    <cellStyle name="注释 3 2 2" xfId="577"/>
    <cellStyle name="注释 3 2 2 2" xfId="1203"/>
    <cellStyle name="注释 3 2 3" xfId="578"/>
    <cellStyle name="注释 3 2 3 2" xfId="1204"/>
    <cellStyle name="注释 3 2 4" xfId="1205"/>
    <cellStyle name="注释 3 3" xfId="579"/>
    <cellStyle name="注释 3 3 2" xfId="580"/>
    <cellStyle name="注释 3 3 2 2" xfId="1206"/>
    <cellStyle name="注释 3 3 3" xfId="581"/>
    <cellStyle name="注释 3 3 3 2" xfId="1207"/>
    <cellStyle name="注释 3 3 4" xfId="1208"/>
    <cellStyle name="注释 3 4" xfId="582"/>
    <cellStyle name="注释 3 4 2" xfId="1043"/>
    <cellStyle name="注释 3 5" xfId="184"/>
    <cellStyle name="注释 3 5 2" xfId="787"/>
    <cellStyle name="注释 3 6" xfId="790"/>
    <cellStyle name="注释 4" xfId="583"/>
    <cellStyle name="注释 4 2" xfId="584"/>
    <cellStyle name="注释 4 2 2" xfId="585"/>
    <cellStyle name="注释 4 2 2 2" xfId="1209"/>
    <cellStyle name="注释 4 2 3" xfId="586"/>
    <cellStyle name="注释 4 2 3 2" xfId="1210"/>
    <cellStyle name="注释 4 2 4" xfId="1211"/>
    <cellStyle name="注释 4 3" xfId="587"/>
    <cellStyle name="注释 4 3 2" xfId="856"/>
    <cellStyle name="注释 4 4" xfId="588"/>
    <cellStyle name="注释 4 4 2" xfId="869"/>
    <cellStyle name="注释 4 5" xfId="189"/>
    <cellStyle name="注释 4 5 2" xfId="797"/>
    <cellStyle name="注释 4 6" xfId="616"/>
    <cellStyle name="注释 5" xfId="10"/>
    <cellStyle name="注释 5 2" xfId="590"/>
    <cellStyle name="注释 5 2 2" xfId="11"/>
    <cellStyle name="注释 5 2 2 2" xfId="591"/>
    <cellStyle name="注释 5 2 3" xfId="1212"/>
    <cellStyle name="注释 5 3" xfId="592"/>
    <cellStyle name="注释 5 3 2" xfId="1213"/>
    <cellStyle name="注释 5 4" xfId="589"/>
    <cellStyle name="注释 6" xfId="593"/>
    <cellStyle name="注释 6 2" xfId="594"/>
    <cellStyle name="注释 6 2 2" xfId="1214"/>
    <cellStyle name="注释 6 3" xfId="1215"/>
    <cellStyle name="注释 7" xfId="595"/>
  </cellStyles>
  <dxfs count="144">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top style="dotted">
          <color auto="1"/>
        </top>
      </border>
    </dxf>
    <dxf>
      <border>
        <top style="dotted">
          <color auto="1"/>
        </top>
      </border>
    </dxf>
    <dxf>
      <border>
        <top style="dotted">
          <color auto="1"/>
        </top>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1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10"/>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border>
        <top style="dotted">
          <color auto="1"/>
        </top>
        <vertical/>
        <horizontal/>
      </border>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border>
        <top style="dotted">
          <color auto="1"/>
        </top>
        <vertical/>
        <horizontal/>
      </border>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border>
        <top style="dotted">
          <color auto="1"/>
        </top>
        <vertical/>
        <horizontal/>
      </border>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border>
        <top style="dotted">
          <color auto="1"/>
        </top>
        <vertical/>
        <horizontal/>
      </border>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border>
        <top style="dotted">
          <color auto="1"/>
        </top>
        <vertical/>
        <horizontal/>
      </border>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border>
        <top style="dotted">
          <color auto="1"/>
        </top>
        <vertical/>
        <horizontal/>
      </border>
    </dxf>
    <dxf>
      <fill>
        <patternFill>
          <bgColor theme="5" tint="0.59996337778862885"/>
        </patternFill>
      </fill>
    </dxf>
    <dxf>
      <fill>
        <patternFill>
          <bgColor rgb="FFFF0000"/>
        </patternFill>
      </fill>
    </dxf>
    <dxf>
      <fill>
        <patternFill>
          <bgColor rgb="FFFF0000"/>
        </patternFill>
      </fill>
    </dxf>
    <dxf>
      <fill>
        <patternFill>
          <bgColor theme="5" tint="0.59996337778862885"/>
        </patternFill>
      </fill>
    </dxf>
    <dxf>
      <fill>
        <patternFill>
          <bgColor rgb="FFFF0000"/>
        </patternFill>
      </fill>
    </dxf>
    <dxf>
      <fill>
        <patternFill>
          <bgColor theme="5" tint="0.59996337778862885"/>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5" tint="0.59996337778862885"/>
        </patternFill>
      </fill>
    </dxf>
    <dxf>
      <fill>
        <patternFill>
          <bgColor rgb="FFFF0000"/>
        </patternFill>
      </fill>
    </dxf>
    <dxf>
      <fill>
        <patternFill>
          <bgColor theme="5" tint="0.59996337778862885"/>
        </patternFill>
      </fill>
    </dxf>
    <dxf>
      <fill>
        <patternFill>
          <bgColor rgb="FFFF0000"/>
        </patternFill>
      </fill>
    </dxf>
    <dxf>
      <fill>
        <patternFill>
          <bgColor theme="5" tint="0.59996337778862885"/>
        </patternFill>
      </fill>
    </dxf>
    <dxf>
      <fill>
        <patternFill>
          <bgColor rgb="FFFF0000"/>
        </patternFill>
      </fill>
    </dxf>
    <dxf>
      <fill>
        <patternFill>
          <bgColor theme="5" tint="0.59996337778862885"/>
        </patternFill>
      </fill>
    </dxf>
    <dxf>
      <fill>
        <patternFill>
          <bgColor rgb="FFFF0000"/>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ill>
        <patternFill>
          <bgColor theme="8"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theme="4" tint="0.79998168889431442"/>
          <bgColor theme="4" tint="0.79998168889431442"/>
        </patternFill>
      </fill>
    </dxf>
    <dxf>
      <fill>
        <patternFill patternType="solid">
          <fgColor theme="4" tint="0.79998168889431442"/>
          <bgColor theme="4" tint="0.79998168889431442"/>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tint="0.39997558519241921"/>
        </left>
        <right style="thin">
          <color theme="4" tint="0.39997558519241921"/>
        </right>
        <top style="thin">
          <color theme="4" tint="0.39997558519241921"/>
        </top>
        <bottom style="thin">
          <color theme="4" tint="0.39997558519241921"/>
        </bottom>
        <horizontal style="thin">
          <color theme="4" tint="0.39997558519241921"/>
        </horizontal>
      </border>
    </dxf>
    <dxf>
      <fill>
        <patternFill patternType="solid">
          <fgColor theme="4" tint="0.79998168889431442"/>
          <bgColor theme="4" tint="0.79998168889431442"/>
        </patternFill>
      </fill>
    </dxf>
    <dxf>
      <fill>
        <patternFill patternType="solid">
          <fgColor theme="4" tint="0.79998168889431442"/>
          <bgColor theme="4" tint="0.79998168889431442"/>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tint="0.39997558519241921"/>
        </left>
        <right style="thin">
          <color theme="4" tint="0.39997558519241921"/>
        </right>
        <top style="thin">
          <color theme="4" tint="0.39997558519241921"/>
        </top>
        <bottom style="thin">
          <color theme="4" tint="0.39997558519241921"/>
        </bottom>
        <horizontal style="thin">
          <color theme="4" tint="0.39997558519241921"/>
        </horizontal>
      </border>
    </dxf>
  </dxfs>
  <tableStyles count="2" defaultTableStyle="TableStyleMedium2" defaultPivotStyle="PivotStyleLight16">
    <tableStyle name="TableStyleMedium2 2" pivot="0" count="8">
      <tableStyleElement type="wholeTable" dxfId="143"/>
      <tableStyleElement type="headerRow" dxfId="142"/>
      <tableStyleElement type="totalRow" dxfId="141"/>
      <tableStyleElement type="firstColumn" dxfId="140"/>
      <tableStyleElement type="lastColumn" dxfId="139"/>
      <tableStyleElement type="firstRowStripe" size="7" dxfId="138"/>
      <tableStyleElement type="secondRowStripe" size="7"/>
      <tableStyleElement type="firstColumnStripe" dxfId="137"/>
    </tableStyle>
    <tableStyle name="TableStyleMedium2 3" pivot="0" count="7">
      <tableStyleElement type="wholeTable" dxfId="136"/>
      <tableStyleElement type="headerRow" dxfId="135"/>
      <tableStyleElement type="totalRow" dxfId="134"/>
      <tableStyleElement type="firstColumn" dxfId="133"/>
      <tableStyleElement type="lastColumn" dxfId="132"/>
      <tableStyleElement type="firstRowStripe" dxfId="131"/>
      <tableStyleElement type="firstColumnStripe" dxfId="130"/>
    </tableStyle>
  </tableStyles>
  <colors>
    <mruColors>
      <color rgb="FFFFCCFF"/>
      <color rgb="FF66FFFF"/>
      <color rgb="FF60F6A7"/>
      <color rgb="FFC0B9F5"/>
      <color rgb="FFCDFF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war\design\03_&#25112;&#26007;&#20307;&#31995;\02_&#25216;&#33021;&#31995;&#32479;\11_&#33521;&#38596;&#27861;&#264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war\design\01_&#20853;&#22242;&#20307;&#31995;\02_&#20853;&#22242;&#22522;&#30784;&#20859;&#25104;&#37197;&#32622;&#34920;\07_&#24618;&#20861;&#31526;&#25991;&#37197;&#32622;&#3492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war\design\09_&#25903;&#25745;&#21151;&#33021;\04_&#35821;&#35328;&#37197;&#32622;&#349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war\design\09_&#25903;&#25745;&#21151;&#33021;\04_&#35821;&#35328;&#37197;&#32622;&#34920;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war\design\09_&#25903;&#25745;&#21151;&#33021;\04_&#35821;&#35328;&#37197;&#32622;&#349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法术数值计算表"/>
      <sheetName val="法术升级卷轴消耗"/>
      <sheetName val="playerSkillExp"/>
      <sheetName val="召唤物单位强度设计"/>
      <sheetName val="法术参数设计表"/>
      <sheetName val="playerSkillEffect"/>
      <sheetName val="规则说明页"/>
      <sheetName val="冗余列"/>
      <sheetName val="Sheet1"/>
      <sheetName val="Sheet2"/>
      <sheetName val="Spell Effect"/>
    </sheetNames>
    <sheetDataSet>
      <sheetData sheetId="0" refreshError="1"/>
      <sheetData sheetId="1" refreshError="1"/>
      <sheetData sheetId="2" refreshError="1"/>
      <sheetData sheetId="3" refreshError="1"/>
      <sheetData sheetId="4">
        <row r="2">
          <cell r="A2">
            <v>201</v>
          </cell>
          <cell r="B2" t="str">
            <v>烈火神盾</v>
          </cell>
          <cell r="C2" t="str">
            <v>提高较大范围内的己方单位X%反伤以及X%火系法术免伤，持续X秒</v>
          </cell>
          <cell r="D2">
            <v>1</v>
          </cell>
          <cell r="E2">
            <v>60</v>
          </cell>
          <cell r="F2"/>
          <cell r="G2">
            <v>1</v>
          </cell>
          <cell r="H2">
            <v>8</v>
          </cell>
          <cell r="I2">
            <v>18</v>
          </cell>
          <cell r="J2">
            <v>25</v>
          </cell>
          <cell r="K2">
            <v>1.3888888888888888</v>
          </cell>
          <cell r="L2">
            <v>1</v>
          </cell>
          <cell r="M2">
            <v>0</v>
          </cell>
          <cell r="N2"/>
          <cell r="O2"/>
          <cell r="P2"/>
          <cell r="Q2"/>
          <cell r="R2">
            <v>0</v>
          </cell>
          <cell r="S2"/>
          <cell r="T2">
            <v>18</v>
          </cell>
          <cell r="U2" t="str">
            <v>法术免伤</v>
          </cell>
          <cell r="V2">
            <v>0.3</v>
          </cell>
          <cell r="W2" t="str">
            <v>反伤</v>
          </cell>
        </row>
        <row r="3">
          <cell r="A3">
            <v>202</v>
          </cell>
          <cell r="B3" t="str">
            <v>嗜血奇术</v>
          </cell>
          <cell r="C3" t="str">
            <v>提高较大范围内的己方单位X%攻击，持续X秒</v>
          </cell>
          <cell r="D3">
            <v>1</v>
          </cell>
          <cell r="E3">
            <v>60</v>
          </cell>
          <cell r="F3"/>
          <cell r="G3">
            <v>1</v>
          </cell>
          <cell r="H3">
            <v>7</v>
          </cell>
          <cell r="I3">
            <v>20</v>
          </cell>
          <cell r="J3">
            <v>20</v>
          </cell>
          <cell r="K3">
            <v>1</v>
          </cell>
          <cell r="L3">
            <v>1</v>
          </cell>
          <cell r="M3">
            <v>0</v>
          </cell>
          <cell r="N3"/>
          <cell r="O3"/>
          <cell r="P3"/>
          <cell r="Q3"/>
          <cell r="R3">
            <v>0</v>
          </cell>
          <cell r="S3"/>
          <cell r="T3">
            <v>20</v>
          </cell>
          <cell r="U3" t="str">
            <v>攻击+</v>
          </cell>
          <cell r="V3">
            <v>0.19721899973786483</v>
          </cell>
          <cell r="W3" t="str">
            <v>吸血</v>
          </cell>
        </row>
        <row r="4">
          <cell r="A4">
            <v>203</v>
          </cell>
          <cell r="B4" t="str">
            <v>屠戮成性</v>
          </cell>
          <cell r="C4" t="str">
            <v>提高较大范围内的己方单位X%攻击，同时提高16人兵团15%攻击，持续X秒</v>
          </cell>
          <cell r="D4">
            <v>1</v>
          </cell>
          <cell r="E4">
            <v>60</v>
          </cell>
          <cell r="F4"/>
          <cell r="G4">
            <v>1</v>
          </cell>
          <cell r="H4">
            <v>6</v>
          </cell>
          <cell r="I4">
            <v>18</v>
          </cell>
          <cell r="J4">
            <v>23</v>
          </cell>
          <cell r="K4">
            <v>1.2777777777777777</v>
          </cell>
          <cell r="L4">
            <v>0.7</v>
          </cell>
          <cell r="M4">
            <v>0</v>
          </cell>
          <cell r="N4"/>
          <cell r="O4"/>
          <cell r="P4"/>
          <cell r="Q4"/>
          <cell r="R4">
            <v>0</v>
          </cell>
          <cell r="S4"/>
          <cell r="T4">
            <v>12.6</v>
          </cell>
          <cell r="U4" t="str">
            <v>攻击+</v>
          </cell>
          <cell r="V4">
            <v>0.79100529100529116</v>
          </cell>
        </row>
        <row r="5">
          <cell r="A5">
            <v>204</v>
          </cell>
          <cell r="B5" t="str">
            <v>孤注一掷</v>
          </cell>
          <cell r="C5" t="str">
            <v>削弱较大范围内的己方单位X%兵团免伤，同时提高X%攻击，持续X秒</v>
          </cell>
          <cell r="D5">
            <v>1</v>
          </cell>
          <cell r="E5">
            <v>60</v>
          </cell>
          <cell r="F5"/>
          <cell r="G5">
            <v>1</v>
          </cell>
          <cell r="H5">
            <v>9</v>
          </cell>
          <cell r="I5">
            <v>27</v>
          </cell>
          <cell r="J5">
            <v>37</v>
          </cell>
          <cell r="K5">
            <v>1.3703703703703705</v>
          </cell>
          <cell r="L5">
            <v>0.35</v>
          </cell>
          <cell r="M5">
            <v>0</v>
          </cell>
          <cell r="N5"/>
          <cell r="O5"/>
          <cell r="P5"/>
          <cell r="Q5"/>
          <cell r="R5">
            <v>0</v>
          </cell>
          <cell r="S5"/>
          <cell r="T5">
            <v>5</v>
          </cell>
          <cell r="U5" t="str">
            <v>攻击+</v>
          </cell>
          <cell r="V5">
            <v>1.6966490299823631</v>
          </cell>
        </row>
        <row r="6">
          <cell r="A6">
            <v>205</v>
          </cell>
          <cell r="B6" t="str">
            <v>连珠火球</v>
          </cell>
          <cell r="C6" t="str">
            <v>在目标区域召唤出可以重新定位的火球，每轮火球对一定范围内的敌方单位造成X火系伤害，持续X轮</v>
          </cell>
          <cell r="D6">
            <v>1</v>
          </cell>
          <cell r="E6">
            <v>60</v>
          </cell>
          <cell r="F6"/>
          <cell r="G6">
            <v>6</v>
          </cell>
          <cell r="H6">
            <v>16</v>
          </cell>
          <cell r="I6">
            <v>37</v>
          </cell>
          <cell r="J6">
            <v>47</v>
          </cell>
          <cell r="K6">
            <v>1.2702702702702702</v>
          </cell>
          <cell r="L6">
            <v>1</v>
          </cell>
          <cell r="M6">
            <v>1</v>
          </cell>
          <cell r="N6">
            <v>320.3845641963976</v>
          </cell>
          <cell r="O6">
            <v>173.75353349275528</v>
          </cell>
          <cell r="P6">
            <v>320</v>
          </cell>
          <cell r="Q6">
            <v>174</v>
          </cell>
          <cell r="R6">
            <v>1</v>
          </cell>
          <cell r="S6">
            <v>1920</v>
          </cell>
          <cell r="T6"/>
          <cell r="V6"/>
        </row>
        <row r="7">
          <cell r="A7">
            <v>206</v>
          </cell>
          <cell r="B7" t="str">
            <v>龙息术</v>
          </cell>
          <cell r="C7" t="str">
            <v>对弧形范围内的敌方单位造成X火系伤害</v>
          </cell>
          <cell r="D7">
            <v>1</v>
          </cell>
          <cell r="E7">
            <v>60</v>
          </cell>
          <cell r="F7"/>
          <cell r="G7">
            <v>1</v>
          </cell>
          <cell r="H7">
            <v>6</v>
          </cell>
          <cell r="I7">
            <v>24</v>
          </cell>
          <cell r="J7">
            <v>40</v>
          </cell>
          <cell r="K7">
            <v>1.6666666666666667</v>
          </cell>
          <cell r="L7">
            <v>1</v>
          </cell>
          <cell r="M7">
            <v>1</v>
          </cell>
          <cell r="N7">
            <v>1212.8820009360452</v>
          </cell>
          <cell r="O7">
            <v>657.77992114256426</v>
          </cell>
          <cell r="P7">
            <v>1213</v>
          </cell>
          <cell r="Q7">
            <v>658</v>
          </cell>
          <cell r="R7">
            <v>0</v>
          </cell>
          <cell r="S7">
            <v>1213</v>
          </cell>
          <cell r="T7"/>
          <cell r="V7"/>
        </row>
        <row r="8">
          <cell r="A8">
            <v>207</v>
          </cell>
          <cell r="B8" t="str">
            <v>地狱烈焰</v>
          </cell>
          <cell r="C8" t="str">
            <v>在目标区域召唤地狱裂隙,每0.5秒对较大范围内的敌方单位造成X火系伤害，持续X秒</v>
          </cell>
          <cell r="D8">
            <v>1</v>
          </cell>
          <cell r="E8">
            <v>80</v>
          </cell>
          <cell r="F8">
            <v>10207</v>
          </cell>
          <cell r="G8">
            <v>10</v>
          </cell>
          <cell r="H8">
            <v>16</v>
          </cell>
          <cell r="I8">
            <v>30</v>
          </cell>
          <cell r="J8">
            <v>56</v>
          </cell>
          <cell r="K8">
            <v>1.8666666666666667</v>
          </cell>
          <cell r="L8">
            <v>1</v>
          </cell>
          <cell r="M8">
            <v>1</v>
          </cell>
          <cell r="N8">
            <v>209.37816327712733</v>
          </cell>
          <cell r="O8">
            <v>113.55164939632566</v>
          </cell>
          <cell r="P8">
            <v>209</v>
          </cell>
          <cell r="Q8">
            <v>113</v>
          </cell>
          <cell r="R8">
            <v>1</v>
          </cell>
          <cell r="S8">
            <v>4180</v>
          </cell>
          <cell r="T8"/>
          <cell r="V8"/>
        </row>
        <row r="9">
          <cell r="A9">
            <v>208</v>
          </cell>
          <cell r="B9" t="str">
            <v>烈火魔墙</v>
          </cell>
          <cell r="C9" t="str">
            <v>召唤一道火墙持续伤害路过的敌军,每0.5秒对穿过的敌方单位造成X火系伤害，持续X秒</v>
          </cell>
          <cell r="D9">
            <v>1</v>
          </cell>
          <cell r="E9">
            <v>90</v>
          </cell>
          <cell r="F9">
            <v>10208</v>
          </cell>
          <cell r="G9">
            <v>12</v>
          </cell>
          <cell r="H9">
            <v>9</v>
          </cell>
          <cell r="I9">
            <v>26</v>
          </cell>
          <cell r="J9">
            <v>48</v>
          </cell>
          <cell r="K9">
            <v>1.8461538461538463</v>
          </cell>
          <cell r="L9">
            <v>1</v>
          </cell>
          <cell r="M9">
            <v>1</v>
          </cell>
          <cell r="N9">
            <v>93.961487081192502</v>
          </cell>
          <cell r="O9">
            <v>50.957949342974779</v>
          </cell>
          <cell r="P9">
            <v>94</v>
          </cell>
          <cell r="Q9">
            <v>51</v>
          </cell>
          <cell r="R9">
            <v>1</v>
          </cell>
          <cell r="S9">
            <v>1128</v>
          </cell>
          <cell r="T9"/>
          <cell r="V9"/>
        </row>
        <row r="10">
          <cell r="A10">
            <v>2081</v>
          </cell>
          <cell r="B10" t="str">
            <v>烈火魔墙</v>
          </cell>
          <cell r="C10" t="str">
            <v>召唤一道火墙持续伤害路过的敌军,每0.5秒对穿过的敌方单位造成X火系伤害，持续X秒</v>
          </cell>
          <cell r="D10">
            <v>1</v>
          </cell>
          <cell r="E10">
            <v>90</v>
          </cell>
          <cell r="F10">
            <v>10208</v>
          </cell>
          <cell r="G10">
            <v>12</v>
          </cell>
          <cell r="H10">
            <v>9</v>
          </cell>
          <cell r="I10">
            <v>26</v>
          </cell>
          <cell r="J10">
            <v>48</v>
          </cell>
          <cell r="K10">
            <v>1.8461538461538463</v>
          </cell>
          <cell r="L10">
            <v>1</v>
          </cell>
          <cell r="M10">
            <v>1</v>
          </cell>
          <cell r="N10">
            <v>112.753784497431</v>
          </cell>
          <cell r="O10">
            <v>61.149539211569731</v>
          </cell>
          <cell r="P10">
            <v>113</v>
          </cell>
          <cell r="Q10">
            <v>61</v>
          </cell>
          <cell r="R10">
            <v>1</v>
          </cell>
          <cell r="S10">
            <v>1356</v>
          </cell>
          <cell r="T10"/>
          <cell r="V10"/>
        </row>
        <row r="11">
          <cell r="A11">
            <v>2082</v>
          </cell>
          <cell r="B11" t="str">
            <v>烈火魔墙</v>
          </cell>
          <cell r="C11" t="str">
            <v>召唤一道火墙持续伤害路过的敌军,每0.5秒对穿过的敌方单位造成X火系伤害，持续X秒</v>
          </cell>
          <cell r="D11">
            <v>1</v>
          </cell>
          <cell r="E11">
            <v>90</v>
          </cell>
          <cell r="F11">
            <v>10208</v>
          </cell>
          <cell r="G11">
            <v>12</v>
          </cell>
          <cell r="H11">
            <v>9</v>
          </cell>
          <cell r="I11">
            <v>26</v>
          </cell>
          <cell r="J11">
            <v>48</v>
          </cell>
          <cell r="K11">
            <v>1.8461538461538463</v>
          </cell>
          <cell r="L11">
            <v>1</v>
          </cell>
          <cell r="M11">
            <v>1</v>
          </cell>
          <cell r="N11">
            <v>112.753784497431</v>
          </cell>
          <cell r="O11">
            <v>61.149539211569731</v>
          </cell>
          <cell r="P11">
            <v>113</v>
          </cell>
          <cell r="Q11">
            <v>61</v>
          </cell>
          <cell r="R11">
            <v>1</v>
          </cell>
          <cell r="S11">
            <v>1356</v>
          </cell>
          <cell r="T11"/>
          <cell r="V11"/>
        </row>
        <row r="12">
          <cell r="A12">
            <v>209</v>
          </cell>
          <cell r="B12" t="str">
            <v>末日审判</v>
          </cell>
          <cell r="C12" t="str">
            <v>对全屏范围内的所有单位造成X火系伤害</v>
          </cell>
          <cell r="D12">
            <v>1</v>
          </cell>
          <cell r="E12">
            <v>2000</v>
          </cell>
          <cell r="F12"/>
          <cell r="G12">
            <v>1</v>
          </cell>
          <cell r="H12">
            <v>21</v>
          </cell>
          <cell r="I12">
            <v>35</v>
          </cell>
          <cell r="J12">
            <v>70</v>
          </cell>
          <cell r="K12">
            <v>2</v>
          </cell>
          <cell r="L12">
            <v>1</v>
          </cell>
          <cell r="M12">
            <v>1</v>
          </cell>
          <cell r="N12">
            <v>1978.4873913892491</v>
          </cell>
          <cell r="O12">
            <v>1072.9891937428467</v>
          </cell>
          <cell r="P12">
            <v>1978</v>
          </cell>
          <cell r="Q12">
            <v>1073</v>
          </cell>
          <cell r="R12">
            <v>0</v>
          </cell>
          <cell r="S12">
            <v>1978</v>
          </cell>
          <cell r="T12"/>
          <cell r="V12"/>
        </row>
        <row r="13">
          <cell r="A13">
            <v>210</v>
          </cell>
          <cell r="B13" t="str">
            <v>双目失明</v>
          </cell>
          <cell r="C13" t="str">
            <v>削弱较大范围内的敌方单位X命中值，持续X秒</v>
          </cell>
          <cell r="D13">
            <v>1</v>
          </cell>
          <cell r="E13">
            <v>60</v>
          </cell>
          <cell r="F13"/>
          <cell r="G13">
            <v>1</v>
          </cell>
          <cell r="H13">
            <v>6</v>
          </cell>
          <cell r="I13">
            <v>24</v>
          </cell>
          <cell r="J13">
            <v>30</v>
          </cell>
          <cell r="K13">
            <v>1.25</v>
          </cell>
          <cell r="L13">
            <v>1</v>
          </cell>
          <cell r="M13">
            <v>0</v>
          </cell>
          <cell r="N13"/>
          <cell r="O13"/>
          <cell r="P13"/>
          <cell r="Q13"/>
          <cell r="R13">
            <v>0</v>
          </cell>
          <cell r="S13"/>
          <cell r="T13">
            <v>12</v>
          </cell>
          <cell r="U13" t="str">
            <v>命中率</v>
          </cell>
          <cell r="V13">
            <v>0.54166666666666652</v>
          </cell>
        </row>
        <row r="14">
          <cell r="A14">
            <v>211</v>
          </cell>
          <cell r="B14" t="str">
            <v>恶咒附身</v>
          </cell>
          <cell r="C14" t="str">
            <v>削弱较大范围内的敌方单位X%攻击，持续X秒</v>
          </cell>
          <cell r="D14">
            <v>1</v>
          </cell>
          <cell r="E14">
            <v>60</v>
          </cell>
          <cell r="F14"/>
          <cell r="G14">
            <v>1</v>
          </cell>
          <cell r="H14">
            <v>16</v>
          </cell>
          <cell r="I14">
            <v>18</v>
          </cell>
          <cell r="J14">
            <v>23</v>
          </cell>
          <cell r="K14">
            <v>1.2777777777777777</v>
          </cell>
          <cell r="L14">
            <v>1</v>
          </cell>
          <cell r="M14">
            <v>0</v>
          </cell>
          <cell r="N14"/>
          <cell r="O14"/>
          <cell r="P14"/>
          <cell r="Q14"/>
          <cell r="R14">
            <v>0</v>
          </cell>
          <cell r="S14"/>
          <cell r="T14">
            <v>18</v>
          </cell>
          <cell r="U14" t="str">
            <v>攻击-</v>
          </cell>
          <cell r="V14">
            <v>0.46900071247198638</v>
          </cell>
        </row>
        <row r="15">
          <cell r="A15">
            <v>212</v>
          </cell>
          <cell r="B15" t="str">
            <v>召唤火元素</v>
          </cell>
          <cell r="C15" t="str">
            <v>在指定地点召唤9个火元素，火元素拥有X攻击和X生命</v>
          </cell>
          <cell r="D15">
            <v>1</v>
          </cell>
          <cell r="E15">
            <v>45</v>
          </cell>
          <cell r="F15"/>
          <cell r="G15">
            <v>1</v>
          </cell>
          <cell r="H15">
            <v>8</v>
          </cell>
          <cell r="I15">
            <v>35</v>
          </cell>
          <cell r="J15">
            <v>40</v>
          </cell>
          <cell r="K15">
            <v>1.1428571428571428</v>
          </cell>
          <cell r="L15">
            <v>1</v>
          </cell>
          <cell r="M15">
            <v>0</v>
          </cell>
          <cell r="N15"/>
          <cell r="O15"/>
          <cell r="P15"/>
          <cell r="Q15"/>
          <cell r="R15">
            <v>0</v>
          </cell>
          <cell r="S15"/>
          <cell r="T15"/>
          <cell r="V15"/>
        </row>
        <row r="16">
          <cell r="A16">
            <v>2121</v>
          </cell>
          <cell r="B16" t="str">
            <v>召唤火元素</v>
          </cell>
          <cell r="C16" t="str">
            <v>在指定地点召唤9个火元素，火元素拥有X攻击和X生命</v>
          </cell>
          <cell r="D16">
            <v>1</v>
          </cell>
          <cell r="E16">
            <v>45</v>
          </cell>
          <cell r="F16"/>
          <cell r="G16">
            <v>1</v>
          </cell>
          <cell r="H16">
            <v>6</v>
          </cell>
          <cell r="I16">
            <v>28</v>
          </cell>
          <cell r="J16">
            <v>40</v>
          </cell>
          <cell r="K16">
            <v>1.4285714285714286</v>
          </cell>
          <cell r="L16">
            <v>1</v>
          </cell>
          <cell r="M16">
            <v>0</v>
          </cell>
          <cell r="N16"/>
          <cell r="O16"/>
          <cell r="P16"/>
          <cell r="Q16"/>
          <cell r="R16">
            <v>0</v>
          </cell>
          <cell r="S16"/>
          <cell r="T16"/>
          <cell r="V16"/>
        </row>
        <row r="17">
          <cell r="A17">
            <v>213</v>
          </cell>
          <cell r="B17" t="str">
            <v>火焰之门</v>
          </cell>
          <cell r="C17" t="str">
            <v>在指定地点召唤9个小恶魔，小恶魔拥有X攻击和X生命</v>
          </cell>
          <cell r="D17">
            <v>1</v>
          </cell>
          <cell r="E17">
            <v>80</v>
          </cell>
          <cell r="F17"/>
          <cell r="G17">
            <v>1</v>
          </cell>
          <cell r="H17">
            <v>21</v>
          </cell>
          <cell r="I17">
            <v>30</v>
          </cell>
          <cell r="J17">
            <v>65</v>
          </cell>
          <cell r="K17">
            <v>2.1666666666666665</v>
          </cell>
          <cell r="L17">
            <v>1</v>
          </cell>
          <cell r="M17">
            <v>0</v>
          </cell>
          <cell r="N17"/>
          <cell r="O17"/>
          <cell r="P17"/>
          <cell r="Q17"/>
          <cell r="R17">
            <v>0</v>
          </cell>
          <cell r="S17"/>
          <cell r="T17"/>
          <cell r="V17"/>
        </row>
        <row r="18">
          <cell r="A18">
            <v>2131</v>
          </cell>
          <cell r="B18" t="str">
            <v>火焰之门</v>
          </cell>
          <cell r="C18" t="str">
            <v>在指定地点召唤9个小恶魔，小恶魔拥有X攻击和X生命</v>
          </cell>
          <cell r="D18">
            <v>1</v>
          </cell>
          <cell r="E18">
            <v>80</v>
          </cell>
          <cell r="F18"/>
          <cell r="G18">
            <v>1</v>
          </cell>
          <cell r="H18">
            <v>17</v>
          </cell>
          <cell r="I18">
            <v>24</v>
          </cell>
          <cell r="J18">
            <v>65</v>
          </cell>
          <cell r="K18">
            <v>2.7083333333333335</v>
          </cell>
          <cell r="L18">
            <v>1</v>
          </cell>
          <cell r="M18">
            <v>0</v>
          </cell>
          <cell r="N18"/>
          <cell r="O18"/>
          <cell r="P18"/>
          <cell r="Q18"/>
          <cell r="R18">
            <v>0</v>
          </cell>
          <cell r="S18"/>
          <cell r="T18"/>
          <cell r="V18"/>
        </row>
        <row r="19">
          <cell r="A19">
            <v>214</v>
          </cell>
          <cell r="B19" t="str">
            <v>烈火神箭</v>
          </cell>
          <cell r="C19" t="str">
            <v>对一定范围内的敌方单位造成X火系伤害</v>
          </cell>
          <cell r="D19">
            <v>1</v>
          </cell>
          <cell r="E19">
            <v>45</v>
          </cell>
          <cell r="F19"/>
          <cell r="G19">
            <v>1</v>
          </cell>
          <cell r="H19">
            <v>6</v>
          </cell>
          <cell r="I19">
            <v>15</v>
          </cell>
          <cell r="J19">
            <v>20</v>
          </cell>
          <cell r="K19">
            <v>1.3333333333333333</v>
          </cell>
          <cell r="L19">
            <v>1</v>
          </cell>
          <cell r="M19">
            <v>1</v>
          </cell>
          <cell r="N19">
            <v>950.96394322436504</v>
          </cell>
          <cell r="O19">
            <v>515.73441365342558</v>
          </cell>
          <cell r="P19">
            <v>951</v>
          </cell>
          <cell r="Q19">
            <v>516</v>
          </cell>
          <cell r="R19">
            <v>0</v>
          </cell>
          <cell r="S19">
            <v>951</v>
          </cell>
          <cell r="T19"/>
          <cell r="V19"/>
        </row>
        <row r="20">
          <cell r="A20">
            <v>215</v>
          </cell>
          <cell r="B20" t="str">
            <v>杀戮意志</v>
          </cell>
          <cell r="C20" t="str">
            <v>提高较大范围内的己方单位X%攻击，持续X秒</v>
          </cell>
          <cell r="D20">
            <v>1</v>
          </cell>
          <cell r="E20">
            <v>2000</v>
          </cell>
          <cell r="F20"/>
          <cell r="G20">
            <v>1</v>
          </cell>
          <cell r="H20">
            <v>14</v>
          </cell>
          <cell r="I20">
            <v>42</v>
          </cell>
          <cell r="J20">
            <v>24</v>
          </cell>
          <cell r="K20">
            <v>0.5714285714285714</v>
          </cell>
          <cell r="L20">
            <v>1</v>
          </cell>
          <cell r="M20">
            <v>0</v>
          </cell>
          <cell r="N20"/>
          <cell r="O20"/>
          <cell r="P20"/>
          <cell r="Q20"/>
          <cell r="R20">
            <v>0</v>
          </cell>
          <cell r="S20"/>
          <cell r="T20">
            <v>10</v>
          </cell>
          <cell r="U20" t="str">
            <v>攻击+</v>
          </cell>
          <cell r="V20">
            <v>0.49126848517541133</v>
          </cell>
          <cell r="W20" t="str">
            <v>吸血</v>
          </cell>
        </row>
        <row r="21">
          <cell r="A21">
            <v>216</v>
          </cell>
          <cell r="B21" t="str">
            <v>深渊回响</v>
          </cell>
          <cell r="C21" t="str">
            <v>造成伤害并召唤无敌的大恶魔持续5秒</v>
          </cell>
          <cell r="D21">
            <v>1</v>
          </cell>
          <cell r="E21">
            <v>45</v>
          </cell>
          <cell r="F21"/>
          <cell r="G21">
            <v>1</v>
          </cell>
          <cell r="H21">
            <v>8</v>
          </cell>
          <cell r="I21">
            <v>28</v>
          </cell>
          <cell r="J21">
            <v>48</v>
          </cell>
          <cell r="K21">
            <v>1.7142857142857142</v>
          </cell>
          <cell r="L21">
            <v>1</v>
          </cell>
          <cell r="M21">
            <v>1</v>
          </cell>
          <cell r="N21">
            <v>3096.0556872500956</v>
          </cell>
          <cell r="O21">
            <v>1679.0778198049466</v>
          </cell>
          <cell r="P21">
            <v>3096</v>
          </cell>
          <cell r="Q21">
            <v>1679</v>
          </cell>
          <cell r="R21">
            <v>0</v>
          </cell>
          <cell r="S21">
            <v>3096</v>
          </cell>
          <cell r="T21"/>
          <cell r="V21"/>
        </row>
        <row r="22">
          <cell r="A22">
            <v>217</v>
          </cell>
          <cell r="B22" t="str">
            <v>烈火燎原</v>
          </cell>
          <cell r="C22" t="str">
            <v>使目标兵团免疫死亡，持续X[+Y]秒</v>
          </cell>
          <cell r="D22">
            <v>1</v>
          </cell>
          <cell r="E22">
            <v>80</v>
          </cell>
          <cell r="F22"/>
          <cell r="G22">
            <v>1</v>
          </cell>
          <cell r="H22">
            <v>14</v>
          </cell>
          <cell r="I22">
            <v>33</v>
          </cell>
          <cell r="J22">
            <v>51</v>
          </cell>
          <cell r="K22">
            <v>1.5454545454545454</v>
          </cell>
          <cell r="L22">
            <v>0.4</v>
          </cell>
          <cell r="M22">
            <v>1</v>
          </cell>
          <cell r="N22">
            <v>1744.865037908125</v>
          </cell>
          <cell r="O22">
            <v>946.2892401353588</v>
          </cell>
          <cell r="P22">
            <v>1740</v>
          </cell>
          <cell r="Q22">
            <v>940</v>
          </cell>
          <cell r="R22">
            <v>0</v>
          </cell>
          <cell r="S22">
            <v>1740</v>
          </cell>
          <cell r="T22">
            <v>15</v>
          </cell>
          <cell r="V22"/>
        </row>
        <row r="23">
          <cell r="A23">
            <v>2171</v>
          </cell>
          <cell r="B23" t="str">
            <v>烈火燎原</v>
          </cell>
          <cell r="C23" t="str">
            <v>使目标兵团免疫死亡，持续X[+Y]秒</v>
          </cell>
          <cell r="D23">
            <v>1</v>
          </cell>
          <cell r="E23">
            <v>80</v>
          </cell>
          <cell r="F23"/>
          <cell r="G23">
            <v>1</v>
          </cell>
          <cell r="H23">
            <v>14</v>
          </cell>
          <cell r="I23">
            <v>33</v>
          </cell>
          <cell r="J23">
            <v>51</v>
          </cell>
          <cell r="K23">
            <v>1.5454545454545454</v>
          </cell>
          <cell r="L23">
            <v>0.4</v>
          </cell>
          <cell r="M23">
            <v>1</v>
          </cell>
          <cell r="N23">
            <v>1744.865037908125</v>
          </cell>
          <cell r="O23">
            <v>946.2892401353588</v>
          </cell>
          <cell r="P23">
            <v>1740</v>
          </cell>
          <cell r="Q23">
            <v>940</v>
          </cell>
          <cell r="R23">
            <v>0</v>
          </cell>
          <cell r="S23">
            <v>1740</v>
          </cell>
          <cell r="T23">
            <v>15</v>
          </cell>
          <cell r="V23"/>
        </row>
        <row r="24">
          <cell r="A24">
            <v>218</v>
          </cell>
          <cell r="B24" t="str">
            <v>丧心病狂</v>
          </cell>
          <cell r="C24" t="str">
            <v>削弱较大范围内的己方单位X%兵团免伤，同时提高X%攻击，持续X秒</v>
          </cell>
          <cell r="D24">
            <v>1</v>
          </cell>
          <cell r="E24">
            <v>60</v>
          </cell>
          <cell r="F24"/>
          <cell r="G24">
            <v>1</v>
          </cell>
          <cell r="H24">
            <v>9</v>
          </cell>
          <cell r="I24">
            <v>27</v>
          </cell>
          <cell r="J24">
            <v>41</v>
          </cell>
          <cell r="K24">
            <v>1.5185185185185186</v>
          </cell>
          <cell r="L24">
            <v>0.35</v>
          </cell>
          <cell r="M24">
            <v>0</v>
          </cell>
          <cell r="N24"/>
          <cell r="O24"/>
          <cell r="P24"/>
          <cell r="Q24"/>
          <cell r="R24">
            <v>0</v>
          </cell>
          <cell r="S24"/>
          <cell r="T24">
            <v>5</v>
          </cell>
          <cell r="U24" t="str">
            <v>攻击+</v>
          </cell>
          <cell r="V24">
            <v>1.8800705467372136</v>
          </cell>
        </row>
        <row r="25">
          <cell r="A25">
            <v>301</v>
          </cell>
          <cell r="B25" t="str">
            <v>寒冰神盾</v>
          </cell>
          <cell r="C25" t="str">
            <v>提高较大范围内的己方单位X%水系法术免伤，同时对攻击他的造成3秒『减速』和『冻结』效果，持续X秒</v>
          </cell>
          <cell r="D25">
            <v>1</v>
          </cell>
          <cell r="E25">
            <v>60</v>
          </cell>
          <cell r="F25"/>
          <cell r="G25">
            <v>1</v>
          </cell>
          <cell r="H25">
            <v>8</v>
          </cell>
          <cell r="I25">
            <v>18</v>
          </cell>
          <cell r="J25">
            <v>25</v>
          </cell>
          <cell r="K25">
            <v>1.3888888888888888</v>
          </cell>
          <cell r="L25">
            <v>1</v>
          </cell>
          <cell r="M25">
            <v>0</v>
          </cell>
          <cell r="N25"/>
          <cell r="O25"/>
          <cell r="P25"/>
          <cell r="Q25"/>
          <cell r="R25">
            <v>0</v>
          </cell>
          <cell r="S25"/>
          <cell r="T25">
            <v>18</v>
          </cell>
          <cell r="U25" t="str">
            <v>法术免伤</v>
          </cell>
          <cell r="V25">
            <v>0.3</v>
          </cell>
          <cell r="W25" t="str">
            <v>攻击-</v>
          </cell>
        </row>
        <row r="26">
          <cell r="A26">
            <v>302</v>
          </cell>
          <cell r="B26" t="str">
            <v>神圣护佑</v>
          </cell>
          <cell r="C26" t="str">
            <v>提高较大范围内的己方单位X%兵团免伤，持续X秒</v>
          </cell>
          <cell r="D26">
            <v>1</v>
          </cell>
          <cell r="E26">
            <v>60</v>
          </cell>
          <cell r="F26"/>
          <cell r="G26">
            <v>1</v>
          </cell>
          <cell r="H26">
            <v>7</v>
          </cell>
          <cell r="I26">
            <v>24</v>
          </cell>
          <cell r="J26">
            <v>20</v>
          </cell>
          <cell r="K26">
            <v>0.83333333333333337</v>
          </cell>
          <cell r="L26">
            <v>1</v>
          </cell>
          <cell r="M26">
            <v>0</v>
          </cell>
          <cell r="N26"/>
          <cell r="O26"/>
          <cell r="P26"/>
          <cell r="Q26"/>
          <cell r="R26">
            <v>0</v>
          </cell>
          <cell r="S26"/>
          <cell r="T26">
            <v>24</v>
          </cell>
          <cell r="U26" t="str">
            <v>免伤+</v>
          </cell>
          <cell r="V26">
            <v>0.21486995183153335</v>
          </cell>
        </row>
        <row r="27">
          <cell r="A27">
            <v>303</v>
          </cell>
          <cell r="B27" t="str">
            <v>寒冰魔墙</v>
          </cell>
          <cell r="C27" t="str">
            <v>召唤一道冰墙冰冻路过的敌军，持续X秒</v>
          </cell>
          <cell r="D27">
            <v>1</v>
          </cell>
          <cell r="E27">
            <v>45</v>
          </cell>
          <cell r="F27">
            <v>10303</v>
          </cell>
          <cell r="G27">
            <v>1</v>
          </cell>
          <cell r="H27">
            <v>6</v>
          </cell>
          <cell r="I27">
            <v>32</v>
          </cell>
          <cell r="J27">
            <v>35</v>
          </cell>
          <cell r="K27">
            <v>1.09375</v>
          </cell>
          <cell r="L27">
            <v>1</v>
          </cell>
          <cell r="M27">
            <v>0</v>
          </cell>
          <cell r="N27"/>
          <cell r="O27"/>
          <cell r="P27"/>
          <cell r="Q27"/>
          <cell r="R27">
            <v>0</v>
          </cell>
          <cell r="S27"/>
          <cell r="T27"/>
          <cell r="V27"/>
        </row>
        <row r="28">
          <cell r="A28">
            <v>304</v>
          </cell>
          <cell r="B28" t="str">
            <v>失忆大法</v>
          </cell>
          <cell r="C28" t="str">
            <v>使一定范围内的敌方单位失去行动能力，持续X秒</v>
          </cell>
          <cell r="D28">
            <v>1</v>
          </cell>
          <cell r="E28">
            <v>45</v>
          </cell>
          <cell r="F28"/>
          <cell r="G28">
            <v>1</v>
          </cell>
          <cell r="H28">
            <v>11</v>
          </cell>
          <cell r="I28">
            <v>28</v>
          </cell>
          <cell r="J28">
            <v>40</v>
          </cell>
          <cell r="K28">
            <v>1.4285714285714286</v>
          </cell>
          <cell r="L28">
            <v>1</v>
          </cell>
          <cell r="M28">
            <v>0</v>
          </cell>
          <cell r="N28"/>
          <cell r="O28"/>
          <cell r="P28"/>
          <cell r="Q28"/>
          <cell r="R28">
            <v>0</v>
          </cell>
          <cell r="S28"/>
          <cell r="T28"/>
          <cell r="V28"/>
        </row>
        <row r="29">
          <cell r="A29">
            <v>305</v>
          </cell>
          <cell r="B29" t="str">
            <v>寒冰魔环</v>
          </cell>
          <cell r="C29" t="str">
            <v>对较大范围内的敌方单位造成X冰系伤害，同时造成3秒『减速』和『冻结』效果</v>
          </cell>
          <cell r="D29">
            <v>1</v>
          </cell>
          <cell r="E29">
            <v>60</v>
          </cell>
          <cell r="F29"/>
          <cell r="G29">
            <v>1</v>
          </cell>
          <cell r="H29">
            <v>12</v>
          </cell>
          <cell r="I29">
            <v>20</v>
          </cell>
          <cell r="J29">
            <v>45</v>
          </cell>
          <cell r="K29">
            <v>2.25</v>
          </cell>
          <cell r="L29">
            <v>1</v>
          </cell>
          <cell r="M29">
            <v>1</v>
          </cell>
          <cell r="N29">
            <v>1815.218149967402</v>
          </cell>
          <cell r="O29">
            <v>984.44370567015199</v>
          </cell>
          <cell r="P29">
            <v>1815</v>
          </cell>
          <cell r="Q29">
            <v>984</v>
          </cell>
          <cell r="R29">
            <v>0</v>
          </cell>
          <cell r="S29">
            <v>1815</v>
          </cell>
          <cell r="T29"/>
          <cell r="V29"/>
        </row>
        <row r="30">
          <cell r="A30">
            <v>3051</v>
          </cell>
          <cell r="B30" t="str">
            <v>寒冰魔环</v>
          </cell>
          <cell r="C30" t="str">
            <v>对较大范围内的敌方单位造成X冰系伤害，同时造成3秒『减速』和『冻结』效果</v>
          </cell>
          <cell r="D30">
            <v>1</v>
          </cell>
          <cell r="E30">
            <v>60</v>
          </cell>
          <cell r="F30"/>
          <cell r="G30">
            <v>1</v>
          </cell>
          <cell r="H30">
            <v>12</v>
          </cell>
          <cell r="I30">
            <v>20</v>
          </cell>
          <cell r="J30">
            <v>45</v>
          </cell>
          <cell r="K30">
            <v>2.25</v>
          </cell>
          <cell r="L30">
            <v>1</v>
          </cell>
          <cell r="M30">
            <v>1</v>
          </cell>
          <cell r="N30">
            <v>1815.218149967402</v>
          </cell>
          <cell r="O30">
            <v>984.44370567015199</v>
          </cell>
          <cell r="P30">
            <v>2360</v>
          </cell>
          <cell r="Q30">
            <v>1280</v>
          </cell>
          <cell r="R30">
            <v>0</v>
          </cell>
          <cell r="S30">
            <v>2360</v>
          </cell>
          <cell r="T30"/>
          <cell r="V30"/>
        </row>
        <row r="31">
          <cell r="A31">
            <v>3052</v>
          </cell>
          <cell r="B31" t="str">
            <v>寒冰魔环</v>
          </cell>
          <cell r="C31" t="str">
            <v>对较大范围内的敌方单位造成X冰系伤害，同时造成3秒『减速』和『冻结』效果</v>
          </cell>
          <cell r="D31">
            <v>1</v>
          </cell>
          <cell r="E31">
            <v>60</v>
          </cell>
          <cell r="F31"/>
          <cell r="G31">
            <v>1</v>
          </cell>
          <cell r="H31">
            <v>12</v>
          </cell>
          <cell r="I31">
            <v>20</v>
          </cell>
          <cell r="J31">
            <v>45</v>
          </cell>
          <cell r="K31">
            <v>2.25</v>
          </cell>
          <cell r="L31">
            <v>1</v>
          </cell>
          <cell r="M31">
            <v>1</v>
          </cell>
          <cell r="N31">
            <v>1815.218149967402</v>
          </cell>
          <cell r="O31">
            <v>984.44370567015199</v>
          </cell>
          <cell r="P31">
            <v>2360</v>
          </cell>
          <cell r="Q31">
            <v>1280</v>
          </cell>
          <cell r="R31">
            <v>0</v>
          </cell>
          <cell r="S31">
            <v>2360</v>
          </cell>
          <cell r="T31"/>
          <cell r="V31"/>
        </row>
        <row r="32">
          <cell r="A32">
            <v>306</v>
          </cell>
          <cell r="B32" t="str">
            <v>霹雳寒冰</v>
          </cell>
          <cell r="C32" t="str">
            <v>对一定范围内的敌方单位造成X冰系伤害，同时造成3秒『减速』和『冻结』效果</v>
          </cell>
          <cell r="D32">
            <v>1</v>
          </cell>
          <cell r="E32">
            <v>45</v>
          </cell>
          <cell r="G32">
            <v>1</v>
          </cell>
          <cell r="H32">
            <v>6</v>
          </cell>
          <cell r="I32">
            <v>20</v>
          </cell>
          <cell r="J32">
            <v>35</v>
          </cell>
          <cell r="K32">
            <v>1.75</v>
          </cell>
          <cell r="L32">
            <v>1</v>
          </cell>
          <cell r="M32">
            <v>1</v>
          </cell>
          <cell r="N32">
            <v>1492.6650851683883</v>
          </cell>
          <cell r="O32">
            <v>809.5141334907928</v>
          </cell>
          <cell r="P32">
            <v>1493</v>
          </cell>
          <cell r="Q32">
            <v>810</v>
          </cell>
          <cell r="R32">
            <v>0</v>
          </cell>
          <cell r="S32">
            <v>1493</v>
          </cell>
          <cell r="T32"/>
          <cell r="V32"/>
        </row>
        <row r="33">
          <cell r="A33">
            <v>307</v>
          </cell>
          <cell r="B33" t="str">
            <v>冰雪风暴</v>
          </cell>
          <cell r="C33" t="str">
            <v>在目标区域召唤出夹杂着冰雹的强雨,对较大范围内的敌方单位每轮造成X水系伤害，同时对目标造成3秒『减速』和『冻结』效果，持续X轮</v>
          </cell>
          <cell r="D33">
            <v>1</v>
          </cell>
          <cell r="E33">
            <v>60</v>
          </cell>
          <cell r="F33">
            <v>10307</v>
          </cell>
          <cell r="G33">
            <v>4</v>
          </cell>
          <cell r="H33">
            <v>13</v>
          </cell>
          <cell r="I33">
            <v>24</v>
          </cell>
          <cell r="J33">
            <v>38</v>
          </cell>
          <cell r="K33">
            <v>1.5833333333333333</v>
          </cell>
          <cell r="L33">
            <v>1</v>
          </cell>
          <cell r="M33">
            <v>1</v>
          </cell>
          <cell r="N33">
            <v>485.1507055057524</v>
          </cell>
          <cell r="O33">
            <v>263.1108323510033</v>
          </cell>
          <cell r="P33">
            <v>485</v>
          </cell>
          <cell r="Q33">
            <v>263</v>
          </cell>
          <cell r="R33">
            <v>1</v>
          </cell>
          <cell r="S33">
            <v>1940</v>
          </cell>
          <cell r="T33"/>
          <cell r="V33"/>
        </row>
        <row r="34">
          <cell r="A34">
            <v>308</v>
          </cell>
          <cell r="B34" t="str">
            <v>欢欣鼓舞</v>
          </cell>
          <cell r="C34" t="str">
            <v>使较大范围的己方单位立即进入『士气高涨』状态</v>
          </cell>
          <cell r="D34">
            <v>1</v>
          </cell>
          <cell r="E34">
            <v>60</v>
          </cell>
          <cell r="F34"/>
          <cell r="G34">
            <v>1</v>
          </cell>
          <cell r="H34">
            <v>8</v>
          </cell>
          <cell r="I34">
            <v>24</v>
          </cell>
          <cell r="J34">
            <v>28</v>
          </cell>
          <cell r="K34">
            <v>1.1666666666666667</v>
          </cell>
          <cell r="L34">
            <v>1</v>
          </cell>
          <cell r="M34">
            <v>0</v>
          </cell>
          <cell r="N34"/>
          <cell r="O34"/>
          <cell r="P34"/>
          <cell r="Q34"/>
          <cell r="R34">
            <v>0</v>
          </cell>
          <cell r="S34"/>
          <cell r="T34"/>
          <cell r="V34"/>
        </row>
        <row r="35">
          <cell r="A35">
            <v>3081</v>
          </cell>
          <cell r="B35" t="str">
            <v>欢欣鼓舞</v>
          </cell>
          <cell r="C35" t="str">
            <v>使较大范围的己方单位立即进入『士气高涨』状态</v>
          </cell>
          <cell r="D35">
            <v>1</v>
          </cell>
          <cell r="E35">
            <v>60</v>
          </cell>
          <cell r="F35"/>
          <cell r="G35">
            <v>1</v>
          </cell>
          <cell r="H35">
            <v>8</v>
          </cell>
          <cell r="I35">
            <v>24</v>
          </cell>
          <cell r="J35">
            <v>28</v>
          </cell>
          <cell r="K35">
            <v>1.1666666666666667</v>
          </cell>
          <cell r="L35">
            <v>1</v>
          </cell>
          <cell r="M35">
            <v>0</v>
          </cell>
          <cell r="N35"/>
          <cell r="O35"/>
          <cell r="P35"/>
          <cell r="Q35"/>
          <cell r="R35">
            <v>0</v>
          </cell>
          <cell r="S35"/>
          <cell r="T35"/>
          <cell r="V35"/>
        </row>
        <row r="36">
          <cell r="A36">
            <v>3082</v>
          </cell>
          <cell r="B36" t="str">
            <v>欢欣鼓舞</v>
          </cell>
          <cell r="C36" t="str">
            <v>使较大范围的己方单位立即进入『士气高涨』状态</v>
          </cell>
          <cell r="D36">
            <v>1</v>
          </cell>
          <cell r="E36">
            <v>60</v>
          </cell>
          <cell r="F36"/>
          <cell r="G36">
            <v>1</v>
          </cell>
          <cell r="H36">
            <v>8</v>
          </cell>
          <cell r="I36">
            <v>24</v>
          </cell>
          <cell r="J36">
            <v>28</v>
          </cell>
          <cell r="K36">
            <v>1.1666666666666667</v>
          </cell>
          <cell r="L36">
            <v>1</v>
          </cell>
          <cell r="M36">
            <v>0</v>
          </cell>
          <cell r="N36"/>
          <cell r="O36"/>
          <cell r="P36"/>
          <cell r="Q36"/>
          <cell r="R36">
            <v>0</v>
          </cell>
          <cell r="S36"/>
          <cell r="T36"/>
          <cell r="V36"/>
        </row>
        <row r="37">
          <cell r="A37">
            <v>309</v>
          </cell>
          <cell r="B37" t="str">
            <v>驱魔大法</v>
          </cell>
          <cell r="C37" t="str">
            <v>驱散一定范围内的己方单位不利状态和敌方单位有利状态</v>
          </cell>
          <cell r="D37">
            <v>1</v>
          </cell>
          <cell r="E37">
            <v>45</v>
          </cell>
          <cell r="F37"/>
          <cell r="G37">
            <v>1</v>
          </cell>
          <cell r="H37">
            <v>6</v>
          </cell>
          <cell r="I37">
            <v>18</v>
          </cell>
          <cell r="J37">
            <v>20</v>
          </cell>
          <cell r="K37">
            <v>1.1111111111111112</v>
          </cell>
          <cell r="L37">
            <v>1</v>
          </cell>
          <cell r="M37">
            <v>0</v>
          </cell>
          <cell r="N37"/>
          <cell r="O37"/>
          <cell r="P37"/>
          <cell r="Q37"/>
          <cell r="R37">
            <v>0</v>
          </cell>
          <cell r="S37"/>
          <cell r="T37"/>
          <cell r="V37"/>
        </row>
        <row r="38">
          <cell r="A38">
            <v>310</v>
          </cell>
          <cell r="B38" t="str">
            <v>瞬间移动</v>
          </cell>
          <cell r="C38" t="str">
            <v>使一定范围的己方单位传送到敌方单位后方</v>
          </cell>
          <cell r="D38">
            <v>1</v>
          </cell>
          <cell r="E38">
            <v>45</v>
          </cell>
          <cell r="F38"/>
          <cell r="G38">
            <v>1</v>
          </cell>
          <cell r="H38">
            <v>11</v>
          </cell>
          <cell r="I38">
            <v>24</v>
          </cell>
          <cell r="J38">
            <v>30</v>
          </cell>
          <cell r="K38">
            <v>1.25</v>
          </cell>
          <cell r="L38">
            <v>1</v>
          </cell>
          <cell r="M38">
            <v>0</v>
          </cell>
          <cell r="N38"/>
          <cell r="O38"/>
          <cell r="P38"/>
          <cell r="Q38"/>
          <cell r="R38">
            <v>0</v>
          </cell>
          <cell r="S38"/>
          <cell r="T38"/>
          <cell r="V38"/>
        </row>
        <row r="39">
          <cell r="A39">
            <v>311</v>
          </cell>
          <cell r="B39" t="str">
            <v>召唤水元素</v>
          </cell>
          <cell r="C39" t="str">
            <v>在指定地点召唤9个水元素，水元素拥有X攻击和X生命</v>
          </cell>
          <cell r="D39">
            <v>1</v>
          </cell>
          <cell r="E39">
            <v>45</v>
          </cell>
          <cell r="F39"/>
          <cell r="G39">
            <v>1</v>
          </cell>
          <cell r="H39">
            <v>16</v>
          </cell>
          <cell r="I39">
            <v>35</v>
          </cell>
          <cell r="J39">
            <v>40</v>
          </cell>
          <cell r="K39">
            <v>1.1428571428571428</v>
          </cell>
          <cell r="L39">
            <v>1</v>
          </cell>
          <cell r="M39">
            <v>0</v>
          </cell>
          <cell r="N39"/>
          <cell r="O39"/>
          <cell r="P39"/>
          <cell r="Q39"/>
          <cell r="R39">
            <v>0</v>
          </cell>
          <cell r="S39"/>
          <cell r="T39"/>
          <cell r="V39"/>
        </row>
        <row r="40">
          <cell r="A40">
            <v>312</v>
          </cell>
          <cell r="B40" t="str">
            <v>镜像大法</v>
          </cell>
          <cell r="C40" t="str">
            <v>复制一定范围的己方单位进行战斗,复制的单位继承原单位X%攻击以及X%易伤</v>
          </cell>
          <cell r="D40">
            <v>1</v>
          </cell>
          <cell r="E40">
            <v>45</v>
          </cell>
          <cell r="F40"/>
          <cell r="G40">
            <v>1</v>
          </cell>
          <cell r="H40">
            <v>11</v>
          </cell>
          <cell r="I40">
            <v>26</v>
          </cell>
          <cell r="J40">
            <v>66</v>
          </cell>
          <cell r="K40">
            <v>2.5384615384615383</v>
          </cell>
          <cell r="L40">
            <v>1</v>
          </cell>
          <cell r="M40">
            <v>0</v>
          </cell>
          <cell r="N40"/>
          <cell r="O40"/>
          <cell r="P40"/>
          <cell r="Q40"/>
          <cell r="R40">
            <v>0</v>
          </cell>
          <cell r="S40"/>
          <cell r="T40"/>
          <cell r="V40"/>
        </row>
        <row r="41">
          <cell r="A41">
            <v>313</v>
          </cell>
          <cell r="B41" t="str">
            <v>生命链接</v>
          </cell>
          <cell r="C41" t="str">
            <v>发射出一道柔和的治疗波，在不同己方单位间跳跃3次，使生效单位受到的伤害平均分摊</v>
          </cell>
          <cell r="D41">
            <v>1</v>
          </cell>
          <cell r="E41">
            <v>0</v>
          </cell>
          <cell r="F41"/>
          <cell r="G41">
            <v>1</v>
          </cell>
          <cell r="H41">
            <v>16</v>
          </cell>
          <cell r="I41">
            <v>32</v>
          </cell>
          <cell r="J41">
            <v>50</v>
          </cell>
          <cell r="K41">
            <v>1.5625</v>
          </cell>
          <cell r="L41">
            <v>1</v>
          </cell>
          <cell r="M41">
            <v>0</v>
          </cell>
          <cell r="N41"/>
          <cell r="O41"/>
          <cell r="P41"/>
          <cell r="Q41"/>
          <cell r="R41">
            <v>0</v>
          </cell>
          <cell r="S41"/>
          <cell r="T41"/>
          <cell r="V41"/>
        </row>
        <row r="42">
          <cell r="A42">
            <v>314</v>
          </cell>
          <cell r="B42" t="str">
            <v>疗伤</v>
          </cell>
          <cell r="C42" t="str">
            <v>对一定范围内的己方单位回复X生命</v>
          </cell>
          <cell r="D42">
            <v>1</v>
          </cell>
          <cell r="E42">
            <v>45</v>
          </cell>
          <cell r="F42"/>
          <cell r="G42">
            <v>1</v>
          </cell>
          <cell r="H42">
            <v>6</v>
          </cell>
          <cell r="I42">
            <v>16</v>
          </cell>
          <cell r="J42">
            <v>32</v>
          </cell>
          <cell r="K42">
            <v>2</v>
          </cell>
          <cell r="L42">
            <v>1</v>
          </cell>
          <cell r="M42">
            <v>1</v>
          </cell>
          <cell r="N42">
            <v>1293.7415598934065</v>
          </cell>
          <cell r="O42">
            <v>701.63232745541893</v>
          </cell>
          <cell r="P42">
            <v>1294</v>
          </cell>
          <cell r="Q42">
            <v>702</v>
          </cell>
          <cell r="R42">
            <v>0</v>
          </cell>
          <cell r="S42">
            <v>1294</v>
          </cell>
          <cell r="T42"/>
          <cell r="V42"/>
        </row>
        <row r="43">
          <cell r="A43">
            <v>315</v>
          </cell>
          <cell r="B43" t="str">
            <v>寒冰神箭</v>
          </cell>
          <cell r="C43" t="str">
            <v>对一定范围内的敌方单位造成X水系伤害</v>
          </cell>
          <cell r="D43">
            <v>1</v>
          </cell>
          <cell r="E43">
            <v>45</v>
          </cell>
          <cell r="F43"/>
          <cell r="G43">
            <v>1</v>
          </cell>
          <cell r="H43">
            <v>6</v>
          </cell>
          <cell r="I43">
            <v>15</v>
          </cell>
          <cell r="J43">
            <v>20</v>
          </cell>
          <cell r="K43">
            <v>1.3333333333333333</v>
          </cell>
          <cell r="L43">
            <v>1</v>
          </cell>
          <cell r="M43">
            <v>1</v>
          </cell>
          <cell r="N43">
            <v>950.96394322436504</v>
          </cell>
          <cell r="O43">
            <v>515.73441365342558</v>
          </cell>
          <cell r="P43">
            <v>951</v>
          </cell>
          <cell r="Q43">
            <v>516</v>
          </cell>
          <cell r="R43">
            <v>0</v>
          </cell>
          <cell r="S43">
            <v>951</v>
          </cell>
          <cell r="T43"/>
          <cell r="V43"/>
        </row>
        <row r="44">
          <cell r="A44">
            <v>316</v>
          </cell>
          <cell r="B44" t="str">
            <v>祈祷</v>
          </cell>
          <cell r="C44" t="str">
            <v>引灵魂之力祷告上帝，提高一定范围内的己方单位X%攻击、X%兵团免伤,持续X秒，同时回复目标X生命</v>
          </cell>
          <cell r="D44">
            <v>1</v>
          </cell>
          <cell r="E44">
            <v>60</v>
          </cell>
          <cell r="F44"/>
          <cell r="G44">
            <v>12</v>
          </cell>
          <cell r="H44">
            <v>12</v>
          </cell>
          <cell r="I44">
            <v>22</v>
          </cell>
          <cell r="J44">
            <v>54</v>
          </cell>
          <cell r="K44">
            <v>2.4545454545454546</v>
          </cell>
          <cell r="L44">
            <v>1</v>
          </cell>
          <cell r="M44">
            <v>1</v>
          </cell>
          <cell r="N44">
            <v>192.84398002203423</v>
          </cell>
          <cell r="O44">
            <v>104.58469816009793</v>
          </cell>
          <cell r="P44">
            <v>193</v>
          </cell>
          <cell r="Q44">
            <v>105</v>
          </cell>
          <cell r="R44">
            <v>1</v>
          </cell>
          <cell r="S44">
            <v>2316</v>
          </cell>
          <cell r="T44">
            <v>22</v>
          </cell>
          <cell r="U44" t="str">
            <v>攻击+</v>
          </cell>
          <cell r="V44">
            <v>0.43653623819114418</v>
          </cell>
          <cell r="W44" t="str">
            <v>免伤+</v>
          </cell>
        </row>
        <row r="45">
          <cell r="A45">
            <v>317</v>
          </cell>
          <cell r="B45" t="str">
            <v>能量逆转</v>
          </cell>
          <cell r="C45" t="str">
            <v>使我方所有兵团受到的法术伤害变为治疗，敌方兵团受到的法术治疗变为法术伤害，持续X秒</v>
          </cell>
          <cell r="D45">
            <v>1</v>
          </cell>
          <cell r="E45">
            <v>2000</v>
          </cell>
          <cell r="F45"/>
          <cell r="G45">
            <v>1</v>
          </cell>
          <cell r="H45">
            <v>10</v>
          </cell>
          <cell r="I45">
            <v>39</v>
          </cell>
          <cell r="J45">
            <v>57</v>
          </cell>
          <cell r="K45">
            <v>1.4615384615384615</v>
          </cell>
          <cell r="L45">
            <v>1</v>
          </cell>
          <cell r="M45">
            <v>0</v>
          </cell>
          <cell r="N45"/>
          <cell r="O45"/>
          <cell r="P45"/>
          <cell r="Q45"/>
          <cell r="R45">
            <v>0</v>
          </cell>
          <cell r="S45"/>
        </row>
        <row r="46">
          <cell r="A46">
            <v>318</v>
          </cell>
          <cell r="B46" t="str">
            <v>王者之风</v>
          </cell>
          <cell r="C46" t="str">
            <v>使我方所有兵团进入士气高涨状态并提高16人兵团额外攻击</v>
          </cell>
          <cell r="D46">
            <v>1</v>
          </cell>
          <cell r="E46">
            <v>2000</v>
          </cell>
          <cell r="F46"/>
          <cell r="G46">
            <v>1</v>
          </cell>
          <cell r="H46">
            <v>10</v>
          </cell>
          <cell r="I46">
            <v>37</v>
          </cell>
          <cell r="J46">
            <v>50</v>
          </cell>
          <cell r="K46">
            <v>1.3513513513513513</v>
          </cell>
          <cell r="L46">
            <v>1</v>
          </cell>
          <cell r="M46">
            <v>0</v>
          </cell>
          <cell r="N46"/>
          <cell r="O46"/>
          <cell r="P46"/>
          <cell r="Q46"/>
          <cell r="R46">
            <v>0</v>
          </cell>
          <cell r="S46"/>
        </row>
        <row r="47">
          <cell r="A47">
            <v>401</v>
          </cell>
          <cell r="B47" t="str">
            <v>大气神盾</v>
          </cell>
          <cell r="C47" t="str">
            <v>增加一定范围内的己方单位X%气系法术免伤以及X闪避值，持续X秒</v>
          </cell>
          <cell r="D47">
            <v>1</v>
          </cell>
          <cell r="E47">
            <v>45</v>
          </cell>
          <cell r="F47"/>
          <cell r="G47">
            <v>1</v>
          </cell>
          <cell r="H47">
            <v>8</v>
          </cell>
          <cell r="I47">
            <v>18</v>
          </cell>
          <cell r="J47">
            <v>25</v>
          </cell>
          <cell r="K47">
            <v>1.3888888888888888</v>
          </cell>
          <cell r="L47">
            <v>1</v>
          </cell>
          <cell r="M47">
            <v>0</v>
          </cell>
          <cell r="N47"/>
          <cell r="O47"/>
          <cell r="P47"/>
          <cell r="Q47"/>
          <cell r="R47">
            <v>0</v>
          </cell>
          <cell r="S47"/>
          <cell r="T47">
            <v>18</v>
          </cell>
          <cell r="U47" t="str">
            <v>法术免伤</v>
          </cell>
          <cell r="V47">
            <v>0.3</v>
          </cell>
          <cell r="W47" t="str">
            <v>闪避</v>
          </cell>
        </row>
        <row r="48">
          <cell r="A48">
            <v>402</v>
          </cell>
          <cell r="B48" t="str">
            <v>飓风魔墙</v>
          </cell>
          <cell r="C48" t="str">
            <v>召唤一道风墙,增加穿过的己方单位X急速值和X移动速度，持续X秒</v>
          </cell>
          <cell r="D48">
            <v>1</v>
          </cell>
          <cell r="E48">
            <v>0</v>
          </cell>
          <cell r="F48">
            <v>10402</v>
          </cell>
          <cell r="G48">
            <v>1</v>
          </cell>
          <cell r="H48">
            <v>6</v>
          </cell>
          <cell r="I48">
            <v>24</v>
          </cell>
          <cell r="J48">
            <v>30</v>
          </cell>
          <cell r="K48">
            <v>1.25</v>
          </cell>
          <cell r="L48">
            <v>1</v>
          </cell>
          <cell r="M48">
            <v>0</v>
          </cell>
          <cell r="N48"/>
          <cell r="O48"/>
          <cell r="P48"/>
          <cell r="Q48"/>
          <cell r="R48">
            <v>0</v>
          </cell>
          <cell r="S48"/>
          <cell r="T48">
            <v>24</v>
          </cell>
          <cell r="U48" t="str">
            <v>攻击+</v>
          </cell>
          <cell r="V48">
            <v>0.24163870214594496</v>
          </cell>
          <cell r="W48" t="str">
            <v>移速</v>
          </cell>
        </row>
        <row r="49">
          <cell r="A49">
            <v>403</v>
          </cell>
          <cell r="B49" t="str">
            <v>快攻战术</v>
          </cell>
          <cell r="C49" t="str">
            <v>提高较大范围内的己方单位X急速值和X移动速度，持续X秒</v>
          </cell>
          <cell r="D49">
            <v>1</v>
          </cell>
          <cell r="E49">
            <v>60</v>
          </cell>
          <cell r="F49"/>
          <cell r="G49">
            <v>1</v>
          </cell>
          <cell r="H49">
            <v>7</v>
          </cell>
          <cell r="I49">
            <v>15</v>
          </cell>
          <cell r="J49">
            <v>23</v>
          </cell>
          <cell r="K49">
            <v>1.5333333333333334</v>
          </cell>
          <cell r="L49">
            <v>1</v>
          </cell>
          <cell r="M49">
            <v>0</v>
          </cell>
          <cell r="N49"/>
          <cell r="O49"/>
          <cell r="P49"/>
          <cell r="Q49"/>
          <cell r="R49">
            <v>0</v>
          </cell>
          <cell r="S49"/>
          <cell r="T49">
            <v>15</v>
          </cell>
          <cell r="U49" t="str">
            <v>攻击+</v>
          </cell>
          <cell r="V49">
            <v>0.29013349869090854</v>
          </cell>
          <cell r="W49" t="str">
            <v>移速</v>
          </cell>
        </row>
        <row r="50">
          <cell r="A50">
            <v>404</v>
          </cell>
          <cell r="B50" t="str">
            <v>幸运之神</v>
          </cell>
          <cell r="C50" t="str">
            <v>提高较大范围内的己方单位X暴击值以及X闪避值，持续X秒</v>
          </cell>
          <cell r="D50">
            <v>1</v>
          </cell>
          <cell r="E50">
            <v>60</v>
          </cell>
          <cell r="F50"/>
          <cell r="G50">
            <v>1</v>
          </cell>
          <cell r="H50">
            <v>8</v>
          </cell>
          <cell r="I50">
            <v>20</v>
          </cell>
          <cell r="J50">
            <v>30</v>
          </cell>
          <cell r="K50">
            <v>1.5</v>
          </cell>
          <cell r="L50">
            <v>1</v>
          </cell>
          <cell r="M50">
            <v>0</v>
          </cell>
          <cell r="N50"/>
          <cell r="O50"/>
          <cell r="P50"/>
          <cell r="Q50"/>
          <cell r="R50">
            <v>0</v>
          </cell>
          <cell r="S50"/>
          <cell r="T50">
            <v>20</v>
          </cell>
          <cell r="U50" t="str">
            <v>攻击+</v>
          </cell>
          <cell r="V50">
            <v>0.28452325786651289</v>
          </cell>
          <cell r="W50" t="str">
            <v>闪避</v>
          </cell>
        </row>
        <row r="51">
          <cell r="A51">
            <v>405</v>
          </cell>
          <cell r="B51" t="str">
            <v>百发百中</v>
          </cell>
          <cell r="C51" t="str">
            <v>提高较大范围内的己方单位X暴击值以及X命中值，持续X秒</v>
          </cell>
          <cell r="D51">
            <v>1</v>
          </cell>
          <cell r="E51">
            <v>60</v>
          </cell>
          <cell r="F51"/>
          <cell r="G51">
            <v>1</v>
          </cell>
          <cell r="H51">
            <v>6</v>
          </cell>
          <cell r="I51">
            <v>13</v>
          </cell>
          <cell r="J51">
            <v>20</v>
          </cell>
          <cell r="K51">
            <v>1.5384615384615385</v>
          </cell>
          <cell r="L51">
            <v>1</v>
          </cell>
          <cell r="M51">
            <v>0</v>
          </cell>
          <cell r="N51"/>
          <cell r="O51"/>
          <cell r="P51"/>
          <cell r="Q51"/>
          <cell r="R51">
            <v>0</v>
          </cell>
          <cell r="S51"/>
          <cell r="T51">
            <v>13</v>
          </cell>
          <cell r="U51" t="str">
            <v>攻击+</v>
          </cell>
          <cell r="V51">
            <v>0.35</v>
          </cell>
        </row>
        <row r="52">
          <cell r="A52">
            <v>406</v>
          </cell>
          <cell r="B52" t="str">
            <v>蛊惑人心</v>
          </cell>
          <cell r="C52" t="str">
            <v>蛊惑一个敌方方阵为你所用，持续X秒</v>
          </cell>
          <cell r="D52">
            <v>1</v>
          </cell>
          <cell r="E52">
            <v>60</v>
          </cell>
          <cell r="F52"/>
          <cell r="G52">
            <v>1</v>
          </cell>
          <cell r="H52">
            <v>16</v>
          </cell>
          <cell r="I52">
            <v>24</v>
          </cell>
          <cell r="J52">
            <v>30</v>
          </cell>
          <cell r="K52">
            <v>1.25</v>
          </cell>
          <cell r="L52">
            <v>1</v>
          </cell>
          <cell r="M52">
            <v>0</v>
          </cell>
          <cell r="N52"/>
          <cell r="O52"/>
          <cell r="P52"/>
          <cell r="Q52"/>
          <cell r="R52">
            <v>0</v>
          </cell>
          <cell r="S52"/>
          <cell r="T52"/>
          <cell r="V52"/>
        </row>
        <row r="53">
          <cell r="A53">
            <v>407</v>
          </cell>
          <cell r="B53" t="str">
            <v>时间凝滞</v>
          </cell>
          <cell r="C53" t="str">
            <v>召唤一个较大范围的时间立场,静止立场内的所有行为，持续X秒</v>
          </cell>
          <cell r="D53">
            <v>1</v>
          </cell>
          <cell r="E53">
            <v>60</v>
          </cell>
          <cell r="F53">
            <v>10407</v>
          </cell>
          <cell r="G53">
            <v>1</v>
          </cell>
          <cell r="H53">
            <v>13</v>
          </cell>
          <cell r="I53">
            <v>28</v>
          </cell>
          <cell r="J53">
            <v>30</v>
          </cell>
          <cell r="K53">
            <v>1.0714285714285714</v>
          </cell>
          <cell r="L53">
            <v>1</v>
          </cell>
          <cell r="M53">
            <v>0</v>
          </cell>
          <cell r="N53"/>
          <cell r="O53"/>
          <cell r="P53"/>
          <cell r="Q53"/>
          <cell r="R53">
            <v>0</v>
          </cell>
          <cell r="S53"/>
          <cell r="T53"/>
          <cell r="V53"/>
        </row>
        <row r="54">
          <cell r="A54">
            <v>408</v>
          </cell>
          <cell r="B54" t="str">
            <v>连锁闪电</v>
          </cell>
          <cell r="C54" t="str">
            <v>发射出一道猛烈的闪电，同时在不同方阵的敌方单位身上跳跃9次．每次跳跃造成X气系伤害</v>
          </cell>
          <cell r="D54">
            <v>1</v>
          </cell>
          <cell r="E54">
            <v>45</v>
          </cell>
          <cell r="F54"/>
          <cell r="G54">
            <v>1</v>
          </cell>
          <cell r="H54">
            <v>13</v>
          </cell>
          <cell r="I54">
            <v>20</v>
          </cell>
          <cell r="J54">
            <v>56</v>
          </cell>
          <cell r="K54">
            <v>2.8</v>
          </cell>
          <cell r="L54">
            <v>1</v>
          </cell>
          <cell r="M54">
            <v>1</v>
          </cell>
          <cell r="N54">
            <v>4452.6328092715485</v>
          </cell>
          <cell r="O54">
            <v>2414.78763465785</v>
          </cell>
          <cell r="P54">
            <v>4453</v>
          </cell>
          <cell r="Q54">
            <v>2415</v>
          </cell>
          <cell r="R54">
            <v>0</v>
          </cell>
          <cell r="S54">
            <v>4453</v>
          </cell>
          <cell r="T54"/>
          <cell r="V54"/>
        </row>
        <row r="55">
          <cell r="A55">
            <v>4081</v>
          </cell>
          <cell r="B55" t="str">
            <v>连锁闪电</v>
          </cell>
          <cell r="C55" t="str">
            <v>发射出一道猛烈的闪电，同时在不同方阵的敌方单位身上跳跃9次．每次跳跃造成X气系伤害</v>
          </cell>
          <cell r="D55">
            <v>1</v>
          </cell>
          <cell r="E55">
            <v>45</v>
          </cell>
          <cell r="F55"/>
          <cell r="G55">
            <v>1</v>
          </cell>
          <cell r="H55">
            <v>0</v>
          </cell>
          <cell r="I55">
            <v>20</v>
          </cell>
          <cell r="J55">
            <v>56</v>
          </cell>
          <cell r="K55">
            <v>2.8</v>
          </cell>
          <cell r="L55">
            <v>1</v>
          </cell>
          <cell r="M55">
            <v>1</v>
          </cell>
          <cell r="N55">
            <v>4452.6328092715485</v>
          </cell>
          <cell r="O55">
            <v>2414.78763465785</v>
          </cell>
          <cell r="P55">
            <v>4453</v>
          </cell>
          <cell r="Q55">
            <v>2415</v>
          </cell>
          <cell r="R55">
            <v>0</v>
          </cell>
          <cell r="S55">
            <v>4453</v>
          </cell>
          <cell r="T55"/>
          <cell r="V55"/>
        </row>
        <row r="56">
          <cell r="A56">
            <v>4082</v>
          </cell>
          <cell r="B56" t="str">
            <v>连锁闪电</v>
          </cell>
          <cell r="C56" t="str">
            <v>发射出一道猛烈的闪电，同时在不同方阵的敌方单位身上跳跃9次．每次跳跃造成X气系伤害</v>
          </cell>
          <cell r="D56">
            <v>1</v>
          </cell>
          <cell r="E56">
            <v>45</v>
          </cell>
          <cell r="F56"/>
          <cell r="G56">
            <v>1</v>
          </cell>
          <cell r="H56">
            <v>0</v>
          </cell>
          <cell r="I56">
            <v>20</v>
          </cell>
          <cell r="J56">
            <v>56</v>
          </cell>
          <cell r="K56">
            <v>2.8</v>
          </cell>
          <cell r="L56">
            <v>1</v>
          </cell>
          <cell r="M56">
            <v>1</v>
          </cell>
          <cell r="N56">
            <v>4452.6328092715485</v>
          </cell>
          <cell r="O56">
            <v>2414.78763465785</v>
          </cell>
          <cell r="P56">
            <v>4453</v>
          </cell>
          <cell r="Q56">
            <v>2415</v>
          </cell>
          <cell r="R56">
            <v>0</v>
          </cell>
          <cell r="S56">
            <v>4453</v>
          </cell>
          <cell r="T56"/>
          <cell r="V56"/>
        </row>
        <row r="57">
          <cell r="A57">
            <v>409</v>
          </cell>
          <cell r="B57" t="str">
            <v>霹雳闪电</v>
          </cell>
          <cell r="C57" t="str">
            <v>召唤一道闪电，对一定范围内的敌方单位造成X气系伤害</v>
          </cell>
          <cell r="D57">
            <v>1</v>
          </cell>
          <cell r="E57">
            <v>45</v>
          </cell>
          <cell r="F57"/>
          <cell r="G57">
            <v>1</v>
          </cell>
          <cell r="H57">
            <v>6</v>
          </cell>
          <cell r="I57">
            <v>24</v>
          </cell>
          <cell r="J57">
            <v>39</v>
          </cell>
          <cell r="K57">
            <v>1.625</v>
          </cell>
          <cell r="L57">
            <v>1</v>
          </cell>
          <cell r="M57">
            <v>1</v>
          </cell>
          <cell r="N57">
            <v>1713.2976153292948</v>
          </cell>
          <cell r="O57">
            <v>929.16934164683994</v>
          </cell>
          <cell r="P57">
            <v>1713</v>
          </cell>
          <cell r="Q57">
            <v>929</v>
          </cell>
          <cell r="R57">
            <v>0</v>
          </cell>
          <cell r="S57">
            <v>1713</v>
          </cell>
          <cell r="T57"/>
          <cell r="V57"/>
        </row>
        <row r="58">
          <cell r="A58">
            <v>410</v>
          </cell>
          <cell r="B58" t="str">
            <v>亡灵杀手</v>
          </cell>
          <cell r="C58" t="str">
            <v>对一定范围内的敌方单位造成X气系伤害,墓园族生物受到该伤害翻倍</v>
          </cell>
          <cell r="D58">
            <v>1</v>
          </cell>
          <cell r="E58">
            <v>60</v>
          </cell>
          <cell r="F58"/>
          <cell r="G58">
            <v>1</v>
          </cell>
          <cell r="H58">
            <v>11</v>
          </cell>
          <cell r="I58">
            <v>32</v>
          </cell>
          <cell r="J58">
            <v>40</v>
          </cell>
          <cell r="K58">
            <v>1.25</v>
          </cell>
          <cell r="L58">
            <v>1</v>
          </cell>
          <cell r="M58">
            <v>1</v>
          </cell>
          <cell r="N58">
            <v>2041.1988026539173</v>
          </cell>
          <cell r="O58">
            <v>1106.9993506456428</v>
          </cell>
          <cell r="P58">
            <v>2041</v>
          </cell>
          <cell r="Q58">
            <v>1107</v>
          </cell>
          <cell r="R58">
            <v>0</v>
          </cell>
          <cell r="S58">
            <v>2041</v>
          </cell>
          <cell r="T58"/>
          <cell r="V58"/>
        </row>
        <row r="59">
          <cell r="A59">
            <v>411</v>
          </cell>
          <cell r="B59" t="str">
            <v>风暴术</v>
          </cell>
          <cell r="C59" t="str">
            <v>在目标区域召唤可重新定位的风暴，每轮对一定范围内的敌方单位造成X气系伤害，持续X轮</v>
          </cell>
          <cell r="D59">
            <v>1</v>
          </cell>
          <cell r="E59">
            <v>60</v>
          </cell>
          <cell r="G59">
            <v>10</v>
          </cell>
          <cell r="H59">
            <v>11</v>
          </cell>
          <cell r="I59">
            <v>25</v>
          </cell>
          <cell r="J59">
            <v>50</v>
          </cell>
          <cell r="K59">
            <v>2</v>
          </cell>
          <cell r="L59">
            <v>1</v>
          </cell>
          <cell r="M59">
            <v>1</v>
          </cell>
          <cell r="N59">
            <v>232.56267277532598</v>
          </cell>
          <cell r="O59">
            <v>126.12525904481964</v>
          </cell>
          <cell r="P59">
            <v>233</v>
          </cell>
          <cell r="Q59">
            <v>126</v>
          </cell>
          <cell r="R59">
            <v>1</v>
          </cell>
          <cell r="S59">
            <v>2330</v>
          </cell>
          <cell r="T59">
            <v>25</v>
          </cell>
          <cell r="U59" t="str">
            <v>攻速-</v>
          </cell>
          <cell r="V59">
            <v>0.15</v>
          </cell>
        </row>
        <row r="60">
          <cell r="A60">
            <v>412</v>
          </cell>
          <cell r="B60" t="str">
            <v>支离破碎</v>
          </cell>
          <cell r="C60" t="str">
            <v>驱散一定范围内的敌方单位增益状态，同时降低X%气系法术免伤，持续X秒</v>
          </cell>
          <cell r="D60">
            <v>1</v>
          </cell>
          <cell r="E60">
            <v>45</v>
          </cell>
          <cell r="F60"/>
          <cell r="G60">
            <v>1</v>
          </cell>
          <cell r="H60">
            <v>13</v>
          </cell>
          <cell r="I60">
            <v>20</v>
          </cell>
          <cell r="J60">
            <v>15</v>
          </cell>
          <cell r="K60">
            <v>0.75</v>
          </cell>
          <cell r="L60">
            <v>1</v>
          </cell>
          <cell r="M60">
            <v>0</v>
          </cell>
          <cell r="N60"/>
          <cell r="O60"/>
          <cell r="P60"/>
          <cell r="Q60"/>
          <cell r="R60">
            <v>0</v>
          </cell>
          <cell r="S60"/>
          <cell r="T60">
            <v>20</v>
          </cell>
          <cell r="U60" t="str">
            <v>法术免伤</v>
          </cell>
          <cell r="V60">
            <v>0.18199999999999994</v>
          </cell>
        </row>
        <row r="61">
          <cell r="A61">
            <v>413</v>
          </cell>
          <cell r="B61" t="str">
            <v>毁灭之光</v>
          </cell>
          <cell r="C61" t="str">
            <v>削弱较大范围内敌方单位X%兵团免伤，持续X秒</v>
          </cell>
          <cell r="D61">
            <v>1</v>
          </cell>
          <cell r="E61">
            <v>60</v>
          </cell>
          <cell r="F61"/>
          <cell r="G61">
            <v>1</v>
          </cell>
          <cell r="H61">
            <v>9</v>
          </cell>
          <cell r="I61">
            <v>24</v>
          </cell>
          <cell r="J61">
            <v>35</v>
          </cell>
          <cell r="K61">
            <v>1.4583333333333333</v>
          </cell>
          <cell r="L61">
            <v>1</v>
          </cell>
          <cell r="M61">
            <v>0</v>
          </cell>
          <cell r="N61"/>
          <cell r="O61"/>
          <cell r="P61"/>
          <cell r="Q61"/>
          <cell r="R61">
            <v>0</v>
          </cell>
          <cell r="S61"/>
          <cell r="T61">
            <v>24</v>
          </cell>
          <cell r="U61" t="str">
            <v>免伤-</v>
          </cell>
          <cell r="V61">
            <v>0.42129629629629628</v>
          </cell>
        </row>
        <row r="62">
          <cell r="A62">
            <v>414</v>
          </cell>
          <cell r="B62" t="str">
            <v>召唤气元素</v>
          </cell>
          <cell r="C62" t="str">
            <v>在指定地点召唤9个气元素，气元素拥有X攻击和X生命</v>
          </cell>
          <cell r="D62">
            <v>1</v>
          </cell>
          <cell r="E62">
            <v>45</v>
          </cell>
          <cell r="F62"/>
          <cell r="G62">
            <v>1</v>
          </cell>
          <cell r="H62">
            <v>15</v>
          </cell>
          <cell r="I62">
            <v>35</v>
          </cell>
          <cell r="J62">
            <v>40</v>
          </cell>
          <cell r="K62">
            <v>1.1428571428571428</v>
          </cell>
          <cell r="L62">
            <v>1</v>
          </cell>
          <cell r="M62">
            <v>0</v>
          </cell>
          <cell r="N62"/>
          <cell r="O62"/>
          <cell r="P62"/>
          <cell r="Q62"/>
          <cell r="R62">
            <v>0</v>
          </cell>
          <cell r="S62"/>
          <cell r="T62"/>
          <cell r="V62"/>
        </row>
        <row r="63">
          <cell r="A63">
            <v>415</v>
          </cell>
          <cell r="B63" t="str">
            <v>大气神箭</v>
          </cell>
          <cell r="C63" t="str">
            <v>对一定范围内的敌方单位造成X气系伤害</v>
          </cell>
          <cell r="D63">
            <v>1</v>
          </cell>
          <cell r="E63">
            <v>45</v>
          </cell>
          <cell r="F63"/>
          <cell r="G63">
            <v>1</v>
          </cell>
          <cell r="H63">
            <v>6</v>
          </cell>
          <cell r="I63">
            <v>15</v>
          </cell>
          <cell r="J63">
            <v>20</v>
          </cell>
          <cell r="K63">
            <v>1.3333333333333333</v>
          </cell>
          <cell r="L63">
            <v>1</v>
          </cell>
          <cell r="M63">
            <v>1</v>
          </cell>
          <cell r="N63">
            <v>950.96394322436504</v>
          </cell>
          <cell r="O63">
            <v>515.73441365342558</v>
          </cell>
          <cell r="P63">
            <v>951</v>
          </cell>
          <cell r="Q63">
            <v>516</v>
          </cell>
          <cell r="R63">
            <v>0</v>
          </cell>
          <cell r="S63">
            <v>951</v>
          </cell>
          <cell r="T63"/>
          <cell r="V63"/>
        </row>
        <row r="64">
          <cell r="A64">
            <v>4151</v>
          </cell>
          <cell r="B64" t="str">
            <v>大气神箭</v>
          </cell>
          <cell r="C64" t="str">
            <v>对一定范围内的敌方单位造成X气系伤害</v>
          </cell>
          <cell r="D64">
            <v>1</v>
          </cell>
          <cell r="E64">
            <v>45</v>
          </cell>
          <cell r="F64"/>
          <cell r="G64">
            <v>1</v>
          </cell>
          <cell r="H64">
            <v>6</v>
          </cell>
          <cell r="I64">
            <v>15</v>
          </cell>
          <cell r="J64">
            <v>20</v>
          </cell>
          <cell r="K64">
            <v>1.3333333333333333</v>
          </cell>
          <cell r="L64">
            <v>1</v>
          </cell>
          <cell r="M64">
            <v>1</v>
          </cell>
          <cell r="N64">
            <v>950.96394322436504</v>
          </cell>
          <cell r="O64">
            <v>515.73441365342558</v>
          </cell>
          <cell r="P64">
            <v>951</v>
          </cell>
          <cell r="Q64">
            <v>516</v>
          </cell>
          <cell r="R64">
            <v>0</v>
          </cell>
          <cell r="S64">
            <v>951</v>
          </cell>
          <cell r="T64"/>
          <cell r="V64"/>
        </row>
        <row r="65">
          <cell r="A65">
            <v>416</v>
          </cell>
          <cell r="B65" t="str">
            <v>人海战术</v>
          </cell>
          <cell r="C65" t="str">
            <v>是较大范围内的我方单位免疫伤害，持续X秒</v>
          </cell>
          <cell r="D65">
            <v>1</v>
          </cell>
          <cell r="E65">
            <v>120</v>
          </cell>
          <cell r="F65"/>
          <cell r="G65">
            <v>1</v>
          </cell>
          <cell r="H65">
            <v>8</v>
          </cell>
          <cell r="I65">
            <v>32</v>
          </cell>
          <cell r="J65">
            <v>46</v>
          </cell>
          <cell r="K65">
            <v>1.4375</v>
          </cell>
          <cell r="L65">
            <v>1</v>
          </cell>
          <cell r="M65">
            <v>0</v>
          </cell>
          <cell r="N65"/>
          <cell r="O65"/>
          <cell r="P65"/>
          <cell r="Q65"/>
          <cell r="R65">
            <v>0</v>
          </cell>
          <cell r="S65"/>
          <cell r="T65">
            <v>32</v>
          </cell>
          <cell r="U65" t="str">
            <v>免伤-</v>
          </cell>
          <cell r="V65">
            <v>0.18965447831619486</v>
          </cell>
          <cell r="W65" t="str">
            <v>法术免伤</v>
          </cell>
        </row>
        <row r="66">
          <cell r="A66">
            <v>501</v>
          </cell>
          <cell r="B66" t="str">
            <v>大地神盾</v>
          </cell>
          <cell r="C66" t="str">
            <v>提高较大范围内的己方单位X物理免伤,提供X%土系法术免伤，持续X秒</v>
          </cell>
          <cell r="D66">
            <v>1</v>
          </cell>
          <cell r="E66">
            <v>60</v>
          </cell>
          <cell r="F66"/>
          <cell r="G66">
            <v>1</v>
          </cell>
          <cell r="H66">
            <v>8</v>
          </cell>
          <cell r="I66">
            <v>18</v>
          </cell>
          <cell r="J66">
            <v>25</v>
          </cell>
          <cell r="K66">
            <v>1.3888888888888888</v>
          </cell>
          <cell r="L66">
            <v>1</v>
          </cell>
          <cell r="M66">
            <v>0</v>
          </cell>
          <cell r="N66"/>
          <cell r="O66"/>
          <cell r="P66"/>
          <cell r="Q66"/>
          <cell r="R66">
            <v>0</v>
          </cell>
          <cell r="S66"/>
          <cell r="T66">
            <v>18</v>
          </cell>
          <cell r="U66" t="str">
            <v>免伤-</v>
          </cell>
          <cell r="V66">
            <v>0.18373754181458435</v>
          </cell>
          <cell r="W66" t="str">
            <v>法术免伤</v>
          </cell>
        </row>
        <row r="67">
          <cell r="A67">
            <v>502</v>
          </cell>
          <cell r="B67" t="str">
            <v>护体石肤</v>
          </cell>
          <cell r="C67" t="str">
            <v>对一定范围内的友军提供护盾，吸收X伤害，持续X秒</v>
          </cell>
          <cell r="D67">
            <v>1</v>
          </cell>
          <cell r="E67">
            <v>45</v>
          </cell>
          <cell r="F67"/>
          <cell r="G67">
            <v>1</v>
          </cell>
          <cell r="H67">
            <v>9</v>
          </cell>
          <cell r="I67">
            <v>22</v>
          </cell>
          <cell r="J67">
            <v>26</v>
          </cell>
          <cell r="K67">
            <v>1.1818181818181819</v>
          </cell>
          <cell r="L67">
            <v>1</v>
          </cell>
          <cell r="M67">
            <v>1</v>
          </cell>
          <cell r="N67">
            <v>1297.3663537166185</v>
          </cell>
          <cell r="O67">
            <v>703.59815479340421</v>
          </cell>
          <cell r="P67">
            <v>900</v>
          </cell>
          <cell r="Q67">
            <v>480</v>
          </cell>
          <cell r="R67">
            <v>0</v>
          </cell>
          <cell r="S67">
            <v>900</v>
          </cell>
          <cell r="T67">
            <v>22</v>
          </cell>
          <cell r="U67" t="str">
            <v>攻击-</v>
          </cell>
          <cell r="V67">
            <v>0.19740524263620429</v>
          </cell>
          <cell r="W67" t="str">
            <v>移速</v>
          </cell>
        </row>
        <row r="68">
          <cell r="A68">
            <v>5022</v>
          </cell>
          <cell r="B68" t="str">
            <v>护体石肤</v>
          </cell>
          <cell r="C68" t="str">
            <v>对一定范围内的友军提供护盾，吸收X伤害，持续X秒</v>
          </cell>
          <cell r="D68">
            <v>1</v>
          </cell>
          <cell r="E68">
            <v>45</v>
          </cell>
          <cell r="F68"/>
          <cell r="G68">
            <v>1</v>
          </cell>
          <cell r="H68">
            <v>6</v>
          </cell>
          <cell r="I68">
            <v>17</v>
          </cell>
          <cell r="J68">
            <v>13</v>
          </cell>
          <cell r="K68">
            <v>0.76470588235294112</v>
          </cell>
          <cell r="L68">
            <v>1</v>
          </cell>
          <cell r="M68">
            <v>1</v>
          </cell>
          <cell r="N68">
            <v>772.06724778602654</v>
          </cell>
          <cell r="O68">
            <v>418.71371903739538</v>
          </cell>
          <cell r="P68">
            <v>900</v>
          </cell>
          <cell r="Q68">
            <v>480</v>
          </cell>
          <cell r="R68">
            <v>0</v>
          </cell>
          <cell r="S68">
            <v>900</v>
          </cell>
          <cell r="T68">
            <v>17</v>
          </cell>
          <cell r="U68" t="str">
            <v>攻击-</v>
          </cell>
          <cell r="V68">
            <v>0.13167165436590089</v>
          </cell>
          <cell r="W68" t="str">
            <v>移速</v>
          </cell>
        </row>
        <row r="69">
          <cell r="A69">
            <v>503</v>
          </cell>
          <cell r="B69" t="str">
            <v>迟缓大法</v>
          </cell>
          <cell r="C69" t="str">
            <v>削弱一定范围内的敌方目标X命中值，同时造成『减速』效果，持续X秒</v>
          </cell>
          <cell r="D69">
            <v>1</v>
          </cell>
          <cell r="E69">
            <v>45</v>
          </cell>
          <cell r="F69"/>
          <cell r="G69">
            <v>1</v>
          </cell>
          <cell r="H69">
            <v>6</v>
          </cell>
          <cell r="I69">
            <v>12</v>
          </cell>
          <cell r="J69">
            <v>25</v>
          </cell>
          <cell r="K69">
            <v>2.0833333333333335</v>
          </cell>
          <cell r="L69">
            <v>1</v>
          </cell>
          <cell r="M69">
            <v>0</v>
          </cell>
          <cell r="N69"/>
          <cell r="O69"/>
          <cell r="P69"/>
          <cell r="Q69"/>
          <cell r="R69">
            <v>0</v>
          </cell>
          <cell r="S69"/>
          <cell r="T69">
            <v>12</v>
          </cell>
          <cell r="U69" t="str">
            <v>攻击-</v>
          </cell>
          <cell r="V69">
            <v>0.32841073267366627</v>
          </cell>
          <cell r="W69" t="str">
            <v>移速</v>
          </cell>
        </row>
        <row r="70">
          <cell r="A70">
            <v>504</v>
          </cell>
          <cell r="B70" t="str">
            <v>流沙陷阱</v>
          </cell>
          <cell r="C70" t="str">
            <v>#在指定位置召唤的流沙陷阱，对所有单位造成伤害，并降低敌方兵团免伤</v>
          </cell>
          <cell r="D70">
            <v>1</v>
          </cell>
          <cell r="E70">
            <v>60</v>
          </cell>
          <cell r="F70">
            <v>10504</v>
          </cell>
          <cell r="G70">
            <v>1</v>
          </cell>
          <cell r="H70">
            <v>9</v>
          </cell>
          <cell r="I70">
            <v>24</v>
          </cell>
          <cell r="J70">
            <v>34</v>
          </cell>
          <cell r="K70">
            <v>1.4166666666666667</v>
          </cell>
          <cell r="L70">
            <v>1</v>
          </cell>
          <cell r="M70">
            <v>0</v>
          </cell>
          <cell r="N70"/>
          <cell r="O70"/>
          <cell r="P70"/>
          <cell r="Q70"/>
          <cell r="R70">
            <v>0</v>
          </cell>
          <cell r="S70"/>
          <cell r="T70"/>
          <cell r="V70"/>
        </row>
        <row r="71">
          <cell r="A71">
            <v>505</v>
          </cell>
          <cell r="B71" t="str">
            <v>流星火雨</v>
          </cell>
          <cell r="C71" t="str">
            <v>在目标区域召唤出夹成片的流星,每轮对一定范围内的敌方单位造成X土系伤害，持续X轮</v>
          </cell>
          <cell r="D71">
            <v>1</v>
          </cell>
          <cell r="E71">
            <v>60</v>
          </cell>
          <cell r="F71">
            <v>10505</v>
          </cell>
          <cell r="G71">
            <v>6</v>
          </cell>
          <cell r="H71">
            <v>13</v>
          </cell>
          <cell r="I71">
            <v>25</v>
          </cell>
          <cell r="J71">
            <v>59</v>
          </cell>
          <cell r="K71">
            <v>2.36</v>
          </cell>
          <cell r="L71">
            <v>1</v>
          </cell>
          <cell r="M71">
            <v>1</v>
          </cell>
          <cell r="N71">
            <v>285.38208392898707</v>
          </cell>
          <cell r="O71">
            <v>154.77070689270462</v>
          </cell>
          <cell r="P71">
            <v>285</v>
          </cell>
          <cell r="Q71">
            <v>155</v>
          </cell>
          <cell r="R71">
            <v>0</v>
          </cell>
          <cell r="S71">
            <v>1710</v>
          </cell>
          <cell r="T71"/>
          <cell r="V71"/>
        </row>
        <row r="72">
          <cell r="A72">
            <v>506</v>
          </cell>
          <cell r="B72" t="str">
            <v>死亡波纹</v>
          </cell>
          <cell r="C72" t="str">
            <v>对全屏范围内的敌方单位造成X土系伤害，该伤害对墓园生物降低50%</v>
          </cell>
          <cell r="D72">
            <v>1</v>
          </cell>
          <cell r="E72">
            <v>2000</v>
          </cell>
          <cell r="F72"/>
          <cell r="G72">
            <v>1</v>
          </cell>
          <cell r="H72">
            <v>13</v>
          </cell>
          <cell r="I72">
            <v>23</v>
          </cell>
          <cell r="J72">
            <v>42</v>
          </cell>
          <cell r="K72">
            <v>1.826086956521739</v>
          </cell>
          <cell r="L72">
            <v>1</v>
          </cell>
          <cell r="M72">
            <v>1</v>
          </cell>
          <cell r="N72">
            <v>923.31356732655161</v>
          </cell>
          <cell r="O72">
            <v>500.73883942312983</v>
          </cell>
          <cell r="P72">
            <v>923</v>
          </cell>
          <cell r="Q72">
            <v>501</v>
          </cell>
          <cell r="R72">
            <v>0</v>
          </cell>
          <cell r="S72">
            <v>923</v>
          </cell>
          <cell r="T72"/>
          <cell r="V72"/>
        </row>
        <row r="73">
          <cell r="A73">
            <v>507</v>
          </cell>
          <cell r="B73" t="str">
            <v>雷鸣爆弹</v>
          </cell>
          <cell r="C73" t="str">
            <v>对一定范围内的敌方单位造成X土系伤害，同时有50%概率造成2秒『眩晕』效果</v>
          </cell>
          <cell r="D73">
            <v>1</v>
          </cell>
          <cell r="E73">
            <v>60</v>
          </cell>
          <cell r="F73"/>
          <cell r="G73">
            <v>1</v>
          </cell>
          <cell r="H73">
            <v>10</v>
          </cell>
          <cell r="I73">
            <v>10</v>
          </cell>
          <cell r="J73">
            <v>46</v>
          </cell>
          <cell r="K73">
            <v>4.5999999999999996</v>
          </cell>
          <cell r="L73">
            <v>1</v>
          </cell>
          <cell r="M73">
            <v>1</v>
          </cell>
          <cell r="N73">
            <v>1161.6164985992159</v>
          </cell>
          <cell r="O73">
            <v>629.9772016212678</v>
          </cell>
          <cell r="P73">
            <v>1675</v>
          </cell>
          <cell r="Q73">
            <v>905</v>
          </cell>
          <cell r="R73">
            <v>0</v>
          </cell>
          <cell r="S73">
            <v>1675</v>
          </cell>
          <cell r="T73"/>
          <cell r="V73"/>
        </row>
        <row r="74">
          <cell r="A74">
            <v>5071</v>
          </cell>
          <cell r="B74" t="str">
            <v>雷鸣爆弹</v>
          </cell>
          <cell r="C74" t="str">
            <v>对一定范围内的敌方单位造成X土系伤害，同时有50%概率造成2秒『眩晕』效果</v>
          </cell>
          <cell r="D74">
            <v>1</v>
          </cell>
          <cell r="E74">
            <v>60</v>
          </cell>
          <cell r="F74"/>
          <cell r="G74">
            <v>1</v>
          </cell>
          <cell r="H74">
            <v>10</v>
          </cell>
          <cell r="I74">
            <v>10</v>
          </cell>
          <cell r="J74">
            <v>36</v>
          </cell>
          <cell r="K74">
            <v>3.6</v>
          </cell>
          <cell r="L74">
            <v>1</v>
          </cell>
          <cell r="M74">
            <v>1</v>
          </cell>
          <cell r="N74">
            <v>1002.7428482513189</v>
          </cell>
          <cell r="O74">
            <v>543.81556585058308</v>
          </cell>
          <cell r="P74">
            <v>1675</v>
          </cell>
          <cell r="Q74">
            <v>905</v>
          </cell>
          <cell r="R74">
            <v>0</v>
          </cell>
          <cell r="S74">
            <v>1675</v>
          </cell>
          <cell r="T74"/>
          <cell r="V74"/>
        </row>
        <row r="75">
          <cell r="A75">
            <v>508</v>
          </cell>
          <cell r="B75" t="str">
            <v>悲痛欲绝</v>
          </cell>
          <cell r="C75" t="str">
            <v>使一定范围内的敌方目标立即进入『士气低落』状态</v>
          </cell>
          <cell r="D75">
            <v>1</v>
          </cell>
          <cell r="E75">
            <v>45</v>
          </cell>
          <cell r="F75"/>
          <cell r="G75">
            <v>1</v>
          </cell>
          <cell r="H75">
            <v>6</v>
          </cell>
          <cell r="I75">
            <v>26</v>
          </cell>
          <cell r="J75">
            <v>32</v>
          </cell>
          <cell r="K75">
            <v>1.2307692307692308</v>
          </cell>
          <cell r="L75">
            <v>1</v>
          </cell>
          <cell r="M75">
            <v>0</v>
          </cell>
          <cell r="N75"/>
          <cell r="O75"/>
          <cell r="P75"/>
          <cell r="Q75"/>
          <cell r="R75">
            <v>0</v>
          </cell>
          <cell r="S75"/>
          <cell r="T75"/>
          <cell r="V75"/>
        </row>
        <row r="76">
          <cell r="A76">
            <v>5081</v>
          </cell>
          <cell r="B76" t="str">
            <v>悲痛欲绝</v>
          </cell>
          <cell r="C76" t="str">
            <v>使一定范围内的敌方目标立即进入『士气低落』状态</v>
          </cell>
          <cell r="D76">
            <v>1</v>
          </cell>
          <cell r="E76">
            <v>45</v>
          </cell>
          <cell r="F76"/>
          <cell r="G76">
            <v>1</v>
          </cell>
          <cell r="H76">
            <v>6</v>
          </cell>
          <cell r="I76">
            <v>26</v>
          </cell>
          <cell r="J76">
            <v>32</v>
          </cell>
          <cell r="K76">
            <v>1.2307692307692308</v>
          </cell>
          <cell r="L76">
            <v>1</v>
          </cell>
          <cell r="M76">
            <v>0</v>
          </cell>
          <cell r="N76"/>
          <cell r="O76"/>
          <cell r="P76"/>
          <cell r="Q76"/>
          <cell r="R76">
            <v>0</v>
          </cell>
          <cell r="S76"/>
          <cell r="T76"/>
          <cell r="V76"/>
        </row>
        <row r="77">
          <cell r="A77">
            <v>509</v>
          </cell>
          <cell r="B77" t="str">
            <v>转世重生</v>
          </cell>
          <cell r="C77" t="str">
            <v>将一定范围内的一个方阵的尸体复活同时回复目标X%生命</v>
          </cell>
          <cell r="D77">
            <v>1</v>
          </cell>
          <cell r="E77">
            <v>45</v>
          </cell>
          <cell r="F77"/>
          <cell r="G77">
            <v>1</v>
          </cell>
          <cell r="H77">
            <v>26</v>
          </cell>
          <cell r="I77">
            <v>38</v>
          </cell>
          <cell r="J77">
            <v>58</v>
          </cell>
          <cell r="K77">
            <v>1.5263157894736843</v>
          </cell>
          <cell r="L77">
            <v>1</v>
          </cell>
          <cell r="M77">
            <v>0</v>
          </cell>
          <cell r="N77"/>
          <cell r="O77"/>
          <cell r="P77"/>
          <cell r="Q77"/>
          <cell r="R77">
            <v>0</v>
          </cell>
          <cell r="S77"/>
          <cell r="T77"/>
          <cell r="V77"/>
        </row>
        <row r="78">
          <cell r="A78">
            <v>510</v>
          </cell>
          <cell r="B78" t="str">
            <v>招魂术</v>
          </cell>
          <cell r="C78" t="str">
            <v>#在指定地点召唤9个骷髅</v>
          </cell>
          <cell r="D78">
            <v>1</v>
          </cell>
          <cell r="E78">
            <v>45</v>
          </cell>
          <cell r="F78"/>
          <cell r="G78">
            <v>1</v>
          </cell>
          <cell r="H78">
            <v>6</v>
          </cell>
          <cell r="I78">
            <v>25</v>
          </cell>
          <cell r="J78">
            <v>34</v>
          </cell>
          <cell r="K78">
            <v>1.36</v>
          </cell>
          <cell r="L78">
            <v>1</v>
          </cell>
          <cell r="M78">
            <v>0</v>
          </cell>
          <cell r="N78"/>
          <cell r="O78"/>
          <cell r="P78"/>
          <cell r="Q78"/>
          <cell r="R78">
            <v>0</v>
          </cell>
          <cell r="S78"/>
          <cell r="T78"/>
          <cell r="V78"/>
        </row>
        <row r="79">
          <cell r="A79">
            <v>5101</v>
          </cell>
          <cell r="B79" t="str">
            <v>招魂术</v>
          </cell>
          <cell r="C79" t="str">
            <v>#在指定地点召唤9个骷髅</v>
          </cell>
          <cell r="D79">
            <v>1</v>
          </cell>
          <cell r="E79">
            <v>45</v>
          </cell>
          <cell r="F79"/>
          <cell r="G79">
            <v>1</v>
          </cell>
          <cell r="H79">
            <v>6</v>
          </cell>
          <cell r="I79">
            <v>20</v>
          </cell>
          <cell r="J79">
            <v>34</v>
          </cell>
          <cell r="K79">
            <v>1.7</v>
          </cell>
          <cell r="L79">
            <v>1</v>
          </cell>
          <cell r="M79">
            <v>0</v>
          </cell>
          <cell r="N79"/>
          <cell r="O79"/>
          <cell r="P79"/>
          <cell r="Q79"/>
          <cell r="R79">
            <v>0</v>
          </cell>
          <cell r="S79"/>
          <cell r="T79"/>
          <cell r="V79"/>
        </row>
        <row r="80">
          <cell r="A80">
            <v>5102</v>
          </cell>
          <cell r="B80" t="str">
            <v>招魂术</v>
          </cell>
          <cell r="C80" t="str">
            <v>#在指定地点召唤9个骷髅，附加『士气低落』效果</v>
          </cell>
          <cell r="D80">
            <v>1</v>
          </cell>
          <cell r="E80">
            <v>45</v>
          </cell>
          <cell r="F80"/>
          <cell r="G80">
            <v>1</v>
          </cell>
          <cell r="H80">
            <v>6</v>
          </cell>
          <cell r="I80">
            <v>20</v>
          </cell>
          <cell r="J80">
            <v>34</v>
          </cell>
          <cell r="K80">
            <v>1.7</v>
          </cell>
          <cell r="L80">
            <v>1</v>
          </cell>
          <cell r="M80">
            <v>0</v>
          </cell>
          <cell r="N80"/>
          <cell r="O80"/>
          <cell r="P80"/>
          <cell r="Q80"/>
          <cell r="R80">
            <v>0</v>
          </cell>
          <cell r="S80"/>
          <cell r="T80"/>
          <cell r="V80"/>
        </row>
        <row r="81">
          <cell r="A81">
            <v>5104</v>
          </cell>
          <cell r="B81" t="str">
            <v>招魂术</v>
          </cell>
          <cell r="C81" t="str">
            <v>#在指定地点召唤9个重装骷髅，附加『士气低落』效果</v>
          </cell>
          <cell r="D81">
            <v>1</v>
          </cell>
          <cell r="E81">
            <v>45</v>
          </cell>
          <cell r="F81"/>
          <cell r="G81">
            <v>1</v>
          </cell>
          <cell r="H81">
            <v>6</v>
          </cell>
          <cell r="I81">
            <v>20</v>
          </cell>
          <cell r="J81">
            <v>34</v>
          </cell>
          <cell r="K81">
            <v>1.7</v>
          </cell>
          <cell r="L81">
            <v>1</v>
          </cell>
          <cell r="M81">
            <v>0</v>
          </cell>
          <cell r="N81"/>
          <cell r="O81"/>
          <cell r="P81"/>
          <cell r="Q81"/>
          <cell r="R81">
            <v>0</v>
          </cell>
          <cell r="S81"/>
          <cell r="T81"/>
          <cell r="V81"/>
        </row>
        <row r="82">
          <cell r="A82">
            <v>511</v>
          </cell>
          <cell r="B82" t="str">
            <v>召唤土元素</v>
          </cell>
          <cell r="C82" t="str">
            <v>在指定地点召唤9个土元素，土元素拥有X攻击和X生命</v>
          </cell>
          <cell r="D82">
            <v>1</v>
          </cell>
          <cell r="E82">
            <v>45</v>
          </cell>
          <cell r="F82"/>
          <cell r="G82">
            <v>1</v>
          </cell>
          <cell r="H82">
            <v>6</v>
          </cell>
          <cell r="I82">
            <v>35</v>
          </cell>
          <cell r="J82">
            <v>40</v>
          </cell>
          <cell r="K82">
            <v>1.1428571428571428</v>
          </cell>
          <cell r="L82">
            <v>1</v>
          </cell>
          <cell r="M82">
            <v>0</v>
          </cell>
          <cell r="N82"/>
          <cell r="O82"/>
          <cell r="P82"/>
          <cell r="Q82"/>
          <cell r="R82">
            <v>0</v>
          </cell>
          <cell r="S82"/>
          <cell r="T82"/>
          <cell r="V82"/>
        </row>
        <row r="83">
          <cell r="A83">
            <v>512</v>
          </cell>
          <cell r="B83" t="str">
            <v>野性呼唤</v>
          </cell>
          <cell r="C83" t="str">
            <v>在指定地点召唤9个巨狼，巨狼拥有X攻击和X生命</v>
          </cell>
          <cell r="D83">
            <v>1</v>
          </cell>
          <cell r="E83">
            <v>45</v>
          </cell>
          <cell r="F83"/>
          <cell r="G83">
            <v>1</v>
          </cell>
          <cell r="H83">
            <v>13</v>
          </cell>
          <cell r="I83">
            <v>22</v>
          </cell>
          <cell r="J83">
            <v>37</v>
          </cell>
          <cell r="K83">
            <v>1.6818181818181819</v>
          </cell>
          <cell r="L83">
            <v>1</v>
          </cell>
          <cell r="M83">
            <v>0</v>
          </cell>
          <cell r="N83"/>
          <cell r="O83"/>
          <cell r="P83"/>
          <cell r="Q83"/>
          <cell r="R83">
            <v>0</v>
          </cell>
          <cell r="S83"/>
          <cell r="T83"/>
          <cell r="V83"/>
        </row>
        <row r="84">
          <cell r="A84">
            <v>513</v>
          </cell>
          <cell r="B84" t="str">
            <v>巨石魔墙</v>
          </cell>
          <cell r="C84" t="str">
            <v>召唤一道阻隔路过敌军的石墙，持续X秒</v>
          </cell>
          <cell r="D84">
            <v>1</v>
          </cell>
          <cell r="E84">
            <v>0</v>
          </cell>
          <cell r="G84">
            <v>1</v>
          </cell>
          <cell r="H84">
            <v>6</v>
          </cell>
          <cell r="I84">
            <v>20</v>
          </cell>
          <cell r="J84">
            <v>31</v>
          </cell>
          <cell r="K84">
            <v>1.55</v>
          </cell>
          <cell r="L84">
            <v>1</v>
          </cell>
          <cell r="M84">
            <v>0</v>
          </cell>
          <cell r="N84"/>
          <cell r="O84"/>
          <cell r="P84"/>
          <cell r="Q84"/>
          <cell r="R84">
            <v>0</v>
          </cell>
          <cell r="S84"/>
          <cell r="T84"/>
          <cell r="V84"/>
        </row>
        <row r="85">
          <cell r="A85">
            <v>514</v>
          </cell>
          <cell r="B85" t="str">
            <v>大地神箭</v>
          </cell>
          <cell r="C85" t="str">
            <v>对一定范围内的敌方单位造成X土系伤害</v>
          </cell>
          <cell r="D85">
            <v>1</v>
          </cell>
          <cell r="E85">
            <v>45</v>
          </cell>
          <cell r="F85"/>
          <cell r="G85">
            <v>1</v>
          </cell>
          <cell r="H85">
            <v>6</v>
          </cell>
          <cell r="I85">
            <v>15</v>
          </cell>
          <cell r="J85">
            <v>20</v>
          </cell>
          <cell r="K85">
            <v>1.3333333333333333</v>
          </cell>
          <cell r="L85">
            <v>1</v>
          </cell>
          <cell r="M85">
            <v>1</v>
          </cell>
          <cell r="N85">
            <v>950.96394322436504</v>
          </cell>
          <cell r="O85">
            <v>515.73441365342558</v>
          </cell>
          <cell r="P85">
            <v>951</v>
          </cell>
          <cell r="Q85">
            <v>516</v>
          </cell>
          <cell r="R85">
            <v>0</v>
          </cell>
          <cell r="S85">
            <v>951</v>
          </cell>
          <cell r="T85"/>
          <cell r="V85"/>
        </row>
        <row r="86">
          <cell r="A86">
            <v>515</v>
          </cell>
          <cell r="B86" t="str">
            <v>森林共鸣</v>
          </cell>
          <cell r="C86" t="str">
            <v>在指定地点召唤9个树人，树人拥有X攻击和X生命</v>
          </cell>
          <cell r="D86">
            <v>1</v>
          </cell>
          <cell r="E86">
            <v>45</v>
          </cell>
          <cell r="F86"/>
          <cell r="G86">
            <v>1</v>
          </cell>
          <cell r="H86">
            <v>8</v>
          </cell>
          <cell r="I86">
            <v>20</v>
          </cell>
          <cell r="J86">
            <v>25</v>
          </cell>
          <cell r="K86">
            <v>1.25</v>
          </cell>
          <cell r="L86">
            <v>1</v>
          </cell>
          <cell r="M86">
            <v>0</v>
          </cell>
          <cell r="N86"/>
          <cell r="O86"/>
          <cell r="P86"/>
          <cell r="Q86"/>
          <cell r="R86">
            <v>0</v>
          </cell>
          <cell r="S86"/>
          <cell r="T86"/>
          <cell r="V86"/>
        </row>
        <row r="87">
          <cell r="A87">
            <v>516</v>
          </cell>
          <cell r="B87" t="str">
            <v>聚灵奇术</v>
          </cell>
          <cell r="C87" t="str">
            <v>对一定范围内的敌方非墓园单位造成X土系伤害，同时对范围内的己方墓园单位回复X生命</v>
          </cell>
          <cell r="D87">
            <v>1</v>
          </cell>
          <cell r="E87">
            <v>60</v>
          </cell>
          <cell r="G87">
            <v>1</v>
          </cell>
          <cell r="H87">
            <v>12</v>
          </cell>
          <cell r="I87">
            <v>20</v>
          </cell>
          <cell r="J87">
            <v>46</v>
          </cell>
          <cell r="K87">
            <v>2.2999999999999998</v>
          </cell>
          <cell r="L87">
            <v>1</v>
          </cell>
          <cell r="M87">
            <v>1</v>
          </cell>
          <cell r="N87">
            <v>1226.2097273487809</v>
          </cell>
          <cell r="O87">
            <v>665.00792091666676</v>
          </cell>
          <cell r="P87">
            <v>1226</v>
          </cell>
          <cell r="Q87">
            <v>665</v>
          </cell>
          <cell r="S87">
            <v>1226</v>
          </cell>
          <cell r="T87"/>
          <cell r="V87"/>
        </row>
        <row r="88">
          <cell r="A88">
            <v>517</v>
          </cell>
          <cell r="B88" t="str">
            <v>圣盾术</v>
          </cell>
          <cell r="C88" t="str">
            <v>是较大范围内的我方单位免疫伤害，持续X秒</v>
          </cell>
          <cell r="D88">
            <v>1</v>
          </cell>
          <cell r="E88">
            <v>80</v>
          </cell>
          <cell r="F88"/>
          <cell r="G88">
            <v>1</v>
          </cell>
          <cell r="H88">
            <v>6</v>
          </cell>
          <cell r="I88">
            <v>20</v>
          </cell>
          <cell r="J88">
            <v>51</v>
          </cell>
          <cell r="K88">
            <v>2.5499999999999998</v>
          </cell>
          <cell r="L88">
            <v>1</v>
          </cell>
          <cell r="M88">
            <v>0</v>
          </cell>
          <cell r="N88"/>
          <cell r="O88"/>
          <cell r="P88"/>
          <cell r="Q88"/>
          <cell r="R88">
            <v>0</v>
          </cell>
          <cell r="S88"/>
          <cell r="T88">
            <v>20</v>
          </cell>
          <cell r="U88" t="str">
            <v>免伤-</v>
          </cell>
          <cell r="V88">
            <v>0.31782649338471969</v>
          </cell>
          <cell r="W88" t="str">
            <v>法术免伤</v>
          </cell>
        </row>
        <row r="89">
          <cell r="A89">
            <v>518</v>
          </cell>
          <cell r="B89" t="str">
            <v>亡灵大军</v>
          </cell>
          <cell r="C89" t="str">
            <v>在指定地点召唤9个骷髅，骷髅拥有X攻击和X生命</v>
          </cell>
          <cell r="D89">
            <v>1</v>
          </cell>
          <cell r="E89">
            <v>60</v>
          </cell>
          <cell r="F89"/>
          <cell r="G89">
            <v>1</v>
          </cell>
          <cell r="H89">
            <v>18</v>
          </cell>
          <cell r="I89">
            <v>34</v>
          </cell>
          <cell r="J89">
            <v>46</v>
          </cell>
          <cell r="K89">
            <v>1.3529411764705883</v>
          </cell>
          <cell r="L89">
            <v>1</v>
          </cell>
          <cell r="M89">
            <v>0</v>
          </cell>
          <cell r="N89"/>
          <cell r="O89"/>
          <cell r="P89"/>
          <cell r="Q89"/>
          <cell r="R89">
            <v>0</v>
          </cell>
          <cell r="S89"/>
          <cell r="T89"/>
          <cell r="V89"/>
        </row>
        <row r="90">
          <cell r="A90">
            <v>5184</v>
          </cell>
          <cell r="B90" t="str">
            <v>亡灵大军</v>
          </cell>
          <cell r="C90" t="str">
            <v>在指定地点召唤9个骷髅，骷髅拥有X攻击和X生命</v>
          </cell>
          <cell r="D90">
            <v>1</v>
          </cell>
          <cell r="E90">
            <v>60</v>
          </cell>
          <cell r="F90"/>
          <cell r="G90">
            <v>1</v>
          </cell>
          <cell r="H90">
            <v>18</v>
          </cell>
          <cell r="I90">
            <v>34</v>
          </cell>
          <cell r="J90">
            <v>46</v>
          </cell>
          <cell r="K90">
            <v>1.3529411764705883</v>
          </cell>
          <cell r="L90">
            <v>1</v>
          </cell>
          <cell r="M90">
            <v>0</v>
          </cell>
          <cell r="N90"/>
          <cell r="O90"/>
          <cell r="P90"/>
          <cell r="Q90"/>
          <cell r="R90">
            <v>0</v>
          </cell>
          <cell r="S90"/>
          <cell r="T90"/>
          <cell r="V90"/>
        </row>
        <row r="91">
          <cell r="A91">
            <v>519</v>
          </cell>
          <cell r="B91" t="str">
            <v>屠杀指令</v>
          </cell>
          <cell r="C91" t="str">
            <v>使一定范围内的敌方目标立即进入『士气低落』状态</v>
          </cell>
          <cell r="D91">
            <v>1</v>
          </cell>
          <cell r="E91">
            <v>2000</v>
          </cell>
          <cell r="F91"/>
          <cell r="G91">
            <v>1</v>
          </cell>
          <cell r="H91">
            <v>8</v>
          </cell>
          <cell r="I91">
            <v>8</v>
          </cell>
          <cell r="J91">
            <v>38</v>
          </cell>
          <cell r="K91">
            <v>4.75</v>
          </cell>
          <cell r="L91">
            <v>1</v>
          </cell>
          <cell r="M91">
            <v>0</v>
          </cell>
          <cell r="N91"/>
          <cell r="O91"/>
          <cell r="P91"/>
          <cell r="Q91"/>
          <cell r="R91">
            <v>0</v>
          </cell>
          <cell r="S91"/>
          <cell r="T91"/>
          <cell r="V91"/>
        </row>
        <row r="92">
          <cell r="A92">
            <v>5191</v>
          </cell>
          <cell r="B92" t="str">
            <v>屠杀指令</v>
          </cell>
          <cell r="C92" t="str">
            <v>使一定范围内的敌方目标立即进入『士气低落』状态</v>
          </cell>
          <cell r="D92">
            <v>1</v>
          </cell>
          <cell r="E92">
            <v>2000</v>
          </cell>
          <cell r="F92"/>
          <cell r="G92">
            <v>1</v>
          </cell>
          <cell r="H92">
            <v>4</v>
          </cell>
          <cell r="I92">
            <v>4</v>
          </cell>
          <cell r="J92">
            <v>38</v>
          </cell>
          <cell r="K92">
            <v>9.5</v>
          </cell>
          <cell r="L92">
            <v>1</v>
          </cell>
          <cell r="M92">
            <v>0</v>
          </cell>
          <cell r="N92"/>
          <cell r="O92"/>
          <cell r="P92"/>
          <cell r="Q92"/>
          <cell r="R92">
            <v>0</v>
          </cell>
          <cell r="S92"/>
          <cell r="T92"/>
          <cell r="V92"/>
        </row>
        <row r="93">
          <cell r="A93">
            <v>520</v>
          </cell>
          <cell r="B93" t="str">
            <v>神秘领域</v>
          </cell>
          <cell r="C93" t="str">
            <v>在目标区域召唤可重新定位的风暴，每轮对一定范围内的敌方单位造成X气系伤害，持续X轮</v>
          </cell>
          <cell r="D93">
            <v>1</v>
          </cell>
          <cell r="E93">
            <v>80</v>
          </cell>
          <cell r="G93">
            <v>1</v>
          </cell>
          <cell r="H93">
            <v>10</v>
          </cell>
          <cell r="I93">
            <v>30</v>
          </cell>
          <cell r="J93">
            <v>34</v>
          </cell>
          <cell r="K93">
            <v>1.1333333333333333</v>
          </cell>
          <cell r="L93">
            <v>1</v>
          </cell>
          <cell r="M93">
            <v>1</v>
          </cell>
          <cell r="N93">
            <v>1034.7005041660291</v>
          </cell>
          <cell r="O93">
            <v>561.14709882020099</v>
          </cell>
          <cell r="P93">
            <v>1035</v>
          </cell>
          <cell r="Q93">
            <v>561</v>
          </cell>
          <cell r="R93">
            <v>1</v>
          </cell>
          <cell r="S93">
            <v>1035</v>
          </cell>
          <cell r="T93">
            <v>30</v>
          </cell>
          <cell r="U93" t="str">
            <v>攻速-</v>
          </cell>
          <cell r="V93">
            <v>0.15</v>
          </cell>
        </row>
        <row r="94">
          <cell r="A94">
            <v>521</v>
          </cell>
          <cell r="B94" t="str">
            <v>石化大法</v>
          </cell>
          <cell r="C94" t="str">
            <v>使一定范围内的敌方单位失去行动能力，持续X秒</v>
          </cell>
          <cell r="D94">
            <v>1</v>
          </cell>
          <cell r="E94">
            <v>60</v>
          </cell>
          <cell r="F94"/>
          <cell r="G94">
            <v>1</v>
          </cell>
          <cell r="H94">
            <v>11</v>
          </cell>
          <cell r="I94">
            <v>28</v>
          </cell>
          <cell r="J94">
            <v>40</v>
          </cell>
          <cell r="K94">
            <v>1.4285714285714286</v>
          </cell>
          <cell r="L94">
            <v>1</v>
          </cell>
          <cell r="M94">
            <v>1</v>
          </cell>
          <cell r="N94">
            <v>1096.5190793610041</v>
          </cell>
          <cell r="O94">
            <v>594.67304568520046</v>
          </cell>
          <cell r="P94">
            <v>1097</v>
          </cell>
          <cell r="Q94">
            <v>595</v>
          </cell>
          <cell r="R94">
            <v>0</v>
          </cell>
          <cell r="S94">
            <v>1097</v>
          </cell>
          <cell r="T94"/>
          <cell r="V94"/>
        </row>
        <row r="95">
          <cell r="A95">
            <v>522</v>
          </cell>
          <cell r="B95" t="str">
            <v>山崩地裂</v>
          </cell>
          <cell r="C95" t="str">
            <v>是较大范围内的我方单位免疫伤害，持续X秒</v>
          </cell>
          <cell r="D95">
            <v>1</v>
          </cell>
          <cell r="E95">
            <v>80</v>
          </cell>
          <cell r="F95"/>
          <cell r="G95">
            <v>6</v>
          </cell>
          <cell r="H95">
            <v>6</v>
          </cell>
          <cell r="I95">
            <v>27</v>
          </cell>
          <cell r="J95">
            <v>61</v>
          </cell>
          <cell r="K95">
            <v>2.2592592592592591</v>
          </cell>
          <cell r="L95">
            <v>1</v>
          </cell>
          <cell r="M95">
            <v>1</v>
          </cell>
          <cell r="N95">
            <v>341.50594028797121</v>
          </cell>
          <cell r="O95">
            <v>185.2082480397728</v>
          </cell>
          <cell r="P95">
            <v>342</v>
          </cell>
          <cell r="Q95">
            <v>185</v>
          </cell>
          <cell r="R95">
            <v>0</v>
          </cell>
          <cell r="S95">
            <v>2052</v>
          </cell>
        </row>
        <row r="96">
          <cell r="A96">
            <v>523</v>
          </cell>
          <cell r="B96" t="str">
            <v>生命轮回</v>
          </cell>
          <cell r="C96" t="str">
            <v>对一定范围内的敌方非墓园单位造成X土系伤害，同时对范围内的己方墓园单位回复X生命</v>
          </cell>
          <cell r="D96">
            <v>1</v>
          </cell>
          <cell r="E96">
            <v>60</v>
          </cell>
          <cell r="G96">
            <v>10</v>
          </cell>
          <cell r="H96">
            <v>12</v>
          </cell>
          <cell r="I96">
            <v>20</v>
          </cell>
          <cell r="J96">
            <v>53</v>
          </cell>
          <cell r="K96">
            <v>2.65</v>
          </cell>
          <cell r="L96">
            <v>1</v>
          </cell>
          <cell r="M96">
            <v>1</v>
          </cell>
          <cell r="N96">
            <v>200.24737826855707</v>
          </cell>
          <cell r="O96">
            <v>108.59976863770953</v>
          </cell>
          <cell r="P96">
            <v>200</v>
          </cell>
          <cell r="Q96">
            <v>108</v>
          </cell>
          <cell r="S96">
            <v>2000</v>
          </cell>
          <cell r="T96"/>
          <cell r="V96"/>
        </row>
        <row r="97">
          <cell r="A97">
            <v>5231</v>
          </cell>
          <cell r="B97" t="str">
            <v>生命轮回</v>
          </cell>
          <cell r="C97" t="str">
            <v>对一定范围内的敌方非墓园单位造成X土系伤害，同时对范围内的己方墓园单位回复X生命</v>
          </cell>
          <cell r="D97">
            <v>1</v>
          </cell>
          <cell r="E97">
            <v>60</v>
          </cell>
          <cell r="G97">
            <v>10</v>
          </cell>
          <cell r="H97">
            <v>12</v>
          </cell>
          <cell r="I97">
            <v>20</v>
          </cell>
          <cell r="J97">
            <v>53</v>
          </cell>
          <cell r="K97">
            <v>2.65</v>
          </cell>
          <cell r="L97">
            <v>1</v>
          </cell>
          <cell r="M97">
            <v>1</v>
          </cell>
          <cell r="N97">
            <v>200.24737826855707</v>
          </cell>
          <cell r="O97">
            <v>108.59976863770953</v>
          </cell>
          <cell r="P97">
            <v>200</v>
          </cell>
          <cell r="Q97">
            <v>108</v>
          </cell>
          <cell r="S97">
            <v>2000</v>
          </cell>
          <cell r="T97"/>
          <cell r="V97"/>
        </row>
        <row r="98">
          <cell r="A98">
            <v>5232</v>
          </cell>
          <cell r="B98" t="str">
            <v>生命轮回</v>
          </cell>
          <cell r="C98" t="str">
            <v>对一定范围内的敌方非墓园单位造成X土系伤害，同时对范围内的己方墓园单位回复X生命</v>
          </cell>
          <cell r="D98">
            <v>1</v>
          </cell>
          <cell r="E98">
            <v>60</v>
          </cell>
          <cell r="G98">
            <v>10</v>
          </cell>
          <cell r="H98">
            <v>12</v>
          </cell>
          <cell r="I98">
            <v>20</v>
          </cell>
          <cell r="J98">
            <v>53</v>
          </cell>
          <cell r="K98">
            <v>2.65</v>
          </cell>
          <cell r="L98">
            <v>1</v>
          </cell>
          <cell r="M98">
            <v>1</v>
          </cell>
          <cell r="N98">
            <v>200.24737826855707</v>
          </cell>
          <cell r="O98">
            <v>108.59976863770953</v>
          </cell>
          <cell r="P98">
            <v>200</v>
          </cell>
          <cell r="Q98">
            <v>108</v>
          </cell>
          <cell r="S98">
            <v>2000</v>
          </cell>
          <cell r="T98"/>
          <cell r="V98"/>
        </row>
        <row r="99">
          <cell r="A99">
            <v>524</v>
          </cell>
          <cell r="B99" t="str">
            <v>晶化大地</v>
          </cell>
          <cell r="C99" t="str">
            <v>晶化未被晶化的单位，对被晶化的造成大量伤害</v>
          </cell>
          <cell r="D99">
            <v>1</v>
          </cell>
          <cell r="E99">
            <v>80</v>
          </cell>
          <cell r="G99">
            <v>1</v>
          </cell>
          <cell r="H99">
            <v>12</v>
          </cell>
          <cell r="I99">
            <v>26</v>
          </cell>
          <cell r="J99">
            <v>54</v>
          </cell>
          <cell r="K99">
            <v>2.0769230769230771</v>
          </cell>
          <cell r="L99">
            <v>1</v>
          </cell>
          <cell r="M99">
            <v>1</v>
          </cell>
          <cell r="N99">
            <v>2227.7441888254557</v>
          </cell>
          <cell r="O99">
            <v>1208.1681447333824</v>
          </cell>
          <cell r="P99">
            <v>2228</v>
          </cell>
          <cell r="Q99">
            <v>1208</v>
          </cell>
          <cell r="S99">
            <v>2228</v>
          </cell>
          <cell r="T99"/>
          <cell r="V99"/>
        </row>
        <row r="100">
          <cell r="A100">
            <v>525</v>
          </cell>
          <cell r="B100" t="str">
            <v>黑暗时刻</v>
          </cell>
          <cell r="C100" t="str">
            <v>对全场造成士气低落效果，同时造成一次法术伤害，对我方墓园兵团造成等量治疗效果</v>
          </cell>
          <cell r="D100">
            <v>1</v>
          </cell>
          <cell r="E100">
            <v>2000</v>
          </cell>
          <cell r="G100">
            <v>1</v>
          </cell>
          <cell r="H100">
            <v>10</v>
          </cell>
          <cell r="I100">
            <v>27</v>
          </cell>
          <cell r="J100">
            <v>54</v>
          </cell>
          <cell r="K100">
            <v>2</v>
          </cell>
          <cell r="L100">
            <v>1</v>
          </cell>
          <cell r="M100">
            <v>1</v>
          </cell>
          <cell r="N100">
            <v>1322.7601416716693</v>
          </cell>
          <cell r="O100">
            <v>717.36991810236043</v>
          </cell>
          <cell r="P100">
            <v>1323</v>
          </cell>
          <cell r="Q100">
            <v>718</v>
          </cell>
          <cell r="S100">
            <v>1323</v>
          </cell>
          <cell r="T100"/>
          <cell r="V100"/>
        </row>
        <row r="101">
          <cell r="A101">
            <v>526</v>
          </cell>
          <cell r="B101" t="str">
            <v>阴影笼罩</v>
          </cell>
          <cell r="C101" t="str">
            <v>对极大范围的敌方单位造成持续性伤害，同时在阴影笼罩下的兵团受到的法术伤害逐渐增加</v>
          </cell>
          <cell r="D101">
            <v>1</v>
          </cell>
          <cell r="E101">
            <v>80</v>
          </cell>
          <cell r="G101">
            <v>10</v>
          </cell>
          <cell r="H101">
            <v>8</v>
          </cell>
          <cell r="I101">
            <v>31</v>
          </cell>
          <cell r="J101">
            <v>49</v>
          </cell>
          <cell r="K101">
            <v>1.5806451612903225</v>
          </cell>
          <cell r="L101">
            <v>1</v>
          </cell>
          <cell r="M101">
            <v>1</v>
          </cell>
          <cell r="N101">
            <v>189.87528189362044</v>
          </cell>
          <cell r="O101">
            <v>102.97468991585234</v>
          </cell>
          <cell r="P101">
            <v>190</v>
          </cell>
          <cell r="Q101">
            <v>103</v>
          </cell>
          <cell r="S101">
            <v>1900</v>
          </cell>
          <cell r="T101"/>
          <cell r="V101"/>
        </row>
        <row r="102">
          <cell r="A102">
            <v>49005</v>
          </cell>
          <cell r="B102" t="str">
            <v>诅咒铠甲</v>
          </cell>
          <cell r="E102">
            <v>0</v>
          </cell>
          <cell r="K102" t="e">
            <v>#DIV/0!</v>
          </cell>
          <cell r="N102"/>
          <cell r="O102"/>
          <cell r="P102"/>
          <cell r="Q102"/>
          <cell r="S102"/>
          <cell r="T102"/>
          <cell r="V102"/>
        </row>
        <row r="103">
          <cell r="A103">
            <v>49006</v>
          </cell>
          <cell r="B103" t="str">
            <v>泰坦神箭</v>
          </cell>
          <cell r="D103">
            <v>1</v>
          </cell>
          <cell r="E103">
            <v>45</v>
          </cell>
          <cell r="G103">
            <v>1</v>
          </cell>
          <cell r="H103">
            <v>12</v>
          </cell>
          <cell r="I103">
            <v>25</v>
          </cell>
          <cell r="J103">
            <v>50</v>
          </cell>
          <cell r="K103">
            <v>2</v>
          </cell>
          <cell r="L103">
            <v>1</v>
          </cell>
          <cell r="M103">
            <v>1</v>
          </cell>
          <cell r="N103">
            <v>2021.4711873334477</v>
          </cell>
          <cell r="O103">
            <v>1096.3005116490922</v>
          </cell>
          <cell r="P103">
            <v>2021</v>
          </cell>
          <cell r="Q103">
            <v>1096</v>
          </cell>
          <cell r="R103">
            <v>0</v>
          </cell>
          <cell r="S103">
            <v>2021</v>
          </cell>
          <cell r="T103"/>
          <cell r="V103"/>
        </row>
        <row r="104">
          <cell r="A104">
            <v>49007</v>
          </cell>
          <cell r="B104" t="str">
            <v>鬼王斗篷</v>
          </cell>
          <cell r="E104">
            <v>0</v>
          </cell>
          <cell r="K104" t="e">
            <v>#DIV/0!</v>
          </cell>
          <cell r="N104"/>
          <cell r="O104"/>
          <cell r="P104"/>
          <cell r="Q104"/>
          <cell r="S104"/>
          <cell r="T104"/>
          <cell r="V104"/>
        </row>
        <row r="105">
          <cell r="A105">
            <v>49008</v>
          </cell>
          <cell r="B105" t="str">
            <v>龙王神力</v>
          </cell>
          <cell r="C105" t="str">
            <v>【自动】开场随机召唤一条中立龙（毒龙、仙女龙、水晶龙）</v>
          </cell>
          <cell r="N105"/>
          <cell r="T105"/>
          <cell r="V105"/>
        </row>
        <row r="106">
          <cell r="A106">
            <v>49009</v>
          </cell>
          <cell r="B106" t="str">
            <v>天使联盟</v>
          </cell>
          <cell r="E106">
            <v>0</v>
          </cell>
          <cell r="K106" t="e">
            <v>#DIV/0!</v>
          </cell>
          <cell r="N106"/>
          <cell r="O106"/>
          <cell r="P106"/>
          <cell r="S106"/>
          <cell r="T106"/>
          <cell r="V106"/>
        </row>
        <row r="107">
          <cell r="A107">
            <v>49014</v>
          </cell>
          <cell r="B107" t="str">
            <v>冰天雪地</v>
          </cell>
          <cell r="E107">
            <v>0</v>
          </cell>
          <cell r="H107">
            <v>20</v>
          </cell>
          <cell r="I107">
            <v>40</v>
          </cell>
          <cell r="J107">
            <v>30</v>
          </cell>
          <cell r="K107">
            <v>0.75</v>
          </cell>
          <cell r="N107"/>
          <cell r="O107"/>
          <cell r="P107"/>
          <cell r="S107"/>
          <cell r="T107"/>
          <cell r="V107"/>
        </row>
        <row r="109">
          <cell r="A109">
            <v>8011</v>
          </cell>
          <cell r="B109" t="str">
            <v>冲车</v>
          </cell>
          <cell r="D109">
            <v>1</v>
          </cell>
          <cell r="E109">
            <v>60</v>
          </cell>
          <cell r="G109">
            <v>1</v>
          </cell>
          <cell r="H109">
            <v>0</v>
          </cell>
          <cell r="I109">
            <v>100000</v>
          </cell>
          <cell r="J109">
            <v>0</v>
          </cell>
          <cell r="K109">
            <v>0</v>
          </cell>
          <cell r="N109"/>
          <cell r="O109"/>
          <cell r="P109"/>
          <cell r="S109"/>
          <cell r="T109"/>
          <cell r="V109"/>
        </row>
        <row r="110">
          <cell r="A110">
            <v>80111</v>
          </cell>
          <cell r="E110">
            <v>60</v>
          </cell>
          <cell r="G110">
            <v>1</v>
          </cell>
          <cell r="H110">
            <v>0</v>
          </cell>
          <cell r="I110">
            <v>100000</v>
          </cell>
          <cell r="J110">
            <v>0</v>
          </cell>
          <cell r="K110">
            <v>0</v>
          </cell>
          <cell r="N110"/>
          <cell r="O110"/>
          <cell r="P110"/>
          <cell r="S110"/>
          <cell r="T110"/>
          <cell r="V110"/>
        </row>
        <row r="111">
          <cell r="A111">
            <v>80112</v>
          </cell>
          <cell r="E111">
            <v>60</v>
          </cell>
          <cell r="G111">
            <v>1</v>
          </cell>
          <cell r="H111">
            <v>0</v>
          </cell>
          <cell r="I111">
            <v>100000</v>
          </cell>
          <cell r="J111">
            <v>0</v>
          </cell>
          <cell r="K111">
            <v>0</v>
          </cell>
          <cell r="N111"/>
          <cell r="O111"/>
          <cell r="P111"/>
          <cell r="S111"/>
          <cell r="T111"/>
          <cell r="V111"/>
        </row>
        <row r="112">
          <cell r="A112">
            <v>8012</v>
          </cell>
          <cell r="B112" t="str">
            <v>铁皮车</v>
          </cell>
          <cell r="D112">
            <v>1</v>
          </cell>
          <cell r="E112">
            <v>60</v>
          </cell>
          <cell r="G112">
            <v>1</v>
          </cell>
          <cell r="H112">
            <v>0</v>
          </cell>
          <cell r="I112">
            <v>100000</v>
          </cell>
          <cell r="J112">
            <v>0</v>
          </cell>
          <cell r="K112">
            <v>0</v>
          </cell>
          <cell r="N112"/>
          <cell r="O112"/>
          <cell r="P112"/>
          <cell r="S112"/>
          <cell r="T112"/>
          <cell r="V112"/>
        </row>
        <row r="113">
          <cell r="A113">
            <v>80121</v>
          </cell>
          <cell r="E113">
            <v>60</v>
          </cell>
          <cell r="G113">
            <v>1</v>
          </cell>
          <cell r="H113">
            <v>0</v>
          </cell>
          <cell r="I113">
            <v>100000</v>
          </cell>
          <cell r="J113">
            <v>0</v>
          </cell>
          <cell r="K113">
            <v>0</v>
          </cell>
          <cell r="N113"/>
          <cell r="O113"/>
          <cell r="P113"/>
          <cell r="S113"/>
          <cell r="T113"/>
          <cell r="V113"/>
        </row>
        <row r="114">
          <cell r="A114">
            <v>80122</v>
          </cell>
          <cell r="E114">
            <v>60</v>
          </cell>
          <cell r="G114">
            <v>1</v>
          </cell>
          <cell r="H114">
            <v>0</v>
          </cell>
          <cell r="I114">
            <v>100000</v>
          </cell>
          <cell r="J114">
            <v>0</v>
          </cell>
          <cell r="K114">
            <v>0</v>
          </cell>
          <cell r="N114"/>
          <cell r="O114"/>
          <cell r="P114"/>
          <cell r="S114"/>
          <cell r="T114"/>
          <cell r="V114"/>
        </row>
        <row r="115">
          <cell r="A115">
            <v>8021</v>
          </cell>
          <cell r="B115" t="str">
            <v>弩车</v>
          </cell>
          <cell r="D115">
            <v>1</v>
          </cell>
          <cell r="E115">
            <v>45</v>
          </cell>
          <cell r="G115">
            <v>1</v>
          </cell>
          <cell r="H115">
            <v>5</v>
          </cell>
          <cell r="I115">
            <v>3</v>
          </cell>
          <cell r="J115">
            <v>0</v>
          </cell>
          <cell r="K115">
            <v>0</v>
          </cell>
          <cell r="N115">
            <v>15760</v>
          </cell>
          <cell r="O115">
            <v>63</v>
          </cell>
          <cell r="P115">
            <v>15760</v>
          </cell>
          <cell r="Q115">
            <v>60</v>
          </cell>
          <cell r="S115">
            <v>10</v>
          </cell>
          <cell r="T115"/>
          <cell r="V115"/>
        </row>
        <row r="116">
          <cell r="A116">
            <v>80211</v>
          </cell>
          <cell r="B116" t="str">
            <v>弩车</v>
          </cell>
          <cell r="D116">
            <v>1</v>
          </cell>
          <cell r="E116">
            <v>45</v>
          </cell>
          <cell r="G116">
            <v>1</v>
          </cell>
          <cell r="H116">
            <v>5</v>
          </cell>
          <cell r="I116">
            <v>3</v>
          </cell>
          <cell r="J116">
            <v>0</v>
          </cell>
          <cell r="K116">
            <v>0</v>
          </cell>
          <cell r="N116">
            <v>20488</v>
          </cell>
          <cell r="O116">
            <v>81.900000000000006</v>
          </cell>
          <cell r="P116">
            <v>20488</v>
          </cell>
          <cell r="Q116">
            <v>80</v>
          </cell>
          <cell r="S116">
            <v>10</v>
          </cell>
          <cell r="T116"/>
          <cell r="V116"/>
        </row>
        <row r="117">
          <cell r="A117">
            <v>80212</v>
          </cell>
          <cell r="B117" t="str">
            <v>弩车</v>
          </cell>
          <cell r="D117">
            <v>1</v>
          </cell>
          <cell r="E117">
            <v>45</v>
          </cell>
          <cell r="G117">
            <v>1</v>
          </cell>
          <cell r="H117">
            <v>5</v>
          </cell>
          <cell r="I117">
            <v>3</v>
          </cell>
          <cell r="J117">
            <v>0</v>
          </cell>
          <cell r="K117">
            <v>0</v>
          </cell>
          <cell r="N117">
            <v>20488</v>
          </cell>
          <cell r="O117">
            <v>81.900000000000006</v>
          </cell>
          <cell r="P117">
            <v>20488</v>
          </cell>
          <cell r="Q117">
            <v>80</v>
          </cell>
          <cell r="S117">
            <v>10</v>
          </cell>
          <cell r="T117"/>
          <cell r="V117"/>
        </row>
        <row r="118">
          <cell r="A118">
            <v>8022</v>
          </cell>
          <cell r="B118" t="str">
            <v>投石车</v>
          </cell>
          <cell r="D118">
            <v>1</v>
          </cell>
          <cell r="E118">
            <v>60</v>
          </cell>
          <cell r="G118">
            <v>1</v>
          </cell>
          <cell r="H118">
            <v>6</v>
          </cell>
          <cell r="I118">
            <v>8</v>
          </cell>
          <cell r="J118">
            <v>0</v>
          </cell>
          <cell r="K118">
            <v>0</v>
          </cell>
          <cell r="N118">
            <v>34520</v>
          </cell>
          <cell r="O118">
            <v>138</v>
          </cell>
          <cell r="P118">
            <v>34520</v>
          </cell>
          <cell r="Q118">
            <v>140</v>
          </cell>
          <cell r="S118">
            <v>10</v>
          </cell>
          <cell r="T118"/>
          <cell r="V118"/>
        </row>
        <row r="119">
          <cell r="A119">
            <v>80221</v>
          </cell>
          <cell r="B119" t="str">
            <v>投石车</v>
          </cell>
          <cell r="D119">
            <v>1</v>
          </cell>
          <cell r="E119">
            <v>60</v>
          </cell>
          <cell r="G119">
            <v>1</v>
          </cell>
          <cell r="H119">
            <v>6</v>
          </cell>
          <cell r="I119">
            <v>8</v>
          </cell>
          <cell r="J119">
            <v>0</v>
          </cell>
          <cell r="K119">
            <v>0</v>
          </cell>
          <cell r="N119">
            <v>34520</v>
          </cell>
          <cell r="O119">
            <v>138</v>
          </cell>
          <cell r="P119">
            <v>34520</v>
          </cell>
          <cell r="Q119">
            <v>140</v>
          </cell>
          <cell r="S119">
            <v>10</v>
          </cell>
          <cell r="T119"/>
          <cell r="V119"/>
        </row>
        <row r="120">
          <cell r="A120">
            <v>80222</v>
          </cell>
          <cell r="B120" t="str">
            <v>投石车</v>
          </cell>
          <cell r="D120">
            <v>1</v>
          </cell>
          <cell r="E120">
            <v>60</v>
          </cell>
          <cell r="G120">
            <v>1</v>
          </cell>
          <cell r="H120">
            <v>6</v>
          </cell>
          <cell r="I120">
            <v>8</v>
          </cell>
          <cell r="J120">
            <v>0</v>
          </cell>
          <cell r="K120">
            <v>0</v>
          </cell>
          <cell r="N120">
            <v>34520</v>
          </cell>
          <cell r="O120">
            <v>138</v>
          </cell>
          <cell r="P120">
            <v>34520</v>
          </cell>
          <cell r="Q120">
            <v>140</v>
          </cell>
          <cell r="S120">
            <v>10</v>
          </cell>
          <cell r="T120"/>
          <cell r="V120"/>
        </row>
        <row r="121">
          <cell r="A121">
            <v>8023</v>
          </cell>
          <cell r="B121" t="str">
            <v>火焰大炮</v>
          </cell>
          <cell r="D121">
            <v>1</v>
          </cell>
          <cell r="E121">
            <v>80</v>
          </cell>
          <cell r="G121">
            <v>1</v>
          </cell>
          <cell r="H121">
            <v>6</v>
          </cell>
          <cell r="I121">
            <v>12</v>
          </cell>
          <cell r="J121">
            <v>0</v>
          </cell>
          <cell r="K121">
            <v>0</v>
          </cell>
          <cell r="N121">
            <v>56280</v>
          </cell>
          <cell r="O121">
            <v>225</v>
          </cell>
          <cell r="P121">
            <v>56280</v>
          </cell>
          <cell r="Q121">
            <v>230</v>
          </cell>
          <cell r="S121">
            <v>10</v>
          </cell>
          <cell r="T121"/>
          <cell r="V121"/>
        </row>
        <row r="122">
          <cell r="A122">
            <v>80231</v>
          </cell>
          <cell r="B122" t="str">
            <v>火焰大炮</v>
          </cell>
          <cell r="D122">
            <v>1</v>
          </cell>
          <cell r="E122">
            <v>80</v>
          </cell>
          <cell r="G122">
            <v>1</v>
          </cell>
          <cell r="H122">
            <v>6</v>
          </cell>
          <cell r="I122">
            <v>12</v>
          </cell>
          <cell r="J122">
            <v>0</v>
          </cell>
          <cell r="K122">
            <v>0</v>
          </cell>
          <cell r="N122">
            <v>56280</v>
          </cell>
          <cell r="O122">
            <v>225</v>
          </cell>
          <cell r="P122">
            <v>56280</v>
          </cell>
          <cell r="Q122">
            <v>230</v>
          </cell>
          <cell r="S122">
            <v>10</v>
          </cell>
          <cell r="T122"/>
          <cell r="V122"/>
        </row>
        <row r="123">
          <cell r="A123">
            <v>80232</v>
          </cell>
          <cell r="B123" t="str">
            <v>火焰大炮</v>
          </cell>
          <cell r="D123">
            <v>1</v>
          </cell>
          <cell r="E123">
            <v>80</v>
          </cell>
          <cell r="G123">
            <v>1</v>
          </cell>
          <cell r="H123">
            <v>6</v>
          </cell>
          <cell r="I123">
            <v>12</v>
          </cell>
          <cell r="J123">
            <v>0</v>
          </cell>
          <cell r="K123">
            <v>0</v>
          </cell>
          <cell r="N123">
            <v>56280</v>
          </cell>
          <cell r="O123">
            <v>225</v>
          </cell>
          <cell r="P123">
            <v>56280</v>
          </cell>
          <cell r="Q123">
            <v>230</v>
          </cell>
          <cell r="S123">
            <v>10</v>
          </cell>
          <cell r="T123"/>
          <cell r="V123"/>
        </row>
        <row r="124">
          <cell r="A124">
            <v>8031</v>
          </cell>
          <cell r="B124" t="str">
            <v>医疗帐篷</v>
          </cell>
          <cell r="D124">
            <v>1</v>
          </cell>
          <cell r="E124">
            <v>50</v>
          </cell>
          <cell r="G124">
            <v>1</v>
          </cell>
          <cell r="H124">
            <v>6</v>
          </cell>
          <cell r="I124">
            <v>4</v>
          </cell>
          <cell r="J124">
            <v>0</v>
          </cell>
          <cell r="K124">
            <v>0</v>
          </cell>
          <cell r="N124">
            <v>13476</v>
          </cell>
          <cell r="O124">
            <v>54</v>
          </cell>
          <cell r="P124">
            <v>13480</v>
          </cell>
          <cell r="Q124">
            <v>50</v>
          </cell>
          <cell r="S124">
            <v>10</v>
          </cell>
          <cell r="T124"/>
          <cell r="V124"/>
        </row>
        <row r="125">
          <cell r="A125">
            <v>80311</v>
          </cell>
          <cell r="B125" t="str">
            <v>医疗帐篷</v>
          </cell>
          <cell r="D125">
            <v>1</v>
          </cell>
          <cell r="E125">
            <v>50</v>
          </cell>
          <cell r="G125">
            <v>1</v>
          </cell>
          <cell r="H125">
            <v>6</v>
          </cell>
          <cell r="I125">
            <v>4</v>
          </cell>
          <cell r="J125">
            <v>0</v>
          </cell>
          <cell r="K125">
            <v>0</v>
          </cell>
          <cell r="N125">
            <v>17519</v>
          </cell>
          <cell r="O125">
            <v>70</v>
          </cell>
          <cell r="P125">
            <v>17520</v>
          </cell>
          <cell r="Q125">
            <v>70</v>
          </cell>
          <cell r="S125">
            <v>10</v>
          </cell>
          <cell r="T125"/>
          <cell r="V125"/>
        </row>
        <row r="126">
          <cell r="A126">
            <v>80312</v>
          </cell>
          <cell r="B126" t="str">
            <v>医疗帐篷</v>
          </cell>
          <cell r="D126">
            <v>1</v>
          </cell>
          <cell r="E126">
            <v>50</v>
          </cell>
          <cell r="G126">
            <v>1</v>
          </cell>
          <cell r="H126">
            <v>6</v>
          </cell>
          <cell r="I126">
            <v>4</v>
          </cell>
          <cell r="J126">
            <v>0</v>
          </cell>
          <cell r="K126">
            <v>0</v>
          </cell>
          <cell r="N126">
            <v>17519</v>
          </cell>
          <cell r="O126">
            <v>70</v>
          </cell>
          <cell r="P126">
            <v>17520</v>
          </cell>
          <cell r="Q126">
            <v>70</v>
          </cell>
          <cell r="S126">
            <v>10</v>
          </cell>
          <cell r="T126"/>
          <cell r="V126"/>
        </row>
        <row r="127">
          <cell r="A127">
            <v>8032</v>
          </cell>
          <cell r="B127" t="str">
            <v>符文石</v>
          </cell>
          <cell r="D127">
            <v>1</v>
          </cell>
          <cell r="E127">
            <v>60</v>
          </cell>
          <cell r="G127">
            <v>1</v>
          </cell>
          <cell r="H127">
            <v>10.5</v>
          </cell>
          <cell r="I127">
            <v>8</v>
          </cell>
          <cell r="J127">
            <v>0</v>
          </cell>
          <cell r="K127">
            <v>0</v>
          </cell>
          <cell r="N127">
            <v>24854</v>
          </cell>
          <cell r="O127">
            <v>99.666666666666671</v>
          </cell>
          <cell r="P127">
            <v>24840</v>
          </cell>
          <cell r="Q127">
            <v>100</v>
          </cell>
          <cell r="S127">
            <v>10</v>
          </cell>
          <cell r="T127"/>
          <cell r="V127"/>
        </row>
        <row r="128">
          <cell r="A128">
            <v>80321</v>
          </cell>
          <cell r="B128" t="str">
            <v>符文石</v>
          </cell>
          <cell r="D128">
            <v>1</v>
          </cell>
          <cell r="E128">
            <v>80</v>
          </cell>
          <cell r="G128">
            <v>1</v>
          </cell>
          <cell r="H128">
            <v>10.5</v>
          </cell>
          <cell r="I128">
            <v>8</v>
          </cell>
          <cell r="J128">
            <v>0</v>
          </cell>
          <cell r="K128">
            <v>0</v>
          </cell>
          <cell r="N128">
            <v>24854</v>
          </cell>
          <cell r="O128">
            <v>99.666666666666671</v>
          </cell>
          <cell r="P128">
            <v>24840</v>
          </cell>
          <cell r="Q128">
            <v>100</v>
          </cell>
          <cell r="S128">
            <v>10</v>
          </cell>
          <cell r="T128"/>
          <cell r="V128"/>
        </row>
        <row r="129">
          <cell r="A129">
            <v>80322</v>
          </cell>
          <cell r="B129" t="str">
            <v>符文石</v>
          </cell>
          <cell r="D129">
            <v>1</v>
          </cell>
          <cell r="E129">
            <v>80</v>
          </cell>
          <cell r="G129">
            <v>1</v>
          </cell>
          <cell r="H129">
            <v>10.5</v>
          </cell>
          <cell r="I129">
            <v>8</v>
          </cell>
          <cell r="J129">
            <v>0</v>
          </cell>
          <cell r="K129">
            <v>0</v>
          </cell>
          <cell r="N129">
            <v>24854</v>
          </cell>
          <cell r="O129">
            <v>99.666666666666671</v>
          </cell>
          <cell r="P129">
            <v>24840</v>
          </cell>
          <cell r="Q129">
            <v>100</v>
          </cell>
          <cell r="S129">
            <v>10</v>
          </cell>
          <cell r="T129"/>
          <cell r="V129"/>
        </row>
        <row r="132">
          <cell r="C132" t="str">
            <v>开场自动对敌方全体单位释放迟缓大法、恶咒附身</v>
          </cell>
          <cell r="Q132">
            <v>20</v>
          </cell>
          <cell r="R132">
            <v>10.769230769230768</v>
          </cell>
        </row>
        <row r="133">
          <cell r="C133" t="str">
            <v>对一定范围内的敌方单位造成X气系伤害</v>
          </cell>
        </row>
        <row r="134">
          <cell r="C134" t="str">
            <v>开场自动召唤两队骷髅弓箭手</v>
          </cell>
        </row>
        <row r="135">
          <cell r="C135" t="str">
            <v>开场召唤一条毒龙</v>
          </cell>
        </row>
        <row r="136">
          <cell r="C136" t="str">
            <v>开场自动对己方全体单位释放祈祷</v>
          </cell>
        </row>
        <row r="138">
          <cell r="C138" t="str">
            <v>一定范围是45，较大范围是60；45码现在一定覆盖不到一个9人或16人兵团，60码有可能覆盖到16人范围，但是AI施法必定漏掉两个兵；80码范围可以完美覆盖16人单位</v>
          </cell>
        </row>
      </sheetData>
      <sheetData sheetId="5">
        <row r="1">
          <cell r="A1" t="str">
            <v>id$cs</v>
          </cell>
        </row>
        <row r="6">
          <cell r="A6">
            <v>201</v>
          </cell>
        </row>
        <row r="7">
          <cell r="A7">
            <v>202</v>
          </cell>
        </row>
        <row r="8">
          <cell r="A8">
            <v>203</v>
          </cell>
        </row>
        <row r="9">
          <cell r="A9">
            <v>204</v>
          </cell>
        </row>
        <row r="10">
          <cell r="A10">
            <v>205</v>
          </cell>
        </row>
        <row r="11">
          <cell r="A11">
            <v>206</v>
          </cell>
        </row>
        <row r="12">
          <cell r="A12">
            <v>207</v>
          </cell>
        </row>
        <row r="13">
          <cell r="A13">
            <v>208</v>
          </cell>
        </row>
        <row r="14">
          <cell r="A14">
            <v>2081</v>
          </cell>
        </row>
        <row r="15">
          <cell r="A15">
            <v>2082</v>
          </cell>
        </row>
        <row r="16">
          <cell r="A16">
            <v>209</v>
          </cell>
        </row>
        <row r="17">
          <cell r="A17">
            <v>210</v>
          </cell>
        </row>
        <row r="18">
          <cell r="A18">
            <v>211</v>
          </cell>
        </row>
        <row r="19">
          <cell r="A19">
            <v>212</v>
          </cell>
        </row>
        <row r="20">
          <cell r="A20">
            <v>2121</v>
          </cell>
        </row>
        <row r="21">
          <cell r="A21">
            <v>213</v>
          </cell>
        </row>
        <row r="22">
          <cell r="A22">
            <v>2131</v>
          </cell>
        </row>
        <row r="23">
          <cell r="A23">
            <v>214</v>
          </cell>
        </row>
        <row r="24">
          <cell r="A24">
            <v>215</v>
          </cell>
        </row>
        <row r="25">
          <cell r="A25">
            <v>216</v>
          </cell>
        </row>
        <row r="26">
          <cell r="A26">
            <v>217</v>
          </cell>
        </row>
        <row r="27">
          <cell r="A27">
            <v>2171</v>
          </cell>
        </row>
        <row r="28">
          <cell r="A28">
            <v>218</v>
          </cell>
        </row>
        <row r="29">
          <cell r="A29">
            <v>301</v>
          </cell>
        </row>
        <row r="30">
          <cell r="A30">
            <v>302</v>
          </cell>
        </row>
        <row r="31">
          <cell r="A31">
            <v>303</v>
          </cell>
        </row>
        <row r="32">
          <cell r="A32">
            <v>304</v>
          </cell>
        </row>
        <row r="33">
          <cell r="A33">
            <v>305</v>
          </cell>
        </row>
        <row r="34">
          <cell r="A34">
            <v>3051</v>
          </cell>
        </row>
        <row r="35">
          <cell r="A35">
            <v>3052</v>
          </cell>
        </row>
        <row r="36">
          <cell r="A36">
            <v>306</v>
          </cell>
        </row>
        <row r="37">
          <cell r="A37">
            <v>307</v>
          </cell>
        </row>
        <row r="38">
          <cell r="A38">
            <v>308</v>
          </cell>
        </row>
        <row r="39">
          <cell r="A39">
            <v>3081</v>
          </cell>
        </row>
        <row r="40">
          <cell r="A40">
            <v>3082</v>
          </cell>
        </row>
        <row r="41">
          <cell r="A41">
            <v>309</v>
          </cell>
        </row>
        <row r="42">
          <cell r="A42">
            <v>310</v>
          </cell>
        </row>
        <row r="43">
          <cell r="A43">
            <v>311</v>
          </cell>
        </row>
        <row r="44">
          <cell r="A44">
            <v>312</v>
          </cell>
        </row>
        <row r="45">
          <cell r="A45">
            <v>313</v>
          </cell>
        </row>
        <row r="46">
          <cell r="A46">
            <v>314</v>
          </cell>
        </row>
        <row r="47">
          <cell r="A47">
            <v>315</v>
          </cell>
        </row>
        <row r="48">
          <cell r="A48">
            <v>316</v>
          </cell>
        </row>
        <row r="49">
          <cell r="A49">
            <v>317</v>
          </cell>
        </row>
        <row r="50">
          <cell r="A50">
            <v>318</v>
          </cell>
        </row>
        <row r="51">
          <cell r="A51">
            <v>401</v>
          </cell>
        </row>
        <row r="52">
          <cell r="A52">
            <v>402</v>
          </cell>
        </row>
        <row r="53">
          <cell r="A53">
            <v>403</v>
          </cell>
        </row>
        <row r="54">
          <cell r="A54">
            <v>404</v>
          </cell>
        </row>
        <row r="56">
          <cell r="A56">
            <v>406</v>
          </cell>
        </row>
        <row r="57">
          <cell r="A57">
            <v>407</v>
          </cell>
        </row>
        <row r="58">
          <cell r="A58">
            <v>408</v>
          </cell>
        </row>
        <row r="59">
          <cell r="A59">
            <v>4081</v>
          </cell>
        </row>
        <row r="60">
          <cell r="A60">
            <v>4082</v>
          </cell>
        </row>
        <row r="61">
          <cell r="A61">
            <v>409</v>
          </cell>
        </row>
        <row r="62">
          <cell r="A62">
            <v>410</v>
          </cell>
        </row>
        <row r="63">
          <cell r="A63">
            <v>411</v>
          </cell>
        </row>
        <row r="64">
          <cell r="A64">
            <v>412</v>
          </cell>
        </row>
        <row r="65">
          <cell r="A65">
            <v>413</v>
          </cell>
        </row>
        <row r="66">
          <cell r="A66">
            <v>414</v>
          </cell>
        </row>
        <row r="67">
          <cell r="A67">
            <v>415</v>
          </cell>
        </row>
        <row r="68">
          <cell r="A68">
            <v>4151</v>
          </cell>
        </row>
        <row r="69">
          <cell r="A69">
            <v>416</v>
          </cell>
        </row>
        <row r="70">
          <cell r="A70">
            <v>501</v>
          </cell>
        </row>
        <row r="71">
          <cell r="A71">
            <v>502</v>
          </cell>
        </row>
        <row r="72">
          <cell r="A72">
            <v>5022</v>
          </cell>
        </row>
        <row r="73">
          <cell r="A73">
            <v>503</v>
          </cell>
        </row>
        <row r="74">
          <cell r="A74">
            <v>504</v>
          </cell>
        </row>
        <row r="75">
          <cell r="A75">
            <v>505</v>
          </cell>
        </row>
        <row r="76">
          <cell r="A76">
            <v>506</v>
          </cell>
        </row>
        <row r="77">
          <cell r="A77">
            <v>507</v>
          </cell>
        </row>
        <row r="78">
          <cell r="A78">
            <v>5071</v>
          </cell>
        </row>
        <row r="79">
          <cell r="A79">
            <v>508</v>
          </cell>
        </row>
        <row r="80">
          <cell r="A80">
            <v>5081</v>
          </cell>
        </row>
        <row r="81">
          <cell r="A81">
            <v>509</v>
          </cell>
        </row>
        <row r="82">
          <cell r="A82">
            <v>510</v>
          </cell>
        </row>
        <row r="83">
          <cell r="A83">
            <v>5101</v>
          </cell>
        </row>
        <row r="84">
          <cell r="A84">
            <v>5102</v>
          </cell>
        </row>
        <row r="85">
          <cell r="A85">
            <v>5104</v>
          </cell>
        </row>
        <row r="87">
          <cell r="A87">
            <v>511</v>
          </cell>
        </row>
        <row r="89">
          <cell r="A89">
            <v>512</v>
          </cell>
        </row>
        <row r="90">
          <cell r="A90">
            <v>513</v>
          </cell>
        </row>
        <row r="91">
          <cell r="A91">
            <v>514</v>
          </cell>
        </row>
        <row r="92">
          <cell r="A92">
            <v>515</v>
          </cell>
        </row>
        <row r="93">
          <cell r="A93">
            <v>516</v>
          </cell>
        </row>
        <row r="94">
          <cell r="A94">
            <v>517</v>
          </cell>
        </row>
        <row r="95">
          <cell r="A95">
            <v>518</v>
          </cell>
        </row>
        <row r="96">
          <cell r="A96">
            <v>5184</v>
          </cell>
        </row>
        <row r="97">
          <cell r="A97">
            <v>519</v>
          </cell>
        </row>
        <row r="98">
          <cell r="A98">
            <v>5191</v>
          </cell>
        </row>
        <row r="99">
          <cell r="A99">
            <v>520</v>
          </cell>
        </row>
        <row r="100">
          <cell r="A100">
            <v>521</v>
          </cell>
        </row>
        <row r="101">
          <cell r="A101">
            <v>522</v>
          </cell>
        </row>
        <row r="102">
          <cell r="A102">
            <v>523</v>
          </cell>
        </row>
        <row r="103">
          <cell r="A103">
            <v>5231</v>
          </cell>
        </row>
        <row r="104">
          <cell r="A104">
            <v>5232</v>
          </cell>
        </row>
        <row r="105">
          <cell r="A105">
            <v>524</v>
          </cell>
        </row>
        <row r="106">
          <cell r="A106">
            <v>525</v>
          </cell>
        </row>
        <row r="253">
          <cell r="A253">
            <v>8011</v>
          </cell>
        </row>
        <row r="254">
          <cell r="A254">
            <v>80111</v>
          </cell>
        </row>
        <row r="255">
          <cell r="A255">
            <v>80112</v>
          </cell>
        </row>
        <row r="256">
          <cell r="A256">
            <v>8012</v>
          </cell>
        </row>
        <row r="257">
          <cell r="A257">
            <v>80121</v>
          </cell>
        </row>
        <row r="258">
          <cell r="A258">
            <v>80122</v>
          </cell>
        </row>
        <row r="259">
          <cell r="A259">
            <v>8021</v>
          </cell>
        </row>
        <row r="260">
          <cell r="A260">
            <v>80211</v>
          </cell>
        </row>
        <row r="261">
          <cell r="A261">
            <v>80212</v>
          </cell>
        </row>
        <row r="262">
          <cell r="A262">
            <v>8022</v>
          </cell>
        </row>
        <row r="263">
          <cell r="A263">
            <v>80221</v>
          </cell>
        </row>
        <row r="264">
          <cell r="A264">
            <v>80222</v>
          </cell>
        </row>
        <row r="265">
          <cell r="A265">
            <v>8023</v>
          </cell>
        </row>
        <row r="266">
          <cell r="A266">
            <v>80231</v>
          </cell>
        </row>
        <row r="267">
          <cell r="A267">
            <v>80232</v>
          </cell>
        </row>
        <row r="268">
          <cell r="A268">
            <v>8031</v>
          </cell>
        </row>
        <row r="269">
          <cell r="A269">
            <v>80311</v>
          </cell>
        </row>
        <row r="270">
          <cell r="A270">
            <v>80312</v>
          </cell>
        </row>
        <row r="271">
          <cell r="A271">
            <v>8032</v>
          </cell>
        </row>
        <row r="272">
          <cell r="A272">
            <v>80321</v>
          </cell>
        </row>
        <row r="273">
          <cell r="A273">
            <v>80322</v>
          </cell>
        </row>
      </sheetData>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ment"/>
      <sheetName val="Sheet1"/>
      <sheetName val="材料辅助表"/>
      <sheetName val="普通材料产出"/>
      <sheetName val="怪兽属性表（不能直接调整）"/>
      <sheetName val="equipmentLevel"/>
      <sheetName val="特殊属性调整"/>
    </sheetNames>
    <sheetDataSet>
      <sheetData sheetId="0">
        <row r="1">
          <cell r="A1" t="str">
            <v>baseid$cs</v>
          </cell>
        </row>
        <row r="6">
          <cell r="G6" t="str">
            <v>攻击</v>
          </cell>
        </row>
        <row r="7">
          <cell r="G7" t="str">
            <v>生命</v>
          </cell>
        </row>
        <row r="8">
          <cell r="G8" t="str">
            <v>攻击</v>
          </cell>
        </row>
        <row r="9">
          <cell r="G9" t="str">
            <v>生命</v>
          </cell>
        </row>
        <row r="10">
          <cell r="G10" t="str">
            <v>攻击</v>
          </cell>
        </row>
        <row r="11">
          <cell r="G11" t="str">
            <v>生命</v>
          </cell>
        </row>
        <row r="12">
          <cell r="G12" t="str">
            <v>攻击</v>
          </cell>
        </row>
        <row r="13">
          <cell r="G13" t="str">
            <v>生命</v>
          </cell>
        </row>
        <row r="14">
          <cell r="G14" t="str">
            <v>攻击</v>
          </cell>
        </row>
        <row r="15">
          <cell r="G15" t="str">
            <v>生命</v>
          </cell>
        </row>
        <row r="16">
          <cell r="G16" t="str">
            <v>攻击</v>
          </cell>
        </row>
        <row r="17">
          <cell r="G17" t="str">
            <v>生命</v>
          </cell>
        </row>
        <row r="18">
          <cell r="G18" t="str">
            <v>攻击</v>
          </cell>
        </row>
        <row r="19">
          <cell r="G19" t="str">
            <v>生命</v>
          </cell>
        </row>
        <row r="20">
          <cell r="G20" t="str">
            <v>攻击</v>
          </cell>
        </row>
        <row r="21">
          <cell r="G21" t="str">
            <v>生命</v>
          </cell>
        </row>
        <row r="22">
          <cell r="G22" t="str">
            <v>攻击</v>
          </cell>
        </row>
        <row r="23">
          <cell r="G23" t="str">
            <v>生命</v>
          </cell>
        </row>
        <row r="24">
          <cell r="G24" t="str">
            <v>攻击</v>
          </cell>
        </row>
        <row r="25">
          <cell r="G25" t="str">
            <v>生命</v>
          </cell>
        </row>
        <row r="26">
          <cell r="G26" t="str">
            <v>攻击</v>
          </cell>
        </row>
        <row r="27">
          <cell r="G27" t="str">
            <v>生命</v>
          </cell>
        </row>
        <row r="28">
          <cell r="G28" t="str">
            <v>攻击</v>
          </cell>
        </row>
        <row r="29">
          <cell r="G29" t="str">
            <v>生命</v>
          </cell>
        </row>
        <row r="30">
          <cell r="G30" t="str">
            <v>攻击</v>
          </cell>
        </row>
        <row r="31">
          <cell r="G31" t="str">
            <v>生命</v>
          </cell>
        </row>
        <row r="32">
          <cell r="G32" t="str">
            <v>攻击</v>
          </cell>
        </row>
        <row r="33">
          <cell r="G33" t="str">
            <v>生命</v>
          </cell>
        </row>
        <row r="38">
          <cell r="G38" t="str">
            <v>攻击</v>
          </cell>
        </row>
        <row r="39">
          <cell r="G39" t="str">
            <v>生命</v>
          </cell>
        </row>
        <row r="40">
          <cell r="G40" t="str">
            <v>攻击</v>
          </cell>
        </row>
        <row r="41">
          <cell r="G41" t="str">
            <v>生命</v>
          </cell>
        </row>
        <row r="42">
          <cell r="G42" t="str">
            <v>攻击</v>
          </cell>
        </row>
        <row r="43">
          <cell r="G43" t="str">
            <v>生命</v>
          </cell>
        </row>
        <row r="44">
          <cell r="G44" t="str">
            <v>攻击</v>
          </cell>
        </row>
        <row r="45">
          <cell r="G45" t="str">
            <v>生命</v>
          </cell>
        </row>
        <row r="46">
          <cell r="G46" t="str">
            <v>攻击</v>
          </cell>
        </row>
        <row r="47">
          <cell r="G47" t="str">
            <v>生命</v>
          </cell>
        </row>
        <row r="48">
          <cell r="G48" t="str">
            <v>攻击</v>
          </cell>
        </row>
        <row r="49">
          <cell r="G49" t="str">
            <v>生命</v>
          </cell>
        </row>
        <row r="50">
          <cell r="G50" t="str">
            <v>攻击</v>
          </cell>
        </row>
        <row r="51">
          <cell r="G51" t="str">
            <v>生命</v>
          </cell>
        </row>
        <row r="52">
          <cell r="G52" t="str">
            <v>攻击</v>
          </cell>
        </row>
        <row r="53">
          <cell r="G53" t="str">
            <v>生命</v>
          </cell>
        </row>
        <row r="54">
          <cell r="G54" t="str">
            <v>攻击</v>
          </cell>
        </row>
        <row r="55">
          <cell r="G55" t="str">
            <v>生命</v>
          </cell>
        </row>
        <row r="56">
          <cell r="G56" t="str">
            <v>攻击</v>
          </cell>
        </row>
        <row r="57">
          <cell r="G57" t="str">
            <v>生命</v>
          </cell>
        </row>
        <row r="58">
          <cell r="G58" t="str">
            <v>攻击</v>
          </cell>
        </row>
        <row r="59">
          <cell r="G59" t="str">
            <v>生命</v>
          </cell>
        </row>
        <row r="60">
          <cell r="G60" t="str">
            <v>攻击</v>
          </cell>
        </row>
        <row r="61">
          <cell r="G61" t="str">
            <v>生命</v>
          </cell>
        </row>
        <row r="62">
          <cell r="G62" t="str">
            <v>攻击</v>
          </cell>
        </row>
        <row r="63">
          <cell r="G63" t="str">
            <v>生命</v>
          </cell>
        </row>
        <row r="64">
          <cell r="G64" t="str">
            <v>攻击</v>
          </cell>
        </row>
        <row r="65">
          <cell r="G65" t="str">
            <v>生命</v>
          </cell>
        </row>
        <row r="70">
          <cell r="G70" t="str">
            <v>攻击</v>
          </cell>
        </row>
        <row r="71">
          <cell r="G71" t="str">
            <v>生命</v>
          </cell>
        </row>
        <row r="72">
          <cell r="G72" t="str">
            <v>攻击</v>
          </cell>
        </row>
        <row r="73">
          <cell r="G73" t="str">
            <v>生命</v>
          </cell>
        </row>
        <row r="74">
          <cell r="G74" t="str">
            <v>攻击</v>
          </cell>
        </row>
        <row r="75">
          <cell r="G75" t="str">
            <v>生命</v>
          </cell>
        </row>
        <row r="76">
          <cell r="G76" t="str">
            <v>攻击</v>
          </cell>
        </row>
        <row r="77">
          <cell r="G77" t="str">
            <v>生命</v>
          </cell>
        </row>
        <row r="78">
          <cell r="G78" t="str">
            <v>攻击</v>
          </cell>
        </row>
        <row r="79">
          <cell r="G79" t="str">
            <v>生命</v>
          </cell>
        </row>
        <row r="80">
          <cell r="G80" t="str">
            <v>攻击</v>
          </cell>
        </row>
        <row r="81">
          <cell r="G81" t="str">
            <v>生命</v>
          </cell>
        </row>
        <row r="82">
          <cell r="G82" t="str">
            <v>攻击</v>
          </cell>
        </row>
        <row r="83">
          <cell r="G83" t="str">
            <v>生命</v>
          </cell>
        </row>
        <row r="84">
          <cell r="G84" t="str">
            <v>攻击</v>
          </cell>
        </row>
        <row r="85">
          <cell r="G85" t="str">
            <v>生命</v>
          </cell>
        </row>
        <row r="86">
          <cell r="G86" t="str">
            <v>攻击</v>
          </cell>
        </row>
        <row r="87">
          <cell r="G87" t="str">
            <v>生命</v>
          </cell>
        </row>
        <row r="88">
          <cell r="G88" t="str">
            <v>攻击</v>
          </cell>
        </row>
        <row r="89">
          <cell r="G89" t="str">
            <v>生命</v>
          </cell>
        </row>
        <row r="90">
          <cell r="G90" t="str">
            <v>攻击</v>
          </cell>
        </row>
        <row r="91">
          <cell r="G91" t="str">
            <v>生命</v>
          </cell>
        </row>
        <row r="92">
          <cell r="G92" t="str">
            <v>攻击</v>
          </cell>
        </row>
        <row r="93">
          <cell r="G93" t="str">
            <v>生命</v>
          </cell>
        </row>
        <row r="94">
          <cell r="G94" t="str">
            <v>攻击</v>
          </cell>
        </row>
        <row r="95">
          <cell r="G95" t="str">
            <v>生命</v>
          </cell>
        </row>
        <row r="96">
          <cell r="G96" t="str">
            <v>攻击</v>
          </cell>
        </row>
        <row r="97">
          <cell r="G97" t="str">
            <v>生命</v>
          </cell>
        </row>
        <row r="98">
          <cell r="G98" t="str">
            <v>攻击</v>
          </cell>
        </row>
        <row r="99">
          <cell r="G99" t="str">
            <v>生命</v>
          </cell>
        </row>
        <row r="100">
          <cell r="G100" t="str">
            <v>攻击</v>
          </cell>
        </row>
        <row r="101">
          <cell r="G101" t="str">
            <v>生命</v>
          </cell>
        </row>
        <row r="102">
          <cell r="G102" t="str">
            <v>攻击</v>
          </cell>
        </row>
        <row r="103">
          <cell r="G103" t="str">
            <v>生命</v>
          </cell>
        </row>
        <row r="104">
          <cell r="G104" t="str">
            <v>攻击</v>
          </cell>
        </row>
        <row r="105">
          <cell r="G105" t="str">
            <v>生命</v>
          </cell>
        </row>
        <row r="106">
          <cell r="G106" t="str">
            <v>攻击</v>
          </cell>
        </row>
        <row r="107">
          <cell r="G107" t="str">
            <v>生命</v>
          </cell>
        </row>
        <row r="108">
          <cell r="G108" t="str">
            <v>攻击</v>
          </cell>
        </row>
        <row r="109">
          <cell r="G109" t="str">
            <v>生命</v>
          </cell>
        </row>
        <row r="110">
          <cell r="G110" t="str">
            <v>攻击</v>
          </cell>
        </row>
        <row r="111">
          <cell r="G111" t="str">
            <v>生命</v>
          </cell>
        </row>
        <row r="112">
          <cell r="G112" t="str">
            <v>攻击</v>
          </cell>
        </row>
        <row r="113">
          <cell r="G113" t="str">
            <v>生命</v>
          </cell>
        </row>
        <row r="114">
          <cell r="G114" t="str">
            <v>攻击</v>
          </cell>
        </row>
        <row r="115">
          <cell r="G115" t="str">
            <v>生命</v>
          </cell>
        </row>
        <row r="116">
          <cell r="G116" t="str">
            <v>攻击</v>
          </cell>
        </row>
        <row r="117">
          <cell r="G117" t="str">
            <v>生命</v>
          </cell>
        </row>
        <row r="118">
          <cell r="G118" t="str">
            <v>攻击</v>
          </cell>
        </row>
        <row r="119">
          <cell r="G119" t="str">
            <v>生命</v>
          </cell>
        </row>
        <row r="120">
          <cell r="G120" t="str">
            <v>攻击</v>
          </cell>
        </row>
        <row r="121">
          <cell r="G121" t="str">
            <v>生命</v>
          </cell>
        </row>
        <row r="122">
          <cell r="G122" t="str">
            <v>攻击</v>
          </cell>
        </row>
        <row r="123">
          <cell r="G123" t="str">
            <v>生命</v>
          </cell>
        </row>
        <row r="124">
          <cell r="G124" t="str">
            <v>攻击</v>
          </cell>
        </row>
        <row r="125">
          <cell r="G125" t="str">
            <v>生命</v>
          </cell>
        </row>
        <row r="126">
          <cell r="G126" t="str">
            <v>攻击</v>
          </cell>
        </row>
        <row r="127">
          <cell r="G127" t="str">
            <v>生命</v>
          </cell>
        </row>
        <row r="128">
          <cell r="G128" t="str">
            <v>攻击</v>
          </cell>
        </row>
        <row r="129">
          <cell r="G129" t="str">
            <v>生命</v>
          </cell>
        </row>
        <row r="130">
          <cell r="G130" t="str">
            <v>攻击</v>
          </cell>
        </row>
        <row r="131">
          <cell r="G131" t="str">
            <v>生命</v>
          </cell>
        </row>
        <row r="132">
          <cell r="G132" t="str">
            <v>攻击</v>
          </cell>
        </row>
        <row r="133">
          <cell r="G133" t="str">
            <v>生命</v>
          </cell>
        </row>
        <row r="134">
          <cell r="G134" t="str">
            <v>攻击</v>
          </cell>
        </row>
        <row r="135">
          <cell r="G135" t="str">
            <v>生命</v>
          </cell>
        </row>
        <row r="136">
          <cell r="G136" t="str">
            <v>攻击</v>
          </cell>
        </row>
        <row r="137">
          <cell r="G137" t="str">
            <v>生命</v>
          </cell>
        </row>
        <row r="138">
          <cell r="G138" t="str">
            <v>攻击</v>
          </cell>
        </row>
        <row r="139">
          <cell r="G139" t="str">
            <v>生命</v>
          </cell>
        </row>
        <row r="140">
          <cell r="G140" t="str">
            <v>攻击</v>
          </cell>
        </row>
        <row r="141">
          <cell r="G141" t="str">
            <v>生命</v>
          </cell>
        </row>
        <row r="142">
          <cell r="G142" t="str">
            <v>攻击</v>
          </cell>
        </row>
        <row r="143">
          <cell r="G143" t="str">
            <v>生命</v>
          </cell>
        </row>
        <row r="144">
          <cell r="G144" t="str">
            <v>攻击</v>
          </cell>
        </row>
        <row r="145">
          <cell r="G145" t="str">
            <v>生命</v>
          </cell>
        </row>
        <row r="146">
          <cell r="G146" t="str">
            <v>攻击</v>
          </cell>
        </row>
        <row r="147">
          <cell r="G147" t="str">
            <v>生命</v>
          </cell>
        </row>
        <row r="148">
          <cell r="G148" t="str">
            <v>攻击</v>
          </cell>
        </row>
        <row r="149">
          <cell r="G149" t="str">
            <v>生命</v>
          </cell>
        </row>
        <row r="150">
          <cell r="G150" t="str">
            <v>攻击</v>
          </cell>
        </row>
        <row r="151">
          <cell r="G151" t="str">
            <v>生命</v>
          </cell>
        </row>
        <row r="152">
          <cell r="G152" t="str">
            <v>攻击</v>
          </cell>
        </row>
        <row r="153">
          <cell r="G153" t="str">
            <v>生命</v>
          </cell>
        </row>
        <row r="154">
          <cell r="G154" t="str">
            <v>攻击</v>
          </cell>
        </row>
        <row r="155">
          <cell r="G155" t="str">
            <v>生命</v>
          </cell>
        </row>
        <row r="156">
          <cell r="G156" t="str">
            <v>攻击</v>
          </cell>
        </row>
        <row r="157">
          <cell r="G157" t="str">
            <v>生命</v>
          </cell>
        </row>
        <row r="158">
          <cell r="G158" t="str">
            <v>攻击</v>
          </cell>
        </row>
        <row r="159">
          <cell r="G159" t="str">
            <v>生命</v>
          </cell>
        </row>
        <row r="160">
          <cell r="G160" t="str">
            <v>攻击</v>
          </cell>
        </row>
        <row r="161">
          <cell r="G161" t="str">
            <v>生命</v>
          </cell>
        </row>
        <row r="162">
          <cell r="G162" t="str">
            <v>攻击</v>
          </cell>
        </row>
        <row r="163">
          <cell r="G163" t="str">
            <v>生命</v>
          </cell>
        </row>
        <row r="164">
          <cell r="G164" t="str">
            <v>攻击</v>
          </cell>
        </row>
        <row r="165">
          <cell r="G165" t="str">
            <v>生命</v>
          </cell>
        </row>
        <row r="166">
          <cell r="G166" t="str">
            <v>攻击</v>
          </cell>
        </row>
        <row r="167">
          <cell r="G167" t="str">
            <v>生命</v>
          </cell>
        </row>
        <row r="168">
          <cell r="G168" t="str">
            <v>攻击</v>
          </cell>
        </row>
        <row r="169">
          <cell r="G169" t="str">
            <v>生命</v>
          </cell>
        </row>
        <row r="170">
          <cell r="G170" t="str">
            <v>攻击</v>
          </cell>
        </row>
        <row r="171">
          <cell r="G171" t="str">
            <v>生命</v>
          </cell>
        </row>
        <row r="172">
          <cell r="G172" t="str">
            <v>攻击</v>
          </cell>
        </row>
        <row r="173">
          <cell r="G173" t="str">
            <v>生命</v>
          </cell>
        </row>
        <row r="174">
          <cell r="G174" t="str">
            <v>攻击</v>
          </cell>
        </row>
        <row r="175">
          <cell r="G175" t="str">
            <v>生命</v>
          </cell>
        </row>
        <row r="176">
          <cell r="G176" t="str">
            <v>攻击</v>
          </cell>
        </row>
        <row r="177">
          <cell r="G177" t="str">
            <v>生命</v>
          </cell>
        </row>
        <row r="178">
          <cell r="G178" t="str">
            <v>攻击</v>
          </cell>
        </row>
        <row r="179">
          <cell r="G179" t="str">
            <v>生命</v>
          </cell>
        </row>
        <row r="180">
          <cell r="G180" t="str">
            <v>攻击</v>
          </cell>
        </row>
        <row r="181">
          <cell r="G181" t="str">
            <v>生命</v>
          </cell>
        </row>
        <row r="182">
          <cell r="G182" t="str">
            <v>攻击</v>
          </cell>
        </row>
        <row r="183">
          <cell r="G183" t="str">
            <v>生命</v>
          </cell>
        </row>
        <row r="184">
          <cell r="G184" t="str">
            <v>攻击</v>
          </cell>
        </row>
        <row r="185">
          <cell r="G185" t="str">
            <v>生命</v>
          </cell>
        </row>
        <row r="186">
          <cell r="G186" t="str">
            <v>攻击</v>
          </cell>
        </row>
        <row r="187">
          <cell r="G187" t="str">
            <v>生命</v>
          </cell>
        </row>
        <row r="188">
          <cell r="G188" t="str">
            <v>攻击</v>
          </cell>
        </row>
        <row r="189">
          <cell r="G189" t="str">
            <v>生命</v>
          </cell>
        </row>
        <row r="190">
          <cell r="G190" t="str">
            <v>攻击</v>
          </cell>
        </row>
        <row r="191">
          <cell r="G191" t="str">
            <v>生命</v>
          </cell>
        </row>
        <row r="192">
          <cell r="G192" t="str">
            <v>攻击</v>
          </cell>
        </row>
        <row r="193">
          <cell r="G193" t="str">
            <v>生命</v>
          </cell>
        </row>
        <row r="198">
          <cell r="G198" t="str">
            <v>攻击</v>
          </cell>
        </row>
        <row r="199">
          <cell r="G199" t="str">
            <v>生命</v>
          </cell>
        </row>
        <row r="200">
          <cell r="G200" t="str">
            <v>攻击</v>
          </cell>
        </row>
        <row r="201">
          <cell r="G201" t="str">
            <v>生命</v>
          </cell>
        </row>
        <row r="202">
          <cell r="G202" t="str">
            <v>攻击</v>
          </cell>
        </row>
        <row r="203">
          <cell r="G203" t="str">
            <v>生命</v>
          </cell>
        </row>
        <row r="204">
          <cell r="G204" t="str">
            <v>攻击</v>
          </cell>
        </row>
        <row r="205">
          <cell r="G205" t="str">
            <v>生命</v>
          </cell>
        </row>
        <row r="206">
          <cell r="G206" t="str">
            <v>攻击</v>
          </cell>
        </row>
        <row r="207">
          <cell r="G207" t="str">
            <v>生命</v>
          </cell>
        </row>
        <row r="208">
          <cell r="G208" t="str">
            <v>攻击</v>
          </cell>
        </row>
        <row r="209">
          <cell r="G209" t="str">
            <v>生命</v>
          </cell>
        </row>
        <row r="210">
          <cell r="G210" t="str">
            <v>攻击</v>
          </cell>
        </row>
        <row r="211">
          <cell r="G211" t="str">
            <v>生命</v>
          </cell>
        </row>
        <row r="212">
          <cell r="G212" t="str">
            <v>攻击</v>
          </cell>
        </row>
        <row r="213">
          <cell r="G213" t="str">
            <v>生命</v>
          </cell>
        </row>
        <row r="214">
          <cell r="G214" t="str">
            <v>攻击</v>
          </cell>
        </row>
        <row r="215">
          <cell r="G215" t="str">
            <v>生命</v>
          </cell>
        </row>
        <row r="216">
          <cell r="G216" t="str">
            <v>攻击</v>
          </cell>
        </row>
        <row r="217">
          <cell r="G217" t="str">
            <v>生命</v>
          </cell>
        </row>
        <row r="218">
          <cell r="G218" t="str">
            <v>攻击</v>
          </cell>
        </row>
        <row r="219">
          <cell r="G219" t="str">
            <v>生命</v>
          </cell>
        </row>
        <row r="220">
          <cell r="G220" t="str">
            <v>攻击</v>
          </cell>
        </row>
        <row r="221">
          <cell r="G221" t="str">
            <v>生命</v>
          </cell>
        </row>
        <row r="222">
          <cell r="G222" t="str">
            <v>攻击</v>
          </cell>
        </row>
        <row r="223">
          <cell r="G223" t="str">
            <v>生命</v>
          </cell>
        </row>
        <row r="224">
          <cell r="G224" t="str">
            <v>攻击</v>
          </cell>
        </row>
        <row r="225">
          <cell r="G225" t="str">
            <v>生命</v>
          </cell>
        </row>
        <row r="226">
          <cell r="G226" t="str">
            <v>攻击</v>
          </cell>
        </row>
        <row r="227">
          <cell r="G227" t="str">
            <v>生命</v>
          </cell>
        </row>
        <row r="228">
          <cell r="G228" t="str">
            <v>攻击</v>
          </cell>
        </row>
        <row r="229">
          <cell r="G229" t="str">
            <v>生命</v>
          </cell>
        </row>
        <row r="230">
          <cell r="G230" t="str">
            <v>攻击</v>
          </cell>
        </row>
        <row r="231">
          <cell r="G231" t="str">
            <v>生命</v>
          </cell>
        </row>
        <row r="232">
          <cell r="G232" t="str">
            <v>攻击</v>
          </cell>
        </row>
        <row r="233">
          <cell r="G233" t="str">
            <v>生命</v>
          </cell>
        </row>
        <row r="234">
          <cell r="G234" t="str">
            <v>攻击</v>
          </cell>
        </row>
        <row r="235">
          <cell r="G235" t="str">
            <v>生命</v>
          </cell>
        </row>
        <row r="236">
          <cell r="G236" t="str">
            <v>攻击</v>
          </cell>
        </row>
        <row r="237">
          <cell r="G237" t="str">
            <v>生命</v>
          </cell>
        </row>
        <row r="238">
          <cell r="G238" t="str">
            <v>攻击</v>
          </cell>
        </row>
        <row r="239">
          <cell r="G239" t="str">
            <v>生命</v>
          </cell>
        </row>
        <row r="240">
          <cell r="G240" t="str">
            <v>攻击</v>
          </cell>
        </row>
        <row r="241">
          <cell r="G241" t="str">
            <v>生命</v>
          </cell>
        </row>
      </sheetData>
      <sheetData sheetId="1" refreshError="1"/>
      <sheetData sheetId="2">
        <row r="5">
          <cell r="S5">
            <v>0.3</v>
          </cell>
          <cell r="U5">
            <v>0.15</v>
          </cell>
        </row>
        <row r="6">
          <cell r="S6">
            <v>0.35</v>
          </cell>
          <cell r="U6">
            <v>0.17499999999999999</v>
          </cell>
        </row>
        <row r="7">
          <cell r="S7">
            <v>0.4</v>
          </cell>
          <cell r="U7">
            <v>0.2</v>
          </cell>
        </row>
        <row r="8">
          <cell r="S8">
            <v>0.45</v>
          </cell>
          <cell r="U8">
            <v>0.22500000000000001</v>
          </cell>
        </row>
        <row r="9">
          <cell r="S9">
            <v>0.5</v>
          </cell>
          <cell r="U9">
            <v>0.25</v>
          </cell>
        </row>
        <row r="10">
          <cell r="S10">
            <v>0.55000000000000004</v>
          </cell>
          <cell r="U10">
            <v>0.27500000000000002</v>
          </cell>
        </row>
        <row r="11">
          <cell r="S11">
            <v>0.6</v>
          </cell>
          <cell r="U11">
            <v>0.3</v>
          </cell>
        </row>
        <row r="12">
          <cell r="S12">
            <v>0.65</v>
          </cell>
          <cell r="U12">
            <v>0.32500000000000001</v>
          </cell>
        </row>
        <row r="13">
          <cell r="I13" t="str">
            <v>攻击</v>
          </cell>
          <cell r="J13">
            <v>1</v>
          </cell>
          <cell r="K13">
            <v>2</v>
          </cell>
          <cell r="S13">
            <v>0.7</v>
          </cell>
          <cell r="U13">
            <v>0.35</v>
          </cell>
        </row>
        <row r="14">
          <cell r="I14" t="str">
            <v>生命</v>
          </cell>
          <cell r="J14">
            <v>4</v>
          </cell>
          <cell r="K14">
            <v>3</v>
          </cell>
          <cell r="S14">
            <v>0.75</v>
          </cell>
          <cell r="U14">
            <v>0.375</v>
          </cell>
        </row>
        <row r="15">
          <cell r="I15" t="str">
            <v>护甲</v>
          </cell>
          <cell r="J15">
            <v>7</v>
          </cell>
          <cell r="K15">
            <v>4</v>
          </cell>
          <cell r="S15">
            <v>0.8</v>
          </cell>
          <cell r="U15">
            <v>0.4</v>
          </cell>
        </row>
        <row r="16">
          <cell r="I16" t="str">
            <v>破甲</v>
          </cell>
          <cell r="J16">
            <v>8</v>
          </cell>
          <cell r="K16">
            <v>5</v>
          </cell>
          <cell r="S16">
            <v>0.85</v>
          </cell>
          <cell r="U16">
            <v>0.42499999999999999</v>
          </cell>
        </row>
        <row r="17">
          <cell r="S17">
            <v>0.9</v>
          </cell>
          <cell r="U17">
            <v>0.45</v>
          </cell>
        </row>
        <row r="18">
          <cell r="S18">
            <v>0.95</v>
          </cell>
          <cell r="U18">
            <v>0.47499999999999998</v>
          </cell>
        </row>
        <row r="19">
          <cell r="S19">
            <v>1</v>
          </cell>
          <cell r="U19">
            <v>0.5</v>
          </cell>
        </row>
        <row r="27">
          <cell r="H27">
            <v>1</v>
          </cell>
          <cell r="I27">
            <v>301101</v>
          </cell>
          <cell r="J27">
            <v>301201</v>
          </cell>
          <cell r="K27">
            <v>301301</v>
          </cell>
          <cell r="L27">
            <v>301401</v>
          </cell>
          <cell r="M27">
            <v>301501</v>
          </cell>
          <cell r="N27">
            <v>301601</v>
          </cell>
          <cell r="O27">
            <v>301701</v>
          </cell>
          <cell r="P27">
            <v>301801</v>
          </cell>
          <cell r="Q27">
            <v>301901</v>
          </cell>
          <cell r="R27">
            <v>302001</v>
          </cell>
          <cell r="S27">
            <v>302101</v>
          </cell>
          <cell r="T27">
            <v>302201</v>
          </cell>
          <cell r="U27">
            <v>302301</v>
          </cell>
          <cell r="V27">
            <v>302401</v>
          </cell>
        </row>
        <row r="28">
          <cell r="H28">
            <v>2</v>
          </cell>
          <cell r="I28">
            <v>301102</v>
          </cell>
          <cell r="J28">
            <v>301202</v>
          </cell>
          <cell r="K28">
            <v>301302</v>
          </cell>
          <cell r="L28">
            <v>301402</v>
          </cell>
          <cell r="M28">
            <v>301502</v>
          </cell>
          <cell r="N28">
            <v>301602</v>
          </cell>
          <cell r="O28">
            <v>301702</v>
          </cell>
          <cell r="P28">
            <v>301802</v>
          </cell>
          <cell r="Q28">
            <v>301902</v>
          </cell>
          <cell r="R28">
            <v>302002</v>
          </cell>
          <cell r="S28">
            <v>302102</v>
          </cell>
          <cell r="T28">
            <v>302202</v>
          </cell>
          <cell r="U28">
            <v>302302</v>
          </cell>
          <cell r="V28">
            <v>302402</v>
          </cell>
        </row>
        <row r="29">
          <cell r="H29">
            <v>3</v>
          </cell>
          <cell r="I29">
            <v>301103</v>
          </cell>
          <cell r="J29">
            <v>301203</v>
          </cell>
          <cell r="K29">
            <v>301303</v>
          </cell>
          <cell r="L29">
            <v>301403</v>
          </cell>
          <cell r="M29">
            <v>301503</v>
          </cell>
          <cell r="N29">
            <v>301603</v>
          </cell>
          <cell r="O29">
            <v>301703</v>
          </cell>
          <cell r="P29">
            <v>301803</v>
          </cell>
          <cell r="Q29">
            <v>301903</v>
          </cell>
          <cell r="R29">
            <v>302003</v>
          </cell>
          <cell r="S29">
            <v>302103</v>
          </cell>
          <cell r="T29">
            <v>302203</v>
          </cell>
          <cell r="U29">
            <v>302303</v>
          </cell>
          <cell r="V29">
            <v>302403</v>
          </cell>
        </row>
        <row r="30">
          <cell r="H30">
            <v>4</v>
          </cell>
          <cell r="I30">
            <v>301104</v>
          </cell>
          <cell r="J30">
            <v>301204</v>
          </cell>
          <cell r="K30">
            <v>301304</v>
          </cell>
          <cell r="L30">
            <v>301404</v>
          </cell>
          <cell r="M30">
            <v>301504</v>
          </cell>
          <cell r="N30">
            <v>301604</v>
          </cell>
          <cell r="O30">
            <v>301704</v>
          </cell>
          <cell r="P30">
            <v>301804</v>
          </cell>
          <cell r="Q30">
            <v>301904</v>
          </cell>
          <cell r="R30">
            <v>302004</v>
          </cell>
          <cell r="S30">
            <v>302104</v>
          </cell>
          <cell r="T30">
            <v>302204</v>
          </cell>
          <cell r="U30">
            <v>302304</v>
          </cell>
          <cell r="V30">
            <v>302404</v>
          </cell>
        </row>
        <row r="31">
          <cell r="H31">
            <v>5</v>
          </cell>
          <cell r="I31">
            <v>301105</v>
          </cell>
          <cell r="J31">
            <v>301205</v>
          </cell>
          <cell r="K31">
            <v>301305</v>
          </cell>
          <cell r="L31">
            <v>301405</v>
          </cell>
          <cell r="M31">
            <v>301505</v>
          </cell>
          <cell r="N31">
            <v>301605</v>
          </cell>
          <cell r="O31">
            <v>301705</v>
          </cell>
          <cell r="P31">
            <v>301805</v>
          </cell>
          <cell r="Q31">
            <v>301905</v>
          </cell>
          <cell r="R31">
            <v>302005</v>
          </cell>
          <cell r="S31">
            <v>302105</v>
          </cell>
          <cell r="T31">
            <v>302205</v>
          </cell>
          <cell r="U31">
            <v>302305</v>
          </cell>
          <cell r="V31">
            <v>302405</v>
          </cell>
        </row>
        <row r="32">
          <cell r="H32">
            <v>6</v>
          </cell>
          <cell r="I32">
            <v>301106</v>
          </cell>
          <cell r="J32">
            <v>301206</v>
          </cell>
          <cell r="K32">
            <v>301306</v>
          </cell>
          <cell r="L32">
            <v>301406</v>
          </cell>
          <cell r="M32">
            <v>301506</v>
          </cell>
          <cell r="N32">
            <v>301606</v>
          </cell>
          <cell r="O32">
            <v>301706</v>
          </cell>
          <cell r="P32">
            <v>301806</v>
          </cell>
          <cell r="Q32">
            <v>301906</v>
          </cell>
          <cell r="R32">
            <v>302006</v>
          </cell>
          <cell r="S32">
            <v>302106</v>
          </cell>
          <cell r="T32">
            <v>302206</v>
          </cell>
          <cell r="U32">
            <v>302306</v>
          </cell>
          <cell r="V32">
            <v>302406</v>
          </cell>
        </row>
        <row r="33">
          <cell r="H33" t="str">
            <v>核心</v>
          </cell>
          <cell r="I33">
            <v>301107</v>
          </cell>
          <cell r="J33">
            <v>301207</v>
          </cell>
          <cell r="K33">
            <v>301307</v>
          </cell>
          <cell r="L33">
            <v>301407</v>
          </cell>
          <cell r="M33">
            <v>301507</v>
          </cell>
          <cell r="N33">
            <v>301607</v>
          </cell>
          <cell r="O33">
            <v>301707</v>
          </cell>
          <cell r="P33">
            <v>301807</v>
          </cell>
          <cell r="Q33">
            <v>301907</v>
          </cell>
          <cell r="R33">
            <v>302007</v>
          </cell>
          <cell r="S33">
            <v>302107</v>
          </cell>
          <cell r="T33">
            <v>302207</v>
          </cell>
          <cell r="U33">
            <v>302307</v>
          </cell>
          <cell r="V33">
            <v>302407</v>
          </cell>
        </row>
        <row r="38">
          <cell r="I38">
            <v>1</v>
          </cell>
        </row>
        <row r="39">
          <cell r="I39">
            <v>3</v>
          </cell>
        </row>
        <row r="40">
          <cell r="I40">
            <v>5</v>
          </cell>
          <cell r="L40">
            <v>1</v>
          </cell>
        </row>
        <row r="41">
          <cell r="I41">
            <v>8</v>
          </cell>
          <cell r="L41">
            <v>2</v>
          </cell>
        </row>
        <row r="42">
          <cell r="I42">
            <v>10</v>
          </cell>
          <cell r="J42">
            <v>3</v>
          </cell>
          <cell r="L42">
            <v>3</v>
          </cell>
        </row>
        <row r="43">
          <cell r="I43">
            <v>15</v>
          </cell>
          <cell r="J43">
            <v>5</v>
          </cell>
          <cell r="L43">
            <v>5</v>
          </cell>
        </row>
        <row r="44">
          <cell r="I44">
            <v>10</v>
          </cell>
          <cell r="J44">
            <v>10</v>
          </cell>
          <cell r="K44">
            <v>5</v>
          </cell>
          <cell r="L44">
            <v>8</v>
          </cell>
        </row>
        <row r="45">
          <cell r="I45">
            <v>15</v>
          </cell>
          <cell r="J45">
            <v>15</v>
          </cell>
          <cell r="K45">
            <v>8</v>
          </cell>
          <cell r="L45">
            <v>10</v>
          </cell>
        </row>
        <row r="46">
          <cell r="I46">
            <v>18</v>
          </cell>
          <cell r="J46">
            <v>18</v>
          </cell>
          <cell r="K46">
            <v>10</v>
          </cell>
          <cell r="L46">
            <v>12</v>
          </cell>
        </row>
        <row r="47">
          <cell r="I47">
            <v>25</v>
          </cell>
          <cell r="J47">
            <v>25</v>
          </cell>
          <cell r="K47">
            <v>12</v>
          </cell>
          <cell r="L47">
            <v>15</v>
          </cell>
        </row>
        <row r="48">
          <cell r="I48">
            <v>30</v>
          </cell>
          <cell r="J48">
            <v>30</v>
          </cell>
          <cell r="K48">
            <v>15</v>
          </cell>
          <cell r="L48">
            <v>18</v>
          </cell>
        </row>
        <row r="49">
          <cell r="I49">
            <v>35</v>
          </cell>
          <cell r="J49">
            <v>35</v>
          </cell>
          <cell r="K49">
            <v>18</v>
          </cell>
          <cell r="L49">
            <v>21</v>
          </cell>
        </row>
        <row r="50">
          <cell r="I50">
            <v>40</v>
          </cell>
          <cell r="J50">
            <v>40</v>
          </cell>
          <cell r="K50">
            <v>25</v>
          </cell>
          <cell r="L50">
            <v>24</v>
          </cell>
        </row>
        <row r="51">
          <cell r="I51">
            <v>45</v>
          </cell>
          <cell r="J51">
            <v>45</v>
          </cell>
          <cell r="K51">
            <v>30</v>
          </cell>
          <cell r="L51">
            <v>27</v>
          </cell>
        </row>
      </sheetData>
      <sheetData sheetId="3" refreshError="1"/>
      <sheetData sheetId="4">
        <row r="2">
          <cell r="A2" t="str">
            <v>戟兵</v>
          </cell>
          <cell r="B2">
            <v>8.44</v>
          </cell>
          <cell r="C2">
            <v>64.5</v>
          </cell>
          <cell r="D2">
            <v>3.5</v>
          </cell>
          <cell r="E2">
            <v>0</v>
          </cell>
        </row>
        <row r="3">
          <cell r="A3" t="str">
            <v>弩手</v>
          </cell>
          <cell r="B3">
            <v>4.8</v>
          </cell>
          <cell r="C3">
            <v>30</v>
          </cell>
          <cell r="D3">
            <v>3</v>
          </cell>
          <cell r="E3">
            <v>0</v>
          </cell>
        </row>
        <row r="4">
          <cell r="A4" t="str">
            <v>狮鹫</v>
          </cell>
          <cell r="B4">
            <v>15.14</v>
          </cell>
          <cell r="C4">
            <v>185</v>
          </cell>
          <cell r="D4">
            <v>2.5</v>
          </cell>
          <cell r="E4">
            <v>0</v>
          </cell>
        </row>
        <row r="5">
          <cell r="A5" t="str">
            <v>十字军</v>
          </cell>
          <cell r="B5">
            <v>5.46</v>
          </cell>
          <cell r="C5">
            <v>132.4</v>
          </cell>
          <cell r="D5">
            <v>5.3</v>
          </cell>
          <cell r="E5">
            <v>0</v>
          </cell>
        </row>
        <row r="6">
          <cell r="A6" t="str">
            <v>僧侣</v>
          </cell>
          <cell r="B6">
            <v>10.26</v>
          </cell>
          <cell r="C6">
            <v>66.2</v>
          </cell>
          <cell r="D6">
            <v>1.7</v>
          </cell>
          <cell r="E6">
            <v>0</v>
          </cell>
        </row>
        <row r="7">
          <cell r="A7" t="str">
            <v>骑士</v>
          </cell>
          <cell r="B7">
            <v>7.94</v>
          </cell>
          <cell r="C7">
            <v>81.099999999999994</v>
          </cell>
          <cell r="D7">
            <v>3.5</v>
          </cell>
          <cell r="E7">
            <v>0</v>
          </cell>
        </row>
        <row r="8">
          <cell r="A8" t="str">
            <v>大天使</v>
          </cell>
          <cell r="B8">
            <v>79.2</v>
          </cell>
          <cell r="C8">
            <v>543.1</v>
          </cell>
          <cell r="D8">
            <v>1.9</v>
          </cell>
          <cell r="E8">
            <v>0</v>
          </cell>
        </row>
        <row r="9">
          <cell r="A9" t="str">
            <v>半人马</v>
          </cell>
          <cell r="B9">
            <v>11.1</v>
          </cell>
          <cell r="C9">
            <v>269.10000000000002</v>
          </cell>
          <cell r="D9">
            <v>4.7</v>
          </cell>
          <cell r="E9">
            <v>0</v>
          </cell>
        </row>
        <row r="10">
          <cell r="A10" t="str">
            <v>矮人</v>
          </cell>
          <cell r="B10">
            <v>5.46</v>
          </cell>
          <cell r="C10">
            <v>132.4</v>
          </cell>
          <cell r="D10">
            <v>5.3</v>
          </cell>
          <cell r="E10">
            <v>0</v>
          </cell>
        </row>
        <row r="11">
          <cell r="A11" t="str">
            <v>木精灵</v>
          </cell>
          <cell r="B11">
            <v>5.2</v>
          </cell>
          <cell r="C11">
            <v>30</v>
          </cell>
          <cell r="D11">
            <v>2.5</v>
          </cell>
          <cell r="E11">
            <v>0</v>
          </cell>
        </row>
        <row r="12">
          <cell r="A12" t="str">
            <v>飞马</v>
          </cell>
          <cell r="B12">
            <v>19.510000000000002</v>
          </cell>
          <cell r="C12">
            <v>114.4</v>
          </cell>
          <cell r="D12">
            <v>2</v>
          </cell>
          <cell r="E12">
            <v>0</v>
          </cell>
        </row>
        <row r="13">
          <cell r="A13" t="str">
            <v>枯木卫士</v>
          </cell>
          <cell r="B13">
            <v>39.6</v>
          </cell>
          <cell r="C13">
            <v>1018.2</v>
          </cell>
          <cell r="D13">
            <v>5.3</v>
          </cell>
          <cell r="E13">
            <v>0</v>
          </cell>
        </row>
        <row r="14">
          <cell r="A14" t="str">
            <v>独角兽</v>
          </cell>
          <cell r="B14">
            <v>15.14</v>
          </cell>
          <cell r="C14">
            <v>185</v>
          </cell>
          <cell r="D14">
            <v>2.6</v>
          </cell>
          <cell r="E14">
            <v>0</v>
          </cell>
        </row>
        <row r="15">
          <cell r="A15" t="str">
            <v>绿龙</v>
          </cell>
          <cell r="B15">
            <v>101.82</v>
          </cell>
          <cell r="C15">
            <v>452.5</v>
          </cell>
          <cell r="D15">
            <v>1.8</v>
          </cell>
          <cell r="E15">
            <v>0</v>
          </cell>
        </row>
        <row r="16">
          <cell r="A16" t="str">
            <v>骷髅战士</v>
          </cell>
          <cell r="B16">
            <v>5.79</v>
          </cell>
          <cell r="C16">
            <v>115.8</v>
          </cell>
          <cell r="D16">
            <v>3.5</v>
          </cell>
          <cell r="E16">
            <v>0</v>
          </cell>
        </row>
        <row r="17">
          <cell r="A17" t="str">
            <v>僵尸</v>
          </cell>
          <cell r="B17">
            <v>11.77</v>
          </cell>
          <cell r="C17">
            <v>275.8</v>
          </cell>
          <cell r="D17">
            <v>4.5</v>
          </cell>
          <cell r="E17">
            <v>0</v>
          </cell>
        </row>
        <row r="18">
          <cell r="A18" t="str">
            <v>幽灵</v>
          </cell>
          <cell r="B18">
            <v>10.75</v>
          </cell>
          <cell r="C18">
            <v>66.2</v>
          </cell>
          <cell r="D18">
            <v>1.8</v>
          </cell>
          <cell r="E18">
            <v>0</v>
          </cell>
        </row>
        <row r="19">
          <cell r="A19" t="str">
            <v>吸血鬼</v>
          </cell>
          <cell r="B19">
            <v>7.44</v>
          </cell>
          <cell r="C19">
            <v>91</v>
          </cell>
          <cell r="D19">
            <v>2.5</v>
          </cell>
          <cell r="E19">
            <v>0</v>
          </cell>
        </row>
        <row r="20">
          <cell r="A20" t="str">
            <v>巫妖</v>
          </cell>
          <cell r="B20">
            <v>22.87</v>
          </cell>
          <cell r="C20">
            <v>158.1</v>
          </cell>
          <cell r="D20">
            <v>1.6</v>
          </cell>
          <cell r="E20">
            <v>0</v>
          </cell>
        </row>
        <row r="21">
          <cell r="A21" t="str">
            <v>死亡骑士</v>
          </cell>
          <cell r="B21">
            <v>11.58</v>
          </cell>
          <cell r="C21">
            <v>91</v>
          </cell>
          <cell r="D21">
            <v>2.5</v>
          </cell>
          <cell r="E21">
            <v>0</v>
          </cell>
        </row>
        <row r="22">
          <cell r="A22" t="str">
            <v>骨龙</v>
          </cell>
          <cell r="B22">
            <v>75.8</v>
          </cell>
          <cell r="C22">
            <v>577</v>
          </cell>
          <cell r="D22">
            <v>1.8</v>
          </cell>
          <cell r="E22">
            <v>0</v>
          </cell>
        </row>
        <row r="23">
          <cell r="A23" t="str">
            <v>木乃伊</v>
          </cell>
          <cell r="B23">
            <v>14.13</v>
          </cell>
          <cell r="C23">
            <v>269.10000000000002</v>
          </cell>
          <cell r="D23">
            <v>4.8</v>
          </cell>
          <cell r="E23">
            <v>0</v>
          </cell>
        </row>
        <row r="24">
          <cell r="A24" t="str">
            <v>兽人战士</v>
          </cell>
          <cell r="B24">
            <v>8.27</v>
          </cell>
          <cell r="C24">
            <v>76.099999999999994</v>
          </cell>
          <cell r="D24">
            <v>1.7</v>
          </cell>
          <cell r="E24">
            <v>0</v>
          </cell>
        </row>
        <row r="25">
          <cell r="A25" t="str">
            <v>兽人狼骑兵</v>
          </cell>
          <cell r="B25">
            <v>7.28</v>
          </cell>
          <cell r="C25">
            <v>86</v>
          </cell>
          <cell r="D25">
            <v>2.2000000000000002</v>
          </cell>
          <cell r="E25">
            <v>0</v>
          </cell>
        </row>
        <row r="26">
          <cell r="A26" t="str">
            <v>兽人投斧手</v>
          </cell>
          <cell r="B26">
            <v>8.27</v>
          </cell>
          <cell r="C26">
            <v>56.2</v>
          </cell>
          <cell r="D26">
            <v>1.2</v>
          </cell>
          <cell r="E26">
            <v>0</v>
          </cell>
        </row>
        <row r="27">
          <cell r="A27" t="str">
            <v>食人魔</v>
          </cell>
          <cell r="B27">
            <v>10.76</v>
          </cell>
          <cell r="C27">
            <v>252.3</v>
          </cell>
          <cell r="D27">
            <v>6</v>
          </cell>
          <cell r="E27">
            <v>0</v>
          </cell>
        </row>
        <row r="28">
          <cell r="A28" t="str">
            <v>雷鸟</v>
          </cell>
          <cell r="B28">
            <v>79.2</v>
          </cell>
          <cell r="C28">
            <v>497.8</v>
          </cell>
          <cell r="D28">
            <v>1.2</v>
          </cell>
          <cell r="E28">
            <v>0</v>
          </cell>
        </row>
        <row r="29">
          <cell r="A29" t="str">
            <v>独眼巨人</v>
          </cell>
          <cell r="B29">
            <v>67.88</v>
          </cell>
          <cell r="C29">
            <v>509.1</v>
          </cell>
          <cell r="D29">
            <v>2.5</v>
          </cell>
          <cell r="E29">
            <v>0</v>
          </cell>
        </row>
        <row r="30">
          <cell r="A30" t="str">
            <v>比蒙</v>
          </cell>
          <cell r="B30">
            <v>40.729999999999997</v>
          </cell>
          <cell r="C30">
            <v>1018.2</v>
          </cell>
          <cell r="D30">
            <v>6</v>
          </cell>
          <cell r="E30">
            <v>0</v>
          </cell>
        </row>
        <row r="31">
          <cell r="A31" t="str">
            <v>小恶魔</v>
          </cell>
          <cell r="B31">
            <v>5.13</v>
          </cell>
          <cell r="C31">
            <v>122.4</v>
          </cell>
          <cell r="D31">
            <v>4.4000000000000004</v>
          </cell>
          <cell r="E31">
            <v>0</v>
          </cell>
        </row>
        <row r="32">
          <cell r="A32" t="str">
            <v>投火怪</v>
          </cell>
          <cell r="B32">
            <v>10.26</v>
          </cell>
          <cell r="C32">
            <v>62.9</v>
          </cell>
          <cell r="D32">
            <v>1.5</v>
          </cell>
          <cell r="E32">
            <v>0</v>
          </cell>
        </row>
        <row r="33">
          <cell r="A33" t="str">
            <v>地狱三头犬</v>
          </cell>
          <cell r="B33">
            <v>7.78</v>
          </cell>
          <cell r="C33">
            <v>82.7</v>
          </cell>
          <cell r="D33">
            <v>2.6</v>
          </cell>
          <cell r="E33">
            <v>0</v>
          </cell>
        </row>
        <row r="34">
          <cell r="A34" t="str">
            <v>长角恶魔</v>
          </cell>
          <cell r="B34">
            <v>11.44</v>
          </cell>
          <cell r="C34">
            <v>248.9</v>
          </cell>
          <cell r="D34">
            <v>6</v>
          </cell>
          <cell r="E34">
            <v>0</v>
          </cell>
        </row>
        <row r="35">
          <cell r="A35" t="str">
            <v>地狱领主</v>
          </cell>
          <cell r="B35">
            <v>17.489999999999998</v>
          </cell>
          <cell r="C35">
            <v>185</v>
          </cell>
          <cell r="D35">
            <v>1.9</v>
          </cell>
          <cell r="E35">
            <v>0</v>
          </cell>
        </row>
        <row r="36">
          <cell r="A36" t="str">
            <v>烈火精灵</v>
          </cell>
          <cell r="B36">
            <v>22.54</v>
          </cell>
          <cell r="C36">
            <v>144.6</v>
          </cell>
          <cell r="D36">
            <v>1.3</v>
          </cell>
          <cell r="E36">
            <v>0</v>
          </cell>
        </row>
        <row r="37">
          <cell r="A37" t="str">
            <v>大恶魔</v>
          </cell>
          <cell r="B37">
            <v>79.2</v>
          </cell>
          <cell r="C37">
            <v>543.1</v>
          </cell>
          <cell r="D37">
            <v>1.9</v>
          </cell>
          <cell r="E37">
            <v>0</v>
          </cell>
        </row>
        <row r="38">
          <cell r="A38" t="str">
            <v>小妖精</v>
          </cell>
          <cell r="B38">
            <v>4.9000000000000004</v>
          </cell>
          <cell r="C38">
            <v>32</v>
          </cell>
          <cell r="D38">
            <v>3</v>
          </cell>
          <cell r="E38">
            <v>0</v>
          </cell>
        </row>
        <row r="39">
          <cell r="A39" t="str">
            <v>石像鬼</v>
          </cell>
          <cell r="B39">
            <v>10.1</v>
          </cell>
          <cell r="C39">
            <v>76.099999999999994</v>
          </cell>
          <cell r="D39">
            <v>2.1</v>
          </cell>
          <cell r="E39">
            <v>0</v>
          </cell>
        </row>
        <row r="40">
          <cell r="A40" t="str">
            <v>铁人</v>
          </cell>
          <cell r="B40">
            <v>13.5</v>
          </cell>
          <cell r="C40">
            <v>255.6</v>
          </cell>
          <cell r="D40">
            <v>5</v>
          </cell>
          <cell r="E40">
            <v>0</v>
          </cell>
        </row>
        <row r="41">
          <cell r="A41" t="str">
            <v>大法师</v>
          </cell>
          <cell r="B41">
            <v>11.6</v>
          </cell>
          <cell r="C41">
            <v>66.2</v>
          </cell>
          <cell r="D41">
            <v>1.7</v>
          </cell>
          <cell r="E41">
            <v>0</v>
          </cell>
        </row>
        <row r="42">
          <cell r="A42" t="str">
            <v>神怪</v>
          </cell>
          <cell r="B42">
            <v>18.16</v>
          </cell>
          <cell r="C42">
            <v>168.2</v>
          </cell>
          <cell r="D42">
            <v>3</v>
          </cell>
          <cell r="E42">
            <v>0</v>
          </cell>
        </row>
        <row r="43">
          <cell r="A43" t="str">
            <v>蛇女</v>
          </cell>
          <cell r="B43">
            <v>22.5</v>
          </cell>
          <cell r="C43">
            <v>178.3</v>
          </cell>
          <cell r="D43">
            <v>1.8</v>
          </cell>
          <cell r="E43">
            <v>0</v>
          </cell>
        </row>
        <row r="44">
          <cell r="A44" t="str">
            <v>泰坦</v>
          </cell>
          <cell r="B44">
            <v>90.5</v>
          </cell>
          <cell r="C44">
            <v>565.70000000000005</v>
          </cell>
          <cell r="D44">
            <v>1.3</v>
          </cell>
          <cell r="E44">
            <v>0</v>
          </cell>
        </row>
        <row r="45">
          <cell r="A45" t="str">
            <v>穴居人</v>
          </cell>
          <cell r="B45">
            <v>8.6</v>
          </cell>
          <cell r="C45">
            <v>74.400000000000006</v>
          </cell>
          <cell r="D45">
            <v>1.7</v>
          </cell>
          <cell r="E45">
            <v>0</v>
          </cell>
        </row>
        <row r="46">
          <cell r="A46" t="str">
            <v>鹰身女妖</v>
          </cell>
          <cell r="B46">
            <v>7.4</v>
          </cell>
          <cell r="C46">
            <v>86</v>
          </cell>
          <cell r="D46">
            <v>2.7</v>
          </cell>
          <cell r="E46">
            <v>0</v>
          </cell>
        </row>
        <row r="47">
          <cell r="A47" t="str">
            <v>邪眼</v>
          </cell>
          <cell r="B47">
            <v>11.1</v>
          </cell>
          <cell r="C47">
            <v>71.099999999999994</v>
          </cell>
          <cell r="D47">
            <v>1.5</v>
          </cell>
          <cell r="E47">
            <v>0</v>
          </cell>
        </row>
        <row r="48">
          <cell r="A48" t="str">
            <v>美杜莎</v>
          </cell>
          <cell r="B48">
            <v>20.2</v>
          </cell>
          <cell r="C48">
            <v>114.4</v>
          </cell>
          <cell r="D48">
            <v>1.8</v>
          </cell>
          <cell r="E48">
            <v>0</v>
          </cell>
        </row>
        <row r="49">
          <cell r="A49" t="str">
            <v>牛头怪</v>
          </cell>
          <cell r="B49">
            <v>10.8</v>
          </cell>
          <cell r="C49">
            <v>272.5</v>
          </cell>
          <cell r="D49">
            <v>5.5</v>
          </cell>
          <cell r="E49">
            <v>0</v>
          </cell>
        </row>
        <row r="50">
          <cell r="A50" t="str">
            <v>蝎尾狮</v>
          </cell>
          <cell r="B50">
            <v>19.2</v>
          </cell>
          <cell r="C50">
            <v>208.5</v>
          </cell>
          <cell r="D50">
            <v>2.2999999999999998</v>
          </cell>
          <cell r="E50">
            <v>0</v>
          </cell>
        </row>
        <row r="51">
          <cell r="A51" t="str">
            <v>黑龙</v>
          </cell>
          <cell r="B51">
            <v>43</v>
          </cell>
          <cell r="C51">
            <v>871.2</v>
          </cell>
          <cell r="D51">
            <v>5.8</v>
          </cell>
          <cell r="E51">
            <v>0</v>
          </cell>
        </row>
        <row r="52">
          <cell r="A52" t="str">
            <v>魔法仙灵</v>
          </cell>
          <cell r="B52">
            <v>6.95</v>
          </cell>
          <cell r="C52">
            <v>99.3</v>
          </cell>
          <cell r="D52">
            <v>1.5</v>
          </cell>
          <cell r="E52">
            <v>0</v>
          </cell>
        </row>
        <row r="53">
          <cell r="A53" t="str">
            <v>雷元素</v>
          </cell>
          <cell r="B53">
            <v>9.92</v>
          </cell>
          <cell r="C53">
            <v>66.2</v>
          </cell>
          <cell r="D53">
            <v>1.2</v>
          </cell>
          <cell r="E53">
            <v>0</v>
          </cell>
        </row>
        <row r="54">
          <cell r="A54" t="str">
            <v>冰元素</v>
          </cell>
          <cell r="B54">
            <v>11.1</v>
          </cell>
          <cell r="C54">
            <v>74.400000000000006</v>
          </cell>
          <cell r="D54">
            <v>1</v>
          </cell>
          <cell r="E54">
            <v>0</v>
          </cell>
        </row>
        <row r="55">
          <cell r="A55" t="str">
            <v>幽火元素</v>
          </cell>
          <cell r="B55">
            <v>19.5</v>
          </cell>
          <cell r="C55">
            <v>168.2</v>
          </cell>
          <cell r="D55">
            <v>1.8</v>
          </cell>
          <cell r="E55">
            <v>0</v>
          </cell>
        </row>
        <row r="56">
          <cell r="A56" t="str">
            <v>石元素</v>
          </cell>
          <cell r="B56">
            <v>12.1</v>
          </cell>
          <cell r="C56">
            <v>282.5</v>
          </cell>
          <cell r="D56">
            <v>5</v>
          </cell>
          <cell r="E56">
            <v>0</v>
          </cell>
        </row>
        <row r="57">
          <cell r="A57" t="str">
            <v>精神元素</v>
          </cell>
          <cell r="B57">
            <v>21.2</v>
          </cell>
          <cell r="C57">
            <v>174.9</v>
          </cell>
          <cell r="D57">
            <v>2</v>
          </cell>
          <cell r="E57">
            <v>0</v>
          </cell>
        </row>
        <row r="58">
          <cell r="A58" t="str">
            <v>凤凰</v>
          </cell>
          <cell r="B58">
            <v>84.85</v>
          </cell>
          <cell r="C58">
            <v>452.5</v>
          </cell>
          <cell r="D58">
            <v>1.5</v>
          </cell>
          <cell r="E58">
            <v>0</v>
          </cell>
        </row>
      </sheetData>
      <sheetData sheetId="5" refreshError="1"/>
      <sheetData sheetId="6">
        <row r="18">
          <cell r="B18" t="str">
            <v>生命</v>
          </cell>
          <cell r="C18">
            <v>3</v>
          </cell>
          <cell r="D18">
            <v>5</v>
          </cell>
        </row>
        <row r="19">
          <cell r="B19" t="str">
            <v>攻击</v>
          </cell>
          <cell r="C19">
            <v>3</v>
          </cell>
          <cell r="D19">
            <v>2</v>
          </cell>
        </row>
        <row r="20">
          <cell r="B20" t="str">
            <v>闪避</v>
          </cell>
          <cell r="C20">
            <v>24</v>
          </cell>
          <cell r="D20">
            <v>12</v>
          </cell>
        </row>
        <row r="21">
          <cell r="B21" t="str">
            <v>急速</v>
          </cell>
          <cell r="C21">
            <v>1.2</v>
          </cell>
          <cell r="D21">
            <v>14</v>
          </cell>
        </row>
        <row r="22">
          <cell r="B22" t="str">
            <v>暴击</v>
          </cell>
          <cell r="C22">
            <v>24</v>
          </cell>
          <cell r="D22">
            <v>9</v>
          </cell>
        </row>
        <row r="23">
          <cell r="B23" t="str">
            <v>反弹</v>
          </cell>
          <cell r="C23">
            <v>1.2</v>
          </cell>
          <cell r="D23">
            <v>25</v>
          </cell>
        </row>
        <row r="24">
          <cell r="B24" t="str">
            <v>吸血</v>
          </cell>
          <cell r="C24">
            <v>1.2</v>
          </cell>
          <cell r="D24">
            <v>23</v>
          </cell>
        </row>
        <row r="25">
          <cell r="B25" t="str">
            <v>治疗</v>
          </cell>
          <cell r="C25">
            <v>10</v>
          </cell>
          <cell r="D25">
            <v>17</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g_2"/>
      <sheetName val="Sheet1"/>
    </sheetNames>
    <sheetDataSet>
      <sheetData sheetId="0">
        <row r="1">
          <cell r="A1" t="str">
            <v>languageid$c</v>
          </cell>
          <cell r="B1" t="str">
            <v>描述</v>
          </cell>
          <cell r="C1" t="str">
            <v>cn$c</v>
          </cell>
          <cell r="E1" t="str">
            <v>en</v>
          </cell>
        </row>
        <row r="2">
          <cell r="A2" t="str">
            <v>STRING</v>
          </cell>
          <cell r="B2" t="str">
            <v>STRING</v>
          </cell>
          <cell r="C2" t="str">
            <v>STRING</v>
          </cell>
          <cell r="E2" t="str">
            <v>STRING</v>
          </cell>
        </row>
        <row r="5">
          <cell r="E5" t="str">
            <v>金田</v>
          </cell>
        </row>
        <row r="6">
          <cell r="A6" t="str">
            <v>#兵团名称</v>
          </cell>
          <cell r="C6"/>
          <cell r="E6"/>
        </row>
        <row r="7">
          <cell r="A7" t="str">
            <v>TEAM_101</v>
          </cell>
          <cell r="C7" t="str">
            <v>#帝国枪兵</v>
          </cell>
          <cell r="D7" t="str">
            <v>Pikeman</v>
          </cell>
          <cell r="E7" t="str">
            <v>#Pikeman</v>
          </cell>
        </row>
        <row r="8">
          <cell r="A8" t="str">
            <v>TEAM_102</v>
          </cell>
          <cell r="C8" t="str">
            <v>#帝国弩手</v>
          </cell>
          <cell r="D8" t="str">
            <v>Archer</v>
          </cell>
          <cell r="E8" t="str">
            <v>#Archer</v>
          </cell>
        </row>
        <row r="9">
          <cell r="A9" t="str">
            <v>TEAM_103</v>
          </cell>
          <cell r="C9" t="str">
            <v>#皇家狮鹫</v>
          </cell>
          <cell r="D9" t="str">
            <v>Griffin</v>
          </cell>
          <cell r="E9" t="str">
            <v>#Griffin</v>
          </cell>
        </row>
        <row r="10">
          <cell r="A10" t="str">
            <v>TEAM_104</v>
          </cell>
          <cell r="C10" t="str">
            <v>#皇家十字军</v>
          </cell>
          <cell r="D10" t="str">
            <v>Swordsman</v>
          </cell>
          <cell r="E10" t="str">
            <v>#Swordsman</v>
          </cell>
        </row>
        <row r="11">
          <cell r="A11" t="str">
            <v>TEAM_105</v>
          </cell>
          <cell r="C11" t="str">
            <v>#僧侣</v>
          </cell>
          <cell r="D11" t="str">
            <v>Monk</v>
          </cell>
          <cell r="E11" t="str">
            <v>#Monk</v>
          </cell>
        </row>
        <row r="12">
          <cell r="A12" t="str">
            <v>TEAM_106</v>
          </cell>
          <cell r="C12" t="str">
            <v>#皇家骑士</v>
          </cell>
          <cell r="D12" t="str">
            <v>Cavalier</v>
          </cell>
          <cell r="E12" t="str">
            <v>#Cavalier</v>
          </cell>
        </row>
        <row r="13">
          <cell r="A13" t="str">
            <v>TEAM_107</v>
          </cell>
          <cell r="C13" t="str">
            <v>#大天使</v>
          </cell>
          <cell r="D13" t="str">
            <v>Angel</v>
          </cell>
          <cell r="E13" t="str">
            <v>#Angel</v>
          </cell>
        </row>
        <row r="14">
          <cell r="A14" t="str">
            <v>TEAM_108</v>
          </cell>
          <cell r="C14" t="str">
            <v>#圣堂武士</v>
          </cell>
          <cell r="D14" t="str">
            <v>Angel</v>
          </cell>
          <cell r="E14" t="str">
            <v>#Angel</v>
          </cell>
        </row>
        <row r="15">
          <cell r="A15" t="str">
            <v>TEAM_201</v>
          </cell>
          <cell r="C15" t="str">
            <v>#半人马首领</v>
          </cell>
          <cell r="D15" t="str">
            <v>Centaur</v>
          </cell>
          <cell r="E15" t="str">
            <v>#Centaur</v>
          </cell>
        </row>
        <row r="16">
          <cell r="A16" t="str">
            <v>TEAM_202</v>
          </cell>
          <cell r="C16" t="str">
            <v>#战斗矮人</v>
          </cell>
          <cell r="D16" t="str">
            <v>Dwarf</v>
          </cell>
          <cell r="E16" t="str">
            <v>#Dwarf</v>
          </cell>
        </row>
        <row r="17">
          <cell r="A17" t="str">
            <v>TEAM_203</v>
          </cell>
          <cell r="C17" t="str">
            <v>#木精灵</v>
          </cell>
          <cell r="D17" t="str">
            <v>Wood Elf</v>
          </cell>
          <cell r="E17" t="str">
            <v>#Wood Elf</v>
          </cell>
        </row>
        <row r="18">
          <cell r="A18" t="str">
            <v>TEAM_204</v>
          </cell>
          <cell r="C18" t="str">
            <v>#银翼飞马</v>
          </cell>
          <cell r="D18" t="str">
            <v>Pegasus</v>
          </cell>
          <cell r="E18" t="str">
            <v>#Pegasus</v>
          </cell>
        </row>
        <row r="19">
          <cell r="A19" t="str">
            <v>TEAM_205</v>
          </cell>
          <cell r="C19" t="str">
            <v>#枯木卫士</v>
          </cell>
          <cell r="D19" t="str">
            <v>Dendroid Guard</v>
          </cell>
          <cell r="E19" t="str">
            <v>#Dendroid Guard</v>
          </cell>
        </row>
        <row r="20">
          <cell r="A20" t="str">
            <v>TEAM_206</v>
          </cell>
          <cell r="C20" t="str">
            <v>#独角兽</v>
          </cell>
          <cell r="D20" t="str">
            <v>Unicorn</v>
          </cell>
          <cell r="E20" t="str">
            <v>#Unicorn</v>
          </cell>
        </row>
        <row r="21">
          <cell r="A21" t="str">
            <v>TEAM_207</v>
          </cell>
          <cell r="C21" t="str">
            <v>#绿龙</v>
          </cell>
          <cell r="D21" t="str">
            <v>Green Dragon</v>
          </cell>
          <cell r="E21" t="str">
            <v>#Green Dragon</v>
          </cell>
        </row>
        <row r="22">
          <cell r="A22" t="str">
            <v>TEAM_208</v>
          </cell>
          <cell r="C22" t="str">
            <v>#德鲁伊</v>
          </cell>
          <cell r="D22" t="str">
            <v>Green Dragon</v>
          </cell>
          <cell r="E22" t="str">
            <v>#Green Dragon</v>
          </cell>
        </row>
        <row r="23">
          <cell r="A23" t="str">
            <v>TEAM_301</v>
          </cell>
          <cell r="C23" t="str">
            <v>#骷髅战士</v>
          </cell>
          <cell r="D23" t="str">
            <v>Skeleton</v>
          </cell>
          <cell r="E23" t="str">
            <v>#Skeleton</v>
          </cell>
        </row>
        <row r="24">
          <cell r="A24" t="str">
            <v>TEAM_302</v>
          </cell>
          <cell r="C24" t="str">
            <v>#僵尸</v>
          </cell>
          <cell r="D24" t="str">
            <v>Walking Dead</v>
          </cell>
          <cell r="E24" t="str">
            <v>#Walking Dead</v>
          </cell>
        </row>
        <row r="25">
          <cell r="A25" t="str">
            <v>TEAM_303</v>
          </cell>
          <cell r="C25" t="str">
            <v>#幽灵</v>
          </cell>
          <cell r="D25" t="str">
            <v>Wight</v>
          </cell>
          <cell r="E25" t="str">
            <v>#Wight</v>
          </cell>
        </row>
        <row r="26">
          <cell r="A26" t="str">
            <v>TEAM_304</v>
          </cell>
          <cell r="C26" t="str">
            <v>#吸血鬼</v>
          </cell>
          <cell r="D26" t="str">
            <v>Vampire</v>
          </cell>
          <cell r="E26" t="str">
            <v>#Vampire</v>
          </cell>
        </row>
        <row r="27">
          <cell r="A27" t="str">
            <v>TEAM_305</v>
          </cell>
          <cell r="C27" t="str">
            <v>#巫妖</v>
          </cell>
          <cell r="D27" t="str">
            <v>Lich</v>
          </cell>
          <cell r="E27" t="str">
            <v>#Lich</v>
          </cell>
        </row>
        <row r="28">
          <cell r="A28" t="str">
            <v>TEAM_306</v>
          </cell>
          <cell r="C28" t="str">
            <v>#黑暗骑士</v>
          </cell>
          <cell r="D28" t="str">
            <v>Black Knight</v>
          </cell>
          <cell r="E28" t="str">
            <v>#Black Knight</v>
          </cell>
        </row>
        <row r="29">
          <cell r="A29" t="str">
            <v>TEAM_307</v>
          </cell>
          <cell r="C29" t="str">
            <v>#骨龙</v>
          </cell>
          <cell r="D29" t="str">
            <v>Bone Dragon</v>
          </cell>
          <cell r="E29" t="str">
            <v>#Bone Dragon</v>
          </cell>
        </row>
        <row r="30">
          <cell r="A30" t="str">
            <v>TEAM_308</v>
          </cell>
          <cell r="C30" t="str">
            <v>#木乃伊</v>
          </cell>
        </row>
        <row r="31">
          <cell r="A31" t="str">
            <v>TEAM_401</v>
          </cell>
          <cell r="C31" t="str">
            <v>#地精战士</v>
          </cell>
          <cell r="D31" t="str">
            <v>Goblin</v>
          </cell>
          <cell r="E31" t="str">
            <v>#Goblin</v>
          </cell>
        </row>
        <row r="32">
          <cell r="A32" t="str">
            <v>TEAM_402</v>
          </cell>
          <cell r="C32" t="str">
            <v>#恶狼骑士</v>
          </cell>
          <cell r="D32" t="str">
            <v>Wolf Rider</v>
          </cell>
          <cell r="E32" t="str">
            <v>#Wolf Rider</v>
          </cell>
        </row>
        <row r="33">
          <cell r="A33" t="str">
            <v>TEAM_403</v>
          </cell>
          <cell r="C33" t="str">
            <v>#半兽人</v>
          </cell>
          <cell r="D33" t="str">
            <v>Orc</v>
          </cell>
          <cell r="E33" t="str">
            <v>#Orc</v>
          </cell>
        </row>
        <row r="34">
          <cell r="A34" t="str">
            <v>TEAM_404</v>
          </cell>
          <cell r="C34" t="str">
            <v>#食人魔</v>
          </cell>
          <cell r="D34" t="str">
            <v>Ogre</v>
          </cell>
          <cell r="E34" t="str">
            <v>#Ogre</v>
          </cell>
        </row>
        <row r="35">
          <cell r="A35" t="str">
            <v>TEAM_405</v>
          </cell>
          <cell r="C35" t="str">
            <v>#雷鸟</v>
          </cell>
          <cell r="D35" t="str">
            <v>Roc</v>
          </cell>
          <cell r="E35" t="str">
            <v>#Roc</v>
          </cell>
        </row>
        <row r="36">
          <cell r="A36" t="str">
            <v>TEAM_406</v>
          </cell>
          <cell r="C36" t="str">
            <v>#独眼巨人</v>
          </cell>
          <cell r="D36" t="str">
            <v>Cyclops</v>
          </cell>
          <cell r="E36" t="str">
            <v>#Cyclops</v>
          </cell>
        </row>
        <row r="37">
          <cell r="A37" t="str">
            <v>TEAM_407</v>
          </cell>
          <cell r="C37" t="str">
            <v>#比蒙</v>
          </cell>
          <cell r="D37" t="str">
            <v>Behemoth</v>
          </cell>
          <cell r="E37" t="str">
            <v>#Behemoth</v>
          </cell>
        </row>
        <row r="38">
          <cell r="A38" t="str">
            <v>TEAM_501</v>
          </cell>
          <cell r="C38" t="str">
            <v>#小恶魔</v>
          </cell>
          <cell r="D38" t="str">
            <v>Imp</v>
          </cell>
          <cell r="E38" t="str">
            <v>#Imp</v>
          </cell>
        </row>
        <row r="39">
          <cell r="A39" t="str">
            <v>TEAM_502</v>
          </cell>
          <cell r="C39" t="str">
            <v>#歌革</v>
          </cell>
          <cell r="D39" t="str">
            <v>Gog</v>
          </cell>
          <cell r="E39" t="str">
            <v>#Gog</v>
          </cell>
        </row>
        <row r="40">
          <cell r="A40" t="str">
            <v>TEAM_503</v>
          </cell>
          <cell r="C40" t="str">
            <v>#地狱三头犬</v>
          </cell>
          <cell r="D40" t="str">
            <v>Hell Hound</v>
          </cell>
          <cell r="E40" t="str">
            <v>#Hell Hound</v>
          </cell>
        </row>
        <row r="41">
          <cell r="A41" t="str">
            <v>TEAM_504</v>
          </cell>
          <cell r="C41" t="str">
            <v>#长角恶魔</v>
          </cell>
          <cell r="D41" t="str">
            <v>Demon</v>
          </cell>
          <cell r="E41" t="str">
            <v>#Demon</v>
          </cell>
        </row>
        <row r="42">
          <cell r="A42" t="str">
            <v>TEAM_505</v>
          </cell>
          <cell r="C42" t="str">
            <v>#地狱领主</v>
          </cell>
          <cell r="D42" t="str">
            <v>Pit Fiend</v>
          </cell>
          <cell r="E42" t="str">
            <v>#Pit Fiend</v>
          </cell>
        </row>
        <row r="43">
          <cell r="A43" t="str">
            <v>TEAM_506</v>
          </cell>
          <cell r="C43" t="str">
            <v>#烈火精灵</v>
          </cell>
          <cell r="D43" t="str">
            <v>Efreeti</v>
          </cell>
          <cell r="E43" t="str">
            <v>#Efreeti</v>
          </cell>
        </row>
        <row r="44">
          <cell r="A44" t="str">
            <v>TEAM_507</v>
          </cell>
          <cell r="C44" t="str">
            <v>#大恶魔</v>
          </cell>
          <cell r="D44" t="str">
            <v>Devil</v>
          </cell>
          <cell r="E44" t="str">
            <v>#Devil</v>
          </cell>
        </row>
        <row r="45">
          <cell r="A45" t="str">
            <v>TEAM_11507</v>
          </cell>
          <cell r="C45" t="str">
            <v>#末日使者</v>
          </cell>
        </row>
        <row r="46">
          <cell r="A46" t="str">
            <v>TEAM_601</v>
          </cell>
          <cell r="C46" t="str">
            <v>#大妖精</v>
          </cell>
          <cell r="D46" t="str">
            <v>Gremlin</v>
          </cell>
          <cell r="E46" t="str">
            <v>#Gremlin</v>
          </cell>
        </row>
        <row r="47">
          <cell r="A47" t="str">
            <v>TEAM_602</v>
          </cell>
          <cell r="C47" t="str">
            <v>#石像鬼</v>
          </cell>
          <cell r="D47" t="str">
            <v>Stone Gargoyle</v>
          </cell>
          <cell r="E47" t="str">
            <v>#Stone Gargoyle</v>
          </cell>
        </row>
        <row r="48">
          <cell r="A48" t="str">
            <v>TEAM_603</v>
          </cell>
          <cell r="C48" t="str">
            <v>#铁人</v>
          </cell>
          <cell r="D48" t="str">
            <v>Stone Golem</v>
          </cell>
          <cell r="E48" t="str">
            <v>#Stone Golem</v>
          </cell>
        </row>
        <row r="49">
          <cell r="A49" t="str">
            <v>TEAM_604</v>
          </cell>
          <cell r="C49" t="str">
            <v>#大法师</v>
          </cell>
          <cell r="D49" t="str">
            <v>Mage</v>
          </cell>
          <cell r="E49" t="str">
            <v>#Mage</v>
          </cell>
        </row>
        <row r="50">
          <cell r="A50" t="str">
            <v>TEAM_605</v>
          </cell>
          <cell r="C50" t="str">
            <v>#神灯</v>
          </cell>
          <cell r="D50" t="str">
            <v>Genie</v>
          </cell>
          <cell r="E50" t="str">
            <v>#Genie</v>
          </cell>
        </row>
        <row r="51">
          <cell r="A51" t="str">
            <v>TEAM_606</v>
          </cell>
          <cell r="C51" t="str">
            <v>#娜迦蛇妖</v>
          </cell>
          <cell r="D51" t="str">
            <v>Naga</v>
          </cell>
          <cell r="E51" t="str">
            <v>#Naga</v>
          </cell>
        </row>
        <row r="52">
          <cell r="A52" t="str">
            <v>TEAM_607</v>
          </cell>
          <cell r="C52" t="str">
            <v>#泰坦巨人</v>
          </cell>
          <cell r="D52" t="str">
            <v>Giant</v>
          </cell>
          <cell r="E52" t="str">
            <v>#Giant</v>
          </cell>
        </row>
        <row r="53">
          <cell r="A53" t="str">
            <v>TEAM_701</v>
          </cell>
          <cell r="C53" t="str">
            <v>#穴居人</v>
          </cell>
          <cell r="D53" t="str">
            <v>Troglodyte</v>
          </cell>
          <cell r="E53" t="str">
            <v>#Troglodyte</v>
          </cell>
        </row>
        <row r="54">
          <cell r="A54" t="str">
            <v>TEAM_702</v>
          </cell>
          <cell r="C54" t="str">
            <v>#鹰身女妖</v>
          </cell>
          <cell r="D54" t="str">
            <v>Harpy</v>
          </cell>
          <cell r="E54" t="str">
            <v>#Harpy</v>
          </cell>
        </row>
        <row r="55">
          <cell r="A55" t="str">
            <v>TEAM_703</v>
          </cell>
          <cell r="C55" t="str">
            <v>#邪眼</v>
          </cell>
          <cell r="D55" t="str">
            <v>Beholder</v>
          </cell>
          <cell r="E55" t="str">
            <v>#Beholder</v>
          </cell>
        </row>
        <row r="56">
          <cell r="A56" t="str">
            <v>TEAM_704</v>
          </cell>
          <cell r="C56" t="str">
            <v>#美杜莎</v>
          </cell>
          <cell r="D56" t="str">
            <v>Medusa</v>
          </cell>
          <cell r="E56" t="str">
            <v>#Medusa</v>
          </cell>
        </row>
        <row r="57">
          <cell r="A57" t="str">
            <v>TEAM_705</v>
          </cell>
          <cell r="C57" t="str">
            <v>#牛头怪</v>
          </cell>
          <cell r="D57" t="str">
            <v>Minotaur</v>
          </cell>
          <cell r="E57" t="str">
            <v>#Minotaur</v>
          </cell>
        </row>
        <row r="58">
          <cell r="A58" t="str">
            <v>TEAM_706</v>
          </cell>
          <cell r="C58" t="str">
            <v>#蝎尾狮</v>
          </cell>
          <cell r="D58" t="str">
            <v>Manticore</v>
          </cell>
          <cell r="E58" t="str">
            <v>#Manticore</v>
          </cell>
        </row>
        <row r="59">
          <cell r="A59" t="str">
            <v>TEAM_707</v>
          </cell>
          <cell r="C59" t="str">
            <v>#黑龙</v>
          </cell>
          <cell r="D59" t="str">
            <v>Red Dragon</v>
          </cell>
          <cell r="E59" t="str">
            <v>#Red Dragon</v>
          </cell>
        </row>
        <row r="60">
          <cell r="A60" t="str">
            <v>TEAM_801</v>
          </cell>
          <cell r="C60" t="str">
            <v>#豺狼人</v>
          </cell>
          <cell r="D60" t="str">
            <v>Gnoll</v>
          </cell>
          <cell r="E60" t="str">
            <v>#Gnoll</v>
          </cell>
        </row>
        <row r="61">
          <cell r="A61" t="str">
            <v>TEAM_802</v>
          </cell>
          <cell r="C61" t="str">
            <v>#蜥蜴人</v>
          </cell>
          <cell r="D61" t="str">
            <v>Lizardman</v>
          </cell>
          <cell r="E61" t="str">
            <v>#Lizardman</v>
          </cell>
        </row>
        <row r="62">
          <cell r="A62" t="str">
            <v>TEAM_803</v>
          </cell>
          <cell r="C62" t="str">
            <v>#龙蝇</v>
          </cell>
          <cell r="D62" t="str">
            <v>Serpent Fly</v>
          </cell>
          <cell r="E62" t="str">
            <v>#Serpent Fly</v>
          </cell>
        </row>
        <row r="63">
          <cell r="A63" t="str">
            <v>TEAM_804</v>
          </cell>
          <cell r="C63" t="str">
            <v>#蜥蜴</v>
          </cell>
          <cell r="D63" t="str">
            <v>Basilisk</v>
          </cell>
          <cell r="E63" t="str">
            <v>#Basilisk</v>
          </cell>
        </row>
        <row r="64">
          <cell r="A64" t="str">
            <v>TEAM_805</v>
          </cell>
          <cell r="C64" t="str">
            <v>#蛮牛</v>
          </cell>
          <cell r="D64" t="str">
            <v>Gorgon</v>
          </cell>
          <cell r="E64" t="str">
            <v>#Gorgon</v>
          </cell>
        </row>
        <row r="65">
          <cell r="A65" t="str">
            <v>TEAM_806</v>
          </cell>
          <cell r="C65" t="str">
            <v>#双足飞龙</v>
          </cell>
          <cell r="D65" t="str">
            <v>Wyvern</v>
          </cell>
          <cell r="E65" t="str">
            <v>#Wyvern</v>
          </cell>
        </row>
        <row r="66">
          <cell r="A66" t="str">
            <v>TEAM_807</v>
          </cell>
          <cell r="C66" t="str">
            <v>#多头龙</v>
          </cell>
          <cell r="D66" t="str">
            <v>Hydra</v>
          </cell>
          <cell r="E66" t="str">
            <v>#Hydra</v>
          </cell>
        </row>
        <row r="67">
          <cell r="A67" t="str">
            <v>TEAM_901</v>
          </cell>
          <cell r="C67" t="str">
            <v>#魔法仙灵</v>
          </cell>
          <cell r="D67" t="str">
            <v>Gnoll</v>
          </cell>
          <cell r="E67" t="str">
            <v>#Gnoll</v>
          </cell>
        </row>
        <row r="68">
          <cell r="A68" t="str">
            <v>TEAM_902</v>
          </cell>
          <cell r="C68" t="str">
            <v>#雷元素</v>
          </cell>
          <cell r="D68" t="str">
            <v>Gnoll</v>
          </cell>
          <cell r="E68" t="str">
            <v>#Gnoll</v>
          </cell>
        </row>
        <row r="69">
          <cell r="A69" t="str">
            <v>TEAM_903</v>
          </cell>
          <cell r="C69" t="str">
            <v>#冰元素</v>
          </cell>
          <cell r="D69" t="str">
            <v>Gnoll</v>
          </cell>
          <cell r="E69" t="str">
            <v>#Gnoll</v>
          </cell>
        </row>
        <row r="70">
          <cell r="A70" t="str">
            <v>TEAM_904</v>
          </cell>
          <cell r="C70" t="str">
            <v>#幽火元素</v>
          </cell>
          <cell r="D70" t="str">
            <v>Gnoll</v>
          </cell>
          <cell r="E70" t="str">
            <v>#Gnoll</v>
          </cell>
        </row>
        <row r="71">
          <cell r="A71" t="str">
            <v>TEAM_905</v>
          </cell>
          <cell r="C71" t="str">
            <v>#石元素</v>
          </cell>
          <cell r="D71" t="str">
            <v>Gnoll</v>
          </cell>
          <cell r="E71" t="str">
            <v>#Gnoll</v>
          </cell>
        </row>
        <row r="72">
          <cell r="A72" t="str">
            <v>TEAM_906</v>
          </cell>
          <cell r="C72" t="str">
            <v>#精神元素</v>
          </cell>
          <cell r="D72" t="str">
            <v>Gnoll</v>
          </cell>
          <cell r="E72" t="str">
            <v>#Gnoll</v>
          </cell>
        </row>
        <row r="73">
          <cell r="A73" t="str">
            <v>TEAM_907</v>
          </cell>
          <cell r="C73" t="str">
            <v>#凤凰</v>
          </cell>
          <cell r="D73" t="str">
            <v>Pheonix</v>
          </cell>
          <cell r="E73" t="str">
            <v>#Pheonix</v>
          </cell>
        </row>
        <row r="74">
          <cell r="A74" t="str">
            <v>TEAM_11203</v>
          </cell>
          <cell r="C74" t="str">
            <v>#幻影射手</v>
          </cell>
          <cell r="E74" t="str">
            <v>#幻影射手</v>
          </cell>
        </row>
        <row r="75">
          <cell r="A75" t="str">
            <v>TEAM_11102</v>
          </cell>
          <cell r="C75" t="str">
            <v>#幻影射手</v>
          </cell>
          <cell r="E75" t="str">
            <v>#幻影射手</v>
          </cell>
        </row>
        <row r="76">
          <cell r="A76" t="str">
            <v>TEAM_1001</v>
          </cell>
          <cell r="B76" t="str">
            <v>农民</v>
          </cell>
          <cell r="C76" t="str">
            <v>#农民</v>
          </cell>
          <cell r="E76" t="str">
            <v>#农民</v>
          </cell>
        </row>
        <row r="77">
          <cell r="A77" t="str">
            <v>TEAM_1002</v>
          </cell>
          <cell r="B77" t="str">
            <v>游牧民</v>
          </cell>
          <cell r="C77" t="str">
            <v>#游牧民</v>
          </cell>
          <cell r="E77" t="str">
            <v>#游牧民</v>
          </cell>
        </row>
        <row r="78">
          <cell r="A78" t="str">
            <v>TEAM_1003</v>
          </cell>
          <cell r="B78" t="str">
            <v>盗贼</v>
          </cell>
          <cell r="C78" t="str">
            <v>#盗贼</v>
          </cell>
          <cell r="E78" t="str">
            <v>#盗贼</v>
          </cell>
        </row>
        <row r="79">
          <cell r="A79" t="str">
            <v>TEAM_1004</v>
          </cell>
          <cell r="B79" t="str">
            <v>小树人</v>
          </cell>
          <cell r="C79" t="str">
            <v>#小树人</v>
          </cell>
          <cell r="E79" t="str">
            <v>#小树人</v>
          </cell>
        </row>
        <row r="80">
          <cell r="A80" t="str">
            <v>TEAM_1005</v>
          </cell>
          <cell r="B80" t="str">
            <v>水元素</v>
          </cell>
          <cell r="C80" t="str">
            <v>#水元素</v>
          </cell>
          <cell r="E80" t="str">
            <v>#水元素</v>
          </cell>
        </row>
        <row r="81">
          <cell r="A81" t="str">
            <v>TEAM_1006</v>
          </cell>
          <cell r="B81" t="str">
            <v>森林狼</v>
          </cell>
          <cell r="C81" t="str">
            <v>#森林狼</v>
          </cell>
          <cell r="E81" t="str">
            <v>#森林狼</v>
          </cell>
        </row>
        <row r="82">
          <cell r="A82" t="str">
            <v>TEAM_1007</v>
          </cell>
          <cell r="B82" t="str">
            <v>幻影射手</v>
          </cell>
          <cell r="C82" t="str">
            <v>#幻影射手</v>
          </cell>
          <cell r="E82" t="str">
            <v>#幻影射手</v>
          </cell>
        </row>
        <row r="83">
          <cell r="A83" t="str">
            <v>TEAM_1008</v>
          </cell>
          <cell r="B83" t="str">
            <v>幻影射手</v>
          </cell>
          <cell r="C83" t="str">
            <v>#幻影射手</v>
          </cell>
          <cell r="E83" t="str">
            <v>#幻影射手</v>
          </cell>
        </row>
        <row r="84">
          <cell r="A84" t="str">
            <v>TEAM_1009</v>
          </cell>
          <cell r="B84" t="str">
            <v>骷髅战士</v>
          </cell>
          <cell r="C84" t="str">
            <v>#骷髅战士</v>
          </cell>
          <cell r="E84" t="str">
            <v>#骷髅战士</v>
          </cell>
        </row>
        <row r="85">
          <cell r="A85" t="str">
            <v>TEAM_1010</v>
          </cell>
          <cell r="B85" t="str">
            <v>骷髅射手</v>
          </cell>
          <cell r="C85" t="str">
            <v>#骷髅射手</v>
          </cell>
          <cell r="E85" t="str">
            <v>#骷髅射手</v>
          </cell>
        </row>
        <row r="86">
          <cell r="A86" t="str">
            <v>TEAM_1104</v>
          </cell>
          <cell r="C86" t="str">
            <v>#铁十字军</v>
          </cell>
          <cell r="D86" t="str">
            <v>Swordsman</v>
          </cell>
          <cell r="E86" t="str">
            <v>#Swordsman</v>
          </cell>
        </row>
        <row r="87">
          <cell r="A87" t="str">
            <v>TEAM_1104_01</v>
          </cell>
          <cell r="C87" t="str">
            <v>#女王铁卫</v>
          </cell>
          <cell r="D87" t="str">
            <v>Swordsman</v>
          </cell>
          <cell r="E87" t="str">
            <v>#Swordsman</v>
          </cell>
        </row>
        <row r="88">
          <cell r="A88" t="str">
            <v>TEAM_1205</v>
          </cell>
          <cell r="C88" t="str">
            <v>#森林守护者</v>
          </cell>
        </row>
        <row r="89">
          <cell r="A89" t="str">
            <v>TEAM_11205</v>
          </cell>
          <cell r="C89" t="str">
            <v>#枯木卫士</v>
          </cell>
        </row>
        <row r="90">
          <cell r="A90" t="str">
            <v>TEAM_111205</v>
          </cell>
          <cell r="C90" t="str">
            <v>#森林守护者</v>
          </cell>
        </row>
        <row r="91">
          <cell r="A91" t="str">
            <v>TEAM_1205_11</v>
          </cell>
          <cell r="C91" t="str">
            <v>#铁须长老</v>
          </cell>
        </row>
        <row r="92">
          <cell r="A92" t="str">
            <v>TEAM_1205_22</v>
          </cell>
          <cell r="C92" t="str">
            <v>#石皮长老</v>
          </cell>
        </row>
        <row r="93">
          <cell r="A93" t="str">
            <v>TEAM_1205_33</v>
          </cell>
          <cell r="C93" t="str">
            <v>#蛮藤长老</v>
          </cell>
        </row>
        <row r="94">
          <cell r="A94" t="str">
            <v>TEAM_1306</v>
          </cell>
          <cell r="C94" t="str">
            <v>#死亡骑士</v>
          </cell>
          <cell r="D94" t="str">
            <v>Black Knight</v>
          </cell>
          <cell r="E94" t="str">
            <v>#Black Knight</v>
          </cell>
        </row>
        <row r="95">
          <cell r="A95" t="str">
            <v>TEAM_1506</v>
          </cell>
          <cell r="C95" t="str">
            <v>#烈焰领主</v>
          </cell>
        </row>
        <row r="96">
          <cell r="A96" t="str">
            <v>TEAM_1405</v>
          </cell>
          <cell r="C96" t="str">
            <v>#风暴使者</v>
          </cell>
        </row>
        <row r="97">
          <cell r="A97" t="str">
            <v>TEAM_1406</v>
          </cell>
          <cell r="C97" t="str">
            <v>#狂暴巨人</v>
          </cell>
        </row>
        <row r="98">
          <cell r="A98" t="str">
            <v>TEAM_11105</v>
          </cell>
          <cell r="C98" t="str">
            <v>#魔幻法师</v>
          </cell>
        </row>
        <row r="99">
          <cell r="A99" t="str">
            <v>TEAM_11604</v>
          </cell>
          <cell r="C99" t="str">
            <v>#魔幻法师</v>
          </cell>
        </row>
        <row r="100">
          <cell r="A100" t="str">
            <v>TEAM_1407</v>
          </cell>
          <cell r="C100" t="str">
            <v>#比蒙巨兽</v>
          </cell>
        </row>
        <row r="101">
          <cell r="A101" t="str">
            <v>TEAM_1906</v>
          </cell>
          <cell r="C101" t="str">
            <v>#魔法元素</v>
          </cell>
        </row>
        <row r="103">
          <cell r="A103" t="str">
            <v>NPC_1100</v>
          </cell>
          <cell r="B103" t="str">
            <v>小骷髅</v>
          </cell>
          <cell r="C103" t="str">
            <v>#小骷髅</v>
          </cell>
        </row>
        <row r="104">
          <cell r="A104" t="str">
            <v>NPC_1101</v>
          </cell>
          <cell r="B104" t="str">
            <v>蜘蛛卵</v>
          </cell>
          <cell r="C104" t="str">
            <v>#蜘蛛卵</v>
          </cell>
        </row>
        <row r="105">
          <cell r="A105" t="str">
            <v>NPC_1102</v>
          </cell>
          <cell r="B105" t="str">
            <v>小蜘蛛</v>
          </cell>
          <cell r="C105" t="str">
            <v>#小蜘蛛</v>
          </cell>
        </row>
        <row r="106">
          <cell r="A106" t="str">
            <v>NPC_1103</v>
          </cell>
          <cell r="B106" t="str">
            <v>座狼</v>
          </cell>
          <cell r="C106" t="str">
            <v>#座狼</v>
          </cell>
        </row>
        <row r="107">
          <cell r="A107" t="str">
            <v>NPC_1104</v>
          </cell>
          <cell r="B107" t="str">
            <v>小恶魔</v>
          </cell>
          <cell r="C107" t="str">
            <v>#小恶魔</v>
          </cell>
        </row>
        <row r="108">
          <cell r="A108" t="str">
            <v>NPC_1105</v>
          </cell>
          <cell r="B108" t="str">
            <v>凤凰蛋</v>
          </cell>
          <cell r="C108" t="str">
            <v>#凤凰蛋</v>
          </cell>
        </row>
        <row r="109">
          <cell r="A109" t="str">
            <v>NPC_1106</v>
          </cell>
          <cell r="B109" t="str">
            <v>小石头</v>
          </cell>
          <cell r="C109" t="str">
            <v>#小石头</v>
          </cell>
        </row>
        <row r="110">
          <cell r="A110" t="str">
            <v>NPC_1107</v>
          </cell>
          <cell r="B110" t="str">
            <v>猎鹰</v>
          </cell>
          <cell r="C110" t="str">
            <v>#猎鹰</v>
          </cell>
        </row>
        <row r="111">
          <cell r="A111" t="str">
            <v>NPC_1108</v>
          </cell>
          <cell r="B111" t="str">
            <v>秃鹫</v>
          </cell>
          <cell r="C111" t="str">
            <v>#秃鹫</v>
          </cell>
        </row>
        <row r="112">
          <cell r="A112" t="str">
            <v>NPC_1109</v>
          </cell>
          <cell r="B112" t="str">
            <v>猎狗</v>
          </cell>
          <cell r="C112" t="str">
            <v>#猎狗</v>
          </cell>
        </row>
        <row r="113">
          <cell r="A113" t="str">
            <v>NPC_1110</v>
          </cell>
          <cell r="B113" t="str">
            <v>座狼</v>
          </cell>
          <cell r="C113" t="str">
            <v>#座狼</v>
          </cell>
        </row>
        <row r="114">
          <cell r="A114" t="str">
            <v>NPC_1111</v>
          </cell>
          <cell r="B114" t="str">
            <v>地狱三头犬</v>
          </cell>
          <cell r="C114" t="str">
            <v>#地狱三头犬</v>
          </cell>
        </row>
        <row r="115">
          <cell r="A115" t="str">
            <v>NPC_1112</v>
          </cell>
          <cell r="B115" t="str">
            <v>地狱三头犬</v>
          </cell>
          <cell r="C115" t="str">
            <v>#地狱三头犬</v>
          </cell>
        </row>
        <row r="116">
          <cell r="A116" t="str">
            <v>NPC_1113</v>
          </cell>
          <cell r="B116" t="str">
            <v>长角恶魔</v>
          </cell>
          <cell r="C116" t="str">
            <v>#长角恶魔</v>
          </cell>
        </row>
        <row r="117">
          <cell r="A117" t="str">
            <v>NPC_1114</v>
          </cell>
          <cell r="B117" t="str">
            <v>飞马</v>
          </cell>
          <cell r="C117" t="str">
            <v>#飞马</v>
          </cell>
        </row>
        <row r="118">
          <cell r="A118" t="str">
            <v>NPC_1115</v>
          </cell>
          <cell r="B118" t="str">
            <v>长角恶魔</v>
          </cell>
          <cell r="C118" t="str">
            <v>#长角恶魔</v>
          </cell>
        </row>
        <row r="119">
          <cell r="A119" t="str">
            <v>NPC_bingjuren</v>
          </cell>
          <cell r="C119" t="str">
            <v>#冰巨人</v>
          </cell>
        </row>
        <row r="120">
          <cell r="A120" t="str">
            <v>NPC_shijuren</v>
          </cell>
          <cell r="C120" t="str">
            <v>#石巨人</v>
          </cell>
        </row>
        <row r="121">
          <cell r="A121" t="str">
            <v>NPC_huojuren</v>
          </cell>
          <cell r="C121" t="str">
            <v>#火巨人</v>
          </cell>
        </row>
        <row r="122">
          <cell r="A122" t="str">
            <v>NPC_1116</v>
          </cell>
          <cell r="B122" t="str">
            <v>小石头人</v>
          </cell>
          <cell r="C122" t="str">
            <v>#小石头人</v>
          </cell>
        </row>
        <row r="123">
          <cell r="A123" t="str">
            <v>NPC_7123</v>
          </cell>
          <cell r="B123" t="str">
            <v>重装骷髅</v>
          </cell>
          <cell r="C123" t="str">
            <v>#重装骷髅</v>
          </cell>
        </row>
        <row r="124">
          <cell r="A124" t="str">
            <v>NPC_7124</v>
          </cell>
          <cell r="B124" t="str">
            <v>圣堂侍从</v>
          </cell>
          <cell r="C124" t="str">
            <v>#圣堂侍从</v>
          </cell>
        </row>
        <row r="126">
          <cell r="A126" t="str">
            <v>#器械召唤物</v>
          </cell>
        </row>
        <row r="127">
          <cell r="A127" t="str">
            <v>NPC_8011</v>
          </cell>
          <cell r="C127" t="str">
            <v>#冲车</v>
          </cell>
        </row>
        <row r="128">
          <cell r="A128" t="str">
            <v>NPC_8012</v>
          </cell>
          <cell r="C128" t="str">
            <v>#铁皮车</v>
          </cell>
        </row>
        <row r="130">
          <cell r="A130" t="str">
            <v>#元素位面boss名称</v>
          </cell>
        </row>
        <row r="131">
          <cell r="A131" t="str">
            <v>BOSS_91101</v>
          </cell>
          <cell r="C131" t="str">
            <v>#火焰领主</v>
          </cell>
        </row>
        <row r="132">
          <cell r="A132" t="str">
            <v>BOSS_91201</v>
          </cell>
          <cell r="C132" t="str">
            <v>#火焰女皇</v>
          </cell>
        </row>
        <row r="133">
          <cell r="A133" t="str">
            <v>BOSS_92001</v>
          </cell>
          <cell r="C133" t="str">
            <v>#冰霜领主</v>
          </cell>
        </row>
        <row r="134">
          <cell r="A134" t="str">
            <v>BOSS_93001</v>
          </cell>
          <cell r="C134" t="str">
            <v>#闪电领主</v>
          </cell>
        </row>
        <row r="135">
          <cell r="A135" t="str">
            <v>BOSS_94101</v>
          </cell>
          <cell r="C135" t="str">
            <v>#大地祭司</v>
          </cell>
        </row>
        <row r="136">
          <cell r="A136" t="str">
            <v>BOSS_94201</v>
          </cell>
          <cell r="C136" t="str">
            <v>#大地领主</v>
          </cell>
        </row>
        <row r="137">
          <cell r="A137" t="str">
            <v>BOSS_95001</v>
          </cell>
          <cell r="C137" t="str">
            <v>#混乱领主</v>
          </cell>
        </row>
        <row r="140">
          <cell r="A140" t="str">
            <v>#兵团描述</v>
          </cell>
          <cell r="C140"/>
          <cell r="E140"/>
        </row>
        <row r="141">
          <cell r="A141" t="str">
            <v>TEAMDES_101</v>
          </cell>
          <cell r="B141" t="str">
            <v>帝国枪兵</v>
          </cell>
          <cell r="C141" t="str">
            <v>#帝国枪兵是王国的第一道防线，他们英勇善战，忠心耿耿，为帝国立下卓越功勋，为世人所赞誉。</v>
          </cell>
          <cell r="E141" t="str">
            <v>#Pikeman</v>
          </cell>
        </row>
        <row r="142">
          <cell r="A142" t="str">
            <v>TEAMDES_102</v>
          </cell>
          <cell r="B142" t="str">
            <v>帝国弩手</v>
          </cell>
          <cell r="C142" t="str">
            <v>#帝国弩手经验丰富，可以在接触战之前削弱敌人的战斗力，他们强劲的十字弩让敌人闻风丧胆。</v>
          </cell>
          <cell r="E142" t="str">
            <v>#Archer</v>
          </cell>
        </row>
        <row r="143">
          <cell r="A143" t="str">
            <v>TEAMDES_103</v>
          </cell>
          <cell r="B143" t="str">
            <v>皇家狮鹫</v>
          </cell>
          <cell r="C143" t="str">
            <v>#皇家狮鹫是高空的王者，亦是埃拉西亚的象征，它们勇猛而忠诚，永远会为战斗流尽最后一滴血。</v>
          </cell>
          <cell r="E143" t="str">
            <v>#Griffin</v>
          </cell>
        </row>
        <row r="144">
          <cell r="A144" t="str">
            <v>TEAMDES_104</v>
          </cell>
          <cell r="B144" t="str">
            <v>皇家十字军</v>
          </cell>
          <cell r="C144" t="str">
            <v>#唯有王国认可的士兵才能加入皇家卫队，他们的战斗技巧举世闻名，这是王国的荣耀之师。</v>
          </cell>
          <cell r="E144" t="str">
            <v>#Swordsman</v>
          </cell>
        </row>
        <row r="145">
          <cell r="A145" t="str">
            <v>TEAMDES_105</v>
          </cell>
          <cell r="B145" t="str">
            <v>僧侣</v>
          </cell>
          <cell r="C145" t="str">
            <v>#僧侣是虔诚的信仰者，他们能施放祝福法术庇佑友军，也能勇敢地奔赴战场，打击敌人。</v>
          </cell>
          <cell r="E145" t="str">
            <v>#Monk</v>
          </cell>
        </row>
        <row r="146">
          <cell r="A146" t="str">
            <v>TEAMDES_106</v>
          </cell>
          <cell r="B146" t="str">
            <v>皇家骑士</v>
          </cell>
          <cell r="C146" t="str">
            <v>#皇家骑士身着厚重的铠甲，驾驭着战马向敌人发起冲锋，他们战无不胜，令无数敌人颤抖。</v>
          </cell>
          <cell r="E146" t="str">
            <v>#Cavalier</v>
          </cell>
        </row>
        <row r="147">
          <cell r="A147" t="str">
            <v>TEAMDES_107</v>
          </cell>
          <cell r="B147" t="str">
            <v>大天使</v>
          </cell>
          <cell r="C147" t="str">
            <v>#大天使是力量与光明的象征，他们战斗勇猛并具有致命的攻击力，能够复活阵亡单位。</v>
          </cell>
          <cell r="E147" t="str">
            <v>#Angel</v>
          </cell>
        </row>
        <row r="148">
          <cell r="A148" t="str">
            <v>TEAMDES_108</v>
          </cell>
          <cell r="B148" t="str">
            <v>圣堂武士</v>
          </cell>
          <cell r="C148" t="str">
            <v>#圣堂武士是城堡阵营最坚实的盾牌，他们善于激励部队的士气，使他们发挥出更强的力量。</v>
          </cell>
          <cell r="E148" t="str">
            <v>#Angel</v>
          </cell>
        </row>
        <row r="149">
          <cell r="A149" t="str">
            <v>TEAMDES_201</v>
          </cell>
          <cell r="B149" t="str">
            <v>半人马首领</v>
          </cell>
          <cell r="C149" t="str">
            <v>#半人马首领是天生的战士，毕生追求高超的战争艺术，他们善于冲锋、格斗、侦察，几乎无所不能。</v>
          </cell>
          <cell r="E149" t="str">
            <v>#Centaur</v>
          </cell>
        </row>
        <row r="150">
          <cell r="A150" t="str">
            <v>TEAMDES_202</v>
          </cell>
          <cell r="B150" t="str">
            <v>矮人</v>
          </cell>
          <cell r="C150" t="str">
            <v>#战斗矮人们拥有铜墙铁壁般的防御，他们脾气暴躁，善于使用巨大的铁锤平息一切反对的声音。</v>
          </cell>
          <cell r="E150" t="str">
            <v>#Dwarf</v>
          </cell>
        </row>
        <row r="151">
          <cell r="A151" t="str">
            <v>TEAMDES_203</v>
          </cell>
          <cell r="B151" t="str">
            <v>木精灵</v>
          </cell>
          <cell r="C151" t="str">
            <v>#来自埃里的精灵箭术卓越，他们守护着森林，侵略者们都将遭到他们狂风骤雨般的打击。</v>
          </cell>
          <cell r="E151" t="str">
            <v>#Wood Elf</v>
          </cell>
        </row>
        <row r="152">
          <cell r="A152" t="str">
            <v>TEAMDES_204</v>
          </cell>
          <cell r="B152" t="str">
            <v>银翼飞马</v>
          </cell>
          <cell r="C152" t="str">
            <v>#银翼飞马是森林中的传说生物，他们伴随着最优秀的精灵维护着森林的安宁。</v>
          </cell>
          <cell r="E152" t="str">
            <v>#Pegasus</v>
          </cell>
        </row>
        <row r="153">
          <cell r="A153" t="str">
            <v>TEAMDES_205</v>
          </cell>
          <cell r="B153" t="str">
            <v>枯木卫士</v>
          </cell>
          <cell r="C153" t="str">
            <v>#枯木卫士是森林的化身，虽然笨拙但是极为坚实，他们善于使用藤蔓缠绕敌人，直至对手死亡。</v>
          </cell>
          <cell r="E153" t="str">
            <v>#Dendroid Guard</v>
          </cell>
        </row>
        <row r="154">
          <cell r="A154" t="str">
            <v>TEAMDES_206</v>
          </cell>
          <cell r="B154" t="str">
            <v>独角兽</v>
          </cell>
          <cell r="C154" t="str">
            <v>#独角兽的存在更像是美丽的传说，它们不仅是美丽的生物，更是英勇的战士，堪称传奇生物。</v>
          </cell>
          <cell r="E154" t="str">
            <v>#Unicorn</v>
          </cell>
        </row>
        <row r="155">
          <cell r="A155" t="str">
            <v>TEAMDES_207</v>
          </cell>
          <cell r="B155" t="str">
            <v>绿龙</v>
          </cell>
          <cell r="C155" t="str">
            <v>#绿龙是森林的守护者，剧毒的龙息和遮天蔽地的巨大身躯无不向人们证明龙是不可战胜的生物。</v>
          </cell>
          <cell r="E155" t="str">
            <v>#Green Dragon</v>
          </cell>
        </row>
        <row r="156">
          <cell r="A156" t="str">
            <v>TEAMDES_207</v>
          </cell>
          <cell r="B156" t="str">
            <v>德鲁伊</v>
          </cell>
          <cell r="C156" t="str">
            <v>#她们是继承了自然意志的人，能够调用自然的力量守护为森林而战的人。</v>
          </cell>
          <cell r="E156" t="str">
            <v>#Green Dragon</v>
          </cell>
        </row>
        <row r="157">
          <cell r="A157" t="str">
            <v>TEAMDES_301</v>
          </cell>
          <cell r="B157" t="str">
            <v>骷髅战士</v>
          </cell>
          <cell r="C157" t="str">
            <v>#这些脆弱的骨头架子看起来毫无价值，然而出人意料的是他们在降低士气方面颇有建树。</v>
          </cell>
          <cell r="E157" t="str">
            <v>#Skeleton</v>
          </cell>
        </row>
        <row r="158">
          <cell r="A158" t="str">
            <v>TEAMDES_302</v>
          </cell>
          <cell r="B158" t="str">
            <v>僵尸</v>
          </cell>
          <cell r="C158" t="str">
            <v>#被巫师复生的腐烂尸体，浑身散发着恶臭的毒气，肿胀的身躯一旦破碎，将会带来噩梦般的毁灭。</v>
          </cell>
          <cell r="E158" t="str">
            <v>#Walking Dead</v>
          </cell>
        </row>
        <row r="159">
          <cell r="A159" t="str">
            <v>TEAMDES_303</v>
          </cell>
          <cell r="B159" t="str">
            <v>幽灵</v>
          </cell>
          <cell r="C159" t="str">
            <v>#幽灵对生命的眷恋使得它们能够留存于现世，巫师们奴役幽灵去折磨生者的灵魂。</v>
          </cell>
          <cell r="E159" t="str">
            <v>#Wight</v>
          </cell>
        </row>
        <row r="160">
          <cell r="A160" t="str">
            <v>TEAMDES_304</v>
          </cell>
          <cell r="B160" t="str">
            <v>吸血鬼</v>
          </cell>
          <cell r="C160" t="str">
            <v>#吸血鬼遵循着古老的贵族礼仪，但当他们露出尖牙之时，你能感受到的唯有生命的流逝。</v>
          </cell>
          <cell r="E160" t="str">
            <v>#Vampire</v>
          </cell>
        </row>
        <row r="161">
          <cell r="A161" t="str">
            <v>TEAMDES_305</v>
          </cell>
          <cell r="B161" t="str">
            <v>巫妖</v>
          </cell>
          <cell r="C161" t="str">
            <v>#巫妖的肉体干枯而丑陋，他们对一切生命充满了仇恨，并热衷于传播瘟疫，毁灭现世。</v>
          </cell>
          <cell r="E161" t="str">
            <v>#Lich</v>
          </cell>
        </row>
        <row r="162">
          <cell r="A162" t="str">
            <v>TEAMDES_306</v>
          </cell>
          <cell r="B162" t="str">
            <v>黑暗骑士</v>
          </cell>
          <cell r="C162" t="str">
            <v>#黑暗骑士游走于墓园的中心，浑身充斥着令人胆寒的诅咒，他们屠戮生者，维持着墓地的秩序。</v>
          </cell>
          <cell r="E162" t="str">
            <v>#Black Knight</v>
          </cell>
        </row>
        <row r="163">
          <cell r="A163" t="str">
            <v>TEAMDES_307</v>
          </cell>
          <cell r="B163" t="str">
            <v>骨龙</v>
          </cell>
          <cell r="C163" t="str">
            <v>#尽管龙族一直将骨龙视为生死大敌，但作为墓园的顶级兵种，骨龙与龙族仍为势均力敌的存在。</v>
          </cell>
          <cell r="E163" t="str">
            <v>#Bone Dragon</v>
          </cell>
        </row>
        <row r="164">
          <cell r="A164" t="str">
            <v>TEAMDES_308</v>
          </cell>
          <cell r="B164" t="str">
            <v>木乃伊</v>
          </cell>
          <cell r="C164" t="str">
            <v>#在古老陵墓中沉睡的不死者，任何打扰他的人都会受到诅咒。</v>
          </cell>
        </row>
        <row r="165">
          <cell r="A165" t="str">
            <v>TEAMDES_401</v>
          </cell>
          <cell r="B165" t="str">
            <v>地精战士</v>
          </cell>
          <cell r="C165" t="str">
            <v>#地精战士身着轻甲，手握重兵器，善于以速度和数量快速冲破敌人的防线，极为凶残和坚韧。</v>
          </cell>
          <cell r="E165" t="str">
            <v>#Goblin</v>
          </cell>
        </row>
        <row r="166">
          <cell r="A166" t="str">
            <v>TEAMDES_402</v>
          </cell>
          <cell r="B166" t="str">
            <v>恶狼骑士</v>
          </cell>
          <cell r="C166" t="str">
            <v>#好战的恶狼骑士驯服了巨狼作为坐骑，攻击更加迅猛，巨狼锋利的獠牙和利爪更让敌人感到恐惧。</v>
          </cell>
          <cell r="E166" t="str">
            <v>#Wolf Rider</v>
          </cell>
        </row>
        <row r="167">
          <cell r="A167" t="str">
            <v>TEAMDES_403</v>
          </cell>
          <cell r="B167" t="str">
            <v>半兽人</v>
          </cell>
          <cell r="C167" t="str">
            <v>#没人知道半兽人的斧子藏在哪里，他们似乎有无穷无尽的斧子可以丢出来，真是匪夷所思。</v>
          </cell>
          <cell r="E167" t="str">
            <v>#Orc</v>
          </cell>
        </row>
        <row r="168">
          <cell r="A168" t="str">
            <v>TEAMDES_404</v>
          </cell>
          <cell r="B168" t="str">
            <v>食人魔</v>
          </cell>
          <cell r="C168" t="str">
            <v>#手持木棒的食人魔看起来更像猩猩，但是十分危险，他们甚至可以在战斗中释放嗜血法术。</v>
          </cell>
          <cell r="E168" t="str">
            <v>#Ogre</v>
          </cell>
        </row>
        <row r="169">
          <cell r="A169" t="str">
            <v>TEAMDES_405</v>
          </cell>
          <cell r="B169" t="str">
            <v>雷鸟</v>
          </cell>
          <cell r="C169" t="str">
            <v>#雷鸟经常于狂风暴雨之夜出没，它们穿梭于雷霆之间，浑身携带闪电，被人们传为神的使者。</v>
          </cell>
          <cell r="E169" t="str">
            <v>#Roc</v>
          </cell>
        </row>
        <row r="170">
          <cell r="A170" t="str">
            <v>TEAMDES_406</v>
          </cell>
          <cell r="B170" t="str">
            <v>独眼巨人</v>
          </cell>
          <cell r="C170" t="str">
            <v>#独眼巨人以脑袋上的独眼和巨大的身躯而闻名，这个种族暴躁易怒，并拥有着恶魔的血脉。</v>
          </cell>
          <cell r="E170" t="str">
            <v>#Cyclops</v>
          </cell>
        </row>
        <row r="171">
          <cell r="A171" t="str">
            <v>TEAMDES_407</v>
          </cell>
          <cell r="B171" t="str">
            <v>比蒙</v>
          </cell>
          <cell r="C171" t="str">
            <v>#比蒙是为数不多的远古生物之一，起源和巨龙一样久远，庞大的身躯使其几乎可以无视敌人攻击。</v>
          </cell>
          <cell r="E171" t="str">
            <v>#Behemoth</v>
          </cell>
        </row>
        <row r="172">
          <cell r="A172" t="str">
            <v>TEAMDES_501</v>
          </cell>
          <cell r="B172" t="str">
            <v>小恶魔</v>
          </cell>
          <cell r="C172" t="str">
            <v>#小恶魔虽然是恶魔中的低等生物，但与生俱来的狡诈和暴力，在战场上的癫狂令人惧怕。</v>
          </cell>
          <cell r="E172" t="str">
            <v>#Imp</v>
          </cell>
        </row>
        <row r="173">
          <cell r="A173" t="str">
            <v>TEAMDES_502</v>
          </cell>
          <cell r="B173" t="str">
            <v>歌革</v>
          </cell>
          <cell r="C173" t="str">
            <v>#歌革这种生物看起来很温柔，但是作为恶魔的一员，同样有着极强的攻击倾向。</v>
          </cell>
          <cell r="E173" t="str">
            <v>#Gog</v>
          </cell>
        </row>
        <row r="174">
          <cell r="A174" t="str">
            <v>TEAMDES_503</v>
          </cell>
          <cell r="B174" t="str">
            <v>地狱三头犬</v>
          </cell>
          <cell r="C174" t="str">
            <v>#地狱三头犬可以同时用三个脑袋快速地攻击敌人，全身流淌着炽热的岩浆，行走之处遍布烈焰。</v>
          </cell>
          <cell r="E174" t="str">
            <v>#Hell Hound</v>
          </cell>
        </row>
        <row r="175">
          <cell r="A175" t="str">
            <v>TEAMDES_504</v>
          </cell>
          <cell r="B175" t="str">
            <v>长角恶魔</v>
          </cell>
          <cell r="C175" t="str">
            <v>#长角恶魔以头上尖锐的长角为名，这也是他最锐利的武器，可以轻易刺穿敌人的盔甲和身躯。</v>
          </cell>
          <cell r="E175" t="str">
            <v>#Demon</v>
          </cell>
        </row>
        <row r="176">
          <cell r="A176" t="str">
            <v>TEAMDES_505</v>
          </cell>
          <cell r="B176" t="str">
            <v>地狱领主</v>
          </cell>
          <cell r="C176" t="str">
            <v>#地狱领主身经百战，她统率着数以万计的地狱军团浴血奋战，她酷爱战争和鲜血。</v>
          </cell>
          <cell r="E176" t="str">
            <v>#Pit Fiend</v>
          </cell>
        </row>
        <row r="177">
          <cell r="A177" t="str">
            <v>TEAMDES_506</v>
          </cell>
          <cell r="B177" t="str">
            <v>烈火精灵</v>
          </cell>
          <cell r="C177" t="str">
            <v>#烈火精灵自地狱的烈焰中诞生，它们可以从空中释放火焰魔法攻击敌人。</v>
          </cell>
          <cell r="E177" t="str">
            <v>#Efreeti</v>
          </cell>
        </row>
        <row r="178">
          <cell r="A178" t="str">
            <v>TEAMDES_507</v>
          </cell>
          <cell r="B178" t="str">
            <v>大恶魔</v>
          </cell>
          <cell r="C178" t="str">
            <v>#大恶魔是地狱军团的领袖，能够在任意位置布阵，利用瞬移攻击敌方后排。</v>
          </cell>
          <cell r="E178" t="str">
            <v>#Devil</v>
          </cell>
        </row>
        <row r="179">
          <cell r="A179" t="str">
            <v>TEAMDES_601</v>
          </cell>
          <cell r="B179" t="str">
            <v>大妖精</v>
          </cell>
          <cell r="C179" t="str">
            <v>#大妖精是和塔楼签下契约的仆从，喜欢挥舞着灌魔的连枷从远处攻击敌人。</v>
          </cell>
          <cell r="E179" t="str">
            <v>#Gremlin</v>
          </cell>
        </row>
        <row r="180">
          <cell r="A180" t="str">
            <v>TEAMDES_602</v>
          </cell>
          <cell r="B180" t="str">
            <v>石像鬼</v>
          </cell>
          <cell r="C180" t="str">
            <v>#这些被施予魔法的恶魔雕像通常会被用来保卫法师们的私人领地，据说它们有戏弄不会飞行敌人的癖好。</v>
          </cell>
          <cell r="E180" t="str">
            <v>#Stone Gargoyle</v>
          </cell>
        </row>
        <row r="181">
          <cell r="A181" t="str">
            <v>TEAMDES_603</v>
          </cell>
          <cell r="B181" t="str">
            <v>铁人</v>
          </cell>
          <cell r="C181" t="str">
            <v>#铁人是被法师制造出来的傀儡，代表着精细的手工制作和复杂魔法的完美结合，对魔法具有超乎寻常的亲和力。</v>
          </cell>
          <cell r="E181" t="str">
            <v>#Stone Golem</v>
          </cell>
        </row>
        <row r="182">
          <cell r="A182" t="str">
            <v>TEAMDES_604</v>
          </cell>
          <cell r="B182" t="str">
            <v>大法师</v>
          </cell>
          <cell r="C182" t="str">
            <v>#大法师是对强大的御法者们的尊称，在战场上他们的存在会令敌方的将领在使用魔法时格外慎重。</v>
          </cell>
          <cell r="E182" t="str">
            <v>#Mage</v>
          </cell>
        </row>
        <row r="183">
          <cell r="A183" t="str">
            <v>TEAMDES_605</v>
          </cell>
          <cell r="B183" t="str">
            <v>神灯</v>
          </cell>
          <cell r="C183" t="str">
            <v>#传说中喜欢满足凡人愿望的神奇生物，对于她们来说那些用于栖身的魔法容器，既是住所又是监牢。</v>
          </cell>
          <cell r="E183" t="str">
            <v>#Genie</v>
          </cell>
        </row>
        <row r="184">
          <cell r="A184" t="str">
            <v>TEAMDES_606</v>
          </cell>
          <cell r="B184" t="str">
            <v>娜迦蛇妖</v>
          </cell>
          <cell r="C184" t="str">
            <v>#这种多臂蛇身的美艳怪物对战斗有着天然的热诚，越是虚弱的敌人越能激发她们对杀戮的渴望。</v>
          </cell>
          <cell r="E184" t="str">
            <v>#Naga</v>
          </cell>
        </row>
        <row r="185">
          <cell r="A185" t="str">
            <v>TEAMDES_607</v>
          </cell>
          <cell r="B185" t="str">
            <v>泰坦巨人</v>
          </cell>
          <cell r="C185" t="str">
            <v>#这些居住在云颠投掷雷电的金甲巨人们，据说是远古时代统治世界的伟大存在遗留至今的不朽造物。</v>
          </cell>
          <cell r="E185" t="str">
            <v>#Giant</v>
          </cell>
        </row>
        <row r="186">
          <cell r="A186" t="str">
            <v>TEAMDES_701</v>
          </cell>
          <cell r="B186" t="str">
            <v>穴居人</v>
          </cell>
          <cell r="C186" t="str">
            <v>#视力退化的地下生物，但在他极度发达的嗅觉面前，任何猎物都无所遁形。</v>
          </cell>
          <cell r="E186" t="str">
            <v>#Troglodyte</v>
          </cell>
        </row>
        <row r="187">
          <cell r="A187" t="str">
            <v>TEAMDES_702</v>
          </cell>
          <cell r="B187" t="str">
            <v>鹰身女妖</v>
          </cell>
          <cell r="C187" t="str">
            <v>#半人半鸟的怪物，没有人能承受她们足以穿云裂石的尖叫。</v>
          </cell>
          <cell r="E187" t="str">
            <v>#Harpy</v>
          </cell>
        </row>
        <row r="188">
          <cell r="A188" t="str">
            <v>TEAMDES_703</v>
          </cell>
          <cell r="B188" t="str">
            <v>邪眼</v>
          </cell>
          <cell r="C188" t="str">
            <v>#多足多目且极具智慧的邪恶怪物，所有的生物都是他们眼中的奴仆。</v>
          </cell>
          <cell r="E188" t="str">
            <v>#Beholder</v>
          </cell>
        </row>
        <row r="189">
          <cell r="A189" t="str">
            <v>TEAMDES_704</v>
          </cell>
          <cell r="B189" t="str">
            <v>美杜莎</v>
          </cell>
          <cell r="C189" t="str">
            <v>#蛇发蛇身的美艳女性，她们冰冷的目光会把目力所及的所有活物都变成石头。</v>
          </cell>
          <cell r="E189" t="str">
            <v>#Medusa</v>
          </cell>
        </row>
        <row r="190">
          <cell r="A190" t="str">
            <v>TEAMDES_705</v>
          </cell>
          <cell r="B190" t="str">
            <v>牛头怪</v>
          </cell>
          <cell r="C190" t="str">
            <v>#隐匿于幽暗迷宫中的强大生物，它的巨斧会把所有迷途之敌都削成肉块。</v>
          </cell>
          <cell r="E190" t="str">
            <v>#Minotaur</v>
          </cell>
        </row>
        <row r="191">
          <cell r="A191" t="str">
            <v>TEAMDES_706</v>
          </cell>
          <cell r="B191" t="str">
            <v>蝎尾狮</v>
          </cell>
          <cell r="C191" t="str">
            <v>#狮身蝠翼蝎尾的奇异生物，被它的尾巴蛰到的猎物无法活着见到阳光。</v>
          </cell>
          <cell r="E191" t="str">
            <v>#Manticore</v>
          </cell>
        </row>
        <row r="192">
          <cell r="A192" t="str">
            <v>TEAMDES_707</v>
          </cell>
          <cell r="B192" t="str">
            <v>黑龙</v>
          </cell>
          <cell r="C192" t="str">
            <v>#占据着地下世界顶级生态位的凶残暴君，凡人的法术无法对它造成丝毫的伤害。</v>
          </cell>
          <cell r="E192" t="str">
            <v>#Red Dragon</v>
          </cell>
        </row>
        <row r="193">
          <cell r="A193" t="str">
            <v>TEAMDES_801</v>
          </cell>
          <cell r="B193" t="str">
            <v>豺狼人</v>
          </cell>
          <cell r="C193" t="str">
            <v>#豺狼人</v>
          </cell>
          <cell r="E193" t="str">
            <v>#Gnoll</v>
          </cell>
        </row>
        <row r="194">
          <cell r="A194" t="str">
            <v>TEAMDES_802</v>
          </cell>
          <cell r="B194" t="str">
            <v>蜥蜴人</v>
          </cell>
          <cell r="C194" t="str">
            <v>#蜥蜴人</v>
          </cell>
          <cell r="E194" t="str">
            <v>#Lizardman</v>
          </cell>
        </row>
        <row r="195">
          <cell r="A195" t="str">
            <v>TEAMDES_803</v>
          </cell>
          <cell r="B195" t="str">
            <v>龙蝇</v>
          </cell>
          <cell r="C195" t="str">
            <v>#龙蝇</v>
          </cell>
          <cell r="E195" t="str">
            <v>#Serpent Fly</v>
          </cell>
        </row>
        <row r="196">
          <cell r="A196" t="str">
            <v>TEAMDES_804</v>
          </cell>
          <cell r="B196" t="str">
            <v>蜥蜴</v>
          </cell>
          <cell r="C196" t="str">
            <v>#蜥蜴</v>
          </cell>
          <cell r="E196" t="str">
            <v>#Basilisk</v>
          </cell>
        </row>
        <row r="197">
          <cell r="A197" t="str">
            <v>TEAMDES_805</v>
          </cell>
          <cell r="B197" t="str">
            <v>蛮牛</v>
          </cell>
          <cell r="C197" t="str">
            <v>#蛮牛</v>
          </cell>
          <cell r="E197" t="str">
            <v>#Gorgon</v>
          </cell>
        </row>
        <row r="198">
          <cell r="A198" t="str">
            <v>TEAMDES_806</v>
          </cell>
          <cell r="B198" t="str">
            <v>双足飞龙</v>
          </cell>
          <cell r="C198" t="str">
            <v>#双足飞龙</v>
          </cell>
          <cell r="E198" t="str">
            <v>#Wyvern</v>
          </cell>
        </row>
        <row r="199">
          <cell r="A199" t="str">
            <v>TEAMDES_807</v>
          </cell>
          <cell r="B199" t="str">
            <v>多头龙</v>
          </cell>
          <cell r="C199" t="str">
            <v>#多头龙</v>
          </cell>
          <cell r="E199" t="str">
            <v>#Hydra</v>
          </cell>
        </row>
        <row r="200">
          <cell r="A200" t="str">
            <v>TEAMDES_901</v>
          </cell>
          <cell r="B200" t="str">
            <v>仅存于传说和童话中的美丽仙灵，任何对她不利的角色都会遭到听众们的厌恶，从而结局悲惨凄凉。</v>
          </cell>
          <cell r="C200" t="str">
            <v>#仅存于传说和童话中的美丽仙灵，任何对她不利的角色都会遭到听众们的厌恶，从而结局悲惨凄凉。</v>
          </cell>
        </row>
        <row r="201">
          <cell r="A201" t="str">
            <v>TEAMDES_902</v>
          </cell>
          <cell r="B201" t="str">
            <v>从气元素之间的冲突和战争中诞生的能量体，任何敢于直面它的敌人都会被激荡的电荷所标记。</v>
          </cell>
          <cell r="C201" t="str">
            <v>#从气元素之间的冲突和战争中诞生的能量体，任何敢于直面它的敌人都会被激荡的电荷所标记。</v>
          </cell>
        </row>
        <row r="202">
          <cell r="A202" t="str">
            <v>TEAMDES_903</v>
          </cell>
          <cell r="B202" t="str">
            <v>水元素在遇冷后拟态而成的生命体，每当遇到威胁时会释放出积压在体内的低温将全部敌人冻结。</v>
          </cell>
          <cell r="C202" t="str">
            <v>#水元素在遇冷后拟态而成的生命体，每当遇到威胁时会释放出积压在体内的低温将全部敌人冻结。</v>
          </cell>
        </row>
        <row r="203">
          <cell r="A203" t="str">
            <v>TEAMDES_904</v>
          </cell>
          <cell r="B203" t="str">
            <v>纯粹的能量所构成的不稳定能量体，躯体被摧毁后体内无法维持能量会倾泻而出对敌人造成巨大的冲击。</v>
          </cell>
          <cell r="C203" t="str">
            <v>#纯粹的能量所构成的不稳定能量体，躯体被摧毁后体内无法维持能量会倾泻而出对敌人造成巨大的冲击。</v>
          </cell>
        </row>
        <row r="204">
          <cell r="A204" t="str">
            <v>TEAMDES_905</v>
          </cell>
          <cell r="B204" t="str">
            <v>在地质作用下由多种矿物所组成的混合元素，在遭受重大创伤时会引发小范围的地震来保护自己。</v>
          </cell>
          <cell r="C204" t="str">
            <v>#在地质作用下由多种矿物所组成的混合元素，石元素在倒下后会分裂成石头人继续作战。</v>
          </cell>
        </row>
        <row r="205">
          <cell r="A205" t="str">
            <v>TEAMDES_906</v>
          </cell>
          <cell r="B205" t="str">
            <v>意识和思想所映射在物质世界的能量体，可对敌人发动心灵层面的攻击，意志不坚者会引发心智上的无序和癫狂。</v>
          </cell>
          <cell r="C205" t="str">
            <v>#意识和思想所映射在物质世界的能量体，可对敌人发动心灵层面的攻击，意志不坚者会引发心智上的无序和癫狂。</v>
          </cell>
        </row>
        <row r="206">
          <cell r="A206" t="str">
            <v>TEAMDES_907</v>
          </cell>
          <cell r="C206" t="str">
            <v>#凤凰是元素族的顶级生物，飞翔于火焰之中，永生不灭，周身席卷的烈焰足以烧死任何不轨之人。</v>
          </cell>
          <cell r="E206" t="str">
            <v>#Pheonix</v>
          </cell>
        </row>
        <row r="210">
          <cell r="A210" t="str">
            <v>#兵种标签</v>
          </cell>
          <cell r="C210"/>
          <cell r="E210"/>
        </row>
        <row r="211">
          <cell r="A211" t="str">
            <v>CLASS_1010</v>
          </cell>
          <cell r="B211" t="str">
            <v>攻击</v>
          </cell>
          <cell r="C211" t="str">
            <v>#攻击</v>
          </cell>
          <cell r="E211" t="str">
            <v>#Attacker</v>
          </cell>
        </row>
        <row r="212">
          <cell r="A212" t="str">
            <v>CLASS_1020</v>
          </cell>
          <cell r="B212" t="str">
            <v>防御</v>
          </cell>
          <cell r="C212" t="str">
            <v>#防御</v>
          </cell>
          <cell r="E212" t="str">
            <v>#Defender</v>
          </cell>
        </row>
        <row r="213">
          <cell r="A213" t="str">
            <v>CLASS_1030</v>
          </cell>
          <cell r="B213" t="str">
            <v>突击</v>
          </cell>
          <cell r="C213" t="str">
            <v>#突击</v>
          </cell>
          <cell r="E213" t="str">
            <v>#Raider</v>
          </cell>
        </row>
        <row r="214">
          <cell r="A214" t="str">
            <v>CLASS_1040</v>
          </cell>
          <cell r="B214" t="str">
            <v>射手</v>
          </cell>
          <cell r="C214" t="str">
            <v>#射手</v>
          </cell>
          <cell r="E214" t="str">
            <v>#Archer</v>
          </cell>
        </row>
        <row r="215">
          <cell r="A215" t="str">
            <v>CLASS_1050</v>
          </cell>
          <cell r="B215" t="str">
            <v>魔法</v>
          </cell>
          <cell r="C215" t="str">
            <v>#魔法</v>
          </cell>
          <cell r="E215" t="str">
            <v>#Caster</v>
          </cell>
        </row>
        <row r="216">
          <cell r="A216" t="str">
            <v>#兵种标签描述</v>
          </cell>
          <cell r="C216"/>
          <cell r="E216"/>
        </row>
        <row r="217">
          <cell r="A217" t="str">
            <v>CLASSDES_1010</v>
          </cell>
          <cell r="B217" t="str">
            <v>攻击</v>
          </cell>
          <cell r="C217" t="str">
            <v>#攻击：攻击兵团百分比降低目标兵团防御，不可叠加</v>
          </cell>
          <cell r="E217" t="str">
            <v xml:space="preserve">#The creatures with this lable use melee attack and have greater ATK </v>
          </cell>
        </row>
        <row r="218">
          <cell r="A218" t="str">
            <v>CLASSDES_1020</v>
          </cell>
          <cell r="B218" t="str">
            <v>防御</v>
          </cell>
          <cell r="C218" t="str">
            <v>#防御：防御兵团具有更高的生存能力，被动提高兵团免伤</v>
          </cell>
          <cell r="E218" t="str">
            <v xml:space="preserve">#The creatures with this lable use melee attack and have greater DEF </v>
          </cell>
        </row>
        <row r="219">
          <cell r="A219" t="str">
            <v>CLASSDES_1030</v>
          </cell>
          <cell r="B219" t="str">
            <v>突击</v>
          </cell>
          <cell r="C219" t="str">
            <v>#突击：突击敌方后排，对射手及魔法兵团伤害提高</v>
          </cell>
          <cell r="E219" t="str">
            <v>#The creatures with this lable aim on the backyard of the enimies and have greater speed</v>
          </cell>
        </row>
        <row r="220">
          <cell r="A220" t="str">
            <v>CLASSDES_1040</v>
          </cell>
          <cell r="B220" t="str">
            <v>远程</v>
          </cell>
          <cell r="C220" t="str">
            <v>#射手：射手兵团距离目标越远攻击越高</v>
          </cell>
          <cell r="E220" t="str">
            <v>#The creatures with this lable use ranged attack but more fragile</v>
          </cell>
        </row>
        <row r="221">
          <cell r="A221" t="str">
            <v>CLASSDES_1050</v>
          </cell>
          <cell r="B221" t="str">
            <v>魔法</v>
          </cell>
          <cell r="C221" t="str">
            <v>#魔法：魔法兵团精通法术奥义，具有较高法术免伤</v>
          </cell>
          <cell r="E221" t="str">
            <v>#The creature with this lable have more powerful skills</v>
          </cell>
        </row>
        <row r="222">
          <cell r="C222"/>
          <cell r="E222"/>
        </row>
        <row r="223">
          <cell r="C223"/>
          <cell r="E223"/>
        </row>
        <row r="224">
          <cell r="A224" t="str">
            <v>#阵营标签</v>
          </cell>
          <cell r="C224"/>
          <cell r="E224"/>
        </row>
        <row r="225">
          <cell r="A225" t="str">
            <v>RACE_101</v>
          </cell>
          <cell r="B225" t="str">
            <v>平原城堡</v>
          </cell>
          <cell r="C225" t="str">
            <v>#平原城堡</v>
          </cell>
          <cell r="E225" t="str">
            <v>#Castle</v>
          </cell>
        </row>
        <row r="226">
          <cell r="A226" t="str">
            <v>RACE_102</v>
          </cell>
          <cell r="B226" t="str">
            <v>森林壁垒</v>
          </cell>
          <cell r="C226" t="str">
            <v>#森林壁垒</v>
          </cell>
          <cell r="E226" t="str">
            <v>#Rampart</v>
          </cell>
        </row>
        <row r="227">
          <cell r="A227" t="str">
            <v>RACE_103</v>
          </cell>
          <cell r="B227" t="str">
            <v>高山据点</v>
          </cell>
          <cell r="C227" t="str">
            <v>#高山据点</v>
          </cell>
          <cell r="E227" t="str">
            <v>#Stronghold</v>
          </cell>
        </row>
        <row r="228">
          <cell r="A228" t="str">
            <v>RACE_104</v>
          </cell>
          <cell r="B228" t="str">
            <v>亡灵墓园</v>
          </cell>
          <cell r="C228" t="str">
            <v>#亡灵墓园</v>
          </cell>
          <cell r="E228" t="str">
            <v>#Necropolis</v>
          </cell>
        </row>
        <row r="229">
          <cell r="A229" t="str">
            <v>RACE_105</v>
          </cell>
          <cell r="B229" t="str">
            <v>地狱军团</v>
          </cell>
          <cell r="C229" t="str">
            <v>#地狱军团</v>
          </cell>
          <cell r="E229" t="str">
            <v>#Inferno</v>
          </cell>
        </row>
        <row r="230">
          <cell r="A230" t="str">
            <v>RACE_106</v>
          </cell>
          <cell r="B230" t="str">
            <v>魔法塔楼</v>
          </cell>
          <cell r="C230" t="str">
            <v>#魔法塔楼</v>
          </cell>
          <cell r="E230" t="str">
            <v>#Tower</v>
          </cell>
        </row>
        <row r="231">
          <cell r="A231" t="str">
            <v>RACE_107</v>
          </cell>
          <cell r="B231" t="str">
            <v>地下城池</v>
          </cell>
          <cell r="C231" t="str">
            <v>#地下城池</v>
          </cell>
          <cell r="E231" t="str">
            <v>#Dungeon</v>
          </cell>
        </row>
        <row r="232">
          <cell r="A232" t="str">
            <v>RACE_108</v>
          </cell>
          <cell r="B232" t="str">
            <v>野蛮要塞</v>
          </cell>
          <cell r="C232" t="str">
            <v>#野蛮要塞</v>
          </cell>
          <cell r="E232" t="str">
            <v>#Fortress</v>
          </cell>
        </row>
        <row r="233">
          <cell r="A233" t="str">
            <v>RACE_109</v>
          </cell>
          <cell r="B233" t="str">
            <v>元素生物</v>
          </cell>
          <cell r="C233" t="str">
            <v>#元素生物</v>
          </cell>
          <cell r="E233" t="str">
            <v>#Elemental</v>
          </cell>
        </row>
        <row r="234">
          <cell r="A234" t="str">
            <v>RACE_110</v>
          </cell>
          <cell r="B234" t="str">
            <v>中立生物</v>
          </cell>
          <cell r="C234" t="str">
            <v>#中立生物</v>
          </cell>
          <cell r="E234" t="str">
            <v>#Neutral</v>
          </cell>
        </row>
        <row r="235">
          <cell r="A235" t="str">
            <v>RACE_111</v>
          </cell>
          <cell r="B235" t="str">
            <v>召唤生物</v>
          </cell>
          <cell r="C235" t="str">
            <v>#召唤生物</v>
          </cell>
          <cell r="E235" t="str">
            <v>#Summons</v>
          </cell>
        </row>
        <row r="236">
          <cell r="A236" t="str">
            <v>RACE_201</v>
          </cell>
          <cell r="B236" t="str">
            <v>地下军团</v>
          </cell>
          <cell r="C236" t="str">
            <v>#地下军</v>
          </cell>
          <cell r="E236" t="str">
            <v>#Undreground</v>
          </cell>
        </row>
        <row r="237">
          <cell r="A237" t="str">
            <v>RACE_202</v>
          </cell>
          <cell r="B237" t="str">
            <v>恶魔</v>
          </cell>
          <cell r="C237" t="str">
            <v>#恶魔</v>
          </cell>
          <cell r="E237" t="str">
            <v>#Devil</v>
          </cell>
        </row>
        <row r="238">
          <cell r="A238" t="str">
            <v>RACE_203</v>
          </cell>
          <cell r="B238" t="str">
            <v>龙</v>
          </cell>
          <cell r="C238" t="str">
            <v>#龙</v>
          </cell>
          <cell r="E238" t="str">
            <v>#Dragon</v>
          </cell>
        </row>
        <row r="239">
          <cell r="A239" t="str">
            <v>RACE_204</v>
          </cell>
          <cell r="B239" t="str">
            <v>蛮族</v>
          </cell>
          <cell r="C239" t="str">
            <v>#蛮族</v>
          </cell>
          <cell r="E239" t="str">
            <v>#Barbarian</v>
          </cell>
        </row>
        <row r="240">
          <cell r="A240" t="str">
            <v>RACE_205</v>
          </cell>
          <cell r="B240" t="str">
            <v>魔法仆从</v>
          </cell>
          <cell r="C240" t="str">
            <v>#仆从</v>
          </cell>
          <cell r="E240" t="str">
            <v>#Servant</v>
          </cell>
        </row>
        <row r="241">
          <cell r="A241" t="str">
            <v>RACE_206</v>
          </cell>
          <cell r="B241" t="str">
            <v>魔法生物</v>
          </cell>
          <cell r="C241" t="str">
            <v>#魔物</v>
          </cell>
          <cell r="E241" t="str">
            <v>#MagicBeing</v>
          </cell>
        </row>
        <row r="242">
          <cell r="A242" t="str">
            <v>RACE_207</v>
          </cell>
          <cell r="B242" t="str">
            <v>魔法师</v>
          </cell>
          <cell r="C242" t="str">
            <v>#魔法师</v>
          </cell>
          <cell r="E242" t="str">
            <v>#Magician</v>
          </cell>
        </row>
        <row r="243">
          <cell r="A243" t="str">
            <v>RACE_208</v>
          </cell>
          <cell r="B243" t="str">
            <v>人类</v>
          </cell>
          <cell r="C243" t="str">
            <v>#人类</v>
          </cell>
          <cell r="E243" t="str">
            <v>#Human</v>
          </cell>
        </row>
        <row r="244">
          <cell r="A244" t="str">
            <v>RACE_209</v>
          </cell>
          <cell r="B244" t="str">
            <v>森林居民</v>
          </cell>
          <cell r="C244" t="str">
            <v>#森林</v>
          </cell>
          <cell r="E244" t="str">
            <v>#SyLvan</v>
          </cell>
        </row>
        <row r="245">
          <cell r="A245" t="str">
            <v>RACE_210</v>
          </cell>
          <cell r="B245" t="str">
            <v>神兽</v>
          </cell>
          <cell r="C245" t="str">
            <v>#神兽</v>
          </cell>
          <cell r="E245" t="str">
            <v>#Myth</v>
          </cell>
        </row>
        <row r="246">
          <cell r="A246" t="str">
            <v>RACE_211</v>
          </cell>
          <cell r="B246" t="str">
            <v>兽人</v>
          </cell>
          <cell r="C246" t="str">
            <v>#兽人</v>
          </cell>
          <cell r="E246" t="str">
            <v>#Orc</v>
          </cell>
        </row>
        <row r="247">
          <cell r="A247" t="str">
            <v>RACE_212</v>
          </cell>
          <cell r="B247" t="str">
            <v>亡灵</v>
          </cell>
          <cell r="C247" t="str">
            <v>#亡灵</v>
          </cell>
          <cell r="E247" t="str">
            <v>#Spectre</v>
          </cell>
        </row>
        <row r="248">
          <cell r="A248" t="str">
            <v>RACE_213</v>
          </cell>
          <cell r="B248" t="str">
            <v>邪灵</v>
          </cell>
          <cell r="C248" t="str">
            <v>#邪灵</v>
          </cell>
          <cell r="E248" t="str">
            <v>#Chaos</v>
          </cell>
        </row>
        <row r="249">
          <cell r="A249" t="str">
            <v>RACE_214</v>
          </cell>
          <cell r="B249" t="str">
            <v>天使</v>
          </cell>
          <cell r="C249" t="str">
            <v>#天使</v>
          </cell>
          <cell r="E249" t="str">
            <v>#Angel</v>
          </cell>
        </row>
        <row r="250">
          <cell r="A250" t="str">
            <v>RACE_215</v>
          </cell>
          <cell r="B250" t="str">
            <v>驯兽师</v>
          </cell>
          <cell r="C250" t="str">
            <v>#驯兽师</v>
          </cell>
          <cell r="E250" t="str">
            <v>#Trainer</v>
          </cell>
        </row>
        <row r="251">
          <cell r="A251" t="str">
            <v>RACE_216</v>
          </cell>
          <cell r="B251" t="str">
            <v>野兽</v>
          </cell>
          <cell r="C251" t="str">
            <v>#野兽</v>
          </cell>
          <cell r="E251" t="str">
            <v>#Beast</v>
          </cell>
        </row>
        <row r="252">
          <cell r="A252" t="str">
            <v>RACE_101_1</v>
          </cell>
          <cell r="B252" t="str">
            <v>城堡</v>
          </cell>
          <cell r="C252" t="str">
            <v>#城堡</v>
          </cell>
        </row>
        <row r="253">
          <cell r="A253" t="str">
            <v>RACE_102_1</v>
          </cell>
          <cell r="B253" t="str">
            <v>壁垒</v>
          </cell>
          <cell r="C253" t="str">
            <v>#壁垒</v>
          </cell>
        </row>
        <row r="254">
          <cell r="A254" t="str">
            <v>RACE_103_1</v>
          </cell>
          <cell r="B254" t="str">
            <v>据点</v>
          </cell>
          <cell r="C254" t="str">
            <v>#据点</v>
          </cell>
        </row>
        <row r="255">
          <cell r="A255" t="str">
            <v>RACE_104_1</v>
          </cell>
          <cell r="B255" t="str">
            <v>墓园</v>
          </cell>
          <cell r="C255" t="str">
            <v>#墓园</v>
          </cell>
        </row>
        <row r="256">
          <cell r="A256" t="str">
            <v>RACE_105_1</v>
          </cell>
          <cell r="B256" t="str">
            <v>地狱</v>
          </cell>
          <cell r="C256" t="str">
            <v>#地狱</v>
          </cell>
        </row>
        <row r="257">
          <cell r="A257" t="str">
            <v>RACE_106_1</v>
          </cell>
          <cell r="B257" t="str">
            <v>塔楼</v>
          </cell>
          <cell r="C257" t="str">
            <v>#塔楼</v>
          </cell>
        </row>
        <row r="258">
          <cell r="A258" t="str">
            <v>RACE_107_1</v>
          </cell>
          <cell r="B258" t="str">
            <v>地下城</v>
          </cell>
          <cell r="C258" t="str">
            <v>#地下城</v>
          </cell>
        </row>
        <row r="259">
          <cell r="A259" t="str">
            <v>RACE_108_1</v>
          </cell>
          <cell r="B259" t="str">
            <v>要塞</v>
          </cell>
          <cell r="C259" t="str">
            <v>#要塞</v>
          </cell>
        </row>
        <row r="260">
          <cell r="A260" t="str">
            <v>RACE_109_1</v>
          </cell>
          <cell r="B260" t="str">
            <v>元素</v>
          </cell>
          <cell r="C260" t="str">
            <v>#元素</v>
          </cell>
        </row>
        <row r="261">
          <cell r="A261" t="str">
            <v>RACE_110_1</v>
          </cell>
          <cell r="B261" t="str">
            <v>中立</v>
          </cell>
          <cell r="C261" t="str">
            <v>#中立</v>
          </cell>
        </row>
        <row r="262">
          <cell r="A262" t="str">
            <v>RACE_111_1</v>
          </cell>
          <cell r="B262" t="str">
            <v>召唤</v>
          </cell>
          <cell r="C262" t="str">
            <v>#召唤</v>
          </cell>
        </row>
        <row r="265">
          <cell r="A265" t="str">
            <v>#标签描述</v>
          </cell>
          <cell r="C265"/>
          <cell r="E265"/>
        </row>
        <row r="266">
          <cell r="A266" t="str">
            <v>RACEDES_101</v>
          </cell>
          <cell r="B266" t="str">
            <v>平原城堡</v>
          </cell>
          <cell r="C266" t="str">
            <v>#平原之上的白色城堡，是人类最后的希望</v>
          </cell>
          <cell r="E266" t="str">
            <v>#平原之上耸立着白色的城堡,这是人类最后的希望。</v>
          </cell>
        </row>
        <row r="267">
          <cell r="A267" t="str">
            <v>RACEDES_102</v>
          </cell>
          <cell r="B267" t="str">
            <v>森林壁垒</v>
          </cell>
          <cell r="C267" t="str">
            <v>#森林孕育无数树木作为壁垒，保护着自然的子民</v>
          </cell>
          <cell r="E267" t="str">
            <v>#森林以高大的树木形成壁垒,保护着自然的子民。</v>
          </cell>
        </row>
        <row r="268">
          <cell r="A268" t="str">
            <v>RACEDES_103</v>
          </cell>
          <cell r="B268" t="str">
            <v>高山据点</v>
          </cell>
          <cell r="C268" t="str">
            <v>#我们世代居住在高山之上，我们是群山的子民</v>
          </cell>
          <cell r="E268" t="str">
            <v>#我们世代居住在高山之上,我们是群山的子民。</v>
          </cell>
        </row>
        <row r="269">
          <cell r="A269" t="str">
            <v>RACEDES_104</v>
          </cell>
          <cell r="B269" t="str">
            <v>亡灵墓园</v>
          </cell>
          <cell r="C269" t="str">
            <v>#唯有死亡才是真正的永生，愿你在坟墓中安息</v>
          </cell>
          <cell r="E269" t="str">
            <v>#唯有死亡才是真正的永生,愿你在坟墓中安息。</v>
          </cell>
        </row>
        <row r="270">
          <cell r="A270" t="str">
            <v>RACEDES_105</v>
          </cell>
          <cell r="B270" t="str">
            <v>地狱军团</v>
          </cell>
          <cell r="C270" t="str">
            <v>#深渊之下，唯有杀戮才可存活，死者毫不足惜</v>
          </cell>
          <cell r="E270" t="str">
            <v>#深渊之下,唯有杀戮才可存活,死者毫不足惜。</v>
          </cell>
        </row>
        <row r="271">
          <cell r="A271" t="str">
            <v>RACEDES_106</v>
          </cell>
          <cell r="B271" t="str">
            <v>魔法塔楼</v>
          </cell>
          <cell r="C271" t="str">
            <v>#魔法才是一切力量的源泉，我们为此奉献终生</v>
          </cell>
          <cell r="E271" t="str">
            <v>#魔法才是一切力量的源泉,我们为此奋献终生。</v>
          </cell>
        </row>
        <row r="272">
          <cell r="A272" t="str">
            <v>RACEDES_107</v>
          </cell>
          <cell r="B272" t="str">
            <v>地下城池</v>
          </cell>
          <cell r="C272" t="str">
            <v>#地底的世界远比你们想象的要精彩，也更加危险</v>
          </cell>
          <cell r="E272" t="str">
            <v>#地底的世界远比你们想象的要精彩,当然,也更加危险。</v>
          </cell>
        </row>
        <row r="273">
          <cell r="A273" t="str">
            <v>RACEDES_108</v>
          </cell>
          <cell r="B273" t="str">
            <v>野蛮要塞</v>
          </cell>
          <cell r="C273" t="str">
            <v>#野兽的咆哮将使你颤抖，野兽的奔腾将使你畏惧</v>
          </cell>
          <cell r="E273" t="str">
            <v>#野兽的咆哮将使你颤抖,野兽的奔腾将使你畏惧。</v>
          </cell>
        </row>
        <row r="274">
          <cell r="A274" t="str">
            <v>RACEDES_109</v>
          </cell>
          <cell r="B274" t="str">
            <v>元素</v>
          </cell>
          <cell r="C274" t="str">
            <v>#世间万物皆由元素组成，一切死亡皆会回归元素</v>
          </cell>
          <cell r="E274" t="str">
            <v>#尹旭</v>
          </cell>
        </row>
        <row r="275">
          <cell r="A275" t="str">
            <v>RACEDES_110</v>
          </cell>
          <cell r="B275" t="str">
            <v>中立</v>
          </cell>
          <cell r="C275" t="str">
            <v>#世界处于混沌之中，无正无邪，不偏不倚</v>
          </cell>
          <cell r="E275" t="str">
            <v>#尹旭</v>
          </cell>
        </row>
        <row r="276">
          <cell r="A276" t="str">
            <v>RACEDES_111</v>
          </cell>
          <cell r="B276" t="str">
            <v>召唤</v>
          </cell>
          <cell r="C276" t="str">
            <v>#我听见你的召唤了，主人</v>
          </cell>
          <cell r="E276" t="str">
            <v>#尹旭</v>
          </cell>
        </row>
        <row r="277">
          <cell r="A277" t="str">
            <v>RACEDES_201</v>
          </cell>
          <cell r="B277" t="str">
            <v>地下军团</v>
          </cell>
          <cell r="C277" t="str">
            <v>#征服地上，我们的目标从未改变</v>
          </cell>
          <cell r="E277" t="str">
            <v>#尹旭</v>
          </cell>
        </row>
        <row r="278">
          <cell r="A278" t="str">
            <v>RACEDES_202</v>
          </cell>
          <cell r="B278" t="str">
            <v>恶魔</v>
          </cell>
          <cell r="C278" t="str">
            <v>#你要与我做个交易么，凡人</v>
          </cell>
          <cell r="E278" t="str">
            <v>#尹旭</v>
          </cell>
        </row>
        <row r="279">
          <cell r="A279" t="str">
            <v>RACEDES_203</v>
          </cell>
          <cell r="B279" t="str">
            <v>龙</v>
          </cell>
          <cell r="C279" t="str">
            <v>#世间沧海桑田，唯有龙族永存于世</v>
          </cell>
          <cell r="E279" t="str">
            <v>#尹旭</v>
          </cell>
        </row>
        <row r="280">
          <cell r="A280" t="str">
            <v>RACEDES_204</v>
          </cell>
          <cell r="B280" t="str">
            <v>蛮族</v>
          </cell>
          <cell r="C280" t="str">
            <v>#我们并不愚蠢，只是我们更相信自己的力量</v>
          </cell>
          <cell r="E280" t="str">
            <v>#尹旭</v>
          </cell>
        </row>
        <row r="281">
          <cell r="A281" t="str">
            <v>RACEDES_205</v>
          </cell>
          <cell r="B281" t="str">
            <v>魔法仆从</v>
          </cell>
          <cell r="C281" t="str">
            <v>#唯有伟大的魔法师才能号令我们</v>
          </cell>
          <cell r="E281" t="str">
            <v>#尹旭</v>
          </cell>
        </row>
        <row r="282">
          <cell r="A282" t="str">
            <v>RACEDES_206</v>
          </cell>
          <cell r="B282" t="str">
            <v>魔法生物</v>
          </cell>
          <cell r="C282" t="str">
            <v>#我们从魔法之中诞生，终将回归于魔法</v>
          </cell>
          <cell r="E282" t="str">
            <v>#尹旭</v>
          </cell>
        </row>
        <row r="283">
          <cell r="A283" t="str">
            <v>RACEDES_207</v>
          </cell>
          <cell r="B283" t="str">
            <v>魔法师</v>
          </cell>
          <cell r="C283" t="str">
            <v>#热爱魔法，钻研魔法，使用魔法</v>
          </cell>
          <cell r="E283" t="str">
            <v>#尹旭</v>
          </cell>
        </row>
        <row r="284">
          <cell r="A284" t="str">
            <v>RACEDES_208</v>
          </cell>
          <cell r="B284" t="str">
            <v>人类</v>
          </cell>
          <cell r="C284" t="str">
            <v>#团结一致，制胜之道</v>
          </cell>
          <cell r="E284" t="str">
            <v>#尹旭</v>
          </cell>
        </row>
        <row r="285">
          <cell r="A285" t="str">
            <v>RACEDES_209</v>
          </cell>
          <cell r="B285" t="str">
            <v>森林居民</v>
          </cell>
          <cell r="C285" t="str">
            <v>#我们热爱和平，但不会畏惧战争</v>
          </cell>
          <cell r="E285" t="str">
            <v>#尹旭</v>
          </cell>
        </row>
        <row r="286">
          <cell r="A286" t="str">
            <v>RACEDES_210</v>
          </cell>
          <cell r="B286" t="str">
            <v>神兽</v>
          </cell>
          <cell r="C286" t="str">
            <v>#总有一天，我们将会挑战巨龙</v>
          </cell>
          <cell r="E286" t="str">
            <v>#尹旭</v>
          </cell>
        </row>
        <row r="287">
          <cell r="A287" t="str">
            <v>RACEDES_211</v>
          </cell>
          <cell r="B287" t="str">
            <v>兽人</v>
          </cell>
          <cell r="C287" t="str">
            <v>#我们唯一的信仰，就是力量</v>
          </cell>
          <cell r="E287" t="str">
            <v>#尹旭</v>
          </cell>
        </row>
        <row r="288">
          <cell r="A288" t="str">
            <v>RACEDES_212</v>
          </cell>
          <cell r="B288" t="str">
            <v>亡灵</v>
          </cell>
          <cell r="C288" t="str">
            <v>#对我们而言，死亡才是新生</v>
          </cell>
          <cell r="E288" t="str">
            <v>#尹旭</v>
          </cell>
        </row>
        <row r="289">
          <cell r="A289" t="str">
            <v>RACEDES_213</v>
          </cell>
          <cell r="B289" t="str">
            <v>邪灵</v>
          </cell>
          <cell r="C289" t="str">
            <v>#我们窥视着心灵的缝隙，我们无处不在</v>
          </cell>
          <cell r="E289" t="str">
            <v>#尹旭</v>
          </cell>
        </row>
        <row r="290">
          <cell r="A290" t="str">
            <v>RACEDES_214</v>
          </cell>
          <cell r="B290" t="str">
            <v>天使</v>
          </cell>
          <cell r="C290" t="str">
            <v>#愿你的前途与内心一片光明</v>
          </cell>
          <cell r="E290" t="str">
            <v>#尹旭</v>
          </cell>
        </row>
        <row r="291">
          <cell r="A291" t="str">
            <v>RACEDES_215</v>
          </cell>
          <cell r="B291" t="str">
            <v>驯兽师</v>
          </cell>
          <cell r="C291" t="str">
            <v>#野兽并不可怕，可怕的是人心</v>
          </cell>
          <cell r="E291" t="str">
            <v>#尹旭</v>
          </cell>
        </row>
        <row r="292">
          <cell r="A292" t="str">
            <v>RACEDES_216</v>
          </cell>
          <cell r="B292" t="str">
            <v>野兽</v>
          </cell>
          <cell r="C292" t="str">
            <v>#野兽也有野兽的生存法则</v>
          </cell>
          <cell r="E292" t="str">
            <v>#尹旭</v>
          </cell>
        </row>
        <row r="293">
          <cell r="C293"/>
          <cell r="E293"/>
        </row>
        <row r="295">
          <cell r="A295" t="str">
            <v>TEAMSKILL_LABEL1</v>
          </cell>
          <cell r="C295" t="str">
            <v>#触发</v>
          </cell>
          <cell r="E295" t="str">
            <v>#Triger</v>
          </cell>
        </row>
        <row r="296">
          <cell r="A296" t="str">
            <v>TEAMSKILL_LABEL2</v>
          </cell>
          <cell r="C296" t="str">
            <v>#被动</v>
          </cell>
          <cell r="E296" t="str">
            <v>#Orb</v>
          </cell>
        </row>
        <row r="297">
          <cell r="A297" t="str">
            <v>TEAMSKILL_LABEL3</v>
          </cell>
          <cell r="C297" t="str">
            <v>#被动</v>
          </cell>
          <cell r="E297" t="str">
            <v>#Passive</v>
          </cell>
        </row>
        <row r="298">
          <cell r="A298" t="str">
            <v>TEAMSKILL_LABEL4</v>
          </cell>
          <cell r="C298" t="str">
            <v>#光环</v>
          </cell>
          <cell r="E298" t="str">
            <v>#Aura</v>
          </cell>
        </row>
        <row r="299">
          <cell r="A299" t="str">
            <v>TEAMSKILL_LABEL5</v>
          </cell>
          <cell r="C299" t="str">
            <v>#开场</v>
          </cell>
          <cell r="E299" t="str">
            <v>#Auto</v>
          </cell>
        </row>
        <row r="300">
          <cell r="A300" t="str">
            <v>TEAMSKILL_LABEL6</v>
          </cell>
          <cell r="C300" t="str">
            <v>#触发</v>
          </cell>
          <cell r="E300" t="str">
            <v>#Outburst</v>
          </cell>
        </row>
        <row r="301">
          <cell r="C301"/>
          <cell r="E301"/>
        </row>
        <row r="302">
          <cell r="C302"/>
          <cell r="E302"/>
        </row>
        <row r="303">
          <cell r="A303" t="str">
            <v>#兵团技能名</v>
          </cell>
        </row>
        <row r="304">
          <cell r="A304" t="str">
            <v>SKILL_50001</v>
          </cell>
          <cell r="C304" t="str">
            <v>#连击</v>
          </cell>
          <cell r="E304" t="str">
            <v>#DoubleStrike</v>
          </cell>
        </row>
        <row r="305">
          <cell r="A305" t="str">
            <v>SKILL_50002</v>
          </cell>
          <cell r="C305" t="str">
            <v>#俯冲</v>
          </cell>
          <cell r="E305" t="str">
            <v>#Dive</v>
          </cell>
        </row>
        <row r="306">
          <cell r="A306" t="str">
            <v>SKILL_50003</v>
          </cell>
          <cell r="C306" t="str">
            <v>#空斗技巧</v>
          </cell>
          <cell r="E306" t="str">
            <v>#AirFight</v>
          </cell>
        </row>
        <row r="307">
          <cell r="A307" t="str">
            <v>SKILL_50004</v>
          </cell>
          <cell r="C307" t="str">
            <v>#指挥塔</v>
          </cell>
          <cell r="E307" t="str">
            <v>#Commander</v>
          </cell>
        </row>
        <row r="308">
          <cell r="A308" t="str">
            <v>SKILL_50005</v>
          </cell>
          <cell r="C308" t="str">
            <v>#救赎</v>
          </cell>
          <cell r="E308" t="str">
            <v>#SaLvation</v>
          </cell>
        </row>
        <row r="309">
          <cell r="A309" t="str">
            <v>SKILL_50006</v>
          </cell>
          <cell r="C309" t="str">
            <v>#连击</v>
          </cell>
          <cell r="E309" t="str">
            <v>#DoubleSlash</v>
          </cell>
        </row>
        <row r="310">
          <cell r="A310" t="str">
            <v>SKILL_50007</v>
          </cell>
          <cell r="C310" t="str">
            <v>#神圣护佑</v>
          </cell>
          <cell r="E310" t="str">
            <v>#HollyBless</v>
          </cell>
        </row>
        <row r="311">
          <cell r="A311" t="str">
            <v>SKILL_50008</v>
          </cell>
          <cell r="C311" t="str">
            <v>#提盾</v>
          </cell>
          <cell r="E311" t="str">
            <v>#SheildUp</v>
          </cell>
        </row>
        <row r="312">
          <cell r="A312" t="str">
            <v>SKILL_50009</v>
          </cell>
          <cell r="C312" t="str">
            <v>#振奋</v>
          </cell>
          <cell r="E312" t="str">
            <v>#振奋</v>
          </cell>
        </row>
        <row r="313">
          <cell r="A313" t="str">
            <v>SKILL_50010</v>
          </cell>
          <cell r="C313" t="str">
            <v>#振奋</v>
          </cell>
          <cell r="E313" t="str">
            <v>#振奋</v>
          </cell>
        </row>
        <row r="314">
          <cell r="A314" t="str">
            <v>SKILL_50011</v>
          </cell>
          <cell r="C314" t="str">
            <v>#振奋</v>
          </cell>
          <cell r="E314" t="str">
            <v>#振奋</v>
          </cell>
        </row>
        <row r="315">
          <cell r="A315" t="str">
            <v>SKILL_50012</v>
          </cell>
          <cell r="C315" t="str">
            <v>#振奋</v>
          </cell>
          <cell r="E315" t="str">
            <v>#振奋</v>
          </cell>
        </row>
        <row r="316">
          <cell r="A316" t="str">
            <v>SKILL_50013</v>
          </cell>
          <cell r="C316" t="str">
            <v>#振奋</v>
          </cell>
          <cell r="E316" t="str">
            <v>#振奋</v>
          </cell>
        </row>
        <row r="317">
          <cell r="A317" t="str">
            <v>SKILL_50014</v>
          </cell>
          <cell r="C317" t="str">
            <v>#振奋</v>
          </cell>
          <cell r="E317" t="str">
            <v>#振奋</v>
          </cell>
        </row>
        <row r="318">
          <cell r="A318" t="str">
            <v>SKILL_50015</v>
          </cell>
          <cell r="C318" t="str">
            <v>#振奋</v>
          </cell>
          <cell r="E318" t="str">
            <v>#振奋</v>
          </cell>
        </row>
        <row r="319">
          <cell r="A319" t="str">
            <v>SKILL_50016</v>
          </cell>
          <cell r="C319" t="str">
            <v>#爆裂箭</v>
          </cell>
          <cell r="E319" t="str">
            <v>#ImplodeArrow</v>
          </cell>
        </row>
        <row r="320">
          <cell r="A320" t="str">
            <v>SKILL_50017</v>
          </cell>
          <cell r="C320" t="str">
            <v>#祈祷</v>
          </cell>
          <cell r="E320" t="str">
            <v>#BloodCarols</v>
          </cell>
        </row>
        <row r="321">
          <cell r="A321" t="str">
            <v>SKILL_50018</v>
          </cell>
          <cell r="C321" t="str">
            <v>#冥想</v>
          </cell>
          <cell r="E321" t="str">
            <v>#Meditation</v>
          </cell>
        </row>
        <row r="322">
          <cell r="A322" t="str">
            <v>SKILL_50019</v>
          </cell>
          <cell r="C322" t="str">
            <v>#突刺</v>
          </cell>
          <cell r="E322" t="str">
            <v>#Puncture</v>
          </cell>
        </row>
        <row r="323">
          <cell r="A323" t="str">
            <v>SKILL_52207</v>
          </cell>
          <cell r="C323" t="str">
            <v>#荣耀冲锋</v>
          </cell>
          <cell r="E323" t="str">
            <v>#GloryCharge</v>
          </cell>
        </row>
        <row r="324">
          <cell r="A324" t="str">
            <v>SKILL_50021</v>
          </cell>
          <cell r="C324" t="str">
            <v>#天使意志1</v>
          </cell>
          <cell r="E324" t="str">
            <v>#天使意志1</v>
          </cell>
        </row>
        <row r="325">
          <cell r="A325" t="str">
            <v>SKILL_50022</v>
          </cell>
          <cell r="C325" t="str">
            <v>#复活</v>
          </cell>
          <cell r="E325" t="str">
            <v>#光荣复生</v>
          </cell>
        </row>
        <row r="326">
          <cell r="A326" t="str">
            <v>SKILL_50023</v>
          </cell>
          <cell r="C326" t="str">
            <v>#定罪</v>
          </cell>
          <cell r="E326" t="str">
            <v>#Declare</v>
          </cell>
        </row>
        <row r="327">
          <cell r="A327" t="str">
            <v>SKILL_50024</v>
          </cell>
          <cell r="C327" t="str">
            <v>#辉耀</v>
          </cell>
          <cell r="E327" t="str">
            <v>#GloryAsylum</v>
          </cell>
        </row>
        <row r="328">
          <cell r="A328" t="str">
            <v>SKILL_50025</v>
          </cell>
          <cell r="C328" t="str">
            <v>#魔力灌能</v>
          </cell>
          <cell r="E328" t="str">
            <v>#魔力灌能</v>
          </cell>
        </row>
        <row r="329">
          <cell r="A329" t="str">
            <v>SKILL_50026</v>
          </cell>
          <cell r="C329" t="str">
            <v>#魔力灌能</v>
          </cell>
          <cell r="E329" t="str">
            <v>#魔力灌能</v>
          </cell>
        </row>
        <row r="330">
          <cell r="A330" t="str">
            <v>SKILL_50027</v>
          </cell>
          <cell r="C330" t="str">
            <v>#魔力灌能</v>
          </cell>
          <cell r="E330" t="str">
            <v>#魔力灌能</v>
          </cell>
        </row>
        <row r="331">
          <cell r="A331" t="str">
            <v>SKILL_50028</v>
          </cell>
          <cell r="C331" t="str">
            <v>#魔力灌能</v>
          </cell>
          <cell r="E331" t="str">
            <v>#魔力灌能</v>
          </cell>
        </row>
        <row r="332">
          <cell r="A332" t="str">
            <v>SKILL_50029</v>
          </cell>
          <cell r="C332" t="str">
            <v>#魔力灌能</v>
          </cell>
          <cell r="E332" t="str">
            <v>#魔力灌能</v>
          </cell>
        </row>
        <row r="333">
          <cell r="A333" t="str">
            <v>SKILL_50030</v>
          </cell>
          <cell r="C333" t="str">
            <v>#魔力灌能</v>
          </cell>
          <cell r="E333" t="str">
            <v>#魔力灌能</v>
          </cell>
        </row>
        <row r="334">
          <cell r="A334" t="str">
            <v>SKILL_50031</v>
          </cell>
          <cell r="C334" t="str">
            <v>#战争践踏</v>
          </cell>
          <cell r="E334" t="str">
            <v>#战争践踏</v>
          </cell>
        </row>
        <row r="335">
          <cell r="A335" t="str">
            <v>SKILL_50032</v>
          </cell>
          <cell r="C335" t="str">
            <v>#矮人咆哮</v>
          </cell>
          <cell r="E335" t="str">
            <v>#矮人咆哮</v>
          </cell>
        </row>
        <row r="336">
          <cell r="A336" t="str">
            <v>SKILL_50033</v>
          </cell>
          <cell r="C336" t="str">
            <v>#重击</v>
          </cell>
          <cell r="E336" t="str">
            <v>#Thump</v>
          </cell>
        </row>
        <row r="337">
          <cell r="A337" t="str">
            <v>SKILL_50034</v>
          </cell>
          <cell r="C337" t="str">
            <v>#箭雨</v>
          </cell>
          <cell r="E337" t="str">
            <v>#ArrowHail</v>
          </cell>
        </row>
        <row r="338">
          <cell r="A338" t="str">
            <v>SKILL_50035</v>
          </cell>
          <cell r="C338" t="str">
            <v>#连击</v>
          </cell>
          <cell r="E338" t="str">
            <v>#DoubleStrike</v>
          </cell>
        </row>
        <row r="339">
          <cell r="A339" t="str">
            <v>SKILL_50036</v>
          </cell>
          <cell r="C339" t="str">
            <v>#回旋落</v>
          </cell>
          <cell r="E339" t="str">
            <v>#SwirlFall</v>
          </cell>
        </row>
        <row r="340">
          <cell r="A340" t="str">
            <v>SKILL_50037</v>
          </cell>
          <cell r="C340" t="str">
            <v>#弹射飞镖</v>
          </cell>
          <cell r="E340" t="str">
            <v>#Glaive</v>
          </cell>
        </row>
        <row r="341">
          <cell r="A341" t="str">
            <v>SKILL_50038</v>
          </cell>
          <cell r="C341" t="str">
            <v>#生机护佑</v>
          </cell>
          <cell r="E341" t="str">
            <v>#LifeProtection</v>
          </cell>
        </row>
        <row r="342">
          <cell r="A342" t="str">
            <v>SKILL_50039</v>
          </cell>
          <cell r="C342" t="str">
            <v>#缠绕</v>
          </cell>
          <cell r="E342" t="str">
            <v>#Twine</v>
          </cell>
        </row>
        <row r="343">
          <cell r="A343" t="str">
            <v>SKILL_50040</v>
          </cell>
          <cell r="C343" t="str">
            <v>#荆棘之刺</v>
          </cell>
          <cell r="E343" t="str">
            <v>#Thrust of Thorne</v>
          </cell>
        </row>
        <row r="344">
          <cell r="A344" t="str">
            <v>SKILL_50041</v>
          </cell>
          <cell r="C344" t="str">
            <v>#失明术</v>
          </cell>
          <cell r="E344" t="str">
            <v>#Blind</v>
          </cell>
        </row>
        <row r="345">
          <cell r="A345" t="str">
            <v>SKILL_50042</v>
          </cell>
          <cell r="C345" t="str">
            <v>#灵巧</v>
          </cell>
          <cell r="E345" t="str">
            <v>#Dexterous</v>
          </cell>
        </row>
        <row r="346">
          <cell r="A346" t="str">
            <v>SKILL_50043</v>
          </cell>
          <cell r="C346" t="str">
            <v>#天空援助</v>
          </cell>
          <cell r="E346" t="str">
            <v>#AirAid</v>
          </cell>
        </row>
        <row r="347">
          <cell r="A347" t="str">
            <v>SKILL_59113</v>
          </cell>
          <cell r="C347" t="str">
            <v>#毒流</v>
          </cell>
          <cell r="E347" t="str">
            <v>#PoisonFlow</v>
          </cell>
        </row>
        <row r="348">
          <cell r="A348" t="str">
            <v>SKILL_50045</v>
          </cell>
          <cell r="C348" t="str">
            <v>#骨盾</v>
          </cell>
          <cell r="E348" t="str">
            <v>#SheildUp</v>
          </cell>
        </row>
        <row r="349">
          <cell r="A349" t="str">
            <v>SKILL_50046</v>
          </cell>
          <cell r="C349" t="str">
            <v>#毒气</v>
          </cell>
          <cell r="E349" t="str">
            <v>#PoisonGas</v>
          </cell>
        </row>
        <row r="350">
          <cell r="A350" t="str">
            <v>SKILL_50047</v>
          </cell>
          <cell r="C350" t="str">
            <v>#毒疹</v>
          </cell>
          <cell r="E350" t="str">
            <v>#Pox</v>
          </cell>
        </row>
        <row r="351">
          <cell r="A351" t="str">
            <v>SKILL_50048</v>
          </cell>
          <cell r="C351" t="str">
            <v>#恶潮</v>
          </cell>
          <cell r="E351" t="str">
            <v>#EvilTide</v>
          </cell>
        </row>
        <row r="352">
          <cell r="A352" t="str">
            <v>SKILL_50049</v>
          </cell>
          <cell r="C352" t="str">
            <v>#恐怖尖啸</v>
          </cell>
          <cell r="E352" t="str">
            <v>#恐怖尖啸</v>
          </cell>
        </row>
        <row r="353">
          <cell r="A353" t="str">
            <v>SKILL_50050</v>
          </cell>
          <cell r="C353" t="str">
            <v>#恐怖低语</v>
          </cell>
          <cell r="E353" t="str">
            <v>#恐怖低语</v>
          </cell>
        </row>
        <row r="354">
          <cell r="A354" t="str">
            <v>SKILL_50051</v>
          </cell>
          <cell r="C354" t="str">
            <v>#毒疹</v>
          </cell>
          <cell r="E354" t="str">
            <v>#Pox</v>
          </cell>
        </row>
        <row r="355">
          <cell r="A355" t="str">
            <v>SKILL_50052</v>
          </cell>
          <cell r="C355" t="str">
            <v>#恶潮</v>
          </cell>
          <cell r="E355" t="str">
            <v>#EvilTide</v>
          </cell>
        </row>
        <row r="356">
          <cell r="A356" t="str">
            <v>SKILL_50053</v>
          </cell>
          <cell r="C356" t="str">
            <v>#献祭</v>
          </cell>
          <cell r="E356" t="str">
            <v>#高级献祭</v>
          </cell>
        </row>
        <row r="357">
          <cell r="A357" t="str">
            <v>SKILL_50054</v>
          </cell>
          <cell r="C357" t="str">
            <v>#致命一击</v>
          </cell>
          <cell r="E357" t="str">
            <v>#CriticalStrike</v>
          </cell>
        </row>
        <row r="358">
          <cell r="A358" t="str">
            <v>SKILL_50055</v>
          </cell>
          <cell r="C358" t="str">
            <v>#黑水</v>
          </cell>
          <cell r="E358" t="str">
            <v>#黑水</v>
          </cell>
        </row>
        <row r="359">
          <cell r="A359" t="str">
            <v>SKILL_50056</v>
          </cell>
          <cell r="C359" t="str">
            <v>#碾压</v>
          </cell>
          <cell r="E359" t="str">
            <v>#碾压</v>
          </cell>
        </row>
        <row r="360">
          <cell r="A360" t="str">
            <v>SKILL_50057</v>
          </cell>
          <cell r="C360" t="str">
            <v>#恐惧</v>
          </cell>
          <cell r="E360" t="str">
            <v>#恐惧</v>
          </cell>
        </row>
        <row r="361">
          <cell r="A361" t="str">
            <v>SKILL_50058</v>
          </cell>
          <cell r="C361" t="str">
            <v>#衰老</v>
          </cell>
          <cell r="E361" t="str">
            <v>#衰老</v>
          </cell>
        </row>
        <row r="362">
          <cell r="A362" t="str">
            <v>SKILL_50059</v>
          </cell>
          <cell r="C362" t="str">
            <v>#战争风暴</v>
          </cell>
          <cell r="E362" t="str">
            <v>#反击风暴</v>
          </cell>
        </row>
        <row r="363">
          <cell r="A363" t="str">
            <v>SKILL_50060</v>
          </cell>
          <cell r="C363" t="str">
            <v>#搏杀技巧</v>
          </cell>
          <cell r="E363" t="str">
            <v>#搏杀技巧</v>
          </cell>
        </row>
        <row r="364">
          <cell r="A364" t="str">
            <v>SKILL_50061</v>
          </cell>
          <cell r="C364" t="str">
            <v>#进攻号角</v>
          </cell>
          <cell r="E364" t="str">
            <v>#进攻号角</v>
          </cell>
        </row>
        <row r="365">
          <cell r="A365" t="str">
            <v>SKILL_50062</v>
          </cell>
          <cell r="C365" t="str">
            <v>#连击</v>
          </cell>
          <cell r="E365" t="str">
            <v>#DoubleStrike</v>
          </cell>
        </row>
        <row r="366">
          <cell r="A366" t="str">
            <v>SKILL_50063</v>
          </cell>
          <cell r="C366" t="str">
            <v>#1</v>
          </cell>
          <cell r="E366" t="str">
            <v>#1</v>
          </cell>
        </row>
        <row r="367">
          <cell r="A367" t="str">
            <v>SKILL_50064</v>
          </cell>
          <cell r="C367" t="str">
            <v>#野兽伙伴</v>
          </cell>
          <cell r="E367" t="str">
            <v>#猛兽伙伴</v>
          </cell>
        </row>
        <row r="368">
          <cell r="A368" t="str">
            <v>SKILL_50065</v>
          </cell>
          <cell r="C368" t="str">
            <v>#爆头</v>
          </cell>
          <cell r="E368" t="str">
            <v>#爆头</v>
          </cell>
        </row>
        <row r="369">
          <cell r="A369" t="str">
            <v>SKILL_50066</v>
          </cell>
          <cell r="C369" t="str">
            <v>#集火号令</v>
          </cell>
          <cell r="E369" t="str">
            <v>#集火号令</v>
          </cell>
        </row>
        <row r="370">
          <cell r="A370" t="str">
            <v>SKILL_50067</v>
          </cell>
          <cell r="C370" t="str">
            <v>#暴力投掷</v>
          </cell>
          <cell r="E370" t="str">
            <v>#暴力投掷</v>
          </cell>
        </row>
        <row r="371">
          <cell r="A371" t="str">
            <v>SKILL_50068</v>
          </cell>
          <cell r="C371" t="str">
            <v>#魔法吸吮</v>
          </cell>
          <cell r="E371" t="str">
            <v>#魔法吸吮</v>
          </cell>
        </row>
        <row r="372">
          <cell r="A372" t="str">
            <v>SKILL_50069</v>
          </cell>
          <cell r="C372" t="str">
            <v>#1</v>
          </cell>
          <cell r="E372" t="str">
            <v>#1</v>
          </cell>
        </row>
        <row r="373">
          <cell r="A373" t="str">
            <v>SKILL_50070</v>
          </cell>
          <cell r="C373" t="str">
            <v>#连击</v>
          </cell>
          <cell r="E373" t="str">
            <v>#DoubleSlash</v>
          </cell>
        </row>
        <row r="374">
          <cell r="A374" t="str">
            <v>SKILL_50071</v>
          </cell>
          <cell r="C374" t="str">
            <v>#劝化</v>
          </cell>
          <cell r="E374" t="str">
            <v>#劝化</v>
          </cell>
        </row>
        <row r="375">
          <cell r="A375" t="str">
            <v>SKILL_50072</v>
          </cell>
          <cell r="C375" t="str">
            <v>#穿刺2</v>
          </cell>
          <cell r="E375" t="str">
            <v>#穿刺2</v>
          </cell>
        </row>
        <row r="376">
          <cell r="A376" t="str">
            <v>SKILL_50073</v>
          </cell>
          <cell r="C376" t="str">
            <v>#连击</v>
          </cell>
          <cell r="E376" t="str">
            <v>#DoubleStrike</v>
          </cell>
        </row>
        <row r="377">
          <cell r="A377" t="str">
            <v>SKILL_50074</v>
          </cell>
          <cell r="C377" t="str">
            <v>#1</v>
          </cell>
          <cell r="E377" t="str">
            <v>#1</v>
          </cell>
        </row>
        <row r="378">
          <cell r="A378" t="str">
            <v>SKILL_50075</v>
          </cell>
          <cell r="C378" t="str">
            <v>#1</v>
          </cell>
          <cell r="E378" t="str">
            <v>#1</v>
          </cell>
        </row>
        <row r="379">
          <cell r="A379" t="str">
            <v>SKILL_50076</v>
          </cell>
          <cell r="C379" t="str">
            <v>#1</v>
          </cell>
          <cell r="E379" t="str">
            <v>#1</v>
          </cell>
        </row>
        <row r="380">
          <cell r="A380" t="str">
            <v>SKILL_50077</v>
          </cell>
          <cell r="C380" t="str">
            <v>#1</v>
          </cell>
          <cell r="E380" t="str">
            <v>#1</v>
          </cell>
        </row>
        <row r="381">
          <cell r="A381" t="str">
            <v>SKILL_50078</v>
          </cell>
          <cell r="C381" t="str">
            <v>#恶潮</v>
          </cell>
          <cell r="E381" t="str">
            <v>#恶潮</v>
          </cell>
        </row>
        <row r="382">
          <cell r="A382" t="str">
            <v>SKILL_50079</v>
          </cell>
          <cell r="C382" t="str">
            <v>#炸裂</v>
          </cell>
          <cell r="E382" t="str">
            <v>#炸裂</v>
          </cell>
        </row>
        <row r="383">
          <cell r="A383" t="str">
            <v>SKILL_50080</v>
          </cell>
          <cell r="C383" t="str">
            <v>#恶潮</v>
          </cell>
          <cell r="E383" t="str">
            <v>#恶潮</v>
          </cell>
        </row>
        <row r="384">
          <cell r="A384" t="str">
            <v>SKILL_50081</v>
          </cell>
          <cell r="C384" t="str">
            <v>#恶潮</v>
          </cell>
          <cell r="E384" t="str">
            <v>#恶潮</v>
          </cell>
        </row>
        <row r="385">
          <cell r="A385" t="str">
            <v>SKILL_50082</v>
          </cell>
          <cell r="C385" t="str">
            <v>#镇压</v>
          </cell>
          <cell r="E385" t="str">
            <v>#镇压</v>
          </cell>
        </row>
        <row r="386">
          <cell r="A386" t="str">
            <v>SKILL_50083</v>
          </cell>
          <cell r="C386" t="str">
            <v>#狂暴</v>
          </cell>
          <cell r="E386" t="str">
            <v>#狂暴术</v>
          </cell>
        </row>
        <row r="387">
          <cell r="A387" t="str">
            <v>SKILL_50084</v>
          </cell>
          <cell r="C387" t="str">
            <v>#毒疗</v>
          </cell>
          <cell r="E387" t="str">
            <v>#毒疗</v>
          </cell>
        </row>
        <row r="388">
          <cell r="A388" t="str">
            <v>SKILL_50085</v>
          </cell>
          <cell r="C388" t="str">
            <v>#雷鸣</v>
          </cell>
          <cell r="E388" t="str">
            <v>#雷鸣</v>
          </cell>
        </row>
        <row r="389">
          <cell r="A389" t="str">
            <v>SKILL_50086</v>
          </cell>
          <cell r="C389" t="str">
            <v>#灵巧</v>
          </cell>
          <cell r="E389" t="str">
            <v>#灵巧</v>
          </cell>
        </row>
        <row r="390">
          <cell r="A390" t="str">
            <v>SKILL_50087</v>
          </cell>
          <cell r="C390" t="str">
            <v>#飓风屏障</v>
          </cell>
          <cell r="E390" t="str">
            <v>#飓风屏障</v>
          </cell>
        </row>
        <row r="391">
          <cell r="A391" t="str">
            <v>SKILL_50088</v>
          </cell>
          <cell r="C391" t="str">
            <v>#火石</v>
          </cell>
          <cell r="E391" t="str">
            <v>#火石</v>
          </cell>
        </row>
        <row r="392">
          <cell r="A392" t="str">
            <v>SKILL_50089</v>
          </cell>
          <cell r="C392" t="str">
            <v>#撼地</v>
          </cell>
          <cell r="E392" t="str">
            <v>#撼地</v>
          </cell>
        </row>
        <row r="393">
          <cell r="A393" t="str">
            <v>SKILL_50090</v>
          </cell>
          <cell r="C393" t="str">
            <v>#魔法仇视</v>
          </cell>
          <cell r="E393" t="str">
            <v>#魔法仇视</v>
          </cell>
        </row>
        <row r="394">
          <cell r="A394" t="str">
            <v>SKILL_50091</v>
          </cell>
          <cell r="C394" t="str">
            <v>#利爪横扫</v>
          </cell>
          <cell r="E394" t="str">
            <v>#利爪横扫</v>
          </cell>
        </row>
        <row r="395">
          <cell r="A395" t="str">
            <v>SKILL_50092</v>
          </cell>
          <cell r="C395" t="str">
            <v>#野性咆哮</v>
          </cell>
          <cell r="E395" t="str">
            <v>#野性咆哮</v>
          </cell>
        </row>
        <row r="396">
          <cell r="A396" t="str">
            <v>SKILL_50093</v>
          </cell>
          <cell r="C396" t="str">
            <v>#嗜血巨兽</v>
          </cell>
          <cell r="E396" t="str">
            <v>#嗜血巨兽</v>
          </cell>
        </row>
        <row r="397">
          <cell r="A397" t="str">
            <v>SKILL_50094</v>
          </cell>
          <cell r="C397" t="str">
            <v>#1</v>
          </cell>
          <cell r="E397" t="str">
            <v>#1</v>
          </cell>
        </row>
        <row r="398">
          <cell r="A398" t="str">
            <v>SKILL_50095</v>
          </cell>
          <cell r="C398" t="str">
            <v>#迅捷仆从</v>
          </cell>
          <cell r="E398" t="str">
            <v>#迅捷仆从</v>
          </cell>
        </row>
        <row r="399">
          <cell r="A399" t="str">
            <v>SKILL_50096</v>
          </cell>
          <cell r="C399" t="str">
            <v>#灵感</v>
          </cell>
          <cell r="E399" t="str">
            <v>#灵感</v>
          </cell>
        </row>
        <row r="400">
          <cell r="A400" t="str">
            <v>SKILL_50097</v>
          </cell>
          <cell r="C400" t="str">
            <v>#炎爆术</v>
          </cell>
          <cell r="E400" t="str">
            <v>#炎爆术</v>
          </cell>
        </row>
        <row r="401">
          <cell r="A401" t="str">
            <v>SKILL_50098</v>
          </cell>
          <cell r="C401" t="str">
            <v>#投火</v>
          </cell>
          <cell r="E401" t="str">
            <v>#投火</v>
          </cell>
        </row>
        <row r="402">
          <cell r="A402" t="str">
            <v>SKILL_50099</v>
          </cell>
          <cell r="C402" t="str">
            <v>#加热</v>
          </cell>
          <cell r="E402" t="str">
            <v>#加热</v>
          </cell>
        </row>
        <row r="403">
          <cell r="A403" t="str">
            <v>SKILL_50100</v>
          </cell>
          <cell r="C403" t="str">
            <v>#烈焰轨迹</v>
          </cell>
          <cell r="E403" t="str">
            <v>#烈焰轨迹</v>
          </cell>
        </row>
        <row r="404">
          <cell r="A404" t="str">
            <v>SKILL_50101</v>
          </cell>
          <cell r="C404" t="str">
            <v>#追咬</v>
          </cell>
          <cell r="E404" t="str">
            <v>#追咬</v>
          </cell>
        </row>
        <row r="405">
          <cell r="A405" t="str">
            <v>SKILL_50102</v>
          </cell>
          <cell r="C405" t="str">
            <v>#烈焰屏障</v>
          </cell>
          <cell r="E405" t="str">
            <v>#烈焰屏障</v>
          </cell>
        </row>
        <row r="406">
          <cell r="A406" t="str">
            <v>SKILL_50103</v>
          </cell>
          <cell r="C406" t="str">
            <v>#烈焰军团</v>
          </cell>
          <cell r="E406" t="str">
            <v>#烈焰军团</v>
          </cell>
        </row>
        <row r="407">
          <cell r="A407" t="str">
            <v>SKILL_50104</v>
          </cell>
          <cell r="C407" t="str">
            <v>#复仇</v>
          </cell>
          <cell r="E407" t="str">
            <v>#复仇</v>
          </cell>
        </row>
        <row r="408">
          <cell r="A408" t="str">
            <v>SKILL_50105</v>
          </cell>
          <cell r="C408" t="str">
            <v>#领主召唤</v>
          </cell>
          <cell r="E408" t="str">
            <v>#严酷召回</v>
          </cell>
        </row>
        <row r="409">
          <cell r="A409" t="str">
            <v>SKILL_50106</v>
          </cell>
          <cell r="C409" t="str">
            <v>#烈焰军团</v>
          </cell>
          <cell r="E409" t="str">
            <v>#火焰刺鞭</v>
          </cell>
        </row>
        <row r="410">
          <cell r="A410" t="str">
            <v>SKILL_50107</v>
          </cell>
          <cell r="C410" t="str">
            <v>#烈火温泉</v>
          </cell>
          <cell r="E410" t="str">
            <v>#安抚</v>
          </cell>
        </row>
        <row r="411">
          <cell r="A411" t="str">
            <v>SKILL_50108</v>
          </cell>
          <cell r="C411" t="str">
            <v>#领主意志</v>
          </cell>
          <cell r="E411" t="str">
            <v>#领主意志</v>
          </cell>
        </row>
        <row r="412">
          <cell r="A412" t="str">
            <v>SKILL_50109</v>
          </cell>
          <cell r="C412" t="str">
            <v>#烈火风暴</v>
          </cell>
          <cell r="E412" t="str">
            <v>#流星火雨</v>
          </cell>
        </row>
        <row r="413">
          <cell r="A413" t="str">
            <v>SKILL_50110</v>
          </cell>
          <cell r="C413" t="str">
            <v>#炽热</v>
          </cell>
          <cell r="E413" t="str">
            <v>#法力燃烧</v>
          </cell>
        </row>
        <row r="414">
          <cell r="A414" t="str">
            <v>SKILL_50111</v>
          </cell>
          <cell r="C414" t="str">
            <v>#烈焰护盾</v>
          </cell>
          <cell r="E414" t="str">
            <v>#烈焰护盾</v>
          </cell>
        </row>
        <row r="415">
          <cell r="A415" t="str">
            <v>SKILL_51104</v>
          </cell>
          <cell r="C415" t="str">
            <v>#火焰之神</v>
          </cell>
          <cell r="E415" t="str">
            <v>#点燃</v>
          </cell>
        </row>
        <row r="416">
          <cell r="A416" t="str">
            <v>SKILL_50113</v>
          </cell>
          <cell r="C416" t="str">
            <v>#酷刑</v>
          </cell>
          <cell r="E416" t="str">
            <v>#酷刑</v>
          </cell>
        </row>
        <row r="417">
          <cell r="A417" t="str">
            <v>SKILL_50114</v>
          </cell>
          <cell r="C417" t="str">
            <v>#酷刑</v>
          </cell>
          <cell r="E417" t="str">
            <v>#酷刑</v>
          </cell>
        </row>
        <row r="418">
          <cell r="A418" t="str">
            <v>SKILL_59245</v>
          </cell>
          <cell r="C418" t="str">
            <v>#酷刑</v>
          </cell>
        </row>
        <row r="419">
          <cell r="A419" t="str">
            <v>SKILL_50529</v>
          </cell>
          <cell r="C419" t="str">
            <v>#酷刑</v>
          </cell>
        </row>
        <row r="420">
          <cell r="A420" t="str">
            <v>SKILL_50115</v>
          </cell>
          <cell r="C420" t="str">
            <v>#凋零</v>
          </cell>
          <cell r="E420" t="str">
            <v>#凋零</v>
          </cell>
        </row>
        <row r="421">
          <cell r="A421" t="str">
            <v>SKILL_50526</v>
          </cell>
          <cell r="C421" t="str">
            <v>#凋零</v>
          </cell>
        </row>
        <row r="422">
          <cell r="A422" t="str">
            <v>SKILL_50116</v>
          </cell>
          <cell r="C422" t="str">
            <v>#烈焰召唤</v>
          </cell>
          <cell r="E422" t="str">
            <v>#烈焰召唤</v>
          </cell>
        </row>
        <row r="423">
          <cell r="A423" t="str">
            <v>SKILL_50117</v>
          </cell>
          <cell r="C423" t="str">
            <v>#俯冲反击</v>
          </cell>
          <cell r="E423" t="str">
            <v>#俯冲反击</v>
          </cell>
        </row>
        <row r="424">
          <cell r="A424" t="str">
            <v>SKILL_50118</v>
          </cell>
          <cell r="C424" t="str">
            <v>#闪烁身影</v>
          </cell>
          <cell r="E424" t="str">
            <v>#闪烁身影</v>
          </cell>
        </row>
        <row r="425">
          <cell r="A425" t="str">
            <v>SKILL_50119</v>
          </cell>
          <cell r="C425" t="str">
            <v>#银翼飞马</v>
          </cell>
          <cell r="E425" t="str">
            <v>#银翼飞马</v>
          </cell>
        </row>
        <row r="426">
          <cell r="A426" t="str">
            <v>SKILL_50120</v>
          </cell>
          <cell r="C426" t="str">
            <v>#英勇祝福</v>
          </cell>
          <cell r="E426" t="str">
            <v>#祈祷</v>
          </cell>
        </row>
        <row r="427">
          <cell r="A427" t="str">
            <v>SKILL_50121</v>
          </cell>
          <cell r="C427" t="str">
            <v>#毒箭</v>
          </cell>
          <cell r="E427" t="str">
            <v>#毒箭</v>
          </cell>
        </row>
        <row r="428">
          <cell r="A428" t="str">
            <v>SKILL_50123</v>
          </cell>
          <cell r="C428" t="str">
            <v>#毒液吐息</v>
          </cell>
          <cell r="E428" t="str">
            <v>#毒液吐息</v>
          </cell>
        </row>
        <row r="429">
          <cell r="A429" t="str">
            <v>SKILL_50128</v>
          </cell>
          <cell r="C429" t="str">
            <v>#暴力投掷</v>
          </cell>
          <cell r="E429" t="str">
            <v>#暴力投掷</v>
          </cell>
        </row>
        <row r="430">
          <cell r="A430" t="str">
            <v>SKILL_50129</v>
          </cell>
          <cell r="C430" t="str">
            <v>#血池</v>
          </cell>
          <cell r="E430" t="str">
            <v>#嗜血术</v>
          </cell>
        </row>
        <row r="431">
          <cell r="A431" t="str">
            <v>SKILL_50130</v>
          </cell>
          <cell r="C431" t="str">
            <v>#叉状闪电</v>
          </cell>
          <cell r="E431" t="str">
            <v>#ForkedLightening</v>
          </cell>
        </row>
        <row r="432">
          <cell r="A432" t="str">
            <v>SKILL_50131</v>
          </cell>
          <cell r="C432" t="str">
            <v>#雷鸣</v>
          </cell>
          <cell r="E432" t="str">
            <v>#Thunderous</v>
          </cell>
        </row>
        <row r="433">
          <cell r="A433" t="str">
            <v>SKILL_50133</v>
          </cell>
          <cell r="C433" t="str">
            <v>#火石</v>
          </cell>
          <cell r="E433" t="str">
            <v>#Fire-stone</v>
          </cell>
        </row>
        <row r="434">
          <cell r="A434" t="str">
            <v>SKILL_51119</v>
          </cell>
          <cell r="C434" t="str">
            <v>#烈焰吐息</v>
          </cell>
          <cell r="E434" t="str">
            <v>#FlameBreath</v>
          </cell>
        </row>
        <row r="435">
          <cell r="A435" t="str">
            <v>SKILL_50135</v>
          </cell>
          <cell r="C435" t="str">
            <v>#重生</v>
          </cell>
          <cell r="E435" t="str">
            <v>#Rebirth</v>
          </cell>
        </row>
        <row r="436">
          <cell r="A436" t="str">
            <v>SKILL_50139</v>
          </cell>
          <cell r="C436" t="str">
            <v>#矛阵</v>
          </cell>
          <cell r="E436" t="str">
            <v>#SpearArray</v>
          </cell>
        </row>
        <row r="437">
          <cell r="A437" t="str">
            <v>SKILL_50147</v>
          </cell>
          <cell r="C437" t="str">
            <v>#炎爆术</v>
          </cell>
          <cell r="E437" t="str">
            <v>#炎爆术</v>
          </cell>
        </row>
        <row r="438">
          <cell r="A438" t="str">
            <v>SKILL_50148</v>
          </cell>
          <cell r="C438" t="str">
            <v>#烈火魔墙</v>
          </cell>
          <cell r="E438" t="str">
            <v>#燃爆</v>
          </cell>
        </row>
        <row r="439">
          <cell r="A439" t="str">
            <v>SKILL_50153</v>
          </cell>
          <cell r="C439" t="str">
            <v>#惊恐复仇</v>
          </cell>
          <cell r="E439" t="str">
            <v>#惊恐复仇</v>
          </cell>
        </row>
        <row r="440">
          <cell r="A440" t="str">
            <v>SKILL_50154</v>
          </cell>
          <cell r="C440" t="str">
            <v>#生命虹吸</v>
          </cell>
          <cell r="E440" t="str">
            <v>#惊恐复仇</v>
          </cell>
        </row>
        <row r="441">
          <cell r="A441" t="str">
            <v>SKILL_50156</v>
          </cell>
          <cell r="C441" t="str">
            <v>#感染</v>
          </cell>
          <cell r="E441" t="str">
            <v>#感染</v>
          </cell>
        </row>
        <row r="442">
          <cell r="A442" t="str">
            <v>SKILL_50157</v>
          </cell>
          <cell r="C442" t="str">
            <v>#恐怖尖啸</v>
          </cell>
          <cell r="E442" t="str">
            <v>#惊骇</v>
          </cell>
        </row>
        <row r="443">
          <cell r="A443" t="str">
            <v>SKILL_50158</v>
          </cell>
          <cell r="C443" t="str">
            <v>#厄运诅咒</v>
          </cell>
          <cell r="E443" t="str">
            <v>#厄运诅咒</v>
          </cell>
        </row>
        <row r="444">
          <cell r="A444" t="str">
            <v>SKILL_50160</v>
          </cell>
          <cell r="C444" t="str">
            <v>#毒云</v>
          </cell>
          <cell r="E444" t="str">
            <v>#厄运诅咒</v>
          </cell>
        </row>
        <row r="445">
          <cell r="A445" t="str">
            <v>SKILL_50161</v>
          </cell>
          <cell r="C445" t="str">
            <v>#骸骨祭祀</v>
          </cell>
          <cell r="E445" t="str">
            <v>#高级献祭</v>
          </cell>
        </row>
        <row r="446">
          <cell r="A446" t="str">
            <v>SKILL_50162</v>
          </cell>
          <cell r="C446" t="str">
            <v>#致命一击</v>
          </cell>
          <cell r="E446" t="str">
            <v>#高级献祭</v>
          </cell>
        </row>
        <row r="447">
          <cell r="A447" t="str">
            <v>SKILL_50163</v>
          </cell>
          <cell r="C447" t="str">
            <v>#死亡冲锋</v>
          </cell>
          <cell r="E447" t="str">
            <v>#高级献祭</v>
          </cell>
        </row>
        <row r="448">
          <cell r="A448" t="str">
            <v>SKILL_50164</v>
          </cell>
          <cell r="C448" t="str">
            <v>#碾压</v>
          </cell>
          <cell r="E448" t="str">
            <v>#高级献祭</v>
          </cell>
        </row>
        <row r="449">
          <cell r="A449" t="str">
            <v>SKILL_50165</v>
          </cell>
          <cell r="C449" t="str">
            <v>#恐惧</v>
          </cell>
          <cell r="E449" t="str">
            <v>#高级献祭</v>
          </cell>
        </row>
        <row r="450">
          <cell r="A450" t="str">
            <v>SKILL_51122</v>
          </cell>
          <cell r="C450" t="str">
            <v>#衰老</v>
          </cell>
          <cell r="E450" t="str">
            <v>#高级献祭</v>
          </cell>
        </row>
        <row r="451">
          <cell r="A451" t="str">
            <v>SKILL_50167</v>
          </cell>
          <cell r="C451" t="str">
            <v>#球状闪电</v>
          </cell>
          <cell r="E451" t="str">
            <v>#高级献祭</v>
          </cell>
        </row>
        <row r="452">
          <cell r="A452" t="str">
            <v>SKILL_50170</v>
          </cell>
          <cell r="C452" t="str">
            <v>#火石</v>
          </cell>
          <cell r="E452" t="str">
            <v>#高级献祭</v>
          </cell>
        </row>
        <row r="453">
          <cell r="A453" t="str">
            <v>SKILL_50171</v>
          </cell>
          <cell r="C453" t="str">
            <v>#利爪横扫</v>
          </cell>
          <cell r="E453" t="str">
            <v>#高级献祭</v>
          </cell>
        </row>
        <row r="454">
          <cell r="A454" t="str">
            <v>SKILL_50172</v>
          </cell>
          <cell r="C454" t="str">
            <v>#野性咆哮</v>
          </cell>
          <cell r="E454" t="str">
            <v>#高级献祭</v>
          </cell>
        </row>
        <row r="455">
          <cell r="A455" t="str">
            <v>SKILL_50173</v>
          </cell>
          <cell r="C455" t="str">
            <v>#激怒</v>
          </cell>
          <cell r="E455" t="str">
            <v>#高级献祭</v>
          </cell>
        </row>
        <row r="456">
          <cell r="A456" t="str">
            <v>SKILL_50174</v>
          </cell>
          <cell r="C456" t="str">
            <v>#冲动</v>
          </cell>
          <cell r="E456" t="str">
            <v>#高级献祭</v>
          </cell>
        </row>
        <row r="457">
          <cell r="A457" t="str">
            <v>SKILL_50175</v>
          </cell>
          <cell r="C457" t="str">
            <v>#重击</v>
          </cell>
          <cell r="E457" t="str">
            <v>#高级献祭</v>
          </cell>
        </row>
        <row r="458">
          <cell r="A458" t="str">
            <v>SKILL_50176</v>
          </cell>
          <cell r="C458" t="str">
            <v>#多头攻击</v>
          </cell>
          <cell r="E458" t="str">
            <v>#高级献祭</v>
          </cell>
        </row>
        <row r="459">
          <cell r="A459" t="str">
            <v>SKILL_50177</v>
          </cell>
          <cell r="C459" t="str">
            <v>#暴躁</v>
          </cell>
          <cell r="E459" t="str">
            <v>#高级献祭</v>
          </cell>
        </row>
        <row r="460">
          <cell r="A460" t="str">
            <v>SKILL_50178</v>
          </cell>
          <cell r="C460" t="str">
            <v>#炙热打击</v>
          </cell>
          <cell r="E460" t="str">
            <v>#高级献祭</v>
          </cell>
        </row>
        <row r="461">
          <cell r="A461" t="str">
            <v>SKILL_50179</v>
          </cell>
          <cell r="C461" t="str">
            <v>#温暖</v>
          </cell>
          <cell r="E461" t="str">
            <v>#高级献祭</v>
          </cell>
        </row>
        <row r="462">
          <cell r="A462" t="str">
            <v>SKILL_50180</v>
          </cell>
          <cell r="C462" t="str">
            <v>#地狱意志</v>
          </cell>
          <cell r="E462" t="str">
            <v>#高级献祭</v>
          </cell>
        </row>
        <row r="463">
          <cell r="A463" t="str">
            <v>SKILL_59244</v>
          </cell>
          <cell r="C463" t="str">
            <v>#酷刑</v>
          </cell>
        </row>
        <row r="464">
          <cell r="A464" t="str">
            <v>SKILL_50201</v>
          </cell>
          <cell r="C464" t="str">
            <v>#士气高昂</v>
          </cell>
          <cell r="E464" t="str">
            <v>#高级献祭</v>
          </cell>
        </row>
        <row r="465">
          <cell r="A465" t="str">
            <v>SKILL_50202</v>
          </cell>
          <cell r="C465" t="str">
            <v>#精灵庇护</v>
          </cell>
          <cell r="E465" t="str">
            <v>#高级献祭</v>
          </cell>
        </row>
        <row r="466">
          <cell r="A466" t="str">
            <v>SKILL_50206</v>
          </cell>
          <cell r="C466" t="str">
            <v>#怒吼</v>
          </cell>
          <cell r="E466" t="str">
            <v>#高级献祭</v>
          </cell>
        </row>
        <row r="467">
          <cell r="A467" t="str">
            <v>SKILL_50207</v>
          </cell>
          <cell r="C467" t="str">
            <v>#强光</v>
          </cell>
          <cell r="E467" t="str">
            <v>#高级献祭</v>
          </cell>
        </row>
        <row r="468">
          <cell r="A468" t="str">
            <v>SKILL_50208</v>
          </cell>
          <cell r="C468" t="str">
            <v>#森林伙伴</v>
          </cell>
          <cell r="E468" t="str">
            <v>#高级献祭</v>
          </cell>
        </row>
        <row r="469">
          <cell r="A469" t="str">
            <v>SKILL_50210</v>
          </cell>
          <cell r="C469" t="str">
            <v>#死亡冲锋</v>
          </cell>
          <cell r="E469" t="str">
            <v>#高级献祭</v>
          </cell>
        </row>
        <row r="470">
          <cell r="A470" t="str">
            <v>SKILL_50211</v>
          </cell>
          <cell r="C470" t="str">
            <v>#指挥塔</v>
          </cell>
          <cell r="E470" t="str">
            <v>#高级献祭</v>
          </cell>
        </row>
        <row r="471">
          <cell r="A471" t="str">
            <v>SKILL_50212</v>
          </cell>
          <cell r="C471" t="str">
            <v>#膨胀</v>
          </cell>
          <cell r="E471" t="str">
            <v>#高级献祭</v>
          </cell>
        </row>
        <row r="472">
          <cell r="A472" t="str">
            <v>SKILL_50450</v>
          </cell>
          <cell r="C472" t="str">
            <v>#寒冰魔墙</v>
          </cell>
        </row>
        <row r="473">
          <cell r="A473" t="str">
            <v>SKILL_50451</v>
          </cell>
          <cell r="C473" t="str">
            <v>#寒冷之握</v>
          </cell>
        </row>
        <row r="474">
          <cell r="A474" t="str">
            <v>SKILL_50452</v>
          </cell>
          <cell r="C474" t="str">
            <v>#元素之力</v>
          </cell>
        </row>
        <row r="475">
          <cell r="A475" t="str">
            <v>SKILL_50453</v>
          </cell>
          <cell r="C475" t="str">
            <v>#凝结</v>
          </cell>
        </row>
        <row r="476">
          <cell r="A476" t="str">
            <v>SKILL_50204</v>
          </cell>
          <cell r="C476" t="str">
            <v>#狂暴</v>
          </cell>
        </row>
        <row r="477">
          <cell r="A477" t="str">
            <v>SKILL_50215</v>
          </cell>
          <cell r="C477" t="str">
            <v>#狂暴</v>
          </cell>
        </row>
        <row r="483">
          <cell r="A483" t="str">
            <v>#兵团被动</v>
          </cell>
        </row>
        <row r="484">
          <cell r="A484" t="str">
            <v>SKILL_51001</v>
          </cell>
          <cell r="B484" t="str">
            <v>天空领袖1</v>
          </cell>
          <cell r="C484" t="str">
            <v>#天空领袖1</v>
          </cell>
          <cell r="E484" t="str">
            <v>#天空领袖1</v>
          </cell>
        </row>
        <row r="485">
          <cell r="A485" t="str">
            <v>SKILL_51002</v>
          </cell>
          <cell r="B485" t="str">
            <v>天空领袖2</v>
          </cell>
          <cell r="C485" t="str">
            <v>#天空领袖2</v>
          </cell>
          <cell r="E485" t="str">
            <v>#天空领袖2</v>
          </cell>
        </row>
        <row r="486">
          <cell r="A486" t="str">
            <v>SKILL_59001</v>
          </cell>
          <cell r="B486" t="str">
            <v>天空领袖</v>
          </cell>
          <cell r="C486" t="str">
            <v>#天空领袖</v>
          </cell>
          <cell r="E486" t="str">
            <v>#天空领袖</v>
          </cell>
        </row>
        <row r="487">
          <cell r="A487" t="str">
            <v>SKILL_51003</v>
          </cell>
          <cell r="B487" t="str">
            <v>重甲</v>
          </cell>
          <cell r="C487" t="str">
            <v>#重甲</v>
          </cell>
          <cell r="E487" t="str">
            <v>#重甲</v>
          </cell>
        </row>
        <row r="488">
          <cell r="A488" t="str">
            <v>SKILL_51004</v>
          </cell>
          <cell r="B488" t="str">
            <v>领袖士气</v>
          </cell>
          <cell r="C488" t="str">
            <v>#领袖士气</v>
          </cell>
          <cell r="E488" t="str">
            <v>#领袖士气</v>
          </cell>
        </row>
        <row r="489">
          <cell r="A489" t="str">
            <v>SKILL_59002</v>
          </cell>
          <cell r="B489" t="str">
            <v>天使意志</v>
          </cell>
          <cell r="C489" t="str">
            <v>#天使意志</v>
          </cell>
          <cell r="E489" t="str">
            <v>#天使意志</v>
          </cell>
        </row>
        <row r="490">
          <cell r="A490" t="str">
            <v>SKILL_51005</v>
          </cell>
          <cell r="B490" t="str">
            <v>神圣打击</v>
          </cell>
          <cell r="C490" t="str">
            <v>#神圣打击</v>
          </cell>
          <cell r="E490" t="str">
            <v>#神圣打击</v>
          </cell>
        </row>
        <row r="491">
          <cell r="A491" t="str">
            <v>SKILL_51006</v>
          </cell>
          <cell r="B491" t="str">
            <v>蛮力</v>
          </cell>
          <cell r="C491" t="str">
            <v>#强韧</v>
          </cell>
          <cell r="E491" t="str">
            <v>#蛮力</v>
          </cell>
        </row>
        <row r="492">
          <cell r="A492" t="str">
            <v>SKILL_51007</v>
          </cell>
          <cell r="B492" t="str">
            <v>无为领袖1</v>
          </cell>
          <cell r="C492" t="str">
            <v>#无畏领袖</v>
          </cell>
          <cell r="E492" t="str">
            <v>#无畏领袖</v>
          </cell>
        </row>
        <row r="493">
          <cell r="A493" t="str">
            <v>SKILL_51009</v>
          </cell>
          <cell r="B493" t="str">
            <v>无为领袖2</v>
          </cell>
          <cell r="C493" t="str">
            <v>#无畏领袖2</v>
          </cell>
          <cell r="E493" t="str">
            <v>#无为领袖2</v>
          </cell>
        </row>
        <row r="494">
          <cell r="A494" t="str">
            <v>SKILL_59004</v>
          </cell>
          <cell r="B494" t="str">
            <v>无畏领袖</v>
          </cell>
          <cell r="C494" t="str">
            <v>#无畏领袖</v>
          </cell>
          <cell r="E494" t="str">
            <v>#无畏领袖</v>
          </cell>
        </row>
        <row r="495">
          <cell r="A495" t="str">
            <v>SKILL_51008</v>
          </cell>
          <cell r="B495" t="str">
            <v>矮人体质</v>
          </cell>
          <cell r="C495" t="str">
            <v>#矮人体质</v>
          </cell>
          <cell r="E495" t="str">
            <v>#矮人体质</v>
          </cell>
        </row>
        <row r="496">
          <cell r="A496" t="str">
            <v>SKILL_59003</v>
          </cell>
          <cell r="B496" t="str">
            <v>矮人体质</v>
          </cell>
          <cell r="C496" t="str">
            <v>#矮人体质</v>
          </cell>
          <cell r="E496" t="str">
            <v>#矮人体质</v>
          </cell>
        </row>
        <row r="497">
          <cell r="A497" t="str">
            <v>SKILL_51010</v>
          </cell>
          <cell r="B497" t="str">
            <v>远程领袖1</v>
          </cell>
          <cell r="C497" t="str">
            <v>#远程领袖1</v>
          </cell>
          <cell r="E497" t="str">
            <v>#远程领袖1</v>
          </cell>
        </row>
        <row r="498">
          <cell r="A498" t="str">
            <v>SKILL_51011</v>
          </cell>
          <cell r="B498" t="str">
            <v>远程领袖2</v>
          </cell>
          <cell r="C498" t="str">
            <v>#远程领袖2</v>
          </cell>
          <cell r="E498" t="str">
            <v>#远程领袖2</v>
          </cell>
        </row>
        <row r="499">
          <cell r="A499" t="str">
            <v>SKILL_59046</v>
          </cell>
          <cell r="B499" t="str">
            <v>远程领袖</v>
          </cell>
          <cell r="C499" t="str">
            <v>#远程领袖</v>
          </cell>
          <cell r="E499" t="str">
            <v>#远程领袖</v>
          </cell>
        </row>
        <row r="500">
          <cell r="A500" t="str">
            <v>SKILL_51012</v>
          </cell>
          <cell r="B500" t="str">
            <v>木质身躯</v>
          </cell>
          <cell r="C500" t="str">
            <v>#木质身躯</v>
          </cell>
          <cell r="E500" t="str">
            <v>#木质身躯</v>
          </cell>
        </row>
        <row r="501">
          <cell r="A501" t="str">
            <v>SKILL_51013</v>
          </cell>
          <cell r="B501" t="str">
            <v>幸运术</v>
          </cell>
          <cell r="C501" t="str">
            <v>#幸运术</v>
          </cell>
          <cell r="E501" t="str">
            <v>#幸运术</v>
          </cell>
        </row>
        <row r="502">
          <cell r="A502" t="str">
            <v>SKILL_51014</v>
          </cell>
          <cell r="B502" t="str">
            <v>铁甲</v>
          </cell>
          <cell r="C502" t="str">
            <v>#铁甲</v>
          </cell>
          <cell r="E502" t="str">
            <v>#铁甲</v>
          </cell>
        </row>
        <row r="503">
          <cell r="A503" t="str">
            <v>SKILL_51015</v>
          </cell>
          <cell r="B503" t="str">
            <v>铁箭</v>
          </cell>
          <cell r="C503" t="str">
            <v>#铁箭</v>
          </cell>
          <cell r="E503" t="str">
            <v>#铁箭</v>
          </cell>
        </row>
        <row r="504">
          <cell r="A504" t="str">
            <v>SKILL_51016</v>
          </cell>
          <cell r="B504" t="str">
            <v>治愈</v>
          </cell>
          <cell r="C504" t="str">
            <v>#治愈</v>
          </cell>
          <cell r="E504" t="str">
            <v>#治愈</v>
          </cell>
        </row>
        <row r="505">
          <cell r="A505" t="str">
            <v>SKILL_59005</v>
          </cell>
          <cell r="B505" t="str">
            <v>毒液吐息</v>
          </cell>
          <cell r="C505" t="str">
            <v>#毒液吐息</v>
          </cell>
          <cell r="E505" t="str">
            <v>#毒液吐息</v>
          </cell>
        </row>
        <row r="506">
          <cell r="A506" t="str">
            <v>SKILL_51017</v>
          </cell>
          <cell r="B506" t="str">
            <v>龙鳞1</v>
          </cell>
          <cell r="C506" t="str">
            <v>#龙鳞1</v>
          </cell>
          <cell r="E506" t="str">
            <v>#龙鳞1</v>
          </cell>
        </row>
        <row r="507">
          <cell r="A507" t="str">
            <v>SKILL_59006</v>
          </cell>
          <cell r="B507" t="str">
            <v>龙鳞</v>
          </cell>
          <cell r="C507" t="str">
            <v>#绿色龙鳞</v>
          </cell>
          <cell r="E507" t="str">
            <v>#龙鳞</v>
          </cell>
        </row>
        <row r="508">
          <cell r="A508" t="str">
            <v>SKILL_51019</v>
          </cell>
          <cell r="B508" t="str">
            <v>腐肉1</v>
          </cell>
          <cell r="C508" t="str">
            <v>#腐肉1</v>
          </cell>
          <cell r="E508" t="str">
            <v>#腐肉1</v>
          </cell>
        </row>
        <row r="509">
          <cell r="A509" t="str">
            <v>SKILL_51020</v>
          </cell>
          <cell r="B509" t="str">
            <v>腐肉2</v>
          </cell>
          <cell r="C509" t="str">
            <v>#腐肉2</v>
          </cell>
          <cell r="E509" t="str">
            <v>#腐肉2</v>
          </cell>
        </row>
        <row r="510">
          <cell r="A510" t="str">
            <v>SKILL_59007</v>
          </cell>
          <cell r="B510" t="str">
            <v>腐肉</v>
          </cell>
          <cell r="C510" t="str">
            <v>#腐肉</v>
          </cell>
          <cell r="E510" t="str">
            <v>#腐肉</v>
          </cell>
        </row>
        <row r="511">
          <cell r="A511" t="str">
            <v>SKILL_51021</v>
          </cell>
          <cell r="B511" t="str">
            <v>鬼影2</v>
          </cell>
          <cell r="C511" t="str">
            <v>#鬼影2</v>
          </cell>
          <cell r="E511" t="str">
            <v>#鬼影2</v>
          </cell>
        </row>
        <row r="512">
          <cell r="A512" t="str">
            <v>SKILL_59008</v>
          </cell>
          <cell r="B512" t="str">
            <v>鬼影</v>
          </cell>
          <cell r="C512" t="str">
            <v>#鬼影</v>
          </cell>
          <cell r="E512" t="str">
            <v>#鬼影</v>
          </cell>
        </row>
        <row r="513">
          <cell r="A513" t="str">
            <v>SKILL_51022</v>
          </cell>
          <cell r="B513" t="str">
            <v>吮命</v>
          </cell>
          <cell r="C513" t="str">
            <v>#渴血</v>
          </cell>
          <cell r="E513" t="str">
            <v>#吮命</v>
          </cell>
        </row>
        <row r="514">
          <cell r="A514" t="str">
            <v>SKILL_51023</v>
          </cell>
          <cell r="B514" t="str">
            <v>死亡冲锋1</v>
          </cell>
          <cell r="C514" t="str">
            <v>#死亡冲锋1</v>
          </cell>
          <cell r="E514" t="str">
            <v>#死亡冲锋1</v>
          </cell>
        </row>
        <row r="515">
          <cell r="A515" t="str">
            <v>SKILL_51024</v>
          </cell>
          <cell r="B515" t="str">
            <v>死亡冲锋2</v>
          </cell>
          <cell r="C515" t="str">
            <v>#死亡冲锋2</v>
          </cell>
          <cell r="E515" t="str">
            <v>#死亡冲锋2</v>
          </cell>
        </row>
        <row r="516">
          <cell r="A516" t="str">
            <v>SKILL_59009</v>
          </cell>
          <cell r="B516" t="str">
            <v>死亡冲锋</v>
          </cell>
          <cell r="C516" t="str">
            <v>#死亡冲锋</v>
          </cell>
          <cell r="E516" t="str">
            <v>#死亡冲锋</v>
          </cell>
        </row>
        <row r="517">
          <cell r="A517" t="str">
            <v>SKILL_59010</v>
          </cell>
          <cell r="B517" t="str">
            <v>碾压</v>
          </cell>
          <cell r="C517" t="str">
            <v>#碾压</v>
          </cell>
          <cell r="E517" t="str">
            <v>#碾压</v>
          </cell>
        </row>
        <row r="518">
          <cell r="A518" t="str">
            <v>SKILL_51025</v>
          </cell>
          <cell r="B518" t="str">
            <v>龙鳞1</v>
          </cell>
          <cell r="C518" t="str">
            <v>#龙鳞1</v>
          </cell>
          <cell r="E518" t="str">
            <v>#龙鳞1</v>
          </cell>
        </row>
        <row r="519">
          <cell r="A519" t="str">
            <v>SKILL_59011</v>
          </cell>
          <cell r="B519" t="str">
            <v>龙鳞</v>
          </cell>
          <cell r="C519" t="str">
            <v>#龙鳞</v>
          </cell>
          <cell r="E519" t="str">
            <v>#龙鳞</v>
          </cell>
        </row>
        <row r="520">
          <cell r="A520" t="str">
            <v>SKILL_51026</v>
          </cell>
          <cell r="B520" t="str">
            <v>灵巧</v>
          </cell>
          <cell r="C520" t="str">
            <v>#灵巧</v>
          </cell>
          <cell r="E520" t="str">
            <v>#灵巧</v>
          </cell>
        </row>
        <row r="521">
          <cell r="A521" t="str">
            <v>SKILL_51027</v>
          </cell>
          <cell r="B521" t="str">
            <v>搏杀技巧</v>
          </cell>
          <cell r="C521" t="str">
            <v>#搏杀技巧</v>
          </cell>
          <cell r="E521" t="str">
            <v>#搏杀技巧</v>
          </cell>
        </row>
        <row r="522">
          <cell r="A522" t="str">
            <v>SKILL_51028</v>
          </cell>
          <cell r="B522" t="str">
            <v>进攻号角1</v>
          </cell>
          <cell r="C522" t="str">
            <v>#进攻号角1</v>
          </cell>
          <cell r="E522" t="str">
            <v>#进攻号角1</v>
          </cell>
        </row>
        <row r="523">
          <cell r="A523" t="str">
            <v>SKILL_59012</v>
          </cell>
          <cell r="B523" t="str">
            <v>进攻号角</v>
          </cell>
          <cell r="C523" t="str">
            <v>#进攻号角</v>
          </cell>
          <cell r="E523" t="str">
            <v>#进攻号角</v>
          </cell>
        </row>
        <row r="524">
          <cell r="A524" t="str">
            <v>SKILL_51029</v>
          </cell>
          <cell r="B524" t="str">
            <v>巫术皮肤</v>
          </cell>
          <cell r="C524" t="str">
            <v>#巫术皮肤</v>
          </cell>
          <cell r="E524" t="str">
            <v>#巫术皮肤</v>
          </cell>
        </row>
        <row r="525">
          <cell r="A525" t="str">
            <v>SKILL_59013</v>
          </cell>
          <cell r="B525" t="str">
            <v>连击</v>
          </cell>
          <cell r="C525" t="str">
            <v>#连击</v>
          </cell>
          <cell r="E525" t="str">
            <v>#连击</v>
          </cell>
        </row>
        <row r="526">
          <cell r="A526" t="str">
            <v>SKILL_59014</v>
          </cell>
          <cell r="B526" t="str">
            <v>连击</v>
          </cell>
          <cell r="C526" t="str">
            <v>#连击</v>
          </cell>
          <cell r="E526" t="str">
            <v>#连斩</v>
          </cell>
        </row>
        <row r="527">
          <cell r="A527" t="str">
            <v>SKILL_59015</v>
          </cell>
          <cell r="B527" t="str">
            <v>穿刺</v>
          </cell>
          <cell r="C527" t="str">
            <v>#突刺</v>
          </cell>
          <cell r="E527" t="str">
            <v>#穿刺</v>
          </cell>
        </row>
        <row r="528">
          <cell r="A528" t="str">
            <v>SKILL_51030</v>
          </cell>
          <cell r="B528" t="str">
            <v>天使意志</v>
          </cell>
          <cell r="C528" t="str">
            <v>#天使意志</v>
          </cell>
          <cell r="E528" t="str">
            <v>#天使意志</v>
          </cell>
        </row>
        <row r="529">
          <cell r="A529" t="str">
            <v>SKILL_59016</v>
          </cell>
          <cell r="B529" t="str">
            <v>辉耀</v>
          </cell>
          <cell r="C529" t="str">
            <v>#辉耀</v>
          </cell>
          <cell r="E529" t="str">
            <v>#辉耀</v>
          </cell>
        </row>
        <row r="530">
          <cell r="A530" t="str">
            <v>SKILL_59017</v>
          </cell>
          <cell r="B530" t="str">
            <v>连击</v>
          </cell>
          <cell r="C530" t="str">
            <v>#连击</v>
          </cell>
          <cell r="E530" t="str">
            <v>#连击</v>
          </cell>
        </row>
        <row r="531">
          <cell r="A531" t="str">
            <v>SKILL_51031</v>
          </cell>
          <cell r="B531">
            <v>1</v>
          </cell>
          <cell r="C531" t="str">
            <v>#1</v>
          </cell>
          <cell r="E531" t="str">
            <v>#1</v>
          </cell>
        </row>
        <row r="532">
          <cell r="A532" t="str">
            <v>SKILL_59018</v>
          </cell>
          <cell r="B532" t="str">
            <v>辟邪</v>
          </cell>
          <cell r="C532" t="str">
            <v>#辟邪</v>
          </cell>
          <cell r="E532" t="str">
            <v>#辟邪</v>
          </cell>
        </row>
        <row r="533">
          <cell r="A533" t="str">
            <v>SKILL_59019</v>
          </cell>
          <cell r="B533" t="str">
            <v>木质身躯</v>
          </cell>
          <cell r="C533" t="str">
            <v>#木质身躯</v>
          </cell>
          <cell r="E533" t="str">
            <v>#木质身躯</v>
          </cell>
        </row>
        <row r="534">
          <cell r="A534" t="str">
            <v>SKILL_59020</v>
          </cell>
          <cell r="B534">
            <v>1</v>
          </cell>
          <cell r="C534" t="str">
            <v>#1</v>
          </cell>
          <cell r="E534" t="str">
            <v>#1</v>
          </cell>
        </row>
        <row r="535">
          <cell r="A535" t="str">
            <v>SKILL_51032</v>
          </cell>
          <cell r="B535">
            <v>1</v>
          </cell>
          <cell r="C535" t="str">
            <v>#1</v>
          </cell>
          <cell r="E535" t="str">
            <v>#1</v>
          </cell>
        </row>
        <row r="536">
          <cell r="A536" t="str">
            <v>SKILL_59021</v>
          </cell>
          <cell r="B536" t="str">
            <v>惧怕</v>
          </cell>
          <cell r="C536" t="str">
            <v>#惧怕</v>
          </cell>
          <cell r="E536" t="str">
            <v>#惧怕</v>
          </cell>
        </row>
        <row r="537">
          <cell r="A537" t="str">
            <v>SKILL_59022</v>
          </cell>
          <cell r="B537" t="str">
            <v>提盾</v>
          </cell>
          <cell r="C537" t="str">
            <v>#提盾</v>
          </cell>
          <cell r="E537" t="str">
            <v>#提盾</v>
          </cell>
        </row>
        <row r="538">
          <cell r="A538" t="str">
            <v>SKILL_59023</v>
          </cell>
          <cell r="B538" t="str">
            <v>毒气</v>
          </cell>
          <cell r="C538" t="str">
            <v>#毒气</v>
          </cell>
          <cell r="E538" t="str">
            <v>#毒气</v>
          </cell>
        </row>
        <row r="539">
          <cell r="A539" t="str">
            <v>SKILL_59025</v>
          </cell>
          <cell r="B539" t="str">
            <v>恐怖低语</v>
          </cell>
          <cell r="C539" t="str">
            <v>#恐怖低语</v>
          </cell>
          <cell r="E539" t="str">
            <v>#恐怖低语</v>
          </cell>
        </row>
        <row r="540">
          <cell r="A540" t="str">
            <v>SKILL_59026</v>
          </cell>
          <cell r="B540" t="str">
            <v>吮命</v>
          </cell>
          <cell r="C540" t="str">
            <v>#吮命</v>
          </cell>
          <cell r="E540" t="str">
            <v>#吮命</v>
          </cell>
        </row>
        <row r="541">
          <cell r="A541" t="str">
            <v>SKILL_59027</v>
          </cell>
          <cell r="B541" t="str">
            <v>恶潮</v>
          </cell>
          <cell r="C541" t="str">
            <v>#恶潮</v>
          </cell>
          <cell r="E541" t="str">
            <v>#恶潮</v>
          </cell>
        </row>
        <row r="542">
          <cell r="A542" t="str">
            <v>SKILL_59028</v>
          </cell>
          <cell r="B542" t="str">
            <v>镇压</v>
          </cell>
          <cell r="C542" t="str">
            <v>#镇压</v>
          </cell>
          <cell r="E542" t="str">
            <v>#镇压</v>
          </cell>
        </row>
        <row r="543">
          <cell r="A543" t="str">
            <v>SKILL_51033</v>
          </cell>
          <cell r="B543" t="str">
            <v>毒云</v>
          </cell>
          <cell r="C543" t="str">
            <v>#毒云</v>
          </cell>
          <cell r="E543" t="str">
            <v>#毒云</v>
          </cell>
        </row>
        <row r="544">
          <cell r="A544" t="str">
            <v>SKILL_59029</v>
          </cell>
          <cell r="B544" t="str">
            <v>毒云</v>
          </cell>
          <cell r="C544" t="str">
            <v>#毒云</v>
          </cell>
          <cell r="E544" t="str">
            <v>#毒云</v>
          </cell>
        </row>
        <row r="545">
          <cell r="A545" t="str">
            <v>SKILL_51034</v>
          </cell>
          <cell r="B545" t="str">
            <v>嗜血</v>
          </cell>
          <cell r="C545" t="str">
            <v>#嗜血</v>
          </cell>
          <cell r="E545" t="str">
            <v>#嗜血</v>
          </cell>
        </row>
        <row r="546">
          <cell r="A546" t="str">
            <v>SKILL_59030</v>
          </cell>
          <cell r="B546" t="str">
            <v>嗜血</v>
          </cell>
          <cell r="C546" t="str">
            <v>#嗜血</v>
          </cell>
          <cell r="E546" t="str">
            <v>#嗜血</v>
          </cell>
        </row>
        <row r="547">
          <cell r="A547" t="str">
            <v>SKILL_59031</v>
          </cell>
          <cell r="B547" t="str">
            <v>连击</v>
          </cell>
          <cell r="C547" t="str">
            <v>#连击</v>
          </cell>
          <cell r="E547" t="str">
            <v>#连击</v>
          </cell>
        </row>
        <row r="548">
          <cell r="A548" t="str">
            <v>SKILL_59032</v>
          </cell>
          <cell r="B548" t="str">
            <v>投石</v>
          </cell>
          <cell r="C548" t="str">
            <v>#投石</v>
          </cell>
          <cell r="E548" t="str">
            <v>#投石</v>
          </cell>
        </row>
        <row r="549">
          <cell r="A549" t="str">
            <v>SKILL_51035</v>
          </cell>
          <cell r="B549">
            <v>1</v>
          </cell>
          <cell r="C549" t="str">
            <v>#1</v>
          </cell>
          <cell r="E549" t="str">
            <v>#1</v>
          </cell>
        </row>
        <row r="550">
          <cell r="A550" t="str">
            <v>SKILL_59033</v>
          </cell>
          <cell r="B550" t="str">
            <v>厚重毛皮</v>
          </cell>
          <cell r="C550" t="str">
            <v>#厚重毛皮</v>
          </cell>
          <cell r="E550" t="str">
            <v>#厚重毛皮</v>
          </cell>
        </row>
        <row r="551">
          <cell r="A551" t="str">
            <v>SKILL_51036</v>
          </cell>
          <cell r="B551">
            <v>1</v>
          </cell>
          <cell r="C551" t="str">
            <v>#1</v>
          </cell>
          <cell r="E551" t="str">
            <v>#1</v>
          </cell>
        </row>
        <row r="552">
          <cell r="A552" t="str">
            <v>SKILL_59034</v>
          </cell>
          <cell r="B552" t="str">
            <v>魔力转移</v>
          </cell>
          <cell r="C552" t="str">
            <v>#魔力转移</v>
          </cell>
          <cell r="E552" t="str">
            <v>#魔力转移</v>
          </cell>
        </row>
        <row r="553">
          <cell r="A553" t="str">
            <v>SKILL_51037</v>
          </cell>
          <cell r="B553" t="str">
            <v>灵感</v>
          </cell>
          <cell r="C553" t="str">
            <v>#灵感</v>
          </cell>
          <cell r="E553" t="str">
            <v>#灵感</v>
          </cell>
        </row>
        <row r="554">
          <cell r="A554" t="str">
            <v>SKILL_59035</v>
          </cell>
          <cell r="B554" t="str">
            <v>灵感</v>
          </cell>
          <cell r="C554" t="str">
            <v>#灵感</v>
          </cell>
          <cell r="E554" t="str">
            <v>#灵感</v>
          </cell>
        </row>
        <row r="555">
          <cell r="A555" t="str">
            <v>SKILL_59036</v>
          </cell>
          <cell r="B555" t="str">
            <v>魔力转移</v>
          </cell>
          <cell r="C555" t="str">
            <v>#魔力转移</v>
          </cell>
          <cell r="E555" t="str">
            <v>#魔力转移</v>
          </cell>
        </row>
        <row r="556">
          <cell r="A556" t="str">
            <v>SKILL_51038</v>
          </cell>
          <cell r="B556">
            <v>1</v>
          </cell>
          <cell r="C556" t="str">
            <v>#1</v>
          </cell>
          <cell r="E556" t="str">
            <v>#1</v>
          </cell>
        </row>
        <row r="557">
          <cell r="A557" t="str">
            <v>SKILL_59037</v>
          </cell>
          <cell r="B557" t="str">
            <v>追要</v>
          </cell>
          <cell r="C557" t="str">
            <v>#追要</v>
          </cell>
          <cell r="E557" t="str">
            <v>#追要</v>
          </cell>
        </row>
        <row r="558">
          <cell r="A558" t="str">
            <v>SKILL_51039</v>
          </cell>
          <cell r="B558" t="str">
            <v>钢铁仆从</v>
          </cell>
          <cell r="C558" t="str">
            <v>#钢铁仆从</v>
          </cell>
          <cell r="E558" t="str">
            <v>#钢铁仆从</v>
          </cell>
        </row>
        <row r="559">
          <cell r="A559" t="str">
            <v>SKILL_51040</v>
          </cell>
          <cell r="B559" t="str">
            <v>火焰刺鞭</v>
          </cell>
          <cell r="C559" t="str">
            <v>#火焰刺鞭</v>
          </cell>
          <cell r="E559" t="str">
            <v>#火焰刺鞭</v>
          </cell>
        </row>
        <row r="560">
          <cell r="A560" t="str">
            <v>SKILL_59038</v>
          </cell>
          <cell r="B560" t="str">
            <v>火焰刺鞭</v>
          </cell>
          <cell r="C560" t="str">
            <v>#火焰刺鞭</v>
          </cell>
          <cell r="E560" t="str">
            <v>#火焰刺鞭</v>
          </cell>
        </row>
        <row r="561">
          <cell r="A561" t="str">
            <v>SKILL_51041</v>
          </cell>
          <cell r="B561" t="str">
            <v>闪烁身影</v>
          </cell>
          <cell r="C561" t="str">
            <v>#闪烁身影</v>
          </cell>
          <cell r="E561" t="str">
            <v>#闪烁身影</v>
          </cell>
        </row>
        <row r="562">
          <cell r="A562" t="str">
            <v>SKILL_59040</v>
          </cell>
          <cell r="B562" t="str">
            <v>闪烁身影</v>
          </cell>
          <cell r="C562" t="str">
            <v>#闪烁身影</v>
          </cell>
          <cell r="E562" t="str">
            <v>#闪烁身影</v>
          </cell>
        </row>
        <row r="563">
          <cell r="A563" t="str">
            <v>SKILL_51042</v>
          </cell>
          <cell r="B563" t="str">
            <v>灵动</v>
          </cell>
          <cell r="C563" t="str">
            <v>#灵动</v>
          </cell>
          <cell r="E563" t="str">
            <v>#灵动</v>
          </cell>
        </row>
        <row r="564">
          <cell r="A564" t="str">
            <v>SKILL_51043</v>
          </cell>
          <cell r="B564" t="str">
            <v>灵动</v>
          </cell>
          <cell r="C564" t="str">
            <v>#灵动</v>
          </cell>
          <cell r="E564" t="str">
            <v>#灵动</v>
          </cell>
        </row>
        <row r="565">
          <cell r="A565" t="str">
            <v>SKILL_59041</v>
          </cell>
          <cell r="B565" t="str">
            <v>先锋领袖</v>
          </cell>
          <cell r="C565" t="str">
            <v>#先锋领袖</v>
          </cell>
          <cell r="E565" t="str">
            <v>#先锋领袖</v>
          </cell>
        </row>
        <row r="566">
          <cell r="A566" t="str">
            <v>SKILL_59042</v>
          </cell>
          <cell r="B566" t="str">
            <v>凶猛</v>
          </cell>
          <cell r="C566" t="str">
            <v>#凶猛</v>
          </cell>
          <cell r="E566" t="str">
            <v>#凶猛</v>
          </cell>
        </row>
        <row r="567">
          <cell r="A567" t="str">
            <v>SKILL_59043</v>
          </cell>
          <cell r="B567" t="str">
            <v>长武器</v>
          </cell>
          <cell r="C567" t="str">
            <v>#长武器</v>
          </cell>
          <cell r="E567" t="str">
            <v>#长武器</v>
          </cell>
        </row>
        <row r="568">
          <cell r="A568" t="str">
            <v>SKILL_52112</v>
          </cell>
          <cell r="B568" t="str">
            <v>振奋</v>
          </cell>
          <cell r="C568" t="str">
            <v>#振奋</v>
          </cell>
          <cell r="E568" t="str">
            <v>#长武器</v>
          </cell>
        </row>
        <row r="569">
          <cell r="A569" t="str">
            <v>SKILL_51046</v>
          </cell>
          <cell r="B569" t="str">
            <v>魔法躲避</v>
          </cell>
          <cell r="C569" t="str">
            <v>#魔法躲避</v>
          </cell>
          <cell r="E569" t="str">
            <v>#魔法躲避</v>
          </cell>
        </row>
        <row r="570">
          <cell r="A570" t="str">
            <v>SKILL_59045</v>
          </cell>
          <cell r="B570" t="str">
            <v>木精灵连击</v>
          </cell>
          <cell r="C570" t="str">
            <v>#连击</v>
          </cell>
          <cell r="E570" t="str">
            <v>#连击</v>
          </cell>
        </row>
        <row r="571">
          <cell r="A571" t="str">
            <v>SKILL_50122</v>
          </cell>
          <cell r="C571" t="str">
            <v>#碾压</v>
          </cell>
          <cell r="E571" t="str">
            <v>#碾压</v>
          </cell>
        </row>
        <row r="572">
          <cell r="A572" t="str">
            <v>SKILL_59048</v>
          </cell>
          <cell r="C572" t="str">
            <v>#快速突击</v>
          </cell>
          <cell r="E572" t="str">
            <v>#快速Raider</v>
          </cell>
        </row>
        <row r="573">
          <cell r="A573" t="str">
            <v>SKILL_59049</v>
          </cell>
          <cell r="C573" t="str">
            <v>#快速突击</v>
          </cell>
          <cell r="E573" t="str">
            <v>#快速Raider</v>
          </cell>
        </row>
        <row r="574">
          <cell r="A574" t="str">
            <v>SKILL_59050</v>
          </cell>
          <cell r="C574" t="str">
            <v>#快速突击</v>
          </cell>
          <cell r="E574" t="str">
            <v>#快速Raider</v>
          </cell>
        </row>
        <row r="575">
          <cell r="A575" t="str">
            <v>SKILL_59051</v>
          </cell>
          <cell r="C575" t="str">
            <v>#狙魔</v>
          </cell>
          <cell r="E575" t="str">
            <v>#狙魔</v>
          </cell>
        </row>
        <row r="576">
          <cell r="A576" t="str">
            <v>SKILL_59052</v>
          </cell>
          <cell r="C576" t="str">
            <v>#连击</v>
          </cell>
          <cell r="E576" t="str">
            <v>#连击</v>
          </cell>
        </row>
        <row r="577">
          <cell r="A577" t="str">
            <v>SKILL_59053</v>
          </cell>
          <cell r="C577" t="str">
            <v>#快速突击</v>
          </cell>
          <cell r="E577" t="str">
            <v>#快速Raider</v>
          </cell>
        </row>
        <row r="578">
          <cell r="A578" t="str">
            <v>SKILL_59054</v>
          </cell>
          <cell r="C578" t="str">
            <v>#嗜血</v>
          </cell>
          <cell r="E578" t="str">
            <v>#嗜血</v>
          </cell>
        </row>
        <row r="579">
          <cell r="A579" t="str">
            <v>SKILL_59055</v>
          </cell>
          <cell r="C579" t="str">
            <v>#毒疗</v>
          </cell>
          <cell r="E579" t="str">
            <v>#毒疗</v>
          </cell>
        </row>
        <row r="580">
          <cell r="A580" t="str">
            <v>SKILL_59056</v>
          </cell>
          <cell r="C580" t="str">
            <v>#共鸣</v>
          </cell>
          <cell r="E580" t="str">
            <v>#共鸣</v>
          </cell>
        </row>
        <row r="581">
          <cell r="A581" t="str">
            <v>SKILL_59057</v>
          </cell>
          <cell r="C581" t="str">
            <v>#巨石投掷</v>
          </cell>
          <cell r="E581" t="str">
            <v>#攻城打击</v>
          </cell>
        </row>
        <row r="582">
          <cell r="A582" t="str">
            <v>SKILL_50138</v>
          </cell>
          <cell r="C582" t="str">
            <v>#火舌</v>
          </cell>
          <cell r="E582" t="str">
            <v>#火舌</v>
          </cell>
        </row>
        <row r="583">
          <cell r="A583" t="str">
            <v>SKILL_59059</v>
          </cell>
          <cell r="C583" t="str">
            <v>#烈火增幅</v>
          </cell>
          <cell r="E583" t="str">
            <v>#烈火增幅</v>
          </cell>
        </row>
        <row r="584">
          <cell r="A584" t="str">
            <v>SKILL_51052</v>
          </cell>
          <cell r="C584" t="str">
            <v>#焚化技巧</v>
          </cell>
          <cell r="E584" t="str">
            <v>#焚化技巧</v>
          </cell>
        </row>
        <row r="585">
          <cell r="A585" t="str">
            <v>SKILL_59060</v>
          </cell>
          <cell r="C585" t="str">
            <v>#木质身躯</v>
          </cell>
          <cell r="E585" t="str">
            <v>#木质身躯</v>
          </cell>
        </row>
        <row r="586">
          <cell r="A586" t="str">
            <v>SKILL_59061</v>
          </cell>
          <cell r="C586" t="str">
            <v>#木刺</v>
          </cell>
          <cell r="E586" t="str">
            <v>#木刺</v>
          </cell>
        </row>
        <row r="587">
          <cell r="A587" t="str">
            <v>SKILL_50150</v>
          </cell>
          <cell r="C587" t="str">
            <v>#碾压</v>
          </cell>
          <cell r="E587" t="str">
            <v>#碾压</v>
          </cell>
        </row>
        <row r="588">
          <cell r="A588" t="str">
            <v>SKILL_51053</v>
          </cell>
          <cell r="C588" t="str">
            <v>#锋利</v>
          </cell>
          <cell r="E588" t="str">
            <v>#锋利</v>
          </cell>
        </row>
        <row r="589">
          <cell r="A589" t="str">
            <v>SKILL_59063</v>
          </cell>
          <cell r="C589" t="str">
            <v>#切割</v>
          </cell>
          <cell r="E589" t="str">
            <v>#切割</v>
          </cell>
        </row>
        <row r="590">
          <cell r="A590" t="str">
            <v>SKILL_59064</v>
          </cell>
          <cell r="C590" t="str">
            <v>#嗜血</v>
          </cell>
          <cell r="E590" t="str">
            <v>#嗜血</v>
          </cell>
        </row>
        <row r="591">
          <cell r="A591" t="str">
            <v>SKILL_59065</v>
          </cell>
          <cell r="C591" t="str">
            <v>#无畏领袖</v>
          </cell>
          <cell r="E591" t="str">
            <v>#无畏领袖</v>
          </cell>
        </row>
        <row r="592">
          <cell r="A592" t="str">
            <v>SKILL_59066</v>
          </cell>
          <cell r="C592" t="str">
            <v>#锋利</v>
          </cell>
          <cell r="E592" t="str">
            <v>#锋利</v>
          </cell>
        </row>
        <row r="593">
          <cell r="A593" t="str">
            <v>SKILL_51018</v>
          </cell>
          <cell r="C593" t="str">
            <v>#钙化</v>
          </cell>
          <cell r="E593" t="str">
            <v>#坚韧</v>
          </cell>
        </row>
        <row r="594">
          <cell r="A594" t="str">
            <v>SKILL_59067</v>
          </cell>
          <cell r="C594" t="str">
            <v>#腐肉屏障</v>
          </cell>
          <cell r="E594" t="str">
            <v>#腐肉屏障</v>
          </cell>
        </row>
        <row r="595">
          <cell r="A595" t="str">
            <v>SKILL_59068</v>
          </cell>
          <cell r="C595" t="str">
            <v>#无形</v>
          </cell>
          <cell r="E595" t="str">
            <v>#无形</v>
          </cell>
        </row>
        <row r="596">
          <cell r="A596" t="str">
            <v>SKILL_59069</v>
          </cell>
          <cell r="C596" t="str">
            <v>#黑暗增幅</v>
          </cell>
          <cell r="E596" t="str">
            <v>#黑暗增幅</v>
          </cell>
        </row>
        <row r="597">
          <cell r="A597" t="str">
            <v>SKILL_59071</v>
          </cell>
          <cell r="C597" t="str">
            <v>#快速突击</v>
          </cell>
          <cell r="E597" t="str">
            <v>#快速突击</v>
          </cell>
        </row>
        <row r="598">
          <cell r="A598" t="str">
            <v>SKILL_59070</v>
          </cell>
          <cell r="C598" t="str">
            <v>#快速突击</v>
          </cell>
          <cell r="E598" t="str">
            <v>#快速突击</v>
          </cell>
        </row>
        <row r="599">
          <cell r="A599" t="str">
            <v>SKILL_51058</v>
          </cell>
          <cell r="C599" t="str">
            <v>#恐怖镇压</v>
          </cell>
          <cell r="E599" t="str">
            <v>#快速突击</v>
          </cell>
        </row>
        <row r="600">
          <cell r="A600" t="str">
            <v>SKILL_59072</v>
          </cell>
          <cell r="C600" t="str">
            <v>#破甲</v>
          </cell>
          <cell r="E600" t="str">
            <v>#快速突击</v>
          </cell>
        </row>
        <row r="601">
          <cell r="A601" t="str">
            <v>SKILL_59073</v>
          </cell>
          <cell r="C601" t="str">
            <v>#狂暴</v>
          </cell>
          <cell r="E601" t="str">
            <v>#快速突击</v>
          </cell>
        </row>
        <row r="602">
          <cell r="A602" t="str">
            <v>SKILL_59076</v>
          </cell>
          <cell r="C602" t="str">
            <v>#法力共鸣</v>
          </cell>
          <cell r="E602" t="str">
            <v>#快速突击</v>
          </cell>
        </row>
        <row r="603">
          <cell r="A603" t="str">
            <v>SKILL_59074</v>
          </cell>
          <cell r="C603" t="str">
            <v>#飓风屏障</v>
          </cell>
          <cell r="E603" t="str">
            <v>#快速突击</v>
          </cell>
        </row>
        <row r="604">
          <cell r="A604" t="str">
            <v>SKILL_50132</v>
          </cell>
          <cell r="C604" t="str">
            <v>#攻城打击</v>
          </cell>
          <cell r="E604" t="str">
            <v>#快速突击</v>
          </cell>
        </row>
        <row r="605">
          <cell r="A605" t="str">
            <v>SKILL_59077</v>
          </cell>
          <cell r="C605" t="str">
            <v>#厚重皮毛</v>
          </cell>
          <cell r="E605" t="str">
            <v>#快速突击</v>
          </cell>
        </row>
        <row r="606">
          <cell r="A606" t="str">
            <v>SKILL_51062</v>
          </cell>
          <cell r="C606" t="str">
            <v>#地狱仆从</v>
          </cell>
          <cell r="E606" t="str">
            <v>#快速突击</v>
          </cell>
        </row>
        <row r="607">
          <cell r="A607" t="str">
            <v>SKILL_59078</v>
          </cell>
          <cell r="C607" t="str">
            <v>#快速突击</v>
          </cell>
          <cell r="E607" t="str">
            <v>#快速突击</v>
          </cell>
        </row>
        <row r="608">
          <cell r="A608" t="str">
            <v>SKILL_51063</v>
          </cell>
          <cell r="C608" t="str">
            <v>#地狱军团</v>
          </cell>
          <cell r="E608" t="str">
            <v>#快速突击</v>
          </cell>
        </row>
        <row r="609">
          <cell r="A609" t="str">
            <v>SKILL_51065</v>
          </cell>
          <cell r="C609" t="str">
            <v>#地狱仆从</v>
          </cell>
          <cell r="E609" t="str">
            <v>#快速突击</v>
          </cell>
        </row>
        <row r="610">
          <cell r="A610" t="str">
            <v>SKILL_59083</v>
          </cell>
          <cell r="C610" t="str">
            <v>#辉耀</v>
          </cell>
          <cell r="E610" t="str">
            <v>#快速突击</v>
          </cell>
        </row>
        <row r="611">
          <cell r="A611" t="str">
            <v>SKILL_59039</v>
          </cell>
          <cell r="C611" t="str">
            <v>#痛苦镰刀</v>
          </cell>
          <cell r="E611" t="str">
            <v>#快速突击</v>
          </cell>
        </row>
        <row r="612">
          <cell r="A612" t="str">
            <v>SKILL_59243</v>
          </cell>
          <cell r="C612" t="str">
            <v>#痛苦镰刀</v>
          </cell>
          <cell r="E612" t="str">
            <v>#快速突击</v>
          </cell>
        </row>
        <row r="613">
          <cell r="A613" t="str">
            <v>SKILL_59246</v>
          </cell>
          <cell r="C613" t="str">
            <v>#痛苦镰刀</v>
          </cell>
          <cell r="E613" t="str">
            <v>#快速突击</v>
          </cell>
        </row>
        <row r="614">
          <cell r="A614" t="str">
            <v>SKILL_59080</v>
          </cell>
          <cell r="C614" t="str">
            <v>#酷刑</v>
          </cell>
          <cell r="E614" t="str">
            <v>#快速突击</v>
          </cell>
        </row>
        <row r="615">
          <cell r="A615" t="str">
            <v>SKILL_59081</v>
          </cell>
          <cell r="C615" t="str">
            <v>#凋零</v>
          </cell>
          <cell r="E615" t="str">
            <v>#快速突击</v>
          </cell>
        </row>
        <row r="616">
          <cell r="A616" t="str">
            <v>SKILL_59082</v>
          </cell>
          <cell r="C616" t="str">
            <v>#屠灵</v>
          </cell>
          <cell r="E616" t="str">
            <v>#快速突击</v>
          </cell>
        </row>
        <row r="617">
          <cell r="A617" t="str">
            <v>SKILL_60006</v>
          </cell>
          <cell r="C617" t="str">
            <v>#高级连击</v>
          </cell>
          <cell r="E617" t="str">
            <v>#高级连击</v>
          </cell>
        </row>
        <row r="618">
          <cell r="A618" t="str">
            <v>SKILL_52065</v>
          </cell>
          <cell r="C618" t="str">
            <v>#高级狙击</v>
          </cell>
          <cell r="E618" t="str">
            <v>#高级狙击</v>
          </cell>
        </row>
        <row r="619">
          <cell r="A619" t="str">
            <v>SKILL_51102</v>
          </cell>
          <cell r="C619" t="str">
            <v>#骑士技巧</v>
          </cell>
          <cell r="E619" t="str">
            <v>#高级狙击</v>
          </cell>
        </row>
        <row r="620">
          <cell r="A620" t="str">
            <v>SKILL_50217</v>
          </cell>
          <cell r="C620" t="str">
            <v>#魔法防御</v>
          </cell>
          <cell r="E620" t="str">
            <v>#破法领袖</v>
          </cell>
        </row>
        <row r="621">
          <cell r="A621" t="str">
            <v>SKILL_59105</v>
          </cell>
          <cell r="C621" t="str">
            <v>#狂暴</v>
          </cell>
          <cell r="E621" t="str">
            <v>#破法领袖</v>
          </cell>
        </row>
        <row r="622">
          <cell r="A622" t="str">
            <v>SKILL_59106</v>
          </cell>
          <cell r="C622" t="str">
            <v>#狂暴</v>
          </cell>
          <cell r="E622" t="str">
            <v>#破法领袖</v>
          </cell>
        </row>
        <row r="623">
          <cell r="A623" t="str">
            <v>SKILL_59107</v>
          </cell>
          <cell r="C623" t="str">
            <v>#狂暴</v>
          </cell>
          <cell r="E623" t="str">
            <v>#破法领袖</v>
          </cell>
        </row>
        <row r="624">
          <cell r="A624" t="str">
            <v>SKILL_59108</v>
          </cell>
          <cell r="C624" t="str">
            <v>#狂暴</v>
          </cell>
          <cell r="E624" t="str">
            <v>#破法领袖</v>
          </cell>
        </row>
        <row r="625">
          <cell r="A625" t="str">
            <v>SKILL_59109</v>
          </cell>
          <cell r="C625" t="str">
            <v>#狂暴</v>
          </cell>
          <cell r="E625" t="str">
            <v>#破法领袖</v>
          </cell>
        </row>
        <row r="626">
          <cell r="A626" t="str">
            <v>SKILL_59110</v>
          </cell>
          <cell r="C626" t="str">
            <v>#烈焰军团</v>
          </cell>
          <cell r="E626" t="str">
            <v>#破法领袖</v>
          </cell>
        </row>
        <row r="627">
          <cell r="A627" t="str">
            <v>SKILL_51111</v>
          </cell>
          <cell r="C627" t="str">
            <v>#灵敏</v>
          </cell>
          <cell r="E627" t="str">
            <v>#破法领袖</v>
          </cell>
        </row>
        <row r="628">
          <cell r="A628" t="str">
            <v>SKILL_51112</v>
          </cell>
          <cell r="C628" t="str">
            <v>#骨刺</v>
          </cell>
          <cell r="E628" t="str">
            <v>#破法领袖</v>
          </cell>
        </row>
        <row r="629">
          <cell r="A629" t="str">
            <v>SKILL_59111</v>
          </cell>
          <cell r="C629" t="str">
            <v>#白骨身躯</v>
          </cell>
          <cell r="E629" t="str">
            <v>#破法领袖</v>
          </cell>
        </row>
        <row r="630">
          <cell r="A630" t="str">
            <v>SKILL_51114</v>
          </cell>
          <cell r="C630" t="str">
            <v>#银翼骑兵</v>
          </cell>
          <cell r="E630" t="str">
            <v>#破法领袖</v>
          </cell>
        </row>
        <row r="631">
          <cell r="A631" t="str">
            <v>SKILL_59112</v>
          </cell>
          <cell r="C631" t="str">
            <v>#惊悚化身</v>
          </cell>
          <cell r="E631" t="str">
            <v>#破法领袖</v>
          </cell>
        </row>
        <row r="632">
          <cell r="A632" t="str">
            <v>SKILL_51116</v>
          </cell>
          <cell r="C632" t="str">
            <v>#强韧</v>
          </cell>
          <cell r="E632" t="str">
            <v>#破法领袖</v>
          </cell>
        </row>
        <row r="633">
          <cell r="A633" t="str">
            <v>SKILL_51117</v>
          </cell>
          <cell r="C633" t="str">
            <v>#骑士技巧</v>
          </cell>
          <cell r="E633" t="str">
            <v>#破法领袖</v>
          </cell>
        </row>
        <row r="634">
          <cell r="A634" t="str">
            <v>SKILL_51118</v>
          </cell>
          <cell r="C634" t="str">
            <v>#加热</v>
          </cell>
          <cell r="E634" t="str">
            <v>#破法领袖</v>
          </cell>
        </row>
        <row r="635">
          <cell r="A635" t="str">
            <v>SKILL_51118</v>
          </cell>
          <cell r="C635" t="str">
            <v>#加热</v>
          </cell>
          <cell r="E635" t="str">
            <v>#破法领袖</v>
          </cell>
        </row>
        <row r="636">
          <cell r="A636" t="str">
            <v>SKILL_59210</v>
          </cell>
          <cell r="C636" t="str">
            <v>#快速突进</v>
          </cell>
        </row>
        <row r="638">
          <cell r="A638" t="str">
            <v>#元素BOSS</v>
          </cell>
        </row>
        <row r="639">
          <cell r="A639" t="str">
            <v>SKILL_41001</v>
          </cell>
          <cell r="C639" t="str">
            <v>#幽火护盾</v>
          </cell>
          <cell r="E639" t="str">
            <v>#幽火护盾</v>
          </cell>
        </row>
        <row r="640">
          <cell r="A640" t="str">
            <v>SKILL_41002</v>
          </cell>
          <cell r="C640" t="str">
            <v>#火焰掌控</v>
          </cell>
          <cell r="E640" t="str">
            <v>#火焰掌控</v>
          </cell>
        </row>
        <row r="641">
          <cell r="A641" t="str">
            <v>SKILL_41003</v>
          </cell>
          <cell r="C641" t="str">
            <v>#幽火流星</v>
          </cell>
          <cell r="E641" t="str">
            <v>#幽火流星</v>
          </cell>
        </row>
        <row r="642">
          <cell r="A642" t="str">
            <v>SKILL_41004</v>
          </cell>
          <cell r="C642" t="str">
            <v>#灭绝</v>
          </cell>
          <cell r="E642" t="str">
            <v>#灭绝</v>
          </cell>
        </row>
        <row r="643">
          <cell r="A643" t="str">
            <v>SKILL_41005</v>
          </cell>
          <cell r="C643" t="str">
            <v>#幽火追击</v>
          </cell>
          <cell r="E643" t="str">
            <v>#幽火追击</v>
          </cell>
        </row>
        <row r="644">
          <cell r="A644" t="str">
            <v>SKILL_41006</v>
          </cell>
          <cell r="C644" t="str">
            <v>#积火</v>
          </cell>
          <cell r="E644" t="str">
            <v>#积火</v>
          </cell>
        </row>
        <row r="645">
          <cell r="A645" t="str">
            <v>SKILL_41007</v>
          </cell>
          <cell r="C645" t="str">
            <v>#幽火灭绝</v>
          </cell>
          <cell r="E645" t="str">
            <v>#幽火灭绝</v>
          </cell>
        </row>
        <row r="646">
          <cell r="A646" t="str">
            <v>SKILL_41008</v>
          </cell>
          <cell r="C646" t="str">
            <v>#天罚</v>
          </cell>
          <cell r="E646" t="str">
            <v>#天罚</v>
          </cell>
        </row>
        <row r="647">
          <cell r="A647" t="str">
            <v>SKILL_42001</v>
          </cell>
          <cell r="C647" t="str">
            <v>#冰护</v>
          </cell>
          <cell r="E647" t="str">
            <v>#冰护</v>
          </cell>
        </row>
        <row r="648">
          <cell r="A648" t="str">
            <v>SKILL_42002</v>
          </cell>
          <cell r="C648" t="str">
            <v>#死冰</v>
          </cell>
          <cell r="E648" t="str">
            <v>#死冰</v>
          </cell>
        </row>
        <row r="649">
          <cell r="A649" t="str">
            <v>SKILL_42003</v>
          </cell>
          <cell r="C649" t="str">
            <v>#冰爆</v>
          </cell>
          <cell r="E649" t="str">
            <v>#冰爆</v>
          </cell>
        </row>
        <row r="650">
          <cell r="A650" t="str">
            <v>SKILL_42004</v>
          </cell>
          <cell r="C650" t="str">
            <v>#冰雨</v>
          </cell>
          <cell r="E650" t="str">
            <v>#冰雨</v>
          </cell>
        </row>
        <row r="651">
          <cell r="A651" t="str">
            <v>SKILL_420031</v>
          </cell>
          <cell r="C651" t="str">
            <v>#冰爆</v>
          </cell>
          <cell r="E651" t="str">
            <v>#冰爆</v>
          </cell>
        </row>
        <row r="652">
          <cell r="A652" t="str">
            <v>SKILL_420041</v>
          </cell>
          <cell r="C652" t="str">
            <v>#冰雨</v>
          </cell>
          <cell r="E652" t="str">
            <v>#冰雨</v>
          </cell>
        </row>
        <row r="653">
          <cell r="A653" t="str">
            <v>SKILL_42005</v>
          </cell>
          <cell r="C653" t="str">
            <v>#冰复</v>
          </cell>
          <cell r="E653" t="str">
            <v>#冰复</v>
          </cell>
        </row>
        <row r="654">
          <cell r="A654" t="str">
            <v>SKILL_42006</v>
          </cell>
          <cell r="C654" t="str">
            <v>#寒气领域</v>
          </cell>
          <cell r="E654" t="str">
            <v>#寒气灵域</v>
          </cell>
        </row>
        <row r="655">
          <cell r="A655" t="str">
            <v>SKILL_43001</v>
          </cell>
          <cell r="C655" t="str">
            <v>#起风</v>
          </cell>
          <cell r="E655" t="str">
            <v>#起风</v>
          </cell>
        </row>
        <row r="656">
          <cell r="A656" t="str">
            <v>SKILL_43002</v>
          </cell>
          <cell r="C656" t="str">
            <v>#落雷</v>
          </cell>
          <cell r="E656" t="str">
            <v>#落雷</v>
          </cell>
        </row>
        <row r="657">
          <cell r="A657" t="str">
            <v>SKILL_43003</v>
          </cell>
          <cell r="C657" t="str">
            <v>#磁暴</v>
          </cell>
          <cell r="E657" t="str">
            <v>#磁暴</v>
          </cell>
        </row>
        <row r="658">
          <cell r="A658" t="str">
            <v>SKILL_43004</v>
          </cell>
          <cell r="C658" t="str">
            <v>#裂变</v>
          </cell>
          <cell r="E658" t="str">
            <v>#裂变</v>
          </cell>
        </row>
        <row r="659">
          <cell r="A659" t="str">
            <v>SKILL_430021</v>
          </cell>
          <cell r="C659" t="str">
            <v>#惊雷</v>
          </cell>
          <cell r="E659" t="str">
            <v>#惊雷</v>
          </cell>
        </row>
        <row r="660">
          <cell r="A660" t="str">
            <v>SKILL_430031</v>
          </cell>
          <cell r="C660" t="str">
            <v>#闪电</v>
          </cell>
          <cell r="E660" t="str">
            <v>#闪电</v>
          </cell>
        </row>
        <row r="661">
          <cell r="A661" t="str">
            <v>SKILL_430041</v>
          </cell>
          <cell r="C661" t="str">
            <v>#裂变</v>
          </cell>
          <cell r="E661" t="str">
            <v>#裂变</v>
          </cell>
        </row>
        <row r="662">
          <cell r="A662" t="str">
            <v>SKILL_43005</v>
          </cell>
          <cell r="C662" t="str">
            <v>#雷霆领域</v>
          </cell>
          <cell r="E662" t="str">
            <v>#雷霆领域</v>
          </cell>
        </row>
        <row r="663">
          <cell r="A663" t="str">
            <v>SKILL_45001</v>
          </cell>
          <cell r="C663" t="str">
            <v>#虚化</v>
          </cell>
          <cell r="E663" t="str">
            <v>#虚化</v>
          </cell>
        </row>
        <row r="664">
          <cell r="A664" t="str">
            <v>SKILL_45002</v>
          </cell>
          <cell r="C664" t="str">
            <v>#震爆</v>
          </cell>
          <cell r="E664" t="str">
            <v>#震爆</v>
          </cell>
        </row>
        <row r="665">
          <cell r="A665" t="str">
            <v>SKILL_450021</v>
          </cell>
          <cell r="C665" t="str">
            <v>#分身</v>
          </cell>
          <cell r="E665" t="str">
            <v>#分身</v>
          </cell>
        </row>
        <row r="666">
          <cell r="A666" t="str">
            <v>SKILL_45003</v>
          </cell>
          <cell r="C666" t="str">
            <v>#毁灭</v>
          </cell>
          <cell r="E666" t="str">
            <v>#毁灭</v>
          </cell>
        </row>
        <row r="667">
          <cell r="A667" t="str">
            <v>SKILL_450031</v>
          </cell>
          <cell r="C667" t="str">
            <v>#分身</v>
          </cell>
          <cell r="E667" t="str">
            <v>#分身</v>
          </cell>
        </row>
        <row r="668">
          <cell r="A668" t="str">
            <v>SKILL_45004</v>
          </cell>
          <cell r="C668" t="str">
            <v>#分身</v>
          </cell>
          <cell r="E668" t="str">
            <v>#分身</v>
          </cell>
        </row>
        <row r="669">
          <cell r="A669" t="str">
            <v>SKILL_450041</v>
          </cell>
          <cell r="C669" t="str">
            <v>#再生</v>
          </cell>
          <cell r="E669" t="str">
            <v>#再生</v>
          </cell>
        </row>
        <row r="670">
          <cell r="A670" t="str">
            <v>SKILL_450042</v>
          </cell>
          <cell r="C670" t="str">
            <v>#分身</v>
          </cell>
          <cell r="E670" t="str">
            <v>#分身</v>
          </cell>
        </row>
        <row r="671">
          <cell r="A671" t="str">
            <v>SKILL_45012</v>
          </cell>
          <cell r="C671" t="str">
            <v>#震爆</v>
          </cell>
          <cell r="E671" t="str">
            <v>#震爆</v>
          </cell>
        </row>
        <row r="672">
          <cell r="A672" t="str">
            <v>SKILL_45013</v>
          </cell>
          <cell r="C672" t="str">
            <v>#毁灭</v>
          </cell>
          <cell r="E672" t="str">
            <v>#毁灭</v>
          </cell>
        </row>
        <row r="673">
          <cell r="A673" t="str">
            <v>SKILL_45005</v>
          </cell>
          <cell r="C673" t="str">
            <v>#虚无领域</v>
          </cell>
          <cell r="E673" t="str">
            <v>#虚空领域</v>
          </cell>
        </row>
        <row r="674">
          <cell r="A674" t="str">
            <v>SKILL_44001</v>
          </cell>
          <cell r="C674" t="str">
            <v>#守卫</v>
          </cell>
          <cell r="E674" t="str">
            <v>#守卫</v>
          </cell>
        </row>
        <row r="675">
          <cell r="A675" t="str">
            <v>SKILL_44002</v>
          </cell>
          <cell r="C675" t="str">
            <v>#进攻</v>
          </cell>
          <cell r="E675" t="str">
            <v>#进攻</v>
          </cell>
        </row>
        <row r="676">
          <cell r="A676" t="str">
            <v>SKILL_44003</v>
          </cell>
          <cell r="C676" t="str">
            <v>#伺机</v>
          </cell>
          <cell r="E676" t="str">
            <v>#伺机</v>
          </cell>
        </row>
        <row r="677">
          <cell r="A677" t="str">
            <v>SKILL_44004</v>
          </cell>
          <cell r="C677" t="str">
            <v>#偷袭</v>
          </cell>
          <cell r="E677" t="str">
            <v>#偷袭</v>
          </cell>
        </row>
        <row r="678">
          <cell r="A678" t="str">
            <v>SKILL_44005</v>
          </cell>
          <cell r="C678" t="str">
            <v>#法术反馈</v>
          </cell>
          <cell r="E678" t="str">
            <v>#法术反馈</v>
          </cell>
        </row>
        <row r="680">
          <cell r="A680" t="str">
            <v>#兵团特性</v>
          </cell>
        </row>
        <row r="681">
          <cell r="A681" t="str">
            <v>SKILL_52001</v>
          </cell>
          <cell r="B681" t="str">
            <v>提盾</v>
          </cell>
          <cell r="C681" t="str">
            <v>#提盾</v>
          </cell>
          <cell r="E681" t="str">
            <v>#提盾</v>
          </cell>
        </row>
        <row r="682">
          <cell r="A682" t="str">
            <v>SKILL_52002</v>
          </cell>
          <cell r="B682" t="str">
            <v>屠龙</v>
          </cell>
          <cell r="C682" t="str">
            <v>#屠龙</v>
          </cell>
          <cell r="E682" t="str">
            <v>#屠龙</v>
          </cell>
        </row>
        <row r="683">
          <cell r="A683" t="str">
            <v>SKILL_52003</v>
          </cell>
          <cell r="B683" t="str">
            <v>长武器</v>
          </cell>
          <cell r="C683" t="str">
            <v>#长武器</v>
          </cell>
          <cell r="E683" t="str">
            <v>#长武器</v>
          </cell>
        </row>
        <row r="684">
          <cell r="A684" t="str">
            <v>SKILL_52004</v>
          </cell>
          <cell r="B684" t="str">
            <v>毒箭</v>
          </cell>
          <cell r="C684" t="str">
            <v>#毒箭</v>
          </cell>
          <cell r="E684" t="str">
            <v>#毒箭</v>
          </cell>
        </row>
        <row r="685">
          <cell r="A685" t="str">
            <v>SKILL_52005</v>
          </cell>
          <cell r="B685" t="str">
            <v>屠龙</v>
          </cell>
          <cell r="C685" t="str">
            <v>#屠龙</v>
          </cell>
          <cell r="E685" t="str">
            <v>#屠龙</v>
          </cell>
        </row>
        <row r="686">
          <cell r="A686" t="str">
            <v>SKILL_52006</v>
          </cell>
          <cell r="B686" t="str">
            <v>快速突击</v>
          </cell>
          <cell r="C686" t="str">
            <v>#快速突击</v>
          </cell>
          <cell r="E686" t="str">
            <v>#快速突击</v>
          </cell>
        </row>
        <row r="687">
          <cell r="A687" t="str">
            <v>SKILL_52007</v>
          </cell>
          <cell r="B687" t="str">
            <v>快速突击</v>
          </cell>
          <cell r="C687" t="str">
            <v>#快速突击</v>
          </cell>
          <cell r="E687" t="str">
            <v>#快速突击</v>
          </cell>
        </row>
        <row r="688">
          <cell r="A688" t="str">
            <v>SKILL_52008</v>
          </cell>
          <cell r="B688" t="str">
            <v>天使意志2</v>
          </cell>
          <cell r="C688" t="str">
            <v>#天使意志2</v>
          </cell>
          <cell r="E688" t="str">
            <v>#天使意志2</v>
          </cell>
        </row>
        <row r="689">
          <cell r="A689" t="str">
            <v>SKILL_52009</v>
          </cell>
          <cell r="B689" t="str">
            <v>凶猛</v>
          </cell>
          <cell r="C689" t="str">
            <v>#凶猛</v>
          </cell>
          <cell r="E689" t="str">
            <v>#凶猛</v>
          </cell>
        </row>
        <row r="690">
          <cell r="A690" t="str">
            <v>SKILL_52010</v>
          </cell>
          <cell r="B690" t="str">
            <v>矮人体质</v>
          </cell>
          <cell r="C690" t="str">
            <v>#矮人体质</v>
          </cell>
          <cell r="E690" t="str">
            <v>#矮人体质</v>
          </cell>
        </row>
        <row r="691">
          <cell r="A691" t="str">
            <v>SKILL_52011</v>
          </cell>
          <cell r="B691" t="str">
            <v>魔法闪避</v>
          </cell>
          <cell r="C691" t="str">
            <v>#魔法闪避</v>
          </cell>
          <cell r="E691" t="str">
            <v>#魔法闪避</v>
          </cell>
        </row>
        <row r="692">
          <cell r="A692" t="str">
            <v>SKILL_52012</v>
          </cell>
          <cell r="B692" t="str">
            <v>毒箭</v>
          </cell>
          <cell r="C692" t="str">
            <v>#毒箭</v>
          </cell>
          <cell r="E692" t="str">
            <v>#毒箭</v>
          </cell>
        </row>
        <row r="693">
          <cell r="A693" t="str">
            <v>SKILL_52013</v>
          </cell>
          <cell r="B693" t="str">
            <v>辟邪</v>
          </cell>
          <cell r="C693" t="str">
            <v>#辟邪</v>
          </cell>
          <cell r="E693" t="str">
            <v>#辟邪</v>
          </cell>
        </row>
        <row r="694">
          <cell r="A694" t="str">
            <v>SKILL_52014</v>
          </cell>
          <cell r="B694" t="str">
            <v>精准</v>
          </cell>
          <cell r="C694" t="str">
            <v>#精准</v>
          </cell>
          <cell r="E694" t="str">
            <v>#精准</v>
          </cell>
        </row>
        <row r="695">
          <cell r="A695" t="str">
            <v>SKILL_52015</v>
          </cell>
          <cell r="B695" t="str">
            <v>振奋</v>
          </cell>
          <cell r="C695" t="str">
            <v>#振奋</v>
          </cell>
          <cell r="E695" t="str">
            <v>#重甲</v>
          </cell>
        </row>
        <row r="696">
          <cell r="A696" t="str">
            <v>SKILL_52016</v>
          </cell>
          <cell r="B696" t="str">
            <v>闪烁身影</v>
          </cell>
          <cell r="C696" t="str">
            <v>#闪烁身影</v>
          </cell>
          <cell r="E696" t="str">
            <v>#闪烁身影</v>
          </cell>
        </row>
        <row r="697">
          <cell r="A697" t="str">
            <v>SKILL_52017</v>
          </cell>
          <cell r="B697" t="str">
            <v>毒液吐息1</v>
          </cell>
          <cell r="C697" t="str">
            <v>#毒液吐息1</v>
          </cell>
          <cell r="E697" t="str">
            <v>#毒液吐息1</v>
          </cell>
        </row>
        <row r="698">
          <cell r="A698" t="str">
            <v>SKILL_52018</v>
          </cell>
          <cell r="B698" t="str">
            <v>龙鳞2</v>
          </cell>
          <cell r="C698" t="str">
            <v>#龙鳞2</v>
          </cell>
          <cell r="E698" t="str">
            <v>#龙鳞2</v>
          </cell>
        </row>
        <row r="699">
          <cell r="A699" t="str">
            <v>SKILL_52019</v>
          </cell>
          <cell r="B699" t="str">
            <v>骨头军团</v>
          </cell>
          <cell r="C699" t="str">
            <v>#白骨仆从</v>
          </cell>
          <cell r="E699" t="str">
            <v>#白骨仆从</v>
          </cell>
        </row>
        <row r="700">
          <cell r="A700" t="str">
            <v>SKILL_52020</v>
          </cell>
          <cell r="B700" t="str">
            <v>镇压</v>
          </cell>
          <cell r="C700" t="str">
            <v>#镇压</v>
          </cell>
          <cell r="E700" t="str">
            <v>#镇压</v>
          </cell>
        </row>
        <row r="701">
          <cell r="A701" t="str">
            <v>SKILL_52021</v>
          </cell>
          <cell r="B701" t="str">
            <v>镇压</v>
          </cell>
          <cell r="C701" t="str">
            <v>#镇压</v>
          </cell>
          <cell r="E701" t="str">
            <v>#镇压</v>
          </cell>
        </row>
        <row r="702">
          <cell r="A702" t="str">
            <v>SKILL_52022</v>
          </cell>
          <cell r="B702" t="str">
            <v>镇压</v>
          </cell>
          <cell r="C702" t="str">
            <v>#镇压</v>
          </cell>
          <cell r="E702" t="str">
            <v>#镇压</v>
          </cell>
        </row>
        <row r="703">
          <cell r="A703" t="str">
            <v>SKILL_52023</v>
          </cell>
          <cell r="B703" t="str">
            <v>鲜血猎杀</v>
          </cell>
          <cell r="C703" t="str">
            <v>#鲜血猎杀</v>
          </cell>
          <cell r="E703" t="str">
            <v>#鲜血猎杀</v>
          </cell>
        </row>
        <row r="704">
          <cell r="A704" t="str">
            <v>SKILL_52024</v>
          </cell>
          <cell r="B704" t="str">
            <v>镇压</v>
          </cell>
          <cell r="C704" t="str">
            <v>#镇压</v>
          </cell>
          <cell r="E704" t="str">
            <v>#镇压</v>
          </cell>
        </row>
        <row r="705">
          <cell r="A705" t="str">
            <v>SKILL_52025</v>
          </cell>
          <cell r="B705" t="str">
            <v>快速突击</v>
          </cell>
          <cell r="C705" t="str">
            <v>#快速突击</v>
          </cell>
          <cell r="E705" t="str">
            <v>#快速突击</v>
          </cell>
        </row>
        <row r="706">
          <cell r="A706" t="str">
            <v>SKILL_52024</v>
          </cell>
          <cell r="B706" t="str">
            <v>镇压</v>
          </cell>
          <cell r="C706" t="str">
            <v>#镇压</v>
          </cell>
          <cell r="E706" t="str">
            <v>#镇压</v>
          </cell>
        </row>
        <row r="707">
          <cell r="A707" t="str">
            <v>SKILL_52029</v>
          </cell>
          <cell r="B707" t="str">
            <v>斩杀</v>
          </cell>
          <cell r="C707" t="str">
            <v>#斩杀</v>
          </cell>
          <cell r="E707" t="str">
            <v>#斩杀</v>
          </cell>
        </row>
        <row r="708">
          <cell r="A708" t="str">
            <v>SKILL_52030</v>
          </cell>
          <cell r="B708" t="str">
            <v>围猎</v>
          </cell>
          <cell r="C708" t="str">
            <v>#围猎</v>
          </cell>
          <cell r="E708" t="str">
            <v>#围猎</v>
          </cell>
        </row>
        <row r="709">
          <cell r="A709" t="str">
            <v>SKILL_52031</v>
          </cell>
          <cell r="B709" t="str">
            <v>切割</v>
          </cell>
          <cell r="C709" t="str">
            <v>#切割</v>
          </cell>
          <cell r="E709" t="str">
            <v>#切割</v>
          </cell>
        </row>
        <row r="710">
          <cell r="A710" t="str">
            <v>SKILL_52032</v>
          </cell>
          <cell r="B710" t="str">
            <v>辟邪</v>
          </cell>
          <cell r="C710" t="str">
            <v>#辟邪</v>
          </cell>
          <cell r="E710" t="str">
            <v>#辟邪</v>
          </cell>
        </row>
        <row r="711">
          <cell r="A711" t="str">
            <v>SKILL_52033</v>
          </cell>
          <cell r="B711" t="str">
            <v>木质身躯</v>
          </cell>
          <cell r="C711" t="str">
            <v>#木质身躯</v>
          </cell>
          <cell r="E711" t="str">
            <v>#木质身躯</v>
          </cell>
        </row>
        <row r="712">
          <cell r="A712" t="str">
            <v>SKILL_52034</v>
          </cell>
          <cell r="B712" t="str">
            <v>快速突击</v>
          </cell>
          <cell r="C712" t="str">
            <v>#快速突击</v>
          </cell>
          <cell r="E712" t="str">
            <v>#快速突击</v>
          </cell>
        </row>
        <row r="713">
          <cell r="A713" t="str">
            <v>SKILL_52035</v>
          </cell>
          <cell r="B713" t="str">
            <v>毒云</v>
          </cell>
          <cell r="C713" t="str">
            <v>#毒云</v>
          </cell>
          <cell r="E713" t="str">
            <v>#毒云</v>
          </cell>
        </row>
        <row r="714">
          <cell r="A714" t="str">
            <v>SKILL_52036</v>
          </cell>
          <cell r="B714" t="str">
            <v>嗜血</v>
          </cell>
          <cell r="C714" t="str">
            <v>#嗜血</v>
          </cell>
          <cell r="E714" t="str">
            <v>#嗜血</v>
          </cell>
        </row>
        <row r="715">
          <cell r="A715" t="str">
            <v>SKILL_52037</v>
          </cell>
          <cell r="B715" t="str">
            <v>快速突击</v>
          </cell>
          <cell r="C715" t="str">
            <v>#快速突击</v>
          </cell>
          <cell r="E715" t="str">
            <v>#快速突击</v>
          </cell>
        </row>
        <row r="716">
          <cell r="A716" t="str">
            <v>SKILL_52038</v>
          </cell>
          <cell r="B716" t="str">
            <v>爆头</v>
          </cell>
          <cell r="C716" t="str">
            <v>#爆头</v>
          </cell>
          <cell r="E716" t="str">
            <v>#爆头</v>
          </cell>
        </row>
        <row r="717">
          <cell r="A717" t="str">
            <v>SKILL_52039</v>
          </cell>
          <cell r="B717" t="str">
            <v>投石</v>
          </cell>
          <cell r="C717" t="str">
            <v>#投石</v>
          </cell>
          <cell r="E717" t="str">
            <v>#投石</v>
          </cell>
        </row>
        <row r="718">
          <cell r="A718" t="str">
            <v>SKILL_52040</v>
          </cell>
          <cell r="B718" t="str">
            <v>厚重皮毛</v>
          </cell>
          <cell r="C718" t="str">
            <v>#厚重皮毛</v>
          </cell>
          <cell r="E718" t="str">
            <v>#厚重皮毛</v>
          </cell>
        </row>
        <row r="719">
          <cell r="A719" t="str">
            <v>SKILL_52041</v>
          </cell>
          <cell r="B719" t="str">
            <v>快速突击</v>
          </cell>
          <cell r="C719" t="str">
            <v>#快速突击</v>
          </cell>
          <cell r="E719" t="str">
            <v>#快速突击</v>
          </cell>
        </row>
        <row r="720">
          <cell r="A720" t="str">
            <v>SKILL_52110</v>
          </cell>
          <cell r="B720" t="str">
            <v>振奋</v>
          </cell>
          <cell r="C720" t="str">
            <v>#振奋</v>
          </cell>
          <cell r="E720" t="str">
            <v>#狙击技巧</v>
          </cell>
        </row>
        <row r="721">
          <cell r="A721" t="str">
            <v>SKILL_52049</v>
          </cell>
          <cell r="B721" t="str">
            <v>狙击技巧</v>
          </cell>
          <cell r="C721" t="str">
            <v>#狙击技巧</v>
          </cell>
          <cell r="E721" t="str">
            <v>#狙击技巧</v>
          </cell>
        </row>
        <row r="722">
          <cell r="A722" t="str">
            <v>SKILL_52050</v>
          </cell>
          <cell r="B722" t="str">
            <v>爆头</v>
          </cell>
          <cell r="C722" t="str">
            <v>#爆头</v>
          </cell>
          <cell r="E722" t="str">
            <v>#爆头</v>
          </cell>
        </row>
        <row r="723">
          <cell r="A723" t="str">
            <v>SKILL_51103</v>
          </cell>
          <cell r="B723" t="str">
            <v>烈火魅影</v>
          </cell>
          <cell r="C723" t="str">
            <v>#烈火魅影</v>
          </cell>
          <cell r="E723" t="str">
            <v>#烈火魅影</v>
          </cell>
        </row>
        <row r="724">
          <cell r="A724" t="str">
            <v>SKILL_52052</v>
          </cell>
          <cell r="B724" t="str">
            <v>银翼骑兵</v>
          </cell>
          <cell r="C724" t="str">
            <v>#银翼骑兵</v>
          </cell>
          <cell r="E724" t="str">
            <v>#银翼骑兵</v>
          </cell>
        </row>
        <row r="725">
          <cell r="A725" t="str">
            <v>SKILL_52057</v>
          </cell>
          <cell r="B725" t="str">
            <v>矮人体质</v>
          </cell>
          <cell r="C725" t="str">
            <v>#矮人体质</v>
          </cell>
          <cell r="E725" t="str">
            <v>#矮人体质</v>
          </cell>
        </row>
        <row r="726">
          <cell r="A726" t="str">
            <v>SKILL_52055</v>
          </cell>
          <cell r="B726" t="str">
            <v>矮人体质</v>
          </cell>
          <cell r="C726" t="str">
            <v>#快速突击</v>
          </cell>
          <cell r="E726" t="str">
            <v>#快速突击</v>
          </cell>
        </row>
        <row r="727">
          <cell r="A727" t="str">
            <v>SKILL_52053</v>
          </cell>
          <cell r="C727" t="str">
            <v>#献血猎杀</v>
          </cell>
          <cell r="E727" t="str">
            <v>#献血猎杀</v>
          </cell>
        </row>
        <row r="728">
          <cell r="A728" t="str">
            <v>SKILL_52060</v>
          </cell>
          <cell r="C728" t="str">
            <v>#狙击技巧</v>
          </cell>
          <cell r="E728" t="str">
            <v>#献血猎杀</v>
          </cell>
        </row>
        <row r="729">
          <cell r="A729" t="str">
            <v>SKILL_52061</v>
          </cell>
          <cell r="C729" t="str">
            <v>#厚重皮毛</v>
          </cell>
          <cell r="E729" t="str">
            <v>#献血猎杀</v>
          </cell>
        </row>
        <row r="730">
          <cell r="A730" t="str">
            <v>SKILL_52063</v>
          </cell>
          <cell r="C730" t="str">
            <v>#压制</v>
          </cell>
          <cell r="E730" t="str">
            <v>#献血猎杀</v>
          </cell>
        </row>
        <row r="731">
          <cell r="A731" t="str">
            <v>SKILL_52113</v>
          </cell>
          <cell r="C731" t="str">
            <v>#高级斩杀</v>
          </cell>
          <cell r="E731" t="str">
            <v>#献血猎杀</v>
          </cell>
        </row>
        <row r="732">
          <cell r="A732" t="str">
            <v>SKILL_59114</v>
          </cell>
          <cell r="C732" t="str">
            <v>#庞然大物</v>
          </cell>
          <cell r="E732" t="str">
            <v>#献血猎杀</v>
          </cell>
        </row>
        <row r="733">
          <cell r="A733" t="str">
            <v>SKILL_52116</v>
          </cell>
          <cell r="C733" t="str">
            <v>#血腥</v>
          </cell>
          <cell r="E733" t="str">
            <v>#献血猎杀</v>
          </cell>
        </row>
        <row r="734">
          <cell r="A734" t="str">
            <v>SKILL_52107</v>
          </cell>
          <cell r="C734" t="str">
            <v>#腐肉屏障</v>
          </cell>
          <cell r="E734" t="str">
            <v>#献血猎杀</v>
          </cell>
        </row>
        <row r="735">
          <cell r="A735" t="str">
            <v>SKILL_59209</v>
          </cell>
          <cell r="C735" t="str">
            <v>#俯冲反击</v>
          </cell>
        </row>
        <row r="736">
          <cell r="A736" t="str">
            <v>SKILL_50321</v>
          </cell>
          <cell r="C736" t="str">
            <v>#荣耀冲锋</v>
          </cell>
        </row>
        <row r="737">
          <cell r="A737" t="str">
            <v>SKILL_59212</v>
          </cell>
          <cell r="C737" t="str">
            <v>#集火领袖</v>
          </cell>
        </row>
        <row r="738">
          <cell r="A738" t="str">
            <v>SKILL_59213</v>
          </cell>
          <cell r="C738" t="str">
            <v>#天空领袖</v>
          </cell>
        </row>
        <row r="741">
          <cell r="A741" t="str">
            <v>SKILL_6011</v>
          </cell>
          <cell r="B741" t="str">
            <v>魔法仆从</v>
          </cell>
          <cell r="C741" t="str">
            <v>#魔法仆从</v>
          </cell>
        </row>
        <row r="742">
          <cell r="A742" t="str">
            <v>SKILL_6012</v>
          </cell>
          <cell r="B742" t="str">
            <v>钝器重击</v>
          </cell>
          <cell r="C742" t="str">
            <v>#钝器重击</v>
          </cell>
        </row>
        <row r="743">
          <cell r="A743" t="str">
            <v>SKILL_6013</v>
          </cell>
          <cell r="B743" t="str">
            <v>魔力唤醒</v>
          </cell>
          <cell r="C743" t="str">
            <v>#魔力唤醒</v>
          </cell>
        </row>
        <row r="744">
          <cell r="A744" t="str">
            <v>SKILL_6014</v>
          </cell>
          <cell r="B744" t="str">
            <v>强化投掷</v>
          </cell>
          <cell r="C744" t="str">
            <v>#强化投掷</v>
          </cell>
        </row>
        <row r="745">
          <cell r="A745" t="str">
            <v>SKILL_6021</v>
          </cell>
          <cell r="B745" t="str">
            <v>石化形态</v>
          </cell>
          <cell r="C745" t="str">
            <v>#石化形态</v>
          </cell>
        </row>
        <row r="746">
          <cell r="A746" t="str">
            <v>SKILL_6022</v>
          </cell>
          <cell r="B746" t="str">
            <v>石化身躯</v>
          </cell>
          <cell r="C746" t="str">
            <v>#石化身躯</v>
          </cell>
        </row>
        <row r="747">
          <cell r="A747" t="str">
            <v>SKILL_6023</v>
          </cell>
          <cell r="B747" t="str">
            <v>粉碎打击</v>
          </cell>
          <cell r="C747" t="str">
            <v>#粉碎打击</v>
          </cell>
        </row>
        <row r="748">
          <cell r="A748" t="str">
            <v>SKILL_6024</v>
          </cell>
          <cell r="B748" t="str">
            <v>坚硬</v>
          </cell>
          <cell r="C748" t="str">
            <v>#坚硬</v>
          </cell>
        </row>
        <row r="749">
          <cell r="A749" t="str">
            <v>SKILL_6031</v>
          </cell>
          <cell r="B749" t="str">
            <v>横扫</v>
          </cell>
          <cell r="C749" t="str">
            <v>#横扫</v>
          </cell>
        </row>
        <row r="750">
          <cell r="A750" t="str">
            <v>SKILL_6032</v>
          </cell>
          <cell r="B750" t="str">
            <v>铁皮身躯</v>
          </cell>
          <cell r="C750" t="str">
            <v>#铁皮身躯</v>
          </cell>
        </row>
        <row r="751">
          <cell r="A751" t="str">
            <v>SKILL_6033</v>
          </cell>
          <cell r="B751" t="str">
            <v>沉重共鸣</v>
          </cell>
          <cell r="C751" t="str">
            <v>#沉重共鸣</v>
          </cell>
        </row>
        <row r="752">
          <cell r="A752" t="str">
            <v>SKILL_6034</v>
          </cell>
          <cell r="B752" t="str">
            <v>魔力唤醒</v>
          </cell>
          <cell r="C752" t="str">
            <v>#魔力唤醒</v>
          </cell>
        </row>
        <row r="753">
          <cell r="A753" t="str">
            <v>SKILL_6041</v>
          </cell>
          <cell r="B753" t="str">
            <v>龙卷风</v>
          </cell>
          <cell r="C753" t="str">
            <v>#龙卷风</v>
          </cell>
        </row>
        <row r="754">
          <cell r="A754" t="str">
            <v>SKILL_6042</v>
          </cell>
          <cell r="B754" t="str">
            <v>能量护盾</v>
          </cell>
          <cell r="C754" t="str">
            <v>#能量护盾</v>
          </cell>
        </row>
        <row r="755">
          <cell r="A755" t="str">
            <v>SKILL_6043</v>
          </cell>
          <cell r="B755" t="str">
            <v>魔法力场</v>
          </cell>
          <cell r="C755" t="str">
            <v>#魔法力场</v>
          </cell>
        </row>
        <row r="756">
          <cell r="A756" t="str">
            <v>SKILL_6044</v>
          </cell>
          <cell r="B756" t="str">
            <v>法术穿透</v>
          </cell>
          <cell r="C756" t="str">
            <v>#法术穿透</v>
          </cell>
        </row>
        <row r="757">
          <cell r="A757" t="str">
            <v>SKILL_6051</v>
          </cell>
          <cell r="B757" t="str">
            <v>三个愿望</v>
          </cell>
          <cell r="C757" t="str">
            <v>#三个愿望</v>
          </cell>
        </row>
        <row r="758">
          <cell r="A758" t="str">
            <v>SKILL_6052</v>
          </cell>
          <cell r="B758" t="str">
            <v>魔法风暴</v>
          </cell>
          <cell r="C758" t="str">
            <v>#魔法风暴</v>
          </cell>
        </row>
        <row r="759">
          <cell r="A759" t="str">
            <v>SKILL_6053</v>
          </cell>
          <cell r="B759" t="str">
            <v>魔力唤醒</v>
          </cell>
          <cell r="C759" t="str">
            <v>#魔力唤醒</v>
          </cell>
        </row>
        <row r="760">
          <cell r="A760" t="str">
            <v>SKILL_6054</v>
          </cell>
          <cell r="B760" t="str">
            <v>幻影替身</v>
          </cell>
          <cell r="C760" t="str">
            <v>#幻影替身</v>
          </cell>
        </row>
        <row r="761">
          <cell r="A761" t="str">
            <v>SKILL_6061</v>
          </cell>
          <cell r="B761" t="str">
            <v>剑刃乱舞</v>
          </cell>
          <cell r="C761" t="str">
            <v>#剑刃乱舞</v>
          </cell>
        </row>
        <row r="762">
          <cell r="A762" t="str">
            <v>SKILL_6062</v>
          </cell>
          <cell r="B762" t="str">
            <v>顶级输出</v>
          </cell>
          <cell r="C762" t="str">
            <v>#顶级输出</v>
          </cell>
        </row>
        <row r="763">
          <cell r="A763" t="str">
            <v>SKILL_6063</v>
          </cell>
          <cell r="B763" t="str">
            <v>刀锋女王</v>
          </cell>
          <cell r="C763" t="str">
            <v>#刀锋女王</v>
          </cell>
        </row>
        <row r="764">
          <cell r="A764" t="str">
            <v>SKILL_6064</v>
          </cell>
          <cell r="B764" t="str">
            <v>魔力唤醒</v>
          </cell>
          <cell r="C764" t="str">
            <v>#魔力唤醒</v>
          </cell>
        </row>
        <row r="765">
          <cell r="A765" t="str">
            <v>SKILL_6071</v>
          </cell>
          <cell r="B765" t="str">
            <v>战神</v>
          </cell>
          <cell r="C765" t="str">
            <v>#战神</v>
          </cell>
        </row>
        <row r="766">
          <cell r="A766" t="str">
            <v>SKILL_6072</v>
          </cell>
          <cell r="B766" t="str">
            <v>雷霆之怒</v>
          </cell>
          <cell r="C766" t="str">
            <v>#雷霆之怒</v>
          </cell>
        </row>
        <row r="767">
          <cell r="A767" t="str">
            <v>SKILL_6073</v>
          </cell>
          <cell r="B767" t="str">
            <v>金石身躯</v>
          </cell>
          <cell r="C767" t="str">
            <v>#金石身躯</v>
          </cell>
        </row>
        <row r="768">
          <cell r="A768" t="str">
            <v>SKILL_6074</v>
          </cell>
          <cell r="B768" t="str">
            <v>魔力唤醒</v>
          </cell>
          <cell r="C768" t="str">
            <v>#魔力唤醒</v>
          </cell>
        </row>
        <row r="772">
          <cell r="A772" t="str">
            <v>#攻击特效</v>
          </cell>
        </row>
        <row r="773">
          <cell r="A773" t="str">
            <v>SKILL_53001</v>
          </cell>
          <cell r="B773" t="str">
            <v>碾压</v>
          </cell>
          <cell r="C773" t="str">
            <v>#碾压</v>
          </cell>
          <cell r="E773" t="str">
            <v>#Grind</v>
          </cell>
        </row>
        <row r="774">
          <cell r="A774" t="str">
            <v>SKILL_53002</v>
          </cell>
          <cell r="B774" t="str">
            <v>劝化</v>
          </cell>
          <cell r="C774" t="str">
            <v>#劝化</v>
          </cell>
          <cell r="E774" t="str">
            <v>#Persuade</v>
          </cell>
        </row>
        <row r="775">
          <cell r="A775" t="str">
            <v>SKILL_53003</v>
          </cell>
          <cell r="B775" t="str">
            <v>毒液吐息2</v>
          </cell>
          <cell r="C775" t="str">
            <v>#毒液吐息2</v>
          </cell>
          <cell r="E775" t="str">
            <v>#Venom breath</v>
          </cell>
        </row>
        <row r="776">
          <cell r="A776" t="str">
            <v>SKILL_53004</v>
          </cell>
          <cell r="B776" t="str">
            <v>碾压</v>
          </cell>
          <cell r="C776" t="str">
            <v>#碾压</v>
          </cell>
          <cell r="E776" t="str">
            <v>#Grind</v>
          </cell>
        </row>
        <row r="777">
          <cell r="A777" t="str">
            <v>SKILL_53005</v>
          </cell>
          <cell r="B777" t="str">
            <v>利刃</v>
          </cell>
          <cell r="C777" t="str">
            <v>#利刃</v>
          </cell>
          <cell r="E777" t="str">
            <v>#Blade</v>
          </cell>
        </row>
        <row r="778">
          <cell r="A778" t="str">
            <v>SKILL_53006</v>
          </cell>
          <cell r="B778" t="str">
            <v>利刃</v>
          </cell>
          <cell r="C778" t="str">
            <v>#利刃</v>
          </cell>
          <cell r="E778" t="str">
            <v>#Blade</v>
          </cell>
        </row>
        <row r="779">
          <cell r="A779" t="str">
            <v>SKILL_53007</v>
          </cell>
          <cell r="B779" t="str">
            <v>切割</v>
          </cell>
          <cell r="C779" t="str">
            <v>#切割</v>
          </cell>
          <cell r="E779" t="str">
            <v>#Slash</v>
          </cell>
        </row>
        <row r="780">
          <cell r="A780" t="str">
            <v>SKILL_53008</v>
          </cell>
          <cell r="B780" t="str">
            <v>叉状闪电</v>
          </cell>
          <cell r="C780" t="str">
            <v>#叉状闪电</v>
          </cell>
          <cell r="E780" t="str">
            <v>#Forked lightning</v>
          </cell>
        </row>
        <row r="781">
          <cell r="A781" t="str">
            <v>SKILL_53009</v>
          </cell>
          <cell r="B781" t="str">
            <v>投石</v>
          </cell>
          <cell r="C781" t="str">
            <v>#投石</v>
          </cell>
          <cell r="E781" t="str">
            <v>#Lapidation</v>
          </cell>
        </row>
        <row r="782">
          <cell r="A782" t="str">
            <v>SKILL_53010</v>
          </cell>
          <cell r="B782" t="str">
            <v>利爪</v>
          </cell>
          <cell r="C782" t="str">
            <v>#利爪</v>
          </cell>
          <cell r="E782" t="str">
            <v>#Razorclaw</v>
          </cell>
        </row>
        <row r="783">
          <cell r="A783" t="str">
            <v>SKILL_53011</v>
          </cell>
          <cell r="B783" t="str">
            <v>多头攻击</v>
          </cell>
          <cell r="C783" t="str">
            <v>#多头攻击</v>
          </cell>
          <cell r="E783" t="str">
            <v>#多头攻击</v>
          </cell>
        </row>
        <row r="784">
          <cell r="A784" t="str">
            <v>SKILL_53012</v>
          </cell>
          <cell r="B784" t="str">
            <v>痛苦镰刀</v>
          </cell>
          <cell r="C784" t="str">
            <v>#痛苦镰刀</v>
          </cell>
          <cell r="E784" t="str">
            <v>#痛苦镰刀</v>
          </cell>
        </row>
        <row r="785">
          <cell r="A785" t="str">
            <v>SKILL_53014</v>
          </cell>
          <cell r="C785" t="str">
            <v>#弹射标</v>
          </cell>
          <cell r="E785" t="str">
            <v>#弹射标</v>
          </cell>
        </row>
        <row r="789">
          <cell r="A789" t="str">
            <v>#召唤物技能</v>
          </cell>
        </row>
        <row r="790">
          <cell r="A790" t="str">
            <v>SKILL_50406</v>
          </cell>
          <cell r="C790" t="str">
            <v>#重击</v>
          </cell>
        </row>
        <row r="791">
          <cell r="A791" t="str">
            <v>SKILL_50407</v>
          </cell>
          <cell r="C791" t="str">
            <v>#能量吐息</v>
          </cell>
        </row>
        <row r="792">
          <cell r="A792" t="str">
            <v>SKILLDES_50407</v>
          </cell>
          <cell r="C792" t="str">
            <v>#每次攻击对小范围内的所有敌人造成伤害</v>
          </cell>
        </row>
        <row r="793">
          <cell r="A793" t="str">
            <v>SKILL_50409</v>
          </cell>
          <cell r="C793" t="str">
            <v>#恐惧</v>
          </cell>
        </row>
        <row r="794">
          <cell r="A794" t="str">
            <v>SKILLDES_50409</v>
          </cell>
          <cell r="C794" t="str">
            <v>#震慑全场，对全场敌人造成大量伤害，并10%概率眩晕敌方单位</v>
          </cell>
        </row>
        <row r="795">
          <cell r="A795" t="str">
            <v>SKILL_50483</v>
          </cell>
          <cell r="C795" t="str">
            <v>#能量吐息</v>
          </cell>
        </row>
        <row r="796">
          <cell r="A796" t="str">
            <v>SKILLDES_50483</v>
          </cell>
          <cell r="C796" t="str">
            <v>#每次攻击对小范围内的所有敌人造成伤害，并有概率附加眩晕</v>
          </cell>
        </row>
        <row r="805">
          <cell r="C805"/>
          <cell r="E805"/>
        </row>
        <row r="806">
          <cell r="A806" t="str">
            <v>#兵团属性项</v>
          </cell>
          <cell r="C806"/>
          <cell r="E806"/>
        </row>
        <row r="807">
          <cell r="A807" t="str">
            <v>ATTR_1</v>
          </cell>
          <cell r="C807" t="str">
            <v>#攻击</v>
          </cell>
          <cell r="E807" t="str">
            <v>#ATK</v>
          </cell>
        </row>
        <row r="808">
          <cell r="A808" t="str">
            <v>ATTR_2</v>
          </cell>
          <cell r="B808" t="str">
            <v>%</v>
          </cell>
          <cell r="C808" t="str">
            <v>#攻击</v>
          </cell>
          <cell r="E808" t="str">
            <v>#ATK</v>
          </cell>
        </row>
        <row r="809">
          <cell r="A809" t="str">
            <v>ATTR_3</v>
          </cell>
          <cell r="C809" t="str">
            <v>#攻击</v>
          </cell>
          <cell r="E809" t="str">
            <v>#ATK</v>
          </cell>
        </row>
        <row r="810">
          <cell r="A810" t="str">
            <v>ATTR_4</v>
          </cell>
          <cell r="C810" t="str">
            <v>#生命</v>
          </cell>
          <cell r="E810" t="str">
            <v>#HP</v>
          </cell>
        </row>
        <row r="811">
          <cell r="A811" t="str">
            <v>ATTR_5</v>
          </cell>
          <cell r="B811" t="str">
            <v>%</v>
          </cell>
          <cell r="C811" t="str">
            <v>#生命</v>
          </cell>
          <cell r="E811" t="str">
            <v>#HP</v>
          </cell>
        </row>
        <row r="812">
          <cell r="A812" t="str">
            <v>ATTR_6</v>
          </cell>
          <cell r="C812" t="str">
            <v>#生命</v>
          </cell>
          <cell r="E812" t="str">
            <v>#HP</v>
          </cell>
        </row>
        <row r="813">
          <cell r="A813" t="str">
            <v>ATTR_7</v>
          </cell>
          <cell r="C813" t="str">
            <v>#防御</v>
          </cell>
          <cell r="E813" t="str">
            <v>#DEF</v>
          </cell>
        </row>
        <row r="814">
          <cell r="A814" t="str">
            <v>ATTR_8</v>
          </cell>
          <cell r="C814" t="str">
            <v>#破防</v>
          </cell>
          <cell r="E814" t="str">
            <v>#DEF Pen.</v>
          </cell>
        </row>
        <row r="815">
          <cell r="A815" t="str">
            <v>ATTR_9</v>
          </cell>
          <cell r="C815" t="str">
            <v>#暴击</v>
          </cell>
          <cell r="E815" t="str">
            <v>#CRIT Rate</v>
          </cell>
        </row>
        <row r="816">
          <cell r="A816" t="str">
            <v>ATTR_10</v>
          </cell>
          <cell r="C816" t="str">
            <v>#暴伤</v>
          </cell>
          <cell r="E816" t="str">
            <v>#CRIT DMG</v>
          </cell>
        </row>
        <row r="817">
          <cell r="A817" t="str">
            <v>ATTR_11</v>
          </cell>
          <cell r="C817" t="str">
            <v>#韧性</v>
          </cell>
          <cell r="E817" t="str">
            <v>#Immunity</v>
          </cell>
        </row>
        <row r="818">
          <cell r="A818" t="str">
            <v>ATTR_12</v>
          </cell>
          <cell r="C818" t="str">
            <v>#闪避</v>
          </cell>
          <cell r="E818" t="str">
            <v>#EVA</v>
          </cell>
        </row>
        <row r="819">
          <cell r="A819" t="str">
            <v>ATTR_13</v>
          </cell>
          <cell r="C819" t="str">
            <v>#命中</v>
          </cell>
          <cell r="E819" t="str">
            <v>#ACC</v>
          </cell>
        </row>
        <row r="820">
          <cell r="A820" t="str">
            <v>ATTR_14</v>
          </cell>
          <cell r="C820" t="str">
            <v>#攻速</v>
          </cell>
          <cell r="E820" t="str">
            <v>#RPD</v>
          </cell>
        </row>
        <row r="821">
          <cell r="A821" t="str">
            <v>ATTR_15</v>
          </cell>
          <cell r="C821" t="str">
            <v>#恢复</v>
          </cell>
          <cell r="E821" t="str">
            <v>#Rec.</v>
          </cell>
        </row>
        <row r="822">
          <cell r="A822" t="str">
            <v>ATTR_16</v>
          </cell>
          <cell r="C822" t="str">
            <v>#治疗</v>
          </cell>
          <cell r="E822" t="str">
            <v>#Heal</v>
          </cell>
        </row>
        <row r="823">
          <cell r="A823" t="str">
            <v>ATTR_17</v>
          </cell>
          <cell r="B823" t="str">
            <v>%</v>
          </cell>
          <cell r="C823" t="str">
            <v>#治疗</v>
          </cell>
          <cell r="E823" t="str">
            <v>#Heal</v>
          </cell>
        </row>
        <row r="824">
          <cell r="A824" t="str">
            <v>ATTR_18</v>
          </cell>
          <cell r="C824" t="str">
            <v>#受治疗</v>
          </cell>
          <cell r="E824" t="str">
            <v>#Heal Rate</v>
          </cell>
        </row>
        <row r="825">
          <cell r="A825" t="str">
            <v>ATTR_19</v>
          </cell>
          <cell r="B825" t="str">
            <v>%</v>
          </cell>
          <cell r="C825" t="str">
            <v>#受治疗</v>
          </cell>
          <cell r="E825" t="str">
            <v>#Heal Rate</v>
          </cell>
        </row>
        <row r="826">
          <cell r="A826" t="str">
            <v>ATTR_20</v>
          </cell>
          <cell r="C826" t="str">
            <v>#兵团伤害</v>
          </cell>
          <cell r="E826" t="str">
            <v>#Holly DMG</v>
          </cell>
        </row>
        <row r="827">
          <cell r="A827" t="str">
            <v>ATTR_21</v>
          </cell>
          <cell r="C827" t="str">
            <v>#兵团免伤</v>
          </cell>
          <cell r="E827" t="str">
            <v>#Holly Res.</v>
          </cell>
        </row>
        <row r="828">
          <cell r="A828" t="str">
            <v>ATTR_22</v>
          </cell>
          <cell r="C828" t="str">
            <v>#吸血</v>
          </cell>
          <cell r="E828" t="str">
            <v>#Bloodsuck</v>
          </cell>
        </row>
        <row r="829">
          <cell r="A829" t="str">
            <v>ATTR_23</v>
          </cell>
          <cell r="C829" t="str">
            <v>#吸血</v>
          </cell>
          <cell r="E829" t="str">
            <v>#Bloodsuck</v>
          </cell>
        </row>
        <row r="830">
          <cell r="A830" t="str">
            <v>ATTR_24</v>
          </cell>
          <cell r="C830" t="str">
            <v>#反伤</v>
          </cell>
          <cell r="E830" t="str">
            <v>#Reflect</v>
          </cell>
        </row>
        <row r="831">
          <cell r="A831" t="str">
            <v>ATTR_25</v>
          </cell>
          <cell r="B831" t="str">
            <v>%</v>
          </cell>
          <cell r="C831" t="str">
            <v>#反伤</v>
          </cell>
          <cell r="E831" t="str">
            <v>#Reflect</v>
          </cell>
        </row>
        <row r="832">
          <cell r="A832" t="str">
            <v>ATTR_26</v>
          </cell>
          <cell r="C832" t="str">
            <v>#物抗</v>
          </cell>
          <cell r="E832" t="str">
            <v>#Physical Res.</v>
          </cell>
        </row>
        <row r="833">
          <cell r="A833" t="str">
            <v>ATTR_27</v>
          </cell>
          <cell r="C833" t="str">
            <v>#火抗</v>
          </cell>
          <cell r="E833" t="str">
            <v>#Fire Res.</v>
          </cell>
        </row>
        <row r="834">
          <cell r="A834" t="str">
            <v>ATTR_28</v>
          </cell>
          <cell r="C834" t="str">
            <v>#水抗</v>
          </cell>
          <cell r="E834" t="str">
            <v>#Water Res.</v>
          </cell>
        </row>
        <row r="835">
          <cell r="A835" t="str">
            <v>ATTR_29</v>
          </cell>
          <cell r="C835" t="str">
            <v>#土抗</v>
          </cell>
          <cell r="E835" t="str">
            <v>#Earth Res.</v>
          </cell>
        </row>
        <row r="836">
          <cell r="A836" t="str">
            <v>ATTR_30</v>
          </cell>
          <cell r="C836" t="str">
            <v>#气抗</v>
          </cell>
          <cell r="E836" t="str">
            <v>#Air Res.</v>
          </cell>
        </row>
        <row r="837">
          <cell r="A837" t="str">
            <v>ATTR_31</v>
          </cell>
          <cell r="C837" t="str">
            <v>#移动速度</v>
          </cell>
          <cell r="E837" t="str">
            <v>#SPD</v>
          </cell>
        </row>
        <row r="838">
          <cell r="A838" t="str">
            <v>ATTR_32</v>
          </cell>
          <cell r="C838" t="str">
            <v>#全抗</v>
          </cell>
          <cell r="E838" t="str">
            <v>#Magic Res.</v>
          </cell>
        </row>
        <row r="839">
          <cell r="A839" t="str">
            <v>ATTR_33</v>
          </cell>
          <cell r="C839" t="str">
            <v>#士气</v>
          </cell>
          <cell r="E839" t="str">
            <v>#Morale</v>
          </cell>
        </row>
        <row r="840">
          <cell r="A840" t="str">
            <v>ATTR_33</v>
          </cell>
          <cell r="C840" t="str">
            <v>#士气</v>
          </cell>
        </row>
        <row r="841">
          <cell r="A841" t="str">
            <v>ATTR_35</v>
          </cell>
          <cell r="C841" t="str">
            <v>#防御</v>
          </cell>
        </row>
        <row r="842">
          <cell r="A842" t="str">
            <v>ATTR_55</v>
          </cell>
          <cell r="C842" t="str">
            <v>#法术免伤</v>
          </cell>
        </row>
        <row r="843">
          <cell r="A843" t="str">
            <v>ATTR_99</v>
          </cell>
          <cell r="C843" t="str">
            <v>#护盾</v>
          </cell>
          <cell r="E843" t="str">
            <v>#Sheild</v>
          </cell>
        </row>
        <row r="844">
          <cell r="A844" t="str">
            <v>ATTR_98</v>
          </cell>
          <cell r="C844" t="str">
            <v>#攻速</v>
          </cell>
          <cell r="E844" t="str">
            <v>#ATK SPD</v>
          </cell>
        </row>
        <row r="845">
          <cell r="A845" t="str">
            <v>ATTR_93</v>
          </cell>
          <cell r="C845" t="str">
            <v>#攻击成长</v>
          </cell>
          <cell r="E845" t="str">
            <v>#ATK Dev.</v>
          </cell>
        </row>
        <row r="846">
          <cell r="A846" t="str">
            <v>ATTR_94</v>
          </cell>
          <cell r="C846" t="str">
            <v>#生命成长</v>
          </cell>
          <cell r="E846" t="str">
            <v>#HP Dev.</v>
          </cell>
        </row>
        <row r="847">
          <cell r="A847" t="str">
            <v>ATTR_95</v>
          </cell>
          <cell r="C847" t="str">
            <v>#防御成长</v>
          </cell>
          <cell r="E847" t="str">
            <v>#DEF Dev.</v>
          </cell>
        </row>
        <row r="848">
          <cell r="A848" t="str">
            <v>ATTR_96</v>
          </cell>
          <cell r="C848" t="str">
            <v>#破防成长</v>
          </cell>
          <cell r="E848" t="str">
            <v>#DEF Pen. Dev.</v>
          </cell>
        </row>
        <row r="849">
          <cell r="A849" t="str">
            <v>ATTR_97</v>
          </cell>
          <cell r="C849" t="str">
            <v>#基础攻速</v>
          </cell>
          <cell r="E849" t="str">
            <v>#Basic ATK SPD</v>
          </cell>
        </row>
        <row r="850">
          <cell r="A850" t="str">
            <v>ATTR_999</v>
          </cell>
          <cell r="C850" t="str">
            <v>#图鉴评分</v>
          </cell>
          <cell r="E850" t="str">
            <v>#Basic ATK SPD</v>
          </cell>
        </row>
        <row r="851">
          <cell r="C851"/>
          <cell r="E851"/>
        </row>
        <row r="852">
          <cell r="A852" t="str">
            <v>SHOW_ATTR_1</v>
          </cell>
          <cell r="C852" t="str">
            <v>#暴击值</v>
          </cell>
          <cell r="E852" t="str">
            <v>#ATK SPD</v>
          </cell>
        </row>
        <row r="853">
          <cell r="A853" t="str">
            <v>SHOW_ATTR_2</v>
          </cell>
          <cell r="C853" t="str">
            <v>#闪避值</v>
          </cell>
          <cell r="E853" t="str">
            <v>#RPD</v>
          </cell>
        </row>
        <row r="854">
          <cell r="A854" t="str">
            <v>SHOW_ATTR_3</v>
          </cell>
          <cell r="C854" t="str">
            <v>#暴伤</v>
          </cell>
          <cell r="E854" t="str">
            <v>#CRIT</v>
          </cell>
        </row>
        <row r="855">
          <cell r="A855" t="str">
            <v>SHOW_ATTR_4</v>
          </cell>
          <cell r="C855" t="str">
            <v>#治疗</v>
          </cell>
          <cell r="E855" t="str">
            <v>#CRIT DMG</v>
          </cell>
        </row>
        <row r="856">
          <cell r="A856" t="str">
            <v>SHOW_ATTR_5</v>
          </cell>
          <cell r="C856" t="str">
            <v>#受治疗</v>
          </cell>
          <cell r="E856" t="str">
            <v>#EVA</v>
          </cell>
        </row>
        <row r="857">
          <cell r="A857" t="str">
            <v>SHOW_ATTR_6</v>
          </cell>
          <cell r="C857" t="str">
            <v>#生命回复</v>
          </cell>
        </row>
        <row r="858">
          <cell r="A858" t="str">
            <v>SHOW_ATTR_7</v>
          </cell>
          <cell r="B858" t="str">
            <v>治疗百分比%+治疗值</v>
          </cell>
          <cell r="C858" t="str">
            <v>#兵团伤害</v>
          </cell>
          <cell r="E858" t="str">
            <v>#Heal</v>
          </cell>
        </row>
        <row r="859">
          <cell r="A859" t="str">
            <v>SHOW_ATTR_8</v>
          </cell>
          <cell r="B859" t="str">
            <v>受治疗百分比%+受治疗值</v>
          </cell>
          <cell r="C859" t="str">
            <v>#兵团免伤</v>
          </cell>
          <cell r="E859" t="str">
            <v>#Heal Rate</v>
          </cell>
        </row>
        <row r="860">
          <cell r="A860" t="str">
            <v>SHOW_ATTR_9</v>
          </cell>
          <cell r="B860" t="str">
            <v>吸血百分比%+吸血值</v>
          </cell>
          <cell r="C860" t="str">
            <v>#法术免伤</v>
          </cell>
          <cell r="E860" t="str">
            <v>#Bloodsuck</v>
          </cell>
        </row>
        <row r="861">
          <cell r="A861" t="str">
            <v>SHOW_ATTR_10</v>
          </cell>
          <cell r="B861" t="str">
            <v>反弹百分比%+反弹值</v>
          </cell>
          <cell r="C861" t="str">
            <v>#吸血</v>
          </cell>
          <cell r="E861" t="str">
            <v>#Reflect</v>
          </cell>
        </row>
        <row r="862">
          <cell r="A862" t="str">
            <v>SHOW_ATTR_11</v>
          </cell>
          <cell r="C862" t="str">
            <v>#反伤</v>
          </cell>
          <cell r="E862" t="str">
            <v>#Rec.</v>
          </cell>
        </row>
        <row r="863">
          <cell r="A863" t="str">
            <v>SHOW_ATTR_12</v>
          </cell>
          <cell r="C863" t="str">
            <v>#移动速度</v>
          </cell>
          <cell r="E863" t="str">
            <v>#兵团伤害</v>
          </cell>
        </row>
        <row r="864">
          <cell r="A864" t="str">
            <v>SHOW_ATTR_13</v>
          </cell>
          <cell r="C864" t="str">
            <v>#攻击距离</v>
          </cell>
        </row>
        <row r="866">
          <cell r="A866" t="str">
            <v>SHOW_ATTR_110</v>
          </cell>
          <cell r="C866" t="str">
            <v>#攻击</v>
          </cell>
          <cell r="E866" t="str">
            <v>#Attack</v>
          </cell>
        </row>
        <row r="867">
          <cell r="A867" t="str">
            <v>SHOW_ATTR_113</v>
          </cell>
          <cell r="C867" t="str">
            <v>#防御</v>
          </cell>
          <cell r="E867" t="str">
            <v>#Defence</v>
          </cell>
        </row>
        <row r="868">
          <cell r="A868" t="str">
            <v>SHOW_ATTR_116</v>
          </cell>
          <cell r="C868" t="str">
            <v>#智力</v>
          </cell>
          <cell r="E868" t="str">
            <v>#Power</v>
          </cell>
        </row>
        <row r="869">
          <cell r="A869" t="str">
            <v>SHOW_ATTR_119</v>
          </cell>
          <cell r="C869" t="str">
            <v>#知识</v>
          </cell>
          <cell r="E869" t="str">
            <v>#Knowledge</v>
          </cell>
        </row>
        <row r="873">
          <cell r="A873" t="str">
            <v>SHOW_ATTR_NAME_1</v>
          </cell>
          <cell r="C873" t="str">
            <v>#攻击:　　 每次攻击造成的伤害量</v>
          </cell>
          <cell r="E873" t="str">
            <v>#攻击:　　对目标造成的伤害量</v>
          </cell>
        </row>
        <row r="874">
          <cell r="A874" t="str">
            <v>SHOW_ATTR_NAME_2</v>
          </cell>
          <cell r="C874" t="str">
            <v>#防御:　 　降低受到兵团攻击的伤害</v>
          </cell>
          <cell r="E874" t="str">
            <v>#防御:　　降低受到兵团攻击的伤害</v>
          </cell>
        </row>
        <row r="875">
          <cell r="A875" t="str">
            <v>SHOW_ATTR_NAME_3</v>
          </cell>
          <cell r="C875" t="str">
            <v>#生命:　　 单位可以承受的总伤害</v>
          </cell>
          <cell r="E875" t="str">
            <v>#生命:　　单位的最大血量</v>
          </cell>
        </row>
        <row r="876">
          <cell r="A876" t="str">
            <v>SHOW_ATTR_NAME_4</v>
          </cell>
          <cell r="C876" t="str">
            <v>#暴击:　　 攻击造成双倍伤害的概率</v>
          </cell>
          <cell r="E876" t="str">
            <v>#暴击:　　有概率造成双倍伤害</v>
          </cell>
        </row>
        <row r="877">
          <cell r="A877" t="str">
            <v>SHOW_ATTR_NAME_5</v>
          </cell>
          <cell r="C877" t="str">
            <v>#暴伤:　 　提高触发暴击时的伤害</v>
          </cell>
          <cell r="E877" t="str">
            <v>#暴伤:　　提高暴击时的伤害倍率</v>
          </cell>
        </row>
        <row r="878">
          <cell r="A878" t="str">
            <v>SHOW_ATTR_NAME_6</v>
          </cell>
          <cell r="C878" t="str">
            <v>#闪避:　 　免疫兵团攻击伤害的概率</v>
          </cell>
          <cell r="E878" t="str">
            <v>#闪避:　　有概率闪避敌人的攻击</v>
          </cell>
        </row>
        <row r="879">
          <cell r="A879" t="str">
            <v>SHOW_ATTR_NAME_7</v>
          </cell>
          <cell r="C879" t="str">
            <v>#吸血:　 　每次攻击时恢复的生命</v>
          </cell>
          <cell r="E879" t="str">
            <v>#吸血:　　每次攻击所恢复的生命</v>
          </cell>
        </row>
        <row r="880">
          <cell r="A880" t="str">
            <v>SHOW_ATTR_NAME_8</v>
          </cell>
          <cell r="C880" t="str">
            <v>#反伤:　 　受击后对攻击者造成伤害</v>
          </cell>
          <cell r="E880" t="str">
            <v>#反伤:　　受到攻击对攻击者的伤害</v>
          </cell>
        </row>
        <row r="881">
          <cell r="A881" t="str">
            <v>SHOW_ATTR_NAME_9</v>
          </cell>
          <cell r="C881" t="str">
            <v>#治疗:　 　提高回复生命技能的效果</v>
          </cell>
          <cell r="E881" t="str">
            <v>#治疗:　　回复目标生命的效果</v>
          </cell>
        </row>
        <row r="882">
          <cell r="A882" t="str">
            <v>SHOW_ATTR_NAME_10</v>
          </cell>
          <cell r="C882" t="str">
            <v>#受治疗:　 提高自身回复生命的效果</v>
          </cell>
          <cell r="E882" t="str">
            <v>#受治疗:　受到治疗的效果</v>
          </cell>
        </row>
        <row r="883">
          <cell r="A883" t="str">
            <v>SHOW_ATTR_NAME_11</v>
          </cell>
          <cell r="C883" t="str">
            <v>#生命回复: 战场中每3秒回复的生命</v>
          </cell>
          <cell r="E883" t="str">
            <v>#生命回复:每3秒恢复的生命</v>
          </cell>
        </row>
        <row r="884">
          <cell r="A884" t="str">
            <v>SHOW_ATTR_NAME_12</v>
          </cell>
          <cell r="C884" t="str">
            <v>#兵团伤害: 提高兵团攻击造成的伤害</v>
          </cell>
          <cell r="E884" t="str">
            <v>#物理免伤:百分比降低受到的伤害</v>
          </cell>
        </row>
        <row r="885">
          <cell r="A885" t="str">
            <v>SHOW_ATTR_NAME_13</v>
          </cell>
          <cell r="C885" t="str">
            <v>#兵团免伤: 降低受到兵团攻击的伤害</v>
          </cell>
          <cell r="E885" t="str">
            <v>#水系免伤:百分比降低受到的水系伤害</v>
          </cell>
        </row>
        <row r="886">
          <cell r="A886" t="str">
            <v>SHOW_ATTR_NAME_14</v>
          </cell>
          <cell r="C886" t="str">
            <v>#法术免伤: 降低受到英雄法术的伤害</v>
          </cell>
          <cell r="E886" t="str">
            <v>#火系免伤:百分比降低受到的火系伤害</v>
          </cell>
        </row>
        <row r="890">
          <cell r="A890" t="str">
            <v>RELATE_1</v>
          </cell>
          <cell r="C890" t="str">
            <v>#英雄1星激活永久效果</v>
          </cell>
          <cell r="E890" t="str">
            <v>#英雄1星激活非上阵专长</v>
          </cell>
        </row>
        <row r="891">
          <cell r="A891" t="str">
            <v>RELATE_2</v>
          </cell>
          <cell r="C891" t="str">
            <v>#英雄2星激活永久效果</v>
          </cell>
          <cell r="E891" t="str">
            <v>#英雄2星激活非上阵专长</v>
          </cell>
        </row>
        <row r="892">
          <cell r="A892" t="str">
            <v>RELATE_3</v>
          </cell>
          <cell r="C892" t="str">
            <v>#英雄3星激活永久效果</v>
          </cell>
          <cell r="E892" t="str">
            <v>#英雄3星激活非上阵专长</v>
          </cell>
        </row>
        <row r="893">
          <cell r="A893" t="str">
            <v>RELATE_4</v>
          </cell>
          <cell r="C893" t="str">
            <v>#英雄4星激活永久效果</v>
          </cell>
          <cell r="E893" t="str">
            <v>#英雄4星激活非上阵专长</v>
          </cell>
        </row>
        <row r="894">
          <cell r="A894" t="str">
            <v>RELATE_0</v>
          </cell>
          <cell r="C894" t="str">
            <v>#已激活英雄永久效果</v>
          </cell>
          <cell r="E894" t="str">
            <v>#已激活英雄非上阵专长</v>
          </cell>
        </row>
        <row r="897">
          <cell r="A897" t="str">
            <v>#图鉴</v>
          </cell>
        </row>
        <row r="898">
          <cell r="A898" t="str">
            <v>POKEDEX_1</v>
          </cell>
          <cell r="C898" t="str">
            <v>#蛮力</v>
          </cell>
          <cell r="E898" t="str">
            <v>#蛮力</v>
          </cell>
        </row>
        <row r="899">
          <cell r="A899" t="str">
            <v>POKEDEX_3</v>
          </cell>
          <cell r="C899" t="str">
            <v>#强壮</v>
          </cell>
          <cell r="E899" t="str">
            <v>#强壮</v>
          </cell>
        </row>
        <row r="900">
          <cell r="A900" t="str">
            <v>POKEDEX_7</v>
          </cell>
          <cell r="C900" t="str">
            <v>#坚盾</v>
          </cell>
          <cell r="E900" t="str">
            <v>#Sheild</v>
          </cell>
        </row>
        <row r="901">
          <cell r="A901" t="str">
            <v>POKEDEX_8</v>
          </cell>
          <cell r="C901" t="str">
            <v>#利刃</v>
          </cell>
          <cell r="E901" t="str">
            <v>#Sword</v>
          </cell>
        </row>
        <row r="903">
          <cell r="A903" t="str">
            <v>POKEDEX_NAME_1</v>
          </cell>
          <cell r="C903" t="str">
            <v>#平原城堡</v>
          </cell>
          <cell r="E903" t="str">
            <v>#Castle</v>
          </cell>
        </row>
        <row r="904">
          <cell r="A904" t="str">
            <v>POKEDEX_NAME_2</v>
          </cell>
          <cell r="C904" t="str">
            <v>#森林壁垒</v>
          </cell>
          <cell r="E904" t="str">
            <v>#Rampart</v>
          </cell>
        </row>
        <row r="905">
          <cell r="A905" t="str">
            <v>POKEDEX_NAME_3</v>
          </cell>
          <cell r="C905" t="str">
            <v>#墓园恶灵</v>
          </cell>
          <cell r="E905" t="str">
            <v>#Necropolis</v>
          </cell>
        </row>
        <row r="906">
          <cell r="A906" t="str">
            <v>POKEDEX_NAME_4</v>
          </cell>
          <cell r="C906" t="str">
            <v>#高山据点</v>
          </cell>
          <cell r="E906" t="str">
            <v>#Stronghold</v>
          </cell>
        </row>
        <row r="907">
          <cell r="A907" t="str">
            <v>POKEDEX_NAME_5</v>
          </cell>
          <cell r="C907" t="str">
            <v>#地狱军团</v>
          </cell>
          <cell r="E907" t="str">
            <v>#Inferno</v>
          </cell>
        </row>
        <row r="908">
          <cell r="A908" t="str">
            <v>POKEDEX_NAME_6</v>
          </cell>
          <cell r="C908" t="str">
            <v>#魔法塔楼</v>
          </cell>
          <cell r="E908" t="str">
            <v>#Tower</v>
          </cell>
        </row>
        <row r="909">
          <cell r="A909" t="str">
            <v>POKEDEX_NAME_7</v>
          </cell>
          <cell r="C909" t="str">
            <v>#地下城</v>
          </cell>
          <cell r="E909" t="str">
            <v>#Dungeon</v>
          </cell>
        </row>
        <row r="910">
          <cell r="A910" t="str">
            <v>POKEDEX_NAME_8</v>
          </cell>
          <cell r="C910" t="str">
            <v>#驯兽师要塞</v>
          </cell>
          <cell r="E910" t="str">
            <v>#Fortress</v>
          </cell>
        </row>
        <row r="913">
          <cell r="A913" t="str">
            <v>VIP1_2</v>
          </cell>
          <cell r="C913" t="str">
            <v>#[pic=vip_point.png][-][color=462800] 首充大礼包:[-][color=00FF1E,outlinecolor=3c1e0aff,fontsize=19,outlinesize=1]3星凤凰(最强火系输出)[-]</v>
          </cell>
          <cell r="E913" t="str">
            <v>#[pic=vip_point.png][-][color=592911] 首充大礼包:[-][color=冷却时间4f0c]3星凤凰(最强火系输出)[-]</v>
          </cell>
        </row>
        <row r="914">
          <cell r="A914" t="str">
            <v>VIP1_3</v>
          </cell>
          <cell r="C914" t="str">
            <v>#[pic=vip_point.png][-][color=462800] 每日可购买体力[-][color=00FF1E,outlinecolor=3c1e0aff,fontsize=19,outlinesize=1]2[-][color=462800]次[-]</v>
          </cell>
          <cell r="E914" t="str">
            <v>#[pic=vip_point.png][-][color=592911] 每日可购买黄金[-][color=冷却时间4f0c]3[-][color=592911]次[-]</v>
          </cell>
        </row>
        <row r="915">
          <cell r="A915" t="str">
            <v>VIP1_4</v>
          </cell>
          <cell r="C915" t="str">
            <v>#[pic=vip_point.png][-][color=462800] 每日可购买黄金[-][color=00FF1E,outlinecolor=3c1e0aff,fontsize=19,outlinesize=1]3[-][color=462800]次[-]</v>
          </cell>
          <cell r="E915" t="str">
            <v>#[pic=vip_point.png][-][color=592911] 每日可购买兵团经验[-][color=冷却时间4f0c]2[-][color=592911]次[-]</v>
          </cell>
        </row>
        <row r="916">
          <cell r="A916" t="str">
            <v>VIP1_5</v>
          </cell>
          <cell r="C916" t="str">
            <v>#[pic=vip_point.png][-][color=462800] 每日可购买兵团经验[-][color=00FF1E,outlinecolor=3c1e0aff,fontsize=19,outlinesize=1]2[-][color=462800]次[-]</v>
          </cell>
        </row>
        <row r="917">
          <cell r="A917" t="str">
            <v>VIP1_6</v>
          </cell>
          <cell r="C917" t="str">
            <v>#[pic=vip_point.png][-][color=462800] 每日可购买竞技场次数[-][color=00FF1E,outlinecolor=3c1e0aff,fontsize=19,outlinesize=1]1[-][color=462800]次[-]</v>
          </cell>
        </row>
        <row r="918">
          <cell r="A918" t="str">
            <v>VIP1_7</v>
          </cell>
          <cell r="C918" t="str">
            <v>#[pic=vip_point.png][-][color=462800] 每日可购买冠军对决挑战次数[-][color=00FF1E,outlinecolor=3c1e0aff,fontsize=19,outlinesize=1]1[-][color=462800]次[-]</v>
          </cell>
        </row>
        <row r="919">
          <cell r="A919" t="str">
            <v>VIP1_8</v>
          </cell>
          <cell r="C919" t="str">
            <v>#[pic=vip_point.png][-][color=462800] 每日可购买王国联赛挑战次数[-][color=00FF1E,outlinecolor=3c1e0aff,fontsize=19,outlinesize=1]5[-][color=462800]次[-]</v>
          </cell>
        </row>
        <row r="920">
          <cell r="A920" t="str">
            <v>VIP1_9</v>
          </cell>
          <cell r="C920" t="str">
            <v>#[pic=vip_point.png][-][color=462800] 每日可额外刷新王国商店[-][color=00FF1E,outlinecolor=3c1e0aff,fontsize=19,outlinesize=1]4[-][color=462800]次[-]</v>
          </cell>
        </row>
        <row r="922">
          <cell r="A922" t="str">
            <v>VIP2_2</v>
          </cell>
          <cell r="C922" t="str">
            <v>#[pic=vip_point.png][-][color=462800] V2大礼包:[-][color=00FF1E,outlinecolor=3c1e0aff,fontsize=19,outlinesize=1]超值体力(冲级快人一步)[-]</v>
          </cell>
        </row>
        <row r="923">
          <cell r="A923" t="str">
            <v>VIP2_3</v>
          </cell>
          <cell r="C923" t="str">
            <v>#[pic=vip_point.png][-][color=00FF1E,outlinecolor=3c1e0aff,fontsize=19,outlinesize=1] 英雄专精刷新可锁定1条属性[-][pic=vip_newImg.png][-]</v>
          </cell>
          <cell r="E923" t="str">
            <v>#[pic=vip_point.png][-][color=592911] V2大礼包:[-][color=冷却时间4f0c]超值体力(冲级快人一步)[-]</v>
          </cell>
        </row>
        <row r="924">
          <cell r="A924" t="str">
            <v>VIP2_4</v>
          </cell>
          <cell r="C924" t="str">
            <v>#[pic=vip_point.png][-][color=00FF1E,outlinecolor=3c1e0aff,fontsize=19,outlinesize=1] 每日可重置地下城副本1次[-][pic=vip_newImg.png][-]</v>
          </cell>
          <cell r="E924" t="str">
            <v>#[pic=vip_point.png][-][color=592911] 每日可重置地下城副本[-][color=冷却时间4f0c]1[-][color=592911]次[-][pic=vip_newImg.png][-]</v>
          </cell>
        </row>
        <row r="925">
          <cell r="A925" t="str">
            <v>VIP2_5</v>
          </cell>
          <cell r="C925" t="str">
            <v>#[pic=vip_point.png][-][color=462800] 每日可开启小精灵宝箱[-][color=00FF1E,outlinecolor=3c1e0aff,fontsize=19,outlinesize=1]4[-][color=462801]次[-]</v>
          </cell>
        </row>
        <row r="926">
          <cell r="A926" t="str">
            <v>VIP2_6</v>
          </cell>
          <cell r="C926" t="str">
            <v>#[pic=vip_point.png][-][color=462800] 每日可购买体力[-][color=00FF1E,outlinecolor=3c1e0aff,fontsize=19,outlinesize=1]3[-][color=462800]次[-]</v>
          </cell>
          <cell r="E926" t="str">
            <v>#[pic=vip_point.png][-][color=592911] 每日可购买体力[-][color=冷却时间4f0c]3[-][color=592911]次[-]</v>
          </cell>
        </row>
        <row r="927">
          <cell r="A927" t="str">
            <v>VIP2_7</v>
          </cell>
          <cell r="C927" t="str">
            <v>#[pic=vip_point.png][-][color=462800] 每日可购买黄金[-][color=00FF1E,outlinecolor=3c1e0aff,fontsize=19,outlinesize=1]5[-][color=462800]次[-]</v>
          </cell>
          <cell r="E927" t="str">
            <v>#[pic=vip_point.png][-][color=592911] 每日可购买黄金[-][color=冷却时间4f0c]5[-][color=592911]次[-]</v>
          </cell>
        </row>
        <row r="928">
          <cell r="A928" t="str">
            <v>VIP2_8</v>
          </cell>
          <cell r="C928" t="str">
            <v>#[pic=vip_point.png][-][color=462800] 每日可购买兵团经验[-][color=00FF1E,outlinecolor=3c1e0aff,fontsize=19,outlinesize=1]3[-][color=462800]次[-]</v>
          </cell>
          <cell r="E928" t="str">
            <v>#[pic=vip_point.png][-][color=592911] 每日可购买兵团经验[-][color=冷却时间4f0c]3[-][color=592911]次[-]</v>
          </cell>
        </row>
        <row r="929">
          <cell r="A929" t="str">
            <v>VIP2_9</v>
          </cell>
          <cell r="C929" t="str">
            <v>#[pic=vip_point.png][-][color=462800] 每日可购买竞技场次数[-][color=00FF1E,outlinecolor=3c1e0aff,fontsize=19,outlinesize=1]2[-][color=462800]次[-]</v>
          </cell>
          <cell r="E929" t="str">
            <v>#[pic=vip_point.png][-][color=592911] 每日可购买竞技场次数[-][color=冷却时间4f0c]2[-][color=592911]次[-]</v>
          </cell>
        </row>
        <row r="930">
          <cell r="A930" t="str">
            <v>VIP2_10</v>
          </cell>
          <cell r="C930" t="str">
            <v>#[pic=vip_point.png][-][color=462800] 每日可购买冠军对决挑战次数[-][color=00FF1E,outlinecolor=3c1e0aff,fontsize=19,outlinesize=1]2[-][color=462800]次[-]</v>
          </cell>
        </row>
        <row r="931">
          <cell r="A931" t="str">
            <v>VIP2_11</v>
          </cell>
          <cell r="C931" t="str">
            <v>#[pic=vip_point.png][-][color=462800] 可享受[-][color=00FF1E,outlinecolor=3c1e0aff,fontsize=19,outlinesize=1]VIP2[-][color=462800]以下所有特权[-]</v>
          </cell>
        </row>
        <row r="933">
          <cell r="A933" t="str">
            <v>VIP3_2</v>
          </cell>
          <cell r="C933" t="str">
            <v>#[pic=vip_point.png][-][color=462800] V3大礼包:[-][color=00FF1E,outlinecolor=3c1e0aff,fontsize=19,outlinesize=1]占星限量银币(免费进行宝物占星)[-]</v>
          </cell>
          <cell r="E933" t="str">
            <v>#[pic=vip_point.png][-][color=592911] V3大礼包:[-][color=冷却时间4f0c]占星限量银币(免费进行宝物占星)[-]</v>
          </cell>
        </row>
        <row r="934">
          <cell r="A934" t="str">
            <v>VIP3_3</v>
          </cell>
          <cell r="C934" t="str">
            <v>#[pic=vip_point.png][-][color=00FF1E,outlinecolor=3c1e0aff,fontsize=19,outlinesize=1] 解锁副本十连扫荡功能[-][pic=vip_newImg.png][-]</v>
          </cell>
          <cell r="E934" t="str">
            <v>#[pic=vip_point.png][-][color=冷却时间4f0c] 解锁副本十连扫荡功能[-][pic=vip_newImg.png][-]</v>
          </cell>
        </row>
        <row r="935">
          <cell r="A935" t="str">
            <v>VIP3_4</v>
          </cell>
          <cell r="C935" t="str">
            <v>#[pic=vip_point.png][-][color=00FF1E,outlinecolor=3c1e0aff,fontsize=19,outlinesize=1] 每日可购买联盟行动力2次[-][pic=vip_newImg.png][-]</v>
          </cell>
          <cell r="E935" t="str">
            <v>#[pic=vip_point.png][-][color=592911] 每日可额外开启地精宝箱[-][color=冷却时间4f0c]1[-][color=592911]次[-][pic=vip_newImg.png][-]</v>
          </cell>
        </row>
        <row r="936">
          <cell r="A936" t="str">
            <v>VIP3_5</v>
          </cell>
          <cell r="C936" t="str">
            <v>#[pic=vip_point.png][-][color=462800] 每日可购买体力[-][color=00FF1E,outlinecolor=3c1e0aff,fontsize=19,outlinesize=1]4[-][color=462800]次[-]</v>
          </cell>
          <cell r="E936" t="str">
            <v>#[pic=vip_point.png][-][color=592911] 每日可购买体力[-][color=冷却时间4f0c]4[-][color=592911]次[-]</v>
          </cell>
        </row>
        <row r="937">
          <cell r="A937" t="str">
            <v>VIP3_6</v>
          </cell>
          <cell r="C937" t="str">
            <v>#[pic=vip_point.png][-][color=462800] 每日可购买黄金[-][color=00FF1E,outlinecolor=3c1e0aff,fontsize=19,outlinesize=1]7[-][color=462800]次[-]</v>
          </cell>
          <cell r="E937" t="str">
            <v>#[pic=vip_point.png][-][color=592911] 每日可购买黄金[-][color=冷却时间4f0c]7[-][color=592911]次[-]</v>
          </cell>
        </row>
        <row r="938">
          <cell r="A938" t="str">
            <v>VIP3_7</v>
          </cell>
          <cell r="C938" t="str">
            <v>#[pic=vip_point.png][-][color=462800] 每日可购买兵团经验[-][color=00FF1E,outlinecolor=3c1e0aff,fontsize=19,outlinesize=1]4[-][color=462800]次[-]</v>
          </cell>
          <cell r="E938" t="str">
            <v>#[pic=vip_point.png][-][color=592911] 每日可购买兵团经验[-][color=冷却时间4f0c]4[-][color=592911]次[-]</v>
          </cell>
        </row>
        <row r="939">
          <cell r="A939" t="str">
            <v>VIP3_8</v>
          </cell>
          <cell r="C939" t="str">
            <v>#[pic=vip_point.png][-][color=462800] 每日可购买竞技场次数[-][color=00FF1E,outlinecolor=3c1e0aff,fontsize=19,outlinesize=1]3[-][color=462800]次[-]</v>
          </cell>
          <cell r="E939" t="str">
            <v>#[pic=vip_point.png][-][color=592911] 每日可购买竞技场次数[-][color=冷却时间4f0c]3[-][color=592911]次[-]</v>
          </cell>
        </row>
        <row r="940">
          <cell r="A940" t="str">
            <v>VIP3_9</v>
          </cell>
          <cell r="C940" t="str">
            <v>#[pic=vip_point.png][-][color=462800] 每日可购买冠军对决挑战次数[-][color=00FF1E,outlinecolor=3c1e0aff,fontsize=19,outlinesize=1]3[-][color=462800]次[-]</v>
          </cell>
        </row>
        <row r="941">
          <cell r="A941" t="str">
            <v>VIP3_10</v>
          </cell>
          <cell r="C941" t="str">
            <v>#[pic=vip_point.png][-][color=462800] 每日可半价发送高级金币红包[-][color=00FF1E,outlinecolor=3c1e0aff,fontsize=19,outlinesize=1]1[-][color=462800]次[-]</v>
          </cell>
        </row>
        <row r="942">
          <cell r="A942" t="str">
            <v>VIP3_11</v>
          </cell>
          <cell r="C942" t="str">
            <v>#[pic=vip_point.png][-][color=462800] 可享受[-][color=00FF1E,outlinecolor=3c1e0aff,fontsize=19,outlinesize=1]VIP3[-][color=462800]以下所有特权[-]</v>
          </cell>
        </row>
        <row r="944">
          <cell r="A944" t="str">
            <v>VIP4_2</v>
          </cell>
          <cell r="C944" t="str">
            <v>#[pic=vip_point.png][-][color=462800] V4大礼包:[-][color=00FF1E,outlinecolor=3c1e0aff,fontsize=19,outlinesize=1]帝国勋章放送(兑换强力兵团)[-]</v>
          </cell>
          <cell r="E944" t="str">
            <v>#[pic=vip_point.png][-][color=592911] V4大礼包:[-][color=冷却时间4f0c]2星凯瑟琳[-]</v>
          </cell>
        </row>
        <row r="945">
          <cell r="A945" t="str">
            <v>VIP4_3</v>
          </cell>
          <cell r="C945" t="str">
            <v>#[pic=vip_point.png][-][color=00FF1E,outlinecolor=3c1e0aff,fontsize=19,outlinesize=1] 矮人宝屋结算的黄金收益增加20%[-][pic=vip_newImg.png][-]</v>
          </cell>
          <cell r="E945" t="str">
            <v>#[pic=vip_point.png][-][color=冷却时间4f0c] 矮人宝屋黄金收益增加20%[-][pic=vip_newImg.png][-]</v>
          </cell>
        </row>
        <row r="946">
          <cell r="A946" t="str">
            <v>VIP4_4</v>
          </cell>
          <cell r="C946" t="str">
            <v>#[pic=vip_point.png][-][color=00FF1E,outlinecolor=3c1e0aff,fontsize=19,outlinesize=1] 每日每个兵营可使用加速1次[-][pic=vip_newImg.png][-]</v>
          </cell>
        </row>
        <row r="947">
          <cell r="A947" t="str">
            <v>VIP4_5</v>
          </cell>
          <cell r="C947" t="str">
            <v>#[pic=vip_point.png][-][color=462800] 每日可进行宝物占星[-][color=00FF1E,outlinecolor=3c1e0aff,fontsize=19,outlinesize=1]10[-][color=462800]次[-]</v>
          </cell>
        </row>
        <row r="948">
          <cell r="A948" t="str">
            <v>VIP4_6</v>
          </cell>
          <cell r="C948" t="str">
            <v>#[pic=vip_point.png][-][color=462800] 每日可购买体力[-][color=00FF1E,outlinecolor=3c1e0aff,fontsize=19,outlinesize=1]5[-][color=462800]次[-]</v>
          </cell>
          <cell r="E948" t="str">
            <v>#[pic=vip_point.png][-][color=592911] 每日可购买体力[-][color=冷却时间4f0c]5[-][color=592911]次[-]</v>
          </cell>
        </row>
        <row r="949">
          <cell r="A949" t="str">
            <v>VIP4_7</v>
          </cell>
          <cell r="C949" t="str">
            <v>#[pic=vip_point.png][-][color=462800] 每日可购买黄金[-][color=00FF1E,outlinecolor=3c1e0aff,fontsize=19,outlinesize=1]9[-][color=462800]次[-]</v>
          </cell>
          <cell r="E949" t="str">
            <v>#[pic=vip_point.png][-][color=592911] 每日可购买黄金[-][color=冷却时间4f0c]9[-][color=592911]次[-]</v>
          </cell>
        </row>
        <row r="950">
          <cell r="A950" t="str">
            <v>VIP4_8</v>
          </cell>
          <cell r="C950" t="str">
            <v>#[pic=vip_point.png][-][color=462800] 每日可购买兵团经验[-][color=00FF1E,outlinecolor=3c1e0aff,fontsize=19,outlinesize=1]5[-][color=462800]次[-]</v>
          </cell>
          <cell r="E950" t="str">
            <v>#[pic=vip_point.png][-][color=592911] 每日可购买兵团经验[-][color=冷却时间4f0c]5[-][color=592911]次[-]</v>
          </cell>
        </row>
        <row r="951">
          <cell r="A951" t="str">
            <v>VIP4_9</v>
          </cell>
          <cell r="C951" t="str">
            <v>#[pic=vip_point.png][-][color=462800] 每日可购买竞技场次数[-][color=00FF1E,outlinecolor=3c1e0aff,fontsize=19,outlinesize=1]4[-][color=462800]次[-]</v>
          </cell>
          <cell r="E951" t="str">
            <v>#[pic=vip_point.png][-][color=592911] 每日可购买竞技场次数[-][color=冷却时间4f0c]4[-][color=592911]次[-]</v>
          </cell>
        </row>
        <row r="952">
          <cell r="A952" t="str">
            <v>VIP4_10</v>
          </cell>
          <cell r="C952" t="str">
            <v>#[pic=vip_point.png][-][color=462800] 可享受[-][color=00FF1E,outlinecolor=3c1e0aff,fontsize=19,outlinesize=1]VIP4[-][color=462800]以下所有特权[-]</v>
          </cell>
        </row>
        <row r="956">
          <cell r="A956" t="str">
            <v>VIP5_2</v>
          </cell>
          <cell r="C956" t="str">
            <v>#[pic=vip_point.png][-][color=462800] V5大礼包:[-][color=00FF1E,outlinecolor=3c1e0aff,fontsize=19,outlinesize=1]4星凤凰[-]</v>
          </cell>
          <cell r="E956" t="str">
            <v>#[pic=vip_point.png][-][color=592911] V5大礼包:[-][color=冷却时间4f0c]4星凤凰[-]</v>
          </cell>
        </row>
        <row r="957">
          <cell r="A957" t="str">
            <v>VIP5_3</v>
          </cell>
          <cell r="C957" t="str">
            <v>#[pic=vip_point.png][-][color=00FF1E,outlinecolor=3c1e0aff,fontsize=19,outlinesize=1] 每日可重置地下城副本2次[-][pic=vip_newImg.png][-]</v>
          </cell>
        </row>
        <row r="958">
          <cell r="A958" t="str">
            <v>VIP5_4</v>
          </cell>
          <cell r="C958" t="str">
            <v>#[pic=vip_point.png][-][color=00FF1E,outlinecolor=3c1e0aff,fontsize=19,outlinesize=1] 联盟射箭达人可购买箭矢1次[-][pic=vip_newImg.png][-]</v>
          </cell>
        </row>
        <row r="959">
          <cell r="A959" t="str">
            <v>VIP5_5</v>
          </cell>
          <cell r="C959" t="str">
            <v>#[pic=vip_point.png][-][color=00FF1E,outlinecolor=3c1e0aff,fontsize=19,outlinesize=1] 每日可刷新宝物商店3次[-][pic=vip_newImg.png][-]</v>
          </cell>
        </row>
        <row r="960">
          <cell r="A960" t="str">
            <v>VIP5_6</v>
          </cell>
          <cell r="C960" t="str">
            <v>#[pic=vip_point.png][-][color=462800] 每日可开启小精灵宝箱[-][color=00FF1E,outlinecolor=3c1e0aff,fontsize=19,outlinesize=1]6[-][color=462801]次[-]</v>
          </cell>
          <cell r="E960" t="str">
            <v>#[pic=vip_point.png][-][color=592911] 每日额外开启地精宝箱[-][color=冷却时间4f0c]4[-][color=592911]次[-]</v>
          </cell>
        </row>
        <row r="961">
          <cell r="A961" t="str">
            <v>VIP5_7</v>
          </cell>
          <cell r="C961" t="str">
            <v>#[pic=vip_point.png][-][color=462800] 每日可购买体力[-][color=00FF1E,outlinecolor=3c1e0aff,fontsize=19,outlinesize=1]6[-][color=462800]次[-]</v>
          </cell>
          <cell r="E961" t="str">
            <v>#[pic=vip_point.png][-][color=592911] 每日可购买体力[-][color=冷却时间4f0c]6[-][color=592911]次[-]</v>
          </cell>
        </row>
        <row r="962">
          <cell r="A962" t="str">
            <v>VIP5_8</v>
          </cell>
          <cell r="C962" t="str">
            <v>#[pic=vip_point.png][-][color=462800] 每日可购买黄金[-][color=00FF1E,outlinecolor=3c1e0aff,fontsize=19,outlinesize=1]11[-][color=462800]次[-]</v>
          </cell>
          <cell r="E962" t="str">
            <v>#[pic=vip_point.png][-][color=592911] 每日可购买黄金[-][color=冷却时间4f0c]11[-][color=592911]次[-]</v>
          </cell>
        </row>
        <row r="963">
          <cell r="A963" t="str">
            <v>VIP5_9</v>
          </cell>
          <cell r="C963" t="str">
            <v>#[pic=vip_point.png][-][color=462800] 每日可购买兵团经验[-][color=00FF1E,outlinecolor=3c1e0aff,fontsize=19,outlinesize=1]6[-][color=462800]次[-]</v>
          </cell>
          <cell r="E963" t="str">
            <v>#[pic=vip_point.png][-][color=592911] 每日可购买兵团经验[-][color=冷却时间4f0c]6[-][color=592911]次[-]</v>
          </cell>
        </row>
        <row r="964">
          <cell r="A964" t="str">
            <v>VIP5_10</v>
          </cell>
          <cell r="C964" t="str">
            <v>#[pic=vip_point.png][-][color=462800] 每日可购买竞技场次数[-][color=00FF1E,outlinecolor=3c1e0aff,fontsize=19,outlinesize=1]6[-][color=462800]次[-]</v>
          </cell>
          <cell r="E964" t="str">
            <v>#[pic=vip_point.png][-][color=592911] 每日可购买竞技场次数[-][color=冷却时间4f0c]6[-][color=592911]次[-]</v>
          </cell>
        </row>
        <row r="965">
          <cell r="A965" t="str">
            <v>VIP5_11</v>
          </cell>
          <cell r="C965" t="str">
            <v>#[pic=vip_point.png][-][color=462800] 每日可半价发送高级钻石红包[-][color=00FF1E,outlinecolor=3c1e0aff,fontsize=19,outlinesize=1]1[-][color=462800]次[-]</v>
          </cell>
        </row>
        <row r="966">
          <cell r="A966" t="str">
            <v>VIP5_12</v>
          </cell>
          <cell r="C966" t="str">
            <v>#[pic=vip_point.png][-][color=462800] 每日可购买王国联赛挑战次数[-][color=00FF1E,outlinecolor=3c1e0aff,fontsize=19,outlinesize=1]10[-][color=462800]次[-]</v>
          </cell>
        </row>
        <row r="967">
          <cell r="A967" t="str">
            <v>VIP5_13</v>
          </cell>
          <cell r="C967" t="str">
            <v>#[pic=vip_point.png][-][color=462800] 可享受[-][color=00FF1E,outlinecolor=3c1e0aff,fontsize=19,outlinesize=1]VIP5[-][color=462800]以下所有特权[-]</v>
          </cell>
        </row>
        <row r="971">
          <cell r="A971" t="str">
            <v>VIP6_2</v>
          </cell>
          <cell r="C971" t="str">
            <v>#[pic=vip_point.png][-][color=462800] V6大礼包:[-][color=00FF1E,outlinecolor=3c1e0aff,fontsize=19,outlinesize=1]海量竞技币(兑换强力兵团)[-]</v>
          </cell>
          <cell r="E971" t="str">
            <v>#[pic=vip_point.png][-][color=592911] V6大礼包:[-][color=冷却时间4f0c]海量竞技币(兑换强力兵团)[-]</v>
          </cell>
        </row>
        <row r="972">
          <cell r="A972" t="str">
            <v>VIP6_3</v>
          </cell>
          <cell r="C972" t="str">
            <v>#[pic=vip_point.png][-][color=00FF1E,outlinecolor=3c1e0aff,fontsize=19,outlinesize=1] 英雄专精刷新可锁定2条属性[-][pic=vip_newImg.png][-]</v>
          </cell>
          <cell r="E972" t="str">
            <v>#[pic=vip_point.png][-][color=冷却时间4f0c] 英雄专精刷新可锁定1条属性[-][pic=vip_newImg.png][-]</v>
          </cell>
        </row>
        <row r="973">
          <cell r="A973" t="str">
            <v>VIP6_4</v>
          </cell>
          <cell r="C973" t="str">
            <v>#[pic=vip_point.png][-][color=00FF1E,outlinecolor=3c1e0aff,fontsize=19,outlinesize=1] 宝物商店解锁第6个物品刷新位[-][pic=vip_newImg.png][-]</v>
          </cell>
        </row>
        <row r="974">
          <cell r="A974" t="str">
            <v>VIP6_5</v>
          </cell>
          <cell r="C974" t="str">
            <v>#[pic=vip_point.png][-][color=00FF1E,outlinecolor=3c1e0aff,fontsize=19,outlinesize=1] 图鉴可解锁第4图鉴位[-][pic=vip_newImg.png][-]</v>
          </cell>
          <cell r="E974" t="str">
            <v>#[pic=vip_point.png][-][color=冷却时间4f0c] 宝物商店解锁第6个物品刷新位[-][pic=vip_newImg.png][-]</v>
          </cell>
        </row>
        <row r="975">
          <cell r="A975" t="str">
            <v>VIP6_6</v>
          </cell>
          <cell r="C975" t="str">
            <v>#[pic=vip_point.png][-][color=462800] 每日可购买体力[-][color=00FF1E,outlinecolor=3c1e0aff,fontsize=19,outlinesize=1]7[-][color=462800]次[-]</v>
          </cell>
          <cell r="E975" t="str">
            <v>#[pic=vip_point.png][-][color=592911] 每日可购买体力[-][color=冷却时间4f0c]7[-][color=592911]次[-]</v>
          </cell>
        </row>
        <row r="976">
          <cell r="A976" t="str">
            <v>VIP6_7</v>
          </cell>
          <cell r="C976" t="str">
            <v>#[pic=vip_point.png][-][color=462800] 每日可购买黄金[-][color=00FF1E,outlinecolor=3c1e0aff,fontsize=19,outlinesize=1]13[-][color=462800]次[-]</v>
          </cell>
          <cell r="E976" t="str">
            <v>#[pic=vip_point.png][-][color=592911] 每日可购买兵团经验[-][color=冷却时间4f0c]7[-][color=592911]次[-]</v>
          </cell>
        </row>
        <row r="977">
          <cell r="A977" t="str">
            <v>VIP6_8</v>
          </cell>
          <cell r="C977" t="str">
            <v>#[pic=vip_point.png][-][color=462800] 每日可购买兵团经验[-][color=00FF1E,outlinecolor=3c1e0aff,fontsize=19,outlinesize=1]7[-][color=462800]次[-]</v>
          </cell>
          <cell r="E977" t="str">
            <v>#[pic=vip_point.png][-][color=592911] 每日可购买竞技场次数[-][color=冷却时间4f0c]8[-][color=592911]次[-]</v>
          </cell>
        </row>
        <row r="978">
          <cell r="A978" t="str">
            <v>VIP6_9</v>
          </cell>
          <cell r="C978" t="str">
            <v>#[pic=vip_point.png][-][color=462800] 每日可购买竞技场次数[-][color=00FF1E,outlinecolor=3c1e0aff,fontsize=19,outlinesize=1]8[-][color=462800]次[-]</v>
          </cell>
          <cell r="E978" t="str">
            <v>#[pic=vip_point.png][-][color=592911] 可享受[-][color=冷却时间4f0c]VIP6[-][color=592911]以下所有特权[-]</v>
          </cell>
        </row>
        <row r="979">
          <cell r="A979" t="str">
            <v>VIP6_10</v>
          </cell>
          <cell r="C979" t="str">
            <v>#[pic=vip_point.png][-][color=462800] 每日可购买联盟行动力[-][color=00FF1E,outlinecolor=3c1e0aff,fontsize=19,outlinesize=1]3[-][color=462800]次[-]</v>
          </cell>
        </row>
        <row r="980">
          <cell r="A980" t="str">
            <v>VIP6_11</v>
          </cell>
          <cell r="C980" t="str">
            <v>#[pic=vip_point.png][-][color=462800] 每日可额外刷新王国商店[-][color=00FF1E,outlinecolor=3c1e0aff,fontsize=19,outlinesize=1]7[-][color=462800]次[-]</v>
          </cell>
        </row>
        <row r="981">
          <cell r="A981" t="str">
            <v>VIP6_12</v>
          </cell>
          <cell r="C981" t="str">
            <v>#[pic=vip_point.png][-][color=462800] 可享受[-][color=00FF1E,outlinecolor=3c1e0aff,fontsize=19,outlinesize=1]VIP6[-][color=462800]以下所有特权[-]</v>
          </cell>
        </row>
        <row r="983">
          <cell r="A983" t="str">
            <v>VIP7_2</v>
          </cell>
          <cell r="C983" t="str">
            <v>#[pic=vip_point.png][-][color=462800] V7大礼包:[-][color=00FF1E,outlinecolor=3c1e0aff,fontsize=19,outlinesize=1]精华放送[-]</v>
          </cell>
          <cell r="E983" t="str">
            <v>#[pic=vip_point.png][-][color=592911] V7大礼包:[-][color=冷却时间4f0c]超值能力点[-]</v>
          </cell>
        </row>
        <row r="984">
          <cell r="A984" t="str">
            <v>VIP7_3</v>
          </cell>
          <cell r="C984" t="str">
            <v>#[pic=vip_point.png][-][color=00FF1E,outlinecolor=3c1e0aff,fontsize=19,outlinesize=1] 船坞任务奖励最多领取3次[-][pic=vip_newImg.png][-]</v>
          </cell>
          <cell r="E984" t="str">
            <v>#[pic=vip_point.png][-][color=592911] 每日可额外开启地精宝箱[-][color=冷却时间4f0c]6[-][color=592911]次[-]</v>
          </cell>
        </row>
        <row r="985">
          <cell r="A985" t="str">
            <v>VIP7_4</v>
          </cell>
          <cell r="C985" t="str">
            <v>#[pic=vip_point.png][-][color=00FF1E,outlinecolor=3c1e0aff,fontsize=19,outlinesize=1] 每日每个兵营可使用加速2次[-][pic=vip_newImg.png][-]</v>
          </cell>
        </row>
        <row r="986">
          <cell r="A986" t="str">
            <v>VIP7_5</v>
          </cell>
          <cell r="C986" t="str">
            <v>#[pic=vip_point.png][-][color=462800] 每日可开启小精灵宝箱[-][color=00FF1E,outlinecolor=3c1e0aff,fontsize=19,outlinesize=1]8[-][color=462800]次[-]</v>
          </cell>
        </row>
        <row r="987">
          <cell r="A987" t="str">
            <v>VIP7_6</v>
          </cell>
          <cell r="C987" t="str">
            <v>#[pic=vip_point.png][-][color=462800] 每日可购买体力[-][color=00FF1E,outlinecolor=3c1e0aff,fontsize=19,outlinesize=1]8[-][color=462800]次[-]</v>
          </cell>
          <cell r="E987" t="str">
            <v>#[pic=vip_point.png][-][color=592911] 每日可购买体力[-][color=冷却时间4f0c]8[-][color=592911]次[-]</v>
          </cell>
        </row>
        <row r="988">
          <cell r="A988" t="str">
            <v>VIP7_7</v>
          </cell>
          <cell r="C988" t="str">
            <v>#[pic=vip_point.png][-][color=462800] 每日可购买黄金[-][color=00FF1E,outlinecolor=3c1e0aff,fontsize=19,outlinesize=1]15[-][color=462800]次[-]</v>
          </cell>
          <cell r="E988" t="str">
            <v>#[pic=vip_point.png][-][color=592911] 每日可购买黄金[-][color=冷却时间4f0c]15[-][color=592911]次[-]</v>
          </cell>
        </row>
        <row r="989">
          <cell r="A989" t="str">
            <v>VIP7_8</v>
          </cell>
          <cell r="C989" t="str">
            <v>#[pic=vip_point.png][-][color=462800] 每日可购买兵团经验[-][color=00FF1E,outlinecolor=3c1e0aff,fontsize=19,outlinesize=1]8[-][color=462800]次[-]</v>
          </cell>
          <cell r="E989" t="str">
            <v>#[pic=vip_point.png][-][color=592911] 每日可购买兵团经验[-][color=冷却时间4f0c]8[-][color=592911]次[-]</v>
          </cell>
        </row>
        <row r="990">
          <cell r="A990" t="str">
            <v>VIP7_9</v>
          </cell>
          <cell r="C990" t="str">
            <v>#[pic=vip_point.png][-][color=462800] 每日可购买竞技场次数[-][color=00FF1E,outlinecolor=3c1e0aff,fontsize=19,outlinesize=1]10[-][color=462800]次[-]</v>
          </cell>
          <cell r="E990" t="str">
            <v>#[pic=vip_point.png][-][color=592911] 每日可购买竞技场次数[-][color=冷却时间4f0c]10[-][color=592911]次[-]</v>
          </cell>
        </row>
        <row r="991">
          <cell r="A991" t="str">
            <v>VIP7_10</v>
          </cell>
          <cell r="C991" t="str">
            <v>#[pic=vip_point.png][-][color=462800] 可享受[-][color=00FF1E,outlinecolor=3c1e0aff,fontsize=19,outlinesize=1]VIP7[-][color=462800]以下所有特权[-]</v>
          </cell>
        </row>
        <row r="993">
          <cell r="A993" t="str">
            <v>VIP8_2</v>
          </cell>
          <cell r="C993" t="str">
            <v>#[pic=vip_point.png][-][color=462800] V8大礼包:[-][color=00FF1E,outlinecolor=3c1e0aff,fontsize=19,outlinesize=1]5星凤凰[-]</v>
          </cell>
          <cell r="E993" t="str">
            <v>#[pic=vip_point.png][-][color=592911] V8大礼包:[-][color=冷却时间4f0c]5星凤凰[-]</v>
          </cell>
        </row>
        <row r="994">
          <cell r="A994" t="str">
            <v>VIP8_3</v>
          </cell>
          <cell r="C994" t="str">
            <v>#[pic=vip_point.png][-][color=00FF1E,outlinecolor=3c1e0aff,fontsize=19,outlinesize=1] 图鉴可解锁第5图鉴位[-][pic=vip_newImg.png][-]</v>
          </cell>
          <cell r="E994" t="str">
            <v>#[pic=vip_point.png][-][color=冷却时间4f0c] 购买黄金收益增加20%[-][pic=vip_newImg.png][-]</v>
          </cell>
        </row>
        <row r="995">
          <cell r="A995" t="str">
            <v>VIP8_4</v>
          </cell>
          <cell r="C995" t="str">
            <v>#[pic=vip_point.png][-][color=462800] 每日可进行宝物占星[-][color=00FF1E,outlinecolor=3c1e0aff,fontsize=19,outlinesize=1]20[-][color=462800]次[-]</v>
          </cell>
          <cell r="E995" t="str">
            <v>#[pic=vip_point.png][-][color=592911] 每日可额外进行宝物占星[-][color=冷却时间4f0c]15[-][color=592911]次[-]</v>
          </cell>
        </row>
        <row r="996">
          <cell r="A996" t="str">
            <v>VIP8_5</v>
          </cell>
          <cell r="C996" t="str">
            <v>#[pic=vip_point.png][-][color=462800] 每日可购买体力[-][color=00FF1E,outlinecolor=3c1e0aff,fontsize=19,outlinesize=1]9[-][color=462800]次[-]</v>
          </cell>
          <cell r="E996" t="str">
            <v>#[pic=vip_point.png][-][color=592911] 每日可购买体力[-][color=冷却时间4f0c]9[-][color=592911]次[-]</v>
          </cell>
        </row>
        <row r="997">
          <cell r="A997" t="str">
            <v>VIP8_6</v>
          </cell>
          <cell r="C997" t="str">
            <v>#[pic=vip_point.png][-][color=462800] 每日可购买黄金[-][color=00FF1E,outlinecolor=3c1e0aff,fontsize=19,outlinesize=1]17[-][color=462800]次[-]</v>
          </cell>
          <cell r="E997" t="str">
            <v>#[pic=vip_point.png][-][color=592911] 每日可购买黄金[-][color=冷却时间4f0c]17[-][color=592911]次[-]</v>
          </cell>
        </row>
        <row r="998">
          <cell r="A998" t="str">
            <v>VIP8_7</v>
          </cell>
          <cell r="C998" t="str">
            <v>#[pic=vip_point.png][-][color=462800] 每日可购买兵团经验[-][color=00FF1E,outlinecolor=3c1e0aff,fontsize=19,outlinesize=1]9[-][color=462800]次[-]</v>
          </cell>
          <cell r="E998" t="str">
            <v>#[pic=vip_point.png][-][color=592911] 每日可购买兵团经验[-][color=冷却时间4f0c]9[-][color=592911]次[-]</v>
          </cell>
        </row>
        <row r="999">
          <cell r="A999" t="str">
            <v>VIP8_8</v>
          </cell>
          <cell r="C999" t="str">
            <v>#[pic=vip_point.png][-][color=462800] 每日可购买竞技场次数[-][color=00FF1E,outlinecolor=3c1e0aff,fontsize=19,outlinesize=1]12[-][color=462800]次[-]</v>
          </cell>
          <cell r="E999" t="str">
            <v>#[pic=vip_point.png][-][color=592911] 每日可购买竞技场次数[-][color=冷却时间4f0c]12[-][color=592911]次[-]</v>
          </cell>
        </row>
        <row r="1000">
          <cell r="A1000" t="str">
            <v>VIP8_9</v>
          </cell>
          <cell r="C1000" t="str">
            <v>#[pic=vip_point.png][-][color=462800] 每日可半价发送高级进阶石红包[-][color=00FF1E,outlinecolor=3c1e0aff,fontsize=19,outlinesize=1]1[-][color=462800]次[-]</v>
          </cell>
        </row>
        <row r="1001">
          <cell r="A1001" t="str">
            <v>VIP8_10</v>
          </cell>
          <cell r="C1001" t="str">
            <v>#[pic=vip_point.png][-][color=462800] 可享受[-][color=00FF1E,outlinecolor=3c1e0aff,fontsize=19,outlinesize=1]VIP8[-][color=462800]以下所有特权[-]</v>
          </cell>
        </row>
        <row r="1004">
          <cell r="A1004" t="str">
            <v>VIP9_2</v>
          </cell>
          <cell r="C1004" t="str">
            <v>#[pic=vip_point.png][-][color=462800] V9大礼包:[-][color=00FF1E,outlinecolor=3c1e0aff,fontsize=19,outlinesize=1]野蛮之斧全套宝物[-]</v>
          </cell>
          <cell r="E1004" t="str">
            <v>#[pic=vip_point.png][-][color=592911] V9大礼包:[-][color=冷却时间4f0c]泰坦神箭全套宝物[-]</v>
          </cell>
        </row>
        <row r="1005">
          <cell r="A1005" t="str">
            <v>VIP9_3</v>
          </cell>
          <cell r="C1005" t="str">
            <v>#[pic=vip_point.png][-][color=00FF1E,outlinecolor=3c1e0aff,fontsize=19,outlinesize=1] 英雄专精刷新可锁定3条属性[-][pic=vip_newImg.png][-]</v>
          </cell>
          <cell r="E1005" t="str">
            <v>#[pic=vip_point.png][-][color=冷却时间4f0c] 英雄专精刷新可锁定2条属性[-][pic=vip_newImg.png][-]</v>
          </cell>
        </row>
        <row r="1006">
          <cell r="A1006" t="str">
            <v>VIP9_4</v>
          </cell>
          <cell r="C1006" t="str">
            <v>#[pic=vip_point.png][-][color=00FF1E,outlinecolor=3c1e0aff,fontsize=19,outlinesize=1] 联盟射箭达人可购买箭矢2次[-][pic=vip_newImg.png][-]</v>
          </cell>
        </row>
        <row r="1007">
          <cell r="A1007" t="str">
            <v>VIP9_5</v>
          </cell>
          <cell r="C1007" t="str">
            <v>#[pic=vip_point.png][-][color=00FF1E,outlinecolor=3c1e0aff,fontsize=19,outlinesize=1] 宝物商店解锁第7个物品刷新位[-][pic=vip_newImg.png][-]</v>
          </cell>
        </row>
        <row r="1008">
          <cell r="A1008" t="str">
            <v>VIP9_6</v>
          </cell>
          <cell r="C1008" t="str">
            <v>#[pic=vip_point.png][-][color=462800] 每日可开启小精灵宝箱[-][color=00FF1E,outlinecolor=3c1e0aff,fontsize=19,outlinesize=1]10[-][color=462800]次[-]</v>
          </cell>
          <cell r="E1008" t="str">
            <v>#[pic=vip_point.png][-][color=冷却时间4f0c] 宝物商店解锁第7个物品刷新位[-][pic=vip_newImg.png][-]</v>
          </cell>
        </row>
        <row r="1009">
          <cell r="A1009" t="str">
            <v>VIP9_7</v>
          </cell>
          <cell r="C1009" t="str">
            <v>#[pic=vip_point.png][-][color=462800] 每日可购买体力[-][color=00FF1E,outlinecolor=3c1e0aff,fontsize=19,outlinesize=1]10[-][color=462800]次[-]</v>
          </cell>
          <cell r="E1009" t="str">
            <v>#[pic=vip_point.png][-][color=592911] 每日可额外开启地精宝箱[-][color=冷却时间4f0c]7[-][color=592911]次[-]</v>
          </cell>
        </row>
        <row r="1010">
          <cell r="A1010" t="str">
            <v>VIP9_8</v>
          </cell>
          <cell r="C1010" t="str">
            <v>#[pic=vip_point.png][-][color=462800] 每日可购买联盟行动力[-][color=00FF1E,outlinecolor=3c1e0aff,fontsize=19,outlinesize=1]4[-][color=462800]次[-]</v>
          </cell>
          <cell r="E1010" t="str">
            <v>#[pic=vip_point.png][-][color=592911] 每日可购买黄金[-][color=冷却时间4f0c]19[-][color=592911]次[-]</v>
          </cell>
        </row>
        <row r="1011">
          <cell r="A1011" t="str">
            <v>VIP9_9</v>
          </cell>
          <cell r="C1011" t="str">
            <v>#[pic=vip_point.png][-][color=462800] 每日可购买黄金[-][color=00FF1E,outlinecolor=3c1e0aff,fontsize=19,outlinesize=1]19[-][color=462800]次[-]</v>
          </cell>
          <cell r="E1011" t="str">
            <v>#[pic=vip_point.png][-][color=592911] 每日可购买兵团经验[-][color=冷却时间4f0c]10[-][color=592911]次[-]</v>
          </cell>
        </row>
        <row r="1012">
          <cell r="A1012" t="str">
            <v>VIP9_10</v>
          </cell>
          <cell r="C1012" t="str">
            <v>#[pic=vip_point.png][-][color=462800] 每日可购买兵团经验[-][color=00FF1E,outlinecolor=3c1e0aff,fontsize=19,outlinesize=1]10[-][color=462800]次[-]</v>
          </cell>
          <cell r="E1012" t="str">
            <v>#[pic=vip_point.png][-][color=592911] 每日可购买竞技场次数[-][color=冷却时间4f0c]14[-][color=592911]次[-]</v>
          </cell>
        </row>
        <row r="1013">
          <cell r="A1013" t="str">
            <v>VIP9_11</v>
          </cell>
          <cell r="C1013" t="str">
            <v>#[pic=vip_point.png][-][color=462800] 每日可购买竞技场次数[-][color=00FF1E,outlinecolor=3c1e0aff,fontsize=19,outlinesize=1]14[-][color=462800]次[-]</v>
          </cell>
          <cell r="E1013" t="str">
            <v>#[pic=vip_point.png][-][color=592911] 可享受[-][color=冷却时间4f0c]VIP9[-][color=592911]以下所有特权[-]</v>
          </cell>
        </row>
        <row r="1014">
          <cell r="A1014" t="str">
            <v>VIP9_12</v>
          </cell>
          <cell r="C1014" t="str">
            <v>#[pic=vip_point.png][-][color=462800] 可享受[-][color=00FF1E,outlinecolor=3c1e0aff,fontsize=19,outlinesize=1]VIP9[-][color=462800]以下所有特权[-]</v>
          </cell>
        </row>
        <row r="1017">
          <cell r="A1017" t="str">
            <v>VIP10_2</v>
          </cell>
          <cell r="C1017" t="str">
            <v>#[pic=vip_point.png][-][color=462800] V10大礼包:[-][color=00FF1E,outlinecolor=3c1e0aff,fontsize=19,outlinesize=1]黑暗骑士(单体秒杀)[-]</v>
          </cell>
          <cell r="E1017" t="str">
            <v>#[pic=vip_point.png][-][color=592911] V10大礼包:[-][color=冷却时间4f0c]黑暗骑士(单体秒杀)[-]</v>
          </cell>
        </row>
        <row r="1018">
          <cell r="A1018" t="str">
            <v>VIP10_3</v>
          </cell>
          <cell r="C1018" t="str">
            <v>#[pic=vip_point.png][-][color=00FF1E,outlinecolor=3c1e0aff,fontsize=19,outlinesize=1] 每日可重置地下城副本3次[-][pic=vip_newImg.png][-]</v>
          </cell>
          <cell r="E1018" t="str">
            <v>#[pic=vip_point.png][-][color=592911] 每日可重置地下城副本[-][color=冷却时间4f0c]3[-][color=592911]次[-]</v>
          </cell>
        </row>
        <row r="1019">
          <cell r="A1019" t="str">
            <v>VIP10_4</v>
          </cell>
          <cell r="C1019" t="str">
            <v>#[pic=vip_point.png][-][color=00FF1E,outlinecolor=3c1e0aff,fontsize=19,outlinesize=1] 战役中获得帝国勋章增加20%[-][pic=vip_newImg.png][-]</v>
          </cell>
          <cell r="E1019" t="str">
            <v>#[pic=vip_point.png][-][color=00FF1E,outlinecolor=3c1e0aff,fontsize=19,outlinesize=1] 战役中获得帝国勋章增加20%[-][pic=vip_newImg.png][-]</v>
          </cell>
        </row>
        <row r="1020">
          <cell r="A1020" t="str">
            <v>VIP10_5</v>
          </cell>
          <cell r="C1020" t="str">
            <v>#[pic=vip_point.png][-][color=00FF1E,outlinecolor=3c1e0aff,fontsize=19,outlinesize=1] 每日每个兵营可使用加速3次[-][pic=vip_newImg.png][-]</v>
          </cell>
        </row>
        <row r="1021">
          <cell r="A1021" t="str">
            <v>VIP10_6</v>
          </cell>
          <cell r="C1021" t="str">
            <v>#[pic=vip_point.png][-][color=462800] 每日可进行宝物占星[-][color=00FF1E,outlinecolor=3c1e0aff,fontsize=19,outlinesize=1]30[-][color=462800]次[-]</v>
          </cell>
          <cell r="E1021" t="str">
            <v>#[pic=vip_point.png][-][color=592911] 每日可额外进行宝物占星[-][color=冷却时间4f0c]25[-][color=592911]次[-]</v>
          </cell>
        </row>
        <row r="1022">
          <cell r="A1022" t="str">
            <v>VIP10_7</v>
          </cell>
          <cell r="C1022" t="str">
            <v>#[pic=vip_point.png][-][color=462800] 每日可购买体力[-][color=00FF1E,outlinecolor=3c1e0aff,fontsize=19,outlinesize=1]11[-][color=462800]次[-]</v>
          </cell>
          <cell r="E1022" t="str">
            <v>#[pic=vip_point.png][-][color=592911] 每日可购买体力[-][color=冷却时间4f0c]11[-][color=592911]次[-]</v>
          </cell>
        </row>
        <row r="1023">
          <cell r="A1023" t="str">
            <v>VIP10_8</v>
          </cell>
          <cell r="C1023" t="str">
            <v>#[pic=vip_point.png][-][color=462800] 每日可购买黄金[-][color=00FF1E,outlinecolor=3c1e0aff,fontsize=19,outlinesize=1]21[-][color=462800]次[-]</v>
          </cell>
          <cell r="E1023" t="str">
            <v>#[pic=vip_point.png][-][color=592911] 每日可购买黄金[-][color=冷却时间4f0c]21[-][color=592911]次[-]</v>
          </cell>
        </row>
        <row r="1024">
          <cell r="A1024" t="str">
            <v>VIP10_9</v>
          </cell>
          <cell r="C1024" t="str">
            <v>#[pic=vip_point.png][-][color=462800] 每日可购买兵团经验[-][color=00FF1E,outlinecolor=3c1e0aff,fontsize=19,outlinesize=1]11[-][color=462800]次[-]</v>
          </cell>
          <cell r="E1024" t="str">
            <v>#[pic=vip_point.png][-][color=592911] 每日可购买兵团经验[-][color=冷却时间4f0c]11[-][color=592911]次[-]</v>
          </cell>
        </row>
        <row r="1025">
          <cell r="A1025" t="str">
            <v>VIP10_10</v>
          </cell>
          <cell r="C1025" t="str">
            <v>#[pic=vip_point.png][-][color=462800] 每日可购买竞技场次数[-][color=00FF1E,outlinecolor=3c1e0aff,fontsize=19,outlinesize=1]16[-][color=462800]次[-]</v>
          </cell>
          <cell r="E1025" t="str">
            <v>#[pic=vip_point.png][-][color=592911] 每日可购买竞技场次数[-][color=冷却时间4f0c]16[-][color=592911]次[-]</v>
          </cell>
        </row>
        <row r="1026">
          <cell r="A1026" t="str">
            <v>VIP10_11</v>
          </cell>
          <cell r="C1026" t="str">
            <v>#[pic=vip_point.png][-][color=462800] 每日可购买王国联赛挑战次数[-][color=00FF1E,outlinecolor=3c1e0aff,fontsize=19,outlinesize=1]15[-][color=462800]次[-]</v>
          </cell>
        </row>
        <row r="1027">
          <cell r="A1027" t="str">
            <v>VIP10_12</v>
          </cell>
          <cell r="C1027" t="str">
            <v>#[pic=vip_point.png][-][color=462800] 可享受[-][color=00FF1E,outlinecolor=3c1e0aff,fontsize=19,outlinesize=1]VIP10[-][color=462800]以下所有特权[-]</v>
          </cell>
        </row>
        <row r="1029">
          <cell r="A1029" t="str">
            <v>VIP11_2</v>
          </cell>
          <cell r="C1029" t="str">
            <v>#[pic=vip_point.png][-][color=462800] V11大礼包:[-][color=00FF1E,outlinecolor=3c1e0aff,fontsize=19,outlinesize=1]钻石大放送[-]</v>
          </cell>
          <cell r="E1029" t="str">
            <v>#[pic=vip_point.png][-][color=592911] V11大礼包:[-][color=冷却时间4f0c]钻石大放送[-]</v>
          </cell>
        </row>
        <row r="1030">
          <cell r="A1030" t="str">
            <v>VIP11_3</v>
          </cell>
          <cell r="C1030" t="str">
            <v>#[pic=vip_point.png][-][color=00FF1E,outlinecolor=3c1e0aff,fontsize=19,outlinesize=1] 每日可刷新宝物商店4次[-][pic=vip_newImg.png][-]</v>
          </cell>
        </row>
        <row r="1031">
          <cell r="A1031" t="str">
            <v>VIP11_4</v>
          </cell>
          <cell r="C1031" t="str">
            <v>#[pic=vip_point.png][-][color=00FF1E,outlinecolor=3c1e0aff,fontsize=19,outlinesize=1] 每日可重置地下城副本4次[-][pic=vip_newImg.png][-]</v>
          </cell>
        </row>
        <row r="1032">
          <cell r="A1032" t="str">
            <v>VIP11_5</v>
          </cell>
          <cell r="C1032" t="str">
            <v>#[pic=vip_point.png][-][color=462800] 每日可进行宝物占星[-][color=00FF1E,outlinecolor=3c1e0aff,fontsize=19,outlinesize=1]40[-][color=462800]次[-]</v>
          </cell>
          <cell r="E1032" t="str">
            <v>#[pic=vip_point.png][-][color=592911] 每日可额外刷新宝物商店[-][color=冷却时间4f0c]2[-][color=592911]次[-]</v>
          </cell>
        </row>
        <row r="1033">
          <cell r="A1033" t="str">
            <v>VIP11_6</v>
          </cell>
          <cell r="C1033" t="str">
            <v>#[pic=vip_point.png][-][color=462800] 每日可开启小精灵宝箱[-][color=00FF1E,outlinecolor=3c1e0aff,fontsize=19,outlinesize=1]11[-][color=462800]次[-]</v>
          </cell>
          <cell r="E1033" t="str">
            <v>#[pic=vip_point.png][-][color=592911] 每日可额外进行宝物占星[-][color=冷却时间4f0c]35[-][color=592911]次[-]</v>
          </cell>
        </row>
        <row r="1034">
          <cell r="A1034" t="str">
            <v>VIP11_7</v>
          </cell>
          <cell r="C1034" t="str">
            <v>#[pic=vip_point.png][-][color=462800] 每日可购买体力[-][color=00FF1E,outlinecolor=3c1e0aff,fontsize=19,outlinesize=1]12[-][color=462800]次[-]</v>
          </cell>
          <cell r="E1034" t="str">
            <v>#[pic=vip_point.png][-][color=592911] 每日可额外开启地精宝箱[-][color=冷却时间4f0c]8[-][color=592911]次[-]</v>
          </cell>
        </row>
        <row r="1035">
          <cell r="A1035" t="str">
            <v>VIP11_8</v>
          </cell>
          <cell r="C1035" t="str">
            <v>#[pic=vip_point.png][-][color=462800] 每日可购买黄金[-][color=00FF1E,outlinecolor=3c1e0aff,fontsize=19,outlinesize=1]23[-][color=462800]次[-]</v>
          </cell>
          <cell r="E1035" t="str">
            <v>#[pic=vip_point.png][-][color=592911] 每日可购买体力[-][color=冷却时间4f0c]12[-][color=592911]次[-]</v>
          </cell>
        </row>
        <row r="1036">
          <cell r="A1036" t="str">
            <v>VIP11_9</v>
          </cell>
          <cell r="C1036" t="str">
            <v>#[pic=vip_point.png][-][color=462800] 每日可购买兵团经验[-][color=00FF1E,outlinecolor=3c1e0aff,fontsize=19,outlinesize=1]12[-][color=462800]次[-]</v>
          </cell>
          <cell r="E1036" t="str">
            <v>#[pic=vip_point.png][-][color=592911] 每日可购买黄金[-][color=冷却时间4f0c]23[-][color=592911]次[-]</v>
          </cell>
        </row>
        <row r="1037">
          <cell r="A1037" t="str">
            <v>VIP11_10</v>
          </cell>
          <cell r="C1037" t="str">
            <v>#[pic=vip_point.png][-][color=462800] 每日可购买竞技场次数[-][color=00FF1E,outlinecolor=3c1e0aff,fontsize=19,outlinesize=1]18[-][color=462800]次[-]</v>
          </cell>
          <cell r="E1037" t="str">
            <v>#[pic=vip_point.png][-][color=592911] 每日可购买兵团经验[-][color=冷却时间4f0c]12[-][color=592911]次[-]</v>
          </cell>
        </row>
        <row r="1038">
          <cell r="A1038" t="str">
            <v>VIP11_11</v>
          </cell>
          <cell r="C1038" t="str">
            <v>#[pic=vip_point.png][-][color=462800] 每日可额外刷新王国商店[-][color=00FF1E,outlinecolor=3c1e0aff,fontsize=19,outlinesize=1]10[-][color=462800]次[-]</v>
          </cell>
        </row>
        <row r="1039">
          <cell r="A1039" t="str">
            <v>VIP11_12</v>
          </cell>
          <cell r="C1039" t="str">
            <v>#[pic=vip_point.png][-][color=462800] 可享受[-][color=00FF1E,outlinecolor=3c1e0aff,fontsize=19,outlinesize=1]VIP11[-][color=462800]以下所有特权[-]</v>
          </cell>
        </row>
        <row r="1043">
          <cell r="A1043" t="str">
            <v>VIP12_2</v>
          </cell>
          <cell r="C1043" t="str">
            <v>#[pic=vip_point.png][-][color=462800] V12大礼包:[-][color=00FF1E,outlinecolor=3c1e0aff,fontsize=19,outlinesize=1]4星黑暗骑士[-]</v>
          </cell>
          <cell r="E1043" t="str">
            <v>#[pic=vip_point.png][-][color=592911] V12大礼包:[-][color=冷却时间4f0c]4星黑暗骑士[-]</v>
          </cell>
        </row>
        <row r="1044">
          <cell r="A1044" t="str">
            <v>VIP12_3</v>
          </cell>
          <cell r="C1044" t="str">
            <v>#[pic=vip_point.png][-][color=00FF1E,outlinecolor=3c1e0aff,fontsize=19,outlinesize=1] 船坞任务奖励最高领取4次[-][pic=vip_newImg.png][-]</v>
          </cell>
          <cell r="E1044" t="str">
            <v>#[pic=vip_point.png][-][color=592911] 每日可额外进行宝物占星[-][color=冷却时间4f0c]45[-][color=592911]次[-]</v>
          </cell>
        </row>
        <row r="1045">
          <cell r="A1045" t="str">
            <v>VIP12_4</v>
          </cell>
          <cell r="C1045" t="str">
            <v>#[pic=vip_point.png][-][color=00FF1E,outlinecolor=3c1e0aff,fontsize=19,outlinesize=1] 联盟射箭达人可购买箭矢3次[-][pic=vip_newImg.png][-]</v>
          </cell>
        </row>
        <row r="1046">
          <cell r="A1046" t="str">
            <v>VIP12_5</v>
          </cell>
          <cell r="C1046" t="str">
            <v>#[pic=vip_point.png][-][color=00FF1E,outlinecolor=3c1e0aff,fontsize=19,outlinesize=1] 宝物商店解锁第8个物品刷新位[-][pic=vip_newImg.png][-]</v>
          </cell>
          <cell r="E1046" t="str">
            <v>#[pic=vip_point.png][-][color=冷却时间4f0c] 宝物商店解锁第8个物品刷新位[-][pic=vip_newImg.png][-]</v>
          </cell>
        </row>
        <row r="1047">
          <cell r="A1047" t="str">
            <v>VIP12_6</v>
          </cell>
          <cell r="C1047" t="str">
            <v>#[pic=vip_point.png][-][color=00FF1E,outlinecolor=3c1e0aff,fontsize=19,outlinesize=1] 每日可重置地下城副本5次[-][pic=vip_newImg.png][-]</v>
          </cell>
        </row>
        <row r="1048">
          <cell r="A1048" t="str">
            <v>VIP12_7</v>
          </cell>
          <cell r="C1048" t="str">
            <v>#[pic=vip_point.png][-][color=462800] 每日可进行宝物占星[-][color=00FF1E,outlinecolor=3c1e0aff,fontsize=19,outlinesize=1]50[-][color=462800]次[-]</v>
          </cell>
          <cell r="E1048" t="str">
            <v>#[pic=vip_point.png][-][color=592911] 每日可购买体力[-][color=冷却时间4f0c]13[-][color=592911]次[-]</v>
          </cell>
        </row>
        <row r="1049">
          <cell r="A1049" t="str">
            <v>VIP12_8</v>
          </cell>
          <cell r="C1049" t="str">
            <v>#[pic=vip_point.png][-][color=462800] 每日可购买体力[-][color=00FF1E,outlinecolor=3c1e0aff,fontsize=19,outlinesize=1]13[-][color=462800]次[-]</v>
          </cell>
          <cell r="E1049" t="str">
            <v>#[pic=vip_point.png][-][color=592911] 每日可购买兵团经验[-][color=冷却时间4f0c]13[-][color=592911]次[-]</v>
          </cell>
        </row>
        <row r="1050">
          <cell r="A1050" t="str">
            <v>VIP12_9</v>
          </cell>
          <cell r="C1050" t="str">
            <v>#[pic=vip_point.png][-][color=462800] 每日可购买黄金[-][color=00FF1E,outlinecolor=3c1e0aff,fontsize=19,outlinesize=1]25[-][color=462800]次[-]</v>
          </cell>
          <cell r="E1050" t="str">
            <v>#[pic=vip_point.png][-][color=592911] 每日可购买竞技场次数[-][color=冷却时间4f0c]20[-][color=592911]次[-]</v>
          </cell>
        </row>
        <row r="1051">
          <cell r="A1051" t="str">
            <v>VIP12_10</v>
          </cell>
          <cell r="C1051" t="str">
            <v>#[pic=vip_point.png][-][color=462800] 每日可购买兵团经验[-][color=00FF1E,outlinecolor=3c1e0aff,fontsize=19,outlinesize=1]13[-][color=462800]次[-]</v>
          </cell>
          <cell r="E1051" t="str">
            <v>#[pic=vip_point.png][-][color=592911] 可享受[-][color=冷却时间4f0c]VIP12[-][color=592911]以下所有特权[-]</v>
          </cell>
        </row>
        <row r="1052">
          <cell r="A1052" t="str">
            <v>VIP12_11</v>
          </cell>
          <cell r="C1052" t="str">
            <v>#[pic=vip_point.png][-][color=462800] 每日可购买竞技场次数[-][color=00FF1E,outlinecolor=3c1e0aff,fontsize=19,outlinesize=1]20[-][color=462800]次[-]</v>
          </cell>
        </row>
        <row r="1053">
          <cell r="A1053" t="str">
            <v>VIP12_12</v>
          </cell>
          <cell r="C1053" t="str">
            <v>#[pic=vip_point.png][-][color=462800] 可享受[-][color=00FF1E,outlinecolor=3c1e0aff,fontsize=19,outlinesize=1]VIP12[-][color=462800]以下所有特权[-]</v>
          </cell>
        </row>
        <row r="1056">
          <cell r="A1056" t="str">
            <v>VIP13_2</v>
          </cell>
          <cell r="C1056" t="str">
            <v>#[pic=vip_point.png][-][color=462800] V13大礼包:[-][color=00FF1E,outlinecolor=3c1e0aff,fontsize=19,outlinesize=1]橙色宝物:龙盾、龙骨护胫[-]</v>
          </cell>
          <cell r="E1056" t="str">
            <v>#[pic=vip_point.png][-][color=592911] V13大礼包:[-][color=冷却时间4f0c]橙色宝物:龙盾、龙骨护胫[-]</v>
          </cell>
        </row>
        <row r="1057">
          <cell r="A1057" t="str">
            <v>VIP13_3</v>
          </cell>
          <cell r="C1057" t="str">
            <v>#[pic=vip_point.png][-][color=00FF1E,outlinecolor=3c1e0aff,fontsize=19,outlinesize=1] 竞技场排名奖励竞技币增加20%[-][pic=vip_newImg.png][-]</v>
          </cell>
          <cell r="E1057" t="str">
            <v>#[pic=vip_point.png][-][color=冷却时间4f0c] 竞技场每日排名奖励竞技币增加20%[-][pic=vip_newImg.png][-]</v>
          </cell>
        </row>
        <row r="1058">
          <cell r="A1058" t="str">
            <v>VIP13_4</v>
          </cell>
          <cell r="C1058" t="str">
            <v>#[pic=vip_point.png][-][color=00FF1E,outlinecolor=3c1e0aff,fontsize=19,outlinesize=1] 每日可重置地下城副本6次[-][pic=vip_newImg.png][-]</v>
          </cell>
        </row>
        <row r="1059">
          <cell r="A1059" t="str">
            <v>VIP13_5</v>
          </cell>
          <cell r="C1059" t="str">
            <v>#[pic=vip_point.png][-][color=462800] 每日可进行宝物占星[-][color=00FF1E,outlinecolor=3c1e0aff,fontsize=19,outlinesize=1]60[-][color=462800]次[-]</v>
          </cell>
          <cell r="E1059" t="str">
            <v>#[pic=vip_point.png][-][color=592911] 每日可额外进行宝物占星[-][color=冷却时间4f0c]55[-][color=592911]次[-]</v>
          </cell>
        </row>
        <row r="1060">
          <cell r="A1060" t="str">
            <v>VIP13_6</v>
          </cell>
          <cell r="C1060" t="str">
            <v>#[pic=vip_point.png][-][color=462800] 每日可购买体力[-][color=00FF1E,outlinecolor=3c1e0aff,fontsize=19,outlinesize=1]14[-][color=462800]次[-]</v>
          </cell>
          <cell r="E1060" t="str">
            <v>#[pic=vip_point.png][-][color=592911] 每日可额外刷新宝物商店[-][color=冷却时间4f0c]3[-][color=592911]次[-]</v>
          </cell>
        </row>
        <row r="1061">
          <cell r="A1061" t="str">
            <v>VIP13_7</v>
          </cell>
          <cell r="C1061" t="str">
            <v>#[pic=vip_point.png][-][color=462800] 每日可购买黄金[-][color=00FF1E,outlinecolor=3c1e0aff,fontsize=19,outlinesize=1]27[-][color=462800]次[-]</v>
          </cell>
          <cell r="E1061" t="str">
            <v>#[pic=vip_point.png][-][color=592911] 每日可购买体力[-][color=冷却时间4f0c]14[-][color=592911]次[-]</v>
          </cell>
        </row>
        <row r="1062">
          <cell r="A1062" t="str">
            <v>VIP13_8</v>
          </cell>
          <cell r="C1062" t="str">
            <v>#[pic=vip_point.png][-][color=462800] 每日可购买兵团经验[-][color=00FF1E,outlinecolor=3c1e0aff,fontsize=19,outlinesize=1]14[-][color=462800]次[-]</v>
          </cell>
          <cell r="E1062" t="str">
            <v>#[pic=vip_point.png][-][color=592911] 每日可购买黄金[-][color=冷却时间4f0c]27[-][color=592911]次[-]</v>
          </cell>
        </row>
        <row r="1063">
          <cell r="A1063" t="str">
            <v>VIP13_9</v>
          </cell>
          <cell r="C1063" t="str">
            <v>#[pic=vip_point.png][-][color=462800] 每日可购买竞技场次数[-][color=00FF1E,outlinecolor=3c1e0aff,fontsize=19,outlinesize=1]22[-][color=462800]次[-]</v>
          </cell>
          <cell r="E1063" t="str">
            <v>#[pic=vip_point.png][-][color=592911] 每日可购买兵团经验[-][color=冷却时间4f0c]14[-][color=592911]次[-]</v>
          </cell>
        </row>
        <row r="1064">
          <cell r="A1064" t="str">
            <v>VIP13_10</v>
          </cell>
          <cell r="C1064" t="str">
            <v>#[pic=vip_point.png][-][color=462800] 可享受[-][color=00FF1E,outlinecolor=3c1e0aff,fontsize=19,outlinesize=1]VIP13[-][color=462800]以下所有特权[-]</v>
          </cell>
        </row>
        <row r="1069">
          <cell r="A1069" t="str">
            <v>VIP14_2</v>
          </cell>
          <cell r="C1069" t="str">
            <v>#[pic=vip_point.png][-][color=462800] V14大礼包:[-][color=00FF1E,outlinecolor=3c1e0aff,fontsize=19,outlinesize=1]5星黑暗骑士[-]</v>
          </cell>
          <cell r="E1069" t="str">
            <v>#[pic=vip_point.png][-][color=592911] V14大礼包:[-][color=冷却时间4f0c]橙色宝物:赤龙剑、龙牙项链[-]</v>
          </cell>
        </row>
        <row r="1070">
          <cell r="A1070" t="str">
            <v>VIP14_3</v>
          </cell>
          <cell r="C1070" t="str">
            <v>#[pic=vip_point.png][-][color=00FF1E,outlinecolor=3c1e0aff,fontsize=19,outlinesize=1] 每日每个兵营可使用加速4次[-][pic=vip_newImg.png][-]</v>
          </cell>
        </row>
        <row r="1071">
          <cell r="A1071" t="str">
            <v>VIP14_4</v>
          </cell>
          <cell r="C1071" t="str">
            <v>#[pic=vip_point.png][-][color=462800] 每日可进行宝物占星[-][color=00FF1E,outlinecolor=3c1e0aff,fontsize=19,outlinesize=1]70[-][color=462800]次[-]</v>
          </cell>
          <cell r="E1071" t="str">
            <v>#[pic=vip_point.png][-][color=592911] 每日可额外进行宝物占星[-][color=冷却时间4f0c]65[-][color=592911]次[-]</v>
          </cell>
        </row>
        <row r="1072">
          <cell r="A1072" t="str">
            <v>VIP14_5</v>
          </cell>
          <cell r="C1072" t="str">
            <v>#[pic=vip_point.png][-][color=462800] 每日可购买体力[-][color=00FF1E,outlinecolor=3c1e0aff,fontsize=19,outlinesize=1]15[-][color=462800]次[-]</v>
          </cell>
          <cell r="E1072" t="str">
            <v>#[pic=vip_point.png][-][color=592911] 每日可购买体力[-][color=冷却时间4f0c]15[-][color=592911]次[-]</v>
          </cell>
        </row>
        <row r="1073">
          <cell r="A1073" t="str">
            <v>VIP14_6</v>
          </cell>
          <cell r="C1073" t="str">
            <v>#[pic=vip_point.png][-][color=462800] 每日可购买黄金[-][color=00FF1E,outlinecolor=3c1e0aff,fontsize=19,outlinesize=1]29[-][color=462800]次[-]</v>
          </cell>
          <cell r="E1073" t="str">
            <v>#[pic=vip_point.png][-][color=592911] 每日可购买黄金[-][color=冷却时间4f0c]29[-][color=592911]次[-]</v>
          </cell>
        </row>
        <row r="1074">
          <cell r="A1074" t="str">
            <v>VIP14_7</v>
          </cell>
          <cell r="C1074" t="str">
            <v>#[pic=vip_point.png][-][color=462800] 每日可购买兵团经验[-][color=00FF1E,outlinecolor=3c1e0aff,fontsize=19,outlinesize=1]15[-][color=462800]次[-]</v>
          </cell>
          <cell r="E1074" t="str">
            <v>#[pic=vip_point.png][-][color=592911] 每日可购买兵团经验[-][color=冷却时间4f0c]15[-][color=592911]次[-]</v>
          </cell>
        </row>
        <row r="1075">
          <cell r="A1075" t="str">
            <v>VIP14_8</v>
          </cell>
          <cell r="C1075" t="str">
            <v>#[pic=vip_point.png][-][color=462800] 每日可购买竞技场次数[-][color=00FF1E,outlinecolor=3c1e0aff,fontsize=19,outlinesize=1]24[-][color=462800]次[-]</v>
          </cell>
          <cell r="E1075" t="str">
            <v>#[pic=vip_point.png][-][color=592911] 每日可购买竞技场次数[-][color=冷却时间4f0c]24[-][color=592911]次[-]</v>
          </cell>
        </row>
        <row r="1076">
          <cell r="A1076" t="str">
            <v>VIP14_9</v>
          </cell>
          <cell r="C1076" t="str">
            <v>#[pic=vip_point.png][-][color=462800] 每日可购买王国联赛挑战次数[-][color=00FF1E,outlinecolor=3c1e0aff,fontsize=19,outlinesize=1]20[-][color=462800]次[-]</v>
          </cell>
        </row>
        <row r="1077">
          <cell r="A1077" t="str">
            <v>VIP14_10</v>
          </cell>
          <cell r="C1077" t="str">
            <v>#[pic=vip_point.png][-][color=462800] 可享受[-][color=00FF1E,outlinecolor=3c1e0aff,fontsize=19,outlinesize=1]VIP14[-][color=462800]以下所有特权[-]</v>
          </cell>
        </row>
        <row r="1079">
          <cell r="A1079" t="str">
            <v>VIP15_2</v>
          </cell>
          <cell r="C1079" t="str">
            <v>#[pic=vip_point.png][-][color=462800] V15大礼包:[-][color=00FF1E,outlinecolor=3c1e0aff,fontsize=19,outlinesize=1]橙色宝物3件套[-]</v>
          </cell>
          <cell r="E1079" t="str">
            <v>#[pic=vip_point.png][-][color=592911] V15大礼包:[-][color=冷却时间4f0c]5星黑暗骑士[-]</v>
          </cell>
        </row>
        <row r="1080">
          <cell r="A1080" t="str">
            <v>VIP15_3</v>
          </cell>
          <cell r="C1080" t="str">
            <v>#[pic=vip_point.png][-][color=00FF1E,outlinecolor=3c1e0aff,fontsize=19,outlinesize=1] 每日可刷新宝物商店5次[-][pic=vip_newImg.png][-]</v>
          </cell>
        </row>
        <row r="1081">
          <cell r="A1081" t="str">
            <v>VIP15_4</v>
          </cell>
          <cell r="C1081" t="str">
            <v>#[pic=vip_point.png][-][color=462800] 每日可进行宝物占星[-][color=00FF1E,outlinecolor=3c1e0aff,fontsize=19,outlinesize=1]80[-][color=462800]次[-]</v>
          </cell>
          <cell r="E1081" t="str">
            <v>#[pic=vip_point.png][-][color=592911] 每日可额外进行宝物占星[-][color=冷却时间4f0c]75[-][color=592911]次[-]</v>
          </cell>
        </row>
        <row r="1082">
          <cell r="A1082" t="str">
            <v>VIP15_5</v>
          </cell>
          <cell r="C1082" t="str">
            <v>#[pic=vip_point.png][-][color=462800] 每日可购买体力[-][color=00FF1E,outlinecolor=3c1e0aff,fontsize=19,outlinesize=1]16[-][color=462800]次[-]</v>
          </cell>
          <cell r="E1082" t="str">
            <v>#[pic=vip_point.png][-][color=592911] 每日可额外刷新宝物商店[-][color=冷却时间4f0c]4[-][color=592911]次[-]</v>
          </cell>
        </row>
        <row r="1083">
          <cell r="A1083" t="str">
            <v>VIP15_6</v>
          </cell>
          <cell r="C1083" t="str">
            <v>#[pic=vip_point.png][-][color=462800] 每日可购买黄金[-][color=00FF1E,outlinecolor=3c1e0aff,fontsize=19,outlinesize=1]31[-][color=462800]次[-]</v>
          </cell>
          <cell r="E1083" t="str">
            <v>#[pic=vip_point.png][-][color=592911] 每日可购买体力[-][color=冷却时间4f0c]16[-][color=592911]次[-]</v>
          </cell>
        </row>
        <row r="1084">
          <cell r="A1084" t="str">
            <v>VIP15_7</v>
          </cell>
          <cell r="C1084" t="str">
            <v>#[pic=vip_point.png][-][color=462800] 每日可购买兵团经验[-][color=00FF1E,outlinecolor=3c1e0aff,fontsize=19,outlinesize=1]16[-][color=462800]次[-]</v>
          </cell>
          <cell r="E1084" t="str">
            <v>#[pic=vip_point.png][-][color=592911] 每日可购买黄金[-][color=冷却时间4f0c]31[-][color=592911]次[-]</v>
          </cell>
        </row>
        <row r="1085">
          <cell r="A1085" t="str">
            <v>VIP15_8</v>
          </cell>
          <cell r="C1085" t="str">
            <v>#[pic=vip_point.png][-][color=462800] 每日可购买竞技场次数[-][color=00FF1E,outlinecolor=3c1e0aff,fontsize=19,outlinesize=1]26[-][color=462800]次[-]</v>
          </cell>
          <cell r="E1085" t="str">
            <v>#[pic=vip_point.png][-][color=592911] 每日可购买兵团经验[-][color=冷却时间4f0c]16[-][color=592911]次[-]</v>
          </cell>
        </row>
        <row r="1086">
          <cell r="A1086" t="str">
            <v>VIP15_9</v>
          </cell>
          <cell r="C1086" t="str">
            <v>#[pic=vip_point.png][-][color=462800] 可享受[-][color=00FF1E,outlinecolor=3c1e0aff,fontsize=19,outlinesize=1]VIP15[-][color=462800]以下所有特权[-]</v>
          </cell>
        </row>
        <row r="1098">
          <cell r="A1098" t="str">
            <v>TASKDES_9101</v>
          </cell>
          <cell r="B1098" t="str">
            <v>玩家等级达到5级</v>
          </cell>
          <cell r="C1098" t="str">
            <v>#[color=645252,fontsize=20]将玩家等级提升至[-][color=1ca216,fontsize=20]5[-][color=645252,fontsize=20]级[-]</v>
          </cell>
          <cell r="E1098" t="str">
            <v>#[color=462800]Upgrade to Lv.[-][color=1ca216,fontsize=20,outlinecolor=3c1e0aff]5[-]</v>
          </cell>
        </row>
        <row r="1099">
          <cell r="A1099" t="str">
            <v>TASKDES_9102</v>
          </cell>
          <cell r="B1099" t="str">
            <v>玩家等级达到10级</v>
          </cell>
          <cell r="C1099" t="str">
            <v>#[color=645252,fontsize=20]将玩家等级提升至[-][color=1ca216,fontsize=20]10[-][color=645252,fontsize=20]级[-]</v>
          </cell>
          <cell r="E1099" t="str">
            <v>#[color=462800]Upgrade to Lv.[-][color=1ca216,fontsize=20,outlinecolor=3c1e0aff]10[-]</v>
          </cell>
        </row>
        <row r="1100">
          <cell r="A1100" t="str">
            <v>TASKDES_9103</v>
          </cell>
          <cell r="B1100" t="str">
            <v>玩家等级达到15级</v>
          </cell>
          <cell r="C1100" t="str">
            <v>#[color=645252,fontsize=20]将玩家等级提升至[-][color=1ca216,fontsize=20]15[-][color=645252,fontsize=20]级[-]</v>
          </cell>
          <cell r="E1100" t="str">
            <v>#[color=462800]Upgrade to Lv.[-][color=1ca216,fontsize=20,outlinecolor=3c1e0aff]15[-]</v>
          </cell>
        </row>
        <row r="1101">
          <cell r="A1101" t="str">
            <v>TASKDES_9104</v>
          </cell>
          <cell r="B1101" t="str">
            <v>玩家等级达到20级</v>
          </cell>
          <cell r="C1101" t="str">
            <v>#[color=645252,fontsize=20]将玩家等级提升至[-][color=1ca216,fontsize=20]20[-][color=645252,fontsize=20]级[-]</v>
          </cell>
          <cell r="E1101" t="str">
            <v>#[color=462800]Upgrade to Lv.[-][color=1ca216,fontsize=20,outlinecolor=3c1e0aff]20[-]</v>
          </cell>
        </row>
        <row r="1102">
          <cell r="A1102" t="str">
            <v>TASKDES_9105</v>
          </cell>
          <cell r="B1102" t="str">
            <v>玩家等级达到25级</v>
          </cell>
          <cell r="C1102" t="str">
            <v>#[color=645252,fontsize=20]将玩家等级提升至[-][color=1ca216,fontsize=20]25[-][color=645252,fontsize=20]级[-]</v>
          </cell>
          <cell r="E1102" t="str">
            <v>#[color=462800]Upgrade to Lv.[-][color=1ca216,fontsize=20,outlinecolor=3c1e0aff]25[-]</v>
          </cell>
        </row>
        <row r="1103">
          <cell r="A1103" t="str">
            <v>TASKDES_9106</v>
          </cell>
          <cell r="B1103" t="str">
            <v>玩家等级达到30级</v>
          </cell>
          <cell r="C1103" t="str">
            <v>#[color=645252,fontsize=20]将玩家等级提升至[-][color=1ca216,fontsize=20]30[-][color=645252,fontsize=20]级[-]</v>
          </cell>
          <cell r="E1103" t="str">
            <v>#[color=462800]Upgrade to Lv.[-][color=1ca216,fontsize=20,outlinecolor=3c1e0aff]30[-]</v>
          </cell>
        </row>
        <row r="1104">
          <cell r="A1104" t="str">
            <v>TASKDES_9107</v>
          </cell>
          <cell r="B1104" t="str">
            <v>玩家等级达到35级</v>
          </cell>
          <cell r="C1104" t="str">
            <v>#[color=645252,fontsize=20]将玩家等级提升至[-][color=1ca216,fontsize=20]35[-][color=645252,fontsize=20]级[-]</v>
          </cell>
          <cell r="E1104" t="str">
            <v>#[color=462800]Upgrade to Lv.[-][color=1ca216,fontsize=20,outlinecolor=3c1e0aff]35[-]</v>
          </cell>
        </row>
        <row r="1105">
          <cell r="A1105" t="str">
            <v>TASKDES_9108</v>
          </cell>
          <cell r="B1105" t="str">
            <v>玩家等级达到40级</v>
          </cell>
          <cell r="C1105" t="str">
            <v>#[color=645252,fontsize=20]将玩家等级提升至[-][color=1ca216,fontsize=20]40[-][color=645252,fontsize=20]级[-]</v>
          </cell>
          <cell r="E1105" t="str">
            <v>#[color=462800]Upgrade to Lv.[-][color=1ca216,fontsize=20,outlinecolor=3c1e0aff]40[-]</v>
          </cell>
        </row>
        <row r="1106">
          <cell r="A1106" t="str">
            <v>TASKDES_9109</v>
          </cell>
          <cell r="B1106" t="str">
            <v>玩家等级达到45级</v>
          </cell>
          <cell r="C1106" t="str">
            <v>#[color=645252,fontsize=20]将玩家等级提升至[-][color=1ca216,fontsize=20]45[-][color=645252,fontsize=20]级[-]</v>
          </cell>
          <cell r="E1106" t="str">
            <v>#[color=462800]Upgrade to Lv.[-][color=1ca216,fontsize=20,outlinecolor=3c1e0aff]45[-]</v>
          </cell>
        </row>
        <row r="1107">
          <cell r="A1107" t="str">
            <v>TASKDES_9110</v>
          </cell>
          <cell r="B1107" t="str">
            <v>玩家等级达到50级</v>
          </cell>
          <cell r="C1107" t="str">
            <v>#[color=645252,fontsize=20]将玩家等级提升至[-][color=1ca216,fontsize=20]50[-][color=645252,fontsize=20]级[-]</v>
          </cell>
          <cell r="E1107" t="str">
            <v>#[color=462800]Upgrade to Lv.[-][color=1ca216,fontsize=20,outlinecolor=3c1e0aff]50[-]</v>
          </cell>
        </row>
        <row r="1108">
          <cell r="A1108" t="str">
            <v>TASKDES_9111</v>
          </cell>
          <cell r="B1108" t="str">
            <v>玩家等级达到55级</v>
          </cell>
          <cell r="C1108" t="str">
            <v>#[color=645252,fontsize=20]将玩家等级提升至[-][color=1ca216,fontsize=20]55[-][color=645252,fontsize=20]级[-]</v>
          </cell>
          <cell r="E1108" t="str">
            <v>#[color=462800]Upgrade to Lv.[-][color=1ca216,fontsize=20,outlinecolor=3c1e0aff]55[-]</v>
          </cell>
        </row>
        <row r="1109">
          <cell r="A1109" t="str">
            <v>TASKDES_9112</v>
          </cell>
          <cell r="B1109" t="str">
            <v>玩家等级达到60级</v>
          </cell>
          <cell r="C1109" t="str">
            <v>#[color=645252,fontsize=20]将玩家等级提升至[-][color=1ca216,fontsize=20]60[-][color=645252,fontsize=20]级[-]</v>
          </cell>
          <cell r="E1109" t="str">
            <v>#[color=462800]Upgrade to Lv.[-][color=1ca216,fontsize=20,outlinecolor=3c1e0aff]60[-]</v>
          </cell>
        </row>
        <row r="1110">
          <cell r="A1110" t="str">
            <v>TASKDES_9113</v>
          </cell>
          <cell r="B1110" t="str">
            <v>玩家等级达到65级</v>
          </cell>
          <cell r="C1110" t="str">
            <v>#[color=645252,fontsize=20]将玩家等级提升至[-][color=1ca216,fontsize=20]65[-][color=645252,fontsize=20]级[-]</v>
          </cell>
          <cell r="E1110" t="str">
            <v>#[color=462800]Upgrade to Lv.[-][color=1ca216,fontsize=20,outlinecolor=3c1e0aff]65[-]</v>
          </cell>
        </row>
        <row r="1111">
          <cell r="A1111" t="str">
            <v>TASKDES_9114</v>
          </cell>
          <cell r="B1111" t="str">
            <v>玩家等级达到70级</v>
          </cell>
          <cell r="C1111" t="str">
            <v>#[color=645252,fontsize=20]将玩家等级提升至[-][color=1ca216,fontsize=20]70[-][color=645252,fontsize=20]级[-]</v>
          </cell>
          <cell r="E1111" t="str">
            <v>#[color=462800]Upgrade to Lv.[-][color=1ca216,fontsize=20,outlinecolor=3c1e0aff]70[-]</v>
          </cell>
        </row>
        <row r="1112">
          <cell r="A1112" t="str">
            <v>TASKDES_9115</v>
          </cell>
          <cell r="B1112" t="str">
            <v>玩家等级达到75级</v>
          </cell>
          <cell r="C1112" t="str">
            <v>#[color=645252,fontsize=20]将玩家等级提升至[-][color=1ca216,fontsize=20]75[-][color=645252,fontsize=20]级[-]</v>
          </cell>
          <cell r="E1112" t="str">
            <v>#[color=462800]Upgrade to Lv.[-][color=1ca216,fontsize=20,outlinecolor=3c1e0aff]75[-]</v>
          </cell>
        </row>
        <row r="1113">
          <cell r="A1113" t="str">
            <v>TASKDES_9116</v>
          </cell>
          <cell r="B1113" t="str">
            <v>玩家等级达到80级</v>
          </cell>
          <cell r="C1113" t="str">
            <v>#[color=645252,fontsize=20]将玩家等级提升至[-][color=1ca216,fontsize=20]80[-][color=645252,fontsize=20]级[-]</v>
          </cell>
          <cell r="E1113" t="str">
            <v>#[color=462800]Upgrade to Lv.[-][color=1ca216,fontsize=20,outlinecolor=3c1e0aff]80[-]</v>
          </cell>
        </row>
        <row r="1114">
          <cell r="A1114" t="str">
            <v>TASKDES_9117</v>
          </cell>
          <cell r="B1114" t="str">
            <v>玩家等级达到80级</v>
          </cell>
          <cell r="C1114" t="str">
            <v>#[color=645252,fontsize=20]将玩家等级提升至[-][color=1ca216,fontsize=20]80[-][color=645252,fontsize=20]级[-]</v>
          </cell>
          <cell r="E1114" t="str">
            <v>#[color=462800]Upgrade to Lv.[-][color=1ca216,fontsize=20,outlinecolor=3c1e0aff]80[-]</v>
          </cell>
        </row>
        <row r="1115">
          <cell r="A1115" t="str">
            <v>TASKDES_9118</v>
          </cell>
          <cell r="B1115" t="str">
            <v>玩家等级达到81级</v>
          </cell>
          <cell r="C1115" t="str">
            <v>#[color=645252,fontsize=20]将玩家等级提升至[-][color=1ca216,fontsize=20]81[-][color=645252,fontsize=20]级[-]</v>
          </cell>
          <cell r="E1115" t="str">
            <v>#[color=462800]Upgrade to Lv.[-][color=1ca216,fontsize=20,outlinecolor=3c1e0aff]81[-]</v>
          </cell>
        </row>
        <row r="1116">
          <cell r="A1116" t="str">
            <v>TASKDES_9119</v>
          </cell>
          <cell r="B1116" t="str">
            <v>玩家等级达到82级</v>
          </cell>
          <cell r="C1116" t="str">
            <v>#[color=645252,fontsize=20]将玩家等级提升至[-][color=1ca216,fontsize=20]82[-][color=645252,fontsize=20]级[-]</v>
          </cell>
          <cell r="E1116" t="str">
            <v>#[color=462800]Upgrade to Lv.[-][color=1ca216,fontsize=20,outlinecolor=3c1e0aff]82[-]</v>
          </cell>
        </row>
        <row r="1117">
          <cell r="A1117" t="str">
            <v>TASKDES_9120</v>
          </cell>
          <cell r="B1117" t="str">
            <v>玩家等级达到83级</v>
          </cell>
          <cell r="C1117" t="str">
            <v>#[color=645252,fontsize=20]将玩家等级提升至[-][color=1ca216,fontsize=20]83[-][color=645252,fontsize=20]级[-]</v>
          </cell>
          <cell r="E1117" t="str">
            <v>#[color=462800]Upgrade to Lv.[-][color=1ca216,fontsize=20,outlinecolor=3c1e0aff]83[-]</v>
          </cell>
        </row>
        <row r="1118">
          <cell r="A1118" t="str">
            <v>TASKDES_9121</v>
          </cell>
          <cell r="B1118" t="str">
            <v>玩家等级达到84级</v>
          </cell>
          <cell r="C1118" t="str">
            <v>#[color=645252,fontsize=20]将玩家等级提升至[-][color=1ca216,fontsize=20]84[-][color=645252,fontsize=20]级[-]</v>
          </cell>
          <cell r="E1118" t="str">
            <v>#[color=462800]Upgrade to Lv.[-][color=1ca216,fontsize=20,outlinecolor=3c1e0aff]84[-]</v>
          </cell>
        </row>
        <row r="1119">
          <cell r="A1119" t="str">
            <v>TASKDES_9122</v>
          </cell>
          <cell r="B1119" t="str">
            <v>玩家等级达到85级</v>
          </cell>
          <cell r="C1119" t="str">
            <v>#[color=645252,fontsize=20]将玩家等级提升至[-][color=1ca216,fontsize=20]85[-][color=645252,fontsize=20]级[-]</v>
          </cell>
          <cell r="E1119" t="str">
            <v>#[color=462800]Upgrade to Lv.[-][color=1ca216,fontsize=20,outlinecolor=3c1e0aff]85[-]</v>
          </cell>
        </row>
        <row r="1120">
          <cell r="A1120" t="str">
            <v>TASKDES_9123</v>
          </cell>
          <cell r="B1120" t="str">
            <v>玩家等级达到86级</v>
          </cell>
          <cell r="C1120" t="str">
            <v>#[color=645252,fontsize=20]将玩家等级提升至[-][color=1ca216,fontsize=20]86[-][color=645252,fontsize=20]级[-]</v>
          </cell>
          <cell r="E1120" t="str">
            <v>#[color=462800]Upgrade to Lv.[-][color=1ca216,fontsize=20,outlinecolor=3c1e0aff]86[-]</v>
          </cell>
        </row>
        <row r="1121">
          <cell r="A1121" t="str">
            <v>TASKDES_9124</v>
          </cell>
          <cell r="B1121" t="str">
            <v>玩家等级达到87级</v>
          </cell>
          <cell r="C1121" t="str">
            <v>#[color=645252,fontsize=20]将玩家等级提升至[-][color=1ca216,fontsize=20]87[-][color=645252,fontsize=20]级[-]</v>
          </cell>
          <cell r="E1121" t="str">
            <v>#[color=462800]Upgrade to Lv.[-][color=1ca216,fontsize=20,outlinecolor=3c1e0aff]87[-]</v>
          </cell>
        </row>
        <row r="1122">
          <cell r="A1122" t="str">
            <v>TASKDES_9125</v>
          </cell>
          <cell r="B1122" t="str">
            <v>玩家等级达到88级</v>
          </cell>
          <cell r="C1122" t="str">
            <v>#[color=645252,fontsize=20]将玩家等级提升至[-][color=1ca216,fontsize=20]88[-][color=645252,fontsize=20]级[-]</v>
          </cell>
          <cell r="E1122" t="str">
            <v>#[color=462800]Upgrade to Lv.[-][color=1ca216,fontsize=20,outlinecolor=3c1e0aff]88[-]</v>
          </cell>
        </row>
        <row r="1123">
          <cell r="A1123" t="str">
            <v>TASKDES_9126</v>
          </cell>
          <cell r="B1123" t="str">
            <v>玩家等级达到89级</v>
          </cell>
          <cell r="C1123" t="str">
            <v>#[color=645252,fontsize=20]将玩家等级提升至[-][color=1ca216,fontsize=20]89[-][color=645252,fontsize=20]级[-]</v>
          </cell>
          <cell r="E1123" t="str">
            <v>#[color=462800]Upgrade to Lv.[-][color=1ca216,fontsize=20,outlinecolor=3c1e0aff]89[-]</v>
          </cell>
        </row>
        <row r="1124">
          <cell r="A1124" t="str">
            <v>TASKDES_9127</v>
          </cell>
          <cell r="B1124" t="str">
            <v>玩家等级达到90级</v>
          </cell>
          <cell r="C1124" t="str">
            <v>#[color=645252,fontsize=20]将玩家等级提升至[-][color=1ca216,fontsize=20]90[-][color=645252,fontsize=20]级[-]</v>
          </cell>
          <cell r="E1124" t="str">
            <v>#[color=462800]Upgrade to Lv.[-][color=1ca216,fontsize=20,outlinecolor=3c1e0aff]90[-]</v>
          </cell>
        </row>
        <row r="1125">
          <cell r="A1125" t="str">
            <v>TASKDES_9128</v>
          </cell>
          <cell r="B1125" t="str">
            <v>玩家等级达到91级</v>
          </cell>
          <cell r="C1125" t="str">
            <v>#[color=645252,fontsize=20]将玩家等级提升至[-][color=1ca216,fontsize=20]91[-][color=645252,fontsize=20]级[-]</v>
          </cell>
          <cell r="E1125" t="str">
            <v>#[color=462800]Upgrade to Lv.[-][color=1ca216,fontsize=20,outlinecolor=3c1e0aff]91[-]</v>
          </cell>
        </row>
        <row r="1126">
          <cell r="A1126" t="str">
            <v>TASKDES_9129</v>
          </cell>
          <cell r="B1126" t="str">
            <v>玩家等级达到92级</v>
          </cell>
          <cell r="C1126" t="str">
            <v>#[color=645252,fontsize=20]将玩家等级提升至[-][color=1ca216,fontsize=20]92[-][color=645252,fontsize=20]级[-]</v>
          </cell>
          <cell r="E1126" t="str">
            <v>#[color=462800]Upgrade to Lv.[-][color=1ca216,fontsize=20,outlinecolor=3c1e0aff]92[-]</v>
          </cell>
        </row>
        <row r="1127">
          <cell r="A1127" t="str">
            <v>TASKDES_9130</v>
          </cell>
          <cell r="B1127" t="str">
            <v>玩家等级达到93级</v>
          </cell>
          <cell r="C1127" t="str">
            <v>#[color=645252,fontsize=20]将玩家等级提升至[-][color=1ca216,fontsize=20]93[-][color=645252,fontsize=20]级[-]</v>
          </cell>
          <cell r="E1127" t="str">
            <v>#[color=462800]Upgrade to Lv.[-][color=1ca216,fontsize=20,outlinecolor=3c1e0aff]93[-]</v>
          </cell>
        </row>
        <row r="1128">
          <cell r="A1128" t="str">
            <v>TASKDES_9131</v>
          </cell>
          <cell r="B1128" t="str">
            <v>玩家等级达到94级</v>
          </cell>
          <cell r="C1128" t="str">
            <v>#[color=645252,fontsize=20]将玩家等级提升至[-][color=1ca216,fontsize=20]94[-][color=645252,fontsize=20]级[-]</v>
          </cell>
          <cell r="E1128" t="str">
            <v>#[color=462800]Upgrade to Lv.[-][color=1ca216,fontsize=20,outlinecolor=3c1e0aff]94[-]</v>
          </cell>
        </row>
        <row r="1129">
          <cell r="A1129" t="str">
            <v>TASKDES_9132</v>
          </cell>
          <cell r="B1129" t="str">
            <v>玩家等级达到95级</v>
          </cell>
          <cell r="C1129" t="str">
            <v>#[color=645252,fontsize=20]将玩家等级提升至[-][color=1ca216,fontsize=20]95[-][color=645252,fontsize=20]级[-]</v>
          </cell>
          <cell r="E1129" t="str">
            <v>#[color=462800]Upgrade to Lv.[-][color=1ca216,fontsize=20,outlinecolor=3c1e0aff]95[-]</v>
          </cell>
        </row>
        <row r="1130">
          <cell r="A1130" t="str">
            <v>TASKDES_9133</v>
          </cell>
          <cell r="B1130" t="str">
            <v>玩家等级达到96级</v>
          </cell>
          <cell r="C1130" t="str">
            <v>#[color=645252,fontsize=20]将玩家等级提升至[-][color=1ca216,fontsize=20]96[-][color=645252,fontsize=20]级[-]</v>
          </cell>
          <cell r="E1130" t="str">
            <v>#[color=462800]Upgrade to Lv.[-][color=1ca216,fontsize=20,outlinecolor=3c1e0aff]96[-]</v>
          </cell>
        </row>
        <row r="1131">
          <cell r="A1131" t="str">
            <v>TASKDES_9134</v>
          </cell>
          <cell r="B1131" t="str">
            <v>玩家等级达到97级</v>
          </cell>
          <cell r="C1131" t="str">
            <v>#[color=645252,fontsize=20]将玩家等级提升至[-][color=1ca216,fontsize=20]97[-][color=645252,fontsize=20]级[-]</v>
          </cell>
          <cell r="E1131" t="str">
            <v>#[color=462800]Upgrade to Lv.[-][color=1ca216,fontsize=20,outlinecolor=3c1e0aff]97[-]</v>
          </cell>
        </row>
        <row r="1132">
          <cell r="A1132" t="str">
            <v>TASKDES_9135</v>
          </cell>
          <cell r="B1132" t="str">
            <v>玩家等级达到98级</v>
          </cell>
          <cell r="C1132" t="str">
            <v>#[color=645252,fontsize=20]将玩家等级提升至[-][color=1ca216,fontsize=20]98[-][color=645252,fontsize=20]级[-]</v>
          </cell>
          <cell r="E1132" t="str">
            <v>#[color=462800]Upgrade to Lv.[-][color=1ca216,fontsize=20,outlinecolor=3c1e0aff]98[-]</v>
          </cell>
        </row>
        <row r="1133">
          <cell r="A1133" t="str">
            <v>TASKDES_9136</v>
          </cell>
          <cell r="B1133" t="str">
            <v>玩家等级达到99级</v>
          </cell>
          <cell r="C1133" t="str">
            <v>#[color=645252,fontsize=20]将玩家等级提升至[-][color=1ca216,fontsize=20]99[-][color=645252,fontsize=20]级[-]</v>
          </cell>
          <cell r="E1133" t="str">
            <v>#[color=462800]Upgrade to Lv.[-][color=1ca216,fontsize=20,outlinecolor=3c1e0aff]99[-]</v>
          </cell>
        </row>
        <row r="1145">
          <cell r="A1145" t="str">
            <v>TASKDES_9201</v>
          </cell>
          <cell r="B1145" t="str">
            <v>获得1个兵团</v>
          </cell>
          <cell r="C1145" t="str">
            <v>#[color=645252,fontsize=20]获得[-][color=1ca216,fontsize=20]1[-][color=645252,fontsize=20]个兵团[-]</v>
          </cell>
          <cell r="E1145" t="str">
            <v>#[color=462800]Summon[-][color=1ca216,fontsize=20,outlinecolor=3c1e0aff]1[-][color=462800]Creature[-]</v>
          </cell>
        </row>
        <row r="1146">
          <cell r="A1146" t="str">
            <v>TASKDES_9202</v>
          </cell>
          <cell r="B1146" t="str">
            <v>获得2个兵团</v>
          </cell>
          <cell r="C1146" t="str">
            <v>#[color=645252,fontsize=20]获得[-][color=1ca216,fontsize=20]2[-][color=645252,fontsize=20]个兵团[-]</v>
          </cell>
          <cell r="E1146" t="str">
            <v>#[color=462800]Summon[-][color=1ca216,fontsize=20,outlinecolor=3c1e0aff]2[-][color=462800]Creatures[-]</v>
          </cell>
        </row>
        <row r="1147">
          <cell r="A1147" t="str">
            <v>TASKDES_9203</v>
          </cell>
          <cell r="B1147" t="str">
            <v>获得3个兵团</v>
          </cell>
          <cell r="C1147" t="str">
            <v>#[color=645252,fontsize=20]获得[-][color=1ca216,fontsize=20]3[-][color=645252,fontsize=20]个兵团[-]</v>
          </cell>
          <cell r="E1147" t="str">
            <v>#[color=462800]Summon[-][color=1ca216,fontsize=20,outlinecolor=3c1e0aff]3[-][color=462800]Creatures[-]</v>
          </cell>
        </row>
        <row r="1148">
          <cell r="A1148" t="str">
            <v>TASKDES_9204</v>
          </cell>
          <cell r="B1148" t="str">
            <v>获得4个兵团</v>
          </cell>
          <cell r="C1148" t="str">
            <v>#[color=645252,fontsize=20]获得[-][color=1ca216,fontsize=20]4[-][color=645252,fontsize=20]个兵团[-]</v>
          </cell>
          <cell r="E1148" t="str">
            <v>#[color=462800]Summon[-][color=1ca216,fontsize=20,outlinecolor=3c1e0aff]4[-][color=462800]Creatures[-]</v>
          </cell>
        </row>
        <row r="1149">
          <cell r="A1149" t="str">
            <v>TASKDES_9205</v>
          </cell>
          <cell r="B1149" t="str">
            <v>获得5个兵团</v>
          </cell>
          <cell r="C1149" t="str">
            <v>#[color=645252,fontsize=20]获得[-][color=1ca216,fontsize=20]5[-][color=645252,fontsize=20]个兵团[-]</v>
          </cell>
          <cell r="E1149" t="str">
            <v>#[color=462800]Summon[-][color=1ca216,fontsize=20,outlinecolor=3c1e0aff]5[-][color=462800]Creatures[-]</v>
          </cell>
        </row>
        <row r="1150">
          <cell r="A1150" t="str">
            <v>TASKDES_9206</v>
          </cell>
          <cell r="B1150" t="str">
            <v>获得6个兵团</v>
          </cell>
          <cell r="C1150" t="str">
            <v>#[color=645252,fontsize=20]获得[-][color=1ca216,fontsize=20]6[-][color=645252,fontsize=20]个兵团[-]</v>
          </cell>
          <cell r="E1150" t="str">
            <v>#[color=462800]Summon[-][color=1ca216,fontsize=20,outlinecolor=3c1e0aff]6[-][color=462800]Creatures[-]</v>
          </cell>
        </row>
        <row r="1151">
          <cell r="A1151" t="str">
            <v>TASKDES_9207</v>
          </cell>
          <cell r="B1151" t="str">
            <v>获得7个兵团</v>
          </cell>
          <cell r="C1151" t="str">
            <v>#[color=645252,fontsize=20]获得[-][color=1ca216,fontsize=20]7[-][color=645252,fontsize=20]个兵团[-]</v>
          </cell>
          <cell r="E1151" t="str">
            <v>#[color=462800]Summon[-][color=1ca216,fontsize=20,outlinecolor=3c1e0aff]7[-][color=462800]Creatures[-]</v>
          </cell>
        </row>
        <row r="1152">
          <cell r="A1152" t="str">
            <v>TASKDES_9208</v>
          </cell>
          <cell r="B1152" t="str">
            <v>获得8个兵团</v>
          </cell>
          <cell r="C1152" t="str">
            <v>#[color=645252,fontsize=20]获得[-][color=1ca216,fontsize=20]8[-][color=645252,fontsize=20]个兵团[-]</v>
          </cell>
          <cell r="E1152" t="str">
            <v>#[color=462800]Summon[-][color=1ca216,fontsize=20,outlinecolor=3c1e0aff]8[-][color=462800]Creatures[-]</v>
          </cell>
        </row>
        <row r="1153">
          <cell r="A1153" t="str">
            <v>TASKDES_9209</v>
          </cell>
          <cell r="B1153" t="str">
            <v>获得10个兵团</v>
          </cell>
          <cell r="C1153" t="str">
            <v>#[color=645252,fontsize=20]获得[-][color=1ca216,fontsize=20]10[-][color=645252,fontsize=20]个兵团[-]</v>
          </cell>
          <cell r="E1153" t="str">
            <v>#[color=462800]Summon[-][color=1ca216,fontsize=20,outlinecolor=3c1e0aff]10[-][color=462800]Creatures[-]</v>
          </cell>
        </row>
        <row r="1154">
          <cell r="A1154" t="str">
            <v>TASKDES_9210</v>
          </cell>
          <cell r="B1154" t="str">
            <v>获得12个兵团</v>
          </cell>
          <cell r="C1154" t="str">
            <v>#[color=645252,fontsize=20]获得[-][color=1ca216,fontsize=20]12[-][color=645252,fontsize=20]个兵团[-]</v>
          </cell>
          <cell r="E1154" t="str">
            <v>#[color=462800]Summon[-][color=1ca216,fontsize=20,outlinecolor=3c1e0aff]12[-][color=462800]Creatures[-]</v>
          </cell>
        </row>
        <row r="1155">
          <cell r="A1155" t="str">
            <v>TASKDES_9211</v>
          </cell>
          <cell r="B1155" t="str">
            <v>获得14个兵团</v>
          </cell>
          <cell r="C1155" t="str">
            <v>#[color=645252,fontsize=20]获得[-][color=1ca216,fontsize=20]14[-][color=645252,fontsize=20]个兵团[-]</v>
          </cell>
          <cell r="E1155" t="str">
            <v>#[color=462800]Summon[-][color=1ca216,fontsize=20,outlinecolor=3c1e0aff]14[-][color=462800]Creatures[-]</v>
          </cell>
        </row>
        <row r="1156">
          <cell r="A1156" t="str">
            <v>TASKDES_9212</v>
          </cell>
          <cell r="B1156" t="str">
            <v>获得16个兵团</v>
          </cell>
          <cell r="C1156" t="str">
            <v>#[color=645252,fontsize=20]获得[-][color=1ca216,fontsize=20]16[-][color=645252,fontsize=20]个兵团[-]</v>
          </cell>
          <cell r="E1156" t="str">
            <v>#[color=462800]Summon[-][color=1ca216,fontsize=20,outlinecolor=3c1e0aff]16[-][color=462800]Creatures[-]</v>
          </cell>
        </row>
        <row r="1157">
          <cell r="A1157" t="str">
            <v>TASKDES_9213</v>
          </cell>
          <cell r="B1157" t="str">
            <v>获得18个兵团</v>
          </cell>
          <cell r="C1157" t="str">
            <v>#[color=645252,fontsize=20]获得[-][color=1ca216,fontsize=20]18[-][color=645252,fontsize=20]个兵团[-]</v>
          </cell>
          <cell r="E1157" t="str">
            <v>#[color=462800]Summon[-][color=1ca216,fontsize=20,outlinecolor=3c1e0aff]18[-][color=462800]Creatures[-]</v>
          </cell>
        </row>
        <row r="1158">
          <cell r="A1158" t="str">
            <v>TASKDES_9214</v>
          </cell>
          <cell r="B1158" t="str">
            <v>获得20个兵团</v>
          </cell>
          <cell r="C1158" t="str">
            <v>#[color=645252,fontsize=20]获得[-][color=1ca216,fontsize=20]20[-][color=645252,fontsize=20]个兵团[-]</v>
          </cell>
          <cell r="E1158" t="str">
            <v>#[color=462800]Summon[-][color=1ca216,fontsize=20,outlinecolor=3c1e0aff]20[-][color=462800]Creatures[-]</v>
          </cell>
        </row>
        <row r="1159">
          <cell r="A1159" t="str">
            <v>TASKDES_9215</v>
          </cell>
          <cell r="B1159" t="str">
            <v>获得23个兵团</v>
          </cell>
          <cell r="C1159" t="str">
            <v>#[color=645252,fontsize=20]获得[-][color=1ca216,fontsize=20]23[-][color=645252,fontsize=20]个兵团[-]</v>
          </cell>
          <cell r="E1159" t="str">
            <v>#[color=462800]Summon[-][color=1ca216,fontsize=20,outlinecolor=3c1e0aff]23[-][color=462800]Creatures[-]</v>
          </cell>
        </row>
        <row r="1160">
          <cell r="A1160" t="str">
            <v>TASKDES_9216</v>
          </cell>
          <cell r="B1160" t="str">
            <v>获得26个兵团</v>
          </cell>
          <cell r="C1160" t="str">
            <v>#[color=645252,fontsize=20]获得[-][color=1ca216,fontsize=20]26[-][color=645252,fontsize=20]个兵团[-]</v>
          </cell>
          <cell r="E1160" t="str">
            <v>#[color=462800]Summon[-][color=1ca216,fontsize=20,outlinecolor=3c1e0aff]26[-][color=462800]Creatures[-]</v>
          </cell>
        </row>
        <row r="1161">
          <cell r="A1161" t="str">
            <v>TASKDES_9217</v>
          </cell>
          <cell r="B1161" t="str">
            <v>获得29个兵团</v>
          </cell>
          <cell r="C1161" t="str">
            <v>#[color=645252,fontsize=20]获得[-][color=1ca216,fontsize=20]29[-][color=645252,fontsize=20]个兵团[-]</v>
          </cell>
          <cell r="E1161" t="str">
            <v>#[color=462800]Summon[-][color=1ca216,fontsize=20,outlinecolor=3c1e0aff]29[-][color=462800]Creatures[-]</v>
          </cell>
        </row>
        <row r="1162">
          <cell r="A1162" t="str">
            <v>TASKDES_9218</v>
          </cell>
          <cell r="B1162" t="str">
            <v>获得32个兵团</v>
          </cell>
          <cell r="C1162" t="str">
            <v>#[color=645252,fontsize=20]获得[-][color=1ca216,fontsize=20]32[-][color=645252,fontsize=20]个兵团[-]</v>
          </cell>
          <cell r="E1162" t="str">
            <v>#[color=462800]Summon[-][color=1ca216,fontsize=20,outlinecolor=3c1e0aff]32[-][color=462800]Creatures[-]</v>
          </cell>
        </row>
        <row r="1163">
          <cell r="A1163" t="str">
            <v>TASKDES_9219</v>
          </cell>
          <cell r="B1163" t="str">
            <v>获得35个兵团</v>
          </cell>
          <cell r="C1163" t="str">
            <v>#[color=645252,fontsize=20]获得[-][color=1ca216,fontsize=20]35[-][color=645252,fontsize=20]个兵团[-]</v>
          </cell>
          <cell r="E1163" t="str">
            <v>#[color=462800]Summon[-][color=1ca216,fontsize=20,outlinecolor=3c1e0aff]35[-][color=462800]Creatures[-]</v>
          </cell>
        </row>
        <row r="1164">
          <cell r="A1164" t="str">
            <v>TASKDES_9301</v>
          </cell>
          <cell r="B1164" t="str">
            <v>通关剧情副本第一章第5关</v>
          </cell>
          <cell r="C1164" t="str">
            <v>#[color=645252,fontsize=20]通关剧情副本[-][color=1ca216,fontsize=20] 1-5[-]</v>
          </cell>
          <cell r="E1164" t="str">
            <v>#[color=462800]Complete Stage[-][color=1ca216,fontsize=20,outlinecolor=3c1e0aff] 1-5[-][color=462800] in Main Campaign[-]</v>
          </cell>
        </row>
        <row r="1165">
          <cell r="A1165" t="str">
            <v>TASKDES_9302</v>
          </cell>
          <cell r="B1165" t="str">
            <v>通关剧情副本第二章第5关</v>
          </cell>
          <cell r="C1165" t="str">
            <v>#[color=645252,fontsize=20]通关剧情副本[-][color=1ca216,fontsize=20] 2-5[-]</v>
          </cell>
          <cell r="E1165" t="str">
            <v>#[color=462800]Complete Stage[-][color=1ca216,fontsize=20,outlinecolor=3c1e0aff] 2-5[-][color=462800] in Main Campaign[-]</v>
          </cell>
        </row>
        <row r="1166">
          <cell r="A1166" t="str">
            <v>TASKDES_9303</v>
          </cell>
          <cell r="B1166" t="str">
            <v>通关剧情副本第二章第10关</v>
          </cell>
          <cell r="C1166" t="str">
            <v>#[color=645252,fontsize=20]通关剧情副本[-][color=1ca216,fontsize=20] 2-10[-]</v>
          </cell>
          <cell r="E1166" t="str">
            <v>#[color=462800]Complete Stage[-][color=1ca216,fontsize=20,outlinecolor=3c1e0aff] 2-10[-][color=462800] in Main Campaign[-]</v>
          </cell>
        </row>
        <row r="1167">
          <cell r="A1167" t="str">
            <v>TASKDES_9304</v>
          </cell>
          <cell r="B1167" t="str">
            <v>通关剧情副本第三章第5关</v>
          </cell>
          <cell r="C1167" t="str">
            <v>#[color=645252,fontsize=20]通关剧情副本[-][color=1ca216,fontsize=20] 3-5[-]</v>
          </cell>
          <cell r="E1167" t="str">
            <v>#[color=462800]Complete Stage[-][color=1ca216,fontsize=20,outlinecolor=3c1e0aff] 3-5[-][color=462800] in Main Campaign[-]</v>
          </cell>
        </row>
        <row r="1168">
          <cell r="A1168" t="str">
            <v>TASKDES_9305</v>
          </cell>
          <cell r="B1168" t="str">
            <v>通关剧情副本第三章第10关</v>
          </cell>
          <cell r="C1168" t="str">
            <v>#[color=645252,fontsize=20]通关剧情副本[-][color=1ca216,fontsize=20] 3-10[-]</v>
          </cell>
          <cell r="E1168" t="str">
            <v>#[color=462800]Complete Stage[-][color=1ca216,fontsize=20,outlinecolor=3c1e0aff] 3-10[-][color=462800] in Main Campaign[-]</v>
          </cell>
        </row>
        <row r="1169">
          <cell r="A1169" t="str">
            <v>TASKDES_9306</v>
          </cell>
          <cell r="B1169" t="str">
            <v>通关剧情副本第三章第15关</v>
          </cell>
          <cell r="C1169" t="str">
            <v>#[color=645252,fontsize=20]通关剧情副本[-][color=1ca216,fontsize=20] 3-15[-]</v>
          </cell>
          <cell r="E1169" t="str">
            <v>#[color=462800]Complete Stage[-][color=1ca216,fontsize=20,outlinecolor=3c1e0aff] 3-15[-][color=462800] in Main Campaign[-]</v>
          </cell>
        </row>
        <row r="1170">
          <cell r="A1170" t="str">
            <v>TASKDES_9307</v>
          </cell>
          <cell r="B1170" t="str">
            <v>通关剧情副本第四章第5关</v>
          </cell>
          <cell r="C1170" t="str">
            <v>#[color=645252,fontsize=20]通关剧情副本[-][color=1ca216,fontsize=20] 4-5[-]</v>
          </cell>
          <cell r="E1170" t="str">
            <v>#[color=462800]Complete Stage[-][color=1ca216,fontsize=20,outlinecolor=3c1e0aff] 4-5[-][color=462800] in Main Campaign[-]</v>
          </cell>
        </row>
        <row r="1171">
          <cell r="A1171" t="str">
            <v>TASKDES_9308</v>
          </cell>
          <cell r="B1171" t="str">
            <v>通关剧情副本第四章第10关</v>
          </cell>
          <cell r="C1171" t="str">
            <v>#[color=645252,fontsize=20]通关剧情副本[-][color=1ca216,fontsize=20] 4-10[-]</v>
          </cell>
          <cell r="E1171" t="str">
            <v>#[color=462800]Complete Stage[-][color=1ca216,fontsize=20,outlinecolor=3c1e0aff] 4-10[-][color=462800] in Main Campaign[-]</v>
          </cell>
        </row>
        <row r="1172">
          <cell r="A1172" t="str">
            <v>TASKDES_9309</v>
          </cell>
          <cell r="B1172" t="str">
            <v>通关剧情副本第四章第15关</v>
          </cell>
          <cell r="C1172" t="str">
            <v>#[color=645252,fontsize=20]通关剧情副本[-][color=1ca216,fontsize=20] 4-15[-]</v>
          </cell>
          <cell r="E1172" t="str">
            <v>#[color=462800]Complete Stage[-][color=1ca216,fontsize=20,outlinecolor=3c1e0aff] 4-15[-][color=462800] in Main Campaign[-]</v>
          </cell>
        </row>
        <row r="1173">
          <cell r="A1173" t="str">
            <v>TASKDES_9310</v>
          </cell>
          <cell r="B1173" t="str">
            <v>通关剧情副本第五章第5关</v>
          </cell>
          <cell r="C1173" t="str">
            <v>#[color=645252,fontsize=20]通关剧情副本[-][color=1ca216,fontsize=20] 5-5[-]</v>
          </cell>
          <cell r="E1173" t="str">
            <v>#[color=462800]Complete Stage[-][color=1ca216,fontsize=20,outlinecolor=3c1e0aff] 5-5[-][color=462800] in Main Campaign[-]</v>
          </cell>
        </row>
        <row r="1174">
          <cell r="A1174" t="str">
            <v>TASKDES_9311</v>
          </cell>
          <cell r="B1174" t="str">
            <v>通关剧情副本第五章第10关</v>
          </cell>
          <cell r="C1174" t="str">
            <v>#[color=645252,fontsize=20]通关剧情副本[-][color=1ca216,fontsize=20] 5-10[-]</v>
          </cell>
          <cell r="E1174" t="str">
            <v>#[color=462800]Complete Stage[-][color=1ca216,fontsize=20,outlinecolor=3c1e0aff] 5-10[-][color=462800] in Main Campaign[-]</v>
          </cell>
        </row>
        <row r="1175">
          <cell r="A1175" t="str">
            <v>TASKDES_9312</v>
          </cell>
          <cell r="B1175" t="str">
            <v>通关剧情副本第五章第15关</v>
          </cell>
          <cell r="C1175" t="str">
            <v>#[color=645252,fontsize=20]通关剧情副本[-][color=1ca216,fontsize=20] 5-15[-]</v>
          </cell>
          <cell r="E1175" t="str">
            <v>#[color=462800]Complete Stage[-][color=1ca216,fontsize=20,outlinecolor=3c1e0aff] 5-15[-][color=462800] in Main Campaign[-]</v>
          </cell>
        </row>
        <row r="1176">
          <cell r="A1176" t="str">
            <v>TASKDES_9313</v>
          </cell>
          <cell r="B1176" t="str">
            <v>通关剧情副本第六章第5关</v>
          </cell>
          <cell r="C1176" t="str">
            <v>#[color=645252,fontsize=20]通关剧情副本[-][color=1ca216,fontsize=20] 6-5[-]</v>
          </cell>
          <cell r="E1176" t="str">
            <v>#[color=462800]Complete Stage[-][color=1ca216,fontsize=20,outlinecolor=3c1e0aff] 6-5[-][color=462800] in Main Campaign[-]</v>
          </cell>
        </row>
        <row r="1177">
          <cell r="A1177" t="str">
            <v>TASKDES_9314</v>
          </cell>
          <cell r="B1177" t="str">
            <v>通关剧情副本第六章第10关</v>
          </cell>
          <cell r="C1177" t="str">
            <v>#[color=645252,fontsize=20]通关剧情副本[-][color=1ca216,fontsize=20] 6-10[-]</v>
          </cell>
          <cell r="E1177" t="str">
            <v>#[color=462800]Complete Stage[-][color=1ca216,fontsize=20,outlinecolor=3c1e0aff] 6-10[-][color=462800] in Main Campaign[-]</v>
          </cell>
        </row>
        <row r="1178">
          <cell r="A1178" t="str">
            <v>TASKDES_9315</v>
          </cell>
          <cell r="B1178" t="str">
            <v>通关剧情副本第六章第15关</v>
          </cell>
          <cell r="C1178" t="str">
            <v>#[color=645252,fontsize=20]通关剧情副本[-][color=1ca216,fontsize=20] 6-15[-]</v>
          </cell>
          <cell r="E1178" t="str">
            <v>#[color=462800]Complete Stage[-][color=1ca216,fontsize=20,outlinecolor=3c1e0aff] 6-15[-][color=462800] in Main Campaign[-]</v>
          </cell>
        </row>
        <row r="1179">
          <cell r="A1179" t="str">
            <v>TASKDES_9316</v>
          </cell>
          <cell r="B1179" t="str">
            <v>通关剧情副本第七章第5关</v>
          </cell>
          <cell r="C1179" t="str">
            <v>#[color=645252,fontsize=20]通关剧情副本[-][color=1ca216,fontsize=20] 7-5[-]</v>
          </cell>
          <cell r="E1179" t="str">
            <v>#[color=462800]Complete Stage[-][color=1ca216,fontsize=20,outlinecolor=3c1e0aff] 7-5[-][color=462800] in Main Campaign[-]</v>
          </cell>
        </row>
        <row r="1180">
          <cell r="A1180" t="str">
            <v>TASKDES_9317</v>
          </cell>
          <cell r="B1180" t="str">
            <v>通关剧情副本第七章第10关</v>
          </cell>
          <cell r="C1180" t="str">
            <v>#[color=645252,fontsize=20]通关剧情副本[-][color=1ca216,fontsize=20] 7-10[-]</v>
          </cell>
          <cell r="E1180" t="str">
            <v>#[color=462800]Complete Stage[-][color=1ca216,fontsize=20,outlinecolor=3c1e0aff] 7-10[-][color=462800] in Main Campaign[-]</v>
          </cell>
        </row>
        <row r="1181">
          <cell r="A1181" t="str">
            <v>TASKDES_9318</v>
          </cell>
          <cell r="B1181" t="str">
            <v>通关剧情副本第七章第15关</v>
          </cell>
          <cell r="C1181" t="str">
            <v>#[color=645252,fontsize=20]通关剧情副本[-][color=1ca216,fontsize=20] 7-15[-]</v>
          </cell>
          <cell r="E1181" t="str">
            <v>#[color=462800]Complete Stage[-][color=1ca216,fontsize=20,outlinecolor=3c1e0aff] 7-15[-][color=462800] in Main Campaign[-]</v>
          </cell>
        </row>
        <row r="1182">
          <cell r="A1182" t="str">
            <v>TASKDES_9319</v>
          </cell>
          <cell r="B1182" t="str">
            <v>通关剧情副本第八章第5关</v>
          </cell>
          <cell r="C1182" t="str">
            <v>#[color=645252,fontsize=20]通关剧情副本[-][color=1ca216,fontsize=20] 8-5[-]</v>
          </cell>
          <cell r="E1182" t="str">
            <v>#[color=462800]Complete Stage[-][color=1ca216,fontsize=20,outlinecolor=3c1e0aff] 8-5[-][color=462800] in Main Campaign[-]</v>
          </cell>
        </row>
        <row r="1183">
          <cell r="A1183" t="str">
            <v>TASKDES_9320</v>
          </cell>
          <cell r="B1183" t="str">
            <v>通关剧情副本第八章第10关</v>
          </cell>
          <cell r="C1183" t="str">
            <v>#[color=645252,fontsize=20]通关剧情副本[-][color=1ca216,fontsize=20] 8-10[-]</v>
          </cell>
          <cell r="E1183" t="str">
            <v>#[color=462800]Complete Stage[-][color=1ca216,fontsize=20,outlinecolor=3c1e0aff] 8-10[-][color=462800] in Main Campaign[-]</v>
          </cell>
        </row>
        <row r="1184">
          <cell r="A1184" t="str">
            <v>TASKDES_9321</v>
          </cell>
          <cell r="B1184" t="str">
            <v>通关剧情副本第八章第15关</v>
          </cell>
          <cell r="C1184" t="str">
            <v>#[color=645252,fontsize=20]通关剧情副本[-][color=1ca216,fontsize=20] 8-15[-]</v>
          </cell>
          <cell r="E1184" t="str">
            <v>#[color=462800]Complete Stage[-][color=1ca216,fontsize=20,outlinecolor=3c1e0aff] 8-15[-][color=462800] in Main Campaign[-]</v>
          </cell>
        </row>
        <row r="1185">
          <cell r="A1185" t="str">
            <v>TASKDES_9322</v>
          </cell>
          <cell r="B1185" t="str">
            <v>通关剧情副本第九章第5关</v>
          </cell>
          <cell r="C1185" t="str">
            <v>#[color=645252,fontsize=20]通关剧情副本[-][color=1ca216,fontsize=20] 9-5[-]</v>
          </cell>
          <cell r="E1185" t="str">
            <v>#[color=462800]Complete Stage[-][color=1ca216,fontsize=20,outlinecolor=3c1e0aff] 9-5[-][color=462800] in Main Campaign[-]</v>
          </cell>
        </row>
        <row r="1186">
          <cell r="A1186" t="str">
            <v>TASKDES_9323</v>
          </cell>
          <cell r="B1186" t="str">
            <v>通关剧情副本第九章第10关</v>
          </cell>
          <cell r="C1186" t="str">
            <v>#[color=645252,fontsize=20]通关剧情副本[-][color=1ca216,fontsize=20] 9-10[-]</v>
          </cell>
          <cell r="E1186" t="str">
            <v>#[color=462800]Complete Stage[-][color=1ca216,fontsize=20,outlinecolor=3c1e0aff] 9-10[-][color=462800] in Main Campaign[-]</v>
          </cell>
        </row>
        <row r="1187">
          <cell r="A1187" t="str">
            <v>TASKDES_9324</v>
          </cell>
          <cell r="B1187" t="str">
            <v>通关剧情副本第九章第15关</v>
          </cell>
          <cell r="C1187" t="str">
            <v>#[color=645252,fontsize=20]通关剧情副本[-][color=1ca216,fontsize=20] 9-15[-]</v>
          </cell>
          <cell r="E1187" t="str">
            <v>#[color=462800]Complete Stage[-][color=1ca216,fontsize=20,outlinecolor=3c1e0aff] 9-15[-][color=462800] in Main Campaign[-]</v>
          </cell>
        </row>
        <row r="1188">
          <cell r="A1188" t="str">
            <v>TASKDES_9325</v>
          </cell>
          <cell r="B1188" t="str">
            <v>通关剧情副本第十章第5关</v>
          </cell>
          <cell r="C1188" t="str">
            <v>#[color=645252,fontsize=20]通关剧情副本[-][color=1ca216,fontsize=20] 10-5[-]</v>
          </cell>
          <cell r="E1188" t="str">
            <v>#[color=462800]Complete Stage[-][color=1ca216,fontsize=20,outlinecolor=3c1e0aff] 10-5[-][color=462800] in Main Campaign[-]</v>
          </cell>
        </row>
        <row r="1189">
          <cell r="A1189" t="str">
            <v>TASKDES_9326</v>
          </cell>
          <cell r="B1189" t="str">
            <v>通关剧情副本第十章第10关</v>
          </cell>
          <cell r="C1189" t="str">
            <v>#[color=645252,fontsize=20]通关剧情副本[-][color=1ca216,fontsize=20] 10-10[-]</v>
          </cell>
          <cell r="E1189" t="str">
            <v>#[color=462800]Complete Stage[-][color=1ca216,fontsize=20,outlinecolor=3c1e0aff] 10-10[-][color=462800] in Main Campaign[-]</v>
          </cell>
        </row>
        <row r="1190">
          <cell r="A1190" t="str">
            <v>TASKDES_9327</v>
          </cell>
          <cell r="B1190" t="str">
            <v>通关剧情副本第十章第15关</v>
          </cell>
          <cell r="C1190" t="str">
            <v>#[color=645252,fontsize=20]通关剧情副本[-][color=1ca216,fontsize=20] 10-15[-]</v>
          </cell>
          <cell r="E1190" t="str">
            <v>#[color=462800]Complete Stage[-][color=1ca216,fontsize=20,outlinecolor=3c1e0aff] 10-15[-][color=462800] in Main Campaign[-]</v>
          </cell>
        </row>
        <row r="1191">
          <cell r="A1191" t="str">
            <v>TASKDES_9328</v>
          </cell>
          <cell r="B1191" t="str">
            <v>通关剧情副本第十一章第5关</v>
          </cell>
          <cell r="C1191" t="str">
            <v>#[color=645252,fontsize=20]通关剧情副本[-][color=1ca216,fontsize=20] 11-5[-]</v>
          </cell>
        </row>
        <row r="1192">
          <cell r="A1192" t="str">
            <v>TASKDES_9329</v>
          </cell>
          <cell r="B1192" t="str">
            <v>通关剧情副本第十一章第10关</v>
          </cell>
          <cell r="C1192" t="str">
            <v>#[color=645252,fontsize=20]通关剧情副本[-][color=1ca216,fontsize=20] 11-10[-]</v>
          </cell>
        </row>
        <row r="1193">
          <cell r="A1193" t="str">
            <v>TASKDES_9330</v>
          </cell>
          <cell r="B1193" t="str">
            <v>通关剧情副本第十一章第15关</v>
          </cell>
          <cell r="C1193" t="str">
            <v>#[color=645252,fontsize=20]通关剧情副本[-][color=1ca216,fontsize=20] 11-15[-]</v>
          </cell>
        </row>
        <row r="1194">
          <cell r="A1194" t="str">
            <v>TASKDES_9331</v>
          </cell>
          <cell r="B1194" t="str">
            <v>通关剧情副本第十二章第5关</v>
          </cell>
          <cell r="C1194" t="str">
            <v>#[color=645252,fontsize=20]通关剧情副本[-][color=1ca216,fontsize=20] 12-5[-]</v>
          </cell>
        </row>
        <row r="1195">
          <cell r="A1195" t="str">
            <v>TASKDES_9332</v>
          </cell>
          <cell r="B1195" t="str">
            <v>通关剧情副本第十二章第10关</v>
          </cell>
          <cell r="C1195" t="str">
            <v>#[color=645252,fontsize=20]通关剧情副本[-][color=1ca216,fontsize=20] 12-10[-]</v>
          </cell>
        </row>
        <row r="1196">
          <cell r="A1196" t="str">
            <v>TASKDES_9333</v>
          </cell>
          <cell r="B1196" t="str">
            <v>通关剧情副本第十二章第15关</v>
          </cell>
          <cell r="C1196" t="str">
            <v>#[color=645252,fontsize=20]通关剧情副本[-][color=1ca216,fontsize=20] 12-15[-]</v>
          </cell>
        </row>
        <row r="1197">
          <cell r="A1197" t="str">
            <v>TASKDES_9334</v>
          </cell>
          <cell r="B1197" t="str">
            <v>通关剧情副本第十三章第5关</v>
          </cell>
          <cell r="C1197" t="str">
            <v>#[color=645252,fontsize=20]通关剧情副本[-][color=1ca216,fontsize=20] 13-5[-]</v>
          </cell>
        </row>
        <row r="1198">
          <cell r="A1198" t="str">
            <v>TASKDES_9335</v>
          </cell>
          <cell r="B1198" t="str">
            <v>通关剧情副本第十三章第10关</v>
          </cell>
          <cell r="C1198" t="str">
            <v>#[color=645252,fontsize=20]通关剧情副本[-][color=1ca216,fontsize=20] 13-10[-]</v>
          </cell>
        </row>
        <row r="1199">
          <cell r="A1199" t="str">
            <v>TASKDES_9336</v>
          </cell>
          <cell r="B1199" t="str">
            <v>通关剧情副本第十三章第15关</v>
          </cell>
          <cell r="C1199" t="str">
            <v>#[color=645252,fontsize=20]通关剧情副本[-][color=1ca216,fontsize=20] 13-15[-]</v>
          </cell>
        </row>
        <row r="1200">
          <cell r="A1200" t="str">
            <v>TASKDES_9337</v>
          </cell>
          <cell r="B1200" t="str">
            <v>通关剧情副本第十四章第5关</v>
          </cell>
          <cell r="C1200" t="str">
            <v>#[color=645252,fontsize=20]通关剧情副本[-][color=1ca216,fontsize=20] 14-5[-]</v>
          </cell>
        </row>
        <row r="1201">
          <cell r="A1201" t="str">
            <v>TASKDES_9338</v>
          </cell>
          <cell r="B1201" t="str">
            <v>通关剧情副本第十四章第10关</v>
          </cell>
          <cell r="C1201" t="str">
            <v>#[color=645252,fontsize=20]通关剧情副本[-][color=1ca216,fontsize=20] 14-10[-]</v>
          </cell>
        </row>
        <row r="1202">
          <cell r="A1202" t="str">
            <v>TASKDES_9339</v>
          </cell>
          <cell r="B1202" t="str">
            <v>通关剧情副本第十四章第15关</v>
          </cell>
          <cell r="C1202" t="str">
            <v>#[color=645252,fontsize=20]通关剧情副本[-][color=1ca216,fontsize=20] 14-15[-]</v>
          </cell>
        </row>
        <row r="1203">
          <cell r="A1203" t="str">
            <v>TASKDES_9340</v>
          </cell>
          <cell r="B1203" t="str">
            <v>通关剧情副本第十五章第5关</v>
          </cell>
          <cell r="C1203" t="str">
            <v>#[color=645252,fontsize=20]通关剧情副本[-][color=1ca216,fontsize=20] 15-5[-]</v>
          </cell>
        </row>
        <row r="1204">
          <cell r="A1204" t="str">
            <v>TASKDES_9341</v>
          </cell>
          <cell r="B1204" t="str">
            <v>通关剧情副本第十五章第10关</v>
          </cell>
          <cell r="C1204" t="str">
            <v>#[color=645252,fontsize=20]通关剧情副本[-][color=1ca216,fontsize=20] 15-10[-]</v>
          </cell>
        </row>
        <row r="1205">
          <cell r="A1205" t="str">
            <v>TASKDES_9342</v>
          </cell>
          <cell r="B1205" t="str">
            <v>通关剧情副本第十五章第15关</v>
          </cell>
          <cell r="C1205" t="str">
            <v>#[color=645252,fontsize=20]通关剧情副本[-][color=1ca216,fontsize=20] 15-15[-]</v>
          </cell>
        </row>
        <row r="1206">
          <cell r="A1206" t="str">
            <v>TASKDES_9343</v>
          </cell>
          <cell r="B1206" t="str">
            <v>通关剧情副本第十六章第5关</v>
          </cell>
          <cell r="C1206" t="str">
            <v>#[color=645252,fontsize=20]通关剧情副本[-][color=1ca216,fontsize=20] 16-5[-]</v>
          </cell>
        </row>
        <row r="1207">
          <cell r="A1207" t="str">
            <v>TASKDES_9344</v>
          </cell>
          <cell r="B1207" t="str">
            <v>通关剧情副本第十六章第10关</v>
          </cell>
          <cell r="C1207" t="str">
            <v>#[color=645252,fontsize=20]通关剧情副本[-][color=1ca216,fontsize=20] 16-10[-]</v>
          </cell>
        </row>
        <row r="1208">
          <cell r="A1208" t="str">
            <v>TASKDES_9345</v>
          </cell>
          <cell r="B1208" t="str">
            <v>通关剧情副本第十六章第15关</v>
          </cell>
          <cell r="C1208" t="str">
            <v>#[color=645252,fontsize=20]通关剧情副本[-][color=1ca216,fontsize=20] 16-15[-]</v>
          </cell>
        </row>
        <row r="1209">
          <cell r="A1209" t="str">
            <v>TASKDES_9346</v>
          </cell>
          <cell r="B1209" t="str">
            <v>通关剧情副本第十七章第5关</v>
          </cell>
          <cell r="C1209" t="str">
            <v>#[color=645252,fontsize=20]通关剧情副本[-][color=1ca216,fontsize=20] 17-5[-]</v>
          </cell>
        </row>
        <row r="1210">
          <cell r="A1210" t="str">
            <v>TASKDES_9347</v>
          </cell>
          <cell r="B1210" t="str">
            <v>通关剧情副本第十七章第10关</v>
          </cell>
          <cell r="C1210" t="str">
            <v>#[color=645252,fontsize=20]通关剧情副本[-][color=1ca216,fontsize=20] 17-10[-]</v>
          </cell>
        </row>
        <row r="1211">
          <cell r="A1211" t="str">
            <v>TASKDES_9348</v>
          </cell>
          <cell r="B1211" t="str">
            <v>通关剧情副本第十七章第15关</v>
          </cell>
          <cell r="C1211" t="str">
            <v>#[color=645252,fontsize=20]通关剧情副本[-][color=1ca216,fontsize=20] 17-15[-]</v>
          </cell>
        </row>
        <row r="1212">
          <cell r="A1212" t="str">
            <v>TASKDES_9349</v>
          </cell>
          <cell r="B1212" t="str">
            <v>通关剧情副本第十八章第5关</v>
          </cell>
          <cell r="C1212" t="str">
            <v>#[color=645252,fontsize=20]通关剧情副本[-][color=1ca216,fontsize=20] 18-5[-]</v>
          </cell>
        </row>
        <row r="1213">
          <cell r="A1213" t="str">
            <v>TASKDES_9350</v>
          </cell>
          <cell r="B1213" t="str">
            <v>通关剧情副本第十八章第10关</v>
          </cell>
          <cell r="C1213" t="str">
            <v>#[color=645252,fontsize=20]通关剧情副本[-][color=1ca216,fontsize=20] 18-10[-]</v>
          </cell>
        </row>
        <row r="1214">
          <cell r="A1214" t="str">
            <v>TASKDES_9351</v>
          </cell>
          <cell r="B1214" t="str">
            <v>通关剧情副本第十八章第15关</v>
          </cell>
          <cell r="C1214" t="str">
            <v>#[color=645252,fontsize=20]通关剧情副本[-][color=1ca216,fontsize=20] 18-15[-]</v>
          </cell>
        </row>
        <row r="1215">
          <cell r="A1215" t="str">
            <v>TASKDES_9352</v>
          </cell>
          <cell r="B1215" t="str">
            <v>通关剧情副本第十九章第5关</v>
          </cell>
          <cell r="C1215" t="str">
            <v>#[color=645252,fontsize=20]通关剧情副本[-][color=1ca216,fontsize=20] 19-5[-]</v>
          </cell>
        </row>
        <row r="1216">
          <cell r="A1216" t="str">
            <v>TASKDES_9353</v>
          </cell>
          <cell r="B1216" t="str">
            <v>通关剧情副本第十九章第10关</v>
          </cell>
          <cell r="C1216" t="str">
            <v>#[color=645252,fontsize=20]通关剧情副本[-][color=1ca216,fontsize=20] 19-10[-]</v>
          </cell>
        </row>
        <row r="1217">
          <cell r="A1217" t="str">
            <v>TASKDES_9354</v>
          </cell>
          <cell r="B1217" t="str">
            <v>通关剧情副本第十九章第15关</v>
          </cell>
          <cell r="C1217" t="str">
            <v>#[color=645252,fontsize=20]通关剧情副本[-][color=1ca216,fontsize=20] 19-15[-]</v>
          </cell>
        </row>
        <row r="1218">
          <cell r="A1218" t="str">
            <v>TASKDES_9355</v>
          </cell>
          <cell r="B1218" t="str">
            <v>通关剧情副本第二十章第5关</v>
          </cell>
          <cell r="C1218" t="str">
            <v>#[color=645252,fontsize=20]通关剧情副本[-][color=1ca216,fontsize=20] 20-5[-]</v>
          </cell>
        </row>
        <row r="1219">
          <cell r="A1219" t="str">
            <v>TASKDES_9356</v>
          </cell>
          <cell r="B1219" t="str">
            <v>通关剧情副本第二十章第10关</v>
          </cell>
          <cell r="C1219" t="str">
            <v>#[color=645252,fontsize=20]通关剧情副本[-][color=1ca216,fontsize=20] 20-10[-]</v>
          </cell>
        </row>
        <row r="1220">
          <cell r="A1220" t="str">
            <v>TASKDES_9357</v>
          </cell>
          <cell r="B1220" t="str">
            <v>通关剧情副本第二十章第15关</v>
          </cell>
          <cell r="C1220" t="str">
            <v>#[color=645252,fontsize=20]通关剧情副本[-][color=1ca216,fontsize=20] 20-15[-]</v>
          </cell>
        </row>
        <row r="1221">
          <cell r="A1221" t="str">
            <v>TASKDES_9358</v>
          </cell>
          <cell r="B1221" t="str">
            <v>通关剧情副本第二十一章第5关</v>
          </cell>
          <cell r="C1221" t="str">
            <v>#[color=645252,fontsize=20]通关剧情副本[-][color=1ca216,fontsize=20] 21-5[-]</v>
          </cell>
        </row>
        <row r="1222">
          <cell r="A1222" t="str">
            <v>TASKDES_9359</v>
          </cell>
          <cell r="B1222" t="str">
            <v>通关剧情副本第二十一章第10关</v>
          </cell>
          <cell r="C1222" t="str">
            <v>#[color=645252,fontsize=20]通关剧情副本[-][color=1ca216,fontsize=20] 21-10[-]</v>
          </cell>
        </row>
        <row r="1223">
          <cell r="A1223" t="str">
            <v>TASKDES_9360</v>
          </cell>
          <cell r="B1223" t="str">
            <v>通关剧情副本第二十一章第15关</v>
          </cell>
          <cell r="C1223" t="str">
            <v>#[color=645252,fontsize=20]通关剧情副本[-][color=1ca216,fontsize=20] 21-15[-]</v>
          </cell>
        </row>
        <row r="1224">
          <cell r="A1224" t="str">
            <v>TASKDES_9361</v>
          </cell>
          <cell r="B1224" t="str">
            <v>通关剧情副本第二十二章第5关</v>
          </cell>
          <cell r="C1224" t="str">
            <v>#[color=645252,fontsize=20]通关剧情副本[-][color=1ca216,fontsize=20] 22-5[-]</v>
          </cell>
        </row>
        <row r="1225">
          <cell r="A1225" t="str">
            <v>TASKDES_9362</v>
          </cell>
          <cell r="B1225" t="str">
            <v>通关剧情副本第二十二章第10关</v>
          </cell>
          <cell r="C1225" t="str">
            <v>#[color=645252,fontsize=20]通关剧情副本[-][color=1ca216,fontsize=20] 22-10[-]</v>
          </cell>
        </row>
        <row r="1226">
          <cell r="A1226" t="str">
            <v>TASKDES_9363</v>
          </cell>
          <cell r="B1226" t="str">
            <v>通关剧情副本第二十二章第15关</v>
          </cell>
          <cell r="C1226" t="str">
            <v>#[color=645252,fontsize=20]通关剧情副本[-][color=1ca216,fontsize=20] 22-15[-]</v>
          </cell>
        </row>
        <row r="1227">
          <cell r="A1227" t="str">
            <v>TASKDES_9364</v>
          </cell>
          <cell r="B1227" t="str">
            <v>通关剧情副本第二十三章第5关</v>
          </cell>
          <cell r="C1227" t="str">
            <v>#[color=645252,fontsize=20]通关剧情副本[-][color=1ca216,fontsize=20] 23-5[-]</v>
          </cell>
        </row>
        <row r="1228">
          <cell r="A1228" t="str">
            <v>TASKDES_9365</v>
          </cell>
          <cell r="B1228" t="str">
            <v>通关剧情副本第二十三章第10关</v>
          </cell>
          <cell r="C1228" t="str">
            <v>#[color=645252,fontsize=20]通关剧情副本[-][color=1ca216,fontsize=20] 23-10[-]</v>
          </cell>
        </row>
        <row r="1229">
          <cell r="A1229" t="str">
            <v>TASKDES_9366</v>
          </cell>
          <cell r="B1229" t="str">
            <v>通关剧情副本第二十三章第15关</v>
          </cell>
          <cell r="C1229" t="str">
            <v>#[color=645252,fontsize=20]通关剧情副本[-][color=1ca216,fontsize=20] 23-15[-]</v>
          </cell>
        </row>
        <row r="1230">
          <cell r="A1230" t="str">
            <v>TASKDES_9367</v>
          </cell>
          <cell r="B1230" t="str">
            <v>通关剧情副本第二十四章第5关</v>
          </cell>
          <cell r="C1230" t="str">
            <v>#[color=645252,fontsize=20]通关剧情副本[-][color=1ca216,fontsize=20] 24-5[-]</v>
          </cell>
        </row>
        <row r="1231">
          <cell r="A1231" t="str">
            <v>TASKDES_9368</v>
          </cell>
          <cell r="B1231" t="str">
            <v>通关剧情副本第二十四章第10关</v>
          </cell>
          <cell r="C1231" t="str">
            <v>#[color=645252,fontsize=20]通关剧情副本[-][color=1ca216,fontsize=20] 24-10[-]</v>
          </cell>
        </row>
        <row r="1232">
          <cell r="A1232" t="str">
            <v>TASKDES_9369</v>
          </cell>
          <cell r="B1232" t="str">
            <v>通关剧情副本第二十四章第15关</v>
          </cell>
          <cell r="C1232" t="str">
            <v>#[color=645252,fontsize=20]通关剧情副本[-][color=1ca216,fontsize=20] 24-15[-]</v>
          </cell>
        </row>
        <row r="1233">
          <cell r="A1233" t="str">
            <v>TASKDES_9370</v>
          </cell>
          <cell r="B1233" t="str">
            <v>通关剧情副本第二十五章第5关</v>
          </cell>
          <cell r="C1233" t="str">
            <v>#[color=645252,fontsize=20]通关剧情副本[-][color=1ca216,fontsize=20] 25-5[-]</v>
          </cell>
        </row>
        <row r="1234">
          <cell r="A1234" t="str">
            <v>TASKDES_9371</v>
          </cell>
          <cell r="B1234" t="str">
            <v>通关剧情副本第二十五章第10关</v>
          </cell>
          <cell r="C1234" t="str">
            <v>#[color=645252,fontsize=20]通关剧情副本[-][color=1ca216,fontsize=20] 25-10[-]</v>
          </cell>
        </row>
        <row r="1235">
          <cell r="A1235" t="str">
            <v>TASKDES_9372</v>
          </cell>
          <cell r="B1235" t="str">
            <v>通关剧情副本第二十五章第15关</v>
          </cell>
          <cell r="C1235" t="str">
            <v>#[color=645252,fontsize=20]通关剧情副本[-][color=1ca216,fontsize=20] 25-15[-]</v>
          </cell>
        </row>
        <row r="1236">
          <cell r="A1236" t="str">
            <v>TASKDES_9373</v>
          </cell>
          <cell r="B1236" t="str">
            <v>通关剧情副本第二十六章第5关</v>
          </cell>
          <cell r="C1236" t="str">
            <v>#[color=645252,fontsize=20]通关剧情副本[-][color=1ca216,fontsize=20] 26-5[-]</v>
          </cell>
        </row>
        <row r="1237">
          <cell r="A1237" t="str">
            <v>TASKDES_9374</v>
          </cell>
          <cell r="B1237" t="str">
            <v>通关剧情副本第二十六章第10关</v>
          </cell>
          <cell r="C1237" t="str">
            <v>#[color=645252,fontsize=20]通关剧情副本[-][color=1ca216,fontsize=20] 26-10[-]</v>
          </cell>
        </row>
        <row r="1238">
          <cell r="A1238" t="str">
            <v>TASKDES_9375</v>
          </cell>
          <cell r="B1238" t="str">
            <v>通关剧情副本第二十六章第15关</v>
          </cell>
          <cell r="C1238" t="str">
            <v>#[color=645252,fontsize=20]通关剧情副本[-][color=1ca216,fontsize=20] 26-15[-]</v>
          </cell>
        </row>
        <row r="1239">
          <cell r="A1239" t="str">
            <v>TASKDES_9376</v>
          </cell>
          <cell r="B1239" t="str">
            <v>通关剧情副本第二十七章第5关</v>
          </cell>
          <cell r="C1239" t="str">
            <v>#[color=645252,fontsize=20]通关剧情副本[-][color=1ca216,fontsize=20] 27-5[-]</v>
          </cell>
        </row>
        <row r="1240">
          <cell r="A1240" t="str">
            <v>TASKDES_9377</v>
          </cell>
          <cell r="B1240" t="str">
            <v>通关剧情副本第二十七章第10关</v>
          </cell>
          <cell r="C1240" t="str">
            <v>#[color=645252,fontsize=20]通关剧情副本[-][color=1ca216,fontsize=20] 27-10[-]</v>
          </cell>
        </row>
        <row r="1241">
          <cell r="A1241" t="str">
            <v>TASKDES_9378</v>
          </cell>
          <cell r="B1241" t="str">
            <v>通关剧情副本第二十七章第15关</v>
          </cell>
          <cell r="C1241" t="str">
            <v>#[color=645252,fontsize=20]通关剧情副本[-][color=1ca216,fontsize=20] 27-15[-]</v>
          </cell>
        </row>
        <row r="1247">
          <cell r="A1247" t="str">
            <v>TASKDES_9401</v>
          </cell>
          <cell r="B1247" t="str">
            <v>通关地下城副本第一章第5关</v>
          </cell>
          <cell r="C1247" t="str">
            <v>#[color=645252,fontsize=20]通关地下城副本[-][color=1ca216,fontsize=20] 1-5[-]</v>
          </cell>
          <cell r="E1247" t="str">
            <v>#[color=462800]Complete Stage[-][color=1ca216,fontsize=20,outlinecolor=3c1e0aff] 1-5[-][color=462800] in Underground Campaign[-]</v>
          </cell>
        </row>
        <row r="1248">
          <cell r="A1248" t="str">
            <v>TASKDES_9402</v>
          </cell>
          <cell r="B1248" t="str">
            <v>通关地下城副本第二章第5关</v>
          </cell>
          <cell r="C1248" t="str">
            <v>#[color=645252,fontsize=20]通关地下城副本[-][color=1ca216,fontsize=20] 2-5[-]</v>
          </cell>
          <cell r="E1248" t="str">
            <v>#[color=462800]Complete Stage[-][color=1ca216,fontsize=20,outlinecolor=3c1e0aff] 2-5[-][color=462800] in Underground Campaign[-]</v>
          </cell>
        </row>
        <row r="1249">
          <cell r="A1249" t="str">
            <v>TASKDES_9403</v>
          </cell>
          <cell r="B1249" t="str">
            <v>通关地下城副本第三章第5关</v>
          </cell>
          <cell r="C1249" t="str">
            <v>#[color=645252,fontsize=20]通关地下城副本[-][color=1ca216,fontsize=20] 3-5[-]</v>
          </cell>
          <cell r="E1249" t="str">
            <v>#[color=462800]Complete Stage[-][color=1ca216,fontsize=20,outlinecolor=3c1e0aff] 3-5[-][color=462800] in Underground Campaign[-]</v>
          </cell>
        </row>
        <row r="1250">
          <cell r="A1250" t="str">
            <v>TASKDES_9404</v>
          </cell>
          <cell r="B1250" t="str">
            <v>通关地下城副本第四章第5关</v>
          </cell>
          <cell r="C1250" t="str">
            <v>#[color=645252,fontsize=20]通关地下城副本[-][color=1ca216,fontsize=20] 4-5[-]</v>
          </cell>
          <cell r="E1250" t="str">
            <v>#[color=462800]Complete Stage[-][color=1ca216,fontsize=20,outlinecolor=3c1e0aff] 4-5[-][color=462800] in Underground Campaign[-]</v>
          </cell>
        </row>
        <row r="1251">
          <cell r="A1251" t="str">
            <v>TASKDES_9405</v>
          </cell>
          <cell r="B1251" t="str">
            <v>通关地下城副本第五章第5关</v>
          </cell>
          <cell r="C1251" t="str">
            <v>#[color=645252,fontsize=20]通关地下城副本[-][color=1ca216,fontsize=20] 5-5[-]</v>
          </cell>
          <cell r="E1251" t="str">
            <v>#[color=462800]Complete Stage[-][color=1ca216,fontsize=20,outlinecolor=3c1e0aff] 5-5[-][color=462800] in Underground Campaign[-]</v>
          </cell>
        </row>
        <row r="1252">
          <cell r="A1252" t="str">
            <v>TASKDES_9406</v>
          </cell>
          <cell r="B1252" t="str">
            <v>通关地下城副本第六章第5关</v>
          </cell>
          <cell r="C1252" t="str">
            <v>#[color=645252,fontsize=20]通关地下城副本[-][color=1ca216,fontsize=20] 6-5[-]</v>
          </cell>
          <cell r="E1252" t="str">
            <v>#[color=462800]Complete Stage[-][color=1ca216,fontsize=20,outlinecolor=3c1e0aff] 6-5[-][color=462800] in Underground Campaign[-]</v>
          </cell>
        </row>
        <row r="1253">
          <cell r="A1253" t="str">
            <v>TASKDES_9407</v>
          </cell>
          <cell r="B1253" t="str">
            <v>通关地下城副本第七章第5关</v>
          </cell>
          <cell r="C1253" t="str">
            <v>#[color=645252,fontsize=20]通关地下城副本[-][color=1ca216,fontsize=20] 7-5[-]</v>
          </cell>
          <cell r="E1253" t="str">
            <v>#[color=462800]Complete Stage[-][color=1ca216,fontsize=20,outlinecolor=3c1e0aff] 7-5[-][color=462800] in Underground Campaign[-]</v>
          </cell>
        </row>
        <row r="1254">
          <cell r="A1254" t="str">
            <v>TASKDES_9408</v>
          </cell>
          <cell r="B1254" t="str">
            <v>通关地下城副本第八章第5关</v>
          </cell>
          <cell r="C1254" t="str">
            <v>#[color=645252,fontsize=20]通关地下城副本[-][color=1ca216,fontsize=20] 8-5[-]</v>
          </cell>
          <cell r="E1254" t="str">
            <v>#[color=462800]Complete Stage[-][color=1ca216,fontsize=20,outlinecolor=3c1e0aff] 8-5[-][color=462800] in Underground Campaign[-]</v>
          </cell>
        </row>
        <row r="1255">
          <cell r="A1255" t="str">
            <v>TASKDES_9409</v>
          </cell>
          <cell r="B1255" t="str">
            <v>通关地下城副本第九章第5关</v>
          </cell>
          <cell r="C1255" t="str">
            <v>#[color=645252,fontsize=20]通关地下城副本[-][color=1ca216,fontsize=20] 9-5[-]</v>
          </cell>
          <cell r="E1255" t="str">
            <v>#[color=462800]Complete Stage[-][color=1ca216,fontsize=20,outlinecolor=3c1e0aff] 9-5[-][color=462800] in Underground Campaign[-]</v>
          </cell>
        </row>
        <row r="1256">
          <cell r="A1256" t="str">
            <v>TASKDES_9410</v>
          </cell>
          <cell r="B1256" t="str">
            <v>通关地下城副本第十章第5关</v>
          </cell>
          <cell r="C1256" t="str">
            <v>#[color=645252,fontsize=20]通关地下城副本[-][color=1ca216,fontsize=20] 10-5[-]</v>
          </cell>
          <cell r="E1256" t="str">
            <v>#[color=462800]Complete Stage[-][color=1ca216,fontsize=20,outlinecolor=3c1e0aff] 10-5[-][color=462800] in Underground Campaign[-]</v>
          </cell>
        </row>
        <row r="1257">
          <cell r="A1257" t="str">
            <v>TASKDES_9411</v>
          </cell>
          <cell r="B1257" t="str">
            <v>通关地下城副本第十一章第5关</v>
          </cell>
          <cell r="C1257" t="str">
            <v>#[color=645252,fontsize=20]通关地下城副本[-][color=1ca216,fontsize=20] 11-5[-]</v>
          </cell>
        </row>
        <row r="1258">
          <cell r="A1258" t="str">
            <v>TASKDES_9412</v>
          </cell>
          <cell r="B1258" t="str">
            <v>通关地下城副本第十二章第5关</v>
          </cell>
          <cell r="C1258" t="str">
            <v>#[color=645252,fontsize=20]通关地下城副本[-][color=1ca216,fontsize=20] 12-5[-]</v>
          </cell>
        </row>
        <row r="1259">
          <cell r="A1259" t="str">
            <v>TASKDES_9413</v>
          </cell>
          <cell r="B1259" t="str">
            <v>通关地下城副本第十二章第5关</v>
          </cell>
          <cell r="C1259" t="str">
            <v>#[color=645252,fontsize=20]通关地下城副本[-][color=1ca216,fontsize=20] 13-5[-]</v>
          </cell>
        </row>
        <row r="1260">
          <cell r="A1260" t="str">
            <v>TASKDES_9414</v>
          </cell>
          <cell r="C1260" t="str">
            <v>#[color=645252,fontsize=20]通关地下城副本[-][color=1ca216,fontsize=20] 14-5[-]</v>
          </cell>
        </row>
        <row r="1261">
          <cell r="A1261" t="str">
            <v>TASKDES_9415</v>
          </cell>
          <cell r="C1261" t="str">
            <v>#[color=645252,fontsize=20]通关地下城副本[-][color=1ca216,fontsize=20] 15-5[-]</v>
          </cell>
        </row>
        <row r="1262">
          <cell r="A1262" t="str">
            <v>TASKDES_9416</v>
          </cell>
          <cell r="C1262" t="str">
            <v>#[color=645252,fontsize=20]通关地下城副本[-][color=1ca216,fontsize=20] 16-5[-]</v>
          </cell>
        </row>
        <row r="1263">
          <cell r="A1263" t="str">
            <v>TASKDES_9417</v>
          </cell>
          <cell r="C1263" t="str">
            <v>#[color=645252,fontsize=20]通关地下城副本[-][color=1ca216,fontsize=20] 17-5[-]</v>
          </cell>
        </row>
        <row r="1264">
          <cell r="A1264" t="str">
            <v>TASKDES_9418</v>
          </cell>
          <cell r="C1264" t="str">
            <v>#[color=645252,fontsize=20]通关地下城副本[-][color=1ca216,fontsize=20] 18-5[-]</v>
          </cell>
        </row>
        <row r="1265">
          <cell r="A1265" t="str">
            <v>TASKDES_9419</v>
          </cell>
          <cell r="C1265" t="str">
            <v>#[color=645252,fontsize=20]通关地下城副本[-][color=1ca216,fontsize=20] 19-5[-]</v>
          </cell>
        </row>
        <row r="1266">
          <cell r="A1266" t="str">
            <v>TASKDES_9420</v>
          </cell>
          <cell r="C1266" t="str">
            <v>#[color=645252,fontsize=20]通关地下城副本[-][color=1ca216,fontsize=20] 20-5[-]</v>
          </cell>
        </row>
        <row r="1267">
          <cell r="A1267" t="str">
            <v>TASKDES_9421</v>
          </cell>
          <cell r="C1267" t="str">
            <v>#[color=645252,fontsize=20]通关地下城副本[-][color=1ca216,fontsize=20] 21-5[-]</v>
          </cell>
        </row>
        <row r="1268">
          <cell r="A1268" t="str">
            <v>TASKDES_9422</v>
          </cell>
          <cell r="C1268" t="str">
            <v>#[color=645252,fontsize=20]通关地下城副本[-][color=1ca216,fontsize=20] 22-5[-]</v>
          </cell>
        </row>
        <row r="1269">
          <cell r="A1269" t="str">
            <v>TASKDES_9423</v>
          </cell>
          <cell r="C1269" t="str">
            <v>#[color=645252,fontsize=20]通关地下城副本[-][color=1ca216,fontsize=20] 23-5[-]</v>
          </cell>
        </row>
        <row r="1270">
          <cell r="A1270" t="str">
            <v>TASKDES_9424</v>
          </cell>
          <cell r="C1270" t="str">
            <v>#[color=645252,fontsize=20]通关地下城副本[-][color=1ca216,fontsize=20] 24-5[-]</v>
          </cell>
        </row>
        <row r="1271">
          <cell r="A1271" t="str">
            <v>TASKDES_9425</v>
          </cell>
          <cell r="C1271" t="str">
            <v>#[color=645252,fontsize=20]通关地下城副本[-][color=1ca216,fontsize=20] 25-5[-]</v>
          </cell>
        </row>
        <row r="1272">
          <cell r="A1272" t="str">
            <v>TASKDES_9426</v>
          </cell>
          <cell r="C1272" t="str">
            <v>#[color=645252,fontsize=20]通关地下城副本[-][color=1ca216,fontsize=20] 26-5[-]</v>
          </cell>
        </row>
        <row r="1279">
          <cell r="A1279" t="str">
            <v>TASKDES_9501</v>
          </cell>
          <cell r="B1279" t="str">
            <v>1个兵团进阶至绿色品质</v>
          </cell>
          <cell r="C1279" t="str">
            <v>#[color=645252,fontsize=20]将[-][color=1ca216,fontsize=20]1[-][color=645252,fontsize=20]个兵团进阶至[-][color=1ca216,fontsize=20]绿色[-]</v>
          </cell>
          <cell r="E1279" t="str">
            <v>#[color=462800]Advance[-][color=1ca216,fontsize=20,outlinecolor=3c1e0aff]1[-][color=462800] creatures into [-][color=1ca216,fontsize=20,outlinecolor=3c1e0aff]Green[-]</v>
          </cell>
        </row>
        <row r="1280">
          <cell r="A1280" t="str">
            <v>TASKDES_9502</v>
          </cell>
          <cell r="B1280" t="str">
            <v>3个兵团进阶至绿色品质</v>
          </cell>
          <cell r="C1280" t="str">
            <v>#[color=645252,fontsize=20]将[-][color=1ca216,fontsize=20]3[-][color=645252,fontsize=20]个兵团进阶至[-][color=1ca216,fontsize=20]绿色[-]</v>
          </cell>
          <cell r="E1280" t="str">
            <v>#[color=462800]Advance[-][color=1ca216,fontsize=20,outlinecolor=3c1e0aff]3[-][color=462800] creatures into [-][color=1ca216,fontsize=20,outlinecolor=3c1e0aff]Green[-]</v>
          </cell>
        </row>
        <row r="1281">
          <cell r="A1281" t="str">
            <v>TASKDES_9503</v>
          </cell>
          <cell r="B1281" t="str">
            <v>5个兵团进阶至绿色品质</v>
          </cell>
          <cell r="C1281" t="str">
            <v>#[color=645252,fontsize=20]将[-][color=1ca216,fontsize=20]5[-][color=645252,fontsize=20]个兵团进阶至[-][color=1ca216,fontsize=20]绿色[-]</v>
          </cell>
          <cell r="E1281" t="str">
            <v>#[color=462800]Advance[-][color=1ca216,fontsize=20,outlinecolor=3c1e0aff]5[-][color=462800] creatures into [-][color=1ca216,fontsize=20,outlinecolor=3c1e0aff]Green[-]</v>
          </cell>
        </row>
        <row r="1282">
          <cell r="A1282" t="str">
            <v>TASKDES_9504</v>
          </cell>
          <cell r="B1282" t="str">
            <v>1个兵团进阶至蓝色品质</v>
          </cell>
          <cell r="C1282" t="str">
            <v>#[color=645252,fontsize=20]将[-][color=1ca216,fontsize=20]1[-][color=645252,fontsize=20]个兵团进阶至[-][color=1ca216,fontsize=20]蓝色[-]</v>
          </cell>
          <cell r="E1282" t="str">
            <v>#[color=462800]Advance[-][color=1ca216,fontsize=20,outlinecolor=3c1e0aff]1[-][color=462800] creatures into [-][color=1ca216,fontsize=20,outlinecolor=3c1e0aff]Blue[-]</v>
          </cell>
        </row>
        <row r="1283">
          <cell r="A1283" t="str">
            <v>TASKDES_9505</v>
          </cell>
          <cell r="B1283" t="str">
            <v>3个兵团进阶至蓝色品质</v>
          </cell>
          <cell r="C1283" t="str">
            <v>#[color=645252,fontsize=20]将[-][color=1ca216,fontsize=20]3[-][color=645252,fontsize=20]个兵团进阶至[-][color=1ca216,fontsize=20]蓝色[-]</v>
          </cell>
          <cell r="E1283" t="str">
            <v>#[color=462800]Advance[-][color=1ca216,fontsize=20,outlinecolor=3c1e0aff]3[-][color=462800] creatures into [-][color=1ca216,fontsize=20,outlinecolor=3c1e0aff]Blue[-]</v>
          </cell>
        </row>
        <row r="1284">
          <cell r="A1284" t="str">
            <v>TASKDES_9506</v>
          </cell>
          <cell r="B1284" t="str">
            <v>5个兵团进阶至蓝色品质</v>
          </cell>
          <cell r="C1284" t="str">
            <v>#[color=645252,fontsize=20]将[-][color=1ca216,fontsize=20]5[-][color=645252,fontsize=20]个兵团进阶至[-][color=1ca216,fontsize=20]蓝色[-]</v>
          </cell>
          <cell r="E1284" t="str">
            <v>#[color=462800]Advance[-][color=1ca216,fontsize=20,outlinecolor=3c1e0aff]5[-][color=462800] creatures into [-][color=1ca216,fontsize=20,outlinecolor=3c1e0aff]Blue[-]</v>
          </cell>
        </row>
        <row r="1285">
          <cell r="A1285" t="str">
            <v>TASKDES_9507</v>
          </cell>
          <cell r="B1285" t="str">
            <v>1个兵团进阶至蓝色+1品质</v>
          </cell>
          <cell r="C1285" t="str">
            <v>#[color=645252,fontsize=20]将[-][color=1ca216,fontsize=20]1[-][color=645252,fontsize=20]个兵团进阶至[-][color=1ca216,fontsize=20]蓝色+1[-]</v>
          </cell>
          <cell r="E1285" t="str">
            <v>#[color=462800]Advance[-][color=1ca216,fontsize=20,outlinecolor=3c1e0aff]1[-][color=462800] creatures into [-][color=1ca216,fontsize=20,outlinecolor=3c1e0aff]Blue+1[-]</v>
          </cell>
        </row>
        <row r="1286">
          <cell r="A1286" t="str">
            <v>TASKDES_9508</v>
          </cell>
          <cell r="B1286" t="str">
            <v>3个兵团进阶至蓝色+1品质</v>
          </cell>
          <cell r="C1286" t="str">
            <v>#[color=645252,fontsize=20]将[-][color=1ca216,fontsize=20]3[-][color=645252,fontsize=20]个兵团进阶至[-][color=1ca216,fontsize=20]蓝色+1[-]</v>
          </cell>
          <cell r="E1286" t="str">
            <v>#[color=462800]Advance[-][color=1ca216,fontsize=20,outlinecolor=3c1e0aff]3[-][color=462800] creatures into [-][color=1ca216,fontsize=20,outlinecolor=3c1e0aff]Blue+1[-]</v>
          </cell>
        </row>
        <row r="1287">
          <cell r="A1287" t="str">
            <v>TASKDES_9509</v>
          </cell>
          <cell r="B1287" t="str">
            <v>5个兵团进阶至蓝色+1品质</v>
          </cell>
          <cell r="C1287" t="str">
            <v>#[color=645252,fontsize=20]将[-][color=1ca216,fontsize=20]5[-][color=645252,fontsize=20]个兵团进阶至[-][color=1ca216,fontsize=20]蓝色+1[-]</v>
          </cell>
          <cell r="E1287" t="str">
            <v>#[color=462800]Advance[-][color=1ca216,fontsize=20,outlinecolor=3c1e0aff]5[-][color=462800] creatures into [-][color=1ca216,fontsize=20,outlinecolor=3c1e0aff]Blue+1[-]</v>
          </cell>
        </row>
        <row r="1288">
          <cell r="A1288" t="str">
            <v>TASKDES_9510</v>
          </cell>
          <cell r="B1288" t="str">
            <v>1个兵团进阶至蓝色+2品质</v>
          </cell>
          <cell r="C1288" t="str">
            <v>#[color=645252,fontsize=20]将[-][color=1ca216,fontsize=20]1[-][color=645252,fontsize=20]个兵团进阶至[-][color=1ca216,fontsize=20]蓝色+2[-]</v>
          </cell>
          <cell r="E1288" t="str">
            <v>#[color=462800]Advance[-][color=1ca216,fontsize=20,outlinecolor=3c1e0aff]1[-][color=462800] creatures into [-][color=1ca216,fontsize=20,outlinecolor=3c1e0aff]Purple[-]</v>
          </cell>
        </row>
        <row r="1289">
          <cell r="A1289" t="str">
            <v>TASKDES_9511</v>
          </cell>
          <cell r="B1289" t="str">
            <v>3个兵团进阶至蓝色+2品质</v>
          </cell>
          <cell r="C1289" t="str">
            <v>#[color=645252,fontsize=20]将[-][color=1ca216,fontsize=20]3[-][color=645252,fontsize=20]个兵团进阶至[-][color=1ca216,fontsize=20]蓝色+2[-]</v>
          </cell>
          <cell r="E1289" t="str">
            <v>#[color=462800]Advance[-][color=1ca216,fontsize=20,outlinecolor=3c1e0aff]3[-][color=462800] creatures into [-][color=1ca216,fontsize=20,outlinecolor=3c1e0aff]Purple[-]</v>
          </cell>
        </row>
        <row r="1290">
          <cell r="A1290" t="str">
            <v>TASKDES_9512</v>
          </cell>
          <cell r="B1290" t="str">
            <v>5个兵团进阶至蓝色+2品质</v>
          </cell>
          <cell r="C1290" t="str">
            <v>#[color=645252,fontsize=20]将[-][color=1ca216,fontsize=20]5[-][color=645252,fontsize=20]个兵团进阶至[-][color=1ca216,fontsize=20]蓝色+2[-]</v>
          </cell>
          <cell r="E1290" t="str">
            <v>#[color=462800]Advance[-][color=1ca216,fontsize=20,outlinecolor=3c1e0aff]5[-][color=462800] creatures into [-][color=1ca216,fontsize=20,outlinecolor=3c1e0aff]Purple[-]</v>
          </cell>
        </row>
        <row r="1291">
          <cell r="A1291" t="str">
            <v>TASKDES_9513</v>
          </cell>
          <cell r="B1291" t="str">
            <v>1个兵团进阶至紫色品质</v>
          </cell>
          <cell r="C1291" t="str">
            <v>#[color=645252,fontsize=20]将[-][color=1ca216,fontsize=20]1[-][color=645252,fontsize=20]个兵团进阶至[-][color=1ca216,fontsize=20]紫色[-]</v>
          </cell>
          <cell r="E1291" t="str">
            <v>#[color=462800]Advance[-][color=1ca216,fontsize=20,outlinecolor=3c1e0aff]1[-][color=462800] creatures into [-][color=1ca216,fontsize=20,outlinecolor=3c1e0aff]Purple+1[-]</v>
          </cell>
        </row>
        <row r="1292">
          <cell r="A1292" t="str">
            <v>TASKDES_9514</v>
          </cell>
          <cell r="B1292" t="str">
            <v>3个兵团进阶至紫色品质</v>
          </cell>
          <cell r="C1292" t="str">
            <v>#[color=645252,fontsize=20]将[-][color=1ca216,fontsize=20]3[-][color=645252,fontsize=20]个兵团进阶至[-][color=1ca216,fontsize=20]紫色[-]</v>
          </cell>
          <cell r="E1292" t="str">
            <v>#[color=462800]Advance[-][color=1ca216,fontsize=20,outlinecolor=3c1e0aff]3[-][color=462800] creatures into [-][color=1ca216,fontsize=20,outlinecolor=3c1e0aff]Purple+1[-]</v>
          </cell>
        </row>
        <row r="1293">
          <cell r="A1293" t="str">
            <v>TASKDES_9515</v>
          </cell>
          <cell r="B1293" t="str">
            <v>5个兵团进阶至紫色品质</v>
          </cell>
          <cell r="C1293" t="str">
            <v>#[color=645252,fontsize=20]将[-][color=1ca216,fontsize=20]5[-][color=645252,fontsize=20]个兵团进阶至[-][color=1ca216,fontsize=20]紫色[-]</v>
          </cell>
          <cell r="E1293" t="str">
            <v>#[color=462800]Advance[-][color=1ca216,fontsize=20,outlinecolor=3c1e0aff]5[-][color=462800] creatures into [-][color=1ca216,fontsize=20,outlinecolor=3c1e0aff]Purple+1[-]</v>
          </cell>
        </row>
        <row r="1294">
          <cell r="A1294" t="str">
            <v>TASKDES_9516</v>
          </cell>
          <cell r="B1294" t="str">
            <v>1个兵团进阶至紫色+1品质</v>
          </cell>
          <cell r="C1294" t="str">
            <v>#[color=645252,fontsize=20]将[-][color=1ca216,fontsize=20]1[-][color=645252,fontsize=20]个兵团进阶至[-][color=1ca216,fontsize=20]紫色+1[-]</v>
          </cell>
          <cell r="E1294" t="str">
            <v>#[color=462800]Advance[-][color=1ca216,fontsize=20,outlinecolor=3c1e0aff]1[-][color=462800] creatures into [-][color=1ca216,fontsize=20,outlinecolor=3c1e0aff]Purple+2[-]</v>
          </cell>
        </row>
        <row r="1295">
          <cell r="A1295" t="str">
            <v>TASKDES_9517</v>
          </cell>
          <cell r="B1295" t="str">
            <v>3个兵团进阶至紫色+1品质</v>
          </cell>
          <cell r="C1295" t="str">
            <v>#[color=645252,fontsize=20]将[-][color=1ca216,fontsize=20]3[-][color=645252,fontsize=20]个兵团进阶至[-][color=1ca216,fontsize=20]紫色+1[-]</v>
          </cell>
          <cell r="E1295" t="str">
            <v>#[color=462800]Advance[-][color=1ca216,fontsize=20,outlinecolor=3c1e0aff]3[-][color=462800] creatures into [-][color=1ca216,fontsize=20,outlinecolor=3c1e0aff]Purple+2[-]</v>
          </cell>
        </row>
        <row r="1296">
          <cell r="A1296" t="str">
            <v>TASKDES_9518</v>
          </cell>
          <cell r="B1296" t="str">
            <v>5个兵团进阶至紫色+1品质</v>
          </cell>
          <cell r="C1296" t="str">
            <v>#[color=645252,fontsize=20]将[-][color=1ca216,fontsize=20]5[-][color=645252,fontsize=20]个兵团进阶至[-][color=1ca216,fontsize=20]紫色+1[-]</v>
          </cell>
          <cell r="E1296" t="str">
            <v>#[color=462800]Advance[-][color=1ca216,fontsize=20,outlinecolor=3c1e0aff]5[-][color=462800] creatures into [-][color=1ca216,fontsize=20,outlinecolor=3c1e0aff]Purple+2[-]</v>
          </cell>
        </row>
        <row r="1297">
          <cell r="A1297" t="str">
            <v>TASKDES_9519</v>
          </cell>
          <cell r="B1297" t="str">
            <v>1个兵团进阶至紫色+2品质</v>
          </cell>
          <cell r="C1297" t="str">
            <v>#[color=645252,fontsize=20]将[-][color=1ca216,fontsize=20]1[-][color=645252,fontsize=20]个兵团进阶至[-][color=1ca216,fontsize=20]紫色+2[-]</v>
          </cell>
          <cell r="E1297" t="str">
            <v>#[color=462800]Advance[-][color=1ca216,fontsize=20,outlinecolor=3c1e0aff]1[-][color=462800] creatures into [-][color=1ca216,fontsize=20,outlinecolor=3c1e0aff]Orange[-]</v>
          </cell>
        </row>
        <row r="1298">
          <cell r="A1298" t="str">
            <v>TASKDES_9520</v>
          </cell>
          <cell r="B1298" t="str">
            <v>3个兵团进阶至紫色+2品质</v>
          </cell>
          <cell r="C1298" t="str">
            <v>#[color=645252,fontsize=20]将[-][color=1ca216,fontsize=20]3[-][color=645252,fontsize=20]个兵团进阶至[-][color=1ca216,fontsize=20]紫色+2[-]</v>
          </cell>
          <cell r="E1298" t="str">
            <v>#[color=462800]Advance[-][color=1ca216,fontsize=20,outlinecolor=3c1e0aff]3[-][color=462800] creatures into [-][color=1ca216,fontsize=20,outlinecolor=3c1e0aff]Orange[-]</v>
          </cell>
        </row>
        <row r="1299">
          <cell r="A1299" t="str">
            <v>TASKDES_9521</v>
          </cell>
          <cell r="B1299" t="str">
            <v>5个兵团进阶至紫色+2品质</v>
          </cell>
          <cell r="C1299" t="str">
            <v>#[color=645252,fontsize=20]将[-][color=1ca216,fontsize=20]5[-][color=645252,fontsize=20]个兵团进阶至[-][color=1ca216,fontsize=20]紫色+2[-]</v>
          </cell>
          <cell r="E1299" t="str">
            <v>#[color=462800]Advance[-][color=1ca216,fontsize=20,outlinecolor=3c1e0aff]5[-][color=462800] creatures into [-][color=1ca216,fontsize=20,outlinecolor=3c1e0aff]Orange[-]</v>
          </cell>
        </row>
        <row r="1300">
          <cell r="A1300" t="str">
            <v>TASKDES_9522</v>
          </cell>
          <cell r="B1300" t="str">
            <v>1个兵团进阶至紫色+3品质</v>
          </cell>
          <cell r="C1300" t="str">
            <v>#[color=645252,fontsize=20]将[-][color=1ca216,fontsize=20]1[-][color=645252,fontsize=20]个兵团进阶至[-][color=1ca216,fontsize=20]紫色+3[-]</v>
          </cell>
          <cell r="E1300" t="str">
            <v>#[color=462800]Advance[-][color=1ca216,fontsize=20,outlinecolor=3c1e0aff]1[-][color=462800] creatures into [-][color=1ca216,fontsize=20,outlinecolor=3c1e0aff]Orange+1[-]</v>
          </cell>
        </row>
        <row r="1301">
          <cell r="A1301" t="str">
            <v>TASKDES_9523</v>
          </cell>
          <cell r="B1301" t="str">
            <v>3个兵团进阶至紫色+3品质</v>
          </cell>
          <cell r="C1301" t="str">
            <v>#[color=645252,fontsize=20]将[-][color=1ca216,fontsize=20]3[-][color=645252,fontsize=20]个兵团进阶至[-][color=1ca216,fontsize=20]紫色+3[-]</v>
          </cell>
          <cell r="E1301" t="str">
            <v>#[color=462800]Advance[-][color=1ca216,fontsize=20,outlinecolor=3c1e0aff]3[-][color=462800] creatures into [-][color=1ca216,fontsize=20,outlinecolor=3c1e0aff]Orange+1[-]</v>
          </cell>
        </row>
        <row r="1302">
          <cell r="A1302" t="str">
            <v>TASKDES_9524</v>
          </cell>
          <cell r="B1302" t="str">
            <v>5个兵团进阶至紫色+3品质</v>
          </cell>
          <cell r="C1302" t="str">
            <v>#[color=645252,fontsize=20]将[-][color=1ca216,fontsize=20]5[-][color=645252,fontsize=20]个兵团进阶至[-][color=1ca216,fontsize=20]紫色+3[-]</v>
          </cell>
          <cell r="E1302" t="str">
            <v>#[color=462800]Advance[-][color=1ca216,fontsize=20,outlinecolor=3c1e0aff]5[-][color=462800] creatures into [-][color=1ca216,fontsize=20,outlinecolor=3c1e0aff]Orange+1[-]</v>
          </cell>
        </row>
        <row r="1303">
          <cell r="A1303" t="str">
            <v>TASKDES_9525</v>
          </cell>
          <cell r="B1303" t="str">
            <v>1个兵团进阶至橙色品质</v>
          </cell>
          <cell r="C1303" t="str">
            <v>#[color=645252,fontsize=20]将[-][color=1ca216,fontsize=20]1[-][color=645252,fontsize=20]个兵团进阶至[-][color=1ca216,fontsize=20]橙色[-]</v>
          </cell>
          <cell r="E1303" t="str">
            <v>#[color=462800]Advance[-][color=1ca216,fontsize=20,outlinecolor=3c1e0aff]1[-][color=462800] creatures into [-][color=1ca216,fontsize=20,outlinecolor=3c1e0aff]Orange+2[-]</v>
          </cell>
        </row>
        <row r="1304">
          <cell r="A1304" t="str">
            <v>TASKDES_9526</v>
          </cell>
          <cell r="B1304" t="str">
            <v>3个兵团进阶至橙色品质</v>
          </cell>
          <cell r="C1304" t="str">
            <v>#[color=645252,fontsize=20]将[-][color=1ca216,fontsize=20]3[-][color=645252,fontsize=20]个兵团进阶至[-][color=1ca216,fontsize=20]橙色[-]</v>
          </cell>
          <cell r="E1304" t="str">
            <v>#[color=462800]Advance[-][color=1ca216,fontsize=20,outlinecolor=3c1e0aff]3[-][color=462800] creatures into [-][color=1ca216,fontsize=20,outlinecolor=3c1e0aff]Orange+2[-]</v>
          </cell>
        </row>
        <row r="1305">
          <cell r="A1305" t="str">
            <v>TASKDES_9527</v>
          </cell>
          <cell r="B1305" t="str">
            <v>5个兵团进阶至橙色品质</v>
          </cell>
          <cell r="C1305" t="str">
            <v>#[color=645252,fontsize=20]将[-][color=1ca216,fontsize=20]5[-][color=645252,fontsize=20]个兵团进阶至[-][color=1ca216,fontsize=20]橙色[-]</v>
          </cell>
          <cell r="E1305" t="str">
            <v>#[color=462800]Advance[-][color=1ca216,fontsize=20,outlinecolor=3c1e0aff]5[-][color=462800] creatures into [-][color=1ca216,fontsize=20,outlinecolor=3c1e0aff]Orange+2[-]</v>
          </cell>
        </row>
        <row r="1306">
          <cell r="A1306" t="str">
            <v>TASKDES_9528</v>
          </cell>
          <cell r="B1306" t="str">
            <v>1个兵团进阶至橙色+1品质</v>
          </cell>
          <cell r="C1306" t="str">
            <v>#[color=645252,fontsize=20]将[-][color=1ca216,fontsize=20]1[-][color=645252,fontsize=20]个兵团进阶至[-][color=1ca216,fontsize=20]橙色+1[-]</v>
          </cell>
          <cell r="E1306" t="str">
            <v>#[color=462800]Advance[-][color=1ca216,fontsize=20,outlinecolor=3c1e0aff]1[-][color=462800] creatures into [-][color=1ca216,fontsize=20,outlinecolor=3c1e0aff]Orange+3[-]</v>
          </cell>
        </row>
        <row r="1307">
          <cell r="A1307" t="str">
            <v>TASKDES_9529</v>
          </cell>
          <cell r="B1307" t="str">
            <v>3个兵团进阶至橙色+1品质</v>
          </cell>
          <cell r="C1307" t="str">
            <v>#[color=645252,fontsize=20]将[-][color=1ca216,fontsize=20]3[-][color=645252,fontsize=20]个兵团进阶至[-][color=1ca216,fontsize=20]橙色+1[-]</v>
          </cell>
          <cell r="E1307" t="str">
            <v>#[color=462800]Advance[-][color=1ca216,fontsize=20,outlinecolor=3c1e0aff]3[-][color=462800] creatures into [-][color=1ca216,fontsize=20,outlinecolor=3c1e0aff]Orange+3[-]</v>
          </cell>
        </row>
        <row r="1308">
          <cell r="A1308" t="str">
            <v>TASKDES_9530</v>
          </cell>
          <cell r="B1308" t="str">
            <v>5个兵团进阶至橙色+1品质</v>
          </cell>
          <cell r="C1308" t="str">
            <v>#[color=645252,fontsize=20]将[-][color=1ca216,fontsize=20]5[-][color=645252,fontsize=20]个兵团进阶至[-][color=1ca216,fontsize=20]橙色+1[-]</v>
          </cell>
          <cell r="E1308" t="str">
            <v>#[color=462800]Advance[-][color=1ca216,fontsize=20,outlinecolor=3c1e0aff]5[-][color=462800] creatures into [-][color=1ca216,fontsize=20,outlinecolor=3c1e0aff]Orange+3[-]</v>
          </cell>
        </row>
        <row r="1309">
          <cell r="A1309" t="str">
            <v>TASKDES_9531</v>
          </cell>
          <cell r="B1309" t="str">
            <v>1个兵团进阶至橙色+2品质</v>
          </cell>
          <cell r="C1309" t="str">
            <v>#[color=645252,fontsize=20]将[-][color=1ca216,fontsize=20]1[-][color=645252,fontsize=20]个兵团进阶至[-][color=1ca216,fontsize=20]橙色+2[-]</v>
          </cell>
          <cell r="E1309" t="str">
            <v>#[color=645252,fontsize=20]将[-][color=1ca216,fontsize=19,outlinecolor=3c1e0aff]1[-][color=645252,fontsize=20]个兵团进阶至[-][color=1ca216,fontsize=19,outlinecolor=3c1e0aff]橙色+3[-]</v>
          </cell>
        </row>
        <row r="1310">
          <cell r="A1310" t="str">
            <v>TASKDES_9532</v>
          </cell>
          <cell r="B1310" t="str">
            <v>1个兵团进阶至橙色+2品质</v>
          </cell>
          <cell r="C1310" t="str">
            <v>#[color=645252,fontsize=20]将[-][color=1ca216,fontsize=20]3[-][color=645252,fontsize=20]个兵团进阶至[-][color=1ca216,fontsize=20]橙色+2[-]</v>
          </cell>
          <cell r="E1310" t="str">
            <v>#[color=645252,fontsize=20]将[-][color=1ca216,fontsize=19,outlinecolor=3c1e0aff]3[-][color=645252,fontsize=20]个兵团进阶至[-][color=1ca216,fontsize=19,outlinecolor=3c1e0aff]橙色+3[-]</v>
          </cell>
        </row>
        <row r="1311">
          <cell r="A1311" t="str">
            <v>TASKDES_9533</v>
          </cell>
          <cell r="B1311" t="str">
            <v>1个兵团进阶至橙色+2品质</v>
          </cell>
          <cell r="C1311" t="str">
            <v>#[color=645252,fontsize=20]将[-][color=1ca216,fontsize=20]5[-][color=645252,fontsize=20]个兵团进阶至[-][color=1ca216,fontsize=20]橙色+2[-]</v>
          </cell>
          <cell r="E1311" t="str">
            <v>#[color=645252,fontsize=20]将[-][color=1ca216,fontsize=19,outlinecolor=3c1e0aff]5[-][color=645252,fontsize=20]个兵团进阶至[-][color=1ca216,fontsize=19,outlinecolor=3c1e0aff]橙色+3[-]</v>
          </cell>
        </row>
        <row r="1312">
          <cell r="A1312" t="str">
            <v>TASKDES_9534</v>
          </cell>
          <cell r="B1312" t="str">
            <v>1个兵团进阶至橙色+2品质</v>
          </cell>
          <cell r="C1312" t="str">
            <v>#[color=645252,fontsize=20]将[-][color=1ca216,fontsize=20]1[-][color=645252,fontsize=20]个兵团进阶至[-][color=1ca216,fontsize=20]橙色+3[-]</v>
          </cell>
          <cell r="E1312" t="str">
            <v>#[color=645252,fontsize=20]将[-][color=1ca216,fontsize=19,outlinecolor=3c1e0aff]1[-][color=645252,fontsize=20]个兵团进阶至[-][color=1ca216,fontsize=19,outlinecolor=3c1e0aff]橙色+3[-]</v>
          </cell>
        </row>
        <row r="1313">
          <cell r="A1313" t="str">
            <v>TASKDES_9535</v>
          </cell>
          <cell r="B1313" t="str">
            <v>1个兵团进阶至橙色+2品质</v>
          </cell>
          <cell r="C1313" t="str">
            <v>#[color=645252,fontsize=20]将[-][color=1ca216,fontsize=20]3[-][color=645252,fontsize=20]个兵团进阶至[-][color=1ca216,fontsize=20]橙色+3[-]</v>
          </cell>
          <cell r="E1313" t="str">
            <v>#[color=645252,fontsize=20]将[-][color=1ca216,fontsize=19,outlinecolor=3c1e0aff]3[-][color=645252,fontsize=20]个兵团进阶至[-][color=1ca216,fontsize=19,outlinecolor=3c1e0aff]橙色+3[-]</v>
          </cell>
        </row>
        <row r="1314">
          <cell r="A1314" t="str">
            <v>TASKDES_9536</v>
          </cell>
          <cell r="B1314" t="str">
            <v>1个兵团进阶至橙色+2品质</v>
          </cell>
          <cell r="C1314" t="str">
            <v>#[color=645252,fontsize=20]将[-][color=1ca216,fontsize=20]5[-][color=645252,fontsize=20]个兵团进阶至[-][color=1ca216,fontsize=20]橙色+3[-]</v>
          </cell>
          <cell r="E1314" t="str">
            <v>#[color=645252,fontsize=20]将[-][color=1ca216,fontsize=19,outlinecolor=3c1e0aff]5[-][color=645252,fontsize=20]个兵团进阶至[-][color=1ca216,fontsize=19,outlinecolor=3c1e0aff]橙色+3[-]</v>
          </cell>
        </row>
        <row r="1315">
          <cell r="A1315" t="str">
            <v>TASKDES_9537</v>
          </cell>
          <cell r="B1315" t="str">
            <v>1个兵团进阶至橙色+2品质</v>
          </cell>
          <cell r="C1315" t="str">
            <v>#[color=645252,fontsize=20]将[-][color=1ca216,fontsize=20]1[-][color=645252,fontsize=20]个兵团进阶至[-][color=1ca216,fontsize=20]橙色+4[-]</v>
          </cell>
          <cell r="E1315" t="str">
            <v>#[color=645252,fontsize=20]将[-][color=1ca216,fontsize=19,outlinecolor=3c1e0aff]1[-][color=645252,fontsize=20]个兵团进阶至[-][color=1ca216,fontsize=19,outlinecolor=3c1e0aff]橙色+3[-]</v>
          </cell>
        </row>
        <row r="1316">
          <cell r="A1316" t="str">
            <v>TASKDES_9538</v>
          </cell>
          <cell r="B1316" t="str">
            <v>1个兵团进阶至橙色+2品质</v>
          </cell>
          <cell r="C1316" t="str">
            <v>#[color=645252,fontsize=20]将[-][color=1ca216,fontsize=20]3[-][color=645252,fontsize=20]个兵团进阶至[-][color=1ca216,fontsize=20]橙色+4[-]</v>
          </cell>
          <cell r="E1316" t="str">
            <v>#[color=645252,fontsize=20]将[-][color=1ca216,fontsize=19,outlinecolor=3c1e0aff]3[-][color=645252,fontsize=20]个兵团进阶至[-][color=1ca216,fontsize=19,outlinecolor=3c1e0aff]橙色+3[-]</v>
          </cell>
        </row>
        <row r="1317">
          <cell r="A1317" t="str">
            <v>TASKDES_9539</v>
          </cell>
          <cell r="B1317" t="str">
            <v>1个兵团进阶至橙色+2品质</v>
          </cell>
          <cell r="C1317" t="str">
            <v>#[color=645252,fontsize=20]将[-][color=1ca216,fontsize=20]5[-][color=645252,fontsize=20]个兵团进阶至[-][color=1ca216,fontsize=20]橙色+4[-]</v>
          </cell>
          <cell r="E1317" t="str">
            <v>#[color=645252,fontsize=20]将[-][color=1ca216,fontsize=19,outlinecolor=3c1e0aff]5[-][color=645252,fontsize=20]个兵团进阶至[-][color=1ca216,fontsize=19,outlinecolor=3c1e0aff]橙色+3[-]</v>
          </cell>
        </row>
        <row r="1329">
          <cell r="A1329" t="str">
            <v>TASKDES_9741</v>
          </cell>
          <cell r="B1329" t="str">
            <v>[1]</v>
          </cell>
          <cell r="C1329" t="str">
            <v>#[color=645252,fontsize=20]竞技场累计挑战胜利[-][color=1ca216,fontsize=20]1[-][color=645252,fontsize=20]次。[-]</v>
          </cell>
          <cell r="E1329" t="str">
            <v>#[color=462800]Obtain victory in the Arena for [-][color=1ca216,fontsize=20,outlinecolor=3c1e0aff]1[-][color=462800]times[-]</v>
          </cell>
        </row>
        <row r="1330">
          <cell r="A1330" t="str">
            <v>TASKDES_9742</v>
          </cell>
          <cell r="B1330" t="str">
            <v>[3]</v>
          </cell>
          <cell r="C1330" t="str">
            <v>#[color=645252,fontsize=20]竞技场累计挑战胜利[-][color=1ca216,fontsize=20]3[-][color=645252,fontsize=20]次。[-]</v>
          </cell>
          <cell r="E1330" t="str">
            <v>#[color=462800]Obtain victory in the Arena for [-][color=1ca216,fontsize=20,outlinecolor=3c1e0aff]3[-][color=774825]times[-]</v>
          </cell>
        </row>
        <row r="1331">
          <cell r="A1331" t="str">
            <v>TASKDES_9743</v>
          </cell>
          <cell r="B1331" t="str">
            <v>[5]</v>
          </cell>
          <cell r="C1331" t="str">
            <v>#[color=645252,fontsize=20]竞技场累计挑战胜利[-][color=1ca216,fontsize=20]5[-][color=645252,fontsize=20]次。[-]</v>
          </cell>
          <cell r="E1331" t="str">
            <v>#[color=462800]Obtain victory in the Arena for [-][color=1ca216,fontsize=20,outlinecolor=3c1e0aff]5[-][color=462800]times[-]</v>
          </cell>
        </row>
        <row r="1332">
          <cell r="A1332" t="str">
            <v>TASKDES_9744</v>
          </cell>
          <cell r="B1332" t="str">
            <v>[10]</v>
          </cell>
          <cell r="C1332" t="str">
            <v>#[color=645252,fontsize=20]竞技场累计挑战胜利[-][color=1ca216,fontsize=20]10[-][color=645252,fontsize=20]次。[-]</v>
          </cell>
          <cell r="E1332" t="str">
            <v>#[color=462800]Obtain victory in the Arena for [-][color=1ca216,fontsize=20,outlinecolor=3c1e0aff]10[-][color=774827]times[-]</v>
          </cell>
        </row>
        <row r="1333">
          <cell r="A1333" t="str">
            <v>TASKDES_9745</v>
          </cell>
          <cell r="B1333" t="str">
            <v>[15]</v>
          </cell>
          <cell r="C1333" t="str">
            <v>#[color=645252,fontsize=20]竞技场累计挑战胜利[-][color=1ca216,fontsize=20]15[-][color=645252,fontsize=20]次。[-]</v>
          </cell>
          <cell r="E1333" t="str">
            <v>#[color=462800]Obtain victory in the Arena for [-][color=1ca216,fontsize=20,outlinecolor=3c1e0aff]15[-][color=774828]times[-]</v>
          </cell>
        </row>
        <row r="1334">
          <cell r="A1334" t="str">
            <v>TASKDES_9746</v>
          </cell>
          <cell r="B1334" t="str">
            <v>[20]</v>
          </cell>
          <cell r="C1334" t="str">
            <v>#[color=645252,fontsize=20]竞技场累计挑战胜利[-][color=1ca216,fontsize=20]20[-][color=645252,fontsize=20]次。[-]</v>
          </cell>
          <cell r="E1334" t="str">
            <v>#[color=462800]Obtain victory in the Arena for [-][color=1ca216,fontsize=20,outlinecolor=3c1e0aff]20[-][color=774829]times[-]</v>
          </cell>
        </row>
        <row r="1335">
          <cell r="A1335" t="str">
            <v>TASKDES_9747</v>
          </cell>
          <cell r="B1335" t="str">
            <v>[30]</v>
          </cell>
          <cell r="C1335" t="str">
            <v>#[color=645252,fontsize=20]竞技场累计挑战胜利[-][color=1ca216,fontsize=20]30[-][color=645252,fontsize=20]次。[-]</v>
          </cell>
          <cell r="E1335" t="str">
            <v>#[color=462800]Obtain victory in the Arena for [-][color=1ca216,fontsize=20,outlinecolor=3c1e0aff]25[-][color=774830]times[-]</v>
          </cell>
        </row>
        <row r="1336">
          <cell r="A1336" t="str">
            <v>TASKDES_9748</v>
          </cell>
          <cell r="B1336" t="str">
            <v>[40]</v>
          </cell>
          <cell r="C1336" t="str">
            <v>#[color=645252,fontsize=20]竞技场累计挑战胜利[-][color=1ca216,fontsize=20]40[-][color=645252,fontsize=20]次。[-]</v>
          </cell>
          <cell r="E1336" t="str">
            <v>#[color=462800]Obtain victory in the Arena for [-][color=1ca216,fontsize=20,outlinecolor=3c1e0aff]30[-][color=774831]times[-]</v>
          </cell>
        </row>
        <row r="1337">
          <cell r="A1337" t="str">
            <v>TASKDES_9749</v>
          </cell>
          <cell r="B1337" t="str">
            <v>[50]</v>
          </cell>
          <cell r="C1337" t="str">
            <v>#[color=645252,fontsize=20]竞技场累计挑战胜利[-][color=1ca216,fontsize=20]50[-][color=645252,fontsize=20]次。[-]</v>
          </cell>
          <cell r="E1337" t="str">
            <v>#[color=462800]Obtain victory in the Arena for [-][color=1ca216,fontsize=20,outlinecolor=3c1e0aff]35[-][color=462800]times[-]</v>
          </cell>
        </row>
        <row r="1338">
          <cell r="A1338" t="str">
            <v>TASKDES_9750</v>
          </cell>
          <cell r="B1338" t="str">
            <v>[70]</v>
          </cell>
          <cell r="C1338" t="str">
            <v>#[color=645252,fontsize=20]竞技场累计挑战胜利[-][color=1ca216,fontsize=20]70[-][color=645252,fontsize=20]次。[-]</v>
          </cell>
        </row>
        <row r="1339">
          <cell r="A1339" t="str">
            <v>TASKDES_9731</v>
          </cell>
          <cell r="B1339" t="str">
            <v>[90]</v>
          </cell>
          <cell r="C1339" t="str">
            <v>#[color=645252,fontsize=20]竞技场累计挑战胜利[-][color=1ca216,fontsize=20]90[-][color=645252,fontsize=20]次。[-]</v>
          </cell>
        </row>
        <row r="1340">
          <cell r="A1340" t="str">
            <v>TASKDES_9732</v>
          </cell>
          <cell r="B1340" t="str">
            <v>[120]</v>
          </cell>
          <cell r="C1340" t="str">
            <v>#[color=645252,fontsize=20]竞技场累计挑战胜利[-][color=1ca216,fontsize=20]120[-][color=645252,fontsize=20]次。[-]</v>
          </cell>
        </row>
        <row r="1341">
          <cell r="A1341" t="str">
            <v>TASKDES_9733</v>
          </cell>
          <cell r="B1341" t="str">
            <v>[150]</v>
          </cell>
          <cell r="C1341" t="str">
            <v>#[color=645252,fontsize=20]竞技场累计挑战胜利[-][color=1ca216,fontsize=20]150[-][color=645252,fontsize=20]次。[-]</v>
          </cell>
        </row>
        <row r="1342">
          <cell r="A1342" t="str">
            <v>TASKDES_9734</v>
          </cell>
          <cell r="B1342" t="str">
            <v>[180]</v>
          </cell>
          <cell r="C1342" t="str">
            <v>#[color=645252,fontsize=20]竞技场累计挑战胜利[-][color=1ca216,fontsize=20]180[-][color=645252,fontsize=20]次。[-]</v>
          </cell>
        </row>
        <row r="1343">
          <cell r="A1343" t="str">
            <v>TASKDES_9735</v>
          </cell>
          <cell r="B1343" t="str">
            <v>[210]</v>
          </cell>
          <cell r="C1343" t="str">
            <v>#[color=645252,fontsize=20]竞技场累计挑战胜利[-][color=1ca216,fontsize=20]210[-][color=645252,fontsize=20]次。[-]</v>
          </cell>
        </row>
        <row r="1344">
          <cell r="A1344" t="str">
            <v>TASKDES_9736</v>
          </cell>
          <cell r="B1344" t="str">
            <v>[240]</v>
          </cell>
          <cell r="C1344" t="str">
            <v>#[color=645252,fontsize=20]竞技场累计挑战胜利[-][color=1ca216,fontsize=20]240[-][color=645252,fontsize=20]次。[-]</v>
          </cell>
        </row>
        <row r="1345">
          <cell r="A1345" t="str">
            <v>TASKDES_9737</v>
          </cell>
          <cell r="B1345" t="str">
            <v>[270]</v>
          </cell>
          <cell r="C1345" t="str">
            <v>#[color=645252,fontsize=20]竞技场累计挑战胜利[-][color=1ca216,fontsize=20]270[-][color=645252,fontsize=20]次。[-]</v>
          </cell>
        </row>
        <row r="1346">
          <cell r="A1346" t="str">
            <v>TASKDES_9738</v>
          </cell>
          <cell r="B1346" t="str">
            <v>[300]</v>
          </cell>
          <cell r="C1346" t="str">
            <v>#[color=645252,fontsize=20]竞技场累计挑战胜利[-][color=1ca216,fontsize=20]300[-][color=645252,fontsize=20]次。[-]</v>
          </cell>
        </row>
        <row r="1347">
          <cell r="A1347" t="str">
            <v>TASKDES_9739</v>
          </cell>
          <cell r="B1347" t="str">
            <v>[350]</v>
          </cell>
          <cell r="C1347" t="str">
            <v>#[color=645252,fontsize=20]竞技场累计挑战胜利[-][color=1ca216,fontsize=20]350[-][color=645252,fontsize=20]次。[-]</v>
          </cell>
        </row>
        <row r="1348">
          <cell r="A1348" t="str">
            <v>TASKDES_9740</v>
          </cell>
          <cell r="B1348" t="str">
            <v>[400]</v>
          </cell>
          <cell r="C1348" t="str">
            <v>#[color=645252,fontsize=20]竞技场累计挑战胜利[-][color=1ca216,fontsize=20]400[-][color=645252,fontsize=20]次。[-]</v>
          </cell>
        </row>
        <row r="1349">
          <cell r="A1349" t="str">
            <v>TASKDES_9781</v>
          </cell>
          <cell r="B1349" t="str">
            <v>[500]</v>
          </cell>
          <cell r="C1349" t="str">
            <v>#[color=645252,fontsize=20]竞技场累计挑战胜利[-][color=1ca216,fontsize=20]500[-][color=645252,fontsize=20]次。[-]</v>
          </cell>
        </row>
        <row r="1350">
          <cell r="A1350" t="str">
            <v>TASKDES_9782</v>
          </cell>
          <cell r="B1350" t="str">
            <v>[700]</v>
          </cell>
          <cell r="C1350" t="str">
            <v>#[color=645252,fontsize=20]竞技场累计挑战胜利[-][color=1ca216,fontsize=20]700[-][color=645252,fontsize=20]次。[-]</v>
          </cell>
        </row>
        <row r="1351">
          <cell r="A1351" t="str">
            <v>TASKDES_9783</v>
          </cell>
          <cell r="B1351" t="str">
            <v>[1000]</v>
          </cell>
          <cell r="C1351" t="str">
            <v>#[color=645252,fontsize=20]竞技场累计挑战胜利[-][color=1ca216,fontsize=20]1000[-][color=645252,fontsize=20]次。[-]</v>
          </cell>
        </row>
        <row r="1352">
          <cell r="A1352" t="str">
            <v>TASKDES_9784</v>
          </cell>
          <cell r="B1352" t="str">
            <v>[1500]</v>
          </cell>
          <cell r="C1352" t="str">
            <v>#[color=645252,fontsize=20]竞技场累计挑战胜利[-][color=1ca216,fontsize=20]1500[-][color=645252,fontsize=20]次。[-]</v>
          </cell>
        </row>
        <row r="1353">
          <cell r="A1353" t="str">
            <v>TASKDES_9785</v>
          </cell>
          <cell r="B1353" t="str">
            <v>[2000]</v>
          </cell>
          <cell r="C1353" t="str">
            <v>#[color=645252,fontsize=20]竞技场累计挑战胜利[-][color=1ca216,fontsize=20]2000[-][color=645252,fontsize=20]次。[-]</v>
          </cell>
        </row>
        <row r="1354">
          <cell r="A1354" t="str">
            <v>TASKDES_9786</v>
          </cell>
          <cell r="B1354" t="str">
            <v>[3000]</v>
          </cell>
          <cell r="C1354" t="str">
            <v>#[color=645252,fontsize=20]竞技场累计挑战胜利[-][color=1ca216,fontsize=20]3000[-][color=645252,fontsize=20]次。[-]</v>
          </cell>
        </row>
        <row r="1355">
          <cell r="A1355" t="str">
            <v>TASKDES_9787</v>
          </cell>
          <cell r="B1355" t="str">
            <v>[5000]</v>
          </cell>
          <cell r="C1355" t="str">
            <v>#[color=645252,fontsize=20]竞技场累计挑战胜利[-][color=1ca216,fontsize=20]5000[-][color=645252,fontsize=20]次。[-]</v>
          </cell>
        </row>
        <row r="1356">
          <cell r="A1356" t="str">
            <v>TASKDES_9788</v>
          </cell>
          <cell r="B1356" t="str">
            <v>[7000]</v>
          </cell>
          <cell r="C1356" t="str">
            <v>#[color=645252,fontsize=20]竞技场累计挑战胜利[-][color=1ca216,fontsize=20]7000[-][color=645252,fontsize=20]次。[-]</v>
          </cell>
        </row>
        <row r="1357">
          <cell r="A1357" t="str">
            <v>TASKDES_9789</v>
          </cell>
          <cell r="B1357" t="str">
            <v>[10000]</v>
          </cell>
          <cell r="C1357" t="str">
            <v>#[color=645252,fontsize=20]竞技场累计挑战胜利[-][color=1ca216,fontsize=20]10000[-][color=645252,fontsize=20]次。[-]</v>
          </cell>
        </row>
        <row r="1358">
          <cell r="A1358" t="str">
            <v>TASKDES_9790</v>
          </cell>
          <cell r="B1358" t="str">
            <v>[15000]</v>
          </cell>
          <cell r="C1358" t="str">
            <v>#[color=645252,fontsize=20]竞技场累计挑战胜利[-][color=1ca216,fontsize=20]15000[-][color=645252,fontsize=20]次。[-]</v>
          </cell>
        </row>
        <row r="1359">
          <cell r="A1359" t="str">
            <v>TASKDES_9701</v>
          </cell>
          <cell r="B1359" t="str">
            <v>[100000]</v>
          </cell>
          <cell r="C1359" t="str">
            <v>#[color=645252,fontsize=20]龙之国累计造成[-][color=1ca216,fontsize=20]100000[-][color=645252,fontsize=20]伤害。[-]</v>
          </cell>
          <cell r="E1359" t="str">
            <v>#[color=462800]Deal [-][color=1ca216,fontsize=20,outlinecolor=3c1e0aff]100000[-][color=462800] damage to the dragon in Dragon Utopia in total.[-]</v>
          </cell>
        </row>
        <row r="1360">
          <cell r="A1360" t="str">
            <v>TASKDES_9702</v>
          </cell>
          <cell r="B1360" t="str">
            <v>[200000]</v>
          </cell>
          <cell r="C1360" t="str">
            <v>#[color=645252,fontsize=20]龙之国累计造成[-][color=1ca216,fontsize=20]200000[-][color=645252,fontsize=20]伤害。[-]</v>
          </cell>
          <cell r="E1360" t="str">
            <v>#[color=462800]Deal [-][color=1ca216,fontsize=20,outlinecolor=3c1e0aff]200000[-][color=462800] damage to the dragon in Dragon Utopia in total.[-]</v>
          </cell>
        </row>
        <row r="1361">
          <cell r="A1361" t="str">
            <v>TASKDES_9703</v>
          </cell>
          <cell r="B1361" t="str">
            <v>[500000]</v>
          </cell>
          <cell r="C1361" t="str">
            <v>#[color=645252,fontsize=20]龙之国累计造成[-][color=1ca216,fontsize=20]500000[-][color=645252,fontsize=20]伤害。[-]</v>
          </cell>
          <cell r="E1361" t="str">
            <v>#[color=462800]Deal [-][color=1ca216,fontsize=20,outlinecolor=3c1e0aff]500000[-][color=462800] damage to the dragon in Dragon Utopia in total.[-]</v>
          </cell>
        </row>
        <row r="1362">
          <cell r="A1362" t="str">
            <v>TASKDES_9704</v>
          </cell>
          <cell r="B1362" t="str">
            <v>[800000]</v>
          </cell>
          <cell r="C1362" t="str">
            <v>#[color=645252,fontsize=20]龙之国累计造成[-][color=1ca216,fontsize=20]800000[-][color=645252,fontsize=20]伤害。[-]</v>
          </cell>
          <cell r="E1362" t="str">
            <v>#[color=462800]Deal [-][color=1ca216,fontsize=20,outlinecolor=3c1e0aff]800000[-][color=462800] damage to the dragon in Dragon Utopia in total.[-]</v>
          </cell>
        </row>
        <row r="1363">
          <cell r="A1363" t="str">
            <v>TASKDES_9705</v>
          </cell>
          <cell r="B1363" t="str">
            <v>[1200000]</v>
          </cell>
          <cell r="C1363" t="str">
            <v>#[color=645252,fontsize=20]龙之国累计造成[-][color=1ca216,fontsize=20]120万[-][color=645252,fontsize=20]伤害。[-]</v>
          </cell>
          <cell r="E1363" t="str">
            <v>#[color=462800]Deal [-][color=1ca216,fontsize=20,outlinecolor=3c1e0aff]1200000[-][color=462800] damage to the dragon in Dragon Utopia in total.[-]</v>
          </cell>
        </row>
        <row r="1364">
          <cell r="A1364" t="str">
            <v>TASKDES_9706</v>
          </cell>
          <cell r="B1364" t="str">
            <v>[1800000]</v>
          </cell>
          <cell r="C1364" t="str">
            <v>#[color=645252,fontsize=20]龙之国累计造成[-][color=1ca216,fontsize=20]180万[-][color=645252,fontsize=20]伤害。[-]</v>
          </cell>
          <cell r="E1364" t="str">
            <v>#[color=462800]Deal [-][color=1ca216,fontsize=20,outlinecolor=3c1e0aff]1800000[-][color=462800] damage to the dragon in Dragon Utopia in total.[-]</v>
          </cell>
        </row>
        <row r="1365">
          <cell r="A1365" t="str">
            <v>TASKDES_9707</v>
          </cell>
          <cell r="B1365" t="str">
            <v>[2500000]</v>
          </cell>
          <cell r="C1365" t="str">
            <v>#[color=645252,fontsize=20]龙之国累计造成[-][color=1ca216,fontsize=20]250万[-][color=645252,fontsize=20]伤害。[-]</v>
          </cell>
          <cell r="E1365" t="str">
            <v>#[color=462800]Deal [-][color=1ca216,fontsize=20,outlinecolor=3c1e0aff]2500000[-][color=462800] damage to the dragon in Dragon Utopia in total.[-]</v>
          </cell>
        </row>
        <row r="1366">
          <cell r="A1366" t="str">
            <v>TASKDES_9708</v>
          </cell>
          <cell r="B1366" t="str">
            <v>[4000000]</v>
          </cell>
          <cell r="C1366" t="str">
            <v>#[color=645252,fontsize=20]龙之国累计造成[-][color=1ca216,fontsize=20]400万[-][color=645252,fontsize=20]伤害。[-]</v>
          </cell>
          <cell r="E1366" t="str">
            <v>#[color=462800]Deal [-][color=1ca216,fontsize=20,outlinecolor=3c1e0aff]4000000[-][color=462800] damage to the dragon in Dragon Utopia in total.[-]</v>
          </cell>
        </row>
        <row r="1367">
          <cell r="A1367" t="str">
            <v>TASKDES_9709</v>
          </cell>
          <cell r="B1367" t="str">
            <v>[6000000]</v>
          </cell>
          <cell r="C1367" t="str">
            <v>#[color=645252,fontsize=20]龙之国累计造成[-][color=1ca216,fontsize=20]600万[-][color=645252,fontsize=20]伤害。[-]</v>
          </cell>
          <cell r="E1367" t="str">
            <v>#[color=462800]Deal [-][color=1ca216,fontsize=20,outlinecolor=3c1e0aff]6000000[-][color=462800] damage to the dragon in Dragon Utopia in total.[-]</v>
          </cell>
        </row>
        <row r="1368">
          <cell r="A1368" t="str">
            <v>TASKDES_9710</v>
          </cell>
          <cell r="B1368" t="str">
            <v>[10000000]</v>
          </cell>
          <cell r="C1368" t="str">
            <v>#[color=645252,fontsize=20]龙之国累计造成[-][color=1ca216,fontsize=20]1000万[-][color=645252,fontsize=20]伤害。[-]</v>
          </cell>
          <cell r="E1368" t="str">
            <v>#[color=462800]Deal [-][color=1ca216,fontsize=20,outlinecolor=3c1e0aff]10000000[-][color=462800] damage to the dragon in Dragon Utopia in total.[-]</v>
          </cell>
        </row>
        <row r="1369">
          <cell r="A1369" t="str">
            <v>TASKDES_9711</v>
          </cell>
          <cell r="B1369">
            <v>15000000</v>
          </cell>
          <cell r="C1369" t="str">
            <v>#[color=645252,fontsize=20]龙之国累计造成[-][color=1ca216,fontsize=20]1500万[-][color=645252,fontsize=20]伤害。[-]</v>
          </cell>
        </row>
        <row r="1370">
          <cell r="A1370" t="str">
            <v>TASKDES_9712</v>
          </cell>
          <cell r="B1370">
            <v>20000000</v>
          </cell>
          <cell r="C1370" t="str">
            <v>#[color=645252,fontsize=20]龙之国累计造成[-][color=1ca216,fontsize=20]2000万[-][color=645252,fontsize=20]伤害。[-]</v>
          </cell>
        </row>
        <row r="1371">
          <cell r="A1371" t="str">
            <v>TASKDES_9713</v>
          </cell>
          <cell r="B1371">
            <v>30000000</v>
          </cell>
          <cell r="C1371" t="str">
            <v>#[color=645252,fontsize=20]龙之国累计造成[-][color=1ca216,fontsize=20]3000万[-][color=645252,fontsize=20]伤害。[-]</v>
          </cell>
        </row>
        <row r="1372">
          <cell r="A1372" t="str">
            <v>TASKDES_9714</v>
          </cell>
          <cell r="B1372">
            <v>35000000</v>
          </cell>
          <cell r="C1372" t="str">
            <v>#[color=645252,fontsize=20]龙之国累计造成[-][color=1ca216,fontsize=20]3500万[-][color=645252,fontsize=20]伤害。[-]</v>
          </cell>
        </row>
        <row r="1373">
          <cell r="A1373" t="str">
            <v>TASKDES_9715</v>
          </cell>
          <cell r="B1373">
            <v>40000000</v>
          </cell>
          <cell r="C1373" t="str">
            <v>#[color=645252,fontsize=20]龙之国累计造成[-][color=1ca216,fontsize=20]4000万[-][color=645252,fontsize=20]伤害。[-]</v>
          </cell>
        </row>
        <row r="1374">
          <cell r="A1374" t="str">
            <v>TASKDES_9716</v>
          </cell>
          <cell r="B1374">
            <v>45000000</v>
          </cell>
          <cell r="C1374" t="str">
            <v>#[color=645252,fontsize=20]龙之国累计造成[-][color=1ca216,fontsize=20]4500万[-][color=645252,fontsize=20]伤害。[-]</v>
          </cell>
        </row>
        <row r="1375">
          <cell r="A1375" t="str">
            <v>TASKDES_9717</v>
          </cell>
          <cell r="B1375">
            <v>50000000</v>
          </cell>
          <cell r="C1375" t="str">
            <v>#[color=645252,fontsize=20]龙之国累计造成[-][color=1ca216,fontsize=20]5000万[-][color=645252,fontsize=20]伤害。[-]</v>
          </cell>
        </row>
        <row r="1376">
          <cell r="A1376" t="str">
            <v>TASKDES_9718</v>
          </cell>
          <cell r="B1376">
            <v>55000000</v>
          </cell>
          <cell r="C1376" t="str">
            <v>#[color=645252,fontsize=20]龙之国累计造成[-][color=1ca216,fontsize=20]5500万[-][color=645252,fontsize=20]伤害。[-]</v>
          </cell>
        </row>
        <row r="1377">
          <cell r="A1377" t="str">
            <v>TASKDES_9719</v>
          </cell>
          <cell r="B1377">
            <v>60000000</v>
          </cell>
          <cell r="C1377" t="str">
            <v>#[color=645252,fontsize=20]龙之国累计造成[-][color=1ca216,fontsize=20]6000万[-][color=645252,fontsize=20]伤害。[-]</v>
          </cell>
        </row>
        <row r="1378">
          <cell r="A1378" t="str">
            <v>TASKDES_9720</v>
          </cell>
          <cell r="B1378">
            <v>70000000</v>
          </cell>
          <cell r="C1378" t="str">
            <v>#[color=645252,fontsize=20]龙之国累计造成[-][color=1ca216,fontsize=20]7000万[-][color=645252,fontsize=20]伤害。[-]</v>
          </cell>
        </row>
        <row r="1379">
          <cell r="A1379" t="str">
            <v>TASKDES_9721</v>
          </cell>
          <cell r="B1379">
            <v>80000000</v>
          </cell>
          <cell r="C1379" t="str">
            <v>#[color=645252,fontsize=20]龙之国累计造成[-][color=1ca216,fontsize=20]8000万[-][color=645252,fontsize=20]伤害。[-]</v>
          </cell>
        </row>
        <row r="1380">
          <cell r="A1380" t="str">
            <v>TASKDES_9722</v>
          </cell>
          <cell r="B1380">
            <v>90000000</v>
          </cell>
          <cell r="C1380" t="str">
            <v>#[color=645252,fontsize=20]龙之国累计造成[-][color=1ca216,fontsize=20]9000万[-][color=645252,fontsize=20]伤害。[-]</v>
          </cell>
        </row>
        <row r="1381">
          <cell r="A1381" t="str">
            <v>TASKDES_9723</v>
          </cell>
          <cell r="B1381">
            <v>100000000</v>
          </cell>
          <cell r="C1381" t="str">
            <v>#[color=645252,fontsize=20]龙之国累计造成[-][color=1ca216,fontsize=20]10000万[-][color=645252,fontsize=20]伤害。[-]</v>
          </cell>
        </row>
        <row r="1382">
          <cell r="A1382" t="str">
            <v>TASKDES_9724</v>
          </cell>
          <cell r="B1382">
            <v>110000000</v>
          </cell>
          <cell r="C1382" t="str">
            <v>#[color=645252,fontsize=20]龙之国累计造成[-][color=1ca216,fontsize=20]11000万[-][color=645252,fontsize=20]伤害。[-]</v>
          </cell>
        </row>
        <row r="1383">
          <cell r="A1383" t="str">
            <v>TASKDES_9725</v>
          </cell>
          <cell r="B1383">
            <v>120000000</v>
          </cell>
          <cell r="C1383" t="str">
            <v>#[color=645252,fontsize=20]龙之国累计造成[-][color=1ca216,fontsize=20]12000万[-][color=645252,fontsize=20]伤害。[-]</v>
          </cell>
        </row>
        <row r="1384">
          <cell r="A1384" t="str">
            <v>TASKDES_9726</v>
          </cell>
          <cell r="B1384">
            <v>130000000</v>
          </cell>
          <cell r="C1384" t="str">
            <v>#[color=645252,fontsize=20]龙之国累计造成[-][color=1ca216,fontsize=20]13000万[-][color=645252,fontsize=20]伤害。[-]</v>
          </cell>
        </row>
        <row r="1385">
          <cell r="A1385" t="str">
            <v>TASKDES_9727</v>
          </cell>
          <cell r="B1385">
            <v>140000000</v>
          </cell>
          <cell r="C1385" t="str">
            <v>#[color=645252,fontsize=20]龙之国累计造成[-][color=1ca216,fontsize=20]14000万[-][color=645252,fontsize=20]伤害。[-]</v>
          </cell>
        </row>
        <row r="1386">
          <cell r="A1386" t="str">
            <v>TASKDES_9728</v>
          </cell>
          <cell r="B1386">
            <v>160000000</v>
          </cell>
          <cell r="C1386" t="str">
            <v>#[color=645252,fontsize=20]龙之国累计造成[-][color=1ca216,fontsize=20]16000万[-][color=645252,fontsize=20]伤害。[-]</v>
          </cell>
        </row>
        <row r="1387">
          <cell r="A1387" t="str">
            <v>TASKDES_9729</v>
          </cell>
          <cell r="B1387">
            <v>180000000</v>
          </cell>
          <cell r="C1387" t="str">
            <v>#[color=645252,fontsize=20]龙之国累计造成[-][color=1ca216,fontsize=20]18000万[-][color=645252,fontsize=20]伤害。[-]</v>
          </cell>
        </row>
        <row r="1388">
          <cell r="A1388" t="str">
            <v>TASKDES_9730</v>
          </cell>
          <cell r="B1388">
            <v>200000000</v>
          </cell>
          <cell r="C1388" t="str">
            <v>#[color=645252,fontsize=20]龙之国累计造成[-][color=1ca216,fontsize=20]20000万[-][color=645252,fontsize=20]伤害。[-]</v>
          </cell>
        </row>
        <row r="1389">
          <cell r="A1389" t="str">
            <v>TASKDES_9751</v>
          </cell>
          <cell r="B1389">
            <v>230000000</v>
          </cell>
          <cell r="C1389" t="str">
            <v>#[color=645252,fontsize=20]龙之国累计造成[-][color=1ca216,fontsize=20]23000万[-][color=645252,fontsize=20]伤害。[-]</v>
          </cell>
        </row>
        <row r="1390">
          <cell r="A1390" t="str">
            <v>TASKDES_9752</v>
          </cell>
          <cell r="B1390">
            <v>260000000</v>
          </cell>
          <cell r="C1390" t="str">
            <v>#[color=645252,fontsize=20]龙之国累计造成[-][color=1ca216,fontsize=20]26000万[-][color=645252,fontsize=20]伤害。[-]</v>
          </cell>
        </row>
        <row r="1391">
          <cell r="A1391" t="str">
            <v>TASKDES_9753</v>
          </cell>
          <cell r="B1391">
            <v>300000000</v>
          </cell>
          <cell r="C1391" t="str">
            <v>#[color=645252,fontsize=20]龙之国累计造成[-][color=1ca216,fontsize=20]30000万[-][color=645252,fontsize=20]伤害。[-]</v>
          </cell>
        </row>
        <row r="1392">
          <cell r="A1392" t="str">
            <v>TASKDES_9754</v>
          </cell>
          <cell r="B1392">
            <v>350000000</v>
          </cell>
          <cell r="C1392" t="str">
            <v>#[color=645252,fontsize=20]龙之国累计造成[-][color=1ca216,fontsize=20]35000万[-][color=645252,fontsize=20]伤害。[-]</v>
          </cell>
        </row>
        <row r="1393">
          <cell r="A1393" t="str">
            <v>TASKDES_9755</v>
          </cell>
          <cell r="B1393">
            <v>400000000</v>
          </cell>
          <cell r="C1393" t="str">
            <v>#[color=645252,fontsize=20]龙之国累计造成[-][color=1ca216,fontsize=20]40000万[-][color=645252,fontsize=20]伤害。[-]</v>
          </cell>
        </row>
        <row r="1394">
          <cell r="A1394" t="str">
            <v>TASKDES_9756</v>
          </cell>
          <cell r="B1394">
            <v>500000000</v>
          </cell>
          <cell r="C1394" t="str">
            <v>#[color=645252,fontsize=20]龙之国累计造成[-][color=1ca216,fontsize=20]50000万[-][color=645252,fontsize=20]伤害。[-]</v>
          </cell>
        </row>
        <row r="1395">
          <cell r="A1395" t="str">
            <v>TASKDES_9757</v>
          </cell>
          <cell r="B1395">
            <v>600000000</v>
          </cell>
          <cell r="C1395" t="str">
            <v>#[color=645252,fontsize=20]龙之国累计造成[-][color=1ca216,fontsize=20]60000万[-][color=645252,fontsize=20]伤害。[-]</v>
          </cell>
        </row>
        <row r="1396">
          <cell r="A1396" t="str">
            <v>TASKDES_9758</v>
          </cell>
          <cell r="B1396">
            <v>800000000</v>
          </cell>
          <cell r="C1396" t="str">
            <v>#[color=645252,fontsize=20]龙之国累计造成[-][color=1ca216,fontsize=20]80000万[-][color=645252,fontsize=20]伤害。[-]</v>
          </cell>
        </row>
        <row r="1397">
          <cell r="A1397" t="str">
            <v>TASKDES_9759</v>
          </cell>
          <cell r="B1397">
            <v>1000000000</v>
          </cell>
          <cell r="C1397" t="str">
            <v>#[color=645252,fontsize=20]龙之国累计造成[-][color=1ca216,fontsize=20]100000万[-][color=645252,fontsize=20]伤害。[-]</v>
          </cell>
        </row>
        <row r="1398">
          <cell r="A1398" t="str">
            <v>TASKDES_9760</v>
          </cell>
          <cell r="B1398">
            <v>1500000000</v>
          </cell>
          <cell r="C1398" t="str">
            <v>#[color=645252,fontsize=20]龙之国累计造成[-][color=1ca216,fontsize=20]150000万[-][color=645252,fontsize=20]伤害。[-]</v>
          </cell>
        </row>
        <row r="1399">
          <cell r="A1399" t="str">
            <v>TASKDES_9801</v>
          </cell>
          <cell r="B1399">
            <v>500</v>
          </cell>
          <cell r="C1399" t="str">
            <v>#[color=645252,fontsize=20]矮人宝屋累计击杀矮人[-][color=1ca216,fontsize=20]500[-][color=645252,fontsize=20]个。[-]</v>
          </cell>
          <cell r="E1399" t="str">
            <v>#[color=462800]Punish [-][color=1ca216,fontsize=20,outlinecolor=3c1e0aff]500[-][color=462800]dwarves in Dwarven Treasury in total.[-]</v>
          </cell>
        </row>
        <row r="1400">
          <cell r="A1400" t="str">
            <v>TASKDES_9802</v>
          </cell>
          <cell r="B1400">
            <v>1000</v>
          </cell>
          <cell r="C1400" t="str">
            <v>#[color=645252,fontsize=20]矮人宝屋累计击杀矮人[-][color=1ca216,fontsize=20]1000[-][color=645252,fontsize=20]个。[-]</v>
          </cell>
          <cell r="E1400" t="str">
            <v>#[color=462800]Punish [-][color=1ca216,fontsize=20,outlinecolor=3c1e0aff]1000[-][color=462800]dwarves in Dwarven Treasury in total.[-]</v>
          </cell>
        </row>
        <row r="1401">
          <cell r="A1401" t="str">
            <v>TASKDES_9803</v>
          </cell>
          <cell r="B1401">
            <v>2000</v>
          </cell>
          <cell r="C1401" t="str">
            <v>#[color=645252,fontsize=20]矮人宝屋累计击杀矮人[-][color=1ca216,fontsize=20]2000[-][color=645252,fontsize=20]个。[-]</v>
          </cell>
          <cell r="E1401" t="str">
            <v>#[color=462800]Punish [-][color=1ca216,fontsize=20,outlinecolor=3c1e0aff]2000[-][color=462800]dwarves in Dwarven Treasury in total.[-]</v>
          </cell>
        </row>
        <row r="1402">
          <cell r="A1402" t="str">
            <v>TASKDES_9804</v>
          </cell>
          <cell r="B1402">
            <v>4000</v>
          </cell>
          <cell r="C1402" t="str">
            <v>#[color=645252,fontsize=20]矮人宝屋累计击杀矮人[-][color=1ca216,fontsize=20]4000[-][color=645252,fontsize=20]个。[-]</v>
          </cell>
          <cell r="E1402" t="str">
            <v>#[color=462800]Punish [-][color=1ca216,fontsize=20,outlinecolor=3c1e0aff]4000[-][color=462800]dwarves in Dwarven Treasury in total.[-]</v>
          </cell>
        </row>
        <row r="1403">
          <cell r="A1403" t="str">
            <v>TASKDES_9805</v>
          </cell>
          <cell r="B1403">
            <v>7000</v>
          </cell>
          <cell r="C1403" t="str">
            <v>#[color=645252,fontsize=20]矮人宝屋累计击杀矮人[-][color=1ca216,fontsize=20]7000[-][color=645252,fontsize=20]个。[-]</v>
          </cell>
          <cell r="E1403" t="str">
            <v>#[color=462800]Punish [-][color=1ca216,fontsize=20,outlinecolor=3c1e0aff]7000[-][color=462800]dwarves in Dwarven Treasury in total.[-]</v>
          </cell>
        </row>
        <row r="1404">
          <cell r="A1404" t="str">
            <v>TASKDES_9806</v>
          </cell>
          <cell r="B1404">
            <v>10000</v>
          </cell>
          <cell r="C1404" t="str">
            <v>#[color=645252,fontsize=20]矮人宝屋累计击杀矮人[-][color=1ca216,fontsize=20]10000[-][color=645252,fontsize=20]个。[-]</v>
          </cell>
          <cell r="E1404" t="str">
            <v>#[color=462800]Punish [-][color=1ca216,fontsize=20,outlinecolor=3c1e0aff]10000[-][color=462800]dwarves in Dwarven Treasury in total.[-]</v>
          </cell>
        </row>
        <row r="1405">
          <cell r="A1405" t="str">
            <v>TASKDES_9807</v>
          </cell>
          <cell r="B1405">
            <v>15000</v>
          </cell>
          <cell r="C1405" t="str">
            <v>#[color=645252,fontsize=20]矮人宝屋累计击杀矮人[-][color=1ca216,fontsize=20]15000[-][color=645252,fontsize=20]个。[-]</v>
          </cell>
          <cell r="E1405" t="str">
            <v>#[color=462800]Punish [-][color=1ca216,fontsize=20,outlinecolor=3c1e0aff]15000[-][color=462800]dwarves in Dwarven Treasury in total.[-]</v>
          </cell>
        </row>
        <row r="1406">
          <cell r="A1406" t="str">
            <v>TASKDES_9808</v>
          </cell>
          <cell r="B1406">
            <v>20000</v>
          </cell>
          <cell r="C1406" t="str">
            <v>#[color=645252,fontsize=20]矮人宝屋累计击杀矮人[-][color=1ca216,fontsize=20]20000[-][color=645252,fontsize=20]个。[-]</v>
          </cell>
          <cell r="E1406" t="str">
            <v>#[color=462800]Punish [-][color=1ca216,fontsize=20,outlinecolor=3c1e0aff]20000[-][color=462800]dwarves in Dwarven Treasury in total.[-]</v>
          </cell>
        </row>
        <row r="1407">
          <cell r="A1407" t="str">
            <v>TASKDES_9809</v>
          </cell>
          <cell r="B1407">
            <v>25000</v>
          </cell>
          <cell r="C1407" t="str">
            <v>#[color=645252,fontsize=20]矮人宝屋累计击杀矮人[-][color=1ca216,fontsize=20]25000[-][color=645252,fontsize=20]个。[-]</v>
          </cell>
          <cell r="E1407" t="str">
            <v>#[color=462800]Punish [-][color=1ca216,fontsize=20,outlinecolor=3c1e0aff]30000[-][color=462800]dwarves in Dwarven Treasury in total.[-]</v>
          </cell>
        </row>
        <row r="1408">
          <cell r="A1408" t="str">
            <v>TASKDES_9810</v>
          </cell>
          <cell r="B1408">
            <v>30000</v>
          </cell>
          <cell r="C1408" t="str">
            <v>#[color=645252,fontsize=20]矮人宝屋累计击杀矮人[-][color=1ca216,fontsize=20]30000[-][color=645252,fontsize=20]个。[-]</v>
          </cell>
          <cell r="E1408" t="str">
            <v>#[color=462800]Punish [-][color=1ca216,fontsize=20,outlinecolor=3c1e0aff]40000[-][color=462800]dwarves in Dwarven Treasury in total.[-]</v>
          </cell>
        </row>
        <row r="1409">
          <cell r="A1409" t="str">
            <v>TASKDES_9811</v>
          </cell>
          <cell r="B1409">
            <v>35000</v>
          </cell>
          <cell r="C1409" t="str">
            <v>#[color=645252,fontsize=20]矮人宝屋累计击杀矮人[-][color=1ca216,fontsize=20]35000[-][color=645252,fontsize=20]个。[-]</v>
          </cell>
        </row>
        <row r="1410">
          <cell r="A1410" t="str">
            <v>TASKDES_9812</v>
          </cell>
          <cell r="B1410">
            <v>40000</v>
          </cell>
          <cell r="C1410" t="str">
            <v>#[color=645252,fontsize=20]矮人宝屋累计击杀矮人[-][color=1ca216,fontsize=20]40000[-][color=645252,fontsize=20]个。[-]</v>
          </cell>
        </row>
        <row r="1411">
          <cell r="A1411" t="str">
            <v>TASKDES_9813</v>
          </cell>
          <cell r="B1411">
            <v>45000</v>
          </cell>
          <cell r="C1411" t="str">
            <v>#[color=645252,fontsize=20]矮人宝屋累计击杀矮人[-][color=1ca216,fontsize=20]45000[-][color=645252,fontsize=20]个。[-]</v>
          </cell>
        </row>
        <row r="1412">
          <cell r="A1412" t="str">
            <v>TASKDES_9814</v>
          </cell>
          <cell r="B1412">
            <v>50000</v>
          </cell>
          <cell r="C1412" t="str">
            <v>#[color=645252,fontsize=20]矮人宝屋累计击杀矮人[-][color=1ca216,fontsize=20]50000[-][color=645252,fontsize=20]个。[-]</v>
          </cell>
        </row>
        <row r="1413">
          <cell r="A1413" t="str">
            <v>TASKDES_9815</v>
          </cell>
          <cell r="B1413">
            <v>60000</v>
          </cell>
          <cell r="C1413" t="str">
            <v>#[color=645252,fontsize=20]矮人宝屋累计击杀矮人[-][color=1ca216,fontsize=20]60000[-][color=645252,fontsize=20]个。[-]</v>
          </cell>
        </row>
        <row r="1414">
          <cell r="A1414" t="str">
            <v>TASKDES_9816</v>
          </cell>
          <cell r="B1414">
            <v>70000</v>
          </cell>
          <cell r="C1414" t="str">
            <v>#[color=645252,fontsize=20]矮人宝屋累计击杀矮人[-][color=1ca216,fontsize=20]70000[-][color=645252,fontsize=20]个。[-]</v>
          </cell>
        </row>
        <row r="1415">
          <cell r="A1415" t="str">
            <v>TASKDES_9817</v>
          </cell>
          <cell r="B1415">
            <v>80000</v>
          </cell>
          <cell r="C1415" t="str">
            <v>#[color=645252,fontsize=20]矮人宝屋累计击杀矮人[-][color=1ca216,fontsize=20]80000[-][color=645252,fontsize=20]个。[-]</v>
          </cell>
        </row>
        <row r="1416">
          <cell r="A1416" t="str">
            <v>TASKDES_9818</v>
          </cell>
          <cell r="B1416">
            <v>90000</v>
          </cell>
          <cell r="C1416" t="str">
            <v>#[color=645252,fontsize=20]矮人宝屋累计击杀矮人[-][color=1ca216,fontsize=20]90000[-][color=645252,fontsize=20]个。[-]</v>
          </cell>
        </row>
        <row r="1417">
          <cell r="A1417" t="str">
            <v>TASKDES_9819</v>
          </cell>
          <cell r="B1417">
            <v>100000</v>
          </cell>
          <cell r="C1417" t="str">
            <v>#[color=645252,fontsize=20]矮人宝屋累计击杀矮人[-][color=1ca216,fontsize=20]10万[-][color=645252,fontsize=20]个。[-]</v>
          </cell>
        </row>
        <row r="1418">
          <cell r="A1418" t="str">
            <v>TASKDES_9820</v>
          </cell>
          <cell r="B1418">
            <v>120000</v>
          </cell>
          <cell r="C1418" t="str">
            <v>#[color=645252,fontsize=20]矮人宝屋累计击杀矮人[-][color=1ca216,fontsize=20]12万[-][color=645252,fontsize=20]个。[-]</v>
          </cell>
        </row>
        <row r="1419">
          <cell r="A1419" t="str">
            <v>TASKDES_9821</v>
          </cell>
          <cell r="B1419">
            <v>140000</v>
          </cell>
          <cell r="C1419" t="str">
            <v>#[color=645252,fontsize=20]矮人宝屋累计击杀矮人[-][color=1ca216,fontsize=20]14万[-][color=645252,fontsize=20]个。[-]</v>
          </cell>
        </row>
        <row r="1420">
          <cell r="A1420" t="str">
            <v>TASKDES_9822</v>
          </cell>
          <cell r="B1420">
            <v>160000</v>
          </cell>
          <cell r="C1420" t="str">
            <v>#[color=645252,fontsize=20]矮人宝屋累计击杀矮人[-][color=1ca216,fontsize=20]16万[-][color=645252,fontsize=20]个。[-]</v>
          </cell>
        </row>
        <row r="1421">
          <cell r="A1421" t="str">
            <v>TASKDES_9823</v>
          </cell>
          <cell r="B1421">
            <v>180000</v>
          </cell>
          <cell r="C1421" t="str">
            <v>#[color=645252,fontsize=20]矮人宝屋累计击杀矮人[-][color=1ca216,fontsize=20]18万[-][color=645252,fontsize=20]个。[-]</v>
          </cell>
        </row>
        <row r="1422">
          <cell r="A1422" t="str">
            <v>TASKDES_9824</v>
          </cell>
          <cell r="B1422">
            <v>200000</v>
          </cell>
          <cell r="C1422" t="str">
            <v>#[color=645252,fontsize=20]矮人宝屋累计击杀矮人[-][color=1ca216,fontsize=20]20万[-][color=645252,fontsize=20]个。[-]</v>
          </cell>
        </row>
        <row r="1423">
          <cell r="A1423" t="str">
            <v>TASKDES_9825</v>
          </cell>
          <cell r="B1423">
            <v>220000</v>
          </cell>
          <cell r="C1423" t="str">
            <v>#[color=645252,fontsize=20]矮人宝屋累计击杀矮人[-][color=1ca216,fontsize=20]22万[-][color=645252,fontsize=20]个。[-]</v>
          </cell>
        </row>
        <row r="1424">
          <cell r="A1424" t="str">
            <v>TASKDES_9826</v>
          </cell>
          <cell r="B1424">
            <v>240000</v>
          </cell>
          <cell r="C1424" t="str">
            <v>#[color=645252,fontsize=20]矮人宝屋累计击杀矮人[-][color=1ca216,fontsize=20]24万[-][color=645252,fontsize=20]个。[-]</v>
          </cell>
        </row>
        <row r="1425">
          <cell r="A1425" t="str">
            <v>TASKDES_9827</v>
          </cell>
          <cell r="B1425">
            <v>260000</v>
          </cell>
          <cell r="C1425" t="str">
            <v>#[color=645252,fontsize=20]矮人宝屋累计击杀矮人[-][color=1ca216,fontsize=20]26万[-][color=645252,fontsize=20]个。[-]</v>
          </cell>
        </row>
        <row r="1426">
          <cell r="A1426" t="str">
            <v>TASKDES_9828</v>
          </cell>
          <cell r="B1426">
            <v>280000</v>
          </cell>
          <cell r="C1426" t="str">
            <v>#[color=645252,fontsize=20]矮人宝屋累计击杀矮人[-][color=1ca216,fontsize=20]28万[-][color=645252,fontsize=20]个。[-]</v>
          </cell>
        </row>
        <row r="1427">
          <cell r="A1427" t="str">
            <v>TASKDES_9829</v>
          </cell>
          <cell r="B1427">
            <v>300000</v>
          </cell>
          <cell r="C1427" t="str">
            <v>#[color=645252,fontsize=20]矮人宝屋累计击杀矮人[-][color=1ca216,fontsize=20]30万[-][color=645252,fontsize=20]个。[-]</v>
          </cell>
        </row>
        <row r="1428">
          <cell r="A1428" t="str">
            <v>TASKDES_9830</v>
          </cell>
          <cell r="B1428">
            <v>320000</v>
          </cell>
          <cell r="C1428" t="str">
            <v>#[color=645252,fontsize=20]矮人宝屋累计击杀矮人[-][color=1ca216,fontsize=20]32万[-][color=645252,fontsize=20]个。[-]</v>
          </cell>
        </row>
        <row r="1429">
          <cell r="A1429" t="str">
            <v>TASKDES_9831</v>
          </cell>
          <cell r="B1429">
            <v>350000</v>
          </cell>
          <cell r="C1429" t="str">
            <v>#[color=645252,fontsize=20]矮人宝屋累计击杀矮人[-][color=1ca216,fontsize=20]35万[-][color=645252,fontsize=20]个。[-]</v>
          </cell>
        </row>
        <row r="1430">
          <cell r="A1430" t="str">
            <v>TASKDES_9832</v>
          </cell>
          <cell r="B1430">
            <v>400000</v>
          </cell>
          <cell r="C1430" t="str">
            <v>#[color=645252,fontsize=20]矮人宝屋累计击杀矮人[-][color=1ca216,fontsize=20]40万[-][color=645252,fontsize=20]个。[-]</v>
          </cell>
        </row>
        <row r="1431">
          <cell r="A1431" t="str">
            <v>TASKDES_9833</v>
          </cell>
          <cell r="B1431">
            <v>450000</v>
          </cell>
          <cell r="C1431" t="str">
            <v>#[color=645252,fontsize=20]矮人宝屋累计击杀矮人[-][color=1ca216,fontsize=20]45万[-][color=645252,fontsize=20]个。[-]</v>
          </cell>
        </row>
        <row r="1432">
          <cell r="A1432" t="str">
            <v>TASKDES_9834</v>
          </cell>
          <cell r="B1432">
            <v>500000</v>
          </cell>
          <cell r="C1432" t="str">
            <v>#[color=645252,fontsize=20]矮人宝屋累计击杀矮人[-][color=1ca216,fontsize=20]50万[-][color=645252,fontsize=20]个。[-]</v>
          </cell>
        </row>
        <row r="1433">
          <cell r="A1433" t="str">
            <v>TASKDES_9835</v>
          </cell>
          <cell r="B1433">
            <v>600000</v>
          </cell>
          <cell r="C1433" t="str">
            <v>#[color=645252,fontsize=20]矮人宝屋累计击杀矮人[-][color=1ca216,fontsize=20]60万[-][color=645252,fontsize=20]个。[-]</v>
          </cell>
        </row>
        <row r="1434">
          <cell r="A1434" t="str">
            <v>TASKDES_9836</v>
          </cell>
          <cell r="B1434">
            <v>700000</v>
          </cell>
          <cell r="C1434" t="str">
            <v>#[color=645252,fontsize=20]矮人宝屋累计击杀矮人[-][color=1ca216,fontsize=20]70万[-][color=645252,fontsize=20]个。[-]</v>
          </cell>
        </row>
        <row r="1435">
          <cell r="A1435" t="str">
            <v>TASKDES_9837</v>
          </cell>
          <cell r="B1435">
            <v>800000</v>
          </cell>
          <cell r="C1435" t="str">
            <v>#[color=645252,fontsize=20]矮人宝屋累计击杀矮人[-][color=1ca216,fontsize=20]80万[-][color=645252,fontsize=20]个。[-]</v>
          </cell>
        </row>
        <row r="1436">
          <cell r="A1436" t="str">
            <v>TASKDES_9838</v>
          </cell>
          <cell r="B1436">
            <v>1000000</v>
          </cell>
          <cell r="C1436" t="str">
            <v>#[color=645252,fontsize=20]矮人宝屋累计击杀矮人[-][color=1ca216,fontsize=20]100万[-][color=645252,fontsize=20]个。[-]</v>
          </cell>
        </row>
        <row r="1437">
          <cell r="A1437" t="str">
            <v>TASKDES_9839</v>
          </cell>
          <cell r="B1437">
            <v>1200000</v>
          </cell>
          <cell r="C1437" t="str">
            <v>#[color=645252,fontsize=20]矮人宝屋累计击杀矮人[-][color=1ca216,fontsize=20]120万[-][color=645252,fontsize=20]个。[-]</v>
          </cell>
        </row>
        <row r="1438">
          <cell r="A1438" t="str">
            <v>TASKDES_9840</v>
          </cell>
          <cell r="B1438">
            <v>1500000</v>
          </cell>
          <cell r="C1438" t="str">
            <v>#[color=645252,fontsize=20]矮人宝屋累计击杀矮人[-][color=1ca216,fontsize=20]150万[-][color=645252,fontsize=20]个。[-]</v>
          </cell>
        </row>
        <row r="1439">
          <cell r="A1439" t="str">
            <v>TASKDES_9841</v>
          </cell>
          <cell r="B1439">
            <v>2000000</v>
          </cell>
          <cell r="C1439" t="str">
            <v>#[color=645252,fontsize=20]矮人宝屋累计击杀矮人[-][color=1ca216,fontsize=20]200万[-][color=645252,fontsize=20]个。[-]</v>
          </cell>
        </row>
        <row r="1440">
          <cell r="A1440" t="str">
            <v>TASKDES_9842</v>
          </cell>
          <cell r="B1440">
            <v>2500000</v>
          </cell>
          <cell r="C1440" t="str">
            <v>#[color=645252,fontsize=20]矮人宝屋累计击杀矮人[-][color=1ca216,fontsize=20]250万[-][color=645252,fontsize=20]个。[-]</v>
          </cell>
        </row>
        <row r="1441">
          <cell r="A1441" t="str">
            <v>TASKDES_9901</v>
          </cell>
          <cell r="B1441">
            <v>15</v>
          </cell>
          <cell r="C1441" t="str">
            <v>#[color=645252,fontsize=20]阴森墓穴累计抵挡僵尸[-][color=1ca216,fontsize=20]15[-][color=645252,fontsize=20]波。[-]</v>
          </cell>
          <cell r="E1441" t="str">
            <v>#[color=462800]Defend[-][color=1ca216,fontsize=20,outlinecolor=3c1e0aff]15[-][color=462800] waves in Crypt in total[-]</v>
          </cell>
        </row>
        <row r="1442">
          <cell r="A1442" t="str">
            <v>TASKDES_9902</v>
          </cell>
          <cell r="B1442">
            <v>30</v>
          </cell>
          <cell r="C1442" t="str">
            <v>#[color=645252,fontsize=20]阴森墓穴累计抵挡僵尸[-][color=1ca216,fontsize=20]30[-][color=645252,fontsize=20]波。[-]</v>
          </cell>
          <cell r="E1442" t="str">
            <v>#[color=462800]Defend[-][color=1ca216,fontsize=20,outlinecolor=3c1e0aff]30[-][color=462800] waves in Crypt in total[-]</v>
          </cell>
        </row>
        <row r="1443">
          <cell r="A1443" t="str">
            <v>TASKDES_9903</v>
          </cell>
          <cell r="B1443">
            <v>50</v>
          </cell>
          <cell r="C1443" t="str">
            <v>#[color=645252,fontsize=20]阴森墓穴累计抵挡僵尸[-][color=1ca216,fontsize=20]50[-][color=645252,fontsize=20]波。[-]</v>
          </cell>
          <cell r="E1443" t="str">
            <v>#[color=462800]Defend[-][color=1ca216,fontsize=20,outlinecolor=3c1e0aff]50[-][color=462800] waves in Crypt in total[-]</v>
          </cell>
        </row>
        <row r="1444">
          <cell r="A1444" t="str">
            <v>TASKDES_9904</v>
          </cell>
          <cell r="B1444">
            <v>80</v>
          </cell>
          <cell r="C1444" t="str">
            <v>#[color=645252,fontsize=20]阴森墓穴累计抵挡僵尸[-][color=1ca216,fontsize=20]80[-][color=645252,fontsize=20]波。[-]</v>
          </cell>
          <cell r="E1444" t="str">
            <v>#[color=462800]Defend[-][color=1ca216,fontsize=20,outlinecolor=3c1e0aff]80[-][color=462800] waves in Crypt in total[-]</v>
          </cell>
        </row>
        <row r="1445">
          <cell r="A1445" t="str">
            <v>TASKDES_9905</v>
          </cell>
          <cell r="B1445">
            <v>120</v>
          </cell>
          <cell r="C1445" t="str">
            <v>#[color=645252,fontsize=20]阴森墓穴累计抵挡僵尸[-][color=1ca216,fontsize=20]120[-][color=645252,fontsize=20]波。[-]</v>
          </cell>
          <cell r="E1445" t="str">
            <v>#[color=462800]Defend[-][color=1ca216,fontsize=20,outlinecolor=3c1e0aff]120[-][color=462800] waves in Crypt in total[-]</v>
          </cell>
        </row>
        <row r="1446">
          <cell r="A1446" t="str">
            <v>TASKDES_9906</v>
          </cell>
          <cell r="B1446">
            <v>180</v>
          </cell>
          <cell r="C1446" t="str">
            <v>#[color=645252,fontsize=20]阴森墓穴累计抵挡僵尸[-][color=1ca216,fontsize=20]180[-][color=645252,fontsize=20]波。[-]</v>
          </cell>
          <cell r="E1446" t="str">
            <v>#[color=462800]Defend[-][color=1ca216,fontsize=20,outlinecolor=3c1e0aff]180[-][color=462800] waves in Crypt in total[-]</v>
          </cell>
        </row>
        <row r="1447">
          <cell r="A1447" t="str">
            <v>TASKDES_9907</v>
          </cell>
          <cell r="B1447">
            <v>250</v>
          </cell>
          <cell r="C1447" t="str">
            <v>#[color=645252,fontsize=20]阴森墓穴累计抵挡僵尸[-][color=1ca216,fontsize=20]250[-][color=645252,fontsize=20]波。[-]</v>
          </cell>
          <cell r="E1447" t="str">
            <v>#[color=462800]Defend[-][color=1ca216,fontsize=20,outlinecolor=3c1e0aff]250[-][color=462800] waves in Crypt in total[-]</v>
          </cell>
        </row>
        <row r="1448">
          <cell r="A1448" t="str">
            <v>TASKDES_9908</v>
          </cell>
          <cell r="B1448">
            <v>350</v>
          </cell>
          <cell r="C1448" t="str">
            <v>#[color=645252,fontsize=20]阴森墓穴累计抵挡僵尸[-][color=1ca216,fontsize=20]350[-][color=645252,fontsize=20]波。[-]</v>
          </cell>
          <cell r="E1448" t="str">
            <v>#[color=462800]Defend[-][color=1ca216,fontsize=20,outlinecolor=3c1e0aff]350[-][color=462800] waves in Crypt in total[-]</v>
          </cell>
        </row>
        <row r="1449">
          <cell r="A1449" t="str">
            <v>TASKDES_9909</v>
          </cell>
          <cell r="B1449">
            <v>450</v>
          </cell>
          <cell r="C1449" t="str">
            <v>#[color=645252,fontsize=20]阴森墓穴累计抵挡僵尸[-][color=1ca216,fontsize=20]450[-][color=645252,fontsize=20]波。[-]</v>
          </cell>
          <cell r="E1449" t="str">
            <v>#[color=462800]Defend[-][color=1ca216,fontsize=20,outlinecolor=3c1e0aff]450[-][color=462800] waves in Crypt in total[-]</v>
          </cell>
        </row>
        <row r="1450">
          <cell r="A1450" t="str">
            <v>TASKDES_9910</v>
          </cell>
          <cell r="B1450">
            <v>600</v>
          </cell>
          <cell r="C1450" t="str">
            <v>#[color=645252,fontsize=20]阴森墓穴累计抵挡僵尸[-][color=1ca216,fontsize=20]600[-][color=645252,fontsize=20]波。[-]</v>
          </cell>
          <cell r="E1450" t="str">
            <v>#[color=462800]Defend[-][color=1ca216,fontsize=20,outlinecolor=3c1e0aff]600[-][color=462800] waves in Crypt in total[-]</v>
          </cell>
        </row>
        <row r="1451">
          <cell r="A1451" t="str">
            <v>TASKDES_9911</v>
          </cell>
          <cell r="B1451">
            <v>800</v>
          </cell>
          <cell r="C1451" t="str">
            <v>#[color=645252,fontsize=20]阴森墓穴累计抵挡僵尸[-][color=1ca216,fontsize=20]800[-][color=645252,fontsize=20]波。[-]</v>
          </cell>
        </row>
        <row r="1452">
          <cell r="A1452" t="str">
            <v>TASKDES_9912</v>
          </cell>
          <cell r="B1452">
            <v>1000</v>
          </cell>
          <cell r="C1452" t="str">
            <v>#[color=645252,fontsize=20]阴森墓穴累计抵挡僵尸[-][color=1ca216,fontsize=20]1000[-][color=645252,fontsize=20]波。[-]</v>
          </cell>
        </row>
        <row r="1453">
          <cell r="A1453" t="str">
            <v>TASKDES_9913</v>
          </cell>
          <cell r="B1453">
            <v>1200</v>
          </cell>
          <cell r="C1453" t="str">
            <v>#[color=645252,fontsize=20]阴森墓穴累计抵挡僵尸[-][color=1ca216,fontsize=20]1200[-][color=645252,fontsize=20]波。[-]</v>
          </cell>
        </row>
        <row r="1454">
          <cell r="A1454" t="str">
            <v>TASKDES_9914</v>
          </cell>
          <cell r="B1454">
            <v>1400</v>
          </cell>
          <cell r="C1454" t="str">
            <v>#[color=645252,fontsize=20]阴森墓穴累计抵挡僵尸[-][color=1ca216,fontsize=20]1400[-][color=645252,fontsize=20]波。[-]</v>
          </cell>
        </row>
        <row r="1455">
          <cell r="A1455" t="str">
            <v>TASKDES_9915</v>
          </cell>
          <cell r="B1455">
            <v>1600</v>
          </cell>
          <cell r="C1455" t="str">
            <v>#[color=645252,fontsize=20]阴森墓穴累计抵挡僵尸[-][color=1ca216,fontsize=20]1600[-][color=645252,fontsize=20]波。[-]</v>
          </cell>
        </row>
        <row r="1456">
          <cell r="A1456" t="str">
            <v>TASKDES_9916</v>
          </cell>
          <cell r="B1456">
            <v>1800</v>
          </cell>
          <cell r="C1456" t="str">
            <v>#[color=645252,fontsize=20]阴森墓穴累计抵挡僵尸[-][color=1ca216,fontsize=20]1800[-][color=645252,fontsize=20]波。[-]</v>
          </cell>
        </row>
        <row r="1457">
          <cell r="A1457" t="str">
            <v>TASKDES_9917</v>
          </cell>
          <cell r="B1457">
            <v>2000</v>
          </cell>
          <cell r="C1457" t="str">
            <v>#[color=645252,fontsize=20]阴森墓穴累计抵挡僵尸[-][color=1ca216,fontsize=20]2000[-][color=645252,fontsize=20]波。[-]</v>
          </cell>
        </row>
        <row r="1458">
          <cell r="A1458" t="str">
            <v>TASKDES_9918</v>
          </cell>
          <cell r="B1458">
            <v>2200</v>
          </cell>
          <cell r="C1458" t="str">
            <v>#[color=645252,fontsize=20]阴森墓穴累计抵挡僵尸[-][color=1ca216,fontsize=20]2200[-][color=645252,fontsize=20]波。[-]</v>
          </cell>
        </row>
        <row r="1459">
          <cell r="A1459" t="str">
            <v>TASKDES_9919</v>
          </cell>
          <cell r="B1459">
            <v>2400</v>
          </cell>
          <cell r="C1459" t="str">
            <v>#[color=645252,fontsize=20]阴森墓穴累计抵挡僵尸[-][color=1ca216,fontsize=20]2400[-][color=645252,fontsize=20]波。[-]</v>
          </cell>
        </row>
        <row r="1460">
          <cell r="A1460" t="str">
            <v>TASKDES_9920</v>
          </cell>
          <cell r="B1460">
            <v>2600</v>
          </cell>
          <cell r="C1460" t="str">
            <v>#[color=645252,fontsize=20]阴森墓穴累计抵挡僵尸[-][color=1ca216,fontsize=20]2600[-][color=645252,fontsize=20]波。[-]</v>
          </cell>
        </row>
        <row r="1461">
          <cell r="A1461" t="str">
            <v>TASKDES_9951</v>
          </cell>
          <cell r="B1461">
            <v>2800</v>
          </cell>
          <cell r="C1461" t="str">
            <v>#[color=645252,fontsize=20]阴森墓穴累计抵挡僵尸[-][color=1ca216,fontsize=20]2800[-][color=645252,fontsize=20]波。[-]</v>
          </cell>
        </row>
        <row r="1462">
          <cell r="A1462" t="str">
            <v>TASKDES_9952</v>
          </cell>
          <cell r="B1462">
            <v>3000</v>
          </cell>
          <cell r="C1462" t="str">
            <v>#[color=645252,fontsize=20]阴森墓穴累计抵挡僵尸[-][color=1ca216,fontsize=20]3000[-][color=645252,fontsize=20]波。[-]</v>
          </cell>
        </row>
        <row r="1463">
          <cell r="A1463" t="str">
            <v>TASKDES_9953</v>
          </cell>
          <cell r="B1463">
            <v>3200</v>
          </cell>
          <cell r="C1463" t="str">
            <v>#[color=645252,fontsize=20]阴森墓穴累计抵挡僵尸[-][color=1ca216,fontsize=20]3200[-][color=645252,fontsize=20]波。[-]</v>
          </cell>
        </row>
        <row r="1464">
          <cell r="A1464" t="str">
            <v>TASKDES_9954</v>
          </cell>
          <cell r="B1464">
            <v>3400</v>
          </cell>
          <cell r="C1464" t="str">
            <v>#[color=645252,fontsize=20]阴森墓穴累计抵挡僵尸[-][color=1ca216,fontsize=20]3400[-][color=645252,fontsize=20]波。[-]</v>
          </cell>
        </row>
        <row r="1465">
          <cell r="A1465" t="str">
            <v>TASKDES_9955</v>
          </cell>
          <cell r="B1465">
            <v>3600</v>
          </cell>
          <cell r="C1465" t="str">
            <v>#[color=645252,fontsize=20]阴森墓穴累计抵挡僵尸[-][color=1ca216,fontsize=20]3600[-][color=645252,fontsize=20]波。[-]</v>
          </cell>
        </row>
        <row r="1466">
          <cell r="A1466" t="str">
            <v>TASKDES_9956</v>
          </cell>
          <cell r="B1466">
            <v>3800</v>
          </cell>
          <cell r="C1466" t="str">
            <v>#[color=645252,fontsize=20]阴森墓穴累计抵挡僵尸[-][color=1ca216,fontsize=20]3800[-][color=645252,fontsize=20]波。[-]</v>
          </cell>
        </row>
        <row r="1467">
          <cell r="A1467" t="str">
            <v>TASKDES_9957</v>
          </cell>
          <cell r="B1467">
            <v>4000</v>
          </cell>
          <cell r="C1467" t="str">
            <v>#[color=645252,fontsize=20]阴森墓穴累计抵挡僵尸[-][color=1ca216,fontsize=20]4000[-][color=645252,fontsize=20]波。[-]</v>
          </cell>
        </row>
        <row r="1468">
          <cell r="A1468" t="str">
            <v>TASKDES_9958</v>
          </cell>
          <cell r="B1468">
            <v>4200</v>
          </cell>
          <cell r="C1468" t="str">
            <v>#[color=645252,fontsize=20]阴森墓穴累计抵挡僵尸[-][color=1ca216,fontsize=20]4200[-][color=645252,fontsize=20]波。[-]</v>
          </cell>
        </row>
        <row r="1469">
          <cell r="A1469" t="str">
            <v>TASKDES_9959</v>
          </cell>
          <cell r="B1469">
            <v>4400</v>
          </cell>
          <cell r="C1469" t="str">
            <v>#[color=645252,fontsize=20]阴森墓穴累计抵挡僵尸[-][color=1ca216,fontsize=20]4400[-][color=645252,fontsize=20]波。[-]</v>
          </cell>
        </row>
        <row r="1470">
          <cell r="A1470" t="str">
            <v>TASKDES_9960</v>
          </cell>
          <cell r="B1470">
            <v>4600</v>
          </cell>
          <cell r="C1470" t="str">
            <v>#[color=645252,fontsize=20]阴森墓穴累计抵挡僵尸[-][color=1ca216,fontsize=20]4600[-][color=645252,fontsize=20]波。[-]</v>
          </cell>
        </row>
        <row r="1471">
          <cell r="A1471" t="str">
            <v>TASKDES_9961</v>
          </cell>
          <cell r="B1471">
            <v>5000</v>
          </cell>
          <cell r="C1471" t="str">
            <v>#[color=645252,fontsize=20]阴森墓穴累计抵挡僵尸[-][color=1ca216,fontsize=20]5000[-][color=645252,fontsize=20]波。[-]</v>
          </cell>
        </row>
        <row r="1472">
          <cell r="A1472" t="str">
            <v>TASKDES_9962</v>
          </cell>
          <cell r="B1472">
            <v>5500</v>
          </cell>
          <cell r="C1472" t="str">
            <v>#[color=645252,fontsize=20]阴森墓穴累计抵挡僵尸[-][color=1ca216,fontsize=20]5500[-][color=645252,fontsize=20]波。[-]</v>
          </cell>
        </row>
        <row r="1473">
          <cell r="A1473" t="str">
            <v>TASKDES_9963</v>
          </cell>
          <cell r="B1473">
            <v>6000</v>
          </cell>
          <cell r="C1473" t="str">
            <v>#[color=645252,fontsize=20]阴森墓穴累计抵挡僵尸[-][color=1ca216,fontsize=20]6000[-][color=645252,fontsize=20]波。[-]</v>
          </cell>
        </row>
        <row r="1474">
          <cell r="A1474" t="str">
            <v>TASKDES_9964</v>
          </cell>
          <cell r="B1474">
            <v>6500</v>
          </cell>
          <cell r="C1474" t="str">
            <v>#[color=645252,fontsize=20]阴森墓穴累计抵挡僵尸[-][color=1ca216,fontsize=20]6500[-][color=645252,fontsize=20]波。[-]</v>
          </cell>
        </row>
        <row r="1475">
          <cell r="A1475" t="str">
            <v>TASKDES_9965</v>
          </cell>
          <cell r="B1475">
            <v>7000</v>
          </cell>
          <cell r="C1475" t="str">
            <v>#[color=645252,fontsize=20]阴森墓穴累计抵挡僵尸[-][color=1ca216,fontsize=20]7000[-][color=645252,fontsize=20]波。[-]</v>
          </cell>
        </row>
        <row r="1476">
          <cell r="A1476" t="str">
            <v>TASKDES_9966</v>
          </cell>
          <cell r="B1476">
            <v>8000</v>
          </cell>
          <cell r="C1476" t="str">
            <v>#[color=645252,fontsize=20]阴森墓穴累计抵挡僵尸[-][color=1ca216,fontsize=20]8000[-][color=645252,fontsize=20]波。[-]</v>
          </cell>
        </row>
        <row r="1477">
          <cell r="A1477" t="str">
            <v>TASKDES_9967</v>
          </cell>
          <cell r="B1477">
            <v>10000</v>
          </cell>
          <cell r="C1477" t="str">
            <v>#[color=645252,fontsize=20]阴森墓穴累计抵挡僵尸[-][color=1ca216,fontsize=20]10000[-][color=645252,fontsize=20]波。[-]</v>
          </cell>
        </row>
        <row r="1478">
          <cell r="A1478" t="str">
            <v>TASKDES_9968</v>
          </cell>
          <cell r="B1478">
            <v>12000</v>
          </cell>
          <cell r="C1478" t="str">
            <v>#[color=645252,fontsize=20]阴森墓穴累计抵挡僵尸[-][color=1ca216,fontsize=20]12000[-][color=645252,fontsize=20]波。[-]</v>
          </cell>
        </row>
        <row r="1479">
          <cell r="A1479" t="str">
            <v>TASKDES_9969</v>
          </cell>
          <cell r="B1479">
            <v>15000</v>
          </cell>
          <cell r="C1479" t="str">
            <v>#[color=645252,fontsize=20]阴森墓穴累计抵挡僵尸[-][color=1ca216,fontsize=20]15000[-][color=645252,fontsize=20]波。[-]</v>
          </cell>
        </row>
        <row r="1480">
          <cell r="A1480" t="str">
            <v>TASKDES_9970</v>
          </cell>
          <cell r="B1480">
            <v>20000</v>
          </cell>
          <cell r="C1480" t="str">
            <v>#[color=645252,fontsize=20]阴森墓穴累计抵挡僵尸[-][color=1ca216,fontsize=20]20000[-][color=645252,fontsize=20]波。[-]</v>
          </cell>
        </row>
        <row r="1481">
          <cell r="A1481" t="str">
            <v>TASKDES_9921</v>
          </cell>
          <cell r="B1481">
            <v>2</v>
          </cell>
          <cell r="C1481" t="str">
            <v>#[color=645252,fontsize=20]战役中累计发现方尖碑[-][color=1ca216,fontsize=20]2[-][color=645252,fontsize=20]个。[-]</v>
          </cell>
          <cell r="E1481" t="str">
            <v>#[color=462800]Find[-][color=1ca216,fontsize=20,outlinecolor=3c1e0aff]2[-][color=462800]obelisks in Crusade in total[-]</v>
          </cell>
        </row>
        <row r="1482">
          <cell r="A1482" t="str">
            <v>TASKDES_9922</v>
          </cell>
          <cell r="B1482">
            <v>5</v>
          </cell>
          <cell r="C1482" t="str">
            <v>#[color=645252,fontsize=20]战役中累计发现方尖碑[-][color=1ca216,fontsize=20]5[-][color=645252,fontsize=20]个。[-]</v>
          </cell>
          <cell r="E1482" t="str">
            <v>#[color=462800]Find[-][color=1ca216,fontsize=20,outlinecolor=3c1e0aff]5[-][color=462800]obelisks in Crusade in total[-]</v>
          </cell>
        </row>
        <row r="1483">
          <cell r="A1483" t="str">
            <v>TASKDES_9923</v>
          </cell>
          <cell r="B1483">
            <v>10</v>
          </cell>
          <cell r="C1483" t="str">
            <v>#[color=645252,fontsize=20]战役中累计发现方尖碑[-][color=1ca216,fontsize=20]10[-][color=645252,fontsize=20]个。[-]</v>
          </cell>
          <cell r="E1483" t="str">
            <v>#[color=462800]Find[-][color=1ca216,fontsize=20,outlinecolor=3c1e0aff]10[-][color=462800]obelisks in Crusade in total[-]</v>
          </cell>
        </row>
        <row r="1484">
          <cell r="A1484" t="str">
            <v>TASKDES_9924</v>
          </cell>
          <cell r="B1484">
            <v>15</v>
          </cell>
          <cell r="C1484" t="str">
            <v>#[color=645252,fontsize=20]战役中累计发现方尖碑[-][color=1ca216,fontsize=20]15[-][color=645252,fontsize=20]个。[-]</v>
          </cell>
          <cell r="E1484" t="str">
            <v>#[color=462800]Find[-][color=1ca216,fontsize=20,outlinecolor=3c1e0aff]15[-][color=462800]obelisks in Crusade in total[-]</v>
          </cell>
        </row>
        <row r="1485">
          <cell r="A1485" t="str">
            <v>TASKDES_9925</v>
          </cell>
          <cell r="B1485">
            <v>20</v>
          </cell>
          <cell r="C1485" t="str">
            <v>#[color=645252,fontsize=20]战役中累计发现方尖碑[-][color=1ca216,fontsize=20]20[-][color=645252,fontsize=20]个。[-]</v>
          </cell>
          <cell r="E1485" t="str">
            <v>#[color=462800]Find[-][color=1ca216,fontsize=20,outlinecolor=3c1e0aff]20[-][color=462800]obelisks in Crusade in total[-]</v>
          </cell>
        </row>
        <row r="1486">
          <cell r="A1486" t="str">
            <v>TASKDES_9926</v>
          </cell>
          <cell r="B1486">
            <v>30</v>
          </cell>
          <cell r="C1486" t="str">
            <v>#[color=645252,fontsize=20]战役中累计发现方尖碑[-][color=1ca216,fontsize=20]30[-][color=645252,fontsize=20]个。[-]</v>
          </cell>
          <cell r="E1486" t="str">
            <v>#[color=462800]Find[-][color=1ca216,fontsize=20,outlinecolor=3c1e0aff]30[-][color=462800]obelisks in Crusade in total[-]</v>
          </cell>
        </row>
        <row r="1487">
          <cell r="A1487" t="str">
            <v>TASKDES_9927</v>
          </cell>
          <cell r="B1487">
            <v>40</v>
          </cell>
          <cell r="C1487" t="str">
            <v>#[color=645252,fontsize=20]战役中累计发现方尖碑[-][color=1ca216,fontsize=20]40[-][color=645252,fontsize=20]个。[-]</v>
          </cell>
          <cell r="E1487" t="str">
            <v>#[color=462800]Find[-][color=1ca216,fontsize=20,outlinecolor=3c1e0aff]40[-][color=462800]obelisks in Crusade in total[-]</v>
          </cell>
        </row>
        <row r="1488">
          <cell r="A1488" t="str">
            <v>TASKDES_9928</v>
          </cell>
          <cell r="B1488">
            <v>60</v>
          </cell>
          <cell r="C1488" t="str">
            <v>#[color=645252,fontsize=20]战役中累计发现方尖碑[-][color=1ca216,fontsize=20]60[-][color=645252,fontsize=20]个。[-]</v>
          </cell>
          <cell r="E1488" t="str">
            <v>#[color=462800]Find[-][color=1ca216,fontsize=20,outlinecolor=3c1e0aff]60[-][color=462800]obelisks in Crusade in total[-]</v>
          </cell>
        </row>
        <row r="1489">
          <cell r="A1489" t="str">
            <v>TASKDES_9929</v>
          </cell>
          <cell r="B1489">
            <v>80</v>
          </cell>
          <cell r="C1489" t="str">
            <v>#[color=645252,fontsize=20]战役中累计发现方尖碑[-][color=1ca216,fontsize=20]80[-][color=645252,fontsize=20]个。[-]</v>
          </cell>
          <cell r="E1489" t="str">
            <v>#[color=462800]Find[-][color=1ca216,fontsize=20,outlinecolor=3c1e0aff]80[-][color=462800]obelisks in Crusade in total[-]</v>
          </cell>
        </row>
        <row r="1490">
          <cell r="A1490" t="str">
            <v>TASKDES_9930</v>
          </cell>
          <cell r="B1490">
            <v>100</v>
          </cell>
          <cell r="C1490" t="str">
            <v>#[color=645252,fontsize=20]战役中累计发现方尖碑[-][color=1ca216,fontsize=20]100[-][color=645252,fontsize=20]个。[-]</v>
          </cell>
          <cell r="E1490" t="str">
            <v>#[color=462800]Find[-][color=1ca216,fontsize=20,outlinecolor=3c1e0aff]100[-][color=462800]obelisks in Crusade in total[-]</v>
          </cell>
        </row>
        <row r="1491">
          <cell r="A1491" t="str">
            <v>TASKDES_9931</v>
          </cell>
          <cell r="B1491">
            <v>120</v>
          </cell>
          <cell r="C1491" t="str">
            <v>#[color=645252,fontsize=20]战役中累计发现方尖碑[-][color=1ca216,fontsize=20]120[-][color=645252,fontsize=20]个。[-]</v>
          </cell>
        </row>
        <row r="1492">
          <cell r="A1492" t="str">
            <v>TASKDES_9932</v>
          </cell>
          <cell r="B1492">
            <v>140</v>
          </cell>
          <cell r="C1492" t="str">
            <v>#[color=645252,fontsize=20]战役中累计发现方尖碑[-][color=1ca216,fontsize=20]140[-][color=645252,fontsize=20]个。[-]</v>
          </cell>
        </row>
        <row r="1493">
          <cell r="A1493" t="str">
            <v>TASKDES_9933</v>
          </cell>
          <cell r="B1493">
            <v>160</v>
          </cell>
          <cell r="C1493" t="str">
            <v>#[color=645252,fontsize=20]战役中累计发现方尖碑[-][color=1ca216,fontsize=20]160[-][color=645252,fontsize=20]个。[-]</v>
          </cell>
        </row>
        <row r="1494">
          <cell r="A1494" t="str">
            <v>TASKDES_9934</v>
          </cell>
          <cell r="B1494">
            <v>180</v>
          </cell>
          <cell r="C1494" t="str">
            <v>#[color=645252,fontsize=20]战役中累计发现方尖碑[-][color=1ca216,fontsize=20]180[-][color=645252,fontsize=20]个。[-]</v>
          </cell>
        </row>
        <row r="1495">
          <cell r="A1495" t="str">
            <v>TASKDES_9935</v>
          </cell>
          <cell r="B1495">
            <v>200</v>
          </cell>
          <cell r="C1495" t="str">
            <v>#[color=645252,fontsize=20]战役中累计发现方尖碑[-][color=1ca216,fontsize=20]200[-][color=645252,fontsize=20]个。[-]</v>
          </cell>
        </row>
        <row r="1496">
          <cell r="A1496" t="str">
            <v>TASKDES_9936</v>
          </cell>
          <cell r="B1496">
            <v>220</v>
          </cell>
          <cell r="C1496" t="str">
            <v>#[color=645252,fontsize=20]战役中累计发现方尖碑[-][color=1ca216,fontsize=20]220[-][color=645252,fontsize=20]个。[-]</v>
          </cell>
        </row>
        <row r="1497">
          <cell r="A1497" t="str">
            <v>TASKDES_9937</v>
          </cell>
          <cell r="B1497">
            <v>240</v>
          </cell>
          <cell r="C1497" t="str">
            <v>#[color=645252,fontsize=20]战役中累计发现方尖碑[-][color=1ca216,fontsize=20]240[-][color=645252,fontsize=20]个。[-]</v>
          </cell>
        </row>
        <row r="1498">
          <cell r="A1498" t="str">
            <v>TASKDES_9938</v>
          </cell>
          <cell r="B1498">
            <v>260</v>
          </cell>
          <cell r="C1498" t="str">
            <v>#[color=645252,fontsize=20]战役中累计发现方尖碑[-][color=1ca216,fontsize=20]260[-][color=645252,fontsize=20]个。[-]</v>
          </cell>
        </row>
        <row r="1499">
          <cell r="A1499" t="str">
            <v>TASKDES_9939</v>
          </cell>
          <cell r="B1499">
            <v>280</v>
          </cell>
          <cell r="C1499" t="str">
            <v>#[color=645252,fontsize=20]战役中累计发现方尖碑[-][color=1ca216,fontsize=20]280[-][color=645252,fontsize=20]个。[-]</v>
          </cell>
        </row>
        <row r="1500">
          <cell r="A1500" t="str">
            <v>TASKDES_9991</v>
          </cell>
          <cell r="B1500">
            <v>310</v>
          </cell>
          <cell r="C1500" t="str">
            <v>#[color=645252,fontsize=20]战役中累计发现方尖碑[-][color=1ca216,fontsize=20]310[-][color=645252,fontsize=20]个。[-]</v>
          </cell>
        </row>
        <row r="1501">
          <cell r="A1501" t="str">
            <v>TASKDES_9992</v>
          </cell>
          <cell r="B1501">
            <v>350</v>
          </cell>
          <cell r="C1501" t="str">
            <v>#[color=645252,fontsize=20]战役中累计发现方尖碑[-][color=1ca216,fontsize=20]350[-][color=645252,fontsize=20]个。[-]</v>
          </cell>
        </row>
        <row r="1502">
          <cell r="A1502" t="str">
            <v>TASKDES_9993</v>
          </cell>
          <cell r="B1502">
            <v>400</v>
          </cell>
          <cell r="C1502" t="str">
            <v>#[color=645252,fontsize=20]战役中累计发现方尖碑[-][color=1ca216,fontsize=20]400[-][color=645252,fontsize=20]个。[-]</v>
          </cell>
        </row>
        <row r="1503">
          <cell r="A1503" t="str">
            <v>TASKDES_9994</v>
          </cell>
          <cell r="B1503">
            <v>500</v>
          </cell>
          <cell r="C1503" t="str">
            <v>#[color=645252,fontsize=20]战役中累计发现方尖碑[-][color=1ca216,fontsize=20]500[-][color=645252,fontsize=20]个。[-]</v>
          </cell>
        </row>
        <row r="1504">
          <cell r="A1504" t="str">
            <v>TASKDES_9995</v>
          </cell>
          <cell r="B1504">
            <v>600</v>
          </cell>
          <cell r="C1504" t="str">
            <v>#[color=645252,fontsize=20]战役中累计发现方尖碑[-][color=1ca216,fontsize=20]600[-][color=645252,fontsize=20]个。[-]</v>
          </cell>
        </row>
        <row r="1505">
          <cell r="A1505" t="str">
            <v>TASKDES_9996</v>
          </cell>
          <cell r="B1505">
            <v>800</v>
          </cell>
          <cell r="C1505" t="str">
            <v>#[color=645252,fontsize=20]战役中累计发现方尖碑[-][color=1ca216,fontsize=20]800[-][color=645252,fontsize=20]个。[-]</v>
          </cell>
        </row>
        <row r="1506">
          <cell r="A1506" t="str">
            <v>TASKDES_9997</v>
          </cell>
          <cell r="B1506">
            <v>1000</v>
          </cell>
          <cell r="C1506" t="str">
            <v>#[color=645252,fontsize=20]战役中累计发现方尖碑[-][color=1ca216,fontsize=20]1000[-][color=645252,fontsize=20]个。[-]</v>
          </cell>
        </row>
        <row r="1507">
          <cell r="A1507" t="str">
            <v>TASKDES_9998</v>
          </cell>
          <cell r="B1507">
            <v>1300</v>
          </cell>
          <cell r="C1507" t="str">
            <v>#[color=645252,fontsize=20]战役中累计发现方尖碑[-][color=1ca216,fontsize=20]1300[-][color=645252,fontsize=20]个。[-]</v>
          </cell>
        </row>
        <row r="1508">
          <cell r="A1508" t="str">
            <v>TASKDES_9999</v>
          </cell>
          <cell r="B1508">
            <v>1600</v>
          </cell>
          <cell r="C1508" t="str">
            <v>#[color=645252,fontsize=20]战役中累计发现方尖碑[-][color=1ca216,fontsize=20]1600[-][color=645252,fontsize=20]个。[-]</v>
          </cell>
        </row>
        <row r="1513">
          <cell r="A1513" t="str">
            <v>TASKDES_9940</v>
          </cell>
          <cell r="B1513">
            <v>10</v>
          </cell>
          <cell r="C1513" t="str">
            <v>#[color=645252,fontsize=20]累计升星宝物[-][color=1ca216,fontsize=20]10[-][color=645252,fontsize=20]次。[-]</v>
          </cell>
        </row>
        <row r="1514">
          <cell r="A1514" t="str">
            <v>TASKDES_9941</v>
          </cell>
          <cell r="B1514">
            <v>20</v>
          </cell>
          <cell r="C1514" t="str">
            <v>#[color=645252,fontsize=20]累计升星宝物[-][color=1ca216,fontsize=20]20[-][color=645252,fontsize=20]次。[-]</v>
          </cell>
        </row>
        <row r="1515">
          <cell r="A1515" t="str">
            <v>TASKDES_9942</v>
          </cell>
          <cell r="B1515">
            <v>30</v>
          </cell>
          <cell r="C1515" t="str">
            <v>#[color=645252,fontsize=20]累计升星宝物[-][color=1ca216,fontsize=20]30[-][color=645252,fontsize=20]次。[-]</v>
          </cell>
        </row>
        <row r="1516">
          <cell r="A1516" t="str">
            <v>TASKDES_9943</v>
          </cell>
          <cell r="B1516">
            <v>50</v>
          </cell>
          <cell r="C1516" t="str">
            <v>#[color=645252,fontsize=20]累计升星宝物[-][color=1ca216,fontsize=20]50[-][color=645252,fontsize=20]次。[-]</v>
          </cell>
        </row>
        <row r="1519">
          <cell r="A1519" t="str">
            <v>TASKDES_15001</v>
          </cell>
          <cell r="B1519" t="str">
            <v>水元素位面25层</v>
          </cell>
          <cell r="C1519" t="str">
            <v>#[color=645252,fontsize=20]通关水元素位面[-][color=1ca216,fontsize=20]25[-][color=645252,fontsize=20]层。[-]</v>
          </cell>
        </row>
        <row r="1520">
          <cell r="A1520" t="str">
            <v>TASKDES_15002</v>
          </cell>
          <cell r="B1520" t="str">
            <v>火元素位面25层</v>
          </cell>
          <cell r="C1520" t="str">
            <v>#[color=645252,fontsize=20]通关火元素位面[-][color=1ca216,fontsize=20]25[-][color=645252,fontsize=20]层。[-]</v>
          </cell>
        </row>
        <row r="1521">
          <cell r="A1521" t="str">
            <v>TASKDES_15003</v>
          </cell>
          <cell r="B1521" t="str">
            <v>土元素位面25层</v>
          </cell>
          <cell r="C1521" t="str">
            <v>#[color=645252,fontsize=20]通关土元素位面[-][color=1ca216,fontsize=20]25[-][color=645252,fontsize=20]层。[-]</v>
          </cell>
        </row>
        <row r="1522">
          <cell r="A1522" t="str">
            <v>TASKDES_15004</v>
          </cell>
          <cell r="B1522" t="str">
            <v>气元素位面25层</v>
          </cell>
          <cell r="C1522" t="str">
            <v>#[color=645252,fontsize=20]通关气元素位面[-][color=1ca216,fontsize=20]25[-][color=645252,fontsize=20]层。[-]</v>
          </cell>
        </row>
        <row r="1523">
          <cell r="A1523" t="str">
            <v>TASKDES_15005</v>
          </cell>
          <cell r="B1523" t="str">
            <v>混乱元素位面25层</v>
          </cell>
          <cell r="C1523" t="str">
            <v>#[color=645252,fontsize=20]通关混乱元素位面[-][color=1ca216,fontsize=20]25[-][color=645252,fontsize=20]层。[-]</v>
          </cell>
        </row>
        <row r="1524">
          <cell r="A1524" t="str">
            <v>TASKDES_15006</v>
          </cell>
          <cell r="B1524" t="str">
            <v>云中城19层</v>
          </cell>
          <cell r="C1524" t="str">
            <v>#[color=645252,fontsize=20]通关云中城[-][color=1ca216,fontsize=20]19[-][color=645252,fontsize=20]层。[-]</v>
          </cell>
        </row>
        <row r="1526">
          <cell r="A1526" t="str">
            <v>TASKNAME_15001</v>
          </cell>
          <cell r="B1526" t="str">
            <v>水元素</v>
          </cell>
          <cell r="C1526" t="str">
            <v>#元素挑战</v>
          </cell>
        </row>
        <row r="1527">
          <cell r="A1527" t="str">
            <v>TASKNAME_15002</v>
          </cell>
          <cell r="B1527" t="str">
            <v>火元素</v>
          </cell>
          <cell r="C1527" t="str">
            <v>#元素挑战</v>
          </cell>
        </row>
        <row r="1528">
          <cell r="A1528" t="str">
            <v>TASKNAME_15003</v>
          </cell>
          <cell r="B1528" t="str">
            <v>土元素</v>
          </cell>
          <cell r="C1528" t="str">
            <v>#元素挑战</v>
          </cell>
        </row>
        <row r="1529">
          <cell r="A1529" t="str">
            <v>TASKNAME_15004</v>
          </cell>
          <cell r="B1529" t="str">
            <v>气元素</v>
          </cell>
          <cell r="C1529" t="str">
            <v>#元素挑战</v>
          </cell>
        </row>
        <row r="1530">
          <cell r="A1530" t="str">
            <v>TASKNAME_15005</v>
          </cell>
          <cell r="B1530" t="str">
            <v>混乱元素</v>
          </cell>
          <cell r="C1530" t="str">
            <v>#元素挑战</v>
          </cell>
        </row>
        <row r="1531">
          <cell r="A1531" t="str">
            <v>TASKNAME_15006</v>
          </cell>
          <cell r="B1531" t="str">
            <v>云中城</v>
          </cell>
          <cell r="C1531" t="str">
            <v>#云中城挑战</v>
          </cell>
        </row>
        <row r="1534">
          <cell r="A1534" t="str">
            <v>TASKNAME_9601</v>
          </cell>
          <cell r="B1534" t="str">
            <v>每日普通副本1</v>
          </cell>
          <cell r="C1534" t="str">
            <v>#副本杀手</v>
          </cell>
          <cell r="D1534" t="str">
            <v>#Level Up</v>
          </cell>
          <cell r="E1534" t="str">
            <v>#Stage Killer</v>
          </cell>
        </row>
        <row r="1535">
          <cell r="A1535" t="str">
            <v>TASKNAME_9602</v>
          </cell>
          <cell r="B1535" t="str">
            <v>每日普通副本2</v>
          </cell>
          <cell r="C1535" t="str">
            <v>#副本杀手</v>
          </cell>
          <cell r="D1535" t="str">
            <v>#Summon Creature</v>
          </cell>
          <cell r="E1535" t="str">
            <v>#Stage Killer</v>
          </cell>
        </row>
        <row r="1536">
          <cell r="A1536" t="str">
            <v>TASKNAME_9603</v>
          </cell>
          <cell r="B1536" t="str">
            <v>每日地下城1</v>
          </cell>
          <cell r="C1536" t="str">
            <v>#地下王者</v>
          </cell>
          <cell r="D1536" t="str">
            <v>#Main Campain</v>
          </cell>
          <cell r="E1536" t="str">
            <v>#Underground Rogue</v>
          </cell>
        </row>
        <row r="1537">
          <cell r="A1537" t="str">
            <v>TASKNAME_9604</v>
          </cell>
          <cell r="B1537" t="str">
            <v>每日地下城2</v>
          </cell>
          <cell r="C1537" t="str">
            <v>#地下王者</v>
          </cell>
          <cell r="D1537" t="str">
            <v>#Underground Campain</v>
          </cell>
          <cell r="E1537" t="str">
            <v>#Underground Rogue</v>
          </cell>
        </row>
        <row r="1538">
          <cell r="A1538" t="str">
            <v>TASKNAME_9605</v>
          </cell>
          <cell r="B1538" t="str">
            <v>竞技场</v>
          </cell>
          <cell r="C1538" t="str">
            <v>#竞技之王</v>
          </cell>
          <cell r="D1538" t="str">
            <v>#Creature Advancement</v>
          </cell>
          <cell r="E1538" t="str">
            <v>#King of Arena</v>
          </cell>
        </row>
        <row r="1539">
          <cell r="A1539" t="str">
            <v>TASKNAME_9606</v>
          </cell>
          <cell r="B1539" t="str">
            <v>兵团宝屋</v>
          </cell>
          <cell r="C1539" t="str">
            <v>#矮人宝藏</v>
          </cell>
          <cell r="D1539" t="str">
            <v>#King of Arena</v>
          </cell>
          <cell r="E1539" t="str">
            <v>#Treasury Plunderer</v>
          </cell>
        </row>
        <row r="1540">
          <cell r="A1540" t="str">
            <v>TASKNAME_9607</v>
          </cell>
          <cell r="B1540" t="str">
            <v>阴森墓穴</v>
          </cell>
          <cell r="C1540" t="str">
            <v>#墓穴探险</v>
          </cell>
          <cell r="D1540" t="str">
            <v>#Dragon Slayer</v>
          </cell>
          <cell r="E1540" t="str">
            <v>#Crypt Explorer</v>
          </cell>
        </row>
        <row r="1541">
          <cell r="A1541" t="str">
            <v>TASKNAME_9608</v>
          </cell>
          <cell r="B1541" t="str">
            <v>BOSS战</v>
          </cell>
          <cell r="C1541" t="str">
            <v>#屠龙勇士</v>
          </cell>
          <cell r="D1541" t="str">
            <v>#Treasury Plunderer</v>
          </cell>
          <cell r="E1541" t="str">
            <v>#Dragon Slayer</v>
          </cell>
        </row>
        <row r="1542">
          <cell r="A1542" t="str">
            <v>TASKNAME_9609</v>
          </cell>
          <cell r="B1542" t="str">
            <v>远征</v>
          </cell>
          <cell r="C1542" t="str">
            <v>#远征战役</v>
          </cell>
          <cell r="D1542" t="str">
            <v>#Crypt Explorer</v>
          </cell>
          <cell r="E1542" t="str">
            <v>#Obelisk Finder</v>
          </cell>
        </row>
        <row r="1543">
          <cell r="A1543" t="str">
            <v>TASKNAME_9610</v>
          </cell>
          <cell r="B1543" t="str">
            <v>点金手</v>
          </cell>
          <cell r="C1543" t="str">
            <v>#金光闪闪</v>
          </cell>
          <cell r="D1543" t="str">
            <v>#Obelisk Finder</v>
          </cell>
          <cell r="E1543" t="str">
            <v>#Bling Bling</v>
          </cell>
        </row>
        <row r="1544">
          <cell r="A1544" t="str">
            <v>TASKNAME_9611</v>
          </cell>
          <cell r="B1544" t="str">
            <v>装备强化</v>
          </cell>
          <cell r="C1544" t="str">
            <v>#装备强化</v>
          </cell>
          <cell r="E1544" t="str">
            <v>#Equipment Advance</v>
          </cell>
        </row>
        <row r="1545">
          <cell r="A1545" t="str">
            <v>TASKNAME_9612</v>
          </cell>
          <cell r="B1545" t="str">
            <v>抽卡</v>
          </cell>
          <cell r="C1545" t="str">
            <v>#佣兵之王</v>
          </cell>
          <cell r="E1545" t="str">
            <v>#Summoner</v>
          </cell>
        </row>
        <row r="1546">
          <cell r="A1546" t="str">
            <v>TASKNAME_9613</v>
          </cell>
          <cell r="B1546" t="str">
            <v>购买体力</v>
          </cell>
          <cell r="C1546" t="str">
            <v>#购买体力</v>
          </cell>
          <cell r="E1546" t="str">
            <v>#Gastronome</v>
          </cell>
        </row>
        <row r="1547">
          <cell r="A1547" t="str">
            <v>TASKNAME_9614</v>
          </cell>
          <cell r="B1547" t="str">
            <v>月卡</v>
          </cell>
          <cell r="C1547" t="str">
            <v>#每日福利</v>
          </cell>
          <cell r="E1547" t="str">
            <v>#Monthly Bonus</v>
          </cell>
        </row>
        <row r="1548">
          <cell r="A1548" t="str">
            <v>TASKNAME_9615</v>
          </cell>
          <cell r="B1548" t="str">
            <v>中午领体力</v>
          </cell>
          <cell r="C1548" t="str">
            <v>#丰盛午餐</v>
          </cell>
          <cell r="E1548" t="str">
            <v>#Lunch Time</v>
          </cell>
        </row>
        <row r="1549">
          <cell r="A1549" t="str">
            <v>TASKNAME_9616</v>
          </cell>
          <cell r="B1549" t="str">
            <v>下午领体力</v>
          </cell>
          <cell r="C1549" t="str">
            <v>#豪华晚餐</v>
          </cell>
          <cell r="E1549" t="str">
            <v>#Tea Time</v>
          </cell>
        </row>
        <row r="1550">
          <cell r="A1550" t="str">
            <v>TASKNAME_9617</v>
          </cell>
          <cell r="B1550" t="str">
            <v>晚上领体力</v>
          </cell>
          <cell r="C1550" t="str">
            <v>#精致夜宵</v>
          </cell>
          <cell r="E1550" t="str">
            <v>#Dinner Time</v>
          </cell>
        </row>
        <row r="1551">
          <cell r="A1551" t="str">
            <v>TASKNAME_9618</v>
          </cell>
          <cell r="B1551" t="str">
            <v>高级月卡</v>
          </cell>
          <cell r="C1551" t="str">
            <v>#至尊福利</v>
          </cell>
        </row>
        <row r="1552">
          <cell r="A1552" t="str">
            <v>TASKNAME_9619</v>
          </cell>
          <cell r="B1552" t="str">
            <v>钻石消耗</v>
          </cell>
          <cell r="C1552" t="str">
            <v>#消费返利</v>
          </cell>
        </row>
        <row r="1553">
          <cell r="A1553" t="str">
            <v>TASKNAME_9620</v>
          </cell>
          <cell r="B1553" t="str">
            <v>宝物放送</v>
          </cell>
          <cell r="C1553" t="str">
            <v>#精华放送</v>
          </cell>
        </row>
        <row r="1554">
          <cell r="A1554" t="str">
            <v>TASKNAME_19618</v>
          </cell>
          <cell r="B1554" t="str">
            <v>征战四方</v>
          </cell>
          <cell r="C1554" t="str">
            <v>#骑士任务:征战四方</v>
          </cell>
          <cell r="E1554" t="str">
            <v>#骑士任务:征战四方</v>
          </cell>
        </row>
        <row r="1555">
          <cell r="A1555" t="str">
            <v>TASKNAME_19619</v>
          </cell>
          <cell r="B1555" t="str">
            <v>征战四方</v>
          </cell>
          <cell r="C1555" t="str">
            <v>#勋爵任务:征战四方</v>
          </cell>
          <cell r="E1555" t="str">
            <v>#勋爵任务:征战四方</v>
          </cell>
        </row>
        <row r="1556">
          <cell r="A1556" t="str">
            <v>TASKNAME_19620</v>
          </cell>
          <cell r="B1556" t="str">
            <v>征战四方</v>
          </cell>
          <cell r="C1556" t="str">
            <v>#男爵任务:征战四方</v>
          </cell>
          <cell r="E1556" t="str">
            <v>#男爵任务:征战四方</v>
          </cell>
        </row>
        <row r="1557">
          <cell r="A1557" t="str">
            <v>TASKNAME_19621</v>
          </cell>
          <cell r="B1557" t="str">
            <v>征战四方</v>
          </cell>
          <cell r="C1557" t="str">
            <v>#子爵任务:征战四方</v>
          </cell>
          <cell r="E1557" t="str">
            <v>#子爵任务:征战四方</v>
          </cell>
        </row>
        <row r="1558">
          <cell r="A1558" t="str">
            <v>TASKNAME_19622</v>
          </cell>
          <cell r="B1558" t="str">
            <v>征战四方</v>
          </cell>
          <cell r="C1558" t="str">
            <v>#伯爵任务:征战四方</v>
          </cell>
          <cell r="E1558" t="str">
            <v>#伯爵任务:征战四方</v>
          </cell>
        </row>
        <row r="1559">
          <cell r="A1559" t="str">
            <v>TASKNAME_19623</v>
          </cell>
          <cell r="B1559" t="str">
            <v>征战四方</v>
          </cell>
          <cell r="C1559" t="str">
            <v>#侯爵任务:征战四方</v>
          </cell>
          <cell r="E1559" t="str">
            <v>#侯爵任务:征战四方</v>
          </cell>
        </row>
        <row r="1560">
          <cell r="A1560" t="str">
            <v>TASKNAME_19624</v>
          </cell>
          <cell r="B1560" t="str">
            <v>征战四方</v>
          </cell>
          <cell r="C1560" t="str">
            <v>#公爵任务:征战四方</v>
          </cell>
          <cell r="E1560" t="str">
            <v>#公爵任务:征战四方</v>
          </cell>
        </row>
        <row r="1561">
          <cell r="A1561" t="str">
            <v>TASKNAME_19625</v>
          </cell>
          <cell r="B1561" t="str">
            <v>征战四方</v>
          </cell>
          <cell r="C1561" t="str">
            <v>#大公任务:征战四方</v>
          </cell>
          <cell r="E1561" t="str">
            <v>#大公任务:征战四方</v>
          </cell>
        </row>
        <row r="1562">
          <cell r="A1562" t="str">
            <v>TASKNAME_19626</v>
          </cell>
          <cell r="B1562" t="str">
            <v>征战四方</v>
          </cell>
          <cell r="C1562" t="str">
            <v>#亲王任务:征战四方</v>
          </cell>
          <cell r="E1562" t="str">
            <v>#亲王任务:征战四方</v>
          </cell>
        </row>
        <row r="1563">
          <cell r="A1563" t="str">
            <v>TASKNAME_19627</v>
          </cell>
          <cell r="B1563" t="str">
            <v>征战四方</v>
          </cell>
          <cell r="C1563" t="str">
            <v>#国王任务:征战四方</v>
          </cell>
          <cell r="E1563" t="str">
            <v>#国王任务:征战四方</v>
          </cell>
        </row>
        <row r="1564">
          <cell r="A1564" t="str">
            <v>TASKNAME_9621</v>
          </cell>
          <cell r="B1564" t="str">
            <v>联盟科技</v>
          </cell>
          <cell r="C1564" t="str">
            <v>#联盟科技</v>
          </cell>
        </row>
        <row r="1565">
          <cell r="A1565" t="str">
            <v>TASKNAME_9622</v>
          </cell>
          <cell r="B1565" t="str">
            <v>联盟探索</v>
          </cell>
          <cell r="C1565" t="str">
            <v>#联盟探索</v>
          </cell>
        </row>
        <row r="1566">
          <cell r="A1566" t="str">
            <v>TASKNAME_9623</v>
          </cell>
          <cell r="B1566" t="str">
            <v>联盟探索</v>
          </cell>
          <cell r="C1566" t="str">
            <v>#远航寻宝</v>
          </cell>
        </row>
        <row r="1567">
          <cell r="A1567" t="str">
            <v>TASKNAME_9624</v>
          </cell>
          <cell r="B1567" t="str">
            <v>联盟探索</v>
          </cell>
          <cell r="C1567" t="str">
            <v>#天使考验</v>
          </cell>
        </row>
        <row r="1568">
          <cell r="A1568" t="str">
            <v>TASKNAME_9625</v>
          </cell>
          <cell r="C1568" t="str">
            <v>#助人为乐</v>
          </cell>
        </row>
        <row r="1569">
          <cell r="A1569" t="str">
            <v>TASKNAME_9626</v>
          </cell>
          <cell r="C1569" t="str">
            <v>#趁火打劫</v>
          </cell>
        </row>
        <row r="1570">
          <cell r="A1570" t="str">
            <v>TASKNAME_9627</v>
          </cell>
          <cell r="C1570" t="str">
            <v>#冠军对决</v>
          </cell>
        </row>
        <row r="1571">
          <cell r="A1571" t="str">
            <v>TASKNAME_9628</v>
          </cell>
          <cell r="C1571" t="str">
            <v>#每日登录</v>
          </cell>
        </row>
        <row r="1572">
          <cell r="A1572" t="str">
            <v>TASKNAME_9629</v>
          </cell>
          <cell r="C1572" t="str">
            <v>#游戏中心</v>
          </cell>
        </row>
        <row r="1573">
          <cell r="A1573" t="str">
            <v>TASKNAME_9630</v>
          </cell>
          <cell r="C1573" t="str">
            <v>#位面征战</v>
          </cell>
        </row>
        <row r="1574">
          <cell r="A1574" t="str">
            <v>TASKNAME_9631</v>
          </cell>
          <cell r="C1574" t="str">
            <v>#攻城任务</v>
          </cell>
        </row>
        <row r="1575">
          <cell r="A1575" t="str">
            <v>TASKNAME_9632</v>
          </cell>
          <cell r="C1575" t="str">
            <v>#守城征战</v>
          </cell>
        </row>
        <row r="1576">
          <cell r="A1576" t="str">
            <v>TASKNAME_20000</v>
          </cell>
          <cell r="C1576" t="str">
            <v>#骰子任务</v>
          </cell>
        </row>
        <row r="1577">
          <cell r="A1577" t="str">
            <v>TASKNAME_20001</v>
          </cell>
          <cell r="C1577" t="str">
            <v>#骰子任务</v>
          </cell>
        </row>
        <row r="1578">
          <cell r="A1578" t="str">
            <v>TASKNAME_20002</v>
          </cell>
          <cell r="C1578" t="str">
            <v>#骰子任务</v>
          </cell>
        </row>
        <row r="1579">
          <cell r="A1579" t="str">
            <v>TASKNAME_20003</v>
          </cell>
          <cell r="C1579" t="str">
            <v>#骰子任务</v>
          </cell>
        </row>
        <row r="1580">
          <cell r="A1580" t="str">
            <v>TASKNAME_20004</v>
          </cell>
          <cell r="C1580" t="str">
            <v>#骰子任务</v>
          </cell>
        </row>
        <row r="1581">
          <cell r="A1581" t="str">
            <v>TASKNAME_20005</v>
          </cell>
          <cell r="C1581" t="str">
            <v>#骰子任务</v>
          </cell>
        </row>
        <row r="1582">
          <cell r="A1582" t="str">
            <v>TASKNAME_20006</v>
          </cell>
          <cell r="C1582" t="str">
            <v>#骰子任务</v>
          </cell>
        </row>
        <row r="1584">
          <cell r="A1584" t="str">
            <v>TASKDES_9601</v>
          </cell>
          <cell r="C1584" t="str">
            <v>#[color=645252,fontsize=20]挑战任意剧情副本[-][color=1ca216,fontsize=20]10[-][color=645252,fontsize=20]次[-]</v>
          </cell>
          <cell r="E1584" t="str">
            <v>#[color=c69559]Complete main campaign for [-][color=1ca216,fontsize=20,outlinecolor=3c1e0aff]10[-][color=c69559] times[-]</v>
          </cell>
        </row>
        <row r="1585">
          <cell r="A1585" t="str">
            <v>TASKDES_9602</v>
          </cell>
          <cell r="C1585" t="str">
            <v>#[color=645252,fontsize=20]挑战任意剧情副本[-][color=1ca216,fontsize=20]25[-][color=645252,fontsize=20]次[-]</v>
          </cell>
          <cell r="E1585" t="str">
            <v>#[color=c69559]Complete main campaign for [-][color=1ca216,fontsize=20,outlinecolor=3c1e0aff]25[-][color=c69559] times[-]</v>
          </cell>
        </row>
        <row r="1586">
          <cell r="A1586" t="str">
            <v>TASKDES_9603</v>
          </cell>
          <cell r="C1586" t="str">
            <v>#[color=645252,fontsize=20]挑战任意地下城副本[-][color=1ca216,fontsize=20]5[-][color=645252,fontsize=20]次[-]</v>
          </cell>
          <cell r="E1586" t="str">
            <v>#[color=c69559]Complete underground campaign for [-][color=1ca216,fontsize=20,outlinecolor=3c1e0aff]5[-][color=c69559] times[-]</v>
          </cell>
        </row>
        <row r="1587">
          <cell r="A1587" t="str">
            <v>TASKDES_9604</v>
          </cell>
          <cell r="C1587" t="str">
            <v>#[color=645252,fontsize=20]挑战任意地下城副本[-][color=1ca216,fontsize=20]10[-][color=645252,fontsize=20]次[-]</v>
          </cell>
          <cell r="E1587" t="str">
            <v>#[color=c69559]Complete underground campaign for [-][color=1ca216,fontsize=20,outlinecolor=3c1e0aff]10[-][color=c69559] times[-]</v>
          </cell>
        </row>
        <row r="1588">
          <cell r="A1588" t="str">
            <v>TASKDES_9605</v>
          </cell>
          <cell r="C1588" t="str">
            <v>#[color=645252,fontsize=20]挑战竞技场[-][color=1ca216,fontsize=20]3[-][color=645252,fontsize=20]次[-]</v>
          </cell>
          <cell r="E1588" t="str">
            <v>#[color=c69559]Participate in Arena for [-][color=1ca216,fontsize=20,outlinecolor=3c1e0aff]3[-][color=c69559] times[-]</v>
          </cell>
        </row>
        <row r="1589">
          <cell r="A1589" t="str">
            <v>TASKDES_9606</v>
          </cell>
          <cell r="C1589" t="str">
            <v>#[color=645252,fontsize=20]挑战矮人宝屋[-][color=1ca216,fontsize=20]1[-][color=645252,fontsize=20]次[-]</v>
          </cell>
          <cell r="E1589" t="str">
            <v>#[color=c69559]Participate in Dwarven Treasury for [-][color=1ca216,fontsize=20,outlinecolor=3c1e0aff]1[-][color=c69559] time[-]</v>
          </cell>
        </row>
        <row r="1590">
          <cell r="A1590" t="str">
            <v>TASKDES_9607</v>
          </cell>
          <cell r="C1590" t="str">
            <v>#[color=645252,fontsize=20]挑战阴森墓穴[-][color=1ca216,fontsize=20]1[-][color=645252,fontsize=20]次[-]</v>
          </cell>
          <cell r="E1590" t="str">
            <v>#[color=c69559]Participate in Crypt for [-][color=1ca216,fontsize=20,outlinecolor=3c1e0aff]1[-][color=c69559] time[-]</v>
          </cell>
        </row>
        <row r="1591">
          <cell r="A1591" t="str">
            <v>TASKDES_9608</v>
          </cell>
          <cell r="C1591" t="str">
            <v>#[color=645252,fontsize=20]挑战龙之国[-][color=1ca216,fontsize=20]1[-][color=645252,fontsize=20]次[-]</v>
          </cell>
          <cell r="E1591" t="str">
            <v>#[color=c69559]Participate in Dragon Utropia for [-][color=1ca216,fontsize=20,outlinecolor=3c1e0aff]1[-][color=c69559] time[-]</v>
          </cell>
        </row>
        <row r="1592">
          <cell r="A1592" t="str">
            <v>TASKDES_9609</v>
          </cell>
          <cell r="C1592" t="str">
            <v>#[color=645252,fontsize=20]战役中胜利[-][color=1ca216,fontsize=20]1[-][color=645252,fontsize=20]次[-]</v>
          </cell>
          <cell r="E1592" t="str">
            <v>#[color=c69559]Participate in Crusade for [-][color=1ca216,fontsize=20,outlinecolor=3c1e0aff]1[-][color=c69559] time[-]</v>
          </cell>
        </row>
        <row r="1593">
          <cell r="A1593" t="str">
            <v>TASKDES_9610</v>
          </cell>
          <cell r="C1593" t="str">
            <v>#[color=645252,fontsize=20]购买黄金[-][color=1ca216,fontsize=20]1[-][color=645252,fontsize=20]次[-]</v>
          </cell>
          <cell r="E1593" t="str">
            <v>#[color=c69559]Use golden finger for [-][color=1ca216,fontsize=20,outlinecolor=3c1e0aff]1[-][color=c69559] time[-]</v>
          </cell>
        </row>
        <row r="1594">
          <cell r="A1594" t="str">
            <v>TASKDES_9611</v>
          </cell>
          <cell r="C1594" t="str">
            <v>#[color=645252,fontsize=20]强化任意装备[-][color=1ca216,fontsize=20]2[-][color=645252,fontsize=20]次[-]</v>
          </cell>
          <cell r="E1594" t="str">
            <v>#[color=fae6c8]forge any equipment for [-][color=1ca216,fontsize=20,outlinecolor=3c1e0aff]2[-][color=fae6c8]  times[-]</v>
          </cell>
        </row>
        <row r="1595">
          <cell r="A1595" t="str">
            <v>TASKDES_9612</v>
          </cell>
          <cell r="C1595" t="str">
            <v>#[color=645252,fontsize=20]祭坛招募[-][color=1ca216,fontsize=20]3[-][color=645252,fontsize=20]次[-]</v>
          </cell>
          <cell r="E1595" t="str">
            <v>#[color=c69559]Draw card for [-][color=1ca216,fontsize=20,outlinecolor=3c1e0aff]1[-][color=c69559] time[-]</v>
          </cell>
        </row>
        <row r="1596">
          <cell r="A1596" t="str">
            <v>TASKDES_9613</v>
          </cell>
          <cell r="C1596" t="str">
            <v>#[color=645252,fontsize=20]购买体力[-][color=1ca216,fontsize=20]1[-][color=645252,fontsize=20]次[-]</v>
          </cell>
          <cell r="E1596" t="str">
            <v>#[color=c69559]Purchase physical [-][color=1ca216,fontsize=20,outlinecolor=3c1e0aff]1[-][color=c69559] time[-]</v>
          </cell>
        </row>
        <row r="1597">
          <cell r="A1597" t="str">
            <v>TASKDES_9614</v>
          </cell>
          <cell r="C1597" t="str">
            <v>#[color=645252,fontsize=20]购买月卡后，每日免费领取100钻石[-]</v>
          </cell>
          <cell r="E1597" t="str">
            <v>#[color=c69559]Purchase monthly card to claim 120 diamond per day[-]</v>
          </cell>
        </row>
        <row r="1598">
          <cell r="A1598" t="str">
            <v>TASKDES_9615</v>
          </cell>
          <cell r="C1598" t="str">
            <v>#[color=645252,fontsize=20]每日11:30—15:30间，可领取{$physical1+120}点体力[-]</v>
          </cell>
          <cell r="E1598" t="str">
            <v>#[color=fae6c8]每日11:30—15:30间,可领取{$physical1+120}点体力[-]</v>
          </cell>
        </row>
        <row r="1599">
          <cell r="A1599" t="str">
            <v>TASKDES_9616</v>
          </cell>
          <cell r="C1599" t="str">
            <v>#[color=645252,fontsize=20]每日17:30—20:30间，可领取{$physical2+60}点体力[-]</v>
          </cell>
          <cell r="E1599" t="str">
            <v>#[color=fae6c8]每日17:30—20:30间,可领取{$physical2+60}点体力[-]</v>
          </cell>
        </row>
        <row r="1600">
          <cell r="A1600" t="str">
            <v>TASKDES_9617</v>
          </cell>
          <cell r="C1600" t="str">
            <v>#[color=645252,fontsize=20]每日20:30—24:00间，可领取{$physical3+60}点体力[-]</v>
          </cell>
          <cell r="E1600" t="str">
            <v>#[color=fae6c8]每日20:30—24:00间,可领取{$physical3+60}点体力[-]</v>
          </cell>
        </row>
        <row r="1601">
          <cell r="A1601" t="str">
            <v>TASKDES_9618</v>
          </cell>
          <cell r="C1601" t="str">
            <v>#[color=645252,fontsize=20]购买至尊月卡后，每日免费领取200钻石[-]</v>
          </cell>
          <cell r="E1601" t="str">
            <v>#[color=fae6c8]每日免费领取200钻石[-]</v>
          </cell>
        </row>
        <row r="1602">
          <cell r="A1602" t="str">
            <v>TASKDES_9619</v>
          </cell>
          <cell r="C1602" t="str">
            <v>#[color=645252,fontsize=20]累计消耗[-][color=1ca216,fontsize=20]300[-][color=645252,fontsize=20]钻石[-]</v>
          </cell>
        </row>
        <row r="1603">
          <cell r="A1603" t="str">
            <v>TASKDES_9620</v>
          </cell>
          <cell r="C1603" t="str">
            <v>#[color=645252,fontsize=20]累计消耗[-][color=1ca216,fontsize=20]880[-][color=645252,fontsize=20]钻石[-]</v>
          </cell>
        </row>
        <row r="1604">
          <cell r="A1604" t="str">
            <v>TASKDES_19618</v>
          </cell>
          <cell r="C1604" t="str">
            <v>#[color=645252,fontsize=20]挑战任意剧情副本[-][color=1ca216,fontsize=20]20[-][color=645252,fontsize=20]次[-]</v>
          </cell>
          <cell r="E1604" t="str">
            <v>#[color=fae6c8]挑战任意剧情副本[-][color=1ca216,fontsize=20,outlinecolor=3c1e0aff]20[-][color=fae6c8]次[-]</v>
          </cell>
        </row>
        <row r="1605">
          <cell r="A1605" t="str">
            <v>TASKDES_19619</v>
          </cell>
          <cell r="C1605" t="str">
            <v>#[color=645252,fontsize=20]挑战任意剧情副本[-][color=1ca216,fontsize=20]20[-][color=645252,fontsize=20]次[-]</v>
          </cell>
          <cell r="E1605" t="str">
            <v>#[color=fae6c8]挑战任意剧情副本[-][color=1ca216,fontsize=20,outlinecolor=3c1e0aff]20[-][color=fae6c8]次[-]</v>
          </cell>
        </row>
        <row r="1606">
          <cell r="A1606" t="str">
            <v>TASKDES_19620</v>
          </cell>
          <cell r="C1606" t="str">
            <v>#[color=645252,fontsize=20]挑战任意剧情副本[-][color=1ca216,fontsize=20]20[-][color=645252,fontsize=20]次[-]</v>
          </cell>
          <cell r="E1606" t="str">
            <v>#[color=fae6c8]挑战任意剧情副本[-][color=1ca216,fontsize=20,outlinecolor=3c1e0aff]20[-][color=fae6c8]次[-]</v>
          </cell>
        </row>
        <row r="1607">
          <cell r="A1607" t="str">
            <v>TASKDES_19621</v>
          </cell>
          <cell r="C1607" t="str">
            <v>#[color=645252,fontsize=20]挑战任意剧情副本[-][color=1ca216,fontsize=20]20[-][color=645252,fontsize=20]次[-]</v>
          </cell>
          <cell r="E1607" t="str">
            <v>#[color=fae6c8]挑战任意剧情副本[-][color=1ca216,fontsize=20,outlinecolor=3c1e0aff]20[-][color=fae6c8]次[-]</v>
          </cell>
        </row>
        <row r="1608">
          <cell r="A1608" t="str">
            <v>TASKDES_19622</v>
          </cell>
          <cell r="C1608" t="str">
            <v>#[color=645252,fontsize=20]挑战任意剧情副本[-][color=1ca216,fontsize=20]20[-][color=645252,fontsize=20]次[-]</v>
          </cell>
          <cell r="E1608" t="str">
            <v>#[color=fae6c8]挑战任意剧情副本[-][color=1ca216,fontsize=20,outlinecolor=3c1e0aff]20[-][color=fae6c8]次[-]</v>
          </cell>
        </row>
        <row r="1609">
          <cell r="A1609" t="str">
            <v>TASKDES_19623</v>
          </cell>
          <cell r="C1609" t="str">
            <v>#[color=645252,fontsize=20]挑战任意剧情副本[-][color=1ca216,fontsize=20]20[-][color=645252,fontsize=20]次[-]</v>
          </cell>
          <cell r="E1609" t="str">
            <v>#[color=fae6c8]挑战任意剧情副本[-][color=1ca216,fontsize=20,outlinecolor=3c1e0aff]20[-][color=fae6c8]次[-]</v>
          </cell>
        </row>
        <row r="1610">
          <cell r="A1610" t="str">
            <v>TASKDES_19624</v>
          </cell>
          <cell r="C1610" t="str">
            <v>#[color=645252,fontsize=20]挑战任意剧情副本[-][color=1ca216,fontsize=20]20[-][color=645252,fontsize=20]次[-]</v>
          </cell>
          <cell r="E1610" t="str">
            <v>#[color=fae6c8]挑战任意剧情副本[-][color=1ca216,fontsize=20,outlinecolor=3c1e0aff]20[-][color=fae6c8]次[-]</v>
          </cell>
        </row>
        <row r="1611">
          <cell r="A1611" t="str">
            <v>TASKDES_19625</v>
          </cell>
          <cell r="C1611" t="str">
            <v>#[color=645252,fontsize=20]挑战任意剧情副本[-][color=1ca216,fontsize=20]20[-][color=645252,fontsize=20]次[-]</v>
          </cell>
          <cell r="E1611" t="str">
            <v>#[color=fae6c8]挑战任意剧情副本[-][color=1ca216,fontsize=20,outlinecolor=3c1e0aff]20[-][color=fae6c8]次[-]</v>
          </cell>
        </row>
        <row r="1612">
          <cell r="A1612" t="str">
            <v>TASKDES_19626</v>
          </cell>
          <cell r="C1612" t="str">
            <v>#[color=645252,fontsize=20]挑战任意剧情副本[-][color=1ca216,fontsize=20]20[-][color=645252,fontsize=20]次[-]</v>
          </cell>
          <cell r="E1612" t="str">
            <v>#[color=fae6c8]挑战任意剧情副本[-][color=1ca216,fontsize=20,outlinecolor=3c1e0aff]20[-][color=fae6c8]次[-]</v>
          </cell>
        </row>
        <row r="1613">
          <cell r="A1613" t="str">
            <v>TASKDES_19627</v>
          </cell>
          <cell r="C1613" t="str">
            <v>#[color=645252,fontsize=20]挑战任意剧情副本[-][color=1ca216,fontsize=20]20[-][color=645252,fontsize=20]次[-]</v>
          </cell>
          <cell r="E1613" t="str">
            <v>#[color=fae6c8]挑战任意剧情副本[-][color=1ca216,fontsize=20,outlinecolor=3c1e0aff]20[-][color=fae6c8]次[-]</v>
          </cell>
        </row>
        <row r="1614">
          <cell r="A1614" t="str">
            <v>TASKDES_9621</v>
          </cell>
          <cell r="C1614" t="str">
            <v>#[color=645252,fontsize=20]联盟科技捐献[-][color=1ca216,fontsize=20]1[-][color=645252,fontsize=20]次[-]</v>
          </cell>
        </row>
        <row r="1615">
          <cell r="A1615" t="str">
            <v>TASKDES_9622</v>
          </cell>
          <cell r="C1615" t="str">
            <v>#[color=645252,fontsize=20]联盟大地图移动[-][color=1ca216,fontsize=20]1[-][color=645252,fontsize=20]次[-]</v>
          </cell>
        </row>
        <row r="1616">
          <cell r="A1616" t="str">
            <v>TASKDES_9623</v>
          </cell>
          <cell r="C1616" t="str">
            <v>#[color=645252,fontsize=20]完成船坞任务[-][color=1ca216,fontsize=20]1[-][color=645252,fontsize=20]次[-]</v>
          </cell>
        </row>
        <row r="1617">
          <cell r="A1617" t="str">
            <v>TASKDES_9624</v>
          </cell>
          <cell r="C1617" t="str">
            <v>#[color=645252,fontsize=20]挑战云中城关卡胜利[-][color=1ca216,fontsize=20]1[-][color=645252,fontsize=20]次[-]</v>
          </cell>
        </row>
        <row r="1618">
          <cell r="A1618" t="str">
            <v>TASKDES_9625</v>
          </cell>
          <cell r="C1618" t="str">
            <v>#[color=645252,fontsize=20]船坞帮助好友加速[-][color=1ca216,fontsize=20]1[-][color=645252,fontsize=20]次[-]</v>
          </cell>
        </row>
        <row r="1619">
          <cell r="A1619" t="str">
            <v>TASKDES_9626</v>
          </cell>
          <cell r="C1619" t="str">
            <v>#[color=645252,fontsize=20]船坞掠夺他人任务[-][color=1ca216,fontsize=20]1[-][color=645252,fontsize=20]次[-]</v>
          </cell>
        </row>
        <row r="1620">
          <cell r="A1620" t="str">
            <v>TASKDES_9627</v>
          </cell>
          <cell r="C1620" t="str">
            <v>#[color=645252,fontsize=20]挑战冠军对决[-][color=1ca216,fontsize=20]1[-][color=645252,fontsize=20]次[-]</v>
          </cell>
        </row>
        <row r="1621">
          <cell r="A1621" t="str">
            <v>TASKDES_9628</v>
          </cell>
          <cell r="C1621" t="str">
            <v>#[color=645252,fontsize=20]今日登录游戏[-][color=1ca216,fontsize=20]1[-][color=645252,fontsize=20]次[-]</v>
          </cell>
        </row>
        <row r="1622">
          <cell r="A1622" t="str">
            <v>TASKDES_9629</v>
          </cell>
          <cell r="C1622" t="str">
            <v>#[color=645252,fontsize=20]通过游戏中心登录游戏[-]</v>
          </cell>
        </row>
        <row r="1623">
          <cell r="A1623" t="str">
            <v>TASKDES_9630</v>
          </cell>
          <cell r="C1623" t="str">
            <v>#[color=645252,fontsize=20]挑战元素位面[-][color=1ca216,fontsize=20]2[-][color=645252,fontsize=20]次[-]</v>
          </cell>
        </row>
        <row r="1624">
          <cell r="A1624" t="str">
            <v>TASKDES_9631</v>
          </cell>
          <cell r="C1624" t="str">
            <v>#[color=645252,fontsize=20]挑战攻城战副本[-][color=1ca216,fontsize=20]1[-][color=645252,fontsize=20]次[-]</v>
          </cell>
        </row>
        <row r="1625">
          <cell r="A1625" t="str">
            <v>TASKDES_9632</v>
          </cell>
          <cell r="C1625" t="str">
            <v>#[color=645252,fontsize=20]挑战守城战副本[-][color=1ca216,fontsize=20]1[-][color=645252,fontsize=20]次[-]</v>
          </cell>
        </row>
        <row r="1626">
          <cell r="A1626" t="str">
            <v>TASKDES_20000</v>
          </cell>
          <cell r="C1626" t="str">
            <v>#[color=645252,fontsize=20]挑战地下城副本[-][color=1ca216,fontsize=20]20[-][color=645252,fontsize=20]次[-]</v>
          </cell>
        </row>
        <row r="1627">
          <cell r="A1627" t="str">
            <v>TASKDES_20001</v>
          </cell>
          <cell r="C1627" t="str">
            <v>#[color=645252,fontsize=20]累计消耗[-][color=1ca216,fontsize=20]600[-][color=645252,fontsize=20]钻石[-]</v>
          </cell>
        </row>
        <row r="1628">
          <cell r="A1628" t="str">
            <v>TASKDES_20002</v>
          </cell>
          <cell r="C1628" t="str">
            <v>#[color=645252,fontsize=20]累计消耗[-][color=1ca216,fontsize=20]100万[-][color=645252,fontsize=20]黄金[-]</v>
          </cell>
        </row>
        <row r="1629">
          <cell r="A1629" t="str">
            <v>TASKDES_20003</v>
          </cell>
          <cell r="C1629" t="str">
            <v>#[color=645252,fontsize=20]战役通关[-][color=1ca216,fontsize=20]1[-][color=645252,fontsize=20]次[-]</v>
          </cell>
        </row>
        <row r="1630">
          <cell r="A1630" t="str">
            <v>TASKDES_20004</v>
          </cell>
          <cell r="C1630" t="str">
            <v>#[color=645252,fontsize=20]累计充值[-][color=1ca216,fontsize=20]300[-][color=645252,fontsize=20]钻石[-]</v>
          </cell>
        </row>
        <row r="1631">
          <cell r="A1631" t="str">
            <v>TASKDES_20005</v>
          </cell>
          <cell r="C1631" t="str">
            <v>#[color=645252,fontsize=20]累计充值[-][color=1ca216,fontsize=20]600[-][color=645252,fontsize=20]钻石[-]</v>
          </cell>
        </row>
        <row r="1632">
          <cell r="A1632" t="str">
            <v>TASKDES_20006</v>
          </cell>
          <cell r="C1632" t="str">
            <v>#[color=645252,fontsize=20]累计充值[-][color=1ca216,fontsize=20]980[-][color=645252,fontsize=20]钻石[-]</v>
          </cell>
        </row>
        <row r="1633">
          <cell r="A1633" t="str">
            <v>TASKDES_9622_1</v>
          </cell>
          <cell r="C1633" t="str">
            <v>#[color=645252,fontsize=20]联盟大地图移动[-][color=1ca216,fontsize=20]1[-][color=645252,fontsize=20]点[-]</v>
          </cell>
        </row>
        <row r="1634">
          <cell r="A1634" t="str">
            <v>#新手</v>
          </cell>
        </row>
        <row r="1635">
          <cell r="A1635" t="str">
            <v>XINSHOU_01</v>
          </cell>
          <cell r="B1635" t="str">
            <v>点1-1</v>
          </cell>
          <cell r="C1635" t="str">
            <v>#[color=562600]一群骑兵仰慕你，希望加入你的队伍。[-]</v>
          </cell>
          <cell r="E1635" t="str">
            <v>#[color=562600]Your highness， all the army are settled，it's time to set off！[-]</v>
          </cell>
        </row>
        <row r="1636">
          <cell r="A1636" t="str">
            <v>XINSHOU_02</v>
          </cell>
          <cell r="B1636" t="str">
            <v>点1-1直线 帝国弩手</v>
          </cell>
          <cell r="C1636" t="str">
            <v>#[color=562600]军队已整顿完毕，向前进发吧。[-]</v>
          </cell>
          <cell r="E1636" t="str">
            <v>#[color=562600]After longtime chasing，you finally reach these archers，hurry to hire them。[-]</v>
          </cell>
        </row>
        <row r="1637">
          <cell r="A1637" t="str">
            <v>XINSHOU_03</v>
          </cell>
          <cell r="B1637" t="str">
            <v>点1-2</v>
          </cell>
          <cell r="C1637" t="str">
            <v>#[color=562600]快去帮助友军拿下这座城堡。[-]</v>
          </cell>
          <cell r="E1637" t="str">
            <v>#[color=562600]That's the castle， beat them。[-]</v>
          </cell>
        </row>
        <row r="1638">
          <cell r="A1638" t="str">
            <v>XINSHOU_04</v>
          </cell>
          <cell r="B1638" t="str">
            <v>点酒馆</v>
          </cell>
          <cell r="C1638" t="str">
            <v>#[color=562600]听说祭坛中可以招募到僧侣，治疗效果非常强力，快去看看。[-]</v>
          </cell>
          <cell r="E1638" t="str">
            <v>#[color=562600]Your highness， you can lead more soldiers now。 Try to recruit a new creature。[-]</v>
          </cell>
        </row>
        <row r="1639">
          <cell r="A1639" t="str">
            <v>XINSHOU_05</v>
          </cell>
          <cell r="B1639" t="str">
            <v>点抽卡</v>
          </cell>
          <cell r="C1639" t="str">
            <v>#[color=562600]钻石可以招募到更好的兵团，作为奖励，这次是免费招募哦。[-]</v>
          </cell>
          <cell r="E1639" t="str">
            <v>#[color=562600]You could use gem to recruit better creatures。 As a reward of the duke， your could recruit once for free。[-]</v>
          </cell>
        </row>
        <row r="1640">
          <cell r="A1640" t="str">
            <v>XINSHOU_06</v>
          </cell>
          <cell r="B1640" t="str">
            <v>返回副本</v>
          </cell>
          <cell r="C1640" t="str">
            <v>#[color=562600]谨遵女王的命令，向埃拉西亚进军！[-]</v>
          </cell>
          <cell r="E1640" t="str">
            <v>#[color=562600]Monk could provide enough treatment， your army has been healed。 Please move on to next battle。[-]</v>
          </cell>
        </row>
        <row r="1641">
          <cell r="A1641" t="str">
            <v>XINSHOU_07</v>
          </cell>
          <cell r="B1641" t="str">
            <v>引导进阶</v>
          </cell>
          <cell r="C1641" t="str">
            <v>#[color=562600]您在战斗中获得了大量的材料，可以用来给兵团进阶装备。[-]</v>
          </cell>
          <cell r="E1641" t="str">
            <v>#[color=562600]The material gained through the battle could be used to strenthen the equipment。[-]</v>
          </cell>
        </row>
        <row r="1642">
          <cell r="A1642" t="str">
            <v>XINSHOU_08</v>
          </cell>
          <cell r="B1642" t="str">
            <v>引导兵团进阶</v>
          </cell>
          <cell r="C1642" t="str">
            <v>#[color=562600]您的装备品质已经全部提升，现在可以进阶兵团了。[-]</v>
          </cell>
          <cell r="E1642" t="str">
            <v>#[color=562600]All the qualities of your equipments have been promoted， time to advance your creature。[-]</v>
          </cell>
        </row>
        <row r="1643">
          <cell r="A1643" t="str">
            <v>XINSHOU_09</v>
          </cell>
          <cell r="B1643" t="str">
            <v>返回副本</v>
          </cell>
          <cell r="C1643" t="str">
            <v>#[color=562600]兵团进阶后，属性会大幅成长，来一场新的战斗体验一下吧。[-]</v>
          </cell>
          <cell r="E1643" t="str">
            <v>#[color=562600]After advancement， the attributes will rise substantially。 Now please enjoy next battle。[-]</v>
          </cell>
        </row>
        <row r="1644">
          <cell r="A1644" t="str">
            <v>XINSHOU_10</v>
          </cell>
          <cell r="B1644" t="str">
            <v>点1-5</v>
          </cell>
          <cell r="C1644" t="str">
            <v>#[color=562600]攻下这座城堡，前往新大陆吧！[-]</v>
          </cell>
          <cell r="E1644" t="str">
            <v>#[color=562600]After seiging this castles， let's move to the mainland。[-]</v>
          </cell>
        </row>
        <row r="1645">
          <cell r="A1645" t="str">
            <v>XINSHOU_11</v>
          </cell>
          <cell r="B1645" t="str">
            <v>点第一章星级宝箱</v>
          </cell>
          <cell r="C1645" t="str">
            <v>#[color=562600]您以3星通关了所有关卡， 这里有一份奖励送给您。[-]</v>
          </cell>
          <cell r="E1645" t="str">
            <v>#[color=562600]Your highness，thanks for cleaning this chapter and gain all the stars。 Here are some gifts for you。[-]</v>
          </cell>
        </row>
        <row r="1646">
          <cell r="A1646" t="str">
            <v>XINSHOU_12</v>
          </cell>
          <cell r="B1646" t="str">
            <v>返回主界面召唤半兽人</v>
          </cell>
          <cell r="C1646" t="str">
            <v>#[color=562600]您获得了足够的兵团碎片，可以去召唤出新的兵团了。[-]</v>
          </cell>
          <cell r="E1646" t="str">
            <v>#[color=562600]Your highness， you've got enough fragment。 Now your can summon a new creature。[-]</v>
          </cell>
        </row>
        <row r="1647">
          <cell r="A1647" t="str">
            <v>XINSHOU_13</v>
          </cell>
          <cell r="B1647" t="str">
            <v>引导召唤</v>
          </cell>
          <cell r="C1647" t="str">
            <v>#[color=562600]枪兵兵团已准备就绪，将他们编入战斗序列吧。[-]</v>
          </cell>
          <cell r="E1647" t="str">
            <v>#[color=562600]Summon a pikeman[-]</v>
          </cell>
        </row>
        <row r="1648">
          <cell r="A1648" t="str">
            <v>XINSHOU_14</v>
          </cell>
          <cell r="B1648" t="str">
            <v>引导升级</v>
          </cell>
          <cell r="C1648" t="str">
            <v>#[color=562600]新加入的兵团需要升级才能更强大，点击这里提升兵团等级。[-]</v>
          </cell>
          <cell r="E1648" t="str">
            <v>#[color=562600]It's necessary to level up the creature so as to make it stronger。 Click to upgrade the level。[-]</v>
          </cell>
        </row>
        <row r="1649">
          <cell r="A1649" t="str">
            <v>XINSHOU_15</v>
          </cell>
          <cell r="B1649" t="str">
            <v>引导上阵</v>
          </cell>
          <cell r="C1649" t="str">
            <v>#[color=562600]通过合理的布阵来让枪兵发挥出他的威力吧。[-]</v>
          </cell>
          <cell r="E1649" t="str">
            <v>#[color=562600]Through properiate formation， your can make it easier to leverage your strengths。[-]</v>
          </cell>
        </row>
        <row r="1650">
          <cell r="A1650" t="str">
            <v>XINSHOU_16</v>
          </cell>
          <cell r="B1650" t="str">
            <v>返回副本</v>
          </cell>
          <cell r="C1650" t="str">
            <v>#[color=562600]您准备好开启新的旅途了么！[-]</v>
          </cell>
          <cell r="E1650" t="str">
            <v>#[color=562600]Ready to continue? Follow me！[-]</v>
          </cell>
        </row>
        <row r="1651">
          <cell r="A1651" t="str">
            <v>XINSHOU_17</v>
          </cell>
          <cell r="B1651" t="str">
            <v>点2-1</v>
          </cell>
          <cell r="C1651" t="str">
            <v>#[color=562600]军队已整装待备，继续前进。[-]</v>
          </cell>
          <cell r="E1651" t="str">
            <v>#[color=562600]Let's move on。[-]</v>
          </cell>
        </row>
        <row r="1652">
          <cell r="A1652" t="str">
            <v>XINSHOU_18</v>
          </cell>
          <cell r="B1652" t="str">
            <v>点2-2</v>
          </cell>
          <cell r="C1652" t="str">
            <v>#[color=562600]去试试新法术的威力吧。[-]</v>
          </cell>
          <cell r="E1652" t="str">
            <v>#[color=562600]Can't wait to try our new spell。[-]</v>
          </cell>
        </row>
        <row r="1653">
          <cell r="A1653" t="str">
            <v>XINSHOU_19</v>
          </cell>
          <cell r="B1653" t="str">
            <v>点2-3</v>
          </cell>
          <cell r="C1653" t="str">
            <v>#[color=562600]发现了一处金矿，过去看看吧。[-]</v>
          </cell>
          <cell r="E1653" t="str">
            <v>#[color=562600]Your highness， there is a gold mine。[-]</v>
          </cell>
        </row>
        <row r="1654">
          <cell r="A1654" t="str">
            <v>XINSHOU_20</v>
          </cell>
          <cell r="B1654" t="str">
            <v>点2-4</v>
          </cell>
          <cell r="C1654" t="str">
            <v>#[color=562600]太好了，有了这些黄金就可以给装备强化了。[-]</v>
          </cell>
          <cell r="E1654" t="str">
            <v>#[color=562600]Wonderful！ With these golds， we can finally upgrade the equipment。[-]</v>
          </cell>
        </row>
        <row r="1655">
          <cell r="A1655" t="str">
            <v>XINSHOU_21</v>
          </cell>
          <cell r="C1655" t="str">
            <v>#[color=562600]兵团升级之后不要忘记来强化一下装备。[-]</v>
          </cell>
          <cell r="E1655" t="str">
            <v>#[color=562600]Never forget to upgrade equipments。[-]</v>
          </cell>
        </row>
        <row r="1656">
          <cell r="A1656" t="str">
            <v>XINSHOU_22</v>
          </cell>
          <cell r="B1656" t="str">
            <v>点2-6</v>
          </cell>
          <cell r="C1656" t="str">
            <v>#[color=562600]装备属性提高了，再来强化一下吧。[-]</v>
          </cell>
          <cell r="E1656" t="str">
            <v>#[color=562600]Attributes has been improved， continue to upgrade。[-]</v>
          </cell>
        </row>
        <row r="1657">
          <cell r="A1657" t="str">
            <v>XINSHOU_23</v>
          </cell>
          <cell r="B1657" t="str">
            <v>点2-7</v>
          </cell>
          <cell r="C1657" t="str">
            <v>#[color=562600]您完成了新的任务，来领取奖励吧。[-]</v>
          </cell>
          <cell r="E1657" t="str">
            <v>#[color=562600]New mission has been completed， let's find the reward。[-]</v>
          </cell>
        </row>
        <row r="1658">
          <cell r="A1658" t="str">
            <v>XINSHOU_24</v>
          </cell>
          <cell r="B1658" t="str">
            <v>点2-7</v>
          </cell>
          <cell r="C1658" t="str">
            <v>#[color=562600]来看看准备了什么新手奖励。[-]</v>
          </cell>
          <cell r="E1658" t="str">
            <v>#[color=562600]Come to check the newbie reward！[-]</v>
          </cell>
        </row>
        <row r="1659">
          <cell r="A1659" t="str">
            <v>XINSHOU_25</v>
          </cell>
          <cell r="B1659" t="str">
            <v>点2-8</v>
          </cell>
          <cell r="C1659" t="str">
            <v>#[color=562600]每日任务开启了，快去看看吧。[-]</v>
          </cell>
          <cell r="E1659" t="str">
            <v>#[color=562600]Daily Mission has been unlocked， Let's have a look。[-]</v>
          </cell>
        </row>
        <row r="1660">
          <cell r="A1660" t="str">
            <v>XINSHOU_26</v>
          </cell>
          <cell r="B1660" t="str">
            <v>点2-9</v>
          </cell>
          <cell r="C1660" t="str">
            <v>#[color=562600]地下城副本可以获得兵团碎片及装备进阶核心材料。[-]</v>
          </cell>
          <cell r="E1660" t="str">
            <v>#[color=562600]Core materials and creature fragment can be obtained in the underground campaign。[-]</v>
          </cell>
        </row>
        <row r="1661">
          <cell r="A1661" t="str">
            <v>XINSHOU_27</v>
          </cell>
          <cell r="B1661" t="str">
            <v>点2-10</v>
          </cell>
          <cell r="C1661" t="str">
            <v>#[color=562600]准备战斗！[-]</v>
          </cell>
          <cell r="E1661" t="str">
            <v>#[color=562600]ARE YOU READY?[-]</v>
          </cell>
        </row>
        <row r="1662">
          <cell r="A1662" t="str">
            <v>XINSHOU_28</v>
          </cell>
          <cell r="B1662" t="str">
            <v>点2-11</v>
          </cell>
          <cell r="C1662" t="str">
            <v>#[color=562600]与其他玩家一决高下。[-]</v>
          </cell>
          <cell r="E1662" t="str">
            <v>#[color=562600]Go ahead to play with other players。[-]</v>
          </cell>
        </row>
        <row r="1663">
          <cell r="A1663" t="str">
            <v>XINSHOU_29</v>
          </cell>
          <cell r="B1663" t="str">
            <v>点2-12</v>
          </cell>
          <cell r="C1663" t="str">
            <v>#[color=562600]历史最高排名可以奖励大量钻石，快去看看。[-]</v>
          </cell>
          <cell r="E1663" t="str">
            <v>#[color=562600]Update your highest rank could gain a lot of gems。[-]</v>
          </cell>
        </row>
        <row r="1664">
          <cell r="A1664" t="str">
            <v>XINSHOU_30</v>
          </cell>
          <cell r="B1664" t="str">
            <v>点2-13</v>
          </cell>
          <cell r="C1664" t="str">
            <v>#[color=562600]哇塞，好多钻石！[-]</v>
          </cell>
          <cell r="E1664" t="str">
            <v>#[color=562600]What? Gems?[-]</v>
          </cell>
        </row>
        <row r="1665">
          <cell r="A1665" t="str">
            <v>XINSHOU_31</v>
          </cell>
          <cell r="B1665" t="str">
            <v>点2-14</v>
          </cell>
          <cell r="C1665" t="str">
            <v>#[color=562600]扫荡开启了，我们来试试吧。[-]</v>
          </cell>
          <cell r="E1665" t="str">
            <v>#[color=562600]Swept has been unlocked。 Let's have a look。[-]</v>
          </cell>
        </row>
        <row r="1666">
          <cell r="A1666" t="str">
            <v>XINSHOU_32</v>
          </cell>
          <cell r="B1666" t="str">
            <v>点2-15</v>
          </cell>
          <cell r="C1666" t="str">
            <v>#[color=562600]竞技场奖励的竞技币可以兑换到好东西呦。[-]</v>
          </cell>
          <cell r="E1666" t="str">
            <v>#[color=562600]Arena Coin is extreamly rare currency。[-]</v>
          </cell>
        </row>
        <row r="1667">
          <cell r="A1667" t="str">
            <v>XINSHOU_33</v>
          </cell>
          <cell r="B1667" t="str">
            <v>点2-16</v>
          </cell>
          <cell r="C1667" t="str">
            <v>#[color=562600]新人福利，首次购买免费～[-]</v>
          </cell>
          <cell r="E1667" t="str">
            <v>#[color=562600]Hey， let's purchase some Swordsman Fragments。[-]</v>
          </cell>
        </row>
        <row r="1668">
          <cell r="A1668" t="str">
            <v>XINSHOU_34</v>
          </cell>
          <cell r="B1668" t="str">
            <v>点2-17</v>
          </cell>
          <cell r="C1668" t="str">
            <v>#[color=562600]是不是觉得黄金不够用了？去掠夺矮人的财宝。[-]</v>
          </cell>
          <cell r="E1668" t="str">
            <v>#[color=562600]Lack of GOLD? Try to find the DWARVEN TREASURY。[-]</v>
          </cell>
        </row>
        <row r="1669">
          <cell r="A1669" t="str">
            <v>XINSHOU_35</v>
          </cell>
          <cell r="B1669" t="str">
            <v>点2-18</v>
          </cell>
          <cell r="C1669" t="str">
            <v>#[color=562600]矮人宝屋可以获得大量黄金。[-]</v>
          </cell>
          <cell r="E1669" t="str">
            <v>#[color=562600]Dwarven Treasury is full of gold。[-]</v>
          </cell>
        </row>
        <row r="1670">
          <cell r="A1670" t="str">
            <v>XINSHOU_36</v>
          </cell>
          <cell r="B1670" t="str">
            <v>点2-19</v>
          </cell>
          <cell r="C1670" t="str">
            <v>#[color=562600]英雄法术突破系统开启了，突破后更加强力。[-]</v>
          </cell>
          <cell r="E1670" t="str">
            <v>#[color=562600]Hero System has been unlocked。 Let's have a look。[-]</v>
          </cell>
        </row>
        <row r="1671">
          <cell r="A1671" t="str">
            <v>XINSHOU_37</v>
          </cell>
          <cell r="B1671" t="str">
            <v>点2-20</v>
          </cell>
          <cell r="C1671" t="str">
            <v>#[color=562600]法术突破后效果更加强力。[-]</v>
          </cell>
          <cell r="E1671" t="str">
            <v>#[color=562600]Power up your spells。[-]</v>
          </cell>
        </row>
        <row r="1672">
          <cell r="A1672" t="str">
            <v>XINSHOU_38</v>
          </cell>
          <cell r="B1672" t="str">
            <v>点阴森墓穴</v>
          </cell>
          <cell r="C1672" t="str">
            <v>#[color=562600]抵挡僵尸来袭，可获得大量兵团经验。[-]</v>
          </cell>
        </row>
        <row r="1673">
          <cell r="A1673" t="str">
            <v>XINSHOU_39</v>
          </cell>
          <cell r="C1673" t="str">
            <v>#[color=562600]英雄属性提高所有上阵兵团能力。我们再来看看英雄法术。[-]</v>
          </cell>
          <cell r="E1673" t="str">
            <v>#[color=562600]Hero attributes enhance all battle Corps ability。 Let's look at advanced hero spell。 [-]</v>
          </cell>
        </row>
        <row r="1675">
          <cell r="A1675" t="str">
            <v>XINSHOU_40</v>
          </cell>
          <cell r="B1675" t="str">
            <v>解锁技能</v>
          </cell>
          <cell r="C1675" t="str">
            <v>#[color=562600]太好了！兵团进阶后可以解锁新的技能了。[-]</v>
          </cell>
          <cell r="E1675" t="str">
            <v>#[color=562600]Good！ Can unlock new Corps advanced skills。[-]</v>
          </cell>
        </row>
        <row r="1676">
          <cell r="A1676" t="str">
            <v>XINSHOU_41</v>
          </cell>
          <cell r="B1676" t="str">
            <v>解锁技能</v>
          </cell>
          <cell r="C1676" t="str">
            <v>#[color=562600]解锁新的技能[-]</v>
          </cell>
          <cell r="E1676" t="str">
            <v>#[color=562600]Unlock new skills[-]</v>
          </cell>
        </row>
        <row r="1677">
          <cell r="A1677" t="str">
            <v>XINSHOU_42</v>
          </cell>
          <cell r="B1677" t="str">
            <v>十字军上场</v>
          </cell>
          <cell r="C1677" t="str">
            <v>#[color=562600]十字军防高血高，适合放在前排。将骑兵放在边路，可以更好发挥突击的效果。[-]</v>
          </cell>
          <cell r="E1677" t="str">
            <v>#[color=562600]The Crusaders against high blood high place in the front row。 The cavalry on the wings， you can better play the surprise effect。 [-]</v>
          </cell>
        </row>
        <row r="1678">
          <cell r="A1678" t="str">
            <v>XINSHOU_43</v>
          </cell>
          <cell r="B1678" t="str">
            <v>升满10小型</v>
          </cell>
          <cell r="C1678" t="str">
            <v>#[color=562600]兵团升星后大幅提高战斗力，继续努力。[-]</v>
          </cell>
          <cell r="E1678" t="str">
            <v>#[color=562600]Greatly improve the combat effectiveness of the Rising Star Corps [-]</v>
          </cell>
        </row>
        <row r="1679">
          <cell r="A1679" t="str">
            <v>XINSHOU_44</v>
          </cell>
          <cell r="B1679" t="str">
            <v>介绍宝物</v>
          </cell>
          <cell r="C1679" t="str">
            <v>#[color=562600]集齐一套宝物，可以激活组合宝物，解锁宝物技能。[-]</v>
          </cell>
          <cell r="E1679" t="str">
            <v>#[color=562600]集齐一套宝物，可以激活组合宝物，解锁宝物技能[-]</v>
          </cell>
        </row>
        <row r="1681">
          <cell r="A1681" t="str">
            <v>XINSHOU_45</v>
          </cell>
          <cell r="B1681" t="str">
            <v>引导解锁技能</v>
          </cell>
          <cell r="C1681" t="str">
            <v>#[color=562600]进阶后兵团属性提高，并可以解锁新的技能。[-]</v>
          </cell>
          <cell r="E1681" t="str">
            <v>#[color=562600]集齐一套宝物，可以激活组合宝物，解锁宝物技能[-]</v>
          </cell>
        </row>
        <row r="1682">
          <cell r="A1682" t="str">
            <v>XINSHOU_46</v>
          </cell>
          <cell r="B1682" t="str">
            <v>介绍宝物</v>
          </cell>
          <cell r="C1682" t="str">
            <v>#[color=562600]现在来解锁技能吧。[-]</v>
          </cell>
          <cell r="E1682" t="str">
            <v>#[color=562600]现在来激活技能吧[-]</v>
          </cell>
        </row>
        <row r="1684">
          <cell r="A1684" t="str">
            <v>XINSHOU_47</v>
          </cell>
          <cell r="B1684" t="str">
            <v>介绍宝物</v>
          </cell>
          <cell r="C1684" t="str">
            <v>#[color=562600]从世界地图可以快速选择章节[-]</v>
          </cell>
          <cell r="E1684" t="str">
            <v>#[color=562600]从世界地图可以快速选择章节[-]</v>
          </cell>
        </row>
        <row r="1685">
          <cell r="A1685" t="str">
            <v>XINSHOU_48</v>
          </cell>
          <cell r="B1685" t="str">
            <v>介绍骑兵</v>
          </cell>
          <cell r="C1685" t="str">
            <v>#[color=562600]皇家骑士冲锋技能对敌人的第一次攻击造成致命伤害。[-]</v>
          </cell>
          <cell r="E1685" t="str">
            <v>#[color=562600]皇家骑士冲锋技能对敌人的第一次攻击造成致命伤害。[-]</v>
          </cell>
        </row>
        <row r="1687">
          <cell r="A1687" t="str">
            <v>XINSHOU_49</v>
          </cell>
          <cell r="B1687" t="str">
            <v>介绍骑兵</v>
          </cell>
          <cell r="C1687" t="str">
            <v>#[color=562600]我们去看看敌人的布阵，知己知彼。[-]</v>
          </cell>
          <cell r="E1687" t="str">
            <v>#[color=562600]Let's check the arrangement of the enermies！[-]</v>
          </cell>
        </row>
        <row r="1688">
          <cell r="A1688" t="str">
            <v>XINSHOU_50</v>
          </cell>
          <cell r="B1688" t="str">
            <v>介绍骑兵</v>
          </cell>
          <cell r="C1688" t="str">
            <v>#[color=562600]可以利用骑士的突击能力，攻击敌人后排。[-]</v>
          </cell>
          <cell r="E1688" t="str">
            <v>#[color=562600]Use cavalier to attack enermies in backyard directly。[-]</v>
          </cell>
        </row>
        <row r="1689">
          <cell r="A1689" t="str">
            <v>XINSHOU_51</v>
          </cell>
          <cell r="B1689" t="str">
            <v>介绍骑兵</v>
          </cell>
          <cell r="C1689" t="str">
            <v>#[color=562600]如果正前方没有敌人，突击兵团优先攻击敌方后排兵团。[-]</v>
          </cell>
          <cell r="E1689" t="str">
            <v>#[color=562600]Raiders can attack enermies in backyard directly。[-]</v>
          </cell>
        </row>
        <row r="1691">
          <cell r="A1691" t="str">
            <v>XINSHOU_52</v>
          </cell>
          <cell r="C1691" t="str">
            <v>#[color=562600]凯瑟琳可以升星了，快去看看。[-]</v>
          </cell>
          <cell r="E1691" t="str">
            <v>#[color=562600]凯瑟琳可以升星了，快去看看[-]</v>
          </cell>
        </row>
        <row r="1692">
          <cell r="A1692" t="str">
            <v>XINSHOU_53</v>
          </cell>
          <cell r="C1692" t="str">
            <v>#[color=562600]英雄可以升星了，升星后解锁高级专长并提高属性。[-]</v>
          </cell>
          <cell r="E1692" t="str">
            <v>#[color=562600]凯瑟琳可以升星了，升星后解锁高级专长并提高属性[-]</v>
          </cell>
        </row>
        <row r="1693">
          <cell r="A1693" t="str">
            <v>XINSHOU_54</v>
          </cell>
          <cell r="C1693" t="str">
            <v>#[color=562600]罗伊德擅长治疗，非常适合战役[-]</v>
          </cell>
          <cell r="E1693" t="str">
            <v>#[color=562600]罗伊德擅长治疗，非常适合战役[-]</v>
          </cell>
        </row>
        <row r="1695">
          <cell r="A1695" t="str">
            <v>XINSHOU_56</v>
          </cell>
          <cell r="C1695" t="str">
            <v>#[color=562600]看，一座古老的圣殿。[-]</v>
          </cell>
          <cell r="E1695" t="str">
            <v>#[color=562600]看，一座古老的圣殿[-]</v>
          </cell>
        </row>
        <row r="1696">
          <cell r="A1696" t="str">
            <v>XINSHOU_57</v>
          </cell>
          <cell r="C1696" t="str">
            <v>#[color=562600]进入圣殿吧！[-]</v>
          </cell>
          <cell r="E1696" t="str">
            <v>#[color=562600]进入神殿吧！[-]</v>
          </cell>
        </row>
        <row r="1698">
          <cell r="A1698" t="str">
            <v>XINSHOU_58</v>
          </cell>
          <cell r="C1698" t="str">
            <v>#[color=562600]按照指引让枪兵上阵[-]</v>
          </cell>
          <cell r="E1698" t="str">
            <v>#[color=562600]Let's upload the pikeman！[-]</v>
          </cell>
        </row>
        <row r="1699">
          <cell r="A1699" t="str">
            <v>XINSHOU_59</v>
          </cell>
          <cell r="C1699" t="str">
            <v>#[color=562600]发现了一座魔法圣殿，进去碰碰运气吧。[-]</v>
          </cell>
          <cell r="E1699" t="str">
            <v>#[color=562600]发现了一座魔法圣殿，进去碰碰运气吧[-]</v>
          </cell>
        </row>
        <row r="1701">
          <cell r="A1701" t="str">
            <v>XINSHOU_60</v>
          </cell>
          <cell r="C1701" t="str">
            <v>#[color=562600]特权系统开启了，我们快去看看吧。[-]</v>
          </cell>
          <cell r="E1701" t="str">
            <v>#[color=562600]特权系统开启了，我们快去看看。[-]</v>
          </cell>
        </row>
        <row r="1702">
          <cell r="A1702" t="str">
            <v>XINSHOU_61</v>
          </cell>
          <cell r="C1702" t="str">
            <v>#[color=562600]太好了，特权开启后每日首次钻石招募[-][color=1d61d3]半价[-][color=562600]！看看还有什么好福利。[-]</v>
          </cell>
          <cell r="E1702" t="str">
            <v>#[color=562600]太好了，特权开启后每日首次钻石招募[-][color=1d61d3]半价[-][color=562600]！看看还有什么好福利。[-]</v>
          </cell>
        </row>
        <row r="1703">
          <cell r="A1703" t="str">
            <v>XINSHOU_62</v>
          </cell>
          <cell r="C1703" t="str">
            <v>#[color=562600]爵位晋升后可获得[-][color=1d61d3]永久[-][color=562600]强力特权，能力点可以从[-][color=1d61d3]每日活跃宝箱[-][color=562600]获得。[-]</v>
          </cell>
          <cell r="E1703" t="str">
            <v>#[color=562600]爵位晋升后可获得[-][color=1d61d3]永久[color=562600][-]强力特权，能力点可以从[-][color=1d61d3]每日活跃宝箱[color=562600][-]获得。[-]</v>
          </cell>
        </row>
        <row r="1704">
          <cell r="A1704" t="str">
            <v>XINSHOU_63</v>
          </cell>
          <cell r="C1704" t="str">
            <v>#[color=562600]还有许多福利特权等待您来解锁哦。[-]</v>
          </cell>
          <cell r="E1704" t="str">
            <v>#[color=562600]还有许多福利特权等待您来解锁哦[-]</v>
          </cell>
        </row>
        <row r="1705">
          <cell r="A1705" t="str">
            <v>XINSHOU_64</v>
          </cell>
          <cell r="C1705" t="str">
            <v>#[color=562600]神秘商店中经常有打折的商品，经常去关注下吧。[-]</v>
          </cell>
          <cell r="E1705" t="str">
            <v>#[color=562600]神秘商店中经常有打折的商品，经常去关注下吧[-]</v>
          </cell>
        </row>
        <row r="1708">
          <cell r="A1708" t="str">
            <v>XINSHOU_1001</v>
          </cell>
          <cell r="C1708" t="str">
            <v>#[color=562600]那里有一队骑士，我们去收服他们。[-]</v>
          </cell>
          <cell r="E1708" t="str">
            <v>#[color=562600]A group of cavarlier come to us！[-]</v>
          </cell>
        </row>
        <row r="1709">
          <cell r="A1709" t="str">
            <v>XINSHOU_1002</v>
          </cell>
          <cell r="C1709" t="str">
            <v>#[color=562600]获得相同的兵团会转化成同名兵团碎片，可以用于兵团的升星，大幅提高能力。[-]</v>
          </cell>
          <cell r="E1709" t="str">
            <v>#[color=562600]Same creature will turn into equal amount of same fragment， which could be used to enhance the same creature。[-]</v>
          </cell>
        </row>
        <row r="1710">
          <cell r="A1710" t="str">
            <v>XINSHOU_1003</v>
          </cell>
          <cell r="C1710" t="str">
            <v>#[color=562600]每激活10个节点，兵团就可以升星了，成长值得到提高。[-]</v>
          </cell>
          <cell r="E1710" t="str">
            <v>#[color=562600]Each 10 notes could upgrade one star。 Growth of the creature will be greatly increased。[-]</v>
          </cell>
        </row>
        <row r="1711">
          <cell r="A1711" t="str">
            <v>XINSHOU_1004</v>
          </cell>
          <cell r="C1711" t="str">
            <v>#[color=562600]皇家骑士变得更强了。再点一次吧。[-]</v>
          </cell>
          <cell r="E1711" t="str">
            <v>#[color=562600]Click it again to make the Cavarlier stronger。[-]</v>
          </cell>
        </row>
        <row r="1712">
          <cell r="A1712" t="str">
            <v>XINSHOU_999</v>
          </cell>
          <cell r="C1712" t="str">
            <v>#[color=562600]正前方没有敌方兵团时，优先攻击[-][color=fe0201]敌方后排[-][color=562600]距离自己最近的兵团[-]</v>
          </cell>
          <cell r="E1712" t="str">
            <v>#[color=562600]正前方没有敌方兵团时，优先攻击[-][color=fe0201]敌方后排[-][color=562600]距离自己最近的兵团[-]</v>
          </cell>
        </row>
        <row r="1715">
          <cell r="A1715" t="str">
            <v>XINSHOU_65</v>
          </cell>
          <cell r="C1715" t="str">
            <v>#[color=562600]图鉴系统开启了，在这里可以提高兵团属性，快去看看吧！[-]</v>
          </cell>
          <cell r="E1715" t="str">
            <v>#[color=562600]神秘商店中经常有打折的商品，经常去关注下吧[-]</v>
          </cell>
        </row>
        <row r="1716">
          <cell r="A1716" t="str">
            <v>XINSHOU_66</v>
          </cell>
          <cell r="C1716" t="str">
            <v>#[color=562600]联盟系统开启了，快去找到组织吧。[-]</v>
          </cell>
          <cell r="E1716" t="str">
            <v>#[color=562600]神秘商店中经常有打折的商品，经常去关注下吧[-]</v>
          </cell>
        </row>
        <row r="1717">
          <cell r="A1717" t="str">
            <v>XINSHOU_67</v>
          </cell>
          <cell r="C1717" t="str">
            <v>#[color=562600]魔法行会系统开启了，在这里可以提高英雄法术效果。[-]</v>
          </cell>
          <cell r="E1717" t="str">
            <v>#[color=562600]神秘商店中经常有打折的商品，经常去关注下吧[-]</v>
          </cell>
        </row>
        <row r="1718">
          <cell r="A1718" t="str">
            <v>XINSHOU_68</v>
          </cell>
          <cell r="C1718" t="str">
            <v>#[color=562600]打野系统开启了，快去清扫城堡周围的野怪吧！[-]</v>
          </cell>
          <cell r="E1718" t="str">
            <v>#[color=562600]神秘商店中经常有打折的商品，经常去关注下吧[-]</v>
          </cell>
        </row>
        <row r="1719">
          <cell r="A1719" t="str">
            <v>XINSHOU_69</v>
          </cell>
          <cell r="C1719" t="str">
            <v>#[color=562600]三条BOSS巨龙会在每周的不同时间出现，来看看吧。[-]</v>
          </cell>
          <cell r="E1719" t="str">
            <v>#[color=562600]神秘商店中经常有打折的商品，经常去关注下吧[-]</v>
          </cell>
        </row>
        <row r="1721">
          <cell r="A1721" t="str">
            <v>XINSHOU_70</v>
          </cell>
          <cell r="C1721" t="str">
            <v>#[color=562600]在图鉴中放置兵团，可以增加此类兵团的属性。[-]</v>
          </cell>
          <cell r="E1721" t="str">
            <v>#[color=562600]神秘商店中经常有打折的商品，经常去关注下吧[-]</v>
          </cell>
        </row>
        <row r="1722">
          <cell r="A1722" t="str">
            <v>XINSHOU_71</v>
          </cell>
          <cell r="C1722" t="str">
            <v>#[color=562600]快速添加兵团。[-]</v>
          </cell>
          <cell r="E1722" t="str">
            <v>#[color=562600]神秘商店中经常有打折的商品，经常去关注下吧[-]</v>
          </cell>
        </row>
        <row r="1724">
          <cell r="A1724" t="str">
            <v>XINSHOU_72</v>
          </cell>
          <cell r="C1724" t="str">
            <v>#[color=562600]刚刚获得了一些经验药水，使用它们可以快速获得兵团经验。[-]</v>
          </cell>
          <cell r="E1724" t="str">
            <v>#[color=562600]神秘商店中经常有打折的商品，经常去关注下吧[-]</v>
          </cell>
        </row>
        <row r="1725">
          <cell r="A1725" t="str">
            <v>XINSHOU_73</v>
          </cell>
          <cell r="C1725" t="str">
            <v>#[color=562600]来进行一场对战吧。[-]</v>
          </cell>
          <cell r="E1725" t="str">
            <v>#[color=562600]神秘商店中经常有打折的商品，经常去关注下吧[-]</v>
          </cell>
        </row>
        <row r="1727">
          <cell r="A1727" t="str">
            <v>XINSHOU_74</v>
          </cell>
          <cell r="C1727" t="str">
            <v>#[color=562600]报告女王：船坞已建造完毕，可以派遣部队出海执行任务了。[-]</v>
          </cell>
          <cell r="E1727" t="str">
            <v>#[color=562600]神秘商店中经常有打折的商品，经常去关注下吧[-]</v>
          </cell>
        </row>
        <row r="1728">
          <cell r="A1728" t="str">
            <v>XINSHOU_75</v>
          </cell>
          <cell r="C1728" t="str">
            <v>#[color=562600]在这里强化兵团天赋属性，并升级[-][color=1d61d3]兵种天赋技能[-][color=562600]。[-]</v>
          </cell>
          <cell r="E1728" t="str">
            <v>#[color=562600]神秘商店中经常有打折的商品，经常去关注下吧[-]</v>
          </cell>
        </row>
        <row r="1729">
          <cell r="A1729" t="str">
            <v>XINSHOU_76</v>
          </cell>
          <cell r="C1729" t="str">
            <v>#[color=562600]云中城的大门开启了，大天使等待您的挑战。[-]</v>
          </cell>
          <cell r="E1729" t="str">
            <v>#[color=562600]神秘商店中经常有打折的商品，经常去关注下吧[-]</v>
          </cell>
        </row>
        <row r="1730">
          <cell r="A1730" t="str">
            <v>XINSHOU_77</v>
          </cell>
          <cell r="C1730" t="str">
            <v>#[color=562600]在这里，您需要连续进行两场战斗，都取得胜利才能得到天使的认可。[-]</v>
          </cell>
          <cell r="E1730" t="str">
            <v>#[color=562600]神秘商店中经常有打折的商品，经常去关注下吧[-]</v>
          </cell>
        </row>
        <row r="1731">
          <cell r="A1731" t="str">
            <v>XINSHOU_78</v>
          </cell>
          <cell r="C1731" t="str">
            <v>#[color=562600]您可以在两种增益之间进行选择，您的选择将影响战斗的顺序。[-]</v>
          </cell>
          <cell r="E1731" t="str">
            <v>#[color=562600]神秘商店中经常有打折的商品，经常去关注下吧[-]</v>
          </cell>
        </row>
        <row r="1733">
          <cell r="A1733" t="str">
            <v>XINSHOUZHANDOU_01</v>
          </cell>
          <cell r="C1733" t="str">
            <v>#[color=562600]战斗中施放英雄法术可以影响战局，施放法术需要消耗魔法。[-]</v>
          </cell>
          <cell r="E1733" t="str">
            <v>#[color=562600]Casting spells will consume much mana， but can defeat the enemy more efficiently。[-]</v>
          </cell>
        </row>
        <row r="1734">
          <cell r="A1734" t="str">
            <v>XINSHOUZHANDOU_99</v>
          </cell>
          <cell r="C1734" t="str">
            <v>#您正处于新手引导中，请按照引导进行操作！</v>
          </cell>
          <cell r="E1734" t="str">
            <v>#In the NEWBIE GUIDE， please follow the guidance in order</v>
          </cell>
        </row>
        <row r="1736">
          <cell r="A1736" t="str">
            <v>XINSHOU_79</v>
          </cell>
          <cell r="C1736" t="str">
            <v>#[color=562600]兵团技能可以突破啦，突破后效果更加强大。[-]</v>
          </cell>
          <cell r="E1736" t="str">
            <v>#[color=562600]神秘商店中经常有打折的商品，经常去关注下吧[-]</v>
          </cell>
        </row>
        <row r="1737">
          <cell r="A1737" t="str">
            <v>XINSHOU_80</v>
          </cell>
          <cell r="C1737" t="str">
            <v>#[color=562600]兵团星级越高，兵团技能等级上限越高，最高15级。[-]</v>
          </cell>
          <cell r="E1737" t="str">
            <v>#[color=562600]神秘商店中经常有打折的商品，经常去关注下吧[-]</v>
          </cell>
        </row>
        <row r="1739">
          <cell r="A1739" t="str">
            <v>XINSHOU_81</v>
          </cell>
          <cell r="C1739" t="str">
            <v>#[color=562600]完成岛屿任务，可以获得[-][color=1d61d3]兵营[-][color=562600]兑换资源，用于兑换兵团碎片。[-]</v>
          </cell>
          <cell r="E1739" t="str">
            <v>#[color=562600]神秘商店中经常有打折的商品，经常去关注下吧[-]</v>
          </cell>
        </row>
        <row r="1740">
          <cell r="A1740" t="str">
            <v>XINSHOU_82</v>
          </cell>
          <cell r="C1740" t="str">
            <v>#[color=562600]注意任务条件，达成可以获得额外奖励哦。[-]</v>
          </cell>
          <cell r="E1740" t="str">
            <v>#[color=562600]神秘商店中经常有打折的商品，经常去关注下吧[-]</v>
          </cell>
        </row>
        <row r="1741">
          <cell r="A1741" t="str">
            <v>XINSHOU_83</v>
          </cell>
          <cell r="C1741" t="str">
            <v>#[color=562600]太好了，任务条件全部达成。[-]</v>
          </cell>
        </row>
        <row r="1742">
          <cell r="A1742" t="str">
            <v>XINSHOU_84</v>
          </cell>
          <cell r="C1742" t="str">
            <v>#[color=562600]您收到好友赠送的一枚加速令，可用来快速完成任务，[-][color=1d61d3]帮助好友[-][color=562600]可以获得加速令。[-]</v>
          </cell>
          <cell r="E1742" t="str">
            <v>#[color=562600]神秘商店中经常有打折的商品，经常去关注下吧[-]</v>
          </cell>
        </row>
        <row r="1743">
          <cell r="A1743" t="str">
            <v>XINSHOU_85</v>
          </cell>
          <cell r="C1743" t="str">
            <v>#[color=562600]居然收集到这么多资源，快去建造兵营吧。[-]</v>
          </cell>
          <cell r="E1743" t="str">
            <v>#[color=562600]神秘商店中经常有打折的商品，经常去关注下吧[-]</v>
          </cell>
        </row>
        <row r="1744">
          <cell r="A1744" t="str">
            <v>XINSHOU_86</v>
          </cell>
          <cell r="C1744" t="str">
            <v>#[color=562600]建造兵营需要先招募到对应的兵团，然后就可以开始生产碎片了。[-]</v>
          </cell>
          <cell r="E1744" t="str">
            <v>#[color=562600]神秘商店中经常有打折的商品，经常去关注下吧[-]</v>
          </cell>
        </row>
        <row r="1745">
          <cell r="A1745" t="str">
            <v>XINSHOU_87</v>
          </cell>
          <cell r="C1745" t="str">
            <v>#[color=562600]可以开始兑换了～[-]</v>
          </cell>
          <cell r="E1745" t="str">
            <v>#[color=562600]神秘商店中经常有打折的商品，经常去关注下吧[-]</v>
          </cell>
        </row>
        <row r="1747">
          <cell r="A1747" t="str">
            <v>XINSHOU_88</v>
          </cell>
          <cell r="C1747" t="str">
            <v>#[color=562600]恭喜您段位晋升，从现在开始，系统会随机2个兵团作为当前赛季的[-][color=1d61d3]热点兵团[-][color=562600]，热点兵团属性提升[-]</v>
          </cell>
          <cell r="E1747" t="str">
            <v>#[color=562600]神秘商店中经常有打折的商品，经常去关注下吧[-]</v>
          </cell>
        </row>
        <row r="1748">
          <cell r="A1748" t="str">
            <v>XINSHOU_89</v>
          </cell>
          <cell r="C1748" t="str">
            <v>#[color=562600]这里系统会在每个段位设定不重复的[-][color=1d61d3]段位热点[-][color=562600]，属性提升仅在本段位生效哟，好好利用吧！[-]</v>
          </cell>
        </row>
        <row r="1749">
          <cell r="A1749" t="str">
            <v>XINSHOU_91</v>
          </cell>
          <cell r="C1749" t="str">
            <v>#[color=562600]领主大人，欢迎您进入传奇段位，在这个段位力你可以自己选择最强的3个兵团作为您的自定义热点，快来展现您的风采吧！[-]</v>
          </cell>
        </row>
        <row r="1751">
          <cell r="A1751" t="str">
            <v>XINSHOU_90</v>
          </cell>
          <cell r="C1751" t="str">
            <v>#[color=562600]英雄传记系统开启啦，在这里您可以了解英雄的故事，并且可以获得[-][color=1d61d3]英雄碎片[-][color=562600]呦。[-]</v>
          </cell>
        </row>
        <row r="1752">
          <cell r="A1752" t="str">
            <v>XINSHOU_92</v>
          </cell>
          <cell r="C1752" t="str">
            <v>#[color=562600]快去加入联盟吧～开启您的探索之旅！[-]</v>
          </cell>
        </row>
        <row r="1753">
          <cell r="A1753" t="str">
            <v>LIZHIYUAN_1</v>
          </cell>
          <cell r="C1753" t="str">
            <v>#[color=562600]现在上阵的是您的英雄，点击【英雄】页签可以上阵强力的[-][color=1d61d3]剧情英雄[-][color=562600]哦~[-]</v>
          </cell>
          <cell r="E1753" t="str">
            <v>#[color=562600]现在上阵的是您的英雄，点击【英雄】页签可以上阵强力的[-][color=1d61d3]剧情英雄[-][color=562600]哦~[-]</v>
          </cell>
        </row>
        <row r="1754">
          <cell r="A1754" t="str">
            <v>LIZHIYUAN_2</v>
          </cell>
          <cell r="C1754" t="str">
            <v>#[color=562600]可拖拽英雄进行替换[-]</v>
          </cell>
          <cell r="E1754" t="str">
            <v>#[color=562600]拖拽[-][color=1d61d3]英雄[-][color=562600]到剧情英雄的位置，可以更换英雄。[-]</v>
          </cell>
        </row>
        <row r="1756">
          <cell r="A1756" t="str">
            <v>XIANZHIXIAOWU_1</v>
          </cell>
          <cell r="C1756" t="str">
            <v>#[color=562600]先知小屋所说的精灵艾莉尔[-]</v>
          </cell>
        </row>
        <row r="1757">
          <cell r="A1757" t="str">
            <v>XINSHOU_93</v>
          </cell>
          <cell r="C1757" t="str">
            <v>#[color=562600]元素位面系统开启了，挑战元素BOSS可以获取兵团觉醒强化的材料。[-]</v>
          </cell>
          <cell r="E1757" t="str">
            <v>#[color=562600]神秘商店中经常有打折的商品，经常去关注下吧[-]</v>
          </cell>
        </row>
        <row r="1758">
          <cell r="A1758" t="str">
            <v>XINSHOU_94</v>
          </cell>
          <cell r="C1758" t="str">
            <v>#[color=562600]快来进行兵团觉醒吧！橙色兵团觉醒后会获得新的外形，还能解锁技能树哦。[-]</v>
          </cell>
          <cell r="E1758" t="str">
            <v>#[color=562600]神秘商店中经常有打折的商品，经常去关注下吧[-]</v>
          </cell>
        </row>
        <row r="1765">
          <cell r="A1765" t="str">
            <v>XINSHOU_95</v>
          </cell>
          <cell r="C1765" t="str">
            <v>#[color=562600]法术刻印系统开启了，在这里可以让英雄学会新的法术，快去看看吧！[-]</v>
          </cell>
        </row>
        <row r="1766">
          <cell r="A1766" t="str">
            <v>XINSHOU_96</v>
          </cell>
          <cell r="C1766" t="str">
            <v>#[color=562600]通过法术祈愿可以获得法术书，刻印法术书能让英雄使用[-][color=1d61d3]第5个法术[-][color=562600]哦，赶快去获取一本法术书吧！[-]</v>
          </cell>
        </row>
        <row r="1767">
          <cell r="A1767" t="str">
            <v>XINSHOU_97</v>
          </cell>
          <cell r="C1767" t="str">
            <v>#[color=562600]快来祈愿，看看能获得什么样的法术书吧，刻印法术书能让英雄使用[-][color=1d61d3]第5个法术[-][color=562600],首次免费，奖励*5哦。[-]</v>
          </cell>
        </row>
        <row r="1768">
          <cell r="A1768" t="str">
            <v>XINSHOU_98</v>
          </cell>
          <cell r="C1768" t="str">
            <v>#[color=562600]恭喜您获得了烈火神箭的法术书碎片，快去[-][color=1d61d3]法术书柜[-][color=562600]合成吧！[-]</v>
          </cell>
        </row>
        <row r="1769">
          <cell r="A1769" t="str">
            <v>XINSHOU_99</v>
          </cell>
          <cell r="C1769" t="str">
            <v>#[color=562600]来合成一个法术书吧，合成后的法术书可在英雄法术界面的[-][color=1d61d3]刻印孔[-][color=562600]中装备，快去激活刻印孔吧！[-]</v>
          </cell>
        </row>
        <row r="1771">
          <cell r="A1771" t="str">
            <v>XINSHOU_100</v>
          </cell>
          <cell r="C1771" t="str">
            <v>#[color=562600]配件制造车间在这里，你可以为自己的战争器械收集提升所用的配件，快去看看吧！[-]</v>
          </cell>
        </row>
        <row r="1772">
          <cell r="A1772" t="str">
            <v>XINSHOU_101</v>
          </cell>
          <cell r="C1772" t="str">
            <v>#[color=562600]通过制造可以获得战争器械的提升配件，赶快去获取自己的配件吧！[-]</v>
          </cell>
        </row>
        <row r="1773">
          <cell r="A1773" t="str">
            <v>XINSHOU_102</v>
          </cell>
          <cell r="C1773" t="str">
            <v>#[color=562600]恭喜你获得了新的配件，去用这些配件改造一下自己的战争器械吧！[-]</v>
          </cell>
        </row>
        <row r="1774">
          <cell r="A1774" t="str">
            <v>XINSHOU_103</v>
          </cell>
          <cell r="C1774" t="str">
            <v>#[color=562600]点击改造，将那些配件装备在战争器械上吧！[-]</v>
          </cell>
        </row>
        <row r="1775">
          <cell r="A1775" t="str">
            <v>XINSHOU_104</v>
          </cell>
          <cell r="C1775" t="str">
            <v>#[color=562600]点击添加配件，您所获得的配件可以在这里使用！[-]</v>
          </cell>
        </row>
        <row r="1776">
          <cell r="A1776" t="str">
            <v>XINSHOU_105</v>
          </cell>
          <cell r="C1776" t="str">
            <v>#[color=562600]选择要添加的配件，将他装备在战争器械上吧！[-]</v>
          </cell>
        </row>
        <row r="1778">
          <cell r="A1778" t="str">
            <v>XINSHOU_106</v>
          </cell>
        </row>
        <row r="1779">
          <cell r="A1779" t="str">
            <v>XINSHOU_107</v>
          </cell>
          <cell r="C1779" t="str">
            <v>#[color=562600]这里是攻城战的入口，带上你的兵团来参加战斗吧！[-]</v>
          </cell>
        </row>
        <row r="1780">
          <cell r="A1780" t="str">
            <v>XINSHOU_108</v>
          </cell>
          <cell r="C1780" t="str">
            <v>#[color=562600]选择难度，挑战自己的极限！[-]</v>
          </cell>
        </row>
        <row r="1781">
          <cell r="A1781" t="str">
            <v>XINSHOU_109</v>
          </cell>
          <cell r="C1781" t="str">
            <v>#[color=562600]点击器械页签，把你的战争器械布置到战场上去吧！[-]</v>
          </cell>
        </row>
        <row r="1783">
          <cell r="A1783" t="str">
            <v>XINSHOU_110</v>
          </cell>
          <cell r="C1783" t="str">
            <v>#[color=562600]这里是守城战的入口，带上你的兵团来参加战斗吧！[-]</v>
          </cell>
        </row>
        <row r="1784">
          <cell r="A1784" t="str">
            <v>XINSHOU_111</v>
          </cell>
          <cell r="C1784" t="str">
            <v>#[color=562600]不同阵营的主城拥有不同的特性，你可以在这里选择已解锁的主城。[-]</v>
          </cell>
        </row>
        <row r="1793">
          <cell r="A1793" t="str">
            <v>#剧情</v>
          </cell>
        </row>
        <row r="1794">
          <cell r="A1794" t="str">
            <v>JUQING_001</v>
          </cell>
          <cell r="B1794" t="str">
            <v>凯瑟琳</v>
          </cell>
          <cell r="C1794" t="str">
            <v>#[color=562600]没想到竟然遇到了风暴，我们需要在这里进行修整了，你们在四周巡查一下。[-]</v>
          </cell>
          <cell r="E1794" t="str">
            <v>#[color=562600]女王，您终于醒过来了！[-]</v>
          </cell>
        </row>
        <row r="1795">
          <cell r="A1795" t="str">
            <v>JUQING_002</v>
          </cell>
          <cell r="B1795" t="str">
            <v>枪兵</v>
          </cell>
          <cell r="C1795" t="str">
            <v>#[color=562600]遵命，女王陛下。[-]</v>
          </cell>
          <cell r="E1795" t="str">
            <v>#[color=562600]士兵，这里是什么地方，我的军队呢？[-]</v>
          </cell>
        </row>
        <row r="1796">
          <cell r="A1796" t="str">
            <v>JUQING_003</v>
          </cell>
          <cell r="B1796" t="str">
            <v>枪兵</v>
          </cell>
          <cell r="C1796" t="str">
            <v>#[color=562600]有人过来了，是谁在那里！[-]</v>
          </cell>
          <cell r="E1796" t="str">
            <v>#[color=562600]女王，这里应该是埃拉西亚边境的一座小岛上，很多士兵都在漩涡中失散了。[-]</v>
          </cell>
        </row>
        <row r="1797">
          <cell r="A1797" t="str">
            <v>JUQING_004</v>
          </cell>
          <cell r="B1797" t="str">
            <v>小精灵</v>
          </cell>
          <cell r="C1797" t="str">
            <v>#[color=562600]哇！真的是女王陛下啊，真高兴在这里见到你，我可是找您很久了呢。[-]</v>
          </cell>
          <cell r="E1797" t="str">
            <v>#[color=562600]好吧，情况比我想象的糟糕。那么，关于这座小岛，你们有探查到什么情报么？[-]</v>
          </cell>
        </row>
        <row r="1798">
          <cell r="A1798" t="str">
            <v>JUQING_005</v>
          </cell>
          <cell r="B1798" t="str">
            <v>凯瑟琳</v>
          </cell>
          <cell r="C1798" t="str">
            <v>#[color=562600]埃里的小精灵为什么会在这里呢？金龙女王还好么？[-]</v>
          </cell>
          <cell r="E1798" t="str">
            <v>#[color=562600]回禀女王，侦察兵在前方发现一座残破的哨所，被很少的兵力驻守着，目前还没有发现其他军队的痕迹。[-]</v>
          </cell>
        </row>
        <row r="1799">
          <cell r="A1799" t="str">
            <v>JUQING_006</v>
          </cell>
          <cell r="B1799" t="str">
            <v>小精灵</v>
          </cell>
          <cell r="C1799" t="str">
            <v>#[color=562600]恶魔袭击了金龙女王，精灵们目前的处境非常糟糕。我路过这片海岸时见到了“凯瑟琳女王”号，便猜到是您回来了，这真是一件令人振奋的消息。[-]</v>
          </cell>
          <cell r="E1799" t="str">
            <v>#[color=562600]我们必须寻找一块立足之地，集合剩余的兵团，我们去占领那座哨所。我有一种不祥的预感，我们需要尽快赶回埃拉西亚。[-]</v>
          </cell>
        </row>
        <row r="1800">
          <cell r="A1800" t="str">
            <v>JUQING_007</v>
          </cell>
          <cell r="B1800" t="str">
            <v>凯瑟琳</v>
          </cell>
          <cell r="C1800" t="str">
            <v>#[color=562600]我正是为了调查父王的死因回来的，事情发生得太快，我还不知道事情的真相如何，但是我的直觉告诉我，我们遇到大麻烦了。[-]</v>
          </cell>
          <cell r="E1800" t="str">
            <v>#[color=562600]遵命，女王[-]</v>
          </cell>
        </row>
        <row r="1801">
          <cell r="A1801" t="str">
            <v>JUQING_075</v>
          </cell>
          <cell r="B1801" t="str">
            <v>小精灵</v>
          </cell>
          <cell r="C1801" t="str">
            <v>#[color=562600]是的，埃里被攻击的同时，地下城的部队向埃拉西亚发起了偷袭，老国王意外去世，现在的埃拉西亚一片混乱。[-]</v>
          </cell>
        </row>
        <row r="1802">
          <cell r="A1802" t="str">
            <v>JUQING_094</v>
          </cell>
          <cell r="B1802" t="str">
            <v>小精灵</v>
          </cell>
          <cell r="C1802" t="str">
            <v>#[color=562600]为了稳定局面，肯达尔元帅和格鲁将军在主持大局，不过敌军来势凶猛，我希望您还有足够的兵力来应付当前的问题。[-]</v>
          </cell>
        </row>
        <row r="1803">
          <cell r="A1803" t="str">
            <v>JUQING_076</v>
          </cell>
          <cell r="B1803" t="str">
            <v>凯瑟琳</v>
          </cell>
          <cell r="C1803" t="str">
            <v>#[color=562600]我想我现在需要一艘新船，我会在沿途征召新的部队，接下来可以请你和我们一起前进吗？[-]</v>
          </cell>
        </row>
        <row r="1804">
          <cell r="A1804" t="str">
            <v>JUQING_077</v>
          </cell>
          <cell r="B1804" t="str">
            <v>小精灵</v>
          </cell>
          <cell r="C1804" t="str">
            <v>#[color=562600]当然可以了，接下来就让我来带路吧！[-]</v>
          </cell>
        </row>
        <row r="1806">
          <cell r="A1806" t="str">
            <v>JUQING_008</v>
          </cell>
          <cell r="B1806" t="str">
            <v>士兵</v>
          </cell>
          <cell r="C1806" t="str">
            <v>#[color=562600]女王，我们在前面发现了一些散乱的兵器，我想我们找到失散的弩兵部队了[-]</v>
          </cell>
          <cell r="E1806" t="str">
            <v>#[color=562600]女王，有一队残余的弩兵逃跑了，需要继续追击么？[-]</v>
          </cell>
        </row>
        <row r="1807">
          <cell r="A1807" t="str">
            <v>JUQING_009</v>
          </cell>
          <cell r="B1807" t="str">
            <v>凯瑟琳</v>
          </cell>
          <cell r="C1807" t="str">
            <v>#[color=562600]真的么？真是太好了，我们非常需要[-][color=0e9b0e]远程攻击[-][color=562600]兵团，找到他们，让他们回归我们的军队！[-]</v>
          </cell>
          <cell r="E1807" t="str">
            <v>#[color=562600]一队弩兵？真是太好了，我们正好缺乏[-][color=0e9b0e]远程攻击[-][color=562600]单位，俘虏他们，我需要他们加入我的军队！[-]</v>
          </cell>
        </row>
        <row r="1809">
          <cell r="A1809" t="str">
            <v>JUQING_010</v>
          </cell>
          <cell r="B1809" t="str">
            <v>士兵</v>
          </cell>
          <cell r="C1809" t="str">
            <v>#[color=562600]女王，弩兵们说前面有一座城堡，原先是由埃拉西亚的士兵驻守，但是现在却失踪了，只剩下一群野兽。[-]</v>
          </cell>
          <cell r="E1809" t="str">
            <v>#[color=562600]女王，弩兵们说前面有一座城堡，原先是由埃拉西亚的士兵驻守，但是现在却失踪了，只剩下一群野兽。[-]</v>
          </cell>
        </row>
        <row r="1810">
          <cell r="A1810" t="str">
            <v>JUQING_011</v>
          </cell>
          <cell r="B1810" t="str">
            <v>凯瑟琳</v>
          </cell>
          <cell r="C1810" t="str">
            <v>#[color=562600]传我命令，集合部队，我们去攻下这座城堡，这里也许会成为我们临时的补给点。[-]</v>
          </cell>
          <cell r="E1810" t="str">
            <v>#[color=562600]传我命令，集合部队，我们去攻下这座城堡，这里也许会成为我们临时的补给点。[-]</v>
          </cell>
        </row>
        <row r="1812">
          <cell r="A1812" t="str">
            <v>JUQING_012</v>
          </cell>
          <cell r="B1812" t="str">
            <v>凯瑟琳</v>
          </cell>
          <cell r="C1812" t="str">
            <v>#[color=562600]我们将从这里开始，拯救埃拉西亚，解救我的子民于水火之中。[-]</v>
          </cell>
          <cell r="E1812" t="str">
            <v>#[color=562600]虽然是一场艰苦的战斗，但我们取得了最终的胜利，现在这里就是我们的临时基地了，我们需要在这里休整一下！[-]</v>
          </cell>
        </row>
        <row r="1813">
          <cell r="A1813" t="str">
            <v>JUQING_013</v>
          </cell>
          <cell r="B1813" t="str">
            <v>士兵</v>
          </cell>
          <cell r="C1813" t="str">
            <v>#[color=562600]是的女王，但是敌人非常强大，我们也需要招募更多的军队。[-]</v>
          </cell>
          <cell r="E1813" t="str">
            <v>#[color=562600]女王，您现在可以率领更多的队伍，我们可以去招募一支新的兵团了。[-]</v>
          </cell>
        </row>
        <row r="1815">
          <cell r="A1815" t="str">
            <v>JUQING_014</v>
          </cell>
          <cell r="B1815" t="str">
            <v>士兵</v>
          </cell>
          <cell r="C1815" t="str">
            <v>#[color=562600]女王，前方发现一座城堡，挡住了出海口。[-]</v>
          </cell>
          <cell r="E1815" t="str">
            <v>#[color=562600]报告女王陛下，前方发现一座城堡，挡住了出海口。[-]</v>
          </cell>
        </row>
        <row r="1816">
          <cell r="A1816" t="str">
            <v>JUQING_015</v>
          </cell>
          <cell r="B1816" t="str">
            <v>凯瑟琳</v>
          </cell>
          <cell r="C1816" t="str">
            <v>#[color=562600]没有人能阻止我返回埃拉西亚，攻下这座城堡，扫平前进的道路吧！[-]</v>
          </cell>
          <cell r="E1816" t="str">
            <v>#[color=562600]没有人能阻止我返回埃拉西亚，攻下这座城堡，扫平前进的道路吧！[-]</v>
          </cell>
        </row>
        <row r="1817">
          <cell r="A1817" t="str">
            <v>JUQING_016</v>
          </cell>
          <cell r="B1817" t="str">
            <v>士兵</v>
          </cell>
          <cell r="C1817" t="str">
            <v>#[color=562600]谨遵您的命令，女王陛下。[-]</v>
          </cell>
          <cell r="E1817" t="str">
            <v>#[color=562600]遵守您的命令，女王陛下。[-]</v>
          </cell>
        </row>
        <row r="1819">
          <cell r="A1819" t="str">
            <v>JUQING_017</v>
          </cell>
          <cell r="B1819" t="str">
            <v>士兵</v>
          </cell>
          <cell r="C1819" t="str">
            <v>#[color=562600]女王，敌人已弃城而逃，要继续追赶么？[-]</v>
          </cell>
          <cell r="E1819" t="str">
            <v>#[color=562600]女王，敌人已弃城而逃，要继续追赶么？[-]</v>
          </cell>
        </row>
        <row r="1820">
          <cell r="A1820" t="str">
            <v>JUQING_018</v>
          </cell>
          <cell r="B1820" t="str">
            <v>凯瑟琳</v>
          </cell>
          <cell r="C1820" t="str">
            <v>#[color=562600]时间紧迫，立刻去准备出海的船只，不用理会这些逃走的士兵。[-]</v>
          </cell>
          <cell r="E1820" t="str">
            <v>#[color=562600]时间紧迫，立刻去准备出海的船只，不用理会这些逃走的士兵。[-]</v>
          </cell>
        </row>
        <row r="1821">
          <cell r="A1821" t="str">
            <v>JUQING_019</v>
          </cell>
          <cell r="B1821" t="str">
            <v>士兵</v>
          </cell>
          <cell r="C1821" t="str">
            <v>#[color=562600]谨遵您的命令，女王陛下。[-]</v>
          </cell>
          <cell r="E1821" t="str">
            <v>#[color=562600]遵守您的命令，女王陛下。[-]</v>
          </cell>
        </row>
        <row r="1823">
          <cell r="A1823" t="str">
            <v>JUQING_020</v>
          </cell>
          <cell r="B1823" t="str">
            <v>小精灵</v>
          </cell>
          <cell r="C1823" t="str">
            <v>#[color=562600]女王，船只已经准备好了，现在就出发么？[-]</v>
          </cell>
          <cell r="E1823" t="str">
            <v>#[color=562600]女王陛下，船只已经准备好了，现在就出发么？[-]</v>
          </cell>
        </row>
        <row r="1824">
          <cell r="A1824" t="str">
            <v>JUQING_021</v>
          </cell>
          <cell r="B1824" t="str">
            <v>凯瑟琳</v>
          </cell>
          <cell r="C1824" t="str">
            <v>#[color=562600]我们已经逗留的太久了，王国的人民在等待着我，向着埃拉西亚前进吧！[-]</v>
          </cell>
          <cell r="E1824" t="str">
            <v>#[color=562600]我们已经逗留的太久了，王国的人民在等待着我，向着埃拉西亚前进吧！[-]</v>
          </cell>
        </row>
        <row r="1825">
          <cell r="A1825" t="str">
            <v>JUQING_022</v>
          </cell>
          <cell r="B1825" t="str">
            <v>小精灵</v>
          </cell>
          <cell r="C1825" t="str">
            <v>#[color=562600]终于可以去新的大陆了，女王万岁！[-]</v>
          </cell>
          <cell r="E1825" t="str">
            <v>#[color=562600]Hail Erathia！[-]</v>
          </cell>
        </row>
        <row r="1826">
          <cell r="A1826" t="str">
            <v>JUQING_078</v>
          </cell>
          <cell r="B1826" t="str">
            <v>凯瑟琳</v>
          </cell>
          <cell r="C1826" t="str">
            <v>#[color=562601]我相信我们一定能够拯救埃拉西亚，我手中的利剑会带领你们扫荡前进的道路！将士们，出发！[-]</v>
          </cell>
        </row>
        <row r="1829">
          <cell r="A1829" t="str">
            <v>JUQING_023</v>
          </cell>
          <cell r="B1829" t="str">
            <v>凯瑟琳</v>
          </cell>
          <cell r="C1829" t="str">
            <v>#[color=562600]埃拉西亚，我终于再一次踏上故土，我听见我的人民在呼唤着我，士兵们，随我前进！[-]</v>
          </cell>
          <cell r="E1829" t="str">
            <v>#[color=562600]埃拉西亚，我终于再一次踏上故土，我听见我的人民在呼唤着我，士兵们，随我前进！[-]</v>
          </cell>
        </row>
        <row r="1831">
          <cell r="A1831" t="str">
            <v>JUQING_024</v>
          </cell>
          <cell r="B1831" t="str">
            <v>士兵</v>
          </cell>
          <cell r="C1831" t="str">
            <v>#[color=562600]女王，我们在林中发现一座残破的建筑，也许里面有什么宝物呢！[-]</v>
          </cell>
          <cell r="E1831" t="str">
            <v>#[color=562600]女王，我们在林中发现一座残破的建筑。[-]</v>
          </cell>
        </row>
        <row r="1832">
          <cell r="A1832" t="str">
            <v>JUQING_025</v>
          </cell>
          <cell r="B1832" t="str">
            <v>凯瑟琳</v>
          </cell>
          <cell r="C1832" t="str">
            <v>#[color=562600]是一座魔法圣殿，也许我们能在里面找到些什么。[-]</v>
          </cell>
          <cell r="E1832" t="str">
            <v>#[color=562600]Oh， a Shrine of Magic， maybe we could find something here。[-]</v>
          </cell>
        </row>
        <row r="1834">
          <cell r="A1834" t="str">
            <v>JUQING_026</v>
          </cell>
          <cell r="B1834" t="str">
            <v>凯瑟琳</v>
          </cell>
          <cell r="C1834" t="str">
            <v>#[color=562600]一张魔法卷轴，记载着古老的魔法。[-]</v>
          </cell>
          <cell r="E1834" t="str">
            <v>#[color=562600]A spell scroll， lucky！[-]</v>
          </cell>
        </row>
        <row r="1836">
          <cell r="A1836" t="str">
            <v>JUQING_027</v>
          </cell>
          <cell r="B1836" t="str">
            <v>士兵</v>
          </cell>
          <cell r="C1836" t="str">
            <v>#[color=562600]女王，糟糕了！后方部队被骑兵[-][color=1d61d3]突击[-][color=562600]，士兵可能会损失惨重。[-]</v>
          </cell>
          <cell r="E1836" t="str">
            <v>#[color=562600]Your Highness， our archer was assaulted by the cavarliers！。[-]</v>
          </cell>
        </row>
        <row r="1837">
          <cell r="A1837" t="str">
            <v>JUQING_028</v>
          </cell>
          <cell r="B1837" t="str">
            <v>凯瑟琳</v>
          </cell>
          <cell r="C1837" t="str">
            <v>#[color=562600]我们要记住这次的教训，今后需要根据敌方的阵型进行布阵。[-]</v>
          </cell>
          <cell r="E1837" t="str">
            <v>#[color=562600]我们要记住这次的教训，今后需要根据敌方的阵型进行布阵。[-]</v>
          </cell>
        </row>
        <row r="1838">
          <cell r="A1838" t="str">
            <v>JUQING_029</v>
          </cell>
          <cell r="B1838" t="str">
            <v>士兵</v>
          </cell>
          <cell r="C1838" t="str">
            <v>#[color=562600]谨遵您的命令，女王。[-]</v>
          </cell>
          <cell r="E1838" t="str">
            <v>#[color=562600]Yes， your highness[-]</v>
          </cell>
        </row>
        <row r="1841">
          <cell r="A1841" t="str">
            <v>JUQING_030</v>
          </cell>
          <cell r="B1841" t="str">
            <v>凯瑟琳</v>
          </cell>
          <cell r="C1841" t="str">
            <v>#[color=562600]敌人越来越强大了，看来是时候强化一下部队的战斗力了。[-]</v>
          </cell>
          <cell r="E1841" t="str">
            <v>#[color=562600]The enemies get stronger， time for strengthen our creatures。[-]</v>
          </cell>
        </row>
        <row r="1845">
          <cell r="A1845" t="str">
            <v>JUQING_031</v>
          </cell>
          <cell r="B1845" t="str">
            <v>第一次副本失败</v>
          </cell>
          <cell r="C1845" t="str">
            <v>#[color=562600]竟然失败了。。。加强部队的战斗力或者研究下布阵战术，应该可以打败敌人。[-]</v>
          </cell>
          <cell r="E1845" t="str">
            <v>#[color=562600]竟然失败了。。。加强部队的战斗力或者研究下布阵战术，应该可以打败敌人。[-]</v>
          </cell>
        </row>
        <row r="1846">
          <cell r="A1846" t="str">
            <v>JUQING_032</v>
          </cell>
          <cell r="B1846" t="str">
            <v>第一次副本失败</v>
          </cell>
          <cell r="C1846" t="str">
            <v>#[color=562600]女王万岁！[-]</v>
          </cell>
          <cell r="E1846" t="str">
            <v>#[color=562600]Hail Erathia！[-]</v>
          </cell>
        </row>
        <row r="1848">
          <cell r="A1848" t="str">
            <v>JUQING_033</v>
          </cell>
          <cell r="B1848" t="str">
            <v>介绍宝物</v>
          </cell>
          <cell r="C1848" t="str">
            <v>#[color=562600]太好了，我们获得了一件宝物[-]</v>
          </cell>
          <cell r="E1848" t="str">
            <v>#[color=562600]太好了，我们获得了一件宝物[-]</v>
          </cell>
        </row>
        <row r="1850">
          <cell r="A1850" t="str">
            <v>JUQING_034</v>
          </cell>
          <cell r="B1850" t="str">
            <v>介绍宝物</v>
          </cell>
          <cell r="C1850" t="str">
            <v>#[color=562600]去援助我方部队[-]</v>
          </cell>
          <cell r="E1850" t="str">
            <v>#[color=562600]去援助我方部队[-]</v>
          </cell>
        </row>
        <row r="1852">
          <cell r="A1852" t="str">
            <v>JUQING_035</v>
          </cell>
          <cell r="C1852" t="str">
            <v>#[color=562600]好强！[-]</v>
          </cell>
          <cell r="E1852" t="str">
            <v>#[color=562600]好强！[-]</v>
          </cell>
        </row>
        <row r="1853">
          <cell r="A1853" t="str">
            <v>JUQING_036</v>
          </cell>
          <cell r="C1853" t="str">
            <v>#[color=562600]我来助你。[-]</v>
          </cell>
          <cell r="E1853" t="str">
            <v>#[color=562600]我来助你[-]</v>
          </cell>
        </row>
        <row r="1854">
          <cell r="A1854" t="str">
            <v>JUQING_037</v>
          </cell>
          <cell r="C1854" t="str">
            <v>#[color=562600]太好了，是大天使！[-]</v>
          </cell>
          <cell r="E1854" t="str">
            <v>#[color=562600]太好了，是大天使！[-]</v>
          </cell>
        </row>
        <row r="1856">
          <cell r="A1856" t="str">
            <v>JUQING_038</v>
          </cell>
          <cell r="C1856" t="str">
            <v>#[color=562600]骷髅大军，消灭他们[-]</v>
          </cell>
          <cell r="E1856" t="str">
            <v>#[color=562600]骷髅大军，消灭他们[-]</v>
          </cell>
        </row>
        <row r="1857">
          <cell r="A1857" t="str">
            <v>JUQING_039</v>
          </cell>
          <cell r="C1857" t="str">
            <v>#[color=562600]我要跟你同归于尽！[-]</v>
          </cell>
          <cell r="E1857" t="str">
            <v>#[color=562600]我要跟你同归于尽！[-]</v>
          </cell>
        </row>
        <row r="1859">
          <cell r="A1859" t="str">
            <v>JUQING_040</v>
          </cell>
          <cell r="C1859" t="str">
            <v>#[color=562600]我来帮助你[-]</v>
          </cell>
          <cell r="E1859" t="str">
            <v>#[color=562600]我来帮助你[-]</v>
          </cell>
        </row>
        <row r="1861">
          <cell r="A1861" t="str">
            <v>JUQING_040</v>
          </cell>
          <cell r="C1861" t="str">
            <v>#[color=562600]我来帮助你[-]</v>
          </cell>
          <cell r="E1861" t="str">
            <v>#[color=562600]我来帮助你[-]</v>
          </cell>
        </row>
        <row r="1863">
          <cell r="A1863" t="str">
            <v>JUQING_041</v>
          </cell>
          <cell r="C1863" t="str">
            <v>#[color=562600]每日登录游戏，都可以免费领取许多奖励哦！[-]</v>
          </cell>
          <cell r="E1863" t="str">
            <v>#[color=562600]每日登录游戏，都可以免费领取许多奖励哦！[-]</v>
          </cell>
        </row>
        <row r="1864">
          <cell r="A1864" t="str">
            <v>JUQING_042</v>
          </cell>
          <cell r="C1864" t="str">
            <v>#[color=562600]累计签到一定天数，还会有额外的福利！[-]</v>
          </cell>
          <cell r="E1864" t="str">
            <v>#[color=562600]累计签到一定天数，还会有额外的福利！[-]</v>
          </cell>
        </row>
        <row r="1865">
          <cell r="A1865" t="str">
            <v>JUQING_043</v>
          </cell>
          <cell r="C1865" t="str">
            <v>#[color=562600]嘉年华开启了，完成指定任务领取大量钻石和稀有道具奖励。[-]</v>
          </cell>
          <cell r="E1865" t="str">
            <v>#[color=562600]嘉年华开启了，完成指定任务可以领取大量钻石和稀有道具奖励。[-]</v>
          </cell>
        </row>
        <row r="1868">
          <cell r="A1868" t="str">
            <v>JUQING_044</v>
          </cell>
          <cell r="C1868" t="str">
            <v>#[color=562600]吓？这么一会就长大了？[-]</v>
          </cell>
          <cell r="E1868" t="str">
            <v>#[color=562600]嘉年华开启了，完成指定任务可以领取大量钻石和稀有道具奖励。[-]</v>
          </cell>
        </row>
        <row r="1871">
          <cell r="A1871" t="str">
            <v>JUQING_045</v>
          </cell>
          <cell r="C1871" t="str">
            <v>#[color=562600]敌人越来越强大了，我也要更加强大才行。怎么能获得力量呢？[-]</v>
          </cell>
          <cell r="E1871" t="str">
            <v>#[color=562600]嘉年华开启了，完成指定任务可以领取大量钻石和稀有道具奖励。[-]</v>
          </cell>
        </row>
        <row r="1872">
          <cell r="A1872" t="str">
            <v>JUQING_046</v>
          </cell>
          <cell r="C1872" t="str">
            <v>#[color=562600]女王大人，我知道一种方法能使您快速得到提升。[-]</v>
          </cell>
        </row>
        <row r="1873">
          <cell r="A1873" t="str">
            <v>JUQING_047</v>
          </cell>
          <cell r="C1873" t="str">
            <v>#[color=562600]晋升后您可以获得属性成长，大大提高您部队的作战能力。[-]</v>
          </cell>
        </row>
        <row r="1874">
          <cell r="A1874" t="str">
            <v>JUQING_048</v>
          </cell>
          <cell r="C1874" t="str">
            <v>#[color=562600]英雄[-][color=1d61d3]攻击[-][color=562600]和[-][color=1d61d3]防御[-][color=562600]分别可以提升上场兵团的攻击和生命。[-]</v>
          </cell>
        </row>
        <row r="1875">
          <cell r="A1875" t="str">
            <v>JUQING_049</v>
          </cell>
          <cell r="C1875" t="str">
            <v>#[color=562600]英雄[-][color=1d61d3]智力[-][color=562600]可以提高英雄法术造成的伤害，[-][color=1d61d3]知识[-][color=562600]降低敌方英雄法术伤害。[-]</v>
          </cell>
        </row>
        <row r="1876">
          <cell r="A1876" t="str">
            <v>JUQING_050</v>
          </cell>
          <cell r="C1876" t="str">
            <v>#[color=562600]晋升后不但提高英雄属性，还可以解锁强力的[-][color=1d61d3]专长[-][color=562600]效果。[-]</v>
          </cell>
        </row>
        <row r="1877">
          <cell r="A1877" t="str">
            <v>JUQING_051</v>
          </cell>
          <cell r="C1877" t="str">
            <v>#[color=562600]英雄专长选择搭配合适的兵团将会成倍放大效果，一定要仔细选择哦。[-]</v>
          </cell>
        </row>
        <row r="1878">
          <cell r="A1878" t="str">
            <v>JUQING_052</v>
          </cell>
          <cell r="C1878" t="str">
            <v>#[color=562600]凤凰的烈焰吐息会对[-][color=0e9b0e]正前方[-][color=562600]的兵团造成巨大伤害，一定要注意哦。[-]</v>
          </cell>
        </row>
        <row r="1879">
          <cell r="A1879" t="str">
            <v>JUQING_053</v>
          </cell>
          <cell r="C1879" t="str">
            <v>#[color=562600]恭喜您，您被授予了[-][color=0e9b0e]骑士[-][color=562600]爵位，现在去看看拥有哪些特权吧。[-]</v>
          </cell>
        </row>
        <row r="1881">
          <cell r="A1881" t="str">
            <v>JUQING_054</v>
          </cell>
          <cell r="C1881" t="str">
            <v>#[color=562600]是时候考虑招募更多的部队了，首次招募可以招募到[-][color=0e9b0e]2星十字军[-][color=562600]哦。[-]</v>
          </cell>
        </row>
        <row r="1883">
          <cell r="A1883" t="str">
            <v>JUQING_055</v>
          </cell>
          <cell r="C1883" t="str">
            <v>#[color=562600]欢迎您来到冠军对决战场，在这里您将匹配到实力相近的玩家进行对战，来迎接挑战吧。[-]</v>
          </cell>
        </row>
        <row r="1884">
          <cell r="A1884" t="str">
            <v>JUQING_056</v>
          </cell>
          <cell r="C1884" t="str">
            <v>#[color=562600]看来您已经掌握了基础的规则，下面再来介绍一些进阶规则。请您注意右侧[-][color=0e9b0e]蓝色[-][color=562600]的旗子[-]</v>
          </cell>
        </row>
        <row r="1885">
          <cell r="A1885" t="str">
            <v>JUQING_057</v>
          </cell>
          <cell r="C1885" t="str">
            <v>#[color=562600]在每个段位，存在1到3个兵团攻击和生命[-][color=0e9b0e]翻倍[-][color=562600]，但是这些兵团仅在当前段位生效，当您进阶到下一段位[-][color=0e9b0e]不再生效[-][color=562600]了。[-]</v>
          </cell>
        </row>
        <row r="1886">
          <cell r="A1886" t="str">
            <v>JUQING_058</v>
          </cell>
          <cell r="C1886" t="str">
            <v>#[color=562600]领主大人，欢迎您进入传奇段位，在这个段位力你可以自己选择最强的3个兵团作为您的自定义热点，快来展现您的风采吧！[-]</v>
          </cell>
        </row>
        <row r="1887">
          <cell r="A1887" t="str">
            <v>JUQING_059</v>
          </cell>
          <cell r="C1887" t="str">
            <v>#[color=562600]请留意简讯的内容，可能有助于您的决策，更轻松战胜敌人。[-]</v>
          </cell>
          <cell r="E1887" t="str">
            <v>#[color=562600]神秘商店中经常有打折的商品，经常去关注下吧[-]</v>
          </cell>
        </row>
        <row r="1890">
          <cell r="A1890" t="str">
            <v>JUQING_061</v>
          </cell>
          <cell r="B1890" t="str">
            <v>1、枪兵支撑不住</v>
          </cell>
          <cell r="C1890" t="str">
            <v>#[color=562600]快支撑不住了，女王陛下，我们需要你的领导。[-]</v>
          </cell>
        </row>
        <row r="1891">
          <cell r="A1891" t="str">
            <v>JUQING_062</v>
          </cell>
          <cell r="B1891" t="str">
            <v>2、凯瑟琳出现</v>
          </cell>
          <cell r="C1891" t="str">
            <v>#[color=562600]女王陛下，快看，那里有我们失散的部队，他们遇到了麻烦。[-]</v>
          </cell>
        </row>
        <row r="1892">
          <cell r="A1892" t="str">
            <v>JUQING_063</v>
          </cell>
          <cell r="C1892" t="str">
            <v>#[color=562600]加速前进！快去帮助他们。[-]</v>
          </cell>
        </row>
        <row r="1893">
          <cell r="A1893" t="str">
            <v>JUQING_071</v>
          </cell>
        </row>
        <row r="1894">
          <cell r="A1894" t="str">
            <v>JUQING_064</v>
          </cell>
          <cell r="B1894" t="str">
            <v>3、枯木卫士出现</v>
          </cell>
          <cell r="C1894" t="str">
            <v>#[color=562600]小心！那是什么？！[-]</v>
          </cell>
        </row>
        <row r="1895">
          <cell r="A1895" t="str">
            <v>JUQING_065</v>
          </cell>
          <cell r="B1895" t="str">
            <v>4、枪兵支援出现</v>
          </cell>
          <cell r="C1895" t="str">
            <v>#[color=562600]女王陛下，太好了，终于找到您了。[-]</v>
          </cell>
        </row>
        <row r="1896">
          <cell r="A1896" t="str">
            <v>JUQING_066</v>
          </cell>
          <cell r="C1896" t="str">
            <v>#[color=562600]来的正是时候，马上加入战斗。[-]</v>
          </cell>
        </row>
        <row r="1897">
          <cell r="A1897" t="str">
            <v>JUQING_067</v>
          </cell>
          <cell r="B1897" t="str">
            <v>5、战斗胜利</v>
          </cell>
          <cell r="C1897" t="str">
            <v>#[color=562600]这是一场艰苦的战斗，多亏了僧侣的出现，挽救了战局。[-]</v>
          </cell>
        </row>
        <row r="1898">
          <cell r="A1898" t="str">
            <v>JUQING_068</v>
          </cell>
          <cell r="B1898" t="str">
            <v>训练场</v>
          </cell>
          <cell r="C1898" t="str">
            <v>#[color=562600]您已经熟练掌握战斗的要领了，是时候学习一些进阶的战术了。[-]</v>
          </cell>
        </row>
        <row r="1899">
          <cell r="A1899" t="str">
            <v>JUQING_069</v>
          </cell>
          <cell r="B1899" t="str">
            <v>章鱼</v>
          </cell>
          <cell r="C1899" t="str">
            <v>#[color=562600]真想不到这件失落的神器还能重见天日！相传【鬼王斗篷】的拥有者能够获得操纵亡者的强大力量，亡灵巫师【山德鲁】曾凭此意欲奴役整个埃拉西亚，那真是一段可怕的历史。[-]</v>
          </cell>
        </row>
        <row r="1900">
          <cell r="A1900" t="str">
            <v>JUQING_070</v>
          </cell>
          <cell r="B1900" t="str">
            <v>章鱼</v>
          </cell>
          <cell r="C1900" t="str">
            <v>#[color=562600]最终，正义的英雄们结成联盟，击败了强大的亡灵巫师，并将他的神器拆成碎片，沉没在埃拉西亚某个不为人知的湖底。[-]</v>
          </cell>
        </row>
        <row r="1901">
          <cell r="A1901" t="str">
            <v>JUQING_071</v>
          </cell>
          <cell r="B1901" t="str">
            <v>章鱼</v>
          </cell>
          <cell r="C1901" t="str">
            <v>#[color=562600]快看，我方部队已经攻破了城墙了！[-]</v>
          </cell>
        </row>
        <row r="1902">
          <cell r="A1902" t="str">
            <v>JUQING_072</v>
          </cell>
          <cell r="B1902" t="str">
            <v>章鱼</v>
          </cell>
          <cell r="C1902" t="str">
            <v>#[color=562600]竟然碰到这种怪物，我们需要支援。[-]</v>
          </cell>
        </row>
        <row r="1903">
          <cell r="A1903" t="str">
            <v>JUQING_073</v>
          </cell>
          <cell r="C1903" t="str">
            <v>#[color=562600]让战场上的军队毫发无伤是我的使命，女王大人过奖了。[-]</v>
          </cell>
        </row>
        <row r="1904">
          <cell r="A1904" t="str">
            <v>JUQING_074</v>
          </cell>
          <cell r="C1904" t="str">
            <v>#[color=562600]我们已经迈出艰苦战役的第一步，迎接我们的是更加残酷的战斗，加快脚步，进城休整！我们必须争分夺秒，埃拉西亚还在流血。[-]</v>
          </cell>
        </row>
        <row r="1906">
          <cell r="A1906" t="str">
            <v>JUQING_079</v>
          </cell>
          <cell r="B1906" t="str">
            <v>小精灵</v>
          </cell>
          <cell r="C1906" t="str">
            <v>#[color=562600]哇哇哇，狮鹫崖真的有好多的狮鹫啊！太壮观了![-]</v>
          </cell>
        </row>
        <row r="1907">
          <cell r="A1907" t="str">
            <v>JUQING_080</v>
          </cell>
          <cell r="C1907" t="str">
            <v>#[color=562600]当然，狮鹫崖是埃拉西亚所有狮鹫的发源地，我们解放了所有的狮鹫崖，终于得到了狮鹫的帮助了。[-]</v>
          </cell>
        </row>
        <row r="1908">
          <cell r="A1908" t="str">
            <v>JUQING_081</v>
          </cell>
          <cell r="C1908" t="str">
            <v>#[color=562600]我们的实力已经越来越强大了，女王陛下，接下来我们该如何行动呢？[-]</v>
          </cell>
        </row>
        <row r="1909">
          <cell r="A1909" t="str">
            <v>JUQING_082</v>
          </cell>
          <cell r="C1909" t="str">
            <v>#[color=562600]当年埃拉西亚的祖先们率领着狮鹫击败了无数的敌人从而建立了国家，如今我要率领着你们击退那些入侵者，以牙还牙，以血还血，埃拉西亚的荣耀不可侵犯！[-]</v>
          </cell>
        </row>
        <row r="1910">
          <cell r="A1910" t="str">
            <v>JUQING_083</v>
          </cell>
          <cell r="C1910" t="str">
            <v>#[color=562600]女王陛下万岁！埃拉西亚万岁！[-]</v>
          </cell>
        </row>
        <row r="1912">
          <cell r="A1912" t="str">
            <v>JUQING_084</v>
          </cell>
          <cell r="B1912" t="str">
            <v>瑞斯卡</v>
          </cell>
          <cell r="C1912" t="str">
            <v>#[color=562600]　　传令官大人，您是代表王前来视察工作的么？[-]</v>
          </cell>
        </row>
        <row r="1913">
          <cell r="A1913" t="str">
            <v>JUQING_085</v>
          </cell>
          <cell r="C1913" t="str">
            <v>#[color=562600]你的属下表现得很好，不仅制造出一座适合我们生存的火山，还建立了一座地狱，这下我们可以源源不断的输送兵力了。[-]</v>
          </cell>
        </row>
        <row r="1914">
          <cell r="A1914" t="str">
            <v>JUQING_086</v>
          </cell>
          <cell r="C1914" t="str">
            <v>#[color=562600]　　多谢您的夸奖，我们接下来有什么任务呢，大人？[-]</v>
          </cell>
        </row>
        <row r="1915">
          <cell r="A1915" t="str">
            <v>JUQING_087</v>
          </cell>
          <cell r="C1915" t="str">
            <v>#[color=562600]我们的盟友-地下城的领主们将会去攻打埃拉西亚的首都，而我们，则要趁机袭击埃拉西亚的盟友-埃里精灵，抓紧时间，王对这件事非常重视。[-]</v>
          </cell>
        </row>
        <row r="1916">
          <cell r="A1916" t="str">
            <v>JUQING_088</v>
          </cell>
          <cell r="C1916" t="str">
            <v>#[color=562600]　　加油干活，你们这些小东西，要是耽误了王的计划我就要你们的小命！[-]</v>
          </cell>
        </row>
        <row r="1918">
          <cell r="A1918" t="str">
            <v>JUQING_089</v>
          </cell>
          <cell r="C1918" t="str">
            <v>#[color=562600]　　传令官大人，再次见到您真让属下感到荣幸之至。[-]</v>
          </cell>
        </row>
        <row r="1919">
          <cell r="A1919" t="str">
            <v>JUQING_090</v>
          </cell>
          <cell r="C1919" t="str">
            <v>#[color=562600]少拍马屁，年轻人，第二座火山的进度怎么样了？[-]</v>
          </cell>
        </row>
        <row r="1920">
          <cell r="A1920" t="str">
            <v>JUQING_091</v>
          </cell>
          <cell r="C1920" t="str">
            <v>#[color=562600]　　回禀大人，第二座火山正在建造中，很快就要完工了。[-]</v>
          </cell>
        </row>
        <row r="1921">
          <cell r="A1921" t="str">
            <v>JUQING_092</v>
          </cell>
          <cell r="C1921" t="str">
            <v>#[color=562600]你做的很好，继续努力，一旦计划成功，王会重赏你的。[-]</v>
          </cell>
        </row>
        <row r="1922">
          <cell r="A1922" t="str">
            <v>JUQING_093</v>
          </cell>
          <cell r="C1922" t="str">
            <v>#[color=562600]　　哈哈哈，等着吧，我将成为伊欧弗最年轻最杰出的将领，嘿嘿嘿嘿。[-]</v>
          </cell>
        </row>
        <row r="1923">
          <cell r="A1923" t="str">
            <v>JUQING_095</v>
          </cell>
          <cell r="C1923" t="str">
            <v>#[color=562600]在冠军对决的舞台上，所有英雄实力抹平，均[-][color=0e9b0e]提升至4星[-][color=562600]，快率领他们一展风采吧![-]</v>
          </cell>
        </row>
        <row r="1925">
          <cell r="A1925" t="str">
            <v>JUQING_1601</v>
          </cell>
          <cell r="C1925" t="str">
            <v>#[color=562600]　　这座矿区的资源已接近枯竭，但是离公爵的目标还很远，我们还需要更多的资源来壮大自己。[-]</v>
          </cell>
        </row>
        <row r="1926">
          <cell r="A1926" t="str">
            <v>JUQING_1602</v>
          </cell>
          <cell r="C1926" t="str">
            <v>#[color=562600]　　有个好消息和坏消息要告诉你，指挥官。好消息是埃拉西亚的三个前沿阵地因为东方的战斗而变得空虚；坏消息则是他们能赶在我们之前搬来救兵。因此，我们必须加快行动了。[-]</v>
          </cell>
        </row>
        <row r="1927">
          <cell r="A1927" t="str">
            <v>JUQING_1603</v>
          </cell>
          <cell r="C1927" t="str">
            <v>#[color=562600]　　早就跟公爵说了，要先解决了那些不合作的人，我们的掠夺计划才能顺利进行。[-]</v>
          </cell>
        </row>
        <row r="1928">
          <cell r="A1928" t="str">
            <v>JUQING_1604</v>
          </cell>
          <cell r="C1928" t="str">
            <v>#[color=562600]　　我们如果积攒到了充足的资源和兵力……我相信公爵一定不会介意您开战的请求，指挥官。[-]</v>
          </cell>
        </row>
        <row r="1929">
          <cell r="A1929" t="str">
            <v>JUQING_1605</v>
          </cell>
          <cell r="C1929" t="str">
            <v>#[color=562600]　　懦弱的家伙！告诉那些懒鬼手脚麻利点，否则就要面对肯洛·哈格的惩罚。[-]</v>
          </cell>
        </row>
        <row r="1930">
          <cell r="A1930" t="str">
            <v>JUQING_1606</v>
          </cell>
          <cell r="C1930" t="str">
            <v>#[color=562600]　　遵命长官！[-]</v>
          </cell>
        </row>
        <row r="1932">
          <cell r="A1932" t="str">
            <v>JUQING_1701</v>
          </cell>
          <cell r="C1932" t="str">
            <v>#[color=562600]　　这座泰塔利亚最大的金矿就是我们的战利品，没有了金子，泰塔利亚人无力继续这场战争。[-]</v>
          </cell>
        </row>
        <row r="1933">
          <cell r="A1933" t="str">
            <v>JUQING_1702</v>
          </cell>
          <cell r="C1933" t="str">
            <v>#[color=562600]　　优势掌握在我们手中，指挥官。接下来就看公爵的谈判成果了。[-]</v>
          </cell>
        </row>
        <row r="1934">
          <cell r="A1934" t="str">
            <v>JUQING_1703</v>
          </cell>
          <cell r="C1934" t="str">
            <v>#[color=562600]　　正义联盟面对泰塔利亚的败退无力回天，他们看似坚固的联盟在我肯洛·哈格面前不值一提！[-]</v>
          </cell>
        </row>
        <row r="1935">
          <cell r="A1935" t="str">
            <v>JUQING_1704</v>
          </cell>
          <cell r="C1935" t="str">
            <v>#[color=562600]　　我们已经在屈辱中忍受太久太久了，经此一役埃拉西亚将会对克鲁罗德重拾敬畏之心。[-]</v>
          </cell>
        </row>
        <row r="1936">
          <cell r="A1936" t="str">
            <v>JUQING_1705</v>
          </cell>
          <cell r="C1936" t="str">
            <v>#[color=562600]　　完成贾格和塔南未竟的事业！野蛮人永不屈服！[-]</v>
          </cell>
        </row>
        <row r="1938">
          <cell r="A1938" t="str">
            <v>JUQING_1801</v>
          </cell>
          <cell r="C1938" t="str">
            <v>#[color=562600]　　你就是马格努斯派来重建之间的联盟的使者吗？[-]</v>
          </cell>
        </row>
        <row r="1939">
          <cell r="A1939" t="str">
            <v>JUQING_1802</v>
          </cell>
          <cell r="C1939" t="str">
            <v>#[color=562600]　　向您致敬，女王陛下。我得到不朽之王的命令，前来协助您前往沃里寻找泰坦的帮助。[-]</v>
          </cell>
        </row>
        <row r="1940">
          <cell r="A1940" t="str">
            <v>JUQING_1803</v>
          </cell>
          <cell r="C1940" t="str">
            <v>#[color=562600]　　那我就让小精灵陪着你一同前往，她会对你有所帮助。[-]</v>
          </cell>
        </row>
        <row r="1941">
          <cell r="A1941" t="str">
            <v>JUQING_1804</v>
          </cell>
          <cell r="C1941" t="str">
            <v>#[color=562600]　　你是一个神怪吗！我还是第一次见到，真是太神奇了。[-]</v>
          </cell>
        </row>
        <row r="1943">
          <cell r="A1943" t="str">
            <v>JUQING_1901</v>
          </cell>
          <cell r="C1943" t="str">
            <v>#[color=562600]　　我见过天堂铸造厂的熔炉燃起的烈焰；我感受过元素们构建位面时世界脉动的瞬间。所有的这些片段都泯灭在时间里，就像这雪……在手中融化一样。千百年来凡人对权力和欲望的追求都不曾改变，然而你的坚韧仿佛令过去的美好重现，英雄。你通过了……我们的试炼。[-]</v>
          </cell>
        </row>
        <row r="1944">
          <cell r="A1944" t="str">
            <v>JUQING_1902</v>
          </cell>
          <cell r="C1944" t="str">
            <v>#[color=562600]　　为了从毁灭、黑暗和死亡组成的同盟手中保护您所珍惜的世界，崇高的泰坦。我请求您的协助。[-]</v>
          </cell>
        </row>
        <row r="1945">
          <cell r="A1945" t="str">
            <v>JUQING_1903</v>
          </cell>
          <cell r="C1945" t="str">
            <v>#[color=562600]　　泰坦会响应你的召唤，英雄。[-]</v>
          </cell>
        </row>
        <row r="1947">
          <cell r="A1947" t="str">
            <v>JUQING_2001</v>
          </cell>
          <cell r="B1947" t="str">
            <v>欢迎您的到来，格鲁。信使已经提前告诉了我您即将到来的消息。</v>
          </cell>
          <cell r="C1947" t="str">
            <v>#[color=562600]　　欢迎您的到来，格鲁。信使已经提前告诉了我您即将到来的消息。[-]</v>
          </cell>
        </row>
        <row r="1948">
          <cell r="A1948" t="str">
            <v>JUQING_2002</v>
          </cell>
          <cell r="B1948" t="str">
            <v>我们长话短说了，孟斐拉将军。由于凯莱布将军的阵亡，帕尔森国王陛下现在委任你负责埃里的防卫工作。</v>
          </cell>
          <cell r="C1948" t="str">
            <v>#[color=562600]　　我们长话短说了，孟斐拉将军。由于凯莱布将军的阵亡，帕尔森国王陛下现在委任你负责埃里的防卫工作。[-]</v>
          </cell>
        </row>
        <row r="1949">
          <cell r="A1949" t="str">
            <v>JUQING_2003</v>
          </cell>
          <cell r="B1949" t="str">
            <v>能领导军队为埃里而战是我从小以来的梦想，只是没想到这个梦想要以凯莱布将军的性命为代价……</v>
          </cell>
          <cell r="C1949" t="str">
            <v>#[color=562600]　　能领导军队为埃里而战是我从小以来的梦想，只是没想到这个梦想要以凯莱布将军的性命为代价……[-]</v>
          </cell>
        </row>
        <row r="1950">
          <cell r="A1950" t="str">
            <v>JUQING_2004</v>
          </cell>
          <cell r="B1950" t="str">
            <v>没有时间犹豫了，指挥官。国王怀疑有人出卖了守军部署的信息，我们不知道国内还有多少叛乱在蠢蠢欲动，必须要找到这个叛徒，查出他有多少同党，让所有的叛徒都得到应有的惩罚。</v>
          </cell>
          <cell r="C1950" t="str">
            <v>#[color=562600]　　没有时间犹豫了，指挥官。国王怀疑有人出卖了守军部署的信息，我们不知道国内还有多少叛乱在蠢蠢欲动，必须要找到这个叛徒，查出他有多少同党，让所有的叛徒都得到应有的惩罚。[-]</v>
          </cell>
        </row>
        <row r="1951">
          <cell r="A1951" t="str">
            <v>JUQING_2005</v>
          </cell>
          <cell r="B1951" t="str">
            <v>出卖国家的行为绝对要得到惩罚，我一定会把这个叛徒揪出来，为凯莱布将军报仇，终结这场可耻的背叛。</v>
          </cell>
          <cell r="C1951" t="str">
            <v>#[color=562600]　　出卖国家的行为绝对要得到惩罚，我一定会把这个叛徒揪出来，为凯莱布将军报仇，终结这场可耻的背叛。[-]</v>
          </cell>
        </row>
        <row r="1953">
          <cell r="A1953" t="str">
            <v>JUQING_2101</v>
          </cell>
          <cell r="B1953" t="str">
            <v>感谢你和你所率领的援军，指挥官。没有你们，匹尔邦特终将陷落。</v>
          </cell>
          <cell r="C1953" t="str">
            <v>#[color=562600]　　感谢你和你所率领的援军，指挥官。没有你们，匹尔邦特终将陷落。[-]</v>
          </cell>
        </row>
        <row r="1954">
          <cell r="A1954" t="str">
            <v>JUQING_2102</v>
          </cell>
          <cell r="B1954" t="str">
            <v>我们都在用自己的方式保护这个国家，捍卫正义的信念。下面就让我们共同庆祝这场来之不易的胜利吧……</v>
          </cell>
          <cell r="C1954" t="str">
            <v>#[color=562600]　　我们都在用自己的方式保护这个国家，捍卫正义的信念。下面就让我们共同庆祝这场来之不易的胜利吧……[-]</v>
          </cell>
        </row>
        <row r="1955">
          <cell r="A1955" t="str">
            <v>JUQING_2103</v>
          </cell>
          <cell r="B1955" t="str">
            <v xml:space="preserve">埃里和埃拉西亚的战友们！我在你们眼中看到了胜利带来的希望，希望……此刻也充斥我心！也许有一天我们会失去这份希望，国都陷落，一败涂地。但不会是今天！也许有一天邪会胜正，我们的世界如预言所述迎来毁灭，化为多元宇宙中的一缕尘埃。但也绝对不是今天！ </v>
          </cell>
          <cell r="C1955" t="str">
            <v>#[color=562600]　　埃里和埃拉西亚的战友们！我在你们眼中看到了胜利带来的希望，希望……此刻也充斥我心！也许有一天我们会失去这份希望，国都陷落，一败涂地。但不会是今天！也许有一天邪会胜正，我们的世界如预言所述迎来毁灭，化为多元宇宙中的一缕尘埃。但也绝对不是今天！ [-]</v>
          </cell>
        </row>
        <row r="1956">
          <cell r="A1956" t="str">
            <v>JUQING_2104</v>
          </cell>
          <cell r="B1956" t="str">
            <v>就在今天，我们赢得了匹尔邦特保卫战的胜利！我相信在不久的明天，我们也能将这旗帜插在斯坦德威克的城墙上。不要失去与邪恶抗争的勇气，勇敢的战士们！不要放弃内心的希望，正义的伙伴们！我相信胜利终将属于我们！属于正义同盟！</v>
          </cell>
          <cell r="C1956" t="str">
            <v>#[color=562600]　　就在今天，我们赢得了匹尔邦特保卫战的胜利！我相信在不久的明天，我们也能将这旗帜插在斯坦德威克的城墙上。不要失去与邪恶抗争的勇气，勇敢的战士们！不要放弃内心的希望，正义的伙伴们！我相信胜利终将属于我们！属于正义同盟！[-]</v>
          </cell>
        </row>
        <row r="1957">
          <cell r="A1957" t="str">
            <v>JUQING_2105</v>
          </cell>
          <cell r="B1957" t="str">
            <v>胜利属于我们！胜利属于正义同盟！</v>
          </cell>
          <cell r="C1957" t="str">
            <v>#[color=562600]　　胜利属于我们！胜利属于正义同盟！[-]</v>
          </cell>
        </row>
        <row r="1959">
          <cell r="A1959" t="str">
            <v>JUQING_2201</v>
          </cell>
          <cell r="B1959" t="str">
            <v>一切都准备好了吗？</v>
          </cell>
          <cell r="C1959" t="str">
            <v>#[color=562600]　　一切都准备好了吗？[-]</v>
          </cell>
        </row>
        <row r="1960">
          <cell r="A1960" t="str">
            <v>JUQING_2202</v>
          </cell>
          <cell r="B1960" t="str">
            <v>是否再考虑一下呢，指挥官。这个决定将决定你下半生的命运。</v>
          </cell>
          <cell r="C1960" t="str">
            <v>#[color=562600]　　是否再考虑一下呢，这个决定将影响你下半生的命运。[-]</v>
          </cell>
        </row>
        <row r="1961">
          <cell r="A1961" t="str">
            <v>JUQING_2203</v>
          </cell>
          <cell r="B1961" t="str">
            <v>多年以来，我一直遵从母亲的教导在布拉卡达学习魔法，但从父亲那继承的野蛮人血统让我清楚的认识到，我更适合于成为一名战士。</v>
          </cell>
          <cell r="C1961" t="str">
            <v>#[color=562600]　　多年以来，我遵从母亲的教导一直在布拉卡达学习魔法，但从父亲那儿继承的野蛮人血统让我清楚的认识到，我更适合于成为一名战士。[-]</v>
          </cell>
        </row>
        <row r="1962">
          <cell r="A1962" t="str">
            <v>JUQING_2204</v>
          </cell>
          <cell r="B1962" t="str">
            <v>更何况，温斯顿·伯拉格公爵邀请我加入前往克鲁罗德，看来我命中注定会成为一个战士了。</v>
          </cell>
          <cell r="C1962" t="str">
            <v>#[color=562600]　　更何况，温斯顿·伯拉格公爵邀请我加入前往克鲁罗德，看来我命中注定会成为一个战士了。[-]</v>
          </cell>
        </row>
        <row r="1964">
          <cell r="A1964" t="str">
            <v>JUQING_2301</v>
          </cell>
          <cell r="B1964" t="str">
            <v>伯拉格公爵！你为何要欺骗我？</v>
          </cell>
          <cell r="C1964" t="str">
            <v>#[color=562600]　　伯拉格公爵！你为何要欺骗我？[-]</v>
          </cell>
        </row>
        <row r="1965">
          <cell r="A1965" t="str">
            <v>JUQING_2302</v>
          </cell>
          <cell r="B1965" t="str">
            <v>不，我并非克鲁罗德的公爵。不过，等下次“王位之战”到来的时候我就是了。你要找的人在那里。</v>
          </cell>
          <cell r="C1965" t="str">
            <v>#[color=562600]　　不，我并非克鲁罗德的公爵。不过，等下次“王位之战”到来的时候我就是了。你要找的人在那里。[-]</v>
          </cell>
        </row>
        <row r="1966">
          <cell r="A1966" t="str">
            <v>JUQING_2303</v>
          </cell>
          <cell r="B1966" t="str">
            <v>不必在意这位年轻人的言辞，约克。对于你在克鲁罗德境内所受到的不公对待我很抱歉。实际上它是一场考验，拥有不屈的意志和坚定的信念的人，才能走到我的面前。而你做到了。</v>
          </cell>
          <cell r="C1966" t="str">
            <v>#[color=562600]　　不必在意这位年轻人的言辞，约克。对于你在克鲁罗德境内所受到的不公对待我很抱歉。实际上它是一场考验，拥有不屈的意志和坚定的信念的人才能来到我的面前。而你……做到了。[-]</v>
          </cell>
        </row>
        <row r="1967">
          <cell r="A1967" t="str">
            <v>JUQING_2304</v>
          </cell>
          <cell r="B1967" t="str">
            <v>一场考验？我的荣誉在你面前难道不值一提吗？</v>
          </cell>
          <cell r="C1967" t="str">
            <v>#[color=562600]　　一场考验？我的荣誉在你面前难道不值一提吗？[-]</v>
          </cell>
        </row>
        <row r="1968">
          <cell r="A1968" t="str">
            <v>JUQING_2305</v>
          </cell>
          <cell r="B1968" t="str">
            <v>相信我，约克。你所承受的一切都是值得的。你将肩负一个伟大的使命。“天使联盟”是一件可以克制邪恶的伟大神器，但是在和平的年代不能让它落入图谋不轨者的手中。</v>
          </cell>
          <cell r="C1968" t="str">
            <v>#[color=562600]　　相信我，约克。你所承受的一切都是值得的。你将肩负一个伟大的使命。“天使联盟”是一件可以克制邪恶的伟大神器，但是在和平的年代不能让它落入图谋不轨者的手中。[-]</v>
          </cell>
        </row>
        <row r="1969">
          <cell r="A1969" t="str">
            <v>JUQING_2306</v>
          </cell>
          <cell r="B1969" t="str">
            <v>所以我需要你把它们带到泰塔利亚、埃拉西亚和布拉卡达去，分别交给当地的先知或是智者。我相信神器的部件在他们的手中可以得到妥善的保管。</v>
          </cell>
          <cell r="C1969" t="str">
            <v>#[color=562600]　　所以我需要你把它们带到泰塔利亚、埃拉西亚和布拉卡达去，分别交给当地的先知或是智者。我相信神器的部件在他们的手中可以得到妥善的保管。[-]</v>
          </cell>
        </row>
        <row r="1971">
          <cell r="A1971" t="str">
            <v>JUQING_2401</v>
          </cell>
          <cell r="B1971" t="str">
            <v>母亲，年幼时我就被您送到塞莱斯特学习魔法。在那期间我努力学习，年仅14岁就完成了这个世界上最负盛名的魔法学院的全部学业。</v>
          </cell>
          <cell r="C1971" t="str">
            <v>#[color=562600]　　母亲，年幼时我就被您送到塞莱斯特学习魔法。在那期间我努力学习，年仅14岁就完成了这个世界上最负盛名的魔法学院的全部学业。[-]</v>
          </cell>
        </row>
        <row r="1972">
          <cell r="A1972" t="str">
            <v>JUQING_2402</v>
          </cell>
          <cell r="B1972" t="str">
            <v>我并不否认你的优秀，孩子。你对知识的渴求和天赋令你优于常人。</v>
          </cell>
          <cell r="C1972" t="str">
            <v>#[color=562600]　　我并不否认你的优秀，孩子。你对知识的渴求和天赋令你优于常人。[-]</v>
          </cell>
        </row>
        <row r="1973">
          <cell r="A1973" t="str">
            <v>JUQING_2403</v>
          </cell>
          <cell r="B1973" t="str">
            <v>在那之后，我求学恩塔格瑞各地。在古代遗迹中寻找早已遗失的知识，最终重现了古代“魔幻法师”的魔法。现在，许多人都想要追随我学习魔法。年纪轻轻我便拥有这样的成就，您对我还有什么不满意呢？</v>
          </cell>
          <cell r="C1973" t="str">
            <v>#[color=562600]　　在那之后，我求学恩塔格瑞各地。在古代遗迹中寻找早已遗失的知识，最终重现了古代“魔幻法师”的魔法。现在，许多人都想要追随我学习魔法。年纪轻轻我便拥有这样的成就，您对我还有什么不满意呢？[-]</v>
          </cell>
        </row>
        <row r="1974">
          <cell r="A1974" t="str">
            <v>JUQING_2404</v>
          </cell>
          <cell r="B1974" t="str">
            <v>作为恩塔格瑞最负盛名的屠龙导师的儿子，你一直在辜负我的期望，德肯。</v>
          </cell>
          <cell r="C1974" t="str">
            <v>#[color=562600]　　作为恩塔格瑞最负盛名的屠龙导师的儿子，你一直在辜负我的期望，德肯。[-]</v>
          </cell>
        </row>
        <row r="1975">
          <cell r="A1975" t="str">
            <v>JUQING_2405</v>
          </cell>
          <cell r="B1975" t="str">
            <v>那么如您所愿，母亲。我会前去击败这些龙，成为天下闻名的屠龙英雄。这样也许就会令您满意，若您那冷酷的内心还存有一丝亲情，那么我会付出最大的努力把它拯救出来，就像那些被我拯救的魔法一样。</v>
          </cell>
          <cell r="C1975" t="str">
            <v>#[color=562600]　　那么如您所愿，母亲。我会前去击败这些龙，成为天下闻名的屠龙英雄。这样也许就会令您满意，若您那冷酷的内心还存有一丝亲情，那么我会付出最大的努力把它拯救出来，就像那些被我拯救的魔法一样。[-]</v>
          </cell>
        </row>
        <row r="1977">
          <cell r="A1977" t="str">
            <v>JUQING_2501</v>
          </cell>
          <cell r="B1977" t="str">
            <v>终于……我终于成功了！但是为什么？为什么伴随而来的却是强烈的失落感。没有荣耀，没有自豪，只有无尽的内疚和失落。</v>
          </cell>
          <cell r="C1977" t="str">
            <v>#[color=562600]　　终于……我终于成功了！但是为什么？为什么伴随而来的却是强烈的失落感。没有荣耀，没有自豪，只有无尽的内疚和失落。[-]</v>
          </cell>
        </row>
        <row r="1978">
          <cell r="A1978" t="str">
            <v>JUQING_2502</v>
          </cell>
          <cell r="B1978" t="str">
            <v>那么现在的你，认为自己究竟是个英雄还是屠夫呢？</v>
          </cell>
          <cell r="C1978" t="str">
            <v>#[color=562600]　　那么现在的你，认为自己究竟是个英雄还是屠夫呢？[-]</v>
          </cell>
        </row>
        <row r="1979">
          <cell r="A1979" t="str">
            <v>JUQING_2503</v>
          </cell>
          <cell r="B1979" t="str">
            <v>什么，你竟然没有死？我明明亲手把你……</v>
          </cell>
          <cell r="C1979" t="str">
            <v>#[color=562600]　　什么，你竟然没有死？我明明亲手把你……[-]</v>
          </cell>
        </row>
        <row r="1980">
          <cell r="A1980" t="str">
            <v>JUQING_2504</v>
          </cell>
          <cell r="B1980" t="str">
            <v>那只是一个幻象罢了。如果那位屠龙导师想要达成自己的心愿，那就让她亲自前来吧。</v>
          </cell>
          <cell r="C1980" t="str">
            <v>#[color=562600]　　那只是一个幻象罢了。如果那位屠龙导师想要达成自己的心愿，那就让她亲自前来吧。[-]</v>
          </cell>
        </row>
        <row r="1981">
          <cell r="A1981" t="str">
            <v>JUQING_2505</v>
          </cell>
          <cell r="B1981" t="str">
            <v>我能看的出来，满足你母亲的愿望也不是你人生的意义和追求。每个灵魂都是独特的，每个灵魂对人生的追求也都是不同的。正因你并不认同她的看法和观点，所以你才会对自己的行为感到自责。</v>
          </cell>
          <cell r="C1981" t="str">
            <v>#[color=562600]　　我能看的出来，满足你母亲的愿望也不是你人生的意义和追求。每个灵魂都是独特的，每个灵魂对人生的追求也都是不同的。正因你并不认同她的看法和观点，所以你才会对自己的行为感到自责。[-]</v>
          </cell>
        </row>
        <row r="1982">
          <cell r="A1982" t="str">
            <v>JUQING_2506</v>
          </cell>
          <cell r="B1982" t="str">
            <v>你说的没错，我的做所作为都是在迎合母亲的意愿，但我并不在乎这些俗世的虚名。我已经在这条岔路上走了太久了，从今天起我要为自己的意愿而活。我所要走的那条路，要由我来亲手开辟。</v>
          </cell>
          <cell r="C1982" t="str">
            <v>#[color=562600]　　你说的没错，我的做所作为都是在迎合母亲的意愿，但我并不在乎这些俗世的虚名。我已经在这条岔路上走了太久了，从今天起我要为自己的意愿而活。我所要走的那条路，要由我来亲手开辟。[-]</v>
          </cell>
        </row>
        <row r="1984">
          <cell r="A1984" t="str">
            <v>JUQING_2601</v>
          </cell>
          <cell r="B1984" t="str">
            <v>哈德渥领主日渐昏聩，他对这片土地的统治力已经大不如前了，指挥官。现在到了我们大显身手的时候了。</v>
          </cell>
          <cell r="C1984" t="str">
            <v>#[color=562600]　　哈德渥领主日渐昏聩，他对这片土地的统治力已经大不如前了，指挥官。现在到了我们大显身手的时候了。[-]</v>
          </cell>
        </row>
        <row r="1985">
          <cell r="A1985" t="str">
            <v>JUQING_2602</v>
          </cell>
          <cell r="B1985" t="str">
            <v>哈德渥，真是愧对他的名字！这个老家伙一无是处，只不过因为有个英明的父亲，所以稳稳当当的继承了大片的领土，一直过着尸位素餐的生活。现在我要教教他弱肉强食的道理，这片土地应该属于像我这样的强者。</v>
          </cell>
          <cell r="C1985" t="str">
            <v>#[color=562600]　　哈德渥，真是愧对他的名字！这个老家伙一无是处，只不过因为有个英明的父亲，所以稳稳当当的继承了大片的领土，一直过着尸位素餐的生活。现在我要教教他弱肉强食的道理，这片土地应该属于像我这样的强者。[-]</v>
          </cell>
        </row>
        <row r="1986">
          <cell r="A1986" t="str">
            <v>JUQING_2603</v>
          </cell>
          <cell r="B1986" t="str">
            <v>已经有两个年轻的领主已经盯上了他，指挥官。过不了多久，哈德渥的领土就会成为野心家们竞相追逐的肥肉了。</v>
          </cell>
          <cell r="C1986" t="str">
            <v>#[color=562600]　　已经有两个年轻的领主已经盯上了他，指挥官。过不了多久，哈德渥的领土就会成为野心家们竞相追逐的肥肉了。[-]</v>
          </cell>
        </row>
        <row r="1987">
          <cell r="A1987" t="str">
            <v>JUQING_2604</v>
          </cell>
          <cell r="B1987" t="str">
            <v>那就把这两个暴发户和那个糟老头子一起扫进垃圾堆里吧。弱者不配生活在尼贡的土地上。</v>
          </cell>
          <cell r="C1987" t="str">
            <v>#[color=562600]　　那就把这两个暴发户和那个糟老头子一起扫进垃圾堆里吧。弱者不配生活在尼贡的土地上。[-]</v>
          </cell>
        </row>
        <row r="1988">
          <cell r="A1988" t="str">
            <v>JUQING_2701</v>
          </cell>
          <cell r="B1988" t="str">
            <v>当下尼贡人生存空间的问题是不能依靠使者的演讲和国王的决议所能决定的，只能靠血和火来夺取。</v>
          </cell>
          <cell r="C1988" t="str">
            <v>#[color=562600]　　当下尼贡人生存空间的问题是不能依靠使者的演讲和国王的决议所能决定的，只能靠血和火来夺取。[-]</v>
          </cell>
        </row>
        <row r="1989">
          <cell r="A1989" t="str">
            <v>JUQING_2702</v>
          </cell>
          <cell r="B1989" t="str">
            <v>龙血之瓶中蕴含着可以控制巨龙的力量，它是尼贡复兴的关键，这样的时机我们已经错失了太多太多了……绝对不能，让它落在那些无能的懦夫手中！</v>
          </cell>
          <cell r="C1989" t="str">
            <v>#[color=562600]　　龙血之瓶中蕴含着可以控制巨龙的力量，它是尼贡复兴的关键，这样的时机我们已经错失了太多太多了……绝对不能，让它落在那些无能的懦夫手中！[-]</v>
          </cell>
        </row>
        <row r="1990">
          <cell r="A1990" t="str">
            <v>JUQING_2703</v>
          </cell>
          <cell r="B1990" t="str">
            <v>由其他人分割大地和海洋，尼贡人甘愿蜷居于地下洞窟的时代已经过去了。天空将被我的龙群遮蔽，尼贡人追求的是阴影笼罩下的地盘！</v>
          </cell>
          <cell r="C1990" t="str">
            <v>#[color=562600]　　由其他人分割大地和海洋，尼贡人甘愿蜷居于地下洞窟的时代已经过去了。天空将被我的龙群遮蔽，尼贡人追求的是阴影笼罩下的地盘！[-]</v>
          </cell>
        </row>
        <row r="1997">
          <cell r="A1997" t="str">
            <v>#第一场战斗专用</v>
          </cell>
        </row>
        <row r="1999">
          <cell r="A1999" t="str">
            <v>ZHANDOU_29</v>
          </cell>
          <cell r="B1999" t="str">
            <v>肯达尔</v>
          </cell>
          <cell r="C1999" t="str">
            <v>#[color=562600]弩手们，开火射击！[-]</v>
          </cell>
          <cell r="E1999" t="str">
            <v>#[color=562600]放弃挣扎吧，你们逃避不了死亡的命运，我已经失去耐心了——[-][color=1d61d3]「末日审判」[-][color=562600]！[-]</v>
          </cell>
        </row>
        <row r="2000">
          <cell r="A2000" t="str">
            <v>ZHANDOU_30</v>
          </cell>
          <cell r="B2000" t="str">
            <v>大天使</v>
          </cell>
          <cell r="C2000" t="str">
            <v>#[color=562600]原来在这，这次你跑不掉了。[-]</v>
          </cell>
          <cell r="E2000" t="str">
            <v>#[color=562600]我在这里感受到了邪恶的气息，是谁如此大胆，敢在此挑衅我的权威！[-]</v>
          </cell>
        </row>
        <row r="2001">
          <cell r="A2001" t="str">
            <v>ZHANDOU_32</v>
          </cell>
          <cell r="B2001" t="str">
            <v>大天使</v>
          </cell>
          <cell r="C2001" t="str">
            <v>#[color=562600]城墙已经倒塌，杀戮即将开始。[-]</v>
          </cell>
          <cell r="E2001" t="str">
            <v>#[color=562600]狂妄之徒！正义之剑下，群魔辟易，裁决——[-][color=1d61d3]「定罪」[-][color=562600]！[-]</v>
          </cell>
        </row>
        <row r="2002">
          <cell r="A2002" t="str">
            <v>ZHANDOU_33</v>
          </cell>
          <cell r="B2002" t="str">
            <v>大恶魔</v>
          </cell>
          <cell r="C2002" t="str">
            <v>#[color=562600]十字军，准备迎敌![-]</v>
          </cell>
          <cell r="E2002" t="str">
            <v>#[color=562600]你就这点本事么？这就是你的全部能耐？真是太让我失望了，你这样怎么才能战胜我啊，哈哈哈哈！[-]</v>
          </cell>
        </row>
        <row r="2003">
          <cell r="A2003" t="str">
            <v>ZHANDOU_34</v>
          </cell>
          <cell r="B2003" t="str">
            <v>大天使</v>
          </cell>
          <cell r="C2003" t="str">
            <v>#[color=562600]战场是你的了，大家伙，收割时间。[-]</v>
          </cell>
          <cell r="E2003" t="str">
            <v>#[color=562600]你会为你的狂妄付出代价的，蠢货。复活吧，勇士们，与我并肩作战！[-]</v>
          </cell>
        </row>
        <row r="2004">
          <cell r="A2004" t="str">
            <v>ZHANDOU_35</v>
          </cell>
          <cell r="B2004" t="str">
            <v>大恶魔</v>
          </cell>
          <cell r="C2004" t="str">
            <v>#[color=562600]没那么简单，战斗还没结束！[-]</v>
          </cell>
          <cell r="E2004" t="str">
            <v>#[color=562600]你以为这样就能战胜我了？看看这些血肉之躯，多么脆弱的凡人啊，你跟他们一起下地狱去吧！[-]</v>
          </cell>
        </row>
        <row r="2005">
          <cell r="A2005" t="str">
            <v>ZHANDOU_36</v>
          </cell>
          <cell r="B2005" t="str">
            <v>大恶魔</v>
          </cell>
          <cell r="C2005" t="str">
            <v>#[color=562600]士气高涨，全体反击！[-]</v>
          </cell>
          <cell r="E2005" t="str">
            <v>#[color=562600]该死的，我已经不想再陪你们玩下去了，我要把你们烧到骨头渣子都不剩下，面对死亡的命运吧！[-]</v>
          </cell>
        </row>
        <row r="2006">
          <cell r="A2006" t="str">
            <v>ZHANDOU_37</v>
          </cell>
          <cell r="B2006" t="str">
            <v>大恶魔</v>
          </cell>
          <cell r="C2006" t="str">
            <v>#[color=562600]一切都结束了，在烈火中挣扎吧。[-]</v>
          </cell>
          <cell r="E2006" t="str">
            <v>#[color=562600]该死的，我已经不想再陪你们玩下去了，我要把你们烧到骨头渣子都不剩下，面对死亡的命运吧！[-]</v>
          </cell>
        </row>
        <row r="2007">
          <cell r="A2007" t="str">
            <v>ZHANDOU_41</v>
          </cell>
          <cell r="B2007" t="str">
            <v>大恶魔</v>
          </cell>
          <cell r="C2007" t="str">
            <v>#[color=562600]这场胜利不属于你，一切都将化为灰烬。[-]</v>
          </cell>
          <cell r="E2007" t="str">
            <v>#[color=562600]哈，你已经不行了么，传说中无可匹敌的天使，也有苟延残喘的一天！[-]</v>
          </cell>
        </row>
        <row r="2008">
          <cell r="A2008" t="str">
            <v>ZHANDOU_42</v>
          </cell>
          <cell r="B2008" t="str">
            <v>大天使</v>
          </cell>
          <cell r="C2008" t="str">
            <v>#[color=562600]斯坦德威克不会陷落，我会粉碎你的计划。[-]</v>
          </cell>
          <cell r="E2008" t="str">
            <v>#[color=562600]你会为你的罪恶付出代价，正义永远没有泯灭的一天，光明终将冲破黑暗照耀这片大地，而你，必将灭亡！[-]</v>
          </cell>
        </row>
        <row r="2010">
          <cell r="A2010" t="str">
            <v>#END</v>
          </cell>
        </row>
        <row r="2014">
          <cell r="A2014" t="str">
            <v>XINSHOUZHANDOU_02</v>
          </cell>
          <cell r="B2014" t="str">
            <v>引导小妹</v>
          </cell>
          <cell r="C2014" t="str">
            <v>#[color=562600]现在，试试使用[-][color=1d61d3]「大地神箭」[-][color=562600]打断敌人的技能。[-]</v>
          </cell>
          <cell r="E2014" t="str">
            <v>#[color=562600]Try[-][color=1d61d3]Earth Magic Bow[-][color=562600] to attack enemies。[-]</v>
          </cell>
        </row>
        <row r="2015">
          <cell r="A2015" t="str">
            <v>XINSHOUZHANDOU_03</v>
          </cell>
          <cell r="B2015" t="str">
            <v>引导小妹</v>
          </cell>
          <cell r="C2015" t="str">
            <v>#[color=562600]干的漂亮，女王殿下。除了最基础的打断外，战斗中还有很多[-][color=1d61d3]高明的策略[-][color=562600]需要您去学习，加油！[-]</v>
          </cell>
          <cell r="E2015" t="str">
            <v>#[color=562600]使用[-][color=1d61d3]「屠戮成性」[-][color=562600]为你的部队增加[-][color=ef0e33]攻击力[-]</v>
          </cell>
        </row>
        <row r="2023">
          <cell r="A2023" t="str">
            <v>XINSHOUZHANDOU_04</v>
          </cell>
          <cell r="B2023" t="str">
            <v>小妹</v>
          </cell>
          <cell r="C2023" t="str">
            <v>#[color=562600]僧侣是[-][color=0e9b0e]治疗[-][color=562600]兵团，能够为兵团恢复生命，这将是一场持久战了！[-]</v>
          </cell>
          <cell r="E2023" t="str">
            <v>#[color=562600]僧侣是[-][color=0e9b0e]治疗[-][color=562600]兵团，能够为兵团恢复生命，这将是一场持久战了！[-]</v>
          </cell>
        </row>
        <row r="2025">
          <cell r="A2025" t="str">
            <v>XINSHOUZHANDOU_05</v>
          </cell>
          <cell r="B2025" t="str">
            <v>引导小妹</v>
          </cell>
          <cell r="C2025" t="str">
            <v>#[color=562600]敌人已经被打残了，使用法术彻底击溃他们！[-]</v>
          </cell>
          <cell r="E2025" t="str">
            <v>#[color=562600]敌人已经被打残了，使用法术彻底击溃他们！[-]</v>
          </cell>
        </row>
        <row r="2026">
          <cell r="A2026" t="str">
            <v>ZHANDOU_15</v>
          </cell>
          <cell r="B2026" t="str">
            <v>凯瑟琳</v>
          </cell>
          <cell r="C2026" t="str">
            <v>#[color=562600]英勇的皇家骑士，消灭敌军。[-]</v>
          </cell>
          <cell r="E2026" t="str">
            <v>#[color=562600]英勇的皇家骑士，消灭敌军[-]</v>
          </cell>
        </row>
        <row r="2027">
          <cell r="A2027" t="str">
            <v>ZHANDOU_16</v>
          </cell>
          <cell r="C2027" t="str">
            <v>#[color=562600]冲锋！(皇家骑士「穿刺」:向敌人发起冲锋，第一次攻击对目标造成巨大伤害)[-]</v>
          </cell>
          <cell r="E2027" t="str">
            <v>#[color=562600]冲锋！(皇家骑士「穿刺」:向敌人发起冲锋，第一次攻击对目标造成巨大伤害)[-]</v>
          </cell>
        </row>
        <row r="2030">
          <cell r="A2030" t="str">
            <v>ZHANDOU_18</v>
          </cell>
          <cell r="B2030" t="str">
            <v>凯瑟琳</v>
          </cell>
          <cell r="C2030" t="str">
            <v>#[color=1d61d3]「冰雪风暴」[-][color=562600]是威力巨大的法术，可以造成[-][color=ef0e33]持续伤害[-][color=562600]，也会消耗[-][color=ef0e33]更多的魔法，[-][color=562600]必须用在关键的时刻。[-]</v>
          </cell>
          <cell r="E2030" t="str">
            <v>#[color=1d61d3]「冰雪风暴」[-][color=562600]是威力巨大的法术，可以造成[-][color=ef0e33]持续伤害[-][color=562600]，也会消耗[-][color=ef0e33]更多的魔法，[-][color=562600]必须用在关键的时刻。[-]</v>
          </cell>
        </row>
        <row r="2031">
          <cell r="A2031" t="str">
            <v>ZHANDOU_19</v>
          </cell>
          <cell r="C2031" t="str">
            <v>#[color=562600]愚蠢敌人竟然这么简单就被引诱聚集到一起，在我的[-][color=1d61d3]冰雪风暴[-][color=562600]下消失吧！[-]</v>
          </cell>
          <cell r="E2031" t="str">
            <v>#[color=562600]愚蠢敌人竟然这么简单就被引诱聚集到一起，在我的[-][color=1d61d3]冰雪风暴[-][color=562600]下消失吧！[-]</v>
          </cell>
        </row>
        <row r="2033">
          <cell r="A2033" t="str">
            <v>ZHANDOU_20</v>
          </cell>
          <cell r="B2033" t="str">
            <v>士兵</v>
          </cell>
          <cell r="C2033" t="str">
            <v>#[color=562600]女王，对面出现了一队骑兵，正在向我方部队突进！！！[-]</v>
          </cell>
          <cell r="E2033" t="str">
            <v>#[color=562600]女王，对面出现了一队骑兵，正在向我方部队突进！！！[-]</v>
          </cell>
        </row>
        <row r="2034">
          <cell r="A2034" t="str">
            <v>ZHANDOU_21</v>
          </cell>
          <cell r="B2034" t="str">
            <v>凯瑟琳</v>
          </cell>
          <cell r="C2034" t="str">
            <v>#[color=562600]糟糕，[-][color=0e9b0e]骑兵[-][color=562600]绕过前排[-][color=ef0e33]突击后方单位[-][color=562600]，我们危险了！加快攻击速度，准备支援后方！[-]</v>
          </cell>
          <cell r="E2034" t="str">
            <v>#[color=562600]糟糕，[-][color=0e9b0e]骑兵[-][color=562600]绕过前排[-][color=ef0e33]突击后方单位[-][color=562600]，我们危险了！加快攻击速度，准备支援后方！[-]</v>
          </cell>
        </row>
        <row r="2036">
          <cell r="A2036" t="str">
            <v>ZHANDOU_22</v>
          </cell>
          <cell r="C2036" t="str">
            <v>#[color=562600]我已看见胜利的曙光，使用法术给予敌人致命的一击吧！[-]</v>
          </cell>
          <cell r="E2036" t="str">
            <v>#[color=562600]我已看见胜利的曙光，使用法术给予敌人致命的一击吧！[-]</v>
          </cell>
        </row>
        <row r="2038">
          <cell r="A2038" t="str">
            <v>ZHANDOU_23</v>
          </cell>
          <cell r="C2038" t="str">
            <v>#[color=562600]受死吧[-]</v>
          </cell>
          <cell r="E2038" t="str">
            <v>#[color=562600]受死吧[-]</v>
          </cell>
        </row>
        <row r="2039">
          <cell r="A2039" t="str">
            <v>ZHANDOU_24</v>
          </cell>
          <cell r="C2039" t="str">
            <v>#[color=562600]嘿嘿嘿[-]</v>
          </cell>
          <cell r="E2039" t="str">
            <v>#[color=562600]嘿嘿嘿[-]</v>
          </cell>
        </row>
        <row r="2041">
          <cell r="A2041" t="str">
            <v>RUOTIP_01</v>
          </cell>
          <cell r="B2041" t="str">
            <v>引导1-1</v>
          </cell>
          <cell r="C2041" t="str">
            <v>#[color=562600]点击开始战斗[-]</v>
          </cell>
          <cell r="E2041" t="str">
            <v>#[color=562600]Tap to start the battle[-]</v>
          </cell>
        </row>
        <row r="2042">
          <cell r="A2042" t="str">
            <v>RUOTIP_02</v>
          </cell>
          <cell r="C2042" t="str">
            <v>#[color=562600]法术需要消耗魔法值[-]</v>
          </cell>
          <cell r="E2042" t="str">
            <v>#[color=562600]Spells need to consume mana[-]</v>
          </cell>
        </row>
        <row r="2043">
          <cell r="A2043" t="str">
            <v>RUOTIP_03</v>
          </cell>
          <cell r="C2043" t="str">
            <v>#[color=562600]这是您拥有的魔法值[-]</v>
          </cell>
          <cell r="E2043" t="str">
            <v>#[color=562600]That's the mana you owned。[-]</v>
          </cell>
        </row>
        <row r="2044">
          <cell r="A2044" t="str">
            <v>RUOTIP_04</v>
          </cell>
          <cell r="C2044" t="str">
            <v>#[color=562600]点击这里继续[-]</v>
          </cell>
          <cell r="E2044" t="str">
            <v>#[color=562600]Tap to continue。[-]</v>
          </cell>
        </row>
        <row r="2045">
          <cell r="A2045" t="str">
            <v>RUOTIP_05</v>
          </cell>
          <cell r="C2045" t="str">
            <v>#[color=562600]进行一场激烈的攻城战！[-]</v>
          </cell>
          <cell r="E2045" t="str">
            <v>#[color=562600]SEIEGE BATTLE！[-]</v>
          </cell>
        </row>
        <row r="2046">
          <cell r="A2046" t="str">
            <v>RUOTIP_06</v>
          </cell>
          <cell r="C2046" t="str">
            <v>#[color=562600]111[-]</v>
          </cell>
          <cell r="E2046" t="str">
            <v>#[color=562600]「Platinmum Ally」could possibly summon one 3-star creature[-]</v>
          </cell>
        </row>
        <row r="2047">
          <cell r="A2047" t="str">
            <v>RUOTIP_07</v>
          </cell>
          <cell r="C2047" t="str">
            <v>#[color=562600]我们还缺少一个材料[-]</v>
          </cell>
          <cell r="E2047" t="str">
            <v>#[color=562600]Insuffcient materials[-]</v>
          </cell>
        </row>
        <row r="2048">
          <cell r="A2048" t="str">
            <v>RUOTIP_08</v>
          </cell>
          <cell r="C2048" t="str">
            <v>#[color=562600]从这里可以查看材料的获取途径[-]</v>
          </cell>
          <cell r="E2048" t="str">
            <v>#[color=562600]Here you could find the route to obtain the material[-]</v>
          </cell>
        </row>
        <row r="2049">
          <cell r="A2049" t="str">
            <v>RUOTIP_09</v>
          </cell>
          <cell r="C2049" t="str">
            <v>#[color=562600]这里显示了关卡中可能掉落的材料[-]</v>
          </cell>
          <cell r="E2049" t="str">
            <v>#[color=562600]Here is the material producted in this checkpoint[-]</v>
          </cell>
        </row>
        <row r="2050">
          <cell r="A2050" t="str">
            <v>RUOTIP_10</v>
          </cell>
          <cell r="C2050" t="str">
            <v>#[color=562600]在这里进行布阵操作[-]</v>
          </cell>
          <cell r="E2050" t="str">
            <v>#[color=562600]Tap here to arrange your formation[-]</v>
          </cell>
        </row>
        <row r="2051">
          <cell r="A2051" t="str">
            <v>RUOTIP_11</v>
          </cell>
          <cell r="C2051" t="str">
            <v>#[color=562600]装备强化可以提高战斗力。[-]</v>
          </cell>
          <cell r="E2051" t="str">
            <v>#[color=562600]Upgrade Equipment can improve the battle effectiveness[-]</v>
          </cell>
        </row>
        <row r="2053">
          <cell r="A2053" t="str">
            <v>RUOTIP_12</v>
          </cell>
          <cell r="B2053" t="str">
            <v>引导抽卡</v>
          </cell>
          <cell r="C2053" t="str">
            <v>#[color=562600]在祭坛中可以招募到强力兵团[-]</v>
          </cell>
          <cell r="E2053" t="str">
            <v>#[color=562600]SUMMON creature in TAVERN[-]</v>
          </cell>
        </row>
        <row r="2054">
          <cell r="A2054" t="str">
            <v>RUOTIP_13</v>
          </cell>
          <cell r="B2054" t="str">
            <v>引导进阶</v>
          </cell>
          <cell r="C2054" t="str">
            <v>#[color=562600]装备进阶后，属性大幅度提高[-]</v>
          </cell>
          <cell r="E2054" t="str">
            <v>#[color=562600]Equipment Advancement will significantly increase creature attribuites[-]</v>
          </cell>
        </row>
        <row r="2055">
          <cell r="A2055" t="str">
            <v>RUOTIP_14</v>
          </cell>
          <cell r="B2055" t="str">
            <v>引导进阶</v>
          </cell>
          <cell r="C2055" t="str">
            <v>#[color=562600]点击材料，快速定位到获取途径[-]</v>
          </cell>
          <cell r="E2055" t="str">
            <v>#[color=562600]Tap on the material will locate on the corresponding checkpoint[-]</v>
          </cell>
        </row>
        <row r="2056">
          <cell r="A2056" t="str">
            <v>RUOTIP_15</v>
          </cell>
          <cell r="B2056" t="str">
            <v>引导1-4</v>
          </cell>
          <cell r="C2056" t="str">
            <v>#[color=562600]装备进阶材料可以从副本中获取[-]</v>
          </cell>
          <cell r="E2056" t="str">
            <v>#[color=562600]Advanced material can be obtained from the campaign[-]</v>
          </cell>
        </row>
        <row r="2057">
          <cell r="A2057" t="str">
            <v>RUOTIP_16</v>
          </cell>
          <cell r="B2057" t="str">
            <v>引导上阵</v>
          </cell>
          <cell r="C2057" t="str">
            <v>#[color=562600]最多可上阵8个兵团哦[-]</v>
          </cell>
          <cell r="E2057" t="str">
            <v>#[color=562600]Formation could upload 8 creatures at most[-]</v>
          </cell>
        </row>
        <row r="2058">
          <cell r="A2058" t="str">
            <v>RUOTIP_17</v>
          </cell>
          <cell r="B2058" t="str">
            <v>引导上阵</v>
          </cell>
          <cell r="C2058" t="str">
            <v>#[color=562600]让我们来期待帝国枪兵的表现[-]</v>
          </cell>
          <cell r="E2058" t="str">
            <v>#[color=562600]Oh，pikeman！ Let's see！[-]</v>
          </cell>
        </row>
        <row r="2059">
          <cell r="A2059" t="str">
            <v>RUOTIP_18</v>
          </cell>
          <cell r="B2059" t="str">
            <v>引导装备强化</v>
          </cell>
          <cell r="C2059" t="str">
            <v>#[color=562600]装备强化可以大幅提高战斗力[-]</v>
          </cell>
          <cell r="E2059" t="str">
            <v>#[color=562600]Equipment upgrade may significantly improve the combat effectiveness[-]</v>
          </cell>
        </row>
        <row r="2060">
          <cell r="A2060" t="str">
            <v>RUOTIP_19</v>
          </cell>
          <cell r="C2060" t="str">
            <v>#[color=562600]点这里可以快速强化哦[-]</v>
          </cell>
          <cell r="E2060" t="str">
            <v>#[color=562600]Tap here to quick upgrade[-]</v>
          </cell>
        </row>
        <row r="2061">
          <cell r="A2061" t="str">
            <v>RUOTIP_20</v>
          </cell>
          <cell r="C2061" t="str">
            <v>#[color=562600]矮人宝屋中英雄法术效果更加强力[-]</v>
          </cell>
          <cell r="E2061" t="str">
            <v>#[color=562600]Spells in Dwarven Treasury will double the damage[-]</v>
          </cell>
        </row>
        <row r="2062">
          <cell r="A2062" t="str">
            <v>RUOTIP_21</v>
          </cell>
          <cell r="C2062" t="str">
            <v>#[color=562600]本次购买免费[-]</v>
          </cell>
          <cell r="E2062" t="str">
            <v>#[color=562600]This time for free[-]</v>
          </cell>
        </row>
        <row r="2063">
          <cell r="A2063" t="str">
            <v>RUOTIP_22</v>
          </cell>
          <cell r="C2063" t="str">
            <v>#[color=562600]战役中可以获得宝物[-]</v>
          </cell>
          <cell r="E2063" t="str">
            <v>#[color=562600]Lots of artifact could be obtained in crusade[-]</v>
          </cell>
        </row>
        <row r="2064">
          <cell r="A2064" t="str">
            <v>RUOTIP_23</v>
          </cell>
          <cell r="C2064" t="str">
            <v>#[color=562600]强力兵团越多，战役才可以走得更远。[-]</v>
          </cell>
          <cell r="E2064" t="str">
            <v>#[color=562600]The more creature you gain，the longer you will go in crusade[-]</v>
          </cell>
        </row>
        <row r="2066">
          <cell r="A2066" t="str">
            <v>RUOTIP_24</v>
          </cell>
          <cell r="C2066" t="str">
            <v>#[color=562600]咦？一枚古老的活力之戒，真是幸运。[-]</v>
          </cell>
          <cell r="E2066" t="str">
            <v>#[color=562600]太好了，得到了宝物活力之戒[-]</v>
          </cell>
        </row>
        <row r="2067">
          <cell r="A2067" t="str">
            <v>RUOTIP_25</v>
          </cell>
          <cell r="C2067" t="str">
            <v>#[color=562600]激活宝物[-]</v>
          </cell>
          <cell r="E2067" t="str">
            <v>#[color=562600]激活宝物[-]</v>
          </cell>
        </row>
        <row r="2072">
          <cell r="A2072" t="str">
            <v>RUOTIP_28</v>
          </cell>
          <cell r="C2072" t="str">
            <v>#[color=562600]远程兵团可发挥更大效果[-]</v>
          </cell>
          <cell r="E2072" t="str">
            <v>#[color=562600]Range attaker will be more effective in Crypt[-]</v>
          </cell>
        </row>
        <row r="2073">
          <cell r="A2073" t="str">
            <v>RUOTIP_29</v>
          </cell>
          <cell r="C2073" t="str">
            <v>#[color=562600]快来看看神秘商店有什么打折商品[-]</v>
          </cell>
          <cell r="E2073" t="str">
            <v>#[color=562600]Let's see what's in the mystery shop[-]</v>
          </cell>
        </row>
        <row r="2075">
          <cell r="A2075" t="str">
            <v>RUOTIP_30</v>
          </cell>
          <cell r="C2075" t="str">
            <v>#[color=562600]英雄专精系统开启了[-]</v>
          </cell>
          <cell r="E2075" t="str">
            <v>#[color=562600]Expert system opens a hero [-]</v>
          </cell>
        </row>
        <row r="2077">
          <cell r="A2077" t="str">
            <v>RUOTIP_31</v>
          </cell>
          <cell r="C2077" t="str">
            <v>#[color=562600]全军冲锋！[-]</v>
          </cell>
          <cell r="E2077" t="str">
            <v>#[color=562600]全军冲锋！[-]</v>
          </cell>
        </row>
        <row r="2078">
          <cell r="A2078" t="str">
            <v>RUOTIP_32</v>
          </cell>
          <cell r="C2078" t="str">
            <v>#[color=562600]准备作战！[-]</v>
          </cell>
          <cell r="E2078" t="str">
            <v>#[color=562600]准备作战！[-]</v>
          </cell>
        </row>
        <row r="2079">
          <cell r="A2079" t="str">
            <v>RUOTIP_33</v>
          </cell>
          <cell r="C2079" t="str">
            <v>#[color=562600]让罗伊德上场吧[-]</v>
          </cell>
          <cell r="E2079" t="str">
            <v>#[color=562600]让罗伊德上场吧[-]</v>
          </cell>
        </row>
        <row r="2081">
          <cell r="A2081" t="str">
            <v>RUOTIP_34</v>
          </cell>
          <cell r="C2081" t="str">
            <v>#[color=562600]3星通过后就可以扫荡了[-]</v>
          </cell>
          <cell r="E2081" t="str">
            <v>#[color=562600]让罗伊德上场吧[-]</v>
          </cell>
        </row>
        <row r="2083">
          <cell r="A2083" t="str">
            <v>RUOTIP_35</v>
          </cell>
          <cell r="C2083" t="str">
            <v>#[color=562600]看，一个宝箱[-]</v>
          </cell>
          <cell r="E2083" t="str">
            <v>#[color=562600]让罗伊德上场吧[-]</v>
          </cell>
        </row>
        <row r="2088">
          <cell r="A2088" t="str">
            <v>QIPAO_1</v>
          </cell>
          <cell r="C2088" t="str">
            <v>#[color=82645a]来领取任务奖励吧[-]</v>
          </cell>
          <cell r="E2088" t="str">
            <v>#[color=82645a]Vome to claim the mission awards[-]</v>
          </cell>
        </row>
        <row r="2089">
          <cell r="A2089" t="str">
            <v>QIPAO_2</v>
          </cell>
          <cell r="C2089" t="str">
            <v>#[color=82645a]12级领取月卡奖励[-]</v>
          </cell>
          <cell r="E2089" t="str">
            <v>#[color=562600]Lv.15could claim monthly rewards[-]</v>
          </cell>
        </row>
        <row r="2090">
          <cell r="A2090" t="str">
            <v>QIPAO_3</v>
          </cell>
          <cell r="C2090" t="str">
            <v>#[color=82645a]可以上阵更多兵团[-]</v>
          </cell>
          <cell r="E2090" t="str">
            <v>#[color=82645a]More creature could be uploaded[-]</v>
          </cell>
        </row>
        <row r="2091">
          <cell r="A2091" t="str">
            <v>QIPAO_4</v>
          </cell>
          <cell r="C2091" t="str">
            <v>#[color=82645a]继续挑战吧[-]</v>
          </cell>
          <cell r="E2091" t="str">
            <v>#[color=82645a]Tap to continue[-]</v>
          </cell>
        </row>
        <row r="2092">
          <cell r="A2092" t="str">
            <v>QIPAO_5</v>
          </cell>
          <cell r="C2092" t="str">
            <v>#[color=82645a]可以免费招募了[-]</v>
          </cell>
          <cell r="E2092" t="str">
            <v>#[color=82645a]Free to summon now[-]</v>
          </cell>
        </row>
        <row r="2093">
          <cell r="A2093" t="str">
            <v>QIPAO_6</v>
          </cell>
          <cell r="C2093" t="str">
            <v>#[color=82645a]可以半价招募呦[-]</v>
          </cell>
          <cell r="E2093" t="str">
            <v>#[color=82645a]Half price to summon now[-]</v>
          </cell>
        </row>
        <row r="2094">
          <cell r="A2094" t="str">
            <v>QIPAO_7</v>
          </cell>
          <cell r="C2094" t="str">
            <v>#[color=82645a]冒险等待着你[-]</v>
          </cell>
          <cell r="E2094" t="str">
            <v>#[color=82645a]Adventure awaits you[-]</v>
          </cell>
        </row>
        <row r="2095">
          <cell r="A2095" t="str">
            <v>QIPAO_8</v>
          </cell>
          <cell r="C2095" t="str">
            <v>#[color=82645a]可以放置更多卡牌[-]</v>
          </cell>
          <cell r="E2095" t="str">
            <v>#[color=82645a]More card could be added[-]</v>
          </cell>
        </row>
        <row r="2096">
          <cell r="A2096" t="str">
            <v>QIPAO_9</v>
          </cell>
          <cell r="C2096" t="str">
            <v>#[color=82645a]今日还可开启战役[-]</v>
          </cell>
          <cell r="E2096" t="str">
            <v>#[color=82645a]Crusade waits for you[-]</v>
          </cell>
        </row>
        <row r="2097">
          <cell r="A2097" t="str">
            <v>QIPAO_10</v>
          </cell>
          <cell r="C2097" t="str">
            <v>#[color=82645a]首次钻石招募必送2星十字军[-]</v>
          </cell>
          <cell r="E2097" t="str">
            <v>#[color=82645a]First Ellite Draw is 2-star Swordman[-]</v>
          </cell>
        </row>
        <row r="2098">
          <cell r="A2098" t="str">
            <v>QIPAO_11</v>
          </cell>
          <cell r="C2098" t="str">
            <v>#[color=82645a]首次钻石招募150钻必送2星十字军[-]</v>
          </cell>
          <cell r="E2098" t="str">
            <v>#[color=82645a]First Ellite Draw is 2-star Swordman[-]</v>
          </cell>
        </row>
        <row r="2099">
          <cell r="A2099" t="str">
            <v>QIPAO_12</v>
          </cell>
          <cell r="B2099" t="str">
            <v>挑战等待着你</v>
          </cell>
          <cell r="C2099" t="str">
            <v>#[color=82645a]更多挑战在等你[-]</v>
          </cell>
        </row>
        <row r="2100">
          <cell r="A2100" t="str">
            <v>QIPAO_13</v>
          </cell>
          <cell r="B2100" t="str">
            <v>冠军对决中有奖励待领取</v>
          </cell>
          <cell r="C2100" t="str">
            <v>#[color=82645a]快来领取奖励吧[-]</v>
          </cell>
        </row>
        <row r="2101">
          <cell r="A2101" t="str">
            <v>QIPAO_14</v>
          </cell>
          <cell r="B2101" t="str">
            <v>快来领取奖励吧</v>
          </cell>
          <cell r="C2101" t="str">
            <v>#[color=82645a]快来领取奖励吧[-]</v>
          </cell>
        </row>
        <row r="2102">
          <cell r="A2102" t="str">
            <v>QIPAO_15</v>
          </cell>
          <cell r="B2102" t="str">
            <v>大人，有天赋可以升级呦</v>
          </cell>
          <cell r="C2102" t="str">
            <v>#[color=82645a]天赋可以提升[-]</v>
          </cell>
        </row>
        <row r="2103">
          <cell r="A2103" t="str">
            <v>QIPAO_16</v>
          </cell>
          <cell r="B2103" t="str">
            <v>有已经完成的任务哦</v>
          </cell>
          <cell r="C2103" t="str">
            <v>#[color=82645a]船坞任务已完成[-]</v>
          </cell>
        </row>
        <row r="2104">
          <cell r="A2104" t="str">
            <v>QIPAO_17</v>
          </cell>
          <cell r="B2104" t="str">
            <v>有已经完成的任务哦</v>
          </cell>
          <cell r="C2104" t="str">
            <v>#[color=82645a]接受战术训练[-]</v>
          </cell>
        </row>
        <row r="2105">
          <cell r="A2105" t="str">
            <v>QIPAO_18</v>
          </cell>
          <cell r="B2105" t="str">
            <v>有已经完成的任务哦</v>
          </cell>
          <cell r="C2105" t="str">
            <v>#[color=82645a]培养兵团技巧[-]</v>
          </cell>
        </row>
        <row r="2106">
          <cell r="A2106" t="str">
            <v>QIPAO_19</v>
          </cell>
          <cell r="B2106" t="str">
            <v>有已经完成的任务哦</v>
          </cell>
          <cell r="C2106" t="str">
            <v>#[color=82645a]补给箭矢已到达[-]</v>
          </cell>
        </row>
        <row r="2110">
          <cell r="A2110" t="str">
            <v>zhuzhan_7100201</v>
          </cell>
          <cell r="C2110" t="str">
            <v>#[color=562600]女王，这里有人在战斗，他们快不行了！[-]</v>
          </cell>
          <cell r="E2110" t="str">
            <v>#[color=562600]女王，这里有人在战斗，他们快不行了！[-]</v>
          </cell>
        </row>
        <row r="2111">
          <cell r="A2111" t="str">
            <v>zhuzhan_7100202</v>
          </cell>
          <cell r="C2111" t="str">
            <v>#[color=562600]是帝国失散的军队吗？快，我们去帮他们攻下这里。[-]</v>
          </cell>
          <cell r="E2111" t="str">
            <v>#[color=562600]是帝国失散的军队吗？快，我们去帮他们攻下这里。[-]</v>
          </cell>
        </row>
        <row r="2112">
          <cell r="A2112" t="str">
            <v>zhuzhan_7100401</v>
          </cell>
          <cell r="C2112" t="str">
            <v>#[color=562600]愚蠢的人类，凭你们也想与伟大的恶魔对抗？！[-]</v>
          </cell>
          <cell r="E2112" t="str">
            <v>#[color=562600]愚蠢的人类，凭你们也想与伟大的恶魔对抗？！[-]</v>
          </cell>
        </row>
        <row r="2113">
          <cell r="A2113" t="str">
            <v>zhuzhan_7100402</v>
          </cell>
          <cell r="C2113" t="str">
            <v>#[color=562600]恶魔，即便战死在这里，我们也绝不会退缩！[-]</v>
          </cell>
          <cell r="E2113" t="str">
            <v>#[color=562600]恶魔，即便战死在这里，我们也绝不会退缩！[-]</v>
          </cell>
        </row>
        <row r="2114">
          <cell r="A2114" t="str">
            <v>zhuzhan_7100403</v>
          </cell>
          <cell r="C2114" t="str">
            <v>#[color=562600]哈哈！真是愚蠢！在地狱的火焰中痛苦地死去吧！[-]</v>
          </cell>
          <cell r="E2114" t="str">
            <v>#[color=562600]哈哈！真是愚蠢！在地狱的火焰中痛苦地死去吧！[-]</v>
          </cell>
        </row>
        <row r="2115">
          <cell r="A2115" t="str">
            <v>zhuzhan_7100404</v>
          </cell>
          <cell r="C2115" t="str">
            <v>#[color=562600]人类，你的意志赢得了我的尊重，让我来对付这头恶魔。复活吧，勇士们！[-]</v>
          </cell>
          <cell r="E2115" t="str">
            <v>#[color=562600]人类，你的意志赢得了我的尊重，让我来对付这头恶魔。复活吧，勇士们！[-]</v>
          </cell>
        </row>
        <row r="2116">
          <cell r="A2116" t="str">
            <v>taopao_710041501</v>
          </cell>
          <cell r="C2116" t="str">
            <v>#[color=562600]怎么可能！区区人类竟然能够打伤我？！我会记住你们，今天只是一个开始！[-]</v>
          </cell>
          <cell r="E2116" t="str">
            <v>#[color=562600]怎么可能！区区人类竟然能够打伤我？！我会记住你们，今天只是一个开始！[-]</v>
          </cell>
        </row>
        <row r="2117">
          <cell r="A2117" t="str">
            <v>zhuzhan_7100904</v>
          </cell>
          <cell r="C2117" t="str">
            <v>#[color=562600]大人，这里有些族人被亡灵围攻了！我们帮他们一把说不定能把他们拉拢过来。[-]</v>
          </cell>
          <cell r="E2117" t="str">
            <v>#[color=562600]大人，这里有些族人被亡灵围攻了！我们帮他们一把说不定能把他们拉拢过来。[-]</v>
          </cell>
        </row>
        <row r="2118">
          <cell r="A2118" t="str">
            <v>zhuzhan_7100905</v>
          </cell>
          <cell r="C2118" t="str">
            <v>#[color=562600]我们快去帮忙，一定不能让他们出事。[-]</v>
          </cell>
          <cell r="E2118" t="str">
            <v>#[color=562600]我们快去帮忙，一定不能让他们出事。[-]</v>
          </cell>
        </row>
        <row r="2119">
          <cell r="A2119" t="str">
            <v>zhuzhan_7100906</v>
          </cell>
          <cell r="C2119" t="str">
            <v>#[color=562600]女王大人，这巫妖太厉害了，我们不是他的对手啊！[-]</v>
          </cell>
          <cell r="E2119" t="str">
            <v>#[color=562600]女王大人，这巫妖太厉害了，我们不是他的对手啊！[-]</v>
          </cell>
        </row>
        <row r="2120">
          <cell r="A2120" t="str">
            <v>zhuzhan_7100907</v>
          </cell>
          <cell r="C2120" t="str">
            <v>#[color=562600]抱歉，英雄们，我们来晚了，战斗才刚刚开始。[-]</v>
          </cell>
          <cell r="E2120" t="str">
            <v>#[color=562600]抱歉，英雄们，我们来晚了，战斗才刚刚开始。[-]</v>
          </cell>
        </row>
        <row r="2121">
          <cell r="A2121" t="str">
            <v>zhuzhan_7100908</v>
          </cell>
          <cell r="C2121" t="str">
            <v>#[color=562600]吉恩，停手吧，要不是这位领主大人刚好在这里，并且阻止了你，你会毁灭这片土地的。我知道一切都是我引起的，一切都是我的错，我所犯下的罪孽穷尽我的一生也无法获得救赎。但是，你并没有错，现在回头还来得及。[-]</v>
          </cell>
        </row>
        <row r="2122">
          <cell r="A2122" t="str">
            <v>zhuzhan_7100909</v>
          </cell>
          <cell r="C2122" t="str">
            <v>#[color=562600]是…达芙妮吗…这才应该是你真正的样子，我第一次见到你时候的样子。[-]</v>
          </cell>
        </row>
        <row r="2123">
          <cell r="A2123" t="str">
            <v>zhuzhan_7100910</v>
          </cell>
          <cell r="C2123" t="str">
            <v>#[color=562600]对不起…那座塔里的生活让我改变了很多，让我看到了这个世界真实存在的差距，生命的差距，阶层的差距，力量的差距。我曾经一度认为力量才是最重要的，并因此迷失了自己，犯下了许多不可饶恕的错误。尽管现在，我知道，那是错的。[-]</v>
          </cell>
        </row>
        <row r="2124">
          <cell r="A2124" t="str">
            <v>zhuzhan_7100911</v>
          </cell>
          <cell r="C2124" t="str">
            <v>#[color=562600]是…错的吗…或许吧[-]</v>
          </cell>
        </row>
        <row r="2125">
          <cell r="A2125" t="str">
            <v>zhuzhan_7100912</v>
          </cell>
          <cell r="C2125" t="str">
            <v>#[color=562600]吉恩，清醒过来吧，不要再继续下去了！[-]</v>
          </cell>
        </row>
        <row r="2126">
          <cell r="A2126" t="str">
            <v>zhuzhan_7100913</v>
          </cell>
          <cell r="C2126" t="str">
            <v>#[color=562600]我已经无法回头了，也不会回头。我现在想做的，就是尽情展现自己的一切，从接触魔法开始到现在所学到的一切！[-]</v>
          </cell>
        </row>
        <row r="2127">
          <cell r="A2127" t="str">
            <v>zhuzhan_7100914</v>
          </cell>
          <cell r="C2127" t="str">
            <v>#[color=562600]达芙妮…离开这里吧，每个人都应该有自己的选择，不论是我，是你，还是和我战斗的这位领主大人！至少在这一点上，我们每个人都是相同的。[-]</v>
          </cell>
        </row>
        <row r="2128">
          <cell r="A2128" t="str">
            <v>zhuzhan_7100915</v>
          </cell>
          <cell r="C2128" t="str">
            <v>#[color=562600]吉恩，你不该是这样的…为什么非要坚持这种错误的事！[-]</v>
          </cell>
        </row>
        <row r="2129">
          <cell r="A2129" t="str">
            <v>zhuzhan_7100916</v>
          </cell>
          <cell r="C2129" t="str">
            <v>#[color=562600]不问未来，想我所想，做我所做，这才是我们该做的！[-]</v>
          </cell>
        </row>
        <row r="2130">
          <cell r="A2130" t="str">
            <v>zhuzhan_7100917</v>
          </cell>
          <cell r="C2130" t="str">
            <v>#[color=562600]和这位领主一起，试着阻止我吧！杀了我，就是你踏上救赎之路的第一步！[-]</v>
          </cell>
        </row>
        <row r="2131">
          <cell r="A2131" t="str">
            <v>zhuzhan_7100918</v>
          </cell>
          <cell r="C2131" t="str">
            <v>#[color=562600]吉恩！！！[-]</v>
          </cell>
        </row>
        <row r="2132">
          <cell r="A2132" t="str">
            <v>#推荐理由</v>
          </cell>
        </row>
        <row r="2133">
          <cell r="A2133" t="str">
            <v>TEAM_RECOMMEND_101</v>
          </cell>
          <cell r="C2133" t="str">
            <v>#人族战法牧铁三角组合。</v>
          </cell>
          <cell r="E2133" t="str">
            <v>#人族战法牧铁三角组合。</v>
          </cell>
        </row>
        <row r="2134">
          <cell r="A2134" t="str">
            <v>TEAM_RECOMMEND_102</v>
          </cell>
          <cell r="C2134" t="str">
            <v>#人族战法牧铁三角组合。</v>
          </cell>
          <cell r="E2134" t="str">
            <v>#人族战法牧铁三角组合。</v>
          </cell>
        </row>
        <row r="2135">
          <cell r="A2135" t="str">
            <v>TEAM_RECOMMEND_103</v>
          </cell>
          <cell r="C2135" t="str">
            <v>#通过提升移动速度，获得战斗力大幅增益。</v>
          </cell>
          <cell r="E2135" t="str">
            <v>#通过提升移动速度，获得战斗力大幅增益。</v>
          </cell>
        </row>
        <row r="2136">
          <cell r="A2136" t="str">
            <v>TEAM_RECOMMEND_104</v>
          </cell>
          <cell r="C2136" t="str">
            <v>#对受到减速效果的敌人造成额外伤害。</v>
          </cell>
          <cell r="E2136" t="str">
            <v>#对受到减速效果的敌人造成额外伤害。</v>
          </cell>
        </row>
        <row r="2137">
          <cell r="A2137" t="str">
            <v>TEAM_RECOMMEND_105</v>
          </cell>
          <cell r="C2137" t="str">
            <v>#人族战法牧铁三角组合。</v>
          </cell>
          <cell r="E2137" t="str">
            <v>#人族战法牧铁三角组合。</v>
          </cell>
        </row>
        <row r="2138">
          <cell r="A2138" t="str">
            <v>TEAM_RECOMMEND_106</v>
          </cell>
          <cell r="C2138" t="str">
            <v>#提高士气，更快进入士气高涨状态。</v>
          </cell>
          <cell r="E2138" t="str">
            <v>#提高士气，更快进入士气高涨状态。</v>
          </cell>
        </row>
        <row r="2139">
          <cell r="A2139" t="str">
            <v>TEAM_RECOMMEND_107</v>
          </cell>
          <cell r="C2139" t="str">
            <v>#提高士气，更快进入士气高涨状态。</v>
          </cell>
          <cell r="E2139" t="str">
            <v>#提高士气，更快进入士气高涨状态。</v>
          </cell>
        </row>
        <row r="2140">
          <cell r="A2140" t="str">
            <v>TEAM_RECOMMEND_108</v>
          </cell>
          <cell r="C2140" t="str">
            <v>#提高士气，更快进入士气高涨状态。</v>
          </cell>
          <cell r="E2140" t="str">
            <v>#提高士气，更快进入士气高涨状态。</v>
          </cell>
        </row>
        <row r="2141">
          <cell r="A2141" t="str">
            <v>TEAM_RECOMMEND_201</v>
          </cell>
          <cell r="C2141" t="str">
            <v>#对受到减速效果的敌人造成额外伤害。</v>
          </cell>
          <cell r="E2141" t="str">
            <v>#对受到减速效果的敌人造成额外伤害。</v>
          </cell>
        </row>
        <row r="2142">
          <cell r="A2142" t="str">
            <v>TEAM_RECOMMEND_202</v>
          </cell>
          <cell r="C2142" t="str">
            <v>#提高友军生命上限，防御兵团更加强力。</v>
          </cell>
          <cell r="E2142" t="str">
            <v>#提高友军生命上限，Defender兵团更加强力。</v>
          </cell>
        </row>
        <row r="2143">
          <cell r="A2143" t="str">
            <v>TEAM_RECOMMEND_203</v>
          </cell>
          <cell r="C2143" t="str">
            <v>#对受到减速效果的敌人造成额外伤害。</v>
          </cell>
          <cell r="E2143" t="str">
            <v>#对受到减速效果的敌人造成额外伤害。</v>
          </cell>
        </row>
        <row r="2144">
          <cell r="A2144" t="str">
            <v>TEAM_RECOMMEND_204</v>
          </cell>
          <cell r="C2144" t="str">
            <v>#对受到减速效果的敌人造成额外伤害。</v>
          </cell>
          <cell r="E2144" t="str">
            <v>#对受到减速效果的敌人造成额外伤害。</v>
          </cell>
        </row>
        <row r="2145">
          <cell r="A2145" t="str">
            <v>TEAM_RECOMMEND_205</v>
          </cell>
          <cell r="C2145" t="str">
            <v>#对受到减速效果的敌人造成额外伤害。</v>
          </cell>
          <cell r="E2145" t="str">
            <v>#对受到减速效果的敌人造成额外伤害。</v>
          </cell>
        </row>
        <row r="2146">
          <cell r="A2146" t="str">
            <v>TEAM_RECOMMEND_206</v>
          </cell>
          <cell r="C2146" t="str">
            <v>#通过提升移动速度，获得战斗力大幅增益。</v>
          </cell>
          <cell r="E2146" t="str">
            <v>#通过提升移动速度，获得战斗力大幅增益。</v>
          </cell>
        </row>
        <row r="2147">
          <cell r="A2147" t="str">
            <v>TEAM_RECOMMEND_207</v>
          </cell>
          <cell r="C2147" t="str">
            <v>#对受到流血效果的敌人，水系魔法伤害加深。</v>
          </cell>
          <cell r="E2147" t="str">
            <v>#对受到流血效果的敌人，水系魔法伤害加深。</v>
          </cell>
        </row>
        <row r="2148">
          <cell r="A2148" t="str">
            <v>TEAM_RECOMMEND_301</v>
          </cell>
          <cell r="C2148" t="str">
            <v>#生命越低攻击越高，搭配治疗，战斗力爆表</v>
          </cell>
          <cell r="E2148" t="str">
            <v>#生命越低攻击越高，搭配治疗，战斗力爆表</v>
          </cell>
        </row>
        <row r="2149">
          <cell r="A2149" t="str">
            <v>TEAM_RECOMMEND_302</v>
          </cell>
          <cell r="C2149" t="str">
            <v>#生命越低攻击越高，搭配治疗，战斗力爆表</v>
          </cell>
          <cell r="E2149" t="str">
            <v>#生命越低攻击越高，搭配治疗，战斗力爆表</v>
          </cell>
        </row>
        <row r="2150">
          <cell r="A2150" t="str">
            <v>TEAM_RECOMMEND_303</v>
          </cell>
          <cell r="C2150" t="str">
            <v>#生命越低攻击越高，搭配治疗，战斗力爆表</v>
          </cell>
          <cell r="E2150" t="str">
            <v>#生命越低攻击越高，搭配治疗，战斗力爆表</v>
          </cell>
        </row>
        <row r="2151">
          <cell r="A2151" t="str">
            <v>TEAM_RECOMMEND_304</v>
          </cell>
          <cell r="C2151" t="str">
            <v>#生命越低攻击越高，搭配治疗，战斗力爆表</v>
          </cell>
          <cell r="E2151" t="str">
            <v>#生命越低攻击越高，搭配治疗，战斗力爆表</v>
          </cell>
        </row>
        <row r="2152">
          <cell r="A2152" t="str">
            <v>TEAM_RECOMMEND_305</v>
          </cell>
          <cell r="C2152" t="str">
            <v>#生命越低攻击越高，搭配治疗，战斗力爆表</v>
          </cell>
          <cell r="E2152" t="str">
            <v>#生命越低攻击越高，搭配治疗，战斗力爆表</v>
          </cell>
        </row>
        <row r="2153">
          <cell r="A2153" t="str">
            <v>TEAM_RECOMMEND_306</v>
          </cell>
          <cell r="C2153" t="str">
            <v>#生命越低攻击越高，搭配治疗，战斗力爆表</v>
          </cell>
          <cell r="E2153" t="str">
            <v>#生命越低攻击越高，搭配治疗，战斗力爆表</v>
          </cell>
        </row>
        <row r="2154">
          <cell r="A2154" t="str">
            <v>TEAM_RECOMMEND_307</v>
          </cell>
          <cell r="C2154" t="str">
            <v>#生命越低攻击越高，搭配治疗，战斗力爆表</v>
          </cell>
          <cell r="E2154" t="str">
            <v>#生命越低攻击越高，搭配治疗，战斗力爆表</v>
          </cell>
        </row>
        <row r="2155">
          <cell r="A2155" t="str">
            <v>TEAM_RECOMMEND_401</v>
          </cell>
          <cell r="C2155" t="str">
            <v>#生命越低攻击越高，搭配治疗，战斗力爆表</v>
          </cell>
          <cell r="E2155" t="str">
            <v>#生命越低攻击越高，搭配治疗，战斗力爆表</v>
          </cell>
        </row>
        <row r="2156">
          <cell r="A2156" t="str">
            <v>TEAM_RECOMMEND_402</v>
          </cell>
          <cell r="C2156" t="str">
            <v>#生命越低攻击越高，搭配治疗，战斗力爆表</v>
          </cell>
          <cell r="E2156" t="str">
            <v>#生命越低攻击越高，搭配治疗，战斗力爆表</v>
          </cell>
        </row>
        <row r="2157">
          <cell r="A2157" t="str">
            <v>TEAM_RECOMMEND_403</v>
          </cell>
          <cell r="C2157" t="str">
            <v>#生命越低攻击越高，搭配治疗，战斗力爆表</v>
          </cell>
          <cell r="E2157" t="str">
            <v>#生命越低攻击越高，搭配治疗，战斗力爆表</v>
          </cell>
        </row>
        <row r="2158">
          <cell r="A2158" t="str">
            <v>TEAM_RECOMMEND_404</v>
          </cell>
          <cell r="C2158" t="str">
            <v>#生命越低攻击越高，搭配治疗，战斗力爆表</v>
          </cell>
          <cell r="E2158" t="str">
            <v>#生命越低攻击越高，搭配治疗，战斗力爆表</v>
          </cell>
        </row>
        <row r="2159">
          <cell r="A2159" t="str">
            <v>TEAM_RECOMMEND_405</v>
          </cell>
          <cell r="C2159" t="str">
            <v>#生命越低攻击越高，搭配治疗，战斗力爆表</v>
          </cell>
          <cell r="E2159" t="str">
            <v>#生命越低攻击越高，搭配治疗，战斗力爆表</v>
          </cell>
        </row>
        <row r="2160">
          <cell r="A2160" t="str">
            <v>TEAM_RECOMMEND_406</v>
          </cell>
          <cell r="C2160" t="str">
            <v>#生命越低攻击越高，搭配治疗，战斗力爆表</v>
          </cell>
          <cell r="E2160" t="str">
            <v>#生命越低攻击越高，搭配治疗，战斗力爆表</v>
          </cell>
        </row>
        <row r="2161">
          <cell r="A2161" t="str">
            <v>TEAM_RECOMMEND_407</v>
          </cell>
          <cell r="C2161" t="str">
            <v>#生命越低攻击越高，搭配治疗，战斗力爆表</v>
          </cell>
          <cell r="E2161" t="str">
            <v>#生命越低攻击越高，搭配治疗，战斗力爆表</v>
          </cell>
        </row>
        <row r="2162">
          <cell r="A2162" t="str">
            <v>TEAM_RECOMMEND_501</v>
          </cell>
          <cell r="C2162" t="str">
            <v>#生命越低攻击越高，搭配治疗，战斗力爆表</v>
          </cell>
          <cell r="E2162" t="str">
            <v>#生命越低攻击越高，搭配治疗，战斗力爆表</v>
          </cell>
        </row>
        <row r="2163">
          <cell r="A2163" t="str">
            <v>TEAM_RECOMMEND_502</v>
          </cell>
          <cell r="C2163" t="str">
            <v>#生命越低攻击越高，搭配治疗，战斗力爆表</v>
          </cell>
          <cell r="E2163" t="str">
            <v>#生命越低攻击越高，搭配治疗，战斗力爆表</v>
          </cell>
        </row>
        <row r="2164">
          <cell r="A2164" t="str">
            <v>TEAM_RECOMMEND_503</v>
          </cell>
          <cell r="C2164" t="str">
            <v>#生命越低攻击越高，搭配治疗，战斗力爆表</v>
          </cell>
          <cell r="E2164" t="str">
            <v>#生命越低攻击越高，搭配治疗，战斗力爆表</v>
          </cell>
        </row>
        <row r="2165">
          <cell r="A2165" t="str">
            <v>TEAM_RECOMMEND_504</v>
          </cell>
          <cell r="C2165" t="str">
            <v>#生命越低攻击越高，搭配治疗，战斗力爆表</v>
          </cell>
          <cell r="E2165" t="str">
            <v>#生命越低攻击越高，搭配治疗，战斗力爆表</v>
          </cell>
        </row>
        <row r="2166">
          <cell r="A2166" t="str">
            <v>TEAM_RECOMMEND_505</v>
          </cell>
          <cell r="C2166" t="str">
            <v>#生命越低攻击越高，搭配治疗，战斗力爆表</v>
          </cell>
          <cell r="E2166" t="str">
            <v>#生命越低攻击越高，搭配治疗，战斗力爆表</v>
          </cell>
        </row>
        <row r="2167">
          <cell r="A2167" t="str">
            <v>TEAM_RECOMMEND_506</v>
          </cell>
          <cell r="C2167" t="str">
            <v>#生命越低攻击越高，搭配治疗，战斗力爆表</v>
          </cell>
          <cell r="E2167" t="str">
            <v>#生命越低攻击越高，搭配治疗，战斗力爆表</v>
          </cell>
        </row>
        <row r="2168">
          <cell r="A2168" t="str">
            <v>TEAM_RECOMMEND_507</v>
          </cell>
          <cell r="C2168" t="str">
            <v>#生命越低攻击越高，搭配治疗，战斗力爆表</v>
          </cell>
          <cell r="E2168" t="str">
            <v>#生命越低攻击越高，搭配治疗，战斗力爆表</v>
          </cell>
        </row>
        <row r="2169">
          <cell r="A2169" t="str">
            <v>TEAM_RECOMMEND_601</v>
          </cell>
          <cell r="C2169" t="str">
            <v>#生命越低攻击越高，搭配治疗，战斗力爆表</v>
          </cell>
          <cell r="E2169" t="str">
            <v>#生命越低攻击越高，搭配治疗，战斗力爆表</v>
          </cell>
        </row>
        <row r="2170">
          <cell r="A2170" t="str">
            <v>TEAM_RECOMMEND_602</v>
          </cell>
          <cell r="C2170" t="str">
            <v>#生命越低攻击越高，搭配治疗，战斗力爆表</v>
          </cell>
          <cell r="E2170" t="str">
            <v>#生命越低攻击越高，搭配治疗，战斗力爆表</v>
          </cell>
        </row>
        <row r="2171">
          <cell r="A2171" t="str">
            <v>TEAM_RECOMMEND_603</v>
          </cell>
          <cell r="C2171" t="str">
            <v>#生命越低攻击越高，搭配治疗，战斗力爆表</v>
          </cell>
          <cell r="E2171" t="str">
            <v>#生命越低攻击越高，搭配治疗，战斗力爆表</v>
          </cell>
        </row>
        <row r="2172">
          <cell r="A2172" t="str">
            <v>TEAM_RECOMMEND_604</v>
          </cell>
          <cell r="C2172" t="str">
            <v>#生命越低攻击越高，搭配治疗，战斗力爆表</v>
          </cell>
          <cell r="E2172" t="str">
            <v>#生命越低攻击越高，搭配治疗，战斗力爆表</v>
          </cell>
        </row>
        <row r="2173">
          <cell r="A2173" t="str">
            <v>TEAM_RECOMMEND_605</v>
          </cell>
          <cell r="C2173" t="str">
            <v>#生命越低攻击越高，搭配治疗，战斗力爆表</v>
          </cell>
          <cell r="E2173" t="str">
            <v>#生命越低攻击越高，搭配治疗，战斗力爆表</v>
          </cell>
        </row>
        <row r="2174">
          <cell r="A2174" t="str">
            <v>TEAM_RECOMMEND_606</v>
          </cell>
          <cell r="C2174" t="str">
            <v>#生命越低攻击越高，搭配治疗，战斗力爆表</v>
          </cell>
          <cell r="E2174" t="str">
            <v>#生命越低攻击越高，搭配治疗，战斗力爆表</v>
          </cell>
        </row>
        <row r="2175">
          <cell r="A2175" t="str">
            <v>TEAM_RECOMMEND_607</v>
          </cell>
          <cell r="C2175" t="str">
            <v>#生命越低攻击越高，搭配治疗，战斗力爆表</v>
          </cell>
          <cell r="E2175" t="str">
            <v>#生命越低攻击越高，搭配治疗，战斗力爆表</v>
          </cell>
        </row>
        <row r="2176">
          <cell r="A2176" t="str">
            <v>TEAM_RECOMMEND_701</v>
          </cell>
          <cell r="C2176" t="str">
            <v>#生命越低攻击越高，搭配治疗，战斗力爆表</v>
          </cell>
          <cell r="E2176" t="str">
            <v>#生命越低攻击越高，搭配治疗，战斗力爆表</v>
          </cell>
        </row>
        <row r="2177">
          <cell r="A2177" t="str">
            <v>TEAM_RECOMMEND_702</v>
          </cell>
          <cell r="C2177" t="str">
            <v>#生命越低攻击越高，搭配治疗，战斗力爆表</v>
          </cell>
          <cell r="E2177" t="str">
            <v>#生命越低攻击越高，搭配治疗，战斗力爆表</v>
          </cell>
        </row>
        <row r="2178">
          <cell r="A2178" t="str">
            <v>TEAM_RECOMMEND_703</v>
          </cell>
          <cell r="C2178" t="str">
            <v>#生命越低攻击越高，搭配治疗，战斗力爆表</v>
          </cell>
          <cell r="E2178" t="str">
            <v>#生命越低攻击越高，搭配治疗，战斗力爆表</v>
          </cell>
        </row>
        <row r="2179">
          <cell r="A2179" t="str">
            <v>TEAM_RECOMMEND_704</v>
          </cell>
          <cell r="C2179" t="str">
            <v>#生命越低攻击越高，搭配治疗，战斗力爆表</v>
          </cell>
          <cell r="E2179" t="str">
            <v>#生命越低攻击越高，搭配治疗，战斗力爆表</v>
          </cell>
        </row>
        <row r="2180">
          <cell r="A2180" t="str">
            <v>TEAM_RECOMMEND_705</v>
          </cell>
          <cell r="C2180" t="str">
            <v>#生命越低攻击越高，搭配治疗，战斗力爆表</v>
          </cell>
          <cell r="E2180" t="str">
            <v>#生命越低攻击越高，搭配治疗，战斗力爆表</v>
          </cell>
        </row>
        <row r="2181">
          <cell r="A2181" t="str">
            <v>TEAM_RECOMMEND_706</v>
          </cell>
          <cell r="C2181" t="str">
            <v>#生命越低攻击越高，搭配治疗，战斗力爆表</v>
          </cell>
          <cell r="E2181" t="str">
            <v>#生命越低攻击越高，搭配治疗，战斗力爆表</v>
          </cell>
        </row>
        <row r="2182">
          <cell r="A2182" t="str">
            <v>TEAM_RECOMMEND_707</v>
          </cell>
          <cell r="C2182" t="str">
            <v>#生命越低攻击越高，搭配治疗，战斗力爆表</v>
          </cell>
          <cell r="E2182" t="str">
            <v>#生命越低攻击越高，搭配治疗，战斗力爆表</v>
          </cell>
        </row>
        <row r="2183">
          <cell r="A2183" t="str">
            <v>TEAM_RECOMMEND_801</v>
          </cell>
          <cell r="C2183" t="str">
            <v>#生命越低攻击越高，搭配治疗，战斗力爆表</v>
          </cell>
          <cell r="E2183" t="str">
            <v>#生命越低攻击越高，搭配治疗，战斗力爆表</v>
          </cell>
        </row>
        <row r="2184">
          <cell r="A2184" t="str">
            <v>TEAM_RECOMMEND_802</v>
          </cell>
          <cell r="C2184" t="str">
            <v>#生命越低攻击越高，搭配治疗，战斗力爆表</v>
          </cell>
          <cell r="E2184" t="str">
            <v>#生命越低攻击越高，搭配治疗，战斗力爆表</v>
          </cell>
        </row>
        <row r="2185">
          <cell r="A2185" t="str">
            <v>TEAM_RECOMMEND_803</v>
          </cell>
          <cell r="C2185" t="str">
            <v>#生命越低攻击越高，搭配治疗，战斗力爆表</v>
          </cell>
          <cell r="E2185" t="str">
            <v>#生命越低攻击越高，搭配治疗，战斗力爆表</v>
          </cell>
        </row>
        <row r="2186">
          <cell r="A2186" t="str">
            <v>TEAM_RECOMMEND_804</v>
          </cell>
          <cell r="C2186" t="str">
            <v>#生命越低攻击越高，搭配治疗，战斗力爆表</v>
          </cell>
          <cell r="E2186" t="str">
            <v>#生命越低攻击越高，搭配治疗，战斗力爆表</v>
          </cell>
        </row>
        <row r="2187">
          <cell r="A2187" t="str">
            <v>TEAM_RECOMMEND_805</v>
          </cell>
          <cell r="C2187" t="str">
            <v>#生命越低攻击越高，搭配治疗，战斗力爆表</v>
          </cell>
          <cell r="E2187" t="str">
            <v>#生命越低攻击越高，搭配治疗，战斗力爆表</v>
          </cell>
        </row>
        <row r="2188">
          <cell r="A2188" t="str">
            <v>TEAM_RECOMMEND_806</v>
          </cell>
          <cell r="C2188" t="str">
            <v>#生命越低攻击越高，搭配治疗，战斗力爆表</v>
          </cell>
          <cell r="E2188" t="str">
            <v>#生命越低攻击越高，搭配治疗，战斗力爆表</v>
          </cell>
        </row>
        <row r="2189">
          <cell r="A2189" t="str">
            <v>TEAM_RECOMMEND_807</v>
          </cell>
          <cell r="C2189" t="str">
            <v>#生命越低攻击越高，搭配治疗，战斗力爆表</v>
          </cell>
          <cell r="E2189" t="str">
            <v>#生命越低攻击越高，搭配治疗，战斗力爆表</v>
          </cell>
        </row>
        <row r="2190">
          <cell r="A2190" t="str">
            <v>TEAM_RECOMMEND_907</v>
          </cell>
          <cell r="C2190" t="str">
            <v>#高爆发，高输出，火系</v>
          </cell>
          <cell r="E2190" t="str">
            <v>#高爆发，高输出，火系</v>
          </cell>
        </row>
        <row r="2194">
          <cell r="A2194" t="str">
            <v>CARDDES_101</v>
          </cell>
          <cell r="B2194" t="str">
            <v>攻防均衡 眩晕控制</v>
          </cell>
          <cell r="C2194" t="str">
            <v>#攻防均衡 眩晕控制</v>
          </cell>
          <cell r="E2194" t="str">
            <v>#Defender</v>
          </cell>
        </row>
        <row r="2195">
          <cell r="A2195" t="str">
            <v>CARDDES_102</v>
          </cell>
          <cell r="B2195" t="str">
            <v>连击输出 群体伤害</v>
          </cell>
          <cell r="C2195" t="str">
            <v>#连击输出 群体伤害</v>
          </cell>
          <cell r="E2195" t="str">
            <v>#Double Striker</v>
          </cell>
        </row>
        <row r="2196">
          <cell r="A2196" t="str">
            <v>CARDDES_103</v>
          </cell>
          <cell r="B2196" t="str">
            <v>飞行突击 无限反击</v>
          </cell>
          <cell r="C2196" t="str">
            <v>#飞行突击 无限反击</v>
          </cell>
          <cell r="E2196" t="str">
            <v>#Raider</v>
          </cell>
        </row>
        <row r="2197">
          <cell r="A2197" t="str">
            <v>CARDDES_104</v>
          </cell>
          <cell r="B2197" t="str">
            <v>减伤肉盾 自身治疗</v>
          </cell>
          <cell r="C2197" t="str">
            <v>#减伤肉盾 自身治疗</v>
          </cell>
          <cell r="E2197" t="str">
            <v>#Defender</v>
          </cell>
        </row>
        <row r="2198">
          <cell r="A2198" t="str">
            <v>CARDDES_105</v>
          </cell>
          <cell r="B2198" t="str">
            <v>强力治疗 鼓舞士气</v>
          </cell>
          <cell r="C2198" t="str">
            <v>#强力治疗 鼓舞士气</v>
          </cell>
          <cell r="E2198" t="str">
            <v>#Healer</v>
          </cell>
        </row>
        <row r="2199">
          <cell r="A2199" t="str">
            <v>CARDDES_106</v>
          </cell>
          <cell r="B2199" t="str">
            <v>开场爆发 强力突击</v>
          </cell>
          <cell r="C2199" t="str">
            <v>#开场爆发 强力突击</v>
          </cell>
          <cell r="E2199" t="str">
            <v>#Raider、Attacker</v>
          </cell>
        </row>
        <row r="2200">
          <cell r="A2200" t="str">
            <v>CARDDES_107</v>
          </cell>
          <cell r="B2200" t="str">
            <v>回血光环 复活友军</v>
          </cell>
          <cell r="C2200" t="str">
            <v>#回血光环 复活友军</v>
          </cell>
          <cell r="E2200" t="str">
            <v>#Reviver、Defender</v>
          </cell>
        </row>
        <row r="2201">
          <cell r="A2201" t="str">
            <v>CARDDES_108</v>
          </cell>
          <cell r="B2201" t="str">
            <v>召唤侍从 全团免伤</v>
          </cell>
          <cell r="C2201" t="str">
            <v>#召唤侍从 全团免伤</v>
          </cell>
          <cell r="E2201" t="str">
            <v>#Reviver、Defender</v>
          </cell>
        </row>
        <row r="2202">
          <cell r="A2202" t="str">
            <v>CARDDES_201</v>
          </cell>
          <cell r="B2202" t="str">
            <v>厚血肉盾 制造减速流血</v>
          </cell>
          <cell r="C2202" t="str">
            <v>#厚血肉盾 制造减速流血</v>
          </cell>
          <cell r="E2202" t="str">
            <v>#Physical Defender</v>
          </cell>
        </row>
        <row r="2203">
          <cell r="A2203" t="str">
            <v>CARDDES_202</v>
          </cell>
          <cell r="B2203" t="str">
            <v>群体生命强化 法术肉盾</v>
          </cell>
          <cell r="C2203" t="str">
            <v>#群体生命强化 法术肉盾</v>
          </cell>
          <cell r="E2203" t="str">
            <v>#Mage Defender</v>
          </cell>
        </row>
        <row r="2204">
          <cell r="A2204" t="str">
            <v>CARDDES_203</v>
          </cell>
          <cell r="B2204" t="str">
            <v>急速射击 连击输出</v>
          </cell>
          <cell r="C2204" t="str">
            <v>#急速射击 连击输出</v>
          </cell>
          <cell r="E2204" t="str">
            <v>#Damager Dealer</v>
          </cell>
        </row>
        <row r="2205">
          <cell r="A2205" t="str">
            <v>CARDDES_204</v>
          </cell>
          <cell r="B2205" t="str">
            <v>施加护盾 制造流血</v>
          </cell>
          <cell r="C2205" t="str">
            <v>#施加护盾 制造流血</v>
          </cell>
          <cell r="E2205" t="str">
            <v>#Attacker、Surviver、Controller</v>
          </cell>
        </row>
        <row r="2206">
          <cell r="A2206" t="str">
            <v>CARDDES_205</v>
          </cell>
          <cell r="B2206" t="str">
            <v>全能肉盾 制造减速</v>
          </cell>
          <cell r="C2206" t="str">
            <v>#全能肉盾 制造减速</v>
          </cell>
          <cell r="E2206" t="str">
            <v>#Defender</v>
          </cell>
        </row>
        <row r="2207">
          <cell r="A2207" t="str">
            <v>CARDDES_206</v>
          </cell>
          <cell r="B2207" t="str">
            <v>失明攻击 闪避套盾</v>
          </cell>
          <cell r="C2207" t="str">
            <v>#失明攻击 闪避套盾</v>
          </cell>
          <cell r="E2207" t="str">
            <v>#Raider，Defender</v>
          </cell>
        </row>
        <row r="2208">
          <cell r="A2208" t="str">
            <v>CARDDES_207</v>
          </cell>
          <cell r="B2208" t="str">
            <v>群体水伤 水系免伤光环</v>
          </cell>
          <cell r="C2208" t="str">
            <v>#群体水伤 水系免伤光环</v>
          </cell>
          <cell r="E2208" t="str">
            <v>#Attacker、Water Master</v>
          </cell>
        </row>
        <row r="2209">
          <cell r="A2209" t="str">
            <v>CARDDES_208</v>
          </cell>
          <cell r="B2209" t="str">
            <v>范围魔免 全团回血</v>
          </cell>
          <cell r="C2209" t="str">
            <v>#范围魔免 全团回血</v>
          </cell>
          <cell r="E2209" t="str">
            <v>#Attacker、Water Master</v>
          </cell>
        </row>
        <row r="2210">
          <cell r="A2210" t="str">
            <v>CARDDES_301</v>
          </cell>
          <cell r="B2210" t="str">
            <v>反伤肉盾 免疫流血</v>
          </cell>
          <cell r="C2210" t="str">
            <v>#反伤肉盾 免疫流血</v>
          </cell>
          <cell r="E2210" t="str">
            <v>#Attacker、Surviver、Controller</v>
          </cell>
        </row>
        <row r="2211">
          <cell r="A2211" t="str">
            <v>CARDDES_302</v>
          </cell>
          <cell r="B2211" t="str">
            <v>毒气光环 死亡自爆</v>
          </cell>
          <cell r="C2211" t="str">
            <v>#毒气光环 死亡自爆</v>
          </cell>
          <cell r="E2211" t="str">
            <v>#Attacker、Surviver、Controller</v>
          </cell>
        </row>
        <row r="2212">
          <cell r="A2212" t="str">
            <v>CARDDES_303</v>
          </cell>
          <cell r="B2212" t="str">
            <v>群体沉默 闪避回魔</v>
          </cell>
          <cell r="C2212" t="str">
            <v>#群体沉默 闪避回魔</v>
          </cell>
          <cell r="E2212" t="str">
            <v>#Attacker、Surviver、Controller</v>
          </cell>
        </row>
        <row r="2213">
          <cell r="A2213" t="str">
            <v>CARDDES_304</v>
          </cell>
          <cell r="B2213" t="str">
            <v>吸取生命 克制低血量</v>
          </cell>
          <cell r="C2213" t="str">
            <v>#吸取生命 克制低血量</v>
          </cell>
          <cell r="E2213" t="str">
            <v>#Attacker、Surviver、Controller</v>
          </cell>
        </row>
        <row r="2214">
          <cell r="A2214" t="str">
            <v>CARDDES_305</v>
          </cell>
          <cell r="B2214" t="str">
            <v>召唤骷髅 强化白骨</v>
          </cell>
          <cell r="C2214" t="str">
            <v>#召唤骷髅 强化白骨</v>
          </cell>
          <cell r="E2214" t="str">
            <v>#Attacker、Surviver、Controller</v>
          </cell>
        </row>
        <row r="2215">
          <cell r="A2215" t="str">
            <v>CARDDES_306</v>
          </cell>
          <cell r="B2215" t="str">
            <v>强力输出 击杀强化</v>
          </cell>
          <cell r="C2215" t="str">
            <v>#强力输出 击杀强化</v>
          </cell>
          <cell r="E2215" t="str">
            <v>#Attacker、Surviver、Controller</v>
          </cell>
        </row>
        <row r="2216">
          <cell r="A2216" t="str">
            <v>CARDDES_307</v>
          </cell>
          <cell r="B2216" t="str">
            <v>范围控制 伤害加深</v>
          </cell>
          <cell r="C2216" t="str">
            <v>#范围控制 伤害加深</v>
          </cell>
          <cell r="E2216" t="str">
            <v>#Attacker、Surviver、Controller</v>
          </cell>
        </row>
        <row r="2217">
          <cell r="A2217" t="str">
            <v>CARDDES_308</v>
          </cell>
          <cell r="B2217" t="str">
            <v>制造疾病 降低回血</v>
          </cell>
          <cell r="C2217" t="str">
            <v>#制造疾病 降低回血</v>
          </cell>
        </row>
        <row r="2218">
          <cell r="A2218" t="str">
            <v>CARDDES_401</v>
          </cell>
          <cell r="B2218" t="str">
            <v>范围反击 暴击回血</v>
          </cell>
          <cell r="C2218" t="str">
            <v>#范围反击 暴击回血</v>
          </cell>
          <cell r="E2218" t="str">
            <v>#Attacker、Surviver、Controller</v>
          </cell>
        </row>
        <row r="2219">
          <cell r="A2219" t="str">
            <v>CARDDES_402</v>
          </cell>
          <cell r="B2219" t="str">
            <v>召唤座狼 暴击回血</v>
          </cell>
          <cell r="C2219" t="str">
            <v>#召唤座狼 暴击回血</v>
          </cell>
          <cell r="E2219" t="str">
            <v>#Attacker、Surviver、Controller</v>
          </cell>
        </row>
        <row r="2220">
          <cell r="A2220" t="str">
            <v>CARDDES_403</v>
          </cell>
          <cell r="B2220" t="str">
            <v>制造流血 克制低血量</v>
          </cell>
          <cell r="C2220" t="str">
            <v>#制造流血 克制低血量</v>
          </cell>
          <cell r="E2220" t="str">
            <v>#Attacker、Surviver、Controller</v>
          </cell>
        </row>
        <row r="2221">
          <cell r="A2221" t="str">
            <v>CARDDES_404</v>
          </cell>
          <cell r="B2221" t="str">
            <v>辅助肉盾 受治疗光环</v>
          </cell>
          <cell r="C2221" t="str">
            <v>#辅助肉盾 受治疗光环</v>
          </cell>
          <cell r="E2221" t="str">
            <v>#Attacker、Surviver、Controller</v>
          </cell>
        </row>
        <row r="2222">
          <cell r="A2222" t="str">
            <v>CARDDES_405</v>
          </cell>
          <cell r="B2222" t="str">
            <v>群体气伤 无限暴击</v>
          </cell>
          <cell r="C2222" t="str">
            <v>#群体气伤 无限暴击</v>
          </cell>
          <cell r="E2222" t="str">
            <v>#Attacker、Surviver、Controller</v>
          </cell>
        </row>
        <row r="2223">
          <cell r="A2223" t="str">
            <v>CARDDES_406</v>
          </cell>
          <cell r="B2223" t="str">
            <v>全能远程 范围眩晕</v>
          </cell>
          <cell r="C2223" t="str">
            <v>#全能远程 范围眩晕</v>
          </cell>
          <cell r="E2223" t="str">
            <v>#Attacker、Surviver、Controller</v>
          </cell>
        </row>
        <row r="2224">
          <cell r="A2224" t="str">
            <v>CARDDES_407</v>
          </cell>
          <cell r="B2224" t="str">
            <v>范围控制 击杀回血</v>
          </cell>
          <cell r="C2224" t="str">
            <v>#范围控制 击杀回血</v>
          </cell>
          <cell r="E2224" t="str">
            <v>#Attacker、Surviver、Controller</v>
          </cell>
        </row>
        <row r="2225">
          <cell r="A2225" t="str">
            <v>CARDDES_501</v>
          </cell>
          <cell r="B2225" t="str">
            <v>复活肉盾 单体眩晕</v>
          </cell>
          <cell r="C2225" t="str">
            <v>#复活肉盾 单体眩晕</v>
          </cell>
          <cell r="E2225" t="str">
            <v>#Attacker、Surviver、Controller</v>
          </cell>
        </row>
        <row r="2226">
          <cell r="A2226" t="str">
            <v>CARDDES_502</v>
          </cell>
          <cell r="B2226" t="str">
            <v>范围火伤 制造灼烧</v>
          </cell>
          <cell r="C2226" t="str">
            <v>#范围火伤 制造灼烧</v>
          </cell>
          <cell r="E2226" t="str">
            <v>#Attacker、Surviver、Controller</v>
          </cell>
        </row>
        <row r="2227">
          <cell r="A2227" t="str">
            <v>CARDDES_503</v>
          </cell>
          <cell r="B2227" t="str">
            <v>强力暴击 制造流血</v>
          </cell>
          <cell r="C2227" t="str">
            <v>#强力暴击 制造流血</v>
          </cell>
          <cell r="E2227" t="str">
            <v>#Attacker、Surviver、Controller</v>
          </cell>
        </row>
        <row r="2228">
          <cell r="A2228" t="str">
            <v>CARDDES_504</v>
          </cell>
          <cell r="B2228" t="str">
            <v>闪避肉盾 闪避回血</v>
          </cell>
          <cell r="C2228" t="str">
            <v>#闪避肉盾 闪避回血</v>
          </cell>
          <cell r="E2228" t="str">
            <v>#Attacker、Surviver、Controller</v>
          </cell>
        </row>
        <row r="2229">
          <cell r="A2229" t="str">
            <v>CARDDES_505</v>
          </cell>
          <cell r="B2229" t="str">
            <v>召唤长角恶魔 持续治疗</v>
          </cell>
          <cell r="C2229" t="str">
            <v>#召唤长角恶魔 持续治疗</v>
          </cell>
          <cell r="E2229" t="str">
            <v>#Attacker、Surviver、Controller</v>
          </cell>
        </row>
        <row r="2230">
          <cell r="A2230" t="str">
            <v>CARDDES_506</v>
          </cell>
          <cell r="B2230" t="str">
            <v xml:space="preserve">反伤护盾 制造灼烧 </v>
          </cell>
          <cell r="C2230" t="str">
            <v xml:space="preserve">#反伤护盾 制造灼烧 </v>
          </cell>
          <cell r="E2230" t="str">
            <v>#Attacker、Surviver、Controller</v>
          </cell>
        </row>
        <row r="2231">
          <cell r="A2231" t="str">
            <v>CARDDES_507</v>
          </cell>
          <cell r="B2231" t="str">
            <v>终极输出 伤害光环</v>
          </cell>
          <cell r="C2231" t="str">
            <v>#终极输出 伤害光环</v>
          </cell>
          <cell r="E2231" t="str">
            <v>#Attacker、Surviver、Controller</v>
          </cell>
        </row>
        <row r="2232">
          <cell r="A2232" t="str">
            <v>CARDDES_601</v>
          </cell>
          <cell r="C2232" t="str">
            <v>#魔法增幅 远程重击</v>
          </cell>
          <cell r="E2232" t="str">
            <v>#Attacker、Surviver、Controller</v>
          </cell>
        </row>
        <row r="2233">
          <cell r="A2233" t="str">
            <v>CARDDES_602</v>
          </cell>
          <cell r="C2233" t="str">
            <v>#魔抗输出 穿透防御</v>
          </cell>
          <cell r="E2233" t="str">
            <v>#Attacker、Surviver、Controller</v>
          </cell>
        </row>
        <row r="2234">
          <cell r="A2234" t="str">
            <v>CARDDES_603</v>
          </cell>
          <cell r="C2234" t="str">
            <v>#超强魔抗 魔法克星</v>
          </cell>
          <cell r="E2234" t="str">
            <v>#Attacker、Surviver、Controller</v>
          </cell>
        </row>
        <row r="2235">
          <cell r="A2235" t="str">
            <v>CARDDES_604</v>
          </cell>
          <cell r="C2235" t="str">
            <v>#魔法核心 无视护盾</v>
          </cell>
          <cell r="E2235" t="str">
            <v>#Attacker、Surviver、Controller</v>
          </cell>
        </row>
        <row r="2236">
          <cell r="A2236" t="str">
            <v>CARDDES_605</v>
          </cell>
          <cell r="C2236" t="str">
            <v>#增益祝福 强力治疗</v>
          </cell>
          <cell r="E2236" t="str">
            <v>#Attacker、Surviver、Controller</v>
          </cell>
        </row>
        <row r="2237">
          <cell r="A2237" t="str">
            <v>CARDDES_606</v>
          </cell>
          <cell r="C2237" t="str">
            <v>#恐怖力量 顶级输出</v>
          </cell>
          <cell r="E2237" t="str">
            <v>#Attacker、Surviver、Controller</v>
          </cell>
        </row>
        <row r="2238">
          <cell r="A2238" t="str">
            <v>CARDDES_607</v>
          </cell>
          <cell r="C2238" t="str">
            <v>#魔法战神 全屏秒杀</v>
          </cell>
          <cell r="E2238" t="str">
            <v>#Attacker、Surviver、Controller</v>
          </cell>
        </row>
        <row r="2239">
          <cell r="A2239" t="str">
            <v>CARDDES_701</v>
          </cell>
          <cell r="B2239" t="str">
            <v>攻守兼备 流血增益</v>
          </cell>
          <cell r="C2239" t="str">
            <v>#攻守兼备 流血增益</v>
          </cell>
          <cell r="E2239" t="str">
            <v>#Attacker、Surviver、Controller</v>
          </cell>
        </row>
        <row r="2240">
          <cell r="A2240" t="str">
            <v>CARDDES_702</v>
          </cell>
          <cell r="B2240" t="str">
            <v>辅助破路 对地压制</v>
          </cell>
          <cell r="C2240" t="str">
            <v>#辅助破路 对地压制</v>
          </cell>
          <cell r="E2240" t="str">
            <v>#Attacker、Surviver、Controller</v>
          </cell>
        </row>
        <row r="2241">
          <cell r="A2241" t="str">
            <v>CARDDES_703</v>
          </cell>
          <cell r="B2241" t="str">
            <v>开场爆发 控制心灵</v>
          </cell>
          <cell r="C2241" t="str">
            <v>#开场爆发 控制心灵</v>
          </cell>
          <cell r="E2241" t="str">
            <v>#Attacker、Surviver、Controller</v>
          </cell>
        </row>
        <row r="2242">
          <cell r="A2242" t="str">
            <v>CARDDES_704</v>
          </cell>
          <cell r="B2242" t="str">
            <v>暴力输出 石化控制</v>
          </cell>
          <cell r="C2242" t="str">
            <v>#暴力输出 石化控制</v>
          </cell>
          <cell r="E2242" t="str">
            <v>#Attacker、Surviver、Controller</v>
          </cell>
        </row>
        <row r="2243">
          <cell r="A2243" t="str">
            <v>CARDDES_705</v>
          </cell>
          <cell r="B2243" t="str">
            <v>辅助坦克 攻防一体</v>
          </cell>
          <cell r="C2243" t="str">
            <v>#辅助坦克 攻防一体</v>
          </cell>
          <cell r="E2243" t="str">
            <v>#Attacker、Surviver、Controller</v>
          </cell>
        </row>
        <row r="2244">
          <cell r="A2244" t="str">
            <v>CARDDES_706</v>
          </cell>
          <cell r="B2244" t="str">
            <v>强力输出 优秀续航</v>
          </cell>
          <cell r="C2244" t="str">
            <v>#强力输出 优秀续航</v>
          </cell>
          <cell r="E2244" t="str">
            <v>#Attacker、Surviver、Controller</v>
          </cell>
        </row>
        <row r="2245">
          <cell r="A2245" t="str">
            <v>CARDDES_707</v>
          </cell>
          <cell r="B2245" t="str">
            <v>魔法克星 攻防顶尖</v>
          </cell>
          <cell r="C2245" t="str">
            <v>#魔法克星 攻防顶尖</v>
          </cell>
          <cell r="E2245" t="str">
            <v>#Attacker、Surviver、Controller</v>
          </cell>
        </row>
        <row r="2246">
          <cell r="A2246" t="str">
            <v>CARDDES_801</v>
          </cell>
          <cell r="C2246" t="str">
            <v>#高输出、高生存、强控制</v>
          </cell>
          <cell r="E2246" t="str">
            <v>#Attacker、Surviver、Controller</v>
          </cell>
        </row>
        <row r="2247">
          <cell r="A2247" t="str">
            <v>CARDDES_802</v>
          </cell>
          <cell r="C2247" t="str">
            <v>#高输出、高生存、强控制</v>
          </cell>
          <cell r="E2247" t="str">
            <v>#Attacker、Surviver、Controller</v>
          </cell>
        </row>
        <row r="2248">
          <cell r="A2248" t="str">
            <v>CARDDES_803</v>
          </cell>
          <cell r="C2248" t="str">
            <v>#高输出、高生存、强控制</v>
          </cell>
          <cell r="E2248" t="str">
            <v>#Attacker、Surviver、Controller</v>
          </cell>
        </row>
        <row r="2249">
          <cell r="A2249" t="str">
            <v>CARDDES_804</v>
          </cell>
          <cell r="C2249" t="str">
            <v>#高输出、高生存、强控制</v>
          </cell>
          <cell r="E2249" t="str">
            <v>#Attacker、Surviver、Controller</v>
          </cell>
        </row>
        <row r="2250">
          <cell r="A2250" t="str">
            <v>CARDDES_805</v>
          </cell>
          <cell r="C2250" t="str">
            <v>#高输出、高生存、强控制</v>
          </cell>
          <cell r="E2250" t="str">
            <v>#Attacker、Surviver、Controller</v>
          </cell>
        </row>
        <row r="2251">
          <cell r="A2251" t="str">
            <v>CARDDES_806</v>
          </cell>
          <cell r="C2251" t="str">
            <v>#高输出、高生存、强控制</v>
          </cell>
          <cell r="E2251" t="str">
            <v>#Attacker、Surviver、Controller</v>
          </cell>
        </row>
        <row r="2252">
          <cell r="A2252" t="str">
            <v>CARDDES_807</v>
          </cell>
          <cell r="C2252" t="str">
            <v>#高输出、高生存、强控制</v>
          </cell>
          <cell r="E2252" t="str">
            <v>#Attacker、Surviver、Controller</v>
          </cell>
        </row>
        <row r="2253">
          <cell r="A2253" t="str">
            <v>CARDDES_901</v>
          </cell>
          <cell r="C2253" t="str">
            <v>#沉默敌方 增加初始魔法</v>
          </cell>
        </row>
        <row r="2254">
          <cell r="A2254" t="str">
            <v>CARDDES_902</v>
          </cell>
          <cell r="C2254" t="str">
            <v>#魔法标记 单体高伤</v>
          </cell>
        </row>
        <row r="2255">
          <cell r="A2255" t="str">
            <v>CARDDES_903</v>
          </cell>
          <cell r="C2255" t="str">
            <v>#全场冰封 辅助冰墙</v>
          </cell>
        </row>
        <row r="2256">
          <cell r="A2256" t="str">
            <v>CARDDES_904</v>
          </cell>
          <cell r="C2256" t="str">
            <v>#提供灼烧 引爆全场</v>
          </cell>
        </row>
        <row r="2257">
          <cell r="A2257" t="str">
            <v>CARDDES_905</v>
          </cell>
          <cell r="C2257" t="str">
            <v>#死亡分裂 范围眩晕</v>
          </cell>
        </row>
        <row r="2258">
          <cell r="A2258" t="str">
            <v>CARDDES_906</v>
          </cell>
          <cell r="C2258" t="str">
            <v>#能量震爆 法力燃烧</v>
          </cell>
        </row>
        <row r="2259">
          <cell r="A2259" t="str">
            <v>CARDDES_907</v>
          </cell>
          <cell r="B2259" t="str">
            <v>#范围火伤 死亡重生</v>
          </cell>
          <cell r="C2259" t="str">
            <v>#直线高伤 死亡重生</v>
          </cell>
          <cell r="E2259" t="str">
            <v>#Fire Mage Dealer</v>
          </cell>
        </row>
        <row r="2262">
          <cell r="A2262" t="str">
            <v>TUJIAN_1</v>
          </cell>
          <cell r="C2262" t="str">
            <v>#攻击</v>
          </cell>
          <cell r="E2262" t="str">
            <v>#Attacker</v>
          </cell>
        </row>
        <row r="2263">
          <cell r="A2263" t="str">
            <v>TUJIAN_2</v>
          </cell>
          <cell r="C2263" t="str">
            <v>#防御</v>
          </cell>
          <cell r="E2263" t="str">
            <v>#Defender</v>
          </cell>
        </row>
        <row r="2264">
          <cell r="A2264" t="str">
            <v>TUJIAN_3</v>
          </cell>
          <cell r="C2264" t="str">
            <v>#突击</v>
          </cell>
          <cell r="E2264" t="str">
            <v>#Raider</v>
          </cell>
        </row>
        <row r="2265">
          <cell r="A2265" t="str">
            <v>TUJIAN_4</v>
          </cell>
          <cell r="C2265" t="str">
            <v>#射手</v>
          </cell>
          <cell r="E2265" t="str">
            <v>#Archer</v>
          </cell>
        </row>
        <row r="2266">
          <cell r="A2266" t="str">
            <v>TUJIAN_5</v>
          </cell>
          <cell r="C2266" t="str">
            <v>#魔法</v>
          </cell>
          <cell r="E2266" t="str">
            <v>#Caster</v>
          </cell>
        </row>
        <row r="2267">
          <cell r="A2267" t="str">
            <v>TUJIAN_6</v>
          </cell>
          <cell r="C2267" t="str">
            <v>#城堡</v>
          </cell>
          <cell r="E2267" t="str">
            <v>#城堡</v>
          </cell>
        </row>
        <row r="2268">
          <cell r="A2268" t="str">
            <v>TUJIAN_7</v>
          </cell>
          <cell r="C2268" t="str">
            <v>#壁垒</v>
          </cell>
          <cell r="E2268" t="str">
            <v>#壁垒</v>
          </cell>
        </row>
        <row r="2269">
          <cell r="A2269" t="str">
            <v>TUJIAN_8</v>
          </cell>
          <cell r="C2269" t="str">
            <v>#据点</v>
          </cell>
          <cell r="E2269" t="str">
            <v>#据点</v>
          </cell>
        </row>
        <row r="2270">
          <cell r="A2270" t="str">
            <v>TUJIAN_9</v>
          </cell>
          <cell r="C2270" t="str">
            <v>#墓园</v>
          </cell>
          <cell r="E2270" t="str">
            <v>#墓园</v>
          </cell>
        </row>
        <row r="2271">
          <cell r="A2271" t="str">
            <v>TUJIAN_10</v>
          </cell>
          <cell r="C2271" t="str">
            <v>#地狱</v>
          </cell>
          <cell r="E2271" t="str">
            <v>#地狱</v>
          </cell>
        </row>
        <row r="2272">
          <cell r="A2272" t="str">
            <v>TUJIAN_11</v>
          </cell>
          <cell r="C2272" t="str">
            <v>#塔楼</v>
          </cell>
          <cell r="E2272" t="str">
            <v>#地狱</v>
          </cell>
        </row>
        <row r="2273">
          <cell r="A2273" t="str">
            <v>TUJIAN_12</v>
          </cell>
          <cell r="C2273" t="str">
            <v>#元素</v>
          </cell>
          <cell r="E2273" t="str">
            <v>#地狱</v>
          </cell>
        </row>
        <row r="2274">
          <cell r="A2274" t="str">
            <v>TUJIAN_13</v>
          </cell>
          <cell r="C2274" t="str">
            <v>#地下城</v>
          </cell>
          <cell r="E2274" t="str">
            <v>#地下城</v>
          </cell>
        </row>
        <row r="2277">
          <cell r="A2277" t="str">
            <v>TUJIANLABEL_1</v>
          </cell>
          <cell r="B2277" t="str">
            <v>#攻击</v>
          </cell>
          <cell r="C2277" t="str">
            <v>#攻击图鉴</v>
          </cell>
          <cell r="E2277" t="str">
            <v>#Attacker</v>
          </cell>
        </row>
        <row r="2278">
          <cell r="A2278" t="str">
            <v>TUJIANLABEL_2</v>
          </cell>
          <cell r="B2278" t="str">
            <v>#防御</v>
          </cell>
          <cell r="C2278" t="str">
            <v>#防御图鉴</v>
          </cell>
          <cell r="E2278" t="str">
            <v>#Defender</v>
          </cell>
        </row>
        <row r="2279">
          <cell r="A2279" t="str">
            <v>TUJIANLABEL_3</v>
          </cell>
          <cell r="B2279" t="str">
            <v>#突击</v>
          </cell>
          <cell r="C2279" t="str">
            <v>#突击图鉴</v>
          </cell>
          <cell r="E2279" t="str">
            <v>#Raider</v>
          </cell>
        </row>
        <row r="2280">
          <cell r="A2280" t="str">
            <v>TUJIANLABEL_4</v>
          </cell>
          <cell r="B2280" t="str">
            <v>#射手</v>
          </cell>
          <cell r="C2280" t="str">
            <v>#射手图鉴</v>
          </cell>
          <cell r="E2280" t="str">
            <v>#Archer</v>
          </cell>
        </row>
        <row r="2281">
          <cell r="A2281" t="str">
            <v>TUJIANLABEL_5</v>
          </cell>
          <cell r="B2281" t="str">
            <v>#魔法</v>
          </cell>
          <cell r="C2281" t="str">
            <v>#魔法图鉴</v>
          </cell>
          <cell r="E2281" t="str">
            <v>#Caster</v>
          </cell>
        </row>
        <row r="2282">
          <cell r="A2282" t="str">
            <v>TUJIANLABEL_6</v>
          </cell>
          <cell r="B2282" t="str">
            <v>#城堡</v>
          </cell>
          <cell r="C2282" t="str">
            <v>#城堡图鉴</v>
          </cell>
          <cell r="E2282" t="str">
            <v>#Small Size</v>
          </cell>
        </row>
        <row r="2283">
          <cell r="A2283" t="str">
            <v>TUJIANLABEL_7</v>
          </cell>
          <cell r="B2283" t="str">
            <v>#壁垒</v>
          </cell>
          <cell r="C2283" t="str">
            <v>#壁垒图鉴</v>
          </cell>
          <cell r="E2283" t="str">
            <v>#Medium Size</v>
          </cell>
        </row>
        <row r="2284">
          <cell r="A2284" t="str">
            <v>TUJIANLABEL_8</v>
          </cell>
          <cell r="B2284" t="str">
            <v>#据点</v>
          </cell>
          <cell r="C2284" t="str">
            <v>#据点图鉴</v>
          </cell>
          <cell r="E2284" t="str">
            <v>#Large Size</v>
          </cell>
        </row>
        <row r="2285">
          <cell r="A2285" t="str">
            <v>TUJIANLABEL_9</v>
          </cell>
          <cell r="B2285" t="str">
            <v>#墓园</v>
          </cell>
          <cell r="C2285" t="str">
            <v>#墓园图鉴</v>
          </cell>
          <cell r="E2285" t="str">
            <v>#Huge Size</v>
          </cell>
        </row>
        <row r="2286">
          <cell r="A2286" t="str">
            <v>TUJIANLABEL_10</v>
          </cell>
          <cell r="B2286" t="str">
            <v>#地狱</v>
          </cell>
          <cell r="C2286" t="str">
            <v>#地狱图鉴</v>
          </cell>
          <cell r="E2286" t="str">
            <v>#Huge Size</v>
          </cell>
        </row>
        <row r="2287">
          <cell r="A2287" t="str">
            <v>TUJIANLABEL_11</v>
          </cell>
          <cell r="B2287" t="str">
            <v>#塔楼</v>
          </cell>
          <cell r="C2287" t="str">
            <v>#塔楼图鉴</v>
          </cell>
          <cell r="E2287" t="str">
            <v>#Huge Size</v>
          </cell>
        </row>
        <row r="2288">
          <cell r="A2288" t="str">
            <v>TUJIANLABEL_12</v>
          </cell>
          <cell r="B2288" t="str">
            <v>#元素</v>
          </cell>
          <cell r="C2288" t="str">
            <v>#元素图鉴</v>
          </cell>
          <cell r="E2288" t="str">
            <v>#Huge Size</v>
          </cell>
        </row>
        <row r="2289">
          <cell r="A2289" t="str">
            <v>TUJIANLABEL_13</v>
          </cell>
          <cell r="B2289" t="str">
            <v>#地下城</v>
          </cell>
          <cell r="C2289" t="str">
            <v>#地下城图鉴</v>
          </cell>
        </row>
        <row r="2291">
          <cell r="A2291" t="str">
            <v>TUJIANTITLE_1</v>
          </cell>
          <cell r="B2291" t="str">
            <v>#攻击</v>
          </cell>
          <cell r="C2291" t="str">
            <v>#攻击兵团</v>
          </cell>
          <cell r="E2291" t="str">
            <v>#Attacker</v>
          </cell>
        </row>
        <row r="2292">
          <cell r="A2292" t="str">
            <v>TUJIANTITLE_2</v>
          </cell>
          <cell r="B2292" t="str">
            <v>#防御</v>
          </cell>
          <cell r="C2292" t="str">
            <v>#防御兵团</v>
          </cell>
          <cell r="E2292" t="str">
            <v>#Defender</v>
          </cell>
        </row>
        <row r="2293">
          <cell r="A2293" t="str">
            <v>TUJIANTITLE_3</v>
          </cell>
          <cell r="B2293" t="str">
            <v>#突击</v>
          </cell>
          <cell r="C2293" t="str">
            <v>#突击兵团</v>
          </cell>
          <cell r="E2293" t="str">
            <v>#Raider</v>
          </cell>
        </row>
        <row r="2294">
          <cell r="A2294" t="str">
            <v>TUJIANTITLE_4</v>
          </cell>
          <cell r="B2294" t="str">
            <v>#射手</v>
          </cell>
          <cell r="C2294" t="str">
            <v>#射手兵团</v>
          </cell>
          <cell r="E2294" t="str">
            <v>#Archer</v>
          </cell>
        </row>
        <row r="2295">
          <cell r="A2295" t="str">
            <v>TUJIANTITLE_5</v>
          </cell>
          <cell r="B2295" t="str">
            <v>#魔法</v>
          </cell>
          <cell r="C2295" t="str">
            <v>#魔法兵团</v>
          </cell>
          <cell r="E2295" t="str">
            <v>#Caster</v>
          </cell>
        </row>
        <row r="2296">
          <cell r="A2296" t="str">
            <v>TUJIANTITLE_6</v>
          </cell>
          <cell r="B2296" t="str">
            <v>#城堡</v>
          </cell>
          <cell r="C2296" t="str">
            <v>#城堡兵团</v>
          </cell>
          <cell r="E2296" t="str">
            <v>#Small Size</v>
          </cell>
        </row>
        <row r="2297">
          <cell r="A2297" t="str">
            <v>TUJIANTITLE_7</v>
          </cell>
          <cell r="B2297" t="str">
            <v>#壁垒</v>
          </cell>
          <cell r="C2297" t="str">
            <v>#壁垒兵团</v>
          </cell>
          <cell r="E2297" t="str">
            <v>#Medium Size</v>
          </cell>
        </row>
        <row r="2298">
          <cell r="A2298" t="str">
            <v>TUJIANTITLE_8</v>
          </cell>
          <cell r="B2298" t="str">
            <v>#据点</v>
          </cell>
          <cell r="C2298" t="str">
            <v>#据点兵团</v>
          </cell>
          <cell r="E2298" t="str">
            <v>#Large Size</v>
          </cell>
        </row>
        <row r="2299">
          <cell r="A2299" t="str">
            <v>TUJIANTITLE_9</v>
          </cell>
          <cell r="B2299" t="str">
            <v>#墓园</v>
          </cell>
          <cell r="C2299" t="str">
            <v>#墓园兵团</v>
          </cell>
          <cell r="E2299" t="str">
            <v>#Huge Size</v>
          </cell>
        </row>
        <row r="2300">
          <cell r="A2300" t="str">
            <v>TUJIANTITLE_10</v>
          </cell>
          <cell r="B2300" t="str">
            <v>#地狱</v>
          </cell>
          <cell r="C2300" t="str">
            <v>#地狱兵团</v>
          </cell>
          <cell r="E2300" t="str">
            <v>#Huge Size</v>
          </cell>
        </row>
        <row r="2301">
          <cell r="A2301" t="str">
            <v>TUJIANTITLE_11</v>
          </cell>
          <cell r="B2301" t="str">
            <v>#塔楼</v>
          </cell>
          <cell r="C2301" t="str">
            <v>#塔楼兵团</v>
          </cell>
        </row>
        <row r="2302">
          <cell r="A2302" t="str">
            <v>TUJIANTITLE_12</v>
          </cell>
          <cell r="B2302" t="str">
            <v>#元素</v>
          </cell>
          <cell r="C2302" t="str">
            <v>#元素兵团</v>
          </cell>
        </row>
        <row r="2303">
          <cell r="A2303" t="str">
            <v>TUJIANTITLE_13</v>
          </cell>
          <cell r="B2303" t="str">
            <v>#地下城</v>
          </cell>
          <cell r="C2303" t="str">
            <v>#地下城兵团</v>
          </cell>
        </row>
        <row r="2305">
          <cell r="A2305" t="str">
            <v>TUJIANTITLE_1_1</v>
          </cell>
          <cell r="B2305" t="str">
            <v>#攻击</v>
          </cell>
          <cell r="C2305" t="str">
            <v>#攻击名录</v>
          </cell>
        </row>
        <row r="2306">
          <cell r="A2306" t="str">
            <v>TUJIANTITLE_2_1</v>
          </cell>
          <cell r="B2306" t="str">
            <v>#防御</v>
          </cell>
          <cell r="C2306" t="str">
            <v>#防御名录</v>
          </cell>
        </row>
        <row r="2307">
          <cell r="A2307" t="str">
            <v>TUJIANTITLE_3_1</v>
          </cell>
          <cell r="B2307" t="str">
            <v>#突击</v>
          </cell>
          <cell r="C2307" t="str">
            <v>#突击名录</v>
          </cell>
        </row>
        <row r="2308">
          <cell r="A2308" t="str">
            <v>TUJIANTITLE_4_1</v>
          </cell>
          <cell r="B2308" t="str">
            <v>#射手</v>
          </cell>
          <cell r="C2308" t="str">
            <v>#射手名录</v>
          </cell>
        </row>
        <row r="2309">
          <cell r="A2309" t="str">
            <v>TUJIANTITLE_5_1</v>
          </cell>
          <cell r="B2309" t="str">
            <v>#魔法</v>
          </cell>
          <cell r="C2309" t="str">
            <v>#魔法名录</v>
          </cell>
        </row>
        <row r="2310">
          <cell r="A2310" t="str">
            <v>TUJIANTITLE_6_1</v>
          </cell>
          <cell r="B2310" t="str">
            <v>#城堡</v>
          </cell>
          <cell r="C2310" t="str">
            <v>#城堡名录</v>
          </cell>
        </row>
        <row r="2311">
          <cell r="A2311" t="str">
            <v>TUJIANTITLE_7_1</v>
          </cell>
          <cell r="B2311" t="str">
            <v>#壁垒</v>
          </cell>
          <cell r="C2311" t="str">
            <v>#壁垒名录</v>
          </cell>
        </row>
        <row r="2312">
          <cell r="A2312" t="str">
            <v>TUJIANTITLE_8_1</v>
          </cell>
          <cell r="B2312" t="str">
            <v>#据点</v>
          </cell>
          <cell r="C2312" t="str">
            <v>#据点名录</v>
          </cell>
        </row>
        <row r="2313">
          <cell r="A2313" t="str">
            <v>TUJIANTITLE_9_1</v>
          </cell>
          <cell r="B2313" t="str">
            <v>#墓园</v>
          </cell>
          <cell r="C2313" t="str">
            <v>#墓园名录</v>
          </cell>
        </row>
        <row r="2314">
          <cell r="A2314" t="str">
            <v>TUJIANTITLE_10_1</v>
          </cell>
          <cell r="B2314" t="str">
            <v>#地狱</v>
          </cell>
          <cell r="C2314" t="str">
            <v>#地狱名录</v>
          </cell>
        </row>
        <row r="2315">
          <cell r="A2315" t="str">
            <v>TUJIANTITLE_11_1</v>
          </cell>
          <cell r="B2315" t="str">
            <v>#塔楼</v>
          </cell>
          <cell r="C2315" t="str">
            <v>#塔楼名录</v>
          </cell>
        </row>
        <row r="2316">
          <cell r="A2316" t="str">
            <v>TUJIANTITLE_12_1</v>
          </cell>
          <cell r="B2316" t="str">
            <v>#元素</v>
          </cell>
          <cell r="C2316" t="str">
            <v>#元素名录</v>
          </cell>
        </row>
        <row r="2319">
          <cell r="A2319" t="str">
            <v>TEAMTALK_1</v>
          </cell>
          <cell r="C2319" t="str">
            <v>#谁也折不断我的长枪</v>
          </cell>
          <cell r="E2319" t="str">
            <v>#此树是我栽此树是我栽</v>
          </cell>
        </row>
        <row r="2320">
          <cell r="A2320" t="str">
            <v>TEAMTALK_2</v>
          </cell>
          <cell r="C2320" t="str">
            <v>#我的身前只有死去的敌人</v>
          </cell>
          <cell r="E2320" t="str">
            <v>#啊啊啊</v>
          </cell>
        </row>
        <row r="2321">
          <cell r="A2321" t="str">
            <v>TEAMTALK_3</v>
          </cell>
          <cell r="C2321" t="str">
            <v>#保家卫国，坚定不移</v>
          </cell>
          <cell r="E2321" t="str">
            <v>#死道友不死贫道</v>
          </cell>
        </row>
        <row r="2322">
          <cell r="A2322" t="str">
            <v>TEAMTALK_4</v>
          </cell>
          <cell r="C2322" t="str">
            <v>#让我在你的膝盖上射一箭</v>
          </cell>
          <cell r="E2322" t="str">
            <v>#此树是我栽此路是我栽</v>
          </cell>
        </row>
        <row r="2323">
          <cell r="A2323" t="str">
            <v>TEAMTALK_5</v>
          </cell>
          <cell r="C2323" t="str">
            <v>#今天的风儿真是喧嚣啊</v>
          </cell>
          <cell r="E2323" t="str">
            <v>#啊啊啊</v>
          </cell>
        </row>
        <row r="2324">
          <cell r="A2324" t="str">
            <v>TEAMTALK_6</v>
          </cell>
          <cell r="C2324" t="str">
            <v>#将敌人消灭在前进的路上</v>
          </cell>
          <cell r="E2324" t="str">
            <v>#死道友不死贫道</v>
          </cell>
        </row>
        <row r="2325">
          <cell r="A2325" t="str">
            <v>TEAMTALK_7</v>
          </cell>
          <cell r="C2325" t="str">
            <v>#没人能从我的眼皮下逃走</v>
          </cell>
          <cell r="E2325" t="str">
            <v>#此树是我栽此路是我栽</v>
          </cell>
        </row>
        <row r="2326">
          <cell r="A2326" t="str">
            <v>TEAMTALK_8</v>
          </cell>
          <cell r="C2326" t="str">
            <v>#你想试试我的利爪么？</v>
          </cell>
          <cell r="E2326" t="str">
            <v>#啊啊啊</v>
          </cell>
        </row>
        <row r="2327">
          <cell r="A2327" t="str">
            <v>TEAMTALK_9</v>
          </cell>
          <cell r="C2327" t="str">
            <v>#你永远都追不上我</v>
          </cell>
          <cell r="E2327" t="str">
            <v>#死道友不死贫道</v>
          </cell>
        </row>
        <row r="2328">
          <cell r="A2328" t="str">
            <v>TEAMTALK_10</v>
          </cell>
          <cell r="C2328" t="str">
            <v>#这只不过是热身而已</v>
          </cell>
          <cell r="E2328" t="str">
            <v>#此树是我栽此路是我栽</v>
          </cell>
        </row>
        <row r="2329">
          <cell r="A2329" t="str">
            <v>TEAMTALK_11</v>
          </cell>
          <cell r="C2329" t="str">
            <v>#到我这儿来，兄弟们</v>
          </cell>
          <cell r="E2329" t="str">
            <v>#啊啊啊</v>
          </cell>
        </row>
        <row r="2330">
          <cell r="A2330" t="str">
            <v>TEAMTALK_12</v>
          </cell>
          <cell r="C2330" t="str">
            <v>#狂妄之徒，剑盾难容</v>
          </cell>
          <cell r="E2330" t="str">
            <v>#死亡的力量会将你彻底摧毁</v>
          </cell>
        </row>
        <row r="2331">
          <cell r="A2331" t="str">
            <v>TEAMTALK_13</v>
          </cell>
          <cell r="C2331" t="str">
            <v>#圣洁的光辉不容玷污</v>
          </cell>
          <cell r="E2331" t="str">
            <v>#又干掉了一个蠢货</v>
          </cell>
        </row>
        <row r="2332">
          <cell r="A2332" t="str">
            <v>TEAMTALK_14</v>
          </cell>
          <cell r="C2332" t="str">
            <v>#安静！否则就永远沉默</v>
          </cell>
          <cell r="E2332" t="str">
            <v>#为了联盟而战</v>
          </cell>
        </row>
        <row r="2333">
          <cell r="A2333" t="str">
            <v>TEAMTALK_15</v>
          </cell>
          <cell r="C2333" t="str">
            <v>#沐浴在圣光之下</v>
          </cell>
          <cell r="E2333" t="str">
            <v>#团结就是力量</v>
          </cell>
        </row>
        <row r="2334">
          <cell r="A2334" t="str">
            <v>TEAMTALK_16</v>
          </cell>
          <cell r="C2334" t="str">
            <v>#冲锋向前，永不退缩！</v>
          </cell>
          <cell r="E2334" t="str">
            <v>#关门，放狗！</v>
          </cell>
        </row>
        <row r="2335">
          <cell r="A2335" t="str">
            <v>TEAMTALK_17</v>
          </cell>
          <cell r="C2335" t="str">
            <v>#谁也不能阻止我们前进</v>
          </cell>
          <cell r="E2335" t="str">
            <v>#在正义的火焰中哀嚎吧</v>
          </cell>
        </row>
        <row r="2336">
          <cell r="A2336" t="str">
            <v>TEAMTALK_18</v>
          </cell>
          <cell r="C2336" t="str">
            <v>#正义，宽容，谦卑，诚实</v>
          </cell>
          <cell r="E2336" t="str">
            <v>#我们复仇的时刻到了</v>
          </cell>
        </row>
        <row r="2337">
          <cell r="A2337" t="str">
            <v>TEAMTALK_19</v>
          </cell>
          <cell r="C2337" t="str">
            <v>#复活吧，我的勇士</v>
          </cell>
          <cell r="E2337" t="str">
            <v>#感受来自大自然的愤怒</v>
          </cell>
        </row>
        <row r="2338">
          <cell r="A2338" t="str">
            <v>TEAMTALK_20</v>
          </cell>
          <cell r="C2338" t="str">
            <v>#光明之力，净化万物！</v>
          </cell>
          <cell r="E2338" t="str">
            <v>#你们想干什么？离我远一点！</v>
          </cell>
        </row>
        <row r="2339">
          <cell r="A2339" t="str">
            <v>TEAMTALK_21</v>
          </cell>
          <cell r="C2339" t="str">
            <v>#净化这群异教徒！</v>
          </cell>
          <cell r="E2339" t="str">
            <v>#懦弱的废物，在血海里挣扎吧</v>
          </cell>
        </row>
        <row r="2340">
          <cell r="A2340" t="str">
            <v>TEAMTALK_22</v>
          </cell>
          <cell r="C2340" t="str">
            <v>#在我的铁蹄下颤抖吧！</v>
          </cell>
          <cell r="E2340" t="str">
            <v>#我以神的名义宣判你死刑！</v>
          </cell>
        </row>
        <row r="2341">
          <cell r="A2341" t="str">
            <v>TEAMTALK_23</v>
          </cell>
          <cell r="C2341" t="str">
            <v>#让鲜血流淌在大地之上</v>
          </cell>
          <cell r="E2341" t="str">
            <v>#战栗吧，凡人们，黑暗降临了！</v>
          </cell>
        </row>
        <row r="2342">
          <cell r="A2342" t="str">
            <v>TEAMTALK_24</v>
          </cell>
          <cell r="C2342" t="str">
            <v>#你的死亡让我热血沸腾</v>
          </cell>
          <cell r="E2342" t="str">
            <v>#逃啊，你有本事就逃啊</v>
          </cell>
        </row>
        <row r="2343">
          <cell r="A2343" t="str">
            <v>TEAMTALK_25</v>
          </cell>
          <cell r="C2343" t="str">
            <v>#山川的力量，不可撼动</v>
          </cell>
          <cell r="E2343" t="str">
            <v>#起来吧，再一次为你们的主人服务</v>
          </cell>
        </row>
        <row r="2344">
          <cell r="A2344" t="str">
            <v>TEAMTALK_26</v>
          </cell>
          <cell r="C2344" t="str">
            <v>#个子矮，力量大</v>
          </cell>
          <cell r="E2344" t="str">
            <v>#让我看看你有什么能耐</v>
          </cell>
        </row>
        <row r="2345">
          <cell r="A2345" t="str">
            <v>TEAMTALK_27</v>
          </cell>
          <cell r="C2345" t="str">
            <v>#我给你的脑袋加个BUFF</v>
          </cell>
          <cell r="E2345" t="str">
            <v>#懦夫，你就只有这点能耐么</v>
          </cell>
        </row>
        <row r="2346">
          <cell r="A2346" t="str">
            <v>TEAMTALK_28</v>
          </cell>
          <cell r="C2346" t="str">
            <v>#请爱护森林的花草树木</v>
          </cell>
          <cell r="E2346" t="str">
            <v xml:space="preserve">#趁你们还活着，马上离开这里！ </v>
          </cell>
        </row>
        <row r="2347">
          <cell r="A2347" t="str">
            <v>TEAMTALK_29</v>
          </cell>
          <cell r="C2347" t="str">
            <v>#精灵的弓箭例无虚发</v>
          </cell>
          <cell r="E2347" t="str">
            <v>#你们离地狱更近一步了</v>
          </cell>
        </row>
        <row r="2348">
          <cell r="A2348" t="str">
            <v>TEAMTALK_30</v>
          </cell>
          <cell r="C2348" t="str">
            <v>#杀戮也是一种优雅的艺术</v>
          </cell>
          <cell r="E2348" t="str">
            <v>#你们的鲜血将染红我的双手</v>
          </cell>
        </row>
        <row r="2349">
          <cell r="A2349" t="str">
            <v>TEAMTALK_31</v>
          </cell>
          <cell r="C2349" t="str">
            <v>#何时才能飞到天空之上？</v>
          </cell>
          <cell r="E2349" t="str">
            <v>#你说，这片天空之上会是什么呢？</v>
          </cell>
        </row>
        <row r="2350">
          <cell r="A2350" t="str">
            <v>TEAMTALK_32</v>
          </cell>
          <cell r="C2350" t="str">
            <v>#走开！你这肮脏的蠢货！</v>
          </cell>
          <cell r="E2350" t="str">
            <v>#走开！你这肮脏的蠢货！</v>
          </cell>
        </row>
        <row r="2351">
          <cell r="A2351" t="str">
            <v>TEAMTALK_33</v>
          </cell>
          <cell r="C2351" t="str">
            <v>#森林的日出永远如此美丽</v>
          </cell>
          <cell r="E2351" t="str">
            <v>#森林的日出永远如此美丽</v>
          </cell>
        </row>
        <row r="2352">
          <cell r="A2352" t="str">
            <v>TEAMTALK_34</v>
          </cell>
          <cell r="C2352" t="str">
            <v>#自然，生长，枯萎，凋零</v>
          </cell>
          <cell r="E2352" t="str">
            <v>#自然，生长，枯萎，凋零</v>
          </cell>
        </row>
        <row r="2353">
          <cell r="A2353" t="str">
            <v>TEAMTALK_35</v>
          </cell>
          <cell r="C2353" t="str">
            <v>#你们，别想跑出我的藤蔓</v>
          </cell>
          <cell r="E2353" t="str">
            <v>#你们，别想跑出我的藤蔓</v>
          </cell>
        </row>
        <row r="2354">
          <cell r="A2354" t="str">
            <v>TEAMTALK_36</v>
          </cell>
          <cell r="C2354" t="str">
            <v>#姜还是老的辣</v>
          </cell>
          <cell r="E2354" t="str">
            <v>#姜还是老的辣</v>
          </cell>
        </row>
        <row r="2355">
          <cell r="A2355" t="str">
            <v>TEAMTALK_37</v>
          </cell>
          <cell r="C2355" t="str">
            <v>#用我的尖角洗涤你的罪恶</v>
          </cell>
          <cell r="E2355" t="str">
            <v>#用我的尖角洗涤你的罪恶吧</v>
          </cell>
        </row>
        <row r="2356">
          <cell r="A2356" t="str">
            <v>TEAMTALK_38</v>
          </cell>
          <cell r="C2356" t="str">
            <v>#别用你的脏手碰我</v>
          </cell>
          <cell r="E2356" t="str">
            <v>#别用你的脏手碰我</v>
          </cell>
        </row>
        <row r="2357">
          <cell r="A2357" t="str">
            <v>TEAMTALK_39</v>
          </cell>
          <cell r="C2357" t="str">
            <v>#我讨厌灰尘弄脏我的鬃毛</v>
          </cell>
          <cell r="E2357" t="str">
            <v>#我讨厌战争，灰尘会弄脏我的鬃毛</v>
          </cell>
        </row>
        <row r="2358">
          <cell r="A2358" t="str">
            <v>TEAMTALK_40</v>
          </cell>
          <cell r="C2358" t="str">
            <v>#你是在和一条龙谈条件么</v>
          </cell>
          <cell r="E2358" t="str">
            <v>#你是在和一条龙谈条件么</v>
          </cell>
        </row>
        <row r="2359">
          <cell r="A2359" t="str">
            <v>TEAMTALK_41</v>
          </cell>
          <cell r="C2359" t="str">
            <v>#凡人，感受巨龙的力量吧</v>
          </cell>
          <cell r="E2359" t="str">
            <v>#渺小的蛀虫们，感受巨龙的力量吧</v>
          </cell>
        </row>
        <row r="2360">
          <cell r="A2360" t="str">
            <v>TEAMTALK_42</v>
          </cell>
          <cell r="C2360" t="str">
            <v>#灾难，死亡，毁灭，破坏</v>
          </cell>
          <cell r="E2360" t="str">
            <v>#灾难，死亡，毁灭，你感到恐惧了么</v>
          </cell>
        </row>
        <row r="2361">
          <cell r="A2361" t="str">
            <v>TEAMTALK_64</v>
          </cell>
          <cell r="C2361" t="str">
            <v>#不要杀死可怜的大耳怪</v>
          </cell>
          <cell r="E2361" t="str">
            <v>#不不不，不要杀死可怜的大耳怪么</v>
          </cell>
        </row>
        <row r="2362">
          <cell r="A2362" t="str">
            <v>TEAMTALK_65</v>
          </cell>
          <cell r="C2362" t="str">
            <v>#看啊，新鲜的肉！</v>
          </cell>
          <cell r="E2362" t="str">
            <v>#新鲜的人肉！</v>
          </cell>
        </row>
        <row r="2363">
          <cell r="A2363" t="str">
            <v>TEAMTALK_66</v>
          </cell>
          <cell r="C2363" t="str">
            <v>#你们这些悲惨的家伙</v>
          </cell>
          <cell r="E2363" t="str">
            <v>#你们这些悲惨的家伙</v>
          </cell>
        </row>
        <row r="2364">
          <cell r="A2364" t="str">
            <v>TEAMTALK_67</v>
          </cell>
          <cell r="C2364" t="str">
            <v>#兽人和巨狼是天生的勇士</v>
          </cell>
          <cell r="E2364" t="str">
            <v>#我们是最强壮的兽人和最凶猛的巨狼</v>
          </cell>
        </row>
        <row r="2365">
          <cell r="A2365" t="str">
            <v>TEAMTALK_68</v>
          </cell>
          <cell r="C2365" t="str">
            <v>#在狼爪下哀嚎吧</v>
          </cell>
          <cell r="E2365" t="str">
            <v>#在狼爪下哀嚎吧</v>
          </cell>
        </row>
        <row r="2366">
          <cell r="A2366" t="str">
            <v>TEAMTALK_69</v>
          </cell>
          <cell r="C2366" t="str">
            <v>#杀光他们！</v>
          </cell>
          <cell r="E2366" t="str">
            <v>#杀光他们！</v>
          </cell>
        </row>
        <row r="2367">
          <cell r="A2367" t="str">
            <v>TEAMTALK_70</v>
          </cell>
          <cell r="C2367" t="str">
            <v>#哈哈哈，我喜欢战斗</v>
          </cell>
          <cell r="E2367" t="str">
            <v>#我们是骄傲的半兽人勇士</v>
          </cell>
        </row>
        <row r="2368">
          <cell r="A2368" t="str">
            <v>TEAMTALK_71</v>
          </cell>
          <cell r="C2368" t="str">
            <v>#半兽人无所畏惧！</v>
          </cell>
          <cell r="E2368" t="str">
            <v>#半兽人无所畏惧！</v>
          </cell>
        </row>
        <row r="2369">
          <cell r="A2369" t="str">
            <v>TEAMTALK_72</v>
          </cell>
          <cell r="C2369" t="str">
            <v>#你们是给我送吃的么</v>
          </cell>
          <cell r="E2369" t="str">
            <v>#你们是给我送吃的么</v>
          </cell>
        </row>
        <row r="2370">
          <cell r="A2370" t="str">
            <v>TEAMTALK_73</v>
          </cell>
          <cell r="C2370" t="str">
            <v>#食人魔从不吵架…闭嘴蠢货</v>
          </cell>
          <cell r="E2370" t="str">
            <v>#食人魔从不吵架…闭嘴，你个蠢货</v>
          </cell>
        </row>
        <row r="2371">
          <cell r="A2371" t="str">
            <v>TEAMTALK_74</v>
          </cell>
          <cell r="C2371" t="str">
            <v>#你们是想逃跑么</v>
          </cell>
          <cell r="E2371" t="str">
            <v>#你们是想从我的眼皮底下逃跑么</v>
          </cell>
        </row>
        <row r="2372">
          <cell r="A2372" t="str">
            <v>TEAMTALK_75</v>
          </cell>
          <cell r="C2372" t="str">
            <v>#看我把你们全部砸扁</v>
          </cell>
          <cell r="E2372" t="str">
            <v>#看我把你们全部砸扁</v>
          </cell>
        </row>
        <row r="2373">
          <cell r="A2373" t="str">
            <v>TEAMTALK_76</v>
          </cell>
          <cell r="C2373" t="str">
            <v>#啾~~~啾~~~啾~~~~</v>
          </cell>
          <cell r="E2373" t="str">
            <v>#啾~~~啾~~~啾~~~~</v>
          </cell>
        </row>
        <row r="2374">
          <cell r="A2374" t="str">
            <v>TEAMTALK_77</v>
          </cell>
          <cell r="C2374" t="str">
            <v>#天空之上，遍布雷霆闪电</v>
          </cell>
          <cell r="E2374" t="str">
            <v>#天空之上，遍布雷霆闪电</v>
          </cell>
        </row>
        <row r="2375">
          <cell r="A2375" t="str">
            <v>TEAMTALK_78</v>
          </cell>
          <cell r="C2375" t="str">
            <v>#在闪电之下灰飞烟灭吧</v>
          </cell>
          <cell r="E2375" t="str">
            <v>#在闪电之下灰飞烟灭吧</v>
          </cell>
        </row>
        <row r="2376">
          <cell r="A2376" t="str">
            <v>TEAMTALK_79</v>
          </cell>
          <cell r="C2376" t="str">
            <v>#你们弱得跟蚂蚁一样</v>
          </cell>
          <cell r="E2376" t="str">
            <v>#我只有一只眼睛，但我有两根巨牙</v>
          </cell>
        </row>
        <row r="2377">
          <cell r="A2377" t="str">
            <v>TEAMTALK_80</v>
          </cell>
          <cell r="C2377" t="str">
            <v>#你以为我是瞎子么？</v>
          </cell>
          <cell r="E2377" t="str">
            <v>#你以为我是瞎子么，真是愚蠢</v>
          </cell>
        </row>
        <row r="2378">
          <cell r="A2378" t="str">
            <v>TEAMTALK_81</v>
          </cell>
          <cell r="C2378" t="str">
            <v>#你猜我能把石头丢多远</v>
          </cell>
          <cell r="E2378" t="str">
            <v>#你猜我能把石头丢多远</v>
          </cell>
        </row>
        <row r="2379">
          <cell r="A2379" t="str">
            <v>TEAMTALK_82</v>
          </cell>
          <cell r="C2379" t="str">
            <v>#我要，向巨龙挑战</v>
          </cell>
          <cell r="E2379" t="str">
            <v>#我要，向巨龙挑战</v>
          </cell>
        </row>
        <row r="2380">
          <cell r="A2380" t="str">
            <v>TEAMTALK_83</v>
          </cell>
          <cell r="C2380" t="str">
            <v>#我守护着这片大地</v>
          </cell>
          <cell r="E2380" t="str">
            <v>#我守护着这片大地</v>
          </cell>
        </row>
        <row r="2381">
          <cell r="A2381" t="str">
            <v>TEAMTALK_84</v>
          </cell>
          <cell r="C2381" t="str">
            <v>#我疯起来自己都会害怕</v>
          </cell>
          <cell r="E2381" t="str">
            <v>#不要惹怒我，我疯起来自己都怕</v>
          </cell>
        </row>
        <row r="2384">
          <cell r="A2384" t="str">
            <v>TIESHI_0</v>
          </cell>
          <cell r="C2384" t="str">
            <v>#小贴士:</v>
          </cell>
          <cell r="E2384" t="str">
            <v>#TIPS;</v>
          </cell>
        </row>
        <row r="2385">
          <cell r="A2385" t="str">
            <v>TIESHI_1</v>
          </cell>
          <cell r="C2385" t="str">
            <v>#每日首次祭坛招募半价哦</v>
          </cell>
          <cell r="E2385" t="str">
            <v>#One chance to draw card in a half price every day。</v>
          </cell>
        </row>
        <row r="2386">
          <cell r="A2386" t="str">
            <v>TIESHI_2</v>
          </cell>
          <cell r="C2386" t="str">
            <v>#培养的兵团越多，战役中胜利越轻松</v>
          </cell>
          <cell r="E2386" t="str">
            <v>#The more creature you gain，the longer you will go in crusade。</v>
          </cell>
        </row>
        <row r="2387">
          <cell r="A2387" t="str">
            <v>TIESHI_3</v>
          </cell>
          <cell r="C2387" t="str">
            <v>#玩家等级决定兵团的最高等级</v>
          </cell>
          <cell r="E2387" t="str">
            <v>#玩家等级决定兵团的最高等级</v>
          </cell>
        </row>
        <row r="2388">
          <cell r="A2388" t="str">
            <v>TIESHI_4</v>
          </cell>
          <cell r="C2388" t="str">
            <v>#主线副本&amp;地下城副本通关1星也可以扫荡哦</v>
          </cell>
          <cell r="E2388" t="str">
            <v>#Formation could upload 8 creatures at most。</v>
          </cell>
        </row>
        <row r="2389">
          <cell r="A2389" t="str">
            <v>TIESHI_5</v>
          </cell>
          <cell r="C2389" t="str">
            <v>#如果正前方没有敌人，突击兵团优先攻击敌方后排</v>
          </cell>
          <cell r="E2389" t="str">
            <v>#Raiders can attack enermies in backyard directly。</v>
          </cell>
        </row>
        <row r="2390">
          <cell r="A2390" t="str">
            <v>TIESHI_6</v>
          </cell>
          <cell r="C2390" t="str">
            <v>#攻城战中，只有打破城墙，兵团才能攻击守军</v>
          </cell>
          <cell r="E2390" t="str">
            <v>#攻城战中，只有打破城墙，才能攻击守军</v>
          </cell>
        </row>
        <row r="2391">
          <cell r="A2391" t="str">
            <v>TIESHI_7</v>
          </cell>
          <cell r="C2391" t="str">
            <v>#祭坛钻石招募每48小时可以免费招募一次</v>
          </cell>
          <cell r="E2391" t="str">
            <v>#祭坛钻石招募每48小时可以免费招募一次</v>
          </cell>
        </row>
        <row r="2392">
          <cell r="A2392" t="str">
            <v>TIESHI_8</v>
          </cell>
          <cell r="C2392" t="str">
            <v>#剧情副本支线奖励很丰厚哦</v>
          </cell>
          <cell r="E2392" t="str">
            <v>#剧情副本支线奖励很丰厚哦</v>
          </cell>
        </row>
        <row r="2393">
          <cell r="A2393" t="str">
            <v>TIESHI_9</v>
          </cell>
          <cell r="C2393" t="str">
            <v>#矮人宝屋中法术效果十分强力</v>
          </cell>
          <cell r="E2393" t="str">
            <v>#矮人宝屋中法术效果十分强力</v>
          </cell>
        </row>
        <row r="2394">
          <cell r="A2394" t="str">
            <v>TIESHI_10</v>
          </cell>
          <cell r="C2394" t="str">
            <v>#远程兵团在阴森墓穴中可以发挥更大作用</v>
          </cell>
          <cell r="E2394" t="str">
            <v>#远程兵团在阴森墓穴中可以发挥更大作用</v>
          </cell>
        </row>
        <row r="2395">
          <cell r="A2395" t="str">
            <v>TIESHI_11</v>
          </cell>
          <cell r="C2395" t="str">
            <v>#竞技场历史最高战绩奖励海量钻石</v>
          </cell>
          <cell r="E2395" t="str">
            <v>#竞技场历史最高战绩奖励海量钻石</v>
          </cell>
        </row>
        <row r="2396">
          <cell r="A2396" t="str">
            <v>TIESHI_12</v>
          </cell>
          <cell r="C2396" t="str">
            <v>#月卡每日可领取100钻石，十倍收益</v>
          </cell>
          <cell r="E2396" t="str">
            <v>#月卡每日可领取100钻石，十倍收益</v>
          </cell>
        </row>
        <row r="2397">
          <cell r="A2397" t="str">
            <v>TIESHI_13</v>
          </cell>
          <cell r="C2397" t="str">
            <v>#特权升级后，英雄专精每日可免费刷新</v>
          </cell>
          <cell r="E2397" t="str">
            <v>#特权升级后，英雄专精每日可免费刷新</v>
          </cell>
        </row>
        <row r="2398">
          <cell r="A2398" t="str">
            <v>TIESHI_14</v>
          </cell>
          <cell r="C2398" t="str">
            <v>#神秘商店随机出现打折商品，机不可失</v>
          </cell>
          <cell r="E2398" t="str">
            <v>#神秘商店随机出现打折商品，机不可失</v>
          </cell>
        </row>
        <row r="2399">
          <cell r="A2399" t="str">
            <v>TIESHI_15</v>
          </cell>
          <cell r="C2399" t="str">
            <v>#兵团卡牌越多，图鉴加成属性越高</v>
          </cell>
          <cell r="E2399" t="str">
            <v>#兵团卡牌越多，图鉴加成属性越高</v>
          </cell>
        </row>
        <row r="2400">
          <cell r="A2400" t="str">
            <v>TIESHI_16</v>
          </cell>
          <cell r="C2400" t="str">
            <v>#龙之国三只boss龙分别在不同时间开放，战斗方式各不相同</v>
          </cell>
          <cell r="E2400" t="str">
            <v>#龙之国三只boss龙分别在不同时间开放，战斗方式各不相同</v>
          </cell>
        </row>
        <row r="2401">
          <cell r="A2401" t="str">
            <v>TIESHI_17</v>
          </cell>
          <cell r="C2401" t="str">
            <v>#地下城副本产出稀有兵团碎片和装备进阶核心材料</v>
          </cell>
          <cell r="E2401" t="str">
            <v>#地下城副本产出稀有兵团碎片和装备进阶核心材料</v>
          </cell>
        </row>
        <row r="2402">
          <cell r="A2402" t="str">
            <v>TIESHI_18</v>
          </cell>
          <cell r="C2402" t="str">
            <v>#魔法兵团与射手兵团相比，攻击更高，但攻速略低</v>
          </cell>
          <cell r="E2402" t="str">
            <v>#魔法兵团与Archer兵团相比，攻击更高，但攻速略低</v>
          </cell>
        </row>
        <row r="2403">
          <cell r="A2403" t="str">
            <v>TIESHI_19</v>
          </cell>
          <cell r="C2403" t="str">
            <v>#冠军生物的单体战斗力十分强大，技能逆天</v>
          </cell>
          <cell r="E2403" t="str">
            <v>#冠军生物的单体战斗力十分强大，技能逆天</v>
          </cell>
        </row>
        <row r="2404">
          <cell r="A2404" t="str">
            <v>TIESHI_20</v>
          </cell>
          <cell r="C2404" t="str">
            <v>#英雄的专精通常是阵容搭配的关键点</v>
          </cell>
          <cell r="E2404" t="str">
            <v>#英雄的专精通常是build的关键点</v>
          </cell>
        </row>
        <row r="2405">
          <cell r="A2405" t="str">
            <v>TIESHI_21</v>
          </cell>
          <cell r="C2405" t="str">
            <v>#你不知道吧：大恶魔不会走路</v>
          </cell>
          <cell r="E2405" t="str">
            <v>#你不知道吧:大恶魔不会走路</v>
          </cell>
        </row>
        <row r="2409">
          <cell r="A2409" t="str">
            <v>GUANGBO_ac1001_1</v>
          </cell>
          <cell r="B2409" t="str">
            <v>大天使广播</v>
          </cell>
          <cell r="C2409" t="str">
            <v>#[color=F9DBA6,outlinecolor=3c1e0aff]领主[-][color=0FD8CF,outlinecolor=3c1e0aff]{$name}[-][color=F9DBA6,outlinecolor=3c1e0aff]受天堂眷顾，成功招募出[-][color=409B05,outlinecolor=3c1e0aff]3[-][color=F9DBA6,outlinecolor=3c1e0aff]星兵团[-][color=B858EC,outlinecolor=3c1e0aff]大天使[-][color=F9DBA6,outlinecolor=3c1e0aff]。[-]</v>
          </cell>
        </row>
        <row r="2410">
          <cell r="A2410" t="str">
            <v>GUANGBO_ac1001_2</v>
          </cell>
          <cell r="C2410" t="str">
            <v>#[color=F9DBA6,outlinecolor=3c1e0aff]领主[-][color=0FD8CF,outlinecolor=3c1e0aff]{$name}[-][color=F9DBA6,outlinecolor=3c1e0aff]受圣光青睐，在限时招募中获得[-][color=B858EC,outlinecolor=3c1e0aff]大天使碎片*80[-][color=F9DBA6,outlinecolor=3c1e0aff]。[-]</v>
          </cell>
        </row>
        <row r="2411">
          <cell r="A2411" t="str">
            <v>GUANGBO_ac1002_1</v>
          </cell>
          <cell r="C2411" t="str">
            <v>#[color=F9DBA6,outlinecolor=3c1e0aff]领主[-][color=0FD8CF,outlinecolor=3c1e0aff]{$name}[-][color=F9DBA6,outlinecolor=3c1e0aff]受奥术眷顾，成功招募出[-][color=409B05,outlinecolor=3c1e0aff]3[-][color=F9DBA6,outlinecolor=3c1e0aff]星兵团[-][color=B858EC,outlinecolor=3c1e0aff]娜迦蛇妖[-][color=F9DBA6,outlinecolor=3c1e0aff]。[-]</v>
          </cell>
        </row>
        <row r="2412">
          <cell r="A2412" t="str">
            <v>GUANGBO_ac1002_2</v>
          </cell>
          <cell r="C2412" t="str">
            <v>#[color=F9DBA6,outlinecolor=3c1e0aff]领主[-][color=0FD8CF,outlinecolor=3c1e0aff]{$name}[-][color=F9DBA6,outlinecolor=3c1e0aff]获得魔法亲和，在限时招募中获得[-][color=B858EC,outlinecolor=3c1e0aff]娜迦蛇妖碎片*80[-][color=F9DBA6,outlinecolor=3c1e0aff]。[-]</v>
          </cell>
        </row>
        <row r="2413">
          <cell r="A2413" t="str">
            <v>GUANGBO_ac1003_1</v>
          </cell>
          <cell r="C2413" t="str">
            <v>#[color=F9DBA6,outlinecolor=3c1e0aff]领主[-][color=0FD8CF,outlinecolor=3c1e0aff]{$name}[-][color=F9DBA6,outlinecolor=3c1e0aff]受图腾眷顾，成功招募出[-][color=409B05,outlinecolor=3c1e0aff]3[-][color=F9DBA6,outlinecolor=3c1e0aff]星兵团[-][color=B858EC,outlinecolor=3c1e0aff]比蒙[-][color=F9DBA6,outlinecolor=3c1e0aff]。[-]</v>
          </cell>
        </row>
        <row r="2414">
          <cell r="A2414" t="str">
            <v>GUANGBO_ac1003_2</v>
          </cell>
          <cell r="C2414" t="str">
            <v>#[color=F9DBA6,outlinecolor=3c1e0aff]领主[-][color=0FD8CF,outlinecolor=3c1e0aff]{$name}[-][color=F9DBA6,outlinecolor=3c1e0aff]获得先祖青睐，在限时招募中获得[-][color=B858EC,outlinecolor=3c1e0aff]比蒙碎片*80[-][color=F9DBA6,outlinecolor=3c1e0aff]。[-]</v>
          </cell>
        </row>
        <row r="2415">
          <cell r="A2415" t="str">
            <v>GUANGBO_ac1004_1</v>
          </cell>
          <cell r="C2415" t="str">
            <v>#[color=F9DBA6,outlinecolor=3c1e0aff]领主[-][color=0FD8CF,outlinecolor=3c1e0aff]{$name}[-][color=F9DBA6,outlinecolor=3c1e0aff]受黑暗眷顾，成功招募出[-][color=409B05,outlinecolor=3c1e0aff]3[-][color=F9DBA6,outlinecolor=3c1e0aff]星兵团[-][color=B858EC,outlinecolor=3c1e0aff]骨龙[-][color=F9DBA6,outlinecolor=3c1e0aff]。[-]</v>
          </cell>
        </row>
        <row r="2416">
          <cell r="A2416" t="str">
            <v>GUANGBO_ac1004_2</v>
          </cell>
          <cell r="C2416" t="str">
            <v>#[color=F9DBA6,outlinecolor=3c1e0aff]领主[-][color=0FD8CF,outlinecolor=3c1e0aff]{$name}[-][color=F9DBA6,outlinecolor=3c1e0aff]获得黑暗青睐，在限时招募中获得[-][color=B858EC,outlinecolor=3c1e0aff]骨龙碎片*80[-][color=F9DBA6,outlinecolor=3c1e0aff]。[-]</v>
          </cell>
        </row>
        <row r="2417">
          <cell r="A2417" t="str">
            <v>GUANGBO_qingdian21</v>
          </cell>
          <cell r="B2417" t="str">
            <v>元素庆典活动</v>
          </cell>
          <cell r="C2417" t="str">
            <v>#[color=F9DBA6,outlinecolor=3c1e0aff,outlinesize=1]恭喜领主[-][color=0FD8CF,outlinecolor=3c1e0aff,outlinesize=1]$name[-][color=F9DBA6,outlinecolor=3c1e0aff,outlinesize=1]成功签订元素契约，获得[-][color=1ca216,fontsize=20,outlinecolor=3c1e0aff,outlinesize=1]3[-][color=F9DBA6,outlinecolor=3c1e0aff,outlinesize=1]星兵团[-][color=B858EC,outlinecolor=3c1e0aff,outlinesize=1]$team[-][color=F9DBA6,outlinecolor=3c1e0aff,outlinesize=1]。[-]</v>
          </cell>
        </row>
        <row r="2418">
          <cell r="A2418" t="str">
            <v>GUANGBO_vipgift</v>
          </cell>
          <cell r="B2418" t="str">
            <v>vip周礼包广播</v>
          </cell>
          <cell r="C2418" t="str">
            <v>#[color=F9DBA6,outlinecolor=3c1e0aff,outlinesize=1]恭喜领主[-][color=0FD8CF,outlinecolor=3c1e0aff,outlinesize=1]$name[-][color=F9DBA6,outlinecolor=3c1e0aff,outlinesize=1]以[color=0FD8CF,outlinecolor=3c1e0aff,outlinesize=1]$price[-][color=F9DBA6,outlinecolor=3c1e0aff,outlinesize=1]钻的价格秒杀[-][color=ffe430,outlinecolor=3c1e0aff,outlinesize=1]$gift*$num[-]</v>
          </cell>
        </row>
        <row r="2419">
          <cell r="A2419" t="str">
            <v>GUANGBO_JINJI</v>
          </cell>
          <cell r="C2419" t="str">
            <v>#[color=F9EEB0]{$c}[-]</v>
          </cell>
          <cell r="E2419" t="str">
            <v>#[color=F9EEB0]{$c}[-]</v>
          </cell>
        </row>
        <row r="2420">
          <cell r="A2420" t="str">
            <v>CHOUKA_MIANFEI</v>
          </cell>
          <cell r="C2420" t="str">
            <v>#48小时免费一次</v>
          </cell>
          <cell r="E2420" t="str">
            <v>#[color=F9EEB0]{$c}[-]</v>
          </cell>
        </row>
        <row r="2421">
          <cell r="A2421" t="str">
            <v>GUANGBO_AWAKING</v>
          </cell>
          <cell r="B2421" t="str">
            <v>大天使广播</v>
          </cell>
          <cell r="C2421" t="str">
            <v>#[color=F9DBA6,outlinecolor=3c1e0aff]领主[-][color=0FD8CF,outlinecolor=3c1e0aff]$name[-][color=F9DBA6,outlinecolor=3c1e0aff]经过不懈的努力，[-][color=B858EC,outlinecolor=3c1e0aff]$awakingName[-][color=F9DBA6,outlinecolor=3c1e0aff]觉醒成功。[-]</v>
          </cell>
        </row>
        <row r="2424">
          <cell r="A2424" t="str">
            <v>SUITDES_1</v>
          </cell>
          <cell r="B2424" t="str">
            <v>制造减速的兵团:</v>
          </cell>
          <cell r="C2424" t="str">
            <v>#[color=FFFFFF,fontsize=20,outlinecolor=3c1e0aff]制造[-][color=F0F000,fontsize=20,outlinecolor=3c1e0aff]「减速」[-][color=FFFFFF,fontsize=20,outlinecolor=3c1e0aff]的兵团:[-]</v>
          </cell>
          <cell r="E2424" t="str">
            <v>#制造减速的兵团:</v>
          </cell>
        </row>
        <row r="2425">
          <cell r="A2425" t="str">
            <v>SUITDES_2</v>
          </cell>
          <cell r="B2425" t="str">
            <v>制造灼烧的兵团:</v>
          </cell>
          <cell r="C2425" t="str">
            <v>#[color=FFFFFF,fontsize=20,outlinecolor=3c1e0aff]制造[-][color=F0F000,fontsize=20,outlinecolor=3c1e0aff]「灼烧」[-][color=FFFFFF,fontsize=20,outlinecolor=3c1e0aff]的兵团:[-]</v>
          </cell>
          <cell r="E2425" t="str">
            <v>#制造灼烧的兵团:</v>
          </cell>
        </row>
        <row r="2426">
          <cell r="A2426" t="str">
            <v>SUITDES_3</v>
          </cell>
          <cell r="B2426" t="str">
            <v>制造流血的兵团:</v>
          </cell>
          <cell r="C2426" t="str">
            <v>#[color=FFFFFF,fontsize=20,outlinecolor=3c1e0aff]制造[-][color=F0F000,fontsize=20,outlinecolor=3c1e0aff]「流血」[-][color=FFFFFF,fontsize=20,outlinecolor=3c1e0aff]的兵团:[-]</v>
          </cell>
          <cell r="E2426" t="str">
            <v>#制造流血的兵团:</v>
          </cell>
        </row>
        <row r="2427">
          <cell r="A2427" t="str">
            <v>SUITDES_4</v>
          </cell>
          <cell r="B2427" t="str">
            <v>制造流血的兵团:</v>
          </cell>
          <cell r="C2427" t="str">
            <v>#[color=FFFFFF,fontsize=20,outlinecolor=3c1e0aff]制造[-][color=F0F000,fontsize=20,outlinecolor=3c1e0aff]「士气高涨」[-][color=FFFFFF,fontsize=20,outlinecolor=3c1e0aff]的兵团:[-]</v>
          </cell>
          <cell r="E2427" t="str">
            <v>#制造流血的兵团:</v>
          </cell>
        </row>
        <row r="2428">
          <cell r="A2428" t="str">
            <v>SUITDES_5</v>
          </cell>
          <cell r="B2428" t="str">
            <v>制造流血的兵团:</v>
          </cell>
          <cell r="C2428" t="str">
            <v>#[color=FFFFFF,fontsize=20,outlinecolor=3c1e0aff]制造[-][color=F0F000,fontsize=20,outlinecolor=3c1e0aff]「士气低落」[-][color=FFFFFF,fontsize=20,outlinecolor=3c1e0aff]的兵团:[-]</v>
          </cell>
          <cell r="E2428" t="str">
            <v>#制造流血的兵团:</v>
          </cell>
        </row>
        <row r="2429">
          <cell r="A2429" t="str">
            <v>SUITDES_6</v>
          </cell>
          <cell r="C2429" t="str">
            <v>#[color=FFFFFF,fontsize=20,outlinecolor=3c1e0aff]制造[-][color=F0F000,fontsize=20,outlinecolor=3c1e0aff]「眩晕」[-][color=FFFFFF,fontsize=20,outlinecolor=3c1e0aff]的兵团:[-]</v>
          </cell>
        </row>
        <row r="2430">
          <cell r="A2430" t="str">
            <v>SUITDES_8</v>
          </cell>
          <cell r="B2430" t="str">
            <v>制造流血的兵团:</v>
          </cell>
          <cell r="C2430" t="str">
            <v>#[color=FFFFFF,fontsize=20,outlinecolor=3c1e0aff]制造[-][color=F0F000,fontsize=20,outlinecolor=3c1e0aff]「静电」[-][color=FFFFFF,fontsize=20,outlinecolor=3c1e0aff]的兵团:[-]</v>
          </cell>
          <cell r="E2430" t="str">
            <v>#制造流血的兵团:</v>
          </cell>
        </row>
        <row r="2431">
          <cell r="A2431" t="str">
            <v>SUITDES_11</v>
          </cell>
          <cell r="B2431" t="str">
            <v>制造流血的兵团:</v>
          </cell>
          <cell r="C2431" t="str">
            <v>#[color=FFFFFF,fontsize=20,outlinecolor=3c1e0aff]制造[-][color=F0F000,fontsize=20,outlinecolor=3c1e0aff]「疾病」[-][color=FFFFFF,fontsize=20,outlinecolor=3c1e0aff]的兵团:[-]</v>
          </cell>
          <cell r="E2431" t="str">
            <v>#制造流血的兵团:</v>
          </cell>
        </row>
        <row r="2432">
          <cell r="A2432" t="str">
            <v>SUITDES_12</v>
          </cell>
          <cell r="C2432" t="str">
            <v>#[color=FFFFFF,fontsize=20,outlinecolor=3c1e0aff]制造[-][color=F0F000,fontsize=20,outlinecolor=3c1e0aff]「石化」[-][color=FFFFFF,fontsize=20,outlinecolor=3c1e0aff]的兵团:[-]</v>
          </cell>
        </row>
        <row r="2437">
          <cell r="A2437" t="str">
            <v>SUITDES1_1</v>
          </cell>
          <cell r="B2437" t="str">
            <v>制造减速的兵团:</v>
          </cell>
          <cell r="C2437" t="str">
            <v>#[color=F0F000,fontsize=20,outlinecolor=3c1e0aff]「减速」[-][color=FFFFFF,fontsize=20,outlinecolor=3c1e0aff]:降低兵团移动速度[-]</v>
          </cell>
          <cell r="E2437" t="str">
            <v>#制造减速的兵团:</v>
          </cell>
        </row>
        <row r="2438">
          <cell r="A2438" t="str">
            <v>SUITDES1_2</v>
          </cell>
          <cell r="B2438" t="str">
            <v>制造灼烧的兵团:</v>
          </cell>
          <cell r="C2438" t="str">
            <v>#[color=F0F000,fontsize=20,outlinecolor=3c1e0aff]「灼烧」[-][color=FFFFFF,fontsize=20,outlinecolor=3c1e0aff]:对兵团造成持续火系伤害[-]</v>
          </cell>
          <cell r="E2438" t="str">
            <v>#制造灼烧的兵团:</v>
          </cell>
        </row>
        <row r="2439">
          <cell r="A2439" t="str">
            <v>SUITDES1_3</v>
          </cell>
          <cell r="B2439" t="str">
            <v>制造流血的兵团:</v>
          </cell>
          <cell r="C2439" t="str">
            <v>#[color=F0F000,fontsize=20,outlinecolor=3c1e0aff]「流血」[-][color=FFFFFF,fontsize=20,outlinecolor=3c1e0aff]:对兵团造成持续伤害[-]</v>
          </cell>
          <cell r="E2439" t="str">
            <v>#制造流血的兵团:</v>
          </cell>
        </row>
        <row r="2440">
          <cell r="A2440" t="str">
            <v>SUITDES1_4</v>
          </cell>
          <cell r="B2440" t="str">
            <v>制造流血的兵团:</v>
          </cell>
          <cell r="C2440" t="str">
            <v>#[color=F0F000,fontsize=20,outlinecolor=3c1e0aff]「士气高涨」[-][color=FFFFFF,fontsize=20,outlinecolor=3c1e0aff]:提高兵团攻击速度50%[-]</v>
          </cell>
          <cell r="E2440" t="str">
            <v>#制造流血的兵团:</v>
          </cell>
        </row>
        <row r="2441">
          <cell r="A2441" t="str">
            <v>SUITDES1_5</v>
          </cell>
          <cell r="B2441" t="str">
            <v>制造流血的兵团:</v>
          </cell>
          <cell r="C2441" t="str">
            <v>#[color=F0F000,fontsize=20,outlinecolor=3c1e0aff]「士气低落」[-][color=FFFFFF,fontsize=20,outlinecolor=3c1e0aff]:降低兵团攻击速度33%[-]</v>
          </cell>
          <cell r="E2441" t="str">
            <v>#制造流血的兵团:</v>
          </cell>
        </row>
        <row r="2442">
          <cell r="A2442" t="str">
            <v>SUITDES1_6</v>
          </cell>
          <cell r="B2442" t="str">
            <v>制造流血的兵团:</v>
          </cell>
          <cell r="C2442" t="str">
            <v>#[color=F0F000,fontsize=20,outlinecolor=3c1e0aff]「眩晕」[-][color=FFFFFF,fontsize=20,outlinecolor=3c1e0aff]:无法攻击、移动及释放技能[-]</v>
          </cell>
          <cell r="E2442" t="str">
            <v>#制造流血的兵团:</v>
          </cell>
        </row>
        <row r="2443">
          <cell r="A2443" t="str">
            <v>SUITDES1_7</v>
          </cell>
          <cell r="B2443" t="str">
            <v>制造流血的兵团:</v>
          </cell>
          <cell r="C2443" t="str">
            <v>#[color=F0F000,fontsize=20,outlinecolor=3c1e0aff]「沉默」[-][color=FFFFFF,fontsize=20,outlinecolor=3c1e0aff]:无法释放技能[-]</v>
          </cell>
          <cell r="E2443" t="str">
            <v>#制造流血的兵团:</v>
          </cell>
        </row>
        <row r="2444">
          <cell r="A2444" t="str">
            <v>SUITDES1_8</v>
          </cell>
          <cell r="B2444" t="str">
            <v>制造流血的兵团:</v>
          </cell>
          <cell r="C2444" t="str">
            <v>#[color=F0F000,fontsize=20,outlinecolor=3c1e0aff]「静电」[-][color=FFFFFF,fontsize=20,outlinecolor=3c1e0aff]:降低英雄法术免伤20%[-]</v>
          </cell>
          <cell r="E2444" t="str">
            <v>#制造流血的兵团:</v>
          </cell>
        </row>
        <row r="2445">
          <cell r="A2445" t="str">
            <v>SUITDES1_9</v>
          </cell>
          <cell r="B2445" t="str">
            <v>制造流血的兵团:</v>
          </cell>
          <cell r="C2445" t="str">
            <v>#[color=F0F000,fontsize=20,outlinecolor=3c1e0aff]「护盾」[-][color=FFFFFF,fontsize=20,outlinecolor=3c1e0aff]:吸收受到的伤害[-]</v>
          </cell>
          <cell r="E2445" t="str">
            <v>#制造流血的兵团:</v>
          </cell>
        </row>
        <row r="2446">
          <cell r="A2446" t="str">
            <v>SUITDES1_10</v>
          </cell>
          <cell r="C2446" t="str">
            <v>#[color=F0F000,fontsize=20,outlinecolor=3c1e0aff]「冰封」[-][color=FFFFFF,fontsize=20,outlinecolor=3c1e0aff]:无法攻击、移动及释放技能[-]</v>
          </cell>
        </row>
        <row r="2447">
          <cell r="A2447" t="str">
            <v>SUITDES1_11</v>
          </cell>
          <cell r="C2447" t="str">
            <v>#[color=F0F000,fontsize=20,outlinecolor=3c1e0aff]「疾病」[-][color=FFFFFF,fontsize=20,outlinecolor=3c1e0aff]:受治疗效果降低50%[-]</v>
          </cell>
        </row>
        <row r="2448">
          <cell r="A2448" t="str">
            <v>SUITDES1_12</v>
          </cell>
          <cell r="C2448" t="str">
            <v>#[color=F0F000,fontsize=20,outlinecolor=3c1e0aff]「石化」[-][color=FFFFFF,fontsize=20,outlinecolor=3c1e0aff]:兵团免伤降低20%，无法移动，攻击和施放技能。[-]</v>
          </cell>
        </row>
        <row r="2455">
          <cell r="A2455" t="str">
            <v>MF_CLASS_1</v>
          </cell>
          <cell r="C2455" t="str">
            <v>攻击类型兵团</v>
          </cell>
          <cell r="E2455" t="str">
            <v>输出类型兵团</v>
          </cell>
        </row>
        <row r="2456">
          <cell r="A2456" t="str">
            <v>MF_CLASS_2</v>
          </cell>
          <cell r="C2456" t="str">
            <v>防御类型兵团</v>
          </cell>
          <cell r="E2456" t="str">
            <v>防御类型兵团</v>
          </cell>
        </row>
        <row r="2457">
          <cell r="A2457" t="str">
            <v>MF_CLASS_3</v>
          </cell>
          <cell r="C2457" t="str">
            <v>突击类型兵团</v>
          </cell>
          <cell r="E2457" t="str">
            <v>突击类型兵团</v>
          </cell>
        </row>
        <row r="2458">
          <cell r="A2458" t="str">
            <v>MF_CLASS_4</v>
          </cell>
          <cell r="C2458" t="str">
            <v>射手类型兵团</v>
          </cell>
          <cell r="E2458" t="str">
            <v>射手类型兵团</v>
          </cell>
        </row>
        <row r="2459">
          <cell r="A2459" t="str">
            <v>MF_CLASS_5</v>
          </cell>
          <cell r="C2459" t="str">
            <v>魔法类型兵团</v>
          </cell>
          <cell r="E2459" t="str">
            <v>魔法类型兵团</v>
          </cell>
        </row>
        <row r="2461">
          <cell r="A2461" t="str">
            <v>MF_RACE_101</v>
          </cell>
          <cell r="C2461" t="str">
            <v>城堡阵营兵团</v>
          </cell>
          <cell r="E2461" t="str">
            <v>城堡阵营兵团</v>
          </cell>
        </row>
        <row r="2462">
          <cell r="A2462" t="str">
            <v>MF_RACE_102</v>
          </cell>
          <cell r="C2462" t="str">
            <v>壁垒阵营兵团</v>
          </cell>
          <cell r="E2462" t="str">
            <v>壁垒阵营兵团</v>
          </cell>
        </row>
        <row r="2463">
          <cell r="A2463" t="str">
            <v>MF_RACE_103</v>
          </cell>
          <cell r="C2463" t="str">
            <v>据点阵营兵团</v>
          </cell>
          <cell r="E2463" t="str">
            <v>据点阵营兵团</v>
          </cell>
        </row>
        <row r="2464">
          <cell r="A2464" t="str">
            <v>MF_RACE_104</v>
          </cell>
          <cell r="C2464" t="str">
            <v>墓园阵营兵团</v>
          </cell>
          <cell r="E2464" t="str">
            <v>墓园阵营兵团</v>
          </cell>
        </row>
        <row r="2465">
          <cell r="A2465" t="str">
            <v>MF_RACE_105</v>
          </cell>
          <cell r="C2465" t="str">
            <v>地狱阵营兵团</v>
          </cell>
          <cell r="E2465" t="str">
            <v>地狱阵营兵团</v>
          </cell>
        </row>
        <row r="2468">
          <cell r="A2468" t="str">
            <v>MF_VOLUME_2</v>
          </cell>
          <cell r="C2468" t="str">
            <v>16单位兵团</v>
          </cell>
          <cell r="E2468" t="str">
            <v>16单位兵团</v>
          </cell>
        </row>
        <row r="2469">
          <cell r="A2469" t="str">
            <v>MF_VOLUME_3</v>
          </cell>
          <cell r="C2469" t="str">
            <v>9单位兵团</v>
          </cell>
          <cell r="E2469" t="str">
            <v>9单位兵团</v>
          </cell>
        </row>
        <row r="2470">
          <cell r="A2470" t="str">
            <v>MF_VOLUME_4</v>
          </cell>
          <cell r="C2470" t="str">
            <v>4单位兵团</v>
          </cell>
          <cell r="E2470" t="str">
            <v>4单位兵团</v>
          </cell>
        </row>
        <row r="2471">
          <cell r="A2471" t="str">
            <v>MF_VOLUME_5</v>
          </cell>
          <cell r="C2471" t="str">
            <v>1单位兵团</v>
          </cell>
          <cell r="E2471" t="str">
            <v>1单位兵团</v>
          </cell>
        </row>
        <row r="2474">
          <cell r="A2474" t="str">
            <v>NAME_1011</v>
          </cell>
          <cell r="C2474" t="str">
            <v>#天青长枪</v>
          </cell>
          <cell r="E2474" t="str">
            <v>#天青长枪</v>
          </cell>
        </row>
        <row r="2475">
          <cell r="A2475" t="str">
            <v>NAME_1012</v>
          </cell>
          <cell r="C2475" t="str">
            <v>#战争头盔</v>
          </cell>
          <cell r="E2475" t="str">
            <v>#战争头盔</v>
          </cell>
        </row>
        <row r="2476">
          <cell r="A2476" t="str">
            <v>NAME_1013</v>
          </cell>
          <cell r="C2476" t="str">
            <v>#帝国重盾</v>
          </cell>
          <cell r="E2476" t="str">
            <v>#帝国重盾</v>
          </cell>
        </row>
        <row r="2477">
          <cell r="A2477" t="str">
            <v>NAME_1014</v>
          </cell>
          <cell r="C2477" t="str">
            <v>#龙鳞护肩</v>
          </cell>
          <cell r="E2477" t="str">
            <v>#龙鳞护肩</v>
          </cell>
        </row>
        <row r="2478">
          <cell r="A2478" t="str">
            <v>NAME_1021</v>
          </cell>
          <cell r="C2478" t="str">
            <v>#十字轻弩</v>
          </cell>
          <cell r="E2478" t="str">
            <v>#十字轻弩</v>
          </cell>
        </row>
        <row r="2479">
          <cell r="A2479" t="str">
            <v>NAME_1022</v>
          </cell>
          <cell r="C2479" t="str">
            <v>#战争头盔</v>
          </cell>
          <cell r="E2479" t="str">
            <v>#战争头盔</v>
          </cell>
        </row>
        <row r="2480">
          <cell r="A2480" t="str">
            <v>NAME_1023</v>
          </cell>
          <cell r="C2480" t="str">
            <v>#破甲弩箭</v>
          </cell>
          <cell r="E2480" t="str">
            <v>#破甲弩箭</v>
          </cell>
        </row>
        <row r="2481">
          <cell r="A2481" t="str">
            <v>NAME_1024</v>
          </cell>
          <cell r="C2481" t="str">
            <v>#龙鳞护手</v>
          </cell>
          <cell r="E2481" t="str">
            <v>#龙鳞护手</v>
          </cell>
        </row>
        <row r="2482">
          <cell r="A2482" t="str">
            <v>NAME_1031</v>
          </cell>
          <cell r="C2482" t="str">
            <v>#黑晶利爪</v>
          </cell>
          <cell r="E2482" t="str">
            <v>#黑晶利爪</v>
          </cell>
        </row>
        <row r="2483">
          <cell r="A2483" t="str">
            <v>NAME_1032</v>
          </cell>
          <cell r="C2483" t="str">
            <v>#迅疾头甲</v>
          </cell>
          <cell r="E2483" t="str">
            <v>#迅疾头甲</v>
          </cell>
        </row>
        <row r="2484">
          <cell r="A2484" t="str">
            <v>NAME_1033</v>
          </cell>
          <cell r="C2484" t="str">
            <v>#迅疾鹰喙</v>
          </cell>
          <cell r="E2484" t="str">
            <v>#迅疾鹰喙</v>
          </cell>
        </row>
        <row r="2485">
          <cell r="A2485" t="str">
            <v>NAME_1034</v>
          </cell>
          <cell r="C2485" t="str">
            <v>#迅疾护甲</v>
          </cell>
          <cell r="E2485" t="str">
            <v>#迅疾护甲</v>
          </cell>
        </row>
        <row r="2486">
          <cell r="A2486" t="str">
            <v>NAME_1041</v>
          </cell>
          <cell r="C2486" t="str">
            <v>#誓约之剑</v>
          </cell>
          <cell r="E2486" t="str">
            <v>#誓约之剑</v>
          </cell>
        </row>
        <row r="2487">
          <cell r="A2487" t="str">
            <v>NAME_1042</v>
          </cell>
          <cell r="C2487" t="str">
            <v>#耀金头盔</v>
          </cell>
          <cell r="E2487" t="str">
            <v>#耀金头盔</v>
          </cell>
        </row>
        <row r="2488">
          <cell r="A2488" t="str">
            <v>NAME_1043</v>
          </cell>
          <cell r="C2488" t="str">
            <v>#血手棱盾</v>
          </cell>
          <cell r="E2488" t="str">
            <v>#血手棱盾</v>
          </cell>
        </row>
        <row r="2489">
          <cell r="A2489" t="str">
            <v>NAME_1044</v>
          </cell>
          <cell r="C2489" t="str">
            <v>#守卫肩甲</v>
          </cell>
          <cell r="E2489" t="str">
            <v>#守卫战甲</v>
          </cell>
        </row>
        <row r="2490">
          <cell r="A2490" t="str">
            <v>NAME_1051</v>
          </cell>
          <cell r="C2490" t="str">
            <v>#神圣法球</v>
          </cell>
          <cell r="E2490" t="str">
            <v>#愚者手套</v>
          </cell>
        </row>
        <row r="2491">
          <cell r="A2491" t="str">
            <v>NAME_1052</v>
          </cell>
          <cell r="C2491" t="str">
            <v>#清修法帽</v>
          </cell>
          <cell r="E2491" t="str">
            <v>#清修法帽</v>
          </cell>
        </row>
        <row r="2492">
          <cell r="A2492" t="str">
            <v>NAME_1053</v>
          </cell>
          <cell r="C2492" t="str">
            <v>#祭祀印记</v>
          </cell>
          <cell r="E2492" t="str">
            <v>#祭祀长袍</v>
          </cell>
        </row>
        <row r="2493">
          <cell r="A2493" t="str">
            <v>NAME_1054</v>
          </cell>
          <cell r="C2493" t="str">
            <v>#苦修轻甲</v>
          </cell>
          <cell r="E2493" t="str">
            <v>#苦修轻甲</v>
          </cell>
        </row>
        <row r="2494">
          <cell r="A2494" t="str">
            <v>NAME_1061</v>
          </cell>
          <cell r="C2494" t="str">
            <v>#勇者骑枪</v>
          </cell>
          <cell r="E2494" t="str">
            <v>#勇者骑枪</v>
          </cell>
        </row>
        <row r="2495">
          <cell r="A2495" t="str">
            <v>NAME_1062</v>
          </cell>
          <cell r="C2495" t="str">
            <v>#捍卫面甲</v>
          </cell>
          <cell r="E2495" t="str">
            <v>#捍卫面甲</v>
          </cell>
        </row>
        <row r="2496">
          <cell r="A2496" t="str">
            <v>NAME_1063</v>
          </cell>
          <cell r="C2496" t="str">
            <v>#守护盾牌</v>
          </cell>
          <cell r="E2496" t="str">
            <v>#守护盾牌</v>
          </cell>
        </row>
        <row r="2497">
          <cell r="A2497" t="str">
            <v>NAME_1064</v>
          </cell>
          <cell r="C2497" t="str">
            <v>#无惧肩甲</v>
          </cell>
          <cell r="E2497" t="str">
            <v>#无惧盔甲</v>
          </cell>
        </row>
        <row r="2498">
          <cell r="A2498" t="str">
            <v>NAME_1071</v>
          </cell>
          <cell r="C2498" t="str">
            <v>#万军之剑</v>
          </cell>
          <cell r="E2498" t="str">
            <v>#万军之剑</v>
          </cell>
        </row>
        <row r="2499">
          <cell r="A2499" t="str">
            <v>NAME_1072</v>
          </cell>
          <cell r="C2499" t="str">
            <v>#光明战甲</v>
          </cell>
          <cell r="E2499" t="str">
            <v>#光明战甲</v>
          </cell>
        </row>
        <row r="2500">
          <cell r="A2500" t="str">
            <v>NAME_1073</v>
          </cell>
          <cell r="C2500" t="str">
            <v>#光明护手</v>
          </cell>
          <cell r="E2500" t="str">
            <v>#光明护手</v>
          </cell>
        </row>
        <row r="2501">
          <cell r="A2501" t="str">
            <v>NAME_1074</v>
          </cell>
          <cell r="C2501" t="str">
            <v>#光明护肩</v>
          </cell>
          <cell r="E2501" t="str">
            <v>#光明护肩</v>
          </cell>
        </row>
        <row r="2502">
          <cell r="A2502" t="str">
            <v>NAME_1081</v>
          </cell>
          <cell r="C2502" t="str">
            <v>#审判大剑</v>
          </cell>
          <cell r="E2502" t="str">
            <v>#万军之剑</v>
          </cell>
        </row>
        <row r="2503">
          <cell r="A2503" t="str">
            <v>NAME_1082</v>
          </cell>
          <cell r="C2503" t="str">
            <v>#誓言头盔</v>
          </cell>
          <cell r="E2503" t="str">
            <v>#光明战甲</v>
          </cell>
        </row>
        <row r="2504">
          <cell r="A2504" t="str">
            <v>NAME_1083</v>
          </cell>
          <cell r="C2504" t="str">
            <v>#钢铁护肩</v>
          </cell>
          <cell r="E2504" t="str">
            <v>#光明护手</v>
          </cell>
        </row>
        <row r="2505">
          <cell r="A2505" t="str">
            <v>NAME_1084</v>
          </cell>
          <cell r="C2505" t="str">
            <v>#百锻护臂</v>
          </cell>
          <cell r="E2505" t="str">
            <v>#光明护肩</v>
          </cell>
        </row>
        <row r="2506">
          <cell r="A2506" t="str">
            <v>NAME_2011</v>
          </cell>
          <cell r="C2506" t="str">
            <v>#狂野战斧</v>
          </cell>
          <cell r="E2506" t="str">
            <v>#狂野战斧</v>
          </cell>
        </row>
        <row r="2507">
          <cell r="A2507" t="str">
            <v>NAME_2012</v>
          </cell>
          <cell r="C2507" t="str">
            <v>#狂野头盔</v>
          </cell>
          <cell r="E2507" t="str">
            <v>#狂野头盔</v>
          </cell>
        </row>
        <row r="2508">
          <cell r="A2508" t="str">
            <v>NAME_2013</v>
          </cell>
          <cell r="C2508" t="str">
            <v>#狂野护手</v>
          </cell>
          <cell r="E2508" t="str">
            <v>#狂野护手</v>
          </cell>
        </row>
        <row r="2509">
          <cell r="A2509" t="str">
            <v>NAME_2014</v>
          </cell>
          <cell r="C2509" t="str">
            <v>#狂野肩甲</v>
          </cell>
          <cell r="E2509" t="str">
            <v>#狂野护甲</v>
          </cell>
        </row>
        <row r="2510">
          <cell r="A2510" t="str">
            <v>NAME_2021</v>
          </cell>
          <cell r="C2510" t="str">
            <v>#风暴之锤</v>
          </cell>
          <cell r="E2510" t="str">
            <v>#风暴之锤</v>
          </cell>
        </row>
        <row r="2511">
          <cell r="A2511" t="str">
            <v>NAME_2022</v>
          </cell>
          <cell r="C2511" t="str">
            <v>#维京角盔</v>
          </cell>
          <cell r="E2511" t="str">
            <v>#维京角盔</v>
          </cell>
        </row>
        <row r="2512">
          <cell r="A2512" t="str">
            <v>NAME_2023</v>
          </cell>
          <cell r="C2512" t="str">
            <v>#炉火护手</v>
          </cell>
          <cell r="E2512" t="str">
            <v>#炉火肩甲</v>
          </cell>
        </row>
        <row r="2513">
          <cell r="A2513" t="str">
            <v>NAME_2024</v>
          </cell>
          <cell r="C2513" t="str">
            <v>#炉火肩甲</v>
          </cell>
          <cell r="E2513" t="str">
            <v>#战争长靴</v>
          </cell>
        </row>
        <row r="2514">
          <cell r="A2514" t="str">
            <v>NAME_2031</v>
          </cell>
          <cell r="C2514" t="str">
            <v>#翡翠长弓</v>
          </cell>
          <cell r="E2514" t="str">
            <v>#翡翠长弓</v>
          </cell>
        </row>
        <row r="2515">
          <cell r="A2515" t="str">
            <v>NAME_2032</v>
          </cell>
          <cell r="C2515" t="str">
            <v>#翠叶发带</v>
          </cell>
          <cell r="E2515" t="str">
            <v>#翠叶发带</v>
          </cell>
        </row>
        <row r="2516">
          <cell r="A2516" t="str">
            <v>NAME_2033</v>
          </cell>
          <cell r="C2516" t="str">
            <v>#翡翠利箭</v>
          </cell>
          <cell r="E2516" t="str">
            <v>#翡翠护手</v>
          </cell>
        </row>
        <row r="2517">
          <cell r="A2517" t="str">
            <v>NAME_2034</v>
          </cell>
          <cell r="C2517" t="str">
            <v>#翠叶短袍</v>
          </cell>
          <cell r="E2517" t="str">
            <v>#翠叶短袍</v>
          </cell>
        </row>
        <row r="2518">
          <cell r="A2518" t="str">
            <v>NAME_2041</v>
          </cell>
          <cell r="C2518" t="str">
            <v>#蔷薇之刺</v>
          </cell>
          <cell r="E2518" t="str">
            <v>#蔷薇之刺</v>
          </cell>
        </row>
        <row r="2519">
          <cell r="A2519" t="str">
            <v>NAME_2042</v>
          </cell>
          <cell r="C2519" t="str">
            <v>#圣洁发带</v>
          </cell>
          <cell r="E2519" t="str">
            <v>#圣洁发带</v>
          </cell>
        </row>
        <row r="2520">
          <cell r="A2520" t="str">
            <v>NAME_2043</v>
          </cell>
          <cell r="C2520" t="str">
            <v>#蔷薇护手</v>
          </cell>
          <cell r="E2520" t="str">
            <v>#蔷薇护手</v>
          </cell>
        </row>
        <row r="2521">
          <cell r="A2521" t="str">
            <v>NAME_2044</v>
          </cell>
          <cell r="C2521" t="str">
            <v>#闪耀金甲</v>
          </cell>
          <cell r="E2521" t="str">
            <v>#闪耀金甲</v>
          </cell>
        </row>
        <row r="2522">
          <cell r="A2522" t="str">
            <v>NAME_2051</v>
          </cell>
          <cell r="C2522" t="str">
            <v>#生机枝干</v>
          </cell>
          <cell r="E2522" t="str">
            <v>#枯萎树干</v>
          </cell>
        </row>
        <row r="2523">
          <cell r="A2523" t="str">
            <v>NAME_2052</v>
          </cell>
          <cell r="C2523" t="str">
            <v>#繁茂头冠</v>
          </cell>
          <cell r="E2523" t="str">
            <v>#繁茂头冠</v>
          </cell>
        </row>
        <row r="2524">
          <cell r="A2524" t="str">
            <v>NAME_2053</v>
          </cell>
          <cell r="C2524" t="str">
            <v>#常青印记</v>
          </cell>
          <cell r="E2524" t="str">
            <v>#藤蔓护甲</v>
          </cell>
        </row>
        <row r="2525">
          <cell r="A2525" t="str">
            <v>NAME_2054</v>
          </cell>
          <cell r="C2525" t="str">
            <v>#藤蔓护甲</v>
          </cell>
          <cell r="E2525" t="str">
            <v>#常青枝叶</v>
          </cell>
        </row>
        <row r="2526">
          <cell r="A2526" t="str">
            <v>NAME_2061</v>
          </cell>
          <cell r="C2526" t="str">
            <v>#水晶长角</v>
          </cell>
          <cell r="E2526" t="str">
            <v>#水晶长角</v>
          </cell>
        </row>
        <row r="2527">
          <cell r="A2527" t="str">
            <v>NAME_2062</v>
          </cell>
          <cell r="C2527" t="str">
            <v>#迷梦发带</v>
          </cell>
          <cell r="E2527" t="str">
            <v>#迷梦发带</v>
          </cell>
        </row>
        <row r="2528">
          <cell r="A2528" t="str">
            <v>NAME_2063</v>
          </cell>
          <cell r="C2528" t="str">
            <v>#水晶之蹄</v>
          </cell>
          <cell r="E2528" t="str">
            <v>#水晶之蹄</v>
          </cell>
        </row>
        <row r="2529">
          <cell r="A2529" t="str">
            <v>NAME_2064</v>
          </cell>
          <cell r="C2529" t="str">
            <v>#迷蒙之鬃</v>
          </cell>
          <cell r="E2529" t="str">
            <v>#迷蒙之鬃</v>
          </cell>
        </row>
        <row r="2530">
          <cell r="A2530" t="str">
            <v>NAME_2071</v>
          </cell>
          <cell r="C2530" t="str">
            <v>#剧毒尖角</v>
          </cell>
          <cell r="E2530" t="str">
            <v>#剧毒獠牙</v>
          </cell>
        </row>
        <row r="2531">
          <cell r="A2531" t="str">
            <v>NAME_2072</v>
          </cell>
          <cell r="C2531" t="str">
            <v>#碧绿鳞甲</v>
          </cell>
          <cell r="E2531" t="str">
            <v>#青翠鳞甲</v>
          </cell>
        </row>
        <row r="2532">
          <cell r="A2532" t="str">
            <v>NAME_2073</v>
          </cell>
          <cell r="C2532" t="str">
            <v>#腐蚀利爪</v>
          </cell>
          <cell r="E2532" t="str">
            <v>#腐蚀利爪</v>
          </cell>
        </row>
        <row r="2533">
          <cell r="A2533" t="str">
            <v>NAME_2074</v>
          </cell>
          <cell r="C2533" t="str">
            <v>#剧毒龙血</v>
          </cell>
          <cell r="E2533" t="str">
            <v>#荆棘之麟</v>
          </cell>
        </row>
        <row r="2534">
          <cell r="A2534" t="str">
            <v>NAME_2081</v>
          </cell>
          <cell r="C2534" t="str">
            <v>#森林结界</v>
          </cell>
          <cell r="E2534" t="str">
            <v>#剧毒獠牙</v>
          </cell>
        </row>
        <row r="2535">
          <cell r="A2535" t="str">
            <v>NAME_2082</v>
          </cell>
          <cell r="C2535" t="str">
            <v>#生命赐福</v>
          </cell>
          <cell r="E2535" t="str">
            <v>#青翠鳞甲</v>
          </cell>
        </row>
        <row r="2536">
          <cell r="A2536" t="str">
            <v>NAME_2083</v>
          </cell>
          <cell r="C2536" t="str">
            <v>#四季生长</v>
          </cell>
          <cell r="E2536" t="str">
            <v>#腐蚀利爪</v>
          </cell>
        </row>
        <row r="2537">
          <cell r="A2537" t="str">
            <v>NAME_2084</v>
          </cell>
          <cell r="C2537" t="str">
            <v>#守护之心</v>
          </cell>
          <cell r="E2537" t="str">
            <v>#荆棘之麟</v>
          </cell>
        </row>
        <row r="2538">
          <cell r="A2538" t="str">
            <v>NAME_3011</v>
          </cell>
          <cell r="C2538" t="str">
            <v>#冥河弯刀</v>
          </cell>
          <cell r="E2538" t="str">
            <v>#冥河弯刀</v>
          </cell>
        </row>
        <row r="2539">
          <cell r="A2539" t="str">
            <v>NAME_3012</v>
          </cell>
          <cell r="C2539" t="str">
            <v>#骨质盔甲</v>
          </cell>
          <cell r="E2539" t="str">
            <v>#黑铁圆盾</v>
          </cell>
        </row>
        <row r="2540">
          <cell r="A2540" t="str">
            <v>NAME_3013</v>
          </cell>
          <cell r="C2540" t="str">
            <v>#黑铁圆盾</v>
          </cell>
          <cell r="E2540" t="str">
            <v>#骨质盔甲</v>
          </cell>
        </row>
        <row r="2541">
          <cell r="A2541" t="str">
            <v>NAME_3014</v>
          </cell>
          <cell r="C2541" t="str">
            <v>#死者护肩</v>
          </cell>
          <cell r="E2541" t="str">
            <v>#死者之靴</v>
          </cell>
        </row>
        <row r="2542">
          <cell r="A2542" t="str">
            <v>NAME_3021</v>
          </cell>
          <cell r="C2542" t="str">
            <v>#染血柴刀</v>
          </cell>
          <cell r="E2542" t="str">
            <v>#染血柴刀</v>
          </cell>
        </row>
        <row r="2543">
          <cell r="A2543" t="str">
            <v>NAME_3022</v>
          </cell>
          <cell r="C2543" t="str">
            <v>#骨质项圈</v>
          </cell>
          <cell r="E2543" t="str">
            <v>#不瞑之目</v>
          </cell>
        </row>
        <row r="2544">
          <cell r="A2544" t="str">
            <v>NAME_3023</v>
          </cell>
          <cell r="C2544" t="str">
            <v>#精铁护腕</v>
          </cell>
          <cell r="E2544" t="str">
            <v>#死灵缝线</v>
          </cell>
        </row>
        <row r="2545">
          <cell r="A2545" t="str">
            <v>NAME_3024</v>
          </cell>
          <cell r="C2545" t="str">
            <v>#腐蚀短裤</v>
          </cell>
          <cell r="E2545" t="str">
            <v>#腐蚀短裤</v>
          </cell>
        </row>
        <row r="2546">
          <cell r="A2546" t="str">
            <v>NAME_3031</v>
          </cell>
          <cell r="C2546" t="str">
            <v>#鬼魅利爪</v>
          </cell>
          <cell r="E2546" t="str">
            <v>#噬魂火焰</v>
          </cell>
        </row>
        <row r="2547">
          <cell r="A2547" t="str">
            <v>NAME_3032</v>
          </cell>
          <cell r="C2547" t="str">
            <v>#安魂轻甲</v>
          </cell>
          <cell r="E2547" t="str">
            <v>#安魂兜帽</v>
          </cell>
        </row>
        <row r="2548">
          <cell r="A2548" t="str">
            <v>NAME_3033</v>
          </cell>
          <cell r="C2548" t="str">
            <v>#鬼魅魔瞳</v>
          </cell>
          <cell r="E2548" t="str">
            <v>#鬼魅长袍</v>
          </cell>
        </row>
        <row r="2549">
          <cell r="A2549" t="str">
            <v>NAME_3034</v>
          </cell>
          <cell r="C2549" t="str">
            <v>#安魂长裙</v>
          </cell>
          <cell r="E2549" t="str">
            <v>#镶钻腰带</v>
          </cell>
        </row>
        <row r="2550">
          <cell r="A2550" t="str">
            <v>NAME_3041</v>
          </cell>
          <cell r="C2550" t="str">
            <v>#嗜血腰带</v>
          </cell>
          <cell r="E2550" t="str">
            <v>#吮血獠牙</v>
          </cell>
        </row>
        <row r="2551">
          <cell r="A2551" t="str">
            <v>NAME_3042</v>
          </cell>
          <cell r="C2551" t="str">
            <v>#嗜血轻甲</v>
          </cell>
          <cell r="E2551" t="str">
            <v>#先祖精血</v>
          </cell>
        </row>
        <row r="2552">
          <cell r="A2552" t="str">
            <v>NAME_3043</v>
          </cell>
          <cell r="C2552" t="str">
            <v>#先祖肩甲</v>
          </cell>
          <cell r="E2552" t="str">
            <v>#血领斗篷</v>
          </cell>
        </row>
        <row r="2553">
          <cell r="A2553" t="str">
            <v>NAME_3044</v>
          </cell>
          <cell r="C2553" t="str">
            <v>#血领斗篷</v>
          </cell>
          <cell r="E2553" t="str">
            <v>#贵族礼服</v>
          </cell>
        </row>
        <row r="2554">
          <cell r="A2554" t="str">
            <v>NAME_3051</v>
          </cell>
          <cell r="C2554" t="str">
            <v>#死亡权杖</v>
          </cell>
          <cell r="E2554" t="str">
            <v>#死亡权杖</v>
          </cell>
        </row>
        <row r="2555">
          <cell r="A2555" t="str">
            <v>NAME_3052</v>
          </cell>
          <cell r="C2555" t="str">
            <v>#冥界金冠</v>
          </cell>
          <cell r="E2555" t="str">
            <v>#冥界金冠</v>
          </cell>
        </row>
        <row r="2556">
          <cell r="A2556" t="str">
            <v>NAME_3053</v>
          </cell>
          <cell r="C2556" t="str">
            <v>#亡者腰带</v>
          </cell>
          <cell r="E2556" t="str">
            <v>#镶金法袍</v>
          </cell>
        </row>
        <row r="2557">
          <cell r="A2557" t="str">
            <v>NAME_3054</v>
          </cell>
          <cell r="C2557" t="str">
            <v>#冥界轻甲</v>
          </cell>
          <cell r="E2557" t="str">
            <v>#禁锢腰带</v>
          </cell>
        </row>
        <row r="2558">
          <cell r="A2558" t="str">
            <v>NAME_3061</v>
          </cell>
          <cell r="C2558" t="str">
            <v>#诅咒之剑</v>
          </cell>
          <cell r="E2558" t="str">
            <v>#诅咒之剑</v>
          </cell>
        </row>
        <row r="2559">
          <cell r="A2559" t="str">
            <v>NAME_3062</v>
          </cell>
          <cell r="C2559" t="str">
            <v>#死亡面甲</v>
          </cell>
          <cell r="E2559" t="str">
            <v>#死亡面容</v>
          </cell>
        </row>
        <row r="2560">
          <cell r="A2560" t="str">
            <v>NAME_3063</v>
          </cell>
          <cell r="C2560" t="str">
            <v>#梦魇护腕</v>
          </cell>
          <cell r="E2560" t="str">
            <v>#铁卫盔甲</v>
          </cell>
        </row>
        <row r="2561">
          <cell r="A2561" t="str">
            <v>NAME_3064</v>
          </cell>
          <cell r="C2561" t="str">
            <v>#梦魇肩甲</v>
          </cell>
          <cell r="E2561" t="str">
            <v>#梦魇战甲</v>
          </cell>
        </row>
        <row r="2562">
          <cell r="A2562" t="str">
            <v>NAME_3071</v>
          </cell>
          <cell r="C2562" t="str">
            <v>#坚硬头骨</v>
          </cell>
          <cell r="E2562" t="str">
            <v>#穿心骨刺</v>
          </cell>
        </row>
        <row r="2563">
          <cell r="A2563" t="str">
            <v>NAME_3072</v>
          </cell>
          <cell r="C2563" t="str">
            <v>#穿心骨刺</v>
          </cell>
          <cell r="E2563" t="str">
            <v>#亡命利爪</v>
          </cell>
        </row>
        <row r="2564">
          <cell r="A2564" t="str">
            <v>NAME_3073</v>
          </cell>
          <cell r="C2564" t="str">
            <v>#穿心利爪</v>
          </cell>
          <cell r="E2564" t="str">
            <v>#白骨双翼</v>
          </cell>
        </row>
        <row r="2565">
          <cell r="A2565" t="str">
            <v>NAME_3074</v>
          </cell>
          <cell r="C2565" t="str">
            <v>#魔龙之心</v>
          </cell>
          <cell r="E2565" t="str">
            <v>#死神尾骨</v>
          </cell>
        </row>
        <row r="2566">
          <cell r="A2566" t="str">
            <v>NAME_3081</v>
          </cell>
          <cell r="C2566" t="str">
            <v>#不朽之触</v>
          </cell>
          <cell r="E2566" t="str">
            <v>#穿心骨刺</v>
          </cell>
        </row>
        <row r="2567">
          <cell r="A2567" t="str">
            <v>NAME_3082</v>
          </cell>
          <cell r="C2567" t="str">
            <v>#远古绷带</v>
          </cell>
          <cell r="E2567" t="str">
            <v>#亡命利爪</v>
          </cell>
        </row>
        <row r="2568">
          <cell r="A2568" t="str">
            <v>NAME_3083</v>
          </cell>
          <cell r="C2568" t="str">
            <v>#逝者之瞳</v>
          </cell>
          <cell r="E2568" t="str">
            <v>#白骨双翼</v>
          </cell>
        </row>
        <row r="2569">
          <cell r="A2569" t="str">
            <v>NAME_3084</v>
          </cell>
          <cell r="C2569" t="str">
            <v>#死亡气息</v>
          </cell>
          <cell r="E2569" t="str">
            <v>#死神尾骨</v>
          </cell>
        </row>
        <row r="2570">
          <cell r="A2570" t="str">
            <v>NAME_4011</v>
          </cell>
          <cell r="C2570" t="str">
            <v>#狂暴大棒</v>
          </cell>
          <cell r="E2570" t="str">
            <v>#狂暴大棒</v>
          </cell>
        </row>
        <row r="2571">
          <cell r="A2571" t="str">
            <v>NAME_4012</v>
          </cell>
          <cell r="C2571" t="str">
            <v>#兽皮腰带</v>
          </cell>
          <cell r="E2571" t="str">
            <v>#冲撞角盔</v>
          </cell>
        </row>
        <row r="2572">
          <cell r="A2572" t="str">
            <v>NAME_4013</v>
          </cell>
          <cell r="C2572" t="str">
            <v>#兽骨项链</v>
          </cell>
          <cell r="E2572" t="str">
            <v>#兽皮护甲</v>
          </cell>
        </row>
        <row r="2573">
          <cell r="A2573" t="str">
            <v>NAME_4014</v>
          </cell>
          <cell r="C2573" t="str">
            <v>#兽皮护肩</v>
          </cell>
          <cell r="E2573" t="str">
            <v>#骷髅肩甲</v>
          </cell>
        </row>
        <row r="2574">
          <cell r="A2574" t="str">
            <v>NAME_4021</v>
          </cell>
          <cell r="C2574" t="str">
            <v>#锋刃马刀</v>
          </cell>
          <cell r="E2574" t="str">
            <v>#锋刃马刀</v>
          </cell>
        </row>
        <row r="2575">
          <cell r="A2575" t="str">
            <v>NAME_4022</v>
          </cell>
          <cell r="C2575" t="str">
            <v>#巨力腰带</v>
          </cell>
          <cell r="E2575" t="str">
            <v>#卸力护腕</v>
          </cell>
        </row>
        <row r="2576">
          <cell r="A2576" t="str">
            <v>NAME_4023</v>
          </cell>
          <cell r="C2576" t="str">
            <v>#恐狼护腕</v>
          </cell>
          <cell r="E2576" t="str">
            <v>#恐狼鞍甲</v>
          </cell>
        </row>
        <row r="2577">
          <cell r="A2577" t="str">
            <v>NAME_4024</v>
          </cell>
          <cell r="C2577" t="str">
            <v>#狼语肩甲</v>
          </cell>
          <cell r="E2577" t="str">
            <v>#狼语护符</v>
          </cell>
        </row>
        <row r="2578">
          <cell r="A2578" t="str">
            <v>NAME_4031</v>
          </cell>
          <cell r="C2578" t="str">
            <v>#回旋短斧</v>
          </cell>
          <cell r="E2578" t="str">
            <v>#回旋短斧</v>
          </cell>
        </row>
        <row r="2579">
          <cell r="A2579" t="str">
            <v>NAME_4032</v>
          </cell>
          <cell r="C2579" t="str">
            <v>#紧缚腰带</v>
          </cell>
          <cell r="E2579" t="str">
            <v>#紧缚腕甲</v>
          </cell>
        </row>
        <row r="2580">
          <cell r="A2580" t="str">
            <v>NAME_4033</v>
          </cell>
          <cell r="C2580" t="str">
            <v>#钢铁护肩</v>
          </cell>
          <cell r="E2580" t="str">
            <v>#暴露肩带</v>
          </cell>
        </row>
        <row r="2581">
          <cell r="A2581" t="str">
            <v>NAME_4034</v>
          </cell>
          <cell r="C2581" t="str">
            <v>#嗜血肩甲</v>
          </cell>
          <cell r="E2581" t="str">
            <v>#钉刺皮靴</v>
          </cell>
        </row>
        <row r="2582">
          <cell r="A2582" t="str">
            <v>NAME_4041</v>
          </cell>
          <cell r="C2582" t="str">
            <v>#羊头法杖</v>
          </cell>
          <cell r="E2582" t="str">
            <v>#羊头法杖</v>
          </cell>
        </row>
        <row r="2583">
          <cell r="A2583" t="str">
            <v>NAME_4042</v>
          </cell>
          <cell r="C2583" t="str">
            <v>#祭祀腰带</v>
          </cell>
          <cell r="E2583" t="str">
            <v>#晦暗腕甲</v>
          </cell>
        </row>
        <row r="2584">
          <cell r="A2584" t="str">
            <v>NAME_4043</v>
          </cell>
          <cell r="C2584" t="str">
            <v>#巫毒青蛙</v>
          </cell>
          <cell r="E2584" t="str">
            <v>#祭司披肩</v>
          </cell>
        </row>
        <row r="2585">
          <cell r="A2585" t="str">
            <v>NAME_4044</v>
          </cell>
          <cell r="C2585" t="str">
            <v>#祭祀护肩</v>
          </cell>
          <cell r="E2585" t="str">
            <v>#兽牙腰带</v>
          </cell>
        </row>
        <row r="2586">
          <cell r="A2586" t="str">
            <v>NAME_4051</v>
          </cell>
          <cell r="C2586" t="str">
            <v>#雷鸣尖喙</v>
          </cell>
          <cell r="E2586" t="str">
            <v>#雷鸣尖喙</v>
          </cell>
        </row>
        <row r="2587">
          <cell r="A2587" t="str">
            <v>NAME_4052</v>
          </cell>
          <cell r="C2587" t="str">
            <v>#迅雷羽翼</v>
          </cell>
          <cell r="E2587" t="str">
            <v>#雷光利爪</v>
          </cell>
        </row>
        <row r="2588">
          <cell r="A2588" t="str">
            <v>NAME_4053</v>
          </cell>
          <cell r="C2588" t="str">
            <v>#雷光利爪</v>
          </cell>
          <cell r="E2588" t="str">
            <v>#织电羽毛</v>
          </cell>
        </row>
        <row r="2589">
          <cell r="A2589" t="str">
            <v>NAME_4054</v>
          </cell>
          <cell r="C2589" t="str">
            <v>#织电护甲</v>
          </cell>
          <cell r="E2589" t="str">
            <v>#迅雷双翼</v>
          </cell>
        </row>
        <row r="2590">
          <cell r="A2590" t="str">
            <v>NAME_4061</v>
          </cell>
          <cell r="C2590" t="str">
            <v>#金刚巨石</v>
          </cell>
          <cell r="E2590" t="str">
            <v>#金刚独角</v>
          </cell>
        </row>
        <row r="2591">
          <cell r="A2591" t="str">
            <v>NAME_4062</v>
          </cell>
          <cell r="C2591" t="str">
            <v>#永固镣铐</v>
          </cell>
          <cell r="E2591" t="str">
            <v>#猛犸獠牙</v>
          </cell>
        </row>
        <row r="2592">
          <cell r="A2592" t="str">
            <v>NAME_4063</v>
          </cell>
          <cell r="C2592" t="str">
            <v>#尖刺护腕</v>
          </cell>
          <cell r="E2592" t="str">
            <v>#巨石背篓</v>
          </cell>
        </row>
        <row r="2593">
          <cell r="A2593" t="str">
            <v>NAME_4064</v>
          </cell>
          <cell r="C2593" t="str">
            <v>#兽皮短裤</v>
          </cell>
          <cell r="E2593" t="str">
            <v>#永固镣铐</v>
          </cell>
        </row>
        <row r="2594">
          <cell r="A2594" t="str">
            <v>NAME_4071</v>
          </cell>
          <cell r="C2594" t="str">
            <v>#凶猛利爪</v>
          </cell>
          <cell r="E2594" t="str">
            <v>#闪电利刃</v>
          </cell>
        </row>
        <row r="2595">
          <cell r="A2595" t="str">
            <v>NAME_4072</v>
          </cell>
          <cell r="C2595" t="str">
            <v>#坚铁硬皮</v>
          </cell>
          <cell r="E2595" t="str">
            <v>#雷神之盔</v>
          </cell>
        </row>
        <row r="2596">
          <cell r="A2596" t="str">
            <v>NAME_4073</v>
          </cell>
          <cell r="C2596" t="str">
            <v>#凶猛獠牙</v>
          </cell>
          <cell r="E2596" t="str">
            <v>#巨人战甲</v>
          </cell>
        </row>
        <row r="2597">
          <cell r="A2597" t="str">
            <v>NAME_4074</v>
          </cell>
          <cell r="C2597" t="str">
            <v>#厚重皮毛</v>
          </cell>
          <cell r="E2597" t="str">
            <v>#泰坦战靴</v>
          </cell>
        </row>
        <row r="2598">
          <cell r="A2598" t="str">
            <v>NAME_5011</v>
          </cell>
          <cell r="C2598" t="str">
            <v>#邪恶利爪</v>
          </cell>
          <cell r="E2598" t="str">
            <v>#斩鬼刀</v>
          </cell>
        </row>
        <row r="2599">
          <cell r="A2599" t="str">
            <v>NAME_5012</v>
          </cell>
          <cell r="C2599" t="str">
            <v>#邪恶臂刺</v>
          </cell>
          <cell r="E2599" t="str">
            <v>#迷情环</v>
          </cell>
        </row>
        <row r="2600">
          <cell r="A2600" t="str">
            <v>NAME_5013</v>
          </cell>
          <cell r="C2600" t="str">
            <v>#邪恶羽翼</v>
          </cell>
          <cell r="E2600" t="str">
            <v>#秘法鞋</v>
          </cell>
        </row>
        <row r="2601">
          <cell r="A2601" t="str">
            <v>NAME_5014</v>
          </cell>
          <cell r="C2601" t="str">
            <v>#邪恶轻甲</v>
          </cell>
          <cell r="E2601" t="str">
            <v>#极速符</v>
          </cell>
        </row>
        <row r="2602">
          <cell r="A2602" t="str">
            <v>NAME_5021</v>
          </cell>
          <cell r="C2602" t="str">
            <v>#灼热法球</v>
          </cell>
          <cell r="E2602" t="str">
            <v>#落双剑</v>
          </cell>
        </row>
        <row r="2603">
          <cell r="A2603" t="str">
            <v>NAME_5022</v>
          </cell>
          <cell r="C2603" t="str">
            <v>#少女尖角</v>
          </cell>
          <cell r="E2603" t="str">
            <v>#魔法球</v>
          </cell>
        </row>
        <row r="2604">
          <cell r="A2604" t="str">
            <v>NAME_5023</v>
          </cell>
          <cell r="C2604" t="str">
            <v>#烈焰长尾</v>
          </cell>
          <cell r="E2604" t="str">
            <v>#虚空灭</v>
          </cell>
        </row>
        <row r="2605">
          <cell r="A2605" t="str">
            <v>NAME_5024</v>
          </cell>
          <cell r="C2605" t="str">
            <v>#灼烧护腕</v>
          </cell>
          <cell r="E2605" t="str">
            <v>#时空之钥</v>
          </cell>
        </row>
        <row r="2606">
          <cell r="A2606" t="str">
            <v>NAME_5031</v>
          </cell>
          <cell r="C2606" t="str">
            <v>#灼热利齿</v>
          </cell>
          <cell r="E2606" t="str">
            <v>#燃烧法杖</v>
          </cell>
        </row>
        <row r="2607">
          <cell r="A2607" t="str">
            <v>NAME_5032</v>
          </cell>
          <cell r="C2607" t="str">
            <v>#地狱铁甲</v>
          </cell>
          <cell r="E2607" t="str">
            <v>#破法剑</v>
          </cell>
        </row>
        <row r="2608">
          <cell r="A2608" t="str">
            <v>NAME_5033</v>
          </cell>
          <cell r="C2608" t="str">
            <v>#灼热利爪</v>
          </cell>
          <cell r="E2608" t="str">
            <v>#青龙刀</v>
          </cell>
        </row>
        <row r="2609">
          <cell r="A2609" t="str">
            <v>NAME_5034</v>
          </cell>
          <cell r="C2609" t="str">
            <v>#燃烧之鬃</v>
          </cell>
          <cell r="E2609" t="str">
            <v>#紫青双剑</v>
          </cell>
        </row>
        <row r="2610">
          <cell r="A2610" t="str">
            <v>NAME_5041</v>
          </cell>
          <cell r="C2610" t="str">
            <v>#炙热尖角</v>
          </cell>
          <cell r="E2610" t="str">
            <v>#精钢锁链</v>
          </cell>
        </row>
        <row r="2611">
          <cell r="A2611" t="str">
            <v>NAME_5042</v>
          </cell>
          <cell r="C2611" t="str">
            <v>#精钢项圈</v>
          </cell>
          <cell r="E2611" t="str">
            <v>#龙刺甲</v>
          </cell>
        </row>
        <row r="2612">
          <cell r="A2612" t="str">
            <v>NAME_5043</v>
          </cell>
          <cell r="C2612" t="str">
            <v>#炙热利爪</v>
          </cell>
          <cell r="E2612" t="str">
            <v>#反伤盾</v>
          </cell>
        </row>
        <row r="2613">
          <cell r="A2613" t="str">
            <v>NAME_5044</v>
          </cell>
          <cell r="C2613" t="str">
            <v>#精钢护手</v>
          </cell>
          <cell r="E2613" t="str">
            <v>#刷新徽章</v>
          </cell>
        </row>
        <row r="2614">
          <cell r="A2614" t="str">
            <v>NAME_5051</v>
          </cell>
          <cell r="C2614" t="str">
            <v>#女王长鞭</v>
          </cell>
          <cell r="E2614" t="str">
            <v>#力场结界</v>
          </cell>
        </row>
        <row r="2615">
          <cell r="A2615" t="str">
            <v>NAME_5052</v>
          </cell>
          <cell r="C2615" t="str">
            <v>#魅惑轻甲</v>
          </cell>
          <cell r="E2615" t="str">
            <v>#乱舞双刀</v>
          </cell>
        </row>
        <row r="2616">
          <cell r="A2616" t="str">
            <v>NAME_5053</v>
          </cell>
          <cell r="C2616" t="str">
            <v>#魅惑尖角</v>
          </cell>
          <cell r="E2616" t="str">
            <v>#鬼面</v>
          </cell>
        </row>
        <row r="2617">
          <cell r="A2617" t="str">
            <v>NAME_5054</v>
          </cell>
          <cell r="C2617" t="str">
            <v>#魅惑肩甲</v>
          </cell>
          <cell r="E2617" t="str">
            <v>#腐烂丝带</v>
          </cell>
        </row>
        <row r="2618">
          <cell r="A2618" t="str">
            <v>NAME_5061</v>
          </cell>
          <cell r="C2618" t="str">
            <v>#烈火法球</v>
          </cell>
          <cell r="E2618" t="str">
            <v>#洋娃娃</v>
          </cell>
        </row>
        <row r="2619">
          <cell r="A2619" t="str">
            <v>NAME_5062</v>
          </cell>
          <cell r="C2619" t="str">
            <v>#燃烧轻甲</v>
          </cell>
          <cell r="E2619" t="str">
            <v>#寒冰魔环</v>
          </cell>
        </row>
        <row r="2620">
          <cell r="A2620" t="str">
            <v>NAME_5063</v>
          </cell>
          <cell r="C2620" t="str">
            <v>#烈火护臂</v>
          </cell>
          <cell r="E2620" t="str">
            <v>#炼狱之戟</v>
          </cell>
        </row>
        <row r="2621">
          <cell r="A2621" t="str">
            <v>NAME_5064</v>
          </cell>
          <cell r="C2621" t="str">
            <v>#燃烧肩甲</v>
          </cell>
          <cell r="E2621" t="str">
            <v>#龙语宝石</v>
          </cell>
        </row>
        <row r="2622">
          <cell r="A2622" t="str">
            <v>NAME_5071</v>
          </cell>
          <cell r="C2622" t="str">
            <v>#死神镰刀</v>
          </cell>
          <cell r="E2622" t="str">
            <v>#炼金石</v>
          </cell>
        </row>
        <row r="2623">
          <cell r="A2623" t="str">
            <v>NAME_5072</v>
          </cell>
          <cell r="C2623" t="str">
            <v>#死神印记</v>
          </cell>
          <cell r="E2623" t="str">
            <v>#琉璃心</v>
          </cell>
        </row>
        <row r="2624">
          <cell r="A2624" t="str">
            <v>NAME_5073</v>
          </cell>
          <cell r="C2624" t="str">
            <v>#熔岩臂甲</v>
          </cell>
          <cell r="E2624" t="str">
            <v>#迷雾面纱</v>
          </cell>
        </row>
        <row r="2625">
          <cell r="A2625" t="str">
            <v>NAME_5074</v>
          </cell>
          <cell r="C2625" t="str">
            <v>#熔岩护肩</v>
          </cell>
          <cell r="E2625" t="str">
            <v>#穿心之刺</v>
          </cell>
        </row>
        <row r="2626">
          <cell r="A2626" t="str">
            <v>NAME_9071</v>
          </cell>
          <cell r="C2626" t="str">
            <v>#烈焰之喙</v>
          </cell>
          <cell r="E2626" t="str">
            <v>#烈焰之喙</v>
          </cell>
        </row>
        <row r="2627">
          <cell r="A2627" t="str">
            <v>NAME_9072</v>
          </cell>
          <cell r="C2627" t="str">
            <v>#重生印记</v>
          </cell>
          <cell r="E2627" t="str">
            <v>#七彩羽翼</v>
          </cell>
        </row>
        <row r="2628">
          <cell r="A2628" t="str">
            <v>NAME_9073</v>
          </cell>
          <cell r="C2628" t="str">
            <v>#烈焰利爪</v>
          </cell>
          <cell r="E2628" t="str">
            <v>#烈焰利爪</v>
          </cell>
        </row>
        <row r="2629">
          <cell r="A2629" t="str">
            <v>NAME_9074</v>
          </cell>
          <cell r="C2629" t="str">
            <v>#七彩羽翼</v>
          </cell>
          <cell r="E2629" t="str">
            <v>#七彩之鳞</v>
          </cell>
        </row>
        <row r="2630">
          <cell r="A2630" t="str">
            <v>NAME_6011</v>
          </cell>
          <cell r="C2630" t="str">
            <v>#夜光链锤</v>
          </cell>
        </row>
        <row r="2631">
          <cell r="A2631" t="str">
            <v>NAME_6012</v>
          </cell>
          <cell r="C2631" t="str">
            <v>#法力兜帽</v>
          </cell>
        </row>
        <row r="2632">
          <cell r="A2632" t="str">
            <v>NAME_6013</v>
          </cell>
          <cell r="C2632" t="str">
            <v>#魔力手套</v>
          </cell>
        </row>
        <row r="2633">
          <cell r="A2633" t="str">
            <v>NAME_6014</v>
          </cell>
          <cell r="C2633" t="str">
            <v>#防风斗篷</v>
          </cell>
        </row>
        <row r="2634">
          <cell r="A2634" t="str">
            <v>NAME_6021</v>
          </cell>
          <cell r="C2634" t="str">
            <v>#结晶弯角</v>
          </cell>
        </row>
        <row r="2635">
          <cell r="A2635" t="str">
            <v>NAME_6022</v>
          </cell>
          <cell r="C2635" t="str">
            <v>#晶化魔翼</v>
          </cell>
        </row>
        <row r="2636">
          <cell r="A2636" t="str">
            <v>NAME_6023</v>
          </cell>
          <cell r="C2636" t="str">
            <v>#岩石尖爪</v>
          </cell>
        </row>
        <row r="2637">
          <cell r="A2637" t="str">
            <v>NAME_6024</v>
          </cell>
          <cell r="C2637" t="str">
            <v>#魔法尾巴</v>
          </cell>
        </row>
        <row r="2638">
          <cell r="A2638" t="str">
            <v>NAME_6031</v>
          </cell>
          <cell r="C2638" t="str">
            <v>#钢铁拳套</v>
          </cell>
        </row>
        <row r="2639">
          <cell r="A2639" t="str">
            <v>NAME_6032</v>
          </cell>
          <cell r="C2639" t="str">
            <v>#尖刺肩甲</v>
          </cell>
        </row>
        <row r="2640">
          <cell r="A2640" t="str">
            <v>NAME_6033</v>
          </cell>
          <cell r="C2640" t="str">
            <v>#魔力核心</v>
          </cell>
        </row>
        <row r="2641">
          <cell r="A2641" t="str">
            <v>NAME_6034</v>
          </cell>
          <cell r="C2641" t="str">
            <v>#硬钢胸甲</v>
          </cell>
        </row>
        <row r="2642">
          <cell r="A2642" t="str">
            <v>NAME_6041</v>
          </cell>
          <cell r="C2642" t="str">
            <v>#秘法长杖</v>
          </cell>
        </row>
        <row r="2643">
          <cell r="A2643" t="str">
            <v>NAME_6042</v>
          </cell>
          <cell r="C2643" t="str">
            <v>#水晶法冠</v>
          </cell>
        </row>
        <row r="2644">
          <cell r="A2644" t="str">
            <v>NAME_6043</v>
          </cell>
          <cell r="C2644" t="str">
            <v>#聚魔力球</v>
          </cell>
        </row>
        <row r="2645">
          <cell r="A2645" t="str">
            <v>NAME_6044</v>
          </cell>
          <cell r="C2645" t="str">
            <v>#大法长袍</v>
          </cell>
        </row>
        <row r="2646">
          <cell r="A2646" t="str">
            <v>NAME_6051</v>
          </cell>
          <cell r="C2646" t="str">
            <v>#神秘金灯</v>
          </cell>
        </row>
        <row r="2647">
          <cell r="A2647" t="str">
            <v>NAME_6052</v>
          </cell>
          <cell r="C2647" t="str">
            <v>#怪奇晶饰</v>
          </cell>
        </row>
        <row r="2648">
          <cell r="A2648" t="str">
            <v>NAME_6053</v>
          </cell>
          <cell r="C2648" t="str">
            <v>#赤铜护腕</v>
          </cell>
        </row>
        <row r="2649">
          <cell r="A2649" t="str">
            <v>NAME_6054</v>
          </cell>
          <cell r="C2649" t="str">
            <v>#魔力护甲</v>
          </cell>
        </row>
        <row r="2650">
          <cell r="A2650" t="str">
            <v>NAME_6061</v>
          </cell>
          <cell r="C2650" t="str">
            <v>#诡谲之刃</v>
          </cell>
        </row>
        <row r="2651">
          <cell r="A2651" t="str">
            <v>NAME_6062</v>
          </cell>
          <cell r="C2651" t="str">
            <v>#海浪护肩</v>
          </cell>
        </row>
        <row r="2652">
          <cell r="A2652" t="str">
            <v>NAME_6063</v>
          </cell>
          <cell r="C2652" t="str">
            <v>#蛇神头饰</v>
          </cell>
        </row>
        <row r="2653">
          <cell r="A2653" t="str">
            <v>NAME_6064</v>
          </cell>
          <cell r="C2653" t="str">
            <v>#柔刚腰甲</v>
          </cell>
        </row>
        <row r="2654">
          <cell r="A2654" t="str">
            <v>NAME_6071</v>
          </cell>
          <cell r="C2654" t="str">
            <v>#雷霆霹雳</v>
          </cell>
        </row>
        <row r="2655">
          <cell r="A2655" t="str">
            <v>NAME_6072</v>
          </cell>
          <cell r="C2655" t="str">
            <v>#纯金肩甲</v>
          </cell>
        </row>
        <row r="2656">
          <cell r="A2656" t="str">
            <v>NAME_6073</v>
          </cell>
          <cell r="C2656" t="str">
            <v>#雷云头盔</v>
          </cell>
        </row>
        <row r="2657">
          <cell r="A2657" t="str">
            <v>NAME_6074</v>
          </cell>
          <cell r="C2657" t="str">
            <v>#闪电胸甲</v>
          </cell>
        </row>
        <row r="2658">
          <cell r="A2658" t="str">
            <v>NAME_7011</v>
          </cell>
          <cell r="B2658" t="str">
            <v>开膛骨矛</v>
          </cell>
          <cell r="C2658" t="str">
            <v>#开膛骨矛</v>
          </cell>
        </row>
        <row r="2659">
          <cell r="A2659" t="str">
            <v>NAME_7012</v>
          </cell>
          <cell r="B2659" t="str">
            <v>寄主之颅</v>
          </cell>
          <cell r="C2659" t="str">
            <v>#寄主之颅</v>
          </cell>
        </row>
        <row r="2660">
          <cell r="A2660" t="str">
            <v>NAME_7013</v>
          </cell>
          <cell r="B2660" t="str">
            <v>破脊骨刺</v>
          </cell>
          <cell r="C2660" t="str">
            <v>#破脊骨刺</v>
          </cell>
        </row>
        <row r="2661">
          <cell r="A2661" t="str">
            <v>NAME_7014</v>
          </cell>
          <cell r="B2661" t="str">
            <v>强酸之血</v>
          </cell>
          <cell r="C2661" t="str">
            <v>#强酸之血</v>
          </cell>
        </row>
        <row r="2662">
          <cell r="A2662" t="str">
            <v>NAME_7021</v>
          </cell>
          <cell r="B2662" t="str">
            <v>刺心匕首</v>
          </cell>
          <cell r="C2662" t="str">
            <v>#刺心匕首</v>
          </cell>
        </row>
        <row r="2663">
          <cell r="A2663" t="str">
            <v>NAME_7022</v>
          </cell>
          <cell r="B2663" t="str">
            <v>神秘护甲</v>
          </cell>
          <cell r="C2663" t="str">
            <v>#神秘护甲</v>
          </cell>
        </row>
        <row r="2664">
          <cell r="A2664" t="str">
            <v>NAME_7023</v>
          </cell>
          <cell r="B2664" t="str">
            <v>夺命利爪</v>
          </cell>
          <cell r="C2664" t="str">
            <v>#夺命利爪</v>
          </cell>
        </row>
        <row r="2665">
          <cell r="A2665" t="str">
            <v>NAME_7024</v>
          </cell>
          <cell r="B2665" t="str">
            <v>女妖护肩</v>
          </cell>
          <cell r="C2665" t="str">
            <v>#女妖护肩</v>
          </cell>
        </row>
        <row r="2666">
          <cell r="A2666" t="str">
            <v>NAME_7031</v>
          </cell>
          <cell r="B2666" t="str">
            <v>亵渎之眼</v>
          </cell>
          <cell r="C2666" t="str">
            <v>#亵渎之眼</v>
          </cell>
        </row>
        <row r="2667">
          <cell r="A2667" t="str">
            <v>NAME_7032</v>
          </cell>
          <cell r="B2667" t="str">
            <v>死亡之瞳</v>
          </cell>
          <cell r="C2667" t="str">
            <v>#死亡之瞳</v>
          </cell>
        </row>
        <row r="2668">
          <cell r="A2668" t="str">
            <v>NAME_7033</v>
          </cell>
          <cell r="B2668" t="str">
            <v>邪恶獠牙</v>
          </cell>
          <cell r="C2668" t="str">
            <v>#邪恶獠牙</v>
          </cell>
        </row>
        <row r="2669">
          <cell r="A2669" t="str">
            <v>NAME_7034</v>
          </cell>
          <cell r="B2669" t="str">
            <v>深渊触须</v>
          </cell>
          <cell r="C2669" t="str">
            <v>#深渊触须</v>
          </cell>
        </row>
        <row r="2670">
          <cell r="A2670" t="str">
            <v>NAME_7041</v>
          </cell>
          <cell r="B2670" t="str">
            <v>狙命长弓</v>
          </cell>
          <cell r="C2670" t="str">
            <v>#狙命长弓</v>
          </cell>
        </row>
        <row r="2671">
          <cell r="A2671" t="str">
            <v>NAME_7042</v>
          </cell>
          <cell r="B2671" t="str">
            <v>蜿蜒蛇发</v>
          </cell>
          <cell r="C2671" t="str">
            <v>#蜿蜒蛇发</v>
          </cell>
        </row>
        <row r="2672">
          <cell r="A2672" t="str">
            <v>NAME_7043</v>
          </cell>
          <cell r="B2672" t="str">
            <v>女王之冠</v>
          </cell>
          <cell r="C2672" t="str">
            <v>#女王之冠</v>
          </cell>
        </row>
        <row r="2673">
          <cell r="A2673" t="str">
            <v>NAME_7044</v>
          </cell>
          <cell r="B2673" t="str">
            <v>深渊战甲</v>
          </cell>
          <cell r="C2673" t="str">
            <v>#深渊战甲</v>
          </cell>
        </row>
        <row r="2674">
          <cell r="A2674" t="str">
            <v>NAME_7051</v>
          </cell>
          <cell r="B2674" t="str">
            <v>蛮牛战斧</v>
          </cell>
          <cell r="C2674" t="str">
            <v>#蛮牛战斧</v>
          </cell>
        </row>
        <row r="2675">
          <cell r="A2675" t="str">
            <v>NAME_7052</v>
          </cell>
          <cell r="B2675" t="str">
            <v>蛮牛护肩</v>
          </cell>
          <cell r="C2675" t="str">
            <v>#蛮牛护肩</v>
          </cell>
        </row>
        <row r="2676">
          <cell r="A2676" t="str">
            <v>NAME_7053</v>
          </cell>
          <cell r="B2676" t="str">
            <v>蛮牛护腕</v>
          </cell>
          <cell r="C2676" t="str">
            <v>#蛮牛护腕</v>
          </cell>
        </row>
        <row r="2677">
          <cell r="A2677" t="str">
            <v>NAME_7054</v>
          </cell>
          <cell r="B2677" t="str">
            <v>蛮牛腰带</v>
          </cell>
          <cell r="C2677" t="str">
            <v>#蛮牛腰带</v>
          </cell>
        </row>
        <row r="2678">
          <cell r="A2678" t="str">
            <v>NAME_7061</v>
          </cell>
          <cell r="B2678" t="str">
            <v>深渊利爪</v>
          </cell>
          <cell r="C2678" t="str">
            <v>#深渊利爪</v>
          </cell>
        </row>
        <row r="2679">
          <cell r="A2679" t="str">
            <v>NAME_7062</v>
          </cell>
          <cell r="B2679" t="str">
            <v>致命毒牙</v>
          </cell>
          <cell r="C2679" t="str">
            <v>#致命毒牙</v>
          </cell>
        </row>
        <row r="2680">
          <cell r="A2680" t="str">
            <v>NAME_7063</v>
          </cell>
          <cell r="B2680" t="str">
            <v>剧毒之尾</v>
          </cell>
          <cell r="C2680" t="str">
            <v>#剧毒之尾</v>
          </cell>
        </row>
        <row r="2681">
          <cell r="A2681" t="str">
            <v>NAME_7064</v>
          </cell>
          <cell r="B2681" t="str">
            <v>蝎狮之翼</v>
          </cell>
          <cell r="C2681" t="str">
            <v>#蝎狮之翼</v>
          </cell>
        </row>
        <row r="2682">
          <cell r="A2682" t="str">
            <v>NAME_7071</v>
          </cell>
          <cell r="B2682" t="str">
            <v>魔龙利爪</v>
          </cell>
          <cell r="C2682" t="str">
            <v>#魔龙利爪</v>
          </cell>
        </row>
        <row r="2683">
          <cell r="A2683" t="str">
            <v>NAME_7072</v>
          </cell>
          <cell r="B2683" t="str">
            <v>灭世烈焰</v>
          </cell>
          <cell r="C2683" t="str">
            <v>#灭世烈焰</v>
          </cell>
        </row>
        <row r="2684">
          <cell r="A2684" t="str">
            <v>NAME_7073</v>
          </cell>
          <cell r="B2684" t="str">
            <v>遮天之翼</v>
          </cell>
          <cell r="C2684" t="str">
            <v>#遮天之翼</v>
          </cell>
        </row>
        <row r="2685">
          <cell r="A2685" t="str">
            <v>NAME_7074</v>
          </cell>
          <cell r="B2685" t="str">
            <v>不破鳞甲</v>
          </cell>
          <cell r="C2685" t="str">
            <v>#不破鳞甲</v>
          </cell>
        </row>
        <row r="2686">
          <cell r="A2686" t="str">
            <v>NAME_9011</v>
          </cell>
          <cell r="B2686" t="str">
            <v>芬芳花环</v>
          </cell>
          <cell r="C2686" t="str">
            <v>#芬芳花环</v>
          </cell>
        </row>
        <row r="2687">
          <cell r="A2687" t="str">
            <v>NAME_9012</v>
          </cell>
          <cell r="B2687" t="str">
            <v>星月长裙</v>
          </cell>
          <cell r="C2687" t="str">
            <v>#星月长裙</v>
          </cell>
        </row>
        <row r="2688">
          <cell r="A2688" t="str">
            <v>NAME_9013</v>
          </cell>
          <cell r="B2688" t="str">
            <v>磷翼蝶翅</v>
          </cell>
          <cell r="C2688" t="str">
            <v>#磷翼蝶翅</v>
          </cell>
        </row>
        <row r="2689">
          <cell r="A2689" t="str">
            <v>NAME_9014</v>
          </cell>
          <cell r="B2689" t="str">
            <v>翠绿臂环</v>
          </cell>
          <cell r="C2689" t="str">
            <v>#翠绿臂环</v>
          </cell>
        </row>
        <row r="2690">
          <cell r="A2690" t="str">
            <v>NAME_9021</v>
          </cell>
          <cell r="B2690" t="str">
            <v>闪烁雷球</v>
          </cell>
          <cell r="C2690" t="str">
            <v>#闪烁雷球</v>
          </cell>
        </row>
        <row r="2691">
          <cell r="A2691" t="str">
            <v>NAME_9022</v>
          </cell>
          <cell r="B2691" t="str">
            <v>雷霆核心</v>
          </cell>
          <cell r="C2691" t="str">
            <v>#雷霆核心</v>
          </cell>
        </row>
        <row r="2692">
          <cell r="A2692" t="str">
            <v>NAME_9023</v>
          </cell>
          <cell r="B2692" t="str">
            <v>魔力之爪</v>
          </cell>
          <cell r="C2692" t="str">
            <v>#魔力之爪</v>
          </cell>
        </row>
        <row r="2693">
          <cell r="A2693" t="str">
            <v>NAME_9024</v>
          </cell>
          <cell r="B2693" t="str">
            <v>闪电邪眼</v>
          </cell>
          <cell r="C2693" t="str">
            <v>#闪电邪眼</v>
          </cell>
        </row>
        <row r="2694">
          <cell r="A2694" t="str">
            <v>NAME_9031</v>
          </cell>
          <cell r="B2694" t="str">
            <v>极寒冰晶</v>
          </cell>
          <cell r="C2694" t="str">
            <v>#极寒冰晶</v>
          </cell>
        </row>
        <row r="2695">
          <cell r="A2695" t="str">
            <v>NAME_9032</v>
          </cell>
          <cell r="B2695" t="str">
            <v>流波头饰</v>
          </cell>
          <cell r="C2695" t="str">
            <v>#流波头饰</v>
          </cell>
        </row>
        <row r="2696">
          <cell r="A2696" t="str">
            <v>NAME_9033</v>
          </cell>
          <cell r="B2696" t="str">
            <v>海洋印记</v>
          </cell>
          <cell r="C2696" t="str">
            <v>#海洋印记</v>
          </cell>
        </row>
        <row r="2697">
          <cell r="A2697" t="str">
            <v>NAME_9034</v>
          </cell>
          <cell r="B2697" t="str">
            <v>人鱼之衣</v>
          </cell>
          <cell r="C2697" t="str">
            <v>#人鱼之衣</v>
          </cell>
        </row>
        <row r="2698">
          <cell r="A2698" t="str">
            <v>NAME_9041</v>
          </cell>
          <cell r="B2698" t="str">
            <v>幽火核心</v>
          </cell>
          <cell r="C2698" t="str">
            <v>#幽火核心</v>
          </cell>
        </row>
        <row r="2699">
          <cell r="A2699" t="str">
            <v>NAME_9042</v>
          </cell>
          <cell r="B2699" t="str">
            <v>蒸腾护盾</v>
          </cell>
          <cell r="C2699" t="str">
            <v>#蒸腾护盾</v>
          </cell>
        </row>
        <row r="2700">
          <cell r="A2700" t="str">
            <v>NAME_9043</v>
          </cell>
          <cell r="B2700" t="str">
            <v>魅蓝邪眼</v>
          </cell>
          <cell r="C2700" t="str">
            <v>#魅蓝邪眼</v>
          </cell>
        </row>
        <row r="2701">
          <cell r="A2701" t="str">
            <v>NAME_9044</v>
          </cell>
          <cell r="B2701" t="str">
            <v>烨蓝利爪</v>
          </cell>
          <cell r="C2701" t="str">
            <v>#烨蓝利爪</v>
          </cell>
        </row>
        <row r="2702">
          <cell r="A2702" t="str">
            <v>NAME_9051</v>
          </cell>
          <cell r="B2702" t="str">
            <v>融石核心</v>
          </cell>
          <cell r="C2702" t="str">
            <v>#融石核心</v>
          </cell>
        </row>
        <row r="2703">
          <cell r="A2703" t="str">
            <v>NAME_9052</v>
          </cell>
          <cell r="B2703" t="str">
            <v>爆裂岩浆</v>
          </cell>
          <cell r="C2703" t="str">
            <v>#爆裂岩浆</v>
          </cell>
        </row>
        <row r="2704">
          <cell r="A2704" t="str">
            <v>NAME_9053</v>
          </cell>
          <cell r="B2704" t="str">
            <v>黑曜巨石</v>
          </cell>
          <cell r="C2704" t="str">
            <v>#黑曜巨石</v>
          </cell>
        </row>
        <row r="2705">
          <cell r="A2705" t="str">
            <v>NAME_9054</v>
          </cell>
          <cell r="B2705" t="str">
            <v>岩石头冠</v>
          </cell>
          <cell r="C2705" t="str">
            <v>#岩石头冠</v>
          </cell>
        </row>
        <row r="2706">
          <cell r="A2706" t="str">
            <v>NAME_9061</v>
          </cell>
          <cell r="B2706" t="str">
            <v>极星之核</v>
          </cell>
          <cell r="C2706" t="str">
            <v>#极星之核</v>
          </cell>
        </row>
        <row r="2707">
          <cell r="A2707" t="str">
            <v>NAME_9062</v>
          </cell>
          <cell r="B2707" t="str">
            <v>苍穹之星</v>
          </cell>
          <cell r="C2707" t="str">
            <v>#苍穹之星</v>
          </cell>
        </row>
        <row r="2708">
          <cell r="A2708" t="str">
            <v>NAME_9063</v>
          </cell>
          <cell r="B2708" t="str">
            <v>星灵之冠</v>
          </cell>
          <cell r="C2708" t="str">
            <v>#星灵之冠</v>
          </cell>
        </row>
        <row r="2709">
          <cell r="A2709" t="str">
            <v>NAME_9064</v>
          </cell>
          <cell r="B2709" t="str">
            <v>神力护肩</v>
          </cell>
          <cell r="C2709" t="str">
            <v>#神力护肩</v>
          </cell>
        </row>
        <row r="2731">
          <cell r="A2731" t="str">
            <v>TECHNOLOGY_SHUANGBEI</v>
          </cell>
          <cell r="C2731" t="str">
            <v>#[color=FFFFFF,fontsize=35,outlinecolor=3c1e0aff]下一次捐献[-][color=FA921A,fontsize=35,outline=3c1e0aff]双倍奖励[-]</v>
          </cell>
          <cell r="E2731" t="str">
            <v>#[color=FFFFFF,fontsize=18,outline=3c1e0aff]下一次捐献[-][color=FA921A,fontsize=18,outline=3c1e0aff]双倍奖励[-]</v>
          </cell>
        </row>
        <row r="2733">
          <cell r="A2733" t="str">
            <v>TECHNOLOGY1_1</v>
          </cell>
          <cell r="C2733" t="str">
            <v>#基础科技</v>
          </cell>
          <cell r="E2733" t="str">
            <v>#基础科技</v>
          </cell>
        </row>
        <row r="2734">
          <cell r="A2734" t="str">
            <v>TECHNOLOGY1_2</v>
          </cell>
          <cell r="C2734" t="str">
            <v>#基础科技</v>
          </cell>
          <cell r="E2734" t="str">
            <v>#基础科技</v>
          </cell>
        </row>
        <row r="2735">
          <cell r="A2735" t="str">
            <v>TECHNOLOGY1_3</v>
          </cell>
          <cell r="C2735" t="str">
            <v>#基础科技</v>
          </cell>
          <cell r="E2735" t="str">
            <v>#基础科技</v>
          </cell>
        </row>
        <row r="2736">
          <cell r="A2736" t="str">
            <v>TECHNOLOGY1_4</v>
          </cell>
          <cell r="C2736" t="str">
            <v>#基础科技</v>
          </cell>
          <cell r="E2736" t="str">
            <v>#基础科技</v>
          </cell>
        </row>
        <row r="2737">
          <cell r="A2737" t="str">
            <v>TECHNOLOGY1_5</v>
          </cell>
          <cell r="C2737" t="str">
            <v>#基础科技</v>
          </cell>
          <cell r="E2737" t="str">
            <v>#基础科技</v>
          </cell>
        </row>
        <row r="2738">
          <cell r="A2738" t="str">
            <v>TECHNOLOGY1_6</v>
          </cell>
          <cell r="C2738" t="str">
            <v>#基础科技</v>
          </cell>
          <cell r="E2738" t="str">
            <v>#基础科技</v>
          </cell>
        </row>
        <row r="2741">
          <cell r="A2741" t="str">
            <v>TECHNOLOGY2_1</v>
          </cell>
          <cell r="C2741" t="str">
            <v>#捐献暴击</v>
          </cell>
          <cell r="E2741" t="str">
            <v>#捐献暴击</v>
          </cell>
        </row>
        <row r="2742">
          <cell r="A2742" t="str">
            <v>TECHNOLOGY2_2</v>
          </cell>
          <cell r="C2742" t="str">
            <v>#联盟人数</v>
          </cell>
          <cell r="E2742" t="str">
            <v>#联盟人数</v>
          </cell>
        </row>
        <row r="2743">
          <cell r="A2743" t="str">
            <v>TECHNOLOGY2_3</v>
          </cell>
          <cell r="C2743" t="str">
            <v>#捐献次数</v>
          </cell>
          <cell r="E2743" t="str">
            <v>#捐献次数</v>
          </cell>
        </row>
        <row r="2744">
          <cell r="A2744" t="str">
            <v>TECHNOLOGY2_4</v>
          </cell>
          <cell r="C2744" t="str">
            <v>#许愿冷却</v>
          </cell>
          <cell r="E2744" t="str">
            <v>#捐献暴击</v>
          </cell>
        </row>
        <row r="2745">
          <cell r="A2745" t="str">
            <v>TECHNOLOGY2_5</v>
          </cell>
          <cell r="C2745" t="str">
            <v>#捐赠次数</v>
          </cell>
          <cell r="E2745" t="str">
            <v>#联盟人数</v>
          </cell>
        </row>
        <row r="2746">
          <cell r="A2746" t="str">
            <v>TECHNOLOGY2_6</v>
          </cell>
          <cell r="C2746" t="str">
            <v>#许愿时间</v>
          </cell>
          <cell r="E2746" t="str">
            <v>#捐献次数</v>
          </cell>
        </row>
        <row r="2747">
          <cell r="A2747" t="str">
            <v>TECHNOLOGY2_7</v>
          </cell>
          <cell r="C2747" t="str">
            <v>#黄金红包</v>
          </cell>
          <cell r="E2747" t="str">
            <v>#黄金红包</v>
          </cell>
        </row>
        <row r="2748">
          <cell r="A2748" t="str">
            <v>TECHNOLOGY2_8</v>
          </cell>
          <cell r="C2748" t="str">
            <v>#钻石红包</v>
          </cell>
          <cell r="E2748" t="str">
            <v>#钻石红包</v>
          </cell>
        </row>
        <row r="2749">
          <cell r="A2749" t="str">
            <v>TECHNOLOGY2_9</v>
          </cell>
          <cell r="C2749" t="str">
            <v>#宝物红包</v>
          </cell>
          <cell r="E2749" t="str">
            <v>#宝物红包</v>
          </cell>
        </row>
        <row r="2750">
          <cell r="A2750" t="str">
            <v>TECHNOLOGY2_10</v>
          </cell>
          <cell r="C2750" t="str">
            <v>#犒赏次数</v>
          </cell>
          <cell r="E2750" t="str">
            <v>#犒赏次数</v>
          </cell>
        </row>
        <row r="2751">
          <cell r="A2751" t="str">
            <v>TECHNOLOGY2_11</v>
          </cell>
          <cell r="C2751" t="str">
            <v>#箭矢数量</v>
          </cell>
          <cell r="E2751" t="str">
            <v>#箭矢数量</v>
          </cell>
        </row>
        <row r="2752">
          <cell r="A2752" t="str">
            <v>TECHNOLOGY2_12</v>
          </cell>
          <cell r="C2752" t="str">
            <v>#箭矢伤害</v>
          </cell>
          <cell r="E2752" t="str">
            <v>#箭矢伤害</v>
          </cell>
        </row>
        <row r="2753">
          <cell r="A2753" t="str">
            <v>TECHNOLOGY2_13</v>
          </cell>
          <cell r="C2753" t="str">
            <v>#大招加强</v>
          </cell>
          <cell r="E2753" t="str">
            <v>#大招加强</v>
          </cell>
        </row>
        <row r="2754">
          <cell r="A2754" t="str">
            <v>TECHNOLOGY2_14</v>
          </cell>
          <cell r="C2754" t="str">
            <v>#派遣奖励</v>
          </cell>
          <cell r="E2754" t="str">
            <v>#派遣奖励</v>
          </cell>
        </row>
        <row r="2755">
          <cell r="A2755" t="str">
            <v>TECHNOLOGY2_15</v>
          </cell>
          <cell r="C2755" t="str">
            <v>#雇佣奖励</v>
          </cell>
          <cell r="E2755" t="str">
            <v>#雇佣奖励</v>
          </cell>
        </row>
        <row r="2756">
          <cell r="A2756" t="str">
            <v>TECHNOLOGY2_16</v>
          </cell>
          <cell r="C2756" t="str">
            <v>#雇佣次数</v>
          </cell>
          <cell r="E2756" t="str">
            <v>#雇佣次数</v>
          </cell>
        </row>
        <row r="2760">
          <cell r="A2760" t="str">
            <v>TECHNOLOGYSHOW_1</v>
          </cell>
          <cell r="C2760" t="str">
            <v>#升级增加联盟人数上限、捐献次数、捐献暴击率</v>
          </cell>
          <cell r="E2760" t="str">
            <v>#可增加联盟人数上限、捐献次数、捐献暴击率</v>
          </cell>
        </row>
        <row r="2761">
          <cell r="A2761" t="str">
            <v>TECHNOLOGYSHOW_2</v>
          </cell>
          <cell r="C2761" t="str">
            <v>#升级降低请求许愿冷却时间，增加许愿次数、许愿持续时间</v>
          </cell>
          <cell r="E2761" t="str">
            <v>#可增加联盟人数上限、捐献次数、捐献暴击率</v>
          </cell>
        </row>
        <row r="2762">
          <cell r="A2762" t="str">
            <v>TECHNOLOGYSHOW_3</v>
          </cell>
          <cell r="C2762" t="str">
            <v>#升级降低请求许愿冷却时间，增加许愿次数、许愿持续时间</v>
          </cell>
          <cell r="E2762" t="str">
            <v>#可增加联盟人数上限、捐献次数、捐献暴击率</v>
          </cell>
        </row>
        <row r="2763">
          <cell r="A2763" t="str">
            <v>TECHNOLOGYSHOW_4</v>
          </cell>
          <cell r="C2763" t="str">
            <v>#升级增加联盟人数上限、捐献次数、捐献暴击率</v>
          </cell>
          <cell r="E2763" t="str">
            <v>#可增加联盟人数上限、捐献次数、捐献暴击率</v>
          </cell>
        </row>
        <row r="2764">
          <cell r="A2764" t="str">
            <v>TECHNOLOGYSHOW_5</v>
          </cell>
          <cell r="C2764" t="str">
            <v>#升级增加联盟人数上限、捐献次数、捐献暴击率</v>
          </cell>
          <cell r="E2764" t="str">
            <v>#可增加联盟人数上限、捐献次数、捐献暴击率</v>
          </cell>
        </row>
        <row r="2765">
          <cell r="A2765" t="str">
            <v>TECHNOLOGYSHOW_6</v>
          </cell>
          <cell r="C2765" t="str">
            <v>#升级增加联盟人数上限、捐献次数、捐献暴击率</v>
          </cell>
          <cell r="E2765" t="str">
            <v>#可增加联盟人数上限、捐献次数、捐献暴击率</v>
          </cell>
        </row>
        <row r="2766">
          <cell r="A2766" t="str">
            <v>TECHNOLOGY2_SHOW_7</v>
          </cell>
          <cell r="C2766" t="str">
            <v>#升级增加黄金红包的发放总额与数量</v>
          </cell>
          <cell r="E2766" t="str">
            <v>#升级增加黄金红包的发放总额与数量</v>
          </cell>
        </row>
        <row r="2767">
          <cell r="A2767" t="str">
            <v>TECHNOLOGY2_SHOW_8</v>
          </cell>
          <cell r="C2767" t="str">
            <v>#升级增加钻石红包的发放总额与数量</v>
          </cell>
          <cell r="E2767" t="str">
            <v>#升级增加钻石红包的发放总额与数量</v>
          </cell>
        </row>
        <row r="2768">
          <cell r="A2768" t="str">
            <v>TECHNOLOGY2_SHOW_9</v>
          </cell>
          <cell r="C2768" t="str">
            <v>#升级增加宝物红包的发放总额与数量</v>
          </cell>
          <cell r="E2768" t="str">
            <v>#升级增加宝物红包的发放总额与数量</v>
          </cell>
        </row>
        <row r="2769">
          <cell r="A2769" t="str">
            <v>TECHNOLOGY2_SHOW_10</v>
          </cell>
          <cell r="C2769" t="str">
            <v>#升级增加每日发放犒赏的次数</v>
          </cell>
          <cell r="E2769" t="str">
            <v>#升级增加每日发放犒赏的次数</v>
          </cell>
        </row>
        <row r="2770">
          <cell r="A2770" t="str">
            <v>TECHNOLOGY2_SHOW_11</v>
          </cell>
          <cell r="C2770" t="str">
            <v>#升级增加每次获得的箭矢数量</v>
          </cell>
          <cell r="E2770" t="str">
            <v>#升级增加每日抢夺犒赏的次数</v>
          </cell>
        </row>
        <row r="2771">
          <cell r="A2771" t="str">
            <v>TECHNOLOGY2_SHOW_12</v>
          </cell>
          <cell r="C2771" t="str">
            <v>#升级增加箭矢的伤害</v>
          </cell>
          <cell r="E2771" t="str">
            <v>#升级增加箭矢的伤害</v>
          </cell>
        </row>
        <row r="2772">
          <cell r="A2772" t="str">
            <v>TECHNOLOGY2_SHOW_13</v>
          </cell>
          <cell r="C2772" t="str">
            <v>#升级增加大招的持续时间</v>
          </cell>
          <cell r="E2772" t="str">
            <v>#升级增加大招的持续时间</v>
          </cell>
        </row>
        <row r="2773">
          <cell r="A2773" t="str">
            <v>TECHNOLOGY2_SHOW_14</v>
          </cell>
          <cell r="C2773" t="str">
            <v>#升级增加派遣时长奖励</v>
          </cell>
          <cell r="E2773" t="str">
            <v>#升级增加派遣时长奖励</v>
          </cell>
        </row>
        <row r="2774">
          <cell r="A2774" t="str">
            <v>TECHNOLOGY2_SHOW_15</v>
          </cell>
          <cell r="C2774" t="str">
            <v>#升级增加被雇佣奖励</v>
          </cell>
          <cell r="E2774" t="str">
            <v>#升级增加被雇佣奖励</v>
          </cell>
        </row>
        <row r="2775">
          <cell r="A2775" t="str">
            <v>TECHNOLOGY2_SHOW_16</v>
          </cell>
          <cell r="C2775" t="str">
            <v>#升级增加被雇佣奖励次数</v>
          </cell>
          <cell r="E2775" t="str">
            <v>#升级增加被雇佣奖励次数</v>
          </cell>
        </row>
        <row r="2779">
          <cell r="A2779" t="str">
            <v>TECHNOLOGYSHOWS_2</v>
          </cell>
          <cell r="C2779" t="str">
            <v>#升级增加联盟红包总额与领取份数，犒赏次数以及抢夺次数</v>
          </cell>
          <cell r="E2779" t="str">
            <v>#升级增加联盟红包总额与领取份数，犒赏次数以及抢夺次数</v>
          </cell>
        </row>
        <row r="2780">
          <cell r="A2780" t="str">
            <v>TECHNOLOGYSHOWS_3</v>
          </cell>
          <cell r="C2780" t="str">
            <v>#升级降低请求许愿冷却时间，增加许愿次数、许愿持续时间</v>
          </cell>
          <cell r="E2780" t="str">
            <v>#升级降低请求许愿冷却时间，增加许愿次数、许愿持续时间</v>
          </cell>
        </row>
        <row r="2781">
          <cell r="A2781" t="str">
            <v>TECHNOLOGYSHOWS_4</v>
          </cell>
          <cell r="C2781" t="str">
            <v>#升级增加箭矢数量，箭矢伤害，大招持续时间</v>
          </cell>
          <cell r="E2781" t="str">
            <v>#升级增加箭矢数量，箭矢伤害，大招持续时间</v>
          </cell>
        </row>
        <row r="2782">
          <cell r="A2782" t="str">
            <v>TECHNOLOGYSHOWS_5</v>
          </cell>
          <cell r="C2782" t="str">
            <v>#升级增加派遣时长奖励，被雇佣奖励，被雇佣奖励次数上限</v>
          </cell>
          <cell r="E2782" t="str">
            <v>#升级增加雇佣时间奖励，被雇佣奖励，被雇佣奖励次数上限</v>
          </cell>
        </row>
        <row r="2785">
          <cell r="A2785" t="str">
            <v>TECHNOLOGY2_SHOW_1</v>
          </cell>
          <cell r="C2785" t="str">
            <v>#[color=3c2a1e,fontsize=24]下一次捐献暴击概率提高至[-][color=1ca216,fontsize=24]{$level*2}%[-]</v>
          </cell>
          <cell r="E2785" t="str">
            <v>#[color=3c2a1e,fontsize=24]下一次捐献暴击概率提高至[-][color=1ca216,fontsize=24]{$level*2}%[-]</v>
          </cell>
        </row>
        <row r="2786">
          <cell r="A2786" t="str">
            <v>TECHNOLOGY2_SHOW_2</v>
          </cell>
          <cell r="C2786" t="str">
            <v>#[color=3c2a1e,fontsize=24]联盟人数上限提高至[-][color=1ca216,fontsize=24]{$level+30}[-]</v>
          </cell>
          <cell r="E2786" t="str">
            <v>#[color=3c2a1e,fontsize=24]联盟人数上限提高至[-][color=1ca216,fontsize=24]{$level+20}[-]</v>
          </cell>
        </row>
        <row r="2787">
          <cell r="A2787" t="str">
            <v>TECHNOLOGY2_SHOW_3</v>
          </cell>
          <cell r="C2787" t="str">
            <v>#[color=3c2a1e,fontsize=24]每日可捐献次数提高至[-][color=1ca216,fontsize=24]{$level+5}[-]</v>
          </cell>
          <cell r="E2787" t="str">
            <v>#[color=3c2a1e,fontsize=24]每日可捐献次数提高至[-][color=1ca216,fontsize=24]{$level+5}[-]</v>
          </cell>
        </row>
        <row r="2788">
          <cell r="A2788" t="str">
            <v>TECHNOLOGY2_SHOW_4</v>
          </cell>
          <cell r="C2788" t="str">
            <v>#[color=3c2a1e,fontsize=24]许愿冷却时间降低至[-][color=1ca216,fontsize=24]{12-$level*2}[-][color=3c2a1e,fontsize=24]小时[-]</v>
          </cell>
          <cell r="E2788" t="str">
            <v>#[color=3c2a1e,fontsize=24]请求增援冷却时间降低至[-][color=1ca216,fontsize=24]{12-$level*2}[-][color=3c2a1e,fontsize=24]小时[-]</v>
          </cell>
        </row>
        <row r="2789">
          <cell r="A2789" t="str">
            <v>TECHNOLOGY2_SHOW_5</v>
          </cell>
          <cell r="C2789" t="str">
            <v>#[color=3c2a1e,fontsize=24]联盟许愿每日捐赠次数提高至[-][color=1ca216,fontsize=24]{$level+3}[-][color=3c2a1e,fontsize=24]次[-]</v>
          </cell>
          <cell r="E2789" t="str">
            <v>#[color=3c2a1e,fontsize=24]每日增援次数提高至[-][color=1ca216,fontsize=24]{$level+3}[-][color=3c2a1e,fontsize=24]次[-]</v>
          </cell>
        </row>
        <row r="2790">
          <cell r="A2790" t="str">
            <v>TECHNOLOGY2_SHOW_6</v>
          </cell>
          <cell r="C2790" t="str">
            <v>#[color=3c2a1e,fontsize=24]许愿持续时间提高至[-][color=1ca216,fontsize=24]{$level*2+12}[-][color=3c2a1e,fontsize=24]小时[-]</v>
          </cell>
          <cell r="E2790" t="str">
            <v>#[color=3c2a1e,fontsize=24]请求增援持续时间提高至[-][color=1ca216,fontsize=24]{$level*2+12}[-][color=3c2a1e,fontsize=24]小时[-]</v>
          </cell>
        </row>
        <row r="2791">
          <cell r="A2791" t="str">
            <v>TECHNOLOGY2_SHOW_7</v>
          </cell>
          <cell r="C2791" t="str">
            <v>#[color=3c2a1e,fontsize=24]黄金红包提升至[-][color=1ca216,fontsize=24]{($level*500000+500000)}[-][color=3c2a1e,fontsize=24]，领取人数提升至[-][color=1ca216,fontsize=24]{$level*2+10}[-]</v>
          </cell>
          <cell r="E2791" t="str">
            <v>#[color=3c2a1e,fontsize=24]黄金红包提升至[-][color=1ca216,fontsize=24]{($level*500000+500000)}[-][color=3c2a1e,fontsize=24]，领取人数提升至[-][color=1ca216,fontsize=24]{$level*2+10}[-]</v>
          </cell>
        </row>
        <row r="2792">
          <cell r="A2792" t="str">
            <v>TECHNOLOGY2_SHOW_8</v>
          </cell>
          <cell r="C2792" t="str">
            <v>#[color=3c2a1e,fontsize=24]钻石红包提升至[-][color=1ca216,fontsize=24]{($level*100+100)}[-][color=3c2a1e,fontsize=24]，领取人数提升至[-][color=1ca216,fontsize=24]{$level*2+10}[-]</v>
          </cell>
          <cell r="E2792" t="str">
            <v>#[color=3c2a1e,fontsize=24]钻石红包提升至[-][color=1ca216,fontsize=24]{($level*100+100)}[-][color=3c2a1e,fontsize=24]，领取人数提升至[-][color=1ca216,fontsize=24]{$level*2+10}[-]</v>
          </cell>
        </row>
        <row r="2793">
          <cell r="A2793" t="str">
            <v>TECHNOLOGY2_SHOW_9</v>
          </cell>
          <cell r="C2793" t="str">
            <v>#[color=3c2a1e,fontsize=24]宝物红包提升至[-][color=1ca216,fontsize=24]{$level*50+50}[-][color=3c2a1e,fontsize=24]，领取人数提升至[-][color=1ca216,fontsize=24]{$level*2+10}[-]</v>
          </cell>
          <cell r="E2793" t="str">
            <v>#[color=3c2a1e,fontsize=24]宝物红包提升至[-][color=1ca216,fontsize=24]{$level*50+50}[-][color=3c2a1e,fontsize=24]，领取人数提升至[-][color=1ca216,fontsize=24]{$level*2+10}[-]</v>
          </cell>
        </row>
        <row r="2794">
          <cell r="A2794" t="str">
            <v>TECHNOLOGY2_SHOW_10</v>
          </cell>
          <cell r="C2794" t="str">
            <v>#[color=3c2a1e,fontsize=24]每日犒赏次数提升至[-][color=1ca216,fontsize=24]{$level*1+1}[-][color=3c2a1e,fontsize=24]，抢夺次数提升至[-][color=1ca216,fontsize=24]{$level*1+7}[-]</v>
          </cell>
          <cell r="E2794" t="str">
            <v>#[color=3c2a1e,fontsize=24]每日犒赏次数提升至[-][color=1ca216,fontsize=24]{$level*1+1}[-][color=3c2a1e,fontsize=24]，抢夺次数提升至[-][color=1ca216,fontsize=24]{$level*1+7}[-]</v>
          </cell>
        </row>
        <row r="2795">
          <cell r="A2795" t="str">
            <v>TECHNOLOGY2_SHOW_11</v>
          </cell>
          <cell r="C2795" t="str">
            <v>#[color=3c2a1e,fontsize=24]每次获得箭矢数量提升至[-][color=1ca216,fontsize=24]{$level*5+40}[-]</v>
          </cell>
          <cell r="E2795" t="str">
            <v>#[color=3c2a1e,fontsize=24]每次获得箭矢数量提升至[-][color=1ca216,fontsize=24]{$level*5+30}[-]</v>
          </cell>
        </row>
        <row r="2796">
          <cell r="A2796" t="str">
            <v>TECHNOLOGY2_SHOW_12</v>
          </cell>
          <cell r="C2796" t="str">
            <v>#[color=3c2a1e,fontsize=24]箭矢伤害提升[-][color=1ca216,fontsize=24]{$level*1*10}%[-]</v>
          </cell>
          <cell r="E2796" t="str">
            <v>#[color=3c2a1e,fontsize=24]箭矢伤害提升[-][color=1ca216,fontsize=24]{$level*1*10}%[-]</v>
          </cell>
        </row>
        <row r="2797">
          <cell r="A2797" t="str">
            <v>TECHNOLOGY2_SHOW_13</v>
          </cell>
          <cell r="C2797" t="str">
            <v>#[color=3c2a1e,fontsize=24]大招持续时间提升至[-][color=1ca216,fontsize=24]{$level+10}[-][color=3c2a1e,fontsize=24]秒[-]</v>
          </cell>
          <cell r="E2797" t="str">
            <v>#[color=3c2a1e,fontsize=24]大招持续时间提升至[-][color=1ca216,fontsize=24]{$level*1*2+10}[-]</v>
          </cell>
        </row>
        <row r="2798">
          <cell r="A2798" t="str">
            <v>TECHNOLOGY2_SHOW_14</v>
          </cell>
          <cell r="C2798" t="str">
            <v>#[color=3c2a1e,fontsize=24]派遣时长奖励提升[-][color=1ca216,fontsize=24]{$level*10}%[-]</v>
          </cell>
          <cell r="E2798" t="str">
            <v>#[color=3c2a1e,fontsize=24]派遣时长奖励提升[-][color=1ca216,fontsize=24]{$level*10}%[-]</v>
          </cell>
        </row>
        <row r="2799">
          <cell r="A2799" t="str">
            <v>TECHNOLOGY2_SHOW_15</v>
          </cell>
          <cell r="C2799" t="str">
            <v>#[color=3c2a1e,fontsize=24]被雇佣奖励提升[-][color=1ca216,fontsize=24]{$level*10}%[-]</v>
          </cell>
          <cell r="E2799" t="str">
            <v>#[color=3c2a1e,fontsize=24]被雇佣奖励提升[-][color=1ca216,fontsize=24]{$level*10}%[-]</v>
          </cell>
        </row>
        <row r="2800">
          <cell r="A2800" t="str">
            <v>TECHNOLOGY2_SHOW_16</v>
          </cell>
          <cell r="C2800" t="str">
            <v>#[color=3c2a1e,fontsize=24]被雇佣奖励次数上限提升[-][color=1ca216,fontsize=24]{$level}[-][color=3c2a1e,fontsize=24]次[-]</v>
          </cell>
          <cell r="E2800" t="str">
            <v>#[color=3c2a1e,fontsize=24]被雇佣奖励次数上限提升[-][color=1ca216,fontsize=24]{$level}[-][color=3c2a1e,fontsize=24]次[-]</v>
          </cell>
        </row>
        <row r="2803">
          <cell r="A2803" t="str">
            <v>TECHNOLOGY2_WORD_1</v>
          </cell>
          <cell r="C2803" t="str">
            <v>#[color=8a5c1d,fontsize=18](Lv.{$level}　提高至[-][color=1ca216,fontsize=18]{$level*2}%[-][color=8a5c1d,fontsize=18])[-]</v>
          </cell>
          <cell r="E2803" t="str">
            <v>#[color=8a5c1d,fontsize=18](Lv.{$level}　提高至[-][color=1ca216,fontsize=18]{$level*2}%[-][color=8a5c1d,fontsize=18])[-]</v>
          </cell>
        </row>
        <row r="2804">
          <cell r="A2804" t="str">
            <v>TECHNOLOGY2_WORD_2</v>
          </cell>
          <cell r="C2804" t="str">
            <v>#[color=8a5c1d,fontsize=18](Lv.{$level}　提高至[-][color=1ca216,fontsize=18]{$level+30}[-][color=8a5c1d,fontsize=18])[-]</v>
          </cell>
          <cell r="E2804" t="str">
            <v>#[color=8a5c1d,fontsize=18](Lv.{$level}　提高至[-][color=1ca216,fontsize=18]{$level+30}[-][color=8a5c1d,fontsize=18])[-]</v>
          </cell>
        </row>
        <row r="2805">
          <cell r="A2805" t="str">
            <v>TECHNOLOGY2_WORD_3</v>
          </cell>
          <cell r="C2805" t="str">
            <v>#[color=8a5c1d,fontsize=18](Lv.{$level}　提高至[-][color=1ca216,fontsize=18]{$level+5}[-][color=8a5c1d,fontsize=18])[-]</v>
          </cell>
          <cell r="E2805" t="str">
            <v>#[color=8a5c1d,fontsize=18](Lv.{$level}　提高至[-][color=1ca216,fontsize=18]{$level+5}[-][color=8a5c1d,fontsize=18])[-]</v>
          </cell>
        </row>
        <row r="2806">
          <cell r="A2806" t="str">
            <v>TECHNOLOGY2_WORD_4</v>
          </cell>
          <cell r="C2806" t="str">
            <v>#[color=8a5c1d,fontsize=18](Lv.{$level}　降低至[-][color=1ca216,fontsize=18]{12-$level*2}[-][color=8a5c1d,fontsize=18]小时[-][color=8a5c1d,fontsize=18])[-]</v>
          </cell>
          <cell r="E2806" t="str">
            <v>#[color=8a5c1d,fontsize=18](Lv.{$level}　降低至[-][color=1ca216,fontsize=18]{12-$level*2}[-][color=8a5c1d,fontsize=18]小时[-][color=8a5c1d,fontsize=18])[-]</v>
          </cell>
        </row>
        <row r="2807">
          <cell r="A2807" t="str">
            <v>TECHNOLOGY2_WORD_5</v>
          </cell>
          <cell r="C2807" t="str">
            <v>#[color=8a5c1d,fontsize=18](Lv.{$level}　提高至[-][color=1ca216,fontsize=18]{$level+3}[-][color=8a5c1d,fontsize=18]次[-][color=8a5c1d,fontsize=18])[-]</v>
          </cell>
          <cell r="E2807" t="str">
            <v>#[color=8a5c1d,fontsize=18](Lv.{$level}　提高至[-][color=1ca216,fontsize=18]{$level+3}[-][color=8a5c1d,fontsize=18]次[-][color=8a5c1d,fontsize=18])[-]</v>
          </cell>
        </row>
        <row r="2808">
          <cell r="A2808" t="str">
            <v>TECHNOLOGY2_WORD_6</v>
          </cell>
          <cell r="C2808" t="str">
            <v>#[color=8a5c1d,fontsize=18](Lv.{$level}　提高至[-][color=1ca216,fontsize=18]{$level*2+12}[-][color=8a5c1d,fontsize=18]小时[-][color=8a5c1d,fontsize=18])[-]</v>
          </cell>
          <cell r="E2808" t="str">
            <v>#[color=8a5c1d,fontsize=18](Lv.{$level}　提高至[-][color=1ca216,fontsize=18]{$level*2+12}[-][color=8a5c1d,fontsize=18]小时[-][color=8a5c1d,fontsize=18])[-]</v>
          </cell>
        </row>
        <row r="2809">
          <cell r="A2809" t="str">
            <v>TECHNOLOGY2_WORD_7</v>
          </cell>
          <cell r="C2809" t="str">
            <v>#[color=8a5c1d,fontsize=18](Lv.{$level}　提升至[-][color=1ca216,fontsize=18]{($level*500000+500000)}[-][color=8a5c1d,fontsize=18]，[-][color=1ca216,fontsize=18]{$level*2+10}[-][color=8a5c1d,fontsize=18])[-]</v>
          </cell>
          <cell r="E2809" t="str">
            <v>#[color=8a5c1d,fontsize=18](Lv.{$level}　提升至[-][color=1ca216,fontsize=18]{($level*500000+500000)}[-][color=8a5c1d,fontsize=18]，[-][color=1ca216,fontsize=18]{$level*2+10}[-][color=8a5c1d,fontsize=18])[-]</v>
          </cell>
        </row>
        <row r="2810">
          <cell r="A2810" t="str">
            <v>TECHNOLOGY2_WORD_8</v>
          </cell>
          <cell r="C2810" t="str">
            <v>#[color=8a5c1d,fontsize=18](Lv.{$level}　提升至[-][color=1ca216,fontsize=18]{($level*100+100)}[-][color=8a5c1d,fontsize=18]，[-][color=1ca216,fontsize=18]{$level*2+10}[-][color=8a5c1d,fontsize=18])[-]</v>
          </cell>
          <cell r="E2810" t="str">
            <v>#[color=8a5c1d,fontsize=18](Lv.{$level}　提升至[-][color=1ca216,fontsize=18]{($level*100+100)}[-][color=8a5c1d,fontsize=18]，[-][color=1ca216,fontsize=18]{$level*2+10}[-][color=8a5c1d,fontsize=18])[-]</v>
          </cell>
        </row>
        <row r="2811">
          <cell r="A2811" t="str">
            <v>TECHNOLOGY2_WORD_9</v>
          </cell>
          <cell r="C2811" t="str">
            <v>#[color=8a5c1d,fontsize=18](Lv.{$level}　提升至[-][color=1ca216,fontsize=18]{$level*50+50}[-][color=8a5c1d,fontsize=18]，[-][color=1ca216,fontsize=18]{$level*2+10}[-][color=8a5c1d,fontsize=18])[-]</v>
          </cell>
          <cell r="E2811" t="str">
            <v>#[color=8a5c1d,fontsize=18](Lv.{$level}　提升至[-][color=1ca216,fontsize=18]{$level*50+50}[-][color=8a5c1d,fontsize=18]，[-][color=1ca216,fontsize=18]{$level*2+10}[-][color=8a5c1d,fontsize=18])[-]</v>
          </cell>
        </row>
        <row r="2812">
          <cell r="A2812" t="str">
            <v>TECHNOLOGY2_WORD_10</v>
          </cell>
          <cell r="C2812" t="str">
            <v>#[color=8a5c1d,fontsize=18](Lv.{$level}　提升至[-][color=1ca216,fontsize=18]{$level*1+1}[-][color=8a5c1d,fontsize=18]，[-][color=1ca216,fontsize=18]{$level*1+7}[-][color=8a5c1d,fontsize=18])[-]</v>
          </cell>
          <cell r="E2812" t="str">
            <v>#[color=8a5c1d,fontsize=18](Lv.{$level}　提升至[-][color=1ca216,fontsize=18]{$level*1+1}[-][color=8a5c1d,fontsize=18]，[-][color=1ca216,fontsize=18]{$level*1+7}[-][color=8a5c1d,fontsize=18])[-]</v>
          </cell>
        </row>
        <row r="2813">
          <cell r="A2813" t="str">
            <v>TECHNOLOGY2_WORD_11</v>
          </cell>
          <cell r="C2813" t="str">
            <v>#[color=8a5c1d,fontsize=18](Lv.{$level}　提升至[-][color=1ca216,fontsize=18]{$level*5+40}[-][color=8a5c1d,fontsize=18])[-]</v>
          </cell>
          <cell r="E2813" t="str">
            <v>#[color=8a5c1d,fontsize=18](Lv.{$level}　提升至[-][color=1ca216,fontsize=18]{$level*5+30}[-][color=8a5c1d,fontsize=18])[-]</v>
          </cell>
        </row>
        <row r="2814">
          <cell r="A2814" t="str">
            <v>TECHNOLOGY2_WORD_12</v>
          </cell>
          <cell r="C2814" t="str">
            <v>#[color=8a5c1d,fontsize=18](Lv.{$level}　提升[-][color=1ca216,fontsize=18]{$level*1*10}%[-][color=8a5c1d,fontsize=18])[-]</v>
          </cell>
          <cell r="E2814" t="str">
            <v>#[color=8a5c1d,fontsize=18](Lv.{$level}　提升[-][color=1ca216,fontsize=18]{$level*1*10}%[-][color=8a5c1d,fontsize=18])[-]</v>
          </cell>
        </row>
        <row r="2815">
          <cell r="A2815" t="str">
            <v>TECHNOLOGY2_WORD_13</v>
          </cell>
          <cell r="C2815" t="str">
            <v>#[color=8a5c1d,fontsize=18](Lv.{$level}　提升至[-][color=1ca216,fontsize=18]{$level+10}[-][color=8a5c1d,fontsize=18]秒)[-]</v>
          </cell>
          <cell r="E2815" t="str">
            <v>#[color=8a5c1d,fontsize=18](Lv.{$level}　提升至[-][color=1ca216,fontsize=18]{$level+10}[-][color=8a5c1d,fontsize=18]秒)[-]</v>
          </cell>
        </row>
        <row r="2816">
          <cell r="A2816" t="str">
            <v>TECHNOLOGY2_WORD_14</v>
          </cell>
          <cell r="C2816" t="str">
            <v>#[color=8a5c1d,fontsize=18](Lv.{$level}　提升[-][color=1ca216,fontsize=18]{$level*10}%[-][color=8a5c1d,fontsize=18]）[-]</v>
          </cell>
          <cell r="E2816" t="str">
            <v>#[color=8a5c1d,fontsize=18](Lv.{$level}　提升[-][color=1ca216,fontsize=18]{$level*10}%[-][color=8a5c1d,fontsize=18]）[-]</v>
          </cell>
        </row>
        <row r="2817">
          <cell r="A2817" t="str">
            <v>TECHNOLOGY2_WORD_15</v>
          </cell>
          <cell r="C2817" t="str">
            <v>#[color=8a5c1d,fontsize=18](Lv.{$level}　提升[-][color=1ca216,fontsize=18]{$level*10}%[-][color=8a5c1d,fontsize=18]）[-]</v>
          </cell>
          <cell r="E2817" t="str">
            <v>#[color=8a5c1d,fontsize=18](Lv.{$level}　提升[-][color=1ca216,fontsize=18]{$level*10}%[-][color=8a5c1d,fontsize=18]）[-]</v>
          </cell>
        </row>
        <row r="2818">
          <cell r="A2818" t="str">
            <v>TECHNOLOGY2_WORD_16</v>
          </cell>
          <cell r="C2818" t="str">
            <v>#[color=8a5c1d,fontsize=18](Lv.{$level}　提升[-][color=1ca216,fontsize=18]{$level}[-][color=8a5c1d,fontsize=18]次）[-]</v>
          </cell>
          <cell r="E2818" t="str">
            <v>#[color=8a5c1d,fontsize=18](Lv.{$level}　提升[-][color=1ca216,fontsize=18]{$level}[-][color=8a5c1d,fontsize=18]次）[-]</v>
          </cell>
        </row>
        <row r="2821">
          <cell r="A2821" t="str">
            <v>maintaskDes_001</v>
          </cell>
          <cell r="C2821" t="str">
            <v>#整顿军队，继续前进</v>
          </cell>
        </row>
        <row r="2822">
          <cell r="A2822" t="str">
            <v>maintaskDes_002</v>
          </cell>
          <cell r="C2822" t="str">
            <v>#攻下前方残破的哨塔</v>
          </cell>
        </row>
        <row r="2823">
          <cell r="A2823" t="str">
            <v>maintaskDes_003</v>
          </cell>
          <cell r="C2823" t="str">
            <v>#占领岛屿尽头的城池</v>
          </cell>
        </row>
        <row r="2824">
          <cell r="A2824" t="str">
            <v>maintaskDes_004</v>
          </cell>
          <cell r="C2824" t="str">
            <v>#打探入侵者的信息</v>
          </cell>
        </row>
        <row r="2825">
          <cell r="A2825" t="str">
            <v>maintaskDes_005</v>
          </cell>
          <cell r="C2825" t="str">
            <v>#通过雪山入口的驻地</v>
          </cell>
        </row>
        <row r="2826">
          <cell r="A2826" t="str">
            <v>maintaskDes_006</v>
          </cell>
          <cell r="C2826" t="str">
            <v>#穿过雪山到达营地</v>
          </cell>
        </row>
        <row r="2827">
          <cell r="A2827" t="str">
            <v>maintaskDes_007</v>
          </cell>
          <cell r="C2827" t="str">
            <v>#攻占最后一座城堡</v>
          </cell>
        </row>
        <row r="2828">
          <cell r="A2828" t="str">
            <v>maintaskDes_008</v>
          </cell>
          <cell r="C2828" t="str">
            <v>#击败活跃的墓园军队</v>
          </cell>
          <cell r="D2828">
            <v>7100305</v>
          </cell>
        </row>
        <row r="2829">
          <cell r="A2829" t="str">
            <v>maintaskDes_009</v>
          </cell>
          <cell r="C2829" t="str">
            <v>#寻找云中城的踪迹</v>
          </cell>
          <cell r="D2829">
            <v>7100307</v>
          </cell>
        </row>
        <row r="2830">
          <cell r="A2830" t="str">
            <v>maintaskDes_010</v>
          </cell>
          <cell r="C2830" t="str">
            <v>#寻找第二座云中城</v>
          </cell>
          <cell r="D2830">
            <v>7100309</v>
          </cell>
        </row>
        <row r="2831">
          <cell r="A2831" t="str">
            <v>maintaskDes_011</v>
          </cell>
          <cell r="C2831" t="str">
            <v>#占领地下城的城堡</v>
          </cell>
          <cell r="D2831">
            <v>7100315</v>
          </cell>
        </row>
        <row r="2832">
          <cell r="A2832" t="str">
            <v>maintaskDes_012</v>
          </cell>
          <cell r="C2832" t="str">
            <v>#冲破地下城的封锁</v>
          </cell>
          <cell r="D2832">
            <v>7100405</v>
          </cell>
        </row>
        <row r="2833">
          <cell r="A2833" t="str">
            <v>maintaskDes_013</v>
          </cell>
          <cell r="C2833" t="str">
            <v>#解放第一座狮鹫崖</v>
          </cell>
          <cell r="D2833">
            <v>7100407</v>
          </cell>
        </row>
        <row r="2834">
          <cell r="A2834" t="str">
            <v>maintaskDes_014</v>
          </cell>
          <cell r="C2834" t="str">
            <v>#击败聚集的地下军队</v>
          </cell>
          <cell r="D2834">
            <v>7100410</v>
          </cell>
        </row>
        <row r="2835">
          <cell r="A2835" t="str">
            <v>maintaskDes_015</v>
          </cell>
          <cell r="C2835" t="str">
            <v>#解放所有的狮鹫崖</v>
          </cell>
          <cell r="D2835">
            <v>7100412</v>
          </cell>
        </row>
        <row r="2836">
          <cell r="A2836" t="str">
            <v>maintaskDes_016</v>
          </cell>
          <cell r="C2836" t="str">
            <v>#前往海岸边的沉船</v>
          </cell>
          <cell r="D2836">
            <v>7100502</v>
          </cell>
        </row>
        <row r="2837">
          <cell r="A2837" t="str">
            <v>maintaskDes_017</v>
          </cell>
          <cell r="C2837" t="str">
            <v>#攻击精灵的城堡</v>
          </cell>
          <cell r="D2837">
            <v>7100505</v>
          </cell>
        </row>
        <row r="2838">
          <cell r="A2838" t="str">
            <v>maintaskDes_018</v>
          </cell>
          <cell r="C2838" t="str">
            <v>#攻占精灵第二座堡垒</v>
          </cell>
          <cell r="D2838">
            <v>7100510</v>
          </cell>
        </row>
        <row r="2839">
          <cell r="A2839" t="str">
            <v>maintaskDes_019</v>
          </cell>
          <cell r="C2839" t="str">
            <v>#寻找先知古树</v>
          </cell>
          <cell r="D2839">
            <v>7100514</v>
          </cell>
        </row>
        <row r="2840">
          <cell r="A2840" t="str">
            <v>maintaskDes_020</v>
          </cell>
          <cell r="C2840" t="str">
            <v>#前往北方海岸边的古堡</v>
          </cell>
          <cell r="D2840">
            <v>7100605</v>
          </cell>
        </row>
        <row r="2841">
          <cell r="A2841" t="str">
            <v>maintaskDes_021</v>
          </cell>
          <cell r="C2841" t="str">
            <v>#通过山间的关隘</v>
          </cell>
          <cell r="D2841">
            <v>7100609</v>
          </cell>
        </row>
        <row r="2842">
          <cell r="A2842" t="str">
            <v>maintaskDes_022</v>
          </cell>
          <cell r="C2842" t="str">
            <v>#进攻最后一座城堡</v>
          </cell>
          <cell r="D2842">
            <v>7100615</v>
          </cell>
        </row>
        <row r="2843">
          <cell r="A2843" t="str">
            <v>maintaskDes_023</v>
          </cell>
          <cell r="C2843" t="str">
            <v>#寻找一座新的金矿</v>
          </cell>
          <cell r="D2843">
            <v>7100706</v>
          </cell>
        </row>
        <row r="2844">
          <cell r="A2844" t="str">
            <v>maintaskDes_024</v>
          </cell>
          <cell r="C2844" t="str">
            <v>#前往海岛上的城堡</v>
          </cell>
          <cell r="D2844">
            <v>7100710</v>
          </cell>
        </row>
        <row r="2845">
          <cell r="A2845" t="str">
            <v>maintaskDes_025</v>
          </cell>
          <cell r="C2845" t="str">
            <v>#进攻人类的城堡</v>
          </cell>
          <cell r="D2845">
            <v>7100715</v>
          </cell>
        </row>
        <row r="2846">
          <cell r="A2846" t="str">
            <v>maintaskDes_026</v>
          </cell>
          <cell r="C2846" t="str">
            <v>#抵达壁垒的集结点</v>
          </cell>
          <cell r="D2846">
            <v>7100805</v>
          </cell>
        </row>
        <row r="2847">
          <cell r="A2847" t="str">
            <v>maintaskDes_027</v>
          </cell>
          <cell r="C2847" t="str">
            <v>#消灭树梢上的哨站</v>
          </cell>
          <cell r="D2847">
            <v>7100808</v>
          </cell>
        </row>
        <row r="2848">
          <cell r="A2848" t="str">
            <v>maintaskDes_028</v>
          </cell>
          <cell r="C2848" t="str">
            <v>#消灭先知古树</v>
          </cell>
          <cell r="D2848">
            <v>7100813</v>
          </cell>
        </row>
        <row r="2849">
          <cell r="A2849" t="str">
            <v>maintaskDes_029</v>
          </cell>
          <cell r="C2849" t="str">
            <v>#占领第一座金矿</v>
          </cell>
          <cell r="D2849">
            <v>7100901</v>
          </cell>
        </row>
        <row r="2850">
          <cell r="A2850" t="str">
            <v>maintaskDes_030</v>
          </cell>
          <cell r="C2850" t="str">
            <v>#占领第二座金矿</v>
          </cell>
          <cell r="D2850">
            <v>7100904</v>
          </cell>
        </row>
        <row r="2851">
          <cell r="A2851" t="str">
            <v>maintaskDes_031</v>
          </cell>
          <cell r="C2851" t="str">
            <v>#占领第三座金矿</v>
          </cell>
          <cell r="D2851">
            <v>7100909</v>
          </cell>
        </row>
        <row r="2852">
          <cell r="A2852" t="str">
            <v>maintaskDes_032</v>
          </cell>
          <cell r="C2852" t="str">
            <v>#占领第四座金矿</v>
          </cell>
          <cell r="D2852">
            <v>7100913</v>
          </cell>
        </row>
        <row r="2853">
          <cell r="A2853" t="str">
            <v>maintaskDes_033</v>
          </cell>
          <cell r="C2853" t="str">
            <v>#进攻森林中的堡垒</v>
          </cell>
          <cell r="D2853">
            <v>7101005</v>
          </cell>
        </row>
        <row r="2854">
          <cell r="A2854" t="str">
            <v>maintaskDes_034</v>
          </cell>
          <cell r="C2854" t="str">
            <v>#进攻据点的堡垒</v>
          </cell>
          <cell r="D2854">
            <v>7101010</v>
          </cell>
        </row>
        <row r="2855">
          <cell r="A2855" t="str">
            <v>maintaskDes_035</v>
          </cell>
          <cell r="C2855" t="str">
            <v>#抢夺敌人的金矿</v>
          </cell>
          <cell r="D2855">
            <v>7101014</v>
          </cell>
        </row>
        <row r="2856">
          <cell r="A2856" t="str">
            <v>maintaskDes_036</v>
          </cell>
          <cell r="C2856" t="str">
            <v>#前往魔法泉进行休整</v>
          </cell>
          <cell r="D2856">
            <v>7101104</v>
          </cell>
        </row>
        <row r="2857">
          <cell r="A2857" t="str">
            <v>maintaskDes_037</v>
          </cell>
          <cell r="C2857" t="str">
            <v>#抢夺敌人的一座金矿</v>
          </cell>
          <cell r="D2857">
            <v>7101108</v>
          </cell>
        </row>
        <row r="2858">
          <cell r="A2858" t="str">
            <v>maintaskDes_038</v>
          </cell>
          <cell r="C2858" t="str">
            <v>#连续抢夺两座金矿</v>
          </cell>
          <cell r="D2858">
            <v>7101113</v>
          </cell>
        </row>
        <row r="2859">
          <cell r="A2859" t="str">
            <v>maintaskDes_039</v>
          </cell>
          <cell r="C2859" t="str">
            <v>#占领城堡后的金矿</v>
          </cell>
          <cell r="D2859">
            <v>7101206</v>
          </cell>
        </row>
        <row r="2860">
          <cell r="A2860" t="str">
            <v>maintaskDes_040</v>
          </cell>
          <cell r="C2860" t="str">
            <v>#夺取山间的两座金矿</v>
          </cell>
          <cell r="D2860">
            <v>7101209</v>
          </cell>
        </row>
        <row r="2861">
          <cell r="A2861" t="str">
            <v>maintaskDes_041</v>
          </cell>
          <cell r="C2861" t="str">
            <v>#突袭塔楼的一座城堡</v>
          </cell>
          <cell r="D2861">
            <v>7101215</v>
          </cell>
        </row>
        <row r="2862">
          <cell r="A2862" t="str">
            <v>maintaskDes_042</v>
          </cell>
          <cell r="C2862" t="str">
            <v>#进攻第一座城堡</v>
          </cell>
          <cell r="D2862">
            <v>7101305</v>
          </cell>
        </row>
        <row r="2863">
          <cell r="A2863" t="str">
            <v>maintaskDes_043</v>
          </cell>
          <cell r="C2863" t="str">
            <v>#进攻第二座城堡</v>
          </cell>
          <cell r="D2863">
            <v>7101310</v>
          </cell>
        </row>
        <row r="2864">
          <cell r="A2864" t="str">
            <v>maintaskDes_044</v>
          </cell>
          <cell r="C2864" t="str">
            <v>#进攻第三座城堡</v>
          </cell>
          <cell r="D2864">
            <v>7101315</v>
          </cell>
        </row>
        <row r="2865">
          <cell r="A2865" t="str">
            <v>maintaskDes_045</v>
          </cell>
          <cell r="C2865" t="str">
            <v>#前往拜访首领营地</v>
          </cell>
          <cell r="D2865">
            <v>7101404</v>
          </cell>
        </row>
        <row r="2866">
          <cell r="A2866" t="str">
            <v>maintaskDes_046</v>
          </cell>
          <cell r="C2866" t="str">
            <v>#通过雇佣兵营地</v>
          </cell>
          <cell r="D2866">
            <v>7101411</v>
          </cell>
        </row>
        <row r="2867">
          <cell r="A2867" t="str">
            <v>maintaskDes_047</v>
          </cell>
          <cell r="C2867" t="str">
            <v>#攻占雪山后的城堡</v>
          </cell>
          <cell r="D2867">
            <v>7101415</v>
          </cell>
        </row>
        <row r="2868">
          <cell r="A2868" t="str">
            <v>maintaskDes_048</v>
          </cell>
          <cell r="C2868" t="str">
            <v>#穿过城堡后的关隘</v>
          </cell>
          <cell r="D2868">
            <v>7101506</v>
          </cell>
        </row>
        <row r="2869">
          <cell r="A2869" t="str">
            <v>maintaskDes_049</v>
          </cell>
          <cell r="C2869" t="str">
            <v>#前往雇佣兵营地</v>
          </cell>
          <cell r="D2869">
            <v>7101513</v>
          </cell>
        </row>
        <row r="2870">
          <cell r="A2870" t="str">
            <v>maintaskDes_050</v>
          </cell>
          <cell r="C2870" t="str">
            <v>#击败塔楼的城堡</v>
          </cell>
          <cell r="D2870">
            <v>7101515</v>
          </cell>
        </row>
        <row r="2871">
          <cell r="A2871" t="str">
            <v>maintaskDes_051</v>
          </cell>
          <cell r="C2871" t="str">
            <v>#新的金矿</v>
          </cell>
        </row>
        <row r="2872">
          <cell r="A2872" t="str">
            <v>maintaskDes_052</v>
          </cell>
          <cell r="C2872" t="str">
            <v>#奇怪的建筑</v>
          </cell>
        </row>
        <row r="2873">
          <cell r="A2873" t="str">
            <v>maintaskDes_053</v>
          </cell>
          <cell r="C2873" t="str">
            <v>#整军集结</v>
          </cell>
        </row>
        <row r="2874">
          <cell r="A2874" t="str">
            <v>maintaskDes_054</v>
          </cell>
          <cell r="C2874" t="str">
            <v>#建立新的据点</v>
          </cell>
        </row>
        <row r="2875">
          <cell r="A2875" t="str">
            <v>maintaskDes_055</v>
          </cell>
          <cell r="C2875" t="str">
            <v>#林间的小木屋</v>
          </cell>
        </row>
        <row r="2876">
          <cell r="A2876" t="str">
            <v>maintaskDes_056</v>
          </cell>
          <cell r="C2876" t="str">
            <v>#阴森的城堡</v>
          </cell>
        </row>
        <row r="2877">
          <cell r="A2877" t="str">
            <v>maintaskDes_057</v>
          </cell>
          <cell r="C2877" t="str">
            <v>#打通前进的道路</v>
          </cell>
        </row>
        <row r="2878">
          <cell r="A2878" t="str">
            <v>maintaskDes_058</v>
          </cell>
          <cell r="C2878" t="str">
            <v>#战士的集结地</v>
          </cell>
        </row>
        <row r="2879">
          <cell r="A2879" t="str">
            <v>maintaskDes_059</v>
          </cell>
          <cell r="C2879" t="str">
            <v>#空空的马厩</v>
          </cell>
        </row>
        <row r="2880">
          <cell r="A2880" t="str">
            <v>maintaskDes_060</v>
          </cell>
          <cell r="C2880" t="str">
            <v>#出征前的准备</v>
          </cell>
        </row>
        <row r="2881">
          <cell r="A2881" t="str">
            <v>maintaskDes_061</v>
          </cell>
          <cell r="C2881" t="str">
            <v>#解决雪地中的危机</v>
          </cell>
        </row>
        <row r="2882">
          <cell r="A2882" t="str">
            <v>maintaskDes_062</v>
          </cell>
          <cell r="C2882" t="str">
            <v>#前往冰封的城堡</v>
          </cell>
        </row>
        <row r="2883">
          <cell r="A2883" t="str">
            <v>maintaskDes_063</v>
          </cell>
          <cell r="C2883" t="str">
            <v>#解决敌人，冲出重围</v>
          </cell>
        </row>
        <row r="2884">
          <cell r="A2884" t="str">
            <v>maintaskDes_064</v>
          </cell>
          <cell r="C2884" t="str">
            <v>#保卫山下的小镇</v>
          </cell>
        </row>
        <row r="2885">
          <cell r="A2885" t="str">
            <v>maintaskDes_065</v>
          </cell>
          <cell r="C2885" t="str">
            <v>#寻找一处营地</v>
          </cell>
        </row>
        <row r="2886">
          <cell r="A2886" t="str">
            <v>maintaskDes_066</v>
          </cell>
          <cell r="C2886" t="str">
            <v>#寻找新的水源</v>
          </cell>
        </row>
        <row r="2887">
          <cell r="A2887" t="str">
            <v>maintaskDes_067</v>
          </cell>
          <cell r="C2887" t="str">
            <v>#躲避烈日，按扎营地</v>
          </cell>
        </row>
        <row r="2888">
          <cell r="A2888" t="str">
            <v>maintaskDes_068</v>
          </cell>
          <cell r="C2888" t="str">
            <v>#寻找山洞</v>
          </cell>
        </row>
        <row r="2889">
          <cell r="A2889" t="str">
            <v>maintaskDes_069</v>
          </cell>
          <cell r="C2889" t="str">
            <v>#击破两座城堡</v>
          </cell>
        </row>
        <row r="2890">
          <cell r="A2890" t="str">
            <v>maintaskDes_070</v>
          </cell>
          <cell r="C2890" t="str">
            <v>隐藏在密林之中的先知</v>
          </cell>
        </row>
        <row r="2891">
          <cell r="A2891" t="str">
            <v>maintaskDes_071</v>
          </cell>
          <cell r="C2891" t="str">
            <v>城堡前的诡异战争废墟</v>
          </cell>
        </row>
        <row r="2892">
          <cell r="A2892" t="str">
            <v>maintaskDes_072</v>
          </cell>
          <cell r="C2892" t="str">
            <v>决战于山下的城堡</v>
          </cell>
        </row>
        <row r="2893">
          <cell r="A2893" t="str">
            <v>maintaskDes_073</v>
          </cell>
          <cell r="C2893" t="str">
            <v>疾行前往废弃的矿洞</v>
          </cell>
        </row>
        <row r="2894">
          <cell r="A2894" t="str">
            <v>maintaskDes_074</v>
          </cell>
          <cell r="C2894" t="str">
            <v>寻找被掩埋的古建筑</v>
          </cell>
        </row>
        <row r="2895">
          <cell r="A2895" t="str">
            <v>maintaskDes_075</v>
          </cell>
          <cell r="C2895" t="str">
            <v>前往海流一端的城堡</v>
          </cell>
        </row>
        <row r="2896">
          <cell r="A2896" t="str">
            <v>maintaskDes_076</v>
          </cell>
          <cell r="C2896" t="str">
            <v>寻找真正的战斗目标</v>
          </cell>
        </row>
        <row r="2897">
          <cell r="A2897" t="str">
            <v>maintaskDes_077</v>
          </cell>
          <cell r="C2897" t="str">
            <v>离开雪地上的聚集点</v>
          </cell>
        </row>
        <row r="2898">
          <cell r="A2898" t="str">
            <v>maintaskDes_078</v>
          </cell>
          <cell r="C2898" t="str">
            <v>寻找隐藏的炼金室</v>
          </cell>
        </row>
        <row r="2899">
          <cell r="A2899" t="str">
            <v>maintaskDes_079</v>
          </cell>
          <cell r="C2899" t="str">
            <v>围攻冰湖上的城堡</v>
          </cell>
        </row>
        <row r="2900">
          <cell r="A2900" t="str">
            <v>maintaskDes_080</v>
          </cell>
          <cell r="C2900" t="str">
            <v>通往最后的试炼之地</v>
          </cell>
        </row>
        <row r="2901">
          <cell r="A2901" t="str">
            <v>maintaskDes_081</v>
          </cell>
          <cell r="C2901" t="str">
            <v>蛮荒之地的消息</v>
          </cell>
        </row>
        <row r="2902">
          <cell r="A2902" t="str">
            <v>maintaskDes_082</v>
          </cell>
          <cell r="C2902" t="str">
            <v>充满风尘的道路</v>
          </cell>
        </row>
        <row r="2903">
          <cell r="A2903" t="str">
            <v>maintaskDes_083</v>
          </cell>
          <cell r="C2903" t="str">
            <v>走出迷失之地</v>
          </cell>
        </row>
        <row r="2904">
          <cell r="A2904" t="str">
            <v>maintaskDes_084</v>
          </cell>
          <cell r="C2904" t="str">
            <v>神秘的古老森林</v>
          </cell>
        </row>
        <row r="2905">
          <cell r="A2905" t="str">
            <v>maintaskDes_085</v>
          </cell>
          <cell r="C2905" t="str">
            <v>密林深处的古堡</v>
          </cell>
        </row>
        <row r="2906">
          <cell r="A2906" t="str">
            <v>maintaskDes_086</v>
          </cell>
          <cell r="C2906" t="str">
            <v>休憩之所</v>
          </cell>
        </row>
        <row r="2907">
          <cell r="A2907" t="str">
            <v>maintaskDes_087</v>
          </cell>
          <cell r="C2907" t="str">
            <v>走出密林</v>
          </cell>
        </row>
        <row r="2908">
          <cell r="A2908" t="str">
            <v>maintaskDes_088</v>
          </cell>
          <cell r="C2908" t="str">
            <v>寻找失落之城</v>
          </cell>
        </row>
        <row r="2909">
          <cell r="A2909" t="str">
            <v>maintaskDes_089</v>
          </cell>
          <cell r="C2909" t="str">
            <v>道路的尽头</v>
          </cell>
        </row>
        <row r="2910">
          <cell r="A2910" t="str">
            <v>maintaskDes_090</v>
          </cell>
          <cell r="C2910" t="str">
            <v>孤崖城</v>
          </cell>
        </row>
        <row r="2911">
          <cell r="A2911" t="str">
            <v>maintaskDes_091</v>
          </cell>
          <cell r="C2911" t="str">
            <v>火印城</v>
          </cell>
        </row>
        <row r="2912">
          <cell r="A2912" t="str">
            <v>maintaskDes_092</v>
          </cell>
          <cell r="C2912" t="str">
            <v>阴风堡</v>
          </cell>
        </row>
        <row r="2913">
          <cell r="A2913" t="str">
            <v>maintaskDes_093</v>
          </cell>
          <cell r="C2913" t="str">
            <v>暗缚城</v>
          </cell>
        </row>
        <row r="2914">
          <cell r="A2914" t="str">
            <v>maintaskDes_094</v>
          </cell>
          <cell r="C2914" t="str">
            <v>斯坦德威克攻城战</v>
          </cell>
        </row>
        <row r="2915">
          <cell r="A2915" t="str">
            <v>maintaskDes_095</v>
          </cell>
          <cell r="C2915" t="str">
            <v>斯坦德威克守城战</v>
          </cell>
        </row>
        <row r="2920">
          <cell r="A2920" t="str">
            <v>maintarget_001</v>
          </cell>
          <cell r="C2920" t="str">
            <v>#[color=562600]尊敬的领主大人：[-][][-][color=562600]      我们很不幸遇到了海上的风暴，船只已经搁浅，看来受到了不小的伤害。现在当务之急是收拢剩下的军队，好好整顿一番，再继续前进。[-]</v>
          </cell>
        </row>
        <row r="2921">
          <cell r="A2921" t="str">
            <v>maintarget_002</v>
          </cell>
          <cell r="C2921" t="str">
            <v>#[color=562600]尊敬的领主大人：[-][][-][color=562600]      我们的斥候打探到前方有一座哨塔，尽管有些残破，但是确实侦察到有一支队伍在驻扎，希望您能够尽快前往，击败驻军打通前进的道路。[-]</v>
          </cell>
        </row>
        <row r="2922">
          <cell r="A2922" t="str">
            <v>maintarget_003</v>
          </cell>
          <cell r="C2922" t="str">
            <v>#[color=562600]尊敬的领主大人：[-][][-][color=562600]      我们查探到在岛屿的北方有一座城堡，我们如果要维修船只就必须新建一座船坞，希望你能够尽快进攻这座城堡，这是我们能否返回埃拉西亚的关键一战。[-]</v>
          </cell>
        </row>
        <row r="2923">
          <cell r="A2923" t="str">
            <v>maintarget_004</v>
          </cell>
          <cell r="C2923" t="str">
            <v>#[color=562600]尊敬的领主大人：[-][][-][color=562600]      从我们上岸的地点来看，地下城的军队已经抢先一步攻占了这里，但我们不知道损失的情况如何，接下来希望你能够派遣部队沿路前进，搜集敌人活动的信息，找到敌人的驻点，我们会派兵支援你的。[-]</v>
          </cell>
        </row>
        <row r="2924">
          <cell r="A2924" t="str">
            <v>maintarget_005</v>
          </cell>
          <cell r="C2924" t="str">
            <v>#[color=562600]尊敬的领主大人：[-][][-][color=562600]      我们的侦察兵传来消息，在西边的丛林与雪山的交界处有一座新的驻地，在那里似乎发现了地下城活动的踪迹，请尽快前往。[-]</v>
          </cell>
        </row>
        <row r="2925">
          <cell r="A2925" t="str">
            <v>maintarget_006</v>
          </cell>
          <cell r="C2925" t="str">
            <v>#[color=562600]尊敬的领主大人：[-][][-][color=562600]      斥候在前方发现了一座小营地，似乎有一支部队正在修整，快速行动起来在敌人发现之前消灭他们，从他们的口中问出最新的情报。[-]</v>
          </cell>
        </row>
        <row r="2926">
          <cell r="A2926" t="str">
            <v>maintarget_007</v>
          </cell>
          <cell r="C2926" t="str">
            <v>#[color=562600]尊敬的领主大人：[-][][-][color=562600]      根据我们得到的消息，穿过雪山之后，在森林尽头有一座城堡，那里应该是我们的目的地，我已经收缩了兵力向城堡前进，沿途有不少障碍，希望领主大人小心。[-]</v>
          </cell>
        </row>
        <row r="2927">
          <cell r="A2927" t="str">
            <v>maintarget_008</v>
          </cell>
          <cell r="C2927" t="str">
            <v>#[color=562600]尊敬的领主大人：[-][][-][color=562600]      我们得到一个不幸的消息，在前进的道路上发现了明显的墓园活动的痕迹，看来这些骨头架子也开始蠢蠢欲动，请不要客气，狠狠地教训这些骷髅怪物吧。[-]</v>
          </cell>
        </row>
        <row r="2928">
          <cell r="A2928" t="str">
            <v>maintarget_009</v>
          </cell>
          <cell r="C2928" t="str">
            <v>#[color=562600]尊敬的领主大人：[-][][-][color=562600]      听逃难的农民说，他们在白翎城附近见到了天使，如果这些传言是真的，我们或许可以想办法和天使结盟，但首先需要找到他们才行。[-]</v>
          </cell>
        </row>
        <row r="2929">
          <cell r="A2929" t="str">
            <v>maintarget_010</v>
          </cell>
          <cell r="C2929" t="str">
            <v>#[color=562600]尊敬的领主大人：[-][][-][color=562600]      看来并不止一座云中城，从打探到的消息来看，这里有另一座云中城存在着，这是一个好消息，一旦能够结盟，我们的力量能够大幅提高。[-]</v>
          </cell>
        </row>
        <row r="2930">
          <cell r="A2930" t="str">
            <v>maintarget_011</v>
          </cell>
          <cell r="C2930" t="str">
            <v>#[color=562600]尊敬的领主大人：[-][][-][color=562600]      我们发现了地下城的踪迹了，就在远方的城堡之中，暂时不知道对方率领了多少军队，但是可想而知是一场艰苦的战斗，祝你好运。[-]</v>
          </cell>
        </row>
        <row r="2931">
          <cell r="A2931" t="str">
            <v>maintarget_012</v>
          </cell>
          <cell r="C2931" t="str">
            <v>#[color=562600]尊敬的领主大人：[-][][-][color=562600]      长久以来，狮鹫一直是埃拉西亚的主力，为了复国我们必须得到狮鹫的帮助，但是我们的敌人已经先一步行动，封锁前往狮鹫崖的道路，我们需要突破他们的封锁。[-]</v>
          </cell>
        </row>
        <row r="2932">
          <cell r="A2932" t="str">
            <v>maintarget_013</v>
          </cell>
          <cell r="C2932" t="str">
            <v>#[color=562600]尊敬的领主大人：[-][][-][color=562600]      我们已经击溃了一波敌军，狮鹫崖近在眼前，无论如何，我们需要解放所有被占领的狮鹫崖，并获得狮鹫的帮助。[-]</v>
          </cell>
        </row>
        <row r="2933">
          <cell r="A2933" t="str">
            <v>maintarget_014</v>
          </cell>
          <cell r="C2933" t="str">
            <v>#[color=562600]尊敬的领主大人：[-][][-][color=562600]      还记得之前消灭的敌军吗，看来敌人已经发现这支部队被消灭了，我们的侦察兵在前方发现了地下城的驻扎点，我想他们正在囤积兵力准备向我们的发起反攻，请务必小心。[-]</v>
          </cell>
        </row>
        <row r="2934">
          <cell r="A2934" t="str">
            <v>maintarget_015</v>
          </cell>
          <cell r="C2934" t="str">
            <v>#[color=562600]尊敬的领主大人：[-][][-][color=562600]      看来我们已经击退了敌人的进攻，剩下的狮鹫崖仍然需要被解放，沿着山道向前，去解放所有的狮鹫崖吧，他们会成为我们强有力的部队。[-]</v>
          </cell>
        </row>
        <row r="2935">
          <cell r="A2935" t="str">
            <v>maintarget_016</v>
          </cell>
          <cell r="C2935" t="str">
            <v>#[color=562600]尊敬的指挥官大人：[-][][-][color=562600]      我们已经进入了精灵们的领地，绿色的树木让我们感觉非常不好，不过我们很快会让这里变成一片焦土。我们在前方发现了一艘沉船，希望您能够前往查看。[-]</v>
          </cell>
        </row>
        <row r="2936">
          <cell r="A2936" t="str">
            <v>maintarget_017</v>
          </cell>
          <cell r="C2936" t="str">
            <v>#[color=562600]尊敬的指挥官大人：[-][][-][color=562600]      我们探查到前面有一座壁垒的城堡，那里一定驻扎着精灵的军队，我们可以在他们发现之前包围并剿灭这座城堡，从他们口中我们也许能找到关于金龙女王的消息。[-]</v>
          </cell>
        </row>
        <row r="2937">
          <cell r="A2937" t="str">
            <v>maintarget_018</v>
          </cell>
          <cell r="C2937" t="str">
            <v>#[color=562600]尊敬的指挥官大人：[-][][-][color=562600]      从之前俘虏的精灵们口中得到的消息，在远方的森林深处还有一座精灵的城堡，负责定期和金龙女王联系，我们要尽快出发，在他们发现异常之前击败他们，找出金龙女王的巢穴。[-]</v>
          </cell>
        </row>
        <row r="2938">
          <cell r="A2938" t="str">
            <v>maintarget_019</v>
          </cell>
          <cell r="C2938" t="str">
            <v>#[color=562600]尊敬的指挥官大人：[-][][-][color=562600]      据说只有位于北方那个山林之中的先知古树才能和金龙女王联系，金龙的守护者-绿龙会定期前往先知古树，请大人先行攻占下先知古树，前往金龙女王的巢穴。[-]</v>
          </cell>
        </row>
        <row r="2939">
          <cell r="A2939" t="str">
            <v>maintarget_020</v>
          </cell>
          <cell r="C2939" t="str">
            <v>#[color=562600]尊敬的指挥官大人：[-][][-][color=562600]      我们的先头部队在北方的海岸上建造了一座堡垒作为基地，很不幸的是敌人们发现了这座堡垒并占领了此地，希望大人能够出手将基地夺回来，继续我们的侵占计划。[-]</v>
          </cell>
        </row>
        <row r="2940">
          <cell r="A2940" t="str">
            <v>maintarget_021</v>
          </cell>
          <cell r="C2940" t="str">
            <v>#[color=562600]尊敬的指挥官大人：[-][][-][color=562600]      斥候发现在山间的峡谷中修建了一座关隘，那里是我们前进的必经之路，我们需要集中兵力拿下这座关隘，快速通过并继续前进。[-]</v>
          </cell>
        </row>
        <row r="2941">
          <cell r="A2941" t="str">
            <v>maintarget_022</v>
          </cell>
          <cell r="C2941" t="str">
            <v>#[color=562600]尊敬的指挥官大人：[-][][-][color=562600]      我们派出一支斥候小队被消灭了，根据他们最后传回来的消息，可能是遭遇了一支凶猛的驻军，我们已经查探出前方有一座古堡，我相信那里一定已经被敌人占领了，希望您能够将它夺回来。[-]</v>
          </cell>
        </row>
        <row r="2942">
          <cell r="A2942" t="str">
            <v>maintarget_023</v>
          </cell>
          <cell r="C2942" t="str">
            <v>#[color=562600]尊敬的指挥官大人：[-][][-][color=562600]      我们在前进途中发现了一座金矿，金矿的守卫兵力不是很多，大部分还是普通的矿工，相信以大人的实力一定能够轻而易举的拿下这座金矿。[-]</v>
          </cell>
        </row>
        <row r="2943">
          <cell r="A2943" t="str">
            <v>maintarget_024</v>
          </cell>
          <cell r="C2943" t="str">
            <v>#[color=562600]尊敬的指挥官大人：[-][][-][color=562600]      请原谅我们的失误，大人。尽管占领了那座金矿，但是我们并没有消灭全部的守卫，有一小股敌人逃窜到了海岛上的一座城堡，而在附近的海域里发现了一只大章鱼，我们不敢贸然进攻，希望大人能尽快赶到。[-]</v>
          </cell>
        </row>
        <row r="2944">
          <cell r="A2944" t="str">
            <v>maintarget_025</v>
          </cell>
          <cell r="C2944" t="str">
            <v>#[color=562600]尊敬的指挥官大人：[-][][-][color=562600]      大人，我想敌人已经发现了有一只军队被我们消灭了，前方一座城堡里出现了大批的援军，数量仍在增加中，我们必须在他们整顿完毕之前抢先进攻，不然就危险了。[-]</v>
          </cell>
        </row>
        <row r="2945">
          <cell r="A2945" t="str">
            <v>maintarget_026</v>
          </cell>
          <cell r="C2945" t="str">
            <v>#[color=562600]尊敬的指挥官大人：[-][][-][color=562600]      大人，根据您的命令，先头部队已经抵达了集结点，不过敌人的军队也发现了这里，我们正在激烈的交战中，战况很胶着，希望大人能尽快赶来支援。[-]</v>
          </cell>
        </row>
        <row r="2946">
          <cell r="A2946" t="str">
            <v>maintarget_027</v>
          </cell>
          <cell r="C2946" t="str">
            <v>#[color=562600]尊敬的指挥官大人：[-][][-][color=562600]      前方的斥候传来消息，他们发现了敌人的一座哨塔，就在一棵高大的树木上，为了避免被发现，需要精锐的士兵来拔除这颗钉子，我们会在这里等待大人的到来。[-]</v>
          </cell>
        </row>
        <row r="2947">
          <cell r="A2947" t="str">
            <v>maintarget_028</v>
          </cell>
          <cell r="C2947" t="str">
            <v>#[color=562600]尊敬的指挥官大人：[-][][-][color=562600]      又一棵先知古树，看来我们的运气还真不错，要知道，就算在壁垒阵营中，也不是任何地方都有这种要地的，一旦被摧毁，对壁垒也是很大的打击。[-]</v>
          </cell>
        </row>
        <row r="2948">
          <cell r="A2948" t="str">
            <v>maintarget_029</v>
          </cell>
          <cell r="C2948" t="str">
            <v>#[color=562600]尊敬的统领大人：[-][][-][color=562600]      根据您的命令，我们抢先占领了边境交界处的一座金矿，意料之外的是金矿的守卫很多，敌人的抵抗很激烈，希望大人尽快赶来支援我们。[-]</v>
          </cell>
        </row>
        <row r="2949">
          <cell r="A2949" t="str">
            <v>maintarget_030</v>
          </cell>
          <cell r="C2949" t="str">
            <v>#[color=562600]尊敬的统领大人：[-][][-][color=562600]      这里是我们进攻的第二座金矿，但是在不远处有一座城堡，一旦我们开始进攻，敌人一定能够很快地支援，所以我们需要集结大批兵力以最快的速度占领金矿，再顺势占领城堡。[-]</v>
          </cell>
        </row>
        <row r="2950">
          <cell r="A2950" t="str">
            <v>maintarget_031</v>
          </cell>
          <cell r="C2950" t="str">
            <v>#[color=562600]尊敬的统领大人：[-][][-][color=562600]      大人，很高兴您那里进展顺利，我们已经快接近第三座金矿了，根据大人的行军速度我想我们很快就能会合，为了稳妥起见，我会在与大人回合之后再开始进攻。[-]</v>
          </cell>
        </row>
        <row r="2951">
          <cell r="A2951" t="str">
            <v>maintarget_032</v>
          </cell>
          <cell r="C2951" t="str">
            <v>#[color=562600]尊敬的统领大人：[-][][-][color=562600]      这里应该是距离我国的边境线最近的最后一座金矿了，没想到埃拉西亚如此富饶，也如此脆弱，我想我们可以考虑更改计划，也许我们可以更大胆一点了......[-]</v>
          </cell>
        </row>
        <row r="2952">
          <cell r="A2952" t="str">
            <v>maintarget_033</v>
          </cell>
          <cell r="C2952" t="str">
            <v>#[color=562600]尊敬的统领大人：[-][][-][color=562600]      大人，不得不说这真是大胆的作战，无论如何，我们已经到达了这座城堡，正在逐渐完成包围，但是我相信再过不久就会被人发现，希望大人能尽快赶到这里发起攻击。[-]</v>
          </cell>
        </row>
        <row r="2953">
          <cell r="A2953" t="str">
            <v>maintarget_034</v>
          </cell>
          <cell r="C2953" t="str">
            <v>#[color=562600]尊敬的统领大人：[-][][-][color=562600]      重要情报！我们发现了要塞的驻点，在一座城堡里，看起来有相当多的兵团驻扎在这里，初步估计，他们和我们一样是冲着金矿来的，我们不敢轻举妄动，会在这里等待大人的指示，我相信我们的战斗力不会输给他们的。[-]</v>
          </cell>
        </row>
        <row r="2954">
          <cell r="A2954" t="str">
            <v>maintarget_035</v>
          </cell>
          <cell r="C2954" t="str">
            <v>#[color=562600]尊敬的统领大人：[-][][-][color=562600]      看来要塞也占领了一座金矿，不过他们很谨慎，没有贸然扩张，真是胆小的家伙，更何况遇上我们他们也无法继续前进了，我相信我们会在大人的带领下消灭要塞的军队，占领金矿，这样我们就有足够多的资源去向埃拉西亚发起更大的进攻了。[-]</v>
          </cell>
        </row>
        <row r="2955">
          <cell r="A2955" t="str">
            <v>maintarget_036</v>
          </cell>
          <cell r="C2955" t="str">
            <v>#[color=562600]尊敬的统领大人：[-][][-][color=562600]      连日来的征战，士兵们已经疲惫不堪，根据大人的命令，斥候们在前方遭到了一座魔法泉，我们可以在那里修整。魔法泉附近仅有一些野兽盘踞，我想不会对我们造成太大的麻烦。[-]</v>
          </cell>
        </row>
        <row r="2956">
          <cell r="A2956" t="str">
            <v>maintarget_037</v>
          </cell>
          <cell r="C2956" t="str">
            <v>#[color=562600]尊敬的统领大人：[-][][-][color=562600]      我们遭遇到了要塞的一对斥候，我预计在前方一定有一座要塞的驻点，也许是一座金矿，既然我们现在已经决定要和要塞争夺，我想大人一定不会放过这座金矿的，如果大人决定进攻，请尽快做好准备，我们会尽力拖延敌人。[-]</v>
          </cell>
        </row>
        <row r="2957">
          <cell r="A2957" t="str">
            <v>maintarget_038</v>
          </cell>
          <cell r="C2957" t="str">
            <v>#[color=562600]尊敬的统领大人：[-][][-][color=562600]      好消息，大人，我们发现了两座相邻的金矿，目前看起来要塞还没有发现，我想我们可以急行军抢先占领这两座金矿，不然等到要塞的军队发现，势均力敌之下，我们不一定能一口气吃下两座金矿。[-]</v>
          </cell>
        </row>
        <row r="2958">
          <cell r="A2958" t="str">
            <v>maintarget_039</v>
          </cell>
          <cell r="C2958" t="str">
            <v>#[color=562600]尊敬的统领大人：[-][][-][color=562600]      大人我们来到已经穿过了要塞的边境，在不远的出海口有一座城堡，金矿就在这座城堡之后，我们必须先攻下城堡才能占领这座金矿，我们不给那贸然决定，希望大人能够尽快抵达汇合地点决定行动策略。[-]</v>
          </cell>
        </row>
        <row r="2959">
          <cell r="A2959" t="str">
            <v>maintarget_040</v>
          </cell>
          <cell r="C2959" t="str">
            <v>#[color=562600]尊敬的统领大人：[-][][-][color=562600]      大人我们在山间发现了新的金矿，真是令人意外的发现，和之前一样，也是两座相邻的金矿，真是好运，也许上天也在眷顾着我们吧，希望大人能尽快赶来。[-]</v>
          </cell>
        </row>
        <row r="2960">
          <cell r="A2960" t="str">
            <v>maintarget_041</v>
          </cell>
          <cell r="C2960" t="str">
            <v>#[color=562600]尊敬的统领大人：[-][][-][color=562600]      我们已经越过雪山进入了塔楼的地盘了，经过数年我们对塔楼的实力一无所知，我们需要一场战斗来判断接下来的策略，前方有一座塔楼的城堡是我们最好的机会，就让大人率领我们去试试这座魔法国家现在的实力吧。[-]</v>
          </cell>
        </row>
        <row r="2961">
          <cell r="A2961" t="str">
            <v>maintarget_042</v>
          </cell>
          <cell r="C2961" t="str">
            <v>#[color=562600]尊敬的领主大人：[-][][-][color=562600]      这里是塔楼提供给我们的第一个情报，我们必须通过三座城堡的考验才能找到寻找泰坦的正确道路，前方就是第一座城堡了，大家打起精神来，一鼓作气前进吧，一切为了埃拉西亚。[-]</v>
          </cell>
        </row>
        <row r="2962">
          <cell r="A2962" t="str">
            <v>maintarget_043</v>
          </cell>
          <cell r="C2962" t="str">
            <v>#[color=562600]尊敬的领主大人：[-][][-][color=562600]      前方就是第二座城堡，看天气马上就要有暴风雪了，这样的天气军队不能停留，我们必须尽快占领第二座城堡进行修整，希望您的军队能都尽快赶到城堡，相信以您的实力一定能够获胜。[-]</v>
          </cell>
        </row>
        <row r="2963">
          <cell r="A2963" t="str">
            <v>maintarget_044</v>
          </cell>
          <cell r="C2963" t="str">
            <v>#[color=562600]尊敬的领主大人：[-][][-][color=562600]      马上就要抵达第三座城堡了，经过修整，军队的士气恢复了，我们有足够的信心通过挑战，但是不能掉以轻心，作为最后的关卡我相信要攻打下来并不容易，希望您做好充分的准备。[-]</v>
          </cell>
        </row>
        <row r="2964">
          <cell r="A2964" t="str">
            <v>maintarget_045</v>
          </cell>
          <cell r="C2964" t="str">
            <v>#[color=562600]尊敬的领主大人：[-][][-][color=562600]      为了找到泰坦，我们需要前往前方的一处首领营地，他们是这里土生土长的士兵，应该会有更详尽的消息，当然，如果对方不肯配合的话，我并不介意给他们一个小小的教训。[-]</v>
          </cell>
        </row>
        <row r="2965">
          <cell r="A2965" t="str">
            <v>maintarget_046</v>
          </cell>
          <cell r="C2965" t="str">
            <v>#[color=562600]尊敬的领主大人：[-][][-][color=562600]      根据得到的消息，前面有一处雇佣兵的营地，他们常年在雪山出没，据说他们曾在雪上见过了高大的巨人，我想他们见到的应该就是泰坦，我们需要前去确认消息的真实性。[-]</v>
          </cell>
        </row>
        <row r="2966">
          <cell r="A2966" t="str">
            <v>maintarget_047</v>
          </cell>
          <cell r="C2966" t="str">
            <v>#[color=562600]尊敬的领主大人：[-][][-][color=562600]      根据雇佣兵们提供的消息，我们穿过前面的城堡就到达他们见到泰坦的地区了，不过前方城堡的主人并不欢迎陌生人，我想我们可能需要一些强硬手段来通过城堡，前往雪山深处寻找泰坦。[-]</v>
          </cell>
        </row>
        <row r="2967">
          <cell r="A2967" t="str">
            <v>maintarget_048</v>
          </cell>
          <cell r="C2967" t="str">
            <v>#[color=562600]尊敬的领主大人：[-][][-][color=562600]      前方的城堡后有一座关隘，我们必须通过关隘继续前进，不幸的是我们遭遇了暴风雪，偏离了路线，希望您能在我们之前抢先通过那座关隘继续前进，我们会在很快的时间内赶过去与您会合。[-]</v>
          </cell>
        </row>
        <row r="2968">
          <cell r="A2968" t="str">
            <v>maintarget_049</v>
          </cell>
          <cell r="C2968" t="str">
            <v>#[color=562600]尊敬的领主大人：[-][][-][color=562600]      这真是最糟糕的战役了，我们完全不是对手，各路的军队都已经溃散了，风雪越下越大，如果还没有援军到来的话，我想这里就是我们的葬身之地了。[-]</v>
          </cell>
        </row>
        <row r="2969">
          <cell r="A2969" t="str">
            <v>maintarget_050</v>
          </cell>
          <cell r="C2969" t="str">
            <v>#[color=562600]尊敬的领主大人：[-][][-][color=562600]      谢天谢地，我们就快要到达目的地了，根据斥候传来的情报，前方还有一座城堡，不知道属于什么势力，不过这对我们来说无关紧要，击败城堡的军队，前往泰坦的部落，我们的时间已经不多了。[-]</v>
          </cell>
        </row>
        <row r="2970">
          <cell r="A2970" t="str">
            <v>maintarget_051</v>
          </cell>
          <cell r="C2970" t="str">
            <v>#[color=562600]尊敬的领主大人：[-][][-][color=562600]      大人，我们已经越过了边境线，现在我们还没有被发现，但是情况瞬息万变，希望您能尽快夺下前方的金矿，这样我们就有足够的时间撤退了。[-]</v>
          </cell>
        </row>
        <row r="2971">
          <cell r="A2971" t="str">
            <v>maintarget_052</v>
          </cell>
          <cell r="C2971" t="str">
            <v>#[color=562600]尊敬的领主大人：[-][][-][color=562600]      我们被发现了，情况很糟糕，现在我们无法撤退，只能继续深入，幸运的是我们在山崖下发现了一座隐蔽的建筑，我们已经赶过去了，希望大人能赶快过来支援我们。[-]</v>
          </cell>
        </row>
        <row r="2972">
          <cell r="A2972" t="str">
            <v>maintarget_053</v>
          </cell>
          <cell r="C2972" t="str">
            <v>#[color=562600]尊敬的领主大人：[-][][-][color=562600]      我们成功地突破了敌人的封锁，在一处空矿的营地集结了，暂时不会有新的敌人追上，我们会在这里修整，直到大人的队伍出现，汇合后重新出发。[-]</v>
          </cell>
        </row>
        <row r="2973">
          <cell r="A2973" t="str">
            <v>maintarget_054</v>
          </cell>
          <cell r="C2973" t="str">
            <v>#[color=562600]尊敬的领主大人：[-][][-][color=562601]      为了巩固优势，我们在湖边建立了一座新的城堡作为后防基地，这样无论进攻或是防守我们都有充足的回旋的余地，现在我就在这里等待大人的到来，我们继续前进，获取更多的胜利！[-]</v>
          </cell>
        </row>
        <row r="2974">
          <cell r="A2974" t="str">
            <v>maintarget_055</v>
          </cell>
          <cell r="C2974" t="str">
            <v>#[color=562600]尊敬的领主大人：[-][][-][color=562600]      多亏大人的高瞻远瞩，我们才能成功的在这里建立一座新的基地，这里无论进攻还是退守都轻而易举，我们已经做好了随大人继续出征的准备了，后续的支援即将到来，在大人到来的那一刻，我们就会跟随大人打起一场新的战争！[-]</v>
          </cell>
        </row>
        <row r="2975">
          <cell r="A2975" t="str">
            <v>maintarget_056</v>
          </cell>
          <cell r="C2975" t="str">
            <v>#[color=562600]尊敬的领主大人：[-][][-][color=562600]      在大人的指挥下，我们成功地绕过了地方的哨塔，来到了林间小屋，这里的粮草甚为充足，我们可以进行补给，接下来我们会按照大人的计划继续前进，探明道路，希望大人能够高歌猛进，赢得这场战斗。[-]</v>
          </cell>
        </row>
        <row r="2976">
          <cell r="A2976" t="str">
            <v>maintarget_057</v>
          </cell>
          <cell r="C2976" t="str">
            <v>#[color=562600]尊敬的领主大人：[-][][-][color=562600]      大人英明，我们果然在道路尽头找到了另一座城堡，我们正准备对城堡进行包围，只要攻下这一座城堡，我们在这里就占据了绝对的优势，我想现在敌人还没有意识到我们的存在，我们必须速战速决。[-]</v>
          </cell>
        </row>
        <row r="2977">
          <cell r="A2977" t="str">
            <v>maintarget_058</v>
          </cell>
          <cell r="C2977" t="str">
            <v>#[color=562600]尊敬的领主大人：[-][][-][color=562600]      这里集结了我们最英勇的战士，经历了多番苦战，我们的人手已经不多了，但是我相信剩下来的勇士们仍然愿意陪伴大人继续战斗，直到取得最后的胜利。[-]</v>
          </cell>
        </row>
        <row r="2978">
          <cell r="A2978" t="str">
            <v>maintarget_059</v>
          </cell>
          <cell r="C2978" t="str">
            <v>#[color=562600]尊敬的领主大人：[-][][-][color=562600]      我们在这里发现一座空的马厩，看来不久之前有人在这里休息过，而且离开的时间不长，我们可以立即加快速度进行追赶，不知道是哪一方的敌人，我们必须加倍小心，之后会保持与大人的联系，请务必小心。[-]</v>
          </cell>
        </row>
        <row r="2979">
          <cell r="A2979" t="str">
            <v>maintarget_060</v>
          </cell>
          <cell r="C2979" t="str">
            <v>#[color=562600]尊敬的领主大人：[-][][-][color=562600]      我们有一个好消息一个坏消息，大人，我们在前往不远处发现了一座新的矿点，但是坏消息是矿点在一座敌方的城堡附近，我们一旦抢占，可能就要面对敌人的袭击，希望大人能尽快给予支援。[-]</v>
          </cell>
        </row>
        <row r="2980">
          <cell r="A2980" t="str">
            <v>maintarget_061</v>
          </cell>
          <cell r="C2980" t="str">
            <v>#[color=562600]尊敬的领主大人：[-][][-][color=562600]      很抱歉在如此危机的时刻打扰您，大人。我们在雪地中遭遇了伏击，敌人似乎很熟悉这里的地形，大军在雪地中行走不便，突遇袭击后很快被击溃，我只能收拢小部分军队向北逃离，目前暂时摆脱了追兵，但是我知道过不了多久他们就会追上来的，希望大人能想想办法。[-]</v>
          </cell>
        </row>
        <row r="2981">
          <cell r="A2981" t="str">
            <v>maintarget_062</v>
          </cell>
          <cell r="C2981" t="str">
            <v>#[color=562600]尊敬的领主大人：[-][][-][color=562601]      我们来到了一座城堡，这里似乎荒废了很久，而且城堡四周均被冰雪覆盖。暂时还没有见到敌人的踪影，我们暂时在这里建造了防御工事，希望能够抵抗接下来的追击。敌人来势汹汹，我们只能走一步算一步。[-]</v>
          </cell>
        </row>
        <row r="2982">
          <cell r="A2982" t="str">
            <v>maintarget_063</v>
          </cell>
          <cell r="C2982" t="str">
            <v>#[color=562600]尊敬的领主大人：[-][][-][color=562602]      大人，我们遵照您的命令假意突围，敌人果然如您所说纷纷聚集，现在我们将敌人引诱聚在山谷之外，四周地形开阔正方便大人的大军驰骋纵横，按照大人的主意，我们在这里坚守，等到半夜大人率军冲击敌军的营地，我们趁机冲出重围，然后再与大军汇合，歼灭敌军。[-]</v>
          </cell>
        </row>
        <row r="2983">
          <cell r="A2983" t="str">
            <v>maintarget_064</v>
          </cell>
          <cell r="C2983" t="str">
            <v>#[color=562600]尊敬的领主大人：[-][][-][color=562603]      大人，我们行军途中，进入了一座小镇，小镇中的人们对我们很热情，就在大军准备动身之时，突然小镇遭到了土匪的袭击，这群土匪异常凶悍，为了报答小镇的恩情，我们准备帮助小镇的人民抵御这股悍匪，目前战况正在胶着，待到敌人风头过去，我们会一鼓作气击溃敌人。[-]</v>
          </cell>
        </row>
        <row r="2984">
          <cell r="A2984" t="str">
            <v>maintarget_065</v>
          </cell>
          <cell r="C2984" t="str">
            <v>#[color=562600]尊敬的领主大人：[-][][-][color=562604]      我们离开了小镇之后绕路击溃了匪徒，不过行进路线也发生了更改，我们会设法寻找下一处营地，目前我们正往东走，根据斥候来报，前方有一处营地，我们会在沿途留下记号，为大军指明道路，预计在数天之后即可相遇。[-]</v>
          </cell>
        </row>
        <row r="2985">
          <cell r="A2985" t="str">
            <v>maintarget_066</v>
          </cell>
          <cell r="C2985" t="str">
            <v>#[color=562600]尊敬的领主大人：[-][][-][color=562604]      击败攻击小镇的敌人之后我们继续前进，没想到前方是个一望无垠的戈壁，荒芜不毛气候炎热。我们随身携带的水源不多，现在最急切的事情就是寻找新的水源，为众军士补充清水，不然我们这些人恐怕是走不到下一个聚集点了。[-]</v>
          </cell>
        </row>
        <row r="2986">
          <cell r="A2986" t="str">
            <v>maintarget_067</v>
          </cell>
          <cell r="C2986" t="str">
            <v>#[color=562600]尊敬的领主大人：[-][][-][color=562607]      随着行走的路程越远，气候越来越炎热了，我现在有些怀念之前冰雪漫天的地区了，眼看有很多士兵耐不住酷暑而昏倒，我们决定寻找一处阴凉的地方来稍作休息，先前已经派遣熟悉戈壁地区的士兵和斥候们共同前进，我想很快就会传来好消息了。[-]</v>
          </cell>
        </row>
        <row r="2987">
          <cell r="A2987" t="str">
            <v>maintarget_068</v>
          </cell>
          <cell r="C2987" t="str">
            <v>#[color=562600]尊敬的领主大人：[-][][-][color=562608]      好消息，我们在山谷下找到了一座大的山洞，里面很宽敞，而且很阴凉，我想大军可以在这里躲避烈日，等到气温降低之后继续赶路。不过这处山洞似乎很长，而且越走越下，不知道是不是连通地下，我派一队士兵守在了通道中，等待大人到来后再继续探索。[-]</v>
          </cell>
        </row>
        <row r="2988">
          <cell r="A2988" t="str">
            <v>maintarget_069</v>
          </cell>
          <cell r="C2988" t="str">
            <v>#[color=562600]尊敬的领主大人：[-][][-][color=562609]      根据我们收到的消息，在前方的山路出口左右各有一座城堡，我们只有击败两座城堡的主人才能获得通过的资格，但是能在此处建造城堡的人显然非同凡响，我们必须小心谋划，争取一鼓作气攻下两座城堡。[-]</v>
          </cell>
        </row>
        <row r="2989">
          <cell r="A2989" t="str">
            <v>maintarget_070</v>
          </cell>
          <cell r="C2989" t="str">
            <v>#[color=562600]尊敬的领主大人：[-][][-][color=562609]      指挥官大人，我们已经偏离了作战路线，我们找到了本地的向导，他建议我们前往深处的密林之中寻找先知古树，据传先知古树在这里已经生活了数百年，熟悉周围的一切，如果找到它的话也许我们就能打听到正确的道路了。[-]</v>
          </cell>
        </row>
        <row r="2990">
          <cell r="A2990" t="str">
            <v>maintarget_071</v>
          </cell>
          <cell r="C2990" t="str">
            <v>#[color=562600]尊敬的领主大人：[-][][-][color=562609]      我们顺着先知古树指引的道路前进了不久的时间，在一座古堡之前发现了一处遗迹，这里到处是断壁颓垣，四处都是厮杀的痕迹，地面的鲜血还没有干透，看来是刚刚发生过一场激烈的战斗，可能是追击的敌军在这里遇到了什么，我们会小心的。[-]</v>
          </cell>
        </row>
        <row r="2991">
          <cell r="A2991" t="str">
            <v>maintarget_072</v>
          </cell>
          <cell r="C2991" t="str">
            <v>#[color=562600]尊敬的领主大人：[-][][-][color=562609]      根据斥候传来的情报，前方的古堡中似乎驻扎着一只军队，古堡四周有战斗的痕迹，我已经命令军队在四周驻扎，暂时不要惊动城堡内的军队，等待情况明了之后再等待大人您的决定。[-]</v>
          </cell>
        </row>
        <row r="2992">
          <cell r="A2992" t="str">
            <v>maintarget_073</v>
          </cell>
          <cell r="C2992" t="str">
            <v>#[color=562600]尊敬的领主大人：[-][][-][color=562609]      攻占了那座城堡之后，我们在地窖中发现了一张地图，从地图的路线来看，沿着山路前方有一座废弃的金矿，据说这座金矿几十年前就已经被废弃了，但是最近却灯火通明，看来是敌军在这座废弃的矿洞中埋藏了什么东西，我们准备向前进发，去探查究竟。[-]</v>
          </cell>
        </row>
        <row r="2993">
          <cell r="A2993" t="str">
            <v>maintarget_074</v>
          </cell>
          <cell r="C2993" t="str">
            <v>#[color=562600]尊敬的领主大人：[-][][-][color=562609]      我们从之前的矿坑中找到了一个消息，在密林深处有着一座建筑，里面埋藏着一个巨大的秘密，而从向导的口中得知密林中确实有人见过一座被数树木藤蔓包围的石屋，我们的目标就是找到这座建筑，找出埋藏在石屋中的秘密，这也许对我们有着极大的好处。[-]</v>
          </cell>
        </row>
        <row r="2994">
          <cell r="A2994" t="str">
            <v>maintarget_075</v>
          </cell>
          <cell r="C2994" t="str">
            <v>#[color=562600]尊敬的领主大人：[-][][-][color=562609]      指挥官大人，我们正在一处分岔路口，根据地图的描述，我们应该向右前进，而且根据斥候的探索，前方确实有一座古堡，接下来，军队的主力将会前往这座城堡中查探消息，剩下的一部分军队将在原地待命，以防不测。[-]</v>
          </cell>
        </row>
        <row r="2995">
          <cell r="A2995" t="str">
            <v>maintarget_076</v>
          </cell>
          <cell r="C2995" t="str">
            <v>#[color=562600]尊敬的领主大人：[-][][-][color=562609]      该死的！我们被骗了，这是一幅假地图，我们在城堡中受到了许多怪物的袭击，部队损失惨重，幸好之前留在分岔路的部队接应了我们，现在我们正在另一条道路上奔逃，也不知能不能逃出升天，希望还能再见到领主大人。[-]</v>
          </cell>
        </row>
        <row r="2996">
          <cell r="A2996" t="str">
            <v>maintarget_077</v>
          </cell>
          <cell r="C2996" t="str">
            <v>#[color=562600]尊敬的领主大人：[-][][-][color=562609]      指挥官大人，在敌人的追捕下我们逃离了海岸，来到了一片冰天雪地之中，现在在一座临时的营地休整，部队受伤惨重，我们决定继续前行离开这座雪山寻找新的休息地区，我们会在沿途做下记号，希望大人能找到我们。[-]</v>
          </cell>
        </row>
        <row r="2997">
          <cell r="A2997" t="str">
            <v>maintarget_078</v>
          </cell>
          <cell r="C2997" t="str">
            <v>#[color=562600]尊敬的领主大人：[-][][-][color=562609]      经过连连征战，军士们的武器和弹药已经消耗殆尽，我们急需一座工坊来打造新的武器。行军途中，我们在前方发现一座规模庞大的城堡，我想附近应该有可以打造器械的炼金房，我准备让大军稍作修整后再继续前进。[-]</v>
          </cell>
        </row>
        <row r="2998">
          <cell r="A2998" t="str">
            <v>maintarget_079</v>
          </cell>
          <cell r="C2998" t="str">
            <v>#[color=562600]尊敬的领主大人：[-][][-][color=562609]      部队经过休整，状态已经恢复，现在正在前往前方的冰湖，那座冰湖上有一座古老的城堡，里面似乎埋藏着不少秘密，也许最近我们遇到的奇怪的事情能在古堡中找到答案。[-]</v>
          </cell>
        </row>
        <row r="2999">
          <cell r="A2999" t="str">
            <v>maintarget_080</v>
          </cell>
          <cell r="C2999" t="str">
            <v>#[color=562600]尊敬的领主大人：[-][][-][color=562609]      根据从古堡中找到的线索，我们沿着冰湖向前进军，寻找一座被两处建筑守卫着的城堡，根据路线来看，那处城堡似乎在雪山深处的冰坳之间，不过目前大军气势正盛，我想应该不会有什么问题，待事情解决后我们会在这里等待大人。[-]</v>
          </cell>
        </row>
        <row r="3000">
          <cell r="A3000" t="str">
            <v>maintarget_081</v>
          </cell>
          <cell r="C3000" t="str">
            <v>#[color=562600]尊敬的领主大人：[-][][-][color=562609]      我们来到了一片荒凉之地，这里虽然临近海岸，但是植被却很少，反而近似荒漠，这让我觉得很不可思议，我想在这里继续探查一下，有可能会出现异变或者奇特的宝物。我相信以现在的实力不管遇到什么都能应对，请领主大人放心。[-]</v>
          </cell>
        </row>
        <row r="3001">
          <cell r="A3001" t="str">
            <v>maintarget_082</v>
          </cell>
          <cell r="C3001" t="str">
            <v>#[color=562600]尊敬的领主大人：[-][][-][color=562609]      经过长途跋涉，我们终于靠近了一片森林，但是这片森林看起来非常古老，我们暂时在森林之外驻扎，等待部队休息完毕之后再继续前进，按照之后的计划，我们会在森林外围修建防御工事，逐步深入探查密林之中的秘密。[-]</v>
          </cell>
        </row>
        <row r="3002">
          <cell r="A3002" t="str">
            <v>maintarget_083</v>
          </cell>
          <cell r="C3002" t="str">
            <v>#[color=562600]尊敬的领主大人：[-][][-][color=562609]      情况危急，领主大人！我们失算了，密林中隐藏着数不尽的怪物，部队损失惨重，我们拼尽全力才死里逃生，多亏了之前修建的防御工事阻挡了这些怪物，不然我们就可能全军覆没。现在我们正向密林外逃离，希望能够尽快逃离这片危险之地。[-]</v>
          </cell>
        </row>
        <row r="3003">
          <cell r="A3003" t="str">
            <v>maintarget_084</v>
          </cell>
          <cell r="C3003" t="str">
            <v>#[color=562600]尊敬的领主大人：[-][][-][color=562609]      我从未见过如此诡异的景象，大人，我们逃出密林之后来到一处陌生的地域，左侧是一片乱石高山，寸草不生，右边却是茂密的森林与湿地，我们沿着中间的道路行走，这里没有任何野兽和飞禽的踪迹，总之一切都透露出诡异的气息，真希望我们能够活着走出去。[-]</v>
          </cell>
        </row>
        <row r="3004">
          <cell r="A3004" t="str">
            <v>maintarget_085</v>
          </cell>
          <cell r="C3004" t="str">
            <v>#[color=562600]尊敬的领主大人：[-][][-][color=562609]      为了查明真相，我们稍微深入了右侧的密林，令人感到意外的是，我们竟然在这里找到了有人生活的痕迹，但是他们似乎已经离开很久了，只剩下一片废墟，我从遗迹中似乎找到了一些线索，似乎与某一件强大的宝物有关，但是资料并不详尽，我会继续前进，希望能找寻更多的线索。[-]</v>
          </cell>
        </row>
        <row r="3005">
          <cell r="A3005" t="str">
            <v>maintarget_086</v>
          </cell>
          <cell r="C3005" t="str">
            <v>#[color=562600]尊敬的领主大人：[-][][-][color=562609]      根据我们调查的线索显示，之前这里似乎有两个部落居住，但是某一天，一件强大的宝物出现在这里，两个部落为了争夺宝物的归属大打出手，最终，其中一个部落被消灭，另一个部落在得到宝物后也离开了这里，最终消失不见，我决定沿着他们迁徙的路线继续找寻线索，争取找到那件宝物。[-]</v>
          </cell>
        </row>
        <row r="3006">
          <cell r="A3006" t="str">
            <v>maintarget_087</v>
          </cell>
          <cell r="C3006" t="str">
            <v>#[color=562600]尊敬的领主大人：[-][][-][color=562609]      我们来到了一座城镇之中，这里的人民非常热情好客，经过长时间的打探，我们找寻到了隐居在此的古老先知，先知告诉了我们前进的方向。之后我们会前往那群部落迁徙后的山地去找寻那件强大的宝物，请大人放心。[-]</v>
          </cell>
        </row>
        <row r="3007">
          <cell r="A3007" t="str">
            <v>maintarget_088</v>
          </cell>
          <cell r="C3007" t="str">
            <v>#[color=562600]尊敬的领主大人：[-][][-][color=562609]      我从未见过如此可怕的情景！在我们找到那个迁徙的部落之后，当他们听说了我们的来意，就突然对我们发起了袭击，他们使用了那件强大的宝物，一瞬间，我的士兵们立刻变成了腐烂的尸体，幸好宝物的影响范围有限，在弓箭手的攻击下，他们也只能败退。但我必须要消灭这件邪恶的宝物，于是我们继续追踪了下去。[-]</v>
          </cell>
        </row>
        <row r="3008">
          <cell r="A3008" t="str">
            <v>maintarget_089</v>
          </cell>
          <cell r="C3008" t="str">
            <v>#[color=562600]尊敬的领主大人：[-][][-][color=562609]      这群残存的部族士兵躲藏进了一座城堡中，借助宝物的力量与我们对峙，但这持续不了多长时间，我们召集了许多工匠，砍伐树木建造攻城器械，我想我们很快就能消灭这个部族，并毁灭掉这个邪恶的宝物。如果一切顺利的话......[-]</v>
          </cell>
        </row>
        <row r="3009">
          <cell r="A3009" t="str">
            <v>maintarget_090</v>
          </cell>
          <cell r="C3009" t="str">
            <v>#[color=562600]尊敬的领主大人：[-][][-][color=562610]      布拉卡达的前锋部队已经和孤崖城驻守的敌军交战，它是尼贡人在斯坦德威克要塞群中修筑的最为坚固的堡垒，只要攻下了这里，前方是一览无余的斯坦德威克平原。除非敌人能够凭空变出一道鸿沟，敌人在平原上将无险可守。这是我们解放斯坦德威克的第一战，敌人会了解到这是一支他们从未面对过，终究也无力阻挡的正义之师！[-]</v>
          </cell>
        </row>
        <row r="3010">
          <cell r="A3010" t="str">
            <v>maintarget_091</v>
          </cell>
          <cell r="C3010" t="str">
            <v>#[color=562600]尊敬的领主大人：[-][][-][color=562610]      艾德雷德女士所带领的部队已经征服了火印城外的火焰，虽然狡诈的克里根人将斯坦德威克平原的大部分都变成了无人胆敢靠近的熔岩之地，但它们在艾德雷德女士的法术面前不值一提。一座冰桥以肉眼可见的速度形成，冷热冲击形成的蒸汽反而助长了冰桥形成的速度。敌人的一切抵抗在正义的力量面前都是徒劳的，见证了奇迹的我更加坚信了这一点！[-]</v>
          </cell>
        </row>
        <row r="3011">
          <cell r="A3011" t="str">
            <v>maintarget_092</v>
          </cell>
          <cell r="C3011" t="str">
            <v>#[color=562600]尊敬的领主大人：[-][][-][color=562610]      格鲁将军的部队已经将敌人围困在阴风堡中，阴险的亡灵法师们把良田都变成了满是枯骨的荒地。格鲁将军说再也不能让那邪恶的伤口继续流脓发烂下去了。虽然敌人坚壁清野的战术十分奏效，亡灵可以不吃不喝，我们却不可以。但腐尸和枯骨居住的石头棺材在战争器械的面前是如此的不堪一击。我们要牢记国都沦陷的耻辱，解放斯坦德威克！[-]</v>
          </cell>
        </row>
        <row r="3012">
          <cell r="A3012" t="str">
            <v>maintarget_093</v>
          </cell>
          <cell r="C3012" t="str">
            <v>#[color=562600]尊敬的领主大人：[-][][-][color=562611]      姆拉克将军所率领的骑兵已经将暗缚城团团围住，这是敌人在斯坦德威克外围的最后一座要塞了。敌人的兵力不足与和我军在野外交战，躲藏在森林中的逃亡者和伤员也都被姆拉克大人的军队解救了出来，他们龟缩在城内坚守不出，敌人掳掠平民的行为被迫中止。负隅顽抗的下场终究是死路一条，姆拉克将军声称要用战争器械让他们懂得这个道理。[-]</v>
          </cell>
        </row>
        <row r="3013">
          <cell r="A3013" t="str">
            <v>maintarget_094</v>
          </cell>
          <cell r="C3013" t="str">
            <v>#[color=562600]尊敬的领主大人：[-][][-][color=562611]      正义的大军已经在斯坦德威克城外集结，女王陛下在攻城前发表了一番激动人心的讲话，所有人都被她的发言所感染，内心充满了荣耀和自豪。敌人的守军在城上严防死守，他们竟然还抱有一丝可以侥幸活着离开这里的念头。但是我们没有，也不会给他们这个机会。我会让敌人见识到，复仇的怒火是一股多么强大的力量！[-]</v>
          </cell>
        </row>
        <row r="3014">
          <cell r="A3014" t="str">
            <v>maintarget_095</v>
          </cell>
          <cell r="C3014" t="str">
            <v>#[color=562600]尊敬的领主大人：[-][][-][color=562611]      斯坦德威克已经解放了！正义的大军已经解放了斯坦德威克！在我们猛烈无匹的攻势面前，敌人没有等到援军的到来，斯坦德威克终于迎来了它真正的主人。但是在我们庆祝这场来之不易的胜利前，敌人的反扑就接踵而来，我们要挫败敌军再次占领斯坦德威克的野心。若斯坦德威克战役取得了最终的胜利，敌人无力维持大兵团作战，在短期内再也无法发动新的攻势。[-]</v>
          </cell>
        </row>
        <row r="3021">
          <cell r="A3021" t="str">
            <v>SKILLDES_50139</v>
          </cell>
          <cell r="B3021" t="str">
            <v>枪兵矛阵</v>
          </cell>
          <cell r="C3021" t="str">
            <v>#[color=645252,fontsize=20]帝国枪兵兵团对当前攻击的敌方兵团造成[-][color=48b946,fontsize=20]{((($level+$ulevel)*30+420))*0.01*$atk}[-][color=645252,fontsize=20]伤害，并造成[-][color=48b946,fontsize=20]「眩晕」[-][color=645252,fontsize=20]效果，持续3秒。[-]</v>
          </cell>
          <cell r="E3021" t="str">
            <v>#[color=fae6c8,fontsize=22,outline=3c1e0aff]帝国枪兵兵团每隔12秒，对当前攻击的兵团造成[-][color=1ca216,fontsize=22,outline=3c1e0aff]{((($level+$ulevel)*15+135))*0.01*$atk}[-][color=fae6c8,fontsize=22,outline=3c1e0aff]伤害，并造成[-][color=1ca216,fontsize=22,outline=3c1e0aff]「眩晕」[-][color=fae6c8,fontsize=22,outline=3c1e0aff]效果,持续2秒。[-]</v>
          </cell>
        </row>
        <row r="3022">
          <cell r="A3022" t="str">
            <v>SKILLDES1_50139</v>
          </cell>
          <cell r="B3022" t="str">
            <v>枪兵常年用矛作战，久而久之，可以发挥出更大威力。</v>
          </cell>
          <cell r="C3022" t="str">
            <v>#[color=645252,fontsize=20]枪兵常年用矛作战，久而久之，可以发挥出更大威力。[-]</v>
          </cell>
          <cell r="E3022" t="str">
            <v>#[color=fae6c8,fontsize=22,outline=3c1e0aff]帝国枪兵列阵，向敌人投出长矛。[-]</v>
          </cell>
        </row>
        <row r="3023">
          <cell r="A3023" t="str">
            <v>SKILLDES_51014</v>
          </cell>
          <cell r="B3023" t="str">
            <v>枪兵铁甲</v>
          </cell>
          <cell r="C3023" t="str">
            <v>#[color=645252,fontsize=20]帝国枪兵防御提高[-][color=48b946,fontsize=20]{(($level+$ulevel)*0.1+0.9)*($teamlevel+9)}[-][color=645252,fontsize=20]，并附加额外生命值[-][color=48b946,fontsize=20]{($level+$ulevel)*150+450}[-][color=645252,fontsize=20]。[-]</v>
          </cell>
          <cell r="E3023" t="str">
            <v>#[color=fae6c8,fontsize=22,outline=3c1e0aff]帝国枪兵防御提高[-][color=1ca216,fontsize=22,outline=3c1e0aff]{(($level+$ulevel)*0.1+0.4)*($teamlevel+9)}[-][color=fae6c8,fontsize=22,outline=3c1e0aff],生命值提高[-][color=1ca216,fontsize=22,outline=3c1e0aff]{($level+$ulevel)*150+450}[-][color=fae6c8,fontsize=22,outline=3c1e0aff]。[-]</v>
          </cell>
        </row>
        <row r="3024">
          <cell r="A3024" t="str">
            <v>SKILLDES1_51014</v>
          </cell>
          <cell r="B3024" t="str">
            <v>常年经历战斗，使枪兵的防御力大大提升。</v>
          </cell>
          <cell r="C3024" t="str">
            <v>#[color=645252,fontsize=20]常年经历战斗，使枪兵的防御力大大提升。[-]</v>
          </cell>
          <cell r="E3024" t="str">
            <v>#[color=fae6c8,fontsize=22,outline=3c1e0aff]铁甲为帝国枪兵提供强大的战斗力。[-]</v>
          </cell>
        </row>
        <row r="3025">
          <cell r="A3025" t="str">
            <v>SKILLDES_52002</v>
          </cell>
          <cell r="B3025" t="str">
            <v>枪兵屠龙</v>
          </cell>
          <cell r="C3025" t="str">
            <v>#[color=645252,fontsize=20]帝国枪兵对阵1人兵团和4人兵团时，暴击值提高[-][color=48b946,fontsize=20]{($level+$ulevel)*30+120}[-][color=645252,fontsize=20]。[-]</v>
          </cell>
          <cell r="E3025" t="str">
            <v>#[color=fae6c8,fontsize=22,outline=3c1e0aff]帝国枪兵对阵1人兵团和4人兵团时，闪避值提高[-][color=1ca216,fontsize=22,outline=3c1e0aff]{($level+$ulevel)*60+240}[-][color=fae6c8,fontsize=22,outline=3c1e0aff]。[-]</v>
          </cell>
        </row>
        <row r="3026">
          <cell r="A3026" t="str">
            <v>SKILLDES1_52002</v>
          </cell>
          <cell r="B3026" t="str">
            <v>帝国枪兵曾参与过屠龙的战斗，经验丰富。</v>
          </cell>
          <cell r="C3026" t="str">
            <v>#[color=645252,fontsize=20]帝国枪兵曾参与过屠龙的战斗，经验丰富。[-]</v>
          </cell>
          <cell r="E3026" t="str">
            <v>#[color=fae6c8,fontsize=22,outline=3c1e0aff]身形灵活的帝国枪兵可以更好的闪避大体型敌人的攻击。[-]</v>
          </cell>
        </row>
        <row r="3027">
          <cell r="A3027" t="str">
            <v>SKILLDES_52112</v>
          </cell>
          <cell r="B3027" t="str">
            <v>枪兵长武器</v>
          </cell>
          <cell r="C3027" t="str">
            <v>#[color=645252,fontsize=20]帝国枪兵攻击提高[-][color=48b946,fontsize=20]{($level+$ulevel)*2+18}%[-][color=645252,fontsize=20]，[-][color=48b946,fontsize=20]「士气高涨」[-][color=645252,fontsize=20]效果下加成翻倍。[-]</v>
          </cell>
          <cell r="E3027" t="str">
            <v>#[color=fae6c8,fontsize=22,outline=3c1e0aff]帝国枪兵攻击提高[-][color=1ca216,fontsize=22,outline=3c1e0aff]{($level+$ulevel)*2+8}%[-][color=fae6c8,fontsize=22,outline=3c1e0aff]，对阵突击兵团时，攻击额外提高50%。[-]</v>
          </cell>
        </row>
        <row r="3028">
          <cell r="A3028" t="str">
            <v>SKILLDES1_52112</v>
          </cell>
          <cell r="B3028" t="str">
            <v>受到将领的鼓舞时，枪兵们能够发挥出更强的实力。</v>
          </cell>
          <cell r="C3028" t="str">
            <v>#[color=645252,fontsize=20]受到将领的鼓舞时，枪兵们能够发挥出更强的实力。[-]</v>
          </cell>
          <cell r="E3028" t="str">
            <v>#[color=fae6c8,fontsize=22,outline=3c1e0aff]帝国枪兵攻击提高[-][color=1ca216,fontsize=22,outline=3c1e0aff]{($level+$ulevel)*6+24}[-][color=fae6c8,fontsize=22,outline=3c1e0aff]，对阵突击兵团时，攻击额外提高50%。[-]</v>
          </cell>
        </row>
        <row r="3029">
          <cell r="A3029" t="str">
            <v>SKILLDES_50016</v>
          </cell>
          <cell r="B3029" t="str">
            <v>弩手爆破箭</v>
          </cell>
          <cell r="C3029" t="str">
            <v>#[color=645252,fontsize=20]帝国弩手兵团对当前攻击的兵团造成[-][color=48b946,fontsize=20]{(($level+$ulevel)*40+860)*0.01*$atk}[-][color=645252,fontsize=20]伤害。[-]</v>
          </cell>
          <cell r="E3029" t="str">
            <v>#[color=fae6c8,fontsize=22,outline=3c1e0aff]帝国弩手每次攻击时，有一定概率对3个单位造成[-][color=1ca216,fontsize=22,outline=3c1e0aff]{($level+$ulevel)*5+95}%[-][color=fae6c8,fontsize=22,outline=3c1e0aff]攻击的伤害。[-]</v>
          </cell>
        </row>
        <row r="3030">
          <cell r="A3030" t="str">
            <v>SKILLDES1_50016</v>
          </cell>
          <cell r="B3030" t="str">
            <v>弩手在箭头上增加火药，可以大幅度增加杀伤力。</v>
          </cell>
          <cell r="C3030" t="str">
            <v>#[color=645252,fontsize=20]弩手在箭头上增加火药，可以大幅度增加杀伤力。[-]</v>
          </cell>
          <cell r="E3030" t="str">
            <v>#[color=fae6c8,fontsize=22,outline=3c1e0aff]打出一发带有爆破效果的火箭。[-]</v>
          </cell>
        </row>
        <row r="3031">
          <cell r="A3031" t="str">
            <v>SKILLDES_52110</v>
          </cell>
          <cell r="B3031" t="str">
            <v>弩手狙击</v>
          </cell>
          <cell r="C3031" t="str">
            <v>#[color=645252,fontsize=20]帝国弩手的攻击提高[-][color=48b946,fontsize=20]{($level+$ulevel)*1.5+13.5}%[-][color=645252,fontsize=20]，[-][color=48b946,fontsize=20]「士气高涨」[-][color=645252,fontsize=20]效果下加成翻倍。[-]</v>
          </cell>
          <cell r="E3031" t="str">
            <v>#[color=fae6c8,fontsize=22,outline=3c1e0aff]帝国弩手每100攻击距离提高[-][color=1ca216,fontsize=22,outline=3c1e0aff]{($level+$ulevel)*0.8+3.2}[-][color=fae6c8,fontsize=22,outline=3c1e0aff]。[-]</v>
          </cell>
        </row>
        <row r="3032">
          <cell r="A3032" t="str">
            <v>SKILLDES1_52110</v>
          </cell>
          <cell r="B3032" t="str">
            <v>受到将领的鼓舞时，弩手们能够发挥出更强的实力。</v>
          </cell>
          <cell r="C3032" t="str">
            <v>#[color=645252,fontsize=20]受到将领的鼓舞时，弩手们能够发挥出更强的实力。[-]</v>
          </cell>
          <cell r="E3032" t="str">
            <v>#[color=fae6c8,fontsize=22,outline=3c1e0aff]铁箭使帝国弩手的攻击更加具有杀伤性。[-]</v>
          </cell>
        </row>
        <row r="3033">
          <cell r="A3033" t="str">
            <v>SKILLDES_59013</v>
          </cell>
          <cell r="B3033" t="str">
            <v>弩手连击</v>
          </cell>
          <cell r="C3033" t="str">
            <v>#[color=645252,fontsize=20]帝国弩手的普通攻击有[-][color=48b946,fontsize=20]{($level+$ulevel)*1+9}%[-][color=645252,fontsize=20]概率连续射出2箭，第2箭对目标单位造成[-][color=48b946,fontsize=20]{($level+$ulevel)*3+47}%[-][color=645252,fontsize=20]攻击的伤害。在对阵被[-][color=48b946,fontsize=20]「减速」[-][color=645252,fontsize=20]目标单位时，【连击】的触发概率提高至100%。[-]</v>
          </cell>
          <cell r="E3033" t="str">
            <v>#[color=fae6c8,fontsize=22,outline=3c1e0aff]帝国弩手每次攻击时，有[-][color=1ca216,fontsize=22,outline=3c1e0aff]{($level+$ulevel)*3+7}%[-][color=fae6c8,fontsize=22,outline=3c1e0aff]概率连续射出两箭。对[-][color=1ca216,fontsize=22,outline=3c1e0aff]「减速」[-][color=fae6c8,fontsize=22,outline=3c1e0aff]目标连击概率提高至100%。[-]</v>
          </cell>
        </row>
        <row r="3034">
          <cell r="A3034" t="str">
            <v>SKILLDES1_59013</v>
          </cell>
          <cell r="B3034" t="str">
            <v>刻苦的训练，使弩手们经常能够发挥出超常的实力。</v>
          </cell>
          <cell r="C3034" t="str">
            <v>#[color=645252,fontsize=20]刻苦的训练，使弩手们经常能够发挥出超常的实力。[-]</v>
          </cell>
          <cell r="E3034" t="str">
            <v>#[color=fae6c8,fontsize=22,outline=3c1e0aff]帝国弩手有概率连续进行两次普通攻击。[-]</v>
          </cell>
        </row>
        <row r="3035">
          <cell r="A3035" t="str">
            <v>SKILLDES_52005</v>
          </cell>
          <cell r="B3035" t="str">
            <v>弩手屠龙</v>
          </cell>
          <cell r="C3035" t="str">
            <v>#[color=645252,fontsize=20]帝国弩手对阵1人兵团和4人兵团时，暴击值提高[-][color=48b946,fontsize=20]{($level+$ulevel)*30+120}[-][color=645252,fontsize=20]。[-]</v>
          </cell>
          <cell r="E3035" t="str">
            <v>#[color=fae6c8,fontsize=22,outline=3c1e0aff]帝国弩手对阵1人兵团和4人兵团时,暴击值提高[-][color=1ca216,fontsize=22,outline=3c1e0aff]{($level+$ulevel)*60+240}[-][color=fae6c8,fontsize=22,outline=3c1e0aff]。[-]</v>
          </cell>
        </row>
        <row r="3036">
          <cell r="A3036" t="str">
            <v>SKILLDES1_52005</v>
          </cell>
          <cell r="B3036" t="str">
            <v>参与过屠龙战斗，了解龙类弱点，能够造成更高伤害。</v>
          </cell>
          <cell r="C3036" t="str">
            <v>#[color=645252,fontsize=20]参与过屠龙战斗，了解龙类弱点，能够造成更高伤害。[-]</v>
          </cell>
          <cell r="E3036" t="str">
            <v>#[color=fae6c8,fontsize=22,outline=3c1e0aff]精准的射击使帝国弩手在对阵大体型单位时具有更高战斗力[-]</v>
          </cell>
        </row>
        <row r="3037">
          <cell r="A3037" t="str">
            <v>SKILLDES_59209</v>
          </cell>
          <cell r="B3037" t="str">
            <v>狮鹫俯冲</v>
          </cell>
          <cell r="C3037" t="str">
            <v>#[color=645252,fontsize=20]皇家狮鹫受到攻击时，有一定概率向目标俯冲，对3个单位造成[-][color=48b946,fontsize=20]{($level+$ulevel)*6+94}%[-][color=645252,fontsize=20]攻击的伤害。（普通攻击也有概率触发俯冲）[-]</v>
          </cell>
          <cell r="E3037" t="str">
            <v>#[color=fae6c8,fontsize=22,outline=3c1e0aff]皇家狮鹫每次攻击时，有较高概率对3个单位造成[-][color=1ca216,fontsize=22,outline=3c1e0aff]{($level+$ulevel)*3+77}%[-][color=fae6c8,fontsize=22,outline=3c1e0aff]攻击的伤害。[-]</v>
          </cell>
        </row>
        <row r="3038">
          <cell r="A3038" t="str">
            <v>SKILLDES1_59209</v>
          </cell>
          <cell r="B3038" t="str">
            <v>狮鹫利用自身优势，从高处俯冲，可以造成更高伤害。</v>
          </cell>
          <cell r="C3038" t="str">
            <v>#[color=645252,fontsize=20]狮鹫利用自身优势，从高处俯冲，可以造成更高伤害。[-]</v>
          </cell>
          <cell r="E3038" t="str">
            <v>#[color=fae6c8,fontsize=22,outline=3c1e0aff]皇家狮鹫向地面单位进行一次俯冲攻击,造成一次范围技能伤害。[-]</v>
          </cell>
        </row>
        <row r="3039">
          <cell r="A3039" t="str">
            <v>SKILLDES_51116</v>
          </cell>
          <cell r="B3039" t="str">
            <v>狮鹫快速突击</v>
          </cell>
          <cell r="C3039" t="str">
            <v>#[color=645252,fontsize=20]皇家狮鹫的生命提高[-][color=48b946,fontsize=20]{($level+$ulevel)*2+8}%[-][color=645252,fontsize=20]。兵团伤害提高[-][color=48b946,fontsize=20]{($level+$ulevel)*1+4}%[-][color=645252,fontsize=20]。[-]</v>
          </cell>
          <cell r="E3039" t="str">
            <v>#[color=fae6c8,fontsize=22,outline=3c1e0aff]皇家狮鹫对阵射手兵团时伤害翻倍，每100移动速度提高[-][color=1ca216,fontsize=22,outline=3c1e0aff]{($level+$ulevel)*3+12}%[-][color=fae6c8,fontsize=22,outline=3c1e0aff]攻击。[-]</v>
          </cell>
        </row>
        <row r="3040">
          <cell r="A3040" t="str">
            <v>SKILLDES1_51116</v>
          </cell>
          <cell r="B3040" t="str">
            <v>一直生活在山地环境中，使狮鹫的身体更加强韧。</v>
          </cell>
          <cell r="C3040" t="str">
            <v>#[color=645252,fontsize=20]一直生活在山地环境中，使狮鹫的身体更加强韧。[-]</v>
          </cell>
          <cell r="E3040" t="str">
            <v>#[color=fae6c8,fontsize=22,outline=3c1e0aff]皇家狮鹫的移动速度将额外提高自己的攻击。[-]</v>
          </cell>
        </row>
        <row r="3041">
          <cell r="A3041" t="str">
            <v>SKILLDES_50321</v>
          </cell>
          <cell r="B3041" t="str">
            <v>狮鹫反击</v>
          </cell>
          <cell r="C3041" t="str">
            <v>#[color=645252,fontsize=20]皇家狮鹫兵团在[-][color=48b946,fontsize=20]「士气高涨」[-][color=645252,fontsize=20]效果下，额外提高30移动速度和[-][color=48b946,fontsize=20]{($level+$ulevel)*3+17}%[-][color=645252,fontsize=20]兵团伤害。[-]</v>
          </cell>
          <cell r="E3041" t="str">
            <v>#[color=fae6c8,fontsize=22,outline=3c1e0aff]皇家狮鹫每次闪避时,有较高概率对3个单位造成[-][color=1ca216,fontsize=22,outline=3c1e0aff]{($level+$ulevel)*3+77}%[-][color=fae6c8,fontsize=22,outline=3c1e0aff]攻击的伤害。[-]</v>
          </cell>
        </row>
        <row r="3042">
          <cell r="A3042" t="str">
            <v>SKILLDES1_50321</v>
          </cell>
          <cell r="B3042" t="str">
            <v>狮鹫拥有卓越的反射神经，每次被攻击都可以反击对手。</v>
          </cell>
          <cell r="C3042" t="str">
            <v>#[color=645252,fontsize=20]狮鹫向敌人发起冲锋，勇往直前。[-]</v>
          </cell>
          <cell r="E3042" t="str">
            <v>#[color=fae6c8,fontsize=22,outline=3c1e0aff]皇家狮鹫每次成功闪避,都会发动一次俯冲反击。[-]</v>
          </cell>
        </row>
        <row r="3043">
          <cell r="A3043" t="str">
            <v>SKILLDES_50211</v>
          </cell>
          <cell r="B3043" t="str">
            <v>狮鹫闪避</v>
          </cell>
          <cell r="C3043" t="str">
            <v>#[color=645252,fontsize=20]皇家狮鹫在场时，所有己方飞行兵团提高[-][color=48b946,fontsize=20]{($level+$ulevel)*1+9}%[-][color=645252,fontsize=20]的攻击。[-]</v>
          </cell>
          <cell r="E3043" t="str">
            <v>#[color=fae6c8,fontsize=22,outline=3c1e0aff]皇家狮鹫闪避值提高[-][color=1ca216,fontsize=22,outline=3c1e0aff]{($level+$ulevel)*40+160}[-][color=fae6c8,fontsize=22,outline=3c1e0aff],每有一个己方飞行兵团上场,狮鹫闪避值额外提高50。[-]</v>
          </cell>
        </row>
        <row r="3044">
          <cell r="A3044" t="str">
            <v>SKILLDES1_50211</v>
          </cell>
          <cell r="B3044" t="str">
            <v>狮鹫是飞禽中的智者，可以使其他飞行单位提高战斗力。</v>
          </cell>
          <cell r="C3044" t="str">
            <v>#[color=645252,fontsize=20]狮鹫是飞禽中的智者，可以使其他飞行单位提高战斗力。[-]</v>
          </cell>
          <cell r="E3044" t="str">
            <v>#[color=fae6c8,fontsize=22,outline=3c1e0aff]皇家狮鹫身形敏捷,闪避增加。[-]</v>
          </cell>
        </row>
        <row r="3045">
          <cell r="A3045" t="str">
            <v>SKILLDES_50007</v>
          </cell>
          <cell r="B3045" t="str">
            <v>十字军神圣护佑</v>
          </cell>
          <cell r="C3045" t="str">
            <v>#[color=645252,fontsize=20]皇家十字军兵团进入战斗后，第1次攻击对自己施加【神圣护佑】，兵团免伤提高[-][color=48b946,fontsize=20]{($level+$ulevel)*2+28}%[-][color=645252,fontsize=20]，效果持续20秒。[-]</v>
          </cell>
          <cell r="E3045" t="str">
            <v>#[color=fae6c8,fontsize=22,outline=3c1e0aff]皇家十字军在生命值第一次低于50%时，获得一个护盾,吸收[-][color=1ca216,fontsize=22,outline=3c1e0aff]{($level+$ulevel)*2+8}%[-][color=fae6c8,fontsize=22,outline=3c1e0aff]生命上限的伤害。[-]</v>
          </cell>
        </row>
        <row r="3046">
          <cell r="A3046" t="str">
            <v>SKILLDES1_50007</v>
          </cell>
          <cell r="B3046" t="str">
            <v>信仰圣光的力量，可以用圣光加持自身，降低伤害。</v>
          </cell>
          <cell r="C3046" t="str">
            <v>#[color=645252,fontsize=20]信仰圣光的力量，可以用圣光加持自身，降低伤害。[-]</v>
          </cell>
          <cell r="E3046" t="str">
            <v>#[color=fae6c8,fontsize=22,outline=3c1e0aff]皇家十字军受到神圣护佑,获得伤害吸收护盾。[-]</v>
          </cell>
        </row>
        <row r="3047">
          <cell r="A3047" t="str">
            <v>SKILLDES_52015</v>
          </cell>
          <cell r="B3047" t="str">
            <v>十字军重甲</v>
          </cell>
          <cell r="C3047" t="str">
            <v>#[color=645252,fontsize=20]皇家十字军的兵团免伤提高[-][color=48b946,fontsize=20]{($level+$ulevel)*0.5+9.5}%[-][color=645252,fontsize=20]，[-][color=48b946,fontsize=20]「士气高涨」[-][color=645252,fontsize=20]效果下加成翻倍。[-]</v>
          </cell>
          <cell r="E3047" t="str">
            <v>#[color=fae6c8,fontsize=22,outline=3c1e0aff]皇家十字军受到射手兵团的伤害降低[-][color=1ca216,fontsize=22,outline=3c1e0aff]{($level+$ulevel)*1+14}%[-][color=fae6c8,fontsize=22,outline=3c1e0aff]。[-]</v>
          </cell>
        </row>
        <row r="3048">
          <cell r="A3048" t="str">
            <v>SKILLDES1_52015</v>
          </cell>
          <cell r="B3048" t="str">
            <v>肉身锻炼得十分强大，能够有效抵抗伤害。</v>
          </cell>
          <cell r="C3048" t="str">
            <v>#[color=645252,fontsize=20]肉身锻炼得十分强大，能够有效抵抗伤害。[-]</v>
          </cell>
          <cell r="E3048" t="str">
            <v>#[color=fae6c8,fontsize=22,outline=3c1e0aff]皇家十字军的重甲可以更好的抵御射手兵团的攻击。[-]</v>
          </cell>
        </row>
        <row r="3049">
          <cell r="A3049" t="str">
            <v>SKILLDES_59014</v>
          </cell>
          <cell r="B3049" t="str">
            <v>十字军连击</v>
          </cell>
          <cell r="C3049" t="str">
            <v>#[color=645252,fontsize=20]皇家十字军的普通攻击有[-][color=48b946,fontsize=20]{($level+$ulevel)*1+9}%[-][color=645252,fontsize=20]的概率连续攻击2次，第2次对目标单位造成[-][color=48b946,fontsize=20]{($level+$ulevel)*3+47}%[-][color=645252,fontsize=20]攻击的伤害。在对阵被[-][color=48b946,fontsize=20]「减速」[-][color=645252,fontsize=20]目标单位时，【连击】的触发概率提高至100%。[-]</v>
          </cell>
          <cell r="E3049" t="str">
            <v>#[color=fae6c8,fontsize=22,outline=3c1e0aff]皇家十字军每次攻击时，有[-][color=1ca216,fontsize=22,outline=3c1e0aff]{($level+$ulevel)*3+7}%[-][color=fae6c8,fontsize=22,outline=3c1e0aff]概率,连续攻击两次,对[-][color=1ca216,fontsize=22,outline=3c1e0aff]「减速」[-][color=fae6c8,fontsize=22,outline=3c1e0aff]目标连斩概率提高至100%。[-]</v>
          </cell>
        </row>
        <row r="3050">
          <cell r="A3050" t="str">
            <v>SKILLDES1_59014</v>
          </cell>
          <cell r="B3050" t="str">
            <v>拥有卓越的剑术，每次攻击可能追加一剑。</v>
          </cell>
          <cell r="C3050" t="str">
            <v>#[color=645252,fontsize=20]拥有卓越的剑术，每次攻击可能追加一剑。[-]</v>
          </cell>
          <cell r="E3050" t="str">
            <v>#[color=fae6c8,fontsize=22,outline=3c1e0aff]皇家十字军有概率连续进行两次普通攻击。[-]</v>
          </cell>
        </row>
        <row r="3051">
          <cell r="A3051" t="str">
            <v>SKILLDES_50005</v>
          </cell>
          <cell r="B3051" t="str">
            <v>十字军救赎</v>
          </cell>
          <cell r="C3051" t="str">
            <v>#[color=645252,fontsize=20]皇家十字军的普通攻击有较高概率，恢复最大生命值[-][color=48b946,fontsize=20]{(($level+$ulevel)*0.4+3.6)}%[-][color=645252,fontsize=20]的生命。[-]</v>
          </cell>
          <cell r="E3051" t="str">
            <v>#[color=fae6c8,fontsize=22,outline=3c1e0aff]皇家十字军每次攻击时，有较高概率恢复自己兵团内2个单位[-][color=1ca216,fontsize=22,outline=3c1e0aff]{(($level+$ulevel)*0.4+3.6)}%[-][color=fae6c8,fontsize=22,outline=3c1e0aff]的生命。[-]</v>
          </cell>
        </row>
        <row r="3052">
          <cell r="A3052" t="str">
            <v>SKILLDES1_50005</v>
          </cell>
          <cell r="B3052" t="str">
            <v>受神灵祝福，每次攻击都有几率恢复生命。</v>
          </cell>
          <cell r="C3052" t="str">
            <v>#[color=645252,fontsize=20]受神灵祝福，每次攻击都有几率恢复生命。[-]</v>
          </cell>
          <cell r="E3052" t="str">
            <v>#[color=fae6c8,fontsize=22,outline=3c1e0aff]皇家十字军在战斗中为自己回复生命。[-]</v>
          </cell>
        </row>
        <row r="3053">
          <cell r="A3053" t="str">
            <v>SKILLDES_50017</v>
          </cell>
          <cell r="B3053" t="str">
            <v>僧侣加血</v>
          </cell>
          <cell r="C3053" t="str">
            <v>#[color=645252,fontsize=20]僧侣兵团每隔18秒，为当前生命百分比最低的己方兵团恢复[-][color=48b946,fontsize=20]{(($level+$ulevel)*15+285)*0.01*$atk}[-][color=645252,fontsize=20]生命。[-]</v>
          </cell>
          <cell r="E3053" t="str">
            <v>#[color=fae6c8,fontsize=22,outline=3c1e0aff]僧侣兵团每隔15秒,为己方生命值最低的兵团恢复[-][color=1ca216,fontsize=22,outline=3c1e0aff]{(($level+$ulevel)*30+220)*0.01*$atk}[-][color=fae6c8,fontsize=22,outline=3c1e0aff]生命,并增加2士气持续15秒，使其更快进入士气高涨状态。[-]</v>
          </cell>
        </row>
        <row r="3054">
          <cell r="A3054" t="str">
            <v>SKILLDES1_50017</v>
          </cell>
          <cell r="B3054" t="str">
            <v>向神灵祈祷，可以治愈伤势，恢复生命。</v>
          </cell>
          <cell r="C3054" t="str">
            <v>#[color=645252,fontsize=20]向神灵祈祷，可以治愈伤势，恢复生命。[-]</v>
          </cell>
          <cell r="E3054" t="str">
            <v>#[color=fae6c8,fontsize=22,outline=3c1e0aff]僧侣鼓舞己方兵团,为他们提供治疗和士气加成[-]</v>
          </cell>
        </row>
        <row r="3055">
          <cell r="A3055" t="str">
            <v>SKILLDES_50477</v>
          </cell>
          <cell r="B3055" t="str">
            <v>僧侣加血</v>
          </cell>
          <cell r="C3055" t="str">
            <v>#[color=645252,fontsize=20]僧侣兵团每隔18秒，为己方2个兵团恢复[-][color=48b946,fontsize=20]{(($level+$ulevel)*15+285)*0.01*$atk}[-][color=645252,fontsize=20]生命。[-]</v>
          </cell>
          <cell r="E3055" t="str">
            <v>#[color=fae6c8,fontsize=22,outline=3c1e0aff]僧侣兵团每隔15秒,为己方生命值最低的兵团恢复[-][color=1ca216,fontsize=22,outline=3c1e0aff]{(($level+$ulevel)*30+220)*0.01*$atk}[-][color=fae6c8,fontsize=22,outline=3c1e0aff]生命,并增加2士气持续15秒，使其更快进入士气高涨状态。[-]</v>
          </cell>
        </row>
        <row r="3056">
          <cell r="A3056" t="str">
            <v>SKILLDES1_50477</v>
          </cell>
          <cell r="B3056" t="str">
            <v>向神灵祈祷，可以治愈伤势，恢复生命。</v>
          </cell>
          <cell r="C3056" t="str">
            <v>#[color=645252,fontsize=20]向神灵祈祷，可以治愈伤势，恢复生命。[-]</v>
          </cell>
          <cell r="E3056" t="str">
            <v>#[color=fae6c8,fontsize=22,outline=3c1e0aff]僧侣鼓舞己方兵团,为他们提供治疗和士气加成[-]</v>
          </cell>
        </row>
        <row r="3057">
          <cell r="A3057" t="str">
            <v>SKILLDES_50120</v>
          </cell>
          <cell r="B3057" t="str">
            <v>僧侣降攻</v>
          </cell>
          <cell r="C3057" t="str">
            <v>#[color=645252,fontsize=20]僧侣兵团在开场时，为当前所在路的己方兵团附加[-][color=48b946,fontsize=20]「士气高涨」[-][color=645252,fontsize=20]效果，持续[-][color=48b946,fontsize=20]{(($level+$ulevel)*1+11)}[-][color=645252,fontsize=20]秒。[-]</v>
          </cell>
          <cell r="E3057" t="str">
            <v>#[color=fae6c8,fontsize=22,outline=3c1e0aff]僧侣兵团每隔10秒,提高随机一个己方兵团[-][color=1ca216,fontsize=22,outline=3c1e0aff]{(($level+$ulevel)*4+16)}%[-][color=fae6c8,fontsize=22,outline=3c1e0aff]攻击,持续10秒。[-]</v>
          </cell>
        </row>
        <row r="3058">
          <cell r="A3058" t="str">
            <v>SKILLDES1_50120</v>
          </cell>
          <cell r="B3058" t="str">
            <v>可以为战士祷告祝福，使他们获得更强的战斗力。</v>
          </cell>
          <cell r="C3058" t="str">
            <v>#[color=645252,fontsize=20]可以为战士祷告祝福，使他们获得更强的战斗力。[-]</v>
          </cell>
          <cell r="E3058" t="str">
            <v>#[color=fae6c8,fontsize=22,outline=3c1e0aff]僧侣令对手忏悔消极，降低敌方的攻击力。[-]</v>
          </cell>
        </row>
        <row r="3059">
          <cell r="A3059" t="str">
            <v>SKILLDES_50018</v>
          </cell>
          <cell r="B3059" t="str">
            <v>僧侣回蓝</v>
          </cell>
          <cell r="C3059" t="str">
            <v>#[color=645252,fontsize=20]僧侣兵团上场时，提高[-][color=48b946,fontsize=20]{($level+$ulevel)*0.05+0.25}[-][color=645252,fontsize=20]英雄魔法回复速度。[-]</v>
          </cell>
          <cell r="E3059" t="str">
            <v>#[color=fae6c8,fontsize=22,outline=3c1e0aff]僧侣兵团上场提高英雄[-][color=1ca216,fontsize=22,outline=3c1e0aff]{($level+$ulevel)*0.05+0.25}[-][color=fae6c8,fontsize=22,outline=3c1e0aff]魔法回复速度。[-]</v>
          </cell>
        </row>
        <row r="3060">
          <cell r="A3060" t="str">
            <v>SKILLDES1_50018</v>
          </cell>
          <cell r="B3060" t="str">
            <v>感受魔法的气息，可以提高魔法恢复速度。</v>
          </cell>
          <cell r="C3060" t="str">
            <v>#[color=645252,fontsize=20]感受魔法的气息，可以提高魔法恢复速度。[-]</v>
          </cell>
          <cell r="E3060" t="str">
            <v>#[color=fae6c8,fontsize=22,outline=3c1e0aff]僧侣上场提高英雄魔法恢复速度。[-]</v>
          </cell>
        </row>
        <row r="3061">
          <cell r="A3061" t="str">
            <v>SKILLDES_51016</v>
          </cell>
          <cell r="B3061" t="str">
            <v>僧侣被动增强</v>
          </cell>
          <cell r="C3061" t="str">
            <v>#[color=645252,fontsize=20]僧侣生命提高[-][color=48b946,fontsize=20]{($level+$ulevel)*4+16}%[-][color=645252,fontsize=20]，治疗效果提高50%。[-]</v>
          </cell>
          <cell r="E3061" t="str">
            <v>#[color=fae6c8,fontsize=22,outline=3c1e0aff]僧侣生命值提高[-][color=1ca216,fontsize=22,outline=3c1e0aff]{($level+$ulevel)*4+16}%[-][color=fae6c8,fontsize=22,outline=3c1e0aff],治疗效果提高50%。[-]</v>
          </cell>
        </row>
        <row r="3062">
          <cell r="A3062" t="str">
            <v>SKILLDES1_51016</v>
          </cell>
          <cell r="B3062" t="str">
            <v>内心虔诚，在祈祷时可以使效果更强。</v>
          </cell>
          <cell r="C3062" t="str">
            <v>#[color=645252,fontsize=20]内心虔诚，在祈祷时可以使效果更强。[-]</v>
          </cell>
          <cell r="E3062" t="str">
            <v>#[color=fae6c8,fontsize=22,outline=3c1e0aff]僧侣的治疗效果和生命回复得到提高。[-]</v>
          </cell>
        </row>
        <row r="3063">
          <cell r="A3063" t="str">
            <v>SKILLDES_59015</v>
          </cell>
          <cell r="B3063" t="str">
            <v>骑士开场技</v>
          </cell>
          <cell r="C3063" t="str">
            <v>#[color=645252,fontsize=20]皇家骑士兵团进入战斗后，第1次攻击对目标兵团造成[-][color=48b946,fontsize=20]{((($level+$ulevel)*20+480))*0.01*$atk}[-][color=645252,fontsize=20]伤害，并造成[-][color=48b946,fontsize=20]「眩晕」[-][color=645252,fontsize=20]效果，持续5秒。[-]</v>
          </cell>
          <cell r="E3063" t="str">
            <v>#[color=fae6c8,fontsize=22,outline=3c1e0aff]皇家骑士兵团开场后，第一次攻击对目标兵团造成[-][color=1ca216,fontsize=22,outline=3c1e0aff]{((($level+$ulevel)*30+220))*0.01*$atk}[-][color=fae6c8,fontsize=22,outline=3c1e0aff]伤害,并造成[-][color=1ca216,fontsize=22,outline=3c1e0aff]「眩晕」[-][color=fae6c8,fontsize=22,outline=3c1e0aff]效果,持续5秒。[-]</v>
          </cell>
        </row>
        <row r="3064">
          <cell r="A3064" t="str">
            <v>SKILLDES1_59015</v>
          </cell>
          <cell r="B3064" t="str">
            <v>在高速冲锋时，刺出长枪，造成大量伤害。</v>
          </cell>
          <cell r="C3064" t="str">
            <v>#[color=645252,fontsize=20]在高速冲锋时，刺出长枪，造成大量伤害。[-]</v>
          </cell>
          <cell r="E3064" t="str">
            <v>#[color=fae6c8,fontsize=22,outline=3c1e0aff]皇家骑士向敌人发起冲锋,对接触到第一个单位造成巨大伤害[-]</v>
          </cell>
        </row>
        <row r="3065">
          <cell r="A3065" t="str">
            <v>SKILLDES_50201</v>
          </cell>
          <cell r="B3065" t="str">
            <v>骑士加士气</v>
          </cell>
          <cell r="C3065" t="str">
            <v>#[color=645252,fontsize=20]皇家骑士兵团在战斗开始后，获得[-][color=48b946,fontsize=20]「士气高涨」[-][color=645252,fontsize=20]效果，持续[-][color=48b946,fontsize=20]{($level+$ulevel)*3+12}[-][color=645252,fontsize=20]秒。[-]</v>
          </cell>
          <cell r="E3065" t="str">
            <v>#[color=fae6c8,fontsize=22,outline=3c1e0aff]皇家骑士士气增加[-][color=1ca216,fontsize=22,outline=3c1e0aff]{($level+$ulevel)*0.5+2.5}[-][color=fae6c8,fontsize=22,outline=3c1e0aff]。[-]</v>
          </cell>
        </row>
        <row r="3066">
          <cell r="A3066" t="str">
            <v>SKILLDES1_50201</v>
          </cell>
          <cell r="B3066" t="str">
            <v>战斗一旦开始，他们将无所畏惧。</v>
          </cell>
          <cell r="C3066" t="str">
            <v>#[color=645252,fontsize=20]战斗一旦开始，他们将无所畏惧。[-]</v>
          </cell>
          <cell r="E3066" t="str">
            <v>#[color=fae6c8,fontsize=22,outline=3c1e0aff]皇家骑士振奋全团,具有更高的初始士气值。[-]</v>
          </cell>
        </row>
        <row r="3067">
          <cell r="A3067" t="str">
            <v>SKILLDES_51102</v>
          </cell>
          <cell r="B3067" t="str">
            <v>骑士快速突击</v>
          </cell>
          <cell r="C3067" t="str">
            <v>#[color=645252,fontsize=20]皇家骑士生命提高[-][color=48b946,fontsize=20]{($level+$ulevel)*2+8}%[-][color=645252,fontsize=20]，兵团免伤提高[-][color=48b946,fontsize=20]{($level+$ulevel)*1+4}%[-][color=645252,fontsize=20]。[-]</v>
          </cell>
          <cell r="E3067" t="str">
            <v>#[color=fae6c8,fontsize=22,outline=3c1e0aff]皇家骑士对阵射手兵团时伤害翻倍，皇家骑士每100点移动速度提高[-][color=1ca216,fontsize=22,outline=3c1e0aff]{($level+$ulevel)*3+12}%[-][color=fae6c8,fontsize=22,outline=3c1e0aff]攻击，[-]</v>
          </cell>
        </row>
        <row r="3068">
          <cell r="A3068" t="str">
            <v>SKILLDES1_51102</v>
          </cell>
          <cell r="B3068" t="str">
            <v>在他们眼里，接近敌人就是一切。</v>
          </cell>
          <cell r="C3068" t="str">
            <v>#[color=645252,fontsize=20]在他们眼里，接近敌人就是一切。[-]</v>
          </cell>
          <cell r="E3068" t="str">
            <v>#[color=fae6c8,fontsize=22,outline=3c1e0aff]皇家骑士的移动速度将额外提高自己的攻击。[-]</v>
          </cell>
        </row>
        <row r="3069">
          <cell r="A3069" t="str">
            <v>SKILLDES_52207</v>
          </cell>
          <cell r="B3069" t="str">
            <v>骑士士气高涨收益</v>
          </cell>
          <cell r="C3069" t="str">
            <v>#[color=645252,fontsize=20]皇家骑士暴击值提高[-][color=48b946,fontsize=20]{($level+$ulevel)*20+80}[-][color=645252,fontsize=20]，在[-][color=48b946,fontsize=20]「士气高涨」[-][color=645252,fontsize=20]效果下加成翻倍。[-]</v>
          </cell>
          <cell r="E3069" t="str">
            <v>#[color=fae6c8,fontsize=22,outline=3c1e0aff]皇家骑士兵团在[-][color=1ca216,fontsize=22,outline=3c1e0aff]「士气高涨」[-][color=fae6c8,fontsize=22,outline=3c1e0aff]状态,额外提高30移动速度和[-][color=1ca216,fontsize=22,outline=3c1e0aff]{($level+$ulevel)*6+24}%[-][color=fae6c8,fontsize=22,outline=3c1e0aff]攻击。[-]</v>
          </cell>
        </row>
        <row r="3070">
          <cell r="A3070" t="str">
            <v>SKILLDES1_52207</v>
          </cell>
          <cell r="B3070" t="str">
            <v>他们拥有最坚韧的意志，绝不轻易放弃。</v>
          </cell>
          <cell r="C3070" t="str">
            <v>#[color=645252,fontsize=20]他们拥有最坚韧的意志，绝不轻易放弃。[-]</v>
          </cell>
          <cell r="E3070" t="str">
            <v>#[color=fae6c8,fontsize=22,outline=3c1e0aff]皇家骑士士气高涨时,大幅度增强战斗力。[-]</v>
          </cell>
        </row>
        <row r="3071">
          <cell r="A3071" t="str">
            <v>SKILLDES_50022</v>
          </cell>
          <cell r="C3071" t="str">
            <v>#[color=645252,fontsize=20]大天使复活1个己方兵团，并恢复该兵团[-][color=48b946,fontsize=20]{($level+$ulevel)*3+27}%[-][color=645252,fontsize=20]生命。[-]</v>
          </cell>
          <cell r="E3071" t="str">
            <v>#[color=fae6c8,fontsize=22,outline=3c1e0aff]大天使兵团每隔30s复活一个己方死亡兵团,并回复该兵团[-][color=1ca216,fontsize=22,outline=3c1e0aff]{($level+$ulevel)*3+12}[-][color=fae6c8,fontsize=22,outline=3c1e0aff]%的最大生命值的生命。[-]</v>
          </cell>
        </row>
        <row r="3072">
          <cell r="A3072" t="str">
            <v>SKILLDES1_50022</v>
          </cell>
          <cell r="B3072" t="str">
            <v>神说：你有罪！</v>
          </cell>
          <cell r="C3072" t="str">
            <v>#[color=645252,fontsize=20]神说：你有罪！[-]</v>
          </cell>
          <cell r="E3072" t="str">
            <v>#[color=fae6c8,fontsize=22,outline=3c1e0aff]大天使能够复活己方死亡兵团。[-]</v>
          </cell>
        </row>
        <row r="3073">
          <cell r="A3073" t="str">
            <v>SKILLDES_50023</v>
          </cell>
          <cell r="C3073" t="str">
            <v>#[color=645252,fontsize=20]大天使兵团对随机3个敌方兵团造成[-][color=48b946,fontsize=20]{(($level+$ulevel)*2+38)*0.01*$atk}[-][color=645252,fontsize=20]伤害，并造成[-][color=48b946,fontsize=20]「眩晕」[-][color=645252,fontsize=20]效果，持续3秒。[-]</v>
          </cell>
          <cell r="E3073" t="str">
            <v>#[color=fae6c8,fontsize=22,outline=3c1e0aff]大天使兵团每隔12s对敌方随机两个兵团造成[-][color=1ca216,fontsize=22,outline=3c1e0aff]{($level+$ulevel)*1.5+13.5}[-][color=fae6c8,fontsize=22,outline=3c1e0aff]%自身攻击的伤害,并造成[-][color=1ca216,fontsize=22,outline=3c1e0aff]「眩晕」[-][color=fae6c8,fontsize=22,outline=3c1e0aff],持续3秒。[-]</v>
          </cell>
        </row>
        <row r="3074">
          <cell r="A3074" t="str">
            <v>SKILLDES1_50023</v>
          </cell>
          <cell r="B3074" t="str">
            <v>神要你活，你就不会死。</v>
          </cell>
          <cell r="C3074" t="str">
            <v>#[color=645252,fontsize=20]神要你活，你就不会死。[-]</v>
          </cell>
          <cell r="E3074" t="str">
            <v>#[color=fae6c8,fontsize=22,outline=3c1e0aff]大天使用神圣之力打击敌方兵团,造成大量伤害。[-]</v>
          </cell>
        </row>
        <row r="3075">
          <cell r="A3075" t="str">
            <v>SKILLDES_50024</v>
          </cell>
          <cell r="C3075" t="str">
            <v>#[color=645252,fontsize=20]大天使在场时，对所有己方兵团附加相当于最大生命值[-][color=48b946,fontsize=20]{($level+$ulevel)*0.05+0.45}%[-][color=645252,fontsize=20]的生命回复效果。[-]</v>
          </cell>
          <cell r="E3075" t="str">
            <v>#[color=fae6c8,fontsize=22,outline=3c1e0aff]大天使上场增加己方所有兵团2点士气。大天使40码范围内所有己方单位每3s受到[-][color=fae6c8,fontsize=22,outline=3c1e0aff]{($level+$ulevel)*0.1+0.4}[-][color=fae6c8,fontsize=22,outline=3c1e0aff]%最大生命值的回复效果。[-]</v>
          </cell>
        </row>
        <row r="3076">
          <cell r="A3076" t="str">
            <v>SKILLDES1_50024</v>
          </cell>
          <cell r="B3076" t="str">
            <v>神说：“要有光！”</v>
          </cell>
          <cell r="C3076" t="str">
            <v>#[color=645252,fontsize=20]神说：“要有光！”[-]</v>
          </cell>
          <cell r="E3076" t="str">
            <v>#[color=fae6c8,fontsize=22,outline=3c1e0aff]大天使鼓舞全场,并为周围友军提供生命恢复。[-]</v>
          </cell>
        </row>
        <row r="3077">
          <cell r="A3077" t="str">
            <v>SKILLDES_59051</v>
          </cell>
          <cell r="C3077" t="str">
            <v>#[color=645252,fontsize=20]大天使攻击提高[-][color=48b946,fontsize=20]{($level+$ulevel)*4+16}%[-][color=645252,fontsize=20]。大天使对阵地狱阵营的兵团时，兵团伤害提高100%。[-]</v>
          </cell>
          <cell r="E3077" t="str">
            <v>#[color=fae6c8,fontsize=22,outline=3c1e0aff]大天使提高[-][color=1ca216,fontsize=22,outline=3c1e0aff]{($level+$ulevel)*4+16}[-][color=fae6c8,fontsize=22,outline=3c1e0aff]%攻击。大天使对阵地狱兵团时，兵团伤害提高100%。[-]</v>
          </cell>
        </row>
        <row r="3078">
          <cell r="A3078" t="str">
            <v>SKILLDES1_59051</v>
          </cell>
          <cell r="B3078" t="str">
            <v>神要谁死，他必不能活。</v>
          </cell>
          <cell r="C3078" t="str">
            <v>#[color=645252,fontsize=20]神要谁死，他必不能活。[-]</v>
          </cell>
          <cell r="E3078" t="str">
            <v>#[color=fae6c8,fontsize=22,outline=3c1e0aff]大天使攻击提高,对恶魔伤害翻倍。[-]</v>
          </cell>
        </row>
        <row r="3079">
          <cell r="A3079" t="str">
            <v>SKILLDES_50548</v>
          </cell>
          <cell r="C3079" t="str">
            <v>#[color=645252,fontsize=20]每25秒圣堂武士兵团召唤2个圣堂侍从进入战场。圣堂侍从拥有[-][color=48b946,fontsize=20]{(($level+$ulevel)*5.6+37.4)*($teamlevel+9)}[-][color=645252,fontsize=20]攻击，[-][color=48b946,fontsize=20]{(($level+$ulevel)*125+875)*($teamlevel+9)}[-][color=645252,fontsize=20]生命，持续整场战斗。[-][color=F6ECDD,fontsize=20]每有1个圣堂侍从在场圣堂武士防御额外提高15%，前3次召唤时所有己方兵团提高10%的兵团伤害，持续20秒。[-]</v>
          </cell>
          <cell r="E3079" t="str">
            <v>#[color=fae6c8,fontsize=22,outline=3c1e0aff]大天使兵团每隔30s复活一个己方死亡兵团,并回复该兵团[-][color=1ca216,fontsize=22,outline=3c1e0aff]{($level+$ulevel)*3+12}[-][color=fae6c8,fontsize=22,outline=3c1e0aff]%的最大生命值的生命。[-]</v>
          </cell>
        </row>
        <row r="3080">
          <cell r="A3080" t="str">
            <v>SKILLDES1_50548</v>
          </cell>
          <cell r="B3080" t="str">
            <v>踏上征程吧！神明将与你同在。</v>
          </cell>
          <cell r="C3080" t="str">
            <v>#[color=645252,fontsize=20]踏上征程吧！神明将与你同在。[-]</v>
          </cell>
          <cell r="E3080" t="str">
            <v>#[color=fae6c8,fontsize=22,outline=3c1e0aff]大天使能够复活己方死亡兵团。[-]</v>
          </cell>
        </row>
        <row r="3081">
          <cell r="A3081" t="str">
            <v>SKILLDES_52323</v>
          </cell>
          <cell r="C3081" t="str">
            <v>#[color=645252,fontsize=20]圣堂武士的兵团免伤增加[-][color=48b946,fontsize=20]{($level+$ulevel)*1+9}%[-][color=645252,fontsize=20]，[-][color=48b946,fontsize=20]「士气高涨」[-][color=645252,fontsize=20]效果下加成翻倍。[-]</v>
          </cell>
          <cell r="E3081" t="str">
            <v>#[color=fae6c8,fontsize=22,outline=3c1e0aff]大天使兵团每隔12s对敌方随机两个兵团造成[-][color=1ca216,fontsize=22,outline=3c1e0aff]{($level+$ulevel)*1.5+13.5}[-][color=fae6c8,fontsize=22,outline=3c1e0aff]%自身攻击的伤害,并造成[-][color=1ca216,fontsize=22,outline=3c1e0aff]「眩晕」[-][color=fae6c8,fontsize=22,outline=3c1e0aff],持续3秒。[-]</v>
          </cell>
        </row>
        <row r="3082">
          <cell r="A3082" t="str">
            <v>SKILLDES1_52323</v>
          </cell>
          <cell r="B3082" t="str">
            <v>埃拉西亚荣耀永存！</v>
          </cell>
          <cell r="C3082" t="str">
            <v>#[color=645252,fontsize=20]埃拉西亚荣耀永存！[-]</v>
          </cell>
          <cell r="E3082" t="str">
            <v>#[color=fae6c8,fontsize=22,outline=3c1e0aff]大天使用神圣之力打击敌方兵团,造成大量伤害。[-]</v>
          </cell>
        </row>
        <row r="3083">
          <cell r="A3083" t="str">
            <v>SKILLDES_59247</v>
          </cell>
          <cell r="C3083" t="str">
            <v>#[color=645252,fontsize=20]圣堂武士免疫[-][color=48b946,fontsize=20]「士气低落」[-][color=645252,fontsize=20]效果，进入战斗后，圣堂武士为自己及周围大范围内的己方兵团提供[-][color=48b946,fontsize=20]「士气高涨」[-][color=645252,fontsize=20]效果和500暴击值，持续[-][color=48b946,fontsize=20]{(($level+$ulevel)*1+11)}[-][color=645252,fontsize=20]秒。[-]</v>
          </cell>
          <cell r="E3083" t="str">
            <v>#[color=fae6c8,fontsize=22,outline=3c1e0aff]大天使上场增加己方所有兵团2点士气。大天使40码范围内所有己方单位每3s受到[-][color=fae6c8,fontsize=22,outline=3c1e0aff]{($level+$ulevel)*0.1+0.4}[-][color=fae6c8,fontsize=22,outline=3c1e0aff]%最大生命值的回复效果。[-]</v>
          </cell>
        </row>
        <row r="3084">
          <cell r="A3084" t="str">
            <v>SKILLDES1_59247</v>
          </cell>
          <cell r="B3084" t="str">
            <v>为了胜利与荣耀！</v>
          </cell>
          <cell r="C3084" t="str">
            <v>#[color=645252,fontsize=20]为了胜利与荣耀！[-]</v>
          </cell>
          <cell r="E3084" t="str">
            <v>#[color=fae6c8,fontsize=22,outline=3c1e0aff]大天使鼓舞全场,并为周围友军提供生命恢复。[-]</v>
          </cell>
        </row>
        <row r="3085">
          <cell r="A3085" t="str">
            <v>SKILLDES_59248</v>
          </cell>
          <cell r="C3085" t="str">
            <v>#[color=645252,fontsize=20]圣堂武士免疫[-][color=48b946,fontsize=20]「疾病」[-][color=645252,fontsize=20]效果，圣堂武士在场时，提高己方所有兵团[-][color=48b946,fontsize=20]{($level+$ulevel)*0.5+9.5}%[-][color=645252,fontsize=20]的兵团免伤。[-]</v>
          </cell>
          <cell r="E3085" t="str">
            <v>#[color=fae6c8,fontsize=22,outline=3c1e0aff]大天使提高[-][color=1ca216,fontsize=22,outline=3c1e0aff]{($level+$ulevel)*4+16}[-][color=fae6c8,fontsize=22,outline=3c1e0aff]%攻击。大天使对阵地狱兵团时，兵团伤害提高100%。[-]</v>
          </cell>
        </row>
        <row r="3086">
          <cell r="A3086" t="str">
            <v>SKILLDES1_59248</v>
          </cell>
          <cell r="B3086" t="str">
            <v>所有信仰者将会得到光明的庇佑。</v>
          </cell>
          <cell r="C3086" t="str">
            <v>#[color=645252,fontsize=20]所有信仰者将会得到光明的庇佑。[-]</v>
          </cell>
          <cell r="E3086" t="str">
            <v>#[color=fae6c8,fontsize=22,outline=3c1e0aff]大天使攻击提高,对恶魔伤害翻倍。[-]</v>
          </cell>
        </row>
        <row r="3087">
          <cell r="A3087" t="str">
            <v>SKILLDES_60006</v>
          </cell>
          <cell r="B3087" t="str">
            <v>高级连击</v>
          </cell>
          <cell r="C3087" t="str">
            <v>#[color=645252,fontsize=20]幻想射手的普通攻击有[-][color=48b946,fontsize=20]{($level+$ulevel)*1+9}%[-][color=645252,fontsize=20]的概率连续射出3箭。在对阵被[-][color=48b946,fontsize=20]「减速」[-][color=645252,fontsize=20]目标单位时，【连击】的触发概率提高至100%。[-]</v>
          </cell>
          <cell r="E3087" t="str">
            <v>#[color=fae6c8,fontsize=22,outline=3c1e0aff]帝国弩手每次攻击时，有[-][color=1ca216,fontsize=22,outline=3c1e0aff]{($level+$ulevel)*3+7}%[-][color=fae6c8,fontsize=22,outline=3c1e0aff]概率连续射出两箭。对[-][color=1ca216,fontsize=22,outline=3c1e0aff]「减速」[-][color=fae6c8,fontsize=22,outline=3c1e0aff]目标连击概率提高至100%。[-]</v>
          </cell>
        </row>
        <row r="3088">
          <cell r="A3088" t="str">
            <v>SKILLDES1_60006</v>
          </cell>
          <cell r="B3088" t="str">
            <v>高级连击</v>
          </cell>
          <cell r="C3088" t="str">
            <v>#[color=645252,fontsize=20]幻影射手有概率连续进行三次普通攻击。[-]</v>
          </cell>
          <cell r="E3088" t="str">
            <v>#[color=fae6c8,fontsize=22,outline=3c1e0aff]帝国弩手有概率连续进行两次普通攻击。[-]</v>
          </cell>
        </row>
        <row r="3089">
          <cell r="A3089" t="str">
            <v>SKILLDES_52065</v>
          </cell>
          <cell r="B3089" t="str">
            <v>高级狙击</v>
          </cell>
          <cell r="C3089" t="str">
            <v>#[color=645252,fontsize=20]幻影射手每100攻击距离提高[-][color=48b946,fontsize=20]{($level+$ulevel)*1.2+4.8}%[-][color=645252,fontsize=20]攻击。[-]</v>
          </cell>
          <cell r="E3089" t="str">
            <v>#[color=fae6c8,fontsize=22,outline=3c1e0aff]帝国弩手每100攻击距离提高[-][color=1ca216,fontsize=22,outline=3c1e0aff]{($level+$ulevel)*0.8+3.2}[-][color=fae6c8,fontsize=22,outline=3c1e0aff]。[-]</v>
          </cell>
        </row>
        <row r="3090">
          <cell r="A3090" t="str">
            <v>SKILLDES1_52065</v>
          </cell>
          <cell r="B3090" t="str">
            <v>高级狙击</v>
          </cell>
          <cell r="C3090" t="str">
            <v>#[color=645252,fontsize=20]铁箭使幻影射手的攻击更加具有杀伤性。[-]</v>
          </cell>
          <cell r="E3090" t="str">
            <v>#[color=fae6c8,fontsize=22,outline=3c1e0aff]铁箭使帝国弩手的攻击更加具有杀伤性。[-]</v>
          </cell>
        </row>
        <row r="3091">
          <cell r="A3091" t="str">
            <v>SKILLDES_59210</v>
          </cell>
          <cell r="B3091" t="str">
            <v>荣耀冲锋</v>
          </cell>
          <cell r="C3091" t="str">
            <v>#[color=645252,fontsize=20]首次击杀目标兵团后，皇家骑士兵团的下次攻击对目标兵团造成[-][color=48b946,fontsize=20]{((($level+$ulevel)*20+480))*0.01*$atk}[-][color=645252,fontsize=20]伤害。[-]</v>
          </cell>
          <cell r="E3091" t="str">
            <v>#[color=fae6c8,fontsize=22,outline=3c1e0aff]帝国弩手每100攻击距离提高[-][color=1ca216,fontsize=22,outline=3c1e0aff]{($level+$ulevel)*0.8+3.2}[-][color=fae6c8,fontsize=22,outline=3c1e0aff]。[-]</v>
          </cell>
        </row>
        <row r="3092">
          <cell r="A3092" t="str">
            <v>SKILLDES1_59210</v>
          </cell>
          <cell r="B3092" t="str">
            <v>荣耀冲锋</v>
          </cell>
          <cell r="C3092" t="str">
            <v>#[color=645252,fontsize=20]皇家骑士兵团击杀目标后再次进入冲锋。[-]</v>
          </cell>
          <cell r="E3092" t="str">
            <v>#[color=fae6c8,fontsize=22,outline=3c1e0aff]铁箭使帝国弩手的攻击更加具有杀伤性。[-]</v>
          </cell>
        </row>
        <row r="3093">
          <cell r="A3093" t="str">
            <v>SKILLDES_59213</v>
          </cell>
          <cell r="C3093" t="str">
            <v>#[color=645252,fontsize=20]皇家狮鹫生命提高[-][color=48b946,fontsize=20]{($level+$ulevel)*3+17}%[-][color=645252,fontsize=20]，战场中每有1个己方飞行兵团上场，皇家狮鹫生命额外提高8%。[-]</v>
          </cell>
        </row>
        <row r="3094">
          <cell r="A3094" t="str">
            <v>SKILLDES1_59213</v>
          </cell>
          <cell r="C3094" t="str">
            <v>#[color=645252,fontsize=20]狮鹫带领空中部队向敌人发起冲锋。[-]</v>
          </cell>
        </row>
        <row r="3095">
          <cell r="A3095" t="str">
            <v>SKILLDES_59212</v>
          </cell>
          <cell r="C3095" t="str">
            <v>#[color=645252,fontsize=20]木精灵暴击值提高[-][color=48b946,fontsize=20]{($level+$ulevel)*20+80}[-][color=645252,fontsize=20]，战场中每有1个己方射手兵团上场，木精灵暴击值额外提高40。[-]</v>
          </cell>
        </row>
        <row r="3096">
          <cell r="A3096" t="str">
            <v>SKILLDES1_59212</v>
          </cell>
          <cell r="C3096" t="str">
            <v>#[color=645252,fontsize=20]木精灵统帅着射手部队，战场上发出集火号令。[-]</v>
          </cell>
        </row>
        <row r="3097">
          <cell r="A3097" t="str">
            <v>SKILL_50548</v>
          </cell>
          <cell r="C3097" t="str">
            <v>#英勇增援</v>
          </cell>
        </row>
        <row r="3098">
          <cell r="A3098" t="str">
            <v>SKILL_52323</v>
          </cell>
          <cell r="C3098" t="str">
            <v>#振奋</v>
          </cell>
        </row>
        <row r="3099">
          <cell r="A3099" t="str">
            <v>SKILL_59247</v>
          </cell>
          <cell r="C3099" t="str">
            <v>#激励</v>
          </cell>
        </row>
        <row r="3100">
          <cell r="A3100" t="str">
            <v>SKILL_59248</v>
          </cell>
          <cell r="C3100" t="str">
            <v>#纯净领域</v>
          </cell>
        </row>
        <row r="3104">
          <cell r="A3104" t="str">
            <v>SKILLDES_50031</v>
          </cell>
          <cell r="B3104" t="str">
            <v>战争践踏</v>
          </cell>
          <cell r="C3104" t="str">
            <v>#[color=645252,fontsize=20]半人马首领兵团对附近一定范围所有敌方兵团造成[-][color=48b946,fontsize=20]{(($level+$ulevel)*10+190)*0.01*$atk}[-][color=645252,fontsize=20]伤害，并造成[-][color=48b946,fontsize=20]「减速」[-][color=645252,fontsize=20]效果，持续15秒。[-]</v>
          </cell>
          <cell r="E3104" t="str">
            <v>#[color=fae6c8,fontsize=22,outline=3c1e0aff]半人马首领每次攻击时，有较高概率对3个单位造成[-][color=1ca216,fontsize=22,outline=3c1e0aff]{($level+$ulevel)*2+68}%[-][color=fae6c8,fontsize=22,outline=3c1e0aff]攻击的伤害,并造成[-][color=1ca216,fontsize=22,outline=3c1e0aff]「减速」[-][color=fae6c8,fontsize=22,outline=3c1e0aff],持续6秒。[-]</v>
          </cell>
        </row>
        <row r="3105">
          <cell r="A3105" t="str">
            <v>SKILLDES1_50031</v>
          </cell>
          <cell r="B3105" t="str">
            <v>利用身体的重量，狠狠踩踏地面。</v>
          </cell>
          <cell r="C3105" t="str">
            <v>#[color=645252,fontsize=20]利用身体的重量，狠狠踩踏地面。[-]</v>
          </cell>
          <cell r="E3105" t="str">
            <v>#[color=fae6c8,fontsize=22,outline=3c1e0aff]对周围的敌方单位造成一次伤害并减速。[-]</v>
          </cell>
        </row>
        <row r="3106">
          <cell r="A3106" t="str">
            <v>SKILLDES_51006</v>
          </cell>
          <cell r="B3106" t="str">
            <v>蛮力</v>
          </cell>
          <cell r="C3106" t="str">
            <v>#[color=645252,fontsize=20]半人马首领生命值提高[-][color=48b946,fontsize=20]{($level+$ulevel)*3+27}%[-][color=645252,fontsize=20]。[-]</v>
          </cell>
          <cell r="E3106" t="str">
            <v>#[color=fae6c8,fontsize=22,outline=3c1e0aff]半人马首领生命值提高[-][color=1ca216,fontsize=22,outline=3c1e0aff]{($level+$ulevel)*4+16}%[-][color=fae6c8,fontsize=22,outline=3c1e0aff]。[-]</v>
          </cell>
        </row>
        <row r="3107">
          <cell r="A3107" t="str">
            <v>SKILLDES1_51006</v>
          </cell>
          <cell r="B3107" t="str">
            <v>身体强悍，刀枪不入。</v>
          </cell>
          <cell r="C3107" t="str">
            <v>#[color=645252,fontsize=20]身体强悍，刀枪不入。[-]</v>
          </cell>
          <cell r="E3107" t="str">
            <v>#[color=fae6c8,fontsize=22,outline=3c1e0aff]半人马首领身体强壮,战斗力得到提升。[-]</v>
          </cell>
        </row>
        <row r="3108">
          <cell r="A3108" t="str">
            <v>SKILLDES_59042</v>
          </cell>
          <cell r="B3108" t="str">
            <v>凶猛</v>
          </cell>
          <cell r="C3108" t="str">
            <v>#[color=645252,fontsize=20]半人马首领的额外攻击提高[-][color=48b946,fontsize=20]{($level+$ulevel)*50+150}[-][color=645252,fontsize=20]，普通攻击对目标单位造成[-][color=48b946,fontsize=20]「流血」[-][color=645252,fontsize=20]效果，持续6秒。[-]</v>
          </cell>
          <cell r="E3108" t="str">
            <v>#[color=fae6c8,fontsize=22,outline=3c1e0aff]半人马首领攻击提高[-][color=fae6c8,fontsize=22,outline=3c1e0aff]{($level+$ulevel)*30+120}[-][color=fae6c8,fontsize=22,outline=3c1e0aff],普通攻击对目标造成[-][color=1ca216,fontsize=22,outline=3c1e0aff]「流血」[-][color=fae6c8,fontsize=22,outline=3c1e0aff]效果,持续6秒。[-]</v>
          </cell>
        </row>
        <row r="3109">
          <cell r="A3109" t="str">
            <v>SKILLDES1_59042</v>
          </cell>
          <cell r="B3109" t="str">
            <v>在敌人面前，他们是凶猛的。</v>
          </cell>
          <cell r="C3109" t="str">
            <v>#[color=645252,fontsize=20]在敌人面前，他们是凶猛的。[-]</v>
          </cell>
          <cell r="E3109" t="str">
            <v>#[color=fae6c8,fontsize=22,outline=3c1e0aff]半人马首领攻击提高,并对目标造成流血。[-]</v>
          </cell>
        </row>
        <row r="3110">
          <cell r="A3110" t="str">
            <v>SKILLDES_59065</v>
          </cell>
          <cell r="B3110" t="str">
            <v>无畏领袖</v>
          </cell>
          <cell r="C3110" t="str">
            <v>#[color=645252,fontsize=20]半人马首领的兵团免伤提高[-][color=48b946,fontsize=20]{($level+$ulevel)*1+4}%[-][color=645252,fontsize=20]，战场中每有1个己方防御兵团上场，半人马首领额外提高2%的兵团免伤。[-]</v>
          </cell>
          <cell r="E3110" t="str">
            <v>#[color=fae6c8,fontsize=22,outline=3c1e0aff]半人马首领兵团免伤提高[-][color=1ca216,fontsize=22,outline=3c1e0aff]{($level+$ulevel)*1+9}%[-][color=fae6c8,fontsize=22,outline=3c1e0aff]，对阵突击兵团时，兵团免伤额外提高10%。[-]</v>
          </cell>
        </row>
        <row r="3111">
          <cell r="A3111" t="str">
            <v>SKILLDES1_59065</v>
          </cell>
          <cell r="B3111" t="str">
            <v>战友越多，越会激发他们的斗志。</v>
          </cell>
          <cell r="C3111" t="str">
            <v>#[color=645252,fontsize=20]战友越多，越会激发他们的斗志。[-]</v>
          </cell>
          <cell r="E3111" t="str">
            <v>#[color=fae6c8,fontsize=22,outline=3c1e0aff]半人马勇猛无畏，物抗增加。[-]</v>
          </cell>
        </row>
        <row r="3112">
          <cell r="A3112" t="str">
            <v>SKILLDES_50032</v>
          </cell>
          <cell r="B3112" t="str">
            <v>矮人咆哮</v>
          </cell>
          <cell r="C3112" t="str">
            <v>#[color=645252,fontsize=20]战斗矮人兵团在开场时，提高较大范围内所有己方单位[-][color=48b946,fontsize=20]{($level+$ulevel)*0.4+7.6}%[-][color=645252,fontsize=20]的生命，持续整场战斗。[-]</v>
          </cell>
          <cell r="E3112" t="str">
            <v>#[color=fae6c8,fontsize=22,outline=3c1e0aff]战斗矮人兵团开场时，提高己方所有兵团[-][color=1ca216,fontsize=22,outline=3c1e0aff]{($level+$ulevel)*0.4+7.6}%[-][color=fae6c8,fontsize=22,outline=3c1e0aff]的生命上限,持续整场战斗。[-]</v>
          </cell>
        </row>
        <row r="3113">
          <cell r="A3113" t="str">
            <v>SKILLDES1_50032</v>
          </cell>
          <cell r="B3113" t="str">
            <v>借助呐喊，为自己鼓气。</v>
          </cell>
          <cell r="C3113" t="str">
            <v>#[color=645252,fontsize=20]借助呐喊，为自己鼓气。[-]</v>
          </cell>
          <cell r="E3113" t="str">
            <v>#[color=fae6c8,fontsize=22,outline=3c1e0aff]战意怒吼,开场增加己方兵团生命上限。[-]</v>
          </cell>
        </row>
        <row r="3114">
          <cell r="A3114" t="str">
            <v>SKILLDES_50033</v>
          </cell>
          <cell r="B3114" t="str">
            <v>重击</v>
          </cell>
          <cell r="C3114" t="str">
            <v>#[color=645252,fontsize=20]战斗矮人的普通攻击有一定概率，对目标单位造成[-][color=48b946,fontsize=20]{($level+$ulevel)*15+135}%[-][color=645252,fontsize=20]攻击的伤害，并有概率造成[-][color=48b946,fontsize=20]「眩晕」[-][color=645252,fontsize=20]效果，持续2秒。[-]</v>
          </cell>
          <cell r="E3114" t="str">
            <v>#[color=fae6c8,fontsize=22,outline=3c1e0aff]战斗矮人每次攻击时，有一定概率对目标的造成[-][color=1ca216,fontsize=22,outline=3c1e0aff]{($level+$ulevel)*15+135}%[-][color=fae6c8,fontsize=22,outline=3c1e0aff]攻击的伤害,并有概率造成[-][color=1ca216,fontsize=22,outline=3c1e0aff]「眩晕」[-][color=fae6c8,fontsize=22,outline=3c1e0aff]效果,持续2秒。[-]</v>
          </cell>
        </row>
        <row r="3115">
          <cell r="A3115" t="str">
            <v>SKILLDES1_50033</v>
          </cell>
          <cell r="B3115" t="str">
            <v>使用战锤猛力锤击地面。</v>
          </cell>
          <cell r="C3115" t="str">
            <v>#[color=645252,fontsize=20]使用战锤猛力锤击地面。[-]</v>
          </cell>
          <cell r="E3115" t="str">
            <v>#[color=fae6c8,fontsize=22,outline=3c1e0aff]矮人的的攻击有概率让对手眩晕并造成额外伤害。[-]</v>
          </cell>
        </row>
        <row r="3116">
          <cell r="A3116" t="str">
            <v>SKILLDES_50206</v>
          </cell>
          <cell r="B3116" t="str">
            <v>魔法躲避</v>
          </cell>
          <cell r="C3116" t="str">
            <v>#[color=645252,fontsize=20]【矮人咆哮】技能额外提高[-][color=48b946,fontsize=20]{($level+$ulevel)*0.4+3.6}%[-][color=645252,fontsize=20]的生命。[-]</v>
          </cell>
          <cell r="E3116" t="str">
            <v>#[color=fae6c8,fontsize=22,outline=3c1e0aff]战斗矮人法术免伤提高[-][color=1ca216,fontsize=22,outline=3c1e0aff]{($level+$ulevel)*1+9}%[-][color=fae6c8,fontsize=22,outline=3c1e0aff]。[-]</v>
          </cell>
        </row>
        <row r="3117">
          <cell r="A3117" t="str">
            <v>SKILLDES1_50206</v>
          </cell>
          <cell r="B3117" t="str">
            <v>矮人的嗓音粗豪有力，使呐喊声更响。</v>
          </cell>
          <cell r="C3117" t="str">
            <v>#[color=645252,fontsize=20]矮人的嗓音粗豪有力，使呐喊声更响。[-]</v>
          </cell>
          <cell r="E3117" t="str">
            <v>#[color=fae6c8,fontsize=22,outline=3c1e0aff]战斗矮人善于躲避魔法,具有更高的魔法抗性。[-]</v>
          </cell>
        </row>
        <row r="3118">
          <cell r="A3118" t="str">
            <v>SKILLDES_50217</v>
          </cell>
          <cell r="B3118" t="str">
            <v>矮人体质</v>
          </cell>
          <cell r="C3118" t="str">
            <v>#[color=645252,fontsize=20]战斗矮人开启防护罩，防护罩内己方兵团提高30%的法术免伤，防护罩持续[-][color=48b946,fontsize=20]{($level+$ulevel)*0.8+9.2}[-][color=645252,fontsize=20]秒。[-]</v>
          </cell>
          <cell r="E3118" t="str">
            <v>#[color=fae6c8,fontsize=22,outline=3c1e0aff]战斗矮人生命提高[-][color=1ca216,fontsize=22,outline=3c1e0aff]{($level+$ulevel)*3+12}%[-][color=fae6c8,fontsize=22,outline=3c1e0aff],破防提高[-][color=1ca216,fontsize=22,outline=3c1e0aff]{(($level+$ulevel)*0.04+0.16)*($teamlevel+9)}[-][color=fae6c8,fontsize=22,outline=3c1e0aff]。[-]</v>
          </cell>
        </row>
        <row r="3119">
          <cell r="A3119" t="str">
            <v>SKILLDES1_50217</v>
          </cell>
          <cell r="B3119" t="str">
            <v>战斗矮人精通抵御魔法。</v>
          </cell>
          <cell r="C3119" t="str">
            <v>#[color=645252,fontsize=20]战斗矮人精通抵御魔法。[-]</v>
          </cell>
          <cell r="E3119" t="str">
            <v>#[color=fae6c8,fontsize=22,outline=3c1e0aff]矮人坚硬的皮肤使其防御出众。[-]</v>
          </cell>
        </row>
        <row r="3120">
          <cell r="A3120" t="str">
            <v>SKILLDES_50034</v>
          </cell>
          <cell r="B3120" t="str">
            <v>箭雨</v>
          </cell>
          <cell r="C3120" t="str">
            <v>#[color=645252,fontsize=20]木精灵攻速提高至500%，持续[-][color=48b946,fontsize=20]{($level+$ulevel)*0.1+1.4}[-][color=645252,fontsize=20]秒。[-]</v>
          </cell>
          <cell r="E3120" t="str">
            <v>#[color=fae6c8,fontsize=22,outline=3c1e0aff]木精灵兵团每隔10秒，对当前攻击的兵团造成[-][color=1ca216,fontsize=22,outline=3c1e0aff]{(($level+$ulevel)*30+320)*0.01*$atk}[-][color=fae6c8,fontsize=22,outline=3c1e0aff]伤害。[-]</v>
          </cell>
        </row>
        <row r="3121">
          <cell r="A3121" t="str">
            <v>SKILLDES1_50034</v>
          </cell>
          <cell r="B3121" t="str">
            <v>经过刻苦训练，能够使射箭速度更快。</v>
          </cell>
          <cell r="C3121" t="str">
            <v>#[color=645252,fontsize=20]经过刻苦训练，能够使射箭速度更快。[-]</v>
          </cell>
          <cell r="E3121" t="str">
            <v>#[color=fae6c8,fontsize=22,outline=3c1e0aff]木精灵召唤箭雨,对随机一个敌方兵团造成一次范围伤害。[-]</v>
          </cell>
        </row>
        <row r="3122">
          <cell r="A3122" t="str">
            <v>SKILLDES_59045</v>
          </cell>
          <cell r="B3122" t="str">
            <v>连击</v>
          </cell>
          <cell r="C3122" t="str">
            <v>#[color=645252,fontsize=20]木精灵的普通攻击，有[-][color=48b946,fontsize=20]{($level+$ulevel)*1+9}%[-][color=645252,fontsize=20]的概率连续射出2箭，第2箭对目标单位造成[-][color=48b946,fontsize=20]{($level+$ulevel)*3+47}%[-][color=645252,fontsize=20]攻击的伤害。在对阵被[-][color=48b946,fontsize=20]「减速」[-][color=645252,fontsize=20]目标单位时，【连击】的触发概率提高至100%。[-]</v>
          </cell>
          <cell r="E3122" t="str">
            <v>#[color=fae6c8,fontsize=22,outline=3c1e0aff]木精灵每次攻击时，有[-][color=1ca216,fontsize=22,outline=3c1e0aff]{($level+$ulevel)*3+7}%[-][color=fae6c8,fontsize=22,outline=3c1e0aff]概率连续射出两箭,对[-][color=1ca216,fontsize=22,outline=3c1e0aff]「减速」[-][color=fae6c8,fontsize=22,outline=3c1e0aff]目标连击概率提高至100%。[-]</v>
          </cell>
        </row>
        <row r="3123">
          <cell r="A3123" t="str">
            <v>SKILLDES1_59045</v>
          </cell>
          <cell r="B3123" t="str">
            <v>天生的射手，可以精准命中目标。</v>
          </cell>
          <cell r="C3123" t="str">
            <v>#[color=645252,fontsize=20]天生的射手，可以精准命中目标。[-]</v>
          </cell>
          <cell r="E3123" t="str">
            <v>#[color=fae6c8,fontsize=22,outline=3c1e0aff]木精灵有概率连续进行两次普通攻击。[-]</v>
          </cell>
        </row>
        <row r="3124">
          <cell r="A3124" t="str">
            <v>SKILLDES_50202</v>
          </cell>
          <cell r="B3124" t="str">
            <v>狙击技巧</v>
          </cell>
          <cell r="C3124" t="str">
            <v>#[color=645252,fontsize=20]敌方英雄每次释放法术，每个木精灵获得1个[-][color=48b946,fontsize=20]「护盾」[-][color=645252,fontsize=20]，吸收相当于最大生命值[-][color=48b946,fontsize=20]{($level+$ulevel)*1+14}%[-][color=645252,fontsize=20]的伤害，护盾持续5秒，技能冷却时间10秒。[-]</v>
          </cell>
          <cell r="E3124" t="str">
            <v>#[color=fae6c8,fontsize=22,outline=3c1e0aff]木精灵每100攻击距离提高[-][color=1ca216,fontsize=22,outline=3c1e0aff]{($level+$ulevel)*0.8+3.2}%[-][color=fae6c8,fontsize=22,outline=3c1e0aff]攻击。[-]</v>
          </cell>
        </row>
        <row r="3125">
          <cell r="A3125" t="str">
            <v>SKILLDES1_50202</v>
          </cell>
          <cell r="B3125" t="str">
            <v>受精灵大神庇护，能够吸收一些法术。</v>
          </cell>
          <cell r="C3125" t="str">
            <v>#[color=645252,fontsize=20]受精灵大神庇护，能够吸收一些法术。[-]</v>
          </cell>
          <cell r="E3125" t="str">
            <v>#[color=fae6c8,fontsize=22,outline=3c1e0aff]木精灵从越远处进行射击，威力越大。[-]</v>
          </cell>
        </row>
        <row r="3126">
          <cell r="A3126" t="str">
            <v>SKILLDES_52050</v>
          </cell>
          <cell r="B3126" t="str">
            <v>爆头</v>
          </cell>
          <cell r="C3126" t="str">
            <v>#[color=645252,fontsize=20]木精灵对阵9人兵团和16人兵团时，暴击值提高[-][color=48b946,fontsize=20]{($level+$ulevel)*30+120}[-][color=645252,fontsize=20]。[-]</v>
          </cell>
          <cell r="E3126" t="str">
            <v>#[color=fae6c8,fontsize=22,outline=3c1e0aff]木精灵对阵9人兵团和16人兵团时，暴击值提高[-][color=1ca216,fontsize=22,outline=3c1e0aff]{($level+$ulevel)*60+240}[-][color=fae6c8,fontsize=22,outline=3c1e0aff]。[-]</v>
          </cell>
        </row>
        <row r="3127">
          <cell r="A3127" t="str">
            <v>SKILLDES1_52050</v>
          </cell>
          <cell r="B3127" t="str">
            <v>弹无虚发！</v>
          </cell>
          <cell r="C3127" t="str">
            <v>#[color=645252,fontsize=20]弹无虚发！[-]</v>
          </cell>
          <cell r="E3127" t="str">
            <v>#[color=fae6c8,fontsize=22,outline=3c1e0aff]木精灵射术高超，很高几率一击爆头。[-]</v>
          </cell>
        </row>
        <row r="3128">
          <cell r="A3128" t="str">
            <v>SKILLDES_50208</v>
          </cell>
          <cell r="B3128" t="str">
            <v>回旋落</v>
          </cell>
          <cell r="C3128" t="str">
            <v>#[color=645252,fontsize=20]银翼飞马死亡时，召唤1只飞马继续战斗，飞马拥有[-][color=48b946,fontsize=20]{(($level+$ulevel)*6+44)*($teamlevel+9)}[-][color=645252,fontsize=20]攻击，[-][color=48b946,fontsize=20]{(($level+$ulevel)*80+520)*($teamlevel+9)}[-][color=645252,fontsize=20]生命，持续整场战斗。[-]</v>
          </cell>
          <cell r="E3128" t="str">
            <v>#[color=fae6c8,fontsize=22,outline=3c1e0aff]银翼飞马兵团每隔10秒，对当前攻击的兵团造成[-][color=1ca216,fontsize=22,outline=3c1e0aff]{(($level+$ulevel)*5+65)*0.01*$atk}[-][color=fae6c8,fontsize=22,outline=3c1e0aff]伤害,并造成[-][color=1ca216,fontsize=22,outline=3c1e0aff]「减速」[-][color=fae6c8,fontsize=22,outline=3c1e0aff]效果,持续6秒。[-]</v>
          </cell>
        </row>
        <row r="3129">
          <cell r="A3129" t="str">
            <v>SKILLDES1_50208</v>
          </cell>
          <cell r="B3129" t="str">
            <v>飞马的死会招来他的伙伴们。</v>
          </cell>
          <cell r="C3129" t="str">
            <v>#[color=645252,fontsize=20]飞马的死会招来他的伙伴们。[-]</v>
          </cell>
          <cell r="E3129" t="str">
            <v>#[color=fae6c8,fontsize=22,outline=3c1e0aff]银翼飞马施放回旋落,对目标兵团进行打击,并造成减速。[-]</v>
          </cell>
        </row>
        <row r="3130">
          <cell r="A3130" t="str">
            <v>SKILLDES_59066</v>
          </cell>
          <cell r="B3130" t="str">
            <v>锋利</v>
          </cell>
          <cell r="C3130" t="str">
            <v>#[color=645252,fontsize=20]银翼飞马攻速提高[-][color=48b946,fontsize=20]{($level+$ulevel)*0.6+2.4}%[-][color=645252,fontsize=20]，普通攻击对目标单位造成[-][color=48b946,fontsize=20]「流血」[-][color=645252,fontsize=20]效果，持续6秒。[-]</v>
          </cell>
          <cell r="E3130" t="str">
            <v>#[color=fae6c8,fontsize=22,outline=3c1e0aff]银翼飞马每100攻击距离提高破防[-][color=1ca216,fontsize=22,outline=3c1e0aff]{(($level+$ulevel)*0.04+0.16)*($teamlevel+9)}[-][color=fae6c8,fontsize=22,outline=3c1e0aff]。[-]</v>
          </cell>
        </row>
        <row r="3131">
          <cell r="A3131" t="str">
            <v>SKILLDES1_59066</v>
          </cell>
          <cell r="B3131" t="str">
            <v>飞马使用的武器非常锋利。</v>
          </cell>
          <cell r="C3131" t="str">
            <v>#[color=645252,fontsize=20]飞马使用的武器非常锋利。[-]</v>
          </cell>
          <cell r="E3131" t="str">
            <v>#[color=fae6c8,fontsize=22,outline=3c1e0aff]飞马的攻击具有更强的穿透力。[-]</v>
          </cell>
        </row>
        <row r="3132">
          <cell r="A3132" t="str">
            <v>SKILLDES_50038</v>
          </cell>
          <cell r="B3132" t="str">
            <v>生机护佑</v>
          </cell>
          <cell r="C3132" t="str">
            <v>#[color=645252,fontsize=20]银翼飞马兵团为较大范围内己方兵团施加[-][color=48b946,fontsize=20]「护盾」[-][color=645252,fontsize=20]，吸收相当于最大生命值[-][color=48b946,fontsize=20]{($level+$ulevel)*0.5+9.5}%[-][color=645252,fontsize=20]的伤害。[-]</v>
          </cell>
          <cell r="E3132" t="str">
            <v>#[color=fae6c8,fontsize=22,outline=3c1e0aff]英雄每次施放法术,银翼飞马兵团为随机一个己方近战兵团施加护盾,吸收[-][color=1ca216,fontsize=22,outline=3c1e0aff]{($level+$ulevel)*0.4+1.6}%[-][color=fae6c8,fontsize=22,outline=3c1e0aff]生命上限的伤害。[-]</v>
          </cell>
        </row>
        <row r="3133">
          <cell r="A3133" t="str">
            <v>SKILLDES1_50038</v>
          </cell>
          <cell r="B3133" t="str">
            <v>飞马受到自然之力庇护，能够吸收伤害。</v>
          </cell>
          <cell r="C3133" t="str">
            <v>#[color=645252,fontsize=20]飞马受到自然之力庇护，能够吸收伤害。[-]</v>
          </cell>
          <cell r="E3133" t="str">
            <v>#[color=fae6c8,fontsize=22,outline=3c1e0aff]英雄每次施放法术,银翼飞马兵团有概率为一个近战兵团施加护盾。[-]</v>
          </cell>
        </row>
        <row r="3134">
          <cell r="A3134" t="str">
            <v>SKILLDES_51114</v>
          </cell>
          <cell r="B3134" t="str">
            <v>银翼骑兵</v>
          </cell>
          <cell r="C3134" t="str">
            <v>#[color=645252,fontsize=20]银翼飞马和飞马的攻击提高[-][color=48b946,fontsize=20]{($level+$ulevel)*3+12}%[-][color=645252,fontsize=20]，生命提高[-][color=48b946,fontsize=20]{($level+$ulevel)*3+12}%[-][color=645252,fontsize=20]。[-]</v>
          </cell>
          <cell r="E3134" t="str">
            <v>#[color=fae6c8,fontsize=22,outline=3c1e0aff]银翼飞马对阵不具飞行特征的兵团时，攻击提高[-][color=1ca216,fontsize=22,outline=3c1e0aff]{($level+$ulevel)*6+24}%[-][color=fae6c8,fontsize=22,outline=3c1e0aff]。[-]</v>
          </cell>
        </row>
        <row r="3135">
          <cell r="A3135" t="str">
            <v>SKILLDES1_51114</v>
          </cell>
          <cell r="B3135" t="str">
            <v>训练有素的飞马，拥有高超的战斗技艺。</v>
          </cell>
          <cell r="C3135" t="str">
            <v>#[color=645252,fontsize=20]训练有素的飞马，拥有高超的战斗技艺。[-]</v>
          </cell>
          <cell r="E3135" t="str">
            <v>#[color=fae6c8,fontsize=22,outline=3c1e0aff]银翼飞马高空压制地面兵团[-]</v>
          </cell>
        </row>
        <row r="3136">
          <cell r="A3136" t="str">
            <v>SKILLDES_50122</v>
          </cell>
          <cell r="B3136" t="str">
            <v>碾压</v>
          </cell>
          <cell r="C3136" t="str">
            <v>#[color=645252,fontsize=20]枯木卫士的普通攻击有很高概率，给自己施加[-][color=48b946,fontsize=20]「护盾」[-][color=645252,fontsize=20]，吸收相当于最大生命值[-][color=48b946,fontsize=20]{(($level+$ulevel)*0.4+3.6)}%[-][color=645252,fontsize=20]的伤害。[-]</v>
          </cell>
          <cell r="E3136" t="str">
            <v>#[color=fae6c8,fontsize=22,outline=3c1e0aff]枯木卫士的普通攻击对三个目标造成35%攻击的伤害,并有很高概率给自己施加护盾，吸收[-][color=1ca216,fontsize=22,outline=3c1e0aff]{(($level+$ulevel)*0.7+7.3)}%[-][color=fae6c8,fontsize=22,outline=3c1e0aff]生命上限的伤害。[-]</v>
          </cell>
        </row>
        <row r="3137">
          <cell r="A3137" t="str">
            <v>SKILLDES1_50122</v>
          </cell>
          <cell r="B3137" t="str">
            <v>利用身体压迫对手，同时能够吸收伤害。</v>
          </cell>
          <cell r="C3137" t="str">
            <v>#[color=645252,fontsize=20]利用身体压迫对手，同时能够吸收伤害。[-]</v>
          </cell>
          <cell r="E3137" t="str">
            <v>#[color=fae6c8,fontsize=22,outline=3c1e0aff]枯木卫士的巨大手臂可以同时攻击3个目标。[-]</v>
          </cell>
        </row>
        <row r="3138">
          <cell r="A3138" t="str">
            <v>SKILLDES_50039</v>
          </cell>
          <cell r="B3138" t="str">
            <v>缠绕</v>
          </cell>
          <cell r="C3138" t="str">
            <v>#[color=645252,fontsize=20]枯木卫士兵团对周围较大范围内的敌方兵团造成[-][color=48b946,fontsize=20]「减速」[-][color=645252,fontsize=20]效果，并降低攻速[-][color=48b946,fontsize=20]{($level+$ulevel)*1.5+13.5}%[-][color=645252,fontsize=20]，持续10秒。[-]</v>
          </cell>
          <cell r="E3138" t="str">
            <v>#[color=fae6c8,fontsize=22,outline=3c1e0aff]枯木卫士兵团每隔20秒，对周围较大范围敌人造成[-][color=1ca216,fontsize=22,outline=3c1e0aff]「减速」[-][color=fae6c8,fontsize=22,outline=3c1e0aff]效果,并降低急速值[-][color=1ca216,fontsize=22,outline=3c1e0aff]{($level+$ulevel)*30+120}[-][color=fae6c8,fontsize=22,outline=3c1e0aff],持续10秒。[-]</v>
          </cell>
        </row>
        <row r="3139">
          <cell r="A3139" t="str">
            <v>SKILLDES1_50039</v>
          </cell>
          <cell r="B3139" t="str">
            <v>召唤植物束缚对手。</v>
          </cell>
          <cell r="C3139" t="str">
            <v>#[color=645252,fontsize=20]召唤植物束缚对手。[-]</v>
          </cell>
          <cell r="E3139" t="str">
            <v>#[color=fae6c8,fontsize=22,outline=3c1e0aff]缠绕范围内的敌人,让他们失去战斗力。[-]</v>
          </cell>
        </row>
        <row r="3140">
          <cell r="A3140" t="str">
            <v>SKILLDES_59060</v>
          </cell>
          <cell r="B3140" t="str">
            <v>木质身躯</v>
          </cell>
          <cell r="C3140" t="str">
            <v>#[color=645252,fontsize=20]枯木卫士免疫[-][color=48b946,fontsize=20]「流血」[-][color=645252,fontsize=20]效果，生命提高[-][color=48b946,fontsize=20]{(($level+$ulevel)*4+16)}%[-][color=645252,fontsize=20]。[-]</v>
          </cell>
          <cell r="E3140" t="str">
            <v>#[color=fae6c8,fontsize=22,outline=3c1e0aff]枯木卫士免疫[-][color=1ca216,fontsize=22,outline=3c1e0aff]「流血」[-][color=fae6c8,fontsize=22,outline=3c1e0aff]，生命值提高[-][color=1ca216,fontsize=22,outline=3c1e0aff]{(($level+$ulevel)*4+16)}%[-][color=fae6c8,fontsize=22,outline=3c1e0aff]。[-]</v>
          </cell>
        </row>
        <row r="3141">
          <cell r="A3141" t="str">
            <v>SKILLDES1_59060</v>
          </cell>
          <cell r="B3141" t="str">
            <v>木质的身躯使卫士们不惧流血效果。</v>
          </cell>
          <cell r="C3141" t="str">
            <v>#[color=645252,fontsize=20]木质的身躯使卫士们不惧流血效果。[-]</v>
          </cell>
          <cell r="E3141" t="str">
            <v>#[color=fae6c8,fontsize=22,outline=3c1e0aff]木质的身躯使枯木卫士大幅度提高生命。[-]</v>
          </cell>
        </row>
        <row r="3142">
          <cell r="A3142" t="str">
            <v>SKILLDES_59061</v>
          </cell>
          <cell r="B3142" t="str">
            <v>木刺</v>
          </cell>
          <cell r="C3142" t="str">
            <v>#[color=645252,fontsize=20]枯木卫士在受到攻击时，反弹相当于自身攻击[-][color=48b946,fontsize=20]{($level+$ulevel)*0.4+1.6}%[-][color=645252,fontsize=20]的伤害，并对攻击者造成[-][color=48b946,fontsize=20]「流血」[-][color=645252,fontsize=20]效果，持续6秒。[-]</v>
          </cell>
          <cell r="E3142" t="str">
            <v>#[color=fae6c8,fontsize=22,outline=3c1e0aff]枯木卫士在受到攻击时,反弹[-][color=1ca216,fontsize=22,outline=3c1e0aff]{($level+$ulevel)*0.04+0.16}%[-][color=fae6c8,fontsize=22,outline=3c1e0aff]攻击的伤害，并为攻击者附加[-][color=1ca216,fontsize=22,outline=3c1e0aff]「流血」[-][color=fae6c8,fontsize=22,outline=3c1e0aff]效果，持续6秒。[-]</v>
          </cell>
        </row>
        <row r="3143">
          <cell r="A3143" t="str">
            <v>SKILLDES1_59061</v>
          </cell>
          <cell r="B3143" t="str">
            <v>植物有时候也会让人受伤。</v>
          </cell>
          <cell r="C3143" t="str">
            <v>#[color=645252,fontsize=20]植物有时候也会让人受伤。[-]</v>
          </cell>
          <cell r="E3143" t="str">
            <v>#[color=fae6c8,fontsize=22,outline=3c1e0aff]枯木卫士的木刺能够对敌人造成反弹伤害。[-]</v>
          </cell>
        </row>
        <row r="3144">
          <cell r="A3144" t="str">
            <v>SKILLDES_50150</v>
          </cell>
          <cell r="B3144" t="str">
            <v>碾压</v>
          </cell>
          <cell r="C3144" t="str">
            <v>#[color=645252,fontsize=20]枯木卫士的普通攻击有很高概率，给所有己方防御兵团施加[-][color=48b946,fontsize=20]「护盾」[-][color=645252,fontsize=20]，吸收相当于最大生命值[-][color=48b946,fontsize=20]{(($level+$ulevel)*0.4+3.6)}%[-][color=645252,fontsize=20]的伤害。[-]</v>
          </cell>
          <cell r="E3144" t="str">
            <v>#[color=fae6c8,fontsize=22,outline=3c1e0aff]枯木卫士的普通攻击对三个目标造成35%攻击的伤害,并有很高概率给自己施加护盾，吸收[-][color=1ca216,fontsize=22,outline=3c1e0aff]{(($level+$ulevel)*0.7+7.3)}%[-][color=fae6c8,fontsize=22,outline=3c1e0aff]生命上限的伤害。[-]</v>
          </cell>
        </row>
        <row r="3145">
          <cell r="A3145" t="str">
            <v>SKILLDES1_50150</v>
          </cell>
          <cell r="B3145" t="str">
            <v>利用身体压迫对手，同时能够吸收伤害。</v>
          </cell>
          <cell r="C3145" t="str">
            <v>#[color=645252,fontsize=20]利用身体压迫对手，同时能够吸收伤害。[-]</v>
          </cell>
          <cell r="E3145" t="str">
            <v>#[color=fae6c8,fontsize=22,outline=3c1e0aff]枯木卫士的巨大手臂可以同时攻击3个目标。[-]</v>
          </cell>
        </row>
        <row r="3146">
          <cell r="A3146" t="str">
            <v>SKILLDES_50041</v>
          </cell>
          <cell r="B3146" t="str">
            <v>失明术</v>
          </cell>
          <cell r="C3146" t="str">
            <v>#[color=645252,fontsize=20]独角兽兵团对目标兵团所在横排施放【失明术】，大幅降低命中值，持续[-][color=48b946,fontsize=20]{($level+$ulevel)*0.3+7.7}[-][color=645252,fontsize=20]秒。[-]</v>
          </cell>
          <cell r="E3146" t="str">
            <v>#[color=fae6c8,fontsize=22,outline=3c1e0aff]独角兽兵团每隔12秒，对当前攻击的兵团施放失明术，降低命中值[-][color=1ca216,fontsize=22,outline=3c1e0aff]{($level+$ulevel)*40+160}[-][color=fae6c8,fontsize=22,outline=3c1e0aff],持续10秒。[-]</v>
          </cell>
        </row>
        <row r="3147">
          <cell r="A3147" t="str">
            <v>SKILLDES1_50041</v>
          </cell>
          <cell r="B3147" t="str">
            <v>独角兽的光芒会影响敌人的视力。</v>
          </cell>
          <cell r="C3147" t="str">
            <v>#[color=645252,fontsize=20]独角兽的光芒会影响敌人的视力。[-]</v>
          </cell>
          <cell r="E3147" t="str">
            <v>#[color=fae6c8,fontsize=22,outline=3c1e0aff]令对手进入失明状态,降低命中。[-]</v>
          </cell>
        </row>
        <row r="3148">
          <cell r="A3148" t="str">
            <v>SKILLDES_50118</v>
          </cell>
          <cell r="B3148" t="str">
            <v>闪烁身影</v>
          </cell>
          <cell r="C3148" t="str">
            <v>#[color=645252,fontsize=20]独角兽每次闪避时有较高概率给自己施加[-][color=48b946,fontsize=20]「护盾」[-][color=645252,fontsize=20]，吸收相当于最大生命值[-][color=48b946,fontsize=20]{(($level+$ulevel)*1.5+6)}%[-][color=645252,fontsize=20]的伤害。[-]</v>
          </cell>
          <cell r="E3148" t="str">
            <v>#[color=fae6c8,fontsize=22,outline=3c1e0aff]独角兽闪避时，有较高概率给自己施加护盾,吸收[-][color=1ca216,fontsize=22,outline=3c1e0aff]{(($level+$ulevel)*1.5+6)}%[-][color=fae6c8,fontsize=22,outline=3c1e0aff]生命上限的伤害。[-]</v>
          </cell>
        </row>
        <row r="3149">
          <cell r="A3149" t="str">
            <v>SKILLDES1_50118</v>
          </cell>
          <cell r="B3149" t="str">
            <v>独角兽优雅的身姿不光是好看而已。</v>
          </cell>
          <cell r="C3149" t="str">
            <v>#[color=645252,fontsize=20]独角兽优雅的身姿不光是好看而已。[-]</v>
          </cell>
          <cell r="E3149" t="str">
            <v>#[color=fae6c8,fontsize=22,outline=3c1e0aff]独角兽成功闪避后,会获得一个吸收伤害的护盾。[-]</v>
          </cell>
        </row>
        <row r="3150">
          <cell r="A3150" t="str">
            <v>SKILLDES_50207</v>
          </cell>
          <cell r="B3150" t="str">
            <v>强光</v>
          </cell>
          <cell r="C3150" t="str">
            <v>#[color=645252,fontsize=20]【失明术】技能使目标单位受到的兵团伤害额外提高[-][color=48b946,fontsize=20]{($level+$ulevel)*1+9}%[-][color=645252,fontsize=20]。[-]</v>
          </cell>
          <cell r="E3150" t="str">
            <v>#[color=fae6c8,fontsize=22,outline=3c1e0aff]独角兽对阵射手兵团时伤害翻倍，每100移动速度提高[-][color=1ca216,fontsize=22,outline=3c1e0aff]{($level+$ulevel)*3+12}%[-][color=fae6c8,fontsize=22,outline=3c1e0aff]攻击。[-]</v>
          </cell>
        </row>
        <row r="3151">
          <cell r="A3151" t="str">
            <v>SKILLDES1_50207</v>
          </cell>
          <cell r="B3151" t="str">
            <v>独角兽能够使自身散发更强烈的光芒。</v>
          </cell>
          <cell r="C3151" t="str">
            <v>#[color=645252,fontsize=20]独角兽能够使自身散发更强烈的光芒。[-]</v>
          </cell>
          <cell r="E3151" t="str">
            <v>#[color=fae6c8,fontsize=22,outline=3c1e0aff]独角兽的移动速度将额外提升自己的攻击。[-]</v>
          </cell>
        </row>
        <row r="3152">
          <cell r="A3152" t="str">
            <v>SKILLDES_59041</v>
          </cell>
          <cell r="B3152" t="str">
            <v>先锋领袖</v>
          </cell>
          <cell r="C3152" t="str">
            <v>#[color=645252,fontsize=20]独角兽闪避值提高[-][color=48b946,fontsize=20]{($level+$ulevel)*20+80}[-][color=645252,fontsize=20]，战场中每有1个己方突击兵团上场，独角兽的闪避值额外提高40。[-]</v>
          </cell>
          <cell r="E3152" t="str">
            <v>#[color=fae6c8,fontsize=22,outline=3c1e0aff]独角兽闪避值提高[-][color=1ca216,fontsize=22,outline=3c1e0aff]{($level+$ulevel)*40+160}[-],战场中每有一个己方突击兵团上场,独角兽闪避值额外提高50。[-]</v>
          </cell>
        </row>
        <row r="3153">
          <cell r="A3153" t="str">
            <v>SKILLDES1_59041</v>
          </cell>
          <cell r="B3153" t="str">
            <v>独角兽作为圣兽，会鼓舞己方士气。</v>
          </cell>
          <cell r="C3153" t="str">
            <v>#[color=645252,fontsize=20]独角兽作为圣兽，会鼓舞己方士气。[-]</v>
          </cell>
          <cell r="E3153" t="str">
            <v>#[color=fae6c8,fontsize=22,outline=3c1e0aff]独角兽身形敏捷,闪避增加。[-]</v>
          </cell>
        </row>
        <row r="3154">
          <cell r="A3154" t="str">
            <v>SKILLDES_50123</v>
          </cell>
          <cell r="B3154" t="str">
            <v>毒液吐息</v>
          </cell>
          <cell r="C3154" t="str">
            <v>#[color=645252,fontsize=20]绿龙对阵9人兵团和16人兵团时，普通攻击变为范围伤害，对3个目标单位造成[-][color=48b946,fontsize=20]{($level+$ulevel)*1+39}%[-][color=645252,fontsize=20]攻击的伤害。[-]</v>
          </cell>
          <cell r="E3154" t="str">
            <v>#[color=fae6c8,fontsize=22,outline=3c1e0aff]绿龙的普通攻击对四个目标,造成[-][color=1ca216,fontsize=22,outline=3c1e0aff]{($level+$ulevel)*0.5+29.5}%[-][color=fae6c8,fontsize=22,outline=3c1e0aff]攻击的水系伤害，对[-][color=1ca216,fontsize=22,outline=3c1e0aff]「流血」[-][color=fae6c8,fontsize=22,outline=3c1e0aff]目标伤害提高30%。[-]</v>
          </cell>
        </row>
        <row r="3155">
          <cell r="A3155" t="str">
            <v>SKILLDES1_50123</v>
          </cell>
          <cell r="B3155" t="str">
            <v>绿龙尽管弱小，但龙类却没有弱小的。</v>
          </cell>
          <cell r="C3155" t="str">
            <v>#[color=645252,fontsize=20]绿龙尽管弱小，但龙类却没有弱小的。[-]</v>
          </cell>
          <cell r="E3155" t="str">
            <v>#[color=fae6c8,fontsize=22,outline=3c1e0aff]绿龙同时攻击3个目标,造成水系伤害。[-]</v>
          </cell>
        </row>
        <row r="3156">
          <cell r="A3156" t="str">
            <v>SKILLDES_50043</v>
          </cell>
          <cell r="B3156" t="str">
            <v>天空援助</v>
          </cell>
          <cell r="C3156" t="str">
            <v>#[color=645252,fontsize=20]绿龙兵团对敌方后排的3个兵团造成[-][color=48b946,fontsize=20]{(($level+$ulevel)*2+28)*0.01*$atk}[-][color=645252,fontsize=20]伤害，对[-][color=48b946,fontsize=20]「流血」[-][color=645252,fontsize=20]的目标单位伤害提高30%。[-]</v>
          </cell>
          <cell r="E3156" t="str">
            <v>#[color=fae6c8,fontsize=22,outline=3c1e0aff]绿龙兵团每隔20秒,对随机三个敌方兵团造成[-][color=1ca216,fontsize=22,outline=3c1e0aff]{(($level+$ulevel)*1+14)*0.01*$atk}[-][color=fae6c8,fontsize=22,outline=3c1e0aff]水系伤害，对[-][color=1ca216,fontsize=22,outline=3c1e0aff]「流血」[-][color=fae6c8,fontsize=22,outline=3c1e0aff]目标伤害提高30%。[-]</v>
          </cell>
        </row>
        <row r="3157">
          <cell r="A3157" t="str">
            <v>SKILLDES1_50043</v>
          </cell>
          <cell r="B3157" t="str">
            <v>绿龙可以召唤帮手，从空中支援。</v>
          </cell>
          <cell r="C3157" t="str">
            <v>#[color=645252,fontsize=20]绿龙可以召唤帮手，从空中支援。[-]</v>
          </cell>
          <cell r="E3157" t="str">
            <v>#[color=fae6c8,fontsize=22,outline=3c1e0aff]召唤同伴对战场中三个随机区域造成水系伤害。[-]</v>
          </cell>
        </row>
        <row r="3158">
          <cell r="A3158" t="str">
            <v>SKILLDES_59113</v>
          </cell>
          <cell r="B3158" t="str">
            <v>毒流</v>
          </cell>
          <cell r="C3158" t="str">
            <v>#[color=645252,fontsize=20]绿龙兵团每隔30秒，对正前方极大范围喷射毒液，每秒对范围内所有不具飞行能力的敌方兵团造成[-][color=48b946,fontsize=20]{(($level+$ulevel)*0.3+7.7)*0.01*$atk}[-][color=645252,fontsize=20]伤害，对[-][color=48b946,fontsize=20]「流血」[-][color=645252,fontsize=20]的目标单位伤害提高30%。[-]</v>
          </cell>
          <cell r="E3158" t="str">
            <v>#[color=fae6c8,fontsize=22,outline=3c1e0aff]绿龙兵团每隔15秒,对正前方极大范围喷射毒液，每2秒对范围内所有敌人造成[-][color=1ca216,fontsize=22,outline=3c1e0aff]{(($level+$ulevel)*0.3+4.7)*0.01*$atk}[-][color=fae6c8,fontsize=22,outline=3c1e0aff]水系伤害，对[-][color=1ca216,fontsize=22,outline=3c1e0aff]「流血」[-][color=fae6c8,fontsize=22,outline=3c1e0aff]目标伤害提高30%。[-]</v>
          </cell>
        </row>
        <row r="3159">
          <cell r="A3159" t="str">
            <v>SKILLDES1_59113</v>
          </cell>
          <cell r="B3159" t="str">
            <v>绿龙不会龙息，但是可以喷射毒液。</v>
          </cell>
          <cell r="C3159" t="str">
            <v>#[color=645252,fontsize=20]绿龙不会龙息，但是可以喷射毒液。[-]</v>
          </cell>
          <cell r="E3159" t="str">
            <v>#[color=fae6c8,fontsize=22,outline=3c1e0aff]毒龙喷射毒雾,造成持续的水系伤害[-]</v>
          </cell>
        </row>
        <row r="3160">
          <cell r="A3160" t="str">
            <v>SKILLDES_59006</v>
          </cell>
          <cell r="B3160" t="str">
            <v>绿色龙鳞</v>
          </cell>
          <cell r="C3160" t="str">
            <v>#[color=645252,fontsize=20]绿龙免疫[-][color=48b946,fontsize=20]「流血」[-][color=645252,fontsize=20]，所有己方兵团的水系法术免伤提高[-][color=48b946,fontsize=20]{($level+$ulevel)*3+12}%[-][color=645252,fontsize=20]。[-]</v>
          </cell>
          <cell r="E3160" t="str">
            <v>#[color=fae6c8,fontsize=22,outline=3c1e0aff]绿龙免疫[-][color=1ca216,fontsize=22,outline=3c1e0aff]「流血」[-][color=fae6c8,fontsize=22,outline=3c1e0aff]和[-][color=1ca216,fontsize=22,outline=3c1e0aff]「疾病」[-][color=fae6c8,fontsize=22,outline=3c1e0aff]，提高己方所有兵团水系抗性[-][color=1ca216,fontsize=22,outline=3c1e0aff]{($level+$ulevel)*2+8}%[-][color=fae6c8,fontsize=22,outline=3c1e0aff]。[-]</v>
          </cell>
        </row>
        <row r="3161">
          <cell r="A3161" t="str">
            <v>SKILLDES1_59006</v>
          </cell>
          <cell r="B3161" t="str">
            <v>龙的鳞甲具有很强的防护能力。</v>
          </cell>
          <cell r="C3161" t="str">
            <v>#[color=645252,fontsize=20]龙的鳞甲具有很强的防护能力。[-]</v>
          </cell>
          <cell r="E3161" t="str">
            <v>#[color=fae6c8,fontsize=22,outline=3c1e0aff]龙鳞使绿龙防御和水系抗性提高,免疫流血。[-]</v>
          </cell>
        </row>
        <row r="3163">
          <cell r="A3163" t="str">
            <v>SKILLDES_50045</v>
          </cell>
          <cell r="B3163" t="str">
            <v>惊恐复仇</v>
          </cell>
          <cell r="C3163" t="str">
            <v>#[color=645252,fontsize=20]骷髅战士生命首次低于50%时，为自己施加骨盾，受到兵团伤害降低[-][color=48b946,fontsize=20]{(($level+$ulevel)*2+28)}%[-][color=645252,fontsize=20]，持续15秒。[-]</v>
          </cell>
          <cell r="E3163" t="str">
            <v>#[color=fae6c8,fontsize=22,outline=3c1e0aff]独角兽兵团每隔12秒，对当前攻击的兵团施放失明术，降低命中值[-][color=1ca216,fontsize=22,outline=3c1e0aff]{($level+$ulevel)*40+160}[-][color=fae6c8,fontsize=22,outline=3c1e0aff],持续10秒。[-]</v>
          </cell>
        </row>
        <row r="3164">
          <cell r="A3164" t="str">
            <v>SKILLDES1_50045</v>
          </cell>
          <cell r="B3164" t="str">
            <v>用自身的骨头组合的盾牌，防御极强。</v>
          </cell>
          <cell r="C3164" t="str">
            <v>#[color=645252,fontsize=20]用自身的骨头组合的盾牌，防御极强。[-]</v>
          </cell>
          <cell r="E3164" t="str">
            <v>#[color=fae6c8,fontsize=22,outline=3c1e0aff]令对手进入失明状态,降低命中。[-]</v>
          </cell>
        </row>
        <row r="3165">
          <cell r="A3165" t="str">
            <v>SKILLDES_51112</v>
          </cell>
          <cell r="B3165" t="str">
            <v>白骨仆从</v>
          </cell>
          <cell r="C3165" t="str">
            <v>#[color=645252,fontsize=20]骷髅战士反弹[-][color=48b946,fontsize=20]{(($level+$ulevel)*1+9)}%[-][color=645252,fontsize=20]受到的伤害。[-]</v>
          </cell>
          <cell r="E3165" t="str">
            <v>#[color=fae6c8,fontsize=22,outline=3c1e0aff]独角兽闪避时，有较高概率给自己施加护盾,吸收[-][color=1ca216,fontsize=22,outline=3c1e0aff]{(($level+$ulevel)*1.5+6)}%[-][color=fae6c8,fontsize=22,outline=3c1e0aff]生命上限的伤害。[-]</v>
          </cell>
        </row>
        <row r="3166">
          <cell r="A3166" t="str">
            <v>SKILLDES1_51112</v>
          </cell>
          <cell r="B3166" t="str">
            <v>攻击他们就要面对他们那参差不齐的骨刺。</v>
          </cell>
          <cell r="C3166" t="str">
            <v>#[color=645252,fontsize=20]攻击他们就要面对他们那参差不齐的骨刺。[-]</v>
          </cell>
          <cell r="E3166" t="str">
            <v>#[color=fae6c8,fontsize=22,outline=3c1e0aff]独角兽成功闪避后,会获得一个吸收伤害的护盾。[-]</v>
          </cell>
        </row>
        <row r="3167">
          <cell r="A3167" t="str">
            <v>SKILLDES_51018</v>
          </cell>
          <cell r="B3167" t="str">
            <v>坚韧</v>
          </cell>
          <cell r="C3167" t="str">
            <v>#[color=645252,fontsize=20]骷髅战士生命提高[-][color=48b946,fontsize=20]{($level+$ulevel)*2+8}%[-][color=645252,fontsize=20]，反伤提高10%。[-]</v>
          </cell>
          <cell r="E3167" t="str">
            <v>#[color=fae6c8,fontsize=22,outline=3c1e0aff]独角兽闪避值提高[-][color=1ca216,fontsize=22,outline=3c1e0aff]{($level+$ulevel)*40+160}[-],每有一个己方突击兵团上场,独角兽闪避值额外提高50。[-]</v>
          </cell>
        </row>
        <row r="3168">
          <cell r="A3168" t="str">
            <v>SKILLDES1_51018</v>
          </cell>
          <cell r="B3168" t="str">
            <v>没有血肉反而使他们生命力更加强大。</v>
          </cell>
          <cell r="C3168" t="str">
            <v>#[color=645252,fontsize=20]没有血肉反而使他们生命力更加强大。[-]</v>
          </cell>
          <cell r="E3168" t="str">
            <v>#[color=fae6c8,fontsize=22,outline=3c1e0aff]独角兽身形敏捷,闪避增加。[-]</v>
          </cell>
        </row>
        <row r="3169">
          <cell r="A3169" t="str">
            <v>SKILLDES_59111</v>
          </cell>
          <cell r="B3169" t="str">
            <v>提盾</v>
          </cell>
          <cell r="C3169" t="str">
            <v>#[color=645252,fontsize=20]骷髅战士免疫[-][color=48b946,fontsize=20]「流血」[-][color=645252,fontsize=20]，受到射手兵团的伤害降低[-][color=48b946,fontsize=20]{($level+$ulevel)*3+12}%[-][color=645252,fontsize=20]。[-]</v>
          </cell>
          <cell r="E3169" t="str">
            <v>#[color=fae6c8,fontsize=22,outline=3c1e0aff]独角兽对阵射手兵团时伤害翻倍，每100移动速度提高[-][color=1ca216,fontsize=22,outline=3c1e0aff]{($level+$ulevel)*3+12}%[-][color=fae6c8,fontsize=22,outline=3c1e0aff]攻击。[-]</v>
          </cell>
        </row>
        <row r="3170">
          <cell r="A3170" t="str">
            <v>SKILLDES1_59111</v>
          </cell>
          <cell r="B3170" t="str">
            <v>没有血肉，使他们不用担心流血身亡。</v>
          </cell>
          <cell r="C3170" t="str">
            <v>#[color=645252,fontsize=20]没有血肉，使他们不用担心流血身亡。[-]</v>
          </cell>
          <cell r="E3170" t="str">
            <v>#[color=fae6c8,fontsize=22,outline=3c1e0aff]独角兽的移动速度将额外提升自己的攻击。[-]</v>
          </cell>
        </row>
        <row r="3171">
          <cell r="A3171" t="str">
            <v>SKILLDES_50046</v>
          </cell>
          <cell r="B3171" t="str">
            <v>毒气</v>
          </cell>
          <cell r="C3171" t="str">
            <v>#[color=645252,fontsize=20]僵尸兵团对周围一定范围内所有敌方单位每2秒造成[-][color=48b946,fontsize=20]{(($level+$ulevel)*2+18)*0.01*$atk}[-][color=645252,fontsize=20]伤害，对[-][color=48b946,fontsize=20]「流血」[-][color=645252,fontsize=20]的目标单位伤害提高30%。[-]</v>
          </cell>
          <cell r="E3171" t="str">
            <v>#[color=fae6c8,fontsize=22,outline=3c1e0aff]独角兽兵团每隔12秒，对当前攻击的兵团施放失明术，降低命中值[-][color=1ca216,fontsize=22,outline=3c1e0aff]{($level+$ulevel)*40+160}[-][color=fae6c8,fontsize=22,outline=3c1e0aff],持续10秒。[-]</v>
          </cell>
        </row>
        <row r="3172">
          <cell r="A3172" t="str">
            <v>SKILLDES1_50046</v>
          </cell>
          <cell r="B3172" t="str">
            <v>僵尸的身体腐烂后，逐渐形成了毒气。</v>
          </cell>
          <cell r="C3172" t="str">
            <v>#[color=645252,fontsize=20]僵尸的身体腐烂后，逐渐形成了毒气。[-]</v>
          </cell>
          <cell r="E3172" t="str">
            <v>#[color=fae6c8,fontsize=22,outline=3c1e0aff]令对手进入失明状态,降低命中。[-]</v>
          </cell>
        </row>
        <row r="3173">
          <cell r="A3173" t="str">
            <v>SKILLDES_50156</v>
          </cell>
          <cell r="B3173" t="str">
            <v>感染</v>
          </cell>
          <cell r="C3173" t="str">
            <v>#[color=645252,fontsize=20]僵尸的【毒气】技能额外使目标单位攻击降低[-][color=48b946,fontsize=20]{(($level+$ulevel)*1.2+10.8)}%[-][color=645252,fontsize=20]，并持续造成[-][color=48b946,fontsize=20]「减速」[-][color=645252,fontsize=20]效果。[-]</v>
          </cell>
          <cell r="E3173" t="str">
            <v>#[color=fae6c8,fontsize=22,outline=3c1e0aff]独角兽闪避时，有较高概率给自己施加护盾,吸收[-][color=1ca216,fontsize=22,outline=3c1e0aff]{(($level+$ulevel)*1.5+6)}%[-][color=fae6c8,fontsize=22,outline=3c1e0aff]生命上限的伤害。[-]</v>
          </cell>
        </row>
        <row r="3174">
          <cell r="A3174" t="str">
            <v>SKILLDES1_50156</v>
          </cell>
          <cell r="B3174" t="str">
            <v>随着时间的推移，僵尸的毒气越发强大。</v>
          </cell>
          <cell r="C3174" t="str">
            <v>#[color=645252,fontsize=20]随着时间的推移，僵尸的毒气越发强大。[-]</v>
          </cell>
          <cell r="E3174" t="str">
            <v>#[color=fae6c8,fontsize=22,outline=3c1e0aff]独角兽成功闪避后,会获得一个吸收伤害的护盾。[-]</v>
          </cell>
        </row>
        <row r="3175">
          <cell r="A3175" t="str">
            <v>SKILLDES_50079</v>
          </cell>
          <cell r="B3175" t="str">
            <v>炸裂</v>
          </cell>
          <cell r="C3175" t="str">
            <v>#[color=645252,fontsize=20]僵尸死亡时对较大范围内敌方单位造成每2秒[-][color=48b946,fontsize=20]{(($level+$ulevel)*4+46)*0.01*$atk}[-][color=645252,fontsize=20]伤害，持续8秒，对[-][color=48b946,fontsize=20]「流血」[-][color=645252,fontsize=20]的目标单位伤害提高30%。[-]</v>
          </cell>
          <cell r="E3175" t="str">
            <v>#[color=fae6c8,fontsize=22,outline=3c1e0aff]独角兽对阵射手兵团时伤害翻倍，每100移动速度提高[-][color=1ca216,fontsize=22,outline=3c1e0aff]{($level+$ulevel)*3+12}%[-][color=fae6c8,fontsize=22,outline=3c1e0aff]攻击。[-]</v>
          </cell>
        </row>
        <row r="3176">
          <cell r="A3176" t="str">
            <v>SKILLDES1_50079</v>
          </cell>
          <cell r="B3176" t="str">
            <v>僵尸们一旦死亡，身体会发生爆炸。</v>
          </cell>
          <cell r="C3176" t="str">
            <v>#[color=645252,fontsize=20]僵尸们一旦死亡，身体会发生爆炸。[-]</v>
          </cell>
          <cell r="E3176" t="str">
            <v>#[color=fae6c8,fontsize=22,outline=3c1e0aff]独角兽的移动速度将额外提升自己的攻击。[-]</v>
          </cell>
        </row>
        <row r="3177">
          <cell r="A3177" t="str">
            <v>SKILLDES_52107</v>
          </cell>
          <cell r="B3177" t="str">
            <v>腐肉屏障</v>
          </cell>
          <cell r="C3177" t="str">
            <v>#[color=645252,fontsize=20]僵尸的兵团免伤提高[-][color=48b946,fontsize=20]{($level+$ulevel)*1+9}%[-][color=645252,fontsize=20]，如果攻击僵尸的敌方单位处于[-][color=48b946,fontsize=20]「士气低落」[-][color=645252,fontsize=20]效果，加成翻倍。[-]</v>
          </cell>
          <cell r="E3177" t="str">
            <v>#[color=fae6c8,fontsize=22,outline=3c1e0aff]独角兽闪避值提高[-][color=1ca216,fontsize=22,outline=3c1e0aff]{($level+$ulevel)*40+160}[-],每有一个己方突击兵团上场,独角兽闪避值额外提高50。[-]</v>
          </cell>
        </row>
        <row r="3178">
          <cell r="A3178" t="str">
            <v>SKILLDES1_52107</v>
          </cell>
          <cell r="B3178" t="str">
            <v>身体经过岁月的锤炼，已经坚硬无比。</v>
          </cell>
          <cell r="C3178" t="str">
            <v>#[color=645252,fontsize=20]身体经过岁月的锤炼，已经坚硬无比。[-]</v>
          </cell>
          <cell r="E3178" t="str">
            <v>#[color=fae6c8,fontsize=22,outline=3c1e0aff]独角兽身形敏捷,闪避增加。[-]</v>
          </cell>
        </row>
        <row r="3179">
          <cell r="A3179" t="str">
            <v>SKILLDES_50157</v>
          </cell>
          <cell r="B3179" t="str">
            <v>惊骇</v>
          </cell>
          <cell r="C3179" t="str">
            <v>#[color=645252,fontsize=20]幽灵兵团进入战斗后，第1次攻击对正前方极大范围内的敌方兵团造成[-][color=48b946,fontsize=20]「沉默」[-][color=645252,fontsize=20]效果，持续[-][color=48b946,fontsize=20]{($level+$ulevel)*1+9}[-][color=645252,fontsize=20]秒。[-]</v>
          </cell>
          <cell r="E3179" t="str">
            <v>#[color=fae6c8,fontsize=22,outline=3c1e0aff]独角兽闪避时，有较高概率给自己施加护盾,吸收[-][color=1ca216,fontsize=22,outline=3c1e0aff]{(($level+$ulevel)*1.5+6)}%[-][color=fae6c8,fontsize=22,outline=3c1e0aff]生命上限的伤害。[-]</v>
          </cell>
        </row>
        <row r="3180">
          <cell r="A3180" t="str">
            <v>SKILLDES1_50157</v>
          </cell>
          <cell r="B3180" t="str">
            <v>直指灵魂的叫声，会使人灵魂战栗。</v>
          </cell>
          <cell r="C3180" t="str">
            <v>#[color=645252,fontsize=20]直指灵魂的叫声，会使人灵魂战栗。[-]</v>
          </cell>
          <cell r="E3180" t="str">
            <v>#[color=fae6c8,fontsize=22,outline=3c1e0aff]独角兽成功闪避后,会获得一个吸收伤害的护盾。[-]</v>
          </cell>
        </row>
        <row r="3181">
          <cell r="A3181" t="str">
            <v>SKILLDES_59112</v>
          </cell>
          <cell r="B3181" t="str">
            <v>恐怖尖啸</v>
          </cell>
          <cell r="C3181" t="str">
            <v>#[color=645252,fontsize=20]幽灵攻击提高[-][color=48b946,fontsize=20]{($level+$ulevel)*3+12}%[-][color=645252,fontsize=20]。战场中每有1个己方兵团死亡，额外提高攻击8%。最高可叠加10次，持续整场战斗。[-]</v>
          </cell>
          <cell r="E3181" t="str">
            <v>#[color=fae6c8,fontsize=22,outline=3c1e0aff]独角兽兵团每隔12秒，对当前攻击的兵团施放失明术，降低命中值[-][color=1ca216,fontsize=22,outline=3c1e0aff]{($level+$ulevel)*40+160}[-][color=fae6c8,fontsize=22,outline=3c1e0aff],持续10秒。[-]</v>
          </cell>
        </row>
        <row r="3182">
          <cell r="A3182" t="str">
            <v>SKILLDES1_59112</v>
          </cell>
          <cell r="B3182" t="str">
            <v>幽灵可以借助死亡的力量提升自己。</v>
          </cell>
          <cell r="C3182" t="str">
            <v>#[color=645252,fontsize=20]幽灵可以借助死亡的力量提升自己。[-]</v>
          </cell>
          <cell r="E3182" t="str">
            <v>#[color=fae6c8,fontsize=22,outline=3c1e0aff]令对手进入失明状态,降低命中。[-]</v>
          </cell>
        </row>
        <row r="3183">
          <cell r="A3183" t="str">
            <v>SKILLDES_50158</v>
          </cell>
          <cell r="B3183" t="str">
            <v>厄运诅咒</v>
          </cell>
          <cell r="C3183" t="str">
            <v>#[color=645252,fontsize=20]幽灵兵团死亡时，对所有敌方兵团造成[-][color=48b946,fontsize=20]「沉默」[-][color=645252,fontsize=20]效果，持续[-][color=48b946,fontsize=20]{($level+$ulevel)*0.5+4.5}[-][color=645252,fontsize=20]秒。[-]</v>
          </cell>
          <cell r="E3183" t="str">
            <v>#[color=fae6c8,fontsize=22,outline=3c1e0aff]独角兽对阵射手兵团时伤害翻倍，每100移动速度提高[-][color=1ca216,fontsize=22,outline=3c1e0aff]{($level+$ulevel)*3+12}%[-][color=fae6c8,fontsize=22,outline=3c1e0aff]攻击。[-]</v>
          </cell>
        </row>
        <row r="3184">
          <cell r="A3184" t="str">
            <v>SKILLDES1_50158</v>
          </cell>
          <cell r="B3184" t="str">
            <v>幽灵都是怨念的化身，会诅咒敌人。</v>
          </cell>
          <cell r="C3184" t="str">
            <v>#[color=645252,fontsize=20]幽灵都是怨念的化身，会诅咒敌人。[-]</v>
          </cell>
          <cell r="E3184" t="str">
            <v>#[color=fae6c8,fontsize=22,outline=3c1e0aff]独角兽的移动速度将额外提升自己的攻击。[-]</v>
          </cell>
        </row>
        <row r="3185">
          <cell r="A3185" t="str">
            <v>SKILLDES_59068</v>
          </cell>
          <cell r="B3185" t="str">
            <v>无形</v>
          </cell>
          <cell r="C3185" t="str">
            <v>#[color=645252,fontsize=20]幽灵的法术免伤提高[-][color=48b946,fontsize=20]{($level+$ulevel)*1+9}%[-][color=645252,fontsize=20]。每次受到敌方法术伤害，恢复英雄10魔法值。[-]</v>
          </cell>
          <cell r="E3185" t="str">
            <v>#[color=fae6c8,fontsize=22,outline=3c1e0aff]独角兽闪避值提高[-][color=1ca216,fontsize=22,outline=3c1e0aff]{($level+$ulevel)*40+160}[-],每有一个己方突击兵团上场,独角兽闪避值额外提高50。[-]</v>
          </cell>
        </row>
        <row r="3186">
          <cell r="A3186" t="str">
            <v>SKILLDES1_59068</v>
          </cell>
          <cell r="B3186" t="str">
            <v>幽灵没有真实的身体，很难被攻击。</v>
          </cell>
          <cell r="C3186" t="str">
            <v>#[color=645252,fontsize=20]幽灵没有真实的身体，很难被攻击。[-]</v>
          </cell>
          <cell r="E3186" t="str">
            <v>#[color=fae6c8,fontsize=22,outline=3c1e0aff]独角兽身形敏捷,闪避增加。[-]</v>
          </cell>
        </row>
        <row r="3187">
          <cell r="A3187" t="str">
            <v>SKILLDES_50154</v>
          </cell>
          <cell r="B3187" t="str">
            <v>生命虹吸</v>
          </cell>
          <cell r="C3187" t="str">
            <v>#[color=645252,fontsize=20]吸血鬼兵团随机对较大范围内1个敌方兵团造成[-][color=48b946,fontsize=20]{(($level+$ulevel)*20+380)*0.01*$atk}[-][color=645252,fontsize=20]伤害，并吸取[-][color=48b946,fontsize=20]{(($level+$ulevel)*15+185)*0.01*$atk}[-][color=645252,fontsize=20]生命。[-]</v>
          </cell>
          <cell r="E3187" t="str">
            <v>#[color=fae6c8,fontsize=22,outline=3c1e0aff]独角兽闪避时，有较高概率给自己施加护盾,吸收[-][color=1ca216,fontsize=22,outline=3c1e0aff]{(($level+$ulevel)*1.5+6)}%[-][color=fae6c8,fontsize=22,outline=3c1e0aff]生命上限的伤害。[-]</v>
          </cell>
        </row>
        <row r="3188">
          <cell r="A3188" t="str">
            <v>SKILLDES1_50154</v>
          </cell>
          <cell r="B3188" t="str">
            <v>对鲜血的渴望，使他们不断猎杀生物。</v>
          </cell>
          <cell r="C3188" t="str">
            <v>#[color=645252,fontsize=20]对鲜血的渴望，使他们不断猎杀生物。[-]</v>
          </cell>
          <cell r="E3188" t="str">
            <v>#[color=fae6c8,fontsize=22,outline=3c1e0aff]独角兽成功闪避后,会获得一个吸收伤害的护盾。[-]</v>
          </cell>
        </row>
        <row r="3189">
          <cell r="A3189" t="str">
            <v>SKILLDES_51022</v>
          </cell>
          <cell r="B3189" t="str">
            <v>吸血</v>
          </cell>
          <cell r="C3189" t="str">
            <v>#[color=645252,fontsize=20]吸血鬼的吸血提高[-][color=48b946,fontsize=20]{($level+$ulevel)*1.5+6.5}%[-][color=645252,fontsize=20]。[-]</v>
          </cell>
          <cell r="E3189" t="str">
            <v>#[color=fae6c8,fontsize=22,outline=3c1e0aff]独角兽对阵射手兵团时伤害翻倍，每100移动速度提高[-][color=1ca216,fontsize=22,outline=3c1e0aff]{($level+$ulevel)*3+12}%[-][color=fae6c8,fontsize=22,outline=3c1e0aff]攻击。[-]</v>
          </cell>
        </row>
        <row r="3190">
          <cell r="A3190" t="str">
            <v>SKILLDES1_51022</v>
          </cell>
          <cell r="B3190" t="str">
            <v>他们能够利用鲜血的力量恢复自身伤势。</v>
          </cell>
          <cell r="C3190" t="str">
            <v>#[color=645252,fontsize=20]他们能够利用鲜血的力量恢复自身伤势。[-]</v>
          </cell>
          <cell r="E3190" t="str">
            <v>#[color=fae6c8,fontsize=22,outline=3c1e0aff]独角兽的移动速度将额外提升自己的攻击。[-]</v>
          </cell>
        </row>
        <row r="3191">
          <cell r="A3191" t="str">
            <v>SKILLDES_50212</v>
          </cell>
          <cell r="B3191" t="str">
            <v>快速突击</v>
          </cell>
          <cell r="C3191" t="str">
            <v>#[color=645252,fontsize=20]吸血鬼释放【生命虹吸】后，提高[-][color=48b946,fontsize=20]{($level+$ulevel)*1.5+13.5}%[-][color=645252,fontsize=20]吸血效果。最多可叠加3次，持续整场战斗。[-]</v>
          </cell>
          <cell r="E3191" t="str">
            <v>#[color=fae6c8,fontsize=22,outline=3c1e0aff]独角兽闪避值提高[-][color=1ca216,fontsize=22,outline=3c1e0aff]{($level+$ulevel)*40+160}[-],每有一个己方突击兵团上场,独角兽闪避值额外提高50。[-]</v>
          </cell>
        </row>
        <row r="3192">
          <cell r="A3192" t="str">
            <v>SKILLDES1_50212</v>
          </cell>
          <cell r="B3192" t="str">
            <v>见到鲜血时，他们会渴望更多的鲜血。</v>
          </cell>
          <cell r="C3192" t="str">
            <v>#[color=645252,fontsize=20]见到鲜血时，他们会渴望更多的鲜血。[-]</v>
          </cell>
          <cell r="E3192" t="str">
            <v>#[color=fae6c8,fontsize=22,outline=3c1e0aff]独角兽身形敏捷,闪避增加。[-]</v>
          </cell>
        </row>
        <row r="3193">
          <cell r="A3193" t="str">
            <v>SKILLDES_52023</v>
          </cell>
          <cell r="B3193" t="str">
            <v>鲜血猎杀</v>
          </cell>
          <cell r="C3193" t="str">
            <v>#[color=645252,fontsize=20]对阵生命百分比低于自己的目标单位时，吸血鬼攻击提高[-][color=48b946,fontsize=20]{($level+$ulevel)*5+35}%[-][color=645252,fontsize=20]。[-]</v>
          </cell>
          <cell r="E3193" t="str">
            <v>#[color=fae6c8,fontsize=22,outline=3c1e0aff]独角兽闪避值提高[-][color=1ca216,fontsize=22,outline=3c1e0aff]{($level+$ulevel)*40+160}[-],每有一个己方突击兵团上场,独角兽闪避值额外提高50。[-]</v>
          </cell>
        </row>
        <row r="3194">
          <cell r="A3194" t="str">
            <v>SKILLDES1_52023</v>
          </cell>
          <cell r="B3194" t="str">
            <v>面对将死之人，他们会更加嗜血。</v>
          </cell>
          <cell r="C3194" t="str">
            <v>#[color=645252,fontsize=20]面对将死之人，他们会更加嗜血。[-]</v>
          </cell>
          <cell r="E3194" t="str">
            <v>#[color=fae6c8,fontsize=22,outline=3c1e0aff]独角兽身形敏捷,闪避增加。[-]</v>
          </cell>
        </row>
        <row r="3195">
          <cell r="A3195" t="str">
            <v>SKILLDES_50053</v>
          </cell>
          <cell r="B3195" t="str">
            <v>献祭</v>
          </cell>
          <cell r="C3195" t="str">
            <v>#[color=645252,fontsize=20]如果目标单位死亡，巫妖有一定概率召唤出1个骷髅战士，骷髅战士拥有[-][color=48b946,fontsize=20]{(($level+$ulevel)*1.5+10.5)*($teamlevel+9)}[-][color=645252,fontsize=20]攻击，[-][color=48b946,fontsize=20]{(($level+$ulevel)*30+220)*($teamlevel+9)}[-][color=645252,fontsize=20]生命，持续整场战斗。[-]</v>
          </cell>
          <cell r="E3195" t="str">
            <v>#[color=fae6c8,fontsize=22,outline=3c1e0aff]独角兽闪避时，有较高概率给自己施加护盾,吸收[-][color=1ca216,fontsize=22,outline=3c1e0aff]{(($level+$ulevel)*1.5+6)}%[-][color=fae6c8,fontsize=22,outline=3c1e0aff]生命上限的伤害。[-]</v>
          </cell>
        </row>
        <row r="3196">
          <cell r="A3196" t="str">
            <v>SKILLDES1_50053</v>
          </cell>
          <cell r="B3196" t="str">
            <v>面对巫妖，死亡并不是终结。</v>
          </cell>
          <cell r="C3196" t="str">
            <v>#[color=645252,fontsize=20]面对巫妖，死亡并不是终结。[-]</v>
          </cell>
          <cell r="E3196" t="str">
            <v>#[color=fae6c8,fontsize=22,outline=3c1e0aff]独角兽成功闪避后,会获得一个吸收伤害的护盾。[-]</v>
          </cell>
        </row>
        <row r="3197">
          <cell r="A3197" t="str">
            <v>SKILLDES_50160</v>
          </cell>
          <cell r="B3197" t="str">
            <v>毒云</v>
          </cell>
          <cell r="C3197" t="str">
            <v>#[color=645252,fontsize=20]巫妖的普通攻击有一定概率，对3个敌方单位造成[-][color=48b946,fontsize=20]{($level+$ulevel)*10+90}%[-][color=645252,fontsize=20]攻击的伤害，对[-][color=48b946,fontsize=20]「流血」[-][color=645252,fontsize=20]的目标单位伤害提高30%。[-]</v>
          </cell>
          <cell r="E3197" t="str">
            <v>#[color=fae6c8,fontsize=22,outline=3c1e0aff]独角兽对阵射手兵团时伤害翻倍，每100移动速度提高[-][color=1ca216,fontsize=22,outline=3c1e0aff]{($level+$ulevel)*3+12}%[-][color=fae6c8,fontsize=22,outline=3c1e0aff]攻击。[-]</v>
          </cell>
        </row>
        <row r="3198">
          <cell r="A3198" t="str">
            <v>SKILLDES1_50160</v>
          </cell>
          <cell r="B3198" t="str">
            <v>巫妖的魔法远超人类，举手投足都非同寻常。</v>
          </cell>
          <cell r="C3198" t="str">
            <v>#[color=645252,fontsize=20]巫妖的魔法远超人类，举手投足都非同寻常。[-]</v>
          </cell>
          <cell r="E3198" t="str">
            <v>#[color=fae6c8,fontsize=22,outline=3c1e0aff]独角兽的移动速度将额外提升自己的攻击。[-]</v>
          </cell>
        </row>
        <row r="3199">
          <cell r="A3199" t="str">
            <v>SKILLDES_59069</v>
          </cell>
          <cell r="B3199" t="str">
            <v>黑暗增幅</v>
          </cell>
          <cell r="C3199" t="str">
            <v>#[color=645252,fontsize=20]巫妖攻击提高[-][color=48b946,fontsize=20]{($level+$ulevel)*4+16}%[-][color=645252,fontsize=20]。战场中每有1个己方墓园阵营的兵团上场，巫妖攻击距离额外提高50。[-]</v>
          </cell>
          <cell r="E3199" t="str">
            <v>#[color=fae6c8,fontsize=22,outline=3c1e0aff]独角兽闪避值提高[-][color=1ca216,fontsize=22,outline=3c1e0aff]{($level+$ulevel)*40+160}[-],每有一个己方突击兵团上场,独角兽闪避值额外提高50。[-]</v>
          </cell>
        </row>
        <row r="3200">
          <cell r="A3200" t="str">
            <v>SKILLDES1_59069</v>
          </cell>
          <cell r="B3200" t="str">
            <v>为了提升自己，巫妖甚至会牺牲己方生物。</v>
          </cell>
          <cell r="C3200" t="str">
            <v>#[color=645252,fontsize=20]为了提升自己，巫妖甚至会牺牲己方生物。[-]</v>
          </cell>
          <cell r="E3200" t="str">
            <v>#[color=fae6c8,fontsize=22,outline=3c1e0aff]独角兽身形敏捷,闪避增加。[-]</v>
          </cell>
        </row>
        <row r="3201">
          <cell r="A3201" t="str">
            <v>SKILLDES_50161</v>
          </cell>
          <cell r="B3201" t="str">
            <v>高级献祭</v>
          </cell>
          <cell r="C3201" t="str">
            <v>#[color=645252,fontsize=20]巫妖上场时，提高己方骷髅战士、骨龙[-][color=48b946,fontsize=20]{($level+$ulevel)*2+13}%[-][color=645252,fontsize=20]的生命和攻击。[-]</v>
          </cell>
          <cell r="E3201" t="str">
            <v>#[color=fae6c8,fontsize=22,outline=3c1e0aff]独角兽闪避值提高[-][color=1ca216,fontsize=22,outline=3c1e0aff]{($level+$ulevel)*40+160}[-],每有一个己方突击兵团上场,独角兽闪避值额外提高50。[-]</v>
          </cell>
        </row>
        <row r="3202">
          <cell r="A3202" t="str">
            <v>SKILLDES1_50161</v>
          </cell>
          <cell r="B3202" t="str">
            <v>巫妖的魔法可以大幅度强化不死单位。</v>
          </cell>
          <cell r="C3202" t="str">
            <v>#[color=645252,fontsize=20]巫妖的魔法可以大幅度强化不死单位。[-]</v>
          </cell>
          <cell r="E3202" t="str">
            <v>#[color=fae6c8,fontsize=22,outline=3c1e0aff]独角兽身形敏捷,闪避增加。[-]</v>
          </cell>
        </row>
        <row r="3203">
          <cell r="A3203" t="str">
            <v>SKILLDES_50162</v>
          </cell>
          <cell r="B3203" t="str">
            <v>致命一击</v>
          </cell>
          <cell r="C3203" t="str">
            <v>#[color=645252,fontsize=20]黑暗骑士兵团对当前攻击的兵团造成[-][color=48b946,fontsize=20]{(($level+$ulevel)*45+855)*0.01*$atk}[-][color=645252,fontsize=20]伤害，并造成[-][color=48b946,fontsize=20]「士气低落」[-][color=645252,fontsize=20]效果，持续10秒。[-]</v>
          </cell>
          <cell r="E3203" t="str">
            <v>#[color=fae6c8,fontsize=22,outline=3c1e0aff]独角兽闪避时，有较高概率给自己施加护盾,吸收[-][color=1ca216,fontsize=22,outline=3c1e0aff]{(($level+$ulevel)*1.5+6)}%[-][color=fae6c8,fontsize=22,outline=3c1e0aff]生命上限的伤害。[-]</v>
          </cell>
        </row>
        <row r="3204">
          <cell r="A3204" t="str">
            <v>SKILLDES_50410</v>
          </cell>
          <cell r="B3204" t="str">
            <v>致命一击</v>
          </cell>
          <cell r="C3204" t="str">
            <v>#[color=645252,fontsize=20]黑暗骑士兵团对当前攻击的兵团造成[-][color=48b946,fontsize=20]{(($level+$ulevel)*60+1140)*0.01*$atk}[-][color=645252,fontsize=20]伤害，并造成[-][color=48b946,fontsize=20]「士气低落」[-][color=645252,fontsize=20]效果，持续10秒。[-]</v>
          </cell>
          <cell r="E3204" t="str">
            <v>#[color=fae6c8,fontsize=22,outline=3c1e0aff]独角兽闪避时，有较高概率给自己施加护盾,吸收[-][color=1ca216,fontsize=22,outline=3c1e0aff]{(($level+$ulevel)*1.5+6)}%[-][color=fae6c8,fontsize=22,outline=3c1e0aff]生命上限的伤害。[-]</v>
          </cell>
        </row>
        <row r="3205">
          <cell r="A3205" t="str">
            <v>SKILLDES1_50162</v>
          </cell>
          <cell r="B3205" t="str">
            <v>结合生前的技艺，黑暗骑士的攻击非常恐怖。</v>
          </cell>
          <cell r="C3205" t="str">
            <v>#[color=645252,fontsize=20]结合生前的技艺，黑暗骑士的攻击非常恐怖。[-]</v>
          </cell>
          <cell r="E3205" t="str">
            <v>#[color=fae6c8,fontsize=22,outline=3c1e0aff]独角兽成功闪避后,会获得一个吸收伤害的护盾。[-]</v>
          </cell>
        </row>
        <row r="3206">
          <cell r="A3206" t="str">
            <v>SKILLDES_50210</v>
          </cell>
          <cell r="B3206" t="str">
            <v>死亡冲锋</v>
          </cell>
          <cell r="C3206" t="str">
            <v>#[color=645252,fontsize=20]如果目标兵团死亡，黑暗骑士攻击提高[-][color=48b946,fontsize=20]{($level+$ulevel)*2+8}%[-][color=645252,fontsize=20]。最多可叠加10次，持续整场战斗。[-]</v>
          </cell>
          <cell r="E3206" t="str">
            <v>#[color=fae6c8,fontsize=22,outline=3c1e0aff]独角兽对阵射手兵团时伤害翻倍，每100移动速度提高[-][color=1ca216,fontsize=22,outline=3c1e0aff]{($level+$ulevel)*3+12}%[-][color=fae6c8,fontsize=22,outline=3c1e0aff]攻击。[-]</v>
          </cell>
        </row>
        <row r="3207">
          <cell r="A3207" t="str">
            <v>SKILLDES1_50210</v>
          </cell>
          <cell r="B3207" t="str">
            <v>黑暗骑士会吸收死者的力量，使自己更强。</v>
          </cell>
          <cell r="C3207" t="str">
            <v>#[color=645252,fontsize=20]黑暗骑士会吸收死者的力量，使自己更强。[-]</v>
          </cell>
          <cell r="E3207" t="str">
            <v>#[color=fae6c8,fontsize=22,outline=3c1e0aff]独角兽的移动速度将额外提升自己的攻击。[-]</v>
          </cell>
        </row>
        <row r="3208">
          <cell r="A3208" t="str">
            <v>SKILLDES_51117</v>
          </cell>
          <cell r="B3208" t="str">
            <v>快速突击</v>
          </cell>
          <cell r="C3208" t="str">
            <v>#[color=645252,fontsize=20]黑暗骑士生命提高[-][color=48b946,fontsize=20]{($level+$ulevel)*2+8}%[-][color=645252,fontsize=20]，兵团免伤提高[-][-][color=48b946,fontsize=20]{($level+$ulevel)*1+4}%[-][color=645252,fontsize=20]。[-]</v>
          </cell>
          <cell r="E3208" t="str">
            <v>#[color=fae6c8,fontsize=22,outline=3c1e0aff]独角兽闪避值提高[-][color=1ca216,fontsize=22,outline=3c1e0aff]{($level+$ulevel)*40+160}[-],每有一个己方突击兵团上场,独角兽闪避值额外提高50。[-]</v>
          </cell>
        </row>
        <row r="3209">
          <cell r="A3209" t="str">
            <v>SKILLDES1_51117</v>
          </cell>
          <cell r="B3209" t="str">
            <v>黑暗骑士周身环绕死亡之力，刀枪不入。</v>
          </cell>
          <cell r="C3209" t="str">
            <v>#[color=645252,fontsize=20]黑暗骑士周身环绕死亡之力，刀枪不入。[-]</v>
          </cell>
          <cell r="E3209" t="str">
            <v>#[color=fae6c8,fontsize=22,outline=3c1e0aff]独角兽身形敏捷,闪避增加。[-]</v>
          </cell>
        </row>
        <row r="3210">
          <cell r="A3210" t="str">
            <v>SKILLDES_51058</v>
          </cell>
          <cell r="B3210" t="str">
            <v>恐怖镇压</v>
          </cell>
          <cell r="C3210" t="str">
            <v>#[color=645252,fontsize=20]黑暗骑士暴击值提高[-][color=48b946,fontsize=20]{($level+$ulevel)*20+80}[-][color=645252,fontsize=20]，暴伤提高50%。[-]</v>
          </cell>
          <cell r="E3210" t="str">
            <v>#[color=fae6c8,fontsize=22,outline=3c1e0aff]独角兽闪避值提高[-][color=1ca216,fontsize=22,outline=3c1e0aff]{($level+$ulevel)*40+160}[-],每有一个己方突击兵团上场,独角兽闪避值额外提高50。[-]</v>
          </cell>
        </row>
        <row r="3211">
          <cell r="A3211" t="str">
            <v>SKILLDES1_51058</v>
          </cell>
          <cell r="B3211" t="str">
            <v>黑暗骑士出现，就象征着恐怖。</v>
          </cell>
          <cell r="C3211" t="str">
            <v>#[color=645252,fontsize=20]黑暗骑士出现，就象征着恐怖。[-]</v>
          </cell>
          <cell r="E3211" t="str">
            <v>#[color=fae6c8,fontsize=22,outline=3c1e0aff]独角兽身形敏捷,闪避增加。[-]</v>
          </cell>
        </row>
        <row r="3212">
          <cell r="A3212" t="str">
            <v>SKILLDES_50164</v>
          </cell>
          <cell r="B3212" t="str">
            <v>碾压</v>
          </cell>
          <cell r="C3212" t="str">
            <v>#[color=645252,fontsize=20]骨龙的普通攻击有一定概率，对当前攻击的兵团造成[-][color=48b946,fontsize=20]{(($level+$ulevel)*6+34)*0.01*$atk}[-][color=645252,fontsize=20]伤害，并造成[-][color=48b946,fontsize=20]「沉默」[-][color=645252,fontsize=20]效果，持续10秒。[-]</v>
          </cell>
          <cell r="E3212" t="str">
            <v>#[color=fae6c8,fontsize=22,outline=3c1e0aff]独角兽闪避时，有较高概率给自己施加护盾,吸收[-][color=1ca216,fontsize=22,outline=3c1e0aff]{(($level+$ulevel)*1.5+6)}%[-][color=fae6c8,fontsize=22,outline=3c1e0aff]生命上限的伤害。[-]</v>
          </cell>
        </row>
        <row r="3213">
          <cell r="A3213" t="str">
            <v>SKILLDES1_50164</v>
          </cell>
          <cell r="B3213" t="str">
            <v>骨龙庞大的身形使它们随意一击都恐怖非常。</v>
          </cell>
          <cell r="C3213" t="str">
            <v>#[color=645252,fontsize=20]骨龙庞大的身形使它们随意一击都恐怖非常。[-]</v>
          </cell>
          <cell r="E3213" t="str">
            <v>#[color=fae6c8,fontsize=22,outline=3c1e0aff]独角兽成功闪避后,会获得一个吸收伤害的护盾。[-]</v>
          </cell>
        </row>
        <row r="3214">
          <cell r="A3214" t="str">
            <v>SKILLDES_50165</v>
          </cell>
          <cell r="B3214" t="str">
            <v>恐惧</v>
          </cell>
          <cell r="C3214" t="str">
            <v>#[color=645252,fontsize=20]骨龙每隔[-][color=48b946,fontsize=20]{($level+$ulevel)*(-1)+31}[-][color=645252,fontsize=20]秒，对极大范围内敌方兵团造成[-][color=48b946,fontsize=20]「士气低落」[-][color=645252,fontsize=20]效果，并降低20%兵团免伤，持续10秒。[-]</v>
          </cell>
          <cell r="E3214" t="str">
            <v>#[color=fae6c8,fontsize=22,outline=3c1e0aff]独角兽对阵射手兵团时伤害翻倍，每100移动速度提高[-][color=1ca216,fontsize=22,outline=3c1e0aff]{($level+$ulevel)*3+12}%[-][color=fae6c8,fontsize=22,outline=3c1e0aff]攻击。[-]</v>
          </cell>
        </row>
        <row r="3215">
          <cell r="A3215" t="str">
            <v>SKILLDES1_50165</v>
          </cell>
          <cell r="B3215" t="str">
            <v>骨龙的出现会对敌人造成巨大的心理压力。</v>
          </cell>
          <cell r="C3215" t="str">
            <v>#[color=645252,fontsize=20]骨龙的出现会对敌人造成巨大的心理压力。[-]</v>
          </cell>
          <cell r="E3215" t="str">
            <v>#[color=fae6c8,fontsize=22,outline=3c1e0aff]独角兽的移动速度将额外提升自己的攻击。[-]</v>
          </cell>
        </row>
        <row r="3216">
          <cell r="A3216" t="str">
            <v>SKILLDES_59072</v>
          </cell>
          <cell r="B3216" t="str">
            <v>破甲</v>
          </cell>
          <cell r="C3216" t="str">
            <v>#[color=645252,fontsize=20]骨龙破防值提高[-][color=48b946,fontsize=20]{(($level+$ulevel)*0.2+1.8)*($teamlevel+9)}[-][color=645252,fontsize=20]。攻击[-][color=48b946,fontsize=20]「士气低落」[-][color=645252,fontsize=20]效果下的敌方单位时，加成翻倍。[-]</v>
          </cell>
          <cell r="E3216" t="str">
            <v>#[color=fae6c8,fontsize=22,outline=3c1e0aff]独角兽闪避值提高[-][color=1ca216,fontsize=22,outline=3c1e0aff]{($level+$ulevel)*40+160}[-],每有一个己方突击兵团上场,独角兽闪避值额外提高50。[-]</v>
          </cell>
        </row>
        <row r="3217">
          <cell r="A3217" t="str">
            <v>SKILLDES1_59072</v>
          </cell>
          <cell r="B3217" t="str">
            <v>在骨龙的利爪面前，任何护甲都是可笑的。</v>
          </cell>
          <cell r="C3217" t="str">
            <v>#[color=645252,fontsize=20]在骨龙的利爪面前，任何护甲都是可笑的。[-]</v>
          </cell>
          <cell r="E3217" t="str">
            <v>#[color=fae6c8,fontsize=22,outline=3c1e0aff]独角兽身形敏捷,闪避增加。[-]</v>
          </cell>
        </row>
        <row r="3218">
          <cell r="A3218" t="str">
            <v>SKILLDES_51122</v>
          </cell>
          <cell r="B3218" t="str">
            <v>衰老</v>
          </cell>
          <cell r="C3218" t="str">
            <v>#[color=645252,fontsize=20]骨龙在场时，所有敌方兵团降低[-][color=48b946,fontsize=20]{($level+$ulevel)*0.5+9.5}%[-][color=645252,fontsize=20]的兵团免伤。[-]</v>
          </cell>
          <cell r="E3218" t="str">
            <v>#[color=fae6c8,fontsize=22,outline=3c1e0aff]独角兽闪避值提高[-][color=1ca216,fontsize=22,outline=3c1e0aff]{($level+$ulevel)*40+160}[-],每有一个己方突击兵团上场,独角兽闪避值额外提高50。[-]</v>
          </cell>
        </row>
        <row r="3219">
          <cell r="A3219" t="str">
            <v>SKILLDES1_51122</v>
          </cell>
          <cell r="B3219" t="str">
            <v>面对骨龙，就不得不承受他的死亡气息。</v>
          </cell>
          <cell r="C3219" t="str">
            <v>#[color=645252,fontsize=20]面对骨龙，就不得不承受他的死亡气息。[-]</v>
          </cell>
          <cell r="E3219" t="str">
            <v>#[color=fae6c8,fontsize=22,outline=3c1e0aff]独角兽身形敏捷,闪避增加。[-]</v>
          </cell>
        </row>
        <row r="3220">
          <cell r="A3220" t="str">
            <v>SKILL_50489</v>
          </cell>
          <cell r="C3220" t="str">
            <v>#腐烂诅咒</v>
          </cell>
        </row>
        <row r="3221">
          <cell r="A3221" t="str">
            <v>SKILLDES_50489</v>
          </cell>
          <cell r="C3221" t="str">
            <v>#[color=645252,fontsize=20]每隔20秒木乃伊对周围一定范围内敌方单位造成[-][color=48b946,fontsize=20]{(($level+$ulevel)*10+190)*0.01*$atk}[-][color=645252,fontsize=20]伤害，并附加[-][color=48b946,fontsize=20]「疾病」[-][color=645252,fontsize=20]效果，持续12秒。[-]</v>
          </cell>
        </row>
        <row r="3222">
          <cell r="A3222" t="str">
            <v>SKILLDES1_50489</v>
          </cell>
          <cell r="B3222" t="str">
            <v>我诅咒所有生者。</v>
          </cell>
          <cell r="C3222" t="str">
            <v>#[color=645252,fontsize=20]我诅咒所有生者。[-]</v>
          </cell>
        </row>
        <row r="3223">
          <cell r="A3223" t="str">
            <v>SKILL_50490</v>
          </cell>
          <cell r="B3223" t="str">
            <v>裹尸布</v>
          </cell>
          <cell r="C3223" t="str">
            <v>#裹尸布</v>
          </cell>
        </row>
        <row r="3224">
          <cell r="A3224" t="str">
            <v>SKILLDES_50490</v>
          </cell>
          <cell r="C3224" t="str">
            <v>#[color=645252,fontsize=20]每次施放【腐烂诅咒】后，为自己恢复最大生命值[-][color=48b946,fontsize=20]{($level+$ulevel)*0.5+4.5}%[-][color=645252,fontsize=20]的生命，并提高自身[-][color=48b946,fontsize=20]{($level+$ulevel)*1+9}%[-][color=645252,fontsize=20]兵团免伤，持续10秒。[-]</v>
          </cell>
        </row>
        <row r="3225">
          <cell r="A3225" t="str">
            <v>SKILLDES1_50490</v>
          </cell>
          <cell r="B3225" t="str">
            <v>千年不朽的躯体，隐藏于层层的白纱之下。</v>
          </cell>
          <cell r="C3225" t="str">
            <v>#[color=645252,fontsize=20]千年不朽的躯体，隐藏于层层的白纱之下。[-]</v>
          </cell>
        </row>
        <row r="3226">
          <cell r="A3226" t="str">
            <v>SKILL_59226</v>
          </cell>
          <cell r="B3226" t="str">
            <v>疫病源头</v>
          </cell>
          <cell r="C3226" t="str">
            <v>#疫病源头</v>
          </cell>
        </row>
        <row r="3227">
          <cell r="A3227" t="str">
            <v>SKILLDES_59226</v>
          </cell>
          <cell r="C3227" t="str">
            <v>#[color=645252,fontsize=20]木乃伊免疫[-][color=48b946,fontsize=20]「疾病」[-][color=645252,fontsize=20]。木乃伊在场时，所有敌方兵团的受治疗效果降低[-][color=48b946,fontsize=20]{($level+$ulevel)*2+8}%[-][color=645252,fontsize=20]。[-]</v>
          </cell>
        </row>
        <row r="3228">
          <cell r="A3228" t="str">
            <v>SKILLDES1_59226</v>
          </cell>
          <cell r="B3228" t="str">
            <v>远古的诅咒，在渐渐蔓延。</v>
          </cell>
          <cell r="C3228" t="str">
            <v>#[color=645252,fontsize=20]远古的诅咒，在渐渐蔓延。[-]</v>
          </cell>
        </row>
        <row r="3229">
          <cell r="A3229" t="str">
            <v>SKILL_52309</v>
          </cell>
          <cell r="B3229" t="str">
            <v>瘟神</v>
          </cell>
          <cell r="C3229" t="str">
            <v>#瘟神</v>
          </cell>
        </row>
        <row r="3230">
          <cell r="A3230" t="str">
            <v>SKILLDES_52309</v>
          </cell>
          <cell r="C3230" t="str">
            <v>#[color=645252,fontsize=20]木乃伊的防御提高[-][color=48b946,fontsize=20]{($level+$ulevel)*3+12}%[-][color=645252,fontsize=20]，如果攻击木乃伊的敌方单位处于[-][color=48b946,fontsize=20]「疾病」[-][color=645252,fontsize=20]效果，加成翻倍。[-]</v>
          </cell>
        </row>
        <row r="3231">
          <cell r="A3231" t="str">
            <v>SKILLDES1_52309</v>
          </cell>
          <cell r="B3231" t="str">
            <v>来自远古的诅咒，构筑了他的防御。</v>
          </cell>
          <cell r="C3231" t="str">
            <v>#[color=645252,fontsize=20]来自远古的诅咒，构筑了他的防御。[-]</v>
          </cell>
        </row>
        <row r="3233">
          <cell r="A3233" t="str">
            <v>SKILLDES_50485</v>
          </cell>
          <cell r="B3233" t="str">
            <v>重击</v>
          </cell>
          <cell r="C3233" t="str">
            <v>#[color=645252,fontsize=20]重装骷髅每次攻击时，有一定概率对目标造成[-][color=48b946,fontsize=20]「眩晕」[-][color=645252,fontsize=20]效果，持续2秒。[-]</v>
          </cell>
          <cell r="E3233" t="str">
            <v>#[color=fae6c8,fontsize=22,outline=3c1e0aff]战斗矮人每次攻击时，有一定概率对目标的造成[-][color=1ca216,fontsize=22,outline=3c1e0aff]{($level+$ulevel)*15+135}%[-][color=fae6c8,fontsize=22,outline=3c1e0aff]攻击的伤害,并有概率造成[-][color=1ca216,fontsize=22,outline=3c1e0aff]「眩晕」[-][color=fae6c8,fontsize=22,outline=3c1e0aff]效果,持续2秒。[-]</v>
          </cell>
        </row>
        <row r="3234">
          <cell r="A3234" t="str">
            <v>SKILLDES_50486</v>
          </cell>
          <cell r="B3234" t="str">
            <v>重击</v>
          </cell>
          <cell r="C3234" t="str">
            <v>#[color=645252,fontsize=20]重装骷髅每次攻击时，有一定概率对目标造成[-][color=48b946,fontsize=20]「眩晕」[-][color=645252,fontsize=20]效果，持续2秒。[-]</v>
          </cell>
          <cell r="E3234" t="str">
            <v>#[color=fae6c8,fontsize=22,outline=3c1e0aff]战斗矮人每次攻击时，有一定概率对目标的造成[-][color=1ca216,fontsize=22,outline=3c1e0aff]{($level+$ulevel)*15+135}%[-][color=fae6c8,fontsize=22,outline=3c1e0aff]攻击的伤害,并有概率造成[-][color=1ca216,fontsize=22,outline=3c1e0aff]「眩晕」[-][color=fae6c8,fontsize=22,outline=3c1e0aff]效果,持续2秒。[-]</v>
          </cell>
        </row>
        <row r="3250">
          <cell r="A3250" t="str">
            <v>SKILLDES_50059</v>
          </cell>
          <cell r="B3250" t="str">
            <v>反击风暴</v>
          </cell>
          <cell r="C3250" t="str">
            <v>#[color=645252,fontsize=20]地精战士的普通攻击有一定概率，对3个敌方单位造成[-][color=48b946,fontsize=20]{($level+$ulevel)*8+52}%[-][color=645252,fontsize=20]攻击的伤害。[-]</v>
          </cell>
          <cell r="E3250" t="str">
            <v>#[color=fae6c8,fontsize=22,outline=3c1e0aff]地精战士在受到攻击时，有一定概率对3个单位造成[-][color=1ca216,fontsize=22,outline=3c1e0aff]{($level+$ulevel)*5+55}%[-][color=fae6c8,fontsize=22,outline=3c1e0aff]攻击的伤害。[-]</v>
          </cell>
        </row>
        <row r="3251">
          <cell r="A3251" t="str">
            <v>SKILLDES1_50059</v>
          </cell>
          <cell r="B3251" t="str">
            <v>受到攻击时会发狂疯狂反击对手。</v>
          </cell>
          <cell r="C3251" t="str">
            <v>#[color=645252,fontsize=20]受到攻击时会发狂疯狂反击对手。[-]</v>
          </cell>
          <cell r="E3251" t="str">
            <v>#[color=fae6c8,fontsize=22,outline=3c1e0aff]地精战士被攻击激怒,对周围单位发动一次反击。[-]</v>
          </cell>
        </row>
        <row r="3252">
          <cell r="A3252" t="str">
            <v>SKILLDES_59105</v>
          </cell>
          <cell r="B3252" t="str">
            <v>狂暴</v>
          </cell>
          <cell r="C3252" t="str">
            <v>#[color=645252,fontsize=20]地精战士暴击值提高[-][color=48b946,fontsize=20]{($level+$ulevel)*40+160}[-][color=645252,fontsize=20]，生命低于35%后效果翻倍。（生命恢复后依然生效）[-]</v>
          </cell>
          <cell r="E3252" t="str">
            <v>#[color=fae6c8,fontsize=22,outline=3c1e0aff]地精战士兵团每隔15秒，提高随机己方两个兵团50%攻击，持续[-][color=1ca216,fontsize=22,outline=3c1e0aff]{($level+$ulevel)*1+5}[-][color=fae6c8,fontsize=22,outline=3c1e0aff]秒。[-]</v>
          </cell>
        </row>
        <row r="3253">
          <cell r="A3253" t="str">
            <v>SKILLDES1_59105</v>
          </cell>
          <cell r="B3253" t="str">
            <v>进入战斗会发狂，攻击更猛烈。</v>
          </cell>
          <cell r="C3253" t="str">
            <v>#[color=645252,fontsize=20]进入战斗会发狂，攻击更猛烈。[-]</v>
          </cell>
          <cell r="E3253" t="str">
            <v>#[color=fae6c8,fontsize=22,outline=3c1e0aff]地精战士战吼助威己方两个兵团,为他们提升攻击力。[-]</v>
          </cell>
        </row>
        <row r="3254">
          <cell r="A3254" t="str">
            <v>SKILLDES_52029</v>
          </cell>
          <cell r="B3254" t="str">
            <v>斩杀</v>
          </cell>
          <cell r="C3254" t="str">
            <v>#[color=645252,fontsize=20]地精战士对阵生命低于30%的单位时，攻击提高[-][color=48b946,fontsize=20]{($level+$ulevel)*4+26}%[-][color=645252,fontsize=20]。[-]</v>
          </cell>
          <cell r="E3254" t="str">
            <v>#[color=fae6c8,fontsize=22,outline=3c1e0aff]地精战士对阵生命值低于50%的单位时，攻击提高[-][color=1ca216,fontsize=22,outline=3c1e0aff]{($level+$ulevel)*5+45}%[-][color=fae6c8,fontsize=22,outline=3c1e0aff]。[-]</v>
          </cell>
        </row>
        <row r="3255">
          <cell r="A3255" t="str">
            <v>SKILLDES1_52029</v>
          </cell>
          <cell r="B3255" t="str">
            <v>即将胜利时，他们会更加疯狂。</v>
          </cell>
          <cell r="C3255" t="str">
            <v>#[color=645252,fontsize=20]即将胜利时，他们会更加疯狂。[-]</v>
          </cell>
          <cell r="E3255" t="str">
            <v>#[color=fae6c8,fontsize=22,outline=3c1e0aff]地精战士对脆弱的对手造成额外大量的伤害。[-]</v>
          </cell>
        </row>
        <row r="3256">
          <cell r="A3256" t="str">
            <v>SKILLDES_59030</v>
          </cell>
          <cell r="B3256" t="str">
            <v>嗜血</v>
          </cell>
          <cell r="C3256" t="str">
            <v>#[color=645252,fontsize=20]地精战士生命提高[-][color=48b946,fontsize=20]{($level+$ulevel)*3+12}%[-][color=645252,fontsize=20]，每次暴击都会恢复2%的生命。[-]</v>
          </cell>
          <cell r="E3256" t="str">
            <v>#[color=fae6c8,fontsize=22,outline=3c1e0aff]地精战士暴击值提高[-][color=1ca216,fontsize=22,outline=3c1e0aff]{($level+$ulevel)*30+120}[-][color=fae6c8,fontsize=22,outline=3c1e0aff]，每次暴击时恢复2%生命。[-]</v>
          </cell>
        </row>
        <row r="3257">
          <cell r="A3257" t="str">
            <v>SKILLDES1_59030</v>
          </cell>
          <cell r="B3257" t="str">
            <v>他们的攻击可以恢复自身的生命。</v>
          </cell>
          <cell r="C3257" t="str">
            <v>#[color=645252,fontsize=20]他们的攻击可以恢复自身的生命。[-]</v>
          </cell>
          <cell r="E3257" t="str">
            <v>#[color=fae6c8,fontsize=22,outline=3c1e0aff]地精战士精通打击，同时暴击后能够为自己恢复生命。[-]</v>
          </cell>
        </row>
        <row r="3258">
          <cell r="A3258" t="str">
            <v>SKILLDES_50064</v>
          </cell>
          <cell r="B3258" t="str">
            <v>野兽伙伴</v>
          </cell>
          <cell r="C3258" t="str">
            <v>#[color=645252,fontsize=20]恶狼骑士死亡时，召唤1只座狼继续战斗。座狼拥有[-][color=48b946,fontsize=20]{(($level+$ulevel)*3+22)*($teamlevel+9)}[-][color=645252,fontsize=20]攻击，[-][color=48b946,fontsize=20]{(($level+$ulevel)*40+260)*($teamlevel+9)}[-][color=645252,fontsize=20]生命，持续整场战斗。[-]</v>
          </cell>
          <cell r="E3258" t="str">
            <v>#[color=fae6c8,fontsize=22,outline=3c1e0aff]恶狼骑士死亡时，召唤一只座狼继续战斗,座狼具有生命[-][color=1ca216,fontsize=22,outline=3c1e0aff]{(($level+$ulevel)*1.5+38.5)*($teamlevel+9)}[-][color=fae6c8,fontsize=22,outline=3c1e0aff],攻击[-][color=1ca216,fontsize=22,outline=3c1e0aff]{(($level+$ulevel)*0.15+3.45)*($teamlevel+9)}[-][color=fae6c8,fontsize=22,outline=3c1e0aff]。[-]</v>
          </cell>
        </row>
        <row r="3259">
          <cell r="A3259" t="str">
            <v>SKILLDES1_50064</v>
          </cell>
          <cell r="B3259" t="str">
            <v>常年与野兽为伍，早已不分彼此。</v>
          </cell>
          <cell r="C3259" t="str">
            <v>#[color=645252,fontsize=20]常年与野兽为伍，早已不分彼此。[-]</v>
          </cell>
          <cell r="E3259" t="str">
            <v>#[color=fae6c8,fontsize=22,outline=3c1e0aff]狼骑兵死亡,其坐骑将继续战斗。[-]</v>
          </cell>
        </row>
        <row r="3260">
          <cell r="A3260" t="str">
            <v>SKILLDES_59031</v>
          </cell>
          <cell r="B3260" t="str">
            <v>连击</v>
          </cell>
          <cell r="C3260" t="str">
            <v>#[color=645252,fontsize=20]恶狼骑士的普通攻击，有[-][color=48b946,fontsize=20]{($level+$ulevel)*1+9}%[-][color=645252,fontsize=20]的概率连续攻击2次，第2次攻击对目标单位造成[-][color=48b946,fontsize=20]{($level+$ulevel)*3+47}%[-][color=645252,fontsize=20]攻击的伤害。在对阵被[-][color=48b946,fontsize=20]「减速」[-][color=645252,fontsize=20]目标单位时，【连击】的触发概率提高至100%。[-]</v>
          </cell>
          <cell r="E3260" t="str">
            <v>#[color=fae6c8,fontsize=22,outline=3c1e0aff]恶狼骑士每次攻击时，有[-][color=1ca216,fontsize=22,outline=3c1e0aff]{($level+$ulevel)*3+7}%[-][color=fae6c8,fontsize=22,outline=3c1e0aff]概率连续射出两箭。对[-][color=1ca216,fontsize=22,outline=3c1e0aff]「减速」[-][color=fae6c8,fontsize=22,outline=3c1e0aff]目标连击概率提高至100%。[-]</v>
          </cell>
        </row>
        <row r="3261">
          <cell r="A3261" t="str">
            <v>SKILLDES1_59031</v>
          </cell>
          <cell r="B3261" t="str">
            <v>困兽之斗，不可小觑。</v>
          </cell>
          <cell r="C3261" t="str">
            <v>#[color=645252,fontsize=20]困兽之斗，不可小觑。[-]</v>
          </cell>
          <cell r="E3261" t="str">
            <v>#[color=fae6c8,fontsize=22,outline=3c1e0aff]恶狼骑士有概率连续进行两次普通攻击。[-]</v>
          </cell>
        </row>
        <row r="3262">
          <cell r="A3262" t="str">
            <v>SKILLDES_59106</v>
          </cell>
          <cell r="B3262" t="str">
            <v>狂暴</v>
          </cell>
          <cell r="C3262" t="str">
            <v>#[color=645252,fontsize=20]恶狼骑士暴击值提高[-][color=48b946,fontsize=20]{($level+$ulevel)*40+160}[-][color=645252,fontsize=20]，生命低于35%后效果翻倍。（生命恢复后依然生效）[-]</v>
          </cell>
          <cell r="E3262" t="str">
            <v>#[color=fae6c8,fontsize=22,outline=3c1e0aff]恶狼骑士对阵射手兵团时伤害翻倍，每100移动速度提高[-][color=1ca216,fontsize=22,outline=3c1e0aff]{($level+$ulevel)*3+12}%[-][color=fae6c8,fontsize=22,outline=3c1e0aff]攻击。[-]</v>
          </cell>
        </row>
        <row r="3263">
          <cell r="A3263" t="str">
            <v>SKILLDES1_59106</v>
          </cell>
          <cell r="B3263" t="str">
            <v>与野兽为伍，使他们非常残暴。</v>
          </cell>
          <cell r="C3263" t="str">
            <v>#[color=645252,fontsize=20]与野兽为伍，使他们非常残暴。[-]</v>
          </cell>
          <cell r="E3263" t="str">
            <v>#[color=fae6c8,fontsize=22,outline=3c1e0aff]恶狼骑士的移动速度将额外提升自己的攻击。[-]</v>
          </cell>
        </row>
        <row r="3264">
          <cell r="A3264" t="str">
            <v>SKILLDES_59054</v>
          </cell>
          <cell r="B3264" t="str">
            <v>嗜血</v>
          </cell>
          <cell r="C3264" t="str">
            <v>#[color=645252,fontsize=20]恶狼骑士生命提高[-][color=48b946,fontsize=20]{($level+$ulevel)*3+12}%[-][color=645252,fontsize=20]，每次暴击都会恢复2%的生命。[-]</v>
          </cell>
          <cell r="E3264" t="str">
            <v>#[color=fae6c8,fontsize=22,outline=3c1e0aff]恶狼骑士暴击值提高[-][color=1ca216,fontsize=22,outline=3c1e0aff]{($level+$ulevel)*30+120}[-][color=fae6c8,fontsize=22,outline=3c1e0aff]，每次暴击时恢复2%生命。[-]</v>
          </cell>
        </row>
        <row r="3265">
          <cell r="A3265" t="str">
            <v>SKILLDES1_59054</v>
          </cell>
          <cell r="B3265" t="str">
            <v>与野兽为伍，使他们更加嗜血。</v>
          </cell>
          <cell r="C3265" t="str">
            <v>#[color=645252,fontsize=20]与野兽为伍，使他们更加嗜血。[-]</v>
          </cell>
          <cell r="E3265" t="str">
            <v>#[color=fae6c8,fontsize=22,outline=3c1e0aff]恶狼战士精通打击，同时暴击后能够为自己恢复生命。[-]</v>
          </cell>
        </row>
        <row r="3266">
          <cell r="A3266" t="str">
            <v>SKILLDES_59063</v>
          </cell>
          <cell r="B3266" t="str">
            <v>切割</v>
          </cell>
          <cell r="C3266" t="str">
            <v>#[color=645252,fontsize=20]半兽人的额外攻击提高[-][color=48b946,fontsize=20]{($level+$ulevel)*60+240}[-][color=645252,fontsize=20]，普通攻击对目标单位造成[-][color=48b946,fontsize=20]「流血」[-][color=645252,fontsize=20]效果，持续6秒。[-]</v>
          </cell>
          <cell r="E3266" t="str">
            <v>#[color=fae6c8,fontsize=22,outline=3c1e0aff]半兽人攻击提高[-][color=1ca216,fontsize=22,outline=3c1e0aff]{($level+$ulevel)*25+100}[-][color=fae6c8,fontsize=22,outline=3c1e0aff]，普通攻击对目标造成[-][color=1ca216,fontsize=22,outline=3c1e0aff]「流血」[-][color=fae6c8,fontsize=22,outline=3c1e0aff]效果,持续6秒。[-]</v>
          </cell>
        </row>
        <row r="3267">
          <cell r="A3267" t="str">
            <v>SKILLDES1_59063</v>
          </cell>
          <cell r="B3267" t="str">
            <v>暴躁的情绪，使他们攻击更具威胁。</v>
          </cell>
          <cell r="C3267" t="str">
            <v>#[color=645252,fontsize=20]暴躁的情绪，使他们攻击更具威胁。[-]</v>
          </cell>
          <cell r="E3267" t="str">
            <v>#[color=fae6c8,fontsize=22,outline=3c1e0aff]半兽人的攻击对对手造成流血效果。[-]</v>
          </cell>
        </row>
        <row r="3268">
          <cell r="A3268" t="str">
            <v>SKILLDES_59107</v>
          </cell>
          <cell r="B3268" t="str">
            <v>狂暴</v>
          </cell>
          <cell r="C3268" t="str">
            <v>#[color=645252,fontsize=20]半兽人暴击值提高[-][color=48b946,fontsize=20]{($level+$ulevel)*40+160}[-][color=645252,fontsize=20]，生命低于35%后效果翻倍。（生命恢复后依然生效）[-]</v>
          </cell>
          <cell r="E3268" t="str">
            <v>#[color=fae6c8,fontsize=22,outline=3c1e0aff]半兽人兵团每隔20秒，提高随机两个己方兵团500暴击值，持续[-][color=1ca216,fontsize=22,outline=3c1e0aff]{($level+$ulevel)*1+5}[-][color=fae6c8,fontsize=22,outline=3c1e0aff]秒。[-]</v>
          </cell>
        </row>
        <row r="3269">
          <cell r="A3269" t="str">
            <v>SKILLDES1_59107</v>
          </cell>
          <cell r="B3269" t="str">
            <v>在生命受到威胁时，他们会更加疯狂。</v>
          </cell>
          <cell r="C3269" t="str">
            <v>#[color=645252,fontsize=20]在生命受到威胁时，他们会更加疯狂。[-]</v>
          </cell>
          <cell r="E3269" t="str">
            <v>#[color=fae6c8,fontsize=22,outline=3c1e0aff]半兽人标记敌人，提高己方兵团暴击。[-]</v>
          </cell>
        </row>
        <row r="3270">
          <cell r="A3270" t="str">
            <v>SKILLDES_52113</v>
          </cell>
          <cell r="B3270" t="str">
            <v>斩杀</v>
          </cell>
          <cell r="C3270" t="str">
            <v>#[color=645252,fontsize=20]半兽人对阵生命低于30%的目标单位时，攻击提高[-][color=48b946,fontsize=20]{($level+$ulevel)*5+45}%[-][color=645252,fontsize=20]。[-]</v>
          </cell>
          <cell r="E3270" t="str">
            <v>#[color=fae6c8,fontsize=22,outline=3c1e0aff]战斗开始时，半兽人提高随机两个己方射手兵团[-][color=1ca216,fontsize=22,outline=3c1e0aff]{($level+$ulevel)*20+80}[-][color=fae6c8,fontsize=22,outline=3c1e0aff]急速值,持续整场战斗。[-]</v>
          </cell>
        </row>
        <row r="3271">
          <cell r="A3271" t="str">
            <v>SKILLDES1_52113</v>
          </cell>
          <cell r="B3271" t="str">
            <v>即将胜利时，他们会更加疯狂。</v>
          </cell>
          <cell r="C3271" t="str">
            <v>#[color=645252,fontsize=20]即将胜利时，他们会更加疯狂。[-]</v>
          </cell>
          <cell r="E3271" t="str">
            <v>#[color=fae6c8,fontsize=22,outline=3c1e0aff]兽人投斧手号令己方射手兵团，增加他们的攻击速度。[-]</v>
          </cell>
        </row>
        <row r="3272">
          <cell r="A3272" t="str">
            <v>SKILLDES_59064</v>
          </cell>
          <cell r="B3272" t="str">
            <v>嗜血</v>
          </cell>
          <cell r="C3272" t="str">
            <v>#[color=645252,fontsize=20]半兽人生命提高[-][color=48b946,fontsize=20]{($level+$ulevel)*3+12}%[-][color=645252,fontsize=20]，每次暴击都会恢复2%的生命。[-]</v>
          </cell>
          <cell r="E3272" t="str">
            <v>#[color=fae6c8,fontsize=22,outline=3c1e0aff]半兽人暴击值提高[-][color=1ca216,fontsize=22,outline=3c1e0aff]{($level+$ulevel)*30+120}[-][color=fae6c8,fontsize=22,outline=3c1e0aff]，每次暴击时恢复2%生命。[-]</v>
          </cell>
        </row>
        <row r="3273">
          <cell r="A3273" t="str">
            <v>SKILLDES1_59064</v>
          </cell>
          <cell r="B3273" t="str">
            <v>他们的攻击可以恢复自身的生命。</v>
          </cell>
          <cell r="C3273" t="str">
            <v>#[color=645252,fontsize=20]他们的攻击可以恢复自身的生命。[-]</v>
          </cell>
          <cell r="E3273" t="str">
            <v>#[color=fae6c8,fontsize=22,outline=3c1e0aff]半兽人精通打击，同时暴击后能够为自己恢复生命。[-]</v>
          </cell>
        </row>
        <row r="3274">
          <cell r="A3274" t="str">
            <v>SKILLDES_50129</v>
          </cell>
          <cell r="B3274" t="str">
            <v>嗜血术</v>
          </cell>
          <cell r="C3274" t="str">
            <v>#[color=645252,fontsize=20]食人魔兵团召唤一片血池，提高附近较大范围所有己方兵团[-][color=48b946,fontsize=20]{($level+$ulevel)*3+27}%[-][color=645252,fontsize=20]吸血，血池持续15秒。[-]</v>
          </cell>
          <cell r="E3274" t="str">
            <v>#[color=fae6c8,fontsize=22,outline=3c1e0aff]食人魔兵团每隔20s,提高随机两个己方近战兵团[-][color=1ca216,fontsize=22,outline=3c1e0aff]{($level+$ulevel)*2+8}%[-][color=fae6c8,fontsize=22,outline=3c1e0aff]吸血，持续10秒。[-]</v>
          </cell>
        </row>
        <row r="3275">
          <cell r="A3275" t="str">
            <v>SKILLDES1_50129</v>
          </cell>
          <cell r="B3275" t="str">
            <v>古老的祭祀仪式，利用鲜血增强实力。</v>
          </cell>
          <cell r="C3275" t="str">
            <v>#[color=645252,fontsize=20]古老的祭祀仪式，利用鲜血增强实力。[-]</v>
          </cell>
          <cell r="E3275" t="str">
            <v>#[color=fae6c8,fontsize=22,outline=3c1e0aff]食人魔巫师为己方战斗单位增加吸血效果。[-]</v>
          </cell>
        </row>
        <row r="3276">
          <cell r="A3276" t="str">
            <v>SKILLDES_50083</v>
          </cell>
          <cell r="B3276" t="str">
            <v>狂暴术</v>
          </cell>
          <cell r="C3276" t="str">
            <v>#[color=645252,fontsize=20]食人魔兵团的生命低于35%后，提高所有己方兵团[-][color=48b946,fontsize=20]{($level+$ulevel)*1+9}%[-][color=645252,fontsize=20]攻击，持续整场战斗。[-]</v>
          </cell>
          <cell r="E3276" t="str">
            <v>#[color=fae6c8,fontsize=22,outline=3c1e0aff]战斗开始时，食人魔提高己方全体兵团20%攻击，持续[-][color=1ca216,fontsize=22,outline=3c1e0aff]{($level+$ulevel)*2+13}[-][color=fae6c8,fontsize=22,outline=3c1e0aff]秒。[-]</v>
          </cell>
        </row>
        <row r="3277">
          <cell r="A3277" t="str">
            <v>SKILLDES1_50083</v>
          </cell>
          <cell r="B3277" t="str">
            <v>在生命受到威胁时，他们会更加疯狂。</v>
          </cell>
          <cell r="C3277" t="str">
            <v>#[color=645252,fontsize=20]在生命受到威胁时，他们会更加疯狂。[-]</v>
          </cell>
          <cell r="E3277" t="str">
            <v>#[color=fae6c8,fontsize=22,outline=3c1e0aff]食人魔释放狂暴术，提高所有兵团输出效果。[-]</v>
          </cell>
        </row>
        <row r="3278">
          <cell r="A3278" t="str">
            <v>SKILLDES_51029</v>
          </cell>
          <cell r="B3278" t="str">
            <v>巫术皮肤</v>
          </cell>
          <cell r="C3278" t="str">
            <v>#[color=645252,fontsize=20]食人魔防御提高[-][color=48b946,fontsize=20]{(($level+$ulevel)*0.2+0.8)*($teamlevel+9)}[-][color=645252,fontsize=20]，生命回复提高[-][color=48b946,fontsize=20]{($level+$ulevel)*160+640}[-][color=645252,fontsize=20]。[-]</v>
          </cell>
          <cell r="E3278" t="str">
            <v>#[color=fae6c8,fontsize=22,outline=3c1e0aff]食人魔防御提高[-][color=1ca216,fontsize=22,outline=3c1e0aff]{(($level+$ulevel)*0.2+0.8)*($teamlevel+9)}[-][color=fae6c8,fontsize=22,outline=3c1e0aff],生命回复提高[-][color=1ca216,fontsize=22,outline=3c1e0aff]{($level+$ulevel)*160+640}[-][color=fae6c8,fontsize=22,outline=3c1e0aff]。[-]</v>
          </cell>
        </row>
        <row r="3279">
          <cell r="A3279" t="str">
            <v>SKILLDES1_51029</v>
          </cell>
          <cell r="B3279" t="str">
            <v>古老的巫术，大幅度加强身体素质。</v>
          </cell>
          <cell r="C3279" t="str">
            <v>#[color=645252,fontsize=20]古老的巫术，大幅度加强身体素质。[-]</v>
          </cell>
          <cell r="E3279" t="str">
            <v>#[color=fae6c8,fontsize=22,outline=3c1e0aff]食人魔天生具有结实的皮肤和回复能力。[-]</v>
          </cell>
        </row>
        <row r="3280">
          <cell r="A3280" t="str">
            <v>SKILLDES_50084</v>
          </cell>
          <cell r="B3280" t="str">
            <v>毒疗</v>
          </cell>
          <cell r="C3280" t="str">
            <v>#[color=645252,fontsize=20]食人魔在场时，提高所有己方兵团[-][color=48b946,fontsize=20]{(($level+$ulevel)*3+12)}%[-][color=645252,fontsize=20]受治疗效果。[-]</v>
          </cell>
          <cell r="E3280" t="str">
            <v>#[color=fae6c8,fontsize=22,outline=3c1e0aff]食人魔提高己方所有兵团[-][color=1ca216,fontsize=22,outline=3c1e0aff]{(($level+$ulevel)*3+12)}%[-][color=fae6c8,fontsize=22,outline=3c1e0aff]受治疗效果。[-]</v>
          </cell>
        </row>
        <row r="3281">
          <cell r="A3281" t="str">
            <v>SKILLDES1_50084</v>
          </cell>
          <cell r="B3281" t="str">
            <v>古老的巫术，提升己方治疗效果。</v>
          </cell>
          <cell r="C3281" t="str">
            <v>#[color=645252,fontsize=20]古老的巫术，提升己方治疗效果。[-]</v>
          </cell>
          <cell r="E3281" t="str">
            <v>#[color=fae6c8,fontsize=22,outline=3c1e0aff]食人魔巫师通过巫术强化增加己方兵团受到的治疗量。[-]</v>
          </cell>
        </row>
        <row r="3282">
          <cell r="A3282" t="str">
            <v>SKILLDES_50167</v>
          </cell>
          <cell r="B3282" t="str">
            <v>叉状闪电</v>
          </cell>
          <cell r="C3282" t="str">
            <v>#[color=645252,fontsize=20]雷鸟对阵9人兵团和16人兵团时，普通攻击变为范围伤害，对3个敌方单位造成[-][color=48b946,fontsize=20]{($level+$ulevel)*1+39}%[-][color=645252,fontsize=20]攻击的伤害。[-]</v>
          </cell>
          <cell r="E3282" t="str">
            <v>#[color=fae6c8,fontsize=22,outline=3c1e0aff]地精战士兵团每隔15秒，提高随机己方两个兵团50%攻击，持续[-][color=1ca216,fontsize=22,outline=3c1e0aff]{($level+$ulevel)*1+5}[-][color=fae6c8,fontsize=22,outline=3c1e0aff]秒。[-]</v>
          </cell>
        </row>
        <row r="3283">
          <cell r="A3283" t="str">
            <v>SKILLDES1_50167</v>
          </cell>
          <cell r="B3283" t="str">
            <v>操控雷电的力量，对多人造成伤害。</v>
          </cell>
          <cell r="C3283" t="str">
            <v>#[color=645252,fontsize=20]操控雷电的力量，对多人造成伤害。[-]</v>
          </cell>
          <cell r="E3283" t="str">
            <v>#[color=fae6c8,fontsize=22,outline=3c1e0aff]地精战士战吼助威己方两个兵团,为他们提升攻击力。[-]</v>
          </cell>
        </row>
        <row r="3284">
          <cell r="A3284" t="str">
            <v>SKILLDES_50085</v>
          </cell>
          <cell r="B3284" t="str">
            <v>雷鸣</v>
          </cell>
          <cell r="C3284" t="str">
            <v>#[color=645252,fontsize=20]雷鸟兵团对正前方极大范围的敌方单位造成[-][color=48b946,fontsize=20]{(($level+$ulevel)*2+38)*$atk*0.01}[-][color=645252,fontsize=20]伤害，并降低目标单位200命中值，持续10秒。[-]</v>
          </cell>
          <cell r="E3284" t="str">
            <v>#[color=fae6c8,fontsize=22,outline=3c1e0aff]地精战士在受到攻击时，有一定概率对3个单位造成[-][color=1ca216,fontsize=22,outline=3c1e0aff]{($level+$ulevel)*5+55}%[-][color=fae6c8,fontsize=22,outline=3c1e0aff]攻击的伤害。[-]</v>
          </cell>
        </row>
        <row r="3285">
          <cell r="A3285" t="str">
            <v>SKILLDES1_50085</v>
          </cell>
          <cell r="B3285" t="str">
            <v>使用雷电轰击一片区域，造成伤害。</v>
          </cell>
          <cell r="C3285" t="str">
            <v>#[color=645252,fontsize=20]使用雷电轰击一片区域，造成伤害。[-]</v>
          </cell>
          <cell r="E3285" t="str">
            <v>#[color=fae6c8,fontsize=22,outline=3c1e0aff]地精战士被攻击激怒,对周围单位发动一次反击。[-]</v>
          </cell>
        </row>
        <row r="3286">
          <cell r="A3286" t="str">
            <v>SKILLDES_59108</v>
          </cell>
          <cell r="B3286" t="str">
            <v>狂暴</v>
          </cell>
          <cell r="C3286" t="str">
            <v>#[color=645252,fontsize=20]雷鸟暴击值提高[-][color=48b946,fontsize=20]{($level+$ulevel)*40+160}[-][color=645252,fontsize=20]，生命低于35%后效果翻倍。（生命恢复后依然生效）[-]</v>
          </cell>
          <cell r="E3286" t="str">
            <v>#[color=fae6c8,fontsize=22,outline=3c1e0aff]地精战士对阵生命值低于50%的单位时，攻击提高[-][color=1ca216,fontsize=22,outline=3c1e0aff]{($level+$ulevel)*5+45}%[-][color=fae6c8,fontsize=22,outline=3c1e0aff]。[-]</v>
          </cell>
        </row>
        <row r="3287">
          <cell r="A3287" t="str">
            <v>SKILLDES1_59108</v>
          </cell>
          <cell r="B3287" t="str">
            <v>即将胜利时，他们会更加疯狂。</v>
          </cell>
          <cell r="C3287" t="str">
            <v>#[color=645252,fontsize=20]即将胜利时，他们会更加疯狂。[-]</v>
          </cell>
          <cell r="E3287" t="str">
            <v>#[color=fae6c8,fontsize=22,outline=3c1e0aff]地精战士对脆弱的对手造成额外大量的伤害。[-]</v>
          </cell>
        </row>
        <row r="3288">
          <cell r="A3288" t="str">
            <v>SKILLDES_59074</v>
          </cell>
          <cell r="B3288" t="str">
            <v>飓风屏障</v>
          </cell>
          <cell r="C3288" t="str">
            <v>#[color=645252,fontsize=20]雷鸟在场时，所有敌方兵团降低[-][color=48b946,fontsize=20]{($level+$ulevel)*5+95}[-][color=645252,fontsize=20]命中值。[-]</v>
          </cell>
          <cell r="E3288" t="str">
            <v>#[color=fae6c8,fontsize=22,outline=3c1e0aff]地精战士暴击值提高[-][color=1ca216,fontsize=22,outline=3c1e0aff]{($level+$ulevel)*30+120}[-][color=fae6c8,fontsize=22,outline=3c1e0aff]，每次暴击时恢复2%生命。[-]</v>
          </cell>
        </row>
        <row r="3289">
          <cell r="A3289" t="str">
            <v>SKILLDES1_59074</v>
          </cell>
          <cell r="B3289" t="str">
            <v>操控风的力量，降低敌方命中。</v>
          </cell>
          <cell r="C3289" t="str">
            <v>#[color=645252,fontsize=20]操控风的力量，降低敌方命中。[-]</v>
          </cell>
          <cell r="E3289" t="str">
            <v>#[color=fae6c8,fontsize=22,outline=3c1e0aff]地精战士精通打击，同时暴击后能够为自己恢复生命。[-]</v>
          </cell>
        </row>
        <row r="3290">
          <cell r="A3290" t="str">
            <v>SKILLDES_50132</v>
          </cell>
          <cell r="B3290" t="str">
            <v>攻城打击</v>
          </cell>
          <cell r="C3290" t="str">
            <v>#[color=645252,fontsize=20]独眼巨人对阵9人兵团和16人兵团时，普通攻击变为范围伤害，对3个敌方单位造成[-][color=48b946,fontsize=20]{($level+$ulevel)*1+39}%[-][color=645252,fontsize=20]攻击的伤害。[-]</v>
          </cell>
          <cell r="E3290" t="str">
            <v>#[color=fae6c8,fontsize=22,outline=3c1e0aff]恶狼骑士死亡时，召唤一只座狼继续战斗,座狼具有生命[-][color=1ca216,fontsize=22,outline=3c1e0aff]{(($level+$ulevel)*1.5+38.5)*($teamlevel+9)}[-][color=fae6c8,fontsize=22,outline=3c1e0aff],攻击[-][color=1ca216,fontsize=22,outline=3c1e0aff]{(($level+$ulevel)*0.15+3.45)*($teamlevel+9)}[-][color=fae6c8,fontsize=22,outline=3c1e0aff]。[-]</v>
          </cell>
        </row>
        <row r="3291">
          <cell r="A3291" t="str">
            <v>SKILLDES1_50132</v>
          </cell>
          <cell r="B3291" t="str">
            <v>抛掷巨石，造成大范围伤害。</v>
          </cell>
          <cell r="C3291" t="str">
            <v>#[color=645252,fontsize=20]抛掷巨石，造成大范围伤害。[-]</v>
          </cell>
          <cell r="E3291" t="str">
            <v>#[color=fae6c8,fontsize=22,outline=3c1e0aff]狼骑兵死亡,其坐骑将继续战斗。[-]</v>
          </cell>
        </row>
        <row r="3292">
          <cell r="A3292" t="str">
            <v>SKILLDES_50170</v>
          </cell>
          <cell r="B3292" t="str">
            <v>火石</v>
          </cell>
          <cell r="C3292" t="str">
            <v>#[color=645252,fontsize=20]独眼巨人兵团向正前方较大范围投掷火石，对范围内的敌方兵团造成[-][color=48b946,fontsize=20]「灼烧」[-][color=645252,fontsize=20]效果，每2秒造成[-][color=48b946,fontsize=20]{(($level+$ulevel)*0.5+9.5)*0.01*$atk}[-][color=645252,fontsize=20]伤害，持续8秒。[-]</v>
          </cell>
          <cell r="E3292" t="str">
            <v>#[color=fae6c8,fontsize=22,outline=3c1e0aff]恶狼骑士每次攻击时，有[-][color=1ca216,fontsize=22,outline=3c1e0aff]{($level+$ulevel)*3+7}%[-][color=fae6c8,fontsize=22,outline=3c1e0aff]概率连续射出两箭。对[-][color=1ca216,fontsize=22,outline=3c1e0aff]「减速」[-][color=fae6c8,fontsize=22,outline=3c1e0aff]目标连击概率提高至100%。[-]</v>
          </cell>
        </row>
        <row r="3293">
          <cell r="A3293" t="str">
            <v>SKILLDES1_50170</v>
          </cell>
          <cell r="B3293" t="str">
            <v>抛掷火焰巨石，对敌人造成更高伤害。</v>
          </cell>
          <cell r="C3293" t="str">
            <v>#[color=645252,fontsize=20]抛掷火焰巨石，对敌人造成更高伤害。[-]</v>
          </cell>
          <cell r="E3293" t="str">
            <v>#[color=fae6c8,fontsize=22,outline=3c1e0aff]恶狼骑士有概率连续进行两次普通攻击。[-]</v>
          </cell>
        </row>
        <row r="3294">
          <cell r="A3294" t="str">
            <v>SKILLDES_50089</v>
          </cell>
          <cell r="B3294" t="str">
            <v>撼地</v>
          </cell>
          <cell r="C3294" t="str">
            <v>#[color=645252,fontsize=20]独眼巨人受到攻击时，一定概率对周围较大范围内敌方单位造成[-][color=48b946,fontsize=20]{(($level+$ulevel)*1+9)*0.01*$atk}[-][color=645252,fontsize=20]伤害，并造成[-][color=48b946,fontsize=20]「眩晕」[-][color=645252,fontsize=20]效果，持续3秒。[-]</v>
          </cell>
          <cell r="E3294" t="str">
            <v>#[color=fae6c8,fontsize=22,outline=3c1e0aff]恶狼骑士对阵射手兵团时伤害翻倍，每100移动速度提高[-][color=1ca216,fontsize=22,outline=3c1e0aff]{($level+$ulevel)*3+12}%[-][color=fae6c8,fontsize=22,outline=3c1e0aff]攻击。[-]</v>
          </cell>
        </row>
        <row r="3295">
          <cell r="A3295" t="str">
            <v>SKILLDES1_50089</v>
          </cell>
          <cell r="B3295" t="str">
            <v>巨大的力量使他们不畏惧近身攻击。</v>
          </cell>
          <cell r="C3295" t="str">
            <v>#[color=645252,fontsize=20]巨大的力量使他们不畏惧近身攻击。[-]</v>
          </cell>
          <cell r="E3295" t="str">
            <v>#[color=fae6c8,fontsize=22,outline=3c1e0aff]恶狼骑士的移动速度将额外提升自己的攻击。[-]</v>
          </cell>
        </row>
        <row r="3296">
          <cell r="A3296" t="str">
            <v>SKILLDES_59114</v>
          </cell>
          <cell r="B3296" t="str">
            <v>庞然大物</v>
          </cell>
          <cell r="C3296" t="str">
            <v>#[color=645252,fontsize=20]独眼巨人生命提高[-][color=48b946,fontsize=20]{($level+$ulevel)*4+16}%[-][color=645252,fontsize=20]，对阵9人和16人兵团时，受到兵团伤害降低[-][color=48b946,fontsize=20]{($level+$ulevel)*1+14}%[-][color=645252,fontsize=20]。[-]</v>
          </cell>
          <cell r="E3296" t="str">
            <v>#[color=fae6c8,fontsize=22,outline=3c1e0aff]恶狼骑士暴击值提高[-][color=1ca216,fontsize=22,outline=3c1e0aff]{($level+$ulevel)*30+120}[-][color=fae6c8,fontsize=22,outline=3c1e0aff]，每次暴击时恢复2%生命。[-]</v>
          </cell>
        </row>
        <row r="3297">
          <cell r="A3297" t="str">
            <v>SKILLDES1_59114</v>
          </cell>
          <cell r="B3297" t="str">
            <v>巨大的身体使他能够忽视一些攻击。</v>
          </cell>
          <cell r="C3297" t="str">
            <v>#[color=645252,fontsize=20]巨大的身体使他能够忽视一些攻击。[-]</v>
          </cell>
          <cell r="E3297" t="str">
            <v>#[color=fae6c8,fontsize=22,outline=3c1e0aff]恶狼战士精通打击，同时暴击后能够为自己恢复生命。[-]</v>
          </cell>
        </row>
        <row r="3298">
          <cell r="A3298" t="str">
            <v>SKILLDES_50171</v>
          </cell>
          <cell r="B3298" t="str">
            <v>利爪横扫</v>
          </cell>
          <cell r="C3298" t="str">
            <v>#[color=645252,fontsize=20]比蒙每隔20秒，对当前攻击的兵团造成[-][color=48b946,fontsize=20]{(($level+$ulevel)*2+38)*0.01*$atk}[-][color=645252,fontsize=20]伤害，并造成[-][color=48b946,fontsize=20]「流血」[-][color=645252,fontsize=20]效果，持续6秒。[-]</v>
          </cell>
          <cell r="E3298" t="str">
            <v>#[color=fae6c8,fontsize=22,outline=3c1e0aff]半兽人兵团每隔20秒，提高随机两个己方兵团500暴击值，持续[-][color=1ca216,fontsize=22,outline=3c1e0aff]{($level+$ulevel)*1+5}[-][color=fae6c8,fontsize=22,outline=3c1e0aff]秒。[-]</v>
          </cell>
        </row>
        <row r="3299">
          <cell r="A3299" t="str">
            <v>SKILLDES1_50171</v>
          </cell>
          <cell r="B3299" t="str">
            <v>挥击巨爪，对范围敌人造成伤害。</v>
          </cell>
          <cell r="C3299" t="str">
            <v>#[color=645252,fontsize=20]挥击巨爪，对范围敌人造成伤害。[-]</v>
          </cell>
          <cell r="E3299" t="str">
            <v>#[color=fae6c8,fontsize=22,outline=3c1e0aff]半兽人标记敌人，提高己方兵团暴击。[-]</v>
          </cell>
        </row>
        <row r="3300">
          <cell r="A3300" t="str">
            <v>SKILLDES_50172</v>
          </cell>
          <cell r="B3300" t="str">
            <v>野性咆哮</v>
          </cell>
          <cell r="C3300" t="str">
            <v>#[color=645252,fontsize=20]比蒙兵团对周围较大范围内敌方兵团造成[-][color=48b946,fontsize=20]「眩晕」[-][color=645252,fontsize=20]效果，持续6秒；并降低当前攻击的兵团[-][color=48b946,fontsize=20]{($level+$ulevel)*3+17}%[-][color=645252,fontsize=20]攻击，持续20秒。[-]</v>
          </cell>
          <cell r="E3300" t="str">
            <v>#[color=fae6c8,fontsize=22,outline=3c1e0aff]战斗开始时，半兽人提高随机两个己方射手兵团[-][color=1ca216,fontsize=22,outline=3c1e0aff]{($level+$ulevel)*20+80}[-][color=fae6c8,fontsize=22,outline=3c1e0aff]急速值,持续整场战斗。[-]</v>
          </cell>
        </row>
        <row r="3301">
          <cell r="A3301" t="str">
            <v>SKILLDES1_50172</v>
          </cell>
          <cell r="B3301" t="str">
            <v>发出巨大的咆哮，震慑周围敌人。</v>
          </cell>
          <cell r="C3301" t="str">
            <v>#[color=645252,fontsize=20]发出巨大的咆哮，震慑周围敌人。[-]</v>
          </cell>
          <cell r="E3301" t="str">
            <v>#[color=fae6c8,fontsize=22,outline=3c1e0aff]兽人投斧手号令己方射手兵团，增加他们的攻击速度。[-]</v>
          </cell>
        </row>
        <row r="3302">
          <cell r="A3302" t="str">
            <v>SKILLDES_59109</v>
          </cell>
          <cell r="B3302" t="str">
            <v>狂暴</v>
          </cell>
          <cell r="C3302" t="str">
            <v>#[color=645252,fontsize=20]比蒙的兵团免伤提高[-][color=48b946,fontsize=20]{($level+$ulevel)*1+9}%[-][color=645252,fontsize=20]，生命低于35%后效果翻倍。（生命恢复后依然生效）[-]</v>
          </cell>
          <cell r="E3302" t="str">
            <v>#[color=fae6c8,fontsize=22,outline=3c1e0aff]半兽人攻击提高[-][color=1ca216,fontsize=22,outline=3c1e0aff]{($level+$ulevel)*25+100}[-][color=fae6c8,fontsize=22,outline=3c1e0aff]，普通攻击对目标造成[-][color=1ca216,fontsize=22,outline=3c1e0aff]「流血」[-][color=fae6c8,fontsize=22,outline=3c1e0aff]效果,持续6秒。[-]</v>
          </cell>
        </row>
        <row r="3303">
          <cell r="A3303" t="str">
            <v>SKILLDES1_59109</v>
          </cell>
          <cell r="B3303" t="str">
            <v>坚实的皮毛使他们能够承受更多伤害。</v>
          </cell>
          <cell r="C3303" t="str">
            <v>#[color=645252,fontsize=20]坚实的皮毛使他们能够承受更多伤害。[-]</v>
          </cell>
          <cell r="E3303" t="str">
            <v>#[color=fae6c8,fontsize=22,outline=3c1e0aff]半兽人的攻击对对手造成流血效果。[-]</v>
          </cell>
        </row>
        <row r="3304">
          <cell r="A3304" t="str">
            <v>SKILLDES_50173</v>
          </cell>
          <cell r="B3304" t="str">
            <v>狂暴</v>
          </cell>
          <cell r="C3304" t="str">
            <v>#[color=645252,fontsize=20]每有1个敌方兵团死亡，比蒙恢复最大生命值[-][color=48b946,fontsize=20]{($level+$ulevel)*0.5+4.5}%[-][color=645252,fontsize=20]的生命，并提高10%兵团免伤，持续10秒。[-]</v>
          </cell>
          <cell r="E3304" t="str">
            <v>#[color=fae6c8,fontsize=22,outline=3c1e0aff]半兽人暴击值提高[-][color=1ca216,fontsize=22,outline=3c1e0aff]{($level+$ulevel)*30+120}[-][color=fae6c8,fontsize=22,outline=3c1e0aff]，每次暴击时恢复2%生命。[-]</v>
          </cell>
        </row>
        <row r="3305">
          <cell r="A3305" t="str">
            <v>SKILLDES1_50173</v>
          </cell>
          <cell r="B3305" t="str">
            <v>比蒙很容易受到鲜血刺激。</v>
          </cell>
          <cell r="C3305" t="str">
            <v>#[color=645252,fontsize=20]比蒙很容易受到鲜血刺激。[-]</v>
          </cell>
          <cell r="E3305" t="str">
            <v>#[color=fae6c8,fontsize=22,outline=3c1e0aff]半兽人精通打击，同时暴击后能够为自己恢复生命。[-]</v>
          </cell>
        </row>
        <row r="3306">
          <cell r="A3306" t="str">
            <v>SKILLDES_50481</v>
          </cell>
          <cell r="B3306" t="str">
            <v>狂暴</v>
          </cell>
          <cell r="C3306" t="str">
            <v>#[color=645252,fontsize=20]每有1个敌方兵团死亡，比蒙恢复最大生命值[-][color=48b946,fontsize=20]{($level+$ulevel)*1+9}%[-][color=645252,fontsize=20]的生命，并提高10%兵团免伤，持续10秒。[-]</v>
          </cell>
          <cell r="E3306" t="str">
            <v>#[color=fae6c8,fontsize=22,outline=3c1e0aff]半兽人暴击值提高[-][color=1ca216,fontsize=22,outline=3c1e0aff]{($level+$ulevel)*30+120}[-][color=fae6c8,fontsize=22,outline=3c1e0aff]，每次暴击时恢复2%生命。[-]</v>
          </cell>
        </row>
        <row r="3307">
          <cell r="A3307" t="str">
            <v>SKILLDES1_50481</v>
          </cell>
          <cell r="B3307" t="str">
            <v>比蒙很容易受到鲜血刺激。</v>
          </cell>
          <cell r="C3307" t="str">
            <v>#[color=645252,fontsize=20]比蒙很容易受到鲜血刺激。[-]</v>
          </cell>
          <cell r="E3307" t="str">
            <v>#[color=fae6c8,fontsize=22,outline=3c1e0aff]半兽人精通打击，同时暴击后能够为自己恢复生命。[-]</v>
          </cell>
        </row>
        <row r="3309">
          <cell r="A3309" t="str">
            <v>SKILLDES_50420</v>
          </cell>
          <cell r="B3309" t="str">
            <v>雷鸣-希娃1星</v>
          </cell>
          <cell r="C3309" t="str">
            <v>#[color=645252,fontsize=20]雷鸟兵团对正前方极大范围敌方单位造成[-][color=48b946,fontsize=20]{(($level+$ulevel)*2+38)*$atk*0.01}[-][color=645252,fontsize=20]伤害，降低目标单位200命中值，持续10秒，并有25%概率额外造成眩晕，持续3秒。[-]</v>
          </cell>
        </row>
        <row r="3310">
          <cell r="A3310" t="str">
            <v>SKILLDES_51307</v>
          </cell>
          <cell r="B3310" t="str">
            <v>雷鸣-希娃3星</v>
          </cell>
          <cell r="C3310" t="str">
            <v>#[color=645252,fontsize=20]雷鸟在场时，所有敌方兵团降低[-][color=48b946,fontsize=20]{($level+$ulevel)*5+95}[-][color=645252,fontsize=20]命中值及20%法术免伤。[-]</v>
          </cell>
        </row>
        <row r="3315">
          <cell r="A3315" t="str">
            <v>SKILLDES_50174</v>
          </cell>
          <cell r="B3315" t="str">
            <v>冲动</v>
          </cell>
          <cell r="C3315" t="str">
            <v>#[color=645252,fontsize=20]小恶魔死亡时，[-][color=48b946,fontsize=20]{($level+$ulevel)*1+9}%[-][color=645252,fontsize=20]概率满血复活。[-]</v>
          </cell>
          <cell r="E3315"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16">
          <cell r="A3316" t="str">
            <v>SKILLDES1_50174</v>
          </cell>
          <cell r="B3316" t="str">
            <v>小恶魔的死活根本没人在意。</v>
          </cell>
          <cell r="C3316" t="str">
            <v>#[color=645252,fontsize=20]小恶魔的死活根本没人在意。[-]</v>
          </cell>
          <cell r="E3316" t="str">
            <v>#[color=fae6c8,fontsize=22,outline=3c1e0aff]歌革向敌人投掷大火球，造成伤害。[-]</v>
          </cell>
        </row>
        <row r="3317">
          <cell r="A3317" t="str">
            <v>SKILLDES_50175</v>
          </cell>
          <cell r="B3317" t="str">
            <v>重击</v>
          </cell>
          <cell r="C3317" t="str">
            <v>#[color=645252,fontsize=20]小恶魔的普通攻击有一定概率，对目标单位造成[-][color=48b946,fontsize=20]{($level+$ulevel)*15+135}%[-][color=645252,fontsize=20]攻击的伤害，并有概率造成[-][color=e07c44,fontsize=20]「眩晕」[-][color=645252,fontsize=20]效果，持续2秒。[-]</v>
          </cell>
          <cell r="E3317"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18">
          <cell r="A3318" t="str">
            <v>SKILLDES1_50175</v>
          </cell>
          <cell r="B3318" t="str">
            <v>即便弱小，也有爆发的时候。</v>
          </cell>
          <cell r="C3318" t="str">
            <v>#[color=645252,fontsize=20]即便弱小，也有爆发的时候。[-]</v>
          </cell>
          <cell r="E3318" t="str">
            <v>#[color=fae6c8,fontsize=22,outline=3c1e0aff]歌革使用火系法术攻击敌人。[-]</v>
          </cell>
        </row>
        <row r="3319">
          <cell r="A3319" t="str">
            <v>SKILLDES_51111</v>
          </cell>
          <cell r="B3319" t="str">
            <v>压制</v>
          </cell>
          <cell r="C3319" t="str">
            <v>#[color=645252,fontsize=20]小恶魔闪避值提高[-][color=48b946,fontsize=20]{(($level+$ulevel)*20+130)}[-][color=645252,fontsize=20]。[-]</v>
          </cell>
          <cell r="E3319" t="str">
            <v>#[color=fae6c8,fontsize=22,outline=3c1e0aff]歌革对阵受到射手兵团时，闪避值提高[-][color=1ca216,fontsize=22,outline=3c1e0aff]{(($level+$ulevel)*60+240)}[-][color=fae6c8,fontsize=22,outline=3c1e0aff]。[-]</v>
          </cell>
        </row>
        <row r="3320">
          <cell r="A3320" t="str">
            <v>SKILLDES1_51111</v>
          </cell>
          <cell r="B3320" t="str">
            <v>小恶魔体型小巧，速度很快。</v>
          </cell>
          <cell r="C3320" t="str">
            <v>#[color=645252,fontsize=20]小恶魔体型小巧，速度很快。[-]</v>
          </cell>
          <cell r="E3320" t="str">
            <v>#[color=fae6c8,fontsize=22,outline=3c1e0aff]火焰的身影让敌人难以有效瞄准。[-]</v>
          </cell>
        </row>
        <row r="3321">
          <cell r="A3321" t="str">
            <v>SKILLDES_51062</v>
          </cell>
          <cell r="B3321" t="str">
            <v>地狱仆从</v>
          </cell>
          <cell r="C3321" t="str">
            <v>#[color=645252,fontsize=20]小恶魔生命提高[-][color=48b946,fontsize=20]{(($level+$ulevel)*3+12)}%[-][color=645252,fontsize=20]，受治疗效果提高30%。[-]</v>
          </cell>
          <cell r="E3321" t="str">
            <v>#[color=fae6c8,fontsize=22,outline=3c1e0aff]歌革攻击提高[-][color=1ca216,fontsize=22,outline=3c1e0aff]{(($level+$ulevel)*4+16)}%[-]。[-]</v>
          </cell>
        </row>
        <row r="3322">
          <cell r="A3322" t="str">
            <v>SKILLDES1_51062</v>
          </cell>
          <cell r="B3322" t="str">
            <v>强烈的求生之心，使他们更渴望获得治疗。</v>
          </cell>
          <cell r="C3322" t="str">
            <v>#[color=645252,fontsize=20]强烈的求生之心，使他们更渴望获得治疗。[-]</v>
          </cell>
          <cell r="E3322" t="str">
            <v>#[color=fae6c8,fontsize=22,outline=3c1e0aff]歌革精通火系法术。[-]</v>
          </cell>
        </row>
        <row r="3323">
          <cell r="A3323" t="str">
            <v>SKILLDES_50148</v>
          </cell>
          <cell r="B3323" t="str">
            <v>燃爆</v>
          </cell>
          <cell r="C3323" t="str">
            <v>#[color=645252,fontsize=20]歌革兵团向正前方释放火墙，对火墙中的敌方单位每秒造成[-][color=48b946,fontsize=20]{(($level+$ulevel)*5+75)*0.01*$atk}[-][color=645252,fontsize=20]伤害，火墙持续8秒。[-]</v>
          </cell>
          <cell r="E3323"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24">
          <cell r="A3324" t="str">
            <v>SKILLDES1_50148</v>
          </cell>
          <cell r="B3324" t="str">
            <v>天生能够操控火焰，对敌人造成伤害。</v>
          </cell>
          <cell r="C3324" t="str">
            <v>#[color=645252,fontsize=20]天生能够操控火焰，对敌人造成伤害。[-]</v>
          </cell>
          <cell r="E3324" t="str">
            <v>#[color=fae6c8,fontsize=22,outline=3c1e0aff]歌革使用火系法术攻击敌人。[-]</v>
          </cell>
        </row>
        <row r="3325">
          <cell r="A3325" t="str">
            <v>SKILLDES_50147</v>
          </cell>
          <cell r="B3325" t="str">
            <v>炎爆术</v>
          </cell>
          <cell r="C3325" t="str">
            <v>#[color=645252,fontsize=20]歌革的普通攻击有一定概率，对3个目标单位造成[-][color=48b946,fontsize=20]{($level+$ulevel)*8+92}%[-][color=645252,fontsize=20]攻击的伤害，并造成[-][color=e07c44,fontsize=20]「灼烧」[-][color=645252,fontsize=20]效果，持续6秒。[-]</v>
          </cell>
          <cell r="E3325"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26">
          <cell r="A3326" t="str">
            <v>SKILLDES1_50147</v>
          </cell>
          <cell r="B3326" t="str">
            <v>经过练习，她们能够更熟练的操控火焰。</v>
          </cell>
          <cell r="C3326" t="str">
            <v>#[color=645252,fontsize=20]经过练习，她们能够更熟练的操控火焰。[-]</v>
          </cell>
          <cell r="E3326" t="str">
            <v>#[color=fae6c8,fontsize=22,outline=3c1e0aff]歌革向敌人投掷大火球，造成伤害。[-]</v>
          </cell>
        </row>
        <row r="3327">
          <cell r="A3327" t="str">
            <v>SKILLDES_51052</v>
          </cell>
          <cell r="B3327" t="str">
            <v>焚化技巧</v>
          </cell>
          <cell r="C3327" t="str">
            <v>#[color=645252,fontsize=20]歌革攻击提高[-][color=48b946,fontsize=20]{(($level+$ulevel)*4+16)}%[-][color=645252,fontsize=20]。[-]</v>
          </cell>
          <cell r="E3327" t="str">
            <v>#[color=fae6c8,fontsize=22,outline=3c1e0aff]歌革攻击提高[-][color=1ca216,fontsize=22,outline=3c1e0aff]{(($level+$ulevel)*4+16)}%[-]。[-]</v>
          </cell>
        </row>
        <row r="3328">
          <cell r="A3328" t="str">
            <v>SKILLDES1_51052</v>
          </cell>
          <cell r="B3328" t="str">
            <v>攻击时附加火焰，使自己的伤害更高。</v>
          </cell>
          <cell r="C3328" t="str">
            <v>#[color=645252,fontsize=20]攻击时附加火焰，使自己的伤害更高。[-]</v>
          </cell>
          <cell r="E3328" t="str">
            <v>#[color=fae6c8,fontsize=22,outline=3c1e0aff]歌革精通火系法术。[-]</v>
          </cell>
        </row>
        <row r="3329">
          <cell r="A3329" t="str">
            <v>SKILLDES_51103</v>
          </cell>
          <cell r="B3329" t="str">
            <v>烈火魅影</v>
          </cell>
          <cell r="C3329" t="str">
            <v>#[color=645252,fontsize=20]歌革生命提高[-][color=48b946,fontsize=20]{(($level+$ulevel)*4+16)}%[-][color=645252,fontsize=20]，火系法术免伤提高40%。[-]</v>
          </cell>
          <cell r="E3329" t="str">
            <v>#[color=fae6c8,fontsize=22,outline=3c1e0aff]歌革对阵受到射手兵团时，闪避值提高[-][color=1ca216,fontsize=22,outline=3c1e0aff]{(($level+$ulevel)*60+240)}[-][color=fae6c8,fontsize=22,outline=3c1e0aff]。[-]</v>
          </cell>
        </row>
        <row r="3330">
          <cell r="A3330" t="str">
            <v>SKILLDES1_51103</v>
          </cell>
          <cell r="B3330" t="str">
            <v>对火焰的掌握，使他们抵抗火焰的能力提升。</v>
          </cell>
          <cell r="C3330" t="str">
            <v>#[color=645252,fontsize=20]对火焰的掌握，使他们抵抗火焰的能力提升。[-]</v>
          </cell>
          <cell r="E3330" t="str">
            <v>#[color=fae6c8,fontsize=22,outline=3c1e0aff]火焰的身影让敌人难以有效瞄准。[-]</v>
          </cell>
        </row>
        <row r="3331">
          <cell r="A3331" t="str">
            <v>SKILLDES_50176</v>
          </cell>
          <cell r="B3331" t="str">
            <v>多头攻击</v>
          </cell>
          <cell r="C3331" t="str">
            <v>#[color=645252,fontsize=20]地狱三头犬对阵9人兵团和16人兵团时，普通攻击对3个敌方单位造成[-][color=48b946,fontsize=20]{($level+$ulevel)*0.8+34.2}%[-][color=645252,fontsize=20]攻击的伤害，并造成[-][color=e07c44,fontsize=20]「流血」[-][color=645252,fontsize=20]效果，持续6秒。[-]</v>
          </cell>
          <cell r="E3331"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32">
          <cell r="A3332" t="str">
            <v>SKILLDES1_50176</v>
          </cell>
          <cell r="B3332" t="str">
            <v>利用三个头同时攻击，对多个目标造成伤害。</v>
          </cell>
          <cell r="C3332" t="str">
            <v>#[color=645252,fontsize=20]利用三个头同时攻击，对多个目标造成伤害。[-]</v>
          </cell>
          <cell r="E3332" t="str">
            <v>#[color=fae6c8,fontsize=22,outline=3c1e0aff]歌革向敌人投掷大火球，造成伤害。[-]</v>
          </cell>
        </row>
        <row r="3333">
          <cell r="A3333" t="str">
            <v>SKILLDES_50177</v>
          </cell>
          <cell r="B3333" t="str">
            <v>追咬(暴击)</v>
          </cell>
          <cell r="C3333" t="str">
            <v>#[color=645252,fontsize=20]地狱三头犬大幅度提高暴击值，持续[-][color=48b946,fontsize=20]{($level+$ulevel)*0.5+9.5}[-][color=645252,fontsize=20]秒。[-]</v>
          </cell>
          <cell r="E3333"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34">
          <cell r="A3334" t="str">
            <v>SKILLDES1_50177</v>
          </cell>
          <cell r="B3334" t="str">
            <v>他们凶残暴力，不死不休。</v>
          </cell>
          <cell r="C3334" t="str">
            <v>#[color=645252,fontsize=20]他们凶残暴力，不死不休。[-]</v>
          </cell>
          <cell r="E3334" t="str">
            <v>#[color=fae6c8,fontsize=22,outline=3c1e0aff]歌革使用火系法术攻击敌人。[-]</v>
          </cell>
        </row>
        <row r="3335">
          <cell r="A3335" t="str">
            <v>SKILLDES_52116</v>
          </cell>
          <cell r="B3335" t="str">
            <v>快速突击</v>
          </cell>
          <cell r="C3335" t="str">
            <v>#[color=645252,fontsize=20]地狱三头犬对阵受到[-][color=48b946,fontsize=20]「流血」[-][color=645252,fontsize=20]效果的目标单位时，兵团伤害提高[-][color=48b946,fontsize=20]{($level+$ulevel)*3+12}%[-][color=645252,fontsize=20]。[-]</v>
          </cell>
          <cell r="E3335" t="str">
            <v>#[color=fae6c8,fontsize=22,outline=3c1e0aff]歌革攻击提高[-][color=1ca216,fontsize=22,outline=3c1e0aff]{(($level+$ulevel)*4+16)}%[-]。[-]</v>
          </cell>
        </row>
        <row r="3336">
          <cell r="A3336" t="str">
            <v>SKILLDES1_52116</v>
          </cell>
          <cell r="B3336" t="str">
            <v>血液会刺激他们，使他们更加疯狂。</v>
          </cell>
          <cell r="C3336" t="str">
            <v>#[color=645252,fontsize=20]血液会刺激他们，使他们更加疯狂。[-]</v>
          </cell>
          <cell r="E3336" t="str">
            <v>#[color=fae6c8,fontsize=22,outline=3c1e0aff]歌革精通火系法术。[-]</v>
          </cell>
        </row>
        <row r="3337">
          <cell r="A3337" t="str">
            <v>SKILLDES_51063</v>
          </cell>
          <cell r="B3337" t="str">
            <v>暴躁</v>
          </cell>
          <cell r="C3337" t="str">
            <v>#[color=645252,fontsize=20]地狱三头犬暴伤提高[-][color=48b946,fontsize=20]{(($level+$ulevel)*3+12)}%[-][color=645252,fontsize=20]。战场中每有1个己方地狱阵营的兵团上场，地狱三头犬暴伤额外提高3%。[-]</v>
          </cell>
          <cell r="E3337" t="str">
            <v>#[color=fae6c8,fontsize=22,outline=3c1e0aff]歌革对阵受到射手兵团时，闪避值提高[-][color=1ca216,fontsize=22,outline=3c1e0aff]{(($level+$ulevel)*60+240)}[-][color=fae6c8,fontsize=22,outline=3c1e0aff]。[-]</v>
          </cell>
        </row>
        <row r="3338">
          <cell r="A3338" t="str">
            <v>SKILLDES1_51063</v>
          </cell>
          <cell r="B3338" t="str">
            <v>这种生物只有残暴，疯狂的杀意。</v>
          </cell>
          <cell r="C3338" t="str">
            <v>#[color=645252,fontsize=20]这种生物只有残暴，疯狂的杀意。[-]</v>
          </cell>
          <cell r="E3338" t="str">
            <v>#[color=fae6c8,fontsize=22,outline=3c1e0aff]火焰的身影让敌人难以有效瞄准。[-]</v>
          </cell>
        </row>
        <row r="3339">
          <cell r="A3339" t="str">
            <v>SKILLDES_50178</v>
          </cell>
          <cell r="B3339" t="str">
            <v>炙热打击</v>
          </cell>
          <cell r="C3339" t="str">
            <v>#[color=645252,fontsize=20]长角恶魔兵团对较大范围内随机1个敌方兵团造成[-][color=48b946,fontsize=20]{(($level+$ulevel)*20+230)*0.01*$atk}[-][color=645252,fontsize=20]伤害，并提高自身闪避值300，持续12秒。[-]</v>
          </cell>
          <cell r="E3339"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40">
          <cell r="A3340" t="str">
            <v>SKILLDES1_50178</v>
          </cell>
          <cell r="B3340" t="str">
            <v>恶魔军团的主力，通常会结阵攻击敌人。</v>
          </cell>
          <cell r="C3340" t="str">
            <v>#[color=645252,fontsize=20]恶魔军团的主力，通常会结阵攻击敌人。[-]</v>
          </cell>
          <cell r="E3340" t="str">
            <v>#[color=fae6c8,fontsize=22,outline=3c1e0aff]歌革向敌人投掷大火球，造成伤害。[-]</v>
          </cell>
        </row>
        <row r="3341">
          <cell r="A3341" t="str">
            <v>SKILLDES_50179</v>
          </cell>
          <cell r="B3341" t="str">
            <v>烈焰军团(防御)</v>
          </cell>
          <cell r="C3341" t="str">
            <v>#[color=645252,fontsize=20]长角恶魔每次闪避时，恢复最大生命值[color=48b946,fontsize=20]{($level+$ulevel)*0.5+4.5}%[-][color=645252,fontsize=20]的生命。[-]</v>
          </cell>
          <cell r="E3341"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42">
          <cell r="A3342" t="str">
            <v>SKILLDES1_50179</v>
          </cell>
          <cell r="B3342" t="str">
            <v>经过长久的训练，他们更懂得规避伤害。</v>
          </cell>
          <cell r="C3342" t="str">
            <v>#[color=645252,fontsize=20]经过长久的训练，他们更懂得规避伤害。[-]</v>
          </cell>
          <cell r="E3342" t="str">
            <v>#[color=fae6c8,fontsize=22,outline=3c1e0aff]歌革使用火系法术攻击敌人。[-]</v>
          </cell>
        </row>
        <row r="3343">
          <cell r="A3343" t="str">
            <v>SKILLDES_51065</v>
          </cell>
          <cell r="B3343" t="str">
            <v>地狱仆从</v>
          </cell>
          <cell r="C3343" t="str">
            <v>#[color=645252,fontsize=20]长角恶魔生命提高[-][color=48b946,fontsize=20]{(($level+$ulevel)*3+12)}%[-][color=645252,fontsize=20]，受治疗效果提高30%。[-]</v>
          </cell>
          <cell r="E3343" t="str">
            <v>#[color=fae6c8,fontsize=22,outline=3c1e0aff]歌革攻击提高[-][color=1ca216,fontsize=22,outline=3c1e0aff]{(($level+$ulevel)*4+16)}%[-]。[-]</v>
          </cell>
        </row>
        <row r="3344">
          <cell r="A3344" t="str">
            <v>SKILLDES1_51065</v>
          </cell>
          <cell r="B3344" t="str">
            <v>天生便具有强悍的身体，生命力顽强。</v>
          </cell>
          <cell r="C3344" t="str">
            <v>#[color=645252,fontsize=20]天生便具有强悍的身体，生命力顽强。[-]</v>
          </cell>
          <cell r="E3344" t="str">
            <v>#[color=fae6c8,fontsize=22,outline=3c1e0aff]歌革精通火系法术。[-]</v>
          </cell>
        </row>
        <row r="3345">
          <cell r="A3345" t="str">
            <v>SKILLDES_59110</v>
          </cell>
          <cell r="B3345" t="str">
            <v>地狱意志</v>
          </cell>
          <cell r="C3345" t="str">
            <v>#[color=645252,fontsize=20]长角恶魔闪避值提高[-][color=48b946,fontsize=20]{($level+$ulevel)*20+80}[-][color=645252,fontsize=20]。战场中每有1个地狱阵营的兵团上场，长角恶魔闪避值额外提高40。[-]</v>
          </cell>
          <cell r="E3345" t="str">
            <v>#[color=fae6c8,fontsize=22,outline=3c1e0aff]歌革对阵受到射手兵团时，闪避值提高[-][color=1ca216,fontsize=22,outline=3c1e0aff]{(($level+$ulevel)*60+240)}[-][color=fae6c8,fontsize=22,outline=3c1e0aff]。[-]</v>
          </cell>
        </row>
        <row r="3346">
          <cell r="A3346" t="str">
            <v>SKILLDES1_59110</v>
          </cell>
          <cell r="B3346" t="str">
            <v>具有非常敏锐的感知，能够规避伤害。</v>
          </cell>
          <cell r="C3346" t="str">
            <v>#[color=645252,fontsize=20]具有非常敏锐的感知，能够规避伤害。[-]</v>
          </cell>
          <cell r="E3346" t="str">
            <v>#[color=fae6c8,fontsize=22,outline=3c1e0aff]火焰的身影让敌人难以有效瞄准。[-]</v>
          </cell>
        </row>
        <row r="3347">
          <cell r="A3347" t="str">
            <v>SKILLDES_50105</v>
          </cell>
          <cell r="B3347" t="str">
            <v>严酷召回</v>
          </cell>
          <cell r="C3347" t="str">
            <v>#[color=645252,fontsize=20]地狱领主兵团在开场时，召唤4只长角恶魔加入战斗，长角恶魔拥有[-][color=48b946,fontsize=20]{(($level+$ulevel)*4.5+30.5)*($teamlevel+9)}[-][color=645252,fontsize=20]攻击，[-][color=48b946,fontsize=20]{(($level+$ulevel)*100+700)*($teamlevel+9)}[-][color=645252,fontsize=20]生命，持续整场战斗。[-]</v>
          </cell>
          <cell r="E3347"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48">
          <cell r="A3348" t="str">
            <v>SKILLDES1_50105</v>
          </cell>
          <cell r="B3348" t="str">
            <v>她们是恶魔的领主，通常不会亲自上阵。</v>
          </cell>
          <cell r="C3348" t="str">
            <v>#[color=645252,fontsize=20]她们是恶魔的领主，通常不会亲自上阵。[-]</v>
          </cell>
          <cell r="E3348" t="str">
            <v>#[color=fae6c8,fontsize=22,outline=3c1e0aff]歌革向敌人投掷大火球，造成伤害。[-]</v>
          </cell>
        </row>
        <row r="3349">
          <cell r="A3349" t="str">
            <v>SKILLDES_50107</v>
          </cell>
          <cell r="B3349" t="str">
            <v>安抚</v>
          </cell>
          <cell r="C3349" t="str">
            <v>#[color=645252,fontsize=20]地狱领主兵团向正前方释放1个烈火温泉，每2秒恢复较大范围己方兵团最大生命值[-][color=48b946,fontsize=20]{($level+$ulevel)*0.3+3.7}%[-][color=645252,fontsize=20]的生命，效果持续8秒。[-]</v>
          </cell>
          <cell r="E3349"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50">
          <cell r="A3350" t="str">
            <v>SKILLDES1_50107</v>
          </cell>
          <cell r="B3350" t="str">
            <v>偶尔，他们也是会体恤部下的。</v>
          </cell>
          <cell r="C3350" t="str">
            <v>#[color=645252,fontsize=20]偶尔，他们也是会体恤部下的。[-]</v>
          </cell>
          <cell r="E3350" t="str">
            <v>#[color=fae6c8,fontsize=22,outline=3c1e0aff]歌革使用火系法术攻击敌人。[-]</v>
          </cell>
        </row>
        <row r="3351">
          <cell r="A3351" t="str">
            <v>SKILLDES_51118</v>
          </cell>
          <cell r="B3351" t="str">
            <v>烈焰军团(恢复)</v>
          </cell>
          <cell r="C3351" t="str">
            <v>#[color=645252,fontsize=20]地狱领主的【烈火温泉】额外提高[-][color=48b946,fontsize=20]{(($level+$ulevel)*5+25)}%[-][color=645252,fontsize=20]治疗效果。战场中每有1个地狱阵营的兵团上场，【烈火温泉】的治疗效果额外提高5%。[-]</v>
          </cell>
          <cell r="E3351" t="str">
            <v>#[color=fae6c8,fontsize=22,outline=3c1e0aff]歌革攻击提高[-][color=1ca216,fontsize=22,outline=3c1e0aff]{(($level+$ulevel)*4+16)}%[-]。[-]</v>
          </cell>
        </row>
        <row r="3352">
          <cell r="A3352" t="str">
            <v>SKILLDES1_51118</v>
          </cell>
          <cell r="B3352" t="str">
            <v>强大的魔力使他们做什么都能得心应手。</v>
          </cell>
          <cell r="C3352" t="str">
            <v>#[color=645252,fontsize=20]强大的魔力使他们做什么都能得心应手。[-]</v>
          </cell>
          <cell r="E3352" t="str">
            <v>#[color=fae6c8,fontsize=22,outline=3c1e0aff]歌革精通火系法术。[-]</v>
          </cell>
        </row>
        <row r="3353">
          <cell r="A3353" t="str">
            <v>SKILLDES_50108</v>
          </cell>
          <cell r="B3353" t="str">
            <v>领主意志</v>
          </cell>
          <cell r="C3353" t="str">
            <v>#[color=645252,fontsize=20]地狱领主兵团上场时，提高己方小恶魔、长角恶魔和火系召唤物[-][color=48b946,fontsize=20]{(($level+$ulevel)*2+13)}%[-][color=645252,fontsize=20]的生命和攻击。[-]</v>
          </cell>
          <cell r="E3353" t="str">
            <v>#[color=fae6c8,fontsize=22,outline=3c1e0aff]歌革对阵受到射手兵团时，闪避值提高[-][color=1ca216,fontsize=22,outline=3c1e0aff]{(($level+$ulevel)*60+240)}[-][color=fae6c8,fontsize=22,outline=3c1e0aff]。[-]</v>
          </cell>
        </row>
        <row r="3354">
          <cell r="A3354" t="str">
            <v>SKILLDES1_50108</v>
          </cell>
          <cell r="B3354" t="str">
            <v>在场时，所有恶魔都会得到鼓舞。</v>
          </cell>
          <cell r="C3354" t="str">
            <v>#[color=645252,fontsize=20]在场时，所有恶魔都会得到鼓舞。[-]</v>
          </cell>
          <cell r="E3354" t="str">
            <v>#[color=fae6c8,fontsize=22,outline=3c1e0aff]火焰的身影让敌人难以有效瞄准。[-]</v>
          </cell>
        </row>
        <row r="3355">
          <cell r="A3355" t="str">
            <v>SKILLDES_50111</v>
          </cell>
          <cell r="B3355" t="str">
            <v>烈焰护盾</v>
          </cell>
          <cell r="C3355" t="str">
            <v>#[color=645252,fontsize=20]烈火精灵兵团在开场时，为所有己方地狱阵营的兵团施放【烈焰护盾】，反弹15%受到的伤害，效果持续[-][color=48b946,fontsize=20]{(($level+$ulevel)*2+13)}[-][color=645252,fontsize=20]秒。[-]</v>
          </cell>
          <cell r="E3355" t="str">
            <v>#[color=fae6c8,fontsize=22,outline=3c1e0aff]歌革攻击提高[-][color=1ca216,fontsize=22,outline=3c1e0aff]{(($level+$ulevel)*4+16)}%[-]。[-]</v>
          </cell>
        </row>
        <row r="3356">
          <cell r="A3356" t="str">
            <v>SKILLDES1_50111</v>
          </cell>
          <cell r="B3356" t="str">
            <v>火焰的使者，可以控制火焰形成护盾。</v>
          </cell>
          <cell r="C3356" t="str">
            <v>#[color=645252,fontsize=20]火焰的使者，可以控制火焰形成护盾。[-]</v>
          </cell>
          <cell r="E3356" t="str">
            <v>#[color=fae6c8,fontsize=22,outline=3c1e0aff]歌革精通火系法术。[-]</v>
          </cell>
        </row>
        <row r="3357">
          <cell r="A3357" t="str">
            <v>SKILLDES_50402</v>
          </cell>
          <cell r="B3357" t="str">
            <v>烈焰护盾-瑞斯卡</v>
          </cell>
          <cell r="C3357" t="str">
            <v>#[color=645252,fontsize=20]烈火精灵兵团在开场时，为所有己方地狱阵营的兵团施放【烈焰护盾】，反弹30%受到的伤害，效果持续[-][color=48b946,fontsize=20]{(($level+$ulevel)*2+18)}[-][color=645252,fontsize=20]秒。[-]</v>
          </cell>
          <cell r="E3357" t="str">
            <v>#[color=fae6c8,fontsize=22,outline=3c1e0aff]歌革精通火系法术。[-]</v>
          </cell>
        </row>
        <row r="3358">
          <cell r="A3358" t="str">
            <v>SKILLDES_50109</v>
          </cell>
          <cell r="B3358" t="str">
            <v>连珠火球</v>
          </cell>
          <cell r="C3358" t="str">
            <v>#[color=645252,fontsize=20]烈火精灵兵团向目标区域施放烈火风暴，对范围内所有敌方兵团造成[-][color=48b946,fontsize=20]{(($level+$ulevel)*8+152)*0.01*$atk}[-][color=645252,fontsize=20]伤害，并造成[-][color=48b946,fontsize=20]「灼烧」[-][color=645252,fontsize=20]效果，持续15秒。[-]</v>
          </cell>
          <cell r="E3358"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59">
          <cell r="A3359" t="str">
            <v>SKILLDES1_50109</v>
          </cell>
          <cell r="B3359" t="str">
            <v>他们的火焰对敌人会造成强大的伤害。</v>
          </cell>
          <cell r="C3359" t="str">
            <v>#[color=645252,fontsize=20]他们的火焰对敌人会造成强大的伤害。[-]</v>
          </cell>
          <cell r="E3359" t="str">
            <v>#[color=fae6c8,fontsize=22,outline=3c1e0aff]歌革向敌人投掷大火球，造成伤害。[-]</v>
          </cell>
        </row>
        <row r="3360">
          <cell r="A3360" t="str">
            <v>SKILLDES_50110</v>
          </cell>
          <cell r="B3360" t="str">
            <v>烈焰军团(点燃)</v>
          </cell>
          <cell r="C3360" t="str">
            <v>#[color=645252,fontsize=20]烈火精灵的【烈焰护盾】额外提高[-][color=48b946,fontsize=20]{($level+$ulevel)*1+4}%[-][color=645252,fontsize=20]兵团免伤、[-][color=48b946,fontsize=20]{($level+$ulevel)*1+4}%[-][color=645252,fontsize=20]法术免伤。[-]</v>
          </cell>
          <cell r="E3360"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61">
          <cell r="A3361" t="str">
            <v>SKILLDES1_50110</v>
          </cell>
          <cell r="B3361" t="str">
            <v>随着精修，他们操纵火焰的能力会更加强大。</v>
          </cell>
          <cell r="C3361" t="str">
            <v>#[color=645252,fontsize=20]随着精修，他们操纵火焰的能力会更加强大。[-]</v>
          </cell>
          <cell r="E3361" t="str">
            <v>#[color=fae6c8,fontsize=22,outline=3c1e0aff]歌革使用火系法术攻击敌人。[-]</v>
          </cell>
        </row>
        <row r="3362">
          <cell r="A3362" t="str">
            <v>SKILLDES_51104</v>
          </cell>
          <cell r="B3362" t="str">
            <v>灼热诅咒</v>
          </cell>
          <cell r="C3362" t="str">
            <v>#[color=645252,fontsize=20]烈火精灵生命提高[-][color=48b946,fontsize=20]{($level+$ulevel)*3+12}%[-][color=645252,fontsize=20]，兵团伤害提高[-][color=48b946,fontsize=20]{($level+$ulevel)*1+4}%[-][color=645252,fontsize=20]。[-]</v>
          </cell>
          <cell r="E3362" t="str">
            <v>#[color=fae6c8,fontsize=22,outline=3c1e0aff]歌革对阵受到射手兵团时，闪避值提高[-][color=1ca216,fontsize=22,outline=3c1e0aff]{(($level+$ulevel)*60+240)}[-][color=fae6c8,fontsize=22,outline=3c1e0aff]。[-]</v>
          </cell>
        </row>
        <row r="3363">
          <cell r="A3363" t="str">
            <v>SKILLDES1_51104</v>
          </cell>
          <cell r="B3363" t="str">
            <v>作为高等地狱生物，他们的生命力无比强大。</v>
          </cell>
          <cell r="C3363" t="str">
            <v>#[color=645252,fontsize=20]作为高等地狱生物，他们的生命力无比强大。[-]</v>
          </cell>
          <cell r="E3363" t="str">
            <v>#[color=fae6c8,fontsize=22,outline=3c1e0aff]火焰的身影让敌人难以有效瞄准。[-]</v>
          </cell>
        </row>
        <row r="3364">
          <cell r="A3364" t="str">
            <v>SKILLDES_59039</v>
          </cell>
          <cell r="B3364" t="str">
            <v>痛苦镰刀</v>
          </cell>
          <cell r="C3364" t="str">
            <v>#[color=645252,fontsize=20]大恶魔传送至敌方后排，对当前攻击的兵团造成[-][color=48b946,fontsize=20]{(($level+$ulevel)*2+28)*0.01*$atk}[-][color=645252,fontsize=20]伤害，并造成[-][color=48b946,fontsize=20]「眩晕」[-][color=645252,fontsize=20]效果，持续3秒。（目标兵团死亡重置技能）[-]</v>
          </cell>
          <cell r="E3364"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65">
          <cell r="A3365" t="str">
            <v>SKILLDES1_59039</v>
          </cell>
          <cell r="B3365" t="str">
            <v>大恶魔早已超越凡俗，他们的攻击无从预测。</v>
          </cell>
          <cell r="C3365" t="str">
            <v>#[color=645252,fontsize=20]大恶魔早已超越凡俗，他们的攻击无从预测。[-]</v>
          </cell>
          <cell r="E3365" t="str">
            <v>#[color=fae6c8,fontsize=22,outline=3c1e0aff]歌革向敌人投掷大火球，造成伤害。[-]</v>
          </cell>
        </row>
        <row r="3366">
          <cell r="A3366" t="str">
            <v>SKILLDES_59244</v>
          </cell>
          <cell r="B3366" t="str">
            <v>酷刑</v>
          </cell>
          <cell r="C3366" t="str">
            <v>#[color=645252,fontsize=20]大恶魔兵团随机对3个敌方兵团造成[-][color=48b946,fontsize=20]{(($level+$ulevel)*2+38)*0.01*$atk}[-][color=645252,fontsize=20]伤害，对被[-][color=e07c44,fontsize=20]「灼烧」[-][color=645252,fontsize=20]的目标单位暴击值增加500。[-]</v>
          </cell>
          <cell r="E3366"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67">
          <cell r="A3367" t="str">
            <v>SKILLDES1_59244</v>
          </cell>
          <cell r="B3367" t="str">
            <v>他们的力量不仅强大，而且波及范围很广。</v>
          </cell>
          <cell r="C3367" t="str">
            <v>#[color=645252,fontsize=20]他们的力量不仅强大，而且波及范围很广。[-]</v>
          </cell>
          <cell r="E3367" t="str">
            <v>#[color=fae6c8,fontsize=22,outline=3c1e0aff]歌革使用火系法术攻击敌人。[-]</v>
          </cell>
        </row>
        <row r="3368">
          <cell r="A3368" t="str">
            <v>SKILLDES_50115</v>
          </cell>
          <cell r="B3368" t="str">
            <v>凋零</v>
          </cell>
          <cell r="C3368" t="str">
            <v>#[color=645252,fontsize=20]大恶魔在场时，每2秒对所有敌方兵团造成相当于最大生命值[-][color=48b946,fontsize=20]{($level+$ulevel)*0.05+0.45}%[-][color=645252,fontsize=20]的伤害。[-]</v>
          </cell>
          <cell r="E3368" t="str">
            <v>#[color=fae6c8,fontsize=22,outline=3c1e0aff]歌革攻击提高[-][color=1ca216,fontsize=22,outline=3c1e0aff]{(($level+$ulevel)*4+16)}%[-]。[-]</v>
          </cell>
        </row>
        <row r="3369">
          <cell r="A3369" t="str">
            <v>SKILLDES1_50115</v>
          </cell>
          <cell r="B3369" t="str">
            <v>大恶魔的存在会时时刻刻对周围造成伤害。</v>
          </cell>
          <cell r="C3369" t="str">
            <v>#[color=645252,fontsize=20]大恶魔的存在会时时刻刻对周围造成伤害。[-]</v>
          </cell>
          <cell r="E3369" t="str">
            <v>#[color=fae6c8,fontsize=22,outline=3c1e0aff]歌革精通火系法术。[-]</v>
          </cell>
        </row>
        <row r="3370">
          <cell r="A3370" t="str">
            <v>SKILLDES_59082</v>
          </cell>
          <cell r="B3370" t="str">
            <v>屠灵</v>
          </cell>
          <cell r="C3370" t="str">
            <v>#[color=645252,fontsize=20]大恶魔攻击提高[-][color=48b946,fontsize=20]{(($level+$ulevel)*4+16)}%[-][color=645252,fontsize=20]。大恶魔对阵城堡阵营的兵团时，兵团伤害提高100%。[-]</v>
          </cell>
          <cell r="E3370" t="str">
            <v>#[color=fae6c8,fontsize=22,outline=3c1e0aff]歌革对阵受到射手兵团时，闪避值提高[-][color=1ca216,fontsize=22,outline=3c1e0aff]{(($level+$ulevel)*60+240)}[-][color=fae6c8,fontsize=22,outline=3c1e0aff]。[-]</v>
          </cell>
        </row>
        <row r="3371">
          <cell r="A3371" t="str">
            <v>SKILLDES1_59082</v>
          </cell>
          <cell r="B3371" t="str">
            <v>作为最强生物，他们的力量难以想象。</v>
          </cell>
          <cell r="C3371" t="str">
            <v>#[color=645252,fontsize=20]作为最强生物，他们的力量难以想象。[-]</v>
          </cell>
          <cell r="E3371" t="str">
            <v>#[color=fae6c8,fontsize=22,outline=3c1e0aff]火焰的身影让敌人难以有效瞄准。[-]</v>
          </cell>
        </row>
        <row r="3372">
          <cell r="A3372" t="str">
            <v>SKILLDES_59243</v>
          </cell>
          <cell r="B3372" t="str">
            <v>痛苦镰刀</v>
          </cell>
          <cell r="C3372" t="str">
            <v>#[color=645252,fontsize=20]开场突袭正前方最远兵团，如果没有，突袭随机后排兵团，造成[-][color=48b946,fontsize=20]{(($level+$ulevel)*0.8+5.2)*0.01*$atk}[-][color=645252,fontsize=20]伤害并召唤持续6秒每0.5秒[-][color=48b946,fontsize=20]{(($level+$ulevel)*0.1+1.9)*0.01*$atk}[-][color=645252,fontsize=20]伤害的渊火。首次造成6秒[-][color=48b946,fontsize=20]「沉默」[-][color=645252,fontsize=20]。[-][color=F6ECDD,fontsize=20]（可在任意位置布阵，目标兵团死亡重置技能）[-]</v>
          </cell>
        </row>
        <row r="3373">
          <cell r="A3373" t="str">
            <v>SKILLDES1_59243</v>
          </cell>
          <cell r="B3373" t="str">
            <v>大恶魔早已超越凡俗，他们的攻击无从预测。</v>
          </cell>
          <cell r="C3373" t="str">
            <v>#[color=645252,fontsize=20]大恶魔早已超越凡俗，他们的攻击无从预测。[-]</v>
          </cell>
        </row>
        <row r="3374">
          <cell r="A3374" t="str">
            <v>SKILLDES_59245</v>
          </cell>
          <cell r="B3374" t="str">
            <v>酷刑</v>
          </cell>
          <cell r="C3374" t="str">
            <v>#[color=645252,fontsize=20]大恶魔兵团随机对3个敌方兵团造成[-][color=48b946,fontsize=20]{(($level+$ulevel)*2+38)*0.01*$atk}[-][color=645252,fontsize=20]伤害，并造成[-][color=e07c44,fontsize=20]「沉默」[-][color=645252,fontsize=20]效果，持续6秒。对被[-][color=e07c44,fontsize=20]「灼烧」[-][color=645252,fontsize=20]的目标单位暴击值增加500。[-]</v>
          </cell>
          <cell r="E3374"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75">
          <cell r="A3375" t="str">
            <v>SKILLDES1_59245</v>
          </cell>
          <cell r="B3375" t="str">
            <v>他们的力量不仅强大，而且波及范围很广。</v>
          </cell>
          <cell r="C3375" t="str">
            <v>#[color=645252,fontsize=20]他们的力量不仅强大，而且波及范围很广。[-]</v>
          </cell>
          <cell r="E3375" t="str">
            <v>#[color=fae6c8,fontsize=22,outline=3c1e0aff]歌革使用火系法术攻击敌人。[-]</v>
          </cell>
        </row>
        <row r="3376">
          <cell r="A3376" t="str">
            <v>SKILLDES_50526</v>
          </cell>
          <cell r="B3376" t="str">
            <v>凋零</v>
          </cell>
          <cell r="C3376" t="str">
            <v>#[color=645252,fontsize=20]大恶魔在场时，每2秒对所有敌方兵团造成相当于最大生命值[-][color=48b946,fontsize=20]{($level+$ulevel)*0.05+0.45}%[-][color=645252,fontsize=20]的伤害，对被[-][color=48b946,fontsize=20]「灼烧」[-][color=645252,fontsize=20]的目标效果翻倍。[-]</v>
          </cell>
          <cell r="E3376" t="str">
            <v>#[color=fae6c8,fontsize=22,outline=3c1e0aff]歌革攻击提高[-][color=1ca216,fontsize=22,outline=3c1e0aff]{(($level+$ulevel)*4+16)}%[-]。[-]</v>
          </cell>
        </row>
        <row r="3377">
          <cell r="A3377" t="str">
            <v>SKILLDES1_50526</v>
          </cell>
          <cell r="B3377" t="str">
            <v>大恶魔的存在会时时刻刻对周围造成伤害。</v>
          </cell>
          <cell r="C3377" t="str">
            <v>#[color=645252,fontsize=20]大恶魔的存在会时时刻刻对周围造成伤害。[-]</v>
          </cell>
          <cell r="E3377" t="str">
            <v>#[color=fae6c8,fontsize=22,outline=3c1e0aff]歌革精通火系法术。[-]</v>
          </cell>
        </row>
        <row r="3378">
          <cell r="A3378" t="str">
            <v>SKILLDES_59246</v>
          </cell>
          <cell r="B3378" t="str">
            <v>痛苦镰刀</v>
          </cell>
          <cell r="C3378" t="str">
            <v>#[color=645252,fontsize=20]开场突袭正前方最远兵团，如果没有，突袭随机后排兵团，造成[-][color=48b946,fontsize=20]{(($level+$ulevel)*0.8+5.2)*0.01*$atk}[-][color=645252,fontsize=20]伤害并召唤持续6秒每0.5秒[-][color=48b946,fontsize=20]{(($level+$ulevel)*0.1+1.9)*0.01*$atk}[-][color=645252,fontsize=20]伤害的渊火。每次造成6秒[-][color=48b946,fontsize=20]「沉默」[-][color=645252,fontsize=20]。[-][color=F6ECDD,fontsize=20]（可在任意位置布阵，目标兵团死亡重置技能）[-]</v>
          </cell>
        </row>
        <row r="3379">
          <cell r="A3379" t="str">
            <v>SKILLDES1_59246</v>
          </cell>
          <cell r="B3379" t="str">
            <v>大恶魔早已超越凡俗，他们的攻击无从预测。</v>
          </cell>
          <cell r="C3379" t="str">
            <v>#[color=645252,fontsize=20]大恶魔早已超越凡俗，他们的攻击无从预测。[-]</v>
          </cell>
        </row>
        <row r="3384">
          <cell r="A3384" t="str">
            <v>SKILLDES_50401</v>
          </cell>
          <cell r="B3384" t="str">
            <v>连珠火球</v>
          </cell>
          <cell r="C3384" t="str">
            <v>#[color=645252,fontsize=20]烈火精灵兵团向目标区域施放2团烈火风暴，对范围内所有敌方兵团造成[-][color=48b946,fontsize=20]{(($level+$ulevel)*10.4+197.6)*0.01*$atk}[-][color=645252,fontsize=20]伤害，并造成[-][color=48b946,fontsize=20]「灼烧」[-][color=645252,fontsize=20]效果，持续15秒。[-]</v>
          </cell>
          <cell r="E3384"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86">
          <cell r="A3386" t="str">
            <v>SKILL_50301</v>
          </cell>
          <cell r="C3386" t="str">
            <v>#灌魔铁球</v>
          </cell>
        </row>
        <row r="3387">
          <cell r="A3387" t="str">
            <v>SKILLDES_50301</v>
          </cell>
          <cell r="C3387" t="str">
            <v>#[color=645252,fontsize=20]大妖精攻速提高100%，效果持续[-][color=48b946,fontsize=20]{($level+$ulevel)*0.3+3.7}[-][color=645252,fontsize=20]秒。[-]</v>
          </cell>
        </row>
        <row r="3388">
          <cell r="A3388" t="str">
            <v>SKILLDES1_50301</v>
          </cell>
          <cell r="C3388" t="str">
            <v>#[color=645252,fontsize=20]大妖精将能量入住铁球，提高攻击频率。[-]</v>
          </cell>
        </row>
        <row r="3389">
          <cell r="A3389" t="str">
            <v>SKILL_50314</v>
          </cell>
          <cell r="C3389" t="str">
            <v>#屠龙</v>
          </cell>
        </row>
        <row r="3390">
          <cell r="A3390" t="str">
            <v>SKILLDES_50314</v>
          </cell>
          <cell r="C3390" t="str">
            <v>#[color=645252,fontsize=20]大妖精对阵1人兵团、4人兵团时，普通攻击一定概率造成[-][color=48b946,fontsize=20]「眩晕」[-][color=645252,fontsize=20]效果，持续[-][color=48b946,fontsize=20]{($level+$ulevel)*0.2+0.8}[-][color=645252,fontsize=20]秒。[-]</v>
          </cell>
        </row>
        <row r="3391">
          <cell r="A3391" t="str">
            <v>SKILLDES1_50314</v>
          </cell>
          <cell r="C3391" t="str">
            <v>#[color=645252,fontsize=20]大妖精利用沉重的铁球砸晕敌人。[-]</v>
          </cell>
        </row>
        <row r="3392">
          <cell r="A3392" t="str">
            <v>SKILL_50303</v>
          </cell>
          <cell r="C3392" t="str">
            <v>#魔力唤醒</v>
          </cell>
        </row>
        <row r="3393">
          <cell r="A3393" t="str">
            <v>SKILLDES_50303</v>
          </cell>
          <cell r="C3393" t="str">
            <v>#[color=645252,fontsize=20]大妖精兵团受到己方英雄辅助法术增强时，攻击提高[-][color=48b946,fontsize=20]{($level+$ulevel)*2+8}%[-][color=645252,fontsize=20]。最高可叠加10次，持续整场战斗。[-]</v>
          </cell>
        </row>
        <row r="3394">
          <cell r="A3394" t="str">
            <v>SKILLDES1_50303</v>
          </cell>
          <cell r="C3394" t="str">
            <v>#[color=645252,fontsize=20]大妖精受到魔法的召唤，提升战斗力。[-]</v>
          </cell>
        </row>
        <row r="3395">
          <cell r="A3395" t="str">
            <v>SKILL_59207</v>
          </cell>
          <cell r="C3395" t="str">
            <v>#魔法意志</v>
          </cell>
        </row>
        <row r="3396">
          <cell r="A3396" t="str">
            <v>SKILLDES_59207</v>
          </cell>
          <cell r="C3396" t="str">
            <v>#[color=645252,fontsize=20]大妖精生命提高[-][color=48b946,fontsize=20]{($level+$ulevel)*2+8}%[-][color=645252,fontsize=20]，法术免伤提高[-][color=48b946,fontsize=20]{($level+$ulevel)*1+4}%[-][color=645252,fontsize=20]。[-]</v>
          </cell>
        </row>
        <row r="3397">
          <cell r="A3397" t="str">
            <v>SKILLDES1_59207</v>
          </cell>
          <cell r="C3397" t="str">
            <v>#[color=645252,fontsize=20]大妖精意志更加坚定。[-]</v>
          </cell>
        </row>
        <row r="3399">
          <cell r="C3399" t="str">
            <v xml:space="preserve">                              </v>
          </cell>
        </row>
        <row r="3400">
          <cell r="A3400" t="str">
            <v>SKILL_50304</v>
          </cell>
          <cell r="C3400" t="str">
            <v>#石像形态</v>
          </cell>
        </row>
        <row r="3401">
          <cell r="A3401" t="str">
            <v>SKILLDES_50304</v>
          </cell>
          <cell r="C3401" t="str">
            <v>#[color=645252,fontsize=20]石像鬼每隔20秒进入【石像形态】，攻击提高[-][color=48b946,fontsize=20]{($level+$ulevel)*5+25}%[-][color=645252,fontsize=20]，攻速提高[-][color=48b946,fontsize=20]{($level+$ulevel)*1+14}%[-][color=645252,fontsize=20]，石像形态持续10秒。[-]</v>
          </cell>
        </row>
        <row r="3402">
          <cell r="A3402" t="str">
            <v>SKILLDES1_50304</v>
          </cell>
          <cell r="C3402" t="str">
            <v>#[color=645252,fontsize=20]石像鬼进入石像形态,进攻更加疯狂。[-]</v>
          </cell>
        </row>
        <row r="3403">
          <cell r="A3403" t="str">
            <v>SKILL_52204</v>
          </cell>
          <cell r="C3403" t="str">
            <v>#高空压制</v>
          </cell>
        </row>
        <row r="3404">
          <cell r="A3404" t="str">
            <v>SKILLDES_52204</v>
          </cell>
          <cell r="C3404" t="str">
            <v>#[color=645252,fontsize=20]石像鬼对阵不具飞行能力的敌方兵团时，攻击提高[-][color=48b946,fontsize=20]{($level+$ulevel)*6+24}%[-][color=645252,fontsize=20]。[-]</v>
          </cell>
        </row>
        <row r="3405">
          <cell r="A3405" t="str">
            <v>SKILLDES1_52204</v>
          </cell>
          <cell r="C3405" t="str">
            <v>#[color=645252,fontsize=20]石像鬼对地面兵团有明显压制作用。[-]</v>
          </cell>
        </row>
        <row r="3406">
          <cell r="A3406" t="str">
            <v>SKILL_59201</v>
          </cell>
          <cell r="C3406" t="str">
            <v>#利爪</v>
          </cell>
        </row>
        <row r="3407">
          <cell r="A3407" t="str">
            <v>SKILLDES_59201</v>
          </cell>
          <cell r="C3407" t="str">
            <v>#[color=645252,fontsize=20]石像鬼破防值提高[-][color=48b946,fontsize=20]{(($level+$ulevel)*0.2+0.8)*($teamlevel+9)}[-][color=645252,fontsize=20]，对防御兵团效果翻倍。[-]</v>
          </cell>
        </row>
        <row r="3408">
          <cell r="A3408" t="str">
            <v>SKILLDES1_59201</v>
          </cell>
          <cell r="C3408" t="str">
            <v>#[color=645252,fontsize=20]石像鬼的利爪可以撕开敌人的护甲。[-]</v>
          </cell>
        </row>
        <row r="3409">
          <cell r="A3409" t="str">
            <v>SKILL_50315</v>
          </cell>
          <cell r="C3409" t="str">
            <v>#石像强化</v>
          </cell>
        </row>
        <row r="3410">
          <cell r="A3410" t="str">
            <v>SKILLDES_50315</v>
          </cell>
          <cell r="C3410" t="str">
            <v>#[color=645252,fontsize=20]石像鬼在【石像形态】下，兵团免伤提高[-][color=48b946,fontsize=20]{($level+$ulevel)*2+28}%[-][color=645252,fontsize=20]，法术免伤提高[-][color=48b946,fontsize=20]{($level+$ulevel)*2+28}%[-][color=645252,fontsize=20]。[-]</v>
          </cell>
        </row>
        <row r="3411">
          <cell r="A3411" t="str">
            <v>SKILLDES1_50315</v>
          </cell>
          <cell r="C3411" t="str">
            <v>#[color=645252,fontsize=20]石像鬼在石像形态下抵抗大部分伤害。[-]</v>
          </cell>
        </row>
        <row r="3414">
          <cell r="A3414" t="str">
            <v>SKILL_50305</v>
          </cell>
          <cell r="C3414" t="str">
            <v>#金属共鸣</v>
          </cell>
        </row>
        <row r="3415">
          <cell r="A3415" t="str">
            <v>SKILLDES_50305</v>
          </cell>
          <cell r="C3415" t="str">
            <v>#[color=645252,fontsize=20]铁人开启防护罩，防护罩内己方兵团提高30%兵团免伤，防护罩持续[-][color=48b946,fontsize=20]{($level+$ulevel)*0.8+9.2}[-][color=645252,fontsize=20]秒。[-]</v>
          </cell>
        </row>
        <row r="3416">
          <cell r="A3416" t="str">
            <v>SKILLDES1_50305</v>
          </cell>
          <cell r="C3416" t="str">
            <v>#[color=645252,fontsize=20]铁人开启防护罩，保护友军。[-]</v>
          </cell>
        </row>
        <row r="3417">
          <cell r="A3417" t="str">
            <v>SKILL_59202</v>
          </cell>
          <cell r="C3417" t="str">
            <v>#铁皮身躯</v>
          </cell>
        </row>
        <row r="3418">
          <cell r="A3418" t="str">
            <v>SKILLDES_59202</v>
          </cell>
          <cell r="C3418" t="str">
            <v>#[color=645252,fontsize=20]铁人免疫[-][color=48b946,fontsize=20]「流血」[-][color=645252,fontsize=20]效果。铁人受到英雄法术伤害后，法术免伤提高100%，效果持续[-][color=48b946,fontsize=20]{($level+$ulevel)*0.8+7.2}[-][color=645252,fontsize=20]秒。[-]</v>
          </cell>
        </row>
        <row r="3419">
          <cell r="A3419" t="str">
            <v>SKILLDES1_59202</v>
          </cell>
          <cell r="C3419" t="str">
            <v>#[color=645252,fontsize=20]铁人克制英雄伤害法术。[-]</v>
          </cell>
        </row>
        <row r="3420">
          <cell r="A3420" t="str">
            <v>SKILL_51202</v>
          </cell>
          <cell r="C3420" t="str">
            <v>#强韧</v>
          </cell>
        </row>
        <row r="3421">
          <cell r="A3421" t="str">
            <v>SKILLDES_51202</v>
          </cell>
          <cell r="C3421" t="str">
            <v>#[color=645252,fontsize=20]铁人生命提高[-][color=48b946,fontsize=20]{($level+$ulevel)*2+8}%[-][color=645252,fontsize=20]，兵团免伤提高[-][color=48b946,fontsize=20]{($level+$ulevel)*1+4}%[-][color=645252,fontsize=20]。[-]</v>
          </cell>
        </row>
        <row r="3422">
          <cell r="A3422" t="str">
            <v>SKILLDES1_51202</v>
          </cell>
          <cell r="C3422" t="str">
            <v>#[color=645252,fontsize=20]铁人具有很高防御力。[-]</v>
          </cell>
        </row>
        <row r="3423">
          <cell r="A3423" t="str">
            <v>SKILL_50306</v>
          </cell>
          <cell r="C3423" t="str">
            <v>#魔力唤醒</v>
          </cell>
        </row>
        <row r="3424">
          <cell r="A3424" t="str">
            <v>SKILLDES_50306</v>
          </cell>
          <cell r="C3424" t="str">
            <v>#[color=645252,fontsize=20]铁人兵团受到己方英雄辅助法术增强时，恢复最大生命值[-][color=48b946,fontsize=20]{($level+$ulevel)*0.4+1.6}%[-][color=645252,fontsize=20]的生命。同时提高[-][color=48b946,fontsize=20]{($level+$ulevel)*1+4}%[-][color=645252,fontsize=20]兵团免伤。最高可叠加3次，持续整场战斗。[-]</v>
          </cell>
        </row>
        <row r="3425">
          <cell r="A3425" t="str">
            <v>SKILLDES1_50306</v>
          </cell>
          <cell r="C3425" t="str">
            <v>#[color=645252,fontsize=20]铁人受到魔法的召唤，提升战斗力。[-]</v>
          </cell>
        </row>
        <row r="3428">
          <cell r="A3428" t="str">
            <v>SKILL_50317</v>
          </cell>
          <cell r="C3428" t="str">
            <v>#法术穿透</v>
          </cell>
        </row>
        <row r="3429">
          <cell r="A3429" t="str">
            <v>SKILLDES_50317</v>
          </cell>
          <cell r="C3429" t="str">
            <v>#[color=645252,fontsize=20]大法师的普通攻击可以提高自身攻击[-][color=48b946,fontsize=20]{($level+$ulevel)*1+4}%[-][color=645252,fontsize=20]，效果最高叠加20次。不改变目标兵团时叠加效果永远存在，改变目标后清空次数。[-]</v>
          </cell>
        </row>
        <row r="3430">
          <cell r="A3430" t="str">
            <v>SKILLDES1_50317</v>
          </cell>
          <cell r="C3430" t="str">
            <v>#[color=645252,fontsize=20]大法师持续攻击同一目标，伤害递增。[-]</v>
          </cell>
        </row>
        <row r="3431">
          <cell r="A3431" t="str">
            <v>SKILL_50318</v>
          </cell>
          <cell r="C3431" t="str">
            <v>#龙卷风</v>
          </cell>
        </row>
        <row r="3432">
          <cell r="A3432" t="str">
            <v>SKILLDES_50318</v>
          </cell>
          <cell r="C3432" t="str">
            <v>#[color=645252,fontsize=20]大法师兵团召唤龙卷风，随机卷起1个敌方后排的兵团，不能攻击、使用技能，并免疫兵团伤害。龙卷风会对目标兵团造成[color=48b946,fontsize=20]「静电」[-][color=645252,fontsize=20]效果，龙卷风和静电效果持续[-][color=48b946,fontsize=20]{($level+$ulevel)*0.5+4.5}[-][color=645252,fontsize=20]秒。[-]</v>
          </cell>
        </row>
        <row r="3433">
          <cell r="A3433" t="str">
            <v>SKILLDES1_50318</v>
          </cell>
          <cell r="C3433" t="str">
            <v>#[color=645252,fontsize=20]大法师召唤飓风限制敌方兵团。[-]</v>
          </cell>
        </row>
        <row r="3434">
          <cell r="A3434" t="str">
            <v>SKILL_50478</v>
          </cell>
          <cell r="C3434" t="str">
            <v>#龙卷风</v>
          </cell>
        </row>
        <row r="3435">
          <cell r="A3435" t="str">
            <v>SKILLDES_50478</v>
          </cell>
          <cell r="C3435" t="str">
            <v>#[color=645252,fontsize=20]大法师兵团召唤龙卷风，随机卷起2个敌方后排的兵团，不能攻击、使用技能，并免疫兵团伤害。龙卷风会对目标兵团造成[color=48b946,fontsize=20]「静电」[-][color=645252,fontsize=20]效果，龙卷风和静电效果持续[-][color=48b946,fontsize=20]{($level+$ulevel)*0.5+4.5}[-][color=645252,fontsize=20]秒。[-]</v>
          </cell>
        </row>
        <row r="3436">
          <cell r="A3436" t="str">
            <v>SKILLDES1_50478</v>
          </cell>
          <cell r="C3436" t="str">
            <v>#[color=645252,fontsize=20]大法师召唤飓风限制敌方兵团。[-]</v>
          </cell>
        </row>
        <row r="3437">
          <cell r="A3437" t="str">
            <v>SKILL_50308</v>
          </cell>
          <cell r="C3437" t="str">
            <v>#魔法力场</v>
          </cell>
        </row>
        <row r="3438">
          <cell r="A3438" t="str">
            <v>SKILLDES_50308</v>
          </cell>
          <cell r="C3438" t="str">
            <v>#[color=645252,fontsize=20]大法师兵团在开场时，提高当前所在路的己方兵团[-][color=48b946,fontsize=20]{(($level+$ulevel)*0.5+2.5)}%[-][color=645252,fontsize=20]兵团伤害，对魔法兵团效果翻倍。[-]</v>
          </cell>
        </row>
        <row r="3439">
          <cell r="A3439" t="str">
            <v>SKILLDES1_50308</v>
          </cell>
          <cell r="C3439" t="str">
            <v>#[color=645252,fontsize=20]大法师召唤魔法力场，造成更高的伤害。[-]</v>
          </cell>
        </row>
        <row r="3440">
          <cell r="A3440" t="str">
            <v>SKILL_50307</v>
          </cell>
          <cell r="C3440" t="str">
            <v>#能量流失</v>
          </cell>
        </row>
        <row r="3441">
          <cell r="A3441" t="str">
            <v>SKILLDES_50307</v>
          </cell>
          <cell r="C3441" t="str">
            <v>#[color=645252,fontsize=20]大法师兵团上场时，降低敌方英雄[-][color=48b946,fontsize=20]{($level+$ulevel)*0.05+0.25}[-][color=645252,fontsize=20]英雄魔法回复速度。[-]</v>
          </cell>
        </row>
        <row r="3442">
          <cell r="A3442" t="str">
            <v>SKILLDES1_50307</v>
          </cell>
          <cell r="C3442" t="str">
            <v>#[color=645252,fontsize=20]大法师精通魔法，影响敌方英雄的魔法恢复。[-]</v>
          </cell>
        </row>
        <row r="3445">
          <cell r="A3445" t="str">
            <v>SKILL_59203</v>
          </cell>
          <cell r="C3445" t="str">
            <v>#能量馈赠</v>
          </cell>
        </row>
        <row r="3446">
          <cell r="A3446" t="str">
            <v>SKILLDES_59203</v>
          </cell>
          <cell r="C3446" t="str">
            <v>#[color=645252,fontsize=20]神灯的攻击变为治疗，为当前生命百分比最低的己方兵团恢复相当于神灯100%攻击的生命，神灯治疗效果提高[-][color=48b946,fontsize=20]{($level+$ulevel)*1+4}%[-][color=645252,fontsize=20]。[-]</v>
          </cell>
        </row>
        <row r="3447">
          <cell r="A3447" t="str">
            <v>SKILLDES1_59203</v>
          </cell>
          <cell r="C3447" t="str">
            <v>#[color=645252,fontsize=20]神灯使用魔法治疗友军。[-]</v>
          </cell>
        </row>
        <row r="3448">
          <cell r="A3448" t="str">
            <v>SKILL_59204</v>
          </cell>
          <cell r="C3448" t="str">
            <v>#三个愿望</v>
          </cell>
        </row>
        <row r="3449">
          <cell r="A3449" t="str">
            <v>SKILLDES_59204</v>
          </cell>
          <cell r="C3449" t="str">
            <v>#[color=645252,fontsize=20]神灯兵团在开场时，随机祝福己方3个兵团，分别获得[-][color=48b946,fontsize=20]{($level+$ulevel)*0.5+4.5}%[-][color=645252,fontsize=20]兵团免伤，[-][color=48b946,fontsize=20]{($level+$ulevel)*0.5+4.5}%[-][color=645252,fontsize=20]兵团伤害，[-][color=48b946,fontsize=20]{($level+$ulevel)*0.5+4.5}%[-][color=645252,fontsize=20]攻速其中的1种效果。[-]</v>
          </cell>
        </row>
        <row r="3450">
          <cell r="A3450" t="str">
            <v>SKILLDES1_59204</v>
          </cell>
          <cell r="C3450" t="str">
            <v>#[color=645252,fontsize=20]神灯可以满足主人的三个愿望。[-]</v>
          </cell>
        </row>
        <row r="3451">
          <cell r="A3451" t="str">
            <v>SKILL_50319</v>
          </cell>
          <cell r="C3451" t="str">
            <v>#魔力唤醒</v>
          </cell>
        </row>
        <row r="3452">
          <cell r="A3452" t="str">
            <v>SKILLDES_50319</v>
          </cell>
          <cell r="C3452" t="str">
            <v>#[color=645252,fontsize=20]神灯兵团受到己方英雄辅助法术增强时,为当前生命百分比最低的兵团恢复最大生命值[-][color=48b946,fontsize=20]{($level+$ulevel)*1+4}%[-][color=645252,fontsize=20]的生命。[-]</v>
          </cell>
        </row>
        <row r="3453">
          <cell r="A3453" t="str">
            <v>SKILLDES1_50319</v>
          </cell>
          <cell r="C3453" t="str">
            <v>#[color=645252,fontsize=20]神灯受到魔法的召唤,治疗友军。[-]</v>
          </cell>
        </row>
        <row r="3454">
          <cell r="A3454" t="str">
            <v>SKILL_51206</v>
          </cell>
          <cell r="C3454" t="str">
            <v>#魔法之芯</v>
          </cell>
        </row>
        <row r="3455">
          <cell r="A3455" t="str">
            <v>SKILLDES_51206</v>
          </cell>
          <cell r="C3455" t="str">
            <v>#[color=645252,fontsize=20]神灯生命提高[-][color=48b946,fontsize=20]{($level+$ulevel)*2+8}%[-][color=645252,fontsize=20]，法术免伤提高[-][color=48b946,fontsize=20]{($level+$ulevel)*1+4}%[-][color=645252,fontsize=20]。[-]</v>
          </cell>
        </row>
        <row r="3456">
          <cell r="A3456" t="str">
            <v>SKILLDES1_51206</v>
          </cell>
          <cell r="C3456" t="str">
            <v>#[color=645252,fontsize=20]神灯精通治疗魔法。[-]</v>
          </cell>
        </row>
        <row r="3459">
          <cell r="A3459" t="str">
            <v>SKILL_50312</v>
          </cell>
          <cell r="C3459" t="str">
            <v>#剑刃乱舞</v>
          </cell>
        </row>
        <row r="3460">
          <cell r="A3460" t="str">
            <v>SKILLDES_50312</v>
          </cell>
          <cell r="C3460" t="str">
            <v>#[color=645252,fontsize=20]娜迦蛇妖兵团对较大范围内随机三个敌方兵团造成[-][color=48b946,fontsize=20]{(($level+$ulevel)*5+95)*0.01*$atk}[-][color=645252,fontsize=20]伤害，并降低30%防御，效果持续10秒。[-]</v>
          </cell>
        </row>
        <row r="3461">
          <cell r="A3461" t="str">
            <v>SKILLDES1_50312</v>
          </cell>
          <cell r="C3461" t="str">
            <v>#[color=645252,fontsize=20]娜迦蛇妖挥舞剑刃，打击周围敌人。[-]</v>
          </cell>
        </row>
        <row r="3462">
          <cell r="A3462" t="str">
            <v>SKILL_59205</v>
          </cell>
          <cell r="C3462" t="str">
            <v>#残忍</v>
          </cell>
        </row>
        <row r="3463">
          <cell r="A3463" t="str">
            <v>SKILLDES_59205</v>
          </cell>
          <cell r="C3463" t="str">
            <v>#[color=645252,fontsize=20]娜迦蛇妖的攻击必定命中，目标生命越低，伤害越高，最高提高[-][color=48b946,fontsize=20]{($level+$ulevel)*8+32}%[-][color=645252,fontsize=20]攻击。[-]</v>
          </cell>
        </row>
        <row r="3464">
          <cell r="A3464" t="str">
            <v>SKILLDES1_59205</v>
          </cell>
          <cell r="C3464" t="str">
            <v>#[color=645252,fontsize=20]娜迦蛇妖生性残忍嗜杀。[-]</v>
          </cell>
        </row>
        <row r="3465">
          <cell r="A3465" t="str">
            <v>SKILL_59206</v>
          </cell>
          <cell r="C3465" t="str">
            <v>#刀锋女王</v>
          </cell>
        </row>
        <row r="3466">
          <cell r="A3466" t="str">
            <v>SKILLDES_59206</v>
          </cell>
          <cell r="C3466" t="str">
            <v>#[color=645252,fontsize=20]娜迦蛇妖兵团上场时，提高所有己方攻击兵团[-][color=48b946,fontsize=20]{($level+$ulevel)*10+90}[-][color=645252,fontsize=20]暴击值，娜迦蛇妖暴伤提高[-][color=48b946,fontsize=20]{($level+$ulevel)*3+5}%[-][color=645252,fontsize=20]。[-]</v>
          </cell>
        </row>
        <row r="3467">
          <cell r="A3467" t="str">
            <v>SKILLDES1_59206</v>
          </cell>
          <cell r="C3467" t="str">
            <v>#[color=645252,fontsize=20]高冷女王范儿。[-]</v>
          </cell>
        </row>
        <row r="3468">
          <cell r="A3468" t="str">
            <v>SKILL_50320</v>
          </cell>
          <cell r="C3468" t="str">
            <v>#魔力唤醒</v>
          </cell>
        </row>
        <row r="3469">
          <cell r="A3469" t="str">
            <v>SKILLDES_50320</v>
          </cell>
          <cell r="C3469" t="str">
            <v>#[color=645252,fontsize=20]娜迦蛇妖兵团受到己方英雄辅助法术增强时，对当前目标兵团释放【剑刃乱舞】，造成[-][color=48b946,fontsize=20]{(($level+$ulevel)*5+95)*0.01*$atk}[-][color=645252,fontsize=20]伤害，并降低30%防御，效果持续10秒。[-]</v>
          </cell>
        </row>
        <row r="3470">
          <cell r="A3470" t="str">
            <v>SKILLDES1_50320</v>
          </cell>
          <cell r="C3470" t="str">
            <v>#[color=645252,fontsize=20]娜迦蛇妖受到魔法的召唤，无情斩杀敌人。[-]</v>
          </cell>
        </row>
        <row r="3473">
          <cell r="A3473" t="str">
            <v>SKILL_50411</v>
          </cell>
          <cell r="C3473" t="str">
            <v>#战神</v>
          </cell>
        </row>
        <row r="3474">
          <cell r="A3474" t="str">
            <v>SKILLDES_50411</v>
          </cell>
          <cell r="C3474" t="str">
            <v>#[color=645252,fontsize=20]泰坦巨人攻击不受距离限制，普通攻击对目标单位额外造成相当于目标最大生命值[-][color=48b946,fontsize=20]{($level+$ulevel)*0.4+1.6}%[-][color=645252,fontsize=20]的伤害。泰坦对阵地下城阵营的兵团时，兵团伤害提高100%。[-]</v>
          </cell>
        </row>
        <row r="3475">
          <cell r="A3475" t="str">
            <v>SKILLDES1_50411</v>
          </cell>
          <cell r="C3475" t="str">
            <v>#[color=645252,fontsize=20]泰坦手持雷电，超远距离打击敌人。[-]</v>
          </cell>
        </row>
        <row r="3476">
          <cell r="A3476" t="str">
            <v>SKILL_50412</v>
          </cell>
          <cell r="C3476" t="str">
            <v>#雷霆之怒</v>
          </cell>
        </row>
        <row r="3477">
          <cell r="A3477" t="str">
            <v>SKILLDES_50412</v>
          </cell>
          <cell r="C3477" t="str">
            <v>#[color=645252,fontsize=20]泰坦巨人兵团对所有敌方单位造成[-][color=48b946,fontsize=20]{(($level+$ulevel)*0.5+9.5)*0.01*$atk}[-][color=645252,fontsize=20]伤害，并造成相当于目标最大生命值[-][color=48b946,fontsize=20]{($level+$ulevel)*0.4+1.6}%[-][color=645252,fontsize=20]的伤害。[-]</v>
          </cell>
        </row>
        <row r="3478">
          <cell r="A3478" t="str">
            <v>SKILLDES1_50412</v>
          </cell>
          <cell r="C3478" t="str">
            <v>#[color=645252,fontsize=20]泰坦召唤雷电，对所有敌人进行雷击。[-]</v>
          </cell>
        </row>
        <row r="3479">
          <cell r="A3479" t="str">
            <v>SKILL_59208</v>
          </cell>
          <cell r="C3479" t="str">
            <v>#魔神之力</v>
          </cell>
        </row>
        <row r="3480">
          <cell r="A3480" t="str">
            <v>SKILLDES_59208</v>
          </cell>
          <cell r="C3480" t="str">
            <v>#[color=645252,fontsize=20]泰坦巨人免疫[-][color=48b946,fontsize=20]「流血」[-][color=645252,fontsize=20]效果。泰坦巨人距离目标兵团距离越远，攻击越高，每100距离提高[-][color=48b946,fontsize=20]{($level+$ulevel)*1+4}%[-][color=645252,fontsize=20]攻击。[-]</v>
          </cell>
        </row>
        <row r="3481">
          <cell r="A3481" t="str">
            <v>SKILLDES1_59208</v>
          </cell>
          <cell r="C3481" t="str">
            <v>#[color=645252,fontsize=20]泰坦距离敌人越远，威慑力越大。[-]</v>
          </cell>
        </row>
        <row r="3482">
          <cell r="A3482" t="str">
            <v>SKILL_50413</v>
          </cell>
          <cell r="C3482" t="str">
            <v>#魔力唤醒</v>
          </cell>
        </row>
        <row r="3483">
          <cell r="A3483" t="str">
            <v>SKILLDES_50413</v>
          </cell>
          <cell r="C3483" t="str">
            <v>#[color=645252,fontsize=20]泰坦巨人兵团受到己方英雄辅助法术增强时，兵团伤害提高[-][color=48b946,fontsize=20]{($level+$ulevel)*0.6+2.4}%[-][color=645252,fontsize=20]。最高可叠加5次，持续整场战斗。[-]</v>
          </cell>
        </row>
        <row r="3484">
          <cell r="A3484" t="str">
            <v>SKILLDES1_50413</v>
          </cell>
          <cell r="C3484" t="str">
            <v>#[color=645252,fontsize=20]泰坦受到魔法的召唤，伤害大幅提高。[-]</v>
          </cell>
        </row>
        <row r="3486">
          <cell r="A3486" t="str">
            <v>SKILL_50310</v>
          </cell>
          <cell r="C3486" t="str">
            <v>#三个愿望</v>
          </cell>
        </row>
        <row r="3487">
          <cell r="A3487" t="str">
            <v>SKILL_50409</v>
          </cell>
          <cell r="C3487" t="str">
            <v>#恐惧</v>
          </cell>
        </row>
        <row r="3488">
          <cell r="A3488" t="str">
            <v>SKILL_50044</v>
          </cell>
          <cell r="C3488" t="str">
            <v>#毒流</v>
          </cell>
        </row>
        <row r="3489">
          <cell r="A3489" t="str">
            <v>SKILL_50134</v>
          </cell>
          <cell r="C3489" t="str">
            <v>#烈焰吐息</v>
          </cell>
        </row>
        <row r="3491">
          <cell r="A3491" t="str">
            <v>SKILL_50498</v>
          </cell>
          <cell r="B3491" t="str">
            <v>穴居人</v>
          </cell>
          <cell r="C3491" t="str">
            <v>#矛阵</v>
          </cell>
        </row>
        <row r="3492">
          <cell r="A3492" t="str">
            <v>SKILLDES_50498</v>
          </cell>
          <cell r="C3492" t="str">
            <v>#[color=645252,fontsize=20]穴居人兵团对当前攻击的敌方兵团造成[-][color=48b946,fontsize=20]{((($level+$ulevel)*30+420))*0.01*$atk}[-][color=645252,fontsize=20]伤害，并造成[-][color=48b946,fontsize=20]「眩晕」[-][color=645252,fontsize=20]效果，持续3秒。[-]</v>
          </cell>
        </row>
        <row r="3493">
          <cell r="A3493" t="str">
            <v>SKILLDES1_50498</v>
          </cell>
          <cell r="C3493" t="str">
            <v>#[color=645252,fontsize=20]穴居人长年用枪，可以发挥出更大力量。[-]</v>
          </cell>
        </row>
        <row r="3494">
          <cell r="A3494" t="str">
            <v>SKILL_51321</v>
          </cell>
          <cell r="C3494" t="str">
            <v>#敏锐</v>
          </cell>
        </row>
        <row r="3495">
          <cell r="A3495" t="str">
            <v>SKILLDES_51321</v>
          </cell>
          <cell r="C3495" t="str">
            <v>#[color=645252,fontsize=20]穴居人攻击力增加[-][color=48b946,fontsize=20]{($level+$ulevel)*2+8}%[-][color=645252,fontsize=20]，攻击速度增加[-][color=48b946,fontsize=20]{($level+$ulevel)*0.6+2.4}%[-][color=645252,fontsize=20]。[-]</v>
          </cell>
        </row>
        <row r="3496">
          <cell r="A3496" t="str">
            <v>SKILLDES1_51321</v>
          </cell>
          <cell r="C3496" t="str">
            <v>#[color=645252,fontsize=20]长年的作战让穴居人领悟更深的技巧。[-]</v>
          </cell>
        </row>
        <row r="3497">
          <cell r="A3497" t="str">
            <v>SKILL_59228</v>
          </cell>
          <cell r="C3497" t="str">
            <v>#破法嗅觉</v>
          </cell>
        </row>
        <row r="3498">
          <cell r="A3498" t="str">
            <v>SKILLDES_59228</v>
          </cell>
          <cell r="C3498" t="str">
            <v>#[color=645252,fontsize=20]穴居人的法术免伤和兵团免伤提高[-][color=48b946,fontsize=20]{($level+$ulevel)*1+4}%[-][color=645252,fontsize=20]，敌方英雄每次释放法术后效果翻倍，持续10秒。[-]</v>
          </cell>
        </row>
        <row r="3499">
          <cell r="A3499" t="str">
            <v>SKILLDES1_59228</v>
          </cell>
          <cell r="C3499" t="str">
            <v>#[color=645252,fontsize=20]穴居人对于法术的波动非常敏感。[-]</v>
          </cell>
        </row>
        <row r="3500">
          <cell r="A3500" t="str">
            <v>SKILL_50500</v>
          </cell>
          <cell r="C3500" t="str">
            <v>#浸毒长矛</v>
          </cell>
        </row>
        <row r="3501">
          <cell r="A3501" t="str">
            <v>SKILLDES_50500</v>
          </cell>
          <cell r="C3501" t="str">
            <v>#[color=645252,fontsize=20]穴居人的普通攻击额外附加[-][color=48b946,fontsize=20]{($level+$ulevel)*1+9}%[-][color=645252,fontsize=20]的伤害，对[color=48b946,fontsize=20]「流血」[-][color=645252,fontsize=20]的目标伤害提高30%。[-]</v>
          </cell>
        </row>
        <row r="3502">
          <cell r="A3502" t="str">
            <v>SKILLDES1_50500</v>
          </cell>
          <cell r="C3502" t="str">
            <v>#[color=645252,fontsize=20]在长矛上喂毒，更有利于猎物的捕获。[-]</v>
          </cell>
        </row>
        <row r="3504">
          <cell r="A3504" t="str">
            <v>SKILL_59241</v>
          </cell>
          <cell r="B3504" t="str">
            <v>鹰身人</v>
          </cell>
          <cell r="C3504" t="str">
            <v>#女妖利爪</v>
          </cell>
        </row>
        <row r="3505">
          <cell r="A3505" t="str">
            <v>SKILLDES_59241</v>
          </cell>
          <cell r="C3505" t="str">
            <v>#[color=645252,fontsize=20]鹰身女妖受到攻击时，有一定概率撕咬目标，对3个单位造成[-][color=48b946,fontsize=20]{($level+$ulevel)*9+141}%[-][color=645252,fontsize=20]攻击的伤害。（普通攻击也有概率触发）[-]</v>
          </cell>
        </row>
        <row r="3506">
          <cell r="A3506" t="str">
            <v>SKILLDES1_59241</v>
          </cell>
          <cell r="C3506" t="str">
            <v>#[color=645252,fontsize=20]我能打三个！[-]</v>
          </cell>
        </row>
        <row r="3507">
          <cell r="A3507" t="str">
            <v>SKILL_52310</v>
          </cell>
          <cell r="C3507" t="str">
            <v>#高空压制</v>
          </cell>
        </row>
        <row r="3508">
          <cell r="A3508" t="str">
            <v>SKILLDES_52310</v>
          </cell>
          <cell r="C3508" t="str">
            <v>#[color=645252,fontsize=20]鹰身女妖在对阵不具飞行能力的兵团时，攻击提高[-][color=48b946,fontsize=20]{($level+$ulevel)*6+24}%[-][color=645252,fontsize=20]。[-]</v>
          </cell>
        </row>
        <row r="3509">
          <cell r="A3509" t="str">
            <v>SKILLDES1_52310</v>
          </cell>
          <cell r="C3509" t="str">
            <v>#[color=645252,fontsize=20]空中单位永远比地面单位有优势。[-]</v>
          </cell>
        </row>
        <row r="3510">
          <cell r="A3510" t="str">
            <v>SKILL_50502</v>
          </cell>
          <cell r="C3510" t="str">
            <v>#破法尖叫</v>
          </cell>
        </row>
        <row r="3511">
          <cell r="A3511" t="str">
            <v>SKILLDES_50502</v>
          </cell>
          <cell r="C3511" t="str">
            <v>#[color=645252,fontsize=20]敌方英雄每次释放法术，鹰身女妖降低当前列敌方兵团[-][color=48b946,fontsize=20]{($level+$ulevel)*1+4}%[-][color=645252,fontsize=20]的兵团免伤，最多可叠加3层，持续6秒。[-]</v>
          </cell>
        </row>
        <row r="3512">
          <cell r="A3512" t="str">
            <v>SKILLDES1_50502</v>
          </cell>
          <cell r="C3512" t="str">
            <v>#[color=645252,fontsize=20]鹰身女妖对于法术的波动非常敏感。[-]</v>
          </cell>
        </row>
        <row r="3513">
          <cell r="A3513" t="str">
            <v>SKILL_59229</v>
          </cell>
          <cell r="C3513" t="str">
            <v>#空中瞄准</v>
          </cell>
        </row>
        <row r="3514">
          <cell r="A3514" t="str">
            <v>SKILLDES_59229</v>
          </cell>
          <cell r="C3514" t="str">
            <v>#[color=645252,fontsize=20]鹰身女妖暴伤提高[-][color=48b946,fontsize=20]{($level+$ulevel)*5+25}%[-][color=645252,fontsize=20]，对处于[color=48b946,fontsize=20]「眩晕」[-][color=645252,fontsize=20]的目标单位，必定暴击。[-]</v>
          </cell>
        </row>
        <row r="3515">
          <cell r="A3515" t="str">
            <v>SKILLDES1_59229</v>
          </cell>
          <cell r="C3515" t="str">
            <v>#[color=645252,fontsize=20]鹰身女妖能对眩晕的敌人造成更多伤害。[-]</v>
          </cell>
        </row>
        <row r="3517">
          <cell r="A3517" t="str">
            <v>SKILL_59238</v>
          </cell>
          <cell r="B3517" t="str">
            <v>邪眼</v>
          </cell>
          <cell r="C3517" t="str">
            <v>#法术穿透</v>
          </cell>
        </row>
        <row r="3518">
          <cell r="A3518" t="str">
            <v>SKILLDES_59238</v>
          </cell>
          <cell r="C3518" t="str">
            <v>#[color=645252,fontsize=20]邪眼兵团在进入战斗后会睁开4个死亡之眼，每个死亡之眼提供[-][color=48b946,fontsize=20]{($level+$ulevel)*1+4}%[-][color=645252,fontsize=20]的兵团伤害，每杀死1个目标兵团合上1个死亡之眼,最多合上3个。[-]</v>
          </cell>
        </row>
        <row r="3519">
          <cell r="A3519" t="str">
            <v>SKILLDES1_59238</v>
          </cell>
          <cell r="C3519" t="str">
            <v>#[color=645252,fontsize=20]当邪眼睁开它的眼睛，万物将陷入沉寂。[-]</v>
          </cell>
        </row>
        <row r="3520">
          <cell r="A3520" t="str">
            <v>SKILL_50505</v>
          </cell>
          <cell r="C3520" t="str">
            <v>#心灵控制</v>
          </cell>
        </row>
        <row r="3521">
          <cell r="A3521" t="str">
            <v>SKILL_59239</v>
          </cell>
          <cell r="C3521" t="str">
            <v>#心灵控制</v>
          </cell>
        </row>
        <row r="3522">
          <cell r="A3522" t="str">
            <v>SKILLDES_59239</v>
          </cell>
          <cell r="C3522" t="str">
            <v>#[color=645252,fontsize=20]邪眼兵团随机控制1个敌方兵团，对目标兵团造成每秒相当于最大生命值[-][color=48b946,fontsize=20]{($level+$ulevel)*0.2+0.8}%[-][color=645252,fontsize=20]的伤害，持续8秒。控制期间内目标兵团不能攻击、移动、释放技能。[-]</v>
          </cell>
        </row>
        <row r="3523">
          <cell r="A3523" t="str">
            <v>SKILLDES1_59239</v>
          </cell>
          <cell r="C3523" t="str">
            <v>#[color=645252,fontsize=20]让我掌控你的心智。[-]</v>
          </cell>
        </row>
        <row r="3524">
          <cell r="A3524" t="str">
            <v>SKILL_50506</v>
          </cell>
          <cell r="C3524" t="str">
            <v>#衰弱</v>
          </cell>
        </row>
        <row r="3525">
          <cell r="A3525" t="str">
            <v>SKILLDES_50506</v>
          </cell>
          <cell r="C3525" t="str">
            <v>#[color=645252,fontsize=20]邪眼兵团上场时，降低敌方英雄[-][color=48b946,fontsize=20]{($level+$ulevel)*1.5+8.5}[-][color=645252,fontsize=20]初始魔法值。[-]</v>
          </cell>
        </row>
        <row r="3526">
          <cell r="A3526" t="str">
            <v>SKILLDES1_50506</v>
          </cell>
          <cell r="C3526" t="str">
            <v>#[color=645252,fontsize=20]法师，你的魔法一无是处。[-]</v>
          </cell>
        </row>
        <row r="3527">
          <cell r="A3527" t="str">
            <v>SKILL_50507</v>
          </cell>
          <cell r="C3527" t="str">
            <v>#聚能</v>
          </cell>
        </row>
        <row r="3528">
          <cell r="A3528" t="str">
            <v>SKILLDES_50507</v>
          </cell>
          <cell r="C3528" t="str">
            <v>#[color=645252,fontsize=20]邪眼兵团开场时，提高附近较大范围内所有己方兵团[-][color=48b946,fontsize=20]{($level+$ulevel)*2+8}%[-][color=645252,fontsize=20]生命，效果持续整场战斗。[-]</v>
          </cell>
        </row>
        <row r="3529">
          <cell r="A3529" t="str">
            <v>SKILLDES1_50507</v>
          </cell>
          <cell r="C3529" t="str">
            <v>#[color=645252,fontsize=20]邪眼会聚拢四周的魔法元素。[-]</v>
          </cell>
        </row>
        <row r="3531">
          <cell r="A3531" t="str">
            <v>SKILL_50508</v>
          </cell>
          <cell r="B3531" t="str">
            <v>美杜莎</v>
          </cell>
          <cell r="C3531" t="str">
            <v>#石化凝视</v>
          </cell>
        </row>
        <row r="3532">
          <cell r="A3532" t="str">
            <v>SKILLDES_50508</v>
          </cell>
          <cell r="C3532" t="str">
            <v>#[color=645252,fontsize=20]美杜莎兵团随机对1个敌方兵团施放[color=48b946,fontsize=20]「石化」[-][color=645252,fontsize=20]，效果持续[-][color=48b946,fontsize=20]{($level+$ulevel)*0.5+4.5}[-][color=645252,fontsize=20]秒。[-]</v>
          </cell>
        </row>
        <row r="3533">
          <cell r="A3533" t="str">
            <v>SKILLDES1_50508</v>
          </cell>
          <cell r="C3533" t="str">
            <v>#[color=645252,fontsize=20]看见美杜莎双眼的人，全都化为了石像。[-]</v>
          </cell>
        </row>
        <row r="3534">
          <cell r="A3534" t="str">
            <v>SKILL_50509</v>
          </cell>
          <cell r="C3534" t="str">
            <v>#蝮蛇毒箭</v>
          </cell>
        </row>
        <row r="3535">
          <cell r="A3535" t="str">
            <v>SKILLDES_50509</v>
          </cell>
          <cell r="C3535" t="str">
            <v>#[color=645252,fontsize=20]美杜莎的普通攻击额外附加[-][color=48b946,fontsize=20]{($level+$ulevel)*1+9}%[-][color=645252,fontsize=20]的伤害，对[color=48b946,fontsize=20]「流血」[-][color=645252,fontsize=20]的目标伤害提高30%。[-]</v>
          </cell>
        </row>
        <row r="3536">
          <cell r="A3536" t="str">
            <v>SKILLDES1_50509</v>
          </cell>
          <cell r="C3536" t="str">
            <v>#[color=645252,fontsize=20]箭……箭上有毒。[-]</v>
          </cell>
        </row>
        <row r="3537">
          <cell r="A3537" t="str">
            <v>SKILL_59230</v>
          </cell>
          <cell r="C3537" t="str">
            <v>#破法皮肤</v>
          </cell>
        </row>
        <row r="3538">
          <cell r="A3538" t="str">
            <v>SKILLDES_59230</v>
          </cell>
          <cell r="C3538" t="str">
            <v>#[color=645252,fontsize=20]美杜莎的法术免伤提高[-][color=48b946,fontsize=20]{($level+$ulevel)*2+8}%[-][color=645252,fontsize=20]。敌方英雄每次释放法术，美杜莎提高[-][color=48b946,fontsize=20]{($level+$ulevel)*2+8}%[-][color=645252,fontsize=20]兵团伤害，效果持续10秒。[-]</v>
          </cell>
        </row>
        <row r="3539">
          <cell r="A3539" t="str">
            <v>SKILLDES1_59230</v>
          </cell>
          <cell r="C3539" t="str">
            <v>#[color=645252,fontsize=20]美杜莎对魔力的波动非常敏感。[-]</v>
          </cell>
        </row>
        <row r="3540">
          <cell r="A3540" t="str">
            <v>SKILL_59231</v>
          </cell>
          <cell r="C3540" t="str">
            <v>#反曲重击</v>
          </cell>
        </row>
        <row r="3541">
          <cell r="A3541" t="str">
            <v>SKILLDES_59231</v>
          </cell>
          <cell r="C3541" t="str">
            <v>#[color=645252,fontsize=20]美杜莎的暴击值提高[-][color=48b946,fontsize=20]{($level+$ulevel)*30+120}[-][color=645252,fontsize=20]，每次暴击后提高2%的兵团伤害，最多可叠加10层，持续整场战斗。[-]</v>
          </cell>
        </row>
        <row r="3542">
          <cell r="A3542" t="str">
            <v>SKILLDES1_59231</v>
          </cell>
          <cell r="C3542" t="str">
            <v>#[color=645252,fontsize=20]每次暴击都能让美杜莎变得更强。[-]</v>
          </cell>
        </row>
        <row r="3544">
          <cell r="A3544" t="str">
            <v>SKILL_50512</v>
          </cell>
          <cell r="B3544" t="str">
            <v>牛头怪</v>
          </cell>
          <cell r="C3544" t="str">
            <v>#旋风斩</v>
          </cell>
        </row>
        <row r="3545">
          <cell r="A3545" t="str">
            <v>SKILLDES_50512</v>
          </cell>
          <cell r="C3545" t="str">
            <v>#[color=645252,fontsize=20]牛头怪兵团对较大范围内随机3个敌方兵团造成[-][color=48b946,fontsize=20]{((($level+$ulevel)*4+76))*0.01*$atk}[-][color=645252,fontsize=20]伤害，并降低[-][color=48b946,fontsize=20]{($level+$ulevel)*1+4}%[-][color=645252,fontsize=20]的攻速，持续6秒。[-]</v>
          </cell>
        </row>
        <row r="3546">
          <cell r="A3546" t="str">
            <v>SKILLDES1_50512</v>
          </cell>
          <cell r="C3546" t="str">
            <v>#[color=645252,fontsize=20]旋风斩是牛头怪一族最得意的技能之一。[-]</v>
          </cell>
        </row>
        <row r="3547">
          <cell r="A3547" t="str">
            <v>SKILL_59232</v>
          </cell>
          <cell r="C3547" t="str">
            <v>#高级凶猛</v>
          </cell>
        </row>
        <row r="3548">
          <cell r="A3548" t="str">
            <v>SKILLDES_59232</v>
          </cell>
          <cell r="C3548" t="str">
            <v>#[color=645252,fontsize=20]牛头怪额外攻击提高[-][color=48b946,fontsize=20]{($level+$ulevel)*80+320}[-][color=645252,fontsize=20]，普通攻击对目标造成[color=48b946,fontsize=20]「流血」[-][color=645252,fontsize=20]效果，持续6秒。[-]</v>
          </cell>
        </row>
        <row r="3549">
          <cell r="A3549" t="str">
            <v>SKILLDES1_59232</v>
          </cell>
          <cell r="C3549" t="str">
            <v>#[color=645252,fontsize=20]牛头怪并不是能够轻易拦住的生物。[-]</v>
          </cell>
        </row>
        <row r="3550">
          <cell r="A3550" t="str">
            <v>SKILL_59233</v>
          </cell>
          <cell r="C3550" t="str">
            <v>#破法体质</v>
          </cell>
        </row>
        <row r="3551">
          <cell r="A3551" t="str">
            <v>SKILLDES_59233</v>
          </cell>
          <cell r="C3551" t="str">
            <v>#[color=645252,fontsize=20]牛头怪的法术免伤和兵团免伤提高[-][color=48b946,fontsize=20]{($level+$ulevel)*1+4}%[-][color=645252,fontsize=20]，敌方英雄每次释放法术后效果翻倍，持续10秒。[-]</v>
          </cell>
        </row>
        <row r="3552">
          <cell r="A3552" t="str">
            <v>SKILLDES1_59233</v>
          </cell>
          <cell r="C3552" t="str">
            <v>#[color=645252,fontsize=20]牛头怪对魔力的波动非常敏感。[-]</v>
          </cell>
        </row>
        <row r="3553">
          <cell r="A3553" t="str">
            <v>SKILL_59234</v>
          </cell>
          <cell r="C3553" t="str">
            <v>#选择战术</v>
          </cell>
        </row>
        <row r="3554">
          <cell r="A3554" t="str">
            <v>SKILLDES_59234</v>
          </cell>
          <cell r="C3554" t="str">
            <v>#[color=645252,fontsize=20]受到1人兵团和4人兵团伤害时，防御提高[-][color=48b946,fontsize=20]{($level+$ulevel)*2+8}%[-][color=645252,fontsize=20]；对9人兵团和16人兵团攻击时，暴击值提高[-][color=48b946,fontsize=20]{($level+$ulevel)*40+160}[-][color=645252,fontsize=20]。[-]</v>
          </cell>
        </row>
        <row r="3555">
          <cell r="A3555" t="str">
            <v>SKILLDES1_59234</v>
          </cell>
          <cell r="C3555" t="str">
            <v>#[color=645252,fontsize=20]牛头怪身经百战，会根据不同的对手变换战术。[-]</v>
          </cell>
        </row>
        <row r="3557">
          <cell r="A3557" t="str">
            <v>SKILL_59240</v>
          </cell>
          <cell r="B3557" t="str">
            <v>黑龙</v>
          </cell>
          <cell r="C3557" t="str">
            <v>#龙息</v>
          </cell>
        </row>
        <row r="3558">
          <cell r="A3558" t="str">
            <v>SKILLDES_59240</v>
          </cell>
          <cell r="C3558" t="str">
            <v>#[color=645252,fontsize=20]黑龙每隔15秒对极大范围内所有敌方单位造成[-][color=48b946,fontsize=20]{((($level+$ulevel)*2.5+47.5))*0.01*$atk}[-][color=645252,fontsize=20]的伤害，并附加[color=48b946,fontsize=20]「灼烧」[-][color=645252,fontsize=20]效果，持续6秒。[-]</v>
          </cell>
        </row>
        <row r="3559">
          <cell r="A3559" t="str">
            <v>SKILLDES1_59240</v>
          </cell>
          <cell r="C3559" t="str">
            <v>#[color=645252,fontsize=20]世间万物，不过一声叹息。[-]</v>
          </cell>
        </row>
        <row r="3560">
          <cell r="A3560" t="str">
            <v>SKILL_59235</v>
          </cell>
          <cell r="C3560" t="str">
            <v>#遮天蔽日</v>
          </cell>
        </row>
        <row r="3561">
          <cell r="A3561" t="str">
            <v>SKILLDES_59235</v>
          </cell>
          <cell r="C3561" t="str">
            <v>#[color=645252,fontsize=20]黑龙免疫[color=48b946,fontsize=20]「流血」[-][color=645252,fontsize=20]和[color=48b946,fontsize=20]「灼烧」[-][color=645252,fontsize=20]。受到暴击时，恢复相当于最大生命[-][color=48b946,fontsize=20]{($level+$ulevel)*0.6+2.4}%[-][color=645252,fontsize=20]的生命，冷却时间5秒。[-]</v>
          </cell>
        </row>
        <row r="3562">
          <cell r="A3562" t="str">
            <v>SKILLDES1_59235</v>
          </cell>
          <cell r="C3562" t="str">
            <v>#[color=645252,fontsize=20]没有什么能对龙造成伤害。[-]</v>
          </cell>
        </row>
        <row r="3563">
          <cell r="A3563" t="str">
            <v>SKILL_59236</v>
          </cell>
          <cell r="C3563" t="str">
            <v>#破法领袖</v>
          </cell>
        </row>
        <row r="3564">
          <cell r="A3564" t="str">
            <v>SKILLDES_59236</v>
          </cell>
          <cell r="C3564" t="str">
            <v>#[color=645252,fontsize=20]免疫所有英雄的法术伤害。每施放1次【龙息】，提高[-][color=48b946,fontsize=20]{($level+$ulevel)*1+4}%[-][color=645252,fontsize=20]的兵团伤害，效果最多可叠加3层，持续整场战斗。[-]</v>
          </cell>
        </row>
        <row r="3565">
          <cell r="A3565" t="str">
            <v>SKILLDES1_59236</v>
          </cell>
          <cell r="C3565" t="str">
            <v>#[color=645252,fontsize=20]免疫魔法是龙必备的技能。[-]</v>
          </cell>
        </row>
        <row r="3566">
          <cell r="A3566" t="str">
            <v>SKILL_59237</v>
          </cell>
          <cell r="C3566" t="str">
            <v>#高温适应</v>
          </cell>
        </row>
        <row r="3567">
          <cell r="A3567" t="str">
            <v>SKILLDES_59237</v>
          </cell>
          <cell r="C3567" t="str">
            <v>#[color=645252,fontsize=20]黑龙的兵团免伤提高[-][color=48b946,fontsize=20]{($level+$ulevel)*2+8}%[-][color=645252,fontsize=20]。对阵受到[color=48b946,fontsize=20]「灼烧」[-][color=645252,fontsize=20]效果的目标单位时，免伤效果翻倍。黑龙对阵塔楼阵营的兵团时，兵团伤害提高100%。[-]</v>
          </cell>
        </row>
        <row r="3568">
          <cell r="A3568" t="str">
            <v>SKILLDES1_59237</v>
          </cell>
          <cell r="C3568" t="str">
            <v>#[color=645252,fontsize=20]黑龙对塔楼的兵团能造成额外伤害。[-]</v>
          </cell>
        </row>
        <row r="3570">
          <cell r="A3570" t="str">
            <v>SKILL_50455</v>
          </cell>
          <cell r="B3570" t="str">
            <v>岩石碎裂</v>
          </cell>
          <cell r="C3570" t="str">
            <v>#岩石碎裂</v>
          </cell>
        </row>
        <row r="3571">
          <cell r="A3571" t="str">
            <v>SKILL_59215</v>
          </cell>
          <cell r="B3571" t="str">
            <v>岩石身躯</v>
          </cell>
          <cell r="C3571" t="str">
            <v>#岩石身躯</v>
          </cell>
        </row>
        <row r="3572">
          <cell r="A3572" t="str">
            <v>SKILL_50457</v>
          </cell>
          <cell r="B3572" t="str">
            <v>元素之力</v>
          </cell>
          <cell r="C3572" t="str">
            <v>#元素之力</v>
          </cell>
        </row>
        <row r="3573">
          <cell r="A3573" t="str">
            <v>SKILL_50458</v>
          </cell>
          <cell r="B3573" t="str">
            <v>大地回响</v>
          </cell>
          <cell r="C3573" t="str">
            <v>#大地回响</v>
          </cell>
        </row>
        <row r="3574">
          <cell r="A3574" t="str">
            <v>SKILLDES_50455</v>
          </cell>
          <cell r="B3574" t="str">
            <v>小心落石！</v>
          </cell>
          <cell r="C3574" t="str">
            <v>#[color=645252,fontsize=20]每个石元素死亡时分裂为2个小石头人，小石头人拥有[-][color=48b946,fontsize=20]{(($level+$ulevel)*3+17)*($teamlevel+9)}[-][color=645252,fontsize=20]攻击，[-][color=48b946,fontsize=20]{(($level+$ulevel)*120+880)*($teamlevel+9)}[-][color=645252,fontsize=20]生命，持续整场战斗。[-]</v>
          </cell>
        </row>
        <row r="3575">
          <cell r="A3575" t="str">
            <v>SKILLDES1_50455</v>
          </cell>
          <cell r="B3575" t="str">
            <v>#石头碎了，变成了小石头。</v>
          </cell>
          <cell r="C3575" t="str">
            <v>#[color=645252,fontsize=20]#石头碎了，变成了小石头。[-]</v>
          </cell>
        </row>
        <row r="3576">
          <cell r="A3576" t="str">
            <v>SKILLDES_59215</v>
          </cell>
          <cell r="B3576" t="str">
            <v>尘归尘，土归土</v>
          </cell>
          <cell r="C3576" t="str">
            <v>#[color=645252,fontsize=20]石元素的兵团免伤提高[-][color=48b946,fontsize=20]{($level+$ulevel)*1+9}%[-][color=645252,fontsize=20]，受到射手兵团伤害时，效果翻倍。[-]</v>
          </cell>
        </row>
        <row r="3577">
          <cell r="A3577" t="str">
            <v>SKILLDES1_59215</v>
          </cell>
          <cell r="B3577" t="str">
            <v>#尘归尘，土归土。</v>
          </cell>
          <cell r="C3577" t="str">
            <v>#[color=645252,fontsize=20]#尘归尘，土归土。[-]</v>
          </cell>
        </row>
        <row r="3578">
          <cell r="A3578" t="str">
            <v>SKILLDES_50457</v>
          </cell>
          <cell r="B3578" t="str">
            <v>大地的力量保护着你</v>
          </cell>
          <cell r="C3578" t="str">
            <v>#[color=645252,fontsize=20]石元素兵团上场时，提高所有己方兵团[-][color=48b946,fontsize=20]{($level+$ulevel)*1.8+5.7}%[-][color=645252,fontsize=20]的土系法术免伤，并降低所有敌方兵团[-][color=48b946,fontsize=20]{($level+$ulevel)*1.2+3.8}%[-][color=645252,fontsize=20]的土系法术免伤。[-]</v>
          </cell>
        </row>
        <row r="3579">
          <cell r="A3579" t="str">
            <v>SKILLDES1_50457</v>
          </cell>
          <cell r="B3579" t="str">
            <v>#大地的力量保护着你。</v>
          </cell>
          <cell r="C3579" t="str">
            <v>#[color=645252,fontsize=20]#大地的力量保护着你。[-]</v>
          </cell>
        </row>
        <row r="3580">
          <cell r="A3580" t="str">
            <v>SKILLDES_50458</v>
          </cell>
          <cell r="B3580" t="str">
            <v>我感到浑身充满了活力</v>
          </cell>
          <cell r="C3580" t="str">
            <v>#[color=645252,fontsize=20]石元素和小石头人死亡时对周围较大范围内敌方兵团造成[-][color=48b946,fontsize=20]{($level+$ulevel)*2+38}%[-][color=645252,fontsize=20]攻击的伤害，并造成[-][color=48b946,fontsize=20]「眩晕」[-][color=645252,fontsize=20]效果，持续[-][color=48b946,fontsize=20]{($level+$ulevel)*0.1+0.9}[-][color=645252,fontsize=20]秒。[-]</v>
          </cell>
        </row>
        <row r="3581">
          <cell r="A3581" t="str">
            <v>SKILLDES1_50458</v>
          </cell>
          <cell r="B3581" t="str">
            <v>#岩石碎裂，大地震动。</v>
          </cell>
          <cell r="C3581" t="str">
            <v>#[color=645252,fontsize=20]#岩石碎裂，大地震动。[-]</v>
          </cell>
        </row>
        <row r="3583">
          <cell r="A3583" t="str">
            <v>SKILL_50459</v>
          </cell>
          <cell r="B3583" t="str">
            <v>死亡凋零，万物回归</v>
          </cell>
          <cell r="C3583" t="str">
            <v>#能量破碎</v>
          </cell>
        </row>
        <row r="3584">
          <cell r="A3584" t="str">
            <v>SKILLDES_50459</v>
          </cell>
          <cell r="B3584" t="str">
            <v>每个魔法仙灵死亡后会对杀死他的敌方单位造成大量伤害。3(0.25)  1000%</v>
          </cell>
          <cell r="C3584" t="str">
            <v>#[color=645252,fontsize=20]每个魔法仙灵死亡时，对目标单位造成相当于目标最大生命值[-][color=48b946,fontsize=20]{($level+$ulevel)*0.25+2.75}%[-][color=645252,fontsize=20]的伤害（最高相当于1000%自身攻击的伤害）。[-]</v>
          </cell>
        </row>
        <row r="3585">
          <cell r="A3585" t="str">
            <v>SKILLDES1_50459</v>
          </cell>
          <cell r="B3585" t="str">
            <v>死亡凋零，万物回归。</v>
          </cell>
          <cell r="C3585" t="str">
            <v>#[color=645252,fontsize=20]死亡凋零，万物回归。[-]</v>
          </cell>
        </row>
        <row r="3586">
          <cell r="A3586" t="str">
            <v>SKILL_50460</v>
          </cell>
          <cell r="B3586" t="str">
            <v>我们是魔力的宠儿</v>
          </cell>
          <cell r="C3586" t="str">
            <v>#仙灵祝福</v>
          </cell>
        </row>
        <row r="3587">
          <cell r="A3587" t="str">
            <v>SKILLDES_50460</v>
          </cell>
          <cell r="B3587" t="str">
            <v>战斗开始后，魔法仙灵祝福当前列所有的己方兵团，提高自己和他们的英雄法术免伤n%，自身获得双倍效果。3(+0.5)</v>
          </cell>
          <cell r="C3587" t="str">
            <v>#[color=645252,fontsize=20]魔法仙灵兵团在开场时，提高当前所在路的己方兵团[-][color=48b946,fontsize=20]{(($level+$ulevel)*0.5+2.5)}%[-][color=645252,fontsize=20]法术免伤，自身效果翻倍。[-]</v>
          </cell>
        </row>
        <row r="3588">
          <cell r="A3588" t="str">
            <v>SKILLDES1_50460</v>
          </cell>
          <cell r="B3588" t="str">
            <v>我们是魔力的宠儿。</v>
          </cell>
          <cell r="C3588" t="str">
            <v>#[color=645252,fontsize=20]我们是魔力的宠儿。[-]</v>
          </cell>
        </row>
        <row r="3589">
          <cell r="A3589" t="str">
            <v>SKILL_50461</v>
          </cell>
          <cell r="B3589" t="str">
            <v>丰沛的魔力在战场上涌动</v>
          </cell>
          <cell r="C3589" t="str">
            <v>#灵感</v>
          </cell>
        </row>
        <row r="3590">
          <cell r="A3590" t="str">
            <v>SKILLDES_50461</v>
          </cell>
          <cell r="B3590" t="str">
            <v>魔法仙灵上场，被动增加英雄初始法力值初始10点，每级0.2</v>
          </cell>
          <cell r="C3590" t="str">
            <v>#[color=645252,fontsize=20]魔法仙灵兵团上场时，提高己方英雄初始魔法[-][color=48b946,fontsize=20]{($level+$ulevel)*2+8}[-][color=645252,fontsize=20]。[-]</v>
          </cell>
        </row>
        <row r="3591">
          <cell r="A3591" t="str">
            <v>SKILLDES1_50461</v>
          </cell>
          <cell r="B3591" t="str">
            <v>丰沛的魔力在战场上涌动。</v>
          </cell>
          <cell r="C3591" t="str">
            <v>#[color=645252,fontsize=20]丰沛的魔力在战场上涌动。[-]</v>
          </cell>
        </row>
        <row r="3592">
          <cell r="A3592" t="str">
            <v>SKILL_50462</v>
          </cell>
          <cell r="B3592" t="str">
            <v>嘘！在死亡面前保持安静</v>
          </cell>
          <cell r="C3592" t="str">
            <v>#奉献</v>
          </cell>
        </row>
        <row r="3593">
          <cell r="A3593" t="str">
            <v>SKILLDES_50462</v>
          </cell>
          <cell r="B3593" t="str">
            <v>魔法仙灵死亡时额外对受到伤害的兵团造成沉默效果，持续n秒。2（+0.15)</v>
          </cell>
          <cell r="C3593" t="str">
            <v>#[color=645252,fontsize=20]每个魔法仙灵死亡时，额外对目标单位造成[-][color=48b946,fontsize=20]「沉默」[-][color=645252,fontsize=20]效果，持续[-][color=48b946,fontsize=20]{($level+$ulevel)*0.15+1.85}[-][color=645252,fontsize=20]秒。[-]</v>
          </cell>
        </row>
        <row r="3594">
          <cell r="A3594" t="str">
            <v>SKILLDES1_50462</v>
          </cell>
          <cell r="B3594" t="str">
            <v>嘘！在死亡面前保持安静。</v>
          </cell>
          <cell r="C3594" t="str">
            <v>#[color=645252,fontsize=20]嘘！在死亡面前保持安静。[-]</v>
          </cell>
        </row>
        <row r="3596">
          <cell r="A3596" t="str">
            <v>SKILL_59217</v>
          </cell>
          <cell r="C3596" t="str">
            <v>#静电标记</v>
          </cell>
        </row>
        <row r="3597">
          <cell r="A3597" t="str">
            <v>SKILLDES_59217</v>
          </cell>
          <cell r="B3597" t="str">
            <v>战斗开始后，雷元素标记当前列所有敌人，为他们附加[静电]效果，持续n秒。 12（+1）秒</v>
          </cell>
          <cell r="C3597" t="str">
            <v>#[color=645252,fontsize=20]雷元素兵团在开场时，对所在路的所有敌方兵团造成[-][color=48b946,fontsize=20]「静电」[-][color=645252,fontsize=20]效果，持续[-][color=48b946,fontsize=20]{(($level+$ulevel)*1+11)}[-][color=645252,fontsize=20]秒。[-]</v>
          </cell>
        </row>
        <row r="3598">
          <cell r="A3598" t="str">
            <v>SKILLDES1_59217</v>
          </cell>
          <cell r="B3598" t="str">
            <v>感受被闪电缠绕的快感。</v>
          </cell>
          <cell r="C3598" t="str">
            <v>#[color=645252,fontsize=20]感受被闪电缠绕的快感。[-]</v>
          </cell>
        </row>
        <row r="3599">
          <cell r="A3599" t="str">
            <v>SKILL_50465</v>
          </cell>
          <cell r="C3599" t="str">
            <v>#闪电弹射</v>
          </cell>
        </row>
        <row r="3600">
          <cell r="A3600" t="str">
            <v>SKILLDES_50465</v>
          </cell>
          <cell r="B3600" t="str">
            <v>雷元素的普通攻击，有较大概率对受击目标造成三次静电打击。6（+1）%</v>
          </cell>
          <cell r="C3600" t="str">
            <v>#[color=645252,fontsize=20]雷元素的普通攻击有[-][color=48b946,fontsize=20]{($level+$ulevel)*1+5}%[-][color=645252,fontsize=20]的概率对目标单位释放闪电，造成300%攻击的伤害。[-]</v>
          </cell>
        </row>
        <row r="3601">
          <cell r="A3601" t="str">
            <v>SKILLDES1_50465</v>
          </cell>
          <cell r="B3601" t="str">
            <v>追逐雷与闪电的力量。</v>
          </cell>
          <cell r="C3601" t="str">
            <v>#[color=645252,fontsize=20]追逐雷与闪电的力量。[-]</v>
          </cell>
        </row>
        <row r="3602">
          <cell r="A3602" t="str">
            <v>SKILL_50466</v>
          </cell>
          <cell r="C3602" t="str">
            <v>#元素之力</v>
          </cell>
        </row>
        <row r="3603">
          <cell r="A3603" t="str">
            <v>SKILLDES_50466</v>
          </cell>
          <cell r="B3603" t="str">
            <v>己方英雄的气系法术伤害增加n%，己方兵团的英雄气系法术免伤增加n%。</v>
          </cell>
          <cell r="C3603" t="str">
            <v>#[color=645252,fontsize=20]雷元素上场时，提高所有己方兵团[-][color=48b946,fontsize=20]{($level+$ulevel)*1.8+5.7}%[-][color=645252,fontsize=20]的气系法术免伤，并降低所有敌方兵团[-][color=48b946,fontsize=20]{($level+$ulevel)*1.2+3.8}%[-][color=645252,fontsize=20]的气系法术免伤。[-]</v>
          </cell>
        </row>
        <row r="3604">
          <cell r="A3604" t="str">
            <v>SKILLDES1_50466</v>
          </cell>
          <cell r="B3604" t="str">
            <v>云雾消散，终得光明。</v>
          </cell>
          <cell r="C3604" t="str">
            <v>#[color=645252,fontsize=20]云雾消散，终得光明。[-]</v>
          </cell>
        </row>
        <row r="3605">
          <cell r="A3605" t="str">
            <v>SKILL_59216</v>
          </cell>
          <cell r="C3605" t="str">
            <v>#静电穿透</v>
          </cell>
        </row>
        <row r="3606">
          <cell r="A3606" t="str">
            <v>SKILLDES_59216</v>
          </cell>
          <cell r="B3606" t="str">
            <v>雷元素兵团伤害增加n%，攻击带有[静电]效果的单位时忽略对方30%的防御。10（+1）%翻倍</v>
          </cell>
          <cell r="C3606" t="str">
            <v>#[color=645252,fontsize=20]雷元素的兵团伤害提高[-][color=48b946,fontsize=20]{($level+$ulevel)*1+9}%[-][color=645252,fontsize=20]，对受到[-][color=48b946,fontsize=20]「静电」[-][color=645252,fontsize=20]效果的目标单位效果翻倍。[-]</v>
          </cell>
        </row>
        <row r="3607">
          <cell r="A3607" t="str">
            <v>SKILLDES1_59216</v>
          </cell>
          <cell r="B3607" t="str">
            <v>雷电，狂暴了！</v>
          </cell>
          <cell r="C3607" t="str">
            <v>#[color=645252,fontsize=20]雷电，狂暴了！[-]</v>
          </cell>
        </row>
        <row r="3610">
          <cell r="A3610" t="str">
            <v>SKILL_59222</v>
          </cell>
          <cell r="C3610" t="str">
            <v>#天火断空</v>
          </cell>
        </row>
        <row r="3611">
          <cell r="A3611" t="str">
            <v>SKILLDES_59222</v>
          </cell>
          <cell r="B3611" t="str">
            <v>战斗开始后，雷元素标记当前列所有敌人，为他们附加[静电]效果，持续n秒。 12（+1）秒</v>
          </cell>
          <cell r="C3611" t="str">
            <v>#[color=645252,fontsize=20]幽火元素兵团随机对1个敌方兵团造成[-][color=48b946,fontsize=20]{(($level+$ulevel)*15+285)*0.01*$atk}[-][color=645252,fontsize=20]伤害，并造成[-][color=48b946,fontsize=20]「灼烧」[-][color=645252,fontsize=20]效果，持续15秒。[-]</v>
          </cell>
        </row>
        <row r="3612">
          <cell r="A3612" t="str">
            <v>SKILLDES1_59222</v>
          </cell>
          <cell r="B3612" t="str">
            <v>烈焰灼烧着你的灵魂。</v>
          </cell>
          <cell r="C3612" t="str">
            <v>#[color=645252,fontsize=20]烈焰灼烧着你的灵魂。[-]</v>
          </cell>
        </row>
        <row r="3613">
          <cell r="A3613" t="str">
            <v>SKILL_50454</v>
          </cell>
          <cell r="C3613" t="str">
            <v>#冲击波</v>
          </cell>
        </row>
        <row r="3614">
          <cell r="A3614" t="str">
            <v>SKILLDES_50454</v>
          </cell>
          <cell r="B3614" t="str">
            <v>雷元素的普通攻击，有较大概率对受击目标造成三次静电打击。6（+1）%</v>
          </cell>
          <cell r="C3614" t="str">
            <v>#[color=645252,fontsize=20]幽火元素兵团死亡时，对所有敌方兵团造成[-][color=48b946,fontsize=20]{(($level+$ulevel)*2.5+47.5)*0.01*$atk}[-][color=645252,fontsize=20]伤害，并造成[-][color=48b946,fontsize=20]「灼烧」[-][color=645252,fontsize=20]效果，持续15秒。[-]</v>
          </cell>
        </row>
        <row r="3615">
          <cell r="A3615" t="str">
            <v>SKILLDES1_50454</v>
          </cell>
          <cell r="B3615" t="str">
            <v>一起燃烧吧！</v>
          </cell>
          <cell r="C3615" t="str">
            <v>#[color=645252,fontsize=20]一起燃烧吧！[-]</v>
          </cell>
        </row>
        <row r="3616">
          <cell r="A3616" t="str">
            <v>SKILL_50468</v>
          </cell>
          <cell r="C3616" t="str">
            <v>#元素之力</v>
          </cell>
        </row>
        <row r="3617">
          <cell r="A3617" t="str">
            <v>SKILLDES_50468</v>
          </cell>
          <cell r="B3617" t="str">
            <v>己方英雄的气系法术伤害增加n%，己方兵团的英雄气系法术免伤增加n%。</v>
          </cell>
          <cell r="C3617" t="str">
            <v>#[color=645252,fontsize=20]幽火元素兵团上场时，提高所有己方兵团[-][color=48b946,fontsize=20]{($level+$ulevel)*1.8+5.7}%[-][color=645252,fontsize=20]的火系法术免伤，并降低所有敌方兵团[-][color=48b946,fontsize=20]{($level+$ulevel)*1.2+3.8}%[-][color=645252,fontsize=20]的火系法术免伤。[-]</v>
          </cell>
        </row>
        <row r="3618">
          <cell r="A3618" t="str">
            <v>SKILLDES1_50468</v>
          </cell>
          <cell r="B3618" t="str">
            <v>烈焰守护着你。</v>
          </cell>
          <cell r="C3618" t="str">
            <v>#[color=645252,fontsize=20]烈焰守护着你。[-]</v>
          </cell>
        </row>
        <row r="3619">
          <cell r="A3619" t="str">
            <v>SKILL_50469</v>
          </cell>
          <cell r="C3619" t="str">
            <v>#烈焰导能</v>
          </cell>
        </row>
        <row r="3620">
          <cell r="A3620" t="str">
            <v>SKILLDES_50469</v>
          </cell>
          <cell r="B3620" t="str">
            <v>雷元素兵团伤害增加n%，攻击带有[静电]效果的单位时忽略对方30%的防御。10（+1）%翻倍</v>
          </cell>
          <cell r="C3620" t="str">
            <v>#[color=645252,fontsize=20]幽火元素每击杀一个敌方兵团，回复最大生命值[-][color=48b946,fontsize=20]{($level+$ulevel)*0.5+4.5}%[-][color=645252,fontsize=20]的生命，并提高[-][color=48b946,fontsize=20]{($level+$ulevel)*1.5+6}%[-][color=645252,fontsize=20]攻击。最高可叠加3次，持续整场战斗。[-]</v>
          </cell>
        </row>
        <row r="3621">
          <cell r="A3621" t="str">
            <v>SKILLDES1_50469</v>
          </cell>
          <cell r="B3621" t="str">
            <v>火，越烧越旺。</v>
          </cell>
          <cell r="C3621" t="str">
            <v>#[color=645252,fontsize=20]火，越烧越旺。[-]</v>
          </cell>
        </row>
        <row r="3623">
          <cell r="A3623" t="str">
            <v>SKILL_59218</v>
          </cell>
          <cell r="C3623" t="str">
            <v>#能量震爆</v>
          </cell>
        </row>
        <row r="3624">
          <cell r="A3624" t="str">
            <v>SKILLDES_59218</v>
          </cell>
          <cell r="C3624" t="str">
            <v>#[color=645252,fontsize=20]精神元素免疫[-][color=48b946,fontsize=20]「沉默」[-][color=645252,fontsize=20]。每个精神元素每隔6秒，下次攻击对目标兵团的3个敌方单位造成[-][color=48b946,fontsize=20]{($level+$ulevel)*4+56}%[-][color=645252,fontsize=20]自身攻击的伤害。[-]</v>
          </cell>
        </row>
        <row r="3625">
          <cell r="A3625" t="str">
            <v>SKILLDES1_59218</v>
          </cell>
          <cell r="B3625" t="str">
            <v>你无法沉默暴躁的能量。</v>
          </cell>
          <cell r="C3625" t="str">
            <v>#[color=645252,fontsize=20]你无法沉默暴躁的能量。[-]</v>
          </cell>
        </row>
        <row r="3626">
          <cell r="A3626" t="str">
            <v>SKILL_59223</v>
          </cell>
          <cell r="C3626" t="str">
            <v>#能量震爆</v>
          </cell>
        </row>
        <row r="3627">
          <cell r="A3627" t="str">
            <v>SKILLDES_59223</v>
          </cell>
          <cell r="C3627" t="str">
            <v>#[color=645252,fontsize=20]精神元素免疫[-][color=48b946,fontsize=20]「沉默」[-][color=645252,fontsize=20]。每个精神元素每隔6秒，下次攻击对目标兵团的3个敌方单位造成[-][color=48b946,fontsize=20]{($level+$ulevel)*4.8+67.2}%[-][color=645252,fontsize=20]自身攻击的伤害。[-]</v>
          </cell>
        </row>
        <row r="3628">
          <cell r="A3628" t="str">
            <v>SKILLDES1_59223</v>
          </cell>
          <cell r="B3628" t="str">
            <v>你无法沉默暴躁的能量。</v>
          </cell>
          <cell r="C3628" t="str">
            <v>#[color=645252,fontsize=20]你无法沉默暴躁的能量。[-]</v>
          </cell>
        </row>
        <row r="3629">
          <cell r="A3629" t="str">
            <v>SKILL_59219</v>
          </cell>
          <cell r="C3629" t="str">
            <v>#大地</v>
          </cell>
        </row>
        <row r="3630">
          <cell r="A3630" t="str">
            <v>SKILLDES_59219</v>
          </cell>
          <cell r="C3630" t="str">
            <v>#[color=645252,fontsize=20]精神元素兵团伤害提高[-][color=48b946,fontsize=20]{($level+$ulevel)*0.5+4.5}%[-][color=645252,fontsize=20]。精神元素的【能量震爆】有20%几率对目标单位造成[-][color=48b946,fontsize=20]「眩晕」[-][color=645252,fontsize=20]效果，持续2秒。[-]</v>
          </cell>
        </row>
        <row r="3631">
          <cell r="A3631" t="str">
            <v>SKILLDES1_59219</v>
          </cell>
          <cell r="B3631" t="str">
            <v>这是一次震撼脑髓的爆炸。</v>
          </cell>
          <cell r="C3631" t="str">
            <v>#[color=645252,fontsize=20]这是一次震撼脑髓的爆炸。[-]</v>
          </cell>
        </row>
        <row r="3632">
          <cell r="A3632" t="str">
            <v>SKILL_59220</v>
          </cell>
          <cell r="C3632" t="str">
            <v>#烈火</v>
          </cell>
        </row>
        <row r="3633">
          <cell r="A3633" t="str">
            <v>SKILLDES_59220</v>
          </cell>
          <cell r="C3633" t="str">
            <v>#[color=645252,fontsize=20]精神元素兵团免伤提高[-][color=48b946,fontsize=20]{($level+$ulevel)*0.5+4.5}%[-][color=645252,fontsize=20]。精神元素的【能量震爆】有20%几率对目标单位造成[-][color=48b946,fontsize=20]「灼烧」[-][color=645252,fontsize=20]效果，持续6秒。[-]</v>
          </cell>
        </row>
        <row r="3634">
          <cell r="A3634" t="str">
            <v>SKILLDES1_59220</v>
          </cell>
          <cell r="B3634" t="str">
            <v>看，你的灵魂正在被灼烧。</v>
          </cell>
          <cell r="C3634" t="str">
            <v>#[color=645252,fontsize=20]看，你的灵魂正在被灼烧。[-]</v>
          </cell>
        </row>
        <row r="3635">
          <cell r="A3635" t="str">
            <v>SKILL_59221</v>
          </cell>
          <cell r="C3635" t="str">
            <v>#元素领主</v>
          </cell>
        </row>
        <row r="3636">
          <cell r="A3636" t="str">
            <v>SKILLDES_59221</v>
          </cell>
          <cell r="C3636" t="str">
            <v>#[color=645252,fontsize=20]精神元素的法术免伤提高[-][color=48b946,fontsize=20]{($level+$ulevel)*1.2+4.8}%[-][color=645252,fontsize=20]。每个精神元素死亡时，降低敌方英雄20魔法值。[-]</v>
          </cell>
        </row>
        <row r="3637">
          <cell r="A3637" t="str">
            <v>SKILLDES1_59221</v>
          </cell>
          <cell r="B3637" t="str">
            <v>死亡带走的不仅是生命，还有魔力。</v>
          </cell>
          <cell r="C3637" t="str">
            <v>#[color=645252,fontsize=20]死亡带走的不仅是生命，还有魔力。[-]</v>
          </cell>
        </row>
        <row r="3639">
          <cell r="A3639" t="str">
            <v>SKILL_50554</v>
          </cell>
          <cell r="B3639" t="str">
            <v>森林结界</v>
          </cell>
          <cell r="C3639" t="str">
            <v>#森林结界</v>
          </cell>
        </row>
        <row r="3640">
          <cell r="A3640" t="str">
            <v>SKILLDES_50554</v>
          </cell>
          <cell r="C3640" t="str">
            <v>#[color=645252,fontsize=20]战斗开始时，德鲁伊召唤出极大范围的魔法阵，处在魔法阵中的己方所有兵团免疫魔法伤害，法阵持续[-][color=48b946,fontsize=20]{($level+$ulevel)*1+9}%[-][color=645252,fontsize=20]秒。[-]</v>
          </cell>
        </row>
        <row r="3641">
          <cell r="A3641" t="str">
            <v>SKILLDES1_50554</v>
          </cell>
          <cell r="B3641" t="str">
            <v>来自大森林的庇护。</v>
          </cell>
          <cell r="C3641" t="str">
            <v>#[color=645252,fontsize=20]来自大森林的庇护。[-]</v>
          </cell>
        </row>
        <row r="3642">
          <cell r="A3642" t="str">
            <v>SKILL_50555</v>
          </cell>
          <cell r="B3642" t="str">
            <v>生命赐福</v>
          </cell>
          <cell r="C3642" t="str">
            <v>#生命赐福</v>
          </cell>
        </row>
        <row r="3643">
          <cell r="A3643" t="str">
            <v>SKILLDES_50555</v>
          </cell>
          <cell r="C3643" t="str">
            <v>#[color=645252,fontsize=20]德鲁伊每隔30秒给己方所有兵团开启一次可以吸收相当于最大生命值[-][color=48b946,fontsize=20]{(($level+$ulevel)*0.5+9.5)}%[-][color=645252,fontsize=20]伤害的护盾。[-]</v>
          </cell>
        </row>
        <row r="3644">
          <cell r="A3644" t="str">
            <v>SKILLDES1_50555</v>
          </cell>
          <cell r="B3644" t="str">
            <v>这是给予生命的馈赠。</v>
          </cell>
          <cell r="C3644" t="str">
            <v>#[color=645252,fontsize=20]这是给予生命的馈赠。[-]</v>
          </cell>
        </row>
        <row r="3645">
          <cell r="A3645" t="str">
            <v>SKILL_59250</v>
          </cell>
          <cell r="B3645" t="str">
            <v>四季生长</v>
          </cell>
          <cell r="C3645" t="str">
            <v>#四季生长</v>
          </cell>
        </row>
        <row r="3646">
          <cell r="A3646" t="str">
            <v>SKILLDES_59250</v>
          </cell>
          <cell r="C3646" t="str">
            <v>#[color=645252,fontsize=20]当己方英雄释放火系或水系的法术时候增加[-][color=48b946,fontsize=20]{($level+$ulevel)*0.5+9.5}%[-]爆伤与[-][color=645252,fontsize=20]{($level+$ulevel)*5+95}暴击值，持续15秒，最多叠加3层。[-]</v>
          </cell>
        </row>
        <row r="3647">
          <cell r="A3647" t="str">
            <v>SKILLDES1_59250</v>
          </cell>
          <cell r="B3647" t="str">
            <v>季节的变化会引起元素的波动。</v>
          </cell>
          <cell r="C3647" t="str">
            <v>#[color=645252,fontsize=20]季节的变化会引起元素的波动。[-]</v>
          </cell>
        </row>
        <row r="3648">
          <cell r="A3648" t="str">
            <v>SKILL_50558</v>
          </cell>
          <cell r="B3648" t="str">
            <v>守护之心</v>
          </cell>
          <cell r="C3648" t="str">
            <v>#守护之心</v>
          </cell>
        </row>
        <row r="3649">
          <cell r="A3649" t="str">
            <v>SKILLDES_50558</v>
          </cell>
          <cell r="C3649" t="str">
            <v>#[color=645252,fontsize=20]当自身生命第一次降到30%以下时，15秒内回复己方所有兵团[-][color=48b946,fontsize=20]{($level+$ulevel)*2+28}[-][color=645252,fontsize=20]生命值。[-]</v>
          </cell>
        </row>
        <row r="3650">
          <cell r="A3650" t="str">
            <v>SKILLDES1_50558</v>
          </cell>
          <cell r="B3650" t="str">
            <v>守护这座森林是德鲁伊的天职。</v>
          </cell>
          <cell r="C3650" t="str">
            <v>#[color=645252,fontsize=20]守护这座森林是德鲁伊的天职。[-]</v>
          </cell>
        </row>
        <row r="3655">
          <cell r="A3655" t="str">
            <v>#技能描述</v>
          </cell>
          <cell r="B3655" t="str">
            <v>(兵团技能描述)</v>
          </cell>
          <cell r="C3655" t="str">
            <v>元素</v>
          </cell>
          <cell r="E3655" t="str">
            <v>元素</v>
          </cell>
        </row>
        <row r="3656">
          <cell r="A3656" t="str">
            <v>SKILLDES_50450</v>
          </cell>
          <cell r="B3656" t="str">
            <v>在冰封的魔墙之前停止你的脚步</v>
          </cell>
          <cell r="C3656" t="str">
            <v>#[color=645252,fontsize=20]冰元素兵团向目标释放冰墙，对横排大范围造成[-][color=48b946,fontsize=20]「冰封」[-][color=645252,fontsize=20]效果，持续[color=645252,fontsize=20][-][color=48b946,fontsize=20]{($level+$ulevel)*0.4+4.6}[-][color=645252,fontsize=20]秒。[-]</v>
          </cell>
        </row>
        <row r="3657">
          <cell r="A3657" t="str">
            <v>SKILLDES1_50450</v>
          </cell>
          <cell r="B3657" t="str">
            <v>在冰封的魔墙之前停止你的脚步</v>
          </cell>
          <cell r="C3657" t="str">
            <v>#[color=645252,fontsize=20]在冰封的魔墙之前停止你的脚步[-]</v>
          </cell>
        </row>
        <row r="3658">
          <cell r="A3658" t="str">
            <v>SKILLDES_50451</v>
          </cell>
          <cell r="B3658" t="str">
            <v>在寒冰的攻击下缓慢走向死亡的深渊</v>
          </cell>
          <cell r="C3658" t="str">
            <v>#[color=645252,fontsize=20]冰元素的普通攻击一定概率对目标单位造成[-][color=48b946,fontsize=20]「减速」[-][color=645252,fontsize=20][-][color=645252,fontsize=20]效果，持续15秒。并降低目标单位[color=48b946,fontsize=20]{($level+$ulevel)*0.5+2.5}%[-][color=645252,fontsize=20]攻速，持续10秒，最高可叠加5次。[-]</v>
          </cell>
        </row>
        <row r="3659">
          <cell r="A3659" t="str">
            <v>SKILLDES1_50451</v>
          </cell>
          <cell r="B3659" t="str">
            <v>在寒冰的攻击下缓慢走向死亡的深渊</v>
          </cell>
          <cell r="C3659" t="str">
            <v>#[color=645252,fontsize=20]在寒冰的攻击下缓慢走向死亡的深渊[-]</v>
          </cell>
        </row>
        <row r="3660">
          <cell r="A3660" t="str">
            <v>SKILLDES_50452</v>
          </cell>
          <cell r="B3660" t="str">
            <v>无尽的水流死于我无尽的力量</v>
          </cell>
          <cell r="C3660" t="str">
            <v>#[color=645252,fontsize=20]冰元素兵团上场时，提高所有己方兵团[-][color=48b946,fontsize=20]{($level+$ulevel)*1.8+5.7}%[-][color=645252,fontsize=20]的水系法术免伤，并降低所有敌方兵团[-][color=48b946,fontsize=20]{($level+$ulevel)*1.2+3.8}%[-][color=645252,fontsize=20]的水系法术免伤。[-]</v>
          </cell>
        </row>
        <row r="3661">
          <cell r="A3661" t="str">
            <v>SKILLDES1_50452</v>
          </cell>
          <cell r="B3661" t="str">
            <v>无尽的水流死于我无尽的力量</v>
          </cell>
          <cell r="C3661" t="str">
            <v>#[color=645252,fontsize=20]无尽的水流死于我无尽的力量[-]</v>
          </cell>
        </row>
        <row r="3662">
          <cell r="A3662" t="str">
            <v>SKILLDES_50453</v>
          </cell>
          <cell r="B3662" t="str">
            <v>万物凋零，于寒冰中灭亡</v>
          </cell>
          <cell r="C3662" t="str">
            <v>#[color=645252,fontsize=20]冰元素兵团每隔[-][color=48b946,fontsize=20]{-($level+$ulevel)*0.5+20.5}[-][color=645252,fontsize=20]秒对敌方后排造成大范围[-][color=48b946,fontsize=20]「冰封」[color=645252,fontsize=20]效果，持续3秒。[-]</v>
          </cell>
        </row>
        <row r="3663">
          <cell r="A3663" t="str">
            <v>SKILLDES1_50453</v>
          </cell>
          <cell r="B3663" t="str">
            <v>万物凋零，于寒冰中灭亡</v>
          </cell>
          <cell r="C3663" t="str">
            <v>#[color=645252,fontsize=20]万物凋零，于寒冰中灭亡[-]</v>
          </cell>
        </row>
        <row r="3671">
          <cell r="A3671" t="str">
            <v>SKILLDES_50138</v>
          </cell>
          <cell r="B3671" t="str">
            <v>凤凰普攻</v>
          </cell>
          <cell r="C3671" t="str">
            <v>#[color=645252,fontsize=20]凤凰对阵9人兵团和16人兵团时，普通攻击变为范围伤害，对3个敌方单位造成[-][color=48b946,fontsize=20]{($level+$ulevel)*1+39}%[-][color=645252,fontsize=20]攻击的伤害。[-]</v>
          </cell>
          <cell r="E3671" t="str">
            <v>#[color=fae6c8,fontsize=22,outline=3c1e0aff]凤凰的普通攻击对四个目标造成[-][color=1ca216,fontsize=22,outline=3c1e0aff]{($level+$ulevel)*1+34}%[-][color=fae6c8,fontsize=22,outline=3c1e0aff]攻击的火系伤害，对[-][color=1ca216,fontsize=22,outline=3c1e0aff]「灼烧」[-][color=fae6c8,fontsize=22,outline=3c1e0aff]目标暴击值增加500。[-]</v>
          </cell>
        </row>
        <row r="3672">
          <cell r="A3672" t="str">
            <v>SKILLDES1_50138</v>
          </cell>
          <cell r="B3672" t="str">
            <v>凤凰的攻击包含着烈火之力。</v>
          </cell>
          <cell r="C3672" t="str">
            <v>#[color=645252,fontsize=20]凤凰的攻击包含着烈火之力。[-]</v>
          </cell>
          <cell r="E3672" t="str">
            <v>#[color=fae6c8,fontsize=22,outline=3c1e0aff]凤凰同时攻击5个目标。[-]</v>
          </cell>
        </row>
        <row r="3673">
          <cell r="A3673" t="str">
            <v>SKILLDES_51119</v>
          </cell>
          <cell r="B3673" t="str">
            <v>凤凰喷火</v>
          </cell>
          <cell r="C3673" t="str">
            <v>#[color=645252,fontsize=20]凤凰对正前方极大范围敌方单位造成[-][color=48b946,fontsize=20]{(($level+$ulevel)*2+38)*0.01*$atk}[-][color=645252,fontsize=20]伤害。对被[-][color=48b946,fontsize=20]「灼烧」[-][color=645252,fontsize=20]的目标单位暴击值提高500。[-]</v>
          </cell>
          <cell r="E3673" t="str">
            <v>#[color=fae6c8,fontsize=22,outline=3c1e0aff]凤凰每隔12秒，对正前方极大范围敌人造成[-][color=1ca216,fontsize=22,outline=3c1e0aff]{(($level+$ulevel)*1.2+13.8)*0.01*$atk}[-][color=fae6c8,fontsize=22,outline=3c1e0aff]火系伤害。对[-][color=1ca216,fontsize=22,outline=3c1e0aff]「灼烧」[-][color=fae6c8,fontsize=22,outline=3c1e0aff]目标暴击值增加500。[-]</v>
          </cell>
        </row>
        <row r="3674">
          <cell r="A3674" t="str">
            <v>SKILLDES1_51119</v>
          </cell>
          <cell r="B3674" t="str">
            <v>凤凰体内蕴含着无穷火焰，喷吐之时威力无穷。</v>
          </cell>
          <cell r="C3674" t="str">
            <v>#[color=645252,fontsize=20]凤凰体内蕴含着无穷火焰，喷吐之时威力无穷。[-]</v>
          </cell>
          <cell r="E3674" t="str">
            <v>#[color=fae6c8,fontsize=22,outline=3c1e0aff]凤凰向正前方喷射火焰造成火系伤害。[-]</v>
          </cell>
        </row>
        <row r="3675">
          <cell r="A3675" t="str">
            <v>SKILLDES_50135</v>
          </cell>
          <cell r="B3675" t="str">
            <v>凤凰复活</v>
          </cell>
          <cell r="C3675" t="str">
            <v>#[color=645252,fontsize=20]凤凰首次死亡5秒后重生，恢复[-][color=48b946,fontsize=20]{(($level+$ulevel)*3+27)}%[-][color=645252,fontsize=20]生命。[-]</v>
          </cell>
          <cell r="E3675" t="str">
            <v>#[color=fae6c8,fontsize=22,outline=3c1e0aff]凤凰首次死亡5秒后重生，回复[-][color=1ca216,fontsize=22,outline=3c1e0aff]{(($level+$ulevel)*3+27)}%[-][color=fae6c8,fontsize=22,outline=3c1e0aff]生命。[-]</v>
          </cell>
        </row>
        <row r="3676">
          <cell r="A3676" t="str">
            <v>SKILLDES1_50135</v>
          </cell>
          <cell r="B3676" t="str">
            <v>火焰中诞生的圣兽，火焰不熄生命不止。</v>
          </cell>
          <cell r="C3676" t="str">
            <v>#[color=645252,fontsize=20]火焰中诞生的圣兽，火焰不熄生命不止。[-]</v>
          </cell>
          <cell r="E3676" t="str">
            <v>#[color=fae6c8,fontsize=22,outline=3c1e0aff]凤凰死亡后复活。[-]</v>
          </cell>
        </row>
        <row r="3677">
          <cell r="A3677" t="str">
            <v>SKILLDES_59059</v>
          </cell>
          <cell r="B3677" t="str">
            <v>凤凰被动增伤</v>
          </cell>
          <cell r="C3677" t="str">
            <v>#[color=645252,fontsize=20]凤凰免疫[-][color=48b946,fontsize=20]「灼烧」[-][color=645252,fontsize=20]，暴伤提高[-][color=48b946,fontsize=20]{($level+$ulevel)*5+25}%[-][color=645252,fontsize=20]。[-]</v>
          </cell>
          <cell r="E3677" t="str">
            <v>#[color=fae6c8,fontsize=22,outline=3c1e0aff]凤凰暴伤提高[-][color=1ca216,fontsize=22,outline=3c1e0aff]{($level+$ulevel)*5+25}%[-][color=fae6c8,fontsize=22,outline=3c1e0aff]，免疫[-][color=1ca216,fontsize=22,outline=3c1e0aff]「灼烧」[-][color=fae6c8,fontsize=22,outline=3c1e0aff]。[-]</v>
          </cell>
        </row>
        <row r="3678">
          <cell r="A3678" t="str">
            <v>SKILLDES1_59059</v>
          </cell>
          <cell r="B3678" t="str">
            <v>引动天地中的火之气息，攻击更加猛烈。</v>
          </cell>
          <cell r="C3678" t="str">
            <v>#[color=645252,fontsize=20]引动天地中的火之气息，攻击更加猛烈。[-]</v>
          </cell>
          <cell r="E3678" t="str">
            <v>#[color=fae6c8,fontsize=22,outline=3c1e0aff]凤凰暴击时造成更多伤害。[-]</v>
          </cell>
        </row>
        <row r="3682">
          <cell r="A3682" t="str">
            <v>SKILLDES_6011</v>
          </cell>
          <cell r="C3682" t="str">
            <v>#[color=645252,fontsize=20]每个大妖精死亡时，提高己方所有魔法兵团[-][color=48b946,fontsize=20]{($level+$ulevel)*0.3+1.7}%[-][color=645252,fontsize=20]攻速，效果可叠加，持续15秒。[-]</v>
          </cell>
        </row>
        <row r="3683">
          <cell r="A3683" t="str">
            <v>SKILLDES_6012</v>
          </cell>
          <cell r="C3683" t="str">
            <v>#[color=645252,fontsize=20]大妖精每次攻击时，有一定概率对目标造成[-][color=48b946,fontsize=20]{($level+$ulevel)*15+135}%[-][color=645252,fontsize=20]攻击的伤害，并有概率造成[-][color=48b946,fontsize=20]「眩晕」[-][color=645252,fontsize=20]效果，持续2秒。[-]</v>
          </cell>
        </row>
        <row r="3684">
          <cell r="A3684" t="str">
            <v>SKILLDES_6013</v>
          </cell>
          <cell r="C3684" t="str">
            <v>#[color=645252,fontsize=20]英雄每次释放法术，大妖精攻速提高[-][color=48b946,fontsize=20]{($level+$ulevel)*1+4}%[-][color=645252,fontsize=20]，效果可叠加，持续10秒。[-]</v>
          </cell>
        </row>
        <row r="3685">
          <cell r="A3685" t="str">
            <v>SKILLDES_6014</v>
          </cell>
          <cell r="C3685" t="str">
            <v>#[color=645252,fontsize=20]大妖精暴伤提高[-][color=48b946,fontsize=20]{($level+$ulevel)*5+35}%[-][color=645252,fontsize=20]，攻击[-][color=48b946,fontsize=20]「眩晕」[-][color=645252,fontsize=20]状态的敌人时，必定暴击。[-]</v>
          </cell>
        </row>
        <row r="3686">
          <cell r="A3686" t="str">
            <v>SKILLDES_6021</v>
          </cell>
          <cell r="C3686" t="str">
            <v>#[color=645252,fontsize=20]石像鬼死亡时进入石像形态，不能行动，每秒恢复[-][color=48b946,fontsize=20]{($level+$ulevel)*0.2+2.8}%[-][color=645252,fontsize=20]生命，持续10秒（每场战斗只能触发一次）。[-]</v>
          </cell>
        </row>
        <row r="3687">
          <cell r="A3687" t="str">
            <v>SKILLDES_6022</v>
          </cell>
          <cell r="C3687" t="str">
            <v>#[color=645252,fontsize=20]石像鬼兵团法术免伤提高[-][color=48b946,fontsize=20]{($level+$ulevel)*2+18}%[-][color=645252,fontsize=20]，并且免疫[-][color=48b946,fontsize=20]「流血」[-][color=645252,fontsize=20]。[-]</v>
          </cell>
        </row>
        <row r="3688">
          <cell r="A3688" t="str">
            <v>SKILLDES_6023</v>
          </cell>
          <cell r="C3688" t="str">
            <v>#[color=645252,fontsize=20]石像鬼兵团暴伤提高[-][color=48b946,fontsize=20]{($level+$ulevel)*5+35}%[-][color=645252,fontsize=20]，攻击[-][color=48b946,fontsize=20]「眩晕」[-][color=645252,fontsize=20]状态的敌人时，必定暴击。[-]</v>
          </cell>
        </row>
        <row r="3689">
          <cell r="A3689" t="str">
            <v>SKILLDES_6024</v>
          </cell>
          <cell r="C3689" t="str">
            <v>#[color=645252,fontsize=20]石像鬼兵团受到远程攻击的伤害降低[-][color=48b946,fontsize=20]{($level+$ulevel)*2+13}%[-][color=645252,fontsize=20]，对防御兵团伤害提高[-][color=48b946,fontsize=20]{($level+$ulevel)*2+13}%[-][color=645252,fontsize=20]。[-]</v>
          </cell>
        </row>
        <row r="3690">
          <cell r="A3690" t="str">
            <v>SKILLDES_6031</v>
          </cell>
          <cell r="C3690" t="str">
            <v>#[color=645252,fontsize=20]铁人兵团对当前攻击的目标造成[-][color=48b946,fontsize=20]{($level+$ulevel)*200+421}[-][color=645252,fontsize=20]伤害，并造成[-][color=48b946,fontsize=20]「沉默」[-][color=645252,fontsize=20]效果，持续5秒。[-]</v>
          </cell>
        </row>
        <row r="3691">
          <cell r="A3691" t="str">
            <v>SKILLDES_6032</v>
          </cell>
          <cell r="C3691" t="str">
            <v>#[color=645252,fontsize=20]铁人兵团法术免伤提高[-][color=48b946,fontsize=20]{($level+$ulevel)*2+18}%[-][color=645252,fontsize=20]，并且免疫[-][color=48b946,fontsize=20]「流血」[-][color=645252,fontsize=20]。[-]</v>
          </cell>
        </row>
        <row r="3692">
          <cell r="A3692" t="str">
            <v>SKILLDES_6033</v>
          </cell>
          <cell r="C3692" t="str">
            <v>#[color=645252,fontsize=20]铁人被攻击时，有一定概率对3个单位造成[-][color=48b946,fontsize=20]{(($level+$ulevel)*8+52)*0.01*$atk}[-][color=645252,fontsize=20]伤害。[-]</v>
          </cell>
        </row>
        <row r="3693">
          <cell r="A3693" t="str">
            <v>SKILLDES_6034</v>
          </cell>
          <cell r="C3693" t="str">
            <v>#[color=645252,fontsize=20]铁人兵团生命提高[-][color=48b946,fontsize=20]{($level+$ulevel)*2+10}%[-][color=645252,fontsize=20]，己方英雄每次释放法术，回复5%生命。[-]</v>
          </cell>
        </row>
        <row r="3694">
          <cell r="A3694" t="str">
            <v>SKILLDES_6041</v>
          </cell>
          <cell r="C3694" t="str">
            <v>#[color=645252,fontsize=20]大法师召唤飓风吹起当前敌方后排随机一个兵团，被吹起的兵团不能行动，持续[-][color=48b946,fontsize=20]{($level+$ulevel)*0.8+4.2}[-][color=645252,fontsize=20]秒。[-]</v>
          </cell>
        </row>
        <row r="3695">
          <cell r="A3695" t="str">
            <v>SKILLDES_6042</v>
          </cell>
          <cell r="C3695" t="str">
            <v>#[color=645252,fontsize=20]目标死亡时，大法师召唤一个分身，继承本体[-][color=48b946,fontsize=20]{($level+$ulevel)*5+25}%[-][color=645252,fontsize=20]的攻击和生命，最多存在一个分身。[-]</v>
          </cell>
        </row>
        <row r="3696">
          <cell r="A3696" t="str">
            <v>SKILLDES_6043</v>
          </cell>
          <cell r="C3696" t="str">
            <v>#[color=645252,fontsize=20]大法师在场，提高己方所有魔法兵团[-][color=48b946,fontsize=20]{($level+$ulevel)*1+4}%[-][color=645252,fontsize=20]兵团伤害。[-]</v>
          </cell>
        </row>
        <row r="3697">
          <cell r="A3697" t="str">
            <v>SKILLDES_6044</v>
          </cell>
          <cell r="C3697" t="str">
            <v>#[color=645252,fontsize=20]大法师攻击提高[-][color=48b946,fontsize=20]{($level+$ulevel)*4+16}%[-][color=645252,fontsize=20]，攻击无视敌方护盾效果。[-]</v>
          </cell>
        </row>
        <row r="3698">
          <cell r="A3698" t="str">
            <v>SKILLDES_6051</v>
          </cell>
          <cell r="C3698" t="str">
            <v>#[color=645252,fontsize=20]战斗开始时，神灯提高己方随意一个兵团[-][color=48b946,fontsize=20]{($level+$ulevel)*1+3}%[-][color=645252,fontsize=20]兵团伤害，随机一个兵团[-][color=48b946,fontsize=20]{($level+$ulevel)*1+3}%[-][color=645252,fontsize=20]兵团免伤，随机一个兵团[-][color=48b946,fontsize=20]{($level+$ulevel)*1+3}%[-][color=645252,fontsize=20]攻速，持续整场战斗。[-]</v>
          </cell>
        </row>
        <row r="3699">
          <cell r="A3699" t="str">
            <v>SKILLDES_6052</v>
          </cell>
          <cell r="C3699" t="str">
            <v>#[color=645252,fontsize=20]神灯兵团召唤风暴对当前攻击的兵团造成每2秒[-][color=48b946,fontsize=20]{(($level+$ulevel)*15+40)*0.01*$atk}[-][color=645252,fontsize=20]伤害，持续8秒。[-]</v>
          </cell>
        </row>
        <row r="3700">
          <cell r="A3700" t="str">
            <v>SKILLDES_6053</v>
          </cell>
          <cell r="C3700" t="str">
            <v>#[color=645252,fontsize=20]己方英雄每次释放法术，神灯兵团[-][color=48b946,fontsize=20]{($level+$ulevel)*5+15}%[-][color=645252,fontsize=20]概率触发「三个愿望」。[-]</v>
          </cell>
        </row>
        <row r="3701">
          <cell r="A3701" t="str">
            <v>SKILLDES_6054</v>
          </cell>
          <cell r="C3701" t="str">
            <v>#[color=645252,fontsize=20]神灯受到攻击时召唤一个分身，继承本体[-][color=48b946,fontsize=20]{($level+$ulevel)*10+40}%[-][color=645252,fontsize=20]的攻击和生命。（每场战斗最多触发一次）。[-]</v>
          </cell>
        </row>
        <row r="3702">
          <cell r="A3702" t="str">
            <v>SKILLDES_6061</v>
          </cell>
          <cell r="C3702" t="str">
            <v>#[color=645252,fontsize=20]娜迦蛇妖兵团对当前攻击的兵团造成[-][color=48b946,fontsize=20]{(($level+$ulevel)*50+138)*0.01*$atk}[-][color=645252,fontsize=20]伤害，并降低30%防御，持续10秒。[-]</v>
          </cell>
        </row>
        <row r="3703">
          <cell r="A3703" t="str">
            <v>SKILLDES_6062</v>
          </cell>
          <cell r="C3703" t="str">
            <v>#[color=645252,fontsize=20]娜迦蛇妖攻击必定命中，攻速提高[-][color=48b946,fontsize=20]{($level+$ulevel)*2+4}%[-][color=645252,fontsize=20]。[-]</v>
          </cell>
        </row>
        <row r="3704">
          <cell r="A3704" t="str">
            <v>SKILLDES_6063</v>
          </cell>
          <cell r="C3704" t="str">
            <v>#[color=645252,fontsize=20]娜迦蛇妖暴伤提高[-][color=48b946,fontsize=20]{($level+$ulevel)*5+10}%[-][color=645252,fontsize=20]，战场中己方每有一个魔法塔楼兵团上场，暴伤额外提高5%。[-]</v>
          </cell>
        </row>
        <row r="3705">
          <cell r="A3705" t="str">
            <v>SKILLDES_6064</v>
          </cell>
          <cell r="C3705" t="str">
            <v>#[color=645252,fontsize=20]己方英雄每次释放法术，娜迦蛇妖兵团的兵团伤害提高[-][color=48b946,fontsize=20]{($level+$ulevel)*1+2.5}%[-][color=645252,fontsize=20]，效果可叠加，持续8秒。[-]</v>
          </cell>
        </row>
        <row r="3706">
          <cell r="A3706" t="str">
            <v>SKILLDES_6071</v>
          </cell>
          <cell r="C3706" t="str">
            <v>#[color=645252,fontsize=20]泰坦对阵1人兵团时，兵团伤害提高[-][color=48b946,fontsize=20]{($level+$ulevel)*5+20}%[-][color=645252,fontsize=20]，对阵龙族时兵团伤害额外提高20%。[-]</v>
          </cell>
        </row>
        <row r="3707">
          <cell r="A3707" t="str">
            <v>SKILLDES_6072</v>
          </cell>
          <cell r="C3707" t="str">
            <v>#[color=645252,fontsize=20]泰坦每次攻击附加[-][color=48b946,fontsize=20]{($level+$ulevel)*2+8}%[-][color=645252,fontsize=20]攻击的伤害，攻击距离提高100。[-]</v>
          </cell>
        </row>
        <row r="3708">
          <cell r="A3708" t="str">
            <v>SKILLDES_6073</v>
          </cell>
          <cell r="C3708" t="str">
            <v>#[color=645252,fontsize=20]泰坦兵团的法术免伤提高[-][color=48b946,fontsize=20]{($level+$ulevel)*2+18}%[-][color=645252,fontsize=20]，并且免疫[-][color=48b946,fontsize=20]「流血」[-][color=645252,fontsize=20]。[-]</v>
          </cell>
        </row>
        <row r="3709">
          <cell r="A3709" t="str">
            <v>SKILLDES_6074</v>
          </cell>
          <cell r="C3709" t="str">
            <v>#[color=645252,fontsize=20]己方英雄每次释放法术，泰坦兵团的兵团伤害提高[-][color=48b946,fontsize=20]{($level+$ulevel)*1+2.5}%[-][color=645252,fontsize=20]，效果可叠加，持续8秒。[-]</v>
          </cell>
        </row>
        <row r="3715">
          <cell r="A3715" t="str">
            <v>SKILLDES_59999</v>
          </cell>
          <cell r="C3715" t="str">
            <v>#[color=fae0bc,fontsize=22]攻击提高20%。[-]</v>
          </cell>
        </row>
        <row r="3716">
          <cell r="A3716" t="str">
            <v>SKILLDES_59998</v>
          </cell>
          <cell r="C3716" t="str">
            <v>#[color=fae0bc,fontsize=22]生命提高20%。[-]</v>
          </cell>
        </row>
        <row r="3717">
          <cell r="A3717" t="str">
            <v>SKILLDES_59997</v>
          </cell>
          <cell r="C3717" t="str">
            <v>#[color=fae0bc,fontsize=22]兵团攻击提高20%。[-]</v>
          </cell>
        </row>
        <row r="3718">
          <cell r="A3718" t="str">
            <v>SKILLDES_59996</v>
          </cell>
          <cell r="C3718" t="str">
            <v>#[color=fae0bc,fontsize=22]兵团免伤提高20%。[-]</v>
          </cell>
        </row>
        <row r="3719">
          <cell r="A3719" t="str">
            <v>SKILLDES1_59999</v>
          </cell>
          <cell r="C3719" t="str">
            <v>#[color=fae0bc,fontsize=22]攻击提高20%。[-]</v>
          </cell>
        </row>
        <row r="3720">
          <cell r="A3720" t="str">
            <v>SKILLDES1_59998</v>
          </cell>
          <cell r="C3720" t="str">
            <v>#[color=fae0bc,fontsize=22]生命提高20%。[-]</v>
          </cell>
        </row>
        <row r="3721">
          <cell r="A3721" t="str">
            <v>SKILLDES1_59997</v>
          </cell>
          <cell r="C3721" t="str">
            <v>#[color=fae0bc,fontsize=22]兵团攻击提高20%。[-]</v>
          </cell>
        </row>
        <row r="3722">
          <cell r="A3722" t="str">
            <v>SKILLDES1_59996</v>
          </cell>
          <cell r="C3722" t="str">
            <v>#[color=fae0bc,fontsize=22]兵团免伤提高20%。[-]</v>
          </cell>
        </row>
        <row r="3723">
          <cell r="A3723" t="str">
            <v>SKILL_59999</v>
          </cell>
          <cell r="C3723" t="str">
            <v>#战斗技巧</v>
          </cell>
          <cell r="E3723" t="str">
            <v>#战斗技巧</v>
          </cell>
        </row>
        <row r="3724">
          <cell r="A3724" t="str">
            <v>SKILL_59998</v>
          </cell>
          <cell r="C3724" t="str">
            <v>#生存技巧</v>
          </cell>
          <cell r="E3724" t="str">
            <v>#生存技巧</v>
          </cell>
        </row>
        <row r="3725">
          <cell r="A3725" t="str">
            <v>SKILL_59997</v>
          </cell>
          <cell r="C3725" t="str">
            <v>#战斗精通</v>
          </cell>
          <cell r="E3725" t="str">
            <v>#战斗精通</v>
          </cell>
        </row>
        <row r="3726">
          <cell r="A3726" t="str">
            <v>SKILL_59996</v>
          </cell>
          <cell r="C3726" t="str">
            <v>#生存精通</v>
          </cell>
          <cell r="E3726" t="str">
            <v>#生存精通</v>
          </cell>
        </row>
        <row r="3729">
          <cell r="A3729" t="str">
            <v>#元素位面技能描述</v>
          </cell>
        </row>
        <row r="3730">
          <cell r="A3730" t="str">
            <v>SKILLDES_41001</v>
          </cell>
          <cell r="C3730" t="str">
            <v>#[color=645252,fontsize=20]火焰领主拥有永久性的幽火护盾，免疫除[-][color=48b946,fontsize=20]连击效果[-][color=645252,fontsize=20]外的所有兵团伤害。[-]</v>
          </cell>
        </row>
        <row r="3731">
          <cell r="A3731" t="str">
            <v>SKILLDES1_41001</v>
          </cell>
          <cell r="C3731" t="str">
            <v>#[color=645252,fontsize=20]火焰领主拥有永久性的幽火护盾，免疫除[-][color=48b946,fontsize=20]连击效果[-][color=645252,fontsize=20]外的所有兵团伤害。[-]</v>
          </cell>
        </row>
        <row r="3732">
          <cell r="A3732" t="str">
            <v>SKILLDES_41002</v>
          </cell>
          <cell r="C3732" t="str">
            <v>#[color=645252,fontsize=20]火焰女皇攻击时会对当前兵团所有单位造成伤害。[-]</v>
          </cell>
        </row>
        <row r="3733">
          <cell r="A3733" t="str">
            <v>SKILLDES1_41002</v>
          </cell>
          <cell r="C3733" t="str">
            <v>#[color=645252,fontsize=20]火焰女皇攻击时会对当前兵团所有单位造成伤害。[-]</v>
          </cell>
        </row>
        <row r="3734">
          <cell r="A3734" t="str">
            <v>SKILLDES_41003</v>
          </cell>
          <cell r="C3734" t="str">
            <v>#[color=645252,fontsize=20]火焰领主攻击时有一定概率对随机3个近战兵团造成伤害。[-]</v>
          </cell>
        </row>
        <row r="3735">
          <cell r="A3735" t="str">
            <v>SKILLDES1_41003</v>
          </cell>
          <cell r="C3735" t="str">
            <v>#[color=645252,fontsize=20]火焰领主攻击时有一定概率对随机3个近战兵团造成伤害。[-]</v>
          </cell>
        </row>
        <row r="3736">
          <cell r="A3736" t="str">
            <v>SKILLDES_41004</v>
          </cell>
          <cell r="C3736" t="str">
            <v>#[color=645252,fontsize=20]火焰女皇是火焰的掌控者，对所有兵团造成永久灼烧，每2秒造成一次伤害。[-]</v>
          </cell>
        </row>
        <row r="3737">
          <cell r="A3737" t="str">
            <v>SKILLDES1_41004</v>
          </cell>
          <cell r="C3737" t="str">
            <v>#[color=645252,fontsize=20]火焰女皇是火焰的掌控者，对所有兵团造成永久灼烧，每2秒造成一次伤害。[-]</v>
          </cell>
        </row>
        <row r="3738">
          <cell r="A3738" t="str">
            <v>SKILLDES_41005</v>
          </cell>
          <cell r="C3738" t="str">
            <v>#[color=645252,fontsize=20]火焰女皇攻击的兵团死亡时，会释放一次幽火灭绝，对所有兵团造成伤害。[-]</v>
          </cell>
        </row>
        <row r="3739">
          <cell r="A3739" t="str">
            <v>SKILLDES1_41005</v>
          </cell>
          <cell r="C3739" t="str">
            <v>#[color=645252,fontsize=20]火焰女皇攻击的兵团死亡时，会释放一次幽火灭绝，对所有兵团造成伤害。[-]</v>
          </cell>
        </row>
        <row r="3740">
          <cell r="A3740" t="str">
            <v>SKILLDES_41006</v>
          </cell>
          <cell r="C3740" t="str">
            <v>#[color=645252,fontsize=20]火焰领主每次攻击会将火焰注入敌人体内，造成持续伤害，效果可叠加，改变目标后后清空。[-]</v>
          </cell>
        </row>
        <row r="3741">
          <cell r="A3741" t="str">
            <v>SKILLDES1_41006</v>
          </cell>
          <cell r="C3741" t="str">
            <v>#[color=645252,fontsize=20]火焰领主每次攻击会将火焰注入敌人体内，造成持续伤害，效果可叠加，改变目标后后清空。[-]</v>
          </cell>
        </row>
        <row r="3742">
          <cell r="A3742" t="str">
            <v>SKILLDES_41007</v>
          </cell>
          <cell r="C3742" t="str">
            <v>#[color=645252,fontsize=20]火焰女皇是火焰的掌控者，每隔一段时间释放一次幽火灭绝，对所有兵团造成伤害。[-]</v>
          </cell>
        </row>
        <row r="3743">
          <cell r="A3743" t="str">
            <v>SKILLDES1_41007</v>
          </cell>
          <cell r="C3743" t="str">
            <v>#[color=645252,fontsize=20]火焰女皇是火焰的掌控者，每隔一段时间释放一次幽火灭绝，对所有兵团造成伤害。[-]</v>
          </cell>
        </row>
        <row r="3744">
          <cell r="A3744" t="str">
            <v>SKILLDES_41008</v>
          </cell>
          <cell r="C3744" t="str">
            <v>#[color=645252,fontsize=20]火焰女皇攻击时有一定概率对当前兵团释放一次天罚，造成大量伤害。[-]</v>
          </cell>
        </row>
        <row r="3745">
          <cell r="A3745" t="str">
            <v>SKILLDES1_41008</v>
          </cell>
          <cell r="C3745" t="str">
            <v>#[color=645252,fontsize=20]火焰女皇攻击时有一定概率对当前兵团释放一次天罚，造成大量伤害。[-]</v>
          </cell>
        </row>
        <row r="3747">
          <cell r="A3747" t="str">
            <v>SKILLDES_42001</v>
          </cell>
          <cell r="C3747" t="str">
            <v>#[color=645252,fontsize=20]冰霜领主在血量降低到70%，40%，10%时，会开启一层寒冰守护，免疫除[-][color=48b946,fontsize=20]流血，灼烧[-][color=645252,fontsize=20]外的所有伤害，寒冰守护拥有生命值，打破寒冰守护可以造成伤害。[-]</v>
          </cell>
        </row>
        <row r="3748">
          <cell r="A3748" t="str">
            <v>SKILLDES1_42001</v>
          </cell>
          <cell r="C3748" t="str">
            <v>#[color=645252,fontsize=20]冰霜领主在血量降低到70%，40%，10%时，会开启一层寒冰守护，免疫除[-][color=48b946,fontsize=20]流血，灼烧[-][color=645252,fontsize=20]外的所有伤害，寒冰守护拥有生命值，打破寒冰守护可以造成伤害。[-]</v>
          </cell>
        </row>
        <row r="3749">
          <cell r="A3749" t="str">
            <v>SKILLDES_42002</v>
          </cell>
          <cell r="C3749" t="str">
            <v>#[color=645252,fontsize=20]冰霜领主攻击时有概率冻结当前目标，并造成大量持续伤害。[-]</v>
          </cell>
        </row>
        <row r="3750">
          <cell r="A3750" t="str">
            <v>SKILLDES1_42002</v>
          </cell>
          <cell r="C3750" t="str">
            <v>#[color=645252,fontsize=20]冰霜领主攻击时有概率冻结当前目标，并造成大量持续伤害。[-]</v>
          </cell>
        </row>
        <row r="3751">
          <cell r="A3751" t="str">
            <v>SKILLDES_42003</v>
          </cell>
          <cell r="C3751" t="str">
            <v>#[color=645252,fontsize=20]冰霜领主每隔一定时间释放冰霜之花，对4个后排单位造成大量伤害。[-]</v>
          </cell>
        </row>
        <row r="3752">
          <cell r="A3752" t="str">
            <v>SKILLDES1_42003</v>
          </cell>
          <cell r="C3752" t="str">
            <v>#[color=645252,fontsize=20]冰霜领主每隔一定时间释放冰霜之花，对4个后排单位造成大量伤害。[-]</v>
          </cell>
        </row>
        <row r="3753">
          <cell r="A3753" t="str">
            <v>SKILLDES_420031</v>
          </cell>
          <cell r="C3753" t="str">
            <v>#[color=645252,fontsize=20]冰霜领主每隔一定时间释放冰霜之花，对4个后排单位造成大量伤害，若目标没有死亡，则追加持续伤害。[-]</v>
          </cell>
        </row>
        <row r="3754">
          <cell r="A3754" t="str">
            <v>SKILLDES1_420031</v>
          </cell>
          <cell r="C3754" t="str">
            <v>#[color=645252,fontsize=20]冰霜领主每隔一定时间释放冰霜之花，对4个后排单位造成大量伤害，若目标没有死亡，则追加持续伤害。[-]</v>
          </cell>
        </row>
        <row r="3755">
          <cell r="A3755" t="str">
            <v>SKILLDES_42004</v>
          </cell>
          <cell r="C3755" t="str">
            <v>#[color=645252,fontsize=20]冰霜领主每隔一定时间释放大范围的冰雪风暴，对所有兵团造成伤害。[-]</v>
          </cell>
        </row>
        <row r="3756">
          <cell r="A3756" t="str">
            <v>SKILLDES1_42004</v>
          </cell>
          <cell r="C3756" t="str">
            <v>#[color=645252,fontsize=20]冰霜领主每隔一定时间释放大范围的冰雪风暴，对所有兵团造成伤害。[-]</v>
          </cell>
        </row>
        <row r="3757">
          <cell r="A3757" t="str">
            <v>SKILLDES_420041</v>
          </cell>
          <cell r="C3757" t="str">
            <v>#[color=645252,fontsize=20]冰霜领主每隔一定时间释放大范围的冰雪风暴，对所有兵团造成伤害，并有概率造成冰冻效果。[-]</v>
          </cell>
        </row>
        <row r="3758">
          <cell r="A3758" t="str">
            <v>SKILLDES1_420041</v>
          </cell>
          <cell r="C3758" t="str">
            <v>#[color=645252,fontsize=20]冰霜领主每隔一定时间释放大范围的冰雪风暴，对所有兵团造成伤害，并有概率造成冰冻效果。[-]</v>
          </cell>
        </row>
        <row r="3759">
          <cell r="A3759" t="str">
            <v>SKILLDES_42005</v>
          </cell>
          <cell r="C3759" t="str">
            <v>#[color=645252,fontsize=20]冰霜领主每2秒回复自身一定生命值。[-]</v>
          </cell>
        </row>
        <row r="3760">
          <cell r="A3760" t="str">
            <v>SKILLDES1_42005</v>
          </cell>
          <cell r="C3760" t="str">
            <v>#[color=645252,fontsize=20]冰霜领主每2秒回复自身一定生命值。[-]</v>
          </cell>
        </row>
        <row r="3761">
          <cell r="A3761" t="str">
            <v>SKILLDES_42006</v>
          </cell>
          <cell r="C3761" t="str">
            <v>#[color=645252,fontsize=20]冰霜领主掌握了寒气领域，在她周围一定范围内的所有单位每秒受到一次伤害，并降低攻击速度与攻击力，效果可叠加。[-]</v>
          </cell>
        </row>
        <row r="3762">
          <cell r="A3762" t="str">
            <v>SKILLDES1_42006</v>
          </cell>
          <cell r="C3762" t="str">
            <v>#[color=645252,fontsize=20]冰霜领主掌握了寒气领域，在她周围一定范围内的所有单位每秒受到一次伤害，并降低攻击速度与攻击力，效果可叠加。[-]</v>
          </cell>
        </row>
        <row r="3764">
          <cell r="A3764" t="str">
            <v>SKILLDES_43001</v>
          </cell>
          <cell r="C3764" t="str">
            <v>#[color=645252,fontsize=20]闪电领主每隔一定时间会释放出龙卷风，卷起所有[-][color=48b946,fontsize=20]地面[-][color=645252,fontsize=20]单位，并造成持续伤害，闪电领主死亡时解除该效果。[-]</v>
          </cell>
        </row>
        <row r="3765">
          <cell r="A3765" t="str">
            <v>SKILLDES1_43001</v>
          </cell>
          <cell r="C3765" t="str">
            <v>#[color=645252,fontsize=20]闪电领主每隔一定时间会释放出龙卷风，卷起所有[-][color=48b946,fontsize=20]地面[-][color=645252,fontsize=20]单位，并造成持续伤害，闪电领主死亡时解除该效果。[-]</v>
          </cell>
        </row>
        <row r="3766">
          <cell r="A3766" t="str">
            <v>SKILLDES_43002</v>
          </cell>
          <cell r="C3766" t="str">
            <v>#[color=645252,fontsize=20]闪电领主每隔一定时间对距离最远的兵团释放一阵落雷，造成大量伤害。[-]</v>
          </cell>
        </row>
        <row r="3767">
          <cell r="A3767" t="str">
            <v>SKILLDES1_43002</v>
          </cell>
          <cell r="C3767" t="str">
            <v>#[color=645252,fontsize=20]闪电领主每隔一定时间对距离最远的兵团释放一阵落雷，造成大量伤害。[-]</v>
          </cell>
        </row>
        <row r="3768">
          <cell r="A3768" t="str">
            <v>SKILLDES_430021</v>
          </cell>
          <cell r="C3768" t="str">
            <v>#[color=645252,fontsize=20]闪电领主每隔一定时间对距离最远的兵团释放一阵落雷，造成大量伤害，若目标没有死亡，则追加持续伤害。[-]</v>
          </cell>
        </row>
        <row r="3769">
          <cell r="A3769" t="str">
            <v>SKILLDES1_430021</v>
          </cell>
          <cell r="C3769" t="str">
            <v>#[color=645252,fontsize=20]闪电领主每隔一定时间对距离最远的兵团释放一阵落雷，造成大量伤害，若目标没有死亡，则追加持续伤害。[-]</v>
          </cell>
        </row>
        <row r="3770">
          <cell r="A3770" t="str">
            <v>SKILLDES_43003</v>
          </cell>
          <cell r="C3770" t="str">
            <v>#[color=645252,fontsize=20]闪电领主攻击时对当前兵团所有单位造成伤害。[-]</v>
          </cell>
        </row>
        <row r="3771">
          <cell r="A3771" t="str">
            <v>SKILLDES1_43003</v>
          </cell>
          <cell r="C3771" t="str">
            <v>#[color=645252,fontsize=20]闪电领主攻击时对当前兵团所有单位造成伤害。[-]</v>
          </cell>
        </row>
        <row r="3772">
          <cell r="A3772" t="str">
            <v>SKILLDES_430031</v>
          </cell>
          <cell r="C3772" t="str">
            <v>#[color=645252,fontsize=20]闪电领主攻击时有概率触发一道闪电，对前方所有兵团造成伤害。[-]</v>
          </cell>
        </row>
        <row r="3773">
          <cell r="A3773" t="str">
            <v>SKILLDES1_430031</v>
          </cell>
          <cell r="C3773" t="str">
            <v>#[color=645252,fontsize=20]闪电领主攻击时有概率触发一道闪电，对前方所有兵团造成伤害。[-]</v>
          </cell>
        </row>
        <row r="3774">
          <cell r="A3774" t="str">
            <v>SKILLDES_43004</v>
          </cell>
          <cell r="C3774" t="str">
            <v>#[color=645252,fontsize=20]闪电领主每隔一段时间会召唤10只小闪电领主，闪电领主拥有【落雷】技能。[-]</v>
          </cell>
        </row>
        <row r="3775">
          <cell r="A3775" t="str">
            <v>SKILLDES1_43004</v>
          </cell>
          <cell r="C3775" t="str">
            <v>#[color=645252,fontsize=20]闪电领主每隔一段时间会召唤10只小闪电领主，闪电领主拥有【落雷】技能。[-]</v>
          </cell>
        </row>
        <row r="3776">
          <cell r="A3776" t="str">
            <v>SKILLDES_430041</v>
          </cell>
          <cell r="C3776" t="str">
            <v>#[color=645252,fontsize=20]闪电领主每隔一段时间会召唤10只小闪电领主，闪电领主拥有【惊雷】与【闪电】技能。[-]</v>
          </cell>
        </row>
        <row r="3777">
          <cell r="A3777" t="str">
            <v>SKILLDES1_430041</v>
          </cell>
          <cell r="C3777" t="str">
            <v>#[color=645252,fontsize=20]闪电领主每隔一段时间会召唤10只小闪电领主，闪电领主拥有【惊雷】与【闪电】技能。[-]</v>
          </cell>
        </row>
        <row r="3778">
          <cell r="A3778" t="str">
            <v>SKILLDES_43005</v>
          </cell>
          <cell r="C3778" t="str">
            <v>#[color=645252,fontsize=20]闪电领主掌握了雷霆领域，被攻击时有一定概率对攻击兵团释放一道闪电，造成大量伤害。[-]</v>
          </cell>
        </row>
        <row r="3779">
          <cell r="A3779" t="str">
            <v>SKILLDES1_43005</v>
          </cell>
          <cell r="C3779" t="str">
            <v>#[color=645252,fontsize=20]闪电领主掌握了雷霆领域，被攻击时有一定概率对攻击兵团释放一道闪电，造成大量伤害。[-]</v>
          </cell>
        </row>
        <row r="3781">
          <cell r="A3781" t="str">
            <v>SKILLDES_44001</v>
          </cell>
          <cell r="C3781" t="str">
            <v>#[color=645252,fontsize=20]大地领主拥有4队坚不可摧的石元素，并且每隔一段时间会额外召唤石元素参与战斗，想要击败大地领主，必须依靠大地祭司的力量。大地祭司会吸收所有[-][color=48b946,fontsize=20]治疗效果[-][color=645252,fontsize=20]来回复自身生命，当生命达到满值时将获得胜利。[-]</v>
          </cell>
        </row>
        <row r="3782">
          <cell r="A3782" t="str">
            <v>SKILLDES1_44001</v>
          </cell>
          <cell r="C3782" t="str">
            <v>#[color=645252,fontsize=20]大地领主拥有4队坚不可摧的石元素，并且每隔一段时间会额外召唤石元素参与战斗，想要击败大地领主，必须依靠大地祭司的力量。大地祭司会吸收所有[-][color=48b946,fontsize=20]治疗效果[-][color=645252,fontsize=20]来回复自身生命，当生命达到满值时将获得胜利。[-]</v>
          </cell>
        </row>
        <row r="3783">
          <cell r="A3783" t="str">
            <v>SKILLDES_44002</v>
          </cell>
          <cell r="C3783" t="str">
            <v>#[color=645252,fontsize=20]大地领主拥有4队用于摧毁敌人的幽火元素与雷元素，并且每隔一段时间会额外召唤一队元素兵团参与战斗。[-]</v>
          </cell>
        </row>
        <row r="3784">
          <cell r="A3784" t="str">
            <v>SKILLDES1_44002</v>
          </cell>
          <cell r="C3784" t="str">
            <v>#[color=645252,fontsize=20]大地领主拥有4队用于摧毁敌人的幽火元素与雷元素，并且每隔一段时间会额外召唤一队元素兵团参与战斗。[-]</v>
          </cell>
        </row>
        <row r="3785">
          <cell r="A3785" t="str">
            <v>SKILLDES_44003</v>
          </cell>
          <cell r="C3785" t="str">
            <v>#[color=645252,fontsize=20]我方防御单位死亡时，大地领主会召唤一队魔法仙灵对随机一路进行突击。[-]</v>
          </cell>
        </row>
        <row r="3786">
          <cell r="A3786" t="str">
            <v>SKILLDES1_44003</v>
          </cell>
          <cell r="C3786" t="str">
            <v>#[color=645252,fontsize=20]我方防御单位死亡时，大地领主会召唤一队魔法仙灵对随机一路进行突击。[-]</v>
          </cell>
        </row>
        <row r="3787">
          <cell r="A3787" t="str">
            <v>SKILLDES_44004</v>
          </cell>
          <cell r="C3787" t="str">
            <v>#[color=645252,fontsize=20]每隔一定时间，大地领主会在大地祭司附近召唤一队精神元素进行偷袭。[-]</v>
          </cell>
        </row>
        <row r="3788">
          <cell r="A3788" t="str">
            <v>SKILLDES1_44004</v>
          </cell>
          <cell r="C3788" t="str">
            <v>#[color=645252,fontsize=20]每隔一定时间，大地领主会在大地祭司附近召唤一队精神元素进行偷袭。[-]</v>
          </cell>
        </row>
        <row r="3789">
          <cell r="A3789" t="str">
            <v>SKILLDES_44005</v>
          </cell>
          <cell r="C3789" t="str">
            <v>#[color=645252,fontsize=20]英雄释放法术时，大地领主会反馈法术的力量，对大地祭祀造成一次伤害，该技能有3秒间隔时间。[-]</v>
          </cell>
        </row>
        <row r="3790">
          <cell r="A3790" t="str">
            <v>SKILLDES1_44005</v>
          </cell>
          <cell r="C3790" t="str">
            <v>#[color=645252,fontsize=20]英雄释放法术时，大地领主会反馈法术的力量，对大地祭祀造成一次伤害，该技能有3秒间隔时间。[-]</v>
          </cell>
        </row>
        <row r="3792">
          <cell r="A3792" t="str">
            <v>SKILLDES_45001</v>
          </cell>
          <cell r="C3792" t="str">
            <v>#[color=645252,fontsize=20]混乱领主的真身正常状态下处于异位面，只有受到兵团造成的[-][color=48b946,fontsize=20]眩晕，冰封[-][color=645252,fontsize=20]效果才会进入这个位面，受到伤害。[-]</v>
          </cell>
        </row>
        <row r="3793">
          <cell r="A3793" t="str">
            <v>SKILLDES1_45001</v>
          </cell>
          <cell r="C3793" t="str">
            <v>#[color=645252,fontsize=20]混乱领主的真身正常状态下处于异位面，只有受到兵团造成的[-][color=48b946,fontsize=20]眩晕，冰封[-][color=645252,fontsize=20]效果才会进入这个位面，受到伤害。[-]</v>
          </cell>
        </row>
        <row r="3794">
          <cell r="A3794" t="str">
            <v>SKILLDES_45002</v>
          </cell>
          <cell r="C3794" t="str">
            <v>#[color=645252,fontsize=20]混乱领主每隔一定时间对周围一定范围内所有兵团造成伤害。[-]</v>
          </cell>
        </row>
        <row r="3795">
          <cell r="A3795" t="str">
            <v>SKILLDES1_45002</v>
          </cell>
          <cell r="C3795" t="str">
            <v>#[color=645252,fontsize=20]混乱领主每隔一定时间对周围一定范围内所有兵团造成伤害。[-]</v>
          </cell>
        </row>
        <row r="3796">
          <cell r="A3796" t="str">
            <v>SKILLDES_45003</v>
          </cell>
          <cell r="C3796" t="str">
            <v>#[color=645252,fontsize=20]混乱领主每隔一定时间对随机一个单位造成极高伤害。[-]</v>
          </cell>
        </row>
        <row r="3797">
          <cell r="A3797" t="str">
            <v>SKILLDES1_45003</v>
          </cell>
          <cell r="C3797" t="str">
            <v>#[color=645252,fontsize=20]混乱领主每隔一定时间对随机一个单位造成极高伤害。[-]</v>
          </cell>
        </row>
        <row r="3798">
          <cell r="A3798" t="str">
            <v>SKILLDES_45004</v>
          </cell>
          <cell r="C3798" t="str">
            <v>#[color=645252,fontsize=20]混乱领主每隔一定时间在距离最远的兵团附近召唤一个自己的分身。[-]</v>
          </cell>
        </row>
        <row r="3799">
          <cell r="A3799" t="str">
            <v>SKILLDES1_45004</v>
          </cell>
          <cell r="C3799" t="str">
            <v>#[color=645252,fontsize=20]混乱领主每隔一定时间在距离最远的兵团附近召唤一个自己的分身。[-]</v>
          </cell>
        </row>
        <row r="3800">
          <cell r="A3800" t="str">
            <v>SKILLDES_450021</v>
          </cell>
          <cell r="C3800" t="str">
            <v>#[color=645252,fontsize=20]混乱领主每隔一定时间在距离最远的兵团附近召唤一个自己的分身，分身拥有【震爆】技能。[-]</v>
          </cell>
        </row>
        <row r="3801">
          <cell r="A3801" t="str">
            <v>SKILLDES1_450021</v>
          </cell>
          <cell r="C3801" t="str">
            <v>#[color=645252,fontsize=20]混乱领主每隔一定时间在距离最远的兵团附近召唤一个自己的分身，分身拥有【震爆】技能。[-]</v>
          </cell>
        </row>
        <row r="3802">
          <cell r="A3802" t="str">
            <v>SKILLDES_450031</v>
          </cell>
          <cell r="C3802" t="str">
            <v>#[color=645252,fontsize=20]混乱领主每隔一定时间在距离最远的兵团附近召唤一个自己的分身，分身拥有【震爆】与【毁灭】技能。[-]</v>
          </cell>
        </row>
        <row r="3803">
          <cell r="A3803" t="str">
            <v>SKILLDES1_450031</v>
          </cell>
          <cell r="C3803" t="str">
            <v>#[color=645252,fontsize=20]混乱领主每隔一定时间在距离最远的兵团附近召唤一个自己的分身，分身拥有【震爆】与【毁灭】技能。[-]</v>
          </cell>
        </row>
        <row r="3804">
          <cell r="A3804" t="str">
            <v>SKILLDES_450041</v>
          </cell>
          <cell r="C3804" t="str">
            <v>#[color=645252,fontsize=20]如果目标单位死亡，混乱领主有概率召唤出一个精神元素。[-]</v>
          </cell>
        </row>
        <row r="3805">
          <cell r="A3805" t="str">
            <v>SKILLDES1_450041</v>
          </cell>
          <cell r="C3805" t="str">
            <v>#[color=645252,fontsize=20]如果目标单位死亡，混乱领主有概率召唤出一个精神元素。[-]</v>
          </cell>
        </row>
        <row r="3806">
          <cell r="A3806" t="str">
            <v>SKILLDES_450042</v>
          </cell>
          <cell r="C3806" t="str">
            <v>#[color=645252,fontsize=20]混乱领主每隔一定时间在距离最远的兵团附近召唤一个自己的分身，分身拥有【震爆】与【毁灭】技能，混乱领主与分身杀死目标时有一定概率召唤一位精神元素。[-]</v>
          </cell>
        </row>
        <row r="3807">
          <cell r="A3807" t="str">
            <v>SKILLDES1_450042</v>
          </cell>
          <cell r="C3807" t="str">
            <v>#[color=645252,fontsize=20]混乱领主每隔一定时间在距离最远的兵团附近召唤一个自己的分身，分身拥有【震爆】与【毁灭】技能，混乱领主与分身杀死目标时有一定概率召唤一位精神元素。[-]</v>
          </cell>
        </row>
        <row r="3808">
          <cell r="A3808" t="str">
            <v>SKILLDES_45005</v>
          </cell>
          <cell r="C3808" t="str">
            <v>#[color=645252,fontsize=20]混乱领主掌握了虚无领域，在他周围一定范围内的所有单位每秒受到一次伤害，并造成沉默效果，效果持续到目标死亡。[-]</v>
          </cell>
        </row>
        <row r="3809">
          <cell r="A3809" t="str">
            <v>SKILLDES1_45005</v>
          </cell>
          <cell r="C3809" t="str">
            <v>#[color=645252,fontsize=20]混乱领主掌握了虚无领域，在他周围一定范围内的所有单位每秒受到一次伤害，并造成沉默效果，效果持续到目标死亡。[-]</v>
          </cell>
        </row>
        <row r="3813">
          <cell r="A3813" t="str">
            <v>ENAME_101</v>
          </cell>
          <cell r="C3813" t="str">
            <v>#Pikeman</v>
          </cell>
          <cell r="E3813" t="str">
            <v>#Pikeman</v>
          </cell>
        </row>
        <row r="3814">
          <cell r="A3814" t="str">
            <v>ENAME_102</v>
          </cell>
          <cell r="C3814" t="str">
            <v>#Archer</v>
          </cell>
          <cell r="E3814" t="str">
            <v>#Archer</v>
          </cell>
        </row>
        <row r="3815">
          <cell r="A3815" t="str">
            <v>ENAME_103</v>
          </cell>
          <cell r="C3815" t="str">
            <v>#Griffin</v>
          </cell>
          <cell r="E3815" t="str">
            <v>#Griffin</v>
          </cell>
        </row>
        <row r="3816">
          <cell r="A3816" t="str">
            <v>ENAME_104</v>
          </cell>
          <cell r="C3816" t="str">
            <v>#Swordsman</v>
          </cell>
          <cell r="E3816" t="str">
            <v>#Swordsman</v>
          </cell>
        </row>
        <row r="3817">
          <cell r="A3817" t="str">
            <v>ENAME_105</v>
          </cell>
          <cell r="C3817" t="str">
            <v>#Monk</v>
          </cell>
          <cell r="E3817" t="str">
            <v>#Monk</v>
          </cell>
        </row>
        <row r="3818">
          <cell r="A3818" t="str">
            <v>ENAME_106</v>
          </cell>
          <cell r="C3818" t="str">
            <v>#Cavalier</v>
          </cell>
          <cell r="E3818" t="str">
            <v>#Cavalier</v>
          </cell>
        </row>
        <row r="3819">
          <cell r="A3819" t="str">
            <v>ENAME_107</v>
          </cell>
          <cell r="C3819" t="str">
            <v>#Angel</v>
          </cell>
          <cell r="E3819" t="str">
            <v>#Angel</v>
          </cell>
        </row>
        <row r="3820">
          <cell r="A3820" t="str">
            <v>ENAME_201</v>
          </cell>
          <cell r="C3820" t="str">
            <v>#Centaur</v>
          </cell>
          <cell r="E3820" t="str">
            <v>#Centaur</v>
          </cell>
        </row>
        <row r="3821">
          <cell r="A3821" t="str">
            <v>ENAME_202</v>
          </cell>
          <cell r="C3821" t="str">
            <v>#Dwarf</v>
          </cell>
          <cell r="E3821" t="str">
            <v>#Dwarf</v>
          </cell>
        </row>
        <row r="3822">
          <cell r="A3822" t="str">
            <v>ENAME_203</v>
          </cell>
          <cell r="C3822" t="str">
            <v>#Wood Elf</v>
          </cell>
          <cell r="E3822" t="str">
            <v>#Wood Elf</v>
          </cell>
        </row>
        <row r="3823">
          <cell r="A3823" t="str">
            <v>ENAME_204</v>
          </cell>
          <cell r="C3823" t="str">
            <v>#Pegasus</v>
          </cell>
          <cell r="E3823" t="str">
            <v>#Pegasus</v>
          </cell>
        </row>
        <row r="3824">
          <cell r="A3824" t="str">
            <v>ENAME_205</v>
          </cell>
          <cell r="C3824" t="str">
            <v>#Dendroid Guard</v>
          </cell>
          <cell r="E3824" t="str">
            <v>#Dendroid Guard</v>
          </cell>
        </row>
        <row r="3825">
          <cell r="A3825" t="str">
            <v>ENAME_206</v>
          </cell>
          <cell r="C3825" t="str">
            <v>#Unicorn</v>
          </cell>
          <cell r="E3825" t="str">
            <v>#Unicorn</v>
          </cell>
        </row>
        <row r="3826">
          <cell r="A3826" t="str">
            <v>ENAME_207</v>
          </cell>
          <cell r="C3826" t="str">
            <v>#Green Dragon</v>
          </cell>
          <cell r="E3826" t="str">
            <v>#Green Dragon</v>
          </cell>
        </row>
        <row r="3827">
          <cell r="A3827" t="str">
            <v>ENAME_301</v>
          </cell>
          <cell r="C3827" t="str">
            <v>#Skeleton</v>
          </cell>
          <cell r="E3827" t="str">
            <v>#Skeleton</v>
          </cell>
        </row>
        <row r="3828">
          <cell r="A3828" t="str">
            <v>ENAME_302</v>
          </cell>
          <cell r="C3828" t="str">
            <v>#Walking Dead</v>
          </cell>
          <cell r="E3828" t="str">
            <v>#Walking Dead</v>
          </cell>
        </row>
        <row r="3829">
          <cell r="A3829" t="str">
            <v>ENAME_303</v>
          </cell>
          <cell r="C3829" t="str">
            <v>#Wight</v>
          </cell>
          <cell r="E3829" t="str">
            <v>#Wight</v>
          </cell>
        </row>
        <row r="3830">
          <cell r="A3830" t="str">
            <v>ENAME_304</v>
          </cell>
          <cell r="C3830" t="str">
            <v>#Vampire</v>
          </cell>
          <cell r="E3830" t="str">
            <v>#Vampire</v>
          </cell>
        </row>
        <row r="3831">
          <cell r="A3831" t="str">
            <v>ENAME_305</v>
          </cell>
          <cell r="C3831" t="str">
            <v>#Lich</v>
          </cell>
          <cell r="E3831" t="str">
            <v>#Lich</v>
          </cell>
        </row>
        <row r="3832">
          <cell r="A3832" t="str">
            <v>ENAME_306</v>
          </cell>
          <cell r="C3832" t="str">
            <v>#Black Knight</v>
          </cell>
          <cell r="E3832" t="str">
            <v>#Black Knight</v>
          </cell>
        </row>
        <row r="3833">
          <cell r="A3833" t="str">
            <v>ENAME_307</v>
          </cell>
          <cell r="C3833" t="str">
            <v>#Bone Dragon</v>
          </cell>
          <cell r="E3833" t="str">
            <v>#Bone Dragon</v>
          </cell>
        </row>
        <row r="3834">
          <cell r="A3834" t="str">
            <v>ENAME_401</v>
          </cell>
          <cell r="C3834" t="str">
            <v>#Goblin</v>
          </cell>
          <cell r="E3834" t="str">
            <v>#Goblin</v>
          </cell>
        </row>
        <row r="3835">
          <cell r="A3835" t="str">
            <v>ENAME_402</v>
          </cell>
          <cell r="C3835" t="str">
            <v>#Wolf Rider</v>
          </cell>
          <cell r="E3835" t="str">
            <v>#Wolf Rider</v>
          </cell>
        </row>
        <row r="3836">
          <cell r="A3836" t="str">
            <v>ENAME_403</v>
          </cell>
          <cell r="C3836" t="str">
            <v>#Orc</v>
          </cell>
          <cell r="E3836" t="str">
            <v>#Orc</v>
          </cell>
        </row>
        <row r="3837">
          <cell r="A3837" t="str">
            <v>ENAME_404</v>
          </cell>
          <cell r="C3837" t="str">
            <v>#Ogre</v>
          </cell>
          <cell r="E3837" t="str">
            <v>#Ogre</v>
          </cell>
        </row>
        <row r="3838">
          <cell r="A3838" t="str">
            <v>ENAME_405</v>
          </cell>
          <cell r="C3838" t="str">
            <v>#Roc</v>
          </cell>
          <cell r="E3838" t="str">
            <v>#Roc</v>
          </cell>
        </row>
        <row r="3839">
          <cell r="A3839" t="str">
            <v>ENAME_406</v>
          </cell>
          <cell r="C3839" t="str">
            <v>#Cyclops</v>
          </cell>
          <cell r="E3839" t="str">
            <v>#Cyclops</v>
          </cell>
        </row>
        <row r="3840">
          <cell r="A3840" t="str">
            <v>ENAME_407</v>
          </cell>
          <cell r="C3840" t="str">
            <v>#Behemoth</v>
          </cell>
          <cell r="E3840" t="str">
            <v>#Behemoth</v>
          </cell>
        </row>
        <row r="3841">
          <cell r="A3841" t="str">
            <v>ENAME_501</v>
          </cell>
          <cell r="C3841" t="str">
            <v>#Imp</v>
          </cell>
          <cell r="E3841" t="str">
            <v>#Imp</v>
          </cell>
        </row>
        <row r="3842">
          <cell r="A3842" t="str">
            <v>ENAME_502</v>
          </cell>
          <cell r="C3842" t="str">
            <v>#Gog</v>
          </cell>
          <cell r="E3842" t="str">
            <v>#Gog</v>
          </cell>
        </row>
        <row r="3843">
          <cell r="A3843" t="str">
            <v>ENAME_503</v>
          </cell>
          <cell r="C3843" t="str">
            <v>#Hell Hound</v>
          </cell>
          <cell r="E3843" t="str">
            <v>#Hell Hound</v>
          </cell>
        </row>
        <row r="3844">
          <cell r="A3844" t="str">
            <v>ENAME_504</v>
          </cell>
          <cell r="C3844" t="str">
            <v>#Demon</v>
          </cell>
          <cell r="E3844" t="str">
            <v>#Demon</v>
          </cell>
        </row>
        <row r="3845">
          <cell r="A3845" t="str">
            <v>ENAME_505</v>
          </cell>
          <cell r="C3845" t="str">
            <v>#Pit Fiend</v>
          </cell>
          <cell r="E3845" t="str">
            <v>#Pit Fiend</v>
          </cell>
        </row>
        <row r="3846">
          <cell r="A3846" t="str">
            <v>ENAME_506</v>
          </cell>
          <cell r="C3846" t="str">
            <v>#Efreeti</v>
          </cell>
          <cell r="E3846" t="str">
            <v>#Efreeti</v>
          </cell>
        </row>
        <row r="3847">
          <cell r="A3847" t="str">
            <v>ENAME_507</v>
          </cell>
          <cell r="C3847" t="str">
            <v>#Devil</v>
          </cell>
          <cell r="E3847" t="str">
            <v>#Devil</v>
          </cell>
        </row>
        <row r="3848">
          <cell r="A3848" t="str">
            <v>ENAME_601</v>
          </cell>
          <cell r="C3848" t="str">
            <v>#Gremlin</v>
          </cell>
          <cell r="E3848" t="str">
            <v>#Gremlin</v>
          </cell>
        </row>
        <row r="3849">
          <cell r="A3849" t="str">
            <v>ENAME_602</v>
          </cell>
          <cell r="C3849" t="str">
            <v>#Stone Gargoyle</v>
          </cell>
          <cell r="E3849" t="str">
            <v>#Stone Gargoyle</v>
          </cell>
        </row>
        <row r="3850">
          <cell r="A3850" t="str">
            <v>ENAME_603</v>
          </cell>
          <cell r="C3850" t="str">
            <v>#Stone Golem</v>
          </cell>
          <cell r="E3850" t="str">
            <v>#Stone Golem</v>
          </cell>
        </row>
        <row r="3851">
          <cell r="A3851" t="str">
            <v>ENAME_604</v>
          </cell>
          <cell r="C3851" t="str">
            <v>#Mage</v>
          </cell>
          <cell r="E3851" t="str">
            <v>#Mage</v>
          </cell>
        </row>
        <row r="3852">
          <cell r="A3852" t="str">
            <v>ENAME_605</v>
          </cell>
          <cell r="C3852" t="str">
            <v>#Genie</v>
          </cell>
          <cell r="E3852" t="str">
            <v>#Genie</v>
          </cell>
        </row>
        <row r="3853">
          <cell r="A3853" t="str">
            <v>ENAME_606</v>
          </cell>
          <cell r="C3853" t="str">
            <v>#Naga</v>
          </cell>
          <cell r="E3853" t="str">
            <v>#Naga</v>
          </cell>
        </row>
        <row r="3854">
          <cell r="A3854" t="str">
            <v>ENAME_607</v>
          </cell>
          <cell r="C3854" t="str">
            <v>#Giant</v>
          </cell>
          <cell r="E3854" t="str">
            <v>#Giant</v>
          </cell>
        </row>
        <row r="3855">
          <cell r="A3855" t="str">
            <v>ENAME_701</v>
          </cell>
          <cell r="C3855" t="str">
            <v>#Troglodyte</v>
          </cell>
          <cell r="E3855" t="str">
            <v>#Troglodyte</v>
          </cell>
        </row>
        <row r="3856">
          <cell r="A3856" t="str">
            <v>ENAME_702</v>
          </cell>
          <cell r="C3856" t="str">
            <v>#Harpy</v>
          </cell>
          <cell r="E3856" t="str">
            <v>#Harpy</v>
          </cell>
        </row>
        <row r="3857">
          <cell r="A3857" t="str">
            <v>ENAME_703</v>
          </cell>
          <cell r="C3857" t="str">
            <v>#Beholder</v>
          </cell>
          <cell r="E3857" t="str">
            <v>#Beholder</v>
          </cell>
        </row>
        <row r="3858">
          <cell r="A3858" t="str">
            <v>ENAME_704</v>
          </cell>
          <cell r="C3858" t="str">
            <v>#Medusa</v>
          </cell>
          <cell r="E3858" t="str">
            <v>#Medusa</v>
          </cell>
        </row>
        <row r="3859">
          <cell r="A3859" t="str">
            <v>ENAME_705</v>
          </cell>
          <cell r="C3859" t="str">
            <v>#Minotaur</v>
          </cell>
          <cell r="E3859" t="str">
            <v>#Minotaur</v>
          </cell>
        </row>
        <row r="3860">
          <cell r="A3860" t="str">
            <v>ENAME_706</v>
          </cell>
          <cell r="C3860" t="str">
            <v>#Manticore</v>
          </cell>
          <cell r="E3860" t="str">
            <v>#Manticore</v>
          </cell>
        </row>
        <row r="3861">
          <cell r="A3861" t="str">
            <v>ENAME_707</v>
          </cell>
          <cell r="C3861" t="str">
            <v>#Red Dragon</v>
          </cell>
          <cell r="E3861" t="str">
            <v>#Red Dragon</v>
          </cell>
        </row>
        <row r="3862">
          <cell r="A3862" t="str">
            <v>ENAME_801</v>
          </cell>
          <cell r="C3862" t="str">
            <v>#Gnoll</v>
          </cell>
          <cell r="E3862" t="str">
            <v>#Gnoll</v>
          </cell>
        </row>
        <row r="3863">
          <cell r="A3863" t="str">
            <v>ENAME_802</v>
          </cell>
          <cell r="C3863" t="str">
            <v>#Lizardman</v>
          </cell>
          <cell r="E3863" t="str">
            <v>#Lizardman</v>
          </cell>
        </row>
        <row r="3864">
          <cell r="A3864" t="str">
            <v>ENAME_803</v>
          </cell>
          <cell r="C3864" t="str">
            <v>#Serpent Fly</v>
          </cell>
          <cell r="E3864" t="str">
            <v>#Serpent Fly</v>
          </cell>
        </row>
        <row r="3865">
          <cell r="A3865" t="str">
            <v>ENAME_804</v>
          </cell>
          <cell r="C3865" t="str">
            <v>#Basilisk</v>
          </cell>
          <cell r="E3865" t="str">
            <v>#Basilisk</v>
          </cell>
        </row>
        <row r="3866">
          <cell r="A3866" t="str">
            <v>ENAME_805</v>
          </cell>
          <cell r="C3866" t="str">
            <v>#Gorgon</v>
          </cell>
          <cell r="E3866" t="str">
            <v>#Gorgon</v>
          </cell>
        </row>
        <row r="3867">
          <cell r="A3867" t="str">
            <v>ENAME_806</v>
          </cell>
          <cell r="C3867" t="str">
            <v>#Wyvern</v>
          </cell>
          <cell r="E3867" t="str">
            <v>#Wyvern</v>
          </cell>
        </row>
        <row r="3868">
          <cell r="A3868" t="str">
            <v>ENAME_807</v>
          </cell>
          <cell r="C3868" t="str">
            <v>#Hydra</v>
          </cell>
          <cell r="E3868" t="str">
            <v>#Hydra</v>
          </cell>
        </row>
        <row r="3869">
          <cell r="A3869" t="str">
            <v>ENAME_907</v>
          </cell>
          <cell r="C3869" t="str">
            <v>#Pheonix</v>
          </cell>
          <cell r="E3869" t="str">
            <v>#Pheonix</v>
          </cell>
        </row>
        <row r="3873">
          <cell r="A3873" t="str">
            <v>TUJIAN_SHOW_1</v>
          </cell>
          <cell r="C3873" t="str">
            <v>#1、图鉴总评分越高，所属兵团属性加成越多</v>
          </cell>
          <cell r="E3873" t="str">
            <v>#1、图鉴总评分越高，所属兵团属性加成越多</v>
          </cell>
        </row>
        <row r="3874">
          <cell r="A3874" t="str">
            <v>TUJIAN_SHOW_2</v>
          </cell>
          <cell r="C3874" t="str">
            <v>#2、兵团升星、进阶、其他任意养成均提高兵团评分</v>
          </cell>
          <cell r="E3874" t="str">
            <v>#2、兵团任意养成均提高兵团评分</v>
          </cell>
        </row>
        <row r="3881">
          <cell r="A3881" t="str">
            <v>GUILDMAPNAME_1</v>
          </cell>
          <cell r="B3881" t="str">
            <v>宝箱:紫色宝物（1个/周）</v>
          </cell>
          <cell r="C3881" t="str">
            <v>#神秘宝箱</v>
          </cell>
          <cell r="E3881" t="str">
            <v>#神秘宝箱</v>
          </cell>
        </row>
        <row r="3882">
          <cell r="A3882" t="str">
            <v>GUILDMAPNAME_2</v>
          </cell>
          <cell r="B3882" t="str">
            <v>宝箱:宝物碎片</v>
          </cell>
          <cell r="C3882" t="str">
            <v>#神秘宝箱</v>
          </cell>
          <cell r="E3882" t="str">
            <v>#大宝箱</v>
          </cell>
        </row>
        <row r="3883">
          <cell r="A3883" t="str">
            <v>GUILDMAPNAME_3</v>
          </cell>
          <cell r="B3883" t="str">
            <v>宝箱:英雄万能碎片</v>
          </cell>
          <cell r="C3883" t="str">
            <v>#神秘宝箱</v>
          </cell>
          <cell r="E3883" t="str">
            <v>#大宝箱</v>
          </cell>
        </row>
        <row r="3884">
          <cell r="A3884" t="str">
            <v>GUILDMAPNAME_4</v>
          </cell>
          <cell r="B3884" t="str">
            <v>宝箱:兵团碎片 飞马</v>
          </cell>
          <cell r="C3884" t="str">
            <v>#大宝箱</v>
          </cell>
          <cell r="E3884" t="str">
            <v>#大宝箱</v>
          </cell>
        </row>
        <row r="3885">
          <cell r="A3885" t="str">
            <v>GUILDMAPNAME_5</v>
          </cell>
          <cell r="B3885" t="str">
            <v>宝箱:兵团碎片 飞马</v>
          </cell>
          <cell r="C3885" t="str">
            <v>#大宝箱</v>
          </cell>
          <cell r="E3885" t="str">
            <v>#大宝箱</v>
          </cell>
        </row>
        <row r="3886">
          <cell r="A3886" t="str">
            <v>GUILDMAPNAME_6</v>
          </cell>
          <cell r="B3886" t="str">
            <v>钻石</v>
          </cell>
          <cell r="C3886" t="str">
            <v>#小宝箱</v>
          </cell>
          <cell r="E3886" t="str">
            <v>#小宝箱</v>
          </cell>
        </row>
        <row r="3887">
          <cell r="A3887" t="str">
            <v>GUILDMAPNAME_7</v>
          </cell>
          <cell r="B3887" t="str">
            <v>黄金</v>
          </cell>
          <cell r="C3887" t="str">
            <v>#一堆黄金</v>
          </cell>
          <cell r="E3887" t="str">
            <v>#一堆黄金</v>
          </cell>
        </row>
        <row r="3888">
          <cell r="A3888" t="str">
            <v>GUILDMAPNAME_8</v>
          </cell>
          <cell r="B3888" t="str">
            <v>黄金</v>
          </cell>
          <cell r="C3888" t="str">
            <v>#一堆黄金</v>
          </cell>
          <cell r="E3888" t="str">
            <v>#一堆黄金</v>
          </cell>
        </row>
        <row r="3889">
          <cell r="A3889" t="str">
            <v>GUILDMAPNAME_9</v>
          </cell>
          <cell r="B3889" t="str">
            <v>钻石</v>
          </cell>
          <cell r="C3889" t="str">
            <v>#小宝箱</v>
          </cell>
          <cell r="E3889" t="str">
            <v>#小宝箱</v>
          </cell>
        </row>
        <row r="3890">
          <cell r="A3890" t="str">
            <v>GUILDMAPNAME_10</v>
          </cell>
          <cell r="B3890" t="str">
            <v>钻石</v>
          </cell>
          <cell r="C3890" t="str">
            <v>#小宝箱</v>
          </cell>
          <cell r="E3890" t="str">
            <v>#小宝箱</v>
          </cell>
        </row>
        <row r="3891">
          <cell r="A3891" t="str">
            <v>GUILDMAPNAME_11</v>
          </cell>
          <cell r="B3891" t="str">
            <v>矿石（少）</v>
          </cell>
          <cell r="C3891" t="str">
            <v>#一堆矿石</v>
          </cell>
          <cell r="E3891" t="str">
            <v>#一堆矿石</v>
          </cell>
        </row>
        <row r="3892">
          <cell r="A3892" t="str">
            <v>GUILDMAPNAME_12</v>
          </cell>
          <cell r="B3892" t="str">
            <v>矿石（少）</v>
          </cell>
          <cell r="C3892" t="str">
            <v>#一堆矿石</v>
          </cell>
          <cell r="E3892" t="str">
            <v>#一堆矿石</v>
          </cell>
        </row>
        <row r="3893">
          <cell r="A3893" t="str">
            <v>GUILDMAPNAME_13</v>
          </cell>
          <cell r="B3893" t="str">
            <v>矿石（少）</v>
          </cell>
          <cell r="C3893" t="str">
            <v>#一堆矿石</v>
          </cell>
          <cell r="E3893" t="str">
            <v>#一堆矿石</v>
          </cell>
        </row>
        <row r="3894">
          <cell r="A3894" t="str">
            <v>GUILDMAPNAME_14</v>
          </cell>
          <cell r="B3894" t="str">
            <v>木材（少）</v>
          </cell>
          <cell r="C3894" t="str">
            <v>#一堆木材</v>
          </cell>
          <cell r="E3894" t="str">
            <v>#一堆木材</v>
          </cell>
        </row>
        <row r="3895">
          <cell r="A3895" t="str">
            <v>GUILDMAPNAME_15</v>
          </cell>
          <cell r="B3895" t="str">
            <v>木材（少）</v>
          </cell>
          <cell r="C3895" t="str">
            <v>#一堆木材</v>
          </cell>
          <cell r="E3895" t="str">
            <v>#一堆木材</v>
          </cell>
        </row>
        <row r="3896">
          <cell r="A3896" t="str">
            <v>GUILDMAPNAME_16</v>
          </cell>
          <cell r="B3896" t="str">
            <v>木材（少）</v>
          </cell>
          <cell r="C3896" t="str">
            <v>#一堆木材</v>
          </cell>
          <cell r="E3896" t="str">
            <v>#一堆木材</v>
          </cell>
        </row>
        <row r="3897">
          <cell r="A3897" t="str">
            <v>GUILDMAPNAME_17</v>
          </cell>
          <cell r="B3897" t="str">
            <v>水银（少）</v>
          </cell>
          <cell r="C3897" t="str">
            <v>#一堆水银</v>
          </cell>
          <cell r="E3897" t="str">
            <v>#一堆水银</v>
          </cell>
        </row>
        <row r="3898">
          <cell r="A3898" t="str">
            <v>GUILDMAPNAME_18</v>
          </cell>
          <cell r="B3898" t="str">
            <v>水银（少）</v>
          </cell>
          <cell r="C3898" t="str">
            <v>#一堆水银</v>
          </cell>
          <cell r="E3898" t="str">
            <v>#一堆水银</v>
          </cell>
        </row>
        <row r="3899">
          <cell r="A3899" t="str">
            <v>GUILDMAPNAME_19</v>
          </cell>
          <cell r="B3899" t="str">
            <v>水银（少）</v>
          </cell>
          <cell r="C3899" t="str">
            <v>#一堆水银</v>
          </cell>
          <cell r="E3899" t="str">
            <v>#一堆水银</v>
          </cell>
        </row>
        <row r="3900">
          <cell r="A3900" t="str">
            <v>GUILDMAPNAME_20</v>
          </cell>
          <cell r="B3900" t="str">
            <v>硫磺（少）</v>
          </cell>
          <cell r="C3900" t="str">
            <v>#一堆硫磺</v>
          </cell>
          <cell r="E3900" t="str">
            <v>#一堆硫磺</v>
          </cell>
        </row>
        <row r="3901">
          <cell r="A3901" t="str">
            <v>GUILDMAPNAME_21</v>
          </cell>
          <cell r="B3901" t="str">
            <v>硫磺（少）</v>
          </cell>
          <cell r="C3901" t="str">
            <v>#一堆硫磺</v>
          </cell>
          <cell r="E3901" t="str">
            <v>#一堆硫磺</v>
          </cell>
        </row>
        <row r="3902">
          <cell r="A3902" t="str">
            <v>GUILDMAPNAME_22</v>
          </cell>
          <cell r="B3902" t="str">
            <v>硫磺（少）</v>
          </cell>
          <cell r="C3902" t="str">
            <v>#一堆硫磺</v>
          </cell>
          <cell r="E3902" t="str">
            <v>#一堆硫磺</v>
          </cell>
        </row>
        <row r="3903">
          <cell r="A3903" t="str">
            <v>GUILDMAPNAME_23</v>
          </cell>
          <cell r="B3903" t="str">
            <v>宝石（少）</v>
          </cell>
          <cell r="C3903" t="str">
            <v>#一堆宝石</v>
          </cell>
          <cell r="E3903" t="str">
            <v>#一堆宝石</v>
          </cell>
        </row>
        <row r="3904">
          <cell r="A3904" t="str">
            <v>GUILDMAPNAME_24</v>
          </cell>
          <cell r="B3904" t="str">
            <v>宝石（少）</v>
          </cell>
          <cell r="C3904" t="str">
            <v>#一堆宝石</v>
          </cell>
          <cell r="E3904" t="str">
            <v>#一堆宝石</v>
          </cell>
        </row>
        <row r="3905">
          <cell r="A3905" t="str">
            <v>GUILDMAPNAME_25</v>
          </cell>
          <cell r="B3905" t="str">
            <v>宝石（少）</v>
          </cell>
          <cell r="C3905" t="str">
            <v>#一堆宝石</v>
          </cell>
          <cell r="E3905" t="str">
            <v>#一堆宝石</v>
          </cell>
        </row>
        <row r="3906">
          <cell r="A3906" t="str">
            <v>GUILDMAPNAME_26</v>
          </cell>
          <cell r="B3906" t="str">
            <v>水晶（少）</v>
          </cell>
          <cell r="C3906" t="str">
            <v>#一堆水晶</v>
          </cell>
          <cell r="E3906" t="str">
            <v>#一堆水晶</v>
          </cell>
        </row>
        <row r="3907">
          <cell r="A3907" t="str">
            <v>GUILDMAPNAME_27</v>
          </cell>
          <cell r="B3907" t="str">
            <v>水晶（少）</v>
          </cell>
          <cell r="C3907" t="str">
            <v>#一堆水晶</v>
          </cell>
          <cell r="E3907" t="str">
            <v>#一堆水晶</v>
          </cell>
        </row>
        <row r="3908">
          <cell r="A3908" t="str">
            <v>GUILDMAPNAME_28</v>
          </cell>
          <cell r="B3908" t="str">
            <v>水晶（少）</v>
          </cell>
          <cell r="C3908" t="str">
            <v>#一堆水晶</v>
          </cell>
          <cell r="E3908" t="str">
            <v>#一堆水晶</v>
          </cell>
        </row>
        <row r="3909">
          <cell r="A3909" t="str">
            <v>GUILDMAPNAME_29</v>
          </cell>
          <cell r="B3909" t="str">
            <v>智慧石:兵团经验</v>
          </cell>
          <cell r="C3909" t="str">
            <v>#智慧石</v>
          </cell>
          <cell r="E3909" t="str">
            <v>#智慧石</v>
          </cell>
        </row>
        <row r="3910">
          <cell r="A3910" t="str">
            <v>GUILDMAPNAME_30</v>
          </cell>
          <cell r="B3910" t="str">
            <v>招募点:兑换兵团碎片 木精灵</v>
          </cell>
          <cell r="C3910" t="str">
            <v>#木屋</v>
          </cell>
          <cell r="E3910" t="str">
            <v>#木屋</v>
          </cell>
        </row>
        <row r="3911">
          <cell r="A3911" t="str">
            <v>GUILDMAPNAME_31</v>
          </cell>
          <cell r="B3911" t="str">
            <v>招募点:兑换兵团碎片 烈火精灵</v>
          </cell>
          <cell r="C3911" t="str">
            <v>#魔泉</v>
          </cell>
          <cell r="E3911" t="str">
            <v>#怪物宝屋</v>
          </cell>
        </row>
        <row r="3912">
          <cell r="A3912" t="str">
            <v>GUILDMAPNAME_32</v>
          </cell>
          <cell r="B3912" t="str">
            <v>招募点:兑换兵团碎片 幽灵</v>
          </cell>
          <cell r="C3912" t="str">
            <v>#寺院</v>
          </cell>
          <cell r="E3912" t="str">
            <v>#墓室</v>
          </cell>
        </row>
        <row r="3913">
          <cell r="A3913" t="str">
            <v>GUILDMAPNAME_33</v>
          </cell>
          <cell r="B3913" t="str">
            <v>招募点:兑换兵团碎片 狮鹫</v>
          </cell>
          <cell r="C3913" t="str">
            <v>#狮鹫崖</v>
          </cell>
          <cell r="E3913" t="str">
            <v>#狮鹫崖</v>
          </cell>
        </row>
        <row r="3914">
          <cell r="A3914" t="str">
            <v>GUILDMAPNAME_34</v>
          </cell>
          <cell r="B3914" t="str">
            <v>马厩:50体力</v>
          </cell>
          <cell r="C3914" t="str">
            <v>#马厩</v>
          </cell>
          <cell r="E3914" t="str">
            <v>#马厩</v>
          </cell>
        </row>
        <row r="3915">
          <cell r="A3915" t="str">
            <v>GUILDMAPNAME_35</v>
          </cell>
          <cell r="B3915" t="str">
            <v>野怪:兵团技能经验 胜利450</v>
          </cell>
          <cell r="C3915" t="str">
            <v>#孱弱的野怪</v>
          </cell>
          <cell r="E3915" t="str">
            <v>#一群野怪</v>
          </cell>
        </row>
        <row r="3916">
          <cell r="A3916" t="str">
            <v>GUILDMAPNAME_36</v>
          </cell>
          <cell r="B3916" t="str">
            <v>野怪:兵团技能经验 胜利1800</v>
          </cell>
          <cell r="C3916" t="str">
            <v>#强壮的野怪</v>
          </cell>
          <cell r="E3916" t="str">
            <v>#一群野怪</v>
          </cell>
        </row>
        <row r="3917">
          <cell r="A3917" t="str">
            <v>GUILDMAPNAME_37</v>
          </cell>
          <cell r="B3917" t="str">
            <v>buff点 攻击+1 防御+1</v>
          </cell>
          <cell r="C3917" t="str">
            <v>#集结旗</v>
          </cell>
          <cell r="E3917" t="str">
            <v>#竞技场</v>
          </cell>
        </row>
        <row r="3918">
          <cell r="A3918" t="str">
            <v>GUILDMAPNAME_38</v>
          </cell>
          <cell r="B3918" t="str">
            <v>buff点 攻击+1 智力+1</v>
          </cell>
          <cell r="C3918" t="str">
            <v>#雇佣兵帐篷</v>
          </cell>
          <cell r="E3918" t="str">
            <v>#雇佣兵帐篷</v>
          </cell>
        </row>
        <row r="3919">
          <cell r="A3919" t="str">
            <v>GUILDMAPNAME_39</v>
          </cell>
          <cell r="B3919" t="str">
            <v>buff点 防御+1 知识+1</v>
          </cell>
          <cell r="C3919" t="str">
            <v>#幸运泉</v>
          </cell>
          <cell r="E3919" t="str">
            <v>#玛格丽塔</v>
          </cell>
        </row>
        <row r="3920">
          <cell r="A3920" t="str">
            <v>GUILDMAPNAME_40</v>
          </cell>
          <cell r="B3920" t="str">
            <v>buff点 智力+1 知识+1</v>
          </cell>
          <cell r="C3920" t="str">
            <v>#魔法泉</v>
          </cell>
          <cell r="E3920" t="str">
            <v>#魔法泉</v>
          </cell>
        </row>
        <row r="3921">
          <cell r="A3921" t="str">
            <v>GUILDMAPNAME_41</v>
          </cell>
          <cell r="B3921" t="str">
            <v>灯塔</v>
          </cell>
          <cell r="C3921" t="str">
            <v>#灯塔</v>
          </cell>
          <cell r="E3921" t="str">
            <v>#灯塔</v>
          </cell>
        </row>
        <row r="3922">
          <cell r="A3922" t="str">
            <v>GUILDMAPNAME_42</v>
          </cell>
          <cell r="B3922" t="str">
            <v>#酒馆</v>
          </cell>
          <cell r="C3922" t="str">
            <v>#监狱</v>
          </cell>
          <cell r="E3922" t="str">
            <v>#监狱</v>
          </cell>
        </row>
        <row r="3923">
          <cell r="A3923" t="str">
            <v>GUILDMAPNAME_43</v>
          </cell>
          <cell r="B3923" t="str">
            <v>#怪兽小屋</v>
          </cell>
          <cell r="C3923" t="str">
            <v>#怪兽小屋</v>
          </cell>
          <cell r="E3923" t="str">
            <v>#金矿</v>
          </cell>
        </row>
        <row r="3924">
          <cell r="A3924" t="str">
            <v>GUILDMAPNAME_44</v>
          </cell>
          <cell r="B3924" t="str">
            <v>#竞技场</v>
          </cell>
          <cell r="C3924" t="str">
            <v>#竞技场</v>
          </cell>
          <cell r="E3924" t="str">
            <v>#水车</v>
          </cell>
        </row>
        <row r="3925">
          <cell r="A3925" t="str">
            <v>GUILDMAPNAME_45</v>
          </cell>
          <cell r="B3925" t="str">
            <v>#玛格丽塔</v>
          </cell>
          <cell r="C3925" t="str">
            <v>#玛格丽塔</v>
          </cell>
          <cell r="E3925" t="str">
            <v>#风车</v>
          </cell>
        </row>
        <row r="3926">
          <cell r="A3926" t="str">
            <v>GUILDMAPNAME_46</v>
          </cell>
          <cell r="B3926" t="str">
            <v>招募点1</v>
          </cell>
          <cell r="C3926" t="str">
            <v>#林间圣地</v>
          </cell>
          <cell r="E3926" t="str">
            <v>#林间圣地</v>
          </cell>
        </row>
        <row r="3927">
          <cell r="A3927" t="str">
            <v>GUILDMAPNAME_47</v>
          </cell>
          <cell r="B3927" t="str">
            <v>招募点2</v>
          </cell>
          <cell r="C3927" t="str">
            <v>#兵营</v>
          </cell>
          <cell r="E3927" t="str">
            <v>#兵营</v>
          </cell>
        </row>
        <row r="3928">
          <cell r="A3928" t="str">
            <v>GUILDMAPNAME_48</v>
          </cell>
          <cell r="B3928" t="str">
            <v>路牌</v>
          </cell>
          <cell r="C3928" t="str">
            <v>#告示牌</v>
          </cell>
          <cell r="E3928" t="str">
            <v>#告示牌</v>
          </cell>
        </row>
        <row r="3929">
          <cell r="A3929" t="str">
            <v>GUILDMAPNAME_49</v>
          </cell>
          <cell r="B3929" t="str">
            <v>地下城入口</v>
          </cell>
          <cell r="C3929" t="str">
            <v>#地下城入口</v>
          </cell>
          <cell r="E3929" t="str">
            <v>#地下城入口</v>
          </cell>
        </row>
        <row r="3930">
          <cell r="A3930" t="str">
            <v>GUILDMAPNAME_50</v>
          </cell>
          <cell r="B3930" t="str">
            <v>哨塔</v>
          </cell>
          <cell r="C3930" t="str">
            <v>#边境守卫</v>
          </cell>
          <cell r="E3930" t="str">
            <v>#边境守卫</v>
          </cell>
        </row>
        <row r="3931">
          <cell r="A3931" t="str">
            <v>GUILDMAPNAME_51</v>
          </cell>
          <cell r="B3931" t="str">
            <v>方尖碑</v>
          </cell>
          <cell r="C3931" t="str">
            <v>#方尖碑</v>
          </cell>
          <cell r="E3931" t="str">
            <v>#方尖碑</v>
          </cell>
        </row>
        <row r="3932">
          <cell r="A3932" t="str">
            <v>GUILDMAPNAME_52</v>
          </cell>
          <cell r="B3932" t="str">
            <v>帐篷</v>
          </cell>
          <cell r="C3932" t="str">
            <v>#首领帐篷</v>
          </cell>
          <cell r="E3932" t="str">
            <v>#首领帐篷</v>
          </cell>
        </row>
        <row r="3933">
          <cell r="A3933" t="str">
            <v>GUILDMAPNAME_53</v>
          </cell>
          <cell r="B3933" t="str">
            <v>联盟野怪（弱）</v>
          </cell>
          <cell r="C3933" t="str">
            <v>#野蛮的拦路者</v>
          </cell>
          <cell r="E3933" t="str">
            <v>#一大群野怪</v>
          </cell>
        </row>
        <row r="3934">
          <cell r="A3934" t="str">
            <v>GUILDMAPNAME_54</v>
          </cell>
          <cell r="B3934" t="str">
            <v>联盟野怪（强）</v>
          </cell>
          <cell r="C3934" t="str">
            <v>#凶猛的拦路者</v>
          </cell>
          <cell r="E3934" t="str">
            <v>#一大群野怪</v>
          </cell>
        </row>
        <row r="3935">
          <cell r="A3935" t="str">
            <v>GUILDMAPNAME_55</v>
          </cell>
          <cell r="B3935" t="str">
            <v>传送门</v>
          </cell>
          <cell r="C3935" t="str">
            <v>#传送门</v>
          </cell>
          <cell r="E3935" t="str">
            <v>#传送门</v>
          </cell>
        </row>
        <row r="3936">
          <cell r="A3936" t="str">
            <v>GUILDMAPNAME_56</v>
          </cell>
          <cell r="B3936" t="str">
            <v>公共点（金矿）</v>
          </cell>
          <cell r="C3936" t="str">
            <v>#联盟金矿</v>
          </cell>
          <cell r="E3936" t="str">
            <v>#联盟金矿</v>
          </cell>
        </row>
        <row r="3937">
          <cell r="A3937" t="str">
            <v>GUILDMAPNAME_57</v>
          </cell>
          <cell r="B3937" t="str">
            <v>公共点（水车）</v>
          </cell>
          <cell r="C3937" t="str">
            <v>#联盟水车</v>
          </cell>
          <cell r="E3937" t="str">
            <v>#联盟水车</v>
          </cell>
        </row>
        <row r="3938">
          <cell r="A3938" t="str">
            <v>GUILDMAPNAME_58</v>
          </cell>
          <cell r="C3938" t="str">
            <v>#凶猛的拦路者</v>
          </cell>
        </row>
        <row r="3939">
          <cell r="A3939" t="str">
            <v>GUILDMAPNAME_59</v>
          </cell>
          <cell r="C3939" t="str">
            <v>#凶猛的拦路者</v>
          </cell>
        </row>
        <row r="3940">
          <cell r="A3940" t="str">
            <v>GUILDMAPNAME_60</v>
          </cell>
          <cell r="C3940" t="str">
            <v>#凶猛的拦路者</v>
          </cell>
        </row>
        <row r="3941">
          <cell r="A3941" t="str">
            <v>GUILDMAPNAME_61</v>
          </cell>
          <cell r="C3941" t="str">
            <v>#怪兽小屋</v>
          </cell>
        </row>
        <row r="3942">
          <cell r="A3942" t="str">
            <v>GUILDMAPNAME_62</v>
          </cell>
          <cell r="C3942" t="str">
            <v>#怪兽小屋</v>
          </cell>
        </row>
        <row r="3943">
          <cell r="A3943" t="str">
            <v>GUILDMAPNAME_63</v>
          </cell>
          <cell r="C3943" t="str">
            <v>#传送门</v>
          </cell>
        </row>
        <row r="3944">
          <cell r="A3944" t="str">
            <v>GUILDMAPNAME_64</v>
          </cell>
          <cell r="C3944" t="str">
            <v>#Lv1 城堡城池</v>
          </cell>
        </row>
        <row r="3945">
          <cell r="A3945" t="str">
            <v>GUILDMAPNAME_65</v>
          </cell>
          <cell r="C3945" t="str">
            <v>#Lv2 城堡城池</v>
          </cell>
        </row>
        <row r="3946">
          <cell r="A3946" t="str">
            <v>GUILDMAPNAME_66</v>
          </cell>
          <cell r="C3946" t="str">
            <v>#尖刺</v>
          </cell>
        </row>
        <row r="3947">
          <cell r="A3947" t="str">
            <v>GUILDMAPNAME_67</v>
          </cell>
          <cell r="C3947" t="str">
            <v>#Lv1 壁垒城池</v>
          </cell>
        </row>
        <row r="3948">
          <cell r="A3948" t="str">
            <v>GUILDMAPNAME_68</v>
          </cell>
          <cell r="C3948" t="str">
            <v>#Lv2 壁垒城池</v>
          </cell>
        </row>
        <row r="3949">
          <cell r="A3949" t="str">
            <v>GUILDMAPNAME_69</v>
          </cell>
          <cell r="C3949" t="str">
            <v>#战斗学院</v>
          </cell>
        </row>
        <row r="3950">
          <cell r="A3950" t="str">
            <v>GUILDMAPNAME_70</v>
          </cell>
          <cell r="C3950" t="str">
            <v>#魔法泉</v>
          </cell>
        </row>
        <row r="3951">
          <cell r="A3951" t="str">
            <v>GUILDMAPNAME_71</v>
          </cell>
          <cell r="C3951" t="str">
            <v>#魔法师小屋</v>
          </cell>
        </row>
        <row r="3952">
          <cell r="A3952" t="str">
            <v>GUILDMAPNAME_72</v>
          </cell>
          <cell r="C3952" t="str">
            <v>#怪兽小屋</v>
          </cell>
        </row>
        <row r="3953">
          <cell r="A3953" t="str">
            <v>GUILDMAPNAME_73</v>
          </cell>
        </row>
        <row r="3954">
          <cell r="A3954" t="str">
            <v>GUILDMAPNAME_74</v>
          </cell>
          <cell r="C3954" t="str">
            <v>#Lv3 龙之国</v>
          </cell>
        </row>
        <row r="3956">
          <cell r="A3956" t="str">
            <v>GUILDMAPNAME_78</v>
          </cell>
          <cell r="B3956" t="str">
            <v>招募点：兑换兵团碎片 半兽人</v>
          </cell>
          <cell r="C3956" t="str">
            <v>#兽人塔</v>
          </cell>
          <cell r="E3956" t="str">
            <v>#林间圣地</v>
          </cell>
        </row>
        <row r="3957">
          <cell r="A3957" t="str">
            <v>GUILDMAPNAME_79</v>
          </cell>
          <cell r="B3957" t="str">
            <v>招募点：兑换兵团碎片 吸血鬼</v>
          </cell>
          <cell r="C3957" t="str">
            <v>#幽宅</v>
          </cell>
          <cell r="E3957" t="str">
            <v>#兵营</v>
          </cell>
        </row>
        <row r="3958">
          <cell r="A3958" t="str">
            <v>GUILDMAPNAME_80</v>
          </cell>
          <cell r="B3958" t="str">
            <v>招募点：兑换兵团碎片 长角恶魔</v>
          </cell>
          <cell r="C3958" t="str">
            <v>#恶鬼之门</v>
          </cell>
          <cell r="E3958" t="str">
            <v>#林间圣地</v>
          </cell>
        </row>
        <row r="3959">
          <cell r="A3959" t="str">
            <v>GUILDMAPNAME_81</v>
          </cell>
          <cell r="B3959" t="str">
            <v>招募点：兑换兵团碎片 弩手</v>
          </cell>
          <cell r="C3959" t="str">
            <v>#射手塔楼</v>
          </cell>
          <cell r="E3959" t="str">
            <v>#兵营</v>
          </cell>
        </row>
        <row r="3960">
          <cell r="A3960" t="str">
            <v>GUILDMAPNAME_82</v>
          </cell>
          <cell r="B3960" t="str">
            <v>招募点：兑换兵团碎片 半人马</v>
          </cell>
          <cell r="C3960" t="str">
            <v>#人马厩</v>
          </cell>
          <cell r="E3960" t="str">
            <v>#林间圣地</v>
          </cell>
        </row>
        <row r="3961">
          <cell r="A3961" t="str">
            <v>GUILDMAPNAME_83</v>
          </cell>
          <cell r="B3961" t="str">
            <v>招募点：兑换兵团碎片 僵尸</v>
          </cell>
          <cell r="C3961" t="str">
            <v>#坟地</v>
          </cell>
          <cell r="E3961" t="str">
            <v>#兵营</v>
          </cell>
        </row>
        <row r="3962">
          <cell r="A3962" t="str">
            <v>GUILDMAPNAME_3601</v>
          </cell>
          <cell r="B3962" t="str">
            <v>招募点：兑换兵团碎片 大妖精</v>
          </cell>
          <cell r="C3962" t="str">
            <v>#钟楼</v>
          </cell>
          <cell r="E3962" t="str">
            <v>#钟楼</v>
          </cell>
        </row>
        <row r="3963">
          <cell r="A3963" t="str">
            <v>GUILDMAPNAME_98</v>
          </cell>
          <cell r="C3963" t="str">
            <v>#冰巨人</v>
          </cell>
        </row>
        <row r="3964">
          <cell r="A3964" t="str">
            <v>GUILDMAPNAME_100</v>
          </cell>
          <cell r="C3964" t="str">
            <v>#石巨人</v>
          </cell>
        </row>
        <row r="3965">
          <cell r="A3965" t="str">
            <v>GUILDMAPNAME_101</v>
          </cell>
          <cell r="C3965" t="str">
            <v>#火巨人</v>
          </cell>
        </row>
        <row r="3966">
          <cell r="A3966" t="str">
            <v>GUILDMAPNAME_102</v>
          </cell>
          <cell r="B3966" t="str">
            <v>人马战斧</v>
          </cell>
          <cell r="C3966" t="str">
            <v>#人马战斧</v>
          </cell>
        </row>
        <row r="3967">
          <cell r="A3967" t="str">
            <v>GUILDMAPNAME_103</v>
          </cell>
          <cell r="B3967" t="str">
            <v>礼仪之戒</v>
          </cell>
          <cell r="C3967" t="str">
            <v>#礼仪之戒</v>
          </cell>
        </row>
        <row r="3968">
          <cell r="A3968" t="str">
            <v>GUILDMAPNAME_104</v>
          </cell>
          <cell r="C3968" t="str">
            <v>#</v>
          </cell>
        </row>
        <row r="3969">
          <cell r="A3969" t="str">
            <v>GUILDMAPNAME_105</v>
          </cell>
          <cell r="B3969" t="str">
            <v>勇士令</v>
          </cell>
          <cell r="C3969" t="str">
            <v>#勇士令</v>
          </cell>
        </row>
        <row r="3970">
          <cell r="A3970" t="str">
            <v>GUILDMAPNAME_106</v>
          </cell>
          <cell r="B3970" t="str">
            <v>幸运鸟</v>
          </cell>
          <cell r="C3970" t="str">
            <v>#幸运鸟</v>
          </cell>
        </row>
        <row r="3971">
          <cell r="A3971" t="str">
            <v>GUILDMAPNAME_107</v>
          </cell>
          <cell r="C3971" t="str">
            <v>#</v>
          </cell>
        </row>
        <row r="3972">
          <cell r="A3972" t="str">
            <v>GUILDMAPNAME_108</v>
          </cell>
          <cell r="C3972" t="str">
            <v>#</v>
          </cell>
        </row>
        <row r="3973">
          <cell r="A3973" t="str">
            <v>GUILDMAPNAME_109</v>
          </cell>
          <cell r="B3973" t="str">
            <v>地狱王冠</v>
          </cell>
          <cell r="C3973" t="str">
            <v>#地狱王冠</v>
          </cell>
        </row>
        <row r="3974">
          <cell r="A3974" t="str">
            <v>GUILDMAPNAME_110</v>
          </cell>
          <cell r="B3974" t="str">
            <v>星月项链</v>
          </cell>
          <cell r="C3974" t="str">
            <v>#星月项链</v>
          </cell>
        </row>
        <row r="3975">
          <cell r="A3975" t="str">
            <v>GUILDMAPNAME_111</v>
          </cell>
          <cell r="B3975" t="str">
            <v>巨人战甲</v>
          </cell>
          <cell r="C3975" t="str">
            <v>#巨人战甲</v>
          </cell>
        </row>
        <row r="3976">
          <cell r="A3976" t="str">
            <v>GUILDMAPNAME_112</v>
          </cell>
          <cell r="B3976" t="str">
            <v>法力之靴</v>
          </cell>
          <cell r="C3976" t="str">
            <v>#法力之靴</v>
          </cell>
        </row>
        <row r="3977">
          <cell r="A3977" t="str">
            <v>GUILDMAPNAME_113</v>
          </cell>
          <cell r="C3977" t="str">
            <v>#</v>
          </cell>
        </row>
        <row r="3978">
          <cell r="A3978" t="str">
            <v>GUILDMAPNAME_114</v>
          </cell>
          <cell r="B3978" t="str">
            <v>邪盾</v>
          </cell>
          <cell r="C3978" t="str">
            <v>#邪盾</v>
          </cell>
        </row>
        <row r="3979">
          <cell r="A3979" t="str">
            <v>GUILDMAPNAME_115</v>
          </cell>
          <cell r="C3979" t="str">
            <v>#</v>
          </cell>
        </row>
        <row r="3980">
          <cell r="A3980" t="str">
            <v>GUILDMAPNAME_116</v>
          </cell>
          <cell r="C3980" t="str">
            <v>#</v>
          </cell>
        </row>
        <row r="3981">
          <cell r="A3981" t="str">
            <v>GUILDMAPNAME_117</v>
          </cell>
          <cell r="C3981" t="str">
            <v>#</v>
          </cell>
        </row>
        <row r="3982">
          <cell r="A3982" t="str">
            <v>GUILDMAPNAME_118</v>
          </cell>
          <cell r="C3982" t="str">
            <v>#</v>
          </cell>
        </row>
        <row r="3983">
          <cell r="A3983" t="str">
            <v>GUILDMAPNAME_119</v>
          </cell>
          <cell r="B3983" t="str">
            <v>旅行者之戒</v>
          </cell>
          <cell r="C3983" t="str">
            <v>#旅行者之戒</v>
          </cell>
        </row>
        <row r="3985">
          <cell r="A3985" t="str">
            <v>GUILDMAPNAME_120</v>
          </cell>
          <cell r="C3985" t="str">
            <v>#马厩</v>
          </cell>
        </row>
        <row r="3987">
          <cell r="A3987" t="str">
            <v>GUILDMAPNAME_401</v>
          </cell>
          <cell r="B3987" t="str">
            <v>关隘</v>
          </cell>
          <cell r="C3987" t="str">
            <v>#关隘</v>
          </cell>
        </row>
        <row r="3988">
          <cell r="A3988" t="str">
            <v>GUILDMAPNAME_402</v>
          </cell>
          <cell r="B3988" t="str">
            <v>关隘</v>
          </cell>
          <cell r="C3988" t="str">
            <v>#关隘</v>
          </cell>
        </row>
        <row r="3990">
          <cell r="A3990" t="str">
            <v>GUILDMAPNAME_2001</v>
          </cell>
          <cell r="C3990" t="str">
            <v>#堕落的木精灵</v>
          </cell>
        </row>
        <row r="3991">
          <cell r="A3991" t="str">
            <v>GUILDMAPNAME_2002</v>
          </cell>
          <cell r="C3991" t="str">
            <v>#堕落的飞马</v>
          </cell>
        </row>
        <row r="3992">
          <cell r="A3992" t="str">
            <v>GUILDMAPNAME_2003</v>
          </cell>
          <cell r="C3992" t="str">
            <v>#堕落的僧侣</v>
          </cell>
        </row>
        <row r="3993">
          <cell r="A3993" t="str">
            <v>GUILDMAPNAME_2004</v>
          </cell>
          <cell r="C3993" t="str">
            <v>#堕落的狮鹫</v>
          </cell>
        </row>
        <row r="3995">
          <cell r="A3995" t="str">
            <v>GUILDMAPNAME_2101</v>
          </cell>
          <cell r="C3995" t="str">
            <v>#帝国枪兵</v>
          </cell>
        </row>
        <row r="3996">
          <cell r="A3996" t="str">
            <v>GUILDMAPNAME_2102</v>
          </cell>
          <cell r="C3996" t="str">
            <v>#帝国弩手</v>
          </cell>
        </row>
        <row r="3997">
          <cell r="A3997" t="str">
            <v>GUILDMAPNAME_2103</v>
          </cell>
          <cell r="C3997" t="str">
            <v>#皇家狮鹫</v>
          </cell>
        </row>
        <row r="3998">
          <cell r="A3998" t="str">
            <v>GUILDMAPNAME_2104</v>
          </cell>
          <cell r="C3998" t="str">
            <v>#皇家十字军</v>
          </cell>
        </row>
        <row r="3999">
          <cell r="A3999" t="str">
            <v>GUILDMAPNAME_2105</v>
          </cell>
          <cell r="C3999" t="str">
            <v>#僧侣</v>
          </cell>
        </row>
        <row r="4000">
          <cell r="A4000" t="str">
            <v>GUILDMAPNAME_2106</v>
          </cell>
          <cell r="C4000" t="str">
            <v>#皇家骑士</v>
          </cell>
        </row>
        <row r="4001">
          <cell r="A4001" t="str">
            <v>GUILDMAPNAME_2107</v>
          </cell>
          <cell r="C4001" t="str">
            <v>#大天使</v>
          </cell>
        </row>
        <row r="4002">
          <cell r="A4002" t="str">
            <v>GUILDMAPNAME_2108</v>
          </cell>
          <cell r="C4002" t="str">
            <v>#半人马首领</v>
          </cell>
        </row>
        <row r="4003">
          <cell r="A4003" t="str">
            <v>GUILDMAPNAME_2109</v>
          </cell>
          <cell r="C4003" t="str">
            <v>#战斗矮人</v>
          </cell>
        </row>
        <row r="4004">
          <cell r="A4004" t="str">
            <v>GUILDMAPNAME_2110</v>
          </cell>
          <cell r="C4004" t="str">
            <v>#木精灵</v>
          </cell>
        </row>
        <row r="4005">
          <cell r="A4005" t="str">
            <v>GUILDMAPNAME_2111</v>
          </cell>
          <cell r="C4005" t="str">
            <v>#银翼飞马</v>
          </cell>
        </row>
        <row r="4006">
          <cell r="A4006" t="str">
            <v>GUILDMAPNAME_2112</v>
          </cell>
          <cell r="C4006" t="str">
            <v>#枯木卫士</v>
          </cell>
        </row>
        <row r="4007">
          <cell r="A4007" t="str">
            <v>GUILDMAPNAME_2113</v>
          </cell>
          <cell r="C4007" t="str">
            <v>#独角兽</v>
          </cell>
        </row>
        <row r="4008">
          <cell r="A4008" t="str">
            <v>GUILDMAPNAME_2114</v>
          </cell>
          <cell r="C4008" t="str">
            <v>#绿龙</v>
          </cell>
        </row>
        <row r="4009">
          <cell r="A4009" t="str">
            <v>GUILDMAPNAME_2115</v>
          </cell>
          <cell r="C4009" t="str">
            <v>#骷髅战士</v>
          </cell>
        </row>
        <row r="4010">
          <cell r="A4010" t="str">
            <v>GUILDMAPNAME_2116</v>
          </cell>
          <cell r="C4010" t="str">
            <v>#僵尸</v>
          </cell>
        </row>
        <row r="4011">
          <cell r="A4011" t="str">
            <v>GUILDMAPNAME_2117</v>
          </cell>
          <cell r="C4011" t="str">
            <v>#幽灵</v>
          </cell>
        </row>
        <row r="4012">
          <cell r="A4012" t="str">
            <v>GUILDMAPNAME_2118</v>
          </cell>
          <cell r="C4012" t="str">
            <v>#吸血鬼</v>
          </cell>
        </row>
        <row r="4013">
          <cell r="A4013" t="str">
            <v>GUILDMAPNAME_2119</v>
          </cell>
          <cell r="C4013" t="str">
            <v>#巫妖</v>
          </cell>
        </row>
        <row r="4014">
          <cell r="A4014" t="str">
            <v>GUILDMAPNAME_2120</v>
          </cell>
          <cell r="C4014" t="str">
            <v>#黑暗骑士</v>
          </cell>
        </row>
        <row r="4015">
          <cell r="A4015" t="str">
            <v>GUILDMAPNAME_2121</v>
          </cell>
          <cell r="C4015" t="str">
            <v>#骨龙</v>
          </cell>
        </row>
        <row r="4016">
          <cell r="A4016" t="str">
            <v>GUILDMAPNAME_2122</v>
          </cell>
          <cell r="C4016" t="str">
            <v>#地精战士</v>
          </cell>
        </row>
        <row r="4017">
          <cell r="A4017" t="str">
            <v>GUILDMAPNAME_2123</v>
          </cell>
          <cell r="C4017" t="str">
            <v>#恶狼骑士</v>
          </cell>
        </row>
        <row r="4018">
          <cell r="A4018" t="str">
            <v>GUILDMAPNAME_2124</v>
          </cell>
          <cell r="C4018" t="str">
            <v>#半兽人</v>
          </cell>
        </row>
        <row r="4019">
          <cell r="A4019" t="str">
            <v>GUILDMAPNAME_2125</v>
          </cell>
          <cell r="C4019" t="str">
            <v>#食人魔</v>
          </cell>
        </row>
        <row r="4020">
          <cell r="A4020" t="str">
            <v>GUILDMAPNAME_2126</v>
          </cell>
          <cell r="C4020" t="str">
            <v>#雷鸟</v>
          </cell>
        </row>
        <row r="4021">
          <cell r="A4021" t="str">
            <v>GUILDMAPNAME_2127</v>
          </cell>
          <cell r="C4021" t="str">
            <v>#独眼巨人</v>
          </cell>
        </row>
        <row r="4022">
          <cell r="A4022" t="str">
            <v>GUILDMAPNAME_2128</v>
          </cell>
          <cell r="C4022" t="str">
            <v>#比蒙</v>
          </cell>
        </row>
        <row r="4023">
          <cell r="A4023" t="str">
            <v>GUILDMAPNAME_2129</v>
          </cell>
          <cell r="C4023" t="str">
            <v>#小恶魔</v>
          </cell>
        </row>
        <row r="4024">
          <cell r="A4024" t="str">
            <v>GUILDMAPNAME_2130</v>
          </cell>
          <cell r="C4024" t="str">
            <v>#歌革</v>
          </cell>
        </row>
        <row r="4025">
          <cell r="A4025" t="str">
            <v>GUILDMAPNAME_2131</v>
          </cell>
          <cell r="C4025" t="str">
            <v>#地狱三头犬</v>
          </cell>
        </row>
        <row r="4026">
          <cell r="A4026" t="str">
            <v>GUILDMAPNAME_2132</v>
          </cell>
          <cell r="C4026" t="str">
            <v>#长角恶魔</v>
          </cell>
        </row>
        <row r="4027">
          <cell r="A4027" t="str">
            <v>GUILDMAPNAME_2133</v>
          </cell>
          <cell r="C4027" t="str">
            <v>#地狱领主</v>
          </cell>
        </row>
        <row r="4028">
          <cell r="A4028" t="str">
            <v>GUILDMAPNAME_2134</v>
          </cell>
          <cell r="C4028" t="str">
            <v>#烈火精灵</v>
          </cell>
        </row>
        <row r="4029">
          <cell r="A4029" t="str">
            <v>GUILDMAPNAME_2135</v>
          </cell>
          <cell r="C4029" t="str">
            <v>#大恶魔</v>
          </cell>
        </row>
        <row r="4030">
          <cell r="A4030" t="str">
            <v>GUILDMAPNAME_2136</v>
          </cell>
          <cell r="C4030" t="str">
            <v>#大妖精</v>
          </cell>
        </row>
        <row r="4031">
          <cell r="A4031" t="str">
            <v>GUILDMAPNAME_2137</v>
          </cell>
          <cell r="C4031" t="str">
            <v>#石像鬼</v>
          </cell>
        </row>
        <row r="4032">
          <cell r="A4032" t="str">
            <v>GUILDMAPNAME_2138</v>
          </cell>
          <cell r="C4032" t="str">
            <v>#铁人</v>
          </cell>
        </row>
        <row r="4033">
          <cell r="A4033" t="str">
            <v>GUILDMAPNAME_2139</v>
          </cell>
          <cell r="C4033" t="str">
            <v>#大法师</v>
          </cell>
        </row>
        <row r="4034">
          <cell r="A4034" t="str">
            <v>GUILDMAPNAME_2140</v>
          </cell>
          <cell r="C4034" t="str">
            <v>#神灯</v>
          </cell>
        </row>
        <row r="4035">
          <cell r="A4035" t="str">
            <v>GUILDMAPNAME_2141</v>
          </cell>
          <cell r="C4035" t="str">
            <v>#娜迦蛇妖</v>
          </cell>
        </row>
        <row r="4036">
          <cell r="A4036" t="str">
            <v>GUILDMAPNAME_2142</v>
          </cell>
          <cell r="C4036" t="str">
            <v>#泰坦巨人</v>
          </cell>
        </row>
        <row r="4037">
          <cell r="A4037" t="str">
            <v>GUILDMAPNAME_4001</v>
          </cell>
          <cell r="C4037" t="str">
            <v>#空气神坛</v>
          </cell>
        </row>
        <row r="4038">
          <cell r="A4038" t="str">
            <v>GUILDMAPNAME_4002</v>
          </cell>
          <cell r="C4038" t="str">
            <v>#流水神坛</v>
          </cell>
        </row>
        <row r="4039">
          <cell r="A4039" t="str">
            <v>GUILDMAPNAME_4003</v>
          </cell>
          <cell r="C4039" t="str">
            <v>#烈火神坛</v>
          </cell>
        </row>
        <row r="4040">
          <cell r="A4040" t="str">
            <v>GUILDMAPNAME_4004</v>
          </cell>
          <cell r="C4040" t="str">
            <v>#大地神坛</v>
          </cell>
        </row>
        <row r="4041">
          <cell r="A4041" t="str">
            <v>GUILDMAPNAME_4005</v>
          </cell>
          <cell r="C4041" t="str">
            <v>#魔法花园</v>
          </cell>
        </row>
        <row r="4052">
          <cell r="A4052" t="str">
            <v>GUILDMAPDES_1</v>
          </cell>
          <cell r="B4052" t="str">
            <v>宝箱:紫色宝物（1个/周）</v>
          </cell>
          <cell r="C4052" t="str">
            <v>#[color=462800,fontsize=22]你在路上发现一个神秘宝箱，打开后发现了一些宝藏。[-][-]</v>
          </cell>
          <cell r="E4052" t="str">
            <v>#你在路上发现一个神秘宝箱，打开后发现了一些宝藏。</v>
          </cell>
        </row>
        <row r="4053">
          <cell r="A4053" t="str">
            <v>GUILDMAPDES_2</v>
          </cell>
          <cell r="B4053" t="str">
            <v>宝箱:宝物碎片</v>
          </cell>
          <cell r="C4053" t="str">
            <v>#[color=462800,fontsize=22]你在路上发现一个神秘宝箱，打开后发现了一些宝藏。[-][-]</v>
          </cell>
          <cell r="E4053" t="str">
            <v>#你在路上发现一个大宝箱，打开后发现了一些宝藏。</v>
          </cell>
        </row>
        <row r="4054">
          <cell r="A4054" t="str">
            <v>GUILDMAPDES_3</v>
          </cell>
          <cell r="B4054" t="str">
            <v>宝箱:英雄万能碎片</v>
          </cell>
          <cell r="C4054" t="str">
            <v>#[color=462800,fontsize=22]你在路上发现一个神秘宝箱，打开后发现了一些宝藏。[-][-]</v>
          </cell>
          <cell r="E4054" t="str">
            <v>#你在路上发现一个大宝箱，打开后发现了一些宝藏。</v>
          </cell>
        </row>
        <row r="4055">
          <cell r="A4055" t="str">
            <v>GUILDMAPDES_4</v>
          </cell>
          <cell r="B4055" t="str">
            <v>宝箱:兵团碎片 飞马</v>
          </cell>
          <cell r="C4055" t="str">
            <v>#[color=462800,fontsize=22]你在路上发现一个大宝箱，打开后发现了一些宝藏。[-]</v>
          </cell>
          <cell r="E4055" t="str">
            <v>#你在路上发现一个大宝箱，打开后发现了一些宝藏。</v>
          </cell>
        </row>
        <row r="4056">
          <cell r="A4056" t="str">
            <v>GUILDMAPDES_5</v>
          </cell>
          <cell r="B4056" t="str">
            <v>宝箱:兵团碎片 飞马</v>
          </cell>
          <cell r="C4056" t="str">
            <v>#[color=462800,fontsize=22]你在路上发现一个大宝箱，打开后发现了一些宝藏。[-]</v>
          </cell>
          <cell r="E4056" t="str">
            <v>#你在路上发现一个大宝箱，打开后发现了一些宝藏。</v>
          </cell>
        </row>
        <row r="4057">
          <cell r="A4057" t="str">
            <v>GUILDMAPDES_6</v>
          </cell>
          <cell r="B4057" t="str">
            <v>钻石</v>
          </cell>
          <cell r="C4057" t="str">
            <v>#[color=462800,fontsize=22]你在路上发现一个小宝箱，获得了一些物资。[-]</v>
          </cell>
          <cell r="E4057" t="str">
            <v>#你在路上发现一个小宝箱，打开后发现了一些宝藏。</v>
          </cell>
        </row>
        <row r="4058">
          <cell r="A4058" t="str">
            <v>GUILDMAPDES_7</v>
          </cell>
          <cell r="B4058" t="str">
            <v>黄金</v>
          </cell>
          <cell r="C4058" t="str">
            <v>#[color=462800,fontsize=22]你在路上发现一个黄金堆，并采集了它。[-]</v>
          </cell>
          <cell r="E4058" t="str">
            <v>#你在路上发现一个黄金堆，并采集了它。</v>
          </cell>
        </row>
        <row r="4059">
          <cell r="A4059" t="str">
            <v>GUILDMAPDES_8</v>
          </cell>
          <cell r="B4059" t="str">
            <v>黄金</v>
          </cell>
          <cell r="C4059" t="str">
            <v>#[color=462800,fontsize=22]你在路上发现一个黄金堆，并采集了它。[-]</v>
          </cell>
          <cell r="E4059" t="str">
            <v>#你在路上发现一个黄金堆，并采集了它。</v>
          </cell>
        </row>
        <row r="4060">
          <cell r="A4060" t="str">
            <v>GUILDMAPDES_9</v>
          </cell>
          <cell r="B4060" t="str">
            <v>钻石</v>
          </cell>
          <cell r="C4060" t="str">
            <v>#[color=462800,fontsize=22]你在路上发现一个小宝箱，获得了一些物资。[-]</v>
          </cell>
          <cell r="E4060" t="str">
            <v>#你在路上发现一个小宝箱，打开后发现了一些宝藏。</v>
          </cell>
        </row>
        <row r="4061">
          <cell r="A4061" t="str">
            <v>GUILDMAPDES_10</v>
          </cell>
          <cell r="B4061" t="str">
            <v>钻石</v>
          </cell>
          <cell r="C4061" t="str">
            <v>#[color=462800,fontsize=22]你在路上发现一个小宝箱，获得了一些物资。[-]</v>
          </cell>
          <cell r="E4061" t="str">
            <v>#你在路上发现一个小宝箱，打开后发现了一些宝藏。</v>
          </cell>
        </row>
        <row r="4062">
          <cell r="A4062" t="str">
            <v>GUILDMAPDES_11</v>
          </cell>
          <cell r="B4062" t="str">
            <v>矿石（少）</v>
          </cell>
          <cell r="C4062" t="str">
            <v>#[color=462800,fontsize=22]你在路上发现一个矿石堆，并采集了它。[-]</v>
          </cell>
          <cell r="E4062" t="str">
            <v>#你在路上发现一个矿石堆，并采集了它。</v>
          </cell>
        </row>
        <row r="4063">
          <cell r="A4063" t="str">
            <v>GUILDMAPDES_12</v>
          </cell>
          <cell r="B4063" t="str">
            <v>矿石（少）</v>
          </cell>
          <cell r="C4063" t="str">
            <v>#[color=462800,fontsize=22]你在路上发现一个矿石堆，并采集了它。[-]</v>
          </cell>
          <cell r="E4063" t="str">
            <v>#你在路上发现一个矿石堆，并采集了它。</v>
          </cell>
        </row>
        <row r="4064">
          <cell r="A4064" t="str">
            <v>GUILDMAPDES_13</v>
          </cell>
          <cell r="B4064" t="str">
            <v>矿石（少）</v>
          </cell>
          <cell r="C4064" t="str">
            <v>#[color=462800,fontsize=22]你在路上发现一个矿石堆，并采集了它。[-]</v>
          </cell>
          <cell r="E4064" t="str">
            <v>#你在路上发现一个矿石堆，并采集了它。</v>
          </cell>
        </row>
        <row r="4065">
          <cell r="A4065" t="str">
            <v>GUILDMAPDES_14</v>
          </cell>
          <cell r="B4065" t="str">
            <v>木材（少）</v>
          </cell>
          <cell r="C4065" t="str">
            <v>#[color=462800,fontsize=22]你在路上发现一个木材堆，并采集了它。[-]</v>
          </cell>
          <cell r="E4065" t="str">
            <v>#你在路上发现一个木材堆，并采集了它。</v>
          </cell>
        </row>
        <row r="4066">
          <cell r="A4066" t="str">
            <v>GUILDMAPDES_15</v>
          </cell>
          <cell r="B4066" t="str">
            <v>木材（少）</v>
          </cell>
          <cell r="C4066" t="str">
            <v>#[color=462800,fontsize=22]你在路上发现一个木材堆，并采集了它。[-]</v>
          </cell>
          <cell r="E4066" t="str">
            <v>#你在路上发现一个木材堆，并采集了它。</v>
          </cell>
        </row>
        <row r="4067">
          <cell r="A4067" t="str">
            <v>GUILDMAPDES_16</v>
          </cell>
          <cell r="B4067" t="str">
            <v>木材（少）</v>
          </cell>
          <cell r="C4067" t="str">
            <v>#[color=462800,fontsize=22]你在路上发现一个木材堆，并采集了它。[-]</v>
          </cell>
          <cell r="E4067" t="str">
            <v>#你在路上发现一个木材堆，并采集了它。</v>
          </cell>
        </row>
        <row r="4068">
          <cell r="A4068" t="str">
            <v>GUILDMAPDES_17</v>
          </cell>
          <cell r="B4068" t="str">
            <v>水银（少）</v>
          </cell>
          <cell r="C4068" t="str">
            <v>#[color=462800,fontsize=22]你在路上发现一个水银堆，并采集了它。[-]</v>
          </cell>
          <cell r="E4068" t="str">
            <v>#你在路上发现一个水银堆，并采集了它。</v>
          </cell>
        </row>
        <row r="4069">
          <cell r="A4069" t="str">
            <v>GUILDMAPDES_18</v>
          </cell>
          <cell r="B4069" t="str">
            <v>水银（少）</v>
          </cell>
          <cell r="C4069" t="str">
            <v>#[color=462800,fontsize=22]你在路上发现一个水银堆，并采集了它。[-]</v>
          </cell>
          <cell r="E4069" t="str">
            <v>#你在路上发现一个水银堆，并采集了它。</v>
          </cell>
        </row>
        <row r="4070">
          <cell r="A4070" t="str">
            <v>GUILDMAPDES_19</v>
          </cell>
          <cell r="B4070" t="str">
            <v>水银（少）</v>
          </cell>
          <cell r="C4070" t="str">
            <v>#[color=462800,fontsize=22]你在路上发现一个水银堆，并采集了它。[-]</v>
          </cell>
          <cell r="E4070" t="str">
            <v>#你在路上发现一个水银堆，并采集了它。</v>
          </cell>
        </row>
        <row r="4071">
          <cell r="A4071" t="str">
            <v>GUILDMAPDES_20</v>
          </cell>
          <cell r="B4071" t="str">
            <v>硫磺（少）</v>
          </cell>
          <cell r="C4071" t="str">
            <v>#[color=462800,fontsize=22]你在路上发现一个硫磺堆，并采集了它。[-]</v>
          </cell>
          <cell r="E4071" t="str">
            <v>#你在路上发现一个硫磺堆，并采集了它。</v>
          </cell>
        </row>
        <row r="4072">
          <cell r="A4072" t="str">
            <v>GUILDMAPDES_21</v>
          </cell>
          <cell r="B4072" t="str">
            <v>硫磺（少）</v>
          </cell>
          <cell r="C4072" t="str">
            <v>#[color=462800,fontsize=22]你在路上发现一个硫磺堆，并采集了它。[-]</v>
          </cell>
          <cell r="E4072" t="str">
            <v>#你在路上发现一个硫磺堆，并采集了它。</v>
          </cell>
        </row>
        <row r="4073">
          <cell r="A4073" t="str">
            <v>GUILDMAPDES_22</v>
          </cell>
          <cell r="B4073" t="str">
            <v>硫磺（少）</v>
          </cell>
          <cell r="C4073" t="str">
            <v>#[color=462800,fontsize=22]你在路上发现一个硫磺堆，并采集了它。[-]</v>
          </cell>
          <cell r="E4073" t="str">
            <v>#你在路上发现一个硫磺堆，并采集了它。</v>
          </cell>
        </row>
        <row r="4074">
          <cell r="A4074" t="str">
            <v>GUILDMAPDES_23</v>
          </cell>
          <cell r="B4074" t="str">
            <v>宝石（少）</v>
          </cell>
          <cell r="C4074" t="str">
            <v>#[color=462800,fontsize=22]你在路上发现一个宝石堆，并采集了它。[-]</v>
          </cell>
          <cell r="E4074" t="str">
            <v>#你在路上发现一个宝石堆，并采集了它。</v>
          </cell>
        </row>
        <row r="4075">
          <cell r="A4075" t="str">
            <v>GUILDMAPDES_24</v>
          </cell>
          <cell r="B4075" t="str">
            <v>宝石（少）</v>
          </cell>
          <cell r="C4075" t="str">
            <v>#[color=462800,fontsize=22]你在路上发现一个宝石堆，并采集了它。[-]</v>
          </cell>
          <cell r="E4075" t="str">
            <v>#你在路上发现一个宝石堆，并采集了它。</v>
          </cell>
        </row>
        <row r="4076">
          <cell r="A4076" t="str">
            <v>GUILDMAPDES_25</v>
          </cell>
          <cell r="B4076" t="str">
            <v>宝石（少）</v>
          </cell>
          <cell r="C4076" t="str">
            <v>#[color=462800,fontsize=22]你在路上发现一个宝石堆，并采集了它。[-]</v>
          </cell>
          <cell r="E4076" t="str">
            <v>#你在路上发现一个宝石堆，并采集了它。</v>
          </cell>
        </row>
        <row r="4077">
          <cell r="A4077" t="str">
            <v>GUILDMAPDES_26</v>
          </cell>
          <cell r="B4077" t="str">
            <v>水晶（少）</v>
          </cell>
          <cell r="C4077" t="str">
            <v>#[color=462800,fontsize=22]你在路上发现一个水晶堆，并采集了它。[-]</v>
          </cell>
          <cell r="E4077" t="str">
            <v>#你在路上发现一个水晶堆，并采集了它。</v>
          </cell>
        </row>
        <row r="4078">
          <cell r="A4078" t="str">
            <v>GUILDMAPDES_27</v>
          </cell>
          <cell r="B4078" t="str">
            <v>水晶（少）</v>
          </cell>
          <cell r="C4078" t="str">
            <v>#[color=462800,fontsize=22]你在路上发现一个水晶堆，并采集了它。[-]</v>
          </cell>
          <cell r="E4078" t="str">
            <v>#你在路上发现一个水晶堆，并采集了它。</v>
          </cell>
        </row>
        <row r="4079">
          <cell r="A4079" t="str">
            <v>GUILDMAPDES_28</v>
          </cell>
          <cell r="B4079" t="str">
            <v>水晶（少）</v>
          </cell>
          <cell r="C4079" t="str">
            <v>#[color=462800,fontsize=22]你在路上发现一个水晶堆，并采集了它。[-]</v>
          </cell>
          <cell r="E4079" t="str">
            <v>#你在路上发现一个水晶堆，并采集了它。</v>
          </cell>
        </row>
        <row r="4080">
          <cell r="A4080" t="str">
            <v>GUILDMAPDES_29</v>
          </cell>
          <cell r="B4080" t="str">
            <v>智慧石:兵团经验</v>
          </cell>
          <cell r="C4080" t="str">
            <v>#[color=462800,fontsize=22]你触摸了智慧石，获得了一些兵团经验。[-]</v>
          </cell>
          <cell r="E4080" t="str">
            <v>#你触摸了智慧石，获得了一些兵团经验。</v>
          </cell>
        </row>
        <row r="4081">
          <cell r="A4081" t="str">
            <v>GUILDMAPDES_30</v>
          </cell>
          <cell r="B4081" t="str">
            <v>招募点:兑换兵团碎片 木精灵</v>
          </cell>
          <cell r="C4081" t="str">
            <v>#[color=462800,fontsize=22]你找到了一个木屋，是否要招募其中的木精灵？[-]</v>
          </cell>
          <cell r="E4081" t="str">
            <v>#你找到了一个木屋，是否要招募其中的木精灵？</v>
          </cell>
        </row>
        <row r="4082">
          <cell r="A4082" t="str">
            <v>GUILDMAPDES_31</v>
          </cell>
          <cell r="B4082" t="str">
            <v>招募点:兑换兵团碎片 飞马</v>
          </cell>
          <cell r="C4082" t="str">
            <v>#[color=462800,fontsize=22]你找到了一个魔泉，是否要收服其中的飞马？[-]</v>
          </cell>
          <cell r="E4082" t="str">
            <v>#你找到了一个怪兽小屋，是否要收服其中的烈火精灵？</v>
          </cell>
        </row>
        <row r="4083">
          <cell r="A4083" t="str">
            <v>GUILDMAPDES_32</v>
          </cell>
          <cell r="B4083" t="str">
            <v>招募点:兑换兵团碎片 僧侣</v>
          </cell>
          <cell r="C4083" t="str">
            <v>#[color=462800,fontsize=22]你找到了一个寺院，是否要收服其中的僧侣？[-]</v>
          </cell>
          <cell r="E4083" t="str">
            <v>#你找到了一个墓室，是否要收服其中的幽灵？</v>
          </cell>
        </row>
        <row r="4084">
          <cell r="A4084" t="str">
            <v>GUILDMAPDES_33</v>
          </cell>
          <cell r="B4084" t="str">
            <v>招募点:兑换兵团碎片 狮鹫</v>
          </cell>
          <cell r="C4084" t="str">
            <v>#[color=462800,fontsize=22]你找到了一个狮鹫崖，是否要招募其中的狮鹫？[-]</v>
          </cell>
          <cell r="E4084" t="str">
            <v>#你找到了一个狮鹫崖，是否要招募其中的狮鹫？</v>
          </cell>
        </row>
        <row r="4085">
          <cell r="A4085" t="str">
            <v>GUILDMAPDES_34</v>
          </cell>
          <cell r="B4085" t="str">
            <v>马厩:50体力</v>
          </cell>
          <cell r="C4085" t="str">
            <v>#[color=462800,fontsize=22]你发现了马厩，恢复了行动力，可以走得更远。[-]</v>
          </cell>
          <cell r="E4085" t="str">
            <v>#你发现了马厩，恢复了行动力，可以走得更远。</v>
          </cell>
        </row>
        <row r="4086">
          <cell r="A4086" t="str">
            <v>GUILDMAPDES_35</v>
          </cell>
          <cell r="B4086" t="str">
            <v>野怪:兵团技能经验 胜利450</v>
          </cell>
          <cell r="C4086" t="str">
            <v>#[color=462800,fontsize=22]看上去就像一群弱鸡，冲上去赶走它们吧。[-]</v>
          </cell>
          <cell r="E4086" t="str">
            <v>#一群野怪，看起来并不是很强，是否要攻击它们？</v>
          </cell>
        </row>
        <row r="4087">
          <cell r="A4087" t="str">
            <v>GUILDMAPDES_36</v>
          </cell>
          <cell r="B4087" t="str">
            <v>野怪:兵团技能经验 胜利1800</v>
          </cell>
          <cell r="C4087" t="str">
            <v>#[color=462800,fontsize=22]训练有素的部队，你需要小心应对了。[-]</v>
          </cell>
          <cell r="E4087" t="str">
            <v>#一大群野怪，可能会发生危险，是否要攻击它们？</v>
          </cell>
        </row>
        <row r="4088">
          <cell r="A4088" t="str">
            <v>GUILDMAPDES_37</v>
          </cell>
          <cell r="B4088" t="str">
            <v>buff点 攻击+1 防御+1</v>
          </cell>
          <cell r="C4088" t="str">
            <v>#[color=462800,fontsize=22]你在集合旗周围召集部队，提升他们的力量，振奋他们的精神。[-]</v>
          </cell>
          <cell r="E4088" t="str">
            <v>#你进入竞技场，年轻的教头答应教你一些新技巧。</v>
          </cell>
        </row>
        <row r="4089">
          <cell r="A4089" t="str">
            <v>GUILDMAPDES_38</v>
          </cell>
          <cell r="B4089" t="str">
            <v>buff点 攻击+1 智力+1</v>
          </cell>
          <cell r="C4089" t="str">
            <v>#[color=462800,fontsize=22]你来到雇佣兵帐篷，他们邀请你一起进行战术训练。[-]</v>
          </cell>
          <cell r="E4089" t="str">
            <v>#你来到雇佣兵帐篷，他们邀请你一起进行战术训练。</v>
          </cell>
        </row>
        <row r="4090">
          <cell r="A4090" t="str">
            <v>GUILDMAPDES_39</v>
          </cell>
          <cell r="B4090" t="str">
            <v>buff点 防御+1 知识+1</v>
          </cell>
          <cell r="C4090" t="str">
            <v>#[color=462800,fontsize=22]喝了幸运泉的水后，你又变得年轻了，浑身充满活力。[-]</v>
          </cell>
          <cell r="E4090" t="str">
            <v>#你发现了玛格丽塔，塔中的士兵想要教你一些新的防御技巧。</v>
          </cell>
        </row>
        <row r="4091">
          <cell r="A4091" t="str">
            <v>GUILDMAPDES_40</v>
          </cell>
          <cell r="B4091" t="str">
            <v>buff点 智力+1 知识+1</v>
          </cell>
          <cell r="C4091" t="str">
            <v>#[color=462800,fontsize=22]魔法泉的水使你浑身充满魔力，你感觉魔法变强了。[-]</v>
          </cell>
          <cell r="E4091" t="str">
            <v>#魔法泉的水是你浑身充满魔力，你感觉魔法变强了。</v>
          </cell>
        </row>
        <row r="4092">
          <cell r="A4092" t="str">
            <v>GUILDMAPDES_41</v>
          </cell>
          <cell r="B4092" t="str">
            <v>灯塔</v>
          </cell>
          <cell r="C4092" t="str">
            <v>#[color=462800,fontsize=22]灯塔打开了迷雾，你可以看得更远了。[-]</v>
          </cell>
          <cell r="E4092" t="str">
            <v>#灯塔打开了迷雾，你可以看得更远了。</v>
          </cell>
        </row>
        <row r="4093">
          <cell r="A4093" t="str">
            <v>GUILDMAPDES_42</v>
          </cell>
          <cell r="B4093" t="str">
            <v>#酒馆</v>
          </cell>
          <cell r="C4093" t="str">
            <v>#[color=462800,fontsize=22]你可以花费一些时间占领监狱，占领后你能获得1个英雄万能碎片。[-]</v>
          </cell>
          <cell r="E4093" t="str">
            <v>#[color=462800,fontsize=22]你可以花费一些时间占领监狱，占领后你能获得1个英雄万能碎片。[-]</v>
          </cell>
        </row>
        <row r="4094">
          <cell r="A4094" t="str">
            <v>GUILDMAPDES_43</v>
          </cell>
          <cell r="B4094" t="str">
            <v>#怪兽小屋</v>
          </cell>
          <cell r="C4094" t="str">
            <v>#[color=462800,fontsize=22]你可以花费一些时间占领这座怪兽小屋，它将产出一些独眼巨人的兵团碎片。[-]</v>
          </cell>
          <cell r="E4094" t="str">
            <v>#你可以花费一些时间控制这座金矿，他将每天向你提供一些金子。</v>
          </cell>
        </row>
        <row r="4095">
          <cell r="A4095" t="str">
            <v>GUILDMAPDES_44</v>
          </cell>
          <cell r="B4095" t="str">
            <v>#竞技场</v>
          </cell>
          <cell r="C4095" t="str">
            <v>#[color=462800,fontsize=22]你可以花费一些时间占领竞技场，占领后可获得英雄增益效果。[-]</v>
          </cell>
          <cell r="E4095" t="str">
            <v>#你可以花费一些时间控制水车，他将每天向你提供一些金子。</v>
          </cell>
        </row>
        <row r="4096">
          <cell r="A4096" t="str">
            <v>GUILDMAPDES_45</v>
          </cell>
          <cell r="B4096" t="str">
            <v>#玛格丽塔</v>
          </cell>
          <cell r="C4096" t="str">
            <v>#[color=462800,fontsize=22]你可以花费一些时间占领玛格丽塔，占领后可获得英雄增益效果。[-]</v>
          </cell>
          <cell r="E4096" t="str">
            <v>#你可以花费一些时间控制风车，他将每天向你提供一些木材。</v>
          </cell>
        </row>
        <row r="4097">
          <cell r="A4097" t="str">
            <v>GUILDMAPDES_46</v>
          </cell>
          <cell r="B4097" t="str">
            <v>招募点1</v>
          </cell>
          <cell r="C4097" t="str">
            <v>#[color=462800,fontsize=22]占领林间圣地后，它将持续为联盟成员生产独角兽碎片，请注意防御敌人掠夺。[][-][][color=8a5c1d,fontsize=16]（每日21:30发放奖励）[-]</v>
          </cell>
          <cell r="E4097" t="str">
            <v>#你找到了一个林间圣地，是否要招募其中的独角兽？</v>
          </cell>
        </row>
        <row r="4098">
          <cell r="A4098" t="str">
            <v>GUILDMAPDES_47</v>
          </cell>
          <cell r="B4098" t="str">
            <v>招募点2</v>
          </cell>
          <cell r="C4098" t="str">
            <v>#[color=462800,fontsize=22]占领兵营后，它将持续为联盟成员生产十字军碎片，请注意防御敌人掠夺。[-][][-][color=8a5c1d,fontsize=16]（每日21:30发放奖励）[-]</v>
          </cell>
          <cell r="E4098" t="str">
            <v>#你找到了一个兵营，是否要招募其中的十字军？</v>
          </cell>
        </row>
        <row r="4099">
          <cell r="A4099" t="str">
            <v>GUILDMAPDES_48</v>
          </cell>
          <cell r="B4099" t="str">
            <v>路牌</v>
          </cell>
          <cell r="C4099" t="str">
            <v>#[color=462800,fontsize=22]一个告示牌，他说我们应该向东南方前进。[-]</v>
          </cell>
          <cell r="E4099" t="str">
            <v>#一个告示牌，他说我们应该向东南方前进。</v>
          </cell>
        </row>
        <row r="4100">
          <cell r="A4100" t="str">
            <v>GUILDMAPDES_49</v>
          </cell>
          <cell r="B4100" t="str">
            <v>地下城入口</v>
          </cell>
          <cell r="C4100" t="str">
            <v>#[color=462800,fontsize=22]通往地下城的入口。[-]</v>
          </cell>
          <cell r="E4100" t="str">
            <v>#通往地下城的入口。</v>
          </cell>
        </row>
        <row r="4101">
          <cell r="A4101" t="str">
            <v>GUILDMAPDES_50</v>
          </cell>
          <cell r="B4101" t="str">
            <v>哨塔</v>
          </cell>
          <cell r="C4101" t="str">
            <v>#[color=462800,fontsize=22]你已经去过首领帐篷了吗？只有经过首领帐篷的认可才能通过这里。[-]</v>
          </cell>
          <cell r="E4101" t="str">
            <v>#你已经去过首领帐篷了吗？只有经过首领帐篷的认可才能通过这里。</v>
          </cell>
        </row>
        <row r="4102">
          <cell r="A4102" t="str">
            <v>GUILDMAPDES_51</v>
          </cell>
          <cell r="B4102" t="str">
            <v>方尖碑</v>
          </cell>
          <cell r="C4102" t="str">
            <v>#[color=462800,fontsize=22]方尖碑上显示出清晰图案，看起来似乎是一张古老地图的一角。[-]</v>
          </cell>
          <cell r="E4102" t="str">
            <v>#方尖碑塔身上显示出清晰的图案，那是一张遗失的古老地图的一角。</v>
          </cell>
        </row>
        <row r="4103">
          <cell r="A4103" t="str">
            <v>GUILDMAPDES_52</v>
          </cell>
          <cell r="B4103" t="str">
            <v>帐篷</v>
          </cell>
          <cell r="C4103" t="str">
            <v>#[color=462800,fontsize=22]首领帐篷的管理者认可了你，决定通知边境守卫，让你通过。[-]</v>
          </cell>
          <cell r="E4103" t="str">
            <v>#首领帐篷的管理者认可了你，决定通知边境守卫，让你通过。</v>
          </cell>
        </row>
        <row r="4104">
          <cell r="A4104" t="str">
            <v>GUILDMAPDES_53</v>
          </cell>
          <cell r="B4104" t="str">
            <v>联盟野怪（弱）</v>
          </cell>
          <cell r="C4104" t="str">
            <v>#[color=462800,fontsize=22]被一群凶狠的野怪盯着，你感觉亚历山大。[-]</v>
          </cell>
          <cell r="E4104" t="str">
            <v>#你被一大群野怪挡住了去路，是否要攻击它们？</v>
          </cell>
        </row>
        <row r="4105">
          <cell r="A4105" t="str">
            <v>GUILDMAPDES_54</v>
          </cell>
          <cell r="B4105" t="str">
            <v>联盟野怪（强）</v>
          </cell>
          <cell r="C4105" t="str">
            <v>#[color=462800,fontsize=22]如果你没有强大的战力，最好离它们远一些。[-]</v>
          </cell>
          <cell r="E4105" t="str">
            <v>#你被一大群野怪挡住了去路，是否要攻击它们？</v>
          </cell>
        </row>
        <row r="4106">
          <cell r="A4106" t="str">
            <v>GUILDMAPDES_55</v>
          </cell>
          <cell r="B4106" t="str">
            <v>传送门</v>
          </cell>
          <cell r="C4106" t="str">
            <v>#[color=462800,fontsize=22]一座古老的传送门，散发着苍莽的气息。[-]</v>
          </cell>
          <cell r="E4106" t="str">
            <v>#一座古老的传送门，散发着苍莽的气息。</v>
          </cell>
        </row>
        <row r="4107">
          <cell r="A4107" t="str">
            <v>GUILDMAPDES_56</v>
          </cell>
          <cell r="B4107" t="str">
            <v>公共点（金矿）</v>
          </cell>
          <cell r="C4107" t="str">
            <v>#[color=462800,fontsize=22]联盟金矿激活后，将持续为联盟成员生产黄金。[-][][-][color=8a5c1d,fontsize=16]（每日21:30发放奖励）[-]</v>
          </cell>
          <cell r="E4107" t="str">
            <v>#你占领了一座金矿，它会为你持续生产资源。</v>
          </cell>
        </row>
        <row r="4108">
          <cell r="A4108" t="str">
            <v>GUILDMAPDES_57</v>
          </cell>
          <cell r="B4108" t="str">
            <v>公共点（水车）</v>
          </cell>
          <cell r="C4108" t="str">
            <v>#[color=462800,fontsize=22]联盟水车激活后，将持续为联盟成员生产钻石。[-][][-][color=8a5c1d,fontsize=16]（每日21:30发放奖励）[-]</v>
          </cell>
          <cell r="E4108" t="str">
            <v>#你占领了一座水车，它会为你持续生产资源。</v>
          </cell>
        </row>
        <row r="4109">
          <cell r="A4109" t="str">
            <v>GUILDMAPDES_58</v>
          </cell>
          <cell r="C4109" t="str">
            <v>#[color=462800,fontsize=22]如果你没有强大的战力，最好离它们远一些。[-]</v>
          </cell>
        </row>
        <row r="4110">
          <cell r="A4110" t="str">
            <v>GUILDMAPDES_59</v>
          </cell>
          <cell r="C4110" t="str">
            <v>#[color=462800,fontsize=22]如果你没有强大的战力，最好离它们远一些。[-]</v>
          </cell>
        </row>
        <row r="4111">
          <cell r="A4111" t="str">
            <v>GUILDMAPDES_60</v>
          </cell>
          <cell r="C4111" t="str">
            <v>#[color=462800,fontsize=22]如果你没有强大的战力，最好离它们远一些。[-]</v>
          </cell>
        </row>
        <row r="4112">
          <cell r="A4112" t="str">
            <v>GUILDMAPDES_61</v>
          </cell>
          <cell r="C4112" t="str">
            <v>#[color=462800,fontsize=22]你可以花费一些时间控制这座怪兽小屋，它将产出一些幽灵的兵团碎片。[-]</v>
          </cell>
        </row>
        <row r="4113">
          <cell r="A4113" t="str">
            <v>GUILDMAPDES_62</v>
          </cell>
          <cell r="C4113" t="str">
            <v>#[color=462800,fontsize=22]你可以花费一些时间控制这座怪兽小屋，它将产出一些火精灵的兵团碎片。[-]</v>
          </cell>
        </row>
        <row r="4114">
          <cell r="A4114" t="str">
            <v>GUILDMAPDES_63</v>
          </cell>
          <cell r="C4114" t="str">
            <v>#[color=462800,fontsize=22]你可以通过传送门传送至其他地区。[-]</v>
          </cell>
        </row>
        <row r="4115">
          <cell r="A4115" t="str">
            <v>GUILDMAPDES_64</v>
          </cell>
          <cell r="C4115" t="str">
            <v>#[color=462800,fontsize=22]Lv1 城堡城池[-]</v>
          </cell>
        </row>
        <row r="4116">
          <cell r="A4116" t="str">
            <v>GUILDMAPDES_65</v>
          </cell>
          <cell r="C4116" t="str">
            <v>#[color=462800,fontsize=22]Lv2 城堡城池[-]</v>
          </cell>
        </row>
        <row r="4117">
          <cell r="A4117" t="str">
            <v>GUILDMAPDES_66</v>
          </cell>
          <cell r="C4117" t="str">
            <v>#[color=462800,fontsize=22]龙之国仅在每周六、日开放争夺[-]</v>
          </cell>
        </row>
        <row r="4118">
          <cell r="A4118" t="str">
            <v>GUILDMAPDES_67</v>
          </cell>
          <cell r="C4118" t="str">
            <v>#[color=462800,fontsize=22]Lv1 壁垒城池[-]</v>
          </cell>
        </row>
        <row r="4119">
          <cell r="A4119" t="str">
            <v>GUILDMAPDES_68</v>
          </cell>
          <cell r="C4119" t="str">
            <v>#[color=462800,fontsize=22]Lv2 壁垒城池[-]</v>
          </cell>
        </row>
        <row r="4120">
          <cell r="A4120" t="str">
            <v>GUILDMAPDES_69</v>
          </cell>
          <cell r="B4120" t="str">
            <v>战斗学院</v>
          </cell>
          <cell r="C4120" t="str">
            <v>#[color=462800,fontsize=22]你可以花费一些时间占领战斗学院，占领后可获得英雄增益效果。[-]</v>
          </cell>
          <cell r="E4120" t="str">
            <v>#你可以花费一些时间控制这座金矿，他将每天向你提供一些金子。</v>
          </cell>
        </row>
        <row r="4121">
          <cell r="A4121" t="str">
            <v>GUILDMAPDES_70</v>
          </cell>
          <cell r="B4121" t="str">
            <v>魔法泉</v>
          </cell>
          <cell r="C4121" t="str">
            <v>#[color=462800,fontsize=22]你可以花费一些时间占领魔法泉，占领后可获得英雄增益效果。[-]</v>
          </cell>
          <cell r="E4121" t="str">
            <v>#你可以花费一些时间控制水车，他将每天向你提供一些金子。</v>
          </cell>
        </row>
        <row r="4122">
          <cell r="A4122" t="str">
            <v>GUILDMAPDES_71</v>
          </cell>
          <cell r="B4122" t="str">
            <v>魔法师小屋</v>
          </cell>
          <cell r="C4122" t="str">
            <v>#[color=462800,fontsize=22]你可以花费一些时间占领魔法师小屋，占领后你能获得20个魔法卷轴。[-]</v>
          </cell>
          <cell r="E4122" t="str">
            <v>#你可以花费一些时间控制风车，他将每天向你提供一些木材。</v>
          </cell>
        </row>
        <row r="4123">
          <cell r="A4123" t="str">
            <v>GUILDMAPDES_72</v>
          </cell>
          <cell r="B4123" t="str">
            <v>怪兽小屋</v>
          </cell>
          <cell r="C4123" t="str">
            <v>#[color=462800,fontsize=22]你可以花费一些时间占领这座怪兽小屋，它将产出一些吸血鬼的兵团碎片。[-]</v>
          </cell>
        </row>
        <row r="4124">
          <cell r="A4124" t="str">
            <v>GUILDMAPDES_73</v>
          </cell>
          <cell r="C4124" t="str">
            <v>#[color=462800,fontsize=22]龙之国[-]</v>
          </cell>
        </row>
        <row r="4126">
          <cell r="A4126" t="str">
            <v>GUILDMAPDES_78</v>
          </cell>
          <cell r="B4126" t="str">
            <v>#兽人塔</v>
          </cell>
          <cell r="C4126" t="str">
            <v>#[color=462800,fontsize=22]兽人塔激活后，将持续为联盟成员生产半兽人碎片。[-][][-][color=8a5c1d,fontsize=16]（每日21:30发放奖励）[-]</v>
          </cell>
        </row>
        <row r="4127">
          <cell r="A4127" t="str">
            <v>GUILDMAPDES_79</v>
          </cell>
          <cell r="B4127" t="str">
            <v>#幽宅</v>
          </cell>
          <cell r="C4127" t="str">
            <v>#[color=462800,fontsize=22]幽宅激活后，将持续为联盟成员生产吸血鬼碎片。[-][][-][color=8a5c1d,fontsize=16]（每日21:30发放奖励）[-]</v>
          </cell>
        </row>
        <row r="4128">
          <cell r="A4128" t="str">
            <v>GUILDMAPDES_80</v>
          </cell>
          <cell r="B4128" t="str">
            <v>#恶鬼之门</v>
          </cell>
          <cell r="C4128" t="str">
            <v>#[color=462800,fontsize=22]恶鬼之门激活后，它将持续为联盟成员生产长角恶魔碎片。[-][][-][color=8a5c1d,fontsize=16]（每日21:30发放奖励）[-]</v>
          </cell>
        </row>
        <row r="4129">
          <cell r="A4129" t="str">
            <v>GUILDMAPDES_81</v>
          </cell>
          <cell r="B4129" t="str">
            <v>#射手塔楼</v>
          </cell>
          <cell r="C4129" t="str">
            <v>#[color=462800,fontsize=22]射手塔楼激活后，它将持续为联盟成员生产弩手碎片。[-][][-][color=8a5c1d,fontsize=16]（每日21:30发放奖励）[-]</v>
          </cell>
        </row>
        <row r="4130">
          <cell r="A4130" t="str">
            <v>GUILDMAPDES_82</v>
          </cell>
          <cell r="B4130" t="str">
            <v>#人马厩</v>
          </cell>
          <cell r="C4130" t="str">
            <v>#[color=462800,fontsize=22]人马厩激活后，它将持续为联盟成员生产半人马碎片。[-][][-][color=8a5c1d,fontsize=16]（每日21:30发放奖励）[-]</v>
          </cell>
        </row>
        <row r="4131">
          <cell r="A4131" t="str">
            <v>GUILDMAPDES_83</v>
          </cell>
          <cell r="B4131" t="str">
            <v>#坟地</v>
          </cell>
          <cell r="C4131" t="str">
            <v>#[color=462800,fontsize=22]坟地激活后，它将持续为联盟成员生产僵尸碎片。[-][][-][color=8a5c1d,fontsize=16]（每日21:30发放奖励）[-]</v>
          </cell>
        </row>
        <row r="4132">
          <cell r="A4132" t="str">
            <v>GUILDMAPDES_3601</v>
          </cell>
          <cell r="B4132" t="str">
            <v>#钟楼</v>
          </cell>
          <cell r="C4132" t="str">
            <v>#[color=462800,fontsize=22]钟楼激活后，它将持续为联盟成员生产大妖精碎片。[-][][-][color=8a5c1d,fontsize=16]（每日21:30发放奖励）[-]</v>
          </cell>
        </row>
        <row r="4133">
          <cell r="A4133" t="str">
            <v>GUILDMAPDES_98</v>
          </cell>
          <cell r="C4133" t="str">
            <v>#[color=462800,fontsize=22]击败强大的BOSS后才能获得它身后的宝藏。[-]</v>
          </cell>
        </row>
        <row r="4134">
          <cell r="A4134" t="str">
            <v>GUILDMAPDES_100</v>
          </cell>
          <cell r="C4134" t="str">
            <v>#[color=462800,fontsize=22]击败强大的BOSS后才能获得它身后的宝藏。[-]</v>
          </cell>
        </row>
        <row r="4135">
          <cell r="A4135" t="str">
            <v>GUILDMAPDES_101</v>
          </cell>
          <cell r="C4135" t="str">
            <v>#[color=462800,fontsize=22]击败强大的BOSS后才能获得它身后的宝藏。[-]</v>
          </cell>
        </row>
        <row r="4136">
          <cell r="A4136" t="str">
            <v>GUILDMAPDES_401</v>
          </cell>
          <cell r="C4136" t="str">
            <v>#[color=462800,fontsize=22]周二5:00后可通过这里。[-]</v>
          </cell>
        </row>
        <row r="4137">
          <cell r="A4137" t="str">
            <v>GUILDMAPDES_402</v>
          </cell>
          <cell r="C4137" t="str">
            <v>#[color=462800,fontsize=22]周三5:00后可通过这里。[-]</v>
          </cell>
        </row>
        <row r="4139">
          <cell r="A4139" t="str">
            <v>GUILDMAPDES_120</v>
          </cell>
          <cell r="C4139" t="str">
            <v>#[color=462800,fontsize=22]你发现了马厩，占领它可以恢复行动力，走得更远。[-]</v>
          </cell>
        </row>
        <row r="4141">
          <cell r="A4141" t="str">
            <v>GUILDMAPDES_2001</v>
          </cell>
          <cell r="C4141" t="str">
            <v>#[color=462800,fontsize=22]只要花费少许钻石，就可以获得这些兵团的碎片。[-]</v>
          </cell>
        </row>
        <row r="4142">
          <cell r="A4142" t="str">
            <v>GUILDMAPDES_2101</v>
          </cell>
          <cell r="C4142" t="str">
            <v>#[color=462800,fontsize=22]这些胆小的野怪见到您的军团，丢下一些物资就逃跑了。[-]</v>
          </cell>
        </row>
        <row r="4143">
          <cell r="A4143" t="str">
            <v>GUILDMAPDES_2201</v>
          </cell>
          <cell r="C4143" t="str">
            <v>#[color=462800,fontsize=22]这些睿智的野怪想要加入您的军团为您效力！[-]</v>
          </cell>
        </row>
        <row r="4145">
          <cell r="A4145" t="str">
            <v>GUILDMAPDES_3101</v>
          </cell>
          <cell r="C4145" t="str">
            <v>#[color=3c2a1e,fontsize=20]听说[-][color=000cff,fontsize=20]精灵艾莉尔[-][color=3c2a1e,fontsize=20]发现了一个[-][color=00e55c,fontsize=20,outlinecolor=3c1e0a00]神秘的宝箱[-][color=3c2a1e,fontsize=20]，想知道他在哪里吗？[-]</v>
          </cell>
        </row>
        <row r="4146">
          <cell r="A4146" t="str">
            <v>GUILDMAPDES_3101_b</v>
          </cell>
          <cell r="C4146" t="str">
            <v>#[color=8a5c1d,fontsize=18]当然了，打听精灵艾莉尔的消息需要一定的费用，对你来说，这一点也不多，绝对物有所值！[-]</v>
          </cell>
        </row>
        <row r="4147">
          <cell r="A4147" t="str">
            <v>GUILDMAPDES_3102</v>
          </cell>
          <cell r="C4147" t="str">
            <v>#[color=3c2a1e,fontsize=20]听说[-][color=000cff,fontsize=20]精灵艾莉尔[-][color=3c2a1e,fontsize=20]发现了一个[-][color=00e55c,fontsize=20,outlinecolor=3c1e0a00]神秘的宝箱[-][color=3c2a1e,fontsize=20]，想知道他在哪里吗？[-]</v>
          </cell>
        </row>
        <row r="4148">
          <cell r="A4148" t="str">
            <v>GUILDMAPDES_3103</v>
          </cell>
          <cell r="C4148" t="str">
            <v>#[color=3c2a1e,fontsize=20]听说[-][color=000cff,fontsize=20]精灵艾莉尔[-][color=3c2a1e,fontsize=20]发现了一个[-][color=00e55c,fontsize=20,outlinecolor=3c1e0a00]神秘的宝箱[-][color=3c2a1e,fontsize=20]，想知道他在哪里吗？[-]</v>
          </cell>
        </row>
        <row r="4149">
          <cell r="A4149" t="str">
            <v>GUILDMAPDES_3201</v>
          </cell>
          <cell r="C4149" t="str">
            <v>#[color=3c2a1e,fontsize=20]听说[-][color=000cff,fontsize=20]精灵艾莉尔[-][color=3c2a1e,fontsize=20]发现了一个[-][color=00e55c,fontsize=20,outlinecolor=3c1e0a00]神秘的宝箱[-][color=3c2a1e,fontsize=20]，想知道他在哪里吗？[-]</v>
          </cell>
        </row>
        <row r="4150">
          <cell r="A4150" t="str">
            <v>GUILDMAPDES_3201_b</v>
          </cell>
          <cell r="C4150" t="str">
            <v>#[color=8a5c1d,fontsize=18]当然了，打听精灵艾莉尔的消息需要一定的费用，对你来说，这一点也不多，绝对物有所值！[-]</v>
          </cell>
        </row>
        <row r="4151">
          <cell r="A4151" t="str">
            <v>GUILDMAPDES_3202</v>
          </cell>
          <cell r="C4151" t="str">
            <v>#[color=3c2a1e,fontsize=20]听说[-][color=000cff,fontsize=20]精灵艾莉尔[-][color=3c2a1e,fontsize=20]发现了一个[-][color=00e55c,fontsize=20,outlinecolor=3c1e0a00]神秘的宝箱[-][color=3c2a1e,fontsize=20]，想知道他在哪里吗？[-]</v>
          </cell>
        </row>
        <row r="4152">
          <cell r="A4152" t="str">
            <v>GUILDMAPDES_3203</v>
          </cell>
          <cell r="C4152" t="str">
            <v>#[color=3c2a1e,fontsize=20]听说[-][color=000cff,fontsize=20]精灵艾莉尔[-][color=3c2a1e,fontsize=20]发现了一个[-][color=00e55c,fontsize=20,outlinecolor=3c1e0a00]神秘的宝箱[-][color=3c2a1e,fontsize=20]，想知道他在哪里吗？[-]</v>
          </cell>
        </row>
        <row r="4153">
          <cell r="A4153" t="str">
            <v>GUILDMAPDES_3301</v>
          </cell>
          <cell r="C4153" t="str">
            <v>#[color=3c2a1e,fontsize=20]听说[-][color=000cff,fontsize=20]精灵艾莉尔[-][color=3c2a1e,fontsize=20]发现了一个[-][color=00e55c,fontsize=20,outlinecolor=3c1e0a00]神秘的宝箱[-][color=3c2a1e,fontsize=20]，想知道他在哪里吗？[-]</v>
          </cell>
        </row>
        <row r="4154">
          <cell r="A4154" t="str">
            <v>GUILDMAPDES_3301_b</v>
          </cell>
          <cell r="C4154" t="str">
            <v>#[color=8a5c1d,fontsize=18]当然了，打听精灵艾莉尔的消息需要一定的费用，对你来说，这一点也不多，绝对物有所值！[-]</v>
          </cell>
        </row>
        <row r="4155">
          <cell r="A4155" t="str">
            <v>GUILDMAPDES_3302</v>
          </cell>
          <cell r="C4155" t="str">
            <v>#[color=3c2a1e,fontsize=20]听说[-][color=000cff,fontsize=20]精灵艾莉尔[-][color=3c2a1e,fontsize=20]发现了一个[-][color=00e55c,fontsize=20,outlinecolor=3c1e0a00]神秘的宝箱[-][color=3c2a1e,fontsize=20]，想知道他在哪里吗？[-]</v>
          </cell>
        </row>
        <row r="4156">
          <cell r="A4156" t="str">
            <v>GUILDMAPDES_3303</v>
          </cell>
          <cell r="C4156" t="str">
            <v>#[color=3c2a1e,fontsize=20]听说[-][color=000cff,fontsize=20]精灵艾莉尔[-][color=3c2a1e,fontsize=20]发现了一个[-][color=00e55c,fontsize=20,outlinecolor=3c1e0a00]神秘的宝箱[-][color=3c2a1e,fontsize=20]，想知道他在哪里吗？[-]</v>
          </cell>
        </row>
        <row r="4157">
          <cell r="A4157" t="str">
            <v>GUILDMAPDES_3401</v>
          </cell>
          <cell r="C4157" t="str">
            <v>#[color=3c2a1e,fontsize=20]听说[-][color=000cff,fontsize=20]精灵艾莉尔[-][color=3c2a1e,fontsize=20]发现了一个[-][color=00e55c,fontsize=20,outlinecolor=3c1e0a00]神秘的宝箱[-][color=3c2a1e,fontsize=20]，想知道他在哪里吗？[-]</v>
          </cell>
        </row>
        <row r="4158">
          <cell r="A4158" t="str">
            <v>GUILDMAPDES_3401_b</v>
          </cell>
          <cell r="C4158" t="str">
            <v>#[color=8a5c1d,fontsize=18]当然了，打听精灵艾莉尔的消息需要一定的费用，对你来说，这一点也不多，绝对物有所值！[-]</v>
          </cell>
        </row>
        <row r="4159">
          <cell r="A4159" t="str">
            <v>GUILDMAPDES_3402</v>
          </cell>
          <cell r="C4159" t="str">
            <v>#[color=3c2a1e,fontsize=20]听说[-][color=000cff,fontsize=20]精灵艾莉尔[-][color=3c2a1e,fontsize=20]发现了一个[-][color=00e55c,fontsize=20,outlinecolor=3c1e0a00]神秘的宝箱[-][color=3c2a1e,fontsize=20]，想知道他在哪里吗？[-]</v>
          </cell>
        </row>
        <row r="4160">
          <cell r="A4160" t="str">
            <v>GUILDMAPDES_3403</v>
          </cell>
          <cell r="C4160" t="str">
            <v>#[color=3c2a1e,fontsize=20]听说[-][color=000cff,fontsize=20]精灵艾莉尔[-][color=3c2a1e,fontsize=20]发现了一个[-][color=00e55c,fontsize=20,outlinecolor=3c1e0a00]神秘的宝箱[-][color=3c2a1e,fontsize=20]，想知道他在哪里吗？[-]</v>
          </cell>
        </row>
        <row r="4161">
          <cell r="A4161" t="str">
            <v>GUILDMAPDES_4001</v>
          </cell>
          <cell r="C4161" t="str">
            <v>#[color=462800,fontsize=22]你可以花费一些时间占领空气神坛，占领后你能获得2个雷元素碎片。[-]</v>
          </cell>
        </row>
        <row r="4162">
          <cell r="A4162" t="str">
            <v>GUILDMAPDES_4002</v>
          </cell>
          <cell r="C4162" t="str">
            <v>#[color=462800,fontsize=22]你可以花费一些时间占领流水神坛，占领后你能获得2个冰元素碎片。[-]</v>
          </cell>
        </row>
        <row r="4163">
          <cell r="A4163" t="str">
            <v>GUILDMAPDES_4003</v>
          </cell>
          <cell r="C4163" t="str">
            <v>#[color=462800,fontsize=22]你可以花费一些时间占领烈火神坛，占领后你能获得2个幽火元素碎片。[-]</v>
          </cell>
        </row>
        <row r="4164">
          <cell r="A4164" t="str">
            <v>GUILDMAPDES_4004</v>
          </cell>
          <cell r="C4164" t="str">
            <v>#[color=462800,fontsize=22]你可以花费一些时间占领大地神坛，占领后你能获得2个石元素碎片。[-]</v>
          </cell>
        </row>
        <row r="4165">
          <cell r="A4165" t="str">
            <v>GUILDMAPDES_4005</v>
          </cell>
          <cell r="C4165" t="str">
            <v>#[color=462800,fontsize=22]你可以花费一些时间占领魔法花园，占领后你能获得2个魔法仙灵碎片。[-]</v>
          </cell>
        </row>
        <row r="4167">
          <cell r="A4167" t="str">
            <v>GUILDMAPDES_6001</v>
          </cell>
          <cell r="C4167" t="str">
            <v>#[color=462800,fontsize=22]回答斯芬克斯的问题可以获得它的认可与奖励。[-]</v>
          </cell>
        </row>
        <row r="4172">
          <cell r="A4172" t="str">
            <v>GUILDMAPDES_3101_tip</v>
          </cell>
          <cell r="C4172" t="str">
            <v>#精灵艾莉尔在${name}联盟，快去找她吧</v>
          </cell>
        </row>
        <row r="4173">
          <cell r="A4173" t="str">
            <v>backmantips_1</v>
          </cell>
          <cell r="C4173" t="str">
            <v>#点击精灵艾莉尔可以打听神秘宝箱的消息</v>
          </cell>
        </row>
        <row r="4174">
          <cell r="A4174" t="str">
            <v>backmantips_2</v>
          </cell>
          <cell r="C4174" t="str">
            <v>#想要与精灵艾莉尔交谈需要先拜访先知小屋</v>
          </cell>
        </row>
        <row r="4175">
          <cell r="A4175" t="str">
            <v>backmantips_3</v>
          </cell>
          <cell r="C4175" t="str">
            <v>#精灵艾莉尔已经把神秘宝箱的位置告诉你了</v>
          </cell>
        </row>
        <row r="4177">
          <cell r="A4177" t="str">
            <v>GUILDBUILDTIP_1</v>
          </cell>
          <cell r="C4177" t="str">
            <v>#该建筑已被其他联盟成员占领</v>
          </cell>
        </row>
        <row r="4181">
          <cell r="A4181" t="str">
            <v>GUILDMAPTIP_1</v>
          </cell>
          <cell r="B4181" t="str">
            <v>宝箱:紫色宝物（1个/周）</v>
          </cell>
          <cell r="C4181" t="str">
            <v>#神秘宝箱</v>
          </cell>
          <cell r="E4181" t="str">
            <v>#一个宝箱</v>
          </cell>
        </row>
        <row r="4182">
          <cell r="A4182" t="str">
            <v>GUILDMAPTIP_2</v>
          </cell>
          <cell r="B4182" t="str">
            <v>宝箱:宝物碎片</v>
          </cell>
          <cell r="C4182" t="str">
            <v>#神秘宝箱</v>
          </cell>
          <cell r="E4182" t="str">
            <v>#一个宝箱</v>
          </cell>
        </row>
        <row r="4183">
          <cell r="A4183" t="str">
            <v>GUILDMAPTIP_3</v>
          </cell>
          <cell r="B4183" t="str">
            <v>宝箱:英雄万能碎片</v>
          </cell>
          <cell r="C4183" t="str">
            <v>#神秘宝箱</v>
          </cell>
          <cell r="E4183" t="str">
            <v>#一个宝箱</v>
          </cell>
        </row>
        <row r="4184">
          <cell r="A4184" t="str">
            <v>GUILDMAPTIP_4</v>
          </cell>
          <cell r="B4184" t="str">
            <v>宝箱:兵团碎片 飞马</v>
          </cell>
          <cell r="C4184" t="str">
            <v>#大宝箱</v>
          </cell>
          <cell r="E4184" t="str">
            <v>#一个宝箱</v>
          </cell>
        </row>
        <row r="4185">
          <cell r="A4185" t="str">
            <v>GUILDMAPTIP_5</v>
          </cell>
          <cell r="B4185" t="str">
            <v>宝箱:兵团碎片 飞马</v>
          </cell>
          <cell r="C4185" t="str">
            <v>#大宝箱</v>
          </cell>
          <cell r="E4185" t="str">
            <v>#一个宝箱</v>
          </cell>
        </row>
        <row r="4186">
          <cell r="A4186" t="str">
            <v>GUILDMAPTIP_6</v>
          </cell>
          <cell r="B4186" t="str">
            <v>钻石</v>
          </cell>
          <cell r="C4186" t="str">
            <v>#小宝箱</v>
          </cell>
          <cell r="E4186" t="str">
            <v>#一个宝箱</v>
          </cell>
        </row>
        <row r="4187">
          <cell r="A4187" t="str">
            <v>GUILDMAPTIP_7</v>
          </cell>
          <cell r="B4187" t="str">
            <v>黄金</v>
          </cell>
          <cell r="C4187" t="str">
            <v>#一堆黄金</v>
          </cell>
          <cell r="E4187" t="str">
            <v>#一堆黄金</v>
          </cell>
        </row>
        <row r="4188">
          <cell r="A4188" t="str">
            <v>GUILDMAPTIP_8</v>
          </cell>
          <cell r="B4188" t="str">
            <v>黄金</v>
          </cell>
          <cell r="C4188" t="str">
            <v>#一堆黄金</v>
          </cell>
          <cell r="E4188" t="str">
            <v>#一堆黄金</v>
          </cell>
        </row>
        <row r="4189">
          <cell r="A4189" t="str">
            <v>GUILDMAPTIP_9</v>
          </cell>
          <cell r="B4189" t="str">
            <v>钻石</v>
          </cell>
          <cell r="C4189" t="str">
            <v>#小宝箱</v>
          </cell>
          <cell r="E4189" t="str">
            <v>#一个宝箱</v>
          </cell>
        </row>
        <row r="4190">
          <cell r="A4190" t="str">
            <v>GUILDMAPTIP_10</v>
          </cell>
          <cell r="B4190" t="str">
            <v>钻石</v>
          </cell>
          <cell r="C4190" t="str">
            <v>#小宝箱</v>
          </cell>
          <cell r="E4190" t="str">
            <v>#一个宝箱</v>
          </cell>
        </row>
        <row r="4191">
          <cell r="A4191" t="str">
            <v>GUILDMAPTIP_11</v>
          </cell>
          <cell r="B4191" t="str">
            <v>矿石（少）</v>
          </cell>
          <cell r="C4191" t="str">
            <v>#一堆矿石</v>
          </cell>
          <cell r="E4191" t="str">
            <v>#一堆矿石</v>
          </cell>
        </row>
        <row r="4192">
          <cell r="A4192" t="str">
            <v>GUILDMAPTIP_12</v>
          </cell>
          <cell r="B4192" t="str">
            <v>矿石（少）</v>
          </cell>
          <cell r="C4192" t="str">
            <v>#一堆矿石</v>
          </cell>
          <cell r="E4192" t="str">
            <v>#一堆矿石</v>
          </cell>
        </row>
        <row r="4193">
          <cell r="A4193" t="str">
            <v>GUILDMAPTIP_13</v>
          </cell>
          <cell r="B4193" t="str">
            <v>矿石（少）</v>
          </cell>
          <cell r="C4193" t="str">
            <v>#一堆矿石</v>
          </cell>
          <cell r="E4193" t="str">
            <v>#一堆矿石</v>
          </cell>
        </row>
        <row r="4194">
          <cell r="A4194" t="str">
            <v>GUILDMAPTIP_14</v>
          </cell>
          <cell r="B4194" t="str">
            <v>木材（少）</v>
          </cell>
          <cell r="C4194" t="str">
            <v>#一堆木材</v>
          </cell>
          <cell r="E4194" t="str">
            <v>#一堆木材</v>
          </cell>
        </row>
        <row r="4195">
          <cell r="A4195" t="str">
            <v>GUILDMAPTIP_15</v>
          </cell>
          <cell r="B4195" t="str">
            <v>木材（少）</v>
          </cell>
          <cell r="C4195" t="str">
            <v>#一堆木材</v>
          </cell>
          <cell r="E4195" t="str">
            <v>#一堆木材</v>
          </cell>
        </row>
        <row r="4196">
          <cell r="A4196" t="str">
            <v>GUILDMAPTIP_16</v>
          </cell>
          <cell r="B4196" t="str">
            <v>木材（少）</v>
          </cell>
          <cell r="C4196" t="str">
            <v>#一堆木材</v>
          </cell>
          <cell r="E4196" t="str">
            <v>#一堆木材</v>
          </cell>
        </row>
        <row r="4197">
          <cell r="A4197" t="str">
            <v>GUILDMAPTIP_17</v>
          </cell>
          <cell r="B4197" t="str">
            <v>水银（少）</v>
          </cell>
          <cell r="C4197" t="str">
            <v>#一堆水银</v>
          </cell>
          <cell r="E4197" t="str">
            <v>#一堆水银</v>
          </cell>
        </row>
        <row r="4198">
          <cell r="A4198" t="str">
            <v>GUILDMAPTIP_18</v>
          </cell>
          <cell r="B4198" t="str">
            <v>水银（少）</v>
          </cell>
          <cell r="C4198" t="str">
            <v>#一堆水银</v>
          </cell>
          <cell r="E4198" t="str">
            <v>#一堆水银</v>
          </cell>
        </row>
        <row r="4199">
          <cell r="A4199" t="str">
            <v>GUILDMAPTIP_19</v>
          </cell>
          <cell r="B4199" t="str">
            <v>水银（少）</v>
          </cell>
          <cell r="C4199" t="str">
            <v>#一堆水银</v>
          </cell>
          <cell r="E4199" t="str">
            <v>#一堆水银</v>
          </cell>
        </row>
        <row r="4200">
          <cell r="A4200" t="str">
            <v>GUILDMAPTIP_20</v>
          </cell>
          <cell r="B4200" t="str">
            <v>硫磺（少）</v>
          </cell>
          <cell r="C4200" t="str">
            <v>#一堆硫磺</v>
          </cell>
          <cell r="E4200" t="str">
            <v>#一堆硫磺</v>
          </cell>
        </row>
        <row r="4201">
          <cell r="A4201" t="str">
            <v>GUILDMAPTIP_21</v>
          </cell>
          <cell r="B4201" t="str">
            <v>硫磺（少）</v>
          </cell>
          <cell r="C4201" t="str">
            <v>#一堆硫磺</v>
          </cell>
          <cell r="E4201" t="str">
            <v>#一堆硫磺</v>
          </cell>
        </row>
        <row r="4202">
          <cell r="A4202" t="str">
            <v>GUILDMAPTIP_22</v>
          </cell>
          <cell r="B4202" t="str">
            <v>硫磺（少）</v>
          </cell>
          <cell r="C4202" t="str">
            <v>#一堆硫磺</v>
          </cell>
          <cell r="E4202" t="str">
            <v>#一堆硫磺</v>
          </cell>
        </row>
        <row r="4203">
          <cell r="A4203" t="str">
            <v>GUILDMAPTIP_23</v>
          </cell>
          <cell r="B4203" t="str">
            <v>宝石（少）</v>
          </cell>
          <cell r="C4203" t="str">
            <v>#一堆宝石</v>
          </cell>
          <cell r="E4203" t="str">
            <v>#一堆宝石</v>
          </cell>
        </row>
        <row r="4204">
          <cell r="A4204" t="str">
            <v>GUILDMAPTIP_24</v>
          </cell>
          <cell r="B4204" t="str">
            <v>宝石（少）</v>
          </cell>
          <cell r="C4204" t="str">
            <v>#一堆宝石</v>
          </cell>
          <cell r="E4204" t="str">
            <v>#一堆宝石</v>
          </cell>
        </row>
        <row r="4205">
          <cell r="A4205" t="str">
            <v>GUILDMAPTIP_25</v>
          </cell>
          <cell r="B4205" t="str">
            <v>宝石（少）</v>
          </cell>
          <cell r="C4205" t="str">
            <v>#一堆宝石</v>
          </cell>
          <cell r="E4205" t="str">
            <v>#一堆宝石</v>
          </cell>
        </row>
        <row r="4206">
          <cell r="A4206" t="str">
            <v>GUILDMAPTIP_26</v>
          </cell>
          <cell r="B4206" t="str">
            <v>水晶（少）</v>
          </cell>
          <cell r="C4206" t="str">
            <v>#一堆水晶</v>
          </cell>
          <cell r="E4206" t="str">
            <v>#一堆水晶</v>
          </cell>
        </row>
        <row r="4207">
          <cell r="A4207" t="str">
            <v>GUILDMAPTIP_27</v>
          </cell>
          <cell r="B4207" t="str">
            <v>水晶（少）</v>
          </cell>
          <cell r="C4207" t="str">
            <v>#一堆水晶</v>
          </cell>
          <cell r="E4207" t="str">
            <v>#一堆水晶</v>
          </cell>
        </row>
        <row r="4208">
          <cell r="A4208" t="str">
            <v>GUILDMAPTIP_28</v>
          </cell>
          <cell r="B4208" t="str">
            <v>水晶（少）</v>
          </cell>
          <cell r="C4208" t="str">
            <v>#一堆水晶</v>
          </cell>
          <cell r="E4208" t="str">
            <v>#一堆水晶</v>
          </cell>
        </row>
        <row r="4209">
          <cell r="A4209" t="str">
            <v>GUILDMAPTIP_29</v>
          </cell>
          <cell r="B4209" t="str">
            <v>智慧石:兵团经验</v>
          </cell>
          <cell r="C4209" t="str">
            <v>#智慧石，可获得兵团经验</v>
          </cell>
          <cell r="E4209" t="str">
            <v>#智慧石，可获得兵团经验</v>
          </cell>
        </row>
        <row r="4210">
          <cell r="A4210" t="str">
            <v>GUILDMAPTIP_30</v>
          </cell>
          <cell r="B4210" t="str">
            <v>招募点:兑换兵团碎片 木精灵</v>
          </cell>
          <cell r="C4210" t="str">
            <v>#木屋，可招募木精灵</v>
          </cell>
          <cell r="E4210" t="str">
            <v>#木屋，可招募木精灵</v>
          </cell>
        </row>
        <row r="4211">
          <cell r="A4211" t="str">
            <v>GUILDMAPTIP_31</v>
          </cell>
          <cell r="B4211" t="str">
            <v>招募点:兑换兵团碎片 烈火精灵</v>
          </cell>
          <cell r="C4211" t="str">
            <v>#魔泉，可招募飞马</v>
          </cell>
          <cell r="E4211" t="str">
            <v>#怪兽小屋，可收服烈火精灵</v>
          </cell>
        </row>
        <row r="4212">
          <cell r="A4212" t="str">
            <v>GUILDMAPTIP_32</v>
          </cell>
          <cell r="B4212" t="str">
            <v>招募点:兑换兵团碎片 幽灵</v>
          </cell>
          <cell r="C4212" t="str">
            <v>#寺院，可招募僧侣</v>
          </cell>
          <cell r="E4212" t="str">
            <v>#墓室，可收服幽灵</v>
          </cell>
        </row>
        <row r="4213">
          <cell r="A4213" t="str">
            <v>GUILDMAPTIP_33</v>
          </cell>
          <cell r="B4213" t="str">
            <v>招募点:兑换兵团碎片 狮鹫</v>
          </cell>
          <cell r="C4213" t="str">
            <v>#狮鹫崖，可招募狮鹫</v>
          </cell>
          <cell r="E4213" t="str">
            <v>#狮鹫崖，可招募木狮鹫</v>
          </cell>
        </row>
        <row r="4214">
          <cell r="A4214" t="str">
            <v>GUILDMAPTIP_34</v>
          </cell>
          <cell r="B4214" t="str">
            <v>马厩:50体力</v>
          </cell>
          <cell r="C4214" t="str">
            <v>#马厩，可恢复行动力</v>
          </cell>
          <cell r="E4214" t="str">
            <v>#马厩，可恢复行动力</v>
          </cell>
        </row>
        <row r="4215">
          <cell r="A4215" t="str">
            <v>GUILDMAPTIP_35</v>
          </cell>
          <cell r="B4215" t="str">
            <v>野怪:兵团技能经验 胜利450</v>
          </cell>
          <cell r="C4215" t="str">
            <v>#孱弱的野怪</v>
          </cell>
          <cell r="E4215" t="str">
            <v>#一群野怪</v>
          </cell>
        </row>
        <row r="4216">
          <cell r="A4216" t="str">
            <v>GUILDMAPTIP_36</v>
          </cell>
          <cell r="B4216" t="str">
            <v>野怪:兵团技能经验 胜利1800</v>
          </cell>
          <cell r="C4216" t="str">
            <v>#强壮的野怪</v>
          </cell>
          <cell r="E4216" t="str">
            <v>#一大群野怪</v>
          </cell>
        </row>
        <row r="4217">
          <cell r="A4217" t="str">
            <v>GUILDMAPTIP_37</v>
          </cell>
          <cell r="B4217" t="str">
            <v>buff点 攻击+1 防御+1</v>
          </cell>
          <cell r="C4217" t="str">
            <v>#在集结旗周围召集部队，可以提升他们的力量</v>
          </cell>
          <cell r="E4217" t="str">
            <v>#竞技场，可获得增益效果</v>
          </cell>
        </row>
        <row r="4218">
          <cell r="A4218" t="str">
            <v>GUILDMAPTIP_38</v>
          </cell>
          <cell r="B4218" t="str">
            <v>buff点 攻击+1 智力+1</v>
          </cell>
          <cell r="C4218" t="str">
            <v>#一处雇佣兵帐篷，可以训练英雄变得更强大</v>
          </cell>
          <cell r="E4218" t="str">
            <v>#雇佣兵营地，可获得增益效果</v>
          </cell>
        </row>
        <row r="4219">
          <cell r="A4219" t="str">
            <v>GUILDMAPTIP_39</v>
          </cell>
          <cell r="B4219" t="str">
            <v>buff点 防御+1 知识+1</v>
          </cell>
          <cell r="C4219" t="str">
            <v>#一处幸运泉，喝下泉水可以让你浑身充满了力量</v>
          </cell>
          <cell r="E4219" t="str">
            <v>#玛格丽塔，可获得增益效果</v>
          </cell>
        </row>
        <row r="4220">
          <cell r="A4220" t="str">
            <v>GUILDMAPTIP_40</v>
          </cell>
          <cell r="B4220" t="str">
            <v>buff点 智力+1 知识+1</v>
          </cell>
          <cell r="C4220" t="str">
            <v>#一处魔法泉，泉水可以让英雄更加强大</v>
          </cell>
          <cell r="E4220" t="str">
            <v>#魔法泉，可获得增益效果</v>
          </cell>
        </row>
        <row r="4221">
          <cell r="A4221" t="str">
            <v>GUILDMAPTIP_41</v>
          </cell>
          <cell r="B4221" t="str">
            <v>灯塔</v>
          </cell>
          <cell r="C4221" t="str">
            <v>#在灯塔的顶端，你清晰地看到了远处的陆地</v>
          </cell>
          <cell r="E4221" t="str">
            <v>#灯塔，可开启视野</v>
          </cell>
        </row>
        <row r="4222">
          <cell r="A4222" t="str">
            <v>GUILDMAPTIP_42</v>
          </cell>
          <cell r="B4222" t="str">
            <v>公共点</v>
          </cell>
          <cell r="C4222" t="str">
            <v>#监狱中关押了某位英雄，你也许会有意外的收获</v>
          </cell>
          <cell r="E4222" t="str">
            <v>#提炼室，可获得一些水银</v>
          </cell>
        </row>
        <row r="4223">
          <cell r="A4223" t="str">
            <v>GUILDMAPTIP_43</v>
          </cell>
          <cell r="B4223" t="str">
            <v>公共点</v>
          </cell>
          <cell r="C4223" t="str">
            <v>#一处独眼洞穴，占领后可以获得独眼巨人碎片</v>
          </cell>
          <cell r="E4223" t="str">
            <v>#金矿，可获得一些金子</v>
          </cell>
        </row>
        <row r="4224">
          <cell r="A4224" t="str">
            <v>GUILDMAPTIP_44</v>
          </cell>
          <cell r="B4224" t="str">
            <v>公共点</v>
          </cell>
          <cell r="C4224" t="str">
            <v>#一座竞技场，可以免费增强你的英雄</v>
          </cell>
          <cell r="E4224" t="str">
            <v>#水车，可获得一些金子</v>
          </cell>
        </row>
        <row r="4225">
          <cell r="A4225" t="str">
            <v>GUILDMAPTIP_45</v>
          </cell>
          <cell r="B4225" t="str">
            <v>公共点</v>
          </cell>
          <cell r="C4225" t="str">
            <v>#一座玛格丽塔，可以教导你的英雄一些新的技巧</v>
          </cell>
          <cell r="E4225" t="str">
            <v>#风车，可获得一些木材</v>
          </cell>
        </row>
        <row r="4226">
          <cell r="A4226" t="str">
            <v>GUILDMAPTIP_46</v>
          </cell>
          <cell r="B4226" t="str">
            <v>招募点1</v>
          </cell>
          <cell r="C4226" t="str">
            <v>#一处林间圣地，占领后可以获得独角兽碎片</v>
          </cell>
          <cell r="E4226" t="str">
            <v>#林间圣地，可招募独角兽</v>
          </cell>
        </row>
        <row r="4227">
          <cell r="A4227" t="str">
            <v>GUILDMAPTIP_47</v>
          </cell>
          <cell r="B4227" t="str">
            <v>招募点2</v>
          </cell>
          <cell r="C4227" t="str">
            <v>#一座兵营，占领后可以获得十字军碎片</v>
          </cell>
          <cell r="E4227" t="str">
            <v>#兵营，可招募十字军</v>
          </cell>
        </row>
        <row r="4228">
          <cell r="A4228" t="str">
            <v>GUILDMAPTIP_48</v>
          </cell>
          <cell r="B4228" t="str">
            <v>路牌</v>
          </cell>
          <cell r="C4228" t="str">
            <v>#路边立着一块告示牌，上面好像写着些什么</v>
          </cell>
          <cell r="E4228" t="str">
            <v>#告示牌，可以给你一些提示</v>
          </cell>
        </row>
        <row r="4229">
          <cell r="A4229" t="str">
            <v>GUILDMAPTIP_49</v>
          </cell>
          <cell r="B4229" t="str">
            <v>地下城入口</v>
          </cell>
          <cell r="C4229" t="str">
            <v>#前往地下城区域的入口。</v>
          </cell>
          <cell r="E4229" t="str">
            <v>#通过那里可以进入地下城</v>
          </cell>
        </row>
        <row r="4230">
          <cell r="A4230" t="str">
            <v>GUILDMAPTIP_50</v>
          </cell>
          <cell r="B4230" t="str">
            <v>哨塔</v>
          </cell>
          <cell r="C4230" t="str">
            <v>#你不能从这里通过，或许你应该去东南方向的首领帐篷碰碰运气</v>
          </cell>
          <cell r="E4230" t="str">
            <v>#他们守卫着地下城入口</v>
          </cell>
        </row>
        <row r="4231">
          <cell r="A4231" t="str">
            <v>GUILDMAPTIP_51</v>
          </cell>
          <cell r="B4231" t="str">
            <v>方尖碑</v>
          </cell>
          <cell r="C4231" t="str">
            <v>#你发现一座方尖碑，上面的花纹疑似一张古老的地图</v>
          </cell>
          <cell r="E4231" t="str">
            <v>#隐藏着宝藏地图的神秘古塔</v>
          </cell>
        </row>
        <row r="4232">
          <cell r="A4232" t="str">
            <v>GUILDMAPTIP_52</v>
          </cell>
          <cell r="B4232" t="str">
            <v>帐篷</v>
          </cell>
          <cell r="C4232" t="str">
            <v>#拜访首领帐篷的管理者，获得通过边境的许可</v>
          </cell>
          <cell r="E4232" t="str">
            <v>#拜访后可以通过边境守卫</v>
          </cell>
        </row>
        <row r="4233">
          <cell r="A4233" t="str">
            <v>GUILDMAPTIP_53</v>
          </cell>
          <cell r="B4233" t="str">
            <v>联盟野怪（弱）</v>
          </cell>
          <cell r="C4233" t="str">
            <v>#野蛮的拦路者</v>
          </cell>
        </row>
        <row r="4234">
          <cell r="A4234" t="str">
            <v>GUILDMAPTIP_54</v>
          </cell>
          <cell r="B4234" t="str">
            <v>联盟野怪（强）</v>
          </cell>
          <cell r="C4234" t="str">
            <v>#凶猛的拦路者</v>
          </cell>
        </row>
        <row r="4235">
          <cell r="A4235" t="str">
            <v>GUILDMAPTIP_55</v>
          </cell>
          <cell r="B4235" t="str">
            <v>传送门</v>
          </cell>
          <cell r="C4235" t="str">
            <v>#传送门</v>
          </cell>
        </row>
        <row r="4236">
          <cell r="A4236" t="str">
            <v>GUILDMAPTIP_56</v>
          </cell>
          <cell r="B4236" t="str">
            <v>公共点（金矿）</v>
          </cell>
          <cell r="C4236" t="str">
            <v>#控制这座金矿，每天可以为联盟提供黄金</v>
          </cell>
        </row>
        <row r="4237">
          <cell r="A4237" t="str">
            <v>GUILDMAPTIP_57</v>
          </cell>
          <cell r="B4237" t="str">
            <v>公共点（水车）</v>
          </cell>
          <cell r="C4237" t="str">
            <v>#控制这座水车，每天可以为联盟赚取钻石</v>
          </cell>
        </row>
        <row r="4238">
          <cell r="A4238" t="str">
            <v>GUILDMAPTIP_58</v>
          </cell>
          <cell r="C4238" t="str">
            <v>#凶猛的拦路者</v>
          </cell>
        </row>
        <row r="4239">
          <cell r="A4239" t="str">
            <v>GUILDMAPTIP_59</v>
          </cell>
          <cell r="C4239" t="str">
            <v>#凶猛的拦路者</v>
          </cell>
        </row>
        <row r="4240">
          <cell r="A4240" t="str">
            <v>GUILDMAPTIP_60</v>
          </cell>
          <cell r="C4240" t="str">
            <v>#凶猛的拦路者</v>
          </cell>
        </row>
        <row r="4241">
          <cell r="A4241" t="str">
            <v>GUILDMAPTIP_61</v>
          </cell>
          <cell r="C4241" t="str">
            <v>#一座灵墓，占领可获得幽灵碎片</v>
          </cell>
        </row>
        <row r="4242">
          <cell r="A4242" t="str">
            <v>GUILDMAPTIP_62</v>
          </cell>
          <cell r="C4242" t="str">
            <v>#一座烈火神殿，占领可获得火精灵碎片</v>
          </cell>
        </row>
        <row r="4243">
          <cell r="A4243" t="str">
            <v>GUILDMAPTIP_63</v>
          </cell>
          <cell r="C4243" t="str">
            <v>#一座古老的传送门，可以来回传送英雄</v>
          </cell>
        </row>
        <row r="4244">
          <cell r="A4244" t="str">
            <v>GUILDMAPTIP_64</v>
          </cell>
          <cell r="C4244" t="str">
            <v>#Lv1 城堡城池</v>
          </cell>
        </row>
        <row r="4245">
          <cell r="A4245" t="str">
            <v>GUILDMAPTIP_65</v>
          </cell>
          <cell r="C4245" t="str">
            <v>#Lv2 城堡城池</v>
          </cell>
        </row>
        <row r="4246">
          <cell r="A4246" t="str">
            <v>GUILDMAPTIP_66</v>
          </cell>
          <cell r="C4246" t="str">
            <v>#每周六5:00后开放通过</v>
          </cell>
        </row>
        <row r="4247">
          <cell r="A4247" t="str">
            <v>GUILDMAPTIP_67</v>
          </cell>
          <cell r="C4247" t="str">
            <v>#Lv1 壁垒城池</v>
          </cell>
        </row>
        <row r="4248">
          <cell r="A4248" t="str">
            <v>GUILDMAPTIP_68</v>
          </cell>
          <cell r="C4248" t="str">
            <v>#Lv2 壁垒城池</v>
          </cell>
        </row>
        <row r="4249">
          <cell r="A4249" t="str">
            <v>GUILDMAPTIP_69</v>
          </cell>
          <cell r="C4249" t="str">
            <v>#一座古老的战争学院，你的英雄可以在这里获得帮助</v>
          </cell>
        </row>
        <row r="4250">
          <cell r="A4250" t="str">
            <v>GUILDMAPTIP_70</v>
          </cell>
          <cell r="C4250" t="str">
            <v>#魔法泉的水可以使你浑身充满力量</v>
          </cell>
        </row>
        <row r="4251">
          <cell r="A4251" t="str">
            <v>GUILDMAPTIP_71</v>
          </cell>
          <cell r="C4251" t="str">
            <v>#一座魔法师小屋，那里的魔法师也许对你有所帮助</v>
          </cell>
        </row>
        <row r="4252">
          <cell r="A4252" t="str">
            <v>GUILDMAPTIP_72</v>
          </cell>
          <cell r="C4252" t="str">
            <v>#一座荒凉的陵墓，占领后可获得吸血鬼碎片</v>
          </cell>
        </row>
        <row r="4253">
          <cell r="A4253" t="str">
            <v>GUILDMAPTIP_74</v>
          </cell>
          <cell r="C4253" t="str">
            <v>#Lv3 龙之国</v>
          </cell>
        </row>
        <row r="4255">
          <cell r="A4255" t="str">
            <v>GUILDMAPTIP_78</v>
          </cell>
          <cell r="B4255" t="str">
            <v>#兽人塔</v>
          </cell>
          <cell r="C4255" t="str">
            <v>#一座兽人塔，占领后可以获得半兽人碎片</v>
          </cell>
        </row>
        <row r="4256">
          <cell r="A4256" t="str">
            <v>GUILDMAPTIP_79</v>
          </cell>
          <cell r="B4256" t="str">
            <v>#幽宅</v>
          </cell>
          <cell r="C4256" t="str">
            <v>#一座幽宅，占领后可以获得吸血鬼碎片</v>
          </cell>
        </row>
        <row r="4257">
          <cell r="A4257" t="str">
            <v>GUILDMAPTIP_80</v>
          </cell>
          <cell r="B4257" t="str">
            <v>#恶鬼之门</v>
          </cell>
          <cell r="C4257" t="str">
            <v>#一座恶鬼之门塔，占领后可以获得长角恶魔碎片</v>
          </cell>
        </row>
        <row r="4258">
          <cell r="A4258" t="str">
            <v>GUILDMAPTIP_81</v>
          </cell>
          <cell r="B4258" t="str">
            <v>#射手塔楼</v>
          </cell>
          <cell r="C4258" t="str">
            <v>#一座射手塔楼，占领后可以获得弩手碎片</v>
          </cell>
        </row>
        <row r="4259">
          <cell r="A4259" t="str">
            <v>GUILDMAPTIP_82</v>
          </cell>
          <cell r="B4259" t="str">
            <v>#人马厩</v>
          </cell>
          <cell r="C4259" t="str">
            <v>#一座人马厩，占领后可以获得半人马碎片</v>
          </cell>
        </row>
        <row r="4260">
          <cell r="A4260" t="str">
            <v>GUILDMAPTIP_83</v>
          </cell>
          <cell r="B4260" t="str">
            <v>#坟地</v>
          </cell>
          <cell r="C4260" t="str">
            <v>#一处坟地，占领后可以获得僵尸碎片</v>
          </cell>
        </row>
        <row r="4261">
          <cell r="A4261" t="str">
            <v>GUILDMAPTIP_3601</v>
          </cell>
          <cell r="B4261" t="str">
            <v>#钟楼</v>
          </cell>
          <cell r="C4261" t="str">
            <v>#一处钟楼，占领后可以获得大妖精碎片</v>
          </cell>
        </row>
        <row r="4262">
          <cell r="A4262" t="str">
            <v>GUILDMAPTIP_98</v>
          </cell>
          <cell r="C4262" t="str">
            <v>#守护宝藏的BOSS</v>
          </cell>
        </row>
        <row r="4263">
          <cell r="A4263" t="str">
            <v>GUILDMAPTIP_100</v>
          </cell>
          <cell r="C4263" t="str">
            <v>#守护宝藏的BOSS</v>
          </cell>
        </row>
        <row r="4264">
          <cell r="A4264" t="str">
            <v>GUILDMAPTIP_101</v>
          </cell>
          <cell r="C4264" t="str">
            <v>#守护宝藏的BOSS</v>
          </cell>
        </row>
        <row r="4265">
          <cell r="A4265" t="str">
            <v>GUILDMAPTIP_401</v>
          </cell>
          <cell r="C4265" t="str">
            <v>#周二5:00后可通过这里</v>
          </cell>
        </row>
        <row r="4266">
          <cell r="A4266" t="str">
            <v>GUILDMAPTIP_402</v>
          </cell>
          <cell r="C4266" t="str">
            <v>#周三5:00后可通过这里</v>
          </cell>
        </row>
        <row r="4268">
          <cell r="A4268" t="str">
            <v>GUILDMAPTIP_2001</v>
          </cell>
          <cell r="C4268" t="str">
            <v>#堕落的野怪</v>
          </cell>
        </row>
        <row r="4269">
          <cell r="A4269" t="str">
            <v>GUILDMAPTIP_2101</v>
          </cell>
          <cell r="C4269" t="str">
            <v>#胆小的野怪</v>
          </cell>
        </row>
        <row r="4270">
          <cell r="A4270" t="str">
            <v>GUILDMAPTIP_2201</v>
          </cell>
          <cell r="C4270" t="str">
            <v>#睿智的野怪</v>
          </cell>
        </row>
        <row r="4272">
          <cell r="A4272" t="str">
            <v>guildwords_1</v>
          </cell>
          <cell r="C4272" t="str">
            <v>#想要通过这里，就试着来打败我吧！</v>
          </cell>
          <cell r="E4272" t="str">
            <v>#想要激活帐篷，就试着来打败我吧！</v>
          </cell>
        </row>
        <row r="4274">
          <cell r="A4274" t="str">
            <v>GUILDMAPTIP_4001</v>
          </cell>
          <cell r="C4274" t="str">
            <v>#一座空气神坛，占领后可以获得雷元素碎片</v>
          </cell>
        </row>
        <row r="4275">
          <cell r="A4275" t="str">
            <v>GUILDMAPTIP_4002</v>
          </cell>
          <cell r="C4275" t="str">
            <v>#一座流水神坛，占领后可以获得冰元素碎片</v>
          </cell>
        </row>
        <row r="4276">
          <cell r="A4276" t="str">
            <v>GUILDMAPTIP_4003</v>
          </cell>
          <cell r="C4276" t="str">
            <v>#一座烈火神坛，占领后可以获得幽火元素碎片</v>
          </cell>
        </row>
        <row r="4277">
          <cell r="A4277" t="str">
            <v>GUILDMAPTIP_4004</v>
          </cell>
          <cell r="C4277" t="str">
            <v>#一座大地神坛，占领后可以获得石元素碎片</v>
          </cell>
        </row>
        <row r="4278">
          <cell r="A4278" t="str">
            <v>GUILDMAPTIP_4005</v>
          </cell>
          <cell r="C4278" t="str">
            <v>#一座魔法花园，占领后可以获得魔法仙灵碎片</v>
          </cell>
        </row>
        <row r="4280">
          <cell r="A4280" t="str">
            <v>GUILDMAPTIP_6001</v>
          </cell>
          <cell r="C4280" t="str">
            <v>#回答它的问题可以获得认可与奖励</v>
          </cell>
        </row>
        <row r="4282">
          <cell r="A4282" t="str">
            <v>GUIDE_GUILD_1</v>
          </cell>
          <cell r="C4282" t="str">
            <v>#[color=462800]欢迎来到大世界！让我简单给您讲解一下。[-]</v>
          </cell>
          <cell r="E4282" t="str">
            <v>#[color=462800]欢迎来到大世界！让我简单给您讲解一下。[-]</v>
          </cell>
        </row>
        <row r="4283">
          <cell r="A4283" t="str">
            <v>GUIDE_GUILD_2</v>
          </cell>
          <cell r="C4283" t="str">
            <v>#[color=462800]在这里，您可以与同联盟的玩家一起协作，也可能遇到其他联盟玩家的攻击。[-]</v>
          </cell>
          <cell r="E4283" t="str">
            <v>#[color=462800]您可以通过地下城入口传送至地下城，奖励更加丰富，当然，竞争也会更激烈。[-]</v>
          </cell>
        </row>
        <row r="4284">
          <cell r="A4284" t="str">
            <v>GUIDE_GUILD_3</v>
          </cell>
          <cell r="C4284" t="str">
            <v>#[color=462800]大地图会在周一3:00——5:00重置，刷新资源点。现在，请跟随引导，移动一次吧。[-]</v>
          </cell>
          <cell r="E4284" t="str">
            <v>#[color=462800]咦？这里有哨兵守卫，怎么能够通过呢？[-]</v>
          </cell>
        </row>
        <row r="4285">
          <cell r="A4285" t="str">
            <v>GUIDE_GUILD_4</v>
          </cell>
          <cell r="C4285" t="str">
            <v>#[color=462800]行动力：移动消耗10行动力[-]</v>
          </cell>
          <cell r="E4285" t="str">
            <v>#[color=462800]这里什么时候出现的哨兵？看来我们需要先去拜访首领帐篷，获得允许。[-]</v>
          </cell>
        </row>
        <row r="4286">
          <cell r="A4286" t="str">
            <v>GUIDE_GUILD_5</v>
          </cell>
          <cell r="C4286" t="str">
            <v>#[color=462800]生命：大地图中战斗消耗生命[-]</v>
          </cell>
          <cell r="E4286" t="str">
            <v>#[color=462800]首领帐篷就在这里了，到达这里需要经过哨塔，我们不妨先去收集下资源吧。[-]</v>
          </cell>
        </row>
        <row r="4288">
          <cell r="A4288" t="str">
            <v>GUIDE_GUILD_6</v>
          </cell>
          <cell r="C4288" t="str">
            <v>#[color=462800]路牌上写着:在探索过程中，请优先激活[-][color=c44904]联盟建筑（带有旗帜的建筑）[-][color=462800]，它可以持续为联盟所有人产出资源。之后，可以寻找[-][color=c44904]公共建筑（带有名字的）[-][color=462800]获得稀有资源。[-]</v>
          </cell>
          <cell r="E4288" t="str">
            <v>#[color=462800]路牌上写着:在探索过程中，请优先激活[-][color=c44904]联盟建筑（带有旗帜的建筑）[-][color=462800]，它可以持续为联盟所有人产出资源。之后，可以寻找[-][color=c44904]公共建筑（带有名字的）[-][color=462800]获得稀有资源。[-]</v>
          </cell>
        </row>
        <row r="4289">
          <cell r="A4289" t="str">
            <v>GUIDE_GUILD_7</v>
          </cell>
          <cell r="C4289" t="str">
            <v>#[color=462800]每次移动会消耗10行动力。绿色格子表示可移动的点，请跟随引导移动一格。[-]</v>
          </cell>
          <cell r="E4289" t="str">
            <v>#[color=462800]每次移动会消耗10行动力。绿色格子表示可移动的点，请跟随引导移动一格。[-]</v>
          </cell>
        </row>
        <row r="4290">
          <cell r="A4290" t="str">
            <v>GUIDE_GUILD_8</v>
          </cell>
          <cell r="C4290" t="str">
            <v>#[color=462800]做的好。现在来攻击一只野怪吧！要注意，攻击野怪战斗中死亡的兵团不能再次上场，回城后恢复。[-]</v>
          </cell>
          <cell r="E4290" t="str">
            <v>#[color=462800]做的好。现在来攻击一只野怪吧！要注意，攻击野怪战斗中死亡的兵团不能再次上场，回城后恢复。[-]</v>
          </cell>
        </row>
        <row r="4291">
          <cell r="A4291" t="str">
            <v>GUIDE_GUILD_9</v>
          </cell>
          <cell r="C4291" t="str">
            <v>#[color=462800]精灵艾莉尔就在不远处，我们快过去找她吧！[-]</v>
          </cell>
          <cell r="E4291" t="str">
            <v>#[color=462800]精灵艾莉尔就在不远处，我们快过去找她吧！[-]</v>
          </cell>
        </row>
        <row r="4292">
          <cell r="A4292" t="str">
            <v>GUIDE_GUILD_10</v>
          </cell>
          <cell r="C4292" t="str">
            <v>#[color=462800]你就是先知小屋那些老家伙推荐来的家伙吧，多半又是给了钱的，真是没意思的家伙。[-]</v>
          </cell>
          <cell r="E4292" t="str">
            <v>#[color=462800]你就是先知小屋那些老家伙推荐来的家伙吧，多半又是给了钱的，真是没意思的家伙。[-]</v>
          </cell>
        </row>
        <row r="4293">
          <cell r="A4293" t="str">
            <v>GUIDE_GUILD_11</v>
          </cell>
          <cell r="C4293" t="str">
            <v>#[color=462800]好吧，我确实发现了一个神秘宝箱，至于里面有什么，嘿嘿，我可不敢保证！[-]</v>
          </cell>
          <cell r="E4293" t="str">
            <v>#[color=462800]好吧，我确实发现了一个神秘宝箱，但是里面有什么，我可不敢保证！一切都看你的运气了，我的英雄~嘿嘿[-]</v>
          </cell>
        </row>
        <row r="4294">
          <cell r="A4294" t="str">
            <v>GUIDE_GUILD_12</v>
          </cell>
          <cell r="C4294" t="str">
            <v>#[color=462800]现在我就指引你查看宝箱的位置，记好了呦~我的英雄！[-]</v>
          </cell>
        </row>
        <row r="4296">
          <cell r="A4296" t="str">
            <v>GUIDE_GUILD_13</v>
          </cell>
          <cell r="C4296" t="str">
            <v>#[color=462800]哇，你发现了联盟中的一处秘境，击败秘境中的幻影或者完成巫师们的请求，才能得到秘境的最终奖励。[-]</v>
          </cell>
        </row>
        <row r="4297">
          <cell r="A4297" t="str">
            <v>GUIDE_GUILD_14</v>
          </cell>
          <cell r="C4297" t="str">
            <v>#[color=462800]秘境最多只能维持2个小时，需要伙伴之间的相互配合才能完成，快去邀请他们或帮助他人完成秘境吧。[-]</v>
          </cell>
        </row>
        <row r="4298">
          <cell r="A4298" t="str">
            <v>GUIDE_GUILD_15</v>
          </cell>
          <cell r="C4298" t="str">
            <v>#[color=462800]王国联赛是在恩塔格瑞大陆上定期举办的盛大赛事，多个服务器将共同争夺恩塔格瑞上的多个国家或地区的控制权。[-]</v>
          </cell>
        </row>
        <row r="4299">
          <cell r="A4299" t="str">
            <v>GUIDE_GUILD_16</v>
          </cell>
          <cell r="C4299" t="str">
            <v>#[color=462800]不同的国家或地区之间风格迥异，领主们需要适应它们的风俗和传统，来为自己赢得最终的胜利。[-]</v>
          </cell>
        </row>
        <row r="4301">
          <cell r="A4301" t="str">
            <v>GUILD_MAP_INSTRUCTION</v>
          </cell>
          <cell r="C4301" t="str">
            <v>#[color=462800]联盟地图规则:[-][][-][color=462800]1、每次移动消耗10行动力[-][][-][color=462800]2、行动力每3分钟恢复1点[-][][-][color=462800]3、与玩家战斗会根据剩余血量扣除生命，生命为0，自动回城[-][][-][color=462800]4、攻击野怪战斗死亡的兵团会「受伤」，不能再次进行战斗[-][][-][color=462800]5、回城后生命恢复满，「受伤」的兵团恢复状态[-][][-][color=462800]6、联盟地图每周一5:00重置[-][][-][color=462800]7、地下城城池给予占领联盟时长奖励及结算奖励[-][][-][color=462800]8、攻击野怪会使野怪生命降低，生命为0时野怪死亡[-][][-][color=462800]9、地下城区域中心龙之国奖励尤为丰厚，但  只在周六5:00后开放[-][][-][color=462800]10、联盟矿点激活后，每日将为全联盟成员产出资源，通过邮件发送[-][][-][color=462800]11、联盟矿点被其他联盟掠夺会降低产量，掠夺者获得一定奖励[-][][-][color=462800]12、联盟方尖碑分布在己方联盟领地、敌方联盟领地中，敌方联盟可通过传送门抵达[-]</v>
          </cell>
          <cell r="E4301" t="str">
            <v>#[color=fae6c8]基础规则:[-][][-][color=fae6c8]每次移动消耗10行动力[-][][-][color=fae6c8]行动力每4分钟恢复一点[-][][-][color=fae6c8]攻击、采集等操作不消耗行动力[-][][-][color=fae6c8][-][][-][color=fae6c8]生命规则:[-][][-][color=fae6c8]战斗失败减少100生命，胜利也会根据剩余血量减少一定生命[-][][-][color=fae6c8]玩家生命减少至0，自动回城并恢复满生命[-][][-][color=fae6c8][-][][-][color=fae6c8]公共点争夺:[-][][-][color=fae6c8]公共资源点格子颜色为绿色，所有玩家可以争夺[-][][-][color=fae6c8]占领公共资源点需要一段时间，期间内没有被打败，则占领成功[-][][-][color=fae6c8][-][][-][color=fae6c8]联盟资源点:[-][][-][color=fae6c8]联盟建筑激活后，每日21:30通过邮件向联盟成员发放奖励[-][][-][color=fae6c8]联盟建筑被其他联盟玩家掠夺会降低产量[-]</v>
          </cell>
        </row>
        <row r="4303">
          <cell r="A4303" t="str">
            <v>GUILD_MAP_CITY_EXPLAIN</v>
          </cell>
          <cell r="C4303" t="str">
            <v>#[color=fae6c8]时长奖励：[-][][-][color=fae6c8]1、根据玩家占领城池的时间计算个人奖励，被其他联盟玩家击败或主动离开时结算奖励[-][][-][color=ffffff]　[-][][-][color=fae6c8]结算奖励：[-][][-][color=fae6c8]1、每日21:30，占领城池的联盟所有成员获得占领奖励，通过邮件发放，多个城池的奖励合并一封邮件[-]</v>
          </cell>
        </row>
        <row r="4305">
          <cell r="A4305" t="str">
            <v>GUILD_MAP_REPORT_1</v>
          </cell>
          <cell r="B4305" t="str">
            <v>被人攻击 失败</v>
          </cell>
          <cell r="C4305" t="str">
            <v>#[color=462800]您被[-][color=855b30]{$guildname}[-][color=462800]联盟的[-][color=855b30]{$name}[-][color=462800]攻击，不幸被击败，生命[-][color=00ff1e,fontsize=18,outlinecolor=3c1e0a00]-100[-][color=462800]。[-]</v>
          </cell>
          <cell r="E4305" t="str">
            <v>#您被{$guildname}联盟的{$name}攻击，不幸被击败，生命-100。</v>
          </cell>
        </row>
        <row r="4306">
          <cell r="A4306" t="str">
            <v>GUILD_MAP_REPORT_2</v>
          </cell>
          <cell r="B4306" t="str">
            <v>被人攻击 80%血以上</v>
          </cell>
          <cell r="C4306" t="str">
            <v>#[color=855b30]{$guildname}[-][color=462800]联盟的[-][color=855b30]{$name}[-][color=462800]自不量力，企图攻击您，被您打跑了，您的部队轻微受损，生命[-][color=00ff1e,fontsize=18,outlinecolor=3c1e0a00]-10[-][color=462800]。[-]</v>
          </cell>
          <cell r="E4306" t="str">
            <v>#{$guildname}联盟的{$name}自不量力，企图攻击您，被您打跑了，您的部队轻微受损，生命-10。</v>
          </cell>
        </row>
        <row r="4307">
          <cell r="A4307" t="str">
            <v>GUILD_MAP_REPORT_3</v>
          </cell>
          <cell r="B4307" t="str">
            <v>被人攻击 50-80%血</v>
          </cell>
          <cell r="C4307" t="str">
            <v>#[color=462800]你受到了[-][color=855b30]{$guildname}[-][color=462800]联盟的[-][color=855b30]{$name}[-][color=462800]的攻击，您取得了胜利，部队需要修整，生命[-][color=00ff1e,fontsize=18,outlinecolor=3c1e0a00]-20[-][color=462800]。[-]</v>
          </cell>
          <cell r="E4307" t="str">
            <v>#你受到了{$guildname}联盟的{$name}的攻击，您取得了胜利，部队需要修整，生命-20。</v>
          </cell>
        </row>
        <row r="4308">
          <cell r="A4308" t="str">
            <v>GUILD_MAP_REPORT_4</v>
          </cell>
          <cell r="B4308" t="str">
            <v>被人攻击 50%血以下</v>
          </cell>
          <cell r="C4308" t="str">
            <v>#[color=855b30]{$guildname}[-][color=462800]联盟的[-][color=855b30]{$name}[-][color=462800]向您发起攻击，您击败了他，但部队被重创，生命[-][color=00ff1e,fontsize=18,outlinecolor=3c1e0a00]-35[-][color=462800]。[-]</v>
          </cell>
          <cell r="E4308" t="str">
            <v>#{$guildname}联盟的{$name}攻击了您，在部队的英勇抵抗下击败了他，但您的部队被重创，生命-35。</v>
          </cell>
        </row>
        <row r="4309">
          <cell r="A4309" t="str">
            <v>GUILD_MAP_REPORT_5</v>
          </cell>
          <cell r="B4309" t="str">
            <v>联盟金矿被人打</v>
          </cell>
          <cell r="C4309" t="str">
            <v>#[color=462800]联盟金矿被[-][color=855b30]{$guildname}[-][color=462800]联盟的[-][color=855b30]{$name}[-][color=462800]掠夺，产量降低。[-]</v>
          </cell>
          <cell r="E4309" t="str">
            <v>#联盟金矿被{$guildname}联盟的{$name}掠夺，产量降低。</v>
          </cell>
        </row>
        <row r="4310">
          <cell r="A4310" t="str">
            <v>GUILD_MAP_REPORT_6</v>
          </cell>
          <cell r="B4310" t="str">
            <v>联盟招募点被人打</v>
          </cell>
          <cell r="C4310" t="str">
            <v>#[color=462800]联盟招募点被[-][color=855b30]{$guildname}[-][color=462800]联盟的[-][color=855b30]{$name}[-][color=462800]掠夺，产量降低。[-]</v>
          </cell>
          <cell r="E4310" t="str">
            <v>#联盟金矿被{$guildname}联盟的{$name}掠夺，产量降低。</v>
          </cell>
        </row>
        <row r="4311">
          <cell r="A4311" t="str">
            <v>GUILD_MAP_REPORT_7</v>
          </cell>
          <cell r="B4311" t="str">
            <v>联盟金矿被激活</v>
          </cell>
          <cell r="C4311" t="str">
            <v>#[color=855b30]{$name}[-][color=462800]激活了联盟矿点，开始产出资源。特此奖励[-][color=00ff1e,fontsize=18,outlinecolor=3c1e0a00]200[-][color=462800]联盟币。[-]</v>
          </cell>
          <cell r="E4311" t="str">
            <v>#{$name}激活了联盟金矿，开始产出资源。</v>
          </cell>
        </row>
        <row r="4312">
          <cell r="A4312" t="str">
            <v>GUILD_MAP_REPORT_8</v>
          </cell>
          <cell r="B4312" t="str">
            <v>联盟招募点被激活</v>
          </cell>
          <cell r="C4312" t="str">
            <v>#[color=855b30]{$name}[-][color=462800]激活了联盟招募点，开始产出资源。特此奖励[-][color=00ff1e,fontsize=18,outlinecolor=3c1e0a00]200[-][color=462800]联盟币。[-]</v>
          </cell>
          <cell r="E4312" t="str">
            <v>#{$name}激活了联盟招募点，开始产出资源。</v>
          </cell>
        </row>
        <row r="4313">
          <cell r="A4313" t="str">
            <v>GUILD_MAP_REPORT_9</v>
          </cell>
          <cell r="B4313" t="str">
            <v>联盟方尖碑被激活</v>
          </cell>
          <cell r="C4313" t="str">
            <v>#[color=855b30]{$name}[-][color=462800]激活了方尖碑，离获得宝藏更进一步。特此奖励[-][color=00ff1e,fontsize=18,outlinecolor=3c1e0a00]300[-][color=462800]联盟币。[-]</v>
          </cell>
          <cell r="E4313" t="str">
            <v>#{$name}激活了方尖碑，离获得宝藏更进一步。</v>
          </cell>
        </row>
        <row r="4314">
          <cell r="A4314" t="str">
            <v>GUILD_MAP_REPORT_10</v>
          </cell>
          <cell r="B4314" t="str">
            <v>联盟首领帐篷激活</v>
          </cell>
          <cell r="C4314" t="str">
            <v>#[color=855b30]{$name}[-][color=462800]访问了帐篷，哨塔可以通过了。特此奖励[-][color=00ff1e,fontsize=18,outlinecolor=3c1e0a00]200[-][color=462800]联盟币。[-]</v>
          </cell>
          <cell r="E4314" t="str">
            <v>#{$name}访问了首领帐篷，哨塔可以通过了。</v>
          </cell>
        </row>
        <row r="4315">
          <cell r="A4315" t="str">
            <v>GUILD_MAP_REPORT_11</v>
          </cell>
          <cell r="B4315" t="str">
            <v>PVE死亡回城/PVP胜利但生命不足</v>
          </cell>
          <cell r="C4315" t="str">
            <v>#[color=462800]您没有生命了，传送回主城，修整之后可以继续出征了。[-]</v>
          </cell>
          <cell r="E4315" t="str">
            <v>#您没有生命了，传送回主城，修整之后可以继续出征了。</v>
          </cell>
        </row>
        <row r="4316">
          <cell r="A4316" t="str">
            <v>GUILD_MAP_REPORT_12</v>
          </cell>
          <cell r="C4316" t="str">
            <v>#[color=855b30]{$name}[-][color=462800]击败了BOSS，发现了好多奖励，大家也快去收集吧。[-]</v>
          </cell>
        </row>
        <row r="4317">
          <cell r="A4317" t="str">
            <v>GUILD_MAP_REPORT_13</v>
          </cell>
          <cell r="C4317" t="str">
            <v>#[color=855b30]{$name}[-][color=462800]击败了拦路者，已经可以通过了。[-]</v>
          </cell>
        </row>
        <row r="4318">
          <cell r="A4318" t="str">
            <v>GUILD_MAP_REPORT_14</v>
          </cell>
          <cell r="B4318" t="str">
            <v>联盟金矿被激活</v>
          </cell>
          <cell r="C4318" t="str">
            <v>#[color=855b30]{$name}[-][color=462800]激活了联盟矿点，开始产出资源。[-]</v>
          </cell>
          <cell r="E4318" t="str">
            <v>#{$name}激活了联盟金矿，开始产出资源。</v>
          </cell>
        </row>
        <row r="4319">
          <cell r="A4319" t="str">
            <v>GUILD_MAP_REPORT_15</v>
          </cell>
          <cell r="B4319" t="str">
            <v>联盟招募点被激活</v>
          </cell>
          <cell r="C4319" t="str">
            <v>#[color=855b30]{$name}[-][color=462800]激活了联盟招募点，开始产出资源。[-]</v>
          </cell>
          <cell r="E4319" t="str">
            <v>#{$name}激活了联盟招募点，开始产出资源。</v>
          </cell>
        </row>
        <row r="4320">
          <cell r="A4320" t="str">
            <v>GUILD_MAP_REPORT_16</v>
          </cell>
          <cell r="B4320" t="str">
            <v>联盟方尖碑被激活</v>
          </cell>
          <cell r="C4320" t="str">
            <v>#[color=855b30]{$name}[-][color=462800]激活了方尖碑，离获得宝藏更进一步。[-]</v>
          </cell>
          <cell r="E4320" t="str">
            <v>#{$name}激活了方尖碑，离获得宝藏更进一步。</v>
          </cell>
        </row>
        <row r="4321">
          <cell r="A4321" t="str">
            <v>GUILD_MAP_REPORT_17</v>
          </cell>
          <cell r="B4321" t="str">
            <v>联盟首领帐篷激活</v>
          </cell>
          <cell r="C4321" t="str">
            <v>#[color=855b30]{$name}[-][color=462800]访问了首领帐篷，哨塔可以通过了。[-]</v>
          </cell>
          <cell r="E4321" t="str">
            <v>#{$name}访问了首领帐篷，哨塔可以通过了。</v>
          </cell>
        </row>
        <row r="4322">
          <cell r="A4322" t="str">
            <v>GUILD_MAP_REPORT_18</v>
          </cell>
          <cell r="B4322" t="str">
            <v>主动攻击胜利 敌人扣100</v>
          </cell>
          <cell r="C4322" t="str">
            <v>#[color=462800]您向[-][color=855b30]{$name}[-][color=462800]发起攻击，轻松获胜，并把他赶回了复活点。[-]</v>
          </cell>
        </row>
        <row r="4323">
          <cell r="A4323" t="str">
            <v>GUILD_MAP_REPORT_19</v>
          </cell>
          <cell r="B4323" t="str">
            <v>主动攻击失败 敌人扣10</v>
          </cell>
          <cell r="C4323" t="str">
            <v>#[color=462800]您对[-][color=855b30]{$name}[-][color=462800]造成10点生命伤害，但由于实力过于悬殊，不幸被对方反杀。[-]</v>
          </cell>
        </row>
        <row r="4324">
          <cell r="A4324" t="str">
            <v>GUILD_MAP_REPORT_20</v>
          </cell>
          <cell r="B4324" t="str">
            <v>主动攻击失败 敌人扣20</v>
          </cell>
          <cell r="C4324" t="str">
            <v>#[color=462800]您英勇地对[-][color=855b30]{$name}[-][color=462800]造成20点生命伤害，最终由于体力不支返回安全点修整。[-]</v>
          </cell>
        </row>
        <row r="4325">
          <cell r="A4325" t="str">
            <v>GUILD_MAP_REPORT_21</v>
          </cell>
          <cell r="B4325" t="str">
            <v>主动攻击失败 敌人扣35</v>
          </cell>
          <cell r="C4325" t="str">
            <v>#[color=462800]您对[-][color=855b30]{$name}[-][color=462800]造成35点生命伤害，由于一些运气的原因，还是失败了。[-]</v>
          </cell>
        </row>
        <row r="4326">
          <cell r="A4326" t="str">
            <v>GUILD_MAP_REPORT_22</v>
          </cell>
          <cell r="B4326" t="str">
            <v>主动攻击失败 扣0</v>
          </cell>
          <cell r="C4326" t="str">
            <v>#[color=462800]您向[-][color=855b30]{$name}[-][color=462800]发起攻击，但由于等级差距过大（超过15级），未造成上伤害。[-]</v>
          </cell>
        </row>
        <row r="4327">
          <cell r="A4327" t="str">
            <v>GUILD_MAP_REPORT_23</v>
          </cell>
          <cell r="B4327" t="str">
            <v>被动攻击 扣0</v>
          </cell>
          <cell r="C4327" t="str">
            <v>#[color=462800]您被[-][color=855b30]{$guildname}[-][color=462800]联盟的[-][color=855b30]{$name}[-][color=462800]攻击，对方的等级与您差距过大（超过15级），并未对您造成伤害。[-]</v>
          </cell>
        </row>
        <row r="4329">
          <cell r="A4329" t="str">
            <v>GUILD_MAP_LESS_1</v>
          </cell>
          <cell r="C4329" t="str">
            <v>#由于您的等级高于对方15级，本次战斗未获得奖励</v>
          </cell>
        </row>
        <row r="4330">
          <cell r="A4330" t="str">
            <v>GUILD_MAP_LESS_2</v>
          </cell>
          <cell r="C4330" t="str">
            <v>#由于您的等级低于对方15级，未对对方造成伤害</v>
          </cell>
        </row>
        <row r="4331">
          <cell r="A4331" t="str">
            <v>GUILDMAP_KILL_LIMIT</v>
          </cell>
          <cell r="C4331" t="str">
            <v>#您今日通过击杀获得奖励已达上限</v>
          </cell>
        </row>
        <row r="4333">
          <cell r="A4333" t="str">
            <v>guild_tujiandes_1</v>
          </cell>
          <cell r="B4333" t="str">
            <v>行动力</v>
          </cell>
          <cell r="C4333" t="str">
            <v>#每移动一次消耗10行动力，行动力每3分钟恢复1点。</v>
          </cell>
        </row>
        <row r="4334">
          <cell r="A4334" t="str">
            <v>guild_tujiandes_2</v>
          </cell>
          <cell r="B4334" t="str">
            <v>生命</v>
          </cell>
          <cell r="C4334" t="str">
            <v>#与其他玩家对战，会降低玩家生命，生命为0时自动传送回城。</v>
          </cell>
        </row>
        <row r="4335">
          <cell r="A4335" t="str">
            <v>guild_tujiandes_3</v>
          </cell>
          <cell r="B4335" t="str">
            <v>受伤</v>
          </cell>
          <cell r="C4335" t="str">
            <v>#攻击野怪，战斗中阵亡的兵团会受伤，不能再次上场，回城后恢复。</v>
          </cell>
        </row>
        <row r="4336">
          <cell r="A4336" t="str">
            <v>guild_tujiandes_4</v>
          </cell>
          <cell r="B4336" t="str">
            <v>回城</v>
          </cell>
          <cell r="C4336" t="str">
            <v>#返回出生点，恢复生命，治疗所有受伤兵团。</v>
          </cell>
        </row>
        <row r="4337">
          <cell r="A4337" t="str">
            <v>guild_tujiandes_5</v>
          </cell>
          <cell r="B4337" t="str">
            <v>装备</v>
          </cell>
          <cell r="C4337" t="str">
            <v>#英雄可装备多件宝物，增加英雄属性。每周一重置。</v>
          </cell>
        </row>
        <row r="4338">
          <cell r="A4338" t="str">
            <v>guild_tujiandes_6</v>
          </cell>
          <cell r="B4338" t="str">
            <v>任务</v>
          </cell>
          <cell r="C4338" t="str">
            <v>#完成任务指定条件后可领取奖励，任务每周一重置。</v>
          </cell>
        </row>
        <row r="4339">
          <cell r="A4339" t="str">
            <v>guild_tujiandes_7</v>
          </cell>
          <cell r="B4339" t="str">
            <v>资源点（黄金、水晶）</v>
          </cell>
          <cell r="C4339" t="str">
            <v>#采集后可直接获得奖励。资源堆包括黄金、水晶、木材等多种类型。</v>
          </cell>
        </row>
        <row r="4340">
          <cell r="A4340" t="str">
            <v>guild_tujiandes_8</v>
          </cell>
          <cell r="B4340" t="str">
            <v>野怪</v>
          </cell>
          <cell r="C4340" t="str">
            <v>#与野怪战斗胜利可获得技能符石。有些也可以花费钻石收买他们。</v>
          </cell>
        </row>
        <row r="4341">
          <cell r="A4341" t="str">
            <v>guild_tujiandes_9</v>
          </cell>
          <cell r="B4341" t="str">
            <v>宝箱</v>
          </cell>
          <cell r="C4341" t="str">
            <v>#开启后可获得宝藏，宝箱分为神秘宝藏、大宝箱、小宝箱。</v>
          </cell>
        </row>
        <row r="4342">
          <cell r="A4342" t="str">
            <v>guild_tujiandes_10</v>
          </cell>
          <cell r="B4342" t="str">
            <v>智慧石</v>
          </cell>
          <cell r="C4342" t="str">
            <v>#触摸后可获得兵团经验，玩家等级越高，奖励越高。</v>
          </cell>
        </row>
        <row r="4343">
          <cell r="A4343" t="str">
            <v>guild_tujiandes_11</v>
          </cell>
          <cell r="B4343" t="str">
            <v>宝物</v>
          </cell>
          <cell r="C4343" t="str">
            <v>#拾取后可穿戴，增加英雄属性，可从装备系统查看。</v>
          </cell>
        </row>
        <row r="4344">
          <cell r="A4344" t="str">
            <v>guild_tujiandes_12</v>
          </cell>
          <cell r="B4344" t="str">
            <v>学者</v>
          </cell>
          <cell r="C4344" t="str">
            <v>#可以领取先知小屋任务，完成后可获得神秘大奖。</v>
          </cell>
        </row>
        <row r="4345">
          <cell r="A4345" t="str">
            <v>guild_tujiandes_13</v>
          </cell>
          <cell r="B4345" t="str">
            <v>兵营</v>
          </cell>
          <cell r="C4345" t="str">
            <v>#激活后每日为联盟成员持续生产兵团碎片，联盟领地共2个兵营。奖励每日21:30邮件发送。</v>
          </cell>
        </row>
        <row r="4346">
          <cell r="A4346" t="str">
            <v>guild_tujiandes_14</v>
          </cell>
          <cell r="B4346" t="str">
            <v>水车&amp;金矿</v>
          </cell>
          <cell r="C4346" t="str">
            <v>#激活后每日为联盟成员持续生产钻石（水车）和黄金（金矿），每日21:30邮件发送。</v>
          </cell>
        </row>
        <row r="4347">
          <cell r="A4347" t="str">
            <v>guild_tujiandes_15</v>
          </cell>
          <cell r="B4347" t="str">
            <v>方尖碑</v>
          </cell>
          <cell r="C4347" t="str">
            <v>#访问所有方尖碑后，联盟成员可获得神秘宝藏。敌方联盟领地各分布2座方尖塔。</v>
          </cell>
        </row>
        <row r="4348">
          <cell r="A4348" t="str">
            <v>guild_tujiandes_16</v>
          </cell>
          <cell r="B4348" t="str">
            <v>BOSS</v>
          </cell>
          <cell r="C4348" t="str">
            <v>#只有击败BOSS，才能获得它身后的宝箱，BOSS需要联盟成员协作击杀。</v>
          </cell>
        </row>
        <row r="4349">
          <cell r="A4349" t="str">
            <v>guild_tujiandes_17</v>
          </cell>
          <cell r="B4349" t="str">
            <v>哨塔、帐篷</v>
          </cell>
          <cell r="C4349" t="str">
            <v>#激活首领帐篷后，对应颜色的哨塔消失。激活首领帐篷的玩家可获得联盟币奖励。</v>
          </cell>
        </row>
        <row r="4350">
          <cell r="A4350" t="str">
            <v>guild_tujiandes_18</v>
          </cell>
          <cell r="B4350" t="str">
            <v>岗楼、卫兵帐篷</v>
          </cell>
          <cell r="C4350" t="str">
            <v>#激活卫兵帐篷后，对应颜色的岗楼消失。激活卫兵帐篷的玩家可获得联盟币奖励。</v>
          </cell>
        </row>
        <row r="4351">
          <cell r="A4351" t="str">
            <v>guild_tujiandes_19</v>
          </cell>
          <cell r="B4351" t="str">
            <v>单向门入口、出口</v>
          </cell>
          <cell r="C4351" t="str">
            <v>#通过单向门入口可传送至对应颜色的单向门出口。</v>
          </cell>
        </row>
        <row r="4352">
          <cell r="A4352" t="str">
            <v>guild_tujiandes_20</v>
          </cell>
          <cell r="B4352" t="str">
            <v>地下城入口</v>
          </cell>
          <cell r="C4352" t="str">
            <v>#通过地下城入口可前往地下城区域。</v>
          </cell>
        </row>
        <row r="4353">
          <cell r="A4353" t="str">
            <v>guild_tujiandes_21</v>
          </cell>
          <cell r="B4353" t="str">
            <v>传送门</v>
          </cell>
          <cell r="C4353" t="str">
            <v>#通过传送门可前往敌对联盟领地。</v>
          </cell>
        </row>
        <row r="4354">
          <cell r="A4354" t="str">
            <v>guild_tujiandes_22</v>
          </cell>
          <cell r="B4354" t="str">
            <v>龙之国</v>
          </cell>
          <cell r="C4354" t="str">
            <v>#地下城区域的核心建筑，占领后持续产出大量钻石。21:30占领的联盟成员可获得技能符石。</v>
          </cell>
        </row>
        <row r="4355">
          <cell r="A4355" t="str">
            <v>guild_tujiandes_23</v>
          </cell>
          <cell r="B4355" t="str">
            <v>城堡</v>
          </cell>
          <cell r="C4355" t="str">
            <v>#分布在地下城区域，为占领的玩家持续产出钻石。21:30占领的联盟成员可获得技能符石。</v>
          </cell>
        </row>
        <row r="4356">
          <cell r="A4356" t="str">
            <v>guild_tujiandes_24</v>
          </cell>
          <cell r="B4356" t="str">
            <v>怪兽小屋</v>
          </cell>
          <cell r="C4356" t="str">
            <v>#花费一些时间占领后，可获得兵团碎片。一名玩家占领后建筑消失。</v>
          </cell>
        </row>
        <row r="4357">
          <cell r="A4357" t="str">
            <v>guild_tujiandes_25</v>
          </cell>
          <cell r="B4357" t="str">
            <v>监狱</v>
          </cell>
          <cell r="C4357" t="str">
            <v>#花费一些时间占领后，可获得英雄万能碎片。一名玩家占领后建筑消失。</v>
          </cell>
        </row>
        <row r="4358">
          <cell r="A4358" t="str">
            <v>guild_tujiandes_26</v>
          </cell>
          <cell r="B4358" t="str">
            <v>魔法神殿</v>
          </cell>
          <cell r="C4358" t="str">
            <v>#花费一些时间占领后，可获得一些法术卷轴。一名玩家占领后建筑消失。</v>
          </cell>
        </row>
        <row r="4359">
          <cell r="A4359" t="str">
            <v>guild_tujiandes_27</v>
          </cell>
          <cell r="B4359" t="str">
            <v>马厩</v>
          </cell>
          <cell r="C4359" t="str">
            <v>#花费一些时间占领后，可获得行动力补充。一名玩家占领后建筑消失。</v>
          </cell>
        </row>
        <row r="4360">
          <cell r="A4360" t="str">
            <v>guild_tujiandes_28</v>
          </cell>
          <cell r="B4360" t="str">
            <v>联盟秘境</v>
          </cell>
          <cell r="C4360" t="str">
            <v>#在联盟地图中移动有概率触发秘境之门，通过秘境之门可进入秘境。</v>
          </cell>
        </row>
        <row r="4363">
          <cell r="A4363" t="str">
            <v>guild_map_tujian_name_1</v>
          </cell>
          <cell r="B4363" t="str">
            <v>行动力</v>
          </cell>
          <cell r="C4363" t="str">
            <v>#行动力</v>
          </cell>
        </row>
        <row r="4364">
          <cell r="A4364" t="str">
            <v>guild_map_tujian_name_2</v>
          </cell>
          <cell r="B4364" t="str">
            <v>生命</v>
          </cell>
          <cell r="C4364" t="str">
            <v>#生命</v>
          </cell>
        </row>
        <row r="4365">
          <cell r="A4365" t="str">
            <v>guild_map_tujian_name_3</v>
          </cell>
          <cell r="B4365" t="str">
            <v>受伤</v>
          </cell>
          <cell r="C4365" t="str">
            <v>#受伤</v>
          </cell>
        </row>
        <row r="4366">
          <cell r="A4366" t="str">
            <v>guild_map_tujian_name_4</v>
          </cell>
          <cell r="B4366" t="str">
            <v>回城</v>
          </cell>
          <cell r="C4366" t="str">
            <v>#回城</v>
          </cell>
        </row>
        <row r="4367">
          <cell r="A4367" t="str">
            <v>guild_map_tujian_name_5</v>
          </cell>
          <cell r="B4367" t="str">
            <v>装备</v>
          </cell>
          <cell r="C4367" t="str">
            <v>#装备</v>
          </cell>
        </row>
        <row r="4368">
          <cell r="A4368" t="str">
            <v>guild_map_tujian_name_6</v>
          </cell>
          <cell r="B4368" t="str">
            <v>任务</v>
          </cell>
          <cell r="C4368" t="str">
            <v>#任务</v>
          </cell>
        </row>
        <row r="4369">
          <cell r="A4369" t="str">
            <v>guild_map_tujian_name_7</v>
          </cell>
          <cell r="B4369" t="str">
            <v>资源堆</v>
          </cell>
          <cell r="C4369" t="str">
            <v>#资源堆</v>
          </cell>
        </row>
        <row r="4370">
          <cell r="A4370" t="str">
            <v>guild_map_tujian_name_7_1</v>
          </cell>
          <cell r="B4370" t="str">
            <v>资源堆</v>
          </cell>
          <cell r="C4370" t="str">
            <v>#资源堆</v>
          </cell>
        </row>
        <row r="4371">
          <cell r="A4371" t="str">
            <v>guild_map_tujian_name_8</v>
          </cell>
          <cell r="B4371" t="str">
            <v>野怪</v>
          </cell>
          <cell r="C4371" t="str">
            <v>#野怪</v>
          </cell>
        </row>
        <row r="4372">
          <cell r="A4372" t="str">
            <v>guild_map_tujian_name_9</v>
          </cell>
          <cell r="B4372" t="str">
            <v>宝箱</v>
          </cell>
          <cell r="C4372" t="str">
            <v>#宝箱</v>
          </cell>
        </row>
        <row r="4373">
          <cell r="A4373" t="str">
            <v>guild_map_tujian_name_10</v>
          </cell>
          <cell r="B4373" t="str">
            <v>智慧石</v>
          </cell>
          <cell r="C4373" t="str">
            <v>#智慧石</v>
          </cell>
        </row>
        <row r="4374">
          <cell r="A4374" t="str">
            <v>guild_map_tujian_name_11</v>
          </cell>
          <cell r="B4374" t="str">
            <v>宝物</v>
          </cell>
          <cell r="C4374" t="str">
            <v>#宝物</v>
          </cell>
        </row>
        <row r="4375">
          <cell r="A4375" t="str">
            <v>guild_map_tujian_name_12</v>
          </cell>
          <cell r="B4375" t="str">
            <v>先知小屋</v>
          </cell>
          <cell r="C4375" t="str">
            <v>#先知小屋</v>
          </cell>
        </row>
        <row r="4376">
          <cell r="A4376" t="str">
            <v>guild_map_tujian_name_13</v>
          </cell>
          <cell r="B4376" t="str">
            <v>联盟兵营</v>
          </cell>
          <cell r="C4376" t="str">
            <v>#联盟兵营</v>
          </cell>
        </row>
        <row r="4377">
          <cell r="A4377" t="str">
            <v>guild_map_tujian_name_13_1</v>
          </cell>
          <cell r="B4377" t="str">
            <v>联盟兵营</v>
          </cell>
          <cell r="C4377" t="str">
            <v>#联盟兵营</v>
          </cell>
        </row>
        <row r="4378">
          <cell r="A4378" t="str">
            <v>guild_map_tujian_name_14</v>
          </cell>
          <cell r="B4378" t="str">
            <v>水车</v>
          </cell>
          <cell r="C4378" t="str">
            <v>#水车</v>
          </cell>
        </row>
        <row r="4379">
          <cell r="A4379" t="str">
            <v>guild_map_tujian_name_14_1</v>
          </cell>
          <cell r="B4379" t="str">
            <v>金矿</v>
          </cell>
          <cell r="C4379" t="str">
            <v>#金矿</v>
          </cell>
        </row>
        <row r="4380">
          <cell r="A4380" t="str">
            <v>guild_map_tujian_name_15</v>
          </cell>
          <cell r="B4380" t="str">
            <v>方尖碑</v>
          </cell>
          <cell r="C4380" t="str">
            <v>#方尖碑</v>
          </cell>
        </row>
        <row r="4381">
          <cell r="A4381" t="str">
            <v>guild_map_tujian_name_16</v>
          </cell>
          <cell r="B4381" t="str">
            <v>BOSS</v>
          </cell>
          <cell r="C4381" t="str">
            <v>#BOSS</v>
          </cell>
        </row>
        <row r="4382">
          <cell r="A4382" t="str">
            <v>guild_map_tujian_name_17</v>
          </cell>
          <cell r="B4382" t="str">
            <v>哨塔</v>
          </cell>
          <cell r="C4382" t="str">
            <v>#哨塔</v>
          </cell>
        </row>
        <row r="4383">
          <cell r="A4383" t="str">
            <v>guild_map_tujian_name_17_1</v>
          </cell>
          <cell r="B4383" t="str">
            <v>首领帐篷</v>
          </cell>
          <cell r="C4383" t="str">
            <v>#首领帐篷</v>
          </cell>
        </row>
        <row r="4384">
          <cell r="A4384" t="str">
            <v>guild_map_tujian_name_18</v>
          </cell>
          <cell r="B4384" t="str">
            <v>岗楼</v>
          </cell>
          <cell r="C4384" t="str">
            <v>#岗楼</v>
          </cell>
        </row>
        <row r="4385">
          <cell r="A4385" t="str">
            <v>guild_map_tujian_name_18_1</v>
          </cell>
          <cell r="B4385" t="str">
            <v>卫兵帐篷</v>
          </cell>
          <cell r="C4385" t="str">
            <v>#卫兵帐篷</v>
          </cell>
        </row>
        <row r="4386">
          <cell r="A4386" t="str">
            <v>guild_map_tujian_name_19</v>
          </cell>
          <cell r="B4386" t="str">
            <v>单向门入口</v>
          </cell>
          <cell r="C4386" t="str">
            <v>#单向门入口</v>
          </cell>
        </row>
        <row r="4387">
          <cell r="A4387" t="str">
            <v>guild_map_tujian_name_19_1</v>
          </cell>
          <cell r="B4387" t="str">
            <v>单向门出口</v>
          </cell>
          <cell r="C4387" t="str">
            <v>#单向门出口</v>
          </cell>
        </row>
        <row r="4388">
          <cell r="A4388" t="str">
            <v>guild_map_tujian_name_20</v>
          </cell>
          <cell r="B4388" t="str">
            <v>地下城入口</v>
          </cell>
          <cell r="C4388" t="str">
            <v>#地下城入口</v>
          </cell>
        </row>
        <row r="4389">
          <cell r="A4389" t="str">
            <v>guild_map_tujian_name_21</v>
          </cell>
          <cell r="B4389" t="str">
            <v>传送门</v>
          </cell>
          <cell r="C4389" t="str">
            <v>#传送门</v>
          </cell>
        </row>
        <row r="4390">
          <cell r="A4390" t="str">
            <v>guild_map_tujian_name_22</v>
          </cell>
          <cell r="B4390" t="str">
            <v>龙之国</v>
          </cell>
          <cell r="C4390" t="str">
            <v>#龙之国</v>
          </cell>
        </row>
        <row r="4391">
          <cell r="A4391" t="str">
            <v>guild_map_tujian_name_23</v>
          </cell>
          <cell r="B4391" t="str">
            <v>城堡</v>
          </cell>
          <cell r="C4391" t="str">
            <v>#城堡</v>
          </cell>
        </row>
        <row r="4392">
          <cell r="A4392" t="str">
            <v>guild_map_tujian_name_24</v>
          </cell>
          <cell r="B4392" t="str">
            <v>怪兽小屋</v>
          </cell>
          <cell r="C4392" t="str">
            <v>#怪兽小屋</v>
          </cell>
        </row>
        <row r="4393">
          <cell r="A4393" t="str">
            <v>guild_map_tujian_name_25</v>
          </cell>
          <cell r="B4393" t="str">
            <v>监狱</v>
          </cell>
          <cell r="C4393" t="str">
            <v>#监狱</v>
          </cell>
        </row>
        <row r="4394">
          <cell r="A4394" t="str">
            <v>guild_map_tujian_name_26</v>
          </cell>
          <cell r="B4394" t="str">
            <v>魔法神殿</v>
          </cell>
          <cell r="C4394" t="str">
            <v>#魔法神殿</v>
          </cell>
        </row>
        <row r="4395">
          <cell r="A4395" t="str">
            <v>guild_map_tujian_name_27</v>
          </cell>
          <cell r="B4395" t="str">
            <v>马厩</v>
          </cell>
          <cell r="C4395" t="str">
            <v>#马厩</v>
          </cell>
        </row>
        <row r="4396">
          <cell r="A4396" t="str">
            <v>guild_map_tujian_name_28</v>
          </cell>
          <cell r="B4396" t="str">
            <v>联盟秘境</v>
          </cell>
          <cell r="C4396" t="str">
            <v>#联盟秘境</v>
          </cell>
        </row>
        <row r="4413">
          <cell r="A4413" t="str">
            <v>GUILD_MAP_GUANGBO_1</v>
          </cell>
          <cell r="B4413" t="str">
            <v>被人攻击 失败</v>
          </cell>
          <cell r="C4413" t="str">
            <v>#[color=F9DBA6]您被[-][color=0FD8CF]{$guildname}[-][color=F9DBA6]联盟的[-][color=0FD8CF]{$name}[-][color=F9DBA6]攻击，不幸被击败，生命[-][color=00ff1e,fontsize=18,outlinecolor=3c1e0a00]-100[-][color=F9DBA6]。[-]</v>
          </cell>
          <cell r="E4413" t="str">
            <v>#您被{$guildname}联盟的{$name}攻击，不幸被击败，生命-100。</v>
          </cell>
        </row>
        <row r="4414">
          <cell r="A4414" t="str">
            <v>GUILD_MAP_GUANGBO_2</v>
          </cell>
          <cell r="B4414" t="str">
            <v>被人攻击 80%血以上</v>
          </cell>
          <cell r="C4414" t="str">
            <v>#[color=0FD8CF]{$guildname}[-][color=F9DBA6]联盟的[-][color=0FD8CF]{$name}[-][color=F9DBA6]自不量力，企图攻击您，被您打跑了，您的部队轻微受损，生命[-][color=00ff1e,fontsize=18,outlinecolor=3c1e0a00]-10[-][color=F9DBA6]。[-]</v>
          </cell>
          <cell r="E4414" t="str">
            <v>#{$guildname}联盟的{$name}自不量力，企图攻击您，被您打跑了，您的部队轻微受损，生命-10。</v>
          </cell>
        </row>
        <row r="4415">
          <cell r="A4415" t="str">
            <v>GUILD_MAP_GUANGBO_3</v>
          </cell>
          <cell r="B4415" t="str">
            <v>被人攻击 50-80%血</v>
          </cell>
          <cell r="C4415" t="str">
            <v>#[color=F9DBA6]你受到了[-][color=0FD8CF]{$guildname}[-][color=F9DBA6]联盟的[-][color=0FD8CF]{$name}[-][color=F9DBA6]的攻击，您取得了胜利，部队需要修整，生命[-][color=00ff1e,fontsize=18,outlinecolor=3c1e0a00]-20[-][color=F9DBA6]。[-]</v>
          </cell>
          <cell r="E4415" t="str">
            <v>#你受到了{$guildname}联盟的{$name}的攻击，您取得了胜利，部队需要修整，生命-20。</v>
          </cell>
        </row>
        <row r="4416">
          <cell r="A4416" t="str">
            <v>GUILD_MAP_GUANGBO_4</v>
          </cell>
          <cell r="B4416" t="str">
            <v>被人攻击 50%血以下</v>
          </cell>
          <cell r="C4416" t="str">
            <v>#[color=0FD8CF]{$guildname}[-][color=F9DBA6]联盟的[-][color=0FD8CF]{$name}[-][color=F9DBA6]向您发起攻击，您击败了他，但部队被重创，生命[-][color=00ff1e,fontsize=18,outlinecolor=3c1e0a00]-35[-][color=F9DBA6]。[-]</v>
          </cell>
          <cell r="E4416" t="str">
            <v>#{$guildname}联盟的{$name}攻击了您，在部队的英勇抵抗下击败了他，但您的部队被重创，生命-35。</v>
          </cell>
        </row>
        <row r="4417">
          <cell r="A4417" t="str">
            <v>GUILD_MAP_GUANGBO_5</v>
          </cell>
          <cell r="B4417" t="str">
            <v>联盟金矿被人打</v>
          </cell>
          <cell r="C4417" t="str">
            <v>#[color=F9DBA6]联盟金矿被[-][color=0FD8CF]{$guildname}[-][color=F9DBA6]联盟的[-][color=0FD8CF]{$name}[-][color=F9DBA6]掠夺，产量降低。[-]</v>
          </cell>
          <cell r="E4417" t="str">
            <v>#联盟金矿被{$guildname}联盟的{$name}掠夺，产量降低。</v>
          </cell>
        </row>
        <row r="4418">
          <cell r="A4418" t="str">
            <v>GUILD_MAP_GUANGBO_6</v>
          </cell>
          <cell r="B4418" t="str">
            <v>联盟招募点被人打</v>
          </cell>
          <cell r="C4418" t="str">
            <v>#[color=F9DBA6]联盟招募点被[-][color=0FD8CF]{$guildname}[-][color=F9DBA6]联盟的[-][color=0FD8CF]{$name}[-][color=F9DBA6]掠夺，产量降低。[-]</v>
          </cell>
          <cell r="E4418" t="str">
            <v>#联盟金矿被{$guildname}联盟的{$name}掠夺，产量降低。</v>
          </cell>
        </row>
        <row r="4419">
          <cell r="A4419" t="str">
            <v>GUILD_MAP_GUANGBO_7</v>
          </cell>
          <cell r="B4419" t="str">
            <v>联盟金矿被激活</v>
          </cell>
          <cell r="C4419" t="str">
            <v>#[color=0FD8CF]{$name}[-][color=F9DBA6]激活了联盟矿点，开始产出资源。特此奖励[-][color=00ff1e,fontsize=18,outlinecolor=3c1e0a00]200[-][color=F9DBA6]联盟币。[-]</v>
          </cell>
          <cell r="E4419" t="str">
            <v>#{$name}激活了联盟金矿，开始产出资源。</v>
          </cell>
        </row>
        <row r="4420">
          <cell r="A4420" t="str">
            <v>GUILD_MAP_GUANGBO_8</v>
          </cell>
          <cell r="B4420" t="str">
            <v>联盟招募点被激活</v>
          </cell>
          <cell r="C4420" t="str">
            <v>#[color=0FD8CF]{$name}[-][color=F9DBA6]激活了联盟招募点，开始产出资源。特此奖励[-][color=00ff1e,fontsize=18,outlinecolor=3c1e0a00]200[-][color=F9DBA6]联盟币。[-]</v>
          </cell>
          <cell r="E4420" t="str">
            <v>#{$name}激活了联盟招募点，开始产出资源。</v>
          </cell>
        </row>
        <row r="4421">
          <cell r="A4421" t="str">
            <v>GUILD_MAP_GUANGBO_9</v>
          </cell>
          <cell r="B4421" t="str">
            <v>联盟方尖碑被激活</v>
          </cell>
          <cell r="C4421" t="str">
            <v>#[color=0FD8CF]{$name}[-][color=F9DBA6]激活了方尖碑，离获得宝藏更进一步。特此奖励[-][color=00ff1e,fontsize=18,outlinecolor=3c1e0a00]300[-][color=F9DBA6]联盟币。[-]</v>
          </cell>
          <cell r="E4421" t="str">
            <v>#{$name}激活了方尖碑，离获得宝藏更进一步。</v>
          </cell>
        </row>
        <row r="4422">
          <cell r="A4422" t="str">
            <v>GUILD_MAP_GUANGBO_10</v>
          </cell>
          <cell r="B4422" t="str">
            <v>联盟首领帐篷激活</v>
          </cell>
          <cell r="C4422" t="str">
            <v>#[color=0FD8CF]{$name}[-][color=F9DBA6]访问了首领帐篷，哨塔可以通过了。特此奖励[-][color=00ff1e,fontsize=18,outlinecolor=3c1e0a00]200[-][color=F9DBA6]联盟币。[-]</v>
          </cell>
          <cell r="E4422" t="str">
            <v>#{$name}访问了首领帐篷，哨塔可以通过了。</v>
          </cell>
        </row>
        <row r="4423">
          <cell r="A4423" t="str">
            <v>GUILD_MAP_GUANGBO_11</v>
          </cell>
          <cell r="B4423" t="str">
            <v>PVE死亡回城/PVP胜利但生命不足</v>
          </cell>
          <cell r="C4423" t="str">
            <v>#[color=F9DBA6]您没有生命了，传送回主城，修整之后可以继续出征了。[-]</v>
          </cell>
          <cell r="E4423" t="str">
            <v>#您没有生命了，传送回主城，修整之后可以继续出征了。</v>
          </cell>
        </row>
        <row r="4424">
          <cell r="A4424" t="str">
            <v>GUILD_MAP_GUANGBO_12</v>
          </cell>
          <cell r="C4424" t="str">
            <v>#[color=0FD8CF]{$name}[-][color=F9DBA6]击败了BOSS，发现了好多奖励，大家也快去收集吧。[-]</v>
          </cell>
        </row>
        <row r="4425">
          <cell r="A4425" t="str">
            <v>GUILD_MAP_GUANGBO_13</v>
          </cell>
          <cell r="C4425" t="str">
            <v>#[color=0FD8CF]{$name}[-][color=F9DBA6]击败了拦路者，已经可以通过了。[-]</v>
          </cell>
        </row>
        <row r="4426">
          <cell r="A4426" t="str">
            <v>GUILD_MAP_GUANGBO_14</v>
          </cell>
          <cell r="B4426" t="str">
            <v>联盟金矿被激活</v>
          </cell>
          <cell r="C4426" t="str">
            <v>#[color=0FD8CF]{$name}[-][color=F9DBA6]激活了联盟矿点，开始产出资源。[-]</v>
          </cell>
          <cell r="E4426" t="str">
            <v>#{$name}激活了联盟金矿，开始产出资源。</v>
          </cell>
        </row>
        <row r="4427">
          <cell r="A4427" t="str">
            <v>GUILD_MAP_GUANGBO_15</v>
          </cell>
          <cell r="B4427" t="str">
            <v>联盟招募点被激活</v>
          </cell>
          <cell r="C4427" t="str">
            <v>#[color=0FD8CF]{$name}[-][color=F9DBA6]激活了联盟招募点，开始产出资源。[-]</v>
          </cell>
          <cell r="E4427" t="str">
            <v>#{$name}激活了联盟招募点，开始产出资源。</v>
          </cell>
        </row>
        <row r="4428">
          <cell r="A4428" t="str">
            <v>GUILD_MAP_GUANGBO_16</v>
          </cell>
          <cell r="B4428" t="str">
            <v>联盟方尖碑被激活</v>
          </cell>
          <cell r="C4428" t="str">
            <v>#[color=0FD8CF]{$name}[-][color=F9DBA6]激活了方尖碑，离获得宝藏更进一步。[-]</v>
          </cell>
          <cell r="E4428" t="str">
            <v>#{$name}激活了方尖碑，离获得宝藏更进一步。</v>
          </cell>
        </row>
        <row r="4429">
          <cell r="A4429" t="str">
            <v>GUILD_MAP_GUANGBO_17</v>
          </cell>
          <cell r="B4429" t="str">
            <v>联盟首领帐篷激活</v>
          </cell>
          <cell r="C4429" t="str">
            <v>#[color=0FD8CF]{$name}[-][color=F9DBA6]访问了首领帐篷，哨塔可以通过了。[-]</v>
          </cell>
          <cell r="E4429" t="str">
            <v>#{$name}访问了首领帐篷，哨塔可以通过了。</v>
          </cell>
        </row>
        <row r="4431">
          <cell r="A4431" t="str">
            <v>GUILD_MAP_DIE</v>
          </cell>
          <cell r="B4431" t="str">
            <v>被击杀首次进入面板</v>
          </cell>
          <cell r="C4431" t="str">
            <v>#[color=3c2a1e]在您离开期间，被[-][color=197bd4]{$guildname}[-][color=3c2a1e]联盟的[-][color=197bd4]{$name}[-][color=3c2a1e]击败，回城修整。[-]</v>
          </cell>
          <cell r="E4431" t="str">
            <v>#{$name}访问了首领帐篷，哨塔可以通过了。</v>
          </cell>
        </row>
        <row r="4432">
          <cell r="A4432" t="str">
            <v>GUILD_MAP_DIE_2</v>
          </cell>
          <cell r="B4432" t="str">
            <v>被击杀首次进入面板</v>
          </cell>
          <cell r="C4432" t="str">
            <v>#[color=3c2a1e]在您离开期间，被[-][color=197bd4]{$guildname}[-][color=3c2a1e]联盟的[-][color=197bd4]{$name}[-][color=3c2a1e]击败，返回安全区修整。[-]</v>
          </cell>
          <cell r="E4432" t="str">
            <v>#{$name}访问了首领帐篷，哨塔可以通过了。</v>
          </cell>
        </row>
        <row r="4433">
          <cell r="A4433" t="str">
            <v>GUILD_MAP_RESET</v>
          </cell>
          <cell r="B4433" t="str">
            <v>联盟地图重置</v>
          </cell>
          <cell r="C4433" t="str">
            <v>#[color=3c2a1e]联盟地图已重置，开始您新的征程！[-]</v>
          </cell>
        </row>
        <row r="4435">
          <cell r="A4435" t="str">
            <v>BOSSLANG_1</v>
          </cell>
          <cell r="C4435" t="str">
            <v>#[color=197bdc]神圣之地 [-][color=462800]【城堡、壁垒阵营伤害[-][color=00ff1e,outlinecolor=3c1e0a00]+50%[-][color=462800]】[-]</v>
          </cell>
        </row>
        <row r="4436">
          <cell r="A4436" t="str">
            <v>BOSSLANG_2</v>
          </cell>
          <cell r="C4436" t="str">
            <v>#[color=197bdc]守序之地 [-][color=462800]【塔楼、据点阵营伤害[-][color=00ff1e,outlinecolor=3c1e0a00]+50%[-][color=462800]】[-]</v>
          </cell>
        </row>
        <row r="4437">
          <cell r="A4437" t="str">
            <v>BOSSLANG_3</v>
          </cell>
          <cell r="C4437" t="str">
            <v>#[color=197bdc]邪恶之地 [-][color=462800]【墓园、地狱阵营伤害[-][color=00ff1e,outlinecolor=3c1e0a00]+50%[-][color=462800]】[-]</v>
          </cell>
        </row>
        <row r="4442">
          <cell r="A4442" t="str">
            <v>GUILDMAPNAME_84</v>
          </cell>
          <cell r="C4442" t="str">
            <v>#蓝色首领帐篷</v>
          </cell>
        </row>
        <row r="4443">
          <cell r="A4443" t="str">
            <v>GUILDMAPNAME_85</v>
          </cell>
          <cell r="C4443" t="str">
            <v>#蓝色哨塔</v>
          </cell>
        </row>
        <row r="4444">
          <cell r="A4444" t="str">
            <v>GUILDMAPNAME_86</v>
          </cell>
          <cell r="C4444" t="str">
            <v>#绿色首领帐篷</v>
          </cell>
        </row>
        <row r="4445">
          <cell r="A4445" t="str">
            <v>GUILDMAPNAME_87</v>
          </cell>
          <cell r="C4445" t="str">
            <v>#绿色哨塔</v>
          </cell>
        </row>
        <row r="4446">
          <cell r="A4446" t="str">
            <v>GUILDMAPNAME_88</v>
          </cell>
          <cell r="C4446" t="str">
            <v>#红色首领帐篷</v>
          </cell>
        </row>
        <row r="4447">
          <cell r="A4447" t="str">
            <v>GUILDMAPNAME_89</v>
          </cell>
          <cell r="C4447" t="str">
            <v>#红色哨塔</v>
          </cell>
        </row>
        <row r="4448">
          <cell r="A4448" t="str">
            <v>GUILDMAPNAME_90</v>
          </cell>
          <cell r="C4448" t="str">
            <v>#蓝色卫兵帐篷</v>
          </cell>
        </row>
        <row r="4449">
          <cell r="A4449" t="str">
            <v>GUILDMAPNAME_91</v>
          </cell>
          <cell r="C4449" t="str">
            <v>#蓝色岗楼</v>
          </cell>
        </row>
        <row r="4450">
          <cell r="A4450" t="str">
            <v>GUILDMAPNAME_92</v>
          </cell>
          <cell r="C4450" t="str">
            <v>#绿色卫兵帐篷</v>
          </cell>
        </row>
        <row r="4451">
          <cell r="A4451" t="str">
            <v>GUILDMAPNAME_93</v>
          </cell>
          <cell r="C4451" t="str">
            <v>#绿色岗楼</v>
          </cell>
        </row>
        <row r="4452">
          <cell r="A4452" t="str">
            <v>GUILDMAPNAME_94</v>
          </cell>
          <cell r="C4452" t="str">
            <v>#红色卫兵帐篷</v>
          </cell>
        </row>
        <row r="4453">
          <cell r="A4453" t="str">
            <v>GUILDMAPNAME_95</v>
          </cell>
          <cell r="C4453" t="str">
            <v>#红色岗楼</v>
          </cell>
        </row>
        <row r="4454">
          <cell r="A4454" t="str">
            <v>GUILDMAPNAME_96</v>
          </cell>
          <cell r="C4454" t="str">
            <v>#蓝色单向门</v>
          </cell>
        </row>
        <row r="4455">
          <cell r="A4455" t="str">
            <v>GUILDMAPNAME_97</v>
          </cell>
          <cell r="C4455" t="str">
            <v>#红色单向门</v>
          </cell>
        </row>
        <row r="4457">
          <cell r="A4457" t="str">
            <v>GUILDMAPDES_84</v>
          </cell>
          <cell r="C4457" t="str">
            <v>#拜访首领帐篷的管理者，获得通过蓝色哨塔的许可</v>
          </cell>
        </row>
        <row r="4458">
          <cell r="A4458" t="str">
            <v>GUILDMAPDES_85</v>
          </cell>
          <cell r="C4458" t="str">
            <v>#你不能从这里通过，或许你应该去蓝色首领帐篷碰碰运气</v>
          </cell>
        </row>
        <row r="4459">
          <cell r="A4459" t="str">
            <v>GUILDMAPDES_86</v>
          </cell>
          <cell r="C4459" t="str">
            <v>#拜访首领帐篷的管理者，获得通过绿色哨塔的许可</v>
          </cell>
        </row>
        <row r="4460">
          <cell r="A4460" t="str">
            <v>GUILDMAPDES_87</v>
          </cell>
          <cell r="C4460" t="str">
            <v>#你不能从这里通过，或许你应该去绿色首领帐篷碰碰运气</v>
          </cell>
        </row>
        <row r="4461">
          <cell r="A4461" t="str">
            <v>GUILDMAPDES_88</v>
          </cell>
          <cell r="C4461" t="str">
            <v>#拜访首领帐篷的管理者，获得通过红色哨塔的许可</v>
          </cell>
        </row>
        <row r="4462">
          <cell r="A4462" t="str">
            <v>GUILDMAPDES_89</v>
          </cell>
          <cell r="C4462" t="str">
            <v>#你不能从这里通过，或许你应该去红色首领帐篷碰碰运气</v>
          </cell>
        </row>
        <row r="4463">
          <cell r="A4463" t="str">
            <v>GUILDMAPDES_90</v>
          </cell>
          <cell r="C4463" t="str">
            <v>#拜访卫兵，获得通过蓝色岗楼的许可</v>
          </cell>
        </row>
        <row r="4464">
          <cell r="A4464" t="str">
            <v>GUILDMAPDES_91</v>
          </cell>
          <cell r="C4464" t="str">
            <v>#去拜访蓝色卫兵帐篷，获得通过许可</v>
          </cell>
        </row>
        <row r="4465">
          <cell r="A4465" t="str">
            <v>GUILDMAPDES_92</v>
          </cell>
          <cell r="C4465" t="str">
            <v>#拜访卫兵，获得通过绿色岗楼的许可</v>
          </cell>
        </row>
        <row r="4466">
          <cell r="A4466" t="str">
            <v>GUILDMAPDES_93</v>
          </cell>
          <cell r="C4466" t="str">
            <v>#去拜访绿色卫兵帐篷，获得通过许可</v>
          </cell>
        </row>
        <row r="4467">
          <cell r="A4467" t="str">
            <v>GUILDMAPDES_94</v>
          </cell>
          <cell r="C4467" t="str">
            <v>#拜访卫兵，获得通过红色岗楼的许可</v>
          </cell>
        </row>
        <row r="4468">
          <cell r="A4468" t="str">
            <v>GUILDMAPDES_95</v>
          </cell>
          <cell r="C4468" t="str">
            <v>#去拜访红色卫兵帐篷，获得通过许可</v>
          </cell>
        </row>
        <row r="4469">
          <cell r="A4469" t="str">
            <v>GUILDMAPDES_96</v>
          </cell>
          <cell r="C4469" t="str">
            <v>#通过蓝色单向门，您可以传送至联盟领地的中部</v>
          </cell>
        </row>
        <row r="4470">
          <cell r="A4470" t="str">
            <v>GUILDMAPDES_97</v>
          </cell>
          <cell r="C4470" t="str">
            <v>#通过绿色单向门，您可以传送至双向传送门附近</v>
          </cell>
        </row>
        <row r="4473">
          <cell r="A4473" t="str">
            <v>GUILDMAPNAME_201</v>
          </cell>
          <cell r="C4473" t="str">
            <v>#明月城</v>
          </cell>
        </row>
        <row r="4474">
          <cell r="A4474" t="str">
            <v>GUILDMAPNAME_202</v>
          </cell>
          <cell r="C4474" t="str">
            <v>#神木堡</v>
          </cell>
        </row>
        <row r="4475">
          <cell r="A4475" t="str">
            <v>GUILDMAPNAME_203</v>
          </cell>
          <cell r="C4475" t="str">
            <v>#博卡城</v>
          </cell>
        </row>
        <row r="4476">
          <cell r="A4476" t="str">
            <v>GUILDMAPNAME_204</v>
          </cell>
          <cell r="C4476" t="str">
            <v>#黑角城</v>
          </cell>
        </row>
        <row r="4477">
          <cell r="A4477" t="str">
            <v>GUILDMAPNAME_205</v>
          </cell>
          <cell r="C4477" t="str">
            <v>#白热城</v>
          </cell>
        </row>
        <row r="4478">
          <cell r="A4478" t="str">
            <v>GUILDMAPNAME_206</v>
          </cell>
          <cell r="C4478" t="str">
            <v>#云顶城</v>
          </cell>
        </row>
        <row r="4480">
          <cell r="A4480" t="str">
            <v>GUILDMAPNAME_6001</v>
          </cell>
          <cell r="C4480" t="str">
            <v>#斯芬克斯</v>
          </cell>
        </row>
        <row r="4482">
          <cell r="A4482" t="str">
            <v>GUILDMAPNAME_3101</v>
          </cell>
          <cell r="C4482" t="str">
            <v>#先知小屋</v>
          </cell>
        </row>
        <row r="4483">
          <cell r="A4483" t="str">
            <v>GUILDMAPNAME_3102</v>
          </cell>
          <cell r="C4483" t="str">
            <v>#精灵艾莉尔</v>
          </cell>
        </row>
        <row r="4484">
          <cell r="A4484" t="str">
            <v>GUILDMAPNAME_3103</v>
          </cell>
          <cell r="C4484" t="str">
            <v>#神秘宝箱</v>
          </cell>
        </row>
        <row r="4485">
          <cell r="A4485" t="str">
            <v>GUILDMAPNAME_3201</v>
          </cell>
          <cell r="C4485" t="str">
            <v>#先知小屋</v>
          </cell>
        </row>
        <row r="4486">
          <cell r="A4486" t="str">
            <v>GUILDMAPNAME_3202</v>
          </cell>
          <cell r="C4486" t="str">
            <v>#精灵艾莉尔</v>
          </cell>
        </row>
        <row r="4487">
          <cell r="A4487" t="str">
            <v>GUILDMAPNAME_3203</v>
          </cell>
          <cell r="C4487" t="str">
            <v>#神秘宝箱</v>
          </cell>
        </row>
        <row r="4488">
          <cell r="A4488" t="str">
            <v>GUILDMAPNAME_3301</v>
          </cell>
          <cell r="C4488" t="str">
            <v>#先知小屋</v>
          </cell>
        </row>
        <row r="4489">
          <cell r="A4489" t="str">
            <v>GUILDMAPNAME_3302</v>
          </cell>
          <cell r="C4489" t="str">
            <v>#精灵艾莉尔</v>
          </cell>
        </row>
        <row r="4490">
          <cell r="A4490" t="str">
            <v>GUILDMAPNAME_3303</v>
          </cell>
          <cell r="C4490" t="str">
            <v>#神秘宝箱</v>
          </cell>
        </row>
        <row r="4491">
          <cell r="A4491" t="str">
            <v>GUILDMAPNAME_3401</v>
          </cell>
          <cell r="C4491" t="str">
            <v>#先知小屋</v>
          </cell>
        </row>
        <row r="4492">
          <cell r="A4492" t="str">
            <v>GUILDMAPNAME_3402</v>
          </cell>
          <cell r="C4492" t="str">
            <v>#精灵艾莉尔</v>
          </cell>
        </row>
        <row r="4493">
          <cell r="A4493" t="str">
            <v>GUILDMAPNAME_3403</v>
          </cell>
          <cell r="C4493" t="str">
            <v>#神秘宝箱</v>
          </cell>
        </row>
        <row r="4495">
          <cell r="A4495" t="str">
            <v>GUILDMAPTASKNAME_1</v>
          </cell>
          <cell r="C4495" t="str">
            <v>#采集资源</v>
          </cell>
          <cell r="E4495" t="str">
            <v>#采集资源</v>
          </cell>
        </row>
        <row r="4496">
          <cell r="A4496" t="str">
            <v>GUILDMAPTASKNAME_2</v>
          </cell>
          <cell r="C4496" t="str">
            <v>#讨伐野怪</v>
          </cell>
          <cell r="E4496" t="str">
            <v>#讨伐野怪</v>
          </cell>
        </row>
        <row r="4497">
          <cell r="A4497" t="str">
            <v>GUILDMAPTASKNAME_3</v>
          </cell>
          <cell r="C4497" t="str">
            <v>#访问帐篷</v>
          </cell>
          <cell r="E4497" t="str">
            <v>#访问首领帐篷</v>
          </cell>
        </row>
        <row r="4498">
          <cell r="A4498" t="str">
            <v>GUILDMAPTASKNAME_4</v>
          </cell>
          <cell r="C4498" t="str">
            <v>#进军地下城</v>
          </cell>
          <cell r="E4498" t="str">
            <v>#进军地下城</v>
          </cell>
        </row>
        <row r="4499">
          <cell r="A4499" t="str">
            <v>GUILDMAPTASKNAME_5</v>
          </cell>
          <cell r="C4499" t="str">
            <v>#探索方尖碑</v>
          </cell>
          <cell r="E4499" t="str">
            <v>#决战！龙之国</v>
          </cell>
        </row>
        <row r="4500">
          <cell r="A4500" t="str">
            <v>GUILDMAPTASKNAME_6</v>
          </cell>
          <cell r="C4500" t="str">
            <v>#采集资源</v>
          </cell>
          <cell r="E4500" t="str">
            <v>#采集资源</v>
          </cell>
        </row>
        <row r="4501">
          <cell r="A4501" t="str">
            <v>GUILDMAPTASKNAME_7</v>
          </cell>
          <cell r="C4501" t="str">
            <v>#探索方尖碑</v>
          </cell>
          <cell r="E4501" t="str">
            <v>#采集资源</v>
          </cell>
        </row>
        <row r="4502">
          <cell r="A4502" t="str">
            <v>GUILDMAPTASKNAME_8</v>
          </cell>
          <cell r="C4502" t="str">
            <v>#探索方尖碑</v>
          </cell>
          <cell r="E4502" t="str">
            <v>#采集资源</v>
          </cell>
        </row>
        <row r="4503">
          <cell r="A4503" t="str">
            <v>GUILDMAPTASKNAME_9</v>
          </cell>
          <cell r="C4503" t="str">
            <v>#联盟对决</v>
          </cell>
        </row>
        <row r="4504">
          <cell r="A4504" t="str">
            <v>GUILDMAPTASKNAME_10</v>
          </cell>
          <cell r="C4504" t="str">
            <v>#联盟对决</v>
          </cell>
        </row>
        <row r="4505">
          <cell r="A4505" t="str">
            <v>GUILDMAPTASKNAME_11</v>
          </cell>
          <cell r="C4505" t="str">
            <v>#寻找艾莉尔</v>
          </cell>
        </row>
        <row r="4506">
          <cell r="A4506" t="str">
            <v>GUILDMAPTASKNAME_12</v>
          </cell>
          <cell r="C4506" t="str">
            <v>#神秘宝箱</v>
          </cell>
        </row>
        <row r="4507">
          <cell r="A4507" t="str">
            <v>GUILDMAPTASKNAME_13</v>
          </cell>
          <cell r="C4507" t="str">
            <v>#寻找艾莉尔</v>
          </cell>
        </row>
        <row r="4508">
          <cell r="A4508" t="str">
            <v>GUILDMAPTASKNAME_14</v>
          </cell>
          <cell r="C4508" t="str">
            <v>#神秘宝箱</v>
          </cell>
        </row>
        <row r="4509">
          <cell r="A4509" t="str">
            <v>GUILDMAPTASKNAME_15</v>
          </cell>
          <cell r="C4509" t="str">
            <v>#寻找艾莉尔</v>
          </cell>
        </row>
        <row r="4510">
          <cell r="A4510" t="str">
            <v>GUILDMAPTASKNAME_16</v>
          </cell>
          <cell r="C4510" t="str">
            <v>#神秘宝箱</v>
          </cell>
        </row>
        <row r="4511">
          <cell r="A4511" t="str">
            <v>GUILDMAPTASKNAME_17</v>
          </cell>
          <cell r="C4511" t="str">
            <v>#寻找艾莉尔</v>
          </cell>
        </row>
        <row r="4512">
          <cell r="A4512" t="str">
            <v>GUILDMAPTASKNAME_18</v>
          </cell>
          <cell r="C4512" t="str">
            <v>#神秘宝箱</v>
          </cell>
        </row>
        <row r="4514">
          <cell r="A4514" t="str">
            <v>GUILDMAPTASKDES_1</v>
          </cell>
          <cell r="B4514" t="str">
            <v>采集资源</v>
          </cell>
          <cell r="C4514" t="str">
            <v>#采集10份资源即可完成任务。</v>
          </cell>
          <cell r="E4514" t="str">
            <v>#采集10份资源即可完成任务。</v>
          </cell>
        </row>
        <row r="4515">
          <cell r="A4515" t="str">
            <v>GUILDMAPTASKDES_2</v>
          </cell>
          <cell r="B4515" t="str">
            <v>击杀怪</v>
          </cell>
          <cell r="C4515" t="str">
            <v>#击杀10只野怪即可完成任务。</v>
          </cell>
          <cell r="E4515" t="str">
            <v>#击杀10只野怪即可完成任务。</v>
          </cell>
        </row>
        <row r="4516">
          <cell r="A4516" t="str">
            <v>GUILDMAPTASKDES_3</v>
          </cell>
          <cell r="B4516" t="str">
            <v>访问帐篷</v>
          </cell>
          <cell r="C4516" t="str">
            <v>#联盟成员访问己方领地上所有的首领帐篷和卫兵帐篷即可完成任务。</v>
          </cell>
          <cell r="E4516" t="str">
            <v>#联盟任意成员访问首领帐篷即可完成任务，访问后哨塔可通过。</v>
          </cell>
        </row>
        <row r="4517">
          <cell r="A4517" t="str">
            <v>GUILDMAPTASKDES_4</v>
          </cell>
          <cell r="B4517" t="str">
            <v>进下城</v>
          </cell>
          <cell r="C4517" t="str">
            <v>#通过地下城入口前往地下城即可完成任务。</v>
          </cell>
          <cell r="E4517" t="str">
            <v>#通过地下城入口前往地下城即可完成任务。</v>
          </cell>
        </row>
        <row r="4518">
          <cell r="A4518" t="str">
            <v>GUILDMAPTASKDES_5</v>
          </cell>
          <cell r="B4518" t="str">
            <v>方尖碑</v>
          </cell>
          <cell r="C4518" t="str">
            <v>#激活3座方尖碑，联盟成员可获得宝藏。方尖碑分布在己方联盟领地及敌对联盟领地。</v>
          </cell>
          <cell r="E4518" t="str">
            <v>#参与一次龙之国战斗，即可完成任务。</v>
          </cell>
        </row>
        <row r="4519">
          <cell r="A4519" t="str">
            <v>GUILDMAPTASKDES_6</v>
          </cell>
          <cell r="B4519" t="str">
            <v>资源</v>
          </cell>
          <cell r="C4519" t="str">
            <v>#111</v>
          </cell>
          <cell r="E4519" t="str">
            <v>#激活7座方尖碑，联盟所有成员可获得丰厚宝藏。方尖碑分布在己方联盟地图及其他联盟地图中。</v>
          </cell>
        </row>
        <row r="4520">
          <cell r="A4520" t="str">
            <v>GUILDMAPTASKDES_7</v>
          </cell>
          <cell r="B4520" t="str">
            <v>资源</v>
          </cell>
          <cell r="C4520" t="str">
            <v>#激活5座方尖碑，联盟成员可获得宝藏。方尖碑分布在己方联盟领地及敌对联盟领地。</v>
          </cell>
          <cell r="E4520" t="str">
            <v>#激活7座方尖碑，联盟所有成员可获得丰厚宝藏。方尖碑分布在己方联盟地图及其他联盟地图中。</v>
          </cell>
        </row>
        <row r="4521">
          <cell r="A4521" t="str">
            <v>GUILDMAPTASKDES_8</v>
          </cell>
          <cell r="B4521" t="str">
            <v>资源</v>
          </cell>
          <cell r="C4521" t="str">
            <v>#激活7座方尖碑，联盟成员可获得宝藏。方尖碑分布在己方联盟领地及敌对联盟领地。</v>
          </cell>
          <cell r="E4521" t="str">
            <v>#激活7座方尖碑，联盟所有成员可获得丰厚宝藏。方尖碑分布在己方联盟地图及其他联盟地图中。</v>
          </cell>
        </row>
        <row r="4522">
          <cell r="A4522" t="str">
            <v>GUILDMAPTASKDES_9</v>
          </cell>
          <cell r="B4522" t="str">
            <v>资源</v>
          </cell>
          <cell r="C4522" t="str">
            <v>#联盟成员齐心合力，击杀20名敌对联盟玩家。</v>
          </cell>
          <cell r="E4522" t="str">
            <v>#激活7座方尖碑，联盟所有成员可获得丰厚宝藏。方尖碑分布在己方联盟地图及其他联盟地图中。</v>
          </cell>
        </row>
        <row r="4523">
          <cell r="A4523" t="str">
            <v>GUILDMAPTASKDES_10</v>
          </cell>
          <cell r="B4523" t="str">
            <v>资源</v>
          </cell>
          <cell r="C4523" t="str">
            <v>#联盟成员齐心合力，击杀50名敌对联盟玩家。</v>
          </cell>
          <cell r="E4523" t="str">
            <v>#激活7座方尖碑，联盟所有成员可获得丰厚宝藏。方尖碑分布在己方联盟地图及其他联盟地图中。</v>
          </cell>
        </row>
        <row r="4524">
          <cell r="A4524" t="str">
            <v>GUILDMAPTASKDES_11</v>
          </cell>
          <cell r="C4524" t="str">
            <v>#[color=8a5c1d]前往[-][color=c44904]${name}联盟[-][color=8a5c1d]寻找精灵艾莉尔[-]</v>
          </cell>
        </row>
        <row r="4525">
          <cell r="A4525" t="str">
            <v>GUILDMAPTASKDES_12</v>
          </cell>
          <cell r="C4525" t="str">
            <v>#[color=8a5c1d]前往[-][color=c44904]${name}联盟[-][color=197bd4]${posi}[-][color=8a5c1d]寻找神秘宝箱[-]</v>
          </cell>
        </row>
        <row r="4526">
          <cell r="A4526" t="str">
            <v>SPOSI_GUILDBOX_12_1</v>
          </cell>
          <cell r="B4526" t="str">
            <v>箱子1位置</v>
          </cell>
          <cell r="C4526" t="str">
            <v>#东边第二层关隘附近</v>
          </cell>
        </row>
        <row r="4527">
          <cell r="A4527" t="str">
            <v>SPOSI_GUILDBOX_12_2</v>
          </cell>
          <cell r="C4527" t="str">
            <v>#东边的小池塘附近</v>
          </cell>
        </row>
        <row r="4528">
          <cell r="A4528" t="str">
            <v>SPOSI_GUILDBOX_12_3</v>
          </cell>
          <cell r="C4528" t="str">
            <v>#东边河流的入海口</v>
          </cell>
        </row>
        <row r="4529">
          <cell r="A4529" t="str">
            <v>SPOSI_GUILDBOX_12_4</v>
          </cell>
          <cell r="C4529" t="str">
            <v>#西边河流的源头</v>
          </cell>
        </row>
        <row r="4530">
          <cell r="A4530" t="str">
            <v>SPOSI_GUILDBOX_12_5</v>
          </cell>
          <cell r="C4530" t="str">
            <v>#西边的山谷处</v>
          </cell>
        </row>
        <row r="4531">
          <cell r="A4531" t="str">
            <v>SPOSI_GUILDBOX_12_6</v>
          </cell>
          <cell r="C4531" t="str">
            <v>#西边的山谷处</v>
          </cell>
        </row>
        <row r="4532">
          <cell r="A4532" t="str">
            <v>SPOSI_GUILDBOX_12_7</v>
          </cell>
          <cell r="C4532" t="str">
            <v>#传送门附近</v>
          </cell>
        </row>
        <row r="4533">
          <cell r="A4533" t="str">
            <v>GUILDMAPTASKDES_13</v>
          </cell>
          <cell r="C4533" t="str">
            <v>#[color=8a5c1d]前往[-][color=c44904]${name}联盟[-][color=8a5c1d]寻找精灵艾莉尔[-]</v>
          </cell>
        </row>
        <row r="4534">
          <cell r="A4534" t="str">
            <v>GUILDMAPTASKDES_14</v>
          </cell>
          <cell r="C4534" t="str">
            <v>#[color=8a5c1d]前往[-][color=c44904]${name}联盟[-][color=197bd4]${posi}[-][color=8a5c1d]寻找神秘宝箱[-]</v>
          </cell>
        </row>
        <row r="4535">
          <cell r="A4535" t="str">
            <v>SPOSI_GUILDBOX_14_1</v>
          </cell>
          <cell r="B4535" t="str">
            <v>箱子1位置</v>
          </cell>
          <cell r="C4535" t="str">
            <v>#东边第二层关隘附近</v>
          </cell>
        </row>
        <row r="4536">
          <cell r="A4536" t="str">
            <v>SPOSI_GUILDBOX_14_2</v>
          </cell>
          <cell r="C4536" t="str">
            <v>#东边的小池塘附近</v>
          </cell>
        </row>
        <row r="4537">
          <cell r="A4537" t="str">
            <v>SPOSI_GUILDBOX_14_3</v>
          </cell>
          <cell r="C4537" t="str">
            <v>#东边河流的入海口</v>
          </cell>
        </row>
        <row r="4538">
          <cell r="A4538" t="str">
            <v>SPOSI_GUILDBOX_14_4</v>
          </cell>
          <cell r="C4538" t="str">
            <v>#西边河流的源头</v>
          </cell>
        </row>
        <row r="4539">
          <cell r="A4539" t="str">
            <v>SPOSI_GUILDBOX_14_5</v>
          </cell>
          <cell r="C4539" t="str">
            <v>#西边的山谷处</v>
          </cell>
        </row>
        <row r="4540">
          <cell r="A4540" t="str">
            <v>SPOSI_GUILDBOX_14_6</v>
          </cell>
          <cell r="C4540" t="str">
            <v>#西边的山谷处</v>
          </cell>
        </row>
        <row r="4541">
          <cell r="A4541" t="str">
            <v>SPOSI_GUILDBOX_14_7</v>
          </cell>
          <cell r="C4541" t="str">
            <v>#传送门附近</v>
          </cell>
        </row>
        <row r="4542">
          <cell r="A4542" t="str">
            <v>GUILDMAPTASKDES_15</v>
          </cell>
          <cell r="C4542" t="str">
            <v>#[color=8a5c1d]前往[-][color=c44904]${name}联盟[-][color=8a5c1d]寻找精灵艾莉尔[-]</v>
          </cell>
        </row>
        <row r="4543">
          <cell r="A4543" t="str">
            <v>GUILDMAPTASKDES_16</v>
          </cell>
          <cell r="C4543" t="str">
            <v>#[color=8a5c1d]前往[-][color=c44904]${name}联盟[-][color=197bd4]${posi}[-][color=8a5c1d]寻找神秘宝箱[-]</v>
          </cell>
        </row>
        <row r="4544">
          <cell r="A4544" t="str">
            <v>SPOSI_GUILDBOX_16_1</v>
          </cell>
          <cell r="B4544" t="str">
            <v>箱子1位置</v>
          </cell>
          <cell r="C4544" t="str">
            <v>#东边第二层关隘附近</v>
          </cell>
        </row>
        <row r="4545">
          <cell r="A4545" t="str">
            <v>SPOSI_GUILDBOX_16_2</v>
          </cell>
          <cell r="C4545" t="str">
            <v>#东边的小池塘附近</v>
          </cell>
        </row>
        <row r="4546">
          <cell r="A4546" t="str">
            <v>SPOSI_GUILDBOX_16_3</v>
          </cell>
          <cell r="C4546" t="str">
            <v>#东边河流的入海口</v>
          </cell>
        </row>
        <row r="4547">
          <cell r="A4547" t="str">
            <v>SPOSI_GUILDBOX_16_4</v>
          </cell>
          <cell r="C4547" t="str">
            <v>#西边河流的源头</v>
          </cell>
        </row>
        <row r="4548">
          <cell r="A4548" t="str">
            <v>SPOSI_GUILDBOX_16_5</v>
          </cell>
          <cell r="C4548" t="str">
            <v>#西边的山谷处</v>
          </cell>
        </row>
        <row r="4549">
          <cell r="A4549" t="str">
            <v>SPOSI_GUILDBOX_16_6</v>
          </cell>
          <cell r="C4549" t="str">
            <v>#西边的山谷处</v>
          </cell>
        </row>
        <row r="4550">
          <cell r="A4550" t="str">
            <v>SPOSI_GUILDBOX_16_7</v>
          </cell>
          <cell r="C4550" t="str">
            <v>#传送门附近</v>
          </cell>
        </row>
        <row r="4551">
          <cell r="A4551" t="str">
            <v>GUILDMAPTASKDES_17</v>
          </cell>
          <cell r="C4551" t="str">
            <v>#[color=8a5c1d]前往[-][color=c44904]${name}联盟[-][color=8a5c1d]寻找精灵艾莉尔[-]</v>
          </cell>
        </row>
        <row r="4552">
          <cell r="A4552" t="str">
            <v>GUILDMAPTASKDES_18</v>
          </cell>
          <cell r="C4552" t="str">
            <v>#[color=8a5c1d]前往[-][color=c44904]${name}联盟[-][color=197bd4]${posi}[-][color=8a5c1d]寻找神秘宝箱[-]</v>
          </cell>
        </row>
        <row r="4553">
          <cell r="A4553" t="str">
            <v>SPOSI_GUILDBOX_18_1</v>
          </cell>
          <cell r="B4553" t="str">
            <v>箱子1位置</v>
          </cell>
          <cell r="C4553" t="str">
            <v>#东边第二层关隘附近</v>
          </cell>
        </row>
        <row r="4554">
          <cell r="A4554" t="str">
            <v>SPOSI_GUILDBOX_18_2</v>
          </cell>
          <cell r="C4554" t="str">
            <v>#东边的小池塘附近</v>
          </cell>
        </row>
        <row r="4555">
          <cell r="A4555" t="str">
            <v>SPOSI_GUILDBOX_18_3</v>
          </cell>
          <cell r="C4555" t="str">
            <v>#东边河流的入海口</v>
          </cell>
        </row>
        <row r="4556">
          <cell r="A4556" t="str">
            <v>SPOSI_GUILDBOX_18_4</v>
          </cell>
          <cell r="C4556" t="str">
            <v>#西边河流的源头</v>
          </cell>
        </row>
        <row r="4557">
          <cell r="A4557" t="str">
            <v>SPOSI_GUILDBOX_18_5</v>
          </cell>
          <cell r="C4557" t="str">
            <v>#西边的山谷处</v>
          </cell>
        </row>
        <row r="4558">
          <cell r="A4558" t="str">
            <v>SPOSI_GUILDBOX_18_6</v>
          </cell>
          <cell r="C4558" t="str">
            <v>#西边的山谷处</v>
          </cell>
        </row>
        <row r="4559">
          <cell r="A4559" t="str">
            <v>SPOSI_GUILDBOX_18_7</v>
          </cell>
          <cell r="C4559" t="str">
            <v>#传送门附近</v>
          </cell>
        </row>
        <row r="4561">
          <cell r="A4561" t="str">
            <v>GUILDTASKXIAOJINGLING</v>
          </cell>
          <cell r="C4561" t="str">
            <v>#艾莉尔</v>
          </cell>
        </row>
        <row r="4563">
          <cell r="A4563" t="str">
            <v>GUILDMAPTASKDES_TIPS_1</v>
          </cell>
          <cell r="C4563" t="str">
            <v>#[color=ffeea0]完成任务[-][color=1ca216]寻找艾莉尔[-][color=ffeea0]，获得以下奖励[-]</v>
          </cell>
        </row>
        <row r="4565">
          <cell r="A4565" t="str">
            <v>GUILDMAPTIPS_1</v>
          </cell>
          <cell r="B4565" t="str">
            <v>回城</v>
          </cell>
          <cell r="C4565" t="str">
            <v>#回城将返回起始点并回复生命，是否确认回城？</v>
          </cell>
          <cell r="E4565" t="str">
            <v>#回城后返回起始点，并恢复生命。是否确认回城？</v>
          </cell>
        </row>
        <row r="4566">
          <cell r="A4566" t="str">
            <v>GUILDMAPTIPS_2</v>
          </cell>
          <cell r="B4566" t="str">
            <v>生命</v>
          </cell>
          <cell r="C4566" t="str">
            <v>#生命:战斗消耗生命，生命为0时自动返回起始点并恢复100点生命</v>
          </cell>
        </row>
        <row r="4567">
          <cell r="A4567" t="str">
            <v>GUILDMAPTIPS_3</v>
          </cell>
          <cell r="B4567" t="str">
            <v>生命</v>
          </cell>
          <cell r="C4567" t="str">
            <v>#没有生命了，自动回城并恢复生命</v>
          </cell>
        </row>
        <row r="4568">
          <cell r="A4568" t="str">
            <v>GUILDMAPTIPS_4</v>
          </cell>
          <cell r="B4568" t="str">
            <v>野怪已死</v>
          </cell>
          <cell r="C4568" t="str">
            <v>#很遗憾，野怪已经被击败了。</v>
          </cell>
        </row>
        <row r="4569">
          <cell r="A4569" t="str">
            <v>GUILDMAPTIPS_5</v>
          </cell>
          <cell r="B4569" t="str">
            <v>行动力</v>
          </cell>
          <cell r="C4569" t="str">
            <v>#行动力：每次移动消耗10行动力，行动力每3分钟恢复1点</v>
          </cell>
        </row>
        <row r="4570">
          <cell r="A4570" t="str">
            <v>GUILDMAPTIPS_6</v>
          </cell>
          <cell r="B4570" t="str">
            <v>放弃城</v>
          </cell>
          <cell r="C4570" t="str">
            <v>#离开后城池将不再被联盟占领，是否确定离开？</v>
          </cell>
        </row>
        <row r="4571">
          <cell r="A4571" t="str">
            <v>GUILDMAPTIPS_7</v>
          </cell>
          <cell r="B4571" t="str">
            <v>PVP击败对手</v>
          </cell>
          <cell r="C4571" t="str">
            <v>#您成功击败了联盟的敌人</v>
          </cell>
        </row>
        <row r="4572">
          <cell r="A4572" t="str">
            <v>GUILDMAPTIPS_8</v>
          </cell>
          <cell r="B4572" t="str">
            <v>PVP攻击敌人</v>
          </cell>
          <cell r="C4572" t="str">
            <v>#您的巡逻范围内出现敌军，准备应战！</v>
          </cell>
        </row>
        <row r="4573">
          <cell r="A4573" t="str">
            <v>GUILDMAPTIPS_9</v>
          </cell>
          <cell r="B4573" t="str">
            <v>被击败</v>
          </cell>
          <cell r="C4573" t="str">
            <v>#您受到玩家{$name}的攻击，我们将送您回城治疗。</v>
          </cell>
        </row>
        <row r="4574">
          <cell r="A4574" t="str">
            <v>GUILDMAPTIPS_10</v>
          </cell>
          <cell r="C4574" t="str">
            <v>#该位置不可到达</v>
          </cell>
        </row>
        <row r="4575">
          <cell r="A4575" t="str">
            <v>GUILDMAPTIPS_11</v>
          </cell>
          <cell r="C4575" t="str">
            <v>#您取得了胜利，但是{$teamname}等兵团在战斗中受伤害，需要治疗。</v>
          </cell>
        </row>
        <row r="4576">
          <cell r="A4576" t="str">
            <v>GUILDMAPTIPS_12</v>
          </cell>
          <cell r="C4576" t="str">
            <v>#请选择要前往的联盟</v>
          </cell>
        </row>
        <row r="4577">
          <cell r="A4577" t="str">
            <v>GUILDMAPTIPS_13</v>
          </cell>
          <cell r="C4577" t="str">
            <v>#网络繁忙，请稍后重试</v>
          </cell>
        </row>
        <row r="4578">
          <cell r="A4578" t="str">
            <v>GUILDMAPTIPS_14</v>
          </cell>
          <cell r="C4578" t="str">
            <v>#您现在可以通过哨塔了</v>
          </cell>
        </row>
        <row r="4579">
          <cell r="A4579" t="str">
            <v>GUILDMAPTIPS_15</v>
          </cell>
          <cell r="C4579" t="str">
            <v>#本周没有活动，要好好休息下了</v>
          </cell>
        </row>
        <row r="4580">
          <cell r="A4580" t="str">
            <v>GUILDMAPTIPS_16</v>
          </cell>
          <cell r="C4580" t="str">
            <v>#回答它的问题可以获得认可与奖励</v>
          </cell>
        </row>
        <row r="4582">
          <cell r="A4582" t="str">
            <v>GUILDMAPSIGN_TIPS_1</v>
          </cell>
          <cell r="C4582" t="str">
            <v>#请先探索该区域，开启迷雾</v>
          </cell>
        </row>
        <row r="4583">
          <cell r="A4583" t="str">
            <v>GUILDMAPSIGN_TIPS_2</v>
          </cell>
          <cell r="C4583" t="str">
            <v>#联盟长没有进行标记</v>
          </cell>
        </row>
        <row r="4585">
          <cell r="A4585" t="str">
            <v>STANDARD_1</v>
          </cell>
          <cell r="C4585" t="str">
            <v>#兵团上阵</v>
          </cell>
        </row>
        <row r="4586">
          <cell r="A4586" t="str">
            <v>STANDARD_2</v>
          </cell>
          <cell r="C4586" t="str">
            <v>#兵团升星</v>
          </cell>
        </row>
        <row r="4587">
          <cell r="A4587" t="str">
            <v>STANDARD_3</v>
          </cell>
          <cell r="C4587" t="str">
            <v>#兵团升级</v>
          </cell>
        </row>
        <row r="4588">
          <cell r="A4588" t="str">
            <v>STANDARD_4</v>
          </cell>
          <cell r="C4588" t="str">
            <v>#兵团技能</v>
          </cell>
        </row>
        <row r="4589">
          <cell r="A4589" t="str">
            <v>STANDARD_5</v>
          </cell>
          <cell r="C4589" t="str">
            <v>#兵团进阶</v>
          </cell>
        </row>
        <row r="4590">
          <cell r="A4590" t="str">
            <v>STANDARD_6</v>
          </cell>
          <cell r="C4590" t="str">
            <v>#装备升级</v>
          </cell>
        </row>
        <row r="4591">
          <cell r="A4591" t="str">
            <v>STANDARD_7</v>
          </cell>
          <cell r="C4591" t="str">
            <v>#图鉴收集</v>
          </cell>
        </row>
        <row r="4592">
          <cell r="A4592" t="str">
            <v>STANDARD_8</v>
          </cell>
          <cell r="C4592" t="str">
            <v>#图鉴升级</v>
          </cell>
        </row>
        <row r="4593">
          <cell r="A4593" t="str">
            <v>STANDARD_9</v>
          </cell>
          <cell r="C4593" t="str">
            <v>#英雄升星</v>
          </cell>
        </row>
        <row r="4594">
          <cell r="A4594" t="str">
            <v>STANDARD_10</v>
          </cell>
          <cell r="C4594" t="str">
            <v>#英雄法术</v>
          </cell>
        </row>
        <row r="4595">
          <cell r="A4595" t="str">
            <v>STANDARD_11</v>
          </cell>
          <cell r="C4595" t="str">
            <v>#专精刷新</v>
          </cell>
        </row>
        <row r="4596">
          <cell r="A4596" t="str">
            <v>STANDARD_12</v>
          </cell>
          <cell r="C4596" t="str">
            <v>#宝物收集</v>
          </cell>
        </row>
        <row r="4597">
          <cell r="A4597" t="str">
            <v>STANDARD_13</v>
          </cell>
          <cell r="C4597" t="str">
            <v>#魔法行会</v>
          </cell>
        </row>
        <row r="4600">
          <cell r="A4600" t="str">
            <v>#联盟日志</v>
          </cell>
        </row>
        <row r="4601">
          <cell r="A4601" t="str">
            <v>RIZHI_1</v>
          </cell>
          <cell r="B4601" t="str">
            <v>创建联盟</v>
          </cell>
          <cell r="C4601" t="str">
            <v>#[color=855b30]{$name}[-][color=462800]成功创建了联盟，相信在他的带领下，联盟会日益繁荣！[-]</v>
          </cell>
          <cell r="E4601" t="str">
            <v>#[color=00ff1e,fontsize=18,outlinecolor=3c1e0a00]{$name}[-][color=fae6c8]成功创建了联盟，相信在他的带领下，联盟会日益繁荣！[-]</v>
          </cell>
        </row>
        <row r="4602">
          <cell r="A4602" t="str">
            <v>RIZHI_2</v>
          </cell>
          <cell r="B4602" t="str">
            <v>加入联盟</v>
          </cell>
          <cell r="C4602" t="str">
            <v>#[color=462800]欢迎[-][color=855b30]{$name}[-][color=462800]加入了联盟，联盟更加强大了！[-]</v>
          </cell>
          <cell r="E4602" t="str">
            <v>#[color=fae6c8]欢迎[-][color=00ff1e,fontsize=18,outlinecolor=3c1e0a00]{$name}[-][color=fae6c8]加入了联盟，联盟更加强大了！[-]</v>
          </cell>
        </row>
        <row r="4603">
          <cell r="A4603" t="str">
            <v>RIZHI_3</v>
          </cell>
          <cell r="B4603" t="str">
            <v>退出联盟</v>
          </cell>
          <cell r="C4603" t="str">
            <v>#[color=462800]很遗憾，[-][color=855b30]{$name}[-][color=462800]退出了联盟，真是可惜。[-]</v>
          </cell>
          <cell r="E4603" t="str">
            <v>#[color=fae6c8]很遗憾，[-][color=00ff1e,fontsize=18,outlinecolor=3c1e0a00]{$name}[-][color=fae6c8]退出了联盟，真是可惜。[-]</v>
          </cell>
        </row>
        <row r="4604">
          <cell r="A4604" t="str">
            <v>RIZHI_4</v>
          </cell>
          <cell r="B4604" t="str">
            <v>捐献1</v>
          </cell>
          <cell r="C4604" t="str">
            <v>#[color=855b30]{$name}[-][color=462800]为联盟捐献了[-][color=855b30]10000[-][color=462800]黄金，联盟科技提高了。[-]</v>
          </cell>
          <cell r="E4604" t="str">
            <v>#[color=00ff1e,fontsize=18,outlinecolor=3c1e0a00]{$name}[-][color=fae6c8]为联盟捐献了[-][color=00ff1e,fontsize=18,outlinecolor=3c1e0a00]10000[-][color=fae6c8]黄金，联盟科技提高了。[-]</v>
          </cell>
        </row>
        <row r="4605">
          <cell r="A4605" t="str">
            <v>RIZHI_5</v>
          </cell>
          <cell r="B4605" t="str">
            <v>捐献2</v>
          </cell>
          <cell r="C4605" t="str">
            <v>#[color=855b30]{$name}[-][color=462800]为联盟捐献了[-][color=855b30]20[-][color=462800]钻石，为联盟做出了一份贡献。[-]</v>
          </cell>
          <cell r="E4605" t="str">
            <v>#[color=00ff1e,fontsize=18,outlinecolor=3c1e0a00]{$name}[-][color=fae6c8]为联盟捐献了[-][color=00ff1e,fontsize=18,outlinecolor=3c1e0a00]20[-][color=fae6c8]钻石，为联盟做出了一份贡献。[-]</v>
          </cell>
        </row>
        <row r="4606">
          <cell r="A4606" t="str">
            <v>RIZHI_6</v>
          </cell>
          <cell r="B4606" t="str">
            <v>捐献3</v>
          </cell>
          <cell r="C4606" t="str">
            <v>#[color=855b30]{$name}[-][color=462800]为联盟捐献了[-][color=855b30]100[-][color=462800]钻石，大家向他表示敬意！[-]</v>
          </cell>
          <cell r="E4606" t="str">
            <v>#[color=00ff1e,fontsize=18,outlinecolor=3c1e0a00]{$name}[-][color=fae6c8]为联盟捐献了[-][color=00ff1e,fontsize=18,outlinecolor=3c1e0a00]100[-][color=fae6c8]钻石，大家向他表示敬意！[-]</v>
          </cell>
        </row>
        <row r="4607">
          <cell r="A4607" t="str">
            <v>RIZHI_7</v>
          </cell>
          <cell r="B4607" t="str">
            <v>联盟升级</v>
          </cell>
          <cell r="C4607" t="str">
            <v>#[color=462800]在大家的努力下，联盟[-][color=855b30]{$level}[-][color=462800]级了！恭喜大家！[-]</v>
          </cell>
          <cell r="E4607" t="str">
            <v>#[color=fae6c8]在大家的努力下，联盟[-][color=00ff1e,fontsize=18,outlinecolor=3c1e0a00]{$level}[-][color=fae6c8]级了！恭喜大家！[-]</v>
          </cell>
        </row>
        <row r="4608">
          <cell r="A4608" t="str">
            <v>RIZHI_8</v>
          </cell>
          <cell r="B4608" t="str">
            <v>科技升级</v>
          </cell>
          <cell r="C4608" t="str">
            <v>#[color=462800]科技[color=855b30]{$name}[-][color=462800]完成了研究，提升至[-][color=855b30]{$level}[-][color=855b30]级。[-]</v>
          </cell>
          <cell r="E4608" t="str">
            <v>#[color=fae6c8]科技[color=00ff1e,fontsize=18,outlinecolor=3c1e0a00]{$name}[-][color=fae6c8]完成了研究，提升至[-][color=00ff1e,fontsize=18,outlinecolor=3c1e0a00]{$level}[-][color=00ff1e,fontsize=18,outlinecolor=3c1e0a00]级。[-]</v>
          </cell>
        </row>
        <row r="4609">
          <cell r="A4609" t="str">
            <v>RIZHI_9</v>
          </cell>
        </row>
        <row r="4610">
          <cell r="A4610" t="str">
            <v>RIZHI_10</v>
          </cell>
        </row>
        <row r="4611">
          <cell r="A4611" t="str">
            <v>MORENGONGGAO</v>
          </cell>
          <cell r="C4611" t="str">
            <v>#期待您的加入，共建繁荣联盟！</v>
          </cell>
          <cell r="E4611" t="str">
            <v>#期待您的加入，共建繁荣联盟！</v>
          </cell>
        </row>
        <row r="4613">
          <cell r="A4613" t="str">
            <v>#联盟频道</v>
          </cell>
        </row>
        <row r="4614">
          <cell r="A4614" t="str">
            <v>LIANMENG_1</v>
          </cell>
          <cell r="C4614" t="str">
            <v>#[color=462800]玩家[-][color=855b30]$name[-][color=462800]发出了红包，小伙伴们赶紧去看看吧！[-]</v>
          </cell>
          <cell r="E4614" t="str">
            <v>#[color=462800]玩家[-][color=855b30]$name[-][color=462800]发出了红包，小伙伴们赶紧去看看吧！[-]</v>
          </cell>
        </row>
        <row r="4615">
          <cell r="A4615" t="str">
            <v>LIANMENG_2</v>
          </cell>
          <cell r="C4615" t="str">
            <v>#[color=462800]欢迎[-][color=855b30]{$name}[-][color=462800]加入了联盟，联盟更加强大了！[-]</v>
          </cell>
          <cell r="E4615" t="str">
            <v>#[color=462800]欢迎[-][color=855b30]{$name}[-][color=462800]加入了联盟，联盟更加强大了！[-]</v>
          </cell>
        </row>
        <row r="4616">
          <cell r="A4616" t="str">
            <v>LIANMENG_3</v>
          </cell>
          <cell r="C4616" t="str">
            <v>#[color=855b30]{$tech}[-][color=fae6c8]科技升级了，赶紧去体验一下吧！[-]</v>
          </cell>
          <cell r="E4616" t="str">
            <v>#[color=855b30]{$tech}[-][color=fae6c8]科技升级了，赶紧去体验一下吧！[-]</v>
          </cell>
        </row>
        <row r="4617">
          <cell r="A4617" t="str">
            <v>LIANMENG_4</v>
          </cell>
          <cell r="C4617" t="str">
            <v>#[color=462800]我发现了[-][color=855b30]联盟秘境[-][color=462800]，希望盟友能来帮一下忙！[-]</v>
          </cell>
          <cell r="E4617" t="str">
            <v>#[color=462800]我发现了[-][color=855b30]联盟秘境[-][color=462800]，希望盟友能来帮一下忙！[-]</v>
          </cell>
        </row>
        <row r="4619">
          <cell r="A4619" t="str">
            <v>#联盟秘境</v>
          </cell>
        </row>
        <row r="4620">
          <cell r="A4620" t="str">
            <v>famWitchName_1</v>
          </cell>
          <cell r="C4620" t="str">
            <v>#秘法巫师</v>
          </cell>
          <cell r="E4620" t="str">
            <v>#秘法巫师</v>
          </cell>
        </row>
        <row r="4621">
          <cell r="A4621" t="str">
            <v>famWitchName_2</v>
          </cell>
          <cell r="C4621" t="str">
            <v>#灰袍巫师</v>
          </cell>
          <cell r="E4621" t="str">
            <v>#灰袍巫师</v>
          </cell>
        </row>
        <row r="4622">
          <cell r="A4622" t="str">
            <v>famWitchName_3</v>
          </cell>
          <cell r="C4622" t="str">
            <v>#神秘巫师</v>
          </cell>
          <cell r="E4622" t="str">
            <v>#神秘巫师</v>
          </cell>
        </row>
        <row r="4623">
          <cell r="A4623" t="str">
            <v>famWitchName_4</v>
          </cell>
          <cell r="C4623" t="str">
            <v>#诅咒巫师</v>
          </cell>
          <cell r="E4623" t="str">
            <v>#诅咒巫师</v>
          </cell>
        </row>
        <row r="4624">
          <cell r="A4624" t="str">
            <v>famWitchName_5</v>
          </cell>
          <cell r="C4624" t="str">
            <v>#黑巫师</v>
          </cell>
          <cell r="E4624" t="str">
            <v>#黑巫师</v>
          </cell>
        </row>
        <row r="4625">
          <cell r="A4625" t="str">
            <v>famWitchDes_1</v>
          </cell>
          <cell r="C4625" t="str">
            <v>#[color=ffeea0]来自于神秘的北方雪原，目的不明，据说没有人见过其真实面目，出现与消失都毫无根据可寻。[-]</v>
          </cell>
          <cell r="E4625" t="str">
            <v>#[color=ffeea0]来自于神秘的北方雪原，目的不明，据说没有人见过其真实面目，出现与消失都毫无根据可寻。[-]</v>
          </cell>
        </row>
        <row r="4626">
          <cell r="A4626" t="str">
            <v>famWitchDes_2</v>
          </cell>
          <cell r="C4626" t="str">
            <v>#[color=ffeea0]来自于神秘的北方雪原，目的不明，据说没有人见过其真实面目，出现与消失都毫无根据可寻。[-]</v>
          </cell>
          <cell r="E4626" t="str">
            <v>#[color=ffeea0]来自于神秘的北方雪原，目的不明，据说没有人见过其真实面目，出现与消失都毫无根据可寻。[-]</v>
          </cell>
        </row>
        <row r="4627">
          <cell r="A4627" t="str">
            <v>famWitchDes_3</v>
          </cell>
          <cell r="C4627" t="str">
            <v>#[color=ffeea0]来自于神秘的北方雪原，目的不明，据说没有人见过其真实面目，出现与消失都毫无根据可寻。[-]</v>
          </cell>
          <cell r="E4627" t="str">
            <v>#[color=ffeea0]来自于神秘的北方雪原，目的不明，据说没有人见过其真实面目，出现与消失都毫无根据可寻。[-]</v>
          </cell>
        </row>
        <row r="4628">
          <cell r="A4628" t="str">
            <v>famWitchDes_4</v>
          </cell>
          <cell r="C4628" t="str">
            <v>#[color=ffeea0]来自于神秘的北方雪原，目的不明，据说没有人见过其真实面目，出现与消失都毫无根据可寻。[-]</v>
          </cell>
          <cell r="E4628" t="str">
            <v>#[color=ffeea0]来自于神秘的北方雪原，目的不明，据说没有人见过其真实面目，出现与消失都毫无根据可寻。[-]</v>
          </cell>
        </row>
        <row r="4629">
          <cell r="A4629" t="str">
            <v>famWitchDes_5</v>
          </cell>
          <cell r="C4629" t="str">
            <v>#[color=ffeea0]来自于神秘的北方雪原，目的不明，据说没有人见过其真实面目，出现与消失都毫无根据可寻。[-]</v>
          </cell>
          <cell r="E4629" t="str">
            <v>#[color=ffeea0]来自于神秘的北方雪原，目的不明，据说没有人见过其真实面目，出现与消失都毫无根据可寻。[-]</v>
          </cell>
        </row>
        <row r="4630">
          <cell r="A4630" t="str">
            <v>famFightDes_1</v>
          </cell>
          <cell r="C4630" t="str">
            <v>#[color=ffeea0]秘境发现者的心魔幻影，曾在不经意间在发现者心中留下过痕迹，他或许知道，也或许不知道…[-]</v>
          </cell>
          <cell r="E4630" t="str">
            <v>#[color=ffeea0]秘境发现者的心魔幻影，曾在不经意间在发现者心中留下过痕迹，他或许知道，也或许不知道…[-]</v>
          </cell>
        </row>
        <row r="4631">
          <cell r="A4631" t="str">
            <v>famFightDes_1</v>
          </cell>
          <cell r="C4631" t="str">
            <v>#[color=ffeea0]秘境发现者的心魔幻影，曾在不经意间在发现者心中留下过痕迹，他或许知道，也或许不知道…[-]</v>
          </cell>
          <cell r="E4631" t="str">
            <v>#[color=ffeea0]秘境发现者的心魔幻影，曾在不经意间在发现者心中留下过痕迹，他或许知道，也或许不知道…[-]</v>
          </cell>
        </row>
        <row r="4632">
          <cell r="A4632" t="str">
            <v>famFightDes_1</v>
          </cell>
          <cell r="C4632" t="str">
            <v>#[color=ffeea0]秘境发现者的心魔幻影，曾在不经意间在发现者心中留下过痕迹，他或许知道，也或许不知道…[-]</v>
          </cell>
          <cell r="E4632" t="str">
            <v>#[color=ffeea0]秘境发现者的心魔幻影，曾在不经意间在发现者心中留下过痕迹，他或许知道，也或许不知道…[-]</v>
          </cell>
        </row>
        <row r="4633">
          <cell r="A4633" t="str">
            <v>famFightDes_1</v>
          </cell>
          <cell r="C4633" t="str">
            <v>#[color=ffeea0]秘境发现者的心魔幻影，曾在不经意间在发现者心中留下过痕迹，他或许知道，也或许不知道…[-]</v>
          </cell>
          <cell r="E4633" t="str">
            <v>#[color=ffeea0]秘境发现者的心魔幻影，曾在不经意间在发现者心中留下过痕迹，他或许知道，也或许不知道…[-]</v>
          </cell>
        </row>
        <row r="4634">
          <cell r="A4634" t="str">
            <v>famFightDes_1</v>
          </cell>
          <cell r="C4634" t="str">
            <v>#[color=ffeea0]秘境发现者的心魔幻影，曾在不经意间在发现者心中留下过痕迹，他或许知道，也或许不知道…[-]</v>
          </cell>
          <cell r="E4634" t="str">
            <v>#[color=ffeea0]秘境发现者的心魔幻影，曾在不经意间在发现者心中留下过痕迹，他或许知道，也或许不知道…[-]</v>
          </cell>
        </row>
        <row r="4636">
          <cell r="A4636" t="str">
            <v>famRule</v>
          </cell>
          <cell r="C4636" t="str">
            <v>#[color=8a5c1d,fontsize=18]最近联盟领土中总会出现一些奇怪的痕迹，有人甚至传言见到了空间裂缝。这种情况在近几日不仅没有消失，反而有愈演愈烈的趋势，甚至有人还说亲自去过异空间......[-][][-][color=ffffff]　[-][][-][color=3c2a1e,fontsize=22]基本规则[-][][-][color=ffffff,fontsize=6]　[-][][-][color=645252]1、玩家在领土中探索时，有概率触发秘境之门。且移动步数越多，触发概率越高。（在安全区内无法触发）[-][][-][color=ffffff,fontsize=6]　[-][][-][color=645252]2、秘境之门最多存在2个小时，且每个玩家每天只能触发一次（5点重置），通过秘境之门可进入秘境。[-][][-][color=ffffff,fontsize=6]　[-][][-][color=645252]3、秘境中可能存在玩家的心魔幻影，击杀心魔幻影可获得奖励，但是一个玩家在一个秘境内只能击杀1个幻影，每天最多可以击杀5个幻影。当秘境内所有幻影都被击败后，秘境将会提前关闭，参与秘境的玩家会获得一份秘境奖励，发现者会获得一份发现奖励。[-][][-][color=ffffff,fontsize=6]　[-][][-][color=645252]4、秘境中还可能存在神秘的巫师，完成巫师的请求可获得奖励，但是一个玩家在一个秘境内只能完成1个巫师的请求，每天最多完成5个（与幻影共享次数）。当秘境内所有巫师的请求都被完成后，秘境将会提前关闭，参与秘境的玩家会获得一份秘境奖励，发现者会获得一份发现奖励。[-][][-][color=ffffff,fontsize=6]　[-][][-][color=645252]5、完成秘境需要多人的配合，请发现者在第一时间邀请同伴一起来帮助自己完成秘境。[-]</v>
          </cell>
          <cell r="E4636" t="str">
            <v>#[color=8a5c1d,fontsize=18]最近联盟领土中总会出现一些奇怪的痕迹，有人甚至传言见到了空间裂缝。这种情况在近几日不仅没有消失，反而有愈演愈烈的趋势，甚至有人还说亲自去过异空间......[-][][-][color=ffffff]　[-][][-][color=3c2a1e,fontsize=22]基本规则[-][][-][color=ffffff,fontsize=6]　[-][][-][color=645252]1、玩家在领土中探索时，有概率触发秘境之门。且移动步数越多，触发概率越高。（在安全区内无法触发）[-][][-][color=ffffff,fontsize=6]　[-][][-][color=645252]2、秘境之门最多存在2个小时，且每个玩家每天只能触发一次，通过秘境之门可进入秘境。[-][][-][color=ffffff,fontsize=6]　[-][][-][color=645252]3、秘境中可能存在玩家的心魔幻影，击杀心魔幻影可获得奖励，但是一个玩家在一个秘境内只能击杀1个幻影，每天最多可以击杀5个幻影。当秘境内所有幻影都被击败后，秘境将会提前关闭，参与秘境的玩家会获得一份秘境奖励，发现者会获得一份发现奖励。[-][][-][color=ffffff,fontsize=6]　[-][][-][color=645252]4、秘境中还可能存在神秘的巫师，完成巫师的请求可获得奖励，但是一个玩家在一个秘境内只能完成1个巫师的请求，每天最多完成5个（与幻影共享次数）。当秘境内所有巫师的请求都被完成后，秘境将会提前关闭，参与秘境的玩家会获得一份秘境奖励，发现者会获得一份发现奖励。[-][][-][color=ffffff,fontsize=6]　[-][][-][color=645252]5、完成秘境需要多人的配合，请发现者在第一时间邀请同伴一起来帮助自己完成秘境。[-]</v>
          </cell>
        </row>
        <row r="4638">
          <cell r="A4638" t="str">
            <v>SHOWNAME_50134</v>
          </cell>
          <cell r="C4638" t="str">
            <v>#烈焰吐息</v>
          </cell>
        </row>
        <row r="4639">
          <cell r="A4639" t="str">
            <v>SHOWLANG_50134</v>
          </cell>
          <cell r="C4639" t="str">
            <v>#向正前方极大范围喷射火焰，造成巨大伤害</v>
          </cell>
        </row>
        <row r="4640">
          <cell r="A4640" t="str">
            <v>SHOWNAME_50162</v>
          </cell>
          <cell r="C4640" t="str">
            <v>#致命一击</v>
          </cell>
        </row>
        <row r="4641">
          <cell r="A4641" t="str">
            <v>SHOWLANG_50162</v>
          </cell>
          <cell r="C4641" t="str">
            <v>#对目标兵团造成巨大伤害，并造成「士气低落」</v>
          </cell>
        </row>
        <row r="4642">
          <cell r="A4642" t="str">
            <v>SHOWNAME_50139</v>
          </cell>
          <cell r="C4642" t="str">
            <v>#矛阵</v>
          </cell>
        </row>
        <row r="4643">
          <cell r="A4643" t="str">
            <v>SHOWLANG_50139</v>
          </cell>
          <cell r="C4643" t="str">
            <v>#对目标兵团造成高额伤害，并造成「眩晕」</v>
          </cell>
        </row>
        <row r="4644">
          <cell r="A4644" t="str">
            <v>SHOWNAME_50016</v>
          </cell>
          <cell r="C4644" t="str">
            <v>#爆裂箭</v>
          </cell>
        </row>
        <row r="4645">
          <cell r="A4645" t="str">
            <v>SHOWLANG_50016</v>
          </cell>
          <cell r="C4645" t="str">
            <v>#在目标兵团中心爆炸，造成高额伤害</v>
          </cell>
        </row>
        <row r="4646">
          <cell r="A4646" t="str">
            <v>SHOWNAME_50017</v>
          </cell>
          <cell r="C4646" t="str">
            <v>#祈祷</v>
          </cell>
        </row>
        <row r="4647">
          <cell r="A4647" t="str">
            <v>SHOWLANG_50017</v>
          </cell>
          <cell r="C4647" t="str">
            <v>#治疗己方当前生命值百分比最低的兵团</v>
          </cell>
        </row>
        <row r="4648">
          <cell r="A4648" t="str">
            <v>SHOWNAME_50031</v>
          </cell>
          <cell r="C4648" t="str">
            <v>#战争践踏</v>
          </cell>
        </row>
        <row r="4649">
          <cell r="A4649" t="str">
            <v>SHOWLANG_50031</v>
          </cell>
          <cell r="C4649" t="str">
            <v>#对目标兵团造成高额伤害，并造成「减速」</v>
          </cell>
        </row>
        <row r="4650">
          <cell r="A4650" t="str">
            <v>SHOWNAME_50085</v>
          </cell>
          <cell r="C4650" t="str">
            <v>#雷鸣</v>
          </cell>
        </row>
        <row r="4651">
          <cell r="A4651" t="str">
            <v>SHOWLANG_50085</v>
          </cell>
          <cell r="C4651" t="str">
            <v>#对正前方极大范围内敌方兵团造成巨大伤害</v>
          </cell>
        </row>
        <row r="4652">
          <cell r="A4652" t="str">
            <v>SHOWNAME_50178</v>
          </cell>
          <cell r="C4652" t="str">
            <v>#炙热打击</v>
          </cell>
        </row>
        <row r="4653">
          <cell r="A4653" t="str">
            <v>SHOWLANG_50178</v>
          </cell>
          <cell r="C4653" t="str">
            <v>#对目标兵团造成高额伤害，并提高自身闪避值</v>
          </cell>
        </row>
        <row r="4654">
          <cell r="A4654" t="str">
            <v>SHOWNAME_50007</v>
          </cell>
          <cell r="C4654" t="str">
            <v>#神圣护佑</v>
          </cell>
        </row>
        <row r="4655">
          <cell r="A4655" t="str">
            <v>SHOWLANG_50007</v>
          </cell>
          <cell r="C4655" t="str">
            <v>#战斗开始后为自己施加护盾，提高兵团免伤</v>
          </cell>
        </row>
        <row r="4656">
          <cell r="A4656" t="str">
            <v>SHOWNAME_50997</v>
          </cell>
          <cell r="C4656" t="str">
            <v>#天空援助</v>
          </cell>
        </row>
        <row r="4657">
          <cell r="A4657" t="str">
            <v>SHOWLANG_50997</v>
          </cell>
          <cell r="C4657" t="str">
            <v>#召唤小龙，对敌方后排兵团造成巨大伤害</v>
          </cell>
        </row>
        <row r="4658">
          <cell r="A4658" t="str">
            <v>SHOWNAME_50995</v>
          </cell>
          <cell r="C4658" t="str">
            <v>#恐怖尖啸</v>
          </cell>
        </row>
        <row r="4659">
          <cell r="A4659" t="str">
            <v>SHOWLANG_50995</v>
          </cell>
          <cell r="C4659" t="str">
            <v>#战斗开始后对正前方敌方兵团造成「沉默」</v>
          </cell>
        </row>
        <row r="4660">
          <cell r="A4660" t="str">
            <v>SHOWNAME_50165</v>
          </cell>
          <cell r="C4660" t="str">
            <v>#恐惧</v>
          </cell>
        </row>
        <row r="4661">
          <cell r="A4661" t="str">
            <v>SHOWLANG_50165</v>
          </cell>
          <cell r="C4661" t="str">
            <v>#对敌方兵团造成「士气低落」，并降低20%兵团免伤</v>
          </cell>
        </row>
        <row r="4662">
          <cell r="A4662" t="str">
            <v>SHOWNAME_50994</v>
          </cell>
          <cell r="C4662" t="str">
            <v>#野性咆哮</v>
          </cell>
        </row>
        <row r="4663">
          <cell r="A4663" t="str">
            <v>SHOWLANG_50994</v>
          </cell>
          <cell r="C4663" t="str">
            <v>#对敌方兵团造成「眩晕」，并降低攻击</v>
          </cell>
        </row>
        <row r="4664">
          <cell r="A4664" t="str">
            <v>SHOWNAME_50312</v>
          </cell>
          <cell r="C4664" t="str">
            <v>#剑刃乱舞</v>
          </cell>
        </row>
        <row r="4665">
          <cell r="A4665" t="str">
            <v>SHOWLANG_50312</v>
          </cell>
          <cell r="C4665" t="str">
            <v>#对周围3个敌方兵团造成大量伤害，并降低防御</v>
          </cell>
        </row>
        <row r="4666">
          <cell r="A4666" t="str">
            <v>SHOWNAME_50023</v>
          </cell>
          <cell r="C4666" t="str">
            <v>#定罪</v>
          </cell>
        </row>
        <row r="4667">
          <cell r="A4667" t="str">
            <v>SHOWLANG_50023</v>
          </cell>
          <cell r="C4667" t="str">
            <v>#对三个敌方兵团造成大量伤害，并造成「眩晕」</v>
          </cell>
        </row>
        <row r="4675">
          <cell r="A4675" t="str">
            <v>TIP_BUZHEN_MEIREN</v>
          </cell>
          <cell r="C4675" t="str">
            <v>#当前阵上没有兵团，无法进入战斗</v>
          </cell>
        </row>
        <row r="4676">
          <cell r="A4676" t="str">
            <v>TIP_TIANFU_BUZU</v>
          </cell>
          <cell r="C4676" t="str">
            <v>#血脉强化药剂数量不足</v>
          </cell>
        </row>
        <row r="4677">
          <cell r="A4677" t="str">
            <v>TIP_TIANFU_YIMAN</v>
          </cell>
          <cell r="C4677" t="str">
            <v>#兵团天赋属性已满</v>
          </cell>
        </row>
        <row r="4678">
          <cell r="A4678" t="str">
            <v>TIP_TIANFU_QUXIAO</v>
          </cell>
          <cell r="C4678" t="str">
            <v>#当前有勾选的条目，是否确认放弃本次培养？</v>
          </cell>
        </row>
        <row r="4679">
          <cell r="A4679" t="str">
            <v>TIP_BUZHEN_MEIGUANLIAN</v>
          </cell>
          <cell r="C4679" t="str">
            <v>#当前没有达成技能组合的兵团上阵</v>
          </cell>
        </row>
        <row r="4683">
          <cell r="A4683" t="str">
            <v>CLASSSKILLDES_1</v>
          </cell>
          <cell r="C4683" t="str">
            <v>#攻击兵团百分比降低目标兵团防御，不可叠加</v>
          </cell>
        </row>
        <row r="4684">
          <cell r="A4684" t="str">
            <v>CLASSSKILLDES_4</v>
          </cell>
          <cell r="C4684" t="str">
            <v>#防御兵团具有较高兵团免伤，生存能力优秀</v>
          </cell>
        </row>
        <row r="4685">
          <cell r="A4685" t="str">
            <v>CLASSSKILLDES_5</v>
          </cell>
          <cell r="C4685" t="str">
            <v>#突击敌方后排，对射手及魔法兵团伤害提高</v>
          </cell>
        </row>
        <row r="4686">
          <cell r="A4686" t="str">
            <v>CLASSSKILLDES_2</v>
          </cell>
          <cell r="C4686" t="str">
            <v>#射手兵团距离目标越远，攻击越高</v>
          </cell>
        </row>
        <row r="4687">
          <cell r="A4687" t="str">
            <v>CLASSSKILLDES_3</v>
          </cell>
          <cell r="C4687" t="str">
            <v>#魔法兵团精通法术奥义，具有较高法术免伤</v>
          </cell>
        </row>
        <row r="4693">
          <cell r="A4693" t="str">
            <v>ENEMYSHOW_46</v>
          </cell>
          <cell r="C4693" t="str">
            <v>#[color=462800,fontsize=22]你发现了[-][color=cd201e,fontsize=22]敌人的林间圣地[-][color=462800,fontsize=22]，是否要进行掠夺？[-]</v>
          </cell>
        </row>
        <row r="4694">
          <cell r="A4694" t="str">
            <v>ENEMYSHOW_47</v>
          </cell>
          <cell r="C4694" t="str">
            <v>#[color=462800,fontsize=22]你发现了[-][color=cd201e,fontsize=22]敌人的兵营[-][color=462800,fontsize=22]，是否要进行掠夺？[-]</v>
          </cell>
        </row>
        <row r="4695">
          <cell r="A4695" t="str">
            <v>ENEMYSHOW_56</v>
          </cell>
          <cell r="C4695" t="str">
            <v>#[color=462800,fontsize=22]你发现了[-][color=cd201e,fontsize=22]敌人的金矿[-][color=462800,fontsize=22]，是否要进行掠夺？[-]</v>
          </cell>
        </row>
        <row r="4696">
          <cell r="A4696" t="str">
            <v>ENEMYSHOW_57</v>
          </cell>
          <cell r="C4696" t="str">
            <v>#[color=462800,fontsize=22]你发现了[-][color=cd201e,fontsize=22]敌人的水车[-][color=462800,fontsize=22]，是否要进行掠夺？[-]</v>
          </cell>
        </row>
        <row r="4697">
          <cell r="A4697" t="str">
            <v>ENEMYSHOW_78</v>
          </cell>
          <cell r="B4697" t="str">
            <v>#兽人塔</v>
          </cell>
          <cell r="C4697" t="str">
            <v>#[color=462800,fontsize=22]你发现了[-][color=cd201e,fontsize=22]敌人的兽人塔[-][color=462800,fontsize=22]，是否要进行掠夺？[-]</v>
          </cell>
        </row>
        <row r="4698">
          <cell r="A4698" t="str">
            <v>ENEMYSHOW_79</v>
          </cell>
          <cell r="B4698" t="str">
            <v>#幽宅</v>
          </cell>
          <cell r="C4698" t="str">
            <v>#[color=462800,fontsize=22]你发现了[-][color=cd201e,fontsize=22]敌人的幽宅[-][color=462800,fontsize=22]，是否要进行掠夺？[-]</v>
          </cell>
        </row>
        <row r="4699">
          <cell r="A4699" t="str">
            <v>ENEMYSHOW_80</v>
          </cell>
          <cell r="B4699" t="str">
            <v>#恶鬼之门</v>
          </cell>
          <cell r="C4699" t="str">
            <v>#[color=462800,fontsize=22]你发现了[-][color=cd201e,fontsize=22]敌人的恶鬼之门[-][color=462800,fontsize=22]，是否要进行掠夺？[-]</v>
          </cell>
        </row>
        <row r="4700">
          <cell r="A4700" t="str">
            <v>ENEMYSHOW_81</v>
          </cell>
          <cell r="B4700" t="str">
            <v>#射手塔楼</v>
          </cell>
          <cell r="C4700" t="str">
            <v>#[color=462800,fontsize=22]你发现了[-][color=cd201e,fontsize=22]敌人的射手塔楼[-][color=462800,fontsize=22]，是否要进行掠夺？[-]</v>
          </cell>
        </row>
        <row r="4701">
          <cell r="A4701" t="str">
            <v>ENEMYSHOW_82</v>
          </cell>
          <cell r="B4701" t="str">
            <v>#人马厩</v>
          </cell>
          <cell r="C4701" t="str">
            <v>#[color=462800,fontsize=22]你发现了[-][color=cd201e,fontsize=22]敌人的人马厩[-][color=462800,fontsize=22]，是否要进行掠夺？[-]</v>
          </cell>
        </row>
        <row r="4702">
          <cell r="A4702" t="str">
            <v>ENEMYSHOW_83</v>
          </cell>
          <cell r="B4702" t="str">
            <v>#坟地</v>
          </cell>
          <cell r="C4702" t="str">
            <v>#[color=462800,fontsize=22]你发现了[-][color=cd201e,fontsize=22]敌人的坟地[-][color=462800,fontsize=22]，是否要进行掠夺？[-]</v>
          </cell>
        </row>
        <row r="4703">
          <cell r="A4703" t="str">
            <v>ENEMYSHOW_3601</v>
          </cell>
          <cell r="B4703" t="str">
            <v>#钟楼</v>
          </cell>
          <cell r="C4703" t="str">
            <v>#[color=462800,fontsize=22]你发现了[-][color=cd201e,fontsize=22]敌人的钟楼[-][color=462800,fontsize=22]，是否要进行掠夺？[-]</v>
          </cell>
        </row>
        <row r="4705">
          <cell r="A4705" t="str">
            <v>GUILDMAPDES_84</v>
          </cell>
          <cell r="C4705" t="str">
            <v>#首领帐篷的管理者认可了你，决定通知边境守卫，让你通过。</v>
          </cell>
        </row>
        <row r="4706">
          <cell r="A4706" t="str">
            <v>GUILDMAPDES_85</v>
          </cell>
          <cell r="C4706" t="str">
            <v>#你已经去过蓝色首领帐篷了吗？只有经过首领帐篷的认可才能通过这里。</v>
          </cell>
        </row>
        <row r="4707">
          <cell r="A4707" t="str">
            <v>GUILDMAPDES_86</v>
          </cell>
          <cell r="C4707" t="str">
            <v>#首领帐篷的管理者认可了你，决定通知边境守卫，让你通过。</v>
          </cell>
        </row>
        <row r="4708">
          <cell r="A4708" t="str">
            <v>GUILDMAPDES_87</v>
          </cell>
          <cell r="C4708" t="str">
            <v>#你已经去过绿色首领帐篷了吗？只有经过首领帐篷的认可才能通过这里。</v>
          </cell>
        </row>
        <row r="4709">
          <cell r="A4709" t="str">
            <v>GUILDMAPDES_88</v>
          </cell>
          <cell r="C4709" t="str">
            <v>#首领帐篷的管理者认可了你，决定通知边境守卫，让你通过。</v>
          </cell>
        </row>
        <row r="4710">
          <cell r="A4710" t="str">
            <v>GUILDMAPDES_89</v>
          </cell>
          <cell r="C4710" t="str">
            <v>#你已经去过红色首领帐篷了吗？只有经过首领帐篷的认可才能通过这里。</v>
          </cell>
        </row>
        <row r="4711">
          <cell r="A4711" t="str">
            <v>GUILDMAPDES_90</v>
          </cell>
          <cell r="C4711" t="str">
            <v>#卫兵已经允许您通过岗楼了。</v>
          </cell>
        </row>
        <row r="4712">
          <cell r="A4712" t="str">
            <v>GUILDMAPDES_91</v>
          </cell>
          <cell r="C4712" t="str">
            <v>#拜访卫兵后就可以通过蓝色岗楼了。</v>
          </cell>
        </row>
        <row r="4713">
          <cell r="A4713" t="str">
            <v>GUILDMAPDES_92</v>
          </cell>
          <cell r="C4713" t="str">
            <v>#卫兵已经允许您通过岗楼了。</v>
          </cell>
        </row>
        <row r="4714">
          <cell r="A4714" t="str">
            <v>GUILDMAPDES_93</v>
          </cell>
          <cell r="C4714" t="str">
            <v>#拜访卫兵后就可以通过绿色岗楼了。</v>
          </cell>
        </row>
        <row r="4715">
          <cell r="A4715" t="str">
            <v>GUILDMAPDES_94</v>
          </cell>
          <cell r="C4715" t="str">
            <v>#卫兵已经允许您通过岗楼了。</v>
          </cell>
        </row>
        <row r="4716">
          <cell r="A4716" t="str">
            <v>GUILDMAPDES_95</v>
          </cell>
          <cell r="C4716" t="str">
            <v>#拜访卫兵后就可以通过红色岗楼了。</v>
          </cell>
        </row>
        <row r="4717">
          <cell r="A4717" t="str">
            <v>GUILDMAPDES_96</v>
          </cell>
          <cell r="C4717" t="str">
            <v>#首领帐篷的管理者认可了你，决定通知边境守卫，让你通过。</v>
          </cell>
        </row>
        <row r="4718">
          <cell r="A4718" t="str">
            <v>GUILDMAPDES_97</v>
          </cell>
          <cell r="C4718" t="str">
            <v>#你已经去过首领帐篷了吗？只有经过首领帐篷的认可才能通过这里。</v>
          </cell>
        </row>
        <row r="4720">
          <cell r="A4720" t="str">
            <v>GUILDMAPTIP_84</v>
          </cell>
          <cell r="C4720" t="str">
            <v>#拜访首领帐篷的管理者，获得通过边境的许可</v>
          </cell>
        </row>
        <row r="4721">
          <cell r="A4721" t="str">
            <v>GUILDMAPTIP_85</v>
          </cell>
          <cell r="C4721" t="str">
            <v>#你不能从这里通过，或许你应该去蓝色首领帐篷碰碰运气</v>
          </cell>
        </row>
        <row r="4722">
          <cell r="A4722" t="str">
            <v>GUILDMAPTIP_86</v>
          </cell>
          <cell r="C4722" t="str">
            <v>#拜访首领帐篷的管理者，获得通过边境的许可</v>
          </cell>
        </row>
        <row r="4723">
          <cell r="A4723" t="str">
            <v>GUILDMAPTIP_87</v>
          </cell>
          <cell r="C4723" t="str">
            <v>#你不能从这里通过，或许你应该去绿色首领帐篷碰碰运气</v>
          </cell>
        </row>
        <row r="4724">
          <cell r="A4724" t="str">
            <v>GUILDMAPTIP_88</v>
          </cell>
          <cell r="C4724" t="str">
            <v>#拜访首领帐篷的管理者，获得通过边境的许可</v>
          </cell>
        </row>
        <row r="4725">
          <cell r="A4725" t="str">
            <v>GUILDMAPTIP_89</v>
          </cell>
          <cell r="C4725" t="str">
            <v>#你不能从这里通过，或许你应该去红色首领帐篷碰碰运气</v>
          </cell>
        </row>
        <row r="4726">
          <cell r="A4726" t="str">
            <v>GUILDMAPTIP_90</v>
          </cell>
          <cell r="C4726" t="str">
            <v>#拜访卫兵后就可以通过蓝色岗楼了。</v>
          </cell>
        </row>
        <row r="4727">
          <cell r="A4727" t="str">
            <v>GUILDMAPTIP_91</v>
          </cell>
          <cell r="C4727" t="str">
            <v>#您需要得到蓝色卫兵帐篷的通过许可。</v>
          </cell>
        </row>
        <row r="4728">
          <cell r="A4728" t="str">
            <v>GUILDMAPTIP_92</v>
          </cell>
          <cell r="C4728" t="str">
            <v>#拜访卫兵后就可以通过绿色岗楼了。</v>
          </cell>
        </row>
        <row r="4729">
          <cell r="A4729" t="str">
            <v>GUILDMAPTIP_93</v>
          </cell>
          <cell r="C4729" t="str">
            <v>#您需要得到绿色卫兵帐篷的通过许可。</v>
          </cell>
        </row>
        <row r="4730">
          <cell r="A4730" t="str">
            <v>GUILDMAPTIP_94</v>
          </cell>
          <cell r="C4730" t="str">
            <v>#拜访卫兵后就可以通过红色岗楼了。</v>
          </cell>
        </row>
        <row r="4731">
          <cell r="A4731" t="str">
            <v>GUILDMAPTIP_95</v>
          </cell>
          <cell r="C4731" t="str">
            <v>#您需要得到红色卫兵帐篷的通过许可。</v>
          </cell>
        </row>
        <row r="4732">
          <cell r="A4732" t="str">
            <v>GUILDMAPTIP_96</v>
          </cell>
          <cell r="C4732" t="str">
            <v>#可以传送至传送门附近</v>
          </cell>
        </row>
        <row r="4733">
          <cell r="A4733" t="str">
            <v>GUILDMAPTIP_97</v>
          </cell>
          <cell r="C4733" t="str">
            <v>#可以传送至联盟地图中部</v>
          </cell>
        </row>
        <row r="4735">
          <cell r="A4735" t="str">
            <v>GUILDMAPTIP_120</v>
          </cell>
          <cell r="C4735" t="str">
            <v>#一座马厩，可以恢复行动力</v>
          </cell>
        </row>
        <row r="4737">
          <cell r="A4737" t="str">
            <v>GUILDMAPTIP_3101</v>
          </cell>
          <cell r="C4737" t="str">
            <v>#据说在那里可以打听到神秘宝箱的信息</v>
          </cell>
        </row>
        <row r="4738">
          <cell r="A4738" t="str">
            <v>GUILDMAPTIP_3102</v>
          </cell>
          <cell r="C4738" t="str">
            <v>#快去向它询问神秘宝箱的信息吧</v>
          </cell>
        </row>
        <row r="4739">
          <cell r="A4739" t="str">
            <v>GUILDMAPTIP_3103</v>
          </cell>
          <cell r="C4739" t="str">
            <v>#散发着强烈魔法波动的神秘箱子</v>
          </cell>
        </row>
        <row r="4740">
          <cell r="A4740" t="str">
            <v>GUILDMAPTIP_3201</v>
          </cell>
          <cell r="C4740" t="str">
            <v>#据说在那里可以打听到神秘宝箱的信息</v>
          </cell>
        </row>
        <row r="4741">
          <cell r="A4741" t="str">
            <v>GUILDMAPTIP_3202</v>
          </cell>
          <cell r="C4741" t="str">
            <v>#快去向它询问神秘宝箱的信息吧</v>
          </cell>
        </row>
        <row r="4742">
          <cell r="A4742" t="str">
            <v>GUILDMAPTIP_3203</v>
          </cell>
          <cell r="C4742" t="str">
            <v>#散发着强烈魔法波动的神秘箱子</v>
          </cell>
        </row>
        <row r="4743">
          <cell r="A4743" t="str">
            <v>GUILDMAPTIP_3301</v>
          </cell>
          <cell r="C4743" t="str">
            <v>#据说在那里可以打听到神秘宝箱的信息</v>
          </cell>
        </row>
        <row r="4744">
          <cell r="A4744" t="str">
            <v>GUILDMAPTIP_3302</v>
          </cell>
          <cell r="C4744" t="str">
            <v>#快去向它询问神秘宝箱的信息吧</v>
          </cell>
        </row>
        <row r="4745">
          <cell r="A4745" t="str">
            <v>GUILDMAPTIP_3303</v>
          </cell>
          <cell r="C4745" t="str">
            <v>#散发着强烈魔法波动的神秘箱子</v>
          </cell>
        </row>
        <row r="4746">
          <cell r="A4746" t="str">
            <v>GUILDMAPTIP_3401</v>
          </cell>
          <cell r="C4746" t="str">
            <v>#据说在那里可以打听到神秘宝箱的信息</v>
          </cell>
        </row>
        <row r="4747">
          <cell r="A4747" t="str">
            <v>GUILDMAPTIP_3402</v>
          </cell>
          <cell r="C4747" t="str">
            <v>#快去向它询问神秘宝箱的信息吧</v>
          </cell>
        </row>
        <row r="4748">
          <cell r="A4748" t="str">
            <v>GUILDMAPTIP_3403</v>
          </cell>
          <cell r="C4748" t="str">
            <v>#散发着强烈魔法波动的神秘箱子</v>
          </cell>
        </row>
        <row r="4751">
          <cell r="A4751" t="str">
            <v>GUILDMAP_BOSS_1</v>
          </cell>
          <cell r="C4751" t="str">
            <v>#[color=462800,fontsize=22]{$name}攻击了神圣之地的石巨人，造成[-][color=855b30,fontsize=22]{$num}[-][color=462800,fontsize=22]生命伤害[-]</v>
          </cell>
        </row>
        <row r="4752">
          <cell r="A4752" t="str">
            <v>GUILDMAP_BOSS_2</v>
          </cell>
          <cell r="C4752" t="str">
            <v>#[color=462800,fontsize=22]{$name}攻击了守序之地的石巨人，造成[-][color=855b30,fontsize=22]{$num}[-][color=462800,fontsize=23]生命伤害[-]</v>
          </cell>
        </row>
        <row r="4753">
          <cell r="A4753" t="str">
            <v>GUILDMAP_BOSS_3</v>
          </cell>
          <cell r="C4753" t="str">
            <v>#[color=462800,fontsize=22]{$name}攻击了邪恶之地的石巨人，造成[-][color=855b30,fontsize=22]{$num}[-][color=462800,fontsize=24]生命伤害[-]</v>
          </cell>
        </row>
        <row r="4754">
          <cell r="A4754" t="str">
            <v>GUILDMAP_EQUIPMENT_TIP</v>
          </cell>
          <cell r="C4754" t="str">
            <v>#您拾取了一件宝物，并装备了它</v>
          </cell>
        </row>
        <row r="4756">
          <cell r="A4756" t="str">
            <v>LOSSGUIDE_1</v>
          </cell>
          <cell r="C4756" t="str">
            <v>#[color=562600]女王大人，不必灰心，凤凰虽然很强，但是我们可以通过合理布阵去击败它。[-]</v>
          </cell>
        </row>
        <row r="4757">
          <cell r="A4757" t="str">
            <v>LOSSGUIDE_2</v>
          </cell>
          <cell r="C4757" t="str">
            <v>#[color=562600]凤凰的烈焰吐息会对[-][color=1d61d3]正前方[-][color=562600]的敌人造成巨大伤害，我们需要避开他。[-]</v>
          </cell>
        </row>
        <row r="4758">
          <cell r="A4758" t="str">
            <v>LOSSGUIDE_3</v>
          </cell>
          <cell r="C4758" t="str">
            <v>#[color=562600]这样就万无一失了。[-]</v>
          </cell>
        </row>
        <row r="4766">
          <cell r="A4766" t="str">
            <v>TEAMSHOWLANG_101</v>
          </cell>
          <cell r="C4766" t="str">
            <v>#矛阵：对敌方兵团造成伤害并「眩晕」</v>
          </cell>
        </row>
        <row r="4767">
          <cell r="A4767" t="str">
            <v>TEAMSHOWLANG_102</v>
          </cell>
          <cell r="C4767" t="str">
            <v>#爆裂箭：对敌方兵团造成大量伤害</v>
          </cell>
        </row>
        <row r="4768">
          <cell r="A4768" t="str">
            <v>TEAMSHOWLANG_103</v>
          </cell>
          <cell r="C4768" t="str">
            <v>#俯冲：攻击时对3个敌方单位造成伤害</v>
          </cell>
        </row>
        <row r="4769">
          <cell r="A4769" t="str">
            <v>TEAMSHOWLANG_104</v>
          </cell>
          <cell r="C4769" t="str">
            <v>#神圣护佑：开场后大幅提高兵团减伤</v>
          </cell>
        </row>
        <row r="4770">
          <cell r="A4770" t="str">
            <v>TEAMSHOWLANG_105</v>
          </cell>
          <cell r="C4770" t="str">
            <v>#祈祷：治疗己方生命最低的兵团</v>
          </cell>
        </row>
        <row r="4771">
          <cell r="A4771" t="str">
            <v>TEAMSHOWLANG_106</v>
          </cell>
          <cell r="C4771" t="str">
            <v>#突刺：第一次攻击造成大量伤害并「眩晕」</v>
          </cell>
        </row>
        <row r="4772">
          <cell r="A4772" t="str">
            <v>TEAMSHOWLANG_107</v>
          </cell>
          <cell r="C4772" t="str">
            <v>#定罪：对3个兵团造成巨大伤害并「眩晕」</v>
          </cell>
        </row>
        <row r="4773">
          <cell r="A4773" t="str">
            <v>TEAMSHOWLANG_108</v>
          </cell>
          <cell r="C4773" t="str">
            <v>#英勇增援：召唤圣堂侍从加入战斗</v>
          </cell>
        </row>
        <row r="4774">
          <cell r="A4774" t="str">
            <v>TEAMSHOWLANG_201</v>
          </cell>
          <cell r="C4774" t="str">
            <v>#战争践踏：对周围兵团造成伤害并「减速」</v>
          </cell>
        </row>
        <row r="4775">
          <cell r="A4775" t="str">
            <v>TEAMSHOWLANG_202</v>
          </cell>
          <cell r="C4775" t="str">
            <v>#矮人咆哮：开场提高己方兵团生命上限</v>
          </cell>
        </row>
        <row r="4776">
          <cell r="A4776" t="str">
            <v>TEAMSHOWLANG_203</v>
          </cell>
          <cell r="C4776" t="str">
            <v>#箭雨：一段时间内攻速提高500%</v>
          </cell>
        </row>
        <row r="4777">
          <cell r="A4777" t="str">
            <v>TEAMSHOWLANG_204</v>
          </cell>
          <cell r="C4777" t="str">
            <v>#生机护佑：为周围己方兵团施加生命护盾</v>
          </cell>
        </row>
        <row r="4778">
          <cell r="A4778" t="str">
            <v>TEAMSHOWLANG_205</v>
          </cell>
          <cell r="C4778" t="str">
            <v>#缠绕：降低周围敌方兵团攻速并「减速」</v>
          </cell>
        </row>
        <row r="4779">
          <cell r="A4779" t="str">
            <v>TEAMSHOWLANG_206</v>
          </cell>
          <cell r="C4779" t="str">
            <v>#失明术：大幅降低横排敌方兵团命中</v>
          </cell>
        </row>
        <row r="4780">
          <cell r="A4780" t="str">
            <v>TEAMSHOWLANG_207</v>
          </cell>
          <cell r="C4780" t="str">
            <v>#天空援助：对3个敌方后排兵团造成伤害</v>
          </cell>
        </row>
        <row r="4781">
          <cell r="A4781" t="str">
            <v>TEAMSHOWLANG_208</v>
          </cell>
          <cell r="C4781" t="str">
            <v>#森林结界：处于魔法阵中的兵团免疫魔法伤害</v>
          </cell>
        </row>
        <row r="4782">
          <cell r="A4782" t="str">
            <v>TEAMSHOWLANG_301</v>
          </cell>
          <cell r="C4782" t="str">
            <v>#骨盾：生命低于50%提高自身兵团减伤</v>
          </cell>
        </row>
        <row r="4783">
          <cell r="A4783" t="str">
            <v>TEAMSHOWLANG_302</v>
          </cell>
          <cell r="C4783" t="str">
            <v>#炸裂：死亡时对周围敌方兵团造成伤害</v>
          </cell>
        </row>
        <row r="4784">
          <cell r="A4784" t="str">
            <v>TEAMSHOWLANG_303</v>
          </cell>
          <cell r="C4784" t="str">
            <v>#恐怖尖啸：对正前方敌方兵团造成「沉默」</v>
          </cell>
        </row>
        <row r="4785">
          <cell r="A4785" t="str">
            <v>TEAMSHOWLANG_304</v>
          </cell>
          <cell r="C4785" t="str">
            <v>#生命虹吸：吸取敌方兵团生命回复自身</v>
          </cell>
        </row>
        <row r="4786">
          <cell r="A4786" t="str">
            <v>TEAMSHOWLANG_305</v>
          </cell>
          <cell r="C4786" t="str">
            <v>#献祭：召唤大量骷髅战士加入战斗</v>
          </cell>
        </row>
        <row r="4787">
          <cell r="A4787" t="str">
            <v>TEAMSHOWLANG_306</v>
          </cell>
          <cell r="C4787" t="str">
            <v>#致命一击：造成巨大伤害并「士气低落」</v>
          </cell>
        </row>
        <row r="4788">
          <cell r="A4788" t="str">
            <v>TEAMSHOWLANG_307</v>
          </cell>
          <cell r="C4788" t="str">
            <v>#恐惧：大幅降低敌方防御并「士气低落」</v>
          </cell>
        </row>
        <row r="4789">
          <cell r="A4789" t="str">
            <v>TEAMSHOWLANG_308</v>
          </cell>
          <cell r="C4789" t="str">
            <v>#腐烂诅咒：大幅降低敌方被治疗效果</v>
          </cell>
        </row>
        <row r="4790">
          <cell r="A4790" t="str">
            <v>TEAMSHOWLANG_401</v>
          </cell>
          <cell r="C4790" t="str">
            <v>#战争风暴：对周围3个敌方单位造成伤害</v>
          </cell>
        </row>
        <row r="4791">
          <cell r="A4791" t="str">
            <v>TEAMSHOWLANG_402</v>
          </cell>
          <cell r="C4791" t="str">
            <v>#野兽伙伴：死亡时召唤狼进行战斗</v>
          </cell>
        </row>
        <row r="4792">
          <cell r="A4792" t="str">
            <v>TEAMSHOWLANG_403</v>
          </cell>
          <cell r="C4792" t="str">
            <v>#斩杀：对生命低于30%的敌方造成额外伤害</v>
          </cell>
        </row>
        <row r="4793">
          <cell r="A4793" t="str">
            <v>TEAMSHOWLANG_404</v>
          </cell>
          <cell r="C4793" t="str">
            <v>#血池：提高周围己方兵团吸血效果</v>
          </cell>
        </row>
        <row r="4794">
          <cell r="A4794" t="str">
            <v>TEAMSHOWLANG_405</v>
          </cell>
          <cell r="C4794" t="str">
            <v>#雷鸣：对正前方的敌方兵团造成巨大伤害</v>
          </cell>
        </row>
        <row r="4795">
          <cell r="A4795" t="str">
            <v>TEAMSHOWLANG_406</v>
          </cell>
          <cell r="C4795" t="str">
            <v>#火石：对正前方的敌方兵团造成巨大伤害</v>
          </cell>
        </row>
        <row r="4796">
          <cell r="A4796" t="str">
            <v>TEAMSHOWLANG_407</v>
          </cell>
          <cell r="C4796" t="str">
            <v>#野性咆哮：大幅降低敌方攻击并「眩晕」</v>
          </cell>
        </row>
        <row r="4797">
          <cell r="A4797" t="str">
            <v>TEAMSHOWLANG_501</v>
          </cell>
          <cell r="C4797" t="str">
            <v>#冲动：死亡时一定几率满血复活</v>
          </cell>
        </row>
        <row r="4798">
          <cell r="A4798" t="str">
            <v>TEAMSHOWLANG_502</v>
          </cell>
          <cell r="C4798" t="str">
            <v>#烈火魔墙：对正前方的敌方兵团造成伤害</v>
          </cell>
        </row>
        <row r="4799">
          <cell r="A4799" t="str">
            <v>TEAMSHOWLANG_503</v>
          </cell>
          <cell r="C4799" t="str">
            <v>#狂暴：一段时间内攻击必定暴击</v>
          </cell>
        </row>
        <row r="4800">
          <cell r="A4800" t="str">
            <v>TEAMSHOWLANG_504</v>
          </cell>
          <cell r="C4800" t="str">
            <v>#炙热打击：对敌方兵团造成大量伤害</v>
          </cell>
        </row>
        <row r="4801">
          <cell r="A4801" t="str">
            <v>TEAMSHOWLANG_505</v>
          </cell>
          <cell r="C4801" t="str">
            <v>#烈火温泉：持续治疗正前方的己方兵团</v>
          </cell>
        </row>
        <row r="4802">
          <cell r="A4802" t="str">
            <v>TEAMSHOWLANG_506</v>
          </cell>
          <cell r="C4802" t="str">
            <v>#连珠火球：对敌方造成大量伤害并「灼烧」</v>
          </cell>
        </row>
        <row r="4803">
          <cell r="A4803" t="str">
            <v>TEAMSHOWLANG_507</v>
          </cell>
          <cell r="C4803" t="str">
            <v>#痛苦镰刀：对敌方造成巨大伤害并「眩晕」</v>
          </cell>
        </row>
        <row r="4804">
          <cell r="A4804" t="str">
            <v>TEAMSHOWLANG_601</v>
          </cell>
          <cell r="C4804" t="str">
            <v>#灌魔铁球：大幅度提高攻击速度</v>
          </cell>
        </row>
        <row r="4805">
          <cell r="A4805" t="str">
            <v>TEAMSHOWLANG_602</v>
          </cell>
          <cell r="C4805" t="str">
            <v>#石像形态：提高攻击力与攻击速度</v>
          </cell>
        </row>
        <row r="4806">
          <cell r="A4806" t="str">
            <v>TEAMSHOWLANG_603</v>
          </cell>
          <cell r="C4806" t="str">
            <v>#法术穿透：对单体的伤害会越来越高</v>
          </cell>
        </row>
        <row r="4807">
          <cell r="A4807" t="str">
            <v>TEAMSHOWLANG_604</v>
          </cell>
          <cell r="C4807" t="str">
            <v>#金属共鸣：开启防护罩保护己方兵团</v>
          </cell>
        </row>
        <row r="4808">
          <cell r="A4808" t="str">
            <v>TEAMSHOWLANG_605</v>
          </cell>
          <cell r="C4808" t="str">
            <v>#能量馈赠：攻击转变为治疗</v>
          </cell>
        </row>
        <row r="4809">
          <cell r="A4809" t="str">
            <v>TEAMSHOWLANG_606</v>
          </cell>
          <cell r="C4809" t="str">
            <v>#剑刃乱舞：群体伤害，范围减防</v>
          </cell>
        </row>
        <row r="4810">
          <cell r="A4810" t="str">
            <v>TEAMSHOWLANG_607</v>
          </cell>
          <cell r="C4810" t="str">
            <v>#战神：攻击无视距离，附带生命百分比伤害</v>
          </cell>
        </row>
        <row r="4811">
          <cell r="A4811" t="str">
            <v>TEAMSHOWLANG_701</v>
          </cell>
          <cell r="C4811" t="str">
            <v>#矛阵：范围伤害，制造眩晕</v>
          </cell>
        </row>
        <row r="4812">
          <cell r="A4812" t="str">
            <v>TEAMSHOWLANG_702</v>
          </cell>
          <cell r="C4812" t="str">
            <v>#女妖利爪：一定概率对多个敌人造成伤害</v>
          </cell>
        </row>
        <row r="4813">
          <cell r="A4813" t="str">
            <v>TEAMSHOWLANG_703</v>
          </cell>
          <cell r="C4813" t="str">
            <v>#心灵控制：使敌方不能移动攻击，持续掉血</v>
          </cell>
        </row>
        <row r="4814">
          <cell r="A4814" t="str">
            <v>TEAMSHOWLANG_704</v>
          </cell>
          <cell r="C4814" t="str">
            <v>#石化凝视：使石化敌方，降低兵团免伤</v>
          </cell>
        </row>
        <row r="4815">
          <cell r="A4815" t="str">
            <v>TEAMSHOWLANG_705</v>
          </cell>
          <cell r="C4815" t="str">
            <v>#旋风斩：范围攻击，降低攻速</v>
          </cell>
        </row>
        <row r="4816">
          <cell r="A4816" t="str">
            <v>TEAMSHOWLANG_706</v>
          </cell>
        </row>
        <row r="4817">
          <cell r="A4817" t="str">
            <v>TEAMSHOWLANG_707</v>
          </cell>
          <cell r="C4817" t="str">
            <v>#龙息：大范围攻击，附带「灼烧」效果</v>
          </cell>
        </row>
        <row r="4818">
          <cell r="A4818" t="str">
            <v>TEAMSHOWLANG_801</v>
          </cell>
        </row>
        <row r="4819">
          <cell r="A4819" t="str">
            <v>TEAMSHOWLANG_802</v>
          </cell>
        </row>
        <row r="4820">
          <cell r="A4820" t="str">
            <v>TEAMSHOWLANG_803</v>
          </cell>
        </row>
        <row r="4821">
          <cell r="A4821" t="str">
            <v>TEAMSHOWLANG_804</v>
          </cell>
        </row>
        <row r="4822">
          <cell r="A4822" t="str">
            <v>TEAMSHOWLANG_805</v>
          </cell>
        </row>
        <row r="4823">
          <cell r="A4823" t="str">
            <v>TEAMSHOWLANG_806</v>
          </cell>
        </row>
        <row r="4824">
          <cell r="A4824" t="str">
            <v>TEAMSHOWLANG_807</v>
          </cell>
        </row>
        <row r="4825">
          <cell r="A4825" t="str">
            <v>TEAMSHOWLANG_907</v>
          </cell>
          <cell r="C4825" t="str">
            <v>#烈火吐息：对正前方敌方兵团造成伤害</v>
          </cell>
        </row>
        <row r="4831">
          <cell r="A4831" t="str">
            <v>ARROW_TIP_1</v>
          </cell>
          <cell r="C4831" t="str">
            <v>#箭矢补给时间未到</v>
          </cell>
        </row>
        <row r="4832">
          <cell r="A4832" t="str">
            <v>ARROW_TIP_2</v>
          </cell>
          <cell r="C4832" t="str">
            <v>#当前没有奖励可以领取</v>
          </cell>
        </row>
        <row r="4833">
          <cell r="A4833" t="str">
            <v>ARROW_TIP_3</v>
          </cell>
          <cell r="C4833" t="str">
            <v>#箭矢数量不足</v>
          </cell>
        </row>
        <row r="4834">
          <cell r="A4834" t="str">
            <v>ARROW_TIP_4</v>
          </cell>
          <cell r="C4834" t="str">
            <v>#箭矢数量已达上限</v>
          </cell>
        </row>
        <row r="4837">
          <cell r="A4837" t="str">
            <v>TECHINIQUE_1</v>
          </cell>
          <cell r="B4837" t="str">
            <v>攻击%</v>
          </cell>
          <cell r="C4837" t="str">
            <v>#进攻技巧</v>
          </cell>
        </row>
        <row r="4838">
          <cell r="A4838" t="str">
            <v>TECHINIQUE_2</v>
          </cell>
          <cell r="B4838" t="str">
            <v>生命%</v>
          </cell>
          <cell r="C4838" t="str">
            <v>#生存技巧</v>
          </cell>
        </row>
        <row r="4839">
          <cell r="A4839" t="str">
            <v>TECHINIQUE_3</v>
          </cell>
          <cell r="B4839" t="str">
            <v>防御%</v>
          </cell>
          <cell r="C4839" t="str">
            <v>#抵御技巧</v>
          </cell>
        </row>
        <row r="4840">
          <cell r="A4840" t="str">
            <v>TECHINIQUE_4</v>
          </cell>
          <cell r="B4840" t="str">
            <v>攻速%</v>
          </cell>
          <cell r="C4840" t="str">
            <v>#快攻技巧</v>
          </cell>
        </row>
        <row r="4841">
          <cell r="A4841" t="str">
            <v>TECHINIQUE_5</v>
          </cell>
          <cell r="B4841" t="str">
            <v>闪避值</v>
          </cell>
          <cell r="C4841" t="str">
            <v>#闪避技巧</v>
          </cell>
        </row>
        <row r="4842">
          <cell r="A4842" t="str">
            <v>TECHINIQUE_6</v>
          </cell>
          <cell r="B4842" t="str">
            <v>暴击值</v>
          </cell>
          <cell r="C4842" t="str">
            <v>#暴击技巧</v>
          </cell>
        </row>
        <row r="4843">
          <cell r="A4843" t="str">
            <v>TECHINIQUE_7</v>
          </cell>
          <cell r="B4843" t="str">
            <v>兵团减伤</v>
          </cell>
          <cell r="C4843" t="str">
            <v>#减伤技巧</v>
          </cell>
        </row>
        <row r="4844">
          <cell r="A4844" t="str">
            <v>TECHINIQUE_8</v>
          </cell>
          <cell r="B4844" t="str">
            <v>兵团伤害</v>
          </cell>
          <cell r="C4844" t="str">
            <v>#重伤技巧</v>
          </cell>
        </row>
        <row r="4845">
          <cell r="A4845" t="str">
            <v>TECHINIQUE_9</v>
          </cell>
          <cell r="B4845" t="str">
            <v>法术免伤</v>
          </cell>
          <cell r="C4845" t="str">
            <v>#法抗技巧</v>
          </cell>
        </row>
        <row r="4847">
          <cell r="A4847" t="str">
            <v>TECHINIQUESHOW_1</v>
          </cell>
          <cell r="C4847" t="str">
            <v>#初级·攻击奥义</v>
          </cell>
        </row>
        <row r="4848">
          <cell r="A4848" t="str">
            <v>TECHINIQUESHOW_2</v>
          </cell>
          <cell r="C4848" t="str">
            <v>#中级·攻击奥义</v>
          </cell>
        </row>
        <row r="4849">
          <cell r="A4849" t="str">
            <v>TECHINIQUESHOW_3</v>
          </cell>
          <cell r="C4849" t="str">
            <v>#高级·攻击奥义</v>
          </cell>
        </row>
        <row r="4850">
          <cell r="A4850" t="str">
            <v>TECHINIQUESHOW_4</v>
          </cell>
          <cell r="C4850" t="str">
            <v>#初级·生命奥义</v>
          </cell>
        </row>
        <row r="4851">
          <cell r="A4851" t="str">
            <v>TECHINIQUESHOW_5</v>
          </cell>
          <cell r="C4851" t="str">
            <v>#中级·生命奥义</v>
          </cell>
        </row>
        <row r="4852">
          <cell r="A4852" t="str">
            <v>TECHINIQUESHOW_6</v>
          </cell>
          <cell r="C4852" t="str">
            <v>#高级·生命奥义</v>
          </cell>
        </row>
        <row r="4853">
          <cell r="A4853" t="str">
            <v>TECHINIQUESHOW_7</v>
          </cell>
          <cell r="C4853" t="str">
            <v>#初级·吸血奥义</v>
          </cell>
        </row>
        <row r="4854">
          <cell r="A4854" t="str">
            <v>TECHINIQUESHOW_8</v>
          </cell>
          <cell r="C4854" t="str">
            <v>#中级·吸血奥义</v>
          </cell>
        </row>
        <row r="4855">
          <cell r="A4855" t="str">
            <v>TECHINIQUESHOW_9</v>
          </cell>
          <cell r="C4855" t="str">
            <v>#高级·吸血奥义</v>
          </cell>
        </row>
        <row r="4856">
          <cell r="A4856" t="str">
            <v>TECHINIQUESHOW_10</v>
          </cell>
          <cell r="C4856" t="str">
            <v>#初级·反伤奥义</v>
          </cell>
        </row>
        <row r="4857">
          <cell r="A4857" t="str">
            <v>TECHINIQUESHOW_11</v>
          </cell>
          <cell r="C4857" t="str">
            <v>#中级·反伤奥义</v>
          </cell>
        </row>
        <row r="4858">
          <cell r="A4858" t="str">
            <v>TECHINIQUESHOW_12</v>
          </cell>
          <cell r="C4858" t="str">
            <v>#高级·反伤奥义</v>
          </cell>
        </row>
        <row r="4859">
          <cell r="A4859" t="str">
            <v>TECHINIQUESHOW_13</v>
          </cell>
          <cell r="C4859" t="str">
            <v>#初级·攻速奥义</v>
          </cell>
        </row>
        <row r="4860">
          <cell r="A4860" t="str">
            <v>TECHINIQUESHOW_14</v>
          </cell>
          <cell r="C4860" t="str">
            <v>#中级·攻速奥义</v>
          </cell>
        </row>
        <row r="4861">
          <cell r="A4861" t="str">
            <v>TECHINIQUESHOW_15</v>
          </cell>
          <cell r="C4861" t="str">
            <v>#高级·攻速奥义</v>
          </cell>
        </row>
        <row r="4864">
          <cell r="A4864" t="str">
            <v>TECHINIQUELEVEL_1</v>
          </cell>
          <cell r="C4864" t="str">
            <v>#初学者</v>
          </cell>
        </row>
        <row r="4865">
          <cell r="A4865" t="str">
            <v>TECHINIQUELEVEL_2</v>
          </cell>
          <cell r="C4865" t="str">
            <v>#学徒</v>
          </cell>
        </row>
        <row r="4866">
          <cell r="A4866" t="str">
            <v>TECHINIQUELEVEL_3</v>
          </cell>
          <cell r="C4866" t="str">
            <v>#学徒+1</v>
          </cell>
        </row>
        <row r="4867">
          <cell r="A4867" t="str">
            <v>TECHINIQUELEVEL_4</v>
          </cell>
          <cell r="C4867" t="str">
            <v>#学徒+2</v>
          </cell>
        </row>
        <row r="4868">
          <cell r="A4868" t="str">
            <v>TECHINIQUELEVEL_5</v>
          </cell>
          <cell r="C4868" t="str">
            <v>#专家</v>
          </cell>
        </row>
        <row r="4869">
          <cell r="A4869" t="str">
            <v>TECHINIQUELEVEL_6</v>
          </cell>
          <cell r="C4869" t="str">
            <v>#专家+1</v>
          </cell>
        </row>
        <row r="4870">
          <cell r="A4870" t="str">
            <v>TECHINIQUELEVEL_7</v>
          </cell>
          <cell r="C4870" t="str">
            <v>#专家+2</v>
          </cell>
        </row>
        <row r="4871">
          <cell r="A4871" t="str">
            <v>TECHINIQUELEVEL_8</v>
          </cell>
          <cell r="C4871" t="str">
            <v>#大师</v>
          </cell>
        </row>
        <row r="4872">
          <cell r="A4872" t="str">
            <v>TECHINIQUELEVEL_9</v>
          </cell>
          <cell r="C4872" t="str">
            <v>#大师+1</v>
          </cell>
        </row>
        <row r="4873">
          <cell r="A4873" t="str">
            <v>TECHINIQUELEVEL_10</v>
          </cell>
          <cell r="C4873" t="str">
            <v>#大师+2</v>
          </cell>
        </row>
        <row r="4876">
          <cell r="A4876" t="str">
            <v>TECHINIQUELANG_1</v>
          </cell>
          <cell r="B4876" t="str">
            <v>攻击%</v>
          </cell>
          <cell r="C4876" t="str">
            <v>#攻击</v>
          </cell>
        </row>
        <row r="4877">
          <cell r="A4877" t="str">
            <v>TECHINIQUELANG_2</v>
          </cell>
          <cell r="B4877" t="str">
            <v>生命%</v>
          </cell>
          <cell r="C4877" t="str">
            <v>#生命</v>
          </cell>
        </row>
        <row r="4878">
          <cell r="A4878" t="str">
            <v>TECHINIQUELANG_3</v>
          </cell>
          <cell r="B4878" t="str">
            <v>防御%</v>
          </cell>
          <cell r="C4878" t="str">
            <v>#防御</v>
          </cell>
        </row>
        <row r="4879">
          <cell r="A4879" t="str">
            <v>TECHINIQUELANG_4</v>
          </cell>
          <cell r="B4879" t="str">
            <v>攻速%</v>
          </cell>
          <cell r="C4879" t="str">
            <v>#攻速</v>
          </cell>
        </row>
        <row r="4880">
          <cell r="A4880" t="str">
            <v>TECHINIQUELANG_5</v>
          </cell>
          <cell r="B4880" t="str">
            <v>闪避值</v>
          </cell>
          <cell r="C4880" t="str">
            <v>#闪避值</v>
          </cell>
        </row>
        <row r="4881">
          <cell r="A4881" t="str">
            <v>TECHINIQUELANG_6</v>
          </cell>
          <cell r="B4881" t="str">
            <v>暴击值</v>
          </cell>
          <cell r="C4881" t="str">
            <v>#暴击值</v>
          </cell>
        </row>
        <row r="4882">
          <cell r="A4882" t="str">
            <v>TECHINIQUELANG_7</v>
          </cell>
          <cell r="B4882" t="str">
            <v>兵团减伤</v>
          </cell>
          <cell r="C4882" t="str">
            <v>#兵团免伤</v>
          </cell>
        </row>
        <row r="4883">
          <cell r="A4883" t="str">
            <v>TECHINIQUELANG_8</v>
          </cell>
          <cell r="B4883" t="str">
            <v>兵团伤害</v>
          </cell>
          <cell r="C4883" t="str">
            <v>#兵团伤害</v>
          </cell>
        </row>
        <row r="4884">
          <cell r="A4884" t="str">
            <v>TECHINIQUELANG_9</v>
          </cell>
          <cell r="B4884" t="str">
            <v>法术免伤</v>
          </cell>
          <cell r="C4884" t="str">
            <v>#法术免伤</v>
          </cell>
        </row>
        <row r="4887">
          <cell r="A4887" t="str">
            <v>TIPS_TECHINIQUE_1</v>
          </cell>
          <cell r="C4887" t="str">
            <v>#缺少技巧奥义</v>
          </cell>
        </row>
        <row r="4888">
          <cell r="A4888" t="str">
            <v>TIPS_TECHINIQUE_2</v>
          </cell>
          <cell r="C4888" t="str">
            <v>#兵团达到紫色可学习技巧</v>
          </cell>
        </row>
        <row r="4889">
          <cell r="A4889" t="str">
            <v>TIPS_TECHINIQUE_3</v>
          </cell>
          <cell r="C4889" t="str">
            <v>#当前没有进阶至紫色或以上的兵团</v>
          </cell>
        </row>
        <row r="4890">
          <cell r="A4890" t="str">
            <v>RULE_TECHINIQUE</v>
          </cell>
          <cell r="C4890" t="str">
            <v>#[color=462800,fontsize=24]技巧培养[-][][-][color=ffffff,fontsize=6]　[-][][-][color=452900]1、紫色及以上兵团可学习技巧。[-][][-][color=ffffff,fontsize=6]　[-][][-][color=452900]2、技巧等级上限随兵团进阶增加。[-][][-][color=ffffff,fontsize=6]　[-][][-][color=452900]3、每次技巧学习消耗相应的一本技巧奥义。[-][][-][color=ffffff,fontsize=6]　[-][][-][color=452900]4、普通培养随机提高1～5技巧等级。[-][][-][color=ffffff,fontsize=6]　[-][][-][color=452900]5、高级培养随机提高3～5技巧等级。[-][][-][color=ffffff,fontsize=6]　[-][][-][color=452900]6、4项技巧均达到一定等级，解锁特殊属性。[-][][-][color=ffffff,fontsize=12]　[-][][-][color=462800,fontsize=24]奥义书来源[-][][-][color=ffffff,fontsize=6]　[-][][-][color=452900]1、挑战云中城关卡，首通奖励尤其丰厚。[-][][-][color=ffffff,fontsize=6]　[-][][-][color=452900]2、完成冠军对决每日挑战次数任务。[-][][-][color=ffffff,fontsize=6]　[-][][-][color=452900]3、玩家等级主线任务。[-]</v>
          </cell>
        </row>
        <row r="4898">
          <cell r="A4898" t="str">
            <v>TRAIN_1</v>
          </cell>
          <cell r="C4898" t="str">
            <v>#精准施法</v>
          </cell>
        </row>
        <row r="4899">
          <cell r="A4899" t="str">
            <v>TRAINDES_1</v>
          </cell>
          <cell r="C4899" t="str">
            <v>#[color=1ca216,fontsize=18]拖动[-][color=3c2a1e,fontsize=18]法术释放，打击更加精准[-]</v>
          </cell>
        </row>
        <row r="4900">
          <cell r="A4900" t="str">
            <v>TRAINEXPLAIN_1</v>
          </cell>
          <cell r="C4900" t="str">
            <v>#本关训练内容「法术基础训练」</v>
          </cell>
        </row>
        <row r="4901">
          <cell r="A4901" t="str">
            <v>TRAINEXPLAIN_1_1</v>
          </cell>
          <cell r="B4901" t="str">
            <v>[-][color=1ca216,fontsize=22]拖动[-][color=462800,fontsize=22]英雄法术至目标区域</v>
          </cell>
          <cell r="C4901" t="str">
            <v>#[color=462800,fontsize=22][-][color=1ca216,fontsize=22]拖动[-][color=462800,fontsize=22]英雄法术至目标区域[-]</v>
          </cell>
          <cell r="D4901" t="str">
            <v>#[color=562600]</v>
          </cell>
        </row>
        <row r="4902">
          <cell r="A4902" t="str">
            <v>TRAINEXPLAIN_1_2</v>
          </cell>
          <cell r="B4902" t="str">
            <v>法术范围[-][color=1ca216,fontsize=22]光圈[-][color=462800,fontsize=22]尽可能覆盖到敌人</v>
          </cell>
          <cell r="C4902" t="str">
            <v>#[color=462800,fontsize=22]法术范围[-][color=1ca216,fontsize=22]光圈[-][color=462800,fontsize=22]尽可能覆盖到敌人[-]</v>
          </cell>
        </row>
        <row r="4903">
          <cell r="A4903" t="str">
            <v>TRAINEXPLAIN_1_3</v>
          </cell>
          <cell r="B4903" t="str">
            <v>在帝国弩手释放爆裂箭之前击杀他们</v>
          </cell>
          <cell r="C4903" t="str">
            <v>#[color=462800,fontsize=22]在帝国弩手释放爆裂箭之前击杀他们[-]</v>
          </cell>
        </row>
        <row r="4906">
          <cell r="A4906" t="str">
            <v>TRAIN_2</v>
          </cell>
          <cell r="C4906" t="str">
            <v>#突击训练</v>
          </cell>
        </row>
        <row r="4907">
          <cell r="A4907" t="str">
            <v>TRAINDES_2</v>
          </cell>
          <cell r="C4907" t="str">
            <v>#[color=3c2a1e,fontsize=18]利用[-][color=1ca216,fontsize=18]突击兵团特性[-][color=3c2a1e,fontsize=18]攻击敌人后排[-]</v>
          </cell>
        </row>
        <row r="4908">
          <cell r="A4908" t="str">
            <v>TRAINEXPLAIN_2</v>
          </cell>
          <cell r="C4908" t="str">
            <v>#本关训练内容「突击兵团基础训练」</v>
          </cell>
        </row>
        <row r="4909">
          <cell r="A4909" t="str">
            <v>TRAINEXPLAIN_2_1</v>
          </cell>
          <cell r="B4909" t="str">
            <v>将突击兵团放置在对线[-][color=1ca216,fontsize=22]没有敌人[-][color=462800,fontsize=22]的列</v>
          </cell>
          <cell r="C4909" t="str">
            <v>#[color=462800,fontsize=22]将突击兵团放置在对线[-][color=1ca216,fontsize=22]没有敌人[-][color=462800,fontsize=22]的列[-]</v>
          </cell>
        </row>
        <row r="4910">
          <cell r="A4910" t="str">
            <v>TRAINEXPLAIN_2_2</v>
          </cell>
          <cell r="B4910" t="str">
            <v>突击兵团可以放置在布阵[-][color=1ca216,fontsize=22]任意位置[-][color=462800,fontsize=22]</v>
          </cell>
          <cell r="C4910" t="str">
            <v>#[color=462800,fontsize=22]突击兵团可以放置在布阵[-][color=1ca216,fontsize=22]任意位置[-][color=462800,fontsize=22][-]</v>
          </cell>
        </row>
        <row r="4911">
          <cell r="A4911" t="str">
            <v>TRAINEXPLAIN_2_3</v>
          </cell>
          <cell r="B4911" t="str">
            <v>让防御兵团吸引敌方的攻击</v>
          </cell>
          <cell r="C4911" t="str">
            <v>#[color=462800,fontsize=22]让防御兵团吸引敌方的攻击[-]</v>
          </cell>
        </row>
        <row r="4913">
          <cell r="A4913" t="str">
            <v>TRAIN_3</v>
          </cell>
          <cell r="C4913" t="str">
            <v>#最佳时机</v>
          </cell>
        </row>
        <row r="4914">
          <cell r="A4914" t="str">
            <v>TRAINDES_3</v>
          </cell>
          <cell r="C4914" t="str">
            <v>#[color=3c2a1e,fontsize=18]增益法术与兵团技能[-][color=1ca216,fontsize=18]配合[-][color=3c2a1e,fontsize=18]施放[-]</v>
          </cell>
        </row>
        <row r="4915">
          <cell r="A4915" t="str">
            <v>TRAINEXPLAIN_3</v>
          </cell>
          <cell r="C4915" t="str">
            <v>#本关训练内容「法术释放时机」</v>
          </cell>
        </row>
        <row r="4916">
          <cell r="A4916" t="str">
            <v>TRAINEXPLAIN_3_1</v>
          </cell>
          <cell r="B4916" t="str">
            <v>木精灵大招：[-][color=1ca216,fontsize=22]短时间[-][color=462800,fontsize=22]大幅提高[-][color=1ca216,fontsize=22]攻速[-][color=462800,fontsize=22]</v>
          </cell>
          <cell r="C4916" t="str">
            <v>#[color=462800,fontsize=22]木精灵大招：[-][color=1ca216,fontsize=22]短时间[-][color=462800,fontsize=22]大幅提高[-][color=1ca216,fontsize=22]攻速[-][color=462800,fontsize=22][-]</v>
          </cell>
        </row>
        <row r="4917">
          <cell r="A4917" t="str">
            <v>TRAINEXPLAIN_3_2</v>
          </cell>
          <cell r="B4917" t="str">
            <v>屠戮成性：提高兵团200%[-][color=1ca216,fontsize=22]攻击[-][color=462800,fontsize=22]</v>
          </cell>
          <cell r="C4917" t="str">
            <v>#[color=462800,fontsize=22]屠戮成性：提高兵团200%[-][color=1ca216,fontsize=22]攻击[-][color=462800,fontsize=22][-]</v>
          </cell>
        </row>
        <row r="4918">
          <cell r="A4918" t="str">
            <v>TRAINEXPLAIN_3_3</v>
          </cell>
          <cell r="B4918" t="str">
            <v>射手天赋：距离越远，攻击越高</v>
          </cell>
          <cell r="C4918" t="str">
            <v>#[color=462800,fontsize=22]射手天赋：距离越远，攻击越高[-]</v>
          </cell>
        </row>
        <row r="4920">
          <cell r="A4920" t="str">
            <v>TRAIN_4</v>
          </cell>
          <cell r="C4920" t="str">
            <v>#直线打击</v>
          </cell>
        </row>
        <row r="4921">
          <cell r="A4921" t="str">
            <v>TRAINDES_4</v>
          </cell>
          <cell r="C4921" t="str">
            <v>#[color=3c2a1e,fontsize=18]注意利用兵团技能的[-][color=1ca216,fontsize=18]打击范围[-]</v>
          </cell>
        </row>
        <row r="4922">
          <cell r="A4922" t="str">
            <v>TRAINEXPLAIN_4</v>
          </cell>
          <cell r="C4922" t="str">
            <v>#本关训练内容「布阵基础训练」</v>
          </cell>
        </row>
        <row r="4923">
          <cell r="A4923" t="str">
            <v>TRAINEXPLAIN_4_1</v>
          </cell>
          <cell r="B4923" t="str">
            <v>火石：攻击[-][color=1ca216,fontsize=22]正前方[-][color=462800,fontsize=22]极大范围敌人</v>
          </cell>
          <cell r="C4923" t="str">
            <v>#[color=462800,fontsize=22]火石：攻击[-][color=1ca216,fontsize=22]正前方[-][color=462800,fontsize=22]极大范围敌人[-]</v>
          </cell>
        </row>
        <row r="4924">
          <cell r="A4924" t="str">
            <v>TRAINEXPLAIN_4_2</v>
          </cell>
          <cell r="B4924" t="str">
            <v>火石的伤害是持续伤害</v>
          </cell>
          <cell r="C4924" t="str">
            <v>#[color=462800,fontsize=22]火石的伤害是持续伤害[-]</v>
          </cell>
        </row>
        <row r="4925">
          <cell r="A4925" t="str">
            <v>TRAINEXPLAIN_4_3</v>
          </cell>
          <cell r="B4925" t="str">
            <v>射手兵团只能布阵在后两行</v>
          </cell>
          <cell r="C4925" t="str">
            <v>#[color=462800,fontsize=22]射手兵团只能布阵在后两行[-]</v>
          </cell>
        </row>
        <row r="4927">
          <cell r="A4927" t="str">
            <v>TRAIN_5</v>
          </cell>
          <cell r="C4927" t="str">
            <v>#治疗训练</v>
          </cell>
        </row>
        <row r="4928">
          <cell r="A4928" t="str">
            <v>TRAINDES_5</v>
          </cell>
          <cell r="C4928" t="str">
            <v>#[color=3c2a1e,fontsize=18]有效利用[-][color=1ca216,fontsize=18]治疗法术[-][color=3c2a1e,fontsize=18]，保护己方兵团[-]</v>
          </cell>
        </row>
        <row r="4929">
          <cell r="A4929" t="str">
            <v>TRAINEXPLAIN_5</v>
          </cell>
          <cell r="C4929" t="str">
            <v>#本关训练内容「治疗法术基础训练」</v>
          </cell>
        </row>
        <row r="4930">
          <cell r="A4930" t="str">
            <v>TRAINEXPLAIN_5_1</v>
          </cell>
          <cell r="B4930" t="str">
            <v>疗伤术[-][color=1ca216,fontsize=22]冷却短[-][color=462800,fontsize=22]，效果一般</v>
          </cell>
          <cell r="C4930" t="str">
            <v>#[color=462800,fontsize=22]疗伤术[-][color=1ca216,fontsize=22]冷却短[-][color=462800,fontsize=22]，效果一般[-]</v>
          </cell>
        </row>
        <row r="4931">
          <cell r="A4931" t="str">
            <v>TRAINEXPLAIN_5_2</v>
          </cell>
          <cell r="B4931" t="str">
            <v>祈祷法术效果强，但[-][color=1ca216,fontsize=22]冷却较长[-][color=462800,fontsize=22]</v>
          </cell>
          <cell r="C4931" t="str">
            <v>#[color=462800,fontsize=22]祈祷法术效果强，但[-][color=1ca216,fontsize=22]冷却较长[-][color=462800,fontsize=22][-]</v>
          </cell>
        </row>
        <row r="4932">
          <cell r="A4932" t="str">
            <v>TRAINEXPLAIN_5_3</v>
          </cell>
          <cell r="B4932" t="str">
            <v>黑暗骑士大招，伤害恐怖</v>
          </cell>
          <cell r="C4932" t="str">
            <v>#[color=462800,fontsize=22]黑暗骑士大招，伤害恐怖[-]</v>
          </cell>
        </row>
        <row r="4934">
          <cell r="A4934" t="str">
            <v>TRAIN_6</v>
          </cell>
          <cell r="C4934" t="str">
            <v>#兵团配合</v>
          </cell>
        </row>
        <row r="4935">
          <cell r="A4935" t="str">
            <v>TRAINDES_6</v>
          </cell>
          <cell r="C4935" t="str">
            <v>#[color=1ca216,fontsize=18]技能配合[-][color=3c2a1e,fontsize=18]的兵团一起上阵效果强大[-]</v>
          </cell>
        </row>
        <row r="4936">
          <cell r="A4936" t="str">
            <v>TRAINEXPLAIN_6</v>
          </cell>
          <cell r="C4936" t="str">
            <v>#本关训练内容「兵团配合基础训练」</v>
          </cell>
        </row>
        <row r="4937">
          <cell r="A4937" t="str">
            <v>TRAINEXPLAIN_6_1</v>
          </cell>
          <cell r="B4937" t="str">
            <v>连击：一定概率向目标连续射出2箭</v>
          </cell>
          <cell r="C4937" t="str">
            <v>#[color=462800,fontsize=22]连击：一定概率向目标连续射出2箭[-]</v>
          </cell>
        </row>
        <row r="4938">
          <cell r="A4938" t="str">
            <v>TRAINEXPLAIN_6_2</v>
          </cell>
          <cell r="B4938" t="str">
            <v>连击对[-][color=1ca216,fontsize=22]「减速」[-][color=462800,fontsize=22]目标100%触发</v>
          </cell>
          <cell r="C4938" t="str">
            <v>#[color=462800,fontsize=22]连击对[-][color=1ca216,fontsize=22]「减速」[-][color=462800,fontsize=22]目标100%触发[-]</v>
          </cell>
        </row>
        <row r="4939">
          <cell r="A4939" t="str">
            <v>TRAINEXPLAIN_6_3</v>
          </cell>
          <cell r="B4939" t="str">
            <v>缠绕：对范围内敌人造成[-][color=1ca216,fontsize=22]「减速」[-][color=462800,fontsize=22]</v>
          </cell>
          <cell r="C4939" t="str">
            <v>#[color=462800,fontsize=22]缠绕：对范围内敌人造成[-][color=1ca216,fontsize=22]「减速」[-][color=462800,fontsize=22][-]</v>
          </cell>
        </row>
        <row r="4942">
          <cell r="A4942" t="str">
            <v>TRAIN_7</v>
          </cell>
          <cell r="C4942" t="str">
            <v>#暗度陈仓</v>
          </cell>
        </row>
        <row r="4943">
          <cell r="A4943" t="str">
            <v>TRAINDES_7</v>
          </cell>
          <cell r="C4943" t="str">
            <v>#[color=3c2a1e,fontsize=18]为突击兵团[-][color=1ca216,fontsize=18]创造[-][color=3c2a1e,fontsize=18]突击敌方后排的条件[-]</v>
          </cell>
        </row>
        <row r="4944">
          <cell r="A4944" t="str">
            <v>TRAINEXPLAIN_7</v>
          </cell>
          <cell r="C4944" t="str">
            <v>#本关训练要点：突击敌人后排</v>
          </cell>
        </row>
        <row r="4945">
          <cell r="A4945" t="str">
            <v>TRAINEXPLAIN_7_1</v>
          </cell>
          <cell r="B4945" t="str">
            <v>防御兵团优先攻击对列的敌人</v>
          </cell>
          <cell r="C4945" t="str">
            <v>#[color=462800,fontsize=22]防御兵团优先攻击对列的敌人[-]</v>
          </cell>
        </row>
        <row r="4946">
          <cell r="A4946" t="str">
            <v>TRAINEXPLAIN_7_2</v>
          </cell>
          <cell r="B4946" t="str">
            <v>正前方没有敌人时，攻击[-][color=1ca216,fontsize=22]最近[-][color=462800,fontsize=22]目标</v>
          </cell>
          <cell r="C4946" t="str">
            <v>#[color=462800,fontsize=22]正前方没有敌人时，攻击[-][color=1ca216,fontsize=22]最近[-][color=462800,fontsize=22]目标[-]</v>
          </cell>
        </row>
        <row r="4947">
          <cell r="A4947" t="str">
            <v>TRAINEXPLAIN_7_3</v>
          </cell>
          <cell r="B4947" t="str">
            <v>罗伊德可以[-][color=1ca216,fontsize=22]召唤[-][color=462800,fontsize=22]小树人助战</v>
          </cell>
          <cell r="C4947" t="str">
            <v>#[color=462800,fontsize=22]罗伊德可以[-][color=1ca216,fontsize=22]召唤[-][color=462800,fontsize=22]小树人助战[-]</v>
          </cell>
        </row>
        <row r="4950">
          <cell r="A4950" t="str">
            <v>TRAIN_8</v>
          </cell>
          <cell r="C4950" t="str">
            <v>#以退为进</v>
          </cell>
        </row>
        <row r="4951">
          <cell r="A4951" t="str">
            <v>TRAINDES_8</v>
          </cell>
          <cell r="C4951" t="str">
            <v>#[color=3c2a1e,fontsize=18]想办法将敌人[-][color=1ca216,fontsize=18]聚集[-][color=3c2a1e,fontsize=18]在一起[-]</v>
          </cell>
        </row>
        <row r="4952">
          <cell r="A4952" t="str">
            <v>TRAINEXPLAIN_8</v>
          </cell>
          <cell r="C4952" t="str">
            <v>#本关训练要点：在敌人聚集时释放冰雪风暴</v>
          </cell>
        </row>
        <row r="4953">
          <cell r="A4953" t="str">
            <v>TRAINEXPLAIN_8_1</v>
          </cell>
          <cell r="B4953" t="str">
            <v>魔法量只能释放一次冰雪风暴</v>
          </cell>
          <cell r="C4953" t="str">
            <v>#[color=462800,fontsize=22]魔法量只能释放一次冰雪风暴[-]</v>
          </cell>
        </row>
        <row r="4954">
          <cell r="A4954" t="str">
            <v>TRAINEXPLAIN_8_2</v>
          </cell>
          <cell r="B4954" t="str">
            <v>敌人突击会攻击己方[-][color=1ca216,fontsize=22]后排[-][color=462800,fontsize=22]</v>
          </cell>
          <cell r="C4954" t="str">
            <v>#[color=462800,fontsize=22]敌人突击会攻击己方[-][color=1ca216,fontsize=22]后排[-][color=462800,fontsize=22][-]</v>
          </cell>
        </row>
        <row r="4955">
          <cell r="A4955" t="str">
            <v>TRAINEXPLAIN_8_3</v>
          </cell>
          <cell r="B4955" t="str">
            <v>十字军只能拦截住一队敌人</v>
          </cell>
          <cell r="C4955" t="str">
            <v>#[color=462800,fontsize=22]十字军只能拦截住一队敌人[-]</v>
          </cell>
        </row>
        <row r="4958">
          <cell r="A4958" t="str">
            <v>TRAIN_9</v>
          </cell>
          <cell r="C4958" t="str">
            <v>#以逸待劳</v>
          </cell>
        </row>
        <row r="4959">
          <cell r="A4959" t="str">
            <v>TRAINDES_9</v>
          </cell>
          <cell r="C4959" t="str">
            <v>#[color=3c2a1e,fontsize=18]利用法术[-][color=1ca216,fontsize=18]拖延[-][color=3c2a1e,fontsize=18]敌人的进攻脚步[-]</v>
          </cell>
        </row>
        <row r="4960">
          <cell r="A4960" t="str">
            <v>TRAINEXPLAIN_9</v>
          </cell>
          <cell r="C4960" t="str">
            <v>#本关训练要点：利用法术拖延敌人的进攻脚步</v>
          </cell>
        </row>
        <row r="4961">
          <cell r="A4961" t="str">
            <v>TRAINEXPLAIN_9_1</v>
          </cell>
          <cell r="B4961" t="str">
            <v>寒冰神箭对目标造成[-][color=1ca216,fontsize=22]「减速」[-][color=462800,fontsize=22]</v>
          </cell>
          <cell r="C4961" t="str">
            <v>#[color=462800,fontsize=22]寒冰神箭对目标造成[-][color=1ca216,fontsize=22]「减速」[-][color=462800,fontsize=22][-]</v>
          </cell>
        </row>
        <row r="4962">
          <cell r="A4962" t="str">
            <v>TRAINEXPLAIN_9_2</v>
          </cell>
          <cell r="B4962" t="str">
            <v>寒冰魔环对范围目标造成伤害</v>
          </cell>
          <cell r="C4962" t="str">
            <v>#[color=462800,fontsize=22]寒冰魔环对范围目标造成伤害[-]</v>
          </cell>
        </row>
        <row r="4963">
          <cell r="A4963" t="str">
            <v>TRAINEXPLAIN_9_3</v>
          </cell>
          <cell r="B4963" t="str">
            <v>额外对[-][color=1ca216,fontsize=22]「减速」[-][color=462800,fontsize=22]目标造成冻结</v>
          </cell>
          <cell r="C4963" t="str">
            <v>#[color=462800,fontsize=22]额外对[-][color=1ca216,fontsize=22]「减速」[-][color=462800,fontsize=22]目标造成冻结[-]</v>
          </cell>
        </row>
        <row r="4965">
          <cell r="A4965" t="str">
            <v>TRAIN_10</v>
          </cell>
          <cell r="C4965" t="str">
            <v>#破釜沉舟</v>
          </cell>
        </row>
        <row r="4966">
          <cell r="A4966" t="str">
            <v>TRAINDES_10</v>
          </cell>
          <cell r="C4966" t="str">
            <v>#[color=1ca216,fontsize=18]孤注一掷[-][color=3c2a1e,fontsize=18]，才能极限反杀！[-]</v>
          </cell>
        </row>
        <row r="4967">
          <cell r="A4967" t="str">
            <v>TRAINEXPLAIN_10</v>
          </cell>
          <cell r="C4967" t="str">
            <v>#本关训练要点：在有限的生命内造成最大的输出</v>
          </cell>
        </row>
        <row r="4968">
          <cell r="A4968" t="str">
            <v>TRAINEXPLAIN_10_1</v>
          </cell>
          <cell r="B4968" t="str">
            <v>孤注一掷：减少血量，提高攻速</v>
          </cell>
          <cell r="C4968" t="str">
            <v>#[color=462800,fontsize=22]孤注一掷：减少血量，提高攻速[-]</v>
          </cell>
        </row>
        <row r="4969">
          <cell r="A4969" t="str">
            <v>TRAINEXPLAIN_10_2</v>
          </cell>
          <cell r="B4969" t="str">
            <v>孤注一掷不会造成己方[-][color=1ca216,fontsize=22]死亡[-][color=462800,fontsize=22]</v>
          </cell>
          <cell r="C4969" t="str">
            <v>#[color=462800,fontsize=22]孤注一掷不会造成己方[-][color=1ca216,fontsize=22]死亡[-][color=462800,fontsize=22][-]</v>
          </cell>
        </row>
        <row r="4970">
          <cell r="A4970" t="str">
            <v>TRAINEXPLAIN_10_3</v>
          </cell>
          <cell r="B4970" t="str">
            <v>护体石肤：附加抵挡伤害[-][color=1ca216,fontsize=22]护盾[-][color=462800,fontsize=22]</v>
          </cell>
          <cell r="C4970" t="str">
            <v>#[color=462800,fontsize=22]护体石肤：附加抵挡伤害[-][color=1ca216,fontsize=22]护盾[-][color=462800,fontsize=22][-]</v>
          </cell>
        </row>
        <row r="4972">
          <cell r="A4972" t="str">
            <v>TRAIN_11</v>
          </cell>
          <cell r="C4972" t="str">
            <v>#声东击西</v>
          </cell>
        </row>
        <row r="4973">
          <cell r="A4973" t="str">
            <v>TRAINDES_11</v>
          </cell>
          <cell r="C4973" t="str">
            <v>#[color=3c2a1e,fontsize=18]注意敌方技能[-][color=1ca216,fontsize=18]特性[-][color=3c2a1e,fontsize=18]，合理释放法术[-]</v>
          </cell>
        </row>
        <row r="4974">
          <cell r="A4974" t="str">
            <v>TRAINEXPLAIN_11</v>
          </cell>
          <cell r="C4974" t="str">
            <v>#本关训练要点：利用法术击杀敌方木精灵</v>
          </cell>
        </row>
        <row r="4975">
          <cell r="A4975" t="str">
            <v>TRAINEXPLAIN_11_1</v>
          </cell>
          <cell r="B4975" t="str">
            <v>木精灵受到法术伤害时获得[-][color=1ca216,fontsize=22]护盾[-][color=462800,fontsize=22]</v>
          </cell>
          <cell r="C4975" t="str">
            <v>#[color=462800,fontsize=22]木精灵受到法术伤害时获得[-][color=1ca216,fontsize=22]护盾[-][color=462800,fontsize=22][-]</v>
          </cell>
        </row>
        <row r="4976">
          <cell r="A4976" t="str">
            <v>TRAINEXPLAIN_11_2</v>
          </cell>
          <cell r="B4976" t="str">
            <v>护盾仅能持续一段时间</v>
          </cell>
          <cell r="C4976" t="str">
            <v>#[color=462800,fontsize=22]护盾仅能持续一段时间[-]</v>
          </cell>
        </row>
        <row r="4977">
          <cell r="A4977" t="str">
            <v>TRAINEXPLAIN_11_3</v>
          </cell>
          <cell r="B4977" t="str">
            <v>冰雪风暴对目标造成[-][color=1ca216,fontsize=22]4轮[-][color=462800,fontsize=22]伤害</v>
          </cell>
          <cell r="C4977" t="str">
            <v>#[color=462800,fontsize=22]冰雪风暴对目标造成[-][color=1ca216,fontsize=22]4轮[-][color=462800,fontsize=22]伤害[-]</v>
          </cell>
        </row>
        <row r="4979">
          <cell r="A4979" t="str">
            <v>TRAIN_12</v>
          </cell>
          <cell r="C4979" t="str">
            <v>#金蝉脱壳</v>
          </cell>
        </row>
        <row r="4980">
          <cell r="A4980" t="str">
            <v>TRAINDES_12</v>
          </cell>
          <cell r="C4980" t="str">
            <v>#[color=1ca216,fontsize=18]攻击距离[-][color=3c2a1e,fontsize=18]是我们唯一的优势[-]</v>
          </cell>
        </row>
        <row r="4981">
          <cell r="A4981" t="str">
            <v>TRAINEXPLAIN_12</v>
          </cell>
          <cell r="C4981" t="str">
            <v>#本关训练要点：利用攻击距离优势，牵扯比蒙的移动</v>
          </cell>
        </row>
        <row r="4982">
          <cell r="A4982" t="str">
            <v>TRAINEXPLAIN_12_1</v>
          </cell>
          <cell r="B4982" t="str">
            <v>防御兵团移动速度[-][color=1ca216,fontsize=22]很慢[-][color=462800,fontsize=22]</v>
          </cell>
          <cell r="C4982" t="str">
            <v>#[color=462800,fontsize=22]防御兵团移动速度[-][color=1ca216,fontsize=22]很慢[-][color=462800,fontsize=22][-]</v>
          </cell>
        </row>
        <row r="4983">
          <cell r="A4983" t="str">
            <v>TRAINEXPLAIN_12_2</v>
          </cell>
          <cell r="B4983" t="str">
            <v>凤凰重生：第一次死亡后[-][color=1ca216,fontsize=22]复活[-][color=462800,fontsize=22]</v>
          </cell>
          <cell r="C4983" t="str">
            <v>#[color=462800,fontsize=22]凤凰重生：第一次死亡后[-][color=1ca216,fontsize=22]复活[-][color=462800,fontsize=22][-]</v>
          </cell>
        </row>
        <row r="4984">
          <cell r="A4984" t="str">
            <v>TRAINEXPLAIN_12_3</v>
          </cell>
          <cell r="B4984" t="str">
            <v>魔法兵团只能布阵在最后两行</v>
          </cell>
          <cell r="C4984" t="str">
            <v>#[color=462800,fontsize=22]魔法兵团只能布阵在最后两行[-]</v>
          </cell>
        </row>
        <row r="4986">
          <cell r="A4986" t="str">
            <v>TRAIN_13</v>
          </cell>
          <cell r="B4986" t="str">
            <v>对方骷髅海战术 15字以内 尹旭写</v>
          </cell>
          <cell r="C4986" t="str">
            <v>#实战训练Ⅰ</v>
          </cell>
        </row>
        <row r="4987">
          <cell r="A4987" t="str">
            <v>TRAINDES_13</v>
          </cell>
          <cell r="C4987" t="str">
            <v>#[color=3c2a1e,fontsize=18]骷髅海[-][color=1ca216,fontsize=18]源源不断[-][color=3c2a1e,fontsize=18]，快速消灭他们[-]</v>
          </cell>
        </row>
        <row r="4988">
          <cell r="A4988" t="str">
            <v>TRAINEXPLAIN_13</v>
          </cell>
          <cell r="C4988" t="str">
            <v>#本关训练要点：尽快消灭掉小骷髅，不要让他们泛滥成“海”</v>
          </cell>
        </row>
        <row r="4989">
          <cell r="A4989" t="str">
            <v>TRAINEXPLAIN_13_1</v>
          </cell>
          <cell r="B4989" t="str">
            <v>巫妖献祭：目标[-][color=1ca216,fontsize=22]死亡时[-][color=462800,fontsize=22]召唤骷髅</v>
          </cell>
          <cell r="C4989" t="str">
            <v>#[color=462800,fontsize=22]巫妖献祭：目标[-][color=1ca216,fontsize=22]死亡时[-][color=462800,fontsize=22]召唤骷髅[-]</v>
          </cell>
        </row>
        <row r="4990">
          <cell r="A4990" t="str">
            <v>TRAINEXPLAIN_13_2</v>
          </cell>
          <cell r="B4990" t="str">
            <v>[-][color=1ca216,fontsize=22]冰封[-][color=462800,fontsize=22]状态下巫妖不能触发献祭</v>
          </cell>
          <cell r="C4990" t="str">
            <v>#[color=462800,fontsize=22][-][color=1ca216,fontsize=22]冰封[-][color=462800,fontsize=22]状态下巫妖不能触发献祭[-]</v>
          </cell>
        </row>
        <row r="4991">
          <cell r="A4991" t="str">
            <v>TRAINEXPLAIN_13_3</v>
          </cell>
          <cell r="B4991" t="str">
            <v>艾德雷德具有强大的[-][color=1ca216,fontsize=22]范围法术[-][color=462800,fontsize=22]</v>
          </cell>
          <cell r="C4991" t="str">
            <v>#[color=462800,fontsize=22]艾德雷德具有强大的[-][color=1ca216,fontsize=22]范围法术[-][color=462800,fontsize=22][-]</v>
          </cell>
        </row>
        <row r="4993">
          <cell r="A4993" t="str">
            <v>TRAIN_14</v>
          </cell>
          <cell r="B4993" t="str">
            <v>己方全骑兵  敌方全远程</v>
          </cell>
          <cell r="C4993" t="str">
            <v>#实战训练Ⅱ</v>
          </cell>
        </row>
        <row r="4994">
          <cell r="A4994" t="str">
            <v>TRAINDES_14</v>
          </cell>
          <cell r="C4994" t="str">
            <v>#[color=3c2a1e,fontsize=18]小心被[-][color=1ca216,fontsize=18]围攻[-][color=3c2a1e,fontsize=18]，快速消灭有生力量[-]</v>
          </cell>
        </row>
        <row r="4995">
          <cell r="A4995" t="str">
            <v>TRAINEXPLAIN_14</v>
          </cell>
          <cell r="C4995" t="str">
            <v>#本关训练要点：找到容易击杀的兵团，优先消灭掉他们</v>
          </cell>
        </row>
        <row r="4996">
          <cell r="A4996" t="str">
            <v>TRAINEXPLAIN_14_1</v>
          </cell>
          <cell r="B4996" t="str">
            <v>黑暗骑士：[-][color=1ca216,fontsize=22]击杀[-][color=462800,fontsize=22]兵团后攻击提高</v>
          </cell>
          <cell r="C4996" t="str">
            <v>#[color=462800,fontsize=22]黑暗骑士：[-][color=1ca216,fontsize=22]击杀[-][color=462800,fontsize=22]兵团后攻击提高[-]</v>
          </cell>
        </row>
        <row r="4997">
          <cell r="A4997" t="str">
            <v>TRAINEXPLAIN_14_2</v>
          </cell>
          <cell r="B4997" t="str">
            <v>皇家骑士：[-][color=1ca216,fontsize=22]第一次[-][color=462800,fontsize=22]攻击造成大量伤害</v>
          </cell>
          <cell r="C4997" t="str">
            <v>#[color=462800,fontsize=22]皇家骑士：[-][color=1ca216,fontsize=22]第一次[-][color=462800,fontsize=22]攻击造成大量伤害[-]</v>
          </cell>
        </row>
        <row r="4998">
          <cell r="A4998" t="str">
            <v>TRAINEXPLAIN_14_3</v>
          </cell>
          <cell r="B4998" t="str">
            <v>利用罗伊德的法术进行保护</v>
          </cell>
          <cell r="C4998" t="str">
            <v>#[color=462800,fontsize=22]利用罗伊德的法术进行保护[-]</v>
          </cell>
        </row>
        <row r="5000">
          <cell r="A5000" t="str">
            <v>TRAIN_15</v>
          </cell>
          <cell r="B5000" t="str">
            <v>骑兵强突一路  对面一路肉比较弱</v>
          </cell>
          <cell r="C5000" t="str">
            <v>#实战训练Ⅲ</v>
          </cell>
        </row>
        <row r="5001">
          <cell r="A5001" t="str">
            <v>TRAINDES_15</v>
          </cell>
          <cell r="C5001" t="str">
            <v>#[color=3c2a1e,fontsize=18]找出敌人的[-][color=1ca216,fontsize=18]弱点[-][color=3c2a1e,fontsize=18]，击败他们[-]</v>
          </cell>
        </row>
        <row r="5002">
          <cell r="A5002" t="str">
            <v>TRAINEXPLAIN_15</v>
          </cell>
          <cell r="C5002" t="str">
            <v>#本关训练要点：找出敌人的弱点，击败他们</v>
          </cell>
        </row>
        <row r="5003">
          <cell r="A5003" t="str">
            <v>TRAINEXPLAIN_15_1</v>
          </cell>
          <cell r="B5003" t="str">
            <v>小体型兵团更加惧怕[-][color=1ca216,fontsize=22]群体法术[-][color=462800,fontsize=22]</v>
          </cell>
          <cell r="C5003" t="str">
            <v>#[color=462800,fontsize=22]小体型兵团更加惧怕[-][color=1ca216,fontsize=22]群体法术[-][color=462800,fontsize=22][-]</v>
          </cell>
        </row>
        <row r="5004">
          <cell r="A5004" t="str">
            <v>TRAINEXPLAIN_15_2</v>
          </cell>
          <cell r="B5004" t="str">
            <v>单论攻击而言，小体型兵团更出色</v>
          </cell>
          <cell r="C5004" t="str">
            <v>#[color=462800,fontsize=22]单论攻击而言，小体型兵团更出色[-]</v>
          </cell>
        </row>
        <row r="5005">
          <cell r="A5005" t="str">
            <v>TRAINEXPLAIN_15_3</v>
          </cell>
          <cell r="B5005" t="str">
            <v>时间凝滞：控制[-][color=1ca216,fontsize=22]大范围[-][color=462800,fontsize=22]内敌方兵团</v>
          </cell>
          <cell r="C5005" t="str">
            <v>#[color=462800,fontsize=22]时间凝滞：控制[-][color=1ca216,fontsize=22]大范围[-][color=462800,fontsize=22]内敌方兵团[-]</v>
          </cell>
        </row>
        <row r="5007">
          <cell r="A5007" t="str">
            <v>TRAIN_16</v>
          </cell>
          <cell r="B5007" t="str">
            <v>敌方死骑很牛逼 用大树抗</v>
          </cell>
          <cell r="C5007" t="str">
            <v>#实战训练Ⅳ</v>
          </cell>
        </row>
        <row r="5008">
          <cell r="A5008" t="str">
            <v>TRAINDES_16</v>
          </cell>
          <cell r="C5008" t="str">
            <v>#[color=3c2a1e,fontsize=18]注意提防敌人的[-][color=1ca216,fontsize=18]黑暗骑士[-]</v>
          </cell>
        </row>
        <row r="5009">
          <cell r="A5009" t="str">
            <v>TRAINEXPLAIN_16</v>
          </cell>
          <cell r="C5009" t="str">
            <v>#本关训练要点：注意提防敌人的黑暗骑士</v>
          </cell>
        </row>
        <row r="5010">
          <cell r="A5010" t="str">
            <v>TRAINEXPLAIN_16_1</v>
          </cell>
          <cell r="B5010" t="str">
            <v>大体型兵团单体生命[-][color=1ca216,fontsize=22]较高[-][color=462800,fontsize=22]</v>
          </cell>
          <cell r="C5010" t="str">
            <v>#[color=462800,fontsize=22]大体型兵团单体生命[-][color=1ca216,fontsize=22]较高[-][color=462800,fontsize=22][-]</v>
          </cell>
        </row>
        <row r="5011">
          <cell r="A5011" t="str">
            <v>TRAINEXPLAIN_16_2</v>
          </cell>
          <cell r="B5011" t="str">
            <v>烈火魔墙：[-][color=1ca216,fontsize=22]大范围[-][color=462800,fontsize=22]持续火系伤害</v>
          </cell>
          <cell r="C5011" t="str">
            <v>#[color=462800,fontsize=22]烈火魔墙：[-][color=1ca216,fontsize=22]大范围[-][color=462800,fontsize=22]持续火系伤害[-]</v>
          </cell>
        </row>
        <row r="5012">
          <cell r="A5012" t="str">
            <v>TRAINEXPLAIN_16_3</v>
          </cell>
          <cell r="B5012" t="str">
            <v>有效利用罗兰德[-][color=1ca216,fontsize=22]增益[-][color=462800,fontsize=22]法术</v>
          </cell>
          <cell r="C5012" t="str">
            <v>#[color=462800,fontsize=22]有效利用罗兰德[-][color=1ca216,fontsize=22]增益[-][color=462800,fontsize=22]法术[-]</v>
          </cell>
        </row>
        <row r="5014">
          <cell r="A5014" t="str">
            <v>TRAIN_17</v>
          </cell>
          <cell r="B5014" t="str">
            <v>双兵团容一样</v>
          </cell>
          <cell r="C5014" t="str">
            <v>#明星挑战Ⅰ</v>
          </cell>
        </row>
        <row r="5015">
          <cell r="A5015" t="str">
            <v>TRAINDES_17</v>
          </cell>
          <cell r="C5015" t="str">
            <v>#[color=3c2a1e,fontsize=18]最大的敌人就是[-][color=1ca216,fontsize=18]自己[-]</v>
          </cell>
        </row>
        <row r="5016">
          <cell r="A5016" t="str">
            <v>TRAINEXPLAIN_17</v>
          </cell>
          <cell r="C5016" t="str">
            <v>#本关训练要点：在双方阵容一样的情况下，策略决定胜败</v>
          </cell>
        </row>
        <row r="5017">
          <cell r="A5017" t="str">
            <v>TRAINEXPLAIN_17_1</v>
          </cell>
          <cell r="B5017" t="str">
            <v>凯瑟琳拥有强大的[-][color=1ca216,fontsize=22]伤害[-][color=462800,fontsize=22]法术</v>
          </cell>
          <cell r="C5017" t="str">
            <v>#[color=462800,fontsize=22]凯瑟琳拥有强大的[-][color=1ca216,fontsize=22]伤害[-][color=462800,fontsize=22]法术[-]</v>
          </cell>
        </row>
        <row r="5018">
          <cell r="A5018" t="str">
            <v>TRAINEXPLAIN_17_2</v>
          </cell>
          <cell r="B5018" t="str">
            <v>格鲁的优势在于强力的[-][color=1ca216,fontsize=22]增益[-][color=462800,fontsize=22]法术</v>
          </cell>
          <cell r="C5018" t="str">
            <v>#[color=462800,fontsize=22]格鲁的优势在于强力的[-][color=1ca216,fontsize=22]增益[-][color=462800,fontsize=22]法术[-]</v>
          </cell>
        </row>
        <row r="5019">
          <cell r="A5019" t="str">
            <v>TRAINEXPLAIN_17_3</v>
          </cell>
          <cell r="B5019" t="str">
            <v>银翼飞马可以为周围兵团施加护盾</v>
          </cell>
          <cell r="C5019" t="str">
            <v>#[color=462800,fontsize=22]银翼飞马可以为周围兵团施加护盾[-]</v>
          </cell>
        </row>
        <row r="5021">
          <cell r="A5021" t="str">
            <v>TRAIN_18</v>
          </cell>
          <cell r="B5021" t="str">
            <v>己方全小体型  敌方全大体型</v>
          </cell>
          <cell r="C5021" t="str">
            <v>#明星挑战Ⅱ</v>
          </cell>
        </row>
        <row r="5022">
          <cell r="A5022" t="str">
            <v>TRAINDES_18</v>
          </cell>
          <cell r="C5022" t="str">
            <v>#[color=3c2a1e,fontsize=18]敌人再[-][color=1ca216,fontsize=18]巨大[-][color=3c2a1e,fontsize=18]，也要有顽强的心[-]</v>
          </cell>
        </row>
        <row r="5023">
          <cell r="A5023" t="str">
            <v>TRAINEXPLAIN_18</v>
          </cell>
          <cell r="C5023" t="str">
            <v>#本关训练要点：如果不能避免，那么就让肉一些的兵团去吃技能吧</v>
          </cell>
        </row>
        <row r="5024">
          <cell r="A5024" t="str">
            <v>TRAINEXPLAIN_18_1</v>
          </cell>
          <cell r="B5024" t="str">
            <v>大恶魔开场会瞬移到[-][color=1ca216,fontsize=22]敌方后排[-][color=462800,fontsize=22]</v>
          </cell>
          <cell r="C5024" t="str">
            <v>#[color=462800,fontsize=22]大恶魔开场会瞬移到[-][color=1ca216,fontsize=22]敌方后排[-][color=462800,fontsize=22][-]</v>
          </cell>
        </row>
        <row r="5025">
          <cell r="A5025" t="str">
            <v>TRAINEXPLAIN_18_2</v>
          </cell>
          <cell r="B5025" t="str">
            <v>圣盾术：范围内己方兵团[-][color=1ca216,fontsize=22]无敌[-][color=462800,fontsize=22]</v>
          </cell>
          <cell r="C5025" t="str">
            <v>#[color=462800,fontsize=22]圣盾术：范围内己方兵团[-][color=1ca216,fontsize=22]无敌[-][color=462800,fontsize=22][-]</v>
          </cell>
        </row>
        <row r="5026">
          <cell r="A5026" t="str">
            <v>TRAINEXPLAIN_18_3</v>
          </cell>
          <cell r="B5026" t="str">
            <v>战斗矮人开场时提高附近兵团生命</v>
          </cell>
          <cell r="C5026" t="str">
            <v>#[color=462800,fontsize=22]战斗矮人开场时提高附近兵团生命[-]</v>
          </cell>
        </row>
        <row r="5028">
          <cell r="A5028" t="str">
            <v>TRAIN_19</v>
          </cell>
          <cell r="B5028" t="str">
            <v>己方全小体型  敌方全大体型</v>
          </cell>
          <cell r="C5028" t="str">
            <v>#攻防一体</v>
          </cell>
        </row>
        <row r="5029">
          <cell r="A5029" t="str">
            <v>TRAINDES_19</v>
          </cell>
          <cell r="C5029" t="str">
            <v>#[color=3c2a1e,fontsize=18]利用兵团特性，输出[-][color=1ca216,fontsize=18]最大化[-]</v>
          </cell>
        </row>
        <row r="5030">
          <cell r="A5030" t="str">
            <v>TRAINEXPLAIN_19</v>
          </cell>
          <cell r="C5030" t="str">
            <v>#本关训练要点：快速消灭敌人后排的幻影射手，火力十分强大</v>
          </cell>
        </row>
        <row r="5031">
          <cell r="A5031" t="str">
            <v>TRAINEXPLAIN_19_1</v>
          </cell>
          <cell r="B5031" t="str">
            <v>枯木卫士受到攻击时[-][color=1ca216,fontsize=22]反弹伤害[-][color=462800,fontsize=22]</v>
          </cell>
          <cell r="C5031" t="str">
            <v>#[color=462800,fontsize=22]枯木卫士受到攻击时[-][color=1ca216,fontsize=22]反弹伤害[-][color=462800,fontsize=22][-]</v>
          </cell>
        </row>
        <row r="5032">
          <cell r="A5032" t="str">
            <v>TRAINEXPLAIN_19_2</v>
          </cell>
          <cell r="B5032" t="str">
            <v>瑞斯卡拥有[-][color=1ca216,fontsize=22]大范围持续[-][color=462800,fontsize=22]火系法术</v>
          </cell>
          <cell r="C5032" t="str">
            <v>#[color=462800,fontsize=22]瑞斯卡拥有[-][color=1ca216,fontsize=22]大范围持续[-][color=462800,fontsize=22]火系法术[-]</v>
          </cell>
        </row>
        <row r="5033">
          <cell r="A5033" t="str">
            <v>TRAINEXPLAIN_19_3</v>
          </cell>
          <cell r="B5033" t="str">
            <v>木精灵对受到[-][color=1ca216,fontsize=22]【减速】[-][color=462800,fontsize=22]效果的兵团必定连击</v>
          </cell>
          <cell r="C5033" t="str">
            <v>#[color=462800,fontsize=22]恶咒附身大幅度降低敌人[-][color=1ca216,fontsize=22]攻击[-][color=462800,fontsize=22][-]</v>
          </cell>
        </row>
        <row r="5035">
          <cell r="A5035" t="str">
            <v>TRAIN_20</v>
          </cell>
          <cell r="B5035" t="str">
            <v>己方全小体型  敌方全大体型</v>
          </cell>
          <cell r="C5035" t="str">
            <v>#墓园王者</v>
          </cell>
        </row>
        <row r="5036">
          <cell r="A5036" t="str">
            <v>TRAINDES_20</v>
          </cell>
          <cell r="C5036" t="str">
            <v>#[color=3c2a1e,fontsize=18]亡灵的[-][color=1ca216,fontsize=18]王者[-][color=3c2a1e,fontsize=18]，一个人的战斗[-]</v>
          </cell>
        </row>
        <row r="5037">
          <cell r="A5037" t="str">
            <v>TRAINEXPLAIN_20</v>
          </cell>
          <cell r="C5037" t="str">
            <v>#本关训练要点：在罗德·哈特的屠杀指令下，任何敌人阻挡不住死亡骑士</v>
          </cell>
        </row>
        <row r="5038">
          <cell r="A5038" t="str">
            <v>TRAINEXPLAIN_20_1</v>
          </cell>
          <cell r="B5038" t="str">
            <v>屠杀指令：黑暗骑士立即发动[-][color=1ca216,fontsize=22]【致命一击】[-][color=462800,fontsize=22]</v>
          </cell>
          <cell r="C5038" t="str">
            <v>#[color=462800,fontsize=22]屠杀指令:死骑立即发动[-][color=1ca216,fontsize=22]【致命一击】[-][color=462800,fontsize=22][-]</v>
          </cell>
        </row>
        <row r="5039">
          <cell r="A5039" t="str">
            <v>TRAINEXPLAIN_20_2</v>
          </cell>
          <cell r="B5039" t="str">
            <v>幽灵进入战斗后可以[-][color=1ca216,fontsize=22]沉默[-][color=462800,fontsize=22]正前方极大范围的敌人</v>
          </cell>
          <cell r="C5039" t="str">
            <v>#[color=462800,fontsize=22]幽灵进入战斗后[-][color=1ca216,fontsize=22]沉默[-][color=462800,fontsize=22]正前方敌人[-]</v>
          </cell>
        </row>
        <row r="5040">
          <cell r="A5040" t="str">
            <v>TRAINEXPLAIN_20_3</v>
          </cell>
          <cell r="B5040" t="str">
            <v>黑暗骑士的[-][color=1ca216,fontsize=22]【致命一击】[-][color=462800,fontsize=22]对小体型兵团伤害更大</v>
          </cell>
          <cell r="C5040" t="str">
            <v>#[color=462800,fontsize=22]死亡骑士击杀目标后攻击增加[-]</v>
          </cell>
        </row>
        <row r="5042">
          <cell r="A5042" t="str">
            <v>TRAIN_21</v>
          </cell>
          <cell r="B5042" t="str">
            <v>己方全小体型  敌方全大体型</v>
          </cell>
          <cell r="C5042" t="str">
            <v>#魔法崇拜</v>
          </cell>
        </row>
        <row r="5043">
          <cell r="A5043" t="str">
            <v>TRAINDES_21</v>
          </cell>
          <cell r="C5043" t="str">
            <v>#[color=3c2a1e,fontsize=18]崇拜[-][color=1ca216,fontsize=18]魔法[-][color=3c2a1e,fontsize=18]的塔楼阵营[-]</v>
          </cell>
        </row>
        <row r="5044">
          <cell r="A5044" t="str">
            <v>TRAINEXPLAIN_21</v>
          </cell>
          <cell r="C5044" t="str">
            <v>#本关训练要点：塔楼阵营对魔法崇拜，受到英雄法术增益效果时增强能力</v>
          </cell>
        </row>
        <row r="5045">
          <cell r="A5045" t="str">
            <v>TRAINEXPLAIN_21_1</v>
          </cell>
          <cell r="B5045" t="str">
            <v>娜迦蛇妖受到[-][color=1ca216,fontsize=22]英雄增益法术[-][color=462800,fontsize=22]效果时发动剑刃乱舞</v>
          </cell>
          <cell r="C5045" t="str">
            <v>#[color=462800,fontsize=22]娜迦蛇妖受到[-][color=1ca216,fontsize=22]英雄增益[-][color=462800,fontsize=22]发动剑刃乱舞[-]</v>
          </cell>
        </row>
        <row r="5046">
          <cell r="A5046" t="str">
            <v>TRAINEXPLAIN_21_2</v>
          </cell>
          <cell r="B5046" t="str">
            <v>铁人受到[-][color=1ca216,fontsize=22]英雄增益效果[-][color=462800,fontsize=22]增加兵团免伤并恢复生命</v>
          </cell>
          <cell r="C5046" t="str">
            <v>#[color=462800,fontsize=22]铁人受到[-][color=1ca216,fontsize=22]英雄增益[-][color=462800,fontsize=22]效果增加兵团免伤[-]</v>
          </cell>
        </row>
        <row r="5047">
          <cell r="A5047" t="str">
            <v>TRAINEXPLAIN_21_3</v>
          </cell>
          <cell r="B5047" t="str">
            <v>神灯不进行攻击，持续对己方生命最低的兵团进行治疗</v>
          </cell>
          <cell r="C5047" t="str">
            <v>#[color=462800,fontsize=22]神灯持续对己方兵团进行治疗[-]</v>
          </cell>
        </row>
        <row r="5050">
          <cell r="A5050" t="str">
            <v>TRAIN_22</v>
          </cell>
          <cell r="C5050" t="str">
            <v>#输出训练</v>
          </cell>
        </row>
        <row r="5051">
          <cell r="A5051" t="str">
            <v>TRAINDES_22</v>
          </cell>
          <cell r="C5051" t="str">
            <v>#[color=1ca216,fontsize=18]攻击兵团[-][color=3c2a1e,fontsize=18]--战场指挥官[-]</v>
          </cell>
        </row>
        <row r="5052">
          <cell r="A5052" t="str">
            <v>TRAINEXPLAIN_22</v>
          </cell>
          <cell r="C5052" t="str">
            <v>#本关训练要点：攻击兵团百分比降低目标护甲，可以有效克制防御兵团</v>
          </cell>
        </row>
        <row r="5053">
          <cell r="A5053" t="str">
            <v>TRAINEXPLAIN_22_1</v>
          </cell>
          <cell r="B5053" t="str">
            <v>娜迦蛇妖受到[-][color=1ca216,fontsize=22]英雄增益法术[-][color=462800,fontsize=22]效果时发动剑刃乱舞</v>
          </cell>
          <cell r="C5053" t="str">
            <v>#[color=1ca216,fontsize=22]防御[-][color=462800,fontsize=22]可以减免来自兵团的伤害[-]</v>
          </cell>
        </row>
        <row r="5054">
          <cell r="A5054" t="str">
            <v>TRAINEXPLAIN_22_2</v>
          </cell>
          <cell r="B5054" t="str">
            <v>铁人受到[-][color=1ca216,fontsize=22]英雄增益效果[-][color=462800,fontsize=22]增加兵团免伤并恢复生命</v>
          </cell>
          <cell r="C5054" t="str">
            <v>#[color=462800,fontsize=22]十字军护甲[-][color=1ca216,fontsize=22]极高[-][color=462800,fontsize=22][-]</v>
          </cell>
        </row>
        <row r="5055">
          <cell r="A5055" t="str">
            <v>TRAINEXPLAIN_22_3</v>
          </cell>
          <cell r="B5055" t="str">
            <v>神灯不进行攻击，持续对己方生命最低的兵团进行治疗</v>
          </cell>
          <cell r="C5055" t="str">
            <v>#[color=462800,fontsize=22]攻击兵团[-][color=1ca216,fontsize=22]百分比[-][color=462800,fontsize=22]降低目标防御[-]</v>
          </cell>
        </row>
        <row r="5057">
          <cell r="A5057" t="str">
            <v>TRAIN_23</v>
          </cell>
          <cell r="B5057" t="str">
            <v>己方全小体型  敌方全大体型</v>
          </cell>
          <cell r="C5057" t="str">
            <v>#铁桶大阵</v>
          </cell>
        </row>
        <row r="5058">
          <cell r="A5058" t="str">
            <v>TRAINDES_23</v>
          </cell>
          <cell r="C5058" t="str">
            <v>#[color=3c2a1e,fontsize=18]对阵敌方[-][color=1ca216,fontsize=18]铁桶[-][color=3c2a1e,fontsize=18]阵型的解决策略[-]</v>
          </cell>
        </row>
        <row r="5059">
          <cell r="A5059" t="str">
            <v>TRAINEXPLAIN_23</v>
          </cell>
          <cell r="C5059" t="str">
            <v>#本关训练要点：当敌方放置了4个防御兵团，突击兵团该如何破局</v>
          </cell>
        </row>
        <row r="5060">
          <cell r="A5060" t="str">
            <v>TRAINEXPLAIN_23_1</v>
          </cell>
          <cell r="B5060" t="str">
            <v>娜迦蛇妖受到[-][color=1ca216,fontsize=22]英雄增益法术[-][color=462800,fontsize=22]效果时发动剑刃乱舞</v>
          </cell>
          <cell r="C5060" t="str">
            <v>#[color=462800,fontsize=22]只有[-][color=1ca216,fontsize=22]突击兵团[-][color=462800,fontsize=22]可以优先攻击敌方后排[-]</v>
          </cell>
        </row>
        <row r="5061">
          <cell r="A5061" t="str">
            <v>TRAINEXPLAIN_23_2</v>
          </cell>
          <cell r="B5061" t="str">
            <v>铁人受到[-][color=1ca216,fontsize=22]英雄增益效果[-][color=462800,fontsize=22]增加兵团免伤并恢复生命</v>
          </cell>
          <cell r="C5061" t="str">
            <v>#[color=1ca216,fontsize=22]攻击兵团[-][color=462800,fontsize=22]大幅降低目标兵团防御[-]</v>
          </cell>
        </row>
        <row r="5062">
          <cell r="A5062" t="str">
            <v>TRAINEXPLAIN_23_3</v>
          </cell>
          <cell r="B5062" t="str">
            <v>神灯不进行攻击，持续对己方生命最低的兵团进行治疗</v>
          </cell>
          <cell r="C5062" t="str">
            <v>#[color=462800,fontsize=22]利用[-][color=1ca216,fontsize=22]兵种搭配[-][color=462800,fontsize=22]，将输出最大化[-]</v>
          </cell>
        </row>
        <row r="5064">
          <cell r="A5064" t="str">
            <v>TRAIN_24</v>
          </cell>
          <cell r="B5064" t="str">
            <v>己方全小体型  敌方全大体型</v>
          </cell>
          <cell r="C5064" t="str">
            <v>#墓园大军</v>
          </cell>
        </row>
        <row r="5065">
          <cell r="A5065" t="str">
            <v>TRAINDES_24</v>
          </cell>
          <cell r="C5065" t="str">
            <v>#[color=3c2a1e,fontsize=18]英雄与兵团[-][color=1ca216,fontsize=18]组合[-][color=3c2a1e,fontsize=18]是战场的胜负手[-]</v>
          </cell>
        </row>
        <row r="5066">
          <cell r="A5066" t="str">
            <v>TRAINEXPLAIN_24</v>
          </cell>
          <cell r="C5066" t="str">
            <v>#本关训练要点：在特殊英雄率领下，低阶兵团也可发挥意想不到的效果</v>
          </cell>
        </row>
        <row r="5067">
          <cell r="A5067" t="str">
            <v>TRAINEXPLAIN_24_1</v>
          </cell>
          <cell r="B5067" t="str">
            <v>娜迦蛇妖受到[-][color=1ca216,fontsize=22]英雄增益法术[-][color=462800,fontsize=22]效果时发动剑刃乱舞</v>
          </cell>
          <cell r="C5067" t="str">
            <v>#[color=462800,fontsize=22]【聚灵奇术】可以治疗[-][color=1ca216,fontsize=22]墓园[-][color=462800,fontsize=22]阵营兵团[-]</v>
          </cell>
        </row>
        <row r="5068">
          <cell r="A5068" t="str">
            <v>TRAINEXPLAIN_24_2</v>
          </cell>
          <cell r="B5068" t="str">
            <v>铁人受到[-][color=1ca216,fontsize=22]英雄增益效果[-][color=462800,fontsize=22]增加兵团免伤并恢复生命</v>
          </cell>
          <cell r="C5068" t="str">
            <v>#[color=462800,fontsize=22]巫妖在场可以增强[-][color=1ca216,fontsize=22]骷髅[-][color=462800,fontsize=22]战斗能力[-]</v>
          </cell>
        </row>
        <row r="5069">
          <cell r="A5069" t="str">
            <v>TRAINEXPLAIN_24_3</v>
          </cell>
          <cell r="B5069" t="str">
            <v>神灯不进行攻击，持续对己方生命最低的兵团进行治疗</v>
          </cell>
          <cell r="C5069" t="str">
            <v>#[color=462800,fontsize=22]维德尼娜可以召唤亡灵大军助战[-]</v>
          </cell>
        </row>
        <row r="5071">
          <cell r="A5071" t="str">
            <v>TRAIN_25</v>
          </cell>
          <cell r="B5071" t="str">
            <v>己方全小体型  敌方全大体型</v>
          </cell>
          <cell r="C5071" t="str">
            <v>#明星挑战Ⅲ</v>
          </cell>
        </row>
        <row r="5072">
          <cell r="A5072" t="str">
            <v>TRAINDES_25</v>
          </cell>
          <cell r="C5072" t="str">
            <v>#[color=3c2a1e,fontsize=18]极致的技巧，完美的策略[-]</v>
          </cell>
        </row>
        <row r="5073">
          <cell r="A5073" t="str">
            <v>TRAINEXPLAIN_25</v>
          </cell>
          <cell r="C5073" t="str">
            <v>#本关训练要点：合理运用兵团特性，精准释放英雄法术</v>
          </cell>
        </row>
        <row r="5074">
          <cell r="A5074" t="str">
            <v>TRAINEXPLAIN_25_1</v>
          </cell>
          <cell r="B5074" t="str">
            <v>娜迦蛇妖受到[-][color=1ca216,fontsize=22]英雄增益法术[-][color=462800,fontsize=22]效果时发动剑刃乱舞</v>
          </cell>
          <cell r="C5074" t="str">
            <v>#[color=462800,fontsize=22]绿龙具有秒杀[-][color=1ca216,fontsize=22]后排[-][color=462800,fontsize=22]的能力[-]</v>
          </cell>
        </row>
        <row r="5075">
          <cell r="A5075" t="str">
            <v>TRAINEXPLAIN_25_2</v>
          </cell>
          <cell r="B5075" t="str">
            <v>铁人受到[-][color=1ca216,fontsize=22]英雄增益效果[-][color=462800,fontsize=22]增加兵团免伤并恢复生命</v>
          </cell>
          <cell r="C5075" t="str">
            <v>#[color=462800,fontsize=22]独眼巨人的生存能力[-][color=1ca216,fontsize=22]很强[-][color=462800,fontsize=22][-]</v>
          </cell>
        </row>
        <row r="5076">
          <cell r="A5076" t="str">
            <v>TRAINEXPLAIN_25_3</v>
          </cell>
          <cell r="B5076" t="str">
            <v>神灯不进行攻击，持续对己方生命最低的兵团进行治疗</v>
          </cell>
          <cell r="C5076" t="str">
            <v>#[color=462800,fontsize=22]要小心[-][color=1ca216,fontsize=22]半兽人[-][color=462800,fontsize=22]的持续输出能力[-]</v>
          </cell>
        </row>
        <row r="5078">
          <cell r="A5078" t="str">
            <v>TRAIN_99</v>
          </cell>
          <cell r="B5078" t="str">
            <v>后续关卡</v>
          </cell>
          <cell r="C5078" t="str">
            <v>#持续更新</v>
          </cell>
        </row>
        <row r="5079">
          <cell r="A5079" t="str">
            <v>TRAINDES_99</v>
          </cell>
          <cell r="C5079" t="str">
            <v>#[color=3c2a1e,fontsize=18]有更好的关卡设计？快来告诉我们  发送至[-][color=1ca216,fontsize=18]heroes2017@qq.com[-][color=3c2a1e,fontsize=18]经采用后，将有丰厚奖励。[-]</v>
          </cell>
        </row>
        <row r="5089">
          <cell r="A5089" t="str">
            <v>TRAINING_EVALUATE_0</v>
          </cell>
          <cell r="B5089">
            <v>0</v>
          </cell>
          <cell r="C5089" t="str">
            <v>#您还未通过本关挑战</v>
          </cell>
        </row>
        <row r="5090">
          <cell r="A5090" t="str">
            <v>TRAINING_EVALUATE_1</v>
          </cell>
          <cell r="B5090">
            <v>20</v>
          </cell>
          <cell r="C5090" t="str">
            <v>#太惊险了，相信你还能表现得更好</v>
          </cell>
        </row>
        <row r="5091">
          <cell r="A5091" t="str">
            <v>TRAINING_EVALUATE_2</v>
          </cell>
          <cell r="B5091">
            <v>30</v>
          </cell>
          <cell r="C5091" t="str">
            <v>#表现良好，期待下次更精彩的战斗</v>
          </cell>
        </row>
        <row r="5092">
          <cell r="A5092" t="str">
            <v>TRAINING_EVALUATE_3</v>
          </cell>
          <cell r="B5092">
            <v>40</v>
          </cell>
          <cell r="C5092" t="str">
            <v>#干得不错，您的战术进步得很快</v>
          </cell>
        </row>
        <row r="5093">
          <cell r="A5093" t="str">
            <v>TRAINING_EVALUATE_4</v>
          </cell>
          <cell r="B5093">
            <v>50</v>
          </cell>
          <cell r="C5093" t="str">
            <v>#漂亮一战，您已经达到平均水平</v>
          </cell>
        </row>
        <row r="5094">
          <cell r="A5094" t="str">
            <v>TRAINING_EVALUATE_5</v>
          </cell>
          <cell r="B5094">
            <v>60</v>
          </cell>
          <cell r="C5094" t="str">
            <v>#令人称赞，战术闪烁着智慧的光芒</v>
          </cell>
        </row>
        <row r="5095">
          <cell r="A5095" t="str">
            <v>TRAINING_EVALUATE_6</v>
          </cell>
          <cell r="B5095">
            <v>70</v>
          </cell>
          <cell r="C5095" t="str">
            <v>#大师水平，已经可以胜任战术教官</v>
          </cell>
        </row>
        <row r="5096">
          <cell r="A5096" t="str">
            <v>TRAINING_EVALUATE_7</v>
          </cell>
          <cell r="B5096">
            <v>80</v>
          </cell>
          <cell r="C5096" t="str">
            <v>#天纵奇才，简直是天生的战术天才</v>
          </cell>
        </row>
        <row r="5097">
          <cell r="A5097" t="str">
            <v>TRAINING_EVALUATE_8</v>
          </cell>
          <cell r="B5097">
            <v>90</v>
          </cell>
          <cell r="C5097" t="str">
            <v>#登峰造极，你的战术素养接近完美</v>
          </cell>
        </row>
        <row r="5098">
          <cell r="A5098" t="str">
            <v>TRAINING_EVALUATE_9</v>
          </cell>
          <cell r="B5098">
            <v>100</v>
          </cell>
          <cell r="C5098" t="str">
            <v>#完美无缺，您在战场上已罕逢敌手</v>
          </cell>
        </row>
        <row r="5101">
          <cell r="A5101" t="str">
            <v>CLASS_INTRODUCE_1</v>
          </cell>
          <cell r="C5101" t="str">
            <v>#[color=562600]攻击兵团[-][color=fe0201]百分比[-][color=562600]降低目标兵团防御，不可叠加[-]</v>
          </cell>
        </row>
        <row r="5102">
          <cell r="A5102" t="str">
            <v>CLASS_INTRODUCE_2</v>
          </cell>
          <cell r="C5102" t="str">
            <v>#[color=562600]防御兵团具有较高的[-][color=fe0201]兵团免伤[-][color=562600]，生存能力优秀[-]</v>
          </cell>
        </row>
        <row r="5103">
          <cell r="A5103" t="str">
            <v>CLASS_INTRODUCE_3</v>
          </cell>
          <cell r="C5103" t="str">
            <v>#[color=562600]正前方没有敌方兵团时，优先攻击[-][color=fe0201]敌方后排[-][color=562600]距离自己最近的兵团[-]</v>
          </cell>
        </row>
        <row r="5104">
          <cell r="A5104" t="str">
            <v>CLASS_INTRODUCE_4</v>
          </cell>
          <cell r="C5104" t="str">
            <v>#[color=562600]射手兵团距离目标[-][color=fe0201]越远[-][color=562600]，攻击越高[-]</v>
          </cell>
        </row>
        <row r="5105">
          <cell r="A5105" t="str">
            <v>CLASS_INTRODUCE_5</v>
          </cell>
          <cell r="C5105" t="str">
            <v>#[color=562600]魔法兵团精通法术奥义，具有较高[-][color=fe0201]法术免伤[-]</v>
          </cell>
        </row>
        <row r="5107">
          <cell r="A5107" t="str">
            <v>CLASS_INTRODUCENAME_1</v>
          </cell>
          <cell r="C5107" t="str">
            <v>#攻击兵团</v>
          </cell>
        </row>
        <row r="5108">
          <cell r="A5108" t="str">
            <v>CLASS_INTRODUCENAME_2</v>
          </cell>
          <cell r="C5108" t="str">
            <v>#防御兵团</v>
          </cell>
        </row>
        <row r="5109">
          <cell r="A5109" t="str">
            <v>CLASS_INTRODUCENAME_3</v>
          </cell>
          <cell r="C5109" t="str">
            <v>#突击兵团</v>
          </cell>
        </row>
        <row r="5110">
          <cell r="A5110" t="str">
            <v>CLASS_INTRODUCENAME_4</v>
          </cell>
          <cell r="C5110" t="str">
            <v>#射手兵团</v>
          </cell>
        </row>
        <row r="5111">
          <cell r="A5111" t="str">
            <v>CLASS_INTRODUCENAME_5</v>
          </cell>
          <cell r="C5111" t="str">
            <v>#魔法兵团</v>
          </cell>
        </row>
        <row r="5118">
          <cell r="A5118" t="str">
            <v>CUP_NAME_1</v>
          </cell>
          <cell r="C5118" t="str">
            <v>#青铜奖杯</v>
          </cell>
        </row>
        <row r="5119">
          <cell r="A5119" t="str">
            <v>CUP_NAME_2</v>
          </cell>
          <cell r="C5119" t="str">
            <v>#白银奖杯</v>
          </cell>
        </row>
        <row r="5120">
          <cell r="A5120" t="str">
            <v>CUP_NAME_3</v>
          </cell>
          <cell r="C5120" t="str">
            <v>#黄金奖杯</v>
          </cell>
        </row>
        <row r="5121">
          <cell r="A5121" t="str">
            <v>CUP_NAME_4</v>
          </cell>
          <cell r="C5121" t="str">
            <v>#白金奖杯</v>
          </cell>
        </row>
        <row r="5124">
          <cell r="A5124" t="str">
            <v>GUILD_RECRUIT_1</v>
          </cell>
          <cell r="B5124" t="str">
            <v>审核等级不是0</v>
          </cell>
          <cell r="C5124" t="str">
            <v>#[color=1ca216,fontsize=18]{$guildLv}[-]级联盟[color=1ca216,fontsize=18]{$guildName}[-]正在招募成员，诚邀各大领主加入！[color=1ca216,fontsize=18]（等级限制{$level}级）[-]</v>
          </cell>
        </row>
        <row r="5125">
          <cell r="A5125" t="str">
            <v>GUILD_RECRUIT_2</v>
          </cell>
          <cell r="B5125" t="str">
            <v>审核等级是0</v>
          </cell>
          <cell r="C5125" t="str">
            <v>#[color=1ca216,fontsize=18]{$guildLv}[-]级联盟[color=1ca216,fontsize=18]{$guildName}[-]正在招募成员，诚邀各大领主加入！</v>
          </cell>
        </row>
        <row r="5126">
          <cell r="A5126" t="str">
            <v>GUILD_RECRUIT_3</v>
          </cell>
          <cell r="C5126" t="str">
            <v>#您已在{$guildname}联盟中</v>
          </cell>
        </row>
        <row r="5127">
          <cell r="A5127" t="str">
            <v>GUILD_RECRUIT_4</v>
          </cell>
          <cell r="B5127" t="str">
            <v>用户等级不足</v>
          </cell>
          <cell r="C5127" t="str">
            <v>#未达到申请限制等级</v>
          </cell>
        </row>
        <row r="5128">
          <cell r="A5128" t="str">
            <v>GUILD_RECRUIT_5</v>
          </cell>
          <cell r="C5128" t="str">
            <v>#申请成功</v>
          </cell>
        </row>
        <row r="5129">
          <cell r="A5129" t="str">
            <v>GUILD_RECRUIT_6</v>
          </cell>
          <cell r="C5129" t="str">
            <v>#您已申请过该联盟</v>
          </cell>
        </row>
        <row r="5130">
          <cell r="A5130" t="str">
            <v>GUILD_RECRUIT_7</v>
          </cell>
          <cell r="B5130" t="str">
            <v>用户等级不足</v>
          </cell>
          <cell r="C5130" t="str">
            <v>#该联盟已解散</v>
          </cell>
        </row>
        <row r="5131">
          <cell r="A5131" t="str">
            <v>GUILD_RECRUIT_8</v>
          </cell>
          <cell r="B5131" t="str">
            <v>联盟申请人数已满</v>
          </cell>
          <cell r="C5131" t="str">
            <v>#申请人数已满</v>
          </cell>
        </row>
        <row r="5132">
          <cell r="A5132" t="str">
            <v>GUILD_RECRUIT_9</v>
          </cell>
          <cell r="B5132" t="str">
            <v>系统尚未开放</v>
          </cell>
          <cell r="C5132" t="str">
            <v>#联盟系统22级开启</v>
          </cell>
        </row>
        <row r="5133">
          <cell r="A5133" t="str">
            <v>GUILD_RECRUIT_10</v>
          </cell>
          <cell r="C5133" t="str">
            <v>#该联盟已满员</v>
          </cell>
        </row>
        <row r="5134">
          <cell r="A5134" t="str">
            <v>GUILD_RECRUIT_TIP_1</v>
          </cell>
          <cell r="C5134" t="str">
            <v>#招募发送成功</v>
          </cell>
        </row>
        <row r="5135">
          <cell r="A5135" t="str">
            <v>GUILD_RECRUIT_TIP_2</v>
          </cell>
          <cell r="C5135" t="str">
            <v>#{$cd}后可再次发送招募</v>
          </cell>
        </row>
        <row r="5139">
          <cell r="A5139" t="str">
            <v>NESTSNAME_101</v>
          </cell>
          <cell r="B5139" t="str">
            <v>兵营</v>
          </cell>
          <cell r="C5139" t="str">
            <v>#枪兵营</v>
          </cell>
        </row>
        <row r="5140">
          <cell r="A5140" t="str">
            <v>NESTSNAME_102</v>
          </cell>
          <cell r="B5140" t="str">
            <v>射手塔楼</v>
          </cell>
          <cell r="C5140" t="str">
            <v>#射手塔楼</v>
          </cell>
        </row>
        <row r="5141">
          <cell r="A5141" t="str">
            <v>NESTSNAME_103</v>
          </cell>
          <cell r="B5141" t="str">
            <v>狮鹫塔楼</v>
          </cell>
          <cell r="C5141" t="str">
            <v>#狮鹫塔楼</v>
          </cell>
        </row>
        <row r="5142">
          <cell r="A5142" t="str">
            <v>NESTSNAME_104</v>
          </cell>
          <cell r="B5142" t="str">
            <v>岗楼</v>
          </cell>
          <cell r="C5142" t="str">
            <v>#岗楼</v>
          </cell>
        </row>
        <row r="5143">
          <cell r="A5143" t="str">
            <v>NESTSNAME_105</v>
          </cell>
          <cell r="B5143" t="str">
            <v>寺院</v>
          </cell>
          <cell r="C5143" t="str">
            <v>#寺院</v>
          </cell>
        </row>
        <row r="5144">
          <cell r="A5144" t="str">
            <v>NESTSNAME_106</v>
          </cell>
          <cell r="B5144" t="str">
            <v>训练场</v>
          </cell>
          <cell r="C5144" t="str">
            <v>#训练场</v>
          </cell>
        </row>
        <row r="5145">
          <cell r="A5145" t="str">
            <v>NESTSNAME_107</v>
          </cell>
          <cell r="B5145" t="str">
            <v>云中城</v>
          </cell>
          <cell r="C5145" t="str">
            <v>#云中城</v>
          </cell>
        </row>
        <row r="5146">
          <cell r="A5146" t="str">
            <v>NESTSNAME_201</v>
          </cell>
          <cell r="B5146" t="str">
            <v>人马厩</v>
          </cell>
          <cell r="C5146" t="str">
            <v>#人马厩</v>
          </cell>
        </row>
        <row r="5147">
          <cell r="A5147" t="str">
            <v>NESTSNAME_202</v>
          </cell>
          <cell r="B5147" t="str">
            <v>矮人村舍</v>
          </cell>
          <cell r="C5147" t="str">
            <v>#矮人村舍</v>
          </cell>
        </row>
        <row r="5148">
          <cell r="A5148" t="str">
            <v>NESTSNAME_203</v>
          </cell>
          <cell r="B5148" t="str">
            <v>木屋</v>
          </cell>
          <cell r="C5148" t="str">
            <v>#木屋</v>
          </cell>
        </row>
        <row r="5149">
          <cell r="A5149" t="str">
            <v>NESTSNAME_204</v>
          </cell>
          <cell r="B5149" t="str">
            <v>魔泉</v>
          </cell>
          <cell r="C5149" t="str">
            <v>#魔泉</v>
          </cell>
        </row>
        <row r="5150">
          <cell r="A5150" t="str">
            <v>NESTSNAME_205</v>
          </cell>
          <cell r="B5150" t="str">
            <v>枯木拱门</v>
          </cell>
          <cell r="C5150" t="str">
            <v>#枯木拱门</v>
          </cell>
        </row>
        <row r="5151">
          <cell r="A5151" t="str">
            <v>NESTSNAME_206</v>
          </cell>
          <cell r="B5151" t="str">
            <v>林间圣地</v>
          </cell>
          <cell r="C5151" t="str">
            <v>#林间圣地</v>
          </cell>
        </row>
        <row r="5152">
          <cell r="A5152" t="str">
            <v>NESTSNAME_207</v>
          </cell>
          <cell r="B5152" t="str">
            <v>龙崖</v>
          </cell>
          <cell r="C5152" t="str">
            <v>#龙崖</v>
          </cell>
        </row>
        <row r="5153">
          <cell r="A5153" t="str">
            <v>NESTSNAME_301</v>
          </cell>
          <cell r="B5153" t="str">
            <v>邪庙</v>
          </cell>
          <cell r="C5153" t="str">
            <v>#邪庙</v>
          </cell>
        </row>
        <row r="5154">
          <cell r="A5154" t="str">
            <v>NESTSNAME_302</v>
          </cell>
          <cell r="B5154" t="str">
            <v>坟地</v>
          </cell>
          <cell r="C5154" t="str">
            <v>#坟地</v>
          </cell>
        </row>
        <row r="5155">
          <cell r="A5155" t="str">
            <v>NESTSNAME_303</v>
          </cell>
          <cell r="B5155" t="str">
            <v>灵墓</v>
          </cell>
          <cell r="C5155" t="str">
            <v>#灵墓</v>
          </cell>
        </row>
        <row r="5156">
          <cell r="A5156" t="str">
            <v>NESTSNAME_304</v>
          </cell>
          <cell r="B5156" t="str">
            <v>幽宅</v>
          </cell>
          <cell r="C5156" t="str">
            <v>#幽宅</v>
          </cell>
        </row>
        <row r="5157">
          <cell r="A5157" t="str">
            <v>NESTSNAME_305</v>
          </cell>
          <cell r="B5157" t="str">
            <v>陵墓</v>
          </cell>
          <cell r="C5157" t="str">
            <v>#陵墓</v>
          </cell>
        </row>
        <row r="5158">
          <cell r="A5158" t="str">
            <v>NESTSNAME_306</v>
          </cell>
          <cell r="B5158" t="str">
            <v>暗黑殿</v>
          </cell>
          <cell r="C5158" t="str">
            <v>#暗黑殿</v>
          </cell>
        </row>
        <row r="5159">
          <cell r="A5159" t="str">
            <v>NESTSNAME_307</v>
          </cell>
          <cell r="B5159" t="str">
            <v>龙之顶</v>
          </cell>
          <cell r="C5159" t="str">
            <v>#龙之顶</v>
          </cell>
        </row>
        <row r="5160">
          <cell r="A5160" t="str">
            <v>NESTSNAME_308</v>
          </cell>
          <cell r="B5160" t="str">
            <v>诅咒之穴</v>
          </cell>
          <cell r="C5160" t="str">
            <v>#诅咒之穴</v>
          </cell>
        </row>
        <row r="5161">
          <cell r="A5161" t="str">
            <v>NESTSNAME_401</v>
          </cell>
          <cell r="B5161" t="str">
            <v>大耳怪营</v>
          </cell>
          <cell r="C5161" t="str">
            <v>#大耳怪营</v>
          </cell>
        </row>
        <row r="5162">
          <cell r="A5162" t="str">
            <v>NESTSNAME_402</v>
          </cell>
          <cell r="B5162" t="str">
            <v>狼舍</v>
          </cell>
          <cell r="C5162" t="str">
            <v>#狼舍</v>
          </cell>
        </row>
        <row r="5163">
          <cell r="A5163" t="str">
            <v>NESTSNAME_403</v>
          </cell>
          <cell r="B5163" t="str">
            <v>兽人塔</v>
          </cell>
          <cell r="C5163" t="str">
            <v>#兽人塔</v>
          </cell>
        </row>
        <row r="5164">
          <cell r="A5164" t="str">
            <v>NESTSNAME_404</v>
          </cell>
          <cell r="B5164" t="str">
            <v>食人魔壁垒</v>
          </cell>
          <cell r="C5164" t="str">
            <v>#食人魔壁垒</v>
          </cell>
        </row>
        <row r="5165">
          <cell r="A5165" t="str">
            <v>NESTSNAME_405</v>
          </cell>
          <cell r="B5165" t="str">
            <v>壁巢</v>
          </cell>
          <cell r="C5165" t="str">
            <v>#壁巢</v>
          </cell>
        </row>
        <row r="5166">
          <cell r="A5166" t="str">
            <v>NESTSNAME_406</v>
          </cell>
          <cell r="B5166" t="str">
            <v>独眼洞穴</v>
          </cell>
          <cell r="C5166" t="str">
            <v>#独眼洞穴</v>
          </cell>
        </row>
        <row r="5167">
          <cell r="A5167" t="str">
            <v>NESTSNAME_407</v>
          </cell>
          <cell r="B5167" t="str">
            <v>比蒙巢穴</v>
          </cell>
          <cell r="C5167" t="str">
            <v>#比蒙巢穴</v>
          </cell>
        </row>
        <row r="5168">
          <cell r="A5168" t="str">
            <v>NESTSNAME_501</v>
          </cell>
          <cell r="B5168" t="str">
            <v>怪物熔炉</v>
          </cell>
          <cell r="C5168" t="str">
            <v>#怪物熔炉</v>
          </cell>
        </row>
        <row r="5169">
          <cell r="A5169" t="str">
            <v>NESTSNAME_502</v>
          </cell>
          <cell r="B5169" t="str">
            <v>罪恶殿堂</v>
          </cell>
          <cell r="C5169" t="str">
            <v>#罪恶殿堂</v>
          </cell>
        </row>
        <row r="5170">
          <cell r="A5170" t="str">
            <v>NESTSNAME_503</v>
          </cell>
          <cell r="B5170" t="str">
            <v>狗窝</v>
          </cell>
          <cell r="C5170" t="str">
            <v>#狗窝</v>
          </cell>
        </row>
        <row r="5171">
          <cell r="A5171" t="str">
            <v>NESTSNAME_504</v>
          </cell>
          <cell r="B5171" t="str">
            <v>恶魔之门</v>
          </cell>
          <cell r="C5171" t="str">
            <v>#恶魔之门</v>
          </cell>
        </row>
        <row r="5172">
          <cell r="A5172" t="str">
            <v>NESTSNAME_505</v>
          </cell>
          <cell r="B5172" t="str">
            <v>黄泉鬼穴</v>
          </cell>
          <cell r="C5172" t="str">
            <v>#黄泉鬼穴</v>
          </cell>
        </row>
        <row r="5173">
          <cell r="A5173" t="str">
            <v>NESTSNAME_506</v>
          </cell>
          <cell r="B5173" t="str">
            <v>烈火神殿</v>
          </cell>
          <cell r="C5173" t="str">
            <v>#烈火神殿</v>
          </cell>
        </row>
        <row r="5174">
          <cell r="A5174" t="str">
            <v>NESTSNAME_507</v>
          </cell>
          <cell r="B5174" t="str">
            <v>恶魔殿</v>
          </cell>
          <cell r="C5174" t="str">
            <v>#恶魔殿</v>
          </cell>
        </row>
        <row r="5175">
          <cell r="A5175" t="str">
            <v>NESTSNAME_601</v>
          </cell>
          <cell r="B5175" t="str">
            <v>钟楼</v>
          </cell>
          <cell r="C5175" t="str">
            <v>#钟楼</v>
          </cell>
        </row>
        <row r="5176">
          <cell r="A5176" t="str">
            <v>NESTSNAME_602</v>
          </cell>
          <cell r="B5176" t="str">
            <v>鬼楼</v>
          </cell>
          <cell r="C5176" t="str">
            <v>#鬼楼</v>
          </cell>
        </row>
        <row r="5177">
          <cell r="A5177" t="str">
            <v>NESTSNAME_603</v>
          </cell>
          <cell r="B5177" t="str">
            <v>制造工厂</v>
          </cell>
          <cell r="C5177" t="str">
            <v>#制造工厂</v>
          </cell>
        </row>
        <row r="5178">
          <cell r="A5178" t="str">
            <v>NESTSNAME_604</v>
          </cell>
          <cell r="B5178" t="str">
            <v>法师塔</v>
          </cell>
          <cell r="C5178" t="str">
            <v>#法师塔</v>
          </cell>
        </row>
        <row r="5179">
          <cell r="A5179" t="str">
            <v>NESTSNAME_605</v>
          </cell>
          <cell r="B5179" t="str">
            <v>祈愿神探</v>
          </cell>
          <cell r="C5179" t="str">
            <v>#祈愿神坛</v>
          </cell>
        </row>
        <row r="5180">
          <cell r="A5180" t="str">
            <v>NESTSNAME_606</v>
          </cell>
          <cell r="B5180" t="str">
            <v>金色帐篷</v>
          </cell>
          <cell r="C5180" t="str">
            <v>#金色帐篷</v>
          </cell>
        </row>
        <row r="5181">
          <cell r="A5181" t="str">
            <v>NESTSNAME_607</v>
          </cell>
          <cell r="B5181" t="str">
            <v>云殿</v>
          </cell>
          <cell r="C5181" t="str">
            <v>#云殿</v>
          </cell>
        </row>
        <row r="5182">
          <cell r="A5182" t="str">
            <v>NESTSNAME_701</v>
          </cell>
          <cell r="B5182" t="str">
            <v>暗穴</v>
          </cell>
          <cell r="C5182" t="str">
            <v>#暗穴</v>
          </cell>
        </row>
        <row r="5183">
          <cell r="A5183" t="str">
            <v>NESTSNAME_702</v>
          </cell>
          <cell r="B5183" t="str">
            <v>鸟阁</v>
          </cell>
          <cell r="C5183" t="str">
            <v>#鸟阁</v>
          </cell>
        </row>
        <row r="5184">
          <cell r="A5184" t="str">
            <v>NESTSNAME_703</v>
          </cell>
          <cell r="B5184" t="str">
            <v>邪眼之柱</v>
          </cell>
          <cell r="C5184" t="str">
            <v>#邪眼之柱</v>
          </cell>
        </row>
        <row r="5185">
          <cell r="A5185" t="str">
            <v>NESTSNAME_704</v>
          </cell>
          <cell r="B5185" t="str">
            <v>静默之堂</v>
          </cell>
          <cell r="C5185" t="str">
            <v>#静默之堂</v>
          </cell>
        </row>
        <row r="5186">
          <cell r="A5186" t="str">
            <v>NESTSNAME_705</v>
          </cell>
          <cell r="B5186" t="str">
            <v>迷宫</v>
          </cell>
          <cell r="C5186" t="str">
            <v>#迷宫</v>
          </cell>
        </row>
        <row r="5187">
          <cell r="A5187" t="str">
            <v>NESTSNAME_706</v>
          </cell>
          <cell r="B5187" t="str">
            <v>蝎狮巢</v>
          </cell>
          <cell r="C5187" t="str">
            <v>#蝎狮巢</v>
          </cell>
        </row>
        <row r="5188">
          <cell r="A5188" t="str">
            <v>NESTSNAME_707</v>
          </cell>
          <cell r="B5188" t="str">
            <v>龙穴</v>
          </cell>
          <cell r="C5188" t="str">
            <v>#龙穴</v>
          </cell>
        </row>
        <row r="5189">
          <cell r="A5189" t="str">
            <v>NESTSNAME_901</v>
          </cell>
          <cell r="C5189" t="str">
            <v>#精灵花园</v>
          </cell>
        </row>
        <row r="5190">
          <cell r="A5190" t="str">
            <v>NESTSNAME_902</v>
          </cell>
          <cell r="C5190" t="str">
            <v>#空气神坛</v>
          </cell>
        </row>
        <row r="5191">
          <cell r="A5191" t="str">
            <v>NESTSNAME_903</v>
          </cell>
          <cell r="C5191" t="str">
            <v>#流水神坛</v>
          </cell>
        </row>
        <row r="5192">
          <cell r="A5192" t="str">
            <v>NESTSNAME_904</v>
          </cell>
          <cell r="C5192" t="str">
            <v>#烈火神坛</v>
          </cell>
        </row>
        <row r="5193">
          <cell r="A5193" t="str">
            <v>NESTSNAME_905</v>
          </cell>
          <cell r="C5193" t="str">
            <v>#大地神坛</v>
          </cell>
        </row>
        <row r="5194">
          <cell r="A5194" t="str">
            <v>NESTSNAME_906</v>
          </cell>
          <cell r="C5194" t="str">
            <v>#精神神坛</v>
          </cell>
        </row>
        <row r="5195">
          <cell r="A5195" t="str">
            <v>NESTSNAME_907</v>
          </cell>
          <cell r="C5195" t="str">
            <v>#凤凰巢</v>
          </cell>
        </row>
        <row r="5197">
          <cell r="A5197" t="str">
            <v>NESTS_TIP_1</v>
          </cell>
          <cell r="C5197" t="str">
            <v>#兵营未建造</v>
          </cell>
        </row>
        <row r="5198">
          <cell r="A5198" t="str">
            <v>NESTS_TIP_2</v>
          </cell>
          <cell r="C5198" t="str">
            <v>#可兑换碎片数量已达上限</v>
          </cell>
        </row>
        <row r="5199">
          <cell r="A5199" t="str">
            <v>BATTLE_AUTO_TIP</v>
          </cell>
          <cell r="C5199" t="str">
            <v>#点击开启自动战斗</v>
          </cell>
        </row>
        <row r="5200">
          <cell r="A5200" t="str">
            <v>GUILD_DONATE_TIP</v>
          </cell>
          <cell r="C5200" t="str">
            <v>#请求捐赠冷却中</v>
          </cell>
        </row>
        <row r="5203">
          <cell r="A5203" t="str">
            <v>FORMATIONBUILD_1</v>
          </cell>
          <cell r="C5203" t="str">
            <v>#【士气高涨】</v>
          </cell>
        </row>
        <row r="5204">
          <cell r="A5204" t="str">
            <v>FORMATIONBUILD_2</v>
          </cell>
          <cell r="C5204" t="str">
            <v>#【减速】</v>
          </cell>
        </row>
        <row r="5205">
          <cell r="A5205" t="str">
            <v>FORMATIONBUILD_3</v>
          </cell>
          <cell r="C5205" t="str">
            <v>#【流血】</v>
          </cell>
        </row>
        <row r="5206">
          <cell r="A5206" t="str">
            <v>FORMATIONBUILD_4</v>
          </cell>
          <cell r="C5206" t="str">
            <v>#【灼烧】</v>
          </cell>
        </row>
        <row r="5207">
          <cell r="A5207" t="str">
            <v>FORMATIONBUILD_5</v>
          </cell>
          <cell r="C5207" t="str">
            <v>#【士气低落】</v>
          </cell>
        </row>
        <row r="5210">
          <cell r="A5210" t="str">
            <v>LOSE_LANG_1</v>
          </cell>
          <cell r="B5210" t="str">
            <v>上阵人数</v>
          </cell>
          <cell r="C5210" t="str">
            <v>#您可以上阵更多兵团，快去布阵吧。</v>
          </cell>
        </row>
        <row r="5211">
          <cell r="A5211" t="str">
            <v>LOSE_LANG_2</v>
          </cell>
          <cell r="B5211" t="str">
            <v>兵团平均星级</v>
          </cell>
          <cell r="C5211" t="str">
            <v>#使用同名碎片提高兵团星级，大幅强化兵团。</v>
          </cell>
        </row>
        <row r="5212">
          <cell r="A5212" t="str">
            <v>LOSE_LANG_3</v>
          </cell>
          <cell r="B5212" t="str">
            <v>兵团等级</v>
          </cell>
          <cell r="C5212" t="str">
            <v>#使用兵团经验提升兵团等级，提升战斗力。</v>
          </cell>
        </row>
        <row r="5213">
          <cell r="A5213" t="str">
            <v>LOSE_LANG_4</v>
          </cell>
          <cell r="B5213" t="str">
            <v>兵团技能等级</v>
          </cell>
          <cell r="C5213" t="str">
            <v>#提升兵团的技能等级，兵团实力将极大提升。</v>
          </cell>
        </row>
        <row r="5214">
          <cell r="A5214" t="str">
            <v>LOSE_LANG_5</v>
          </cell>
          <cell r="B5214" t="str">
            <v>兵团进阶</v>
          </cell>
          <cell r="C5214" t="str">
            <v>#兵团进阶提高兵团属性，解锁新技能。</v>
          </cell>
        </row>
        <row r="5215">
          <cell r="A5215" t="str">
            <v>LOSE_LANG_6</v>
          </cell>
          <cell r="B5215" t="str">
            <v>兵团装备等级</v>
          </cell>
          <cell r="C5215" t="str">
            <v>#消耗黄金强化兵团装备，提高兵团属性。</v>
          </cell>
        </row>
        <row r="5216">
          <cell r="A5216" t="str">
            <v>LOSE_LANG_7</v>
          </cell>
          <cell r="B5216" t="str">
            <v>图鉴</v>
          </cell>
          <cell r="C5216" t="str">
            <v>#在图鉴中放置卡牌，提高同类兵团战斗力。</v>
          </cell>
        </row>
        <row r="5217">
          <cell r="A5217" t="str">
            <v>LOSE_LANG_8</v>
          </cell>
          <cell r="B5217" t="str">
            <v>图鉴升级</v>
          </cell>
          <cell r="C5217" t="str">
            <v>#图鉴升级后可以提供兵团更多的属性加成。</v>
          </cell>
        </row>
        <row r="5218">
          <cell r="A5218" t="str">
            <v>LOSE_LANG_9</v>
          </cell>
          <cell r="B5218" t="str">
            <v>英雄升星</v>
          </cell>
          <cell r="C5218" t="str">
            <v>#英雄升星解锁强力专长，提高英雄总属性。</v>
          </cell>
        </row>
        <row r="5219">
          <cell r="A5219" t="str">
            <v>LOSE_LANG_10</v>
          </cell>
          <cell r="B5219" t="str">
            <v>法术升级</v>
          </cell>
          <cell r="C5219" t="str">
            <v>#使用法术卷轴突破法术，升级后效果更强力。</v>
          </cell>
        </row>
        <row r="5220">
          <cell r="A5220" t="str">
            <v>LOSE_LANG_11</v>
          </cell>
          <cell r="B5220" t="str">
            <v>专精刷新</v>
          </cell>
          <cell r="C5220" t="str">
            <v>#英雄专精可以大幅度提升英雄的战斗力。</v>
          </cell>
        </row>
        <row r="5221">
          <cell r="A5221" t="str">
            <v>LOSE_LANG_12</v>
          </cell>
          <cell r="B5221" t="str">
            <v>宝物</v>
          </cell>
          <cell r="C5221" t="str">
            <v>#收集宝物，提高英雄属性，并获得强力法术。</v>
          </cell>
        </row>
        <row r="5222">
          <cell r="A5222" t="str">
            <v>LOSE_LANG_13</v>
          </cell>
          <cell r="B5222" t="str">
            <v>魔法学院</v>
          </cell>
          <cell r="C5222" t="str">
            <v>#在魔法行会中升级天赋，提高英雄法术效果。</v>
          </cell>
        </row>
        <row r="5226">
          <cell r="A5226" t="str">
            <v>NESTS_LANG_1</v>
          </cell>
          <cell r="C5226" t="str">
            <v>#为了荣誉、秩序与责任</v>
          </cell>
        </row>
        <row r="5227">
          <cell r="A5227" t="str">
            <v>NESTS_LANG_2</v>
          </cell>
          <cell r="C5227" t="str">
            <v>#随着世界的韵律起舞</v>
          </cell>
        </row>
        <row r="5228">
          <cell r="A5228" t="str">
            <v>NESTS_LANG_3</v>
          </cell>
          <cell r="C5228" t="str">
            <v>#生命无常，唯有死亡意味</v>
          </cell>
        </row>
        <row r="5229">
          <cell r="A5229" t="str">
            <v>NESTS_LANG_4</v>
          </cell>
          <cell r="C5229" t="str">
            <v>#独步其道，孤行世间</v>
          </cell>
        </row>
        <row r="5230">
          <cell r="A5230" t="str">
            <v>NESTS_LANG_5</v>
          </cell>
          <cell r="C5230" t="str">
            <v>#我们把世界付之一炬，</v>
          </cell>
        </row>
        <row r="5231">
          <cell r="A5231" t="str">
            <v>NESTS_LANG_6</v>
          </cell>
          <cell r="C5231" t="str">
            <v>#所有的奥秘终将被掌握</v>
          </cell>
        </row>
        <row r="5232">
          <cell r="A5232" t="str">
            <v>NESTS_LANG_7</v>
          </cell>
          <cell r="C5232" t="str">
            <v>#驾驭阴影者，掌控万物</v>
          </cell>
        </row>
        <row r="5233">
          <cell r="A5233" t="str">
            <v>NESTS_LANG_8</v>
          </cell>
          <cell r="C5233" t="str">
            <v>#1</v>
          </cell>
        </row>
        <row r="5234">
          <cell r="A5234" t="str">
            <v>NESTS_LANG_9</v>
          </cell>
          <cell r="C5234" t="str">
            <v>#天地并生，万物同源</v>
          </cell>
        </row>
        <row r="5235">
          <cell r="A5235" t="str">
            <v>NESTS_LANG_1_1</v>
          </cell>
          <cell r="C5235" t="str">
            <v>#For Honor, Order And Duty</v>
          </cell>
        </row>
        <row r="5236">
          <cell r="A5236" t="str">
            <v>NESTS_LANG_2_1</v>
          </cell>
          <cell r="C5236" t="str">
            <v>#We Dance To The Rhythm</v>
          </cell>
        </row>
        <row r="5237">
          <cell r="A5237" t="str">
            <v>NESTS_LANG_3_1</v>
          </cell>
          <cell r="C5237" t="str">
            <v>#着宁静、秩序及永恒之美</v>
          </cell>
        </row>
        <row r="5238">
          <cell r="A5238" t="str">
            <v>NESTS_LANG_4_1</v>
          </cell>
          <cell r="C5238" t="str">
            <v>#Walk Our Own Path,Alone</v>
          </cell>
        </row>
        <row r="5239">
          <cell r="A5239" t="str">
            <v>NESTS_LANG_5_1</v>
          </cell>
          <cell r="C5239" t="str">
            <v>#在那废墟之上起舞欢庆</v>
          </cell>
        </row>
        <row r="5240">
          <cell r="A5240" t="str">
            <v>NESTS_LANG_6_1</v>
          </cell>
          <cell r="C5240" t="str">
            <v>#All Secrets Will Be Mastered</v>
          </cell>
        </row>
        <row r="5241">
          <cell r="A5241" t="str">
            <v>NESTS_LANG_7_1</v>
          </cell>
          <cell r="C5241" t="str">
            <v>#The shadow master rules all</v>
          </cell>
        </row>
        <row r="5242">
          <cell r="A5242" t="str">
            <v>NESTS_LANG_8_1</v>
          </cell>
          <cell r="C5242" t="str">
            <v>#1</v>
          </cell>
        </row>
        <row r="5243">
          <cell r="A5243" t="str">
            <v>NESTS_LANG_9_1</v>
          </cell>
          <cell r="C5243" t="str">
            <v>#Element Create the World</v>
          </cell>
        </row>
        <row r="5274">
          <cell r="A5274" t="str">
            <v>NESTSLABEL_LANG_1</v>
          </cell>
          <cell r="C5274" t="str">
            <v>#埃拉西亚</v>
          </cell>
        </row>
        <row r="5275">
          <cell r="A5275" t="str">
            <v>NESTSLABEL_LANG_2</v>
          </cell>
          <cell r="C5275" t="str">
            <v>#埃里</v>
          </cell>
        </row>
        <row r="5276">
          <cell r="A5276" t="str">
            <v>NESTSLABEL_LANG_3</v>
          </cell>
          <cell r="C5276" t="str">
            <v>#迪雅</v>
          </cell>
        </row>
        <row r="5277">
          <cell r="A5277" t="str">
            <v>NESTSLABEL_LANG_4</v>
          </cell>
          <cell r="C5277" t="str">
            <v>#克鲁罗德</v>
          </cell>
        </row>
        <row r="5278">
          <cell r="A5278" t="str">
            <v>NESTSLABEL_LANG_5</v>
          </cell>
          <cell r="C5278" t="str">
            <v>#伊欧弗</v>
          </cell>
        </row>
        <row r="5279">
          <cell r="A5279" t="str">
            <v>NESTSLABEL_LANG_6</v>
          </cell>
          <cell r="C5279" t="str">
            <v>#布拉卡达</v>
          </cell>
        </row>
        <row r="5280">
          <cell r="A5280" t="str">
            <v>NESTSLABEL_LANG_7</v>
          </cell>
          <cell r="C5280" t="str">
            <v>#尼贡</v>
          </cell>
        </row>
        <row r="5281">
          <cell r="A5281" t="str">
            <v>NESTSLABEL_LANG_8</v>
          </cell>
          <cell r="C5281" t="str">
            <v>#1</v>
          </cell>
        </row>
        <row r="5282">
          <cell r="A5282" t="str">
            <v>NESTSLABEL_LANG_9</v>
          </cell>
          <cell r="C5282" t="str">
            <v>#塞拉姆</v>
          </cell>
        </row>
        <row r="5288">
          <cell r="A5288" t="str">
            <v>GUILD_NAME_1</v>
          </cell>
          <cell r="C5288" t="str">
            <v>#联盟许愿</v>
          </cell>
        </row>
        <row r="5289">
          <cell r="A5289" t="str">
            <v>GUILD_NAME_2</v>
          </cell>
          <cell r="C5289" t="str">
            <v>#射箭达人</v>
          </cell>
        </row>
        <row r="5290">
          <cell r="A5290" t="str">
            <v>GUILD_NAME_3</v>
          </cell>
          <cell r="C5290" t="str">
            <v>#雇佣兵</v>
          </cell>
        </row>
        <row r="5293">
          <cell r="A5293" t="str">
            <v>TEAM_DINGWEI_101</v>
          </cell>
          <cell r="B5293" t="str">
            <v>能够眩晕敌人，攻击大体型兵团有优势</v>
          </cell>
          <cell r="C5293" t="str">
            <v>#能够眩晕敌人，攻击大体型兵团有优势</v>
          </cell>
        </row>
        <row r="5294">
          <cell r="A5294" t="str">
            <v>TEAM_DINGWEI_102</v>
          </cell>
          <cell r="B5294" t="str">
            <v>强力爆发技能，连击，攻击大体型兵团有优势</v>
          </cell>
          <cell r="C5294" t="str">
            <v>#强力爆发技能，连击，攻击大体型兵团有优势</v>
          </cell>
        </row>
        <row r="5295">
          <cell r="A5295" t="str">
            <v>TEAM_DINGWEI_103</v>
          </cell>
          <cell r="B5295" t="str">
            <v>高频率反击造成范围伤害，飞行领袖</v>
          </cell>
          <cell r="C5295" t="str">
            <v>#高频率反击造成范围伤害，飞行领袖</v>
          </cell>
        </row>
        <row r="5296">
          <cell r="A5296" t="str">
            <v>TEAM_DINGWEI_104</v>
          </cell>
          <cell r="B5296" t="str">
            <v>开场伤害减免，对减速目标连击，攻击回血</v>
          </cell>
          <cell r="C5296" t="str">
            <v>#开场伤害减免，对减速目标连击，攻击回血</v>
          </cell>
        </row>
        <row r="5297">
          <cell r="A5297" t="str">
            <v>TEAM_DINGWEI_105</v>
          </cell>
          <cell r="B5297" t="str">
            <v>提供士气高涨，强力的治疗能力</v>
          </cell>
          <cell r="C5297" t="str">
            <v>#提供士气高涨，强力的治疗能力</v>
          </cell>
        </row>
        <row r="5298">
          <cell r="A5298" t="str">
            <v>TEAM_DINGWEI_106</v>
          </cell>
          <cell r="B5298" t="str">
            <v>开战向敌人发起冲锋，先发制人</v>
          </cell>
          <cell r="C5298" t="str">
            <v>#开战向敌人发起冲锋，先发制人</v>
          </cell>
        </row>
        <row r="5299">
          <cell r="A5299" t="str">
            <v>TEAM_DINGWEI_107</v>
          </cell>
          <cell r="B5299" t="str">
            <v>复活阵亡兵团，全团生命恢复，高输出技能</v>
          </cell>
          <cell r="C5299" t="str">
            <v>#复活阵亡兵团，全团生命恢复，高输出技能</v>
          </cell>
        </row>
        <row r="5300">
          <cell r="A5300" t="str">
            <v>TEAM_DINGWEI_108</v>
          </cell>
          <cell r="B5300" t="str">
            <v>召唤圣堂侍从，大范围士气高涨</v>
          </cell>
          <cell r="C5300" t="str">
            <v>#召唤圣堂侍从，大范围士气高涨</v>
          </cell>
        </row>
        <row r="5301">
          <cell r="A5301" t="str">
            <v>TEAM_DINGWEI_201</v>
          </cell>
          <cell r="B5301" t="str">
            <v>范围减速，上阵防御兵团越多能力越强</v>
          </cell>
          <cell r="C5301" t="str">
            <v>#范围减速，上阵防御兵团越多能力越强</v>
          </cell>
        </row>
        <row r="5302">
          <cell r="A5302" t="str">
            <v>TEAM_DINGWEI_202</v>
          </cell>
          <cell r="B5302" t="str">
            <v>全团生命提升，减少周围兵团受魔法伤害</v>
          </cell>
          <cell r="C5302" t="str">
            <v>#全团生命提升，减少周围兵团受魔法伤害</v>
          </cell>
        </row>
        <row r="5303">
          <cell r="A5303" t="str">
            <v>TEAM_DINGWEI_203</v>
          </cell>
          <cell r="B5303" t="str">
            <v>短时间极限攻速，对减速连击，高暴击</v>
          </cell>
          <cell r="C5303" t="str">
            <v>#短时间极限攻速，对减速连击，高暴击</v>
          </cell>
        </row>
        <row r="5304">
          <cell r="A5304" t="str">
            <v>TEAM_DINGWEI_204</v>
          </cell>
          <cell r="B5304" t="str">
            <v>为周围兵团提供护盾，召唤飞马协助作战</v>
          </cell>
          <cell r="C5304" t="str">
            <v>#为周围兵团提供护盾，召唤飞马协助作战</v>
          </cell>
        </row>
        <row r="5305">
          <cell r="A5305" t="str">
            <v>TEAM_DINGWEI_205</v>
          </cell>
          <cell r="B5305" t="str">
            <v>免疫流血，反弹伤害，通过护盾增强防御</v>
          </cell>
          <cell r="C5305" t="str">
            <v>#免疫流血，反弹伤害，通过护盾增强防御</v>
          </cell>
        </row>
        <row r="5306">
          <cell r="A5306" t="str">
            <v>TEAM_DINGWEI_206</v>
          </cell>
          <cell r="B5306" t="str">
            <v>降低敌方命中率，高闪避能力</v>
          </cell>
          <cell r="C5306" t="str">
            <v>#降低敌方命中率，高闪避能力</v>
          </cell>
        </row>
        <row r="5307">
          <cell r="A5307" t="str">
            <v>TEAM_DINGWEI_207</v>
          </cell>
          <cell r="B5307" t="str">
            <v>强攻后排，大范围水系技能伤害</v>
          </cell>
          <cell r="C5307" t="str">
            <v>#强攻后排，大范围水系技能伤害</v>
          </cell>
        </row>
        <row r="5308">
          <cell r="A5308" t="str">
            <v>TEAM_DINGWEI_208</v>
          </cell>
          <cell r="B5308" t="str">
            <v>强攻后排，大范围水系技能伤害</v>
          </cell>
          <cell r="C5308" t="str">
            <v>#强攻后排，大范围水系技能伤害</v>
          </cell>
        </row>
        <row r="5309">
          <cell r="A5309" t="str">
            <v>TEAM_DINGWEI_301</v>
          </cell>
          <cell r="B5309" t="str">
            <v>免疫流血，反弹伤害，减少受到的远程伤害</v>
          </cell>
          <cell r="C5309" t="str">
            <v>#免疫流血，反弹伤害，减少受到的远程伤害</v>
          </cell>
        </row>
        <row r="5310">
          <cell r="A5310" t="str">
            <v>TEAM_DINGWEI_302</v>
          </cell>
          <cell r="B5310" t="str">
            <v>强力防御，散播瘟疫攻击周围敌人</v>
          </cell>
          <cell r="C5310" t="str">
            <v>#强力防御，散播瘟疫攻击周围敌人</v>
          </cell>
        </row>
        <row r="5311">
          <cell r="A5311" t="str">
            <v>TEAM_DINGWEI_303</v>
          </cell>
          <cell r="B5311" t="str">
            <v>沉默前方敌人，死亡沉默全场</v>
          </cell>
          <cell r="C5311" t="str">
            <v>#沉默前方敌人，死亡沉默全场</v>
          </cell>
        </row>
        <row r="5312">
          <cell r="A5312" t="str">
            <v>TEAM_DINGWEI_304</v>
          </cell>
          <cell r="B5312" t="str">
            <v>在血线优势时，造成额外的伤害</v>
          </cell>
          <cell r="C5312" t="str">
            <v>#在血线优势时，造成额外的伤害</v>
          </cell>
        </row>
        <row r="5313">
          <cell r="A5313" t="str">
            <v>TEAM_DINGWEI_305</v>
          </cell>
          <cell r="B5313" t="str">
            <v>召唤并加强骷髅，亡灵召唤打法核心兵团</v>
          </cell>
          <cell r="C5313" t="str">
            <v>#召唤并加强骷髅，亡灵召唤打法核心兵团</v>
          </cell>
        </row>
        <row r="5314">
          <cell r="A5314" t="str">
            <v>TEAM_DINGWEI_306</v>
          </cell>
          <cell r="B5314" t="str">
            <v>顶级突击兵团，高爆发技能，越战越勇</v>
          </cell>
          <cell r="C5314" t="str">
            <v>#顶级突击兵团，高爆发技能，越战越勇</v>
          </cell>
        </row>
        <row r="5315">
          <cell r="A5315" t="str">
            <v>TEAM_DINGWEI_307</v>
          </cell>
          <cell r="B5315" t="str">
            <v>降低所有敌人的兵团免伤，高效突破敌人防线</v>
          </cell>
          <cell r="C5315" t="str">
            <v>#降低所有敌人的兵团免伤，高效突破敌人防线</v>
          </cell>
        </row>
        <row r="5316">
          <cell r="A5316" t="str">
            <v>TEAM_DINGWEI_308</v>
          </cell>
          <cell r="B5316" t="str">
            <v>携带疾病，可降低所有敌人的受治疗效果</v>
          </cell>
          <cell r="C5316" t="str">
            <v>#携带疾病，可降低所有敌人的受治疗效果</v>
          </cell>
        </row>
        <row r="5317">
          <cell r="A5317" t="str">
            <v>TEAM_DINGWEI_401</v>
          </cell>
          <cell r="B5317" t="str">
            <v>反击风暴，强力近战输出，生命越低攻击越高</v>
          </cell>
          <cell r="C5317" t="str">
            <v>#反击风暴，强力近战输出，生命越低攻击越高</v>
          </cell>
        </row>
        <row r="5318">
          <cell r="A5318" t="str">
            <v>TEAM_DINGWEI_402</v>
          </cell>
          <cell r="B5318" t="str">
            <v>召唤野兽伙伴，生命越低攻击越高</v>
          </cell>
          <cell r="C5318" t="str">
            <v>#召唤野兽伙伴，生命越低攻击越高</v>
          </cell>
        </row>
        <row r="5319">
          <cell r="A5319" t="str">
            <v>TEAM_DINGWEI_403</v>
          </cell>
          <cell r="B5319" t="str">
            <v>流血攻击，高输出，生命越低攻击越高</v>
          </cell>
          <cell r="C5319" t="str">
            <v>#流血攻击，高输出，生命越低攻击越高</v>
          </cell>
        </row>
        <row r="5320">
          <cell r="A5320" t="str">
            <v>TEAM_DINGWEI_404</v>
          </cell>
          <cell r="B5320" t="str">
            <v>强力肉盾，增强全体近战兵团的战斗力</v>
          </cell>
          <cell r="C5320" t="str">
            <v>#强力肉盾，增强全体近战兵团的战斗力</v>
          </cell>
        </row>
        <row r="5321">
          <cell r="A5321" t="str">
            <v>TEAM_DINGWEI_405</v>
          </cell>
          <cell r="B5321" t="str">
            <v>强力魔法攻击，高效打击范围的敌人</v>
          </cell>
          <cell r="C5321" t="str">
            <v>#强力魔法攻击，高效打击范围的敌人</v>
          </cell>
        </row>
        <row r="5322">
          <cell r="A5322" t="str">
            <v>TEAM_DINGWEI_406</v>
          </cell>
          <cell r="B5322" t="str">
            <v>范围攻击能力强，防御小体型兵团有优势</v>
          </cell>
          <cell r="C5322" t="str">
            <v>#范围攻击能力强，防御小体型兵团有优势</v>
          </cell>
        </row>
        <row r="5323">
          <cell r="A5323" t="str">
            <v>TEAM_DINGWEI_407</v>
          </cell>
          <cell r="B5323" t="str">
            <v>顶级防御，具有极强的续航和控制能力</v>
          </cell>
          <cell r="C5323" t="str">
            <v>#顶级防御，具有极强的续航和控制能力</v>
          </cell>
        </row>
        <row r="5324">
          <cell r="A5324" t="str">
            <v>TEAM_DINGWEI_501</v>
          </cell>
          <cell r="B5324" t="str">
            <v>无限复活，眩晕敌人，受到地狱领主的增强</v>
          </cell>
          <cell r="C5324" t="str">
            <v>#无限复活，眩晕敌人，受到地狱领主的增强</v>
          </cell>
        </row>
        <row r="5325">
          <cell r="A5325" t="str">
            <v>TEAM_DINGWEI_502</v>
          </cell>
          <cell r="B5325" t="str">
            <v>强力输出，范围魔法攻击，火系增强</v>
          </cell>
          <cell r="C5325" t="str">
            <v>#强力输出，范围魔法攻击，火系增强</v>
          </cell>
        </row>
        <row r="5326">
          <cell r="A5326" t="str">
            <v>TEAM_DINGWEI_503</v>
          </cell>
          <cell r="B5326" t="str">
            <v>强力暴击型兵团，配合流血，短时间高输出</v>
          </cell>
          <cell r="C5326" t="str">
            <v>#强力暴击型兵团，配合流血，短时间高输出</v>
          </cell>
        </row>
        <row r="5327">
          <cell r="A5327" t="str">
            <v>TEAM_DINGWEI_504</v>
          </cell>
          <cell r="B5327" t="str">
            <v>闪避型肉盾，闪避回血，受到地狱领主的增强</v>
          </cell>
          <cell r="C5327" t="str">
            <v>#闪避型肉盾，闪避回血，受到地狱领主的增强</v>
          </cell>
        </row>
        <row r="5328">
          <cell r="A5328" t="str">
            <v>TEAM_DINGWEI_505</v>
          </cell>
          <cell r="B5328" t="str">
            <v>范围治疗，召唤长角恶魔，地狱阵营核心兵团</v>
          </cell>
          <cell r="C5328" t="str">
            <v>#范围治疗，召唤长角恶魔，地狱阵营核心兵团</v>
          </cell>
        </row>
        <row r="5329">
          <cell r="A5329" t="str">
            <v>TEAM_DINGWEI_506</v>
          </cell>
          <cell r="B5329" t="str">
            <v>魔法输出，全团火盾，反弹伤害核心</v>
          </cell>
          <cell r="C5329" t="str">
            <v>#魔法输出，全团火盾，反弹伤害核心</v>
          </cell>
        </row>
        <row r="5330">
          <cell r="A5330" t="str">
            <v>TEAM_DINGWEI_507</v>
          </cell>
          <cell r="B5330" t="str">
            <v>可以布置在任何位置，高效切入后排，光环扣血</v>
          </cell>
          <cell r="C5330" t="str">
            <v>#可以布置在任何位置，高效切入后排，光环扣血</v>
          </cell>
        </row>
        <row r="5331">
          <cell r="A5331" t="str">
            <v>TEAM_DINGWEI_601</v>
          </cell>
          <cell r="B5331" t="str">
            <v>远程眩晕，爆发输出，英雄法术触发攻击加成</v>
          </cell>
          <cell r="C5331" t="str">
            <v>#远程眩晕，爆发输出，英雄法术触发攻击加成</v>
          </cell>
        </row>
        <row r="5332">
          <cell r="A5332" t="str">
            <v>TEAM_DINGWEI_602</v>
          </cell>
          <cell r="B5332" t="str">
            <v>转化为石像状态全面提升能力，有效突破防御</v>
          </cell>
          <cell r="C5332" t="str">
            <v>#转化为石像状态全面提升能力，有效突破防御</v>
          </cell>
        </row>
        <row r="5333">
          <cell r="A5333" t="str">
            <v>TEAM_DINGWEI_603</v>
          </cell>
          <cell r="B5333" t="str">
            <v>免疫英雄法术攻击，英雄法术触发生命恢复</v>
          </cell>
          <cell r="C5333" t="str">
            <v>#免疫英雄法术攻击，英雄法术触发生命恢复</v>
          </cell>
        </row>
        <row r="5334">
          <cell r="A5334" t="str">
            <v>TEAM_DINGWEI_604</v>
          </cell>
          <cell r="B5334" t="str">
            <v>控制敌方后排，增强英雄法术，降低对手回蓝</v>
          </cell>
          <cell r="C5334" t="str">
            <v>#控制敌方后排，增强英雄法术，降低对手回蓝</v>
          </cell>
        </row>
        <row r="5335">
          <cell r="A5335" t="str">
            <v>TEAM_DINGWEI_605</v>
          </cell>
          <cell r="B5335" t="str">
            <v>强力治疗，提供增益，英雄法术触发增益效果</v>
          </cell>
          <cell r="C5335" t="str">
            <v>#强力治疗，提供增益，英雄法术触发增益效果</v>
          </cell>
        </row>
        <row r="5336">
          <cell r="A5336" t="str">
            <v>TEAM_DINGWEI_606</v>
          </cell>
          <cell r="B5336" t="str">
            <v>顶级输出，范围攻击，英雄法术触发攻击加成</v>
          </cell>
          <cell r="C5336" t="str">
            <v>#顶级输出，范围攻击，英雄法术触发攻击加成</v>
          </cell>
        </row>
        <row r="5337">
          <cell r="A5337" t="str">
            <v>TEAM_DINGWEI_607</v>
          </cell>
          <cell r="B5337" t="str">
            <v>全屏法术攻击，英雄法术触发攻击加成</v>
          </cell>
          <cell r="C5337" t="str">
            <v>#全屏法术攻击，英雄法术触发攻击加成</v>
          </cell>
        </row>
        <row r="5338">
          <cell r="A5338" t="str">
            <v>TEAM_DINGWEI_701</v>
          </cell>
          <cell r="B5338" t="str">
            <v>攻守兼备，对流血兵团造成额外伤害</v>
          </cell>
          <cell r="C5338" t="str">
            <v>#攻守兼备，对流血兵团造成额外伤害</v>
          </cell>
        </row>
        <row r="5339">
          <cell r="A5339" t="str">
            <v>TEAM_DINGWEI_702</v>
          </cell>
          <cell r="B5339" t="str">
            <v>强力输出，对地压制，为队友提供输出环境</v>
          </cell>
          <cell r="C5339" t="str">
            <v>#强力输出，对地压制，为队友提供输出环境</v>
          </cell>
        </row>
        <row r="5340">
          <cell r="A5340" t="str">
            <v>TEAM_DINGWEI_703</v>
          </cell>
          <cell r="B5340" t="str">
            <v>梦幻开局，开场造成敌方减员，奠定胜利</v>
          </cell>
          <cell r="C5340" t="str">
            <v>#梦幻开局，开场造成敌方减员，奠定胜利</v>
          </cell>
        </row>
        <row r="5341">
          <cell r="A5341" t="str">
            <v>TEAM_DINGWEI_704</v>
          </cell>
          <cell r="B5341" t="str">
            <v>稳定石化控制，强大火力输出，随暴击增强</v>
          </cell>
          <cell r="C5341" t="str">
            <v>#稳定石化控制，强大火力输出，随暴击增强</v>
          </cell>
        </row>
        <row r="5342">
          <cell r="A5342" t="str">
            <v>TEAM_DINGWEI_705</v>
          </cell>
          <cell r="B5342" t="str">
            <v>辅助坦克，攻防一体，提供流血提高队友输出</v>
          </cell>
          <cell r="C5342" t="str">
            <v>#辅助坦克，攻防一体，提供流血提高队友输出</v>
          </cell>
        </row>
        <row r="5343">
          <cell r="A5343" t="str">
            <v>TEAM_DINGWEI_706</v>
          </cell>
          <cell r="B5343" t="str">
            <v>顶尖输出，瞬间破路，威胁敌方后排生存</v>
          </cell>
          <cell r="C5343" t="str">
            <v>#顶尖输出，瞬间破路，威胁敌方后排生存</v>
          </cell>
        </row>
        <row r="5344">
          <cell r="A5344" t="str">
            <v>TEAM_DINGWEI_707</v>
          </cell>
          <cell r="B5344" t="str">
            <v>灭世之龙，无人能破其鳞甲，抗其吐息</v>
          </cell>
          <cell r="C5344" t="str">
            <v>#灭世之龙，无人能破其鳞甲，抗其吐息</v>
          </cell>
        </row>
        <row r="5345">
          <cell r="A5345" t="str">
            <v>TEAM_DINGWEI_901</v>
          </cell>
          <cell r="B5345" t="str">
            <v>死亡破碎，沉默目标，增加英雄初始魔法</v>
          </cell>
          <cell r="C5345" t="str">
            <v>#死亡破碎，沉默目标，增加英雄初始魔法</v>
          </cell>
        </row>
        <row r="5346">
          <cell r="A5346" t="str">
            <v>TEAM_DINGWEI_902</v>
          </cell>
          <cell r="B5346" t="str">
            <v>静电标记，额外增伤，对单体多次打击</v>
          </cell>
          <cell r="C5346" t="str">
            <v>#静电标记，额外增伤，对单体多次打击</v>
          </cell>
        </row>
        <row r="5347">
          <cell r="A5347" t="str">
            <v>TEAM_DINGWEI_903</v>
          </cell>
          <cell r="B5347" t="str">
            <v>控制型法师，全场冰封，辅助冰墙</v>
          </cell>
          <cell r="C5347" t="str">
            <v>#控制型法师，全场冰封，辅助冰墙</v>
          </cell>
        </row>
        <row r="5348">
          <cell r="A5348" t="str">
            <v>TEAM_DINGWEI_904</v>
          </cell>
          <cell r="B5348" t="str">
            <v>提供灼烧，引爆全场，击杀敌人大幅提升</v>
          </cell>
          <cell r="C5348" t="str">
            <v>#提供灼烧，引爆全场，击杀敌人大幅提升</v>
          </cell>
        </row>
        <row r="5349">
          <cell r="A5349" t="str">
            <v>TEAM_DINGWEI_905</v>
          </cell>
          <cell r="B5349" t="str">
            <v>范围眩晕，死亡分裂，强力肉盾</v>
          </cell>
          <cell r="C5349" t="str">
            <v>#范围眩晕，死亡分裂，强力肉盾</v>
          </cell>
        </row>
        <row r="5350">
          <cell r="A5350" t="str">
            <v>TEAM_DINGWEI_906</v>
          </cell>
          <cell r="B5350" t="str">
            <v>范围伤害，死亡降低敌方魔法，核心输出</v>
          </cell>
          <cell r="C5350" t="str">
            <v>#范围伤害，死亡降低敌方魔法，核心输出</v>
          </cell>
        </row>
        <row r="5351">
          <cell r="A5351" t="str">
            <v>TEAM_DINGWEI_907</v>
          </cell>
          <cell r="B5351" t="str">
            <v>直线打击，灼烧暴击，死亡重生</v>
          </cell>
          <cell r="C5351" t="str">
            <v>#直线打击，灼烧暴击，死亡重生</v>
          </cell>
        </row>
        <row r="5352">
          <cell r="A5352" t="str">
            <v>TEAM_DINGWEI_1001</v>
          </cell>
          <cell r="B5352" t="str">
            <v>城堡阵营基础兵种，炮灰角色</v>
          </cell>
          <cell r="C5352" t="str">
            <v>#城堡阵营基础兵种，炮灰角色</v>
          </cell>
        </row>
        <row r="5353">
          <cell r="A5353" t="str">
            <v>TEAM_DINGWEI_1002</v>
          </cell>
          <cell r="B5353" t="str">
            <v>城堡阵营低级的突击兵种，具有较强机动性</v>
          </cell>
          <cell r="C5353" t="str">
            <v>#城堡阵营低级的突击兵种，具有较强机动性</v>
          </cell>
        </row>
        <row r="5354">
          <cell r="A5354" t="str">
            <v>TEAM_DINGWEI_1003</v>
          </cell>
          <cell r="B5354" t="str">
            <v>城堡阵营低级的输出兵种，具有较强攻击性</v>
          </cell>
          <cell r="C5354" t="str">
            <v>#城堡阵营低级的输出兵种，具有较强攻击性</v>
          </cell>
        </row>
        <row r="5355">
          <cell r="A5355" t="str">
            <v>TEAM_DINGWEI_1004</v>
          </cell>
          <cell r="B5355" t="str">
            <v>幼年期的枯木卫士，能力不可同日而语</v>
          </cell>
          <cell r="C5355" t="str">
            <v>#幼年期的枯木卫士，能力不可同日而语</v>
          </cell>
        </row>
        <row r="5356">
          <cell r="A5356" t="str">
            <v>TEAM_DINGWEI_1005</v>
          </cell>
          <cell r="B5356" t="str">
            <v>元素召唤出的水元素，擅长魔法攻击</v>
          </cell>
          <cell r="C5356" t="str">
            <v>#元素召唤出的水元素，擅长魔法攻击</v>
          </cell>
        </row>
        <row r="5357">
          <cell r="A5357" t="str">
            <v>TEAM_DINGWEI_1006</v>
          </cell>
          <cell r="B5357" t="str">
            <v>据点阵营兽人狼骑兵驯养的宠物，凶残嗜血</v>
          </cell>
          <cell r="C5357" t="str">
            <v>#据点阵营兽人狼骑兵驯养的宠物，凶残嗜血</v>
          </cell>
        </row>
        <row r="5358">
          <cell r="A5358" t="str">
            <v>TEAM_DINGWEI_1007</v>
          </cell>
          <cell r="B5358" t="str">
            <v>强力爆发技能，连击，攻击大体型兵团有优势</v>
          </cell>
          <cell r="C5358" t="str">
            <v>#强力爆发技能，连击，攻击大体型兵团有优势</v>
          </cell>
        </row>
        <row r="5359">
          <cell r="A5359" t="str">
            <v>TEAM_DINGWEI_1008</v>
          </cell>
          <cell r="B5359" t="str">
            <v>高爆发技能，连击，对小体型兵团有优势</v>
          </cell>
          <cell r="C5359" t="str">
            <v>#高爆发技能，连击，对小体型兵团有优势</v>
          </cell>
        </row>
        <row r="5360">
          <cell r="A5360" t="str">
            <v>TEAM_DINGWEI_1009</v>
          </cell>
          <cell r="B5360" t="str">
            <v>墓园阵营低级的骷髅战士，战场上的炮灰</v>
          </cell>
          <cell r="C5360" t="str">
            <v>#墓园阵营低级的骷髅战士，战场上的炮灰</v>
          </cell>
        </row>
        <row r="5361">
          <cell r="A5361" t="str">
            <v>TEAM_DINGWEI_1010</v>
          </cell>
          <cell r="B5361" t="str">
            <v>墓园阵营低级的骷髅射手，战场上的炮灰</v>
          </cell>
          <cell r="C5361" t="str">
            <v>#墓园阵营低级的骷髅射手，战场上的炮灰</v>
          </cell>
        </row>
        <row r="5362">
          <cell r="A5362" t="str">
            <v>TEAM_DINGWEI_1011</v>
          </cell>
          <cell r="B5362" t="str">
            <v>墓园阵营高级骷髅战士，生命力十分强大</v>
          </cell>
          <cell r="C5362" t="str">
            <v>#墓园阵营高级骷髅战士，生命力十分强大</v>
          </cell>
        </row>
        <row r="5363">
          <cell r="A5363" t="str">
            <v>TEAM_DINGWEI_1012</v>
          </cell>
          <cell r="B5363" t="str">
            <v>幼年期的狮鹫，是战场上的新手</v>
          </cell>
          <cell r="C5363" t="str">
            <v>#幼年期的狮鹫，是战场上的新手</v>
          </cell>
        </row>
        <row r="5367">
          <cell r="A5367" t="str">
            <v>LIANMENGGUIDE_1</v>
          </cell>
          <cell r="C5367" t="str">
            <v>#[color=562600]欢迎来到联盟大地图，我来简单为您做介绍。[-]</v>
          </cell>
        </row>
        <row r="5368">
          <cell r="A5368" t="str">
            <v>LIANMENGGUIDE_2</v>
          </cell>
          <cell r="C5368" t="str">
            <v>#[color=562600]请看这里，这是[-][color=1d61d3]双向传送门[-][color=562600]，通过这里您可以到达敌对联盟的领地。[-]</v>
          </cell>
        </row>
        <row r="5369">
          <cell r="A5369" t="str">
            <v>LIANMENGGUIDE_3</v>
          </cell>
          <cell r="C5369" t="str">
            <v>#[color=562600]让我们尽情去掠夺他们的资源吧。[-]</v>
          </cell>
        </row>
        <row r="5370">
          <cell r="A5370" t="str">
            <v>LIANMENGGUIDE_4</v>
          </cell>
          <cell r="C5370" t="str">
            <v>#[color=562600]再来看这里，通过这个[-][color=1d61d3]地下城入口[-][color=562600]就可以进入地下城了，占领地下城中城池可以获得大量奖励。[-]</v>
          </cell>
        </row>
        <row r="5371">
          <cell r="A5371" t="str">
            <v>LIANMENGGUIDE_5</v>
          </cell>
          <cell r="C5371" t="str">
            <v>#[color=562600]地下城中的城池在[-][color=1d61d3]周六、周日[-][color=562600]奖励翻倍哦。[-]</v>
          </cell>
        </row>
        <row r="5372">
          <cell r="A5372" t="str">
            <v>LIANMENGGUIDE_6</v>
          </cell>
          <cell r="C5372" t="str">
            <v>#[color=562600]先简单为您做这些介绍，快开启您的探索之旅吧～[-]</v>
          </cell>
        </row>
        <row r="5373">
          <cell r="A5373" t="str">
            <v>LIANMENGGUIDE_7</v>
          </cell>
          <cell r="C5373" t="str">
            <v>#[color=562600]这里是[-][color=1d61d3]地下城领地[-][color=562600]，看到那些据点了么？[-]</v>
          </cell>
        </row>
        <row r="5374">
          <cell r="A5374" t="str">
            <v>LIANMENGGUIDE_8</v>
          </cell>
          <cell r="C5374" t="str">
            <v>#[-][color=1d61d3]红色旗帜[-][color=562600]的据点表示被其它联盟占领，打败守军，您就可以占领据点了。[-]</v>
          </cell>
        </row>
        <row r="5375">
          <cell r="A5375" t="str">
            <v>LIANMENGGUIDE_9</v>
          </cell>
          <cell r="C5375" t="str">
            <v>#[color=562600]位于中心区域的[-][color=1d61d3]龙之国[-][color=562600]奖励更加丰厚，快去占领它吧！[-]</v>
          </cell>
        </row>
        <row r="5376">
          <cell r="A5376" t="str">
            <v>LIANMENGGUIDE_10</v>
          </cell>
          <cell r="C5376" t="str">
            <v>#[color=562600]小心，您已经进入[-][color=1d61d3]敌对联盟领地[-][color=562600]了。[-]</v>
          </cell>
        </row>
        <row r="5377">
          <cell r="A5377" t="str">
            <v>LIANMENGGUIDE_11</v>
          </cell>
          <cell r="C5377" t="str">
            <v>#[color=562600]在这里您可以[-][color=1d61d3]掠夺[-][color=562600]他们的资源点，或者进攻他们，击败敌人可以获得[-][color=1d61d3]技能符石[-][color=562600]奖励哦。[-]</v>
          </cell>
        </row>
        <row r="5378">
          <cell r="A5378" t="str">
            <v>LIANMENGGUIDE_12</v>
          </cell>
          <cell r="C5378" t="str">
            <v>#[color=562600]祝您好运～[-]</v>
          </cell>
        </row>
        <row r="5381">
          <cell r="A5381" t="str">
            <v>QIANNENGNAME_1</v>
          </cell>
          <cell r="C5381" t="str">
            <v>#强壮</v>
          </cell>
        </row>
        <row r="5382">
          <cell r="A5382" t="str">
            <v>QIANNENGNAME_2</v>
          </cell>
          <cell r="C5382" t="str">
            <v>#灵巧</v>
          </cell>
        </row>
        <row r="5383">
          <cell r="A5383" t="str">
            <v>QIANNENGNAME_3</v>
          </cell>
          <cell r="C5383" t="str">
            <v>#心智</v>
          </cell>
        </row>
        <row r="5385">
          <cell r="A5385" t="str">
            <v>QIANNENGDES_1</v>
          </cell>
          <cell r="C5385" t="str">
            <v>#激发强壮潜能，有效抵御伤害，升级后可以提高兵团生命、兵团免伤</v>
          </cell>
        </row>
        <row r="5386">
          <cell r="A5386" t="str">
            <v>QIANNENGDES_2</v>
          </cell>
          <cell r="C5386" t="str">
            <v>#激发灵巧潜能，身手敏捷，善于躲避伤害，升级后提高攻速、法术免伤</v>
          </cell>
        </row>
        <row r="5387">
          <cell r="A5387" t="str">
            <v>QIANNENGDES_3</v>
          </cell>
          <cell r="C5387" t="str">
            <v>#激发心智潜能，洞悉敌人弱点，升级后提高兵团攻击、兵团伤害</v>
          </cell>
        </row>
        <row r="5391">
          <cell r="A5391" t="str">
            <v>SKILL_50213</v>
          </cell>
          <cell r="C5391" t="str">
            <v>#兵种天赋·破甲</v>
          </cell>
        </row>
        <row r="5392">
          <cell r="A5392" t="str">
            <v>SKILL_51120</v>
          </cell>
          <cell r="C5392" t="str">
            <v>#兵种天赋·重盾</v>
          </cell>
        </row>
        <row r="5393">
          <cell r="A5393" t="str">
            <v>SKILL_52067</v>
          </cell>
          <cell r="C5393" t="str">
            <v>#兵种天赋·迂回</v>
          </cell>
        </row>
        <row r="5394">
          <cell r="A5394" t="str">
            <v>SKILL_52066</v>
          </cell>
          <cell r="C5394" t="str">
            <v>#兵种天赋·狙击</v>
          </cell>
        </row>
        <row r="5395">
          <cell r="A5395" t="str">
            <v>SKILL_51121</v>
          </cell>
          <cell r="C5395" t="str">
            <v>#兵种天赋·聚能</v>
          </cell>
        </row>
        <row r="5396">
          <cell r="A5396" t="str">
            <v>SKILLDES_50213</v>
          </cell>
          <cell r="C5396" t="str">
            <v>#[color=562600]攻击兵团降低目标兵团[-][color=1ca216,fontsize=20]{($level+$ulevel)*4+16}%[-][color=562600]防御，不可叠加[-]</v>
          </cell>
        </row>
        <row r="5397">
          <cell r="A5397" t="str">
            <v>SKILLDES_51120</v>
          </cell>
          <cell r="C5397" t="str">
            <v>#[color=562600]防御兵团具有更高的生存能力，兵团免伤提高[-][color=1ca216,fontsize=20]{($level+$ulevel)*2+8}%[-]</v>
          </cell>
        </row>
        <row r="5398">
          <cell r="A5398" t="str">
            <v>SKILLDES_52067</v>
          </cell>
          <cell r="C5398" t="str">
            <v>#[color=562600]优先攻击敌方后排，对射手及魔法兵团伤害提高[-][color=1ca216,fontsize=20]{($level+$ulevel)*6+24}%[-]</v>
          </cell>
        </row>
        <row r="5399">
          <cell r="A5399" t="str">
            <v>SKILLDES_52066</v>
          </cell>
          <cell r="C5399" t="str">
            <v>#[color=562600]与目标距离影响伤害，每100攻击距离提高[-][color=1ca216,fontsize=20]{($level+$ulevel)*1+4}%[-][color=562600]攻击[-]</v>
          </cell>
        </row>
        <row r="5400">
          <cell r="A5400" t="str">
            <v>SKILLDES_51121</v>
          </cell>
          <cell r="C5400" t="str">
            <v>#[color=562600]魔法兵团精通法术奥义，英雄法术免伤提高[-][color=1ca216,fontsize=20]{($level+$ulevel)*2+8}%[-]</v>
          </cell>
        </row>
        <row r="5404">
          <cell r="A5404" t="str">
            <v>FORMATION_LANG1_1</v>
          </cell>
          <cell r="C5404" t="str">
            <v>#士气高涨</v>
          </cell>
        </row>
        <row r="5405">
          <cell r="A5405" t="str">
            <v>FORMATION_LANG1_2</v>
          </cell>
          <cell r="C5405" t="str">
            <v>#减速</v>
          </cell>
        </row>
        <row r="5406">
          <cell r="A5406" t="str">
            <v>FORMATION_LANG1_3</v>
          </cell>
          <cell r="C5406" t="str">
            <v>#流血</v>
          </cell>
        </row>
        <row r="5407">
          <cell r="A5407" t="str">
            <v>FORMATION_LANG1_4</v>
          </cell>
          <cell r="C5407" t="str">
            <v>#灼烧</v>
          </cell>
        </row>
        <row r="5408">
          <cell r="A5408" t="str">
            <v>FORMATION_LANG1_5</v>
          </cell>
          <cell r="C5408" t="str">
            <v>#士气低落</v>
          </cell>
        </row>
        <row r="5410">
          <cell r="A5410" t="str">
            <v>FORMATION_LANG2_1</v>
          </cell>
          <cell r="C5410" t="str">
            <v>#对己方施加「士气高涨」状态的兵团&amp;英雄</v>
          </cell>
        </row>
        <row r="5411">
          <cell r="A5411" t="str">
            <v>FORMATION_LANG2_2</v>
          </cell>
          <cell r="C5411" t="str">
            <v>#对敌方制造「减速」状态的兵团&amp;英雄</v>
          </cell>
        </row>
        <row r="5412">
          <cell r="A5412" t="str">
            <v>FORMATION_LANG2_3</v>
          </cell>
          <cell r="C5412" t="str">
            <v>#对敌方制造「流血」状态的兵团&amp;英雄</v>
          </cell>
        </row>
        <row r="5413">
          <cell r="A5413" t="str">
            <v>FORMATION_LANG2_4</v>
          </cell>
          <cell r="C5413" t="str">
            <v>#对敌方制造「灼烧」状态的兵团&amp;英雄</v>
          </cell>
        </row>
        <row r="5414">
          <cell r="A5414" t="str">
            <v>FORMATION_LANG2_5</v>
          </cell>
          <cell r="C5414" t="str">
            <v>#对敌方制造「士气低落」状态的兵团&amp;英雄</v>
          </cell>
        </row>
        <row r="5416">
          <cell r="A5416" t="str">
            <v>FORMATION_LANG3_1</v>
          </cell>
          <cell r="C5416" t="str">
            <v>#「士气高涨」状态下受到额外增益的兵团</v>
          </cell>
        </row>
        <row r="5417">
          <cell r="A5417" t="str">
            <v>FORMATION_LANG3_2</v>
          </cell>
          <cell r="C5417" t="str">
            <v>#对「减速」状态敌人造成连击的兵团</v>
          </cell>
        </row>
        <row r="5418">
          <cell r="A5418" t="str">
            <v>FORMATION_LANG3_3</v>
          </cell>
          <cell r="C5418" t="str">
            <v>#对「流血」状态敌人造成额外伤害的兵团</v>
          </cell>
        </row>
        <row r="5419">
          <cell r="A5419" t="str">
            <v>FORMATION_LANG3_4</v>
          </cell>
          <cell r="C5419" t="str">
            <v>#对「灼烧」状态敌人造成额外伤害的兵团</v>
          </cell>
        </row>
        <row r="5420">
          <cell r="A5420" t="str">
            <v>FORMATION_LANG3_5</v>
          </cell>
          <cell r="C5420" t="str">
            <v>#对阵「士气低落」状态敌人优势的兵团</v>
          </cell>
        </row>
        <row r="5423">
          <cell r="A5423" t="str">
            <v>GUILD_MAP_BUTTON_1</v>
          </cell>
          <cell r="C5423" t="str">
            <v>#防守</v>
          </cell>
        </row>
        <row r="5424">
          <cell r="A5424" t="str">
            <v>GUILD_MAP_BUTTON_2</v>
          </cell>
          <cell r="C5424" t="str">
            <v>#规则</v>
          </cell>
        </row>
        <row r="5425">
          <cell r="A5425" t="str">
            <v>GUILD_MAP_BUTTON_3</v>
          </cell>
          <cell r="C5425" t="str">
            <v>#战报</v>
          </cell>
        </row>
        <row r="5426">
          <cell r="A5426" t="str">
            <v>GUILD_MAP_BUTTON_4</v>
          </cell>
          <cell r="C5426" t="str">
            <v>#地图</v>
          </cell>
        </row>
        <row r="5427">
          <cell r="A5427" t="str">
            <v>GUILD_MAP_BUTTON_5</v>
          </cell>
          <cell r="C5427" t="str">
            <v>#装备</v>
          </cell>
        </row>
        <row r="5428">
          <cell r="A5428" t="str">
            <v>GUILD_MAP_BUTTON_6</v>
          </cell>
          <cell r="C5428" t="str">
            <v>#排行榜</v>
          </cell>
        </row>
        <row r="5429">
          <cell r="A5429" t="str">
            <v>GUILD_MAP_BUTTON_7</v>
          </cell>
          <cell r="C5429" t="str">
            <v>#军情</v>
          </cell>
        </row>
        <row r="5432">
          <cell r="A5432" t="str">
            <v>NESTS_CAMP_NAME_1</v>
          </cell>
          <cell r="C5432" t="str">
            <v>#城堡</v>
          </cell>
        </row>
        <row r="5433">
          <cell r="A5433" t="str">
            <v>NESTS_CAMP_NAME_2</v>
          </cell>
          <cell r="C5433" t="str">
            <v>#壁垒</v>
          </cell>
        </row>
        <row r="5434">
          <cell r="A5434" t="str">
            <v>NESTS_CAMP_NAME_3</v>
          </cell>
          <cell r="C5434" t="str">
            <v>#据点</v>
          </cell>
        </row>
        <row r="5435">
          <cell r="A5435" t="str">
            <v>NESTS_CAMP_NAME_4</v>
          </cell>
          <cell r="C5435" t="str">
            <v>#墓园</v>
          </cell>
        </row>
        <row r="5436">
          <cell r="A5436" t="str">
            <v>NESTS_CAMP_NAME_5</v>
          </cell>
          <cell r="C5436" t="str">
            <v>#地狱</v>
          </cell>
        </row>
        <row r="5437">
          <cell r="A5437" t="str">
            <v>NESTS_CAMP_NAME_6</v>
          </cell>
          <cell r="C5437" t="str">
            <v>#塔楼</v>
          </cell>
        </row>
        <row r="5438">
          <cell r="A5438" t="str">
            <v>NESTS_CAMP_NAME_7</v>
          </cell>
          <cell r="C5438" t="str">
            <v>#地下城</v>
          </cell>
        </row>
        <row r="5439">
          <cell r="A5439" t="str">
            <v>NESTS_CAMP_NAME_8</v>
          </cell>
          <cell r="C5439" t="str">
            <v>#驯兽师</v>
          </cell>
        </row>
        <row r="5440">
          <cell r="A5440" t="str">
            <v>NESTS_CAMP_NAME_9</v>
          </cell>
          <cell r="C5440" t="str">
            <v>#元素</v>
          </cell>
        </row>
        <row r="5443">
          <cell r="A5443" t="str">
            <v>title_39</v>
          </cell>
          <cell r="C5443" t="str">
            <v>#城池占领奖励</v>
          </cell>
        </row>
        <row r="5444">
          <cell r="A5444" t="str">
            <v>title_40</v>
          </cell>
          <cell r="C5444" t="str">
            <v>#城池占领奖励</v>
          </cell>
        </row>
        <row r="5445">
          <cell r="A5445" t="str">
            <v>title_41</v>
          </cell>
          <cell r="C5445" t="str">
            <v>#城池占领奖励</v>
          </cell>
        </row>
        <row r="5446">
          <cell r="A5446" t="str">
            <v>sender_39</v>
          </cell>
          <cell r="C5446" t="str">
            <v>#联盟管理员</v>
          </cell>
        </row>
        <row r="5447">
          <cell r="A5447" t="str">
            <v>sender_40</v>
          </cell>
          <cell r="C5447" t="str">
            <v>#联盟管理员</v>
          </cell>
        </row>
        <row r="5449">
          <cell r="A5449" t="str">
            <v>content_39</v>
          </cell>
          <cell r="C5449" t="str">
            <v>#[color=462800]很遗憾，您在占领城池期间被[color=462800]{$guildName}[-][color=462800]联盟的[color=462800]{$name}[-][color=462800]击败，本次占领产出以下资源，请查收[-]</v>
          </cell>
        </row>
        <row r="5450">
          <cell r="A5450" t="str">
            <v>content_40</v>
          </cell>
          <cell r="C5450" t="str">
            <v>#[color=462800]联盟地图已重置，占领城池期间产出以下资源，请查收[-]</v>
          </cell>
        </row>
        <row r="5451">
          <cell r="A5451" t="str">
            <v>content_41</v>
          </cell>
          <cell r="C5451" t="str">
            <v>#[color=462800]很遗憾，您离开了联盟。此前占领城池期间产出以下资源，请查收[-]</v>
          </cell>
        </row>
        <row r="5453">
          <cell r="A5453" t="str">
            <v>GUILD_GUIDE1</v>
          </cell>
          <cell r="C5453" t="str">
            <v>#[color=645252,fontsize=20]和小伙伴一起建造[color=cd201e,fontsize=24]共同[-][color=645252,fontsize=20]的家园[-]</v>
          </cell>
        </row>
        <row r="5454">
          <cell r="A5454" t="str">
            <v>GUILD_GUIDE2</v>
          </cell>
          <cell r="C5454" t="str">
            <v>#[color=cd201e,fontsize=24]探索[-][color=645252,fontsize=20]未知的世界，发现财富开疆拓土[-]</v>
          </cell>
        </row>
        <row r="5456">
          <cell r="A5456" t="str">
            <v>GUILD_BOSS_DIE</v>
          </cell>
          <cell r="C5456" t="str">
            <v>#终于消灭了BOSS，快去掠夺它的宝藏吧</v>
          </cell>
        </row>
        <row r="5457">
          <cell r="A5457" t="str">
            <v>GUILD_MONSTER_DIE</v>
          </cell>
          <cell r="C5457" t="str">
            <v>#野怪四散而逃</v>
          </cell>
        </row>
        <row r="5459">
          <cell r="A5459" t="str">
            <v>TRAININGTANK_1</v>
          </cell>
          <cell r="C5459" t="str">
            <v>#关卡Ⅰ</v>
          </cell>
        </row>
        <row r="5460">
          <cell r="A5460" t="str">
            <v>TRAININGTANK_2</v>
          </cell>
          <cell r="C5460" t="str">
            <v>#关卡Ⅱ</v>
          </cell>
        </row>
        <row r="5461">
          <cell r="A5461" t="str">
            <v>TRAININGTANK_3</v>
          </cell>
          <cell r="C5461" t="str">
            <v>#关卡Ⅲ</v>
          </cell>
        </row>
        <row r="5465">
          <cell r="A5465" t="str">
            <v>TRAINING_ACTIVITY_LANG_1</v>
          </cell>
          <cell r="C5465" t="str">
            <v>#黄执中直播挑战皇家演练场，参加互动，赢取大礼</v>
          </cell>
        </row>
        <row r="5466">
          <cell r="A5466" t="str">
            <v>TRAINING_ACTIVITY_LANG_2</v>
          </cell>
          <cell r="C5466" t="str">
            <v>#亲身揭晓“玩游戏，是策略重要还是操作重要？”</v>
          </cell>
        </row>
        <row r="5467">
          <cell r="A5467" t="str">
            <v>TRAINING_ACTIVITY_LANG_3</v>
          </cell>
          <cell r="C5467" t="str">
            <v>#陆夫人、美女主播、游戏开发团队共同见证</v>
          </cell>
        </row>
        <row r="5468">
          <cell r="A5468" t="str">
            <v>TRAINING_ACTIVITY_LANG_4</v>
          </cell>
          <cell r="C5468" t="str">
            <v>#腾讯视频、虎牙tv、龙珠tv等平台同步直播</v>
          </cell>
        </row>
        <row r="5470">
          <cell r="A5470" t="str">
            <v>TRAINING_ACTIVITY_YUGAO</v>
          </cell>
          <cell r="C5470" t="str">
            <v>#直播活动预告</v>
          </cell>
        </row>
        <row r="5471">
          <cell r="A5471" t="str">
            <v>TRAINING_ACTIVITY_ICON</v>
          </cell>
          <cell r="C5471" t="str">
            <v>#明星挑战</v>
          </cell>
        </row>
        <row r="5472">
          <cell r="A5472" t="str">
            <v>TRAINING_ACTIVITY_SERVER</v>
          </cell>
          <cell r="C5472" t="str">
            <v>#活动结束时，第一名玩家所在服务器的所有玩家可获得200钻石奖励</v>
          </cell>
        </row>
        <row r="5474">
          <cell r="A5474" t="str">
            <v>TRAINING_ACTIVITY_SHOW_1</v>
          </cell>
          <cell r="C5474" t="str">
            <v>#活动时间：6月23日20:00 -- 6月27日22:00</v>
          </cell>
        </row>
        <row r="5475">
          <cell r="A5475" t="str">
            <v>TRAINING_ACTIVITY_SHOW_2</v>
          </cell>
          <cell r="C5475" t="str">
            <v>#6月23日20:00--22:00 将在腾讯视频、虎牙tv、龙珠tv等平台同步直播</v>
          </cell>
        </row>
        <row r="5476">
          <cell r="A5476" t="str">
            <v>TRAINING_ACTIVITY_SHOW_3</v>
          </cell>
          <cell r="C5476" t="str">
            <v>#6月23日20:00 不见不散</v>
          </cell>
        </row>
        <row r="5477">
          <cell r="A5477" t="str">
            <v>TRAINING_ACTIVITY_SHOW_4</v>
          </cell>
          <cell r="C5477" t="str">
            <v>#[color=ffffde]6月23日 [-][color=ffeea0]20:00--22:00 [-][color=ffffde]将在腾讯视频、虎牙tv、龙珠tv等平台同步直播[-]</v>
          </cell>
        </row>
        <row r="5479">
          <cell r="A5479" t="str">
            <v>TOOL_99999</v>
          </cell>
          <cell r="C5479" t="str">
            <v>#感恩回馈礼包</v>
          </cell>
        </row>
        <row r="5480">
          <cell r="A5480" t="str">
            <v>TOOLDES_99999</v>
          </cell>
          <cell r="C5480" t="str">
            <v>#感谢您对英雄无敌·战争纪元的支持！</v>
          </cell>
        </row>
        <row r="5482">
          <cell r="A5482" t="str">
            <v>GUILD_RESET_1</v>
          </cell>
          <cell r="C5482" t="str">
            <v>#探索7座方尖碑  激活神秘宝藏</v>
          </cell>
        </row>
        <row r="5483">
          <cell r="A5483" t="str">
            <v>GUILD_RESET_2</v>
          </cell>
          <cell r="C5483" t="str">
            <v>#联手击败BOSS  寻找紫色宝物</v>
          </cell>
        </row>
        <row r="5484">
          <cell r="A5484" t="str">
            <v>GUILD_RESET_3</v>
          </cell>
          <cell r="C5484" t="str">
            <v>#占领地下城池   收获海量钻石</v>
          </cell>
        </row>
        <row r="5488">
          <cell r="A5488" t="str">
            <v>GUILDMAP_RULE_1_1</v>
          </cell>
          <cell r="B5488" t="str">
            <v>联盟探索每周一5:00重置</v>
          </cell>
          <cell r="C5488" t="str">
            <v>#联盟探索每周一5:00重置</v>
          </cell>
        </row>
        <row r="5489">
          <cell r="A5489" t="str">
            <v>GUILDMAP_RULE_1_2</v>
          </cell>
          <cell r="B5489" t="str">
            <v>战争迷雾联盟成员共享</v>
          </cell>
          <cell r="C5489" t="str">
            <v>#战争迷雾联盟成员共享</v>
          </cell>
        </row>
        <row r="5490">
          <cell r="A5490" t="str">
            <v>GUILDMAP_RULE_1_3</v>
          </cell>
          <cell r="B5490" t="str">
            <v>每周匹配两个敌对联盟，可通过传送门前往</v>
          </cell>
          <cell r="C5490" t="str">
            <v>#每周匹配两个敌对联盟，可通过传送门前往</v>
          </cell>
        </row>
        <row r="5491">
          <cell r="A5491" t="str">
            <v>GUILDMAP_RULE_2_1</v>
          </cell>
          <cell r="B5491" t="str">
            <v>个人点仅玩家自己可见</v>
          </cell>
          <cell r="C5491" t="str">
            <v>#个人点仅玩家自己可见</v>
          </cell>
        </row>
        <row r="5492">
          <cell r="A5492" t="str">
            <v>GUILDMAP_RULE_2_2</v>
          </cell>
          <cell r="B5492" t="str">
            <v>每日刷新少量个人点</v>
          </cell>
          <cell r="C5492" t="str">
            <v>#每日刷新少量个人点</v>
          </cell>
        </row>
        <row r="5493">
          <cell r="A5493" t="str">
            <v>GUILDMAP_RULE_2_3</v>
          </cell>
          <cell r="B5493" t="str">
            <v>己方联盟领地、敌方联盟领地均分布大量个人点</v>
          </cell>
          <cell r="C5493" t="str">
            <v>#己方联盟领地、敌方联盟领地均分布大量个人点</v>
          </cell>
        </row>
        <row r="5494">
          <cell r="A5494" t="str">
            <v>GUILDMAP_RULE_3_1</v>
          </cell>
          <cell r="B5494" t="str">
            <v>联盟点仅本联盟成员可见（兵营、水车、金矿除外）</v>
          </cell>
          <cell r="C5494" t="str">
            <v>#联盟点仅本联盟成员可见（兵营、水车、金矿除外）</v>
          </cell>
        </row>
        <row r="5495">
          <cell r="A5495" t="str">
            <v>GUILDMAP_RULE_3_2</v>
          </cell>
          <cell r="B5495" t="str">
            <v>可以掠夺敌对联盟的兵营、金矿、水车，获得奖励并降低该建筑生产效率</v>
          </cell>
          <cell r="C5495" t="str">
            <v>#可以掠夺敌对联盟的兵营、金矿、水车，获得奖励并降低该建筑生产效率</v>
          </cell>
        </row>
        <row r="5496">
          <cell r="A5496" t="str">
            <v>GUILDMAP_RULE_3_3</v>
          </cell>
          <cell r="B5496" t="str">
            <v>攻击敌对联盟玩家，获胜可获得技能符石奖励</v>
          </cell>
          <cell r="C5496" t="str">
            <v>#攻击敌对联盟玩家，获胜可获得技能符石奖励</v>
          </cell>
        </row>
        <row r="5497">
          <cell r="A5497" t="str">
            <v>GUILDMAP_RULE_4_1</v>
          </cell>
          <cell r="B5497" t="str">
            <v>争夺点所有玩家可见</v>
          </cell>
          <cell r="C5497" t="str">
            <v>#争夺点所有玩家可见</v>
          </cell>
        </row>
        <row r="5498">
          <cell r="A5498" t="str">
            <v>GUILDMAP_RULE_4_2</v>
          </cell>
          <cell r="B5498" t="str">
            <v>联盟领地内争夺点需要花费时间占领，占领过程中可被打断</v>
          </cell>
          <cell r="C5498" t="str">
            <v>#联盟领地内争夺点需要花费时间占领，占领过程中可被打断</v>
          </cell>
        </row>
        <row r="5499">
          <cell r="A5499" t="str">
            <v>GUILDMAP_RULE_4_3</v>
          </cell>
          <cell r="B5499" t="str">
            <v>攻击占领地下城区域城堡的敌对联盟玩家，可获得占领权</v>
          </cell>
          <cell r="C5499" t="str">
            <v>#攻击占领地下城区域城堡的敌对联盟玩家，可获得占领权</v>
          </cell>
        </row>
        <row r="5500">
          <cell r="A5500" t="str">
            <v>SPHINX_RULE</v>
          </cell>
          <cell r="C5500" t="str">
            <v>#[color=3c2a1e,fontsize=22]基本规则[-][][-][color=ffffff,fontsize=6]　[-][][-][color=645252]1、每周三9点到21点，我方联盟与敌对联盟联盟中会出现斯芬克斯雕像，玩家寻找斯芬克斯雕像并回答他的问题可以获得奖励。[-][][-][color=ffffff,fontsize=6]　[-][][-][color=645252]2、回答问题时，会根据答题的正确与否和答题时间获得斯芬克斯的认可度。[-][][-][color=ffffff,fontsize=6]　[-][][-][color=645252]3、斯芬克斯会根据玩家的认可度进行排名，排名分为个人与联盟两项（联盟认可度为当前联盟内所有玩家认可度之和）。[-][][-][color=ffffff,fontsize=6]　[-][][-][color=645252]4、当21点来临，斯芬克斯离开时，会根据认可度排名发放个人奖励与联盟，奖励通过邮件在21:15发放。[-]</v>
          </cell>
        </row>
        <row r="5501">
          <cell r="A5501" t="str">
            <v>SPHINX_RULE2</v>
          </cell>
          <cell r="C5501" t="str">
            <v>#[color=8a5c1d,fontsize=18]每周三斯芬克斯[color=8a5c1d,fontsize=18]21:15[-]结算奖励，奖励通过邮件发放。[-]</v>
          </cell>
        </row>
        <row r="5504">
          <cell r="A5504" t="str">
            <v>RED_NOT_ENOUGH</v>
          </cell>
          <cell r="C5504" t="str">
            <v>#红包已经被抢光啦～</v>
          </cell>
        </row>
        <row r="5505">
          <cell r="A5505" t="str">
            <v>AD_GUILD_1</v>
          </cell>
          <cell r="C5505" t="str">
            <v>#[color=fffb03]10.5-10.8[-][color=f7fedd]联盟探索刷新大量元素神坛争夺点，占领可获得元素阵营兵团碎片[-]</v>
          </cell>
        </row>
        <row r="5507">
          <cell r="A5507" t="str">
            <v>guildMapInfoName_1</v>
          </cell>
        </row>
        <row r="5508">
          <cell r="A5508" t="str">
            <v>guildMapInfoName_2</v>
          </cell>
        </row>
        <row r="5509">
          <cell r="A5509" t="str">
            <v>guildMapInfoName_3</v>
          </cell>
        </row>
        <row r="5510">
          <cell r="A5510" t="str">
            <v>guildMapInfoName_4</v>
          </cell>
        </row>
        <row r="5511">
          <cell r="A5511" t="str">
            <v>guildMapInfoName_5</v>
          </cell>
          <cell r="C5511" t="str">
            <v>#方尖塔</v>
          </cell>
        </row>
        <row r="5512">
          <cell r="A5512" t="str">
            <v>guildMapInfoName_6</v>
          </cell>
          <cell r="C5512" t="str">
            <v>#荣誉击杀</v>
          </cell>
        </row>
        <row r="5513">
          <cell r="A5513" t="str">
            <v>guildMapInfoName_7</v>
          </cell>
          <cell r="C5513" t="str">
            <v>#击杀BOSS</v>
          </cell>
        </row>
        <row r="5514">
          <cell r="A5514" t="str">
            <v>guildMapInfoName_8</v>
          </cell>
          <cell r="C5514" t="str">
            <v>#击杀野怪</v>
          </cell>
        </row>
        <row r="5515">
          <cell r="A5515" t="str">
            <v>guildMapInfoName_9</v>
          </cell>
          <cell r="C5515" t="str">
            <v>#拾取资源</v>
          </cell>
        </row>
        <row r="5516">
          <cell r="A5516" t="str">
            <v>guildMapInfoName_10</v>
          </cell>
          <cell r="C5516" t="str">
            <v>#地下城</v>
          </cell>
        </row>
        <row r="5519">
          <cell r="A5519" t="str">
            <v>guildMapInfoDes_1</v>
          </cell>
        </row>
        <row r="5520">
          <cell r="A5520" t="str">
            <v>guildMapInfoDes_2</v>
          </cell>
        </row>
        <row r="5521">
          <cell r="A5521" t="str">
            <v>guildMapInfoDes_3</v>
          </cell>
        </row>
        <row r="5522">
          <cell r="A5522" t="str">
            <v>guildMapInfoDes_4</v>
          </cell>
        </row>
        <row r="5523">
          <cell r="A5523" t="str">
            <v>guildMapInfoDes_5</v>
          </cell>
        </row>
        <row r="5524">
          <cell r="A5524" t="str">
            <v>guildMapInfoDes_6</v>
          </cell>
        </row>
        <row r="5525">
          <cell r="A5525" t="str">
            <v>guildMapInfoDes_7</v>
          </cell>
        </row>
        <row r="5526">
          <cell r="A5526" t="str">
            <v>guildMapInfoDes_8</v>
          </cell>
        </row>
        <row r="5527">
          <cell r="A5527" t="str">
            <v>guildMapInfoDes_9</v>
          </cell>
        </row>
        <row r="5528">
          <cell r="A5528" t="str">
            <v>guildMapInfoDes_10</v>
          </cell>
        </row>
        <row r="5531">
          <cell r="A5531" t="str">
            <v>zhushenzhizhan_1</v>
          </cell>
          <cell r="B5531" t="str">
            <v>诸神之战周1</v>
          </cell>
          <cell r="C5531" t="str">
            <v>#[color=f7fedd]诸神降临，战火重燃！诸神之战的参赛者们已经出现，请诸位领主大人们为参赛者欢呼吧！[-]</v>
          </cell>
        </row>
        <row r="5532">
          <cell r="A5532" t="str">
            <v>zhushenzhizhan_2</v>
          </cell>
          <cell r="B5532" t="str">
            <v>诸神之战周2</v>
          </cell>
          <cell r="C5532" t="str">
            <v>#[color=f7fedd]诸神降临，战火高涨！争霸赛分组已经完成，请各位参赛者做好准备，在各自的小组中展现你们的英姿吧！[-]</v>
          </cell>
        </row>
        <row r="5533">
          <cell r="A5533" t="str">
            <v>zhushenzhizhan_3</v>
          </cell>
          <cell r="B5533" t="str">
            <v>诸神之战周3</v>
          </cell>
          <cell r="C5533" t="str">
            <v>#[color=f7fedd]诸神降临，再添战火！8强名单已经出炉，正向诸位领主大人呼叫支援，被支持者成功晋级则支持者们也将获得丰厚的奖励。[-]</v>
          </cell>
        </row>
        <row r="5534">
          <cell r="A5534" t="str">
            <v>zhushenzhizhan_4</v>
          </cell>
          <cell r="B5534" t="str">
            <v>诸神之战周4</v>
          </cell>
          <cell r="C5534" t="str">
            <v>#[color=f7fedd]诸神降临，战火冲天！比赛的热潮达到顶峰，今晚将诞生争霸赛冠军，请诸位领主准备为王者的诞生献上礼炮！[-]</v>
          </cell>
        </row>
        <row r="5535">
          <cell r="A5535" t="str">
            <v>zhushenzhizhan_tip</v>
          </cell>
          <cell r="C5535" t="str">
            <v>#从八强赛开始，您可以在每场战斗前支持选手哦</v>
          </cell>
        </row>
        <row r="5536">
          <cell r="A5536" t="str">
            <v>zhushenzhizhan_tip2</v>
          </cell>
          <cell r="C5536" t="str">
            <v>#点击两个编组进行互换</v>
          </cell>
        </row>
        <row r="5539">
          <cell r="A5539" t="str">
            <v>GUILD_EXIT_TIPS_1</v>
          </cell>
          <cell r="C5539" t="str">
            <v>#40级以上玩家退出联盟后24小时内不能再次加入，是否确定退出？</v>
          </cell>
        </row>
        <row r="5540">
          <cell r="A5540" t="str">
            <v>GUILD_EXIT_TIPS_2</v>
          </cell>
          <cell r="C5540" t="str">
            <v>#退出联盟后24小时内不能再次加入</v>
          </cell>
        </row>
        <row r="5541">
          <cell r="A5541" t="str">
            <v>GUILD_EXIT_TIPS_3</v>
          </cell>
          <cell r="C5541" t="str">
            <v>#该玩家退出联盟不满24小时</v>
          </cell>
        </row>
        <row r="5542">
          <cell r="A5542" t="str">
            <v>GUILD_EXIT_TIPS_4</v>
          </cell>
          <cell r="C5542" t="str">
            <v>#退出联盟后当日不能领取红包，是否确定退出？</v>
          </cell>
        </row>
        <row r="5543">
          <cell r="A5543" t="str">
            <v>TIPS_QIANNENG</v>
          </cell>
          <cell r="C5543" t="str">
            <v>#长按图标查看潜能属性</v>
          </cell>
        </row>
        <row r="5544">
          <cell r="A5544" t="str">
            <v>GUILD_AUTHORITY_LIMIT</v>
          </cell>
          <cell r="C5544" t="str">
            <v>#您的权限不足</v>
          </cell>
        </row>
        <row r="5546">
          <cell r="A5546" t="str">
            <v>AWAKING_BUTTON_1</v>
          </cell>
          <cell r="C5546" t="str">
            <v>#橙</v>
          </cell>
        </row>
        <row r="5547">
          <cell r="A5547" t="str">
            <v>AWAKING_BUTTON_2</v>
          </cell>
          <cell r="C5547" t="str">
            <v>#橙+2</v>
          </cell>
        </row>
        <row r="5548">
          <cell r="A5548" t="str">
            <v>AWAKING_BUTTON_3</v>
          </cell>
          <cell r="C5548" t="str">
            <v>#橙+4</v>
          </cell>
        </row>
        <row r="5549">
          <cell r="A5549" t="str">
            <v>AWAKING_TIPS</v>
          </cell>
          <cell r="C5549" t="str">
            <v>#兵团达到橙色品质可觉醒</v>
          </cell>
        </row>
        <row r="5550">
          <cell r="A5550" t="str">
            <v>AWAKING_TIPS_1</v>
          </cell>
          <cell r="C5550" t="str">
            <v>#当前已有正在觉醒任务中的兵团</v>
          </cell>
        </row>
        <row r="5551">
          <cell r="A5551" t="str">
            <v>AWAKING_TIPS_2</v>
          </cell>
          <cell r="C5551" t="str">
            <v>#觉醒强化等级不能超过兵团当前星级</v>
          </cell>
        </row>
        <row r="5552">
          <cell r="A5552" t="str">
            <v>AWAKING_TIPS_3</v>
          </cell>
          <cell r="C5552" t="str">
            <v>#放弃后将重置任务进度（包括已完成任务），是否确认放弃觉醒任务？</v>
          </cell>
        </row>
        <row r="5553">
          <cell r="A5553" t="str">
            <v>AWAKING_TIPS_4</v>
          </cell>
          <cell r="C5553" t="str">
            <v>#扫荡不计入觉醒任务统计，是否继续扫荡？</v>
          </cell>
        </row>
        <row r="5555">
          <cell r="A5555" t="str">
            <v>AWAKINGTEAM_101</v>
          </cell>
          <cell r="C5555" t="str">
            <v>#皇家禁卫</v>
          </cell>
        </row>
        <row r="5556">
          <cell r="A5556" t="str">
            <v>SKILL_501011</v>
          </cell>
          <cell r="C5556" t="str">
            <v>#矛阵横扫</v>
          </cell>
        </row>
        <row r="5557">
          <cell r="A5557" t="str">
            <v>SKILLDES_501011</v>
          </cell>
          <cell r="C5557" t="str">
            <v>#[color=48b946,fontsize=18]【矛阵】[-][color=645252,fontsize=18]目标变为较大范围内所有敌方兵团[-]</v>
          </cell>
        </row>
        <row r="5558">
          <cell r="A5558" t="str">
            <v>SKILL_501012</v>
          </cell>
          <cell r="C5558" t="str">
            <v>#矛阵突刺</v>
          </cell>
        </row>
        <row r="5559">
          <cell r="A5559" t="str">
            <v>SKILLDES_501012</v>
          </cell>
          <cell r="C5559" t="str">
            <v>#[color=48b946,fontsize=18]【矛阵】[-][color=645252,fontsize=18]造成伤害提高至150%，「眩晕」效果持续时间延长至4.5秒[-]</v>
          </cell>
        </row>
        <row r="5560">
          <cell r="A5560" t="str">
            <v>SKILL_501013</v>
          </cell>
          <cell r="C5560" t="str">
            <v>#密集方阵</v>
          </cell>
        </row>
        <row r="5561">
          <cell r="A5561" t="str">
            <v>SKILLDES_501013</v>
          </cell>
          <cell r="C5561" t="str">
            <v>#[color=48b946,fontsize=18]【振奋】[-][color=645252,fontsize=18]进入战斗后获得「士气高涨」效果时，额外提高30%兵团免伤，持续10秒[-]</v>
          </cell>
        </row>
        <row r="5562">
          <cell r="A5562" t="str">
            <v>SKILL_501014</v>
          </cell>
          <cell r="C5562" t="str">
            <v>#空心方阵</v>
          </cell>
        </row>
        <row r="5563">
          <cell r="A5563" t="str">
            <v>SKILLDES_501014</v>
          </cell>
          <cell r="C5563" t="str">
            <v>#[color=48b946,fontsize=18]【振奋】[-][color=645252,fontsize=18]进入战斗后获得「士气高涨」效果时，额外提高30%法术免伤，持续10秒[-]</v>
          </cell>
        </row>
        <row r="5564">
          <cell r="A5564" t="str">
            <v>SKILL_501015</v>
          </cell>
          <cell r="C5564" t="str">
            <v>#渗透战术</v>
          </cell>
        </row>
        <row r="5565">
          <cell r="A5565" t="str">
            <v>SKILLDES_501015</v>
          </cell>
          <cell r="C5565" t="str">
            <v>#[color=48b946,fontsize=18]【屠龙】[-][color=645252,fontsize=18]对阵1人和4人兵团时，额外降低目标单位300暴击值[-]</v>
          </cell>
        </row>
        <row r="5566">
          <cell r="A5566" t="str">
            <v>SKILL_501016</v>
          </cell>
          <cell r="C5566" t="str">
            <v>#疲劳战术</v>
          </cell>
        </row>
        <row r="5567">
          <cell r="A5567" t="str">
            <v>SKILLDES_501016</v>
          </cell>
          <cell r="C5567" t="str">
            <v>#[color=48b946,fontsize=18]【屠龙】[-][color=645252,fontsize=18]对阵1人和4人兵团时，额外降低目标单位300闪避值[-]</v>
          </cell>
        </row>
        <row r="5573">
          <cell r="A5573" t="str">
            <v>AWAKINGTEAM_106</v>
          </cell>
          <cell r="C5573" t="str">
            <v>#冠军骑士</v>
          </cell>
        </row>
        <row r="5574">
          <cell r="A5574" t="str">
            <v>SKILL_511061</v>
          </cell>
          <cell r="C5574" t="str">
            <v>#生存技巧</v>
          </cell>
        </row>
        <row r="5575">
          <cell r="A5575" t="str">
            <v>SKILLDES_511061</v>
          </cell>
          <cell r="C5575" t="str">
            <v>#[color=48b946,fontsize=18]【骑士技巧】[-][color=645252,fontsize=18]额外提高30%生命，30%法术免伤[-]</v>
          </cell>
        </row>
        <row r="5576">
          <cell r="A5576" t="str">
            <v>SKILL_511062</v>
          </cell>
          <cell r="C5576" t="str">
            <v>#战斗技巧</v>
          </cell>
        </row>
        <row r="5577">
          <cell r="A5577" t="str">
            <v>SKILLDES_511062</v>
          </cell>
          <cell r="C5577" t="str">
            <v>#[color=48b946,fontsize=18]【骑士技巧】[-][color=645252,fontsize=18]额外提高30%攻击，30%法术免伤[-]</v>
          </cell>
        </row>
        <row r="5578">
          <cell r="A5578" t="str">
            <v>SKILL_511063</v>
          </cell>
          <cell r="C5578" t="str">
            <v>#轻骑突进</v>
          </cell>
        </row>
        <row r="5579">
          <cell r="A5579" t="str">
            <v>SKILLDES_511063</v>
          </cell>
          <cell r="C5579" t="str">
            <v>#[color=48b946,fontsize=18]【快速突进】[-][color=645252,fontsize=18]每次击杀目标兵团后，都可以获得快速突进效果[-]</v>
          </cell>
        </row>
        <row r="5580">
          <cell r="A5580" t="str">
            <v>SKILL_511064</v>
          </cell>
          <cell r="C5580" t="str">
            <v>#重骑冲锋</v>
          </cell>
        </row>
        <row r="5581">
          <cell r="A5581" t="str">
            <v>SKILLDES_511064</v>
          </cell>
          <cell r="C5581" t="str">
            <v>#[color=48b946,fontsize=18]【快速突进】[-][color=645252,fontsize=18]再次冲锋后造成的伤害提高至150%，并造成「眩晕」效果，持续5秒[-]</v>
          </cell>
        </row>
        <row r="5582">
          <cell r="A5582" t="str">
            <v>SKILL_521061</v>
          </cell>
          <cell r="C5582" t="str">
            <v>#狂热信仰</v>
          </cell>
        </row>
        <row r="5583">
          <cell r="A5583" t="str">
            <v>SKILLDES_521061</v>
          </cell>
          <cell r="C5583" t="str">
            <v>#[color=48b946,fontsize=18]【荣耀冲锋】[-][color=645252,fontsize=18]额外提高20%兵团免伤，「士气高涨」效果下加成翻倍[-]</v>
          </cell>
        </row>
        <row r="5584">
          <cell r="A5584" t="str">
            <v>SKILL_501065</v>
          </cell>
          <cell r="C5584" t="str">
            <v>#冷静思维</v>
          </cell>
        </row>
        <row r="5585">
          <cell r="A5585" t="str">
            <v>SKILLDES_501065</v>
          </cell>
          <cell r="C5585" t="str">
            <v>#[color=48b946,fontsize=18]【荣耀冲锋】[-][color=645252,fontsize=18]进入战斗后获得「士气高涨」效果时，大幅提高暴击值和命中值，持续10秒[-]</v>
          </cell>
        </row>
        <row r="5587">
          <cell r="A5587" t="str">
            <v>AWAKINGTEAM_306</v>
          </cell>
          <cell r="C5587" t="str">
            <v>#恐惧领主</v>
          </cell>
        </row>
        <row r="5588">
          <cell r="A5588" t="str">
            <v>SKILL_503061</v>
          </cell>
          <cell r="C5588" t="str">
            <v>#黑暗蔓延</v>
          </cell>
        </row>
        <row r="5589">
          <cell r="A5589" t="str">
            <v>SKILLDES_503061</v>
          </cell>
          <cell r="C5589" t="str">
            <v>#[color=48b946,fontsize=18]【致命一击】[-][color=645252,fontsize=18]目标变为较大范围内2个敌方兵团[-]</v>
          </cell>
        </row>
        <row r="5590">
          <cell r="A5590" t="str">
            <v>SKILLDES_503066</v>
          </cell>
          <cell r="C5590" t="str">
            <v>#[color=48b946,fontsize=18]【致命一击】[-][color=645252,fontsize=18]目标变为较大范围内2个敌方兵团[-]</v>
          </cell>
        </row>
        <row r="5591">
          <cell r="A5591" t="str">
            <v>SKILL_503062</v>
          </cell>
          <cell r="C5591" t="str">
            <v>#恐惧爆发</v>
          </cell>
        </row>
        <row r="5592">
          <cell r="A5592" t="str">
            <v>SKILLDES_503062</v>
          </cell>
          <cell r="C5592" t="str">
            <v>#[color=48b946,fontsize=18]【致命一击】[-][color=645252,fontsize=18]造成伤害提高50%，「士气低落」效果持续时间延长至20秒[-]</v>
          </cell>
        </row>
        <row r="5593">
          <cell r="A5593" t="str">
            <v>SKILLDES_503065</v>
          </cell>
          <cell r="C5593" t="str">
            <v>#[color=48b946,fontsize=18]【致命一击】[-][color=645252,fontsize=18]造成伤害提高50%，「士气低落」效果持续时间延长至20秒[-]</v>
          </cell>
        </row>
        <row r="5594">
          <cell r="A5594" t="str">
            <v>SKILL_503063</v>
          </cell>
          <cell r="C5594" t="str">
            <v>#生命收割</v>
          </cell>
        </row>
        <row r="5595">
          <cell r="A5595" t="str">
            <v>SKILLDES_503063</v>
          </cell>
          <cell r="C5595" t="str">
            <v>#[color=48b946,fontsize=18]【死亡冲锋】[-][color=645252,fontsize=18]击杀目标兵团后恢复最大生命值30%的生命，并免疫法术伤害，持续7秒[-]</v>
          </cell>
        </row>
        <row r="5596">
          <cell r="A5596" t="str">
            <v>SKILL_503064</v>
          </cell>
          <cell r="C5596" t="str">
            <v>#亡魂护体</v>
          </cell>
        </row>
        <row r="5597">
          <cell r="A5597" t="str">
            <v>SKILLDES_503064</v>
          </cell>
          <cell r="C5597" t="str">
            <v>#[color=48b946,fontsize=18]【死亡冲锋】[-][color=645252,fontsize=18]击杀目标兵团后提高80%兵团免伤，并免疫法术伤害，效果持续7秒[-]</v>
          </cell>
        </row>
        <row r="5598">
          <cell r="A5598" t="str">
            <v>SKILL_523061</v>
          </cell>
          <cell r="C5598" t="str">
            <v>#绝对恐惧</v>
          </cell>
        </row>
        <row r="5599">
          <cell r="A5599" t="str">
            <v>SKILLDES_523061</v>
          </cell>
          <cell r="C5599" t="str">
            <v>#[color=48b946,fontsize=18]【恐怖镇压】[-][color=645252,fontsize=18]如果目标单位处于「士气低落」效果，提高50%暴伤[-]</v>
          </cell>
        </row>
        <row r="5600">
          <cell r="A5600" t="str">
            <v>SKILL_523062</v>
          </cell>
          <cell r="C5600" t="str">
            <v>#血腥打击</v>
          </cell>
        </row>
        <row r="5601">
          <cell r="A5601" t="str">
            <v>SKILLDES_523062</v>
          </cell>
          <cell r="C5601" t="str">
            <v>#[color=48b946,fontsize=18]【恐怖镇压】[-][color=645252,fontsize=18]如果目标单位处于「士气低落」效果，额外提供20%吸血效果[-]</v>
          </cell>
        </row>
        <row r="5603">
          <cell r="A5603" t="str">
            <v>AWAKINGTEAM_907</v>
          </cell>
          <cell r="C5603" t="str">
            <v>#烈焰主宰</v>
          </cell>
        </row>
        <row r="5604">
          <cell r="A5604" t="str">
            <v>SKILL_509071</v>
          </cell>
          <cell r="C5604" t="str">
            <v>#涅槃</v>
          </cell>
        </row>
        <row r="5605">
          <cell r="A5605" t="str">
            <v>SKILLDES_509071</v>
          </cell>
          <cell r="C5605" t="str">
            <v>#[color=48b946,fontsize=18]【重生】[-][color=645252,fontsize=18]每次死亡后可重生（技能冷却20秒）[-]</v>
          </cell>
        </row>
        <row r="5606">
          <cell r="A5606" t="str">
            <v>SKILL_509072</v>
          </cell>
          <cell r="C5606" t="str">
            <v>#不灭风暴</v>
          </cell>
        </row>
        <row r="5607">
          <cell r="A5607" t="str">
            <v>SKILLDES_509072</v>
          </cell>
          <cell r="C5607" t="str">
            <v>#[color=48b946,fontsize=18]【重生】[-][color=645252,fontsize=18]重生时对所有敌方兵团造成相当于最大生命值8%的伤害，并造成「灼烧」效果，持续15秒[-]</v>
          </cell>
        </row>
        <row r="5608">
          <cell r="A5608" t="str">
            <v>SKILL_509073</v>
          </cell>
          <cell r="C5608" t="str">
            <v>#十字冲击</v>
          </cell>
        </row>
        <row r="5609">
          <cell r="A5609" t="str">
            <v>SKILLDES_509073</v>
          </cell>
          <cell r="C5609" t="str">
            <v>#[color=48b946,fontsize=18]【烈焰吐息】[-][color=645252,fontsize=18]额外对攻击目标单位所在横排造成伤害（交叉点目标承受双倍伤害）[-]</v>
          </cell>
        </row>
        <row r="5610">
          <cell r="A5610" t="str">
            <v>SKILL_519071</v>
          </cell>
          <cell r="C5610" t="str">
            <v>#炽炎吐息</v>
          </cell>
        </row>
        <row r="5611">
          <cell r="A5611" t="str">
            <v>SKILLDES_519071</v>
          </cell>
          <cell r="C5611" t="str">
            <v>#[color=48b946,fontsize=18]【烈焰吐息】[-][color=645252,fontsize=18]造成的伤害提高至200%[-]</v>
          </cell>
        </row>
        <row r="5612">
          <cell r="A5612" t="str">
            <v>SKILL_519072</v>
          </cell>
          <cell r="C5612" t="str">
            <v>#永燃之怒</v>
          </cell>
        </row>
        <row r="5613">
          <cell r="A5613" t="str">
            <v>SKILLDES_519072</v>
          </cell>
          <cell r="C5613" t="str">
            <v>#[color=48b946,fontsize=18]【烈火增幅】[-][color=645252,fontsize=18]额外提高30%兵团伤害[-]</v>
          </cell>
        </row>
        <row r="5614">
          <cell r="A5614" t="str">
            <v>SKILL_529071</v>
          </cell>
          <cell r="C5614" t="str">
            <v>#烈焰迸发</v>
          </cell>
        </row>
        <row r="5615">
          <cell r="A5615" t="str">
            <v>SKILLDES_529071</v>
          </cell>
          <cell r="C5615" t="str">
            <v>#[color=48b946,fontsize=18]【烈火增幅】[-][color=645252,fontsize=18]对被「灼烧」状态的目标单位，必定暴击[-]</v>
          </cell>
        </row>
        <row r="5617">
          <cell r="A5617" t="str">
            <v>AWAKINGTEAM_203</v>
          </cell>
          <cell r="C5617" t="str">
            <v>#森林游侠</v>
          </cell>
        </row>
        <row r="5618">
          <cell r="A5618" t="str">
            <v>SKILL_502031</v>
          </cell>
          <cell r="C5618" t="str">
            <v>#幻影专注</v>
          </cell>
        </row>
        <row r="5619">
          <cell r="A5619" t="str">
            <v>SKILLDES_502031</v>
          </cell>
          <cell r="C5619" t="str">
            <v>#[color=48b946,fontsize=18]【箭雨】[-][color=645252,fontsize=18]受到己方【孤注一掷】加成时，额外提高20%的兵团伤害，该效果持续5秒[-]</v>
          </cell>
        </row>
        <row r="5620">
          <cell r="A5620" t="str">
            <v>SKILL_502032</v>
          </cell>
          <cell r="C5620" t="str">
            <v>#蔽日之雨</v>
          </cell>
        </row>
        <row r="5621">
          <cell r="A5621" t="str">
            <v>SKILLDES_502032</v>
          </cell>
          <cell r="C5621" t="str">
            <v>#[color=48b946,fontsize=18]【箭雨】[-][color=645252,fontsize=18]持续时间额外延长1.5秒[-]</v>
          </cell>
        </row>
        <row r="5622">
          <cell r="A5622" t="str">
            <v>SKILL_502033</v>
          </cell>
          <cell r="C5622" t="str">
            <v>#自然守护</v>
          </cell>
        </row>
        <row r="5623">
          <cell r="A5623" t="str">
            <v>SKILLDES_502033</v>
          </cell>
          <cell r="C5623" t="str">
            <v>#[color=48b946,fontsize=18]【精灵庇护】[-][color=645252,fontsize=18]「护盾」效果提高至原技能的300%[-]</v>
          </cell>
        </row>
        <row r="5624">
          <cell r="A5624" t="str">
            <v>SKILL_502034</v>
          </cell>
          <cell r="C5624" t="str">
            <v>#自然亲和</v>
          </cell>
        </row>
        <row r="5625">
          <cell r="A5625" t="str">
            <v>SKILLDES_502034</v>
          </cell>
          <cell r="C5625" t="str">
            <v>#[color=48b946,fontsize=18]【精灵庇护】[-][color=645252,fontsize=18]「护盾」效果提高至原技能的150%，冷却时间缩短至0秒[-]</v>
          </cell>
        </row>
        <row r="5626">
          <cell r="A5626" t="str">
            <v>SKILL_502035</v>
          </cell>
          <cell r="C5626" t="str">
            <v>#野性本能</v>
          </cell>
        </row>
        <row r="5627">
          <cell r="A5627" t="str">
            <v>SKILLDES_502035</v>
          </cell>
          <cell r="C5627" t="str">
            <v>#[color=48b946,fontsize=18]【集火领袖】[-][color=645252,fontsize=18]提高15%的暴伤，战场中每有1个己方射手兵团上场，木精灵暴伤额外提高3%[-]</v>
          </cell>
        </row>
        <row r="5628">
          <cell r="A5628" t="str">
            <v>SKILL_502036</v>
          </cell>
          <cell r="C5628" t="str">
            <v>#猎手本能</v>
          </cell>
        </row>
        <row r="5629">
          <cell r="A5629" t="str">
            <v>SKILLDES_502036</v>
          </cell>
          <cell r="C5629" t="str">
            <v>#[color=48b946,fontsize=18]【集火领袖】[-][color=645252,fontsize=18]提高10%的兵团伤害，战场中每有1个己方射手兵团上场，木精灵暴伤额外提高2%[-]</v>
          </cell>
        </row>
        <row r="5631">
          <cell r="A5631" t="str">
            <v>AWAKINGTEAM_204</v>
          </cell>
          <cell r="C5631" t="str">
            <v>#银翼卫士</v>
          </cell>
        </row>
        <row r="5632">
          <cell r="A5632" t="str">
            <v>SKILL_502041</v>
          </cell>
          <cell r="C5632" t="str">
            <v>#森林结界</v>
          </cell>
        </row>
        <row r="5633">
          <cell r="A5633" t="str">
            <v>SKILLDES_502041</v>
          </cell>
          <cell r="C5633" t="str">
            <v>#[color=48b946,fontsize=18]【生机护佑】[-][color=645252,fontsize=18]对所有己方后排兵团生效，技能效果提高至原技能的200%[-]</v>
          </cell>
        </row>
        <row r="5634">
          <cell r="A5634" t="str">
            <v>SKILL_502042</v>
          </cell>
          <cell r="C5634" t="str">
            <v>#森林祝福</v>
          </cell>
        </row>
        <row r="5635">
          <cell r="A5635" t="str">
            <v>SKILLDES_502042</v>
          </cell>
          <cell r="C5635" t="str">
            <v>#[color=48b946,fontsize=18]【生机护佑】[-][color=645252,fontsize=18]技能效果提高至原技能的200%。银翼飞马兵团在开场时施放【生机护佑】[-]</v>
          </cell>
        </row>
        <row r="5636">
          <cell r="A5636" t="str">
            <v>SKILL_502043</v>
          </cell>
          <cell r="C5636" t="str">
            <v>#野性利刃</v>
          </cell>
        </row>
        <row r="5637">
          <cell r="A5637" t="str">
            <v>SKILLDES_502043</v>
          </cell>
          <cell r="C5637" t="str">
            <v>#[color=48b946,fontsize=18]【锋利】[-][color=645252,fontsize=18]银翼飞马获得「护盾」时，提高100%攻速，持续10秒[-]</v>
          </cell>
        </row>
        <row r="5638">
          <cell r="A5638" t="str">
            <v>SKILL_502044</v>
          </cell>
          <cell r="C5638" t="str">
            <v>#荆棘利刃</v>
          </cell>
        </row>
        <row r="5639">
          <cell r="A5639" t="str">
            <v>SKILLDES_502044</v>
          </cell>
          <cell r="C5639" t="str">
            <v>#[color=48b946,fontsize=18]【锋利】[-][color=645252,fontsize=18]普通攻击降低目标单位10%的兵团免伤[-]</v>
          </cell>
        </row>
        <row r="5640">
          <cell r="A5640" t="str">
            <v>SKILL_502045</v>
          </cell>
          <cell r="C5640" t="str">
            <v>#振奋之心</v>
          </cell>
        </row>
        <row r="5641">
          <cell r="A5641" t="str">
            <v>SKILLDES_502045</v>
          </cell>
          <cell r="C5641" t="str">
            <v>#[color=48b946,fontsize=18]【银翼骑兵】[-][color=645252,fontsize=18]战场中每有1个己方壁垒阵营的兵团上场，银翼飞马的兵团伤害提高5%[-]</v>
          </cell>
        </row>
        <row r="5642">
          <cell r="A5642" t="str">
            <v>SKILL_502046</v>
          </cell>
          <cell r="C5642" t="str">
            <v>#鼓舞之翼</v>
          </cell>
        </row>
        <row r="5643">
          <cell r="A5643" t="str">
            <v>SKILLDES_502046</v>
          </cell>
          <cell r="C5643" t="str">
            <v>#[color=48b946,fontsize=18]【银翼骑兵】[-][color=645252,fontsize=18]战场中每有1个己方飞行兵团上场，银翼飞马的兵团伤害提高5%[-]</v>
          </cell>
        </row>
        <row r="5645">
          <cell r="A5645" t="str">
            <v>AWAKINGTEAM_301</v>
          </cell>
          <cell r="C5645" t="str">
            <v>#骷髅王</v>
          </cell>
        </row>
        <row r="5646">
          <cell r="A5646" t="str">
            <v>SKILL_503011</v>
          </cell>
          <cell r="C5646" t="str">
            <v>#灌魔骸骨</v>
          </cell>
        </row>
        <row r="5647">
          <cell r="A5647" t="str">
            <v>SKILLDES_503011</v>
          </cell>
          <cell r="C5647" t="str">
            <v>#[color=48b946,fontsize=18]【白骨身躯】[-][color=645252,fontsize=18]减伤效果同时对魔法兵团生效[-]</v>
          </cell>
        </row>
        <row r="5648">
          <cell r="A5648" t="str">
            <v>SKILL_503012</v>
          </cell>
          <cell r="C5648" t="str">
            <v>#邪恶骸骨</v>
          </cell>
        </row>
        <row r="5649">
          <cell r="A5649" t="str">
            <v>SKILLDES_503012</v>
          </cell>
          <cell r="C5649" t="str">
            <v>#[color=48b946,fontsize=18]【白骨身躯】#[color=645252,fontsize=18]防御提高30%，如果攻击自己的敌方单位处于「士气低落」效果，加成翻倍[-]</v>
          </cell>
        </row>
        <row r="5650">
          <cell r="A5650" t="str">
            <v>SKILL_503013</v>
          </cell>
          <cell r="C5650" t="str">
            <v>#死亡滋养</v>
          </cell>
        </row>
        <row r="5651">
          <cell r="A5651" t="str">
            <v>SKILLDES_503013</v>
          </cell>
          <cell r="C5651" t="str">
            <v>#[color=48b946,fontsize=18]【钙化】[-][color=645252,fontsize=18]每有1个敌方兵团死亡，提高30%的防御，持续整场战斗，最高可叠加3层[-]</v>
          </cell>
        </row>
        <row r="5652">
          <cell r="A5652" t="str">
            <v>SKILL_503014</v>
          </cell>
          <cell r="C5652" t="str">
            <v>#亡灵狂热</v>
          </cell>
        </row>
        <row r="5653">
          <cell r="A5653" t="str">
            <v>SKILLDES_503014</v>
          </cell>
          <cell r="C5653" t="str">
            <v>#[color=48b946,fontsize=18]【钙化】[-][color=645252,fontsize=18]提高30%的法术免伤，提高30%的防御[-]</v>
          </cell>
        </row>
        <row r="5654">
          <cell r="A5654" t="str">
            <v>SKILL_503015</v>
          </cell>
          <cell r="C5654" t="str">
            <v>#披坚执锐</v>
          </cell>
        </row>
        <row r="5655">
          <cell r="A5655" t="str">
            <v>SKILLDES_503015</v>
          </cell>
          <cell r="C5655" t="str">
            <v>#[color=48b946,fontsize=18]【骨盾】[-][color=645252,fontsize=18]效果持续整场战斗[-]</v>
          </cell>
        </row>
        <row r="5656">
          <cell r="A5656" t="str">
            <v>SKILL_503016</v>
          </cell>
          <cell r="C5656" t="str">
            <v>#严阵以待</v>
          </cell>
        </row>
        <row r="5657">
          <cell r="A5657" t="str">
            <v>SKILLDES_503016</v>
          </cell>
          <cell r="C5657" t="str">
            <v>#[color=48b946,fontsize=18]【骨盾】[-][color=645252,fontsize=18]技能改为进入战斗后触发，持续时间延长至30秒[-]</v>
          </cell>
        </row>
        <row r="5659">
          <cell r="A5659" t="str">
            <v>AWAKINGTEAM_304</v>
          </cell>
          <cell r="C5659" t="str">
            <v>#吸血伯爵</v>
          </cell>
        </row>
        <row r="5660">
          <cell r="A5660" t="str">
            <v>SKILL_503041</v>
          </cell>
          <cell r="C5660" t="str">
            <v>#血腥回响</v>
          </cell>
        </row>
        <row r="5661">
          <cell r="A5661" t="str">
            <v>SKILLDES_503041</v>
          </cell>
          <cell r="C5661" t="str">
            <v>#[color=48b946,fontsize=18]【生命虹吸】[-][color=645252,fontsize=18]技能的效果提高至150%，治疗效果对较大范围内所有己方兵团生效[-]</v>
          </cell>
        </row>
        <row r="5662">
          <cell r="A5662" t="str">
            <v>SKILL_503042</v>
          </cell>
          <cell r="C5662" t="str">
            <v>#血腥复仇</v>
          </cell>
        </row>
        <row r="5663">
          <cell r="A5663" t="str">
            <v>SKILLDES_503042</v>
          </cell>
          <cell r="C5663" t="str">
            <v>#[color=48b946,fontsize=18]【生命虹吸】[-][color=645252,fontsize=18]技能的效果提高至150%。在生命首次低于50%的时候，释放1次【生命虹吸】[-]</v>
          </cell>
        </row>
        <row r="5664">
          <cell r="A5664" t="str">
            <v>SKILL_503043</v>
          </cell>
          <cell r="C5664" t="str">
            <v>#亡者之拥</v>
          </cell>
        </row>
        <row r="5665">
          <cell r="A5665" t="str">
            <v>SKILLDES_503043</v>
          </cell>
          <cell r="C5665" t="str">
            <v>#[color=48b946,fontsize=18]【鲜血猎杀】[-][color=645252,fontsize=18]目标兵团死亡后，提高10%的兵团伤害，最高叠加10次，持续整场战斗[-]</v>
          </cell>
        </row>
        <row r="5666">
          <cell r="A5666" t="str">
            <v>SKILL_503044</v>
          </cell>
          <cell r="C5666" t="str">
            <v>#亡者护身</v>
          </cell>
        </row>
        <row r="5667">
          <cell r="A5667" t="str">
            <v>SKILLDES_503044</v>
          </cell>
          <cell r="C5667" t="str">
            <v>#[color=48b946,fontsize=18]【鲜血猎杀】[-][color=645252,fontsize=18]目标兵团死亡后，提高20%法术免伤，最高叠加10次，持续整场战斗[-]</v>
          </cell>
        </row>
        <row r="5668">
          <cell r="A5668" t="str">
            <v>SKILL_503045</v>
          </cell>
          <cell r="C5668" t="str">
            <v>#猩红渴望</v>
          </cell>
        </row>
        <row r="5669">
          <cell r="A5669" t="str">
            <v>SKILLDES_503045</v>
          </cell>
          <cell r="C5669" t="str">
            <v>#[color=48b946,fontsize=18]【渴血】[-][color=645252,fontsize=18]免疫疾病。生命低于50%的时候，提高50%的吸血，持续整场。（生命恢复后依然生效）[-]</v>
          </cell>
        </row>
        <row r="5670">
          <cell r="A5670" t="str">
            <v>SKILL_503046</v>
          </cell>
          <cell r="C5670" t="str">
            <v>#惊情之吻</v>
          </cell>
        </row>
        <row r="5671">
          <cell r="A5671" t="str">
            <v>SKILLDES_503046</v>
          </cell>
          <cell r="C5671" t="str">
            <v>#[color=48b946,fontsize=18]【渴血】[-][color=645252,fontsize=18]免疫疾病，并提高50%的受治疗效果[-]</v>
          </cell>
        </row>
        <row r="5672">
          <cell r="B5672">
            <v>407</v>
          </cell>
        </row>
        <row r="5673">
          <cell r="A5673" t="str">
            <v>AWAKINGTEAM_407</v>
          </cell>
          <cell r="C5673" t="str">
            <v>#上古巨兽</v>
          </cell>
        </row>
        <row r="5674">
          <cell r="A5674" t="str">
            <v>SKILL_504071</v>
          </cell>
          <cell r="C5674" t="str">
            <v>#远古咆哮</v>
          </cell>
        </row>
        <row r="5675">
          <cell r="A5675" t="str">
            <v>SKILL_50540</v>
          </cell>
          <cell r="C5675" t="str">
            <v>#远古咆哮</v>
          </cell>
        </row>
        <row r="5676">
          <cell r="A5676" t="str">
            <v>SKILLDES_504071</v>
          </cell>
          <cell r="C5676" t="str">
            <v>#[color=48b946,fontsize=18]【野性咆哮】[-][color=645252,fontsize=18]释放技能后，增加己方所有据点兵团30%攻击和30%法术免伤，持续10秒[-]</v>
          </cell>
        </row>
        <row r="5677">
          <cell r="A5677" t="str">
            <v>SKILL_504072</v>
          </cell>
          <cell r="C5677" t="str">
            <v>#凶暴咆哮</v>
          </cell>
        </row>
        <row r="5678">
          <cell r="A5678" t="str">
            <v>SKILLDES_504072</v>
          </cell>
          <cell r="C5678" t="str">
            <v>#[color=48b946,fontsize=18]【野性咆哮】[-][color=645252,fontsize=18]眩晕范围扩大至敌方所有近战兵团[-]</v>
          </cell>
        </row>
        <row r="5679">
          <cell r="A5679" t="str">
            <v>SKILL_504073</v>
          </cell>
          <cell r="C5679" t="str">
            <v>#蛮荒狂暴</v>
          </cell>
        </row>
        <row r="5680">
          <cell r="A5680" t="str">
            <v>SKILLDES_504073</v>
          </cell>
          <cell r="C5680" t="str">
            <v>#[color=48b946,fontsize=18]【狂暴】[-][color=645252,fontsize=18]效果提高50%。触发狂暴时额外提升己方所有据点兵团10%兵团伤害，持续20秒[-]</v>
          </cell>
        </row>
        <row r="5681">
          <cell r="A5681" t="str">
            <v>SKILL_504074</v>
          </cell>
          <cell r="C5681" t="str">
            <v>#血腥狂暴</v>
          </cell>
        </row>
        <row r="5682">
          <cell r="A5682" t="str">
            <v>SKILLDES_504074</v>
          </cell>
          <cell r="C5682" t="str">
            <v>#[color=48b946,fontsize=18]【狂暴】[-][color=645252,fontsize=18]效果提高50%。触发狂暴时额外提升己方所有据点兵团10%兵团免伤，持续20秒[-]</v>
          </cell>
        </row>
        <row r="5683">
          <cell r="A5683" t="str">
            <v>SKILL_504075</v>
          </cell>
          <cell r="C5683" t="str">
            <v>#古老怒火</v>
          </cell>
        </row>
        <row r="5684">
          <cell r="A5684" t="str">
            <v>SKILLDES_504075</v>
          </cell>
          <cell r="C5684" t="str">
            <v>#[color=48b946,fontsize=18]【激怒】[-][color=645252,fontsize=18]被治疗效果增加50%，并免疫疾病[-]</v>
          </cell>
        </row>
        <row r="5685">
          <cell r="A5685" t="str">
            <v>SKILL_504076</v>
          </cell>
          <cell r="C5685" t="str">
            <v>#不屈怒火</v>
          </cell>
        </row>
        <row r="5686">
          <cell r="A5686" t="str">
            <v>SKILLDES_504076</v>
          </cell>
          <cell r="C5686" t="str">
            <v>#[color=48b946,fontsize=18]【激怒】[-][color=645252,fontsize=18]提高兵团免伤效果持续整场战斗，最高叠加5层[-]</v>
          </cell>
        </row>
        <row r="5687">
          <cell r="B5687">
            <v>405</v>
          </cell>
        </row>
        <row r="5688">
          <cell r="A5688" t="str">
            <v>AWAKINGTEAM_405</v>
          </cell>
          <cell r="C5688" t="str">
            <v>#雷霆之翼</v>
          </cell>
        </row>
        <row r="5689">
          <cell r="A5689" t="str">
            <v>SKILL_504051</v>
          </cell>
          <cell r="C5689" t="str">
            <v>#雷暴</v>
          </cell>
        </row>
        <row r="5690">
          <cell r="A5690" t="str">
            <v>SKILLDES_504051</v>
          </cell>
          <cell r="C5690" t="str">
            <v>#[color=48b946,fontsize=18]【雷鸣】[-][color=645252,fontsize=18]造成的伤害提高至原技能的200%[-]</v>
          </cell>
        </row>
        <row r="5691">
          <cell r="A5691" t="str">
            <v>SKILL_504052</v>
          </cell>
          <cell r="C5691" t="str">
            <v>#电刑</v>
          </cell>
        </row>
        <row r="5692">
          <cell r="A5692" t="str">
            <v>SKILLDES_504052</v>
          </cell>
          <cell r="C5692" t="str">
            <v>#[color=48b946,fontsize=18]【雷鸣】[-][color=645252,fontsize=18]降低命中值效果大幅度增加[-]</v>
          </cell>
        </row>
        <row r="5693">
          <cell r="A5693" t="str">
            <v>SKILL_504053</v>
          </cell>
          <cell r="C5693" t="str">
            <v>#狩猎本能</v>
          </cell>
        </row>
        <row r="5694">
          <cell r="A5694" t="str">
            <v>SKILLDES_504053</v>
          </cell>
          <cell r="C5694" t="str">
            <v>#[color=48b946,fontsize=18]【狂暴】[-][color=645252,fontsize=18]雷鸟提高10%的兵团伤害（狂暴后翻倍）[-]</v>
          </cell>
        </row>
        <row r="5695">
          <cell r="A5695" t="str">
            <v>SKILL_504054</v>
          </cell>
          <cell r="C5695" t="str">
            <v>#自然迅捷</v>
          </cell>
        </row>
        <row r="5696">
          <cell r="A5696" t="str">
            <v>SKILLDES_504054</v>
          </cell>
          <cell r="C5696" t="str">
            <v>#[color=48b946,fontsize=18]【狂暴】[-][color=645252,fontsize=18]雷鸟提高15%的暴伤（狂暴后翻倍）[-]</v>
          </cell>
        </row>
        <row r="5697">
          <cell r="A5697" t="str">
            <v>SKILL_504055</v>
          </cell>
          <cell r="C5697" t="str">
            <v>#聚爆</v>
          </cell>
        </row>
        <row r="5698">
          <cell r="A5698" t="str">
            <v>SKILLDES_504055</v>
          </cell>
          <cell r="C5698" t="str">
            <v>#[color=48b946,fontsize=18]【飓风屏障】[-][color=645252,fontsize=18]每隔10秒召唤一道闪电，对随机1个敌方兵团造成相当于最大生命值8%的伤害[-]</v>
          </cell>
        </row>
        <row r="5699">
          <cell r="A5699" t="str">
            <v>SKILL_504056</v>
          </cell>
          <cell r="C5699" t="str">
            <v>#触电</v>
          </cell>
        </row>
        <row r="5700">
          <cell r="A5700" t="str">
            <v>SKILLDES_504056</v>
          </cell>
          <cell r="C5700" t="str">
            <v>#[color=48b946,fontsize=18]【飓风屏障】[-][color=645252,fontsize=18]每隔10秒召唤一道闪电，对随机1个敌方单位造成相当于最大生命值15%的伤害[-]</v>
          </cell>
        </row>
        <row r="5701">
          <cell r="B5701">
            <v>502</v>
          </cell>
        </row>
        <row r="5702">
          <cell r="A5702" t="str">
            <v>AWAKINGTEAM_502</v>
          </cell>
          <cell r="C5702" t="str">
            <v>#烈焰妖姬</v>
          </cell>
        </row>
        <row r="5703">
          <cell r="A5703" t="str">
            <v>SKILL_505021</v>
          </cell>
          <cell r="C5703" t="str">
            <v>#烈火灌注</v>
          </cell>
        </row>
        <row r="5704">
          <cell r="A5704" t="str">
            <v>SKILLDES_505021</v>
          </cell>
          <cell r="C5704" t="str">
            <v>#[color=48b946,fontsize=18]【烈火魔墙】[-][color=645252,fontsize=18]造成的伤害提高至150%，持续时间延长4秒[-]</v>
          </cell>
        </row>
        <row r="5705">
          <cell r="A5705" t="str">
            <v>SKILL_505022</v>
          </cell>
          <cell r="C5705" t="str">
            <v>#烈火洪流</v>
          </cell>
        </row>
        <row r="5706">
          <cell r="A5706" t="str">
            <v>SKILLDES_505022</v>
          </cell>
          <cell r="C5706" t="str">
            <v>#[color=48b946,fontsize=18]【烈火魔墙】[-][color=645252,fontsize=18]造成的伤害提高至150%，火墙范围扩大[-]</v>
          </cell>
        </row>
        <row r="5707">
          <cell r="A5707" t="str">
            <v>SKILL_505023</v>
          </cell>
          <cell r="C5707" t="str">
            <v>#炽热魔咒</v>
          </cell>
        </row>
        <row r="5708">
          <cell r="A5708" t="str">
            <v>SKILLDES_505023</v>
          </cell>
          <cell r="C5708" t="str">
            <v>#[color=48b946,fontsize=18]【烈火魅影】[-][color=645252,fontsize=18]歌革的兵团伤害提高10%。对阵受到「灼烧」的兵团时，加成翻倍[-]</v>
          </cell>
        </row>
        <row r="5709">
          <cell r="A5709" t="str">
            <v>SKILL_505024</v>
          </cell>
          <cell r="C5709" t="str">
            <v>#炽热洞察</v>
          </cell>
        </row>
        <row r="5710">
          <cell r="A5710" t="str">
            <v>SKILLDES_505024</v>
          </cell>
          <cell r="C5710" t="str">
            <v>#[color=48b946,fontsize=18]【烈火魅影】[-][color=645252,fontsize=18]歌革对阵受到「灼烧」的兵团时，必然暴击[-]</v>
          </cell>
        </row>
        <row r="5711">
          <cell r="A5711" t="str">
            <v>SKILL_505025</v>
          </cell>
          <cell r="C5711" t="str">
            <v>#地狱先锋</v>
          </cell>
        </row>
        <row r="5712">
          <cell r="A5712" t="str">
            <v>SKILLDES_505025</v>
          </cell>
          <cell r="C5712" t="str">
            <v>#[color=48b946,fontsize=18]【焚化技巧】[-][color=645252,fontsize=18]战场中每有1个己方地狱阵营的兵团上场，歌革的兵团伤害提高5%[-]</v>
          </cell>
        </row>
        <row r="5713">
          <cell r="A5713" t="str">
            <v>SKILL_505026</v>
          </cell>
          <cell r="C5713" t="str">
            <v>#魔法编织</v>
          </cell>
        </row>
        <row r="5714">
          <cell r="A5714" t="str">
            <v>SKILLDES_505026</v>
          </cell>
          <cell r="C5714" t="str">
            <v>#[color=48b946,fontsize=18]【焚化技巧】[-][color=645252,fontsize=18]战场中每有1个己方魔法兵团上场，歌革的兵团伤害提高5%[-]</v>
          </cell>
        </row>
        <row r="5715">
          <cell r="B5715">
            <v>506</v>
          </cell>
        </row>
        <row r="5716">
          <cell r="A5716" t="str">
            <v>AWAKINGTEAM_506</v>
          </cell>
          <cell r="C5716" t="str">
            <v>#烈火暴徒</v>
          </cell>
        </row>
        <row r="5717">
          <cell r="A5717" t="str">
            <v>SKILL_505061</v>
          </cell>
          <cell r="C5717" t="str">
            <v>#灼热冲击</v>
          </cell>
        </row>
        <row r="5718">
          <cell r="A5718" t="str">
            <v>SKILLDES_505061</v>
          </cell>
          <cell r="C5718" t="str">
            <v>#[color=48b946,fontsize=18]【烈火风暴】[-][color=645252,fontsize=18]战斗开始后对所有敌方兵团造成「灼烧」效果，持续20秒[-]</v>
          </cell>
        </row>
        <row r="5719">
          <cell r="A5719" t="str">
            <v>SKILL_505062</v>
          </cell>
          <cell r="C5719" t="str">
            <v>#吞噬烈焰</v>
          </cell>
        </row>
        <row r="5720">
          <cell r="A5720" t="str">
            <v>SKILLDES_505062</v>
          </cell>
          <cell r="C5720" t="str">
            <v>#[color=48b946,fontsize=18]【烈火风暴】[-][color=645252,fontsize=18]改为对目标及目标身后极大范围造成伤害[-]</v>
          </cell>
        </row>
        <row r="5721">
          <cell r="A5721" t="str">
            <v>SKILL_505063</v>
          </cell>
          <cell r="C5721" t="str">
            <v>#浴火奋战</v>
          </cell>
        </row>
        <row r="5722">
          <cell r="A5722" t="str">
            <v>SKILLDES_505063</v>
          </cell>
          <cell r="C5722" t="str">
            <v>#[color=48b946,fontsize=18]【烈焰护盾】[-][color=645252,fontsize=18]额外提高15%的兵团伤害，持续时间延长30秒[-]</v>
          </cell>
        </row>
        <row r="5723">
          <cell r="A5723" t="str">
            <v>SKILL_505064</v>
          </cell>
          <cell r="C5723" t="str">
            <v>#浴火之肤</v>
          </cell>
        </row>
        <row r="5724">
          <cell r="A5724" t="str">
            <v>SKILLDES_505064</v>
          </cell>
          <cell r="C5724" t="str">
            <v>#[color=48b946,fontsize=18]【烈焰护盾】[-][color=645252,fontsize=18]额外提高15%的兵团免伤，持续时间延长30秒[-]</v>
          </cell>
        </row>
        <row r="5725">
          <cell r="A5725" t="str">
            <v>SKILL_505065</v>
          </cell>
          <cell r="C5725" t="str">
            <v>#地狱先锋</v>
          </cell>
        </row>
        <row r="5726">
          <cell r="A5726" t="str">
            <v>SKILLDES_505065</v>
          </cell>
          <cell r="C5726" t="str">
            <v>#[color=48b946,fontsize=18]【火焰之神】[-][color=645252,fontsize=18]战场中每有1个己方地狱阵营的兵团上场，烈火精灵的攻速提高5%[-]</v>
          </cell>
        </row>
        <row r="5727">
          <cell r="A5727" t="str">
            <v>SKILL_505066</v>
          </cell>
          <cell r="C5727" t="str">
            <v>#魔法编织</v>
          </cell>
        </row>
        <row r="5728">
          <cell r="A5728" t="str">
            <v>SKILLDES_505066</v>
          </cell>
          <cell r="C5728" t="str">
            <v>#[color=48b946,fontsize=18]【火焰之神】[-][color=645252,fontsize=18]战场中每有1个己方魔法兵团上场，烈火精灵的攻速提高5%[-]</v>
          </cell>
        </row>
        <row r="5730">
          <cell r="A5730" t="str">
            <v>SKILLDES_50535</v>
          </cell>
          <cell r="C5730" t="str">
            <v>#[color=48b946,fontsize=18]【烈火风暴】[-][color=645252,fontsize=18]改为对目标及目标身后极大范围造成伤害[-]</v>
          </cell>
        </row>
        <row r="5731">
          <cell r="A5731" t="str">
            <v>SKILLDES_50534</v>
          </cell>
          <cell r="C5731" t="str">
            <v>#[color=48b946,fontsize=18]【烈焰护盾】[-][color=645252,fontsize=18]烈焰护盾额外附加15%的兵团伤害，持续时间加30秒[-]</v>
          </cell>
        </row>
        <row r="5732">
          <cell r="A5732" t="str">
            <v>SKILLDES_50536</v>
          </cell>
          <cell r="C5732" t="str">
            <v>#[color=48b946,fontsize=18]【烈焰护盾】[-][color=645252,fontsize=18]烈焰护盾额外附加15%的兵团免伤，持续时间加30秒[-]</v>
          </cell>
        </row>
        <row r="5733">
          <cell r="A5733" t="str">
            <v>SKILLDES_50537</v>
          </cell>
          <cell r="C5733" t="str">
            <v>#[color=48b946,fontsize=18]【雷鸣】[-][color=645252,fontsize=18]造成伤害提高至原技能的200%[-]</v>
          </cell>
        </row>
        <row r="5734">
          <cell r="A5734" t="str">
            <v>SKILLDES_50538</v>
          </cell>
          <cell r="C5734" t="str">
            <v>#[color=48b946,fontsize=18]【雷鸣】[-][color=645252,fontsize=18]降低命中值效果大幅度增加[-]</v>
          </cell>
        </row>
        <row r="5736">
          <cell r="B5736">
            <v>305</v>
          </cell>
        </row>
        <row r="5737">
          <cell r="A5737" t="str">
            <v>AWAKINGTEAM_305</v>
          </cell>
          <cell r="C5737" t="str">
            <v>#寂亡女士</v>
          </cell>
        </row>
        <row r="5738">
          <cell r="A5738" t="str">
            <v>SKILL_503051</v>
          </cell>
          <cell r="C5738" t="str">
            <v>#骸骨召唤</v>
          </cell>
        </row>
        <row r="5739">
          <cell r="A5739" t="str">
            <v>SKILLDES_503051</v>
          </cell>
          <cell r="C5739" t="str">
            <v>#[color=48b946,fontsize=18]【献祭】[-][color=645252,fontsize=18]能同时召唤出2个骷髅战士[-]</v>
          </cell>
        </row>
        <row r="5740">
          <cell r="A5740" t="str">
            <v>SKILL_503052</v>
          </cell>
          <cell r="C5740" t="str">
            <v>#邪恶召唤</v>
          </cell>
        </row>
        <row r="5741">
          <cell r="A5741" t="str">
            <v>SKILLDES_503052</v>
          </cell>
          <cell r="C5741" t="str">
            <v>#[color=48b946,fontsize=18]【献祭】[-][color=645252,fontsize=18]召唤出的骷髅战士转变为重装骷髅，重装骷髅的普通攻击有8%概率击晕对手[-]</v>
          </cell>
        </row>
        <row r="5742">
          <cell r="A5742" t="str">
            <v>SKILL_503053</v>
          </cell>
          <cell r="C5742" t="str">
            <v>#死亡祭品</v>
          </cell>
        </row>
        <row r="5743">
          <cell r="A5743" t="str">
            <v>SKILLDES_503053</v>
          </cell>
          <cell r="C5743" t="str">
            <v>#[color=48b946,fontsize=18]【骸骨祭祀】[-][color=645252,fontsize=18]巫妖提高20%攻速和200暴击值，每有1个敌方兵团死亡，加成翻倍，持续20秒[-]</v>
          </cell>
        </row>
        <row r="5744">
          <cell r="A5744" t="str">
            <v>SKILL_503054</v>
          </cell>
          <cell r="C5744" t="str">
            <v>#死亡拥抱</v>
          </cell>
        </row>
        <row r="5745">
          <cell r="A5745" t="str">
            <v>SKILLDES_503054</v>
          </cell>
          <cell r="C5745" t="str">
            <v>#[color=48b946,fontsize=18]【骸骨祭祀】[-][color=645252,fontsize=18]提高己方墓园兵团20%防御和吸血，每有1个敌方兵团死亡，加成翻倍，持续20秒[-]</v>
          </cell>
        </row>
        <row r="5746">
          <cell r="A5746" t="str">
            <v>SKILL_503055</v>
          </cell>
          <cell r="C5746" t="str">
            <v>#魔法契约</v>
          </cell>
        </row>
        <row r="5747">
          <cell r="A5747" t="str">
            <v>SKILLDES_503055</v>
          </cell>
          <cell r="C5747" t="str">
            <v>#[color=48b946,fontsize=18]【黑暗增幅】[-][color=645252,fontsize=18]战场中每有1个己方魔法兵团上场，巫妖额外提高5%的兵团伤害[-]</v>
          </cell>
        </row>
        <row r="5748">
          <cell r="A5748" t="str">
            <v>SKILL_503056</v>
          </cell>
          <cell r="C5748" t="str">
            <v>#亡者契约</v>
          </cell>
        </row>
        <row r="5749">
          <cell r="A5749" t="str">
            <v>SKILLDES_503056</v>
          </cell>
          <cell r="C5749" t="str">
            <v>#[color=48b946,fontsize=18]【黑暗增幅】[-][color=645252,fontsize=18]战场中每有1个己方墓园阵营的兵团上场，巫妖额外提高5%的兵团伤害[-]</v>
          </cell>
        </row>
        <row r="5753">
          <cell r="A5753" t="str">
            <v>TOOL_93101</v>
          </cell>
          <cell r="C5753" t="str">
            <v>#皇家禁卫英魂</v>
          </cell>
        </row>
        <row r="5754">
          <cell r="A5754" t="str">
            <v>TOOL_93106</v>
          </cell>
          <cell r="C5754" t="str">
            <v>#冠军骑士英魂</v>
          </cell>
        </row>
        <row r="5755">
          <cell r="A5755" t="str">
            <v>TOOL_93306</v>
          </cell>
          <cell r="C5755" t="str">
            <v>#恐惧领主英魂</v>
          </cell>
        </row>
        <row r="5756">
          <cell r="A5756" t="str">
            <v>TOOL_93907</v>
          </cell>
          <cell r="C5756" t="str">
            <v>#烈焰主宰英魂</v>
          </cell>
        </row>
        <row r="5757">
          <cell r="A5757" t="str">
            <v>TOOLDES_93101</v>
          </cell>
          <cell r="C5757" t="str">
            <v>#远古的不朽英魂，可用于帝国枪兵觉醒</v>
          </cell>
        </row>
        <row r="5758">
          <cell r="A5758" t="str">
            <v>TOOLDES_93106</v>
          </cell>
          <cell r="C5758" t="str">
            <v>#远古的不朽英魂，可用于皇家骑士觉醒</v>
          </cell>
        </row>
        <row r="5759">
          <cell r="A5759" t="str">
            <v>TOOLDES_93306</v>
          </cell>
          <cell r="C5759" t="str">
            <v>#远古的不朽英魂，可用于黑暗骑士觉醒</v>
          </cell>
        </row>
        <row r="5760">
          <cell r="A5760" t="str">
            <v>TOOLDES_93907</v>
          </cell>
          <cell r="C5760" t="str">
            <v>#远古的不朽英魂，可用于凤凰觉醒</v>
          </cell>
        </row>
        <row r="5761">
          <cell r="A5761" t="str">
            <v>TOOL_94101</v>
          </cell>
          <cell r="C5761" t="str">
            <v>#皇家禁卫魂石</v>
          </cell>
        </row>
        <row r="5762">
          <cell r="A5762" t="str">
            <v>TOOL_94106</v>
          </cell>
          <cell r="C5762" t="str">
            <v>#冠军骑士魂石</v>
          </cell>
        </row>
        <row r="5763">
          <cell r="A5763" t="str">
            <v>TOOL_94306</v>
          </cell>
          <cell r="C5763" t="str">
            <v>#恐惧领主魂石</v>
          </cell>
        </row>
        <row r="5764">
          <cell r="A5764" t="str">
            <v>TOOL_94907</v>
          </cell>
          <cell r="C5764" t="str">
            <v>#烈焰主宰魂石</v>
          </cell>
        </row>
        <row r="5765">
          <cell r="A5765" t="str">
            <v>TOOLDES_94101</v>
          </cell>
          <cell r="C5765" t="str">
            <v>#用于强化皇家禁卫觉醒等级的魂石</v>
          </cell>
        </row>
        <row r="5766">
          <cell r="A5766" t="str">
            <v>TOOLDES_94106</v>
          </cell>
          <cell r="C5766" t="str">
            <v>#用于强化冠军骑士觉醒等级的魂石</v>
          </cell>
        </row>
        <row r="5767">
          <cell r="A5767" t="str">
            <v>TOOLDES_94306</v>
          </cell>
          <cell r="C5767" t="str">
            <v>#用于强化恐惧领主觉醒等级的魂石</v>
          </cell>
        </row>
        <row r="5768">
          <cell r="A5768" t="str">
            <v>TOOLDES_94907</v>
          </cell>
          <cell r="C5768" t="str">
            <v>#用于强化烈焰主宰觉醒等级的魂石</v>
          </cell>
        </row>
        <row r="5770">
          <cell r="A5770" t="str">
            <v>TOOL_93301</v>
          </cell>
          <cell r="C5770" t="str">
            <v>#骷髅王英魂</v>
          </cell>
        </row>
        <row r="5771">
          <cell r="A5771" t="str">
            <v>TOOL_93304</v>
          </cell>
          <cell r="C5771" t="str">
            <v>#吸血伯爵英魂</v>
          </cell>
        </row>
        <row r="5772">
          <cell r="A5772" t="str">
            <v>TOOL_93203</v>
          </cell>
          <cell r="C5772" t="str">
            <v>#森林游侠英魂</v>
          </cell>
        </row>
        <row r="5773">
          <cell r="A5773" t="str">
            <v>TOOL_93204</v>
          </cell>
          <cell r="C5773" t="str">
            <v>#银翼卫士英魂</v>
          </cell>
        </row>
        <row r="5774">
          <cell r="A5774" t="str">
            <v>TOOLDES_93301</v>
          </cell>
          <cell r="B5774" t="str">
            <v>骷髅王</v>
          </cell>
          <cell r="C5774" t="str">
            <v>#远古的不朽英魂，可用于骷髅王觉醒</v>
          </cell>
        </row>
        <row r="5775">
          <cell r="A5775" t="str">
            <v>TOOLDES_93304</v>
          </cell>
          <cell r="B5775" t="str">
            <v>吸血伯爵</v>
          </cell>
          <cell r="C5775" t="str">
            <v>#远古的不朽英魂，可用于吸血伯爵觉醒</v>
          </cell>
        </row>
        <row r="5776">
          <cell r="A5776" t="str">
            <v>TOOLDES_93203</v>
          </cell>
          <cell r="B5776" t="str">
            <v>森林游侠</v>
          </cell>
          <cell r="C5776" t="str">
            <v>#远古的不朽英魂，可用于森林游侠觉醒</v>
          </cell>
        </row>
        <row r="5777">
          <cell r="A5777" t="str">
            <v>TOOLDES_93204</v>
          </cell>
          <cell r="B5777" t="str">
            <v>银翼卫士</v>
          </cell>
          <cell r="C5777" t="str">
            <v>#远古的不朽英魂，可用于银翼卫士觉醒</v>
          </cell>
        </row>
        <row r="5778">
          <cell r="A5778" t="str">
            <v>TOOL_94301</v>
          </cell>
          <cell r="B5778" t="str">
            <v>骷髅王</v>
          </cell>
          <cell r="C5778" t="str">
            <v>#骷髅王魂石</v>
          </cell>
        </row>
        <row r="5779">
          <cell r="A5779" t="str">
            <v>TOOL_94304</v>
          </cell>
          <cell r="B5779" t="str">
            <v>吸血伯爵</v>
          </cell>
          <cell r="C5779" t="str">
            <v>#吸血伯爵魂石</v>
          </cell>
        </row>
        <row r="5780">
          <cell r="A5780" t="str">
            <v>TOOL_94203</v>
          </cell>
          <cell r="B5780" t="str">
            <v>森林游侠</v>
          </cell>
          <cell r="C5780" t="str">
            <v>#森林游侠魂石</v>
          </cell>
        </row>
        <row r="5781">
          <cell r="A5781" t="str">
            <v>TOOL_94204</v>
          </cell>
          <cell r="B5781" t="str">
            <v>银翼卫士</v>
          </cell>
          <cell r="C5781" t="str">
            <v>#银翼卫士魂石</v>
          </cell>
        </row>
        <row r="5782">
          <cell r="A5782" t="str">
            <v>TOOLDES_94301</v>
          </cell>
          <cell r="B5782" t="str">
            <v>骷髅王</v>
          </cell>
          <cell r="C5782" t="str">
            <v>#用于强化骷髅王觉醒等级的魂石</v>
          </cell>
        </row>
        <row r="5783">
          <cell r="A5783" t="str">
            <v>TOOLDES_94304</v>
          </cell>
          <cell r="B5783" t="str">
            <v>吸血伯爵</v>
          </cell>
          <cell r="C5783" t="str">
            <v>#用于强化吸血伯爵觉醒等级的魂石</v>
          </cell>
        </row>
        <row r="5784">
          <cell r="A5784" t="str">
            <v>TOOLDES_94203</v>
          </cell>
          <cell r="B5784" t="str">
            <v>森林游侠</v>
          </cell>
          <cell r="C5784" t="str">
            <v>#用于强化森林游侠觉醒等级的魂石</v>
          </cell>
        </row>
        <row r="5785">
          <cell r="A5785" t="str">
            <v>TOOLDES_94204</v>
          </cell>
          <cell r="B5785" t="str">
            <v>银翼卫士</v>
          </cell>
          <cell r="C5785" t="str">
            <v>#用于强化银翼卫士觉醒等级的魂石</v>
          </cell>
        </row>
        <row r="5787">
          <cell r="A5787" t="str">
            <v>TOOL_93407</v>
          </cell>
          <cell r="B5787" t="str">
            <v>上古巨兽</v>
          </cell>
          <cell r="C5787" t="str">
            <v>#上古巨兽英魂</v>
          </cell>
        </row>
        <row r="5788">
          <cell r="A5788" t="str">
            <v>TOOL_93405</v>
          </cell>
          <cell r="B5788" t="str">
            <v>雷霆之翼</v>
          </cell>
          <cell r="C5788" t="str">
            <v>#雷霆之翼英魂</v>
          </cell>
        </row>
        <row r="5789">
          <cell r="A5789" t="str">
            <v>TOOL_93502</v>
          </cell>
          <cell r="B5789" t="str">
            <v>烈焰妖姬</v>
          </cell>
          <cell r="C5789" t="str">
            <v>#烈焰妖姬英魂</v>
          </cell>
        </row>
        <row r="5790">
          <cell r="A5790" t="str">
            <v>TOOL_93506</v>
          </cell>
          <cell r="B5790" t="str">
            <v>烈火暴徒</v>
          </cell>
          <cell r="C5790" t="str">
            <v>#烈火暴徒英魂</v>
          </cell>
        </row>
        <row r="5791">
          <cell r="A5791" t="str">
            <v>TOOLDES_93407</v>
          </cell>
          <cell r="B5791" t="str">
            <v>比蒙</v>
          </cell>
          <cell r="C5791" t="str">
            <v>#远古的不朽英魂，可用于比蒙觉醒</v>
          </cell>
        </row>
        <row r="5792">
          <cell r="A5792" t="str">
            <v>TOOLDES_93405</v>
          </cell>
          <cell r="B5792" t="str">
            <v>雷鸟</v>
          </cell>
          <cell r="C5792" t="str">
            <v>#远古的不朽英魂，可用于雷鸟觉醒</v>
          </cell>
        </row>
        <row r="5793">
          <cell r="A5793" t="str">
            <v>TOOLDES_93502</v>
          </cell>
          <cell r="B5793" t="str">
            <v>歌革</v>
          </cell>
          <cell r="C5793" t="str">
            <v>#远古的不朽英魂，可用于歌革觉醒</v>
          </cell>
        </row>
        <row r="5794">
          <cell r="A5794" t="str">
            <v>TOOLDES_93506</v>
          </cell>
          <cell r="B5794" t="str">
            <v>烈火精灵</v>
          </cell>
          <cell r="C5794" t="str">
            <v>#远古的不朽英魂，可用于烈火精灵觉醒</v>
          </cell>
        </row>
        <row r="5795">
          <cell r="A5795" t="str">
            <v>TOOL_94407</v>
          </cell>
          <cell r="B5795" t="str">
            <v>上古巨兽</v>
          </cell>
          <cell r="C5795" t="str">
            <v>#上古巨兽魂石</v>
          </cell>
        </row>
        <row r="5796">
          <cell r="A5796" t="str">
            <v>TOOL_94405</v>
          </cell>
          <cell r="B5796" t="str">
            <v>雷霆之翼</v>
          </cell>
          <cell r="C5796" t="str">
            <v>#雷霆之翼魂石</v>
          </cell>
        </row>
        <row r="5797">
          <cell r="A5797" t="str">
            <v>TOOL_94502</v>
          </cell>
          <cell r="B5797" t="str">
            <v>烈焰妖姬</v>
          </cell>
          <cell r="C5797" t="str">
            <v>#烈焰妖姬魂石</v>
          </cell>
        </row>
        <row r="5798">
          <cell r="A5798" t="str">
            <v>TOOL_94506</v>
          </cell>
          <cell r="B5798" t="str">
            <v>烈火暴徒</v>
          </cell>
          <cell r="C5798" t="str">
            <v>#烈火暴徒魂石</v>
          </cell>
        </row>
        <row r="5799">
          <cell r="A5799" t="str">
            <v>TOOLDES_94407</v>
          </cell>
          <cell r="B5799" t="str">
            <v>上古巨兽</v>
          </cell>
          <cell r="C5799" t="str">
            <v>#用于强化上古巨兽觉醒等级的魂石</v>
          </cell>
        </row>
        <row r="5800">
          <cell r="A5800" t="str">
            <v>TOOLDES_94405</v>
          </cell>
          <cell r="B5800" t="str">
            <v>雷霆之翼</v>
          </cell>
          <cell r="C5800" t="str">
            <v>#用于强化雷霆之翼觉醒等级的魂石</v>
          </cell>
        </row>
        <row r="5801">
          <cell r="A5801" t="str">
            <v>TOOLDES_94502</v>
          </cell>
          <cell r="B5801" t="str">
            <v>烈焰妖姬</v>
          </cell>
          <cell r="C5801" t="str">
            <v>#用于强化烈焰妖姬觉醒等级的魂石</v>
          </cell>
        </row>
        <row r="5802">
          <cell r="A5802" t="str">
            <v>TOOLDES_94506</v>
          </cell>
          <cell r="B5802" t="str">
            <v>烈火暴徒</v>
          </cell>
          <cell r="C5802" t="str">
            <v>#用于强化烈火暴徒觉醒等级的魂石</v>
          </cell>
        </row>
        <row r="5804">
          <cell r="A5804" t="str">
            <v>TOOL_93305</v>
          </cell>
          <cell r="B5804" t="str">
            <v>寂亡女士</v>
          </cell>
          <cell r="C5804" t="str">
            <v>#寂亡女士英魂</v>
          </cell>
        </row>
        <row r="5805">
          <cell r="A5805" t="str">
            <v>TOOLDES_93305</v>
          </cell>
          <cell r="B5805" t="str">
            <v>巫妖</v>
          </cell>
          <cell r="C5805" t="str">
            <v>#远古的不朽英魂，可用于巫妖觉醒</v>
          </cell>
        </row>
        <row r="5806">
          <cell r="A5806" t="str">
            <v>TOOL_94305</v>
          </cell>
          <cell r="B5806" t="str">
            <v>寂亡女士</v>
          </cell>
          <cell r="C5806" t="str">
            <v>#寂亡女士魂石</v>
          </cell>
        </row>
        <row r="5807">
          <cell r="A5807" t="str">
            <v>TOOLDES_94305</v>
          </cell>
          <cell r="B5807" t="str">
            <v>寂亡女士</v>
          </cell>
          <cell r="C5807" t="str">
            <v>#用于强化寂亡女士觉醒等级的魂石</v>
          </cell>
        </row>
        <row r="5810">
          <cell r="A5810" t="str">
            <v>TASKNAME_30001</v>
          </cell>
          <cell r="C5810" t="str">
            <v>#挑战任务</v>
          </cell>
        </row>
        <row r="5811">
          <cell r="A5811" t="str">
            <v>TASKNAME_30002</v>
          </cell>
          <cell r="C5811" t="str">
            <v>#挑战任务</v>
          </cell>
        </row>
        <row r="5812">
          <cell r="A5812" t="str">
            <v>TASKNAME_30003</v>
          </cell>
          <cell r="C5812" t="str">
            <v>#挑战任务</v>
          </cell>
        </row>
        <row r="5813">
          <cell r="A5813" t="str">
            <v>TASKNAME_30004</v>
          </cell>
          <cell r="C5813" t="str">
            <v>#挑战任务</v>
          </cell>
        </row>
        <row r="5814">
          <cell r="A5814" t="str">
            <v>TASKNAME_30005</v>
          </cell>
          <cell r="C5814" t="str">
            <v>#挑战任务</v>
          </cell>
        </row>
        <row r="5815">
          <cell r="A5815" t="str">
            <v>TASKNAME_30006</v>
          </cell>
          <cell r="C5815" t="str">
            <v>#挑战任务</v>
          </cell>
        </row>
        <row r="5816">
          <cell r="A5816" t="str">
            <v>TASKNAME_30007</v>
          </cell>
          <cell r="C5816" t="str">
            <v>#挑战任务</v>
          </cell>
        </row>
        <row r="5818">
          <cell r="A5818" t="str">
            <v>TASKDES_30001</v>
          </cell>
          <cell r="C5818" t="str">
            <v>#[color=645252,fontsize=20]联盟大地图移动[-][color=1ca216,fontsize=20]20[-][color=645252,fontsize=20]次[-]</v>
          </cell>
        </row>
        <row r="5819">
          <cell r="A5819" t="str">
            <v>TASKDES_30002</v>
          </cell>
          <cell r="C5819" t="str">
            <v>#[color=645252,fontsize=20]挑战冠军对决[-][color=1ca216,fontsize=20]3[-][color=645252,fontsize=20]次[-]</v>
          </cell>
        </row>
        <row r="5820">
          <cell r="A5820" t="str">
            <v>TASKDES_30003</v>
          </cell>
          <cell r="C5820" t="str">
            <v>#[color=645252,fontsize=20]挑战任意地下城副本[-][color=1ca216,fontsize=20]20[-][color=645252,fontsize=20]次[-]</v>
          </cell>
        </row>
        <row r="5821">
          <cell r="A5821" t="str">
            <v>TASKDES_30004</v>
          </cell>
          <cell r="C5821" t="str">
            <v>#[color=645252,fontsize=20]累计消耗[-][color=1ca216,fontsize=20]200万[-][color=645252,fontsize=20]黄金[-]</v>
          </cell>
        </row>
        <row r="5822">
          <cell r="A5822" t="str">
            <v>TASKDES_30005</v>
          </cell>
          <cell r="C5822" t="str">
            <v>#[color=645252,fontsize=20]联盟科技捐献[-][color=1ca216,fontsize=20]5[-][color=645252,fontsize=20]次[-]</v>
          </cell>
        </row>
        <row r="5823">
          <cell r="A5823" t="str">
            <v>TASKDES_30006</v>
          </cell>
          <cell r="C5823" t="str">
            <v>#[color=645252,fontsize=20]完成船坞任务[-][color=1ca216,fontsize=20]5[-][color=645252,fontsize=20]次[-]</v>
          </cell>
        </row>
        <row r="5824">
          <cell r="A5824" t="str">
            <v>TASKDES_30007</v>
          </cell>
          <cell r="C5824" t="str">
            <v>#[color=645252,fontsize=20]联盟探索击杀玩家[-][color=1ca216,fontsize=20]3[-][color=645252,fontsize=20]次[-]</v>
          </cell>
        </row>
        <row r="5828">
          <cell r="A5828" t="str">
            <v>AWAKING_BUZHEN_TIPS_1</v>
          </cell>
          <cell r="C5828" t="str">
            <v>#[color=ffffff,fontsize=18]上阵英雄[-][color=21f418,fontsize=18]{$heroname}[-]</v>
          </cell>
        </row>
        <row r="5829">
          <cell r="A5829" t="str">
            <v>AWAKING_BUZHEN_TIPS_2</v>
          </cell>
          <cell r="C5829" t="str">
            <v>#[color=ffffff,fontsize=18]上阵[-][color=21f418,fontsize=18]{$teamname}[color=ffffff,fontsize=18]兵团[-]</v>
          </cell>
        </row>
        <row r="5830">
          <cell r="A5830" t="str">
            <v>AWAKING_BUZHEN_TIPS_3</v>
          </cell>
          <cell r="C5830" t="str">
            <v>#[color=ffffff,fontsize=18]上阵[-][color=21f418,fontsize=18]{$num}[color=ffffff,fontsize=18]个[-][color=21f418,fontsize=18]{$race}[color=ffffff,fontsize=18]兵团[-]</v>
          </cell>
        </row>
        <row r="5831">
          <cell r="A5831" t="str">
            <v>AWAKING_BUZHEN_TIPS_4</v>
          </cell>
          <cell r="C5831" t="str">
            <v>#[color=ffffff,fontsize=18]上阵[-][color=21f418,fontsize=18]{$num}[color=ffffff,fontsize=18]个[-][color=21f418,fontsize=18]{$class}[color=ffffff,fontsize=18]兵团[-]</v>
          </cell>
        </row>
        <row r="5833">
          <cell r="A5833" t="str">
            <v>KUAISUHUHUAN_BUZHEN_TIPS</v>
          </cell>
          <cell r="C5833" t="str">
            <v>#您的布阵尚未保存，是否确认退出？</v>
          </cell>
        </row>
        <row r="5834">
          <cell r="A5834" t="str">
            <v>ZHENGBASAI_HEFU_TIPS</v>
          </cell>
          <cell r="C5834" t="str">
            <v>#诸神之战未开启</v>
          </cell>
        </row>
        <row r="5838">
          <cell r="A5838" t="str">
            <v>JIANKANGXITONG_1</v>
          </cell>
          <cell r="B5838" t="str">
            <v>单次时长休息提示界面（正在游戏中提示界面）</v>
          </cell>
          <cell r="C5838" t="str">
            <v>#亲爱的领主大人，您好，您连续玩游戏的时长已达{$time}小时，请稍作休息。请合理地安排游戏时间，健康、快乐地体验游戏乐趣。点击“确定”可关闭该界面。</v>
          </cell>
        </row>
        <row r="5839">
          <cell r="A5839" t="str">
            <v>JIANKANGXITONG_2</v>
          </cell>
          <cell r="B5839" t="str">
            <v>单次时长强制下线提示界面（正在游戏中提示界面）</v>
          </cell>
          <cell r="C5839" t="str">
            <v>#亲爱的领主大人，您好，您连续玩游戏的时长已达{$time1}小时，请休息{$time2}分钟后再来。请合理地安排游戏时间，健康、快乐地体验游戏乐趣。5秒后将自动退出，点击“确定”可立即退出游戏。</v>
          </cell>
        </row>
        <row r="5840">
          <cell r="A5840" t="str">
            <v>JIANKANGXITONG_3</v>
          </cell>
          <cell r="B5840" t="str">
            <v>累计时长休息提示界面（正在游戏中提示界面）</v>
          </cell>
          <cell r="C5840" t="str">
            <v>#亲爱的领主大人，您好，您累计玩游戏的时长已达{$time}小时，请稍作休息。请合理地安排游戏时间，健康、快乐地体验游戏乐趣。点击“确定”可关闭该界面。</v>
          </cell>
        </row>
        <row r="5841">
          <cell r="A5841" t="str">
            <v>JIANKANGXITONG_4</v>
          </cell>
          <cell r="B5841" t="str">
            <v>累计时长强制下线提示界面（正在游戏中提示界面）</v>
          </cell>
          <cell r="C5841" t="str">
            <v>#亲爱的领主大人，您好，您累计玩游戏的时长已达{$time1}小时，请休息{$time2}分钟后再来。请合理地安排游戏时间，健康、快乐地体验游戏乐趣。5秒后将自动退出，点击“确定”可立即退出游戏。</v>
          </cell>
        </row>
        <row r="5842">
          <cell r="A5842" t="str">
            <v>JIANKANGXITONG_5</v>
          </cell>
          <cell r="B5842" t="str">
            <v>累计满N小时后禁止玩游戏提示界面（登录时提示）</v>
          </cell>
          <cell r="C5842" t="str">
            <v>#亲爱的领主大人，您好，您今日累计游戏时长已超{$time}小时，根据健康系统规则，您今日将无法登录游戏。请合理地安排游戏时间，健康、快乐地体验游戏乐趣。</v>
          </cell>
        </row>
        <row r="5843">
          <cell r="A5843" t="str">
            <v>JIANKANGXITONG_6</v>
          </cell>
          <cell r="B5843" t="str">
            <v>休息阶段提示界面（登录时提示）</v>
          </cell>
          <cell r="C5843" t="str">
            <v>#亲爱的领主大人，您好，您今日累计游戏时间已经很长了，根据健康系统规则，您下次可登录的时间为{$time}。请合理地安排游戏时间，健康、快乐地体验游戏乐趣。</v>
          </cell>
        </row>
        <row r="5844">
          <cell r="A5844" t="str">
            <v>JIANKANGXITONG_7</v>
          </cell>
          <cell r="B5844" t="str">
            <v>未成年人的宵禁时间</v>
          </cell>
          <cell r="C5844" t="str">
            <v>#亲爱的领主大人，您好，根据健康系统规则，您在每日21:00-次日5:00将无法登录游戏。您下次可登录的时间为{$time}。请合理地安排游戏时间，健康、快乐地体验游戏乐趣。</v>
          </cell>
        </row>
        <row r="5847">
          <cell r="A5847" t="str">
            <v>JINGYANYICHU_ZHUANHUA</v>
          </cell>
          <cell r="B5847" t="str">
            <v>经验溢出转化提示</v>
          </cell>
          <cell r="C5847" t="str">
            <v>#[color=645252,fontsize=20]等级已达到当前版本最高级，溢出经验[-][color=1ca216,fontsize=20]{$num1}[-][color=645252,fontsize=20],可转化[pic=globalImageUI_exp3.png][-][color=1ca216,fontsize=20]{$num2}[-][color=645252,fontsize=20]转化的经验币可用于兑换资源，是否确定领取该奖励？[-]</v>
          </cell>
        </row>
      </sheetData>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g_6"/>
    </sheetNames>
    <sheetDataSet>
      <sheetData sheetId="0">
        <row r="1">
          <cell r="A1" t="str">
            <v>languageid$c</v>
          </cell>
          <cell r="B1" t="str">
            <v>描述</v>
          </cell>
          <cell r="C1" t="str">
            <v>cn$c</v>
          </cell>
        </row>
        <row r="2">
          <cell r="A2" t="str">
            <v>STRING</v>
          </cell>
          <cell r="B2" t="str">
            <v>STRING</v>
          </cell>
          <cell r="C2" t="str">
            <v>STRING</v>
          </cell>
        </row>
        <row r="3">
          <cell r="A3" t="str">
            <v>非空</v>
          </cell>
          <cell r="B3" t="str">
            <v>不限制</v>
          </cell>
          <cell r="C3" t="str">
            <v>非空的</v>
          </cell>
        </row>
        <row r="4">
          <cell r="A4" t="str">
            <v>语言ＩＤ 这个ID一次设置后不要轻易变更
ID必须全部为大写字母</v>
          </cell>
          <cell r="B4" t="str">
            <v>不作导出 只做备注名称
助记符</v>
          </cell>
        </row>
        <row r="5">
          <cell r="A5" t="str">
            <v>大写字母 符号 数字</v>
          </cell>
          <cell r="C5" t="str">
            <v>中文</v>
          </cell>
        </row>
        <row r="6">
          <cell r="A6" t="str">
            <v>AWAKING_RACE_101</v>
          </cell>
          <cell r="C6" t="str">
            <v>#[color=ffffff,fontsize=24,outlinesize=2,outlinecolor=3C1E0A]前进吧！天命所归的战士们！听到那些逝去的战友永不停息的呐喊了吗？而今，成就他们悲愿的时候到来了！[-]</v>
          </cell>
        </row>
        <row r="7">
          <cell r="A7" t="str">
            <v>AWAKING_RACE_102</v>
          </cell>
          <cell r="C7" t="str">
            <v>#[color=ffffff,fontsize=24,outlinesize=2,outlinecolor=3C1E0A]现身吧，大森林的守护者们！奋起吧，图拉里昂的卫士们！利刃挥舞，直至献身倒地！万箭齐发，直到邪魔退去！喔，森林之子，同心协力生不息！喔，森林之子，浴血奋战共迎击！[-]</v>
          </cell>
        </row>
        <row r="8">
          <cell r="A8" t="str">
            <v>AWAKING_RACE_103</v>
          </cell>
          <cell r="C8" t="str">
            <v>#[color=ffffff,fontsize=24,outlinesize=2,outlinecolor=3C1E0A]感觉到了吗？这是一场任何人都无法平息的宿命决战！若是面对强敌而感到恐惧的话，胆小鬼啊，你就离开好了。若是没有保护家园的觉悟，孤独的人啊，你就倒下吧。为恢复昔日的荣耀而拼尽全力吧，笃信克鲁罗德之道的人啊。[-]</v>
          </cell>
        </row>
        <row r="9">
          <cell r="A9" t="str">
            <v>AWAKING_RACE_104</v>
          </cell>
          <cell r="C9" t="str">
            <v>#[color=ffffff,fontsize=24,outlinesize=2,outlinecolor=3C1E0A]埋葬于尘土之下的人啊，从亡者的国度归来吧！把所有生者的憎恨都化为死亡的潮汐，吞没这个早已腐朽崩坏的世界吧！[-]</v>
          </cell>
        </row>
        <row r="10">
          <cell r="A10" t="str">
            <v>AWAKING_RACE_105</v>
          </cell>
          <cell r="C10" t="str">
            <v>#[color=ffffff,fontsize=21,outlinesize=2,outlinecolor=3C1E0A]天堂何来不睦，云顶何起纷争？醒来吧，被蒙蔽者，我来为你揭示虚假幻影后的真相。燃烧之星啊，你为何从天陨落？起来吧，受奴役的人，我来为你打破象征不公的监牢。秩序的末日被火焰所预见，万物将在灰烬中重获新生。醒来吧，起来吧，否则我们将永远沉沦。[-]</v>
          </cell>
        </row>
        <row r="11">
          <cell r="A11" t="str">
            <v>AWAKING_RACE_106</v>
          </cell>
          <cell r="C11" t="str">
            <v>#[color=ffffff,fontsize=24,outlinesize=2,outlinecolor=3C1E0A]埋葬于尘土之下的人啊，从亡者的国度归来吧！把所有生者的憎恨都化为死亡的潮汐，吞没这个早已腐朽崩坏的世界吧！[-]</v>
          </cell>
        </row>
        <row r="12">
          <cell r="A12" t="str">
            <v>AWAKING_RACE_107</v>
          </cell>
          <cell r="C12" t="str">
            <v>#[color=ffffff,fontsize=24,outlinesize=2,outlinecolor=3C1E0A]埋葬于尘土之下的人啊，从亡者的国度归来吧！把所有生者的憎恨都化为死亡的潮汐，吞没这个早已腐朽崩坏的世界吧！[-]</v>
          </cell>
        </row>
        <row r="13">
          <cell r="A13" t="str">
            <v>AWAKING_RACE_108</v>
          </cell>
          <cell r="C13" t="str">
            <v>#[color=ffffff,fontsize=24,outlinesize=2,outlinecolor=3C1E0A]埋葬于尘土之下的人啊，从亡者的国度归来吧！把所有生者的憎恨都化为死亡的潮汐，吞没这个早已腐朽崩坏的世界吧！[-]</v>
          </cell>
        </row>
        <row r="14">
          <cell r="A14" t="str">
            <v>AWAKING_RACE_109</v>
          </cell>
          <cell r="C14" t="str">
            <v>#[color=ffffff,fontsize=24,outlinesize=2,outlinecolor=3C1E0A]以名为契，土元素领主格拉格尔，愿您稳固地脉之基；水元素领主埃克瓦兰达，愿您协调法力之潮；火元素领主帕兰纳斯忒，愿您平衡魔网之力；气元素领主莎温德，愿您敞开诸界之门。元素中的至强者，响应我的召唤！[-]</v>
          </cell>
        </row>
        <row r="16">
          <cell r="A16" t="str">
            <v>#觉醒兵团描述</v>
          </cell>
        </row>
        <row r="17">
          <cell r="A17" t="str">
            <v>KAKUSE_101</v>
          </cell>
          <cell r="C17" t="str">
            <v>#当弱者不被善待时，惩恶扬善即是我的美德。当公正遭到践踏时，伸张正义即是我的信条。在面对危险和牺牲时，我将牢记奉献即忠诚，荣誉即吾命。</v>
          </cell>
        </row>
        <row r="18">
          <cell r="A18" t="str">
            <v>KAKUSE_106</v>
          </cell>
          <cell r="C18" t="str">
            <v>#起程吧！埃拉西亚勇敢的骑士们！冠军的桂冠在前方等待着你们。践行你所秉持的信念和正义，去完成属于自己的使命吧！</v>
          </cell>
        </row>
        <row r="19">
          <cell r="A19" t="str">
            <v>KAKUSE_306</v>
          </cell>
          <cell r="C19" t="str">
            <v>#我看见天空漆黑如夜，我看见满月猩红如血。那黑暗遮蔽了光明，驾驭黑暗的名字唤作恐惧，血腥的利刃被赐给了他，连死去的亡魂也追随他。当恐惧领主降临时，没有人会听到羔羊的哀鸣。</v>
          </cell>
        </row>
        <row r="20">
          <cell r="A20" t="str">
            <v>KAKUSE_907</v>
          </cell>
          <cell r="C20" t="str">
            <v>#时光之轮，转动不休。生命之火，熄而复燃。死亡即是新生，燃烧即是永恒。在这熊熊的烈焰中，你将见证一个新生命的诞生，它重生的烈焰会把一切邪秽都化为灰烬！</v>
          </cell>
        </row>
        <row r="21">
          <cell r="A21" t="str">
            <v>KAKUSE_301</v>
          </cell>
          <cell r="C21" t="str">
            <v>#曾经是古代的贤明王者，但即便是这样的人也因惧怕死亡而堕落。如今他回来了，统帅着亡者大军来夺回自己的生前故土。</v>
          </cell>
        </row>
        <row r="22">
          <cell r="A22" t="str">
            <v>KAKUSE_304</v>
          </cell>
          <cell r="C22" t="str">
            <v>#因杀害至亲而遭受诅咒的上古耆宿，千年来一直潜藏在世界的暗黑角落，不洁之身所犯下的罪孽早已无法得到救赎，只有等待燃灭之日的降临才能得以涤净。</v>
          </cell>
        </row>
        <row r="23">
          <cell r="A23" t="str">
            <v>KAKUSE_203</v>
          </cell>
          <cell r="C23" t="str">
            <v>#林中鸟儿是她的双眼，破空的飞矢是她的呼唤，自然的赐福在她们的身上做出了完美的呈现。她们即是代表着大森林意志的高贵猎手，图拉里昂的森林游侠！</v>
          </cell>
        </row>
        <row r="24">
          <cell r="A24" t="str">
            <v>KAKUSE_204</v>
          </cell>
          <cell r="C24" t="str">
            <v>#立誓守护大森林的精锐骑士，只有精灵中最英勇无畏者才能得此殊荣。她们是弱小生命永远的庇护者，她们是翱翔于翠绿苍穹上的天空卫士。</v>
          </cell>
        </row>
        <row r="25">
          <cell r="A25" t="str">
            <v>KAKUSE_405</v>
          </cell>
          <cell r="C25" t="str">
            <v>#它被布拉卡达的图书馆称为气元素位面最强大的精魂，当其来到主物质界的时候，雷霆之翼每次挥动自身强大的翅膀都会产生风暴和飓风。</v>
          </cell>
        </row>
        <row r="26">
          <cell r="A26" t="str">
            <v>KAKUSE_407</v>
          </cell>
          <cell r="C26" t="str">
            <v>#它在诸多蛮荒造物中为首，在地上没有像它造的那样无所惧怕。凡高大的，它无不藐视，凡强壮的，它视若腐朽。诸山也要献出供物，在残酷的荒野中它安然为王。</v>
          </cell>
        </row>
        <row r="27">
          <cell r="A27" t="str">
            <v>KAKUSE_502</v>
          </cell>
          <cell r="C27" t="str">
            <v>#把玩火焰的高阶恶魔，地狱的烈火自她的体内喷涌而出。伊欧弗的敌人会被她抛洒的烈焰吞没，直至烧为灰烬。</v>
          </cell>
        </row>
        <row r="28">
          <cell r="A28" t="str">
            <v>KAKUSE_506</v>
          </cell>
          <cell r="C28" t="str">
            <v>#深渊中烈焰风暴所凝聚而成的强大精魄，恶魔在火元素位面强大的同盟者。现在，为了帮助伊欧弗赢得最终的胜利，他们来到了埃拉西亚。</v>
          </cell>
        </row>
        <row r="29">
          <cell r="A29" t="str">
            <v>KAKUSE_305</v>
          </cell>
          <cell r="C29" t="str">
            <v>#为了一睹死亡的真谛，为了得到永生的奥秘，生命的探索者牺牲了凡人的生命。在这场盛大的仪式过后，不朽的魔法师将从死亡中重获新生。</v>
          </cell>
        </row>
        <row r="32">
          <cell r="A32" t="str">
            <v>#觉醒任务描述</v>
          </cell>
        </row>
        <row r="33">
          <cell r="A33" t="str">
            <v>KAKUSE_MESSION_1011</v>
          </cell>
          <cell r="C33" t="str">
            <v>#[color=3c2a1e,fontsize=18]帝国枪兵上阵且城堡阵营至少上阵[-][color=1ca216,fontsize=18]3[-][color=3c2a1e,fontsize=18]个，在矮人宝屋中单次击杀[-][color=1ca216,fontsize=18]1000[-][color=3c2a1e,fontsize=18]个矮人。(扫荡不计入任务）[-]</v>
          </cell>
        </row>
        <row r="34">
          <cell r="A34" t="str">
            <v>KAKUSE_MESSION_1012</v>
          </cell>
          <cell r="C34" t="str">
            <v>#[color=3c2a1e,fontsize=18]在联盟探索中，消灭[-][color=1ca216,fontsize=18]5[-][color=3c2a1e,fontsize=18]个野怪。[-]</v>
          </cell>
        </row>
        <row r="35">
          <cell r="A35" t="str">
            <v>KAKUSE_MESSION_1013</v>
          </cell>
          <cell r="C35" t="str">
            <v>#[color=3c2a1e,fontsize=18]在地下城14-2，14-4中收集[-][color=1ca216,fontsize=18]100[-][color=3c2a1e,fontsize=18]个皇家禁卫英魂。[-]</v>
          </cell>
        </row>
        <row r="36">
          <cell r="A36" t="str">
            <v xml:space="preserve">KAKUSE_MESSION_1014 </v>
          </cell>
          <cell r="C36" t="str">
            <v>#[color=3c2a1e,fontsize=18]帝国枪兵上阵且城堡阵营至少上阵[-][color=1ca216,fontsize=18]3[-][color=3c2a1e,fontsize=18]个，在冠军对决中获得[-][color=1ca216,fontsize=18]3[-][color=3c2a1e,fontsize=18]次胜利。[-]</v>
          </cell>
        </row>
        <row r="37">
          <cell r="A37" t="str">
            <v>KAKUSE_MESSION_1061</v>
          </cell>
          <cell r="C37" t="str">
            <v>#[color=3c2a1e,fontsize=18]皇家骑士上阵且突击兵团至少上阵[-][color=1ca216,fontsize=18]5[-][color=3c2a1e,fontsize=18]个，通关[-][color=1ca216,fontsize=18]1[-][color=3c2a1e,fontsize=18]次大师级龙之国。(扫荡不计入任务）[-]</v>
          </cell>
        </row>
        <row r="38">
          <cell r="A38" t="str">
            <v>KAKUSE_MESSION_1062</v>
          </cell>
          <cell r="C38" t="str">
            <v>#[color=3c2a1e,fontsize=18]在联盟探索中，采集[-][color=1ca216,fontsize=18]5[-][color=3c2a1e,fontsize=18]份资源。[-]</v>
          </cell>
        </row>
        <row r="39">
          <cell r="A39" t="str">
            <v>KAKUSE_MESSION_1063</v>
          </cell>
          <cell r="C39" t="str">
            <v>#[color=3c2a1e,fontsize=18]在地下城16-2，16-4中收集[-][color=1ca216,fontsize=18]100[-][color=3c2a1e,fontsize=18]个冠军骑士英魂。[-]</v>
          </cell>
        </row>
        <row r="40">
          <cell r="A40" t="str">
            <v>KAKUSE_MESSION_1064</v>
          </cell>
          <cell r="C40" t="str">
            <v>#[color=3c2a1e,fontsize=18]在姆拉克的带领下，上阵皇家骑士于冠军对决中取得[-][color=1ca216,fontsize=18]3[-][color=3c2a1e,fontsize=18]次胜利。[-]</v>
          </cell>
        </row>
        <row r="41">
          <cell r="A41" t="str">
            <v>KAKUSE_MESSION_3061</v>
          </cell>
          <cell r="C41" t="str">
            <v>#[color=3c2a1e,fontsize=18]黑暗骑士上阵且墓园兵团至少上阵[-][color=1ca216,fontsize=18]5[-][color=3c2a1e,fontsize=18]个，通关[-][color=1ca216,fontsize=18]1[-][color=3c2a1e,fontsize=18]次冷酷级龙之国。(扫荡不计入任务）[-]</v>
          </cell>
        </row>
        <row r="42">
          <cell r="A42" t="str">
            <v>KAKUSE_MESSION_3062</v>
          </cell>
          <cell r="C42" t="str">
            <v>#[color=3c2a1e,fontsize=18]在联盟探索中，消灭[-][color=1ca216,fontsize=18]5[-][color=3c2a1e,fontsize=18]个野怪。[-]</v>
          </cell>
        </row>
        <row r="43">
          <cell r="A43" t="str">
            <v>KAKUSE_MESSION_3063</v>
          </cell>
          <cell r="C43" t="str">
            <v>#[color=3c2a1e,fontsize=18]在地下城15-2，15-4中收集[-][color=1ca216,fontsize=18]100[-][color=3c2a1e,fontsize=18]个恐惧领主英魂。[-]</v>
          </cell>
        </row>
        <row r="44">
          <cell r="A44" t="str">
            <v>KAKUSE_MESSION_3064</v>
          </cell>
          <cell r="C44" t="str">
            <v>#[color=3c2a1e,fontsize=18]黑暗骑士上阵且墓园兵团至少上阵[-][color=1ca216,fontsize=18]3[-][color=3c2a1e,fontsize=18]个，在冠军对决中取得[-][color=1ca216,fontsize=18]3[-][color=3c2a1e,fontsize=18]次胜利。[-]</v>
          </cell>
        </row>
        <row r="45">
          <cell r="A45" t="str">
            <v>KAKUSE_MESSION_9071</v>
          </cell>
          <cell r="C45" t="str">
            <v>#[color=3c2a1e,fontsize=18]凤凰上阵且魔法兵团至少上阵[-][color=1ca216,fontsize=18]5[-][color=3c2a1e,fontsize=18]个，在阴森墓穴中单次击退[-][color=1ca216,fontsize=18]14[-][color=3c2a1e,fontsize=18]波僵尸。(扫荡不计入任务）[-]</v>
          </cell>
        </row>
        <row r="46">
          <cell r="A46" t="str">
            <v>KAKUSE_MESSION_9072</v>
          </cell>
          <cell r="C46" t="str">
            <v>#[color=3c2a1e,fontsize=18]在联盟探索中，采集[-][color=1ca216,fontsize=18]5[-][color=3c2a1e,fontsize=18]份资源。[-]</v>
          </cell>
        </row>
        <row r="47">
          <cell r="A47" t="str">
            <v>KAKUSE_MESSION_9073</v>
          </cell>
          <cell r="C47" t="str">
            <v>#[color=3c2a1e,fontsize=18]在地下城15-2，15-4中收集[-][color=1ca216,fontsize=18]100[-][color=3c2a1e,fontsize=18]个烈焰主宰英魂。[-]</v>
          </cell>
        </row>
        <row r="48">
          <cell r="A48" t="str">
            <v>KAKUSE_MESSION_9074</v>
          </cell>
          <cell r="C48" t="str">
            <v>#[color=3c2a1e,fontsize=18]凤凰上阵且魔法兵团至少上阵[-][color=1ca216,fontsize=18]3[-][color=3c2a1e,fontsize=18]个，在战役中取得[-][color=1ca216,fontsize=18]12[-][color=3c2a1e,fontsize=18]次胜利。(扫荡不计入任务）[-]</v>
          </cell>
        </row>
        <row r="49">
          <cell r="A49" t="str">
            <v>KAKUSE_MESSION_3011</v>
          </cell>
          <cell r="C49" t="str">
            <v>#[color=3c2a1e,fontsize=18]骷髅战士上阵且墓园兵团至少上阵[-][color=1ca216,fontsize=18]3[-][color=3c2a1e,fontsize=18]个，在矮人宝屋中单次击杀[-][color=1ca216,fontsize=18]1000[-][color=3c2a1e,fontsize=18]个矮人。(扫荡不计入任务）[-]</v>
          </cell>
        </row>
        <row r="50">
          <cell r="A50" t="str">
            <v>KAKUSE_MESSION_3012</v>
          </cell>
          <cell r="C50" t="str">
            <v>#[color=3c2a1e,fontsize=18]在联盟探索中，收集[-][color=1ca216,fontsize=18]2[-][color=3c2a1e,fontsize=18]个装备。[-]</v>
          </cell>
        </row>
        <row r="51">
          <cell r="A51" t="str">
            <v>KAKUSE_MESSION_3013</v>
          </cell>
          <cell r="C51" t="str">
            <v>#[color=3c2a1e,fontsize=18]在地下城14-2，14-4中收集[-][color=1ca216,fontsize=18]100[-][color=3c2a1e,fontsize=18]个骷髅王英魂。[-]</v>
          </cell>
        </row>
        <row r="52">
          <cell r="A52" t="str">
            <v>KAKUSE_MESSION_3014</v>
          </cell>
          <cell r="C52" t="str">
            <v>#[color=3c2a1e,fontsize=18]在维德尼娜的带领下，上阵骷髅战士于冠军对决中取得[-][color=1ca216,fontsize=18]1[-][color=3c2a1e,fontsize=18]次胜利。[-]</v>
          </cell>
        </row>
        <row r="53">
          <cell r="A53" t="str">
            <v>KAKUSE_MESSION_3041</v>
          </cell>
          <cell r="C53" t="str">
            <v>#[color=3c2a1e,fontsize=18]吸血鬼上阵且墓园兵团至少上阵[-][color=1ca216,fontsize=18]3[-][color=3c2a1e,fontsize=18]个，通关[-][color=1ca216,fontsize=18]1[-][color=3c2a1e,fontsize=18]次大师级龙之国。(扫荡不计入任务）[-]</v>
          </cell>
        </row>
        <row r="54">
          <cell r="A54" t="str">
            <v>KAKUSE_MESSION_3042</v>
          </cell>
          <cell r="C54" t="str">
            <v>#[color=3c2a1e,fontsize=18]在联盟探索地下城中，占领[-][color=1ca216,fontsize=18]1[-][color=3c2a1e,fontsize=18]次城池。[-]</v>
          </cell>
        </row>
        <row r="55">
          <cell r="A55" t="str">
            <v>KAKUSE_MESSION_3043</v>
          </cell>
          <cell r="C55" t="str">
            <v>#[color=3c2a1e,fontsize=18]在地下城16-2，16-4中收集[-][color=1ca216,fontsize=18]100[-][color=3c2a1e,fontsize=18]个吸血伯爵英魂。[-]</v>
          </cell>
        </row>
        <row r="56">
          <cell r="A56" t="str">
            <v>KAKUSE_MESSION_3044</v>
          </cell>
          <cell r="C56" t="str">
            <v>#[color=3c2a1e,fontsize=18]吸血鬼上阵且突击兵团至少上阵[-][color=1ca216,fontsize=18]3[-][color=3c2a1e,fontsize=18]个，在战役中取得[-][color=1ca216,fontsize=18]12[-][color=3c2a1e,fontsize=18]次胜利。(扫荡不计入任务）[-]</v>
          </cell>
        </row>
        <row r="57">
          <cell r="A57" t="str">
            <v>KAKUSE_MESSION_2031</v>
          </cell>
          <cell r="C57" t="str">
            <v>#[color=3c2a1e,fontsize=18]木精灵上阵且壁垒兵团至少上阵[-][color=1ca216,fontsize=18]5[-][color=3c2a1e,fontsize=18]个，通关[-][color=1ca216,fontsize=18]1[-][color=3c2a1e,fontsize=18]次冷酷级龙之国。(扫荡不计入任务）[-]</v>
          </cell>
        </row>
        <row r="58">
          <cell r="A58" t="str">
            <v>KAKUSE_MESSION_2032</v>
          </cell>
          <cell r="C58" t="str">
            <v>#[color=3c2a1e,fontsize=18]在联盟探索中，收集[-][color=1ca216,fontsize=18]2[-][color=3c2a1e,fontsize=18]个装备。[-]</v>
          </cell>
        </row>
        <row r="59">
          <cell r="A59" t="str">
            <v>KAKUSE_MESSION_2033</v>
          </cell>
          <cell r="C59" t="str">
            <v>#[color=3c2a1e,fontsize=18]在地下城15-2，15-4中收集[-][color=1ca216,fontsize=18]100[-][color=3c2a1e,fontsize=18]个森林游侠英魂。[-]</v>
          </cell>
        </row>
        <row r="60">
          <cell r="A60" t="str">
            <v>KAKUSE_MESSION_2034</v>
          </cell>
          <cell r="C60" t="str">
            <v>#[color=3c2a1e,fontsize=18]木精灵上阵且壁垒兵团至少上阵[-][color=1ca216,fontsize=18]3[-][color=3c2a1e,fontsize=18]个，在冠军对决中取得[-][color=1ca216,fontsize=18]1[-][color=3c2a1e,fontsize=18]次胜利。[-]</v>
          </cell>
        </row>
        <row r="61">
          <cell r="A61" t="str">
            <v>KAKUSE_MESSION_2041</v>
          </cell>
          <cell r="C61" t="str">
            <v>#[color=3c2a1e,fontsize=18]银翼飞马上阵且射手兵团至少上阵[-][color=1ca216,fontsize=18]5[-][color=3c2a1e,fontsize=18]个，在阴森墓穴中单次击退[-][color=1ca216,fontsize=18]14[-][color=3c2a1e,fontsize=18]波僵尸。(扫荡不计入任务）[-]</v>
          </cell>
        </row>
        <row r="62">
          <cell r="A62" t="str">
            <v>KAKUSE_MESSION_2042</v>
          </cell>
          <cell r="C62" t="str">
            <v>#[color=3c2a1e,fontsize=18]在联盟探索地下城中，占领[-][color=1ca216,fontsize=18]1[-][color=3c2a1e,fontsize=18]次城池。[-]</v>
          </cell>
        </row>
        <row r="63">
          <cell r="A63" t="str">
            <v>KAKUSE_MESSION_2043</v>
          </cell>
          <cell r="C63" t="str">
            <v>#[color=3c2a1e,fontsize=18]在地下城14-2，14-4中收集[-][color=1ca216,fontsize=18]100[-][color=3c2a1e,fontsize=18]个银翼卫士英魂。[-]</v>
          </cell>
        </row>
        <row r="64">
          <cell r="A64" t="str">
            <v>KAKUSE_MESSION_2044</v>
          </cell>
          <cell r="C64" t="str">
            <v>#[color=3c2a1e,fontsize=18]银翼飞马上阵且射手兵团至少上阵[-][color=1ca216,fontsize=18]3[-][color=3c2a1e,fontsize=18]个，在冠军对决中取得[-][color=1ca216,fontsize=18]1[-][color=3c2a1e,fontsize=18]次胜利。[-]</v>
          </cell>
        </row>
        <row r="65">
          <cell r="A65" t="str">
            <v>KAKUSE_MESSION_4071</v>
          </cell>
          <cell r="C65" t="str">
            <v>#[color=3c2a1e,fontsize=18]比蒙上阵且据点兵团至少上阵[-][color=1ca216,fontsize=18]5[-][color=3c2a1e,fontsize=18]个，通关[-][color=1ca216,fontsize=18]1[-][color=3c2a1e,fontsize=18]次冠军级或以上龙之国。(扫荡不计入任务）[-]</v>
          </cell>
        </row>
        <row r="66">
          <cell r="A66" t="str">
            <v>KAKUSE_MESSION_4072</v>
          </cell>
          <cell r="C66" t="str">
            <v>#[color=3c2a1e,fontsize=18]在联盟探索中，消灭[-][color=1ca216,fontsize=18]3[-][color=3c2a1e,fontsize=18]个野怪。[-]</v>
          </cell>
        </row>
        <row r="67">
          <cell r="A67" t="str">
            <v>KAKUSE_MESSION_4073</v>
          </cell>
          <cell r="C67" t="str">
            <v>#[color=3c2a1e,fontsize=18]在地下城17-2，17-4中收集[-][color=1ca216,fontsize=18]100[-][color=3c2a1e,fontsize=18]个上古巨兽英魂。[-]</v>
          </cell>
        </row>
        <row r="68">
          <cell r="A68" t="str">
            <v>KAKUSE_MESSION_4074</v>
          </cell>
          <cell r="C68" t="str">
            <v>#[color=3c2a1e,fontsize=18]上阵比蒙于冠军对决中取得[-][color=1ca216,fontsize=18]1[-][color=3c2a1e,fontsize=18]次胜利。[-]</v>
          </cell>
        </row>
        <row r="69">
          <cell r="A69" t="str">
            <v>KAKUSE_MESSION_4051</v>
          </cell>
          <cell r="C69" t="str">
            <v>#[color=3c2a1e,fontsize=18]雷鸟上阵且魔法兵团至少上阵[-][color=1ca216,fontsize=18]5[-][color=3c2a1e,fontsize=18]个，在阴森墓穴中单次击退[-][color=1ca216,fontsize=18]14[-][color=3c2a1e,fontsize=18]波僵尸。(扫荡不计入任务）[-]</v>
          </cell>
        </row>
        <row r="70">
          <cell r="A70" t="str">
            <v>KAKUSE_MESSION_4052</v>
          </cell>
          <cell r="C70" t="str">
            <v>#[color=3c2a1e,fontsize=18]在联盟探索中，采集[-][color=1ca216,fontsize=18]5[-][color=3c2a1e,fontsize=18]份资源。[-]</v>
          </cell>
        </row>
        <row r="71">
          <cell r="A71" t="str">
            <v>KAKUSE_MESSION_4053</v>
          </cell>
          <cell r="C71" t="str">
            <v>#[color=3c2a1e,fontsize=18]在地下城15-2，15-4中收集[-][color=1ca216,fontsize=18]100[-][color=3c2a1e,fontsize=18]个雷霆之翼英魂。[-]</v>
          </cell>
        </row>
        <row r="72">
          <cell r="A72" t="str">
            <v>KAKUSE_MESSION_4054</v>
          </cell>
          <cell r="C72" t="str">
            <v>#[color=3c2a1e,fontsize=18]雷鸟上阵且魔法兵团至少上阵[-][color=1ca216,fontsize=18]3[-][color=3c2a1e,fontsize=18]个，在战役中取得[-][color=1ca216,fontsize=18]12[-][color=3c2a1e,fontsize=18]次胜利。(扫荡不计入任务）[-]</v>
          </cell>
        </row>
        <row r="73">
          <cell r="A73" t="str">
            <v>KAKUSE_MESSION_5021</v>
          </cell>
          <cell r="C73" t="str">
            <v>#[color=3c2a1e,fontsize=18]歌革上阵且地狱兵团至少上阵[-][color=1ca216,fontsize=18]5[-][color=3c2a1e,fontsize=18]个，通关[-][color=1ca216,fontsize=18]1[-][color=3c2a1e,fontsize=18]次冷酷级或以上龙之国。(扫荡不计入任务）[-]</v>
          </cell>
        </row>
        <row r="74">
          <cell r="A74" t="str">
            <v>KAKUSE_MESSION_5022</v>
          </cell>
          <cell r="C74" t="str">
            <v>#[color=3c2a1e,fontsize=18]在联盟探索地下城中，占领[-][color=1ca216,fontsize=18]1[-][color=3c2a1e,fontsize=18]次城池。[-]</v>
          </cell>
        </row>
        <row r="75">
          <cell r="A75" t="str">
            <v>KAKUSE_MESSION_5023</v>
          </cell>
          <cell r="C75" t="str">
            <v>#[color=3c2a1e,fontsize=18]在地下城15-2，15-4中收集[-][color=1ca216,fontsize=18]100[-][color=3c2a1e,fontsize=18]个烈焰妖姬英魂。[-]</v>
          </cell>
        </row>
        <row r="76">
          <cell r="A76" t="str">
            <v>KAKUSE_MESSION_5024</v>
          </cell>
          <cell r="C76" t="str">
            <v>#[color=3c2a1e,fontsize=18]歌革上阵且魔法兵团至少上阵[-][color=1ca216,fontsize=18]3[-][color=3c2a1e,fontsize=18]个，在冠军对决中取得[-][color=1ca216,fontsize=18]1[-][color=3c2a1e,fontsize=18]次胜利。[-]</v>
          </cell>
        </row>
        <row r="77">
          <cell r="A77" t="str">
            <v>KAKUSE_MESSION_5061</v>
          </cell>
          <cell r="C77" t="str">
            <v>#[color=3c2a1e,fontsize=18]烈火精灵上阵且魔法兵团至少上阵[-][color=1ca216,fontsize=18]5[-][color=3c2a1e,fontsize=18]个，在阴森墓穴中单次击退[-][color=1ca216,fontsize=18]14[-][color=3c2a1e,fontsize=18]波僵尸。(扫荡不计入任务）[-]</v>
          </cell>
        </row>
        <row r="78">
          <cell r="A78" t="str">
            <v>KAKUSE_MESSION_5062</v>
          </cell>
          <cell r="C78" t="str">
            <v>#[color=3c2a1e,fontsize=18]在联盟探索中，收集[-][color=1ca216,fontsize=18]2[-][color=3c2a1e,fontsize=18]个装备。[-]</v>
          </cell>
        </row>
        <row r="79">
          <cell r="A79" t="str">
            <v>KAKUSE_MESSION_5063</v>
          </cell>
          <cell r="C79" t="str">
            <v>#[color=3c2a1e,fontsize=18]在地下城14-2，14-4中收集[-][color=1ca216,fontsize=18]100[-][color=3c2a1e,fontsize=18]个烈火暴徒英魂。[-]</v>
          </cell>
        </row>
        <row r="80">
          <cell r="A80" t="str">
            <v>KAKUSE_MESSION_5064</v>
          </cell>
          <cell r="C80" t="str">
            <v>#[color=3c2a1e,fontsize=18]在瑞斯卡的带领下，上阵烈火精灵在战役中取得[-][color=1ca216,fontsize=18]12[-][color=3c2a1e,fontsize=18]次胜利。(扫荡不计入任务）[-]</v>
          </cell>
        </row>
        <row r="81">
          <cell r="A81" t="str">
            <v>KAKUSE_MESSION_3051</v>
          </cell>
          <cell r="C81" t="str">
            <v>#[color=3c2a1e,fontsize=18]巫妖上阵且墓园兵团至少上阵[-][color=1ca216,fontsize=18]3[-][color=3c2a1e,fontsize=18]个，通关[-][color=1ca216,fontsize=18]1[-][color=3c2a1e,fontsize=18]次冠军级或以上龙之国。(扫荡不计入任务）[-]</v>
          </cell>
        </row>
        <row r="82">
          <cell r="A82" t="str">
            <v>KAKUSE_MESSION_3052</v>
          </cell>
          <cell r="C82" t="str">
            <v>#[color=3c2a1e,fontsize=18]在联盟探索中，消灭[-][color=1ca216,fontsize=18]3[-][color=3c2a1e,fontsize=18]个野怪。[-]</v>
          </cell>
        </row>
        <row r="83">
          <cell r="A83" t="str">
            <v>KAKUSE_MESSION_3053</v>
          </cell>
          <cell r="C83" t="str">
            <v>#[color=3c2a1e,fontsize=18]在地下城17-2，17-4中收集[-][color=1ca216,fontsize=18]100[-][color=3c2a1e,fontsize=18]个寂亡女士英魂。[-]</v>
          </cell>
        </row>
        <row r="84">
          <cell r="A84" t="str">
            <v>KAKUSE_MESSION_3054</v>
          </cell>
          <cell r="C84" t="str">
            <v>#[color=3c2a1e,fontsize=18]在维德尼娜的带领下，上阵巫妖于冠军对决中取得[-][color=1ca216,fontsize=18]1[-][color=3c2a1e,fontsize=18]次胜利。[-]</v>
          </cell>
        </row>
        <row r="88">
          <cell r="A88" t="str">
            <v>#觉醒任务提示</v>
          </cell>
        </row>
        <row r="89">
          <cell r="A89" t="str">
            <v>TASKDONE_1011</v>
          </cell>
          <cell r="B89" t="str">
            <v>击杀1000个矮人</v>
          </cell>
          <cell r="C89" t="str">
            <v>#击杀1000个矮人</v>
          </cell>
        </row>
        <row r="90">
          <cell r="A90" t="str">
            <v>TASKDONE_1012</v>
          </cell>
          <cell r="B90" t="str">
            <v>击杀5个野怪</v>
          </cell>
          <cell r="C90" t="str">
            <v>#击杀5个野怪</v>
          </cell>
        </row>
        <row r="91">
          <cell r="A91" t="str">
            <v>TASKDONE_1013</v>
          </cell>
          <cell r="B91" t="str">
            <v>收集100个英魂</v>
          </cell>
          <cell r="C91" t="str">
            <v>#收集100个英魂</v>
          </cell>
        </row>
        <row r="92">
          <cell r="A92" t="str">
            <v>TASKDONE_1014</v>
          </cell>
          <cell r="B92" t="str">
            <v>冠军对决获胜3次</v>
          </cell>
          <cell r="C92" t="str">
            <v>#冠军对决获胜3次</v>
          </cell>
        </row>
        <row r="93">
          <cell r="A93" t="str">
            <v>TASKDONE_1061</v>
          </cell>
          <cell r="B93" t="str">
            <v>通关大师级龙之国</v>
          </cell>
          <cell r="C93" t="str">
            <v>#通关大师级龙之国</v>
          </cell>
        </row>
        <row r="94">
          <cell r="A94" t="str">
            <v>TASKDONE_1062</v>
          </cell>
          <cell r="B94" t="str">
            <v>采集5份资源</v>
          </cell>
          <cell r="C94" t="str">
            <v>#采集5份资源</v>
          </cell>
        </row>
        <row r="95">
          <cell r="A95" t="str">
            <v>TASKDONE_1063</v>
          </cell>
          <cell r="B95" t="str">
            <v>收集100个英魂</v>
          </cell>
          <cell r="C95" t="str">
            <v>#收集100个英魂</v>
          </cell>
        </row>
        <row r="96">
          <cell r="A96" t="str">
            <v>TASKDONE_1064</v>
          </cell>
          <cell r="B96" t="str">
            <v>冠军对决获胜3次</v>
          </cell>
          <cell r="C96" t="str">
            <v>#冠军对决获胜3次</v>
          </cell>
        </row>
        <row r="97">
          <cell r="A97" t="str">
            <v>TASKDONE_3061</v>
          </cell>
          <cell r="B97" t="str">
            <v>通关冷酷级龙之国</v>
          </cell>
          <cell r="C97" t="str">
            <v>#通关冷酷级龙之国</v>
          </cell>
        </row>
        <row r="98">
          <cell r="A98" t="str">
            <v>TASKDONE_3062</v>
          </cell>
          <cell r="B98" t="str">
            <v>击杀5个野怪</v>
          </cell>
          <cell r="C98" t="str">
            <v>#击杀5个野怪</v>
          </cell>
        </row>
        <row r="99">
          <cell r="A99" t="str">
            <v>TASKDONE_3063</v>
          </cell>
          <cell r="B99" t="str">
            <v>收集100个英魂</v>
          </cell>
          <cell r="C99" t="str">
            <v>#收集100个英魂</v>
          </cell>
        </row>
        <row r="100">
          <cell r="A100" t="str">
            <v>TASKDONE_3064</v>
          </cell>
          <cell r="B100" t="str">
            <v>冠军对决获胜3次</v>
          </cell>
          <cell r="C100" t="str">
            <v>#冠军对决获胜3次</v>
          </cell>
        </row>
        <row r="101">
          <cell r="A101" t="str">
            <v>TASKDONE_9071</v>
          </cell>
          <cell r="B101" t="str">
            <v>击退僵尸14波</v>
          </cell>
          <cell r="C101" t="str">
            <v>#击退僵尸14波</v>
          </cell>
        </row>
        <row r="102">
          <cell r="A102" t="str">
            <v>TASKDONE_9072</v>
          </cell>
          <cell r="B102" t="str">
            <v>采集5份资源</v>
          </cell>
          <cell r="C102" t="str">
            <v>#采集5份资源</v>
          </cell>
        </row>
        <row r="103">
          <cell r="A103" t="str">
            <v>TASKDONE_9073</v>
          </cell>
          <cell r="B103" t="str">
            <v>收集100个英魂</v>
          </cell>
          <cell r="C103" t="str">
            <v>#收集100个英魂</v>
          </cell>
        </row>
        <row r="104">
          <cell r="A104" t="str">
            <v>TASKDONE_9074</v>
          </cell>
          <cell r="B104" t="str">
            <v>战役获胜12次</v>
          </cell>
          <cell r="C104" t="str">
            <v>#战役获胜12次</v>
          </cell>
        </row>
        <row r="105">
          <cell r="A105" t="str">
            <v>TASKDONE_3011</v>
          </cell>
          <cell r="B105" t="str">
            <v>击杀1000个矮人</v>
          </cell>
          <cell r="C105" t="str">
            <v>#击杀1000个矮人</v>
          </cell>
        </row>
        <row r="106">
          <cell r="A106" t="str">
            <v>TASKDONE_3012</v>
          </cell>
          <cell r="B106" t="str">
            <v>收集2个装备</v>
          </cell>
          <cell r="C106" t="str">
            <v>#收集2个装备</v>
          </cell>
        </row>
        <row r="107">
          <cell r="A107" t="str">
            <v>TASKDONE_3013</v>
          </cell>
          <cell r="B107" t="str">
            <v>收集100个英魂</v>
          </cell>
          <cell r="C107" t="str">
            <v>#收集100个英魂</v>
          </cell>
        </row>
        <row r="108">
          <cell r="A108" t="str">
            <v>TASKDONE_3014</v>
          </cell>
          <cell r="B108" t="str">
            <v>冠军对决获胜1次</v>
          </cell>
          <cell r="C108" t="str">
            <v>#冠军对决获胜1次</v>
          </cell>
        </row>
        <row r="109">
          <cell r="A109" t="str">
            <v>TASKDONE_3041</v>
          </cell>
          <cell r="B109" t="str">
            <v>通关大师级龙之国</v>
          </cell>
          <cell r="C109" t="str">
            <v>#通关大师级龙之国</v>
          </cell>
        </row>
        <row r="110">
          <cell r="A110" t="str">
            <v>TASKDONE_3042</v>
          </cell>
          <cell r="B110" t="str">
            <v>占领1次城池</v>
          </cell>
          <cell r="C110" t="str">
            <v>#占领1次城池</v>
          </cell>
        </row>
        <row r="111">
          <cell r="A111" t="str">
            <v>TASKDONE_3043</v>
          </cell>
          <cell r="B111" t="str">
            <v>收集100个英魂</v>
          </cell>
          <cell r="C111" t="str">
            <v>#收集100个英魂</v>
          </cell>
        </row>
        <row r="112">
          <cell r="A112" t="str">
            <v>TASKDONE_3044</v>
          </cell>
          <cell r="B112" t="str">
            <v>战役获胜12次</v>
          </cell>
          <cell r="C112" t="str">
            <v>#战役获胜12次</v>
          </cell>
        </row>
        <row r="113">
          <cell r="A113" t="str">
            <v>TASKDONE_2031</v>
          </cell>
          <cell r="B113" t="str">
            <v>通关冷酷级龙之国</v>
          </cell>
          <cell r="C113" t="str">
            <v>#通关冷酷级龙之国</v>
          </cell>
        </row>
        <row r="114">
          <cell r="A114" t="str">
            <v>TASKDONE_2032</v>
          </cell>
          <cell r="B114" t="str">
            <v>收集2个装备</v>
          </cell>
          <cell r="C114" t="str">
            <v>#收集2个装备</v>
          </cell>
        </row>
        <row r="115">
          <cell r="A115" t="str">
            <v>TASKDONE_2033</v>
          </cell>
          <cell r="B115" t="str">
            <v>收集100个英魂</v>
          </cell>
          <cell r="C115" t="str">
            <v>#收集100个英魂</v>
          </cell>
        </row>
        <row r="116">
          <cell r="A116" t="str">
            <v>TASKDONE_2034</v>
          </cell>
          <cell r="B116" t="str">
            <v>冠军对决获胜1次</v>
          </cell>
          <cell r="C116" t="str">
            <v>#冠军对决获胜1次</v>
          </cell>
        </row>
        <row r="117">
          <cell r="A117" t="str">
            <v>TASKDONE_2041</v>
          </cell>
          <cell r="B117" t="str">
            <v>抵挡僵尸14波</v>
          </cell>
          <cell r="C117" t="str">
            <v>#抵挡僵尸14波</v>
          </cell>
        </row>
        <row r="118">
          <cell r="A118" t="str">
            <v>TASKDONE_2042</v>
          </cell>
          <cell r="B118" t="str">
            <v>占领1次城池</v>
          </cell>
          <cell r="C118" t="str">
            <v>#占领1次城池</v>
          </cell>
        </row>
        <row r="119">
          <cell r="A119" t="str">
            <v>TASKDONE_2043</v>
          </cell>
          <cell r="B119" t="str">
            <v>收集100个英魂</v>
          </cell>
          <cell r="C119" t="str">
            <v>#收集100个英魂</v>
          </cell>
        </row>
        <row r="120">
          <cell r="A120" t="str">
            <v>TASKDONE_2044</v>
          </cell>
          <cell r="B120" t="str">
            <v>冠军对决获胜1次</v>
          </cell>
          <cell r="C120" t="str">
            <v>#冠军对决获胜1次</v>
          </cell>
        </row>
        <row r="121">
          <cell r="A121" t="str">
            <v>TASKDONE_4071</v>
          </cell>
          <cell r="B121" t="str">
            <v>通关冠军级或以上龙之国</v>
          </cell>
          <cell r="C121" t="str">
            <v>#通关冠军级或以上龙之国</v>
          </cell>
        </row>
        <row r="122">
          <cell r="A122" t="str">
            <v>TASKDONE_4072</v>
          </cell>
          <cell r="B122" t="str">
            <v>消灭3个野怪</v>
          </cell>
          <cell r="C122" t="str">
            <v>#消灭3个野怪</v>
          </cell>
        </row>
        <row r="123">
          <cell r="A123" t="str">
            <v>TASKDONE_4073</v>
          </cell>
          <cell r="B123" t="str">
            <v>收集100个英魂</v>
          </cell>
          <cell r="C123" t="str">
            <v>#收集100个英魂</v>
          </cell>
        </row>
        <row r="124">
          <cell r="A124" t="str">
            <v>TASKDONE_4074</v>
          </cell>
          <cell r="B124" t="str">
            <v>冠军对决获胜1次</v>
          </cell>
          <cell r="C124" t="str">
            <v>#冠军对决获胜1次</v>
          </cell>
        </row>
        <row r="125">
          <cell r="A125" t="str">
            <v>TASKDONE_4051</v>
          </cell>
          <cell r="B125" t="str">
            <v>抵挡僵尸14波</v>
          </cell>
          <cell r="C125" t="str">
            <v>#抵挡僵尸14波</v>
          </cell>
        </row>
        <row r="126">
          <cell r="A126" t="str">
            <v>TASKDONE_4052</v>
          </cell>
          <cell r="B126" t="str">
            <v>采集5份资源</v>
          </cell>
          <cell r="C126" t="str">
            <v>#采集5份资源</v>
          </cell>
        </row>
        <row r="127">
          <cell r="A127" t="str">
            <v>TASKDONE_4053</v>
          </cell>
          <cell r="B127" t="str">
            <v>收集100个英魂</v>
          </cell>
          <cell r="C127" t="str">
            <v>#收集100个英魂</v>
          </cell>
        </row>
        <row r="128">
          <cell r="A128" t="str">
            <v>TASKDONE_4054</v>
          </cell>
          <cell r="B128" t="str">
            <v>战役获胜12次</v>
          </cell>
          <cell r="C128" t="str">
            <v>#战役获胜12次</v>
          </cell>
        </row>
        <row r="129">
          <cell r="A129" t="str">
            <v>TASKDONE_5021</v>
          </cell>
          <cell r="B129" t="str">
            <v>通关冷酷级或以上龙之国</v>
          </cell>
          <cell r="C129" t="str">
            <v>#通关冷酷级或以上龙之国</v>
          </cell>
        </row>
        <row r="130">
          <cell r="A130" t="str">
            <v>TASKDONE_5022</v>
          </cell>
          <cell r="B130" t="str">
            <v>占领1次城池</v>
          </cell>
          <cell r="C130" t="str">
            <v>#占领1次城池</v>
          </cell>
        </row>
        <row r="131">
          <cell r="A131" t="str">
            <v>TASKDONE_5023</v>
          </cell>
          <cell r="B131" t="str">
            <v>收集100个英魂</v>
          </cell>
          <cell r="C131" t="str">
            <v>#收集100个英魂</v>
          </cell>
        </row>
        <row r="132">
          <cell r="A132" t="str">
            <v>TASKDONE_5024</v>
          </cell>
          <cell r="B132" t="str">
            <v>冠军对决获胜1次</v>
          </cell>
          <cell r="C132" t="str">
            <v>#冠军对决获胜1次</v>
          </cell>
        </row>
        <row r="133">
          <cell r="A133" t="str">
            <v>TASKDONE_5061</v>
          </cell>
          <cell r="B133" t="str">
            <v>抵挡僵尸14波</v>
          </cell>
          <cell r="C133" t="str">
            <v>#抵挡僵尸14波</v>
          </cell>
        </row>
        <row r="134">
          <cell r="A134" t="str">
            <v>TASKDONE_5062</v>
          </cell>
          <cell r="B134" t="str">
            <v>收集2个装备</v>
          </cell>
          <cell r="C134" t="str">
            <v>#收集2个装备</v>
          </cell>
        </row>
        <row r="135">
          <cell r="A135" t="str">
            <v>TASKDONE_5063</v>
          </cell>
          <cell r="B135" t="str">
            <v>收集100个英魂</v>
          </cell>
          <cell r="C135" t="str">
            <v>#收集100个英魂</v>
          </cell>
        </row>
        <row r="136">
          <cell r="A136" t="str">
            <v>TASKDONE_5064</v>
          </cell>
          <cell r="B136" t="str">
            <v>战役获胜12次</v>
          </cell>
          <cell r="C136" t="str">
            <v>#战役获胜12次</v>
          </cell>
        </row>
        <row r="137">
          <cell r="A137" t="str">
            <v>TASKDONE_3051</v>
          </cell>
          <cell r="B137" t="str">
            <v>通关冠军级或以上龙之国</v>
          </cell>
          <cell r="C137" t="str">
            <v>#通关冠军级或以上龙之国</v>
          </cell>
        </row>
        <row r="138">
          <cell r="A138" t="str">
            <v>TASKDONE_3052</v>
          </cell>
          <cell r="B138" t="str">
            <v>消灭3个野怪</v>
          </cell>
          <cell r="C138" t="str">
            <v>#消灭3个野怪</v>
          </cell>
        </row>
        <row r="139">
          <cell r="A139" t="str">
            <v>TASKDONE_3053</v>
          </cell>
          <cell r="B139" t="str">
            <v>收集100个英魂</v>
          </cell>
          <cell r="C139" t="str">
            <v>#收集100个英魂</v>
          </cell>
        </row>
        <row r="140">
          <cell r="A140" t="str">
            <v>TASKDONE_3054</v>
          </cell>
          <cell r="B140" t="str">
            <v>冠军对决获胜1次</v>
          </cell>
          <cell r="C140" t="str">
            <v>#冠军对决获胜1次</v>
          </cell>
        </row>
        <row r="145">
          <cell r="A145" t="str">
            <v>#新增道具</v>
          </cell>
        </row>
        <row r="146">
          <cell r="A146" t="str">
            <v>TOOL_40002</v>
          </cell>
          <cell r="C146" t="str">
            <v>#幸运币</v>
          </cell>
        </row>
        <row r="148">
          <cell r="A148" t="str">
            <v>#新增道具描述</v>
          </cell>
        </row>
        <row r="149">
          <cell r="A149" t="str">
            <v>TOOLDES_40002</v>
          </cell>
          <cell r="C149" t="str">
            <v>#由于神秘力量诞生的货币，在涉及运气的部分有代替钻石的功能。</v>
          </cell>
        </row>
        <row r="151">
          <cell r="A151" t="str">
            <v>#各种tips提示</v>
          </cell>
        </row>
        <row r="152">
          <cell r="A152" t="str">
            <v>LUCKYCOIN_TIPS</v>
          </cell>
          <cell r="C152" t="str">
            <v>#购买幸运币不计入钻石累计消耗，消耗幸运币计入</v>
          </cell>
        </row>
        <row r="153">
          <cell r="A153" t="str">
            <v>TIP_GLOBAL_LACK_LUCKYCOIN</v>
          </cell>
          <cell r="C153" t="str">
            <v>#购买兵团经验赠送幸运币,是否前往购买？</v>
          </cell>
        </row>
        <row r="154">
          <cell r="A154" t="str">
            <v>LUCKYCOIN_DES</v>
          </cell>
          <cell r="C154" t="str">
            <v>#购买1点兵团经验额外赠送1个幸运币</v>
          </cell>
        </row>
        <row r="156">
          <cell r="A156" t="str">
            <v>#先知小屋任务描述</v>
          </cell>
        </row>
        <row r="157">
          <cell r="A157" t="str">
            <v>GUILDMAPDES_4101</v>
          </cell>
          <cell r="C157" t="str">
            <v>#[color=3c2a1e,fontsize=20]听说[-][color=000cff,fontsize=20]精灵艾莉尔[-][color=3c2a1e,fontsize=20]发现了一个[-][color=00e55c,fontsize=20,outlinecolor=3c1e0a00]神秘的宝箱[-][color=3c2a1e,fontsize=20]，想知道他在哪里吗？[-]</v>
          </cell>
        </row>
        <row r="158">
          <cell r="A158" t="str">
            <v>GUILDMAPDES_4101_b</v>
          </cell>
          <cell r="C158" t="str">
            <v>#[color=8a5c1d,fontsize=18]当然了，打听精灵艾莉尔的消息需要一定的费用，对你来说，这一点也不多，绝对物有所值！[-]</v>
          </cell>
        </row>
        <row r="159">
          <cell r="A159" t="str">
            <v>GUILDMAPDES_4102</v>
          </cell>
          <cell r="C159" t="str">
            <v>#[color=3c2a1e,fontsize=20]听说[-][color=000cff,fontsize=20]精灵艾莉尔[-][color=3c2a1e,fontsize=20]发现了一个[-][color=00e55c,fontsize=20,outlinecolor=3c1e0a00]神秘的宝箱[-][color=3c2a1e,fontsize=20]，想知道他在哪里吗？[-]</v>
          </cell>
        </row>
        <row r="160">
          <cell r="A160" t="str">
            <v>GUILDMAPDES_4103</v>
          </cell>
          <cell r="C160" t="str">
            <v>#[color=3c2a1e,fontsize=20]听说[-][color=000cff,fontsize=20]精灵艾莉尔[-][color=3c2a1e,fontsize=20]发现了一个[-][color=00e55c,fontsize=20,outlinecolor=3c1e0a00]神秘的宝箱[-][color=3c2a1e,fontsize=20]，想知道他在哪里吗？[-]</v>
          </cell>
        </row>
        <row r="161">
          <cell r="A161" t="str">
            <v>GUILDMAPDES_4201</v>
          </cell>
          <cell r="C161" t="str">
            <v>#[color=3c2a1e,fontsize=20]听说[-][color=000cff,fontsize=20]精灵艾莉尔[-][color=3c2a1e,fontsize=20]发现了一个[-][color=00e55c,fontsize=20,outlinecolor=3c1e0a00]神秘的宝箱[-][color=3c2a1e,fontsize=20]，想知道他在哪里吗？[-]</v>
          </cell>
        </row>
        <row r="162">
          <cell r="A162" t="str">
            <v>GUILDMAPDES_4201_b</v>
          </cell>
          <cell r="C162" t="str">
            <v>#[color=8a5c1d,fontsize=18]当然了，打听精灵艾莉尔的消息需要一定的费用，对你来说，这一点也不多，绝对物有所值！[-]</v>
          </cell>
        </row>
        <row r="163">
          <cell r="A163" t="str">
            <v>GUILDMAPDES_4202</v>
          </cell>
          <cell r="C163" t="str">
            <v>#[color=3c2a1e,fontsize=20]听说[-][color=000cff,fontsize=20]精灵艾莉尔[-][color=3c2a1e,fontsize=20]发现了一个[-][color=00e55c,fontsize=20,outlinecolor=3c1e0a00]神秘的宝箱[-][color=3c2a1e,fontsize=20]，想知道他在哪里吗？[-]</v>
          </cell>
        </row>
        <row r="164">
          <cell r="A164" t="str">
            <v>GUILDMAPDES_4203</v>
          </cell>
          <cell r="C164" t="str">
            <v>#[color=3c2a1e,fontsize=20]听说[-][color=000cff,fontsize=20]精灵艾莉尔[-][color=3c2a1e,fontsize=20]发现了一个[-][color=00e55c,fontsize=20,outlinecolor=3c1e0a00]神秘的宝箱[-][color=3c2a1e,fontsize=20]，想知道他在哪里吗？[-]</v>
          </cell>
        </row>
        <row r="165">
          <cell r="A165" t="str">
            <v>GUILDMAPDES_4301</v>
          </cell>
          <cell r="C165" t="str">
            <v>#[color=3c2a1e,fontsize=20]听说[-][color=000cff,fontsize=20]精灵艾莉尔[-][color=3c2a1e,fontsize=20]发现了一个[-][color=00e55c,fontsize=20,outlinecolor=3c1e0a00]神秘的宝箱[-][color=3c2a1e,fontsize=20]，想知道他在哪里吗？[-]</v>
          </cell>
        </row>
        <row r="166">
          <cell r="A166" t="str">
            <v>GUILDMAPDES_4301_b</v>
          </cell>
          <cell r="C166" t="str">
            <v>#[color=8a5c1d,fontsize=18]当然了，打听精灵艾莉尔的消息需要一定的费用，对你来说，这一点也不多，绝对物有所值！[-]</v>
          </cell>
        </row>
        <row r="167">
          <cell r="A167" t="str">
            <v>GUILDMAPDES_4302</v>
          </cell>
          <cell r="C167" t="str">
            <v>#[color=3c2a1e,fontsize=20]听说[-][color=000cff,fontsize=20]精灵艾莉尔[-][color=3c2a1e,fontsize=20]发现了一个[-][color=00e55c,fontsize=20,outlinecolor=3c1e0a00]神秘的宝箱[-][color=3c2a1e,fontsize=20]，想知道他在哪里吗？[-]</v>
          </cell>
        </row>
        <row r="168">
          <cell r="A168" t="str">
            <v>GUILDMAPDES_4303</v>
          </cell>
          <cell r="C168" t="str">
            <v>#[color=3c2a1e,fontsize=20]听说[-][color=000cff,fontsize=20]精灵艾莉尔[-][color=3c2a1e,fontsize=20]发现了一个[-][color=00e55c,fontsize=20,outlinecolor=3c1e0a00]神秘的宝箱[-][color=3c2a1e,fontsize=20]，想知道他在哪里吗？[-]</v>
          </cell>
        </row>
        <row r="169">
          <cell r="A169" t="str">
            <v>GUILDMAPDES_4401</v>
          </cell>
          <cell r="C169" t="str">
            <v>#[color=3c2a1e,fontsize=20]听说[-][color=000cff,fontsize=20]精灵艾莉尔[-][color=3c2a1e,fontsize=20]发现了一个[-][color=00e55c,fontsize=20,outlinecolor=3c1e0a00]神秘的宝箱[-][color=3c2a1e,fontsize=20]，想知道他在哪里吗？[-]</v>
          </cell>
        </row>
        <row r="170">
          <cell r="A170" t="str">
            <v>GUILDMAPDES_4401_b</v>
          </cell>
          <cell r="C170" t="str">
            <v>#[color=8a5c1d,fontsize=18]当然了，打听精灵艾莉尔的消息需要一定的费用，对你来说，这一点也不多，绝对物有所值！[-]</v>
          </cell>
        </row>
        <row r="171">
          <cell r="A171" t="str">
            <v>GUILDMAPDES_4402</v>
          </cell>
          <cell r="C171" t="str">
            <v>#[color=3c2a1e,fontsize=20]听说[-][color=000cff,fontsize=20]精灵艾莉尔[-][color=3c2a1e,fontsize=20]发现了一个[-][color=00e55c,fontsize=20,outlinecolor=3c1e0a00]神秘的宝箱[-][color=3c2a1e,fontsize=20]，想知道他在哪里吗？[-]</v>
          </cell>
        </row>
        <row r="172">
          <cell r="A172" t="str">
            <v>GUILDMAPDES_4403</v>
          </cell>
          <cell r="C172" t="str">
            <v>#[color=3c2a1e,fontsize=20]听说[-][color=000cff,fontsize=20]精灵艾莉尔[-][color=3c2a1e,fontsize=20]发现了一个[-][color=00e55c,fontsize=20,outlinecolor=3c1e0a00]神秘的宝箱[-][color=3c2a1e,fontsize=20]，想知道他在哪里吗？[-]</v>
          </cell>
        </row>
        <row r="174">
          <cell r="A174" t="str">
            <v>#先知小屋任务名字</v>
          </cell>
        </row>
        <row r="175">
          <cell r="A175" t="str">
            <v>GUILDMAPNAME_4101</v>
          </cell>
          <cell r="C175" t="str">
            <v>#先知小屋</v>
          </cell>
        </row>
        <row r="176">
          <cell r="A176" t="str">
            <v>GUILDMAPNAME_4102</v>
          </cell>
          <cell r="C176" t="str">
            <v>#精灵艾莉尔</v>
          </cell>
        </row>
        <row r="177">
          <cell r="A177" t="str">
            <v>GUILDMAPNAME_4103</v>
          </cell>
          <cell r="C177" t="str">
            <v>#神秘宝箱</v>
          </cell>
        </row>
        <row r="178">
          <cell r="A178" t="str">
            <v>GUILDMAPNAME_4201</v>
          </cell>
          <cell r="C178" t="str">
            <v>#先知小屋</v>
          </cell>
        </row>
        <row r="179">
          <cell r="A179" t="str">
            <v>GUILDMAPNAME_4202</v>
          </cell>
          <cell r="C179" t="str">
            <v>#精灵艾莉尔</v>
          </cell>
        </row>
        <row r="180">
          <cell r="A180" t="str">
            <v>GUILDMAPNAME_4203</v>
          </cell>
          <cell r="C180" t="str">
            <v>#神秘宝箱</v>
          </cell>
        </row>
        <row r="181">
          <cell r="A181" t="str">
            <v>GUILDMAPNAME_4301</v>
          </cell>
          <cell r="C181" t="str">
            <v>#先知小屋</v>
          </cell>
        </row>
        <row r="182">
          <cell r="A182" t="str">
            <v>GUILDMAPNAME_4302</v>
          </cell>
          <cell r="C182" t="str">
            <v>#精灵艾莉尔</v>
          </cell>
        </row>
        <row r="183">
          <cell r="A183" t="str">
            <v>GUILDMAPNAME_4303</v>
          </cell>
          <cell r="C183" t="str">
            <v>#神秘宝箱</v>
          </cell>
        </row>
        <row r="184">
          <cell r="A184" t="str">
            <v>GUILDMAPNAME_4401</v>
          </cell>
          <cell r="C184" t="str">
            <v>#先知小屋</v>
          </cell>
        </row>
        <row r="185">
          <cell r="A185" t="str">
            <v>GUILDMAPNAME_4402</v>
          </cell>
          <cell r="C185" t="str">
            <v>#精灵艾莉尔</v>
          </cell>
        </row>
        <row r="186">
          <cell r="A186" t="str">
            <v>GUILDMAPNAME_4403</v>
          </cell>
          <cell r="C186" t="str">
            <v>#神秘宝箱</v>
          </cell>
        </row>
        <row r="188">
          <cell r="A188" t="str">
            <v>#先知小屋任务提示</v>
          </cell>
        </row>
        <row r="189">
          <cell r="A189" t="str">
            <v>GUILDMAPTIP_4101</v>
          </cell>
          <cell r="C189" t="str">
            <v>#据说在那里可以打听到神秘宝箱的信息</v>
          </cell>
        </row>
        <row r="190">
          <cell r="A190" t="str">
            <v>GUILDMAPTIP_4102</v>
          </cell>
          <cell r="C190" t="str">
            <v>#快去向它询问神秘宝箱的信息吧</v>
          </cell>
        </row>
        <row r="191">
          <cell r="A191" t="str">
            <v>GUILDMAPTIP_4103</v>
          </cell>
          <cell r="C191" t="str">
            <v>#散发着强烈魔法波动的神秘箱子</v>
          </cell>
        </row>
        <row r="192">
          <cell r="A192" t="str">
            <v>GUILDMAPTIP_4201</v>
          </cell>
          <cell r="C192" t="str">
            <v>#据说在那里可以打听到神秘宝箱的信息</v>
          </cell>
        </row>
        <row r="193">
          <cell r="A193" t="str">
            <v>GUILDMAPTIP_4202</v>
          </cell>
          <cell r="C193" t="str">
            <v>#快去向它询问神秘宝箱的信息吧</v>
          </cell>
        </row>
        <row r="194">
          <cell r="A194" t="str">
            <v>GUILDMAPTIP_4203</v>
          </cell>
          <cell r="C194" t="str">
            <v>#散发着强烈魔法波动的神秘箱子</v>
          </cell>
        </row>
        <row r="195">
          <cell r="A195" t="str">
            <v>GUILDMAPTIP_4301</v>
          </cell>
          <cell r="C195" t="str">
            <v>#据说在那里可以打听到神秘宝箱的信息</v>
          </cell>
        </row>
        <row r="196">
          <cell r="A196" t="str">
            <v>GUILDMAPTIP_4302</v>
          </cell>
          <cell r="C196" t="str">
            <v>#快去向它询问神秘宝箱的信息吧</v>
          </cell>
        </row>
        <row r="197">
          <cell r="A197" t="str">
            <v>GUILDMAPTIP_4303</v>
          </cell>
          <cell r="C197" t="str">
            <v>#散发着强烈魔法波动的神秘箱子</v>
          </cell>
        </row>
        <row r="198">
          <cell r="A198" t="str">
            <v>GUILDMAPTIP_4401</v>
          </cell>
          <cell r="C198" t="str">
            <v>#据说在那里可以打听到神秘宝箱的信息</v>
          </cell>
        </row>
        <row r="199">
          <cell r="A199" t="str">
            <v>GUILDMAPTIP_4402</v>
          </cell>
          <cell r="C199" t="str">
            <v>#快去向它询问神秘宝箱的信息吧</v>
          </cell>
        </row>
        <row r="200">
          <cell r="A200" t="str">
            <v>GUILDMAPTIP_4403</v>
          </cell>
          <cell r="C200" t="str">
            <v>#散发着强烈魔法波动的神秘箱子</v>
          </cell>
        </row>
        <row r="203">
          <cell r="A203" t="str">
            <v>#联盟探索任务名字</v>
          </cell>
        </row>
        <row r="204">
          <cell r="A204" t="str">
            <v>GUILDMAPTASKNAME_19</v>
          </cell>
          <cell r="C204" t="str">
            <v>#寻找艾莉尔</v>
          </cell>
        </row>
        <row r="205">
          <cell r="A205" t="str">
            <v>GUILDMAPTASKNAME_20</v>
          </cell>
          <cell r="C205" t="str">
            <v>#神秘宝箱</v>
          </cell>
        </row>
        <row r="206">
          <cell r="A206" t="str">
            <v>GUILDMAPTASKNAME_21</v>
          </cell>
          <cell r="C206" t="str">
            <v>#寻找艾莉尔</v>
          </cell>
        </row>
        <row r="207">
          <cell r="A207" t="str">
            <v>GUILDMAPTASKNAME_22</v>
          </cell>
          <cell r="C207" t="str">
            <v>#神秘宝箱</v>
          </cell>
        </row>
        <row r="208">
          <cell r="A208" t="str">
            <v>GUILDMAPTASKNAME_23</v>
          </cell>
          <cell r="C208" t="str">
            <v>#寻找艾莉尔</v>
          </cell>
        </row>
        <row r="209">
          <cell r="A209" t="str">
            <v>GUILDMAPTASKNAME_24</v>
          </cell>
          <cell r="C209" t="str">
            <v>#神秘宝箱</v>
          </cell>
        </row>
        <row r="210">
          <cell r="A210" t="str">
            <v>GUILDMAPTASKNAME_25</v>
          </cell>
          <cell r="C210" t="str">
            <v>#寻找艾莉尔</v>
          </cell>
        </row>
        <row r="211">
          <cell r="A211" t="str">
            <v>GUILDMAPTASKNAME_26</v>
          </cell>
          <cell r="C211" t="str">
            <v>#神秘宝箱</v>
          </cell>
        </row>
        <row r="213">
          <cell r="A213" t="str">
            <v>#联盟探索任务描述</v>
          </cell>
        </row>
        <row r="214">
          <cell r="A214" t="str">
            <v>GUILDMAPTASKDES_19</v>
          </cell>
          <cell r="C214" t="str">
            <v>#[color=8a5c1d]前往[-][color=c44904]${name}联盟[-][color=8a5c1d]寻找精灵艾莉尔[-]</v>
          </cell>
        </row>
        <row r="215">
          <cell r="A215" t="str">
            <v>GUILDMAPTASKDES_20</v>
          </cell>
          <cell r="C215" t="str">
            <v>#[color=8a5c1d]前往[-][color=c44904]${name}联盟[-][color=197bd4]${posi}[-][color=8a5c1d]寻找神秘宝箱[-]</v>
          </cell>
        </row>
        <row r="216">
          <cell r="A216" t="str">
            <v>SPOSI_GUILDBOX_20_1</v>
          </cell>
          <cell r="B216" t="str">
            <v>箱子1位置</v>
          </cell>
          <cell r="C216" t="str">
            <v>#深入敌方联盟，在其腹地</v>
          </cell>
        </row>
        <row r="217">
          <cell r="A217" t="str">
            <v>SPOSI_GUILDBOX_20_2</v>
          </cell>
          <cell r="C217" t="str">
            <v>#在池塘边上的角落</v>
          </cell>
        </row>
        <row r="218">
          <cell r="A218" t="str">
            <v>SPOSI_GUILDBOX_20_3</v>
          </cell>
          <cell r="C218" t="str">
            <v>#在熔岩流淌之处</v>
          </cell>
        </row>
        <row r="219">
          <cell r="A219" t="str">
            <v>SPOSI_GUILDBOX_20_4</v>
          </cell>
          <cell r="C219" t="str">
            <v>#在曾经的先知小屋旁</v>
          </cell>
        </row>
        <row r="220">
          <cell r="A220" t="str">
            <v>SPOSI_GUILDBOX_20_5</v>
          </cell>
          <cell r="C220" t="str">
            <v>#在你前往地图左下角的路上</v>
          </cell>
        </row>
        <row r="221">
          <cell r="A221" t="str">
            <v>SPOSI_GUILDBOX_20_6</v>
          </cell>
          <cell r="C221" t="str">
            <v>#在敌方联盟的上方</v>
          </cell>
        </row>
        <row r="222">
          <cell r="A222" t="str">
            <v>GUILDMAPTASKDES_21</v>
          </cell>
          <cell r="C222" t="str">
            <v>#[color=8a5c1d]前往[-][color=c44904]${name}联盟[-][color=8a5c1d]寻找精灵艾莉尔[-]</v>
          </cell>
        </row>
        <row r="223">
          <cell r="A223" t="str">
            <v>GUILDMAPTASKDES_22</v>
          </cell>
          <cell r="C223" t="str">
            <v>#[color=8a5c1d]前往[-][color=c44904]${name}联盟[-][color=197bd4]${posi}[-][color=8a5c1d]寻找神秘宝箱[-]</v>
          </cell>
        </row>
        <row r="224">
          <cell r="A224" t="str">
            <v>SPOSI_GUILDBOX_22_1</v>
          </cell>
          <cell r="B224" t="str">
            <v>箱子1位置</v>
          </cell>
          <cell r="C224" t="str">
            <v>#深入敌方联盟，在其腹地</v>
          </cell>
        </row>
        <row r="225">
          <cell r="A225" t="str">
            <v>SPOSI_GUILDBOX_22_2</v>
          </cell>
          <cell r="C225" t="str">
            <v>#在池塘边上的角落</v>
          </cell>
        </row>
        <row r="226">
          <cell r="A226" t="str">
            <v>SPOSI_GUILDBOX_22_3</v>
          </cell>
          <cell r="C226" t="str">
            <v>#在熔岩流淌之处</v>
          </cell>
        </row>
        <row r="227">
          <cell r="A227" t="str">
            <v>SPOSI_GUILDBOX_22_4</v>
          </cell>
          <cell r="C227" t="str">
            <v>#在曾经的先知小屋旁</v>
          </cell>
        </row>
        <row r="228">
          <cell r="A228" t="str">
            <v>SPOSI_GUILDBOX_22_5</v>
          </cell>
          <cell r="C228" t="str">
            <v>#在你前往地图左下角的路上</v>
          </cell>
        </row>
        <row r="229">
          <cell r="A229" t="str">
            <v>SPOSI_GUILDBOX_22_6</v>
          </cell>
          <cell r="C229" t="str">
            <v>#在敌方联盟的上方</v>
          </cell>
        </row>
        <row r="230">
          <cell r="A230" t="str">
            <v>GUILDMAPTASKDES_23</v>
          </cell>
          <cell r="C230" t="str">
            <v>#[color=8a5c1d]前往[-][color=c44904]${name}联盟[-][color=8a5c1d]寻找精灵艾莉尔[-]</v>
          </cell>
        </row>
        <row r="231">
          <cell r="A231" t="str">
            <v>GUILDMAPTASKDES_24</v>
          </cell>
          <cell r="C231" t="str">
            <v>#[color=8a5c1d]前往[-][color=c44904]${name}联盟[-][color=197bd4]${posi}[-][color=8a5c1d]寻找神秘宝箱[-]</v>
          </cell>
        </row>
        <row r="232">
          <cell r="A232" t="str">
            <v>SPOSI_GUILDBOX_24_1</v>
          </cell>
          <cell r="B232" t="str">
            <v>箱子1位置</v>
          </cell>
          <cell r="C232" t="str">
            <v>#深入敌方联盟，在其腹地</v>
          </cell>
        </row>
        <row r="233">
          <cell r="A233" t="str">
            <v>SPOSI_GUILDBOX_24_2</v>
          </cell>
          <cell r="C233" t="str">
            <v>#在池塘边上的角落</v>
          </cell>
        </row>
        <row r="234">
          <cell r="A234" t="str">
            <v>SPOSI_GUILDBOX_24_3</v>
          </cell>
          <cell r="C234" t="str">
            <v>#在熔岩流淌之处</v>
          </cell>
        </row>
        <row r="235">
          <cell r="A235" t="str">
            <v>SPOSI_GUILDBOX_24_4</v>
          </cell>
          <cell r="C235" t="str">
            <v>#在曾经的先知小屋旁</v>
          </cell>
        </row>
        <row r="236">
          <cell r="A236" t="str">
            <v>SPOSI_GUILDBOX_24_5</v>
          </cell>
          <cell r="C236" t="str">
            <v>#在你前往地图左下角的路上</v>
          </cell>
        </row>
        <row r="237">
          <cell r="A237" t="str">
            <v>SPOSI_GUILDBOX_24_6</v>
          </cell>
          <cell r="C237" t="str">
            <v>#在敌方联盟的上方</v>
          </cell>
        </row>
        <row r="238">
          <cell r="A238" t="str">
            <v>GUILDMAPTASKDES_25</v>
          </cell>
          <cell r="C238" t="str">
            <v>#[color=8a5c1d]前往[-][color=c44904]${name}联盟[-][color=8a5c1d]寻找精灵艾莉尔[-]</v>
          </cell>
        </row>
        <row r="239">
          <cell r="A239" t="str">
            <v>GUILDMAPTASKDES_26</v>
          </cell>
          <cell r="C239" t="str">
            <v>#[color=8a5c1d]前往[-][color=c44904]${name}联盟[-][color=197bd4]${posi}[-][color=8a5c1d]寻找神秘宝箱[-]</v>
          </cell>
        </row>
        <row r="240">
          <cell r="A240" t="str">
            <v>SPOSI_GUILDBOX_26_1</v>
          </cell>
          <cell r="B240" t="str">
            <v>箱子1位置</v>
          </cell>
          <cell r="C240" t="str">
            <v>#深入敌方联盟，在其腹地</v>
          </cell>
        </row>
        <row r="241">
          <cell r="A241" t="str">
            <v>SPOSI_GUILDBOX_26_2</v>
          </cell>
          <cell r="C241" t="str">
            <v>#在池塘边上的角落</v>
          </cell>
        </row>
        <row r="242">
          <cell r="A242" t="str">
            <v>SPOSI_GUILDBOX_26_3</v>
          </cell>
          <cell r="C242" t="str">
            <v>#在熔岩流淌之处</v>
          </cell>
        </row>
        <row r="243">
          <cell r="A243" t="str">
            <v>SPOSI_GUILDBOX_26_4</v>
          </cell>
          <cell r="C243" t="str">
            <v>#在曾经的先知小屋旁</v>
          </cell>
        </row>
        <row r="244">
          <cell r="A244" t="str">
            <v>SPOSI_GUILDBOX_26_5</v>
          </cell>
          <cell r="C244" t="str">
            <v>#在你前往地图左下角的路上</v>
          </cell>
        </row>
        <row r="245">
          <cell r="A245" t="str">
            <v>SPOSI_GUILDBOX_26_6</v>
          </cell>
          <cell r="C245" t="str">
            <v>#在敌方联盟的上方</v>
          </cell>
        </row>
        <row r="247">
          <cell r="A247" t="str">
            <v>#联盟地图周历</v>
          </cell>
        </row>
        <row r="248">
          <cell r="A248" t="str">
            <v>GUILD_WEEK_1</v>
          </cell>
          <cell r="C248" t="str">
            <v>#先知小屋</v>
          </cell>
        </row>
        <row r="249">
          <cell r="A249" t="str">
            <v>GUILD_WEEK_2</v>
          </cell>
          <cell r="C249" t="str">
            <v>#斯芬克斯</v>
          </cell>
        </row>
        <row r="258">
          <cell r="A258" t="str">
            <v>#活动</v>
          </cell>
        </row>
        <row r="260">
          <cell r="A260" t="str">
            <v>#活动标签</v>
          </cell>
        </row>
        <row r="263">
          <cell r="A263" t="str">
            <v>#活动标题</v>
          </cell>
        </row>
        <row r="264">
          <cell r="A264" t="str">
            <v>HUODONG1_5013</v>
          </cell>
          <cell r="C264" t="str">
            <v>#元素契约</v>
          </cell>
        </row>
        <row r="265">
          <cell r="A265" t="str">
            <v>HUODONG1_5014</v>
          </cell>
          <cell r="C265" t="str">
            <v>#晶石兑换</v>
          </cell>
        </row>
        <row r="266">
          <cell r="A266" t="str">
            <v>HUODONG1_9001</v>
          </cell>
          <cell r="C266" t="str">
            <v>#元素集结</v>
          </cell>
        </row>
        <row r="267">
          <cell r="A267" t="str">
            <v>HUODONG1_8004</v>
          </cell>
          <cell r="C267" t="str">
            <v>#副本达人</v>
          </cell>
        </row>
        <row r="268">
          <cell r="A268" t="str">
            <v>HUODONG1_73001</v>
          </cell>
          <cell r="C268" t="str">
            <v>#赏金猎人</v>
          </cell>
        </row>
        <row r="269">
          <cell r="A269" t="str">
            <v>HUODONG1_2026</v>
          </cell>
          <cell r="C269" t="str">
            <v>#元素祭坛</v>
          </cell>
        </row>
        <row r="270">
          <cell r="A270" t="str">
            <v>HUODONG1_22010</v>
          </cell>
          <cell r="C270" t="str">
            <v>#募兵庆典</v>
          </cell>
        </row>
        <row r="271">
          <cell r="A271" t="str">
            <v>HUODONG1_22011</v>
          </cell>
          <cell r="C271" t="str">
            <v>#训练庆典</v>
          </cell>
        </row>
        <row r="272">
          <cell r="A272" t="str">
            <v>HUODONG1_99994</v>
          </cell>
          <cell r="C272" t="str">
            <v>#邀请有礼</v>
          </cell>
        </row>
        <row r="273">
          <cell r="A273" t="str">
            <v>HUODONG1_99995</v>
          </cell>
          <cell r="C273" t="str">
            <v>#邀请有礼</v>
          </cell>
        </row>
        <row r="274">
          <cell r="A274" t="str">
            <v>HUODONG1_20004</v>
          </cell>
          <cell r="C274" t="str">
            <v>#龙之国双倍</v>
          </cell>
        </row>
        <row r="275">
          <cell r="A275" t="str">
            <v>HUODONG1_99993</v>
          </cell>
          <cell r="C275" t="str">
            <v>#交锋兑换</v>
          </cell>
        </row>
        <row r="276">
          <cell r="A276" t="str">
            <v>HUODONG1_99992</v>
          </cell>
          <cell r="C276" t="str">
            <v>#直播活动</v>
          </cell>
        </row>
        <row r="277">
          <cell r="A277" t="str">
            <v>HUODONG1_89998</v>
          </cell>
          <cell r="C277" t="str">
            <v>#专服传奇</v>
          </cell>
        </row>
        <row r="278">
          <cell r="A278" t="str">
            <v>HUODONG1_89999</v>
          </cell>
          <cell r="C278" t="str">
            <v>#专服豪礼</v>
          </cell>
        </row>
        <row r="280">
          <cell r="A280" t="str">
            <v>HUODONG1_95000</v>
          </cell>
          <cell r="C280" t="str">
            <v>#邀新有礼</v>
          </cell>
        </row>
        <row r="282">
          <cell r="A282" t="str">
            <v>HUODONG1_9002</v>
          </cell>
          <cell r="C282" t="str">
            <v>#塔楼回馈</v>
          </cell>
        </row>
        <row r="283">
          <cell r="A283" t="str">
            <v>HUODONG1_2029</v>
          </cell>
          <cell r="C283" t="str">
            <v>#奥术祝福</v>
          </cell>
        </row>
        <row r="284">
          <cell r="A284" t="str">
            <v>HUODONG1_2030</v>
          </cell>
          <cell r="C284" t="str">
            <v>#赏金猎人</v>
          </cell>
        </row>
        <row r="285">
          <cell r="A285" t="str">
            <v>HUODONG1_22012</v>
          </cell>
          <cell r="C285" t="str">
            <v>#生命庆典</v>
          </cell>
        </row>
        <row r="286">
          <cell r="A286" t="str">
            <v>HUODONG1_2027</v>
          </cell>
          <cell r="C286" t="str">
            <v>#神灯特惠</v>
          </cell>
        </row>
        <row r="287">
          <cell r="A287" t="str">
            <v>HUODONG1_20005</v>
          </cell>
          <cell r="C287" t="str">
            <v>#点金双倍</v>
          </cell>
        </row>
        <row r="288">
          <cell r="A288" t="str">
            <v>HUODONG1_2031</v>
          </cell>
          <cell r="C288" t="str">
            <v>#测试活动</v>
          </cell>
        </row>
        <row r="289">
          <cell r="A289" t="str">
            <v>HUODONG1_22013</v>
          </cell>
          <cell r="C289" t="str">
            <v>#募兵庆典</v>
          </cell>
        </row>
        <row r="290">
          <cell r="A290" t="str">
            <v>HUODONG1_22014</v>
          </cell>
          <cell r="C290" t="str">
            <v>#训练庆典</v>
          </cell>
        </row>
        <row r="292">
          <cell r="A292" t="str">
            <v>HUODONG1_5015</v>
          </cell>
          <cell r="C292" t="str">
            <v>#皇室密令</v>
          </cell>
        </row>
        <row r="293">
          <cell r="A293" t="str">
            <v>HUODONG1_5016</v>
          </cell>
          <cell r="C293" t="str">
            <v>#勋章兑换</v>
          </cell>
        </row>
        <row r="294">
          <cell r="A294" t="str">
            <v>HUODONG1_2032</v>
          </cell>
          <cell r="C294" t="str">
            <v>#探索达人</v>
          </cell>
        </row>
        <row r="295">
          <cell r="A295" t="str">
            <v>HUODONG1_22015</v>
          </cell>
          <cell r="C295" t="str">
            <v>#云中城双倍</v>
          </cell>
        </row>
        <row r="296">
          <cell r="A296" t="str">
            <v>HUODONG1_2033</v>
          </cell>
          <cell r="C296" t="str">
            <v>#天赋突破</v>
          </cell>
        </row>
        <row r="297">
          <cell r="A297" t="str">
            <v>HUODONG1_99991</v>
          </cell>
          <cell r="C297" t="str">
            <v>#凛冬已至</v>
          </cell>
        </row>
        <row r="298">
          <cell r="A298" t="str">
            <v>HUODONG1_89997</v>
          </cell>
          <cell r="C298" t="str">
            <v>#专服回馈</v>
          </cell>
        </row>
        <row r="299">
          <cell r="A299" t="str">
            <v>HUODONG1_22016</v>
          </cell>
          <cell r="C299" t="str">
            <v>#战役庆典</v>
          </cell>
        </row>
        <row r="300">
          <cell r="A300" t="str">
            <v>HUODONG1_2034</v>
          </cell>
          <cell r="C300" t="str">
            <v>#累积充值</v>
          </cell>
        </row>
        <row r="301">
          <cell r="A301" t="str">
            <v>HUODONG1_2036</v>
          </cell>
          <cell r="C301" t="str">
            <v>#赏金猎人</v>
          </cell>
        </row>
        <row r="304">
          <cell r="A304" t="str">
            <v>HUODONG1_2037</v>
          </cell>
          <cell r="C304" t="str">
            <v>#玫瑰余香</v>
          </cell>
        </row>
        <row r="305">
          <cell r="A305" t="str">
            <v>HUODONG1_2038</v>
          </cell>
          <cell r="C305" t="str">
            <v>#七夕登录惠</v>
          </cell>
        </row>
        <row r="306">
          <cell r="A306" t="str">
            <v>HUODONG1_89996</v>
          </cell>
          <cell r="C306" t="str">
            <v>#专服特卖</v>
          </cell>
        </row>
        <row r="307">
          <cell r="A307" t="str">
            <v>HUODONG1_22017</v>
          </cell>
          <cell r="C307" t="str">
            <v>#募兵庆典</v>
          </cell>
        </row>
        <row r="308">
          <cell r="A308" t="str">
            <v>HUODONG1_2039</v>
          </cell>
          <cell r="C308" t="str">
            <v>#地狱召唤</v>
          </cell>
        </row>
        <row r="310">
          <cell r="A310" t="str">
            <v>HUODONG1_5017</v>
          </cell>
          <cell r="C310" t="str">
            <v>#玫瑰花语</v>
          </cell>
        </row>
        <row r="311">
          <cell r="A311" t="str">
            <v>HUODONG1_5018</v>
          </cell>
          <cell r="C311" t="str">
            <v>#玫瑰佳人</v>
          </cell>
        </row>
        <row r="312">
          <cell r="A312" t="str">
            <v>HUODONG1_2040</v>
          </cell>
          <cell r="C312" t="str">
            <v>#联盟派对</v>
          </cell>
        </row>
        <row r="313">
          <cell r="A313" t="str">
            <v>HUODONG1_20006</v>
          </cell>
          <cell r="C313" t="str">
            <v>#卷轴双倍</v>
          </cell>
        </row>
        <row r="314">
          <cell r="A314" t="str">
            <v>HUODONG1_2041</v>
          </cell>
          <cell r="C314" t="str">
            <v>#皇室犒赏</v>
          </cell>
        </row>
        <row r="315">
          <cell r="A315" t="str">
            <v>HUODONG1_22018</v>
          </cell>
          <cell r="C315" t="str">
            <v>#训练庆典</v>
          </cell>
        </row>
        <row r="316">
          <cell r="A316" t="str">
            <v>HUODONG1_2042</v>
          </cell>
          <cell r="C316" t="str">
            <v>#批量兑换</v>
          </cell>
        </row>
        <row r="317">
          <cell r="A317" t="str">
            <v>HUODONG1_2035</v>
          </cell>
          <cell r="C317" t="str">
            <v>#战役试炼</v>
          </cell>
        </row>
        <row r="318">
          <cell r="A318" t="str">
            <v>HUODONG1_99990</v>
          </cell>
          <cell r="C318" t="str">
            <v>#关注有礼</v>
          </cell>
        </row>
        <row r="320">
          <cell r="A320" t="str">
            <v>HUODONG1_2043</v>
          </cell>
          <cell r="C320" t="str">
            <v>#探索达人</v>
          </cell>
        </row>
        <row r="321">
          <cell r="A321" t="str">
            <v>HUODONG1_2044</v>
          </cell>
          <cell r="C321" t="str">
            <v>#据点回馈</v>
          </cell>
        </row>
        <row r="322">
          <cell r="A322" t="str">
            <v>HUODONG1_2045</v>
          </cell>
          <cell r="C322" t="str">
            <v>#图腾祝福</v>
          </cell>
        </row>
        <row r="323">
          <cell r="A323" t="str">
            <v>HUODONG1_22019</v>
          </cell>
          <cell r="C323" t="str">
            <v>#航海庆典</v>
          </cell>
        </row>
        <row r="324">
          <cell r="A324" t="str">
            <v>HUODONG1_2046</v>
          </cell>
          <cell r="C324" t="str">
            <v>#赏金猎人</v>
          </cell>
        </row>
        <row r="325">
          <cell r="A325" t="str">
            <v>HUODONG1_2047</v>
          </cell>
          <cell r="C325" t="str">
            <v>#科尔格特惠</v>
          </cell>
        </row>
        <row r="327">
          <cell r="A327" t="str">
            <v>HUODONG1_2049</v>
          </cell>
          <cell r="C327" t="str">
            <v>#VIP特惠</v>
          </cell>
        </row>
        <row r="328">
          <cell r="A328" t="str">
            <v>HUODONG1_89995</v>
          </cell>
          <cell r="C328" t="str">
            <v>#开学福利</v>
          </cell>
        </row>
        <row r="329">
          <cell r="A329" t="str">
            <v>HUODONG1_2050</v>
          </cell>
          <cell r="C329" t="str">
            <v>#精英挑战</v>
          </cell>
        </row>
        <row r="331">
          <cell r="A331" t="str">
            <v>HUODONG1_99989</v>
          </cell>
          <cell r="C331" t="str">
            <v>#腾讯王卡</v>
          </cell>
        </row>
        <row r="332">
          <cell r="A332" t="str">
            <v>HUODONG1_5020</v>
          </cell>
          <cell r="C332" t="str">
            <v>#墓园狂欢</v>
          </cell>
        </row>
        <row r="333">
          <cell r="A333" t="str">
            <v>HUODONG1_5021</v>
          </cell>
          <cell r="C333" t="str">
            <v>#印记兑换</v>
          </cell>
        </row>
        <row r="334">
          <cell r="A334" t="str">
            <v>HUODONG1_2051</v>
          </cell>
          <cell r="C334" t="str">
            <v>#魂石特惠</v>
          </cell>
        </row>
        <row r="336">
          <cell r="A336" t="str">
            <v>HUODONG1_20008</v>
          </cell>
          <cell r="C336" t="str">
            <v>#火位面双倍</v>
          </cell>
        </row>
        <row r="337">
          <cell r="A337" t="str">
            <v>HUODONG1_20009</v>
          </cell>
          <cell r="C337" t="str">
            <v>#水位面双倍</v>
          </cell>
        </row>
        <row r="338">
          <cell r="A338" t="str">
            <v>HUODONG1_20010</v>
          </cell>
          <cell r="C338" t="str">
            <v>#气位面双倍</v>
          </cell>
        </row>
        <row r="339">
          <cell r="A339" t="str">
            <v>HUODONG1_20011</v>
          </cell>
          <cell r="C339" t="str">
            <v>#混乱位面双倍</v>
          </cell>
        </row>
        <row r="340">
          <cell r="A340" t="str">
            <v>HUODONG1_20012</v>
          </cell>
          <cell r="C340" t="str">
            <v>#土位面双倍</v>
          </cell>
        </row>
        <row r="341">
          <cell r="A341" t="str">
            <v>HUODONG1_22020</v>
          </cell>
          <cell r="C341" t="str">
            <v>#元素庆典</v>
          </cell>
        </row>
        <row r="343">
          <cell r="A343" t="str">
            <v>HUODONG1_5022</v>
          </cell>
          <cell r="C343" t="str">
            <v>#炼金回馈</v>
          </cell>
        </row>
        <row r="344">
          <cell r="A344" t="str">
            <v>HUODONG1_5023</v>
          </cell>
          <cell r="C344" t="str">
            <v>#符石兑换</v>
          </cell>
        </row>
        <row r="345">
          <cell r="A345" t="str">
            <v>HUODONG1_2054</v>
          </cell>
          <cell r="C345" t="str">
            <v>#对决新星</v>
          </cell>
        </row>
        <row r="346">
          <cell r="A346" t="str">
            <v>HUODONG1_2055</v>
          </cell>
          <cell r="C346" t="str">
            <v>#城堡回馈</v>
          </cell>
        </row>
        <row r="347">
          <cell r="A347" t="str">
            <v>HUODONG1_2056</v>
          </cell>
          <cell r="C347" t="str">
            <v>#圣堂恩泽</v>
          </cell>
        </row>
        <row r="348">
          <cell r="A348" t="str">
            <v>HUODONG1_2052</v>
          </cell>
          <cell r="C348" t="str">
            <v>#单充特惠</v>
          </cell>
        </row>
        <row r="349">
          <cell r="A349" t="str">
            <v>HUODONG1_2053</v>
          </cell>
          <cell r="C349" t="str">
            <v>#整点狂欢</v>
          </cell>
        </row>
        <row r="350">
          <cell r="A350" t="str">
            <v>HUODONG1_20013</v>
          </cell>
          <cell r="C350" t="str">
            <v>#幸运法术</v>
          </cell>
        </row>
        <row r="351">
          <cell r="A351" t="str">
            <v>HUODONG1_89993</v>
          </cell>
          <cell r="C351" t="str">
            <v>#专服豪礼</v>
          </cell>
        </row>
        <row r="353">
          <cell r="A353" t="str">
            <v>HUODONG1_89991</v>
          </cell>
          <cell r="C353" t="str">
            <v>#交锋之王</v>
          </cell>
        </row>
        <row r="354">
          <cell r="A354" t="str">
            <v>HUODONG1_5024</v>
          </cell>
          <cell r="C354" t="str">
            <v>#元素契约</v>
          </cell>
        </row>
        <row r="355">
          <cell r="A355" t="str">
            <v>HUODONG1_5025</v>
          </cell>
          <cell r="C355" t="str">
            <v>#晶石兑换</v>
          </cell>
        </row>
        <row r="356">
          <cell r="A356" t="str">
            <v>HUODONG1_2057</v>
          </cell>
          <cell r="C356" t="str">
            <v>#十一登录礼</v>
          </cell>
        </row>
        <row r="357">
          <cell r="A357" t="str">
            <v>HUODONG1_2058</v>
          </cell>
          <cell r="C357" t="str">
            <v>#月饼兑换</v>
          </cell>
        </row>
        <row r="358">
          <cell r="A358" t="str">
            <v>HUODONG1_2059</v>
          </cell>
          <cell r="C358" t="str">
            <v>#月饼收集</v>
          </cell>
        </row>
        <row r="359">
          <cell r="A359" t="str">
            <v>HUODONG1_2060</v>
          </cell>
          <cell r="C359" t="str">
            <v>#精英挑战</v>
          </cell>
        </row>
        <row r="360">
          <cell r="A360" t="str">
            <v>HUODONG1_22021</v>
          </cell>
          <cell r="C360" t="str">
            <v>#生命庆典</v>
          </cell>
        </row>
        <row r="362">
          <cell r="A362" t="str">
            <v>HUODONG1_5026</v>
          </cell>
          <cell r="C362" t="str">
            <v>#皇室密令</v>
          </cell>
        </row>
        <row r="363">
          <cell r="A363" t="str">
            <v>HUODONG1_5027</v>
          </cell>
          <cell r="C363" t="str">
            <v>#勋章兑换</v>
          </cell>
        </row>
        <row r="364">
          <cell r="A364" t="str">
            <v>HUODONG1_2061</v>
          </cell>
          <cell r="C364" t="str">
            <v>#对决新星</v>
          </cell>
        </row>
        <row r="365">
          <cell r="A365" t="str">
            <v>HUODONG1_2062</v>
          </cell>
          <cell r="C365" t="str">
            <v>#累充特惠</v>
          </cell>
        </row>
        <row r="367">
          <cell r="A367" t="str">
            <v>HUODONG1_2063</v>
          </cell>
          <cell r="C367" t="str">
            <v>#墓园回馈</v>
          </cell>
        </row>
        <row r="368">
          <cell r="A368" t="str">
            <v>HUODONG1_2064</v>
          </cell>
          <cell r="C368" t="str">
            <v>#黑暗礼赞</v>
          </cell>
        </row>
        <row r="369">
          <cell r="A369" t="str">
            <v>HUODONG1_2065</v>
          </cell>
          <cell r="C369" t="str">
            <v>#单充特惠</v>
          </cell>
        </row>
        <row r="371">
          <cell r="A371" t="str">
            <v>HUODONG1_20015</v>
          </cell>
          <cell r="C371" t="str">
            <v>#兵团经验双倍</v>
          </cell>
        </row>
        <row r="372">
          <cell r="A372" t="str">
            <v>HUODONG1_5028</v>
          </cell>
          <cell r="C372" t="str">
            <v>#游侠任务</v>
          </cell>
        </row>
        <row r="373">
          <cell r="A373" t="str">
            <v>HUODONG1_5029</v>
          </cell>
          <cell r="C373" t="str">
            <v>#徽章兑换</v>
          </cell>
        </row>
        <row r="374">
          <cell r="A374" t="str">
            <v>HUODONG1_2069</v>
          </cell>
          <cell r="C374" t="str">
            <v>#祭坛回馈</v>
          </cell>
        </row>
        <row r="375">
          <cell r="A375" t="str">
            <v>HUODONG1_2068</v>
          </cell>
          <cell r="C375" t="str">
            <v>#累充特惠</v>
          </cell>
        </row>
        <row r="376">
          <cell r="A376" t="str">
            <v>HUODONG1_99988</v>
          </cell>
          <cell r="C376" t="str">
            <v>#分享有礼</v>
          </cell>
        </row>
        <row r="377">
          <cell r="A377" t="str">
            <v>HUODONG1_5030</v>
          </cell>
          <cell r="C377" t="str">
            <v>#地城探险</v>
          </cell>
        </row>
        <row r="378">
          <cell r="A378" t="str">
            <v>HUODONG1_5031</v>
          </cell>
          <cell r="C378" t="str">
            <v>#水晶兑换</v>
          </cell>
        </row>
        <row r="379">
          <cell r="A379" t="str">
            <v>HUODONG1_2070</v>
          </cell>
          <cell r="C379" t="str">
            <v>#万圣狂欢</v>
          </cell>
        </row>
        <row r="381">
          <cell r="A381" t="str">
            <v>HUODONG1_2071</v>
          </cell>
          <cell r="C381" t="str">
            <v>#手游节福利</v>
          </cell>
        </row>
        <row r="382">
          <cell r="A382" t="str">
            <v>HUODONG1_89990</v>
          </cell>
          <cell r="C382" t="str">
            <v>#盟战之王</v>
          </cell>
        </row>
        <row r="383">
          <cell r="A383" t="str">
            <v>HUODONG1_99986</v>
          </cell>
          <cell r="C383" t="str">
            <v>#华夏银行</v>
          </cell>
        </row>
        <row r="384">
          <cell r="A384" t="str">
            <v>HUODONG1_2072</v>
          </cell>
          <cell r="C384" t="str">
            <v>#地狱回馈</v>
          </cell>
        </row>
        <row r="385">
          <cell r="A385" t="str">
            <v>HUODONG1_2073</v>
          </cell>
          <cell r="C385" t="str">
            <v>#深渊之声</v>
          </cell>
        </row>
        <row r="386">
          <cell r="A386" t="str">
            <v>HUODONG1_2075</v>
          </cell>
          <cell r="C386" t="str">
            <v>#单充特惠</v>
          </cell>
        </row>
        <row r="388">
          <cell r="A388" t="str">
            <v>HUODONG1_2076</v>
          </cell>
          <cell r="C388" t="str">
            <v>#英雄兑换</v>
          </cell>
        </row>
        <row r="389">
          <cell r="A389" t="str">
            <v>HUODONG1_6001</v>
          </cell>
          <cell r="C389" t="str">
            <v>#精英挑战</v>
          </cell>
        </row>
        <row r="390">
          <cell r="A390" t="str">
            <v>HUODONG1_2077</v>
          </cell>
          <cell r="C390" t="str">
            <v>#单充特惠</v>
          </cell>
        </row>
        <row r="391">
          <cell r="A391" t="str">
            <v>HUODONG1_2078</v>
          </cell>
          <cell r="C391" t="str">
            <v>#火鸡掉落</v>
          </cell>
        </row>
        <row r="393">
          <cell r="A393" t="str">
            <v>HUODONG1_2079</v>
          </cell>
          <cell r="C393" t="str">
            <v>#累充特惠</v>
          </cell>
        </row>
        <row r="394">
          <cell r="A394" t="str">
            <v>HUODONG1_2080</v>
          </cell>
          <cell r="C394" t="str">
            <v>#庆典登录狂欢</v>
          </cell>
        </row>
        <row r="395">
          <cell r="A395" t="str">
            <v>HUODONG1_70004</v>
          </cell>
          <cell r="C395" t="str">
            <v>#圣堂恩泽</v>
          </cell>
        </row>
        <row r="396">
          <cell r="A396" t="str">
            <v>HUODONG1_2081</v>
          </cell>
          <cell r="C396" t="str">
            <v>#单充特惠</v>
          </cell>
        </row>
        <row r="397">
          <cell r="A397" t="str">
            <v>HUODONG1_2082</v>
          </cell>
          <cell r="C397" t="str">
            <v>#纪念币掉落</v>
          </cell>
        </row>
        <row r="398">
          <cell r="A398" t="str">
            <v>HUODONG1_2083</v>
          </cell>
          <cell r="C398" t="str">
            <v>#纪念币兑换</v>
          </cell>
        </row>
        <row r="402">
          <cell r="A402" t="str">
            <v>#活动内容/规则</v>
          </cell>
        </row>
        <row r="403">
          <cell r="A403" t="str">
            <v>HUODONG2_5013</v>
          </cell>
          <cell r="C403" t="str">
            <v>#本周是元素之周，完成任务即可获得元素阵营专属奖励！（任务每天重置）</v>
          </cell>
        </row>
        <row r="404">
          <cell r="A404" t="str">
            <v>HUODONG2_5014</v>
          </cell>
          <cell r="C404" t="str">
            <v>#元素精英兵团、专属道具限时兑换，海量福利不容错过！</v>
          </cell>
        </row>
        <row r="405">
          <cell r="A405" t="str">
            <v>HUODONG2_9001</v>
          </cell>
          <cell r="C405" t="str">
            <v>#活动期间，养成指定兵团即可获得额外奖励哦~</v>
          </cell>
        </row>
        <row r="406">
          <cell r="A406" t="str">
            <v>HUODONG2_8004</v>
          </cell>
          <cell r="C406" t="str">
            <v>#活动期间，挑战副本还可领取丰厚奖励哦~</v>
          </cell>
        </row>
        <row r="407">
          <cell r="A407" t="str">
            <v>HUODONG2_73001</v>
          </cell>
          <cell r="C407" t="str">
            <v>#赏金任务限时开启，快去联盟探索中共御强敌吧！</v>
          </cell>
        </row>
        <row r="408">
          <cell r="A408" t="str">
            <v>HUODONG2_2026</v>
          </cell>
          <cell r="C408" t="str">
            <v>#祭坛招募限时回馈，超强元素兵团招募即送！</v>
          </cell>
        </row>
        <row r="409">
          <cell r="A409" t="str">
            <v>HUODONG2_89998</v>
          </cell>
          <cell r="C409" t="str">
            <v>#专服尊享活动，快去超越极限赢取巅峰奖励吧！</v>
          </cell>
        </row>
        <row r="410">
          <cell r="A410" t="str">
            <v>HUODONG2_89999</v>
          </cell>
          <cell r="C410" t="str">
            <v>#专服尊享福利，记得每日来领取哦！</v>
          </cell>
        </row>
        <row r="412">
          <cell r="A412" t="str">
            <v>HUODONG2_95000</v>
          </cell>
          <cell r="C412" t="str">
            <v>#被邀请好友注册并达到22才算作邀请成功哦~</v>
          </cell>
        </row>
        <row r="414">
          <cell r="A414" t="str">
            <v>HUODONG2_22010</v>
          </cell>
          <cell r="C414" t="str">
            <v>#[color=fffefa]兵营14资质兵团初始产量[-][color=fff21a]  +5[-]</v>
          </cell>
        </row>
        <row r="415">
          <cell r="A415" t="str">
            <v>HUODONG2_22011</v>
          </cell>
          <cell r="C415" t="str">
            <v>#[color=fffefa]兵营13资质兵团初始产量[-][color=fff21a]  +5[-]</v>
          </cell>
        </row>
        <row r="416">
          <cell r="A416" t="str">
            <v>HUODONG2_2027</v>
          </cell>
          <cell r="C416" t="str">
            <v>#团队增益，持续恢复，最强治疗兵团—神灯降临</v>
          </cell>
        </row>
        <row r="418">
          <cell r="A418" t="str">
            <v>HUODONG2_9002</v>
          </cell>
          <cell r="C418" t="str">
            <v>#活动期间，养成指定兵团和英雄还可获得额外奖励哦~</v>
          </cell>
        </row>
        <row r="419">
          <cell r="A419" t="str">
            <v>HUODONG2_2029</v>
          </cell>
          <cell r="C419" t="str">
            <v>#在奥术的祝福下，塔楼阵营兵团碎片每日登录即送！</v>
          </cell>
        </row>
        <row r="420">
          <cell r="A420" t="str">
            <v>HUODONG2_2030</v>
          </cell>
          <cell r="C420" t="str">
            <v>#赏金任务限时开启，快去联盟探索中共御强敌吧！</v>
          </cell>
        </row>
        <row r="421">
          <cell r="A421" t="str">
            <v>HUODONG2_22012</v>
          </cell>
          <cell r="C421" t="str">
            <v>#[color=fffefa]地下城每日可挑战次数[-][color=fff21a]  +1[-]</v>
          </cell>
        </row>
        <row r="422">
          <cell r="A422" t="str">
            <v>HUODONG2_22013</v>
          </cell>
          <cell r="C422" t="str">
            <v>#[color=fffefa]兵营14资质兵团初始产量[-][color=fff21a]  +5[-]</v>
          </cell>
        </row>
        <row r="423">
          <cell r="A423" t="str">
            <v>HUODONG2_22014</v>
          </cell>
          <cell r="C423" t="str">
            <v>#[color=fffefa]兵营13资质兵团初始产量[-][color=fff21a]  +5[-]</v>
          </cell>
        </row>
        <row r="425">
          <cell r="A425" t="str">
            <v>HUODONG2_5015</v>
          </cell>
          <cell r="C425" t="str">
            <v>#本周是城堡之周，完成任务即可获得城堡阵营专属奖励！（任务每天重置）</v>
          </cell>
        </row>
        <row r="426">
          <cell r="A426" t="str">
            <v>HUODONG2_5016</v>
          </cell>
          <cell r="C426" t="str">
            <v>#城堡精英兵团、专属道具限时兑换，海量福利不容错过！</v>
          </cell>
        </row>
        <row r="427">
          <cell r="A427" t="str">
            <v>HUODONG2_2032</v>
          </cell>
          <cell r="C427" t="str">
            <v>#探索联盟大地图，拿丰厚奖励！</v>
          </cell>
        </row>
        <row r="428">
          <cell r="A428" t="str">
            <v>HUODONG2_2033</v>
          </cell>
          <cell r="C428" t="str">
            <v>#活动期间，消耗指定天赋药剂即送额外天赋药剂，快来突破极限吧！</v>
          </cell>
        </row>
        <row r="429">
          <cell r="A429" t="str">
            <v>HUODONG2_99993</v>
          </cell>
          <cell r="C429" t="str">
            <v>#交锋兑换活动限时开启，占星限量银币，圣殿古卷等诸多好礼等你来换！</v>
          </cell>
        </row>
        <row r="430">
          <cell r="A430" t="str">
            <v>HUODONG2_89997</v>
          </cell>
          <cell r="C430" t="str">
            <v>#专服尊享活动，收集并养成指定兵团即可领取丰厚奖励！</v>
          </cell>
        </row>
        <row r="431">
          <cell r="A431" t="str">
            <v>HUODONG2_22016</v>
          </cell>
          <cell r="C431" t="str">
            <v>#[color=fffefa]战役开启精灵宝箱[-][color=fff21a]  8折[-]</v>
          </cell>
        </row>
        <row r="432">
          <cell r="A432" t="str">
            <v>HUODONG2_2034</v>
          </cell>
          <cell r="C432" t="str">
            <v>#活动期间，累积充值达到指定额度即可领取丰厚奖励！</v>
          </cell>
        </row>
        <row r="433">
          <cell r="A433" t="str">
            <v>HUODONG2_2036</v>
          </cell>
          <cell r="C433" t="str">
            <v>#赏金任务限时开启，快去联盟探索中共御强敌吧！</v>
          </cell>
        </row>
        <row r="435">
          <cell r="A435" t="str">
            <v>HUODONG2_2037</v>
          </cell>
          <cell r="C435" t="str">
            <v>#活动期间，收集养成指定兵团或英雄即可获得丰厚奖励！</v>
          </cell>
        </row>
        <row r="436">
          <cell r="A436" t="str">
            <v>HUODONG2_2038</v>
          </cell>
          <cell r="C436" t="str">
            <v>#七夕专属福利，记得每日来领取哦！</v>
          </cell>
        </row>
        <row r="437">
          <cell r="A437" t="str">
            <v>HUODONG2_89996</v>
          </cell>
          <cell r="C437" t="str">
            <v>#专服尊享活动，紫晶符石，材料盒子，圣殿古卷超高性价比限时特惠！</v>
          </cell>
        </row>
        <row r="438">
          <cell r="A438" t="str">
            <v>HUODONG2_22017</v>
          </cell>
          <cell r="C438" t="str">
            <v>#[color=fffefa]兵营14资质兵团初始产量[-][color=fff21a]  +5[-]</v>
          </cell>
        </row>
        <row r="439">
          <cell r="A439" t="str">
            <v>HUODONG2_2039</v>
          </cell>
          <cell r="C439" t="str">
            <v>#祭坛招募限时回馈，超强英雄泽达招募即送！</v>
          </cell>
        </row>
        <row r="440">
          <cell r="A440" t="str">
            <v>HUODONG2_2040</v>
          </cell>
          <cell r="C440" t="str">
            <v>#活动期间，参与联盟活动即可获得丰厚奖励！</v>
          </cell>
        </row>
        <row r="441">
          <cell r="A441" t="str">
            <v>HUODONG2_5017</v>
          </cell>
          <cell r="C441" t="str">
            <v>#活动期间，完成任务即可获得七夕专属道具奖励！（任务每天重置）</v>
          </cell>
        </row>
        <row r="442">
          <cell r="A442" t="str">
            <v>HUODONG2_5018</v>
          </cell>
          <cell r="C442" t="str">
            <v>#七夕专属头像框、精神元素碎片限时兑换，海量福利不容错过！</v>
          </cell>
        </row>
        <row r="443">
          <cell r="A443" t="str">
            <v>HUODONG2_2041</v>
          </cell>
          <cell r="C443" t="str">
            <v>#活动期间，收集并养成指定兵团即可领取丰厚奖励！</v>
          </cell>
        </row>
        <row r="444">
          <cell r="A444" t="str">
            <v>HUODONG2_22018</v>
          </cell>
          <cell r="C444" t="str">
            <v>#[color=fffefa]兵营13资质兵团初始产量[-][color=fff21a]  +5[-]</v>
          </cell>
        </row>
        <row r="445">
          <cell r="A445" t="str">
            <v>HUODONG2_2035</v>
          </cell>
          <cell r="C445" t="str">
            <v>#战役征程开启，强者试炼无止境，劲爆回馈参与即享！</v>
          </cell>
        </row>
        <row r="447">
          <cell r="A447" t="str">
            <v>HUODONG2_2043</v>
          </cell>
          <cell r="C447" t="str">
            <v>#探索联盟大地图，拿丰厚奖励！</v>
          </cell>
        </row>
        <row r="448">
          <cell r="A448" t="str">
            <v>HUODONG2_2044</v>
          </cell>
          <cell r="C448" t="str">
            <v>#活动期间，收集并养成指定兵团或英雄还可获得额外奖励哦~</v>
          </cell>
        </row>
        <row r="449">
          <cell r="A449" t="str">
            <v>HUODONG2_2045</v>
          </cell>
          <cell r="C449" t="str">
            <v>#活动期间，每日登录游戏即可获得丰厚奖励！</v>
          </cell>
        </row>
        <row r="450">
          <cell r="A450" t="str">
            <v>HUODONG2_22019</v>
          </cell>
          <cell r="C450" t="str">
            <v>#[color=fffefa]航海任务时间缩短[-][color=fff21a]25%[-]</v>
          </cell>
        </row>
        <row r="451">
          <cell r="A451" t="str">
            <v>HUODONG2_2046</v>
          </cell>
          <cell r="C451" t="str">
            <v>#赏金任务限时开启，快去联盟探索中共御强敌吧！</v>
          </cell>
        </row>
        <row r="452">
          <cell r="A452" t="str">
            <v>HUODONG2_2047</v>
          </cell>
          <cell r="C452" t="str">
            <v>#生命链接，庇护全队，狂暴战士科尔格限时发售！</v>
          </cell>
        </row>
        <row r="454">
          <cell r="A454" t="str">
            <v>HUODONG2_89995</v>
          </cell>
          <cell r="C454" t="str">
            <v>#活动期间，每日登录游戏即可获得英雄碎片和专属阵营宝箱等诸多奖励！</v>
          </cell>
        </row>
        <row r="455">
          <cell r="A455" t="str">
            <v>HUODONG2_2050</v>
          </cell>
          <cell r="C455" t="str">
            <v>#活动期间，挑战精英副本还可领取丰厚奖励哦~</v>
          </cell>
        </row>
        <row r="457">
          <cell r="A457" t="str">
            <v>HUODONG2_5020</v>
          </cell>
          <cell r="C457" t="str">
            <v>#本周是墓园之周，完成任务即可获得墓园阵营专属奖励！（任务每天重置）</v>
          </cell>
        </row>
        <row r="458">
          <cell r="A458" t="str">
            <v>HUODONG2_5021</v>
          </cell>
          <cell r="C458" t="str">
            <v>#墓园精英兵团、专属道具限时兑换，海量福利不容错过！</v>
          </cell>
        </row>
        <row r="459">
          <cell r="A459" t="str">
            <v>HUODONG2_2051</v>
          </cell>
          <cell r="C459" t="str">
            <v>#突击兵团强势觉醒，超值活动特惠开启，海量觉醒魂石充值即送，不容错过！</v>
          </cell>
        </row>
        <row r="461">
          <cell r="A461" t="str">
            <v>HUODONG2_22020</v>
          </cell>
          <cell r="C461" t="str">
            <v>#[color=fffefa]元素位面可挑战次数[-][color=fff21a]  +1[-]</v>
          </cell>
        </row>
        <row r="463">
          <cell r="A463" t="str">
            <v>HUODONG2_5022</v>
          </cell>
          <cell r="C463" t="str">
            <v>#本周是塔楼之周，完成任务即可获得塔楼阵营专属奖励！（任务每天重置）</v>
          </cell>
        </row>
        <row r="464">
          <cell r="A464" t="str">
            <v>HUODONG2_5023</v>
          </cell>
          <cell r="C464" t="str">
            <v>#塔楼精英兵团、专属道具限时兑换，海量福利不容错过！</v>
          </cell>
        </row>
        <row r="465">
          <cell r="A465" t="str">
            <v>HUODONG2_2054</v>
          </cell>
          <cell r="C465" t="str">
            <v>#冠军对决新赛季开启，快去超越极限赢取巅峰奖励吧！</v>
          </cell>
        </row>
        <row r="466">
          <cell r="A466" t="str">
            <v>HUODONG2_2055</v>
          </cell>
          <cell r="C466" t="str">
            <v>#活动期间，收集并养成指定兵团还可获得额外奖励哦~</v>
          </cell>
        </row>
        <row r="467">
          <cell r="A467" t="str">
            <v>HUODONG2_2056</v>
          </cell>
          <cell r="C467" t="str">
            <v>#天使出现，每日登录即送城堡阵营兵团碎片和罗兰德碎片！</v>
          </cell>
        </row>
        <row r="468">
          <cell r="A468" t="str">
            <v>HUODONG2_2052</v>
          </cell>
          <cell r="C468" t="str">
            <v>#充值享超值好礼，罗兰德和神灯助力回馈！</v>
          </cell>
        </row>
        <row r="469">
          <cell r="A469" t="str">
            <v>HUODONG2_89993</v>
          </cell>
          <cell r="C469" t="str">
            <v>#专服尊享福利，记得每日来领取哦！</v>
          </cell>
        </row>
        <row r="471">
          <cell r="A471" t="str">
            <v>HUODONG2_5024</v>
          </cell>
          <cell r="C471" t="str">
            <v>#本周是元素之周，完成任务即可获得元素阵营专属奖励！（任务每天重置）</v>
          </cell>
        </row>
        <row r="472">
          <cell r="A472" t="str">
            <v>HUODONG2_5025</v>
          </cell>
          <cell r="C472" t="str">
            <v>#元素精英兵团、专属道具限时兑换，海量福利不容错过！</v>
          </cell>
        </row>
        <row r="473">
          <cell r="A473" t="str">
            <v>HUODONG2_2057</v>
          </cell>
          <cell r="C473" t="str">
            <v>#十一专属福利，记得每日来领哦！</v>
          </cell>
        </row>
        <row r="474">
          <cell r="A474" t="str">
            <v>HUODONG2_2058</v>
          </cell>
          <cell r="C474" t="str">
            <v>#中秋佳节，收集月饼享好礼</v>
          </cell>
        </row>
        <row r="475">
          <cell r="A475" t="str">
            <v>HUODONG2_2060</v>
          </cell>
          <cell r="C475" t="str">
            <v>#活动期间，挑战精英副本还可领取丰厚奖励哦~</v>
          </cell>
        </row>
        <row r="476">
          <cell r="A476" t="str">
            <v>HUODONG2_22021</v>
          </cell>
          <cell r="C476" t="str">
            <v>#[color=fffefa]精英副本每日可挑战次数[-][color=fff21a]  +2[-]</v>
          </cell>
        </row>
        <row r="478">
          <cell r="A478" t="str">
            <v>HUODONG2_5026</v>
          </cell>
          <cell r="C478" t="str">
            <v>#本周是城堡之周，完成任务即可获得城堡阵营专属奖励！（任务每天重置）</v>
          </cell>
        </row>
        <row r="479">
          <cell r="A479" t="str">
            <v>HUODONG2_5027</v>
          </cell>
          <cell r="C479" t="str">
            <v>#城堡精英兵团、专属道具限时兑换，海量福利不容错过！</v>
          </cell>
        </row>
        <row r="480">
          <cell r="A480" t="str">
            <v>HUODONG2_2061</v>
          </cell>
          <cell r="C480" t="str">
            <v>#冠军对决新赛季开启，快去超越极限赢取巅峰奖励吧！</v>
          </cell>
        </row>
        <row r="481">
          <cell r="A481" t="str">
            <v>HUODONG2_2062</v>
          </cell>
          <cell r="C481" t="str">
            <v>#活动期间，累积充值达到指定额度即可领取丰厚奖励！</v>
          </cell>
        </row>
        <row r="483">
          <cell r="A483" t="str">
            <v>HUODONG2_2063</v>
          </cell>
          <cell r="C483" t="str">
            <v>#活动期间，收集并养成指定兵团或英雄还可获得额外奖励哦~</v>
          </cell>
        </row>
        <row r="484">
          <cell r="A484" t="str">
            <v>HUODONG2_2064</v>
          </cell>
          <cell r="C484" t="str">
            <v>#活动期间，每日登录游戏即可获得丰厚奖励！</v>
          </cell>
        </row>
        <row r="485">
          <cell r="A485" t="str">
            <v>HUODONG2_2065</v>
          </cell>
          <cell r="C485" t="str">
            <v>#治疗体系克星——木乃伊限时发售</v>
          </cell>
        </row>
        <row r="487">
          <cell r="A487" t="str">
            <v>HUODONG2_5028</v>
          </cell>
          <cell r="C487" t="str">
            <v>#本周是壁垒之周，完成任务即可获得壁垒阵营专属奖励！（任务每天重置）</v>
          </cell>
        </row>
        <row r="488">
          <cell r="A488" t="str">
            <v>HUODONG2_5029</v>
          </cell>
          <cell r="C488" t="str">
            <v>#壁垒精英兵团、专属道具限时兑换，海量福利不容错过！</v>
          </cell>
        </row>
        <row r="489">
          <cell r="A489" t="str">
            <v>HUODONG2_2069</v>
          </cell>
          <cell r="C489" t="str">
            <v>#祭坛招募限时回馈，超强地下城兵团招募即送！</v>
          </cell>
        </row>
        <row r="490">
          <cell r="A490" t="str">
            <v>HUODONG2_2068</v>
          </cell>
          <cell r="C490" t="str">
            <v>#活动期间，累积充值达到指定额度即可领取丰厚奖励！</v>
          </cell>
        </row>
        <row r="491">
          <cell r="A491" t="str">
            <v>HUODONG2_5030</v>
          </cell>
          <cell r="C491" t="str">
            <v>#本周是地下城之周，完成任务即可获得地下城阵营专属奖励！（任务每天重置）</v>
          </cell>
        </row>
        <row r="492">
          <cell r="A492" t="str">
            <v>HUODONG2_5031</v>
          </cell>
          <cell r="C492" t="str">
            <v>#地下城精英兵团、专属道具限时兑换，海量福利不容错过！</v>
          </cell>
        </row>
        <row r="493">
          <cell r="A493" t="str">
            <v>HUODONG2_2070</v>
          </cell>
          <cell r="C493" t="str">
            <v>#万圣节专属福利，每日登录游戏即可获得丰厚奖励！</v>
          </cell>
        </row>
        <row r="495">
          <cell r="A495" t="str">
            <v>HUODONG2_2071</v>
          </cell>
          <cell r="C495" t="str">
            <v>#手游节专属福利，每日登录游戏即可获得丰厚奖励！</v>
          </cell>
        </row>
        <row r="496">
          <cell r="A496" t="str">
            <v>HUODONG2_89990</v>
          </cell>
          <cell r="C496" t="str">
            <v>#活动期间，参与联盟活动达到指定条件即可获得丰厚奖励！</v>
          </cell>
        </row>
        <row r="497">
          <cell r="A497" t="str">
            <v>HUODONG2_2072</v>
          </cell>
          <cell r="C497" t="str">
            <v>#活动期间，收集并养成指定兵团还可获得额外奖励哦~</v>
          </cell>
        </row>
        <row r="498">
          <cell r="A498" t="str">
            <v>HUODONG2_2073</v>
          </cell>
          <cell r="C498" t="str">
            <v>#活动期间，每日登录游戏即可获得丰厚奖励！</v>
          </cell>
        </row>
        <row r="499">
          <cell r="A499" t="str">
            <v>HUODONG2_2075</v>
          </cell>
          <cell r="C499" t="str">
            <v>#强化大恶魔，地狱统帅</v>
          </cell>
        </row>
        <row r="501">
          <cell r="A501" t="str">
            <v>HUODONG2_2076</v>
          </cell>
          <cell r="C501" t="str">
            <v>#英雄兑换限时开启，快来兑换喜爱的英雄吧！</v>
          </cell>
        </row>
        <row r="502">
          <cell r="A502" t="str">
            <v>HUODONG2_6001</v>
          </cell>
          <cell r="C502" t="str">
            <v>#活动期间，挑战精英副本还可领取丰厚奖励哦~</v>
          </cell>
        </row>
        <row r="503">
          <cell r="A503" t="str">
            <v>HUODONG2_2077</v>
          </cell>
          <cell r="C503" t="str">
            <v>#强力控制爆发型输出——邪眼降临</v>
          </cell>
        </row>
        <row r="505">
          <cell r="A505" t="str">
            <v>HUODONG2_2079</v>
          </cell>
          <cell r="C505" t="str">
            <v>#活动期间，累积充值达到指定额度即可领取丰厚奖励！</v>
          </cell>
        </row>
        <row r="506">
          <cell r="A506" t="str">
            <v>HUODONG2_2080</v>
          </cell>
          <cell r="C506" t="str">
            <v>#活动期间，每日登录游戏即可获得丰厚奖励！</v>
          </cell>
        </row>
        <row r="507">
          <cell r="A507" t="str">
            <v>HUODONG2_70004</v>
          </cell>
          <cell r="C507" t="str">
            <v>#活动期间，每日登录游戏即可获得丰厚奖励！</v>
          </cell>
        </row>
        <row r="508">
          <cell r="A508" t="str">
            <v>HUODONG2_2081</v>
          </cell>
          <cell r="C508" t="str">
            <v>#单笔充值达指定额度即可获得山德鲁！</v>
          </cell>
        </row>
        <row r="509">
          <cell r="A509" t="str">
            <v>HUODONG2_2083</v>
          </cell>
          <cell r="C509" t="str">
            <v>#活动期间，战役击败敌人即可获得庆典纪念币，快去收集吧！</v>
          </cell>
        </row>
        <row r="513">
          <cell r="A513" t="str">
            <v>#活动任务</v>
          </cell>
        </row>
        <row r="514">
          <cell r="A514" t="str">
            <v>HUODONG_100307</v>
          </cell>
          <cell r="C514" t="str">
            <v>#[color=3c2a1e,fontsize=22]登录[-][color=1ca216,fontsize=22]1[-][color=3c2a1e,fontsize=22]次[-]</v>
          </cell>
        </row>
        <row r="515">
          <cell r="A515" t="str">
            <v>HUODONG_121107</v>
          </cell>
          <cell r="C515" t="str">
            <v>#[color=3c2a1e,fontsize=22]购买兵团经验[-][color=1ca216,fontsize=22]1[-][color=3c2a1e,fontsize=22]次[-]</v>
          </cell>
        </row>
        <row r="516">
          <cell r="A516" t="str">
            <v>HUODONG_330707</v>
          </cell>
          <cell r="C516" t="str">
            <v>#[color=3c2a1e,fontsize=22]培养兵团天赋[-][color=1ca216,fontsize=22]5[-][color=3c2a1e,fontsize=22]次[-]</v>
          </cell>
        </row>
        <row r="517">
          <cell r="A517" t="str">
            <v>HUODONG_350707</v>
          </cell>
          <cell r="C517" t="str">
            <v>#[color=3c2a1e,fontsize=22]消耗[-][color=1ca216,fontsize=22]200[-][color=3c2a1e,fontsize=22]个法术卷轴[-]</v>
          </cell>
        </row>
        <row r="518">
          <cell r="A518" t="str">
            <v>HUODONG_350607</v>
          </cell>
          <cell r="C518" t="str">
            <v>#[color=3c2a1e,fontsize=22]刷新英雄专精[-][color=1ca216,fontsize=22]5[-][color=3c2a1e,fontsize=22]次[-]</v>
          </cell>
        </row>
        <row r="519">
          <cell r="A519" t="str">
            <v>HUODONG_601101</v>
          </cell>
          <cell r="C519" t="str">
            <v>#[color=3c2a1e,fontsize=22]获得[-][color=1ca216,fontsize=22]20[-][color=3c2a1e,fontsize=22]个元素阵营兵团碎片[-]</v>
          </cell>
        </row>
        <row r="520">
          <cell r="A520" t="str">
            <v>HUODONG_220907</v>
          </cell>
          <cell r="C520" t="str">
            <v>#[color=3c2a1e,fontsize=22]战役通关[-][color=1ca216,fontsize=22]1[-][color=3c2a1e,fontsize=22]次[-]</v>
          </cell>
        </row>
        <row r="522">
          <cell r="A522" t="str">
            <v>HUODONG_110527</v>
          </cell>
          <cell r="C522" t="str">
            <v>#[color=3c2a1e,fontsize=22]累积充值[-][color=1ca216,fontsize=22]60[-][color=3c2a1e,fontsize=22]钻石[-]</v>
          </cell>
        </row>
        <row r="523">
          <cell r="A523" t="str">
            <v>HUODONG_110528</v>
          </cell>
          <cell r="C523" t="str">
            <v>#[color=3c2a1e,fontsize=22]累积充值[-][color=1ca216,fontsize=22]180[-][color=3c2a1e,fontsize=22]钻石[-]</v>
          </cell>
        </row>
        <row r="524">
          <cell r="A524" t="str">
            <v>HUODONG_110529</v>
          </cell>
          <cell r="C524" t="str">
            <v>#[color=3c2a1e,fontsize=22]累积充值[-][color=1ca216,fontsize=22]300[-][color=3c2a1e,fontsize=22]钻石[-]</v>
          </cell>
        </row>
        <row r="525">
          <cell r="A525" t="str">
            <v>HUODONG_110530</v>
          </cell>
          <cell r="C525" t="str">
            <v>#[color=3c2a1e,fontsize=22]累积充值[-][color=1ca216,fontsize=22]600[-][color=3c2a1e,fontsize=22]钻石[-]</v>
          </cell>
        </row>
        <row r="526">
          <cell r="A526" t="str">
            <v>HUODONG_110531</v>
          </cell>
          <cell r="C526" t="str">
            <v>#[color=3c2a1e,fontsize=22]累积充值[-][color=1ca216,fontsize=22]980[-][color=3c2a1e,fontsize=22]钻石[-]</v>
          </cell>
        </row>
        <row r="527">
          <cell r="A527" t="str">
            <v>HUODONG_110532</v>
          </cell>
          <cell r="C527" t="str">
            <v>#[color=3c2a1e,fontsize=22]累积充值[-][color=1ca216,fontsize=22]60[-][color=3c2a1e,fontsize=22]钻石[-]</v>
          </cell>
        </row>
        <row r="528">
          <cell r="A528" t="str">
            <v>HUODONG_110533</v>
          </cell>
          <cell r="C528" t="str">
            <v>#[color=3c2a1e,fontsize=22]累积充值[-][color=1ca216,fontsize=22]180[-][color=3c2a1e,fontsize=22]钻石[-]</v>
          </cell>
        </row>
        <row r="529">
          <cell r="A529" t="str">
            <v>HUODONG_110534</v>
          </cell>
          <cell r="C529" t="str">
            <v>#[color=3c2a1e,fontsize=22]累积充值[-][color=1ca216,fontsize=22]300[-][color=3c2a1e,fontsize=22]钻石[-]</v>
          </cell>
        </row>
        <row r="530">
          <cell r="A530" t="str">
            <v>HUODONG_110535</v>
          </cell>
          <cell r="C530" t="str">
            <v>#[color=3c2a1e,fontsize=22]累积充值[-][color=1ca216,fontsize=22]600[-][color=3c2a1e,fontsize=22]钻石[-]</v>
          </cell>
        </row>
        <row r="531">
          <cell r="A531" t="str">
            <v>HUODONG_110536</v>
          </cell>
          <cell r="C531" t="str">
            <v>#[color=3c2a1e,fontsize=22]累积充值[-][color=1ca216,fontsize=22]980[-][color=3c2a1e,fontsize=22]钻石[-]</v>
          </cell>
        </row>
        <row r="532">
          <cell r="A532" t="str">
            <v>HUODONG_110537</v>
          </cell>
          <cell r="C532" t="str">
            <v>#[color=3c2a1e,fontsize=22]累积充值[-][color=1ca216,fontsize=22]60[-][color=3c2a1e,fontsize=22]钻石[-]</v>
          </cell>
        </row>
        <row r="533">
          <cell r="A533" t="str">
            <v>HUODONG_110538</v>
          </cell>
          <cell r="C533" t="str">
            <v>#[color=3c2a1e,fontsize=22]累积充值[-][color=1ca216,fontsize=22]180[-][color=3c2a1e,fontsize=22]钻石[-]</v>
          </cell>
        </row>
        <row r="534">
          <cell r="A534" t="str">
            <v>HUODONG_110539</v>
          </cell>
          <cell r="C534" t="str">
            <v>#[color=3c2a1e,fontsize=22]累积充值[-][color=1ca216,fontsize=22]300[-][color=3c2a1e,fontsize=22]钻石[-]</v>
          </cell>
        </row>
        <row r="535">
          <cell r="A535" t="str">
            <v>HUODONG_110540</v>
          </cell>
          <cell r="C535" t="str">
            <v>#[color=3c2a1e,fontsize=22]累积充值[-][color=1ca216,fontsize=22]600[-][color=3c2a1e,fontsize=22]钻石[-]</v>
          </cell>
        </row>
        <row r="536">
          <cell r="A536" t="str">
            <v>HUODONG_110541</v>
          </cell>
          <cell r="C536" t="str">
            <v>#[color=3c2a1e,fontsize=22]累积充值[-][color=1ca216,fontsize=22]980[-][color=3c2a1e,fontsize=22]钻石[-]</v>
          </cell>
        </row>
        <row r="538">
          <cell r="A538" t="str">
            <v>HUODONG_100242</v>
          </cell>
          <cell r="C538" t="str">
            <v>#[color=3c2a1e,fontsize=22]累计登录[-][color=1ca216,fontsize=22]1[-][color=3c2a1e,fontsize=23]天[-]</v>
          </cell>
        </row>
        <row r="539">
          <cell r="A539" t="str">
            <v>HUODONG_100243</v>
          </cell>
          <cell r="C539" t="str">
            <v>#[color=3c2a1e,fontsize=22]累计登录[-][color=1ca216,fontsize=22]2[-][color=3c2a1e,fontsize=23]天[-]</v>
          </cell>
        </row>
        <row r="540">
          <cell r="A540" t="str">
            <v>HUODONG_100244</v>
          </cell>
          <cell r="C540" t="str">
            <v>#[color=3c2a1e,fontsize=22]累计登录[-][color=1ca216,fontsize=22]3[-][color=3c2a1e,fontsize=23]天[-]</v>
          </cell>
        </row>
        <row r="541">
          <cell r="A541" t="str">
            <v>HUODONG_100245</v>
          </cell>
          <cell r="C541" t="str">
            <v>#[color=3c2a1e,fontsize=22]累计登录[-][color=1ca216,fontsize=22]4[-][color=3c2a1e,fontsize=23]天[-]</v>
          </cell>
        </row>
        <row r="542">
          <cell r="A542" t="str">
            <v>HUODONG_100246</v>
          </cell>
          <cell r="C542" t="str">
            <v>#[color=3c2a1e,fontsize=22]累计登录[-][color=1ca216,fontsize=22]5[-][color=3c2a1e,fontsize=23]天[-]</v>
          </cell>
        </row>
        <row r="543">
          <cell r="A543" t="str">
            <v>HUODONG_100247</v>
          </cell>
          <cell r="C543" t="str">
            <v>#[color=3c2a1e,fontsize=22]累计登录[-][color=1ca216,fontsize=22]6[-][color=3c2a1e,fontsize=23]天[-]</v>
          </cell>
        </row>
        <row r="545">
          <cell r="A545" t="str">
            <v>HUODONG_640110</v>
          </cell>
          <cell r="C545" t="str">
            <v>#[color=3c2a1e,fontsize=22]拥有3星魔法仙灵(兵营可兑换大量碎片)[-]</v>
          </cell>
        </row>
        <row r="546">
          <cell r="A546" t="str">
            <v>HUODONG_640111</v>
          </cell>
          <cell r="C546" t="str">
            <v>#[color=3c2a1e,fontsize=22]拥有3星冰元素(战役商店可兑换大量碎片)[-]</v>
          </cell>
        </row>
        <row r="547">
          <cell r="A547" t="str">
            <v>HUODONG_640112</v>
          </cell>
          <cell r="C547" t="str">
            <v>#[color=3c2a1e,fontsize=22]拥有2星雷元素(元素祭坛活动获得)[-]</v>
          </cell>
        </row>
        <row r="548">
          <cell r="A548" t="str">
            <v>HUODONG_640113</v>
          </cell>
          <cell r="C548" t="str">
            <v>#[color=3c2a1e,fontsize=22]拥有3星幽火元素(直购商店获得)[-]</v>
          </cell>
        </row>
        <row r="549">
          <cell r="A549" t="str">
            <v>HUODONG_640114</v>
          </cell>
          <cell r="C549" t="str">
            <v>#[color=3c2a1e,fontsize=22]拥有3星凤凰(首充礼包获得)[-]</v>
          </cell>
        </row>
        <row r="551">
          <cell r="A551" t="str">
            <v>HUODONG_200104</v>
          </cell>
          <cell r="C551" t="str">
            <v>#[color=3c2a1e,fontsize=22]挑战普通副本[-][color=1ca216,fontsize=22]50[-][color=3c2a1e,fontsize=22]次[-]</v>
          </cell>
        </row>
        <row r="552">
          <cell r="A552" t="str">
            <v>HUODONG_200105</v>
          </cell>
          <cell r="C552" t="str">
            <v>#[color=3c2a1e,fontsize=22]挑战普通副本[-][color=1ca216,fontsize=22]150[-][color=3c2a1e,fontsize=22]次[-]</v>
          </cell>
        </row>
        <row r="553">
          <cell r="A553" t="str">
            <v>HUODONG_200106</v>
          </cell>
          <cell r="C553" t="str">
            <v>#[color=3c2a1e,fontsize=22]挑战普通副本[-][color=1ca216,fontsize=22]250[-][color=3c2a1e,fontsize=22]次[-]</v>
          </cell>
        </row>
        <row r="554">
          <cell r="A554" t="str">
            <v>HUODONG_200107</v>
          </cell>
          <cell r="C554" t="str">
            <v>#[color=3c2a1e,fontsize=22]挑战普通副本[-][color=1ca216,fontsize=22]350[-][color=3c2a1e,fontsize=22]次[-]</v>
          </cell>
        </row>
        <row r="555">
          <cell r="A555" t="str">
            <v>HUODONG_200108</v>
          </cell>
          <cell r="C555" t="str">
            <v>#[color=3c2a1e,fontsize=22]挑战普通副本[-][color=1ca216,fontsize=22]450[-][color=3c2a1e,fontsize=22]次[-]</v>
          </cell>
        </row>
        <row r="556">
          <cell r="A556" t="str">
            <v>HUODONG_200109</v>
          </cell>
          <cell r="C556" t="str">
            <v>#[color=3c2a1e,fontsize=22]挑战普通副本[-][color=1ca216,fontsize=22]550[-][color=3c2a1e,fontsize=22]次[-]</v>
          </cell>
        </row>
        <row r="557">
          <cell r="A557" t="str">
            <v>HUODONG_200110</v>
          </cell>
          <cell r="C557" t="str">
            <v>#[color=3c2a1e,fontsize=22]挑战普通副本[-][color=1ca216,fontsize=22]650[-][color=3c2a1e,fontsize=22]次[-]</v>
          </cell>
        </row>
        <row r="559">
          <cell r="A559" t="str">
            <v>HUODONG_120715</v>
          </cell>
          <cell r="C559" t="str">
            <v>#[color=3c2a1e,fontsize=22]在祭坛中开启黄金宝箱[-][color=1ca216,fontsize=22]5[-][color=3c2a1e,fontsize=22]次[-]</v>
          </cell>
        </row>
        <row r="560">
          <cell r="A560" t="str">
            <v>HUODONG_120716</v>
          </cell>
          <cell r="C560" t="str">
            <v>#[color=3c2a1e,fontsize=22]在祭坛中开启黄金宝箱[-][color=1ca216,fontsize=22]10[-][color=3c2a1e,fontsize=22]次[-]</v>
          </cell>
        </row>
        <row r="561">
          <cell r="A561" t="str">
            <v>HUODONG_120717</v>
          </cell>
          <cell r="C561" t="str">
            <v>#[color=3c2a1e,fontsize=22]在祭坛中开启黄金宝箱[-][color=1ca216,fontsize=22]20[-][color=3c2a1e,fontsize=22]次[-]</v>
          </cell>
        </row>
        <row r="562">
          <cell r="A562" t="str">
            <v>HUODONG_120718</v>
          </cell>
          <cell r="C562" t="str">
            <v>#[color=3c2a1e,fontsize=22]在祭坛中开启黄金宝箱[-][color=1ca216,fontsize=22]30[-][color=3c2a1e,fontsize=22]次[-]</v>
          </cell>
        </row>
        <row r="563">
          <cell r="A563" t="str">
            <v>HUODONG_120719</v>
          </cell>
          <cell r="C563" t="str">
            <v>#[color=3c2a1e,fontsize=22]在祭坛中开启黄金宝箱[-][color=1ca216,fontsize=22]50[-][color=3c2a1e,fontsize=22]次[-]</v>
          </cell>
        </row>
        <row r="564">
          <cell r="A564" t="str">
            <v>HUODONG_120720</v>
          </cell>
          <cell r="C564" t="str">
            <v>#[color=3c2a1e,fontsize=22]在祭坛中开启黄金宝箱[-][color=1ca216,fontsize=22]80[-][color=3c2a1e,fontsize=22]次[-]</v>
          </cell>
        </row>
        <row r="565">
          <cell r="A565" t="str">
            <v>HUODONG_120721</v>
          </cell>
          <cell r="C565" t="str">
            <v>#[color=3c2a1e,fontsize=22]在祭坛中开启黄金宝箱[-][color=1ca216,fontsize=22]120[-][color=3c2a1e,fontsize=22]次[-]</v>
          </cell>
        </row>
        <row r="567">
          <cell r="A567" t="str">
            <v>HUODONG_500410</v>
          </cell>
          <cell r="C567" t="str">
            <v>#[color=3c2a1e,fontsize=22]在冠军对决中取得[-][color=1ca216,fontsize=22]6连胜[-]</v>
          </cell>
        </row>
        <row r="568">
          <cell r="A568" t="str">
            <v>HUODONG_500411</v>
          </cell>
          <cell r="C568" t="str">
            <v>#[color=3c2a1e,fontsize=22]在冠军对决中取得[-][color=1ca216,fontsize=22]15连胜[-]</v>
          </cell>
        </row>
        <row r="569">
          <cell r="A569" t="str">
            <v>HUODONG_500412</v>
          </cell>
          <cell r="C569" t="str">
            <v>#[color=3c2a1e,fontsize=22]在冠军对决中取得[-][color=1ca216,fontsize=22]30连胜[-]</v>
          </cell>
        </row>
        <row r="570">
          <cell r="A570" t="str">
            <v>HUODONG_500413</v>
          </cell>
          <cell r="C570" t="str">
            <v>#[color=3c2a1e,fontsize=22]在冠军对决中取得[-][color=1ca216,fontsize=22]40连胜[-]</v>
          </cell>
        </row>
        <row r="571">
          <cell r="A571" t="str">
            <v>HUODONG_500414</v>
          </cell>
          <cell r="C571" t="str">
            <v>#[color=3c2a1e,fontsize=22]在冠军对决中取得[-][color=1ca216,fontsize=22]42连胜[-]</v>
          </cell>
        </row>
        <row r="573">
          <cell r="A573" t="str">
            <v>HUODONG_500317</v>
          </cell>
          <cell r="C573" t="str">
            <v>#[color=3c2a1e,fontsize=22]在冠军对决中达到[-][color=1ca216,fontsize=22]大师[-][color=3c2a1e,fontsize=22]段位[-]</v>
          </cell>
        </row>
        <row r="574">
          <cell r="A574" t="str">
            <v>HUODONG_500318</v>
          </cell>
          <cell r="C574" t="str">
            <v>#[color=3c2a1e,fontsize=22]在冠军对决中达到[-][color=1ca216,fontsize=22]宗师[-][color=3c2a1e,fontsize=22]段位[-]</v>
          </cell>
        </row>
        <row r="575">
          <cell r="A575" t="str">
            <v>HUODONG_500319</v>
          </cell>
          <cell r="C575" t="str">
            <v>#[color=3c2a1e,fontsize=22]在冠军对决中达到[-][color=1ca216,fontsize=22]冠军[-][color=3c2a1e,fontsize=22]段位[-]</v>
          </cell>
        </row>
        <row r="576">
          <cell r="A576" t="str">
            <v>HUODONG_500320</v>
          </cell>
          <cell r="C576" t="str">
            <v>#[color=3c2a1e,fontsize=22]在冠军对决中达到[-][color=1ca216,fontsize=22]王者[-][color=3c2a1e,fontsize=22]段位[-]</v>
          </cell>
        </row>
        <row r="577">
          <cell r="A577" t="str">
            <v>HUODONG_500321</v>
          </cell>
          <cell r="C577" t="str">
            <v>#[color=3c2a1e,fontsize=22]在冠军对决中达到[-][color=1ca216,fontsize=22]传奇[-][color=3c2a1e,fontsize=22]段位[-]</v>
          </cell>
        </row>
        <row r="579">
          <cell r="A579" t="str">
            <v>HUODONG_200315</v>
          </cell>
          <cell r="C579" t="str">
            <v>#[color=fcf4c5,fontsize=20]单笔充值300钻石[-]</v>
          </cell>
        </row>
        <row r="580">
          <cell r="A580" t="str">
            <v>HUODONG_200316</v>
          </cell>
          <cell r="C580" t="str">
            <v>#[color=fcf4c5,fontsize=20]单笔充值980钻石[-]</v>
          </cell>
        </row>
        <row r="581">
          <cell r="A581" t="str">
            <v>HUODONG_200317</v>
          </cell>
          <cell r="C581" t="str">
            <v>#[color=fcf4c5,fontsize=20]单笔充值1980钻石[-]</v>
          </cell>
        </row>
        <row r="582">
          <cell r="A582" t="str">
            <v>HUODONG_200318</v>
          </cell>
          <cell r="C582" t="str">
            <v>#[color=fcf4c5,fontsize=20]单笔充值3280钻石[-]</v>
          </cell>
        </row>
        <row r="583">
          <cell r="A583" t="str">
            <v>HUODONG_200319</v>
          </cell>
          <cell r="C583" t="str">
            <v>#[color=fcf4c5,fontsize=20]单笔充值6480钻石[-]</v>
          </cell>
        </row>
        <row r="585">
          <cell r="A585" t="str">
            <v>HUODONG_640115</v>
          </cell>
          <cell r="C585" t="str">
            <v>#[color=3c2a1e,fontsize=22]拥有4星大妖精[-]</v>
          </cell>
        </row>
        <row r="586">
          <cell r="A586" t="str">
            <v>HUODONG_640116</v>
          </cell>
          <cell r="C586" t="str">
            <v>#[color=3c2a1e,fontsize=22]拥有4星铁人[-]</v>
          </cell>
        </row>
        <row r="587">
          <cell r="A587" t="str">
            <v>HUODONG_640117</v>
          </cell>
          <cell r="C587" t="str">
            <v>#[color=3c2a1e,fontsize=22]拥有4星石像鬼[-]</v>
          </cell>
        </row>
        <row r="588">
          <cell r="A588" t="str">
            <v>HUODONG_640118</v>
          </cell>
          <cell r="C588" t="str">
            <v>#[color=3c2a1e,fontsize=22]拥有4星大法师[-]</v>
          </cell>
        </row>
        <row r="589">
          <cell r="A589" t="str">
            <v>HUODONG_640119</v>
          </cell>
          <cell r="C589" t="str">
            <v>#[color=3c2a1e,fontsize=22]拥有2星索姆拉[-]</v>
          </cell>
        </row>
        <row r="590">
          <cell r="A590" t="str">
            <v>HUODONG_640120</v>
          </cell>
          <cell r="C590" t="str">
            <v>#[color=3c2a1e,fontsize=22]拥有6星娜迦蛇妖[-]</v>
          </cell>
        </row>
        <row r="592">
          <cell r="A592" t="str">
            <v>HUODONG_520502</v>
          </cell>
          <cell r="C592" t="str">
            <v>#[color=3c2a1e,fontsize=22]在联盟探索中击杀[-][color=1ca216,fontsize=22]1[-][color=3c2a1e,fontsize=22]名敌对玩家[-]</v>
          </cell>
        </row>
        <row r="593">
          <cell r="A593" t="str">
            <v>HUODONG_520503</v>
          </cell>
          <cell r="C593" t="str">
            <v>#[color=3c2a1e,fontsize=22]在联盟探索中击杀[-][color=1ca216,fontsize=22]5[-][color=3c2a1e,fontsize=22]名敌对玩家[-]</v>
          </cell>
        </row>
        <row r="594">
          <cell r="A594" t="str">
            <v>HUODONG_520504</v>
          </cell>
          <cell r="C594" t="str">
            <v>#[color=3c2a1e,fontsize=22]在联盟探索中击杀[-][color=1ca216,fontsize=22]10[-][color=3c2a1e,fontsize=22]名敌对玩家[-]</v>
          </cell>
        </row>
        <row r="595">
          <cell r="A595" t="str">
            <v>HUODONG_520601</v>
          </cell>
          <cell r="C595" t="str">
            <v>#[color=3c2a1e,fontsize=22]联盟本周总计击杀[-][color=1ca216,fontsize=22]100[-][color=3c2a1e,fontsize=22]名敌对玩家[-]</v>
          </cell>
        </row>
        <row r="596">
          <cell r="A596" t="str">
            <v>HUODONG_520602</v>
          </cell>
          <cell r="C596" t="str">
            <v>#[color=3c2a1e,fontsize=22]联盟本周总计击杀[-][color=1ca216,fontsize=22]200[-][color=3c2a1e,fontsize=22]名敌对玩家[-]</v>
          </cell>
        </row>
        <row r="598">
          <cell r="A598" t="str">
            <v>HUODONG_100248</v>
          </cell>
          <cell r="C598" t="str">
            <v>#[color=3c2a1e,fontsize=22]累计登录[-][color=1ca216,fontsize=22]1[-][color=3c2a1e,fontsize=23]天[-]</v>
          </cell>
        </row>
        <row r="599">
          <cell r="A599" t="str">
            <v>HUODONG_100249</v>
          </cell>
          <cell r="C599" t="str">
            <v>#[color=3c2a1e,fontsize=22]累计登录[-][color=1ca216,fontsize=22]2[-][color=3c2a1e,fontsize=23]天[-]</v>
          </cell>
        </row>
        <row r="600">
          <cell r="A600" t="str">
            <v>HUODONG_100250</v>
          </cell>
          <cell r="C600" t="str">
            <v>#[color=3c2a1e,fontsize=22]累计登录[-][color=1ca216,fontsize=22]3[-][color=3c2a1e,fontsize=23]天[-]</v>
          </cell>
        </row>
        <row r="602">
          <cell r="A602" t="str">
            <v>HUODONG_640121</v>
          </cell>
          <cell r="C602" t="str">
            <v>#[color=3c2a1e,fontsize=22]拥有4星大妖精[-]</v>
          </cell>
        </row>
        <row r="603">
          <cell r="A603" t="str">
            <v>HUODONG_640122</v>
          </cell>
          <cell r="C603" t="str">
            <v>#[color=3c2a1e,fontsize=22]拥有4星铁人[-]</v>
          </cell>
        </row>
        <row r="605">
          <cell r="A605" t="str">
            <v>HUODONG_640123</v>
          </cell>
          <cell r="C605" t="str">
            <v>#[color=3c2a1e,fontsize=22]拥有4星皇家骑士、僧侣、皇家狮鹫[-]</v>
          </cell>
        </row>
        <row r="606">
          <cell r="A606" t="str">
            <v>HUODONG_640124</v>
          </cell>
          <cell r="C606" t="str">
            <v>#[color=3c2a1e,fontsize=22]拥有4星木精灵、独角兽、银翼飞马[-]</v>
          </cell>
        </row>
        <row r="607">
          <cell r="A607" t="str">
            <v>HUODONG_640125</v>
          </cell>
          <cell r="C607" t="str">
            <v>#[color=3c2a1e,fontsize=22]拥有4星吸血鬼、幽灵、僵尸[-]</v>
          </cell>
        </row>
        <row r="608">
          <cell r="A608" t="str">
            <v>HUODONG_640126</v>
          </cell>
          <cell r="C608" t="str">
            <v>#[color=3c2a1e,fontsize=22]拥有4星独眼巨人、食人魔、半兽人[-]</v>
          </cell>
        </row>
        <row r="609">
          <cell r="A609" t="str">
            <v>HUODONG_640127</v>
          </cell>
          <cell r="C609" t="str">
            <v>#[color=3c2a1e,fontsize=22]拥有4星地狱领主、地狱三头犬、长角恶魔[-]</v>
          </cell>
        </row>
        <row r="610">
          <cell r="A610" t="str">
            <v>HUODONG_640128</v>
          </cell>
          <cell r="C610" t="str">
            <v>#[color=3c2a1e,fontsize=22]拥有4星铁人、石像鬼、大妖精[-]</v>
          </cell>
        </row>
        <row r="612">
          <cell r="A612" t="str">
            <v>HUODONG_110223</v>
          </cell>
          <cell r="C612" t="str">
            <v>#[color=3c2a1e,fontsize=22]累积充值[-][color=1ca216,fontsize=22]300[-][color=3c2a1e,fontsize=22]钻石[-]</v>
          </cell>
        </row>
        <row r="613">
          <cell r="A613" t="str">
            <v>HUODONG_110224</v>
          </cell>
          <cell r="C613" t="str">
            <v>#[color=3c2a1e,fontsize=22]累积充值[-][color=1ca216,fontsize=22]980[-][color=3c2a1e,fontsize=22]钻石[-]</v>
          </cell>
        </row>
        <row r="614">
          <cell r="A614" t="str">
            <v>HUODONG_110225</v>
          </cell>
          <cell r="C614" t="str">
            <v>#[color=3c2a1e,fontsize=22]累积充值[-][color=1ca216,fontsize=22]1980[-][color=3c2a1e,fontsize=22]钻石[-]</v>
          </cell>
        </row>
        <row r="615">
          <cell r="A615" t="str">
            <v>HUODONG_110226</v>
          </cell>
          <cell r="C615" t="str">
            <v>#[color=3c2a1e,fontsize=22]累积充值[-][color=1ca216,fontsize=22]3280[-][color=3c2a1e,fontsize=22]钻石[-]</v>
          </cell>
        </row>
        <row r="616">
          <cell r="A616" t="str">
            <v>HUODONG_110227</v>
          </cell>
          <cell r="C616" t="str">
            <v>#[color=3c2a1e,fontsize=22]累积充值[-][color=1ca216,fontsize=22]6480[-][color=3c2a1e,fontsize=22]钻石[-]</v>
          </cell>
        </row>
        <row r="617">
          <cell r="A617" t="str">
            <v>HUODONG_110228</v>
          </cell>
          <cell r="C617" t="str">
            <v>#[color=3c2a1e,fontsize=22]累积充值[-][color=1ca216,fontsize=22]10000[-][color=3c2a1e,fontsize=22]钻石[-]</v>
          </cell>
        </row>
        <row r="618">
          <cell r="A618" t="str">
            <v>HUODONG_110229</v>
          </cell>
          <cell r="C618" t="str">
            <v>#[color=3c2a1e,fontsize=22]累积充值[-][color=1ca216,fontsize=22]15000[-][color=3c2a1e,fontsize=22]钻石[-]</v>
          </cell>
        </row>
        <row r="620">
          <cell r="A620" t="str">
            <v>HUODONG_630201</v>
          </cell>
          <cell r="C620" t="str">
            <v>#[color=3c2a1e,fontsize=22]拥有3星露娜和3星艾德雷德[-]</v>
          </cell>
        </row>
        <row r="621">
          <cell r="A621" t="str">
            <v>HUODONG_630103</v>
          </cell>
          <cell r="C621" t="str">
            <v>#[color=3c2a1e,fontsize=22]拥有3星凯瑟琳[-]</v>
          </cell>
        </row>
        <row r="622">
          <cell r="A622" t="str">
            <v>HUODONG_630104</v>
          </cell>
          <cell r="C622" t="str">
            <v>#[color=3c2a1e,fontsize=22]拥有3星孟斐拉[-]</v>
          </cell>
        </row>
        <row r="623">
          <cell r="A623" t="str">
            <v>HUODONG_630105</v>
          </cell>
          <cell r="C623" t="str">
            <v>#[color=3c2a1e,fontsize=22]拥有3星希娃[-]</v>
          </cell>
        </row>
        <row r="624">
          <cell r="A624" t="str">
            <v>HUODONG_630106</v>
          </cell>
          <cell r="C624" t="str">
            <v>#[color=3c2a1e,fontsize=22]拥有3星维德尼娜[-]</v>
          </cell>
        </row>
        <row r="625">
          <cell r="A625" t="str">
            <v>HUODONG_640129</v>
          </cell>
          <cell r="C625" t="str">
            <v>#[color=3c2a1e,fontsize=22]拥有5星地狱领主[-]</v>
          </cell>
        </row>
        <row r="626">
          <cell r="A626" t="str">
            <v>HUODONG_640130</v>
          </cell>
          <cell r="C626" t="str">
            <v>#[color=3c2a1e,fontsize=22]拥有5星木精灵[-]</v>
          </cell>
        </row>
        <row r="627">
          <cell r="A627" t="str">
            <v>HUODONG_640131</v>
          </cell>
          <cell r="C627" t="str">
            <v>#[color=3c2a1e,fontsize=22]拥有5星魔法仙灵[-]</v>
          </cell>
        </row>
        <row r="628">
          <cell r="A628" t="str">
            <v>HUODONG_640132</v>
          </cell>
          <cell r="C628" t="str">
            <v>#[color=3c2a1e,fontsize=22]拥有5星幽灵[-]</v>
          </cell>
        </row>
        <row r="629">
          <cell r="A629" t="str">
            <v>HUODONG_640133</v>
          </cell>
          <cell r="C629" t="str">
            <v>#[color=3c2a1e,fontsize=22]拥有4星巫妖[-]</v>
          </cell>
        </row>
        <row r="630">
          <cell r="A630" t="str">
            <v>HUODONG_640134</v>
          </cell>
          <cell r="C630" t="str">
            <v>#[color=3c2a1e,fontsize=22]拥有4星神灯[-]</v>
          </cell>
        </row>
        <row r="631">
          <cell r="A631" t="str">
            <v>HUODONG_640135</v>
          </cell>
          <cell r="C631" t="str">
            <v>#[color=3c2a1e,fontsize=22]拥有4星大法师[-]</v>
          </cell>
        </row>
        <row r="633">
          <cell r="A633" t="str">
            <v>HUODONG_100251</v>
          </cell>
          <cell r="C633" t="str">
            <v>#[color=3c2a1e,fontsize=22]累计登录[-][color=1ca216,fontsize=22]1[-][color=3c2a1e,fontsize=23]天[-]</v>
          </cell>
        </row>
        <row r="634">
          <cell r="A634" t="str">
            <v>HUODONG_100252</v>
          </cell>
          <cell r="C634" t="str">
            <v>#[color=3c2a1e,fontsize=22]累计登录[-][color=1ca216,fontsize=22]2[-][color=3c2a1e,fontsize=23]天[-]</v>
          </cell>
        </row>
        <row r="635">
          <cell r="A635" t="str">
            <v>HUODONG_100253</v>
          </cell>
          <cell r="C635" t="str">
            <v>#[color=3c2a1e,fontsize=22]累计登录[-][color=1ca216,fontsize=22]3[-][color=3c2a1e,fontsize=23]天[-]</v>
          </cell>
        </row>
        <row r="636">
          <cell r="A636" t="str">
            <v>HUODONG_100254</v>
          </cell>
          <cell r="C636" t="str">
            <v>#[color=3c2a1e,fontsize=22]累计登录[-][color=1ca216,fontsize=22]4[-][color=3c2a1e,fontsize=23]天[-]</v>
          </cell>
        </row>
        <row r="637">
          <cell r="A637" t="str">
            <v>HUODONG_100255</v>
          </cell>
          <cell r="C637" t="str">
            <v>#[color=3c2a1e,fontsize=22]累计登录[-][color=1ca216,fontsize=22]5[-][color=3c2a1e,fontsize=23]天[-]</v>
          </cell>
        </row>
        <row r="639">
          <cell r="A639" t="str">
            <v>HUODONG_120722</v>
          </cell>
          <cell r="C639" t="str">
            <v>#[color=3c2a1e,fontsize=22]在祭坛中开启黄金宝箱[-][color=1ca216,fontsize=22]5[-][color=3c2a1e,fontsize=22]次[-]</v>
          </cell>
        </row>
        <row r="640">
          <cell r="A640" t="str">
            <v>HUODONG_120723</v>
          </cell>
          <cell r="C640" t="str">
            <v>#[color=3c2a1e,fontsize=22]在祭坛中开启黄金宝箱[-][color=1ca216,fontsize=22]10[-][color=3c2a1e,fontsize=22]次[-]</v>
          </cell>
        </row>
        <row r="641">
          <cell r="A641" t="str">
            <v>HUODONG_120724</v>
          </cell>
          <cell r="C641" t="str">
            <v>#[color=3c2a1e,fontsize=22]在祭坛中开启黄金宝箱[-][color=1ca216,fontsize=22]20[-][color=3c2a1e,fontsize=22]次[-]</v>
          </cell>
        </row>
        <row r="642">
          <cell r="A642" t="str">
            <v>HUODONG_120725</v>
          </cell>
          <cell r="C642" t="str">
            <v>#[color=3c2a1e,fontsize=22]在祭坛中开启黄金宝箱[-][color=1ca216,fontsize=22]30[-][color=3c2a1e,fontsize=22]次[-]</v>
          </cell>
        </row>
        <row r="643">
          <cell r="A643" t="str">
            <v>HUODONG_120726</v>
          </cell>
          <cell r="C643" t="str">
            <v>#[color=3c2a1e,fontsize=22]在祭坛中开启黄金宝箱[-][color=1ca216,fontsize=22]50[-][color=3c2a1e,fontsize=22]次[-]</v>
          </cell>
        </row>
        <row r="644">
          <cell r="A644" t="str">
            <v>HUODONG_120727</v>
          </cell>
          <cell r="C644" t="str">
            <v>#[color=3c2a1e,fontsize=22]在祭坛中开启黄金宝箱[-][color=1ca216,fontsize=22]80[-][color=3c2a1e,fontsize=22]次[-]</v>
          </cell>
        </row>
        <row r="646">
          <cell r="A646" t="str">
            <v>HUODONG_510501</v>
          </cell>
          <cell r="C646" t="str">
            <v>#[color=3c2a1e,fontsize=22]发联盟红包[-][color=1ca216,fontsize=22]1[-][color=3c2a1e,fontsize=22]次[-]</v>
          </cell>
        </row>
        <row r="647">
          <cell r="A647" t="str">
            <v>HUODONG_510601</v>
          </cell>
          <cell r="C647" t="str">
            <v>#[color=3c2a1e,fontsize=22]在联盟中捐赠碎片[-][color=1ca216,fontsize=22]5[-][color=3c2a1e,fontsize=22]次[-]</v>
          </cell>
        </row>
        <row r="648">
          <cell r="A648" t="str">
            <v>HUODONG_510602</v>
          </cell>
          <cell r="C648" t="str">
            <v>#[color=3c2a1e,fontsize=22]在联盟中捐赠碎片[-][color=1ca216,fontsize=22]10[-][color=3c2a1e,fontsize=22]次[-]</v>
          </cell>
        </row>
        <row r="649">
          <cell r="A649" t="str">
            <v>HUODONG_510701</v>
          </cell>
          <cell r="C649" t="str">
            <v>#[color=3c2a1e,fontsize=22]在联盟钻石捐献[-][color=1ca216,fontsize=22]5[-][color=3c2a1e,fontsize=22]次[-]</v>
          </cell>
        </row>
        <row r="650">
          <cell r="A650" t="str">
            <v>HUODONG_520403</v>
          </cell>
          <cell r="C650" t="str">
            <v>#[color=3c2a1e,fontsize=22]在联盟探索中收集[-][color=1ca216,fontsize=22]20[-][color=3c2a1e,fontsize=22]份资源[-]</v>
          </cell>
        </row>
        <row r="652">
          <cell r="A652" t="str">
            <v>HUODONG_100308</v>
          </cell>
          <cell r="C652" t="str">
            <v>#[color=3c2a1e,fontsize=22]登录[-][color=1ca216,fontsize=22]1[-][color=3c2a1e,fontsize=22]次[-]</v>
          </cell>
        </row>
        <row r="653">
          <cell r="A653" t="str">
            <v>HUODONG_121108</v>
          </cell>
          <cell r="C653" t="str">
            <v>#[color=3c2a1e,fontsize=22]购买兵团经验[-][color=1ca216,fontsize=22]1[-][color=3c2a1e,fontsize=22]次[-]</v>
          </cell>
        </row>
        <row r="654">
          <cell r="A654" t="str">
            <v>HUODONG_330708</v>
          </cell>
          <cell r="C654" t="str">
            <v>#[color=3c2a1e,fontsize=22]培养兵团天赋[-][color=1ca216,fontsize=22]5[-][color=3c2a1e,fontsize=22]次[-]</v>
          </cell>
        </row>
        <row r="655">
          <cell r="A655" t="str">
            <v>HUODONG_350708</v>
          </cell>
          <cell r="C655" t="str">
            <v>#[color=3c2a1e,fontsize=22]消耗[-][color=1ca216,fontsize=22]200[-][color=3c2a1e,fontsize=22]个法术卷轴[-]</v>
          </cell>
        </row>
        <row r="656">
          <cell r="A656" t="str">
            <v>HUODONG_350608</v>
          </cell>
          <cell r="C656" t="str">
            <v>#[color=3c2a1e,fontsize=22]刷新英雄专精[-][color=1ca216,fontsize=22]5[-][color=3c2a1e,fontsize=22]次[-]</v>
          </cell>
        </row>
        <row r="657">
          <cell r="A657" t="str">
            <v>HUODONG_600702</v>
          </cell>
          <cell r="C657" t="str">
            <v>#[color=3c2a1e,fontsize=22]获得[-][color=1ca216,fontsize=22]20[-][color=3c2a1e,fontsize=22]个壁垒阵营兵团碎片[-]</v>
          </cell>
        </row>
        <row r="658">
          <cell r="A658" t="str">
            <v>HUODONG_220908</v>
          </cell>
          <cell r="C658" t="str">
            <v>#[color=3c2a1e,fontsize=22]战役通关[-][color=1ca216,fontsize=22]1[-][color=3c2a1e,fontsize=22]次[-]</v>
          </cell>
        </row>
        <row r="659">
          <cell r="A659" t="str">
            <v>HUODONG_110542</v>
          </cell>
          <cell r="C659" t="str">
            <v>#[color=3c2a1e,fontsize=22]累积充值[-][color=1ca216,fontsize=22]60[-][color=3c2a1e,fontsize=22]钻石[-]</v>
          </cell>
        </row>
        <row r="660">
          <cell r="A660" t="str">
            <v>HUODONG_110543</v>
          </cell>
          <cell r="C660" t="str">
            <v>#[color=3c2a1e,fontsize=22]累积充值[-][color=1ca216,fontsize=22]180[-][color=3c2a1e,fontsize=22]钻石[-]</v>
          </cell>
        </row>
        <row r="661">
          <cell r="A661" t="str">
            <v>HUODONG_110544</v>
          </cell>
          <cell r="C661" t="str">
            <v>#[color=3c2a1e,fontsize=22]累积充值[-][color=1ca216,fontsize=22]300[-][color=3c2a1e,fontsize=22]钻石[-]</v>
          </cell>
        </row>
        <row r="662">
          <cell r="A662" t="str">
            <v>HUODONG_110545</v>
          </cell>
          <cell r="C662" t="str">
            <v>#[color=3c2a1e,fontsize=22]累积充值[-][color=1ca216,fontsize=22]600[-][color=3c2a1e,fontsize=22]钻石[-]</v>
          </cell>
        </row>
        <row r="663">
          <cell r="A663" t="str">
            <v>HUODONG_110546</v>
          </cell>
          <cell r="C663" t="str">
            <v>#[color=3c2a1e,fontsize=22]累积充值[-][color=1ca216,fontsize=22]980[-][color=3c2a1e,fontsize=22]钻石[-]</v>
          </cell>
        </row>
        <row r="664">
          <cell r="A664" t="str">
            <v>HUODONG_110547</v>
          </cell>
          <cell r="C664" t="str">
            <v>#[color=3c2a1e,fontsize=22]累积充值[-][color=1ca216,fontsize=22]1980[-][color=3c2a1e,fontsize=22]钻石[-]</v>
          </cell>
        </row>
        <row r="666">
          <cell r="A666" t="str">
            <v>HUODONG_640136</v>
          </cell>
          <cell r="C666" t="str">
            <v>#[color=3c2a1e,fontsize=22]拥有4星帝国弩手[-]</v>
          </cell>
        </row>
        <row r="667">
          <cell r="A667" t="str">
            <v>HUODONG_640137</v>
          </cell>
          <cell r="C667" t="str">
            <v>#[color=3c2a1e,fontsize=22]拥有4星帝国枪兵[-]</v>
          </cell>
        </row>
        <row r="668">
          <cell r="A668" t="str">
            <v>HUODONG_640138</v>
          </cell>
          <cell r="C668" t="str">
            <v>#[color=3c2a1e,fontsize=22]拥有4星皇家骑士[-]</v>
          </cell>
        </row>
        <row r="669">
          <cell r="A669" t="str">
            <v>HUODONG_640139</v>
          </cell>
          <cell r="C669" t="str">
            <v>#[color=3c2a1e,fontsize=22]拥有4星僧侣[-]</v>
          </cell>
        </row>
        <row r="670">
          <cell r="A670" t="str">
            <v>HUODONG_640140</v>
          </cell>
          <cell r="C670" t="str">
            <v>#[color=3c2a1e,fontsize=22]拥有4星皇家狮鹫[-]</v>
          </cell>
        </row>
        <row r="671">
          <cell r="A671" t="str">
            <v>HUODONG_640141</v>
          </cell>
          <cell r="C671" t="str">
            <v>#[color=3c2a1e,fontsize=22]拥有4星皇家十字军[-]</v>
          </cell>
        </row>
        <row r="673">
          <cell r="A673" t="str">
            <v>HUODONG_520109</v>
          </cell>
          <cell r="C673" t="str">
            <v>#[color=3c2a1e,fontsize=22]累计消耗[-][color=1ca216,fontsize=22]200[-][color=3c2a1e,fontsize=22]点行动力[-]</v>
          </cell>
        </row>
        <row r="674">
          <cell r="A674" t="str">
            <v>HUODONG_520110</v>
          </cell>
          <cell r="C674" t="str">
            <v>#[color=3c2a1e,fontsize=22]累计消耗[-][color=1ca216,fontsize=22]400[-][color=3c2a1e,fontsize=22]点行动力[-]</v>
          </cell>
        </row>
        <row r="675">
          <cell r="A675" t="str">
            <v>HUODONG_520111</v>
          </cell>
          <cell r="C675" t="str">
            <v>#[color=3c2a1e,fontsize=22]累计消耗[-][color=1ca216,fontsize=22]700[-][color=3c2a1e,fontsize=22]点行动力[-]</v>
          </cell>
        </row>
        <row r="676">
          <cell r="A676" t="str">
            <v>HUODONG_520112</v>
          </cell>
          <cell r="C676" t="str">
            <v>#[color=3c2a1e,fontsize=22]累计消耗[-][color=1ca216,fontsize=22]1000[-][color=3c2a1e,fontsize=22]点行动力[-]</v>
          </cell>
        </row>
        <row r="677">
          <cell r="A677" t="str">
            <v>HUODONG_520113</v>
          </cell>
          <cell r="C677" t="str">
            <v>#[color=3c2a1e,fontsize=22]累计消耗[-][color=1ca216,fontsize=22]1500[-][color=3c2a1e,fontsize=22]点行动力[-]</v>
          </cell>
        </row>
        <row r="679">
          <cell r="A679" t="str">
            <v>HUODONG_640142</v>
          </cell>
          <cell r="C679" t="str">
            <v>#[color=3c2a1e,fontsize=22]拥有5星地精战士[-]</v>
          </cell>
        </row>
        <row r="680">
          <cell r="A680" t="str">
            <v>HUODONG_640143</v>
          </cell>
          <cell r="C680" t="str">
            <v>#[color=3c2a1e,fontsize=22]拥有5星恶狼骑士[-]</v>
          </cell>
        </row>
        <row r="681">
          <cell r="A681" t="str">
            <v>HUODONG_640144</v>
          </cell>
          <cell r="C681" t="str">
            <v>#[color=3c2a1e,fontsize=22]拥有5星雷鸟[-]</v>
          </cell>
        </row>
        <row r="682">
          <cell r="A682" t="str">
            <v>HUODONG_640145</v>
          </cell>
          <cell r="C682" t="str">
            <v>#[color=3c2a1e,fontsize=22]拥有5星食人魔[-]</v>
          </cell>
        </row>
        <row r="683">
          <cell r="A683" t="str">
            <v>HUODONG_640146</v>
          </cell>
          <cell r="C683" t="str">
            <v>#[color=3c2a1e,fontsize=22]拥有5星独眼巨人[-]</v>
          </cell>
        </row>
        <row r="684">
          <cell r="A684" t="str">
            <v>HUODONG_640147</v>
          </cell>
          <cell r="C684" t="str">
            <v>#[color=3c2a1e,fontsize=22]拥有2星科尔格[-]</v>
          </cell>
        </row>
        <row r="685">
          <cell r="A685" t="str">
            <v>HUODONG_640148</v>
          </cell>
          <cell r="C685" t="str">
            <v>#[color=3c2a1e,fontsize=22]拥有6星比蒙巨兽[-]</v>
          </cell>
        </row>
        <row r="687">
          <cell r="A687" t="str">
            <v>HUODONG_100258</v>
          </cell>
          <cell r="C687" t="str">
            <v>#[color=3c2a1e,fontsize=22]累计登录[-][color=1ca216,fontsize=22]1[-][color=3c2a1e,fontsize=23]天[-]</v>
          </cell>
        </row>
        <row r="688">
          <cell r="A688" t="str">
            <v>HUODONG_100259</v>
          </cell>
          <cell r="C688" t="str">
            <v>#[color=3c2a1e,fontsize=22]累计登录[-][color=1ca216,fontsize=22]2[-][color=3c2a1e,fontsize=23]天[-]</v>
          </cell>
        </row>
        <row r="689">
          <cell r="A689" t="str">
            <v>HUODONG_100260</v>
          </cell>
          <cell r="C689" t="str">
            <v>#[color=3c2a1e,fontsize=22]累计登录[-][color=1ca216,fontsize=22]3[-][color=3c2a1e,fontsize=23]天[-]</v>
          </cell>
        </row>
        <row r="691">
          <cell r="A691" t="str">
            <v>HUODONG_200320</v>
          </cell>
          <cell r="C691" t="str">
            <v>#[color=fcf4c5,fontsize=20]单笔充值6480钻石[-]</v>
          </cell>
        </row>
        <row r="692">
          <cell r="A692" t="str">
            <v>HUODONG_200321</v>
          </cell>
          <cell r="C692" t="str">
            <v>#[color=fcf4c5,fontsize=20]单笔充值3280钻石[-]</v>
          </cell>
        </row>
        <row r="693">
          <cell r="A693" t="str">
            <v>HUODONG_200322</v>
          </cell>
          <cell r="C693" t="str">
            <v>#[color=fcf4c5,fontsize=20]单笔充值1980钻石[-]</v>
          </cell>
        </row>
        <row r="694">
          <cell r="A694" t="str">
            <v>HUODONG_200323</v>
          </cell>
          <cell r="C694" t="str">
            <v>#[color=fcf4c5,fontsize=20]单笔充值980钻石[-]</v>
          </cell>
        </row>
        <row r="695">
          <cell r="A695" t="str">
            <v>HUODONG_200324</v>
          </cell>
          <cell r="C695" t="str">
            <v>#[color=fcf4c5,fontsize=20]单笔充值300钻石[-]</v>
          </cell>
        </row>
        <row r="697">
          <cell r="A697" t="str">
            <v>HUODONG_500415</v>
          </cell>
          <cell r="C697" t="str">
            <v>#[color=3c2a1e,fontsize=22]在冠军对决中取得[-][color=1ca216,fontsize=22]首胜[-]</v>
          </cell>
        </row>
        <row r="698">
          <cell r="A698" t="str">
            <v>HUODONG_500322</v>
          </cell>
          <cell r="C698" t="str">
            <v>#[color=3c2a1e,fontsize=22]在冠军对决中达到[-][color=1ca216,fontsize=22]专家[-][color=3c2a1e,fontsize=22]段位[-]</v>
          </cell>
        </row>
        <row r="700">
          <cell r="A700" t="str">
            <v>HUODONG_200208</v>
          </cell>
          <cell r="C700" t="str">
            <v>#[color=3c2a1e,fontsize=22]挑战精英副本[-][color=1ca216,fontsize=22]25[-][color=3c2a1e,fontsize=22]次[-]</v>
          </cell>
        </row>
        <row r="701">
          <cell r="A701" t="str">
            <v>HUODONG_200209</v>
          </cell>
          <cell r="C701" t="str">
            <v>#[color=3c2a1e,fontsize=22]挑战精英副本[-][color=1ca216,fontsize=22]75[-][color=3c2a1e,fontsize=22]次[-]</v>
          </cell>
        </row>
        <row r="702">
          <cell r="A702" t="str">
            <v>HUODONG_200210</v>
          </cell>
          <cell r="C702" t="str">
            <v>#[color=3c2a1e,fontsize=22]挑战精英副本[-][color=1ca216,fontsize=22]125[-][color=3c2a1e,fontsize=22]次[-]</v>
          </cell>
        </row>
        <row r="703">
          <cell r="A703" t="str">
            <v>HUODONG_200211</v>
          </cell>
          <cell r="C703" t="str">
            <v>#[color=3c2a1e,fontsize=22]挑战精英副本[-][color=1ca216,fontsize=22]175[-][color=3c2a1e,fontsize=22]次[-]</v>
          </cell>
        </row>
        <row r="704">
          <cell r="A704" t="str">
            <v>HUODONG_200212</v>
          </cell>
          <cell r="C704" t="str">
            <v>#[color=3c2a1e,fontsize=22]挑战精英副本[-][color=1ca216,fontsize=22]225[-][color=3c2a1e,fontsize=22]次[-]</v>
          </cell>
        </row>
        <row r="705">
          <cell r="A705" t="str">
            <v>HUODONG_200213</v>
          </cell>
          <cell r="C705" t="str">
            <v>#[color=3c2a1e,fontsize=22]挑战精英副本[-][color=1ca216,fontsize=22]275[-][color=3c2a1e,fontsize=22]次[-]</v>
          </cell>
        </row>
        <row r="706">
          <cell r="A706" t="str">
            <v>HUODONG_200214</v>
          </cell>
          <cell r="C706" t="str">
            <v>#[color=3c2a1e,fontsize=22]挑战精英副本[-][color=1ca216,fontsize=22]325[-][color=3c2a1e,fontsize=22]次[-]</v>
          </cell>
        </row>
        <row r="708">
          <cell r="A708" t="str">
            <v>HUODONG_120813</v>
          </cell>
          <cell r="C708" t="str">
            <v>#[color=3c2a1e,fontsize=22]进行宝物占星[-][color=1ca216,fontsize=22]5[-][color=3c2a1e,fontsize=22]次[-]</v>
          </cell>
        </row>
        <row r="710">
          <cell r="A710" t="str">
            <v>HUODONG_110230</v>
          </cell>
          <cell r="C710" t="str">
            <v>#[color=3c2a1e,fontsize=22]累积充值[-][color=1ca216,fontsize=22]300[-][color=3c2a1e,fontsize=22]钻石[-]</v>
          </cell>
        </row>
        <row r="711">
          <cell r="A711" t="str">
            <v>HUODONG_110231</v>
          </cell>
          <cell r="C711" t="str">
            <v>#[color=3c2a1e,fontsize=22]累积充值[-][color=1ca216,fontsize=22]980[-][color=3c2a1e,fontsize=22]钻石[-]</v>
          </cell>
        </row>
        <row r="712">
          <cell r="A712" t="str">
            <v>HUODONG_110232</v>
          </cell>
          <cell r="C712" t="str">
            <v>#[color=3c2a1e,fontsize=22]累积充值[-][color=1ca216,fontsize=22]1980[-][color=3c2a1e,fontsize=22]钻石[-]</v>
          </cell>
        </row>
        <row r="713">
          <cell r="A713" t="str">
            <v>HUODONG_110233</v>
          </cell>
          <cell r="C713" t="str">
            <v>#[color=3c2a1e,fontsize=22]累积充值[-][color=1ca216,fontsize=22]3280[-][color=3c2a1e,fontsize=22]钻石[-]</v>
          </cell>
        </row>
        <row r="714">
          <cell r="A714" t="str">
            <v>HUODONG_110234</v>
          </cell>
          <cell r="C714" t="str">
            <v>#[color=3c2a1e,fontsize=22]累积充值[-][color=1ca216,fontsize=22]6480[-][color=3c2a1e,fontsize=22]钻石[-]</v>
          </cell>
        </row>
        <row r="715">
          <cell r="A715" t="str">
            <v>HUODONG_110235</v>
          </cell>
          <cell r="C715" t="str">
            <v>#[color=3c2a1e,fontsize=22]累积充值[-][color=1ca216,fontsize=22]10000[-][color=3c2a1e,fontsize=22]钻石[-]</v>
          </cell>
        </row>
        <row r="716">
          <cell r="A716" t="str">
            <v>HUODONG_110236</v>
          </cell>
          <cell r="C716" t="str">
            <v>#[color=3c2a1e,fontsize=22]累积充值[-][color=1ca216,fontsize=22]15000[-][color=3c2a1e,fontsize=22]钻石[-]</v>
          </cell>
        </row>
        <row r="717">
          <cell r="A717" t="str">
            <v>HUODONG_110237</v>
          </cell>
          <cell r="C717" t="str">
            <v>#[color=3c2a1e,fontsize=22]累积充值[-][color=1ca216,fontsize=22]20000[-][color=3c2a1e,fontsize=22]钻石[-]</v>
          </cell>
        </row>
        <row r="719">
          <cell r="A719" t="str">
            <v>HUODONG_120814</v>
          </cell>
          <cell r="C719" t="str">
            <v>#[color=3c2a1e,fontsize=22]进行宝物占星[-][color=1ca216,fontsize=22]5[-][color=3c2a1e,fontsize=22]次[-]</v>
          </cell>
        </row>
        <row r="721">
          <cell r="A721" t="str">
            <v>HUODONG_500323</v>
          </cell>
          <cell r="C721" t="str">
            <v>#[color=3c2a1e,fontsize=22]在冠军对决中达到[-][color=1ca216,fontsize=22]专家[-][color=3c2a1e,fontsize=22]段位[-]</v>
          </cell>
        </row>
        <row r="722">
          <cell r="A722" t="str">
            <v>HUODONG_500416</v>
          </cell>
          <cell r="C722" t="str">
            <v>#[color=3c2a1e,fontsize=22]在冠军对决中取得[-][color=1ca216,fontsize=22]3连胜[-]</v>
          </cell>
        </row>
        <row r="723">
          <cell r="A723" t="str">
            <v>HUODONG_500417</v>
          </cell>
          <cell r="C723" t="str">
            <v>#[color=3c2a1e,fontsize=22]在冠军对决中取得[-][color=1ca216,fontsize=22]6连胜[-]</v>
          </cell>
        </row>
        <row r="725">
          <cell r="A725" t="str">
            <v>HUODONG_640149</v>
          </cell>
          <cell r="C725" t="str">
            <v>#[color=3c2a1e,fontsize=22]拥有5星帝国枪兵[-]</v>
          </cell>
        </row>
        <row r="726">
          <cell r="A726" t="str">
            <v>HUODONG_640150</v>
          </cell>
          <cell r="C726" t="str">
            <v>#[color=3c2a1e,fontsize=22]拥有5星帝国弩手[-]</v>
          </cell>
        </row>
        <row r="727">
          <cell r="A727" t="str">
            <v>HUODONG_640151</v>
          </cell>
          <cell r="C727" t="str">
            <v>#[color=3c2a1e,fontsize=22]拥有5星皇家骑士[-]</v>
          </cell>
        </row>
        <row r="728">
          <cell r="A728" t="str">
            <v>HUODONG_640152</v>
          </cell>
          <cell r="C728" t="str">
            <v>#[color=3c2a1e,fontsize=22]拥有5星皇家十字军[-]</v>
          </cell>
        </row>
        <row r="729">
          <cell r="A729" t="str">
            <v>HUODONG_640153</v>
          </cell>
          <cell r="C729" t="str">
            <v>#[color=3c2a1e,fontsize=22]拥有5星僧侣[-]</v>
          </cell>
        </row>
        <row r="730">
          <cell r="A730" t="str">
            <v>HUODONG_640154</v>
          </cell>
          <cell r="C730" t="str">
            <v>#[color=3c2a1e,fontsize=22]拥有2星罗兰德[-]</v>
          </cell>
        </row>
        <row r="731">
          <cell r="A731" t="str">
            <v>HUODONG_640155</v>
          </cell>
          <cell r="C731" t="str">
            <v>#[color=3c2a1e,fontsize=22]拥有6星大天使[-]</v>
          </cell>
        </row>
        <row r="733">
          <cell r="A733" t="str">
            <v>HUODONG_100261</v>
          </cell>
          <cell r="C733" t="str">
            <v>#[color=3c2a1e,fontsize=22]累计登录[-][color=1ca216,fontsize=22]1[-][color=3c2a1e,fontsize=23]天[-]</v>
          </cell>
        </row>
        <row r="734">
          <cell r="A734" t="str">
            <v>HUODONG_100262</v>
          </cell>
          <cell r="C734" t="str">
            <v>#[color=3c2a1e,fontsize=22]累计登录[-][color=1ca216,fontsize=22]2[-][color=3c2a1e,fontsize=23]天[-]</v>
          </cell>
        </row>
        <row r="735">
          <cell r="A735" t="str">
            <v>HUODONG_100263</v>
          </cell>
          <cell r="C735" t="str">
            <v>#[color=3c2a1e,fontsize=22]累计登录[-][color=1ca216,fontsize=22]3[-][color=3c2a1e,fontsize=23]天[-]</v>
          </cell>
        </row>
        <row r="737">
          <cell r="A737" t="str">
            <v>HUODONG_200325</v>
          </cell>
          <cell r="C737" t="str">
            <v>#[color=fcf4c5,fontsize=20]单笔充值6480钻石[-]</v>
          </cell>
        </row>
        <row r="738">
          <cell r="A738" t="str">
            <v>HUODONG_200326</v>
          </cell>
          <cell r="C738" t="str">
            <v>#[color=fcf4c5,fontsize=20]单笔充值3280钻石[-]</v>
          </cell>
        </row>
        <row r="739">
          <cell r="A739" t="str">
            <v>HUODONG_200327</v>
          </cell>
          <cell r="C739" t="str">
            <v>#[color=fcf4c5,fontsize=20]单笔充值1980钻石[-]</v>
          </cell>
        </row>
        <row r="740">
          <cell r="A740" t="str">
            <v>HUODONG_200328</v>
          </cell>
          <cell r="C740" t="str">
            <v>#[color=fcf4c5,fontsize=20]单笔充值980钻石[-]</v>
          </cell>
        </row>
        <row r="741">
          <cell r="A741" t="str">
            <v>HUODONG_200329</v>
          </cell>
          <cell r="C741" t="str">
            <v>#[color=fcf4c5,fontsize=20]单笔充值300钻石[-]</v>
          </cell>
        </row>
        <row r="743">
          <cell r="A743" t="str">
            <v>HUODONG_100264</v>
          </cell>
          <cell r="C743" t="str">
            <v>#[color=3c2a1e,fontsize=22]累计登录[-][color=1ca216,fontsize=22]1[-][color=3c2a1e,fontsize=23]天[-]</v>
          </cell>
        </row>
        <row r="744">
          <cell r="A744" t="str">
            <v>HUODONG_100265</v>
          </cell>
          <cell r="C744" t="str">
            <v>#[color=3c2a1e,fontsize=22]累计登录[-][color=1ca216,fontsize=22]2[-][color=3c2a1e,fontsize=23]天[-]</v>
          </cell>
        </row>
        <row r="745">
          <cell r="A745" t="str">
            <v>HUODONG_100266</v>
          </cell>
          <cell r="C745" t="str">
            <v>#[color=3c2a1e,fontsize=22]累计登录[-][color=1ca216,fontsize=22]3[-][color=3c2a1e,fontsize=23]天[-]</v>
          </cell>
        </row>
        <row r="746">
          <cell r="A746" t="str">
            <v>HUODONG_100267</v>
          </cell>
          <cell r="C746" t="str">
            <v>#[color=3c2a1e,fontsize=22]累计登录[-][color=1ca216,fontsize=22]4[-][color=3c2a1e,fontsize=23]天[-]</v>
          </cell>
        </row>
        <row r="747">
          <cell r="A747" t="str">
            <v>HUODONG_100268</v>
          </cell>
          <cell r="C747" t="str">
            <v>#[color=3c2a1e,fontsize=22]累计登录[-][color=1ca216,fontsize=22]5[-][color=3c2a1e,fontsize=23]天[-]</v>
          </cell>
        </row>
        <row r="748">
          <cell r="A748" t="str">
            <v>HUODONG_100269</v>
          </cell>
          <cell r="C748" t="str">
            <v>#[color=3c2a1e,fontsize=22]累计登录[-][color=1ca216,fontsize=22]6[-][color=3c2a1e,fontsize=23]天[-]</v>
          </cell>
        </row>
        <row r="750">
          <cell r="A750" t="str">
            <v>HUODONG_800101</v>
          </cell>
          <cell r="C750" t="str">
            <v>#[color=3c2a1e,fontsize=22]在英雄交锋中累计获得[-][color=1ca216,fontsize=22]6[-][color=3c2a1e,fontsize=23]胜[-]</v>
          </cell>
        </row>
        <row r="751">
          <cell r="A751" t="str">
            <v>HUODONG_800102</v>
          </cell>
          <cell r="C751" t="str">
            <v>#[color=3c2a1e,fontsize=22]在英雄交锋中累计获得[-][color=1ca216,fontsize=22]12[-][color=3c2a1e,fontsize=23]胜[-]</v>
          </cell>
        </row>
        <row r="752">
          <cell r="A752" t="str">
            <v>HUODONG_800103</v>
          </cell>
          <cell r="C752" t="str">
            <v>#[color=3c2a1e,fontsize=22]在英雄交锋中累计获得[-][color=1ca216,fontsize=22]20[-][color=3c2a1e,fontsize=23]胜[-]</v>
          </cell>
        </row>
        <row r="753">
          <cell r="A753" t="str">
            <v>HUODONG_800104</v>
          </cell>
          <cell r="C753" t="str">
            <v>#[color=3c2a1e,fontsize=22]在英雄交锋中获得1次[-][color=1ca216,fontsize=22]10[-][color=3c2a1e,fontsize=23]胜[-]</v>
          </cell>
        </row>
        <row r="754">
          <cell r="A754" t="str">
            <v>HUODONG_800105</v>
          </cell>
          <cell r="C754" t="str">
            <v>#[color=3c2a1e,fontsize=22]在英雄交锋中获得1次[-][color=1ca216,fontsize=22]12[-][color=3c2a1e,fontsize=23]胜[-]</v>
          </cell>
        </row>
        <row r="755">
          <cell r="A755" t="str">
            <v>HUODONG_800106</v>
          </cell>
          <cell r="C755" t="str">
            <v>#[color=3c2a1e,fontsize=22]在英雄交锋中获得3次[-][color=1ca216,fontsize=22]12[-][color=3c2a1e,fontsize=23]胜[-]</v>
          </cell>
        </row>
        <row r="756">
          <cell r="A756" t="str">
            <v>HUODONG_800107</v>
          </cell>
          <cell r="C756" t="str">
            <v>#[color=3c2a1e,fontsize=22]使用凯瑟琳在英雄交锋中累计获得[-][color=1ca216,fontsize=22]12[-][color=3c2a1e,fontsize=23]胜[-]</v>
          </cell>
        </row>
        <row r="757">
          <cell r="A757" t="str">
            <v>HUODONG_800108</v>
          </cell>
          <cell r="C757" t="str">
            <v>#[color=3c2a1e,fontsize=22]使用罗伊德在英雄交锋中累计获得[-][color=1ca216,fontsize=22]12[-][color=3c2a1e,fontsize=23]胜[-]</v>
          </cell>
        </row>
        <row r="758">
          <cell r="A758" t="str">
            <v>HUODONG_800109</v>
          </cell>
          <cell r="C758" t="str">
            <v>#[color=3c2a1e,fontsize=22]使用格鲁在英雄交锋中累计获得[-][color=1ca216,fontsize=22]12[-][color=3c2a1e,fontsize=23]胜[-]</v>
          </cell>
        </row>
        <row r="759">
          <cell r="A759" t="str">
            <v>HUODONG_800110</v>
          </cell>
          <cell r="C759" t="str">
            <v>#[color=3c2a1e,fontsize=22]使用瑞斯卡在英雄交锋中累计获得[-][color=1ca216,fontsize=22]12[-][color=3c2a1e,fontsize=23]胜[-]</v>
          </cell>
        </row>
        <row r="760">
          <cell r="A760" t="str">
            <v>HUODONG_800111</v>
          </cell>
          <cell r="C760" t="str">
            <v>#[color=3c2a1e,fontsize=22]使用肯洛哈格在英雄交锋中累计获得[-][color=1ca216,fontsize=22]12[-][color=3c2a1e,fontsize=23]胜[-]</v>
          </cell>
        </row>
        <row r="762">
          <cell r="A762" t="str">
            <v>HUODONG_121201</v>
          </cell>
          <cell r="C762" t="str">
            <v>#[color=3c2a1e,fontsize=22]进行宝物占星[-][color=1ca216,fontsize=22]5[-][color=3c2a1e,fontsize=22]次[-]</v>
          </cell>
        </row>
        <row r="763">
          <cell r="A763" t="str">
            <v>HUODONG_121202</v>
          </cell>
          <cell r="C763" t="str">
            <v>#[color=3c2a1e,fontsize=22]进行宝物占星[-][color=1ca216,fontsize=22]5[-][color=3c2a1e,fontsize=22]次[-]</v>
          </cell>
        </row>
        <row r="764">
          <cell r="A764" t="str">
            <v>HUODONG_121203</v>
          </cell>
          <cell r="C764" t="str">
            <v>#[color=3c2a1e,fontsize=22]进行宝物占星[-][color=1ca216,fontsize=22]5[-][color=3c2a1e,fontsize=22]次[-]</v>
          </cell>
        </row>
        <row r="766">
          <cell r="A766" t="str">
            <v>HUODONG_100270</v>
          </cell>
          <cell r="C766" t="str">
            <v>#[color=3c2a1e,fontsize=22]累计登录[-][color=1ca216,fontsize=22]1[-][color=3c2a1e,fontsize=23]天[-]</v>
          </cell>
        </row>
        <row r="767">
          <cell r="A767" t="str">
            <v>HUODONG_100271</v>
          </cell>
          <cell r="C767" t="str">
            <v>#[color=3c2a1e,fontsize=22]累计登录[-][color=1ca216,fontsize=22]2[-][color=3c2a1e,fontsize=23]天[-]</v>
          </cell>
        </row>
        <row r="768">
          <cell r="A768" t="str">
            <v>HUODONG_100272</v>
          </cell>
          <cell r="C768" t="str">
            <v>#[color=3c2a1e,fontsize=22]累计登录[-][color=1ca216,fontsize=22]3[-][color=3c2a1e,fontsize=23]天[-]</v>
          </cell>
        </row>
        <row r="769">
          <cell r="A769" t="str">
            <v>HUODONG_100273</v>
          </cell>
          <cell r="C769" t="str">
            <v>#[color=3c2a1e,fontsize=22]累计登录[-][color=1ca216,fontsize=22]4[-][color=3c2a1e,fontsize=23]天[-]</v>
          </cell>
        </row>
        <row r="770">
          <cell r="A770" t="str">
            <v>HUODONG_100274</v>
          </cell>
          <cell r="C770" t="str">
            <v>#[color=3c2a1e,fontsize=22]累计登录[-][color=1ca216,fontsize=22]5[-][color=3c2a1e,fontsize=23]天[-]</v>
          </cell>
        </row>
        <row r="771">
          <cell r="A771" t="str">
            <v>HUODONG_100275</v>
          </cell>
          <cell r="C771" t="str">
            <v>#[color=3c2a1e,fontsize=22]累计登录[-][color=1ca216,fontsize=22]6[-][color=3c2a1e,fontsize=23]天[-]</v>
          </cell>
        </row>
        <row r="772">
          <cell r="A772" t="str">
            <v>HUODONG_100276</v>
          </cell>
          <cell r="C772" t="str">
            <v>#[color=3c2a1e,fontsize=22]累计登录[-][color=1ca216,fontsize=22]7[-][color=3c2a1e,fontsize=23]天[-]</v>
          </cell>
        </row>
        <row r="774">
          <cell r="A774" t="str">
            <v>HUODONG_500418</v>
          </cell>
          <cell r="C774" t="str">
            <v>#[color=3c2a1e,fontsize=22]在冠军对决中取得[-][color=1ca216,fontsize=22]首胜[-]</v>
          </cell>
        </row>
        <row r="775">
          <cell r="A775" t="str">
            <v>HUODONG_500324</v>
          </cell>
          <cell r="C775" t="str">
            <v>#[color=3c2a1e,fontsize=22]在冠军对决中达到[-][color=1ca216,fontsize=22]专家[-][color=3c2a1e,fontsize=22]段位[-]</v>
          </cell>
        </row>
        <row r="777">
          <cell r="A777" t="str">
            <v>HUODONG_110238</v>
          </cell>
          <cell r="C777" t="str">
            <v>#[color=3c2a1e,fontsize=22]累积充值[-][color=1ca216,fontsize=22]300[-][color=3c2a1e,fontsize=22]钻石[-]</v>
          </cell>
        </row>
        <row r="778">
          <cell r="A778" t="str">
            <v>HUODONG_110239</v>
          </cell>
          <cell r="C778" t="str">
            <v>#[color=3c2a1e,fontsize=22]累积充值[-][color=1ca216,fontsize=22]980[-][color=3c2a1e,fontsize=22]钻石[-]</v>
          </cell>
        </row>
        <row r="779">
          <cell r="A779" t="str">
            <v>HUODONG_110240</v>
          </cell>
          <cell r="C779" t="str">
            <v>#[color=3c2a1e,fontsize=22]累积充值[-][color=1ca216,fontsize=22]1980[-][color=3c2a1e,fontsize=22]钻石[-]</v>
          </cell>
        </row>
        <row r="780">
          <cell r="A780" t="str">
            <v>HUODONG_110241</v>
          </cell>
          <cell r="C780" t="str">
            <v>#[color=3c2a1e,fontsize=22]累积充值[-][color=1ca216,fontsize=22]3280[-][color=3c2a1e,fontsize=22]钻石[-]</v>
          </cell>
        </row>
        <row r="781">
          <cell r="A781" t="str">
            <v>HUODONG_110242</v>
          </cell>
          <cell r="C781" t="str">
            <v>#[color=3c2a1e,fontsize=22]累积充值[-][color=1ca216,fontsize=22]6480[-][color=3c2a1e,fontsize=22]钻石[-]</v>
          </cell>
        </row>
        <row r="782">
          <cell r="A782" t="str">
            <v>HUODONG_110243</v>
          </cell>
          <cell r="C782" t="str">
            <v>#[color=3c2a1e,fontsize=22]累积充值[-][color=1ca216,fontsize=22]10000[-][color=3c2a1e,fontsize=22]钻石[-]</v>
          </cell>
        </row>
        <row r="783">
          <cell r="A783" t="str">
            <v>HUODONG_110244</v>
          </cell>
          <cell r="C783" t="str">
            <v>#[color=3c2a1e,fontsize=22]累积充值[-][color=1ca216,fontsize=22]15000[-][color=3c2a1e,fontsize=22]钻石[-]</v>
          </cell>
        </row>
        <row r="784">
          <cell r="A784" t="str">
            <v>HUODONG_110245</v>
          </cell>
          <cell r="C784" t="str">
            <v>#[color=3c2a1e,fontsize=22]累积充值[-][color=1ca216,fontsize=22]25000[-][color=3c2a1e,fontsize=22]钻石[-]</v>
          </cell>
        </row>
        <row r="786">
          <cell r="A786" t="str">
            <v>HUODONG_640156</v>
          </cell>
          <cell r="C786" t="str">
            <v>#[color=3c2a1e,fontsize=22]拥有6星骷髅战士[-]</v>
          </cell>
        </row>
        <row r="787">
          <cell r="A787" t="str">
            <v>HUODONG_640157</v>
          </cell>
          <cell r="C787" t="str">
            <v>#[color=3c2a1e,fontsize=22]拥有6星僵尸[-]</v>
          </cell>
        </row>
        <row r="788">
          <cell r="A788" t="str">
            <v>HUODONG_640158</v>
          </cell>
          <cell r="C788" t="str">
            <v>#[color=3c2a1e,fontsize=22]拥有6星幽灵[-]</v>
          </cell>
        </row>
        <row r="789">
          <cell r="A789" t="str">
            <v>HUODONG_640159</v>
          </cell>
          <cell r="C789" t="str">
            <v>#[color=3c2a1e,fontsize=22]拥有6星吸血鬼[-]</v>
          </cell>
        </row>
        <row r="790">
          <cell r="A790" t="str">
            <v>HUODONG_640160</v>
          </cell>
          <cell r="C790" t="str">
            <v>#[color=3c2a1e,fontsize=22]拥有6星巫妖[-]</v>
          </cell>
        </row>
        <row r="791">
          <cell r="A791" t="str">
            <v>HUODONG_640161</v>
          </cell>
          <cell r="C791" t="str">
            <v>#[color=3c2a1e,fontsize=22]拥有2星罗德哈特[-]</v>
          </cell>
        </row>
        <row r="792">
          <cell r="A792" t="str">
            <v>HUODONG_640162</v>
          </cell>
          <cell r="C792" t="str">
            <v>#[color=3c2a1e,fontsize=22]拥有6星骨龙[-]</v>
          </cell>
        </row>
        <row r="794">
          <cell r="A794" t="str">
            <v>HUODONG_200330</v>
          </cell>
          <cell r="C794" t="str">
            <v>#[color=fcf4c5,fontsize=20]单笔充值6480钻石[-]</v>
          </cell>
        </row>
        <row r="795">
          <cell r="A795" t="str">
            <v>HUODONG_200331</v>
          </cell>
          <cell r="C795" t="str">
            <v>#[color=fcf4c5,fontsize=20]单笔充值3280钻石[-]</v>
          </cell>
        </row>
        <row r="796">
          <cell r="A796" t="str">
            <v>HUODONG_200332</v>
          </cell>
          <cell r="C796" t="str">
            <v>#[color=fcf4c5,fontsize=20]单笔充值1980钻石[-]</v>
          </cell>
        </row>
        <row r="797">
          <cell r="A797" t="str">
            <v>HUODONG_200333</v>
          </cell>
          <cell r="C797" t="str">
            <v>#[color=fcf4c5,fontsize=20]单笔充值980钻石[-]</v>
          </cell>
        </row>
        <row r="798">
          <cell r="A798" t="str">
            <v>HUODONG_200334</v>
          </cell>
          <cell r="C798" t="str">
            <v>#[color=fcf4c5,fontsize=20]单笔充值300钻石[-]</v>
          </cell>
        </row>
        <row r="800">
          <cell r="A800" t="str">
            <v>HUODONG_120728</v>
          </cell>
          <cell r="C800" t="str">
            <v>#[color=3c2a1e,fontsize=22]在祭坛中开启黄金宝箱[-][color=1ca216,fontsize=22]5[-][color=3c2a1e,fontsize=22]次[-]</v>
          </cell>
        </row>
        <row r="801">
          <cell r="A801" t="str">
            <v>HUODONG_120729</v>
          </cell>
          <cell r="C801" t="str">
            <v>#[color=3c2a1e,fontsize=22]在祭坛中开启黄金宝箱[-][color=1ca216,fontsize=22]10[-][color=3c2a1e,fontsize=22]次[-]</v>
          </cell>
        </row>
        <row r="802">
          <cell r="A802" t="str">
            <v>HUODONG_120730</v>
          </cell>
          <cell r="C802" t="str">
            <v>#[color=3c2a1e,fontsize=22]在祭坛中开启黄金宝箱[-][color=1ca216,fontsize=22]20[-][color=3c2a1e,fontsize=22]次[-]</v>
          </cell>
        </row>
        <row r="803">
          <cell r="A803" t="str">
            <v>HUODONG_120731</v>
          </cell>
          <cell r="C803" t="str">
            <v>#[color=3c2a1e,fontsize=22]在祭坛中开启黄金宝箱[-][color=1ca216,fontsize=22]30[-][color=3c2a1e,fontsize=22]次[-]</v>
          </cell>
        </row>
        <row r="804">
          <cell r="A804" t="str">
            <v>HUODONG_120732</v>
          </cell>
          <cell r="C804" t="str">
            <v>#[color=3c2a1e,fontsize=22]在祭坛中开启黄金宝箱[-][color=1ca216,fontsize=22]50[-][color=3c2a1e,fontsize=22]次[-]</v>
          </cell>
        </row>
        <row r="805">
          <cell r="A805" t="str">
            <v>HUODONG_120733</v>
          </cell>
          <cell r="C805" t="str">
            <v>#[color=3c2a1e,fontsize=22]在祭坛中开启黄金宝箱[-][color=1ca216,fontsize=22]70[-][color=3c2a1e,fontsize=22]次[-]</v>
          </cell>
        </row>
        <row r="806">
          <cell r="A806" t="str">
            <v>HUODONG_120734</v>
          </cell>
          <cell r="C806" t="str">
            <v>#[color=3c2a1e,fontsize=22]在祭坛中开启黄金宝箱[-][color=1ca216,fontsize=22]100[-][color=3c2a1e,fontsize=22]次[-]</v>
          </cell>
        </row>
        <row r="808">
          <cell r="A808" t="str">
            <v>HUODONG_100309</v>
          </cell>
          <cell r="C808" t="str">
            <v>#[color=3c2a1e,fontsize=22]登录[-][color=1ca216,fontsize=22]1[-][color=3c2a1e,fontsize=22]次[-]</v>
          </cell>
        </row>
        <row r="809">
          <cell r="A809" t="str">
            <v>HUODONG_110548</v>
          </cell>
          <cell r="C809" t="str">
            <v>#[color=3c2a1e,fontsize=22]累积充值[-][color=1ca216,fontsize=22]60[-][color=3c2a1e,fontsize=22]钻石[-]</v>
          </cell>
        </row>
        <row r="810">
          <cell r="A810" t="str">
            <v>HUODONG_121109</v>
          </cell>
          <cell r="C810" t="str">
            <v>#[color=3c2a1e,fontsize=22]购买兵团经验[-][color=1ca216,fontsize=22]1[-][color=3c2a1e,fontsize=22]次[-]</v>
          </cell>
        </row>
        <row r="811">
          <cell r="A811" t="str">
            <v>HUODONG_330709</v>
          </cell>
          <cell r="C811" t="str">
            <v>#[color=3c2a1e,fontsize=22]培养兵团天赋[-][color=1ca216,fontsize=22]5[-][color=3c2a1e,fontsize=22]次[-]</v>
          </cell>
        </row>
        <row r="812">
          <cell r="A812" t="str">
            <v>HUODONG_350709</v>
          </cell>
          <cell r="C812" t="str">
            <v>#[color=3c2a1e,fontsize=22]消耗[-][color=1ca216,fontsize=22]200[-][color=3c2a1e,fontsize=22]个法术卷轴[-]</v>
          </cell>
        </row>
        <row r="813">
          <cell r="A813" t="str">
            <v>HUODONG_350609</v>
          </cell>
          <cell r="C813" t="str">
            <v>#[color=3c2a1e,fontsize=22]刷新英雄专精[-][color=1ca216,fontsize=22]5[-][color=3c2a1e,fontsize=22]次[-]</v>
          </cell>
        </row>
        <row r="814">
          <cell r="A814" t="str">
            <v>HUODONG_601401</v>
          </cell>
          <cell r="C814" t="str">
            <v>#[color=3c2a1e,fontsize=22]获得[-][color=1ca216,fontsize=22]20[-][color=3c2a1e,fontsize=22]个地下城阵营兵团碎片[-]</v>
          </cell>
        </row>
        <row r="815">
          <cell r="A815" t="str">
            <v>HUODONG_220909</v>
          </cell>
          <cell r="C815" t="str">
            <v>#[color=3c2a1e,fontsize=22]战役通关[-][color=1ca216,fontsize=22]1[-][color=3c2a1e,fontsize=22]次[-]</v>
          </cell>
        </row>
        <row r="816">
          <cell r="A816" t="str">
            <v>HUODONG_110549</v>
          </cell>
          <cell r="C816" t="str">
            <v>#[color=3c2a1e,fontsize=22]累积充值[-][color=1ca216,fontsize=22]180[-][color=3c2a1e,fontsize=22]钻石[-]</v>
          </cell>
        </row>
        <row r="817">
          <cell r="A817" t="str">
            <v>HUODONG_110550</v>
          </cell>
          <cell r="C817" t="str">
            <v>#[color=3c2a1e,fontsize=22]累积充值[-][color=1ca216,fontsize=22]300[-][color=3c2a1e,fontsize=22]钻石[-]</v>
          </cell>
        </row>
        <row r="818">
          <cell r="A818" t="str">
            <v>HUODONG_110551</v>
          </cell>
          <cell r="C818" t="str">
            <v>#[color=3c2a1e,fontsize=22]累积充值[-][color=1ca216,fontsize=22]600[-][color=3c2a1e,fontsize=22]钻石[-]</v>
          </cell>
        </row>
        <row r="819">
          <cell r="A819" t="str">
            <v>HUODONG_110552</v>
          </cell>
          <cell r="C819" t="str">
            <v>#[color=3c2a1e,fontsize=22]累积充值[-][color=1ca216,fontsize=22]980[-][color=3c2a1e,fontsize=22]钻石[-]</v>
          </cell>
        </row>
        <row r="821">
          <cell r="A821" t="str">
            <v>HUODONG_520603</v>
          </cell>
          <cell r="C821" t="str">
            <v>#[color=3c2a1e,fontsize=22]联盟总计击杀[-][color=1ca216,fontsize=22]30[-][color=3c2a1e,fontsize=22]名敌对玩家[-]</v>
          </cell>
        </row>
        <row r="822">
          <cell r="A822" t="str">
            <v>HUODONG_520604</v>
          </cell>
          <cell r="C822" t="str">
            <v>#[color=3c2a1e,fontsize=22]联盟总计击杀[-][color=1ca216,fontsize=22]60[-][color=3c2a1e,fontsize=22]名敌对玩家[-]</v>
          </cell>
        </row>
        <row r="823">
          <cell r="A823" t="str">
            <v>HUODONG_520605</v>
          </cell>
          <cell r="C823" t="str">
            <v>#[color=3c2a1e,fontsize=22]联盟总计击杀[-][color=1ca216,fontsize=22]100[-][color=3c2a1e,fontsize=22]名敌对玩家[-]</v>
          </cell>
        </row>
        <row r="824">
          <cell r="A824" t="str">
            <v>HUODONG_520606</v>
          </cell>
          <cell r="C824" t="str">
            <v>#[color=3c2a1e,fontsize=22]联盟总计击杀[-][color=1ca216,fontsize=22]200[-][color=3c2a1e,fontsize=22]名敌对玩家[-]</v>
          </cell>
        </row>
        <row r="825">
          <cell r="A825" t="str">
            <v>HUODONG_520607</v>
          </cell>
          <cell r="C825" t="str">
            <v>#[color=3c2a1e,fontsize=22]联盟总计击杀[-][color=1ca216,fontsize=22]300[-][color=3c2a1e,fontsize=22]名敌对玩家[-]</v>
          </cell>
        </row>
        <row r="826">
          <cell r="A826" t="str">
            <v>HUODONG_520404</v>
          </cell>
          <cell r="C826" t="str">
            <v>#[color=3c2a1e,fontsize=22]收集[-][color=1ca216,fontsize=22]10[-][color=3c2a1e,fontsize=22]份资源[-]</v>
          </cell>
        </row>
        <row r="827">
          <cell r="A827" t="str">
            <v>HUODONG_520405</v>
          </cell>
          <cell r="C827" t="str">
            <v>#[color=3c2a1e,fontsize=22]收集[-][color=1ca216,fontsize=22]20[-][color=3c2a1e,fontsize=22]份资源[-]</v>
          </cell>
        </row>
        <row r="828">
          <cell r="A828" t="str">
            <v>HUODONG_520406</v>
          </cell>
          <cell r="C828" t="str">
            <v>#[color=3c2a1e,fontsize=22]收集[-][color=1ca216,fontsize=22]30[-][color=3c2a1e,fontsize=22]份资源[-]</v>
          </cell>
        </row>
        <row r="829">
          <cell r="A829" t="str">
            <v>HUODONG_520407</v>
          </cell>
          <cell r="C829" t="str">
            <v>#[color=3c2a1e,fontsize=22]收集[-][color=1ca216,fontsize=22]50[-][color=3c2a1e,fontsize=22]份资源[-]</v>
          </cell>
        </row>
        <row r="830">
          <cell r="A830" t="str">
            <v>HUODONG_520304</v>
          </cell>
          <cell r="C830" t="str">
            <v>#[color=3c2a1e,fontsize=22]击杀[-][color=1ca216,fontsize=22]5[-][color=3c2a1e,fontsize=22]个野怪[-]</v>
          </cell>
        </row>
        <row r="831">
          <cell r="A831" t="str">
            <v>HUODONG_520305</v>
          </cell>
          <cell r="C831" t="str">
            <v>#[color=3c2a1e,fontsize=22]击杀[-][color=1ca216,fontsize=22]10[-][color=3c2a1e,fontsize=22]个野怪[-]</v>
          </cell>
        </row>
        <row r="832">
          <cell r="A832" t="str">
            <v>HUODONG_520306</v>
          </cell>
          <cell r="C832" t="str">
            <v>#[color=3c2a1e,fontsize=22]击杀[-][color=1ca216,fontsize=22]20[-][color=3c2a1e,fontsize=22]个野怪[-]</v>
          </cell>
        </row>
        <row r="834">
          <cell r="A834" t="str">
            <v>HUODONG_640163</v>
          </cell>
          <cell r="C834" t="str">
            <v>#[color=3c2a1e,fontsize=22]拥有6星小恶魔[-]</v>
          </cell>
        </row>
        <row r="835">
          <cell r="A835" t="str">
            <v>HUODONG_640164</v>
          </cell>
          <cell r="C835" t="str">
            <v>#[color=3c2a1e,fontsize=22]拥有6星歌革[-]</v>
          </cell>
        </row>
        <row r="836">
          <cell r="A836" t="str">
            <v>HUODONG_640165</v>
          </cell>
          <cell r="C836" t="str">
            <v>#[color=3c2a1e,fontsize=22]拥有6星烈火精灵[-]</v>
          </cell>
        </row>
        <row r="837">
          <cell r="A837" t="str">
            <v>HUODONG_640166</v>
          </cell>
          <cell r="C837" t="str">
            <v>#[color=3c2a1e,fontsize=22]拥有6星长角恶魔[-]</v>
          </cell>
        </row>
        <row r="838">
          <cell r="A838" t="str">
            <v>HUODONG_640167</v>
          </cell>
          <cell r="C838" t="str">
            <v>#[color=3c2a1e,fontsize=22]拥有6星地狱三头犬[-]</v>
          </cell>
        </row>
        <row r="839">
          <cell r="A839" t="str">
            <v>HUODONG_640168</v>
          </cell>
          <cell r="C839" t="str">
            <v>#[color=3c2a1e,fontsize=22]拥有6星地狱领主[-]</v>
          </cell>
        </row>
        <row r="840">
          <cell r="A840" t="str">
            <v>HUODONG_640169</v>
          </cell>
          <cell r="C840" t="str">
            <v>#[color=3c2a1e,fontsize=22]拥有6星大恶魔[-]</v>
          </cell>
        </row>
        <row r="842">
          <cell r="A842" t="str">
            <v>HUODONG_950001</v>
          </cell>
          <cell r="C842" t="str">
            <v>#[color=3c2a1e,fontsize=22]成功邀请[-][color=1ca216,fontsize=22]1[-][color=3c2a1e,fontsize=22]名好友[-]</v>
          </cell>
        </row>
        <row r="843">
          <cell r="A843" t="str">
            <v>HUODONG_950002</v>
          </cell>
          <cell r="C843" t="str">
            <v>#[color=3c2a1e,fontsize=22]成功邀请[-][color=1ca216,fontsize=22]2[-][color=3c2a1e,fontsize=22]名好友[-]</v>
          </cell>
        </row>
        <row r="844">
          <cell r="A844" t="str">
            <v>HUODONG_950003</v>
          </cell>
          <cell r="C844" t="str">
            <v>#[color=3c2a1e,fontsize=22]成功邀请[-][color=1ca216,fontsize=22]3[-][color=3c2a1e,fontsize=22]名好友[-]</v>
          </cell>
        </row>
        <row r="845">
          <cell r="A845" t="str">
            <v>HUODONG_950004</v>
          </cell>
          <cell r="C845" t="str">
            <v>#[color=3c2a1e,fontsize=22]成功邀请[-][color=1ca216,fontsize=22]4[-][color=3c2a1e,fontsize=22]名好友[-]</v>
          </cell>
        </row>
        <row r="846">
          <cell r="A846" t="str">
            <v>HUODONG_950005</v>
          </cell>
          <cell r="C846" t="str">
            <v>#[color=3c2a1e,fontsize=22]成功邀请[-][color=1ca216,fontsize=22]5[-][color=3c2a1e,fontsize=22]名好友[-]</v>
          </cell>
        </row>
        <row r="848">
          <cell r="A848" t="str">
            <v>HUODONG_80154</v>
          </cell>
          <cell r="C848" t="str">
            <v>凯瑟琳达到4星</v>
          </cell>
        </row>
        <row r="849">
          <cell r="A849" t="str">
            <v>HUODONG_80155</v>
          </cell>
          <cell r="C849" t="str">
            <v>罗伊德达到4星</v>
          </cell>
        </row>
        <row r="850">
          <cell r="A850" t="str">
            <v>HUODONG_80156</v>
          </cell>
          <cell r="C850" t="str">
            <v>格鲁达到4星</v>
          </cell>
        </row>
        <row r="851">
          <cell r="A851" t="str">
            <v>HUODONG_80157</v>
          </cell>
          <cell r="C851" t="str">
            <v>瑞斯卡达到4星</v>
          </cell>
        </row>
        <row r="852">
          <cell r="A852" t="str">
            <v>HUODONG_80158</v>
          </cell>
          <cell r="C852" t="str">
            <v>姆拉克爵士达到4星</v>
          </cell>
        </row>
        <row r="853">
          <cell r="A853" t="str">
            <v>HUODONG_80159</v>
          </cell>
          <cell r="C853" t="str">
            <v>露娜达到4星</v>
          </cell>
        </row>
        <row r="854">
          <cell r="A854" t="str">
            <v>HUODONG_80160</v>
          </cell>
          <cell r="C854" t="str">
            <v>希娃达到4星</v>
          </cell>
        </row>
        <row r="855">
          <cell r="A855" t="str">
            <v>HUODONG_80161</v>
          </cell>
          <cell r="C855" t="str">
            <v>约克达到4星</v>
          </cell>
        </row>
        <row r="857">
          <cell r="A857" t="str">
            <v>HUODONG_640177</v>
          </cell>
          <cell r="C857" t="str">
            <v>#[color=3c2a1e,fontsize=22]拥有6星帝国枪兵[-]</v>
          </cell>
        </row>
        <row r="858">
          <cell r="A858" t="str">
            <v>HUODONG_640178</v>
          </cell>
          <cell r="C858" t="str">
            <v>#[color=3c2a1e,fontsize=22]拥有6星帝国弩手[-]</v>
          </cell>
        </row>
        <row r="859">
          <cell r="A859" t="str">
            <v>HUODONG_640179</v>
          </cell>
          <cell r="C859" t="str">
            <v>#[color=3c2a1e,fontsize=22]拥有6星皇家骑士[-]</v>
          </cell>
        </row>
        <row r="860">
          <cell r="A860" t="str">
            <v>HUODONG_640180</v>
          </cell>
          <cell r="C860" t="str">
            <v>#[color=3c2a1e,fontsize=22]拥有6星皇家十字军[-]</v>
          </cell>
        </row>
        <row r="861">
          <cell r="A861" t="str">
            <v>HUODONG_640181</v>
          </cell>
          <cell r="C861" t="str">
            <v>#[color=3c2a1e,fontsize=22]拥有6星僧侣[-]</v>
          </cell>
        </row>
        <row r="862">
          <cell r="A862" t="str">
            <v>HUODONG_640182</v>
          </cell>
          <cell r="C862" t="str">
            <v>#[color=3c2a1e,fontsize=22]拥有6星大天使[-]</v>
          </cell>
        </row>
        <row r="863">
          <cell r="A863" t="str">
            <v>HUODONG_640183</v>
          </cell>
          <cell r="C863" t="str">
            <v>#[color=3c2a1e,fontsize=22]拥有6星圣堂武士[-]</v>
          </cell>
        </row>
        <row r="873">
          <cell r="A873" t="str">
            <v>#活动提示</v>
          </cell>
        </row>
        <row r="874">
          <cell r="A874" t="str">
            <v>OVERDUETIPS_1</v>
          </cell>
          <cell r="C874" t="str">
            <v>#活动已结束</v>
          </cell>
        </row>
        <row r="876">
          <cell r="A876" t="str">
            <v>PREMISECONDITION_1</v>
          </cell>
          <cell r="C876" t="str">
            <v>#未满足兑换条件</v>
          </cell>
        </row>
        <row r="878">
          <cell r="A878" t="str">
            <v>#道具名称</v>
          </cell>
        </row>
        <row r="880">
          <cell r="A880" t="str">
            <v>TOOL_907022</v>
          </cell>
          <cell r="C880" t="str">
            <v>#战争军备补给</v>
          </cell>
        </row>
        <row r="881">
          <cell r="A881" t="str">
            <v>TOOL_907023</v>
          </cell>
          <cell r="C881" t="str">
            <v>#奥术圣痕宝箱</v>
          </cell>
        </row>
        <row r="882">
          <cell r="A882" t="str">
            <v>TOOL_907024</v>
          </cell>
          <cell r="C882" t="str">
            <v>#大地之心礼包</v>
          </cell>
        </row>
        <row r="883">
          <cell r="A883" t="str">
            <v>TOOL_907025</v>
          </cell>
          <cell r="C883" t="str">
            <v>#符石特惠礼包</v>
          </cell>
        </row>
        <row r="884">
          <cell r="A884" t="str">
            <v>TOOL_907026</v>
          </cell>
          <cell r="C884" t="str">
            <v>#无畏先锋礼包</v>
          </cell>
        </row>
        <row r="885">
          <cell r="A885" t="str">
            <v>TOOL_3058</v>
          </cell>
          <cell r="C885" t="str">
            <v>#红玫瑰</v>
          </cell>
        </row>
        <row r="886">
          <cell r="A886" t="str">
            <v>TOOL_3059</v>
          </cell>
          <cell r="C886" t="str">
            <v>#蓝玫瑰</v>
          </cell>
        </row>
        <row r="887">
          <cell r="A887" t="str">
            <v>TOOL_3060</v>
          </cell>
          <cell r="C887" t="str">
            <v>#星光玫瑰</v>
          </cell>
        </row>
        <row r="888">
          <cell r="A888" t="str">
            <v>TOOL_906025</v>
          </cell>
          <cell r="C888" t="str">
            <v>#龙王配件宝箱</v>
          </cell>
        </row>
        <row r="889">
          <cell r="A889" t="str">
            <v>TOOL_907027</v>
          </cell>
          <cell r="C889" t="str">
            <v>#群峰之巅宝箱</v>
          </cell>
        </row>
        <row r="890">
          <cell r="A890" t="str">
            <v>TOOL_907028</v>
          </cell>
          <cell r="C890" t="str">
            <v>#枪兵魂石礼包</v>
          </cell>
        </row>
        <row r="891">
          <cell r="A891" t="str">
            <v>TOOL_907029</v>
          </cell>
          <cell r="C891" t="str">
            <v>#凤凰魂石礼包</v>
          </cell>
        </row>
        <row r="892">
          <cell r="A892" t="str">
            <v>TOOL_907030</v>
          </cell>
          <cell r="C892" t="str">
            <v>#骑士魂石礼包</v>
          </cell>
        </row>
        <row r="893">
          <cell r="A893" t="str">
            <v>TOOL_3064</v>
          </cell>
          <cell r="C893" t="str">
            <v>#中秋月饼</v>
          </cell>
        </row>
        <row r="894">
          <cell r="A894" t="str">
            <v>TOOL_907031</v>
          </cell>
          <cell r="C894" t="str">
            <v>#十一欢乐礼盒</v>
          </cell>
        </row>
        <row r="895">
          <cell r="A895" t="str">
            <v>TOOL_907032</v>
          </cell>
          <cell r="C895" t="str">
            <v>#万用天赋补给包</v>
          </cell>
        </row>
        <row r="896">
          <cell r="A896" t="str">
            <v>TOOL_906026</v>
          </cell>
          <cell r="C896" t="str">
            <v>#鹰眼配件宝箱</v>
          </cell>
        </row>
        <row r="897">
          <cell r="A897" t="str">
            <v>TOOL_906027</v>
          </cell>
          <cell r="C897" t="str">
            <v>#荣耀元帅宝箱</v>
          </cell>
        </row>
        <row r="898">
          <cell r="A898" t="str">
            <v>TOOL_907033</v>
          </cell>
          <cell r="C898" t="str">
            <v>#万圣特惠礼包</v>
          </cell>
        </row>
        <row r="899">
          <cell r="A899" t="str">
            <v>TOOL_906028</v>
          </cell>
          <cell r="C899" t="str">
            <v>#鹰眼特惠礼包</v>
          </cell>
        </row>
        <row r="900">
          <cell r="A900" t="str">
            <v>TOOL_3065</v>
          </cell>
          <cell r="C900" t="str">
            <v>#微光水晶</v>
          </cell>
        </row>
        <row r="901">
          <cell r="A901" t="str">
            <v>TOOL_904008</v>
          </cell>
          <cell r="C901" t="str">
            <v>#地下城阵营宝箱</v>
          </cell>
        </row>
        <row r="902">
          <cell r="A902" t="str">
            <v>TOOL_907034</v>
          </cell>
          <cell r="C902" t="str">
            <v>#暗黑魂坛宝箱</v>
          </cell>
        </row>
        <row r="903">
          <cell r="A903" t="str">
            <v>TOOL_907035</v>
          </cell>
          <cell r="C903" t="str">
            <v>#双十一兵团礼包</v>
          </cell>
        </row>
        <row r="904">
          <cell r="A904" t="str">
            <v>TOOL_907036</v>
          </cell>
          <cell r="C904" t="str">
            <v>#双十一材料礼包</v>
          </cell>
        </row>
        <row r="905">
          <cell r="A905" t="str">
            <v>TOOL_907037</v>
          </cell>
          <cell r="C905" t="str">
            <v>#双十一英雄礼包</v>
          </cell>
        </row>
        <row r="906">
          <cell r="A906" t="str">
            <v>TOOL_907038</v>
          </cell>
          <cell r="C906" t="str">
            <v>#英雄感恩礼包</v>
          </cell>
        </row>
        <row r="907">
          <cell r="A907" t="str">
            <v>TOOL_907039</v>
          </cell>
          <cell r="C907" t="str">
            <v>#死亡前锋礼包</v>
          </cell>
        </row>
        <row r="908">
          <cell r="A908" t="str">
            <v>TOOL_907040</v>
          </cell>
          <cell r="C908" t="str">
            <v>#感恩特惠礼包</v>
          </cell>
        </row>
        <row r="909">
          <cell r="A909" t="str">
            <v>TOOL_907041</v>
          </cell>
          <cell r="C909" t="str">
            <v>#混沌之源宝箱</v>
          </cell>
        </row>
        <row r="910">
          <cell r="A910" t="str">
            <v>TOOL_907042</v>
          </cell>
          <cell r="C910" t="str">
            <v>#蛮荒之怒礼包</v>
          </cell>
        </row>
        <row r="911">
          <cell r="A911" t="str">
            <v>TOOL_907043</v>
          </cell>
          <cell r="C911" t="str">
            <v>#感恩节火鸡</v>
          </cell>
        </row>
        <row r="912">
          <cell r="A912" t="str">
            <v>TOOL_907044</v>
          </cell>
          <cell r="C912" t="str">
            <v>#符石特惠礼包</v>
          </cell>
        </row>
        <row r="913">
          <cell r="A913" t="str">
            <v>TOOL_907045</v>
          </cell>
          <cell r="C913" t="str">
            <v>#鹰眼特惠宝箱</v>
          </cell>
        </row>
        <row r="914">
          <cell r="A914" t="str">
            <v>TOOL_907046</v>
          </cell>
          <cell r="C914" t="str">
            <v>#高级宝物礼包</v>
          </cell>
        </row>
        <row r="915">
          <cell r="A915" t="str">
            <v>TOOL_907047</v>
          </cell>
          <cell r="C915" t="str">
            <v>#高级宝物配件箱</v>
          </cell>
        </row>
        <row r="916">
          <cell r="A916" t="str">
            <v>TOOL_907048</v>
          </cell>
          <cell r="C916" t="str">
            <v>#宝物特惠礼包</v>
          </cell>
        </row>
        <row r="917">
          <cell r="A917" t="str">
            <v>TOOL_907049</v>
          </cell>
          <cell r="C917" t="str">
            <v>#随机英雄碎片</v>
          </cell>
        </row>
        <row r="918">
          <cell r="A918" t="str">
            <v>TOOL_907050</v>
          </cell>
          <cell r="C918" t="str">
            <v>#占星补给礼包</v>
          </cell>
        </row>
        <row r="919">
          <cell r="A919" t="str">
            <v>TOOL_907051</v>
          </cell>
          <cell r="C919" t="str">
            <v>#寒冰特惠礼包</v>
          </cell>
        </row>
        <row r="920">
          <cell r="A920" t="str">
            <v>TOOL_906029</v>
          </cell>
          <cell r="C920" t="str">
            <v>#寒冰配件宝箱</v>
          </cell>
        </row>
        <row r="921">
          <cell r="A921" t="str">
            <v>TOOL_906030</v>
          </cell>
          <cell r="C921" t="str">
            <v>#死亡阴影宝箱</v>
          </cell>
        </row>
        <row r="922">
          <cell r="A922" t="str">
            <v>TOOL_3066</v>
          </cell>
          <cell r="C922" t="str">
            <v>#庆典纪念币</v>
          </cell>
        </row>
        <row r="923">
          <cell r="A923" t="str">
            <v>TOOL_907052</v>
          </cell>
          <cell r="C923" t="str">
            <v>#庆典钻石福袋</v>
          </cell>
        </row>
        <row r="924">
          <cell r="A924" t="str">
            <v>TOOL_907053</v>
          </cell>
          <cell r="C924" t="str">
            <v>#死亡统领礼包</v>
          </cell>
        </row>
        <row r="925">
          <cell r="A925" t="str">
            <v>TOOL_907054</v>
          </cell>
          <cell r="C925" t="str">
            <v>#庆典兵团特惠</v>
          </cell>
        </row>
        <row r="926">
          <cell r="A926" t="str">
            <v>TOOL_907055</v>
          </cell>
          <cell r="C926" t="str">
            <v>#庆典宝物特惠</v>
          </cell>
        </row>
        <row r="927">
          <cell r="A927" t="str">
            <v>TOOL_907056</v>
          </cell>
          <cell r="C927" t="str">
            <v>#庆典英雄特惠</v>
          </cell>
        </row>
        <row r="928">
          <cell r="A928" t="str">
            <v>TOOL_907057</v>
          </cell>
          <cell r="C928" t="str">
            <v>#死亡阴影礼包</v>
          </cell>
        </row>
        <row r="929">
          <cell r="A929" t="str">
            <v>TOOL_907058</v>
          </cell>
          <cell r="C929" t="str">
            <v>#巫妖特惠礼包</v>
          </cell>
        </row>
        <row r="934">
          <cell r="A934" t="str">
            <v>#道具描述</v>
          </cell>
        </row>
        <row r="936">
          <cell r="A936" t="str">
            <v>TOOLDES_907022</v>
          </cell>
          <cell r="C936" t="str">
            <v>#使用后有几率获得一定数量的特权点</v>
          </cell>
        </row>
        <row r="937">
          <cell r="A937" t="str">
            <v>TOOLDES_907023</v>
          </cell>
          <cell r="C937" t="str">
            <v>#封印着狂暴奥术能量的宝箱，只有获得娜迦蛇妖的领主才能够开启。</v>
          </cell>
        </row>
        <row r="938">
          <cell r="A938" t="str">
            <v>TOOLDES_907024</v>
          </cell>
          <cell r="C938" t="str">
            <v>#使用后有一定几率获得石元素碎片或枯木卫士碎片。</v>
          </cell>
        </row>
        <row r="939">
          <cell r="A939" t="str">
            <v>TOOLDES_907025</v>
          </cell>
          <cell r="C939" t="str">
            <v>#使用后可获得紫晶符石*5、蓝晶符石*5、绿晶符石*5</v>
          </cell>
        </row>
        <row r="940">
          <cell r="A940" t="str">
            <v>TOOLDES_907026</v>
          </cell>
          <cell r="C940" t="str">
            <v>#使用后有一定几率获得黑暗骑士碎片或皇家骑士碎片。</v>
          </cell>
        </row>
        <row r="941">
          <cell r="A941" t="str">
            <v>TOOLDES_3058</v>
          </cell>
          <cell r="C941" t="str">
            <v>#七夕活动专属道具，可用于活动奖品的兑换</v>
          </cell>
        </row>
        <row r="942">
          <cell r="A942" t="str">
            <v>TOOLDES_3059</v>
          </cell>
          <cell r="C942" t="str">
            <v>#七夕活动专属道具，可用于活动奖品的兑换</v>
          </cell>
        </row>
        <row r="943">
          <cell r="A943" t="str">
            <v>TOOLDES_3060</v>
          </cell>
          <cell r="C943" t="str">
            <v>#七夕活动专属道具，可用于活动奖品的兑换</v>
          </cell>
        </row>
        <row r="944">
          <cell r="A944" t="str">
            <v>TOOLDES_906025</v>
          </cell>
          <cell r="C944" t="str">
            <v>#龙王神力的组件宝箱，使用后可从龙王神力的组件宝物中任选1个获得</v>
          </cell>
        </row>
        <row r="945">
          <cell r="A945" t="str">
            <v>TOOLDES_907027</v>
          </cell>
          <cell r="C945" t="str">
            <v>#寄宿着远古兽魂意志的宝箱，只有获得比蒙的领主才能够开启。</v>
          </cell>
        </row>
        <row r="946">
          <cell r="A946" t="str">
            <v>TOOLDES_907028</v>
          </cell>
          <cell r="C946" t="str">
            <v>#使用后可获得一定数量的皇家禁卫魂石</v>
          </cell>
        </row>
        <row r="947">
          <cell r="A947" t="str">
            <v>TOOLDES_907029</v>
          </cell>
          <cell r="C947" t="str">
            <v>#使用后可获得一定数量的烈焰主宰魂石</v>
          </cell>
        </row>
        <row r="948">
          <cell r="A948" t="str">
            <v>TOOLDES_907030</v>
          </cell>
          <cell r="C948" t="str">
            <v>#使用后可获得一定数量的冠军骑士魂石</v>
          </cell>
        </row>
        <row r="949">
          <cell r="A949" t="str">
            <v>TOOLDES_3064</v>
          </cell>
          <cell r="C949" t="str">
            <v>#中秋活动专属道具，可用于活动奖品的兑换</v>
          </cell>
        </row>
        <row r="950">
          <cell r="A950" t="str">
            <v>TOOLDES_907031</v>
          </cell>
          <cell r="C950" t="str">
            <v>#开启后可获得各种惊喜奖励！</v>
          </cell>
        </row>
        <row r="951">
          <cell r="A951" t="str">
            <v>TOOLDES_907032</v>
          </cell>
          <cell r="C951" t="str">
            <v>#使用后可从攻击/防御/突击/魔法/射手天赋药剂*100中，任选1个获得</v>
          </cell>
        </row>
        <row r="952">
          <cell r="A952" t="str">
            <v>TOOLDES_906026</v>
          </cell>
          <cell r="C952" t="str">
            <v>#活体鹰眼的组件宝箱，使用后可从活体鹰眼的组件宝物中任选1个获得</v>
          </cell>
        </row>
        <row r="953">
          <cell r="A953" t="str">
            <v>TOOLDES_906027</v>
          </cell>
          <cell r="C953" t="str">
            <v>#有50%概率开出一枚肯达尔碎片！</v>
          </cell>
        </row>
        <row r="954">
          <cell r="A954" t="str">
            <v>TOOLDES_907033</v>
          </cell>
          <cell r="C954" t="str">
            <v>#内含钻石*980、糖果女巫皮肤*1、骷髅战士魂石*20</v>
          </cell>
        </row>
        <row r="955">
          <cell r="A955" t="str">
            <v>TOOLDES_906028</v>
          </cell>
          <cell r="C955" t="str">
            <v>#内含活体鹰眼组件的礼包，激活了活体鹰眼宝物的领主专享</v>
          </cell>
        </row>
        <row r="956">
          <cell r="A956" t="str">
            <v>TOOLDES_3065</v>
          </cell>
          <cell r="C956" t="str">
            <v>#强大巨龙守护的水晶，可以在相关活动中兑换地下城阵营的各种物资！</v>
          </cell>
        </row>
        <row r="957">
          <cell r="A957" t="str">
            <v>TOOLDES_904008</v>
          </cell>
          <cell r="C957" t="str">
            <v>#随机开出一个地下城阵营兵团碎片</v>
          </cell>
        </row>
        <row r="958">
          <cell r="A958" t="str">
            <v>TOOLDES_907034</v>
          </cell>
          <cell r="C958" t="str">
            <v>#浓厚死亡与黑暗气息笼罩着的宝箱，只有获得骨龙的领主才能够开启。</v>
          </cell>
        </row>
        <row r="959">
          <cell r="A959" t="str">
            <v>TOOLDES_907035</v>
          </cell>
          <cell r="C959" t="str">
            <v>#可以从地狱领主碎片*5、枯木卫士碎片*5、独眼巨人碎片*5、大法师碎片*5中任选1个获得</v>
          </cell>
        </row>
        <row r="960">
          <cell r="A960" t="str">
            <v>TOOLDES_907036</v>
          </cell>
          <cell r="C960" t="str">
            <v>#可以从法术卷轴*500、天堂铸造石*300、天赋药剂材料*300中任选1个获得</v>
          </cell>
        </row>
        <row r="961">
          <cell r="A961" t="str">
            <v>TOOLDES_907037</v>
          </cell>
          <cell r="C961" t="str">
            <v>#可以从1星艾德雷德、露娜、泽达、姆拉克爵士*1中任选1个获得</v>
          </cell>
        </row>
        <row r="962">
          <cell r="A962" t="str">
            <v>TOOLDES_907038</v>
          </cell>
          <cell r="C962" t="str">
            <v>#使用后从肯洛·哈格、维德尼娜、艾德雷德、索姆拉、泽达、莫奈尔、肯达尔碎片*1中任选1个获得</v>
          </cell>
        </row>
        <row r="963">
          <cell r="A963" t="str">
            <v>TOOLDES_907039</v>
          </cell>
          <cell r="C963" t="str">
            <v>#最精锐的黑暗骑士先锋部队的专属物资，使用后从黑暗骑士碎片*1或恐惧领主魂石*1中任选1个获得</v>
          </cell>
        </row>
        <row r="964">
          <cell r="A964" t="str">
            <v>TOOLDES_907040</v>
          </cell>
          <cell r="C964" t="str">
            <v>#使用后获得钻石*1980、丰收之夜皮肤*1、冠军骑士魂石*20</v>
          </cell>
        </row>
        <row r="965">
          <cell r="A965" t="str">
            <v>TOOLDES_907041</v>
          </cell>
          <cell r="C965" t="str">
            <v>#封印着混沌本源的宝箱，只有获得大恶魔的领主才能够开启。</v>
          </cell>
        </row>
        <row r="966">
          <cell r="A966" t="str">
            <v>TOOLDES_907042</v>
          </cell>
          <cell r="C966" t="str">
            <v>#使用后从蛮荒之怒头像框*1或比蒙碎片*10中任选1个获得</v>
          </cell>
        </row>
        <row r="967">
          <cell r="A967" t="str">
            <v>TOOLDES_907043</v>
          </cell>
          <cell r="C967" t="str">
            <v>#味道肥美的火鸡，食用后可缓解一些征战过程中的疲劳</v>
          </cell>
        </row>
        <row r="968">
          <cell r="A968" t="str">
            <v>TOOLDES_907044</v>
          </cell>
          <cell r="C968" t="str">
            <v>#使用后获得紫晶符石*6、蓝晶符石*8、绿晶符石*8</v>
          </cell>
        </row>
        <row r="969">
          <cell r="A969" t="str">
            <v>TOOLDES_907045</v>
          </cell>
          <cell r="C969" t="str">
            <v>#使用后获得钻石*980、鹰眼配件宝箱*1、天堂铸造石*50、宝物精华*10</v>
          </cell>
        </row>
        <row r="970">
          <cell r="A970" t="str">
            <v>TOOLDES_907046</v>
          </cell>
          <cell r="C970" t="str">
            <v>#使用后获得钻石*980、高级宝物配件箱*1</v>
          </cell>
        </row>
        <row r="971">
          <cell r="A971" t="str">
            <v>TOOLDES_907047</v>
          </cell>
          <cell r="C971" t="str">
            <v>#使用后可从鹰眼配件宝箱*1或泰坦配件宝箱*1中任选1个获得</v>
          </cell>
        </row>
        <row r="972">
          <cell r="A972" t="str">
            <v>TOOLDES_907048</v>
          </cell>
          <cell r="C972" t="str">
            <v>#使用后可获得鹰眼配件宝箱*1，泰坦配件宝箱*1，铸造水晶*1</v>
          </cell>
        </row>
        <row r="973">
          <cell r="A973" t="str">
            <v>TOOLDES_907049</v>
          </cell>
          <cell r="C973" t="str">
            <v>#使用后可获得随机英雄碎片！</v>
          </cell>
        </row>
        <row r="974">
          <cell r="A974" t="str">
            <v>TOOLDES_907050</v>
          </cell>
          <cell r="C974" t="str">
            <v>#使用后可获得占星限量银币*5</v>
          </cell>
        </row>
        <row r="975">
          <cell r="A975" t="str">
            <v>TOOLDES_907051</v>
          </cell>
          <cell r="C975" t="str">
            <v>#使用后可获得寒冰配件宝箱*1</v>
          </cell>
        </row>
        <row r="976">
          <cell r="A976" t="str">
            <v>TOOLDES_906029</v>
          </cell>
          <cell r="C976" t="str">
            <v>#寒冰之剑的组件宝箱，使用后可从寒冰之剑的组件宝物中任选1个获得</v>
          </cell>
        </row>
        <row r="977">
          <cell r="A977" t="str">
            <v>TOOLDES_906030</v>
          </cell>
          <cell r="C977" t="str">
            <v>#有50%的概率开出一枚人类山德鲁碎片！</v>
          </cell>
        </row>
        <row r="978">
          <cell r="A978" t="str">
            <v>TOOLDES_3066</v>
          </cell>
          <cell r="C978" t="str">
            <v>#半年庆期间限时获得，可用于兑换稀有道具！</v>
          </cell>
        </row>
        <row r="979">
          <cell r="A979" t="str">
            <v>TOOLDES_907052</v>
          </cell>
          <cell r="C979" t="str">
            <v>#使用后可随机获得一定数量的钻石</v>
          </cell>
        </row>
        <row r="980">
          <cell r="A980" t="str">
            <v>TOOLDES_907053</v>
          </cell>
          <cell r="C980" t="str">
            <v>#使用后可从巫妖碎片*1或巫妖魂石*1中任选1个获得</v>
          </cell>
        </row>
        <row r="981">
          <cell r="A981" t="str">
            <v>TOOLDES_907054</v>
          </cell>
          <cell r="C981" t="str">
            <v>#使用后可从幽灵/战斗矮人/独眼巨人/幽火元素/皇家狮鹫碎片*40中任选1个获得</v>
          </cell>
        </row>
        <row r="982">
          <cell r="A982" t="str">
            <v>TOOLDES_907055</v>
          </cell>
          <cell r="C982" t="str">
            <v>#使用后可从幻影/鬼王/诅咒/野蛮配件箱*2/宝物精华*300中任选1个获得</v>
          </cell>
        </row>
        <row r="983">
          <cell r="A983" t="str">
            <v>TOOLDES_907056</v>
          </cell>
          <cell r="C983" t="str">
            <v>#使用后可从1星索姆拉/艾德雷德/露娜/杰德特*1/万能碎片*15中任选1个获得</v>
          </cell>
        </row>
        <row r="984">
          <cell r="A984" t="str">
            <v>TOOLDES_907057</v>
          </cell>
          <cell r="C984" t="str">
            <v>#使用后获得1星人类山德鲁*1、钻石*300</v>
          </cell>
        </row>
        <row r="985">
          <cell r="A985" t="str">
            <v>TOOLDES_907058</v>
          </cell>
          <cell r="C985" t="str">
            <v>#使用后获得3星巫妖*1、巫妖魂石*20、招魂术碎片*15、钻石*3280</v>
          </cell>
        </row>
        <row r="990">
          <cell r="A990" t="str">
            <v>#进游戏广告</v>
          </cell>
        </row>
        <row r="991">
          <cell r="A991" t="str">
            <v>ADVERTISE_13</v>
          </cell>
          <cell r="C991" t="str">
            <v>#[color=ffffde]累计[-][color=ffff03]5天[-][color=ffffde]充值[-][color=ffff03]6元[-][color=ffffde]，即可领取紫色组合宝物--[-][color=ffff03]幻影神弓[-][color=ffffde]，更有海量[-][color=ffff03]僧侣碎片[-][color=ffffde]相送！[-]</v>
          </cell>
        </row>
        <row r="992">
          <cell r="A992" t="str">
            <v>ADVERTISE_23</v>
          </cell>
          <cell r="C992" t="str">
            <v>#[color=ffffff,fontsize=16,outlinecolor=3c1e0a00]活动时间:7月14日-7月16日[-]</v>
          </cell>
        </row>
        <row r="993">
          <cell r="A993" t="str">
            <v>ADVERTISE_25</v>
          </cell>
          <cell r="C993" t="str">
            <v>#[color=ffffff,fontsize=16,outlinecolor=3c1e0a00]活动时间:7月21日-7月23日[-]</v>
          </cell>
        </row>
        <row r="994">
          <cell r="A994" t="str">
            <v>ADVERTISE_26</v>
          </cell>
          <cell r="C994" t="str">
            <v>#[color=ffffde]累计[-][color=ffff03]5天[-][color=ffffde]充值[-][color=ffff03]6元[-][color=ffffde]，即可领取紫色组合宝物--[-][color=ffff03]幻影神弓[-][color=ffffde]，更有海量[-][color=ffff03]烈火精灵碎片[-][color=ffffde]相送！[-]</v>
          </cell>
        </row>
        <row r="995">
          <cell r="A995" t="str">
            <v>ADVERTISE_29</v>
          </cell>
          <cell r="C995" t="str">
            <v>#[color=9e9fc7,fontsize=18]活动时间：8月4日——8月6日[-][-]</v>
          </cell>
        </row>
        <row r="996">
          <cell r="A996" t="str">
            <v>ADVERTISE_30</v>
          </cell>
          <cell r="C996" t="str">
            <v>#[color=ffffff,fontsize=16,outlinecolor=3c1e0a00]活动时间:7月28日-7月30日[-]</v>
          </cell>
        </row>
        <row r="997">
          <cell r="A997" t="str">
            <v>ADVERTISE_32</v>
          </cell>
          <cell r="C997" t="str">
            <v>#[color=ffffde]累计[-][color=ffff03]5天[-][color=ffffde]充值[-][color=ffff03]6元[-][color=ffffde]，即可领取紫色组合宝物--[-][color=ffff03]幻影神弓[-][color=ffffde]，更有海量[-][color=ffff03]木精灵碎片[-][color=ffffde]相送！[-]</v>
          </cell>
        </row>
        <row r="998">
          <cell r="A998" t="str">
            <v>ADVERTISE_35</v>
          </cell>
          <cell r="C998" t="str">
            <v>#[color=ffffff,fontsize=16,outlinecolor=3c1e0a00]活动时间:8月4日-8月6日[-]</v>
          </cell>
        </row>
        <row r="999">
          <cell r="A999" t="str">
            <v>ADVERTISE_36</v>
          </cell>
          <cell r="C999" t="str">
            <v>#[color=ffffde]累计[-][color=ffff03]5天[-][color=ffffde]充值[-][color=ffff03]6元[-][color=ffffde]，即可领取紫色组合宝物--[-][color=ffff03]幻影神弓[-][color=ffffde]，更有海量[-][color=ffff03]冰元素碎片[-][color=ffffde]相送！[-]</v>
          </cell>
        </row>
        <row r="1000">
          <cell r="A1000" t="str">
            <v>ADVERTISE_41</v>
          </cell>
          <cell r="C1000" t="str">
            <v>#[color=ffffff,fontsize=16,outlinecolor=3c1e0a00]活动时间:8月11日-8月13日[-]</v>
          </cell>
        </row>
        <row r="1001">
          <cell r="A1001" t="str">
            <v>ADVERTISE_43</v>
          </cell>
          <cell r="C1001" t="str">
            <v>#[color=ffffde]累计[-][color=ffff03]5天[-][color=ffffde]充值[-][color=ffff03]6元[-][color=ffffde]，即可领取紫色组合宝物--[-][color=ffff03]幻影神弓[-][color=ffffde]，更有海量[-][color=ffff03]铁人碎片[-][color=ffffde]相送！[-]</v>
          </cell>
        </row>
        <row r="1002">
          <cell r="A1002" t="str">
            <v>ADVERTISE_48</v>
          </cell>
          <cell r="C1002" t="str">
            <v>#[color=ffffff,fontsize=22]前排杀手，残血收割，攻击必中群体破防，暴力输出阵容必备核心[-]</v>
          </cell>
        </row>
        <row r="1003">
          <cell r="A1003" t="str">
            <v>ADVERTISE_49</v>
          </cell>
          <cell r="C1003" t="str">
            <v>#[color=ffffff,fontsize=16,outlinecolor=3c1e0a00]活动时间:8月18日-8月20日[-]</v>
          </cell>
        </row>
        <row r="1004">
          <cell r="A1004" t="str">
            <v>ADVERTISE_51</v>
          </cell>
          <cell r="C1004" t="str">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ell>
        </row>
        <row r="1005">
          <cell r="A1005" t="str">
            <v>ADVERTISE_52</v>
          </cell>
          <cell r="C1005" t="str">
            <v>#[color=ffffff,fontsize=22]《权力的游戏7》每周一在腾讯视频[-][color=fcdf3d,fontsize=22]独家更新[-][color=ffffff,fontsize=22]，会员同步美国播出[-]</v>
          </cell>
        </row>
        <row r="1006">
          <cell r="A1006" t="str">
            <v>ADVERTISE_53</v>
          </cell>
          <cell r="C1006" t="str">
            <v>#[color=ffffff,fontsize=16,outlinecolor=3c1e0a00]活动时间:8月25日-8月27日[-]</v>
          </cell>
        </row>
        <row r="1007">
          <cell r="A1007" t="str">
            <v>ADVERTISE_54</v>
          </cell>
          <cell r="C1007" t="str">
            <v>#[color=d295f1,fontsize=18]石元素在死亡时能够分裂成小石头人，小石头人和石元素死亡时均可造成大范围眩晕[-]</v>
          </cell>
        </row>
        <row r="1008">
          <cell r="A1008" t="str">
            <v>ADVERTISE_56</v>
          </cell>
          <cell r="C1008" t="str">
            <v>#[color=ffffff,fontsize=22]缚能魔瓶上架直购商店，1200宝物精华助力橙色宝物兑换，超高性价比不可错过！[-]</v>
          </cell>
        </row>
        <row r="1009">
          <cell r="A1009" t="str">
            <v>ADVERTISE_57</v>
          </cell>
          <cell r="C1009" t="str">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ell>
        </row>
        <row r="1010">
          <cell r="A1010" t="str">
            <v>ADVERTISE_60</v>
          </cell>
          <cell r="C1010" t="str">
            <v>#[color=ffffff,fontsize=22]符石特惠礼包上架直购商店，超高性价比助力征战！[-]</v>
          </cell>
        </row>
        <row r="1011">
          <cell r="A1011" t="str">
            <v>ADVERTISE_61</v>
          </cell>
          <cell r="C1011" t="str">
            <v>#[color=ffffff,fontsize=18]泽达能够驱使无尽的仆从淹没对手，这些仆从亦会为泽达提供恐怖的法术加成。[-]</v>
          </cell>
        </row>
        <row r="1012">
          <cell r="A1012" t="str">
            <v>ADVERTISE_62</v>
          </cell>
          <cell r="C1012" t="str">
            <v>#[color=ffffff,fontsize=22]活动期间，参与联盟活动即可领取圣殿古卷，缚能魔瓶，紫晶符石等诸多好礼！[-]</v>
          </cell>
        </row>
        <row r="1013">
          <cell r="A1013" t="str">
            <v>ADVERTISE_63</v>
          </cell>
          <cell r="C1013" t="str">
            <v>#[color=ffffff,fontsize=22]全员无门槛，点击报名参加活动即可，玩游戏打开狮吼直播开启主播之路 [-]</v>
          </cell>
        </row>
        <row r="1014">
          <cell r="A1014" t="str">
            <v>ADVERTISE_64</v>
          </cell>
          <cell r="C1014" t="str">
            <v>#[color=ffffff,fontsize=22]玩家等级上限开放至[-][color=ffff03,fontsize=22]90[-][color=ffffff,fontsize=22]级，80以上玩家新增每日挑战任务 [-]</v>
          </cell>
        </row>
        <row r="1015">
          <cell r="A1015" t="str">
            <v>ADVERTISE_65</v>
          </cell>
          <cell r="C1015" t="str">
            <v>#[color=ffffff,fontsize=16,outlinecolor=3c1e0a00]活动时间:9月1日-9月3日[-]</v>
          </cell>
        </row>
        <row r="1016">
          <cell r="A1016" t="str">
            <v>ADVERTISE_67</v>
          </cell>
          <cell r="C1016" t="str">
            <v>#[color=ffffff,fontsize=22]符石特惠礼包上架直购商店，超高性价比助力征战！[-]</v>
          </cell>
        </row>
        <row r="1017">
          <cell r="A1017" t="str">
            <v>ADVERTISE_68</v>
          </cell>
          <cell r="C1017" t="str">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ell>
        </row>
        <row r="1018">
          <cell r="A1018" t="str">
            <v>ADVERTISE_69</v>
          </cell>
          <cell r="C1018" t="str">
            <v>#[color=ffffff,fontsize=22]范围眩晕降攻，强力持续回血，濒死免伤大幅增加，最强防御，不动如山！[-]</v>
          </cell>
        </row>
        <row r="1019">
          <cell r="A1019" t="str">
            <v>ADVERTISE_70</v>
          </cell>
          <cell r="C1019" t="str">
            <v>#[color=ffffff,fontsize=18]生命链接能保护濒死的兵团，这令科尔格的部队几乎没有任何可以被击溃的弱点[-]</v>
          </cell>
        </row>
        <row r="1020">
          <cell r="A1020" t="str">
            <v>ADVERTISE_71</v>
          </cell>
          <cell r="C1020" t="str">
            <v>#[color=ffffff,fontsize=16,outlinecolor=3c1e0a00]活动时间:9月8日-9月10日[-]</v>
          </cell>
        </row>
        <row r="1021">
          <cell r="A1021" t="str">
            <v>ADVERTISE_73</v>
          </cell>
          <cell r="C1021" t="str">
            <v>#[color=ffffff,fontsize=16,outlinecolor=3c1e0a00]活动时间:9月15日-9月17日[-]</v>
          </cell>
        </row>
        <row r="1022">
          <cell r="A1022" t="str">
            <v>ADVERTISE_74</v>
          </cell>
          <cell r="C1022" t="str">
            <v>#[color=ffffff,fontsize=22]活动期间，参与联盟活动即可领取圣殿古卷，缚能魔瓶，紫晶符石等诸多好礼！[-]</v>
          </cell>
        </row>
        <row r="1023">
          <cell r="A1023" t="str">
            <v>ADVERTISE_75</v>
          </cell>
          <cell r="C1023" t="str">
            <v>#[color=ffffff,fontsize=20]活动期间，参与活动即可享受随机立减，诸多稀有道具助力征战！[-]</v>
          </cell>
        </row>
        <row r="1024">
          <cell r="A1024" t="str">
            <v>ADVERTISE_76</v>
          </cell>
          <cell r="C1024" t="str">
            <v>#[color=ffffff,fontsize=20]活动期间，烈焰之心礼包限时开放购买助力凤凰觉醒，提升战力必不可少！[-]</v>
          </cell>
        </row>
        <row r="1025">
          <cell r="A1025" t="str">
            <v>ADVERTISE_77</v>
          </cell>
          <cell r="C1025" t="str">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ell>
        </row>
        <row r="1026">
          <cell r="A1026" t="str">
            <v>ADVERTISE_79</v>
          </cell>
          <cell r="C1026" t="str">
            <v>#[color=ffffff,fontsize=20]活动期间，每日登录游戏即可获得[-][color=ffd800,fontsize=20]稀有英雄碎片[-][color=ffffff,fontsize=20]和[-][color=ffd800,fontsize=20]专属阵营宝箱[-][color=ffffff,fontsize=20]等诸多好礼！[-]</v>
          </cell>
        </row>
        <row r="1027">
          <cell r="A1027" t="str">
            <v>ADVERTISE_10</v>
          </cell>
          <cell r="C1027" t="str">
            <v>#[color=C4C7CA,fontsize=20]兵营资源大放送，精英兵团无压力养成，飞速升星购买即享！[-]</v>
          </cell>
        </row>
        <row r="1028">
          <cell r="A1028" t="str">
            <v>ADVERTISE_21</v>
          </cell>
          <cell r="C1028" t="str">
            <v>#[color=FEF6FF,fontsize=22]活动期间，累积充值达到指定条件，即可领取亡灵召唤打法核心兵团--[-][color=F3E05D,fontsize=22]巫妖[-]</v>
          </cell>
        </row>
        <row r="1030">
          <cell r="A1030" t="str">
            <v>ADVERTISE_80</v>
          </cell>
          <cell r="C1030" t="str">
            <v>#[color=ffde00,fontsize=20]突击兵团[-][color=ffffff,fontsize=20]强势觉醒，超值活动特惠开启，[-][color=ffde00,fontsize=20]海量觉醒魂石[-][color=ffffff,fontsize=20]充值即送，不容错过！[-]</v>
          </cell>
        </row>
        <row r="1031">
          <cell r="A1031" t="str">
            <v>ADVERTISE_81</v>
          </cell>
          <cell r="C1031" t="str">
            <v>#[color=ffffff,fontsize=16,outlinecolor=3c1e0a00]活动时间:9月22日-9月24日[-]</v>
          </cell>
        </row>
        <row r="1032">
          <cell r="A1032" t="str">
            <v>ADVERTISE_84</v>
          </cell>
          <cell r="C1032" t="str">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ell>
        </row>
        <row r="1033">
          <cell r="A1033" t="str">
            <v>ADVERTISE_85</v>
          </cell>
          <cell r="C1033" t="str">
            <v>#[color=ffffff,fontsize=22]活动期间，勇夺连胜提升段位，即可获得海量万能英雄碎片和高级橙色宝物[-]</v>
          </cell>
        </row>
        <row r="1035">
          <cell r="A1035" t="str">
            <v>ADVERTISE_93</v>
          </cell>
          <cell r="C1035" t="str">
            <v>#[color=ffffff,fontsize=16,outlinecolor=3c1e0a00]活动时间:9月29日-10月1日[-]</v>
          </cell>
        </row>
        <row r="1036">
          <cell r="A1036" t="str">
            <v>ADVERTISE_91</v>
          </cell>
          <cell r="C1036" t="str">
            <v>#[color=ffffff,fontsize=22]活动期间，充值即可享受超值好礼，城堡士气之魂罗兰德和全能治疗兵团神灯等你来拿！[-]</v>
          </cell>
        </row>
        <row r="1037">
          <cell r="A1037" t="str">
            <v>ADVERTISE_97</v>
          </cell>
          <cell r="C1037" t="str">
            <v>#[color=ffffff,fontsize=20]活动期间，每日登录游戏即可获得[-][color=ffd800,fontsize=20]稀有英雄碎片[-][color=ffffff,fontsize=20]和海量[-][color=ffd800,fontsize=20]精英兵团碎片[-][color=ffffff,fontsize=20]等诸多好礼！[-]</v>
          </cell>
        </row>
        <row r="1039">
          <cell r="A1039" t="str">
            <v>ADVERTISE_99</v>
          </cell>
          <cell r="C1039" t="str">
            <v>#[color=93875b,fontsize=20]每日充值[-][color=ddc944,fontsize=20]980[-][color=93875b,fontsize=20]钻，累计[-][color=ddc944,fontsize=20]4[-][color=93875b,fontsize=20]天，即可获得橙色组合宝物——[-][color=ff892a,fontsize=20]活体鹰眼[-]</v>
          </cell>
        </row>
        <row r="1040">
          <cell r="A1040" t="str">
            <v>ADVERTISE_101</v>
          </cell>
          <cell r="C1040" t="str">
            <v>#[color=ffffff,fontsize=16,outlinecolor=3c1e0a00]活动时间:10月6日-10月8日[-]</v>
          </cell>
        </row>
        <row r="1041">
          <cell r="A1041" t="str">
            <v>ADVERTISE_104</v>
          </cell>
          <cell r="C1041" t="str">
            <v>#[color=ffffff,fontsize=20]交锋之王专服活动来袭，领主们完成指定任务即可获得与你并肩作战的英雄碎片和海量稀有道具！[-]</v>
          </cell>
        </row>
        <row r="1042">
          <cell r="A1042" t="str">
            <v>ADVERTISE_105</v>
          </cell>
          <cell r="C1042" t="str">
            <v>#[color=face1c,fontsize=22]招募好友[-][color=ffffff,fontsize=22]领取专属邀请达人头像框，更有强力宝物配件大奉送[-]</v>
          </cell>
        </row>
        <row r="1044">
          <cell r="A1044" t="str">
            <v>ADVERTISE_106</v>
          </cell>
          <cell r="C1044" t="str">
            <v>#[color=ffffff,fontsize=22]活动期间，累积充值达到指定额度即可领取诸多[-][color=ffc411,fontsize=22]珍品道具[-][color=ffffff,fontsize=22]，提升战力必不可少！[-]</v>
          </cell>
        </row>
        <row r="1045">
          <cell r="A1045" t="str">
            <v>ADVERTISE_109</v>
          </cell>
          <cell r="C1045" t="str">
            <v>#[color=ffffff,fontsize=16,outlinecolor=3c1e0a00]活动时间:10月13日-10月15日[-]</v>
          </cell>
        </row>
        <row r="1047">
          <cell r="A1047" t="str">
            <v>ADVERTISE_114</v>
          </cell>
          <cell r="C1047" t="str">
            <v>#[color=ffffff,fontsize=16,outlinecolor=3c1e0a00]活动时间:10月20日-10月22日[-]</v>
          </cell>
        </row>
        <row r="1048">
          <cell r="A1048" t="str">
            <v>ADVERTISE_112</v>
          </cell>
          <cell r="C1048" t="str">
            <v>#[color=ffffff,fontsize=22]敌方全队免伤降低，范围恐惧低落士气，无尽梦魇，破防核心[-]</v>
          </cell>
        </row>
        <row r="1049">
          <cell r="A1049" t="str">
            <v>ADVERTISE_113</v>
          </cell>
          <cell r="C1049" t="str">
            <v>#[color=aff5c7,fontsize=20]在木乃伊对受治疗效果的大幅压制下，敌方的残血兵团只有被一举击溃的命运[-]</v>
          </cell>
        </row>
        <row r="1051">
          <cell r="A1051" t="str">
            <v>ADVERTISE_121</v>
          </cell>
          <cell r="C1051" t="str">
            <v>#[color=ffffff,fontsize=20]恐怖的伤害，超强的生存能力和优秀的控制能力使美杜莎成为战场上令敌人闻风丧胆的存在[-]</v>
          </cell>
        </row>
        <row r="1052">
          <cell r="A1052" t="str">
            <v>ADVERTISE_122</v>
          </cell>
          <cell r="C1052" t="str">
            <v>#[color=ffffff,fontsize=22]活动期间，祭坛招募达到指定次数即享超值回馈，强力兵团牛头怪和鹰身女妖招募即送！[-]</v>
          </cell>
        </row>
        <row r="1053">
          <cell r="A1053" t="str">
            <v>ADVERTISE_124</v>
          </cell>
          <cell r="C1053" t="str">
            <v>#[color=ffffff,fontsize=16,outlinecolor=3c1e0a00]活动时间:10月27日-10月29日[-]</v>
          </cell>
        </row>
        <row r="1054">
          <cell r="A1054" t="str">
            <v>ADVERTISE_127</v>
          </cell>
          <cell r="C1054" t="str">
            <v>#[color=766997,fontsize=24]10月23日5:00-11月5日5:00，强力法术—时间凝滞限时开放抽取！[-]</v>
          </cell>
        </row>
        <row r="1056">
          <cell r="A1056" t="str">
            <v>ADVERTISE_132</v>
          </cell>
          <cell r="C1056" t="str">
            <v>#[color=ffffff,fontsize=16,outlinecolor=3c1e0a00]活动时间:11月3日-11月5日[-]</v>
          </cell>
        </row>
        <row r="1057">
          <cell r="A1057" t="str">
            <v>ADVERTISE_133</v>
          </cell>
          <cell r="C1057" t="str">
            <v>#[color=ffffff,fontsize=22]万圣特惠礼包限时上架直购商店，活动期间购买还可享受超值回馈！[-]</v>
          </cell>
        </row>
        <row r="1059">
          <cell r="A1059" t="str">
            <v>ADVERTISE_137</v>
          </cell>
          <cell r="C1059" t="str">
            <v>#[color=ffffff,fontsize=20]开场后大恶魔迅速切入敌方后排造成大量伤害并沉默目标，击杀敌方后排输出，使敌人失去一战之力[-]</v>
          </cell>
        </row>
        <row r="1060">
          <cell r="A1060" t="str">
            <v>ADVERTISE_138</v>
          </cell>
          <cell r="C1060" t="str">
            <v>#[color=ffffff,fontsize=20]塞尔伦操控强大的火系法术打击敌人，并且可以召唤大恶魔加入战场帮助其消灭敌人[-]</v>
          </cell>
        </row>
        <row r="1061">
          <cell r="A1061" t="str">
            <v>ADVERTISE_139</v>
          </cell>
          <cell r="C1061" t="str">
            <v>#[color=ffffff,fontsize=20]11.10-11.12，商店每日上架福利不同的[color=ffe366,fontsize=20]双十一特惠礼包[-][color=ffffff,fontsize=20]，英雄、材料和兵团[-][color=ffe366,fontsize=20]超低折扣限时抢！[-]</v>
          </cell>
        </row>
        <row r="1062">
          <cell r="A1062" t="str">
            <v>ADVERTISE_142</v>
          </cell>
          <cell r="C1062" t="str">
            <v>#[color=ffffde,fontsize=20]累计[-][color=ffde01,fontsize=20]5天[-][color=ffffde,fontsize=20]充值[-][color=ffde01,fontsize=20]6元[-][color=ffffde,fontsize=20]，即可领取紫色宝物--[-][color=ffde01,fontsize=20]鬼王斗篷[-][color=ffffde,fontsize=20]，更有[-][color=ffde01,fontsize=20]长角恶魔碎片[-][color=ffffde,fontsize=20]相送[-]</v>
          </cell>
        </row>
        <row r="1063">
          <cell r="A1063" t="str">
            <v>ADVERTISE_143</v>
          </cell>
          <cell r="C1063" t="str">
            <v>#[color=ffffff,fontsize=22]盟战之王活动来袭，活动期间征战、探索即可获得百万黄金大奖和海量稀有道具[-]</v>
          </cell>
        </row>
        <row r="1065">
          <cell r="A1065" t="str">
            <v>ADVERTISE_150</v>
          </cell>
          <cell r="C1065" t="str">
            <v>#[color=ffffff,fontsize=16,outlinecolor=3c1e0a00]活动时间:11月17日-11月19日[-]</v>
          </cell>
        </row>
        <row r="1066">
          <cell r="A1066" t="str">
            <v>ADVERTISE_157</v>
          </cell>
          <cell r="C1066" t="str">
            <v>#[color=ffffff,fontsize=22]感恩特惠礼包限时上架直购商店，活动期间购买还可享受超值回馈！[-]</v>
          </cell>
        </row>
        <row r="1067">
          <cell r="A1067" t="str">
            <v>ADVERTISE_160</v>
          </cell>
          <cell r="C1067" t="str">
            <v>#[color=ffffde,fontsize=20]累计[-][color=ffde01,fontsize=20]5天[-][color=ffffde,fontsize=20]充值[-][color=ffde01,fontsize=20]6元[-][color=ffffde,fontsize=20]，即可领取紫色宝物--[-][color=ffde01,fontsize=20]鬼王斗篷[-][color=ffffde,fontsize=20]，更有[-][color=ffde01,fontsize=20]食人魔碎片[-][color=ffffde,fontsize=20]相送[-]</v>
          </cell>
        </row>
        <row r="1068">
          <cell r="A1068" t="str">
            <v>ADVERTISE_161</v>
          </cell>
          <cell r="C1068" t="str">
            <v>#[color=ffffff,fontsize=16,outlinecolor=3c1e0a00]活动时间:11月24日-11月26日[-]</v>
          </cell>
        </row>
        <row r="1069">
          <cell r="A1069" t="str">
            <v>ADVERTISE_154</v>
          </cell>
          <cell r="C1069" t="str">
            <v>#[color=ffffde,fontsize=20]累计[-][color=ffde01,fontsize=20]5天[-][color=ffffde,fontsize=20]充值[-][color=ffde01,fontsize=20]6元[-][color=ffffde,fontsize=20]，即可领取紫色宝物--[-][color=ffde01,fontsize=20]鬼王斗篷[-][color=ffffde,fontsize=20]，更有[-][color=ffde01,fontsize=20]铁人碎片[-][color=ffffde,fontsize=20]相送[-]</v>
          </cell>
        </row>
        <row r="1071">
          <cell r="A1071" t="str">
            <v>ADVERTISE_155</v>
          </cell>
          <cell r="C1071" t="str">
            <v>#[color=ffffff,fontsize=20]上古巨兽能眩晕敌方的所有近战兵团，彻底打乱对方的进攻节奏，是所有近战兵团的噩梦[-]</v>
          </cell>
        </row>
        <row r="1072">
          <cell r="A1072" t="str">
            <v>ADVERTISE_156</v>
          </cell>
          <cell r="C1072" t="str">
            <v>#[color=d295f1,fontsize=18]邪眼拥有超强的控制能力，优秀的爆发能力和增益能力，是战场上非常全面的优选部队！[-]</v>
          </cell>
        </row>
        <row r="1073">
          <cell r="A1073" t="str">
            <v>ADVERTISE_181</v>
          </cell>
          <cell r="C1073" t="str">
            <v>#[color=ffffff,fontsize=16,outlinecolor=3c1e0a00]活动时间:12月01日-12月03日[-]</v>
          </cell>
        </row>
        <row r="1074">
          <cell r="A1074" t="str">
            <v>ADVERTISE_183</v>
          </cell>
          <cell r="C1074" t="str">
            <v>#[color=ffde00,fontsize=18]高级宝物礼包[-][color=ffffff,fontsize=18]限时上架直购商店，超高性价比助力橙色宝物升阶！[-]</v>
          </cell>
        </row>
        <row r="1075">
          <cell r="A1075" t="str">
            <v>ADVERTISE_184</v>
          </cell>
          <cell r="C1075" t="str">
            <v>#[color=ffffde,fontsize=20]累计[-][color=ffde01,fontsize=20]5天[-][color=ffffde,fontsize=20]充值[-][color=ffde01,fontsize=20]6元[-][color=ffffde,fontsize=20]，即可领取紫色宝物--[-][color=ffde01,fontsize=20]鬼王斗篷[-][color=ffffde,fontsize=20]，更有[-][color=ffde01,fontsize=20]雷元素碎片[-][color=ffffde,fontsize=20]相送[-]</v>
          </cell>
        </row>
        <row r="1077">
          <cell r="A1077" t="str">
            <v>ADVERTISE_188</v>
          </cell>
          <cell r="C1077" t="str">
            <v>#[color=face1c,fontsize=22]招募好友[-][color=ffffff,fontsize=22]领取孟斐拉全新皮肤，更有海量资源和友情积分送不停！[-]</v>
          </cell>
        </row>
        <row r="1078">
          <cell r="A1078" t="str">
            <v>ADVERTISE_189</v>
          </cell>
          <cell r="C1078" t="str">
            <v>#[color=ffffff,fontsize=16,outlinecolor=3c1e0a00]活动时间:12月08日-12月10日[-]</v>
          </cell>
        </row>
        <row r="1079">
          <cell r="A1079" t="str">
            <v>ADVERTISE_191</v>
          </cell>
          <cell r="C1079" t="str">
            <v>#[color=ffffde,fontsize=20]累计[-][color=ffde01,fontsize=20]5天[-][color=ffffde,fontsize=20]充值[-][color=ffde01,fontsize=20]6元[-][color=ffffde,fontsize=20]，即可领取紫色宝物--[-][color=ffde01,fontsize=20]鬼王斗篷[-][color=ffffde,fontsize=20]，更有[-][color=ffde01,fontsize=20]吸血鬼碎片[-][color=ffffde,fontsize=20]相送[-]</v>
          </cell>
        </row>
        <row r="1081">
          <cell r="A1081" t="str">
            <v>ADVERTISE_186</v>
          </cell>
          <cell r="C1081" t="str">
            <v>#[color=adbcda,fontsize=20]寂亡女士吸取死去的灵魂来加强自身输出，召唤具有[-][color=127af0,fontsize=20]眩晕能力[-][color=adbcda,fontsize=20]的重装骷髅大军协助其消灭敌人！[-]</v>
          </cell>
        </row>
        <row r="1082">
          <cell r="A1082" t="str">
            <v>ADVERTISE_193</v>
          </cell>
          <cell r="C1082" t="str">
            <v>#[color=ffffff,fontsize=20]12月11日热点宝物系统即将上线，寒冰之剑震撼来袭，敬请期待！[-]</v>
          </cell>
        </row>
        <row r="1083">
          <cell r="A1083" t="str">
            <v>ADVERTISE_194</v>
          </cell>
          <cell r="C1083" t="str">
            <v>#[color=93875b,fontsize=20]大幅提高敌方兵团[-][color=ff8a2d,fontsize=20]受到的法术伤害[-][color=93875b,fontsize=20]，制造极大范围的[-][color=ff8a2d,fontsize=20]减速和沉默[-][color=93875b,fontsize=20]，是法术型英雄的必备之宝！[-]</v>
          </cell>
        </row>
        <row r="1084">
          <cell r="A1084" t="str">
            <v>ADVERTISE_196</v>
          </cell>
          <cell r="C1084" t="str">
            <v>#[color=ffffde,fontsize=20]累计[-][color=ffde01,fontsize=20]5天[-][color=ffffde,fontsize=20]充值[-][color=ffde01,fontsize=20]6元[-][color=ffffde,fontsize=20]，即可领取紫色宝物--[-][color=ffde01,fontsize=20]鬼王斗篷[-][color=ffffde,fontsize=20]，更有[-][color=ffde01,fontsize=20]食人魔碎片[-][color=ffffde,fontsize=20]相送[-]</v>
          </cell>
        </row>
        <row r="1085">
          <cell r="A1085" t="str">
            <v>ADVERTISE_197</v>
          </cell>
          <cell r="C1085" t="str">
            <v>#[color=ffffff,fontsize=22]寒冰特惠礼包[-][color=ffc411,fontsize=22]2折[-][color=ffffff,fontsize=22]热卖中，[-][color=ffc411,fontsize=22]6大组件[-][color=ffffff,fontsize=22]自由选择助您飞速升阶，尽享冰霜极寒之力的威势吧！[-]</v>
          </cell>
        </row>
        <row r="1086">
          <cell r="A1086" t="str">
            <v>ADVERTISE_199</v>
          </cell>
          <cell r="C1086" t="str">
            <v>#[color=ffffff,fontsize=16,outlinecolor=3c1e0a00]活动时间:12月15日-12月17日[-]</v>
          </cell>
        </row>
        <row r="1088">
          <cell r="A1088" t="str">
            <v>ADVERTISE_203</v>
          </cell>
          <cell r="C1088" t="str">
            <v>#[color=ffffde,fontsize=20]累计[-][color=ffde01,fontsize=20]5天[-][color=ffffde,fontsize=20]充值[-][color=ffde01,fontsize=20]6元[-][color=ffffde,fontsize=20]，即可领取紫色宝物--[-][color=ffde01,fontsize=20]鬼王斗篷[-][color=ffffde,fontsize=20]，更有[-][color=ffde01,fontsize=20]僧侣碎片[-][color=ffffde,fontsize=20]相送[-]</v>
          </cell>
        </row>
        <row r="1089">
          <cell r="A1089" t="str">
            <v>ADVERTISE_204</v>
          </cell>
          <cell r="C1089" t="str">
            <v>#[color=ffffff,fontsize=22]在战役中开启宝箱或藏宝图挖宝有几率获得宝物——野蛮之斧组件[-]</v>
          </cell>
        </row>
        <row r="1090">
          <cell r="A1090" t="str">
            <v>ADVERTISE_205</v>
          </cell>
          <cell r="C1090" t="str">
            <v>#[color=ffffff,fontsize=20]2017.12.20-2017.12.26期间，好友召回获得[-][color=ffde00,fontsize=20]友情积分翻倍[-][color=ffffff,fontsize=20]友情商店限时[-][color=ffde00,fontsize=20]超值豪华商品[-]</v>
          </cell>
        </row>
        <row r="1091">
          <cell r="A1091" t="str">
            <v>ADVERTISE_206</v>
          </cell>
          <cell r="C1091" t="str">
            <v>#[color=ffffff,fontsize=20]山德鲁可以对敌人施以连续的法术打击，敌人阵亡后回复自身魔法值，进而扩大场上优势[-]</v>
          </cell>
        </row>
        <row r="1092">
          <cell r="A1092" t="str">
            <v>ADVERTISE_207</v>
          </cell>
          <cell r="C1092" t="str">
            <v>#[color=ffffff,fontsize=20]圣堂武士自身拥有超强的防御能力并且可以为全队提供增益，是团队中的英勇守护者[-]</v>
          </cell>
        </row>
        <row r="1093">
          <cell r="A1093" t="str">
            <v>ADVERTISE_209</v>
          </cell>
          <cell r="C1093" t="str">
            <v>#[color=ffffff,fontsize=16,outlinecolor=3c1e0a00]活动时间:12月22日-12月24日[-]</v>
          </cell>
        </row>
        <row r="1094">
          <cell r="A1094" t="str">
            <v>ADVERTISE_210</v>
          </cell>
          <cell r="C1094" t="str">
            <v>#[color=ffffff,fontsize=20]使用限定阵营兵团  击败对手获得更高排名  为服务器赢得荣耀[-]</v>
          </cell>
        </row>
        <row r="1098">
          <cell r="A1098" t="str">
            <v>#直购商品库</v>
          </cell>
        </row>
        <row r="1099">
          <cell r="A1099" t="str">
            <v>CASHGOODSLIB_1</v>
          </cell>
          <cell r="C1099" t="str">
            <v>矿石特惠礼包</v>
          </cell>
        </row>
        <row r="1100">
          <cell r="A1100" t="str">
            <v>CASHGOODSLIB_2</v>
          </cell>
          <cell r="C1100" t="str">
            <v>占星特惠礼包</v>
          </cell>
        </row>
        <row r="1101">
          <cell r="A1101" t="str">
            <v>CASHGOODSLIB_3</v>
          </cell>
          <cell r="C1101" t="str">
            <v>维德尼娜礼包</v>
          </cell>
        </row>
        <row r="1102">
          <cell r="A1102" t="str">
            <v>CASHGOODSLIB_4</v>
          </cell>
          <cell r="C1102" t="str">
            <v>占星银币礼包</v>
          </cell>
        </row>
        <row r="1103">
          <cell r="A1103" t="str">
            <v>CASHGOODSLIB_5</v>
          </cell>
          <cell r="C1103" t="str">
            <v>天堂铸造石礼包</v>
          </cell>
        </row>
        <row r="1104">
          <cell r="A1104" t="str">
            <v>CASHGOODSLIB_6</v>
          </cell>
          <cell r="C1104" t="str">
            <v>天赋药剂礼包</v>
          </cell>
        </row>
        <row r="1105">
          <cell r="A1105" t="str">
            <v>CASHGOODSLIB_7</v>
          </cell>
          <cell r="C1105" t="str">
            <v>星银礼包</v>
          </cell>
        </row>
        <row r="1106">
          <cell r="A1106" t="str">
            <v>CASHGOODSLIB_8</v>
          </cell>
          <cell r="C1106" t="str">
            <v>影钢礼包</v>
          </cell>
        </row>
        <row r="1107">
          <cell r="A1107" t="str">
            <v>CASHGOODSLIB_9</v>
          </cell>
          <cell r="C1107" t="str">
            <v>龙钢礼包</v>
          </cell>
        </row>
        <row r="1108">
          <cell r="A1108" t="str">
            <v>CASHGOODSLIB_10</v>
          </cell>
          <cell r="C1108" t="str">
            <v>一元购礼包</v>
          </cell>
        </row>
        <row r="1109">
          <cell r="A1109" t="str">
            <v>CASHGOODSLIB_11</v>
          </cell>
          <cell r="C1109" t="str">
            <v>精灵的神秘礼盒</v>
          </cell>
        </row>
        <row r="1110">
          <cell r="A1110" t="str">
            <v>CASHGOODSLIB_12</v>
          </cell>
          <cell r="C1110" t="str">
            <v>天赋补给包（前排）</v>
          </cell>
        </row>
        <row r="1111">
          <cell r="A1111" t="str">
            <v>CASHGOODSLIB_13</v>
          </cell>
          <cell r="C1111" t="str">
            <v>天赋补给包（后排）</v>
          </cell>
        </row>
        <row r="1112">
          <cell r="A1112" t="str">
            <v>CASHGOODSLIB_14</v>
          </cell>
          <cell r="C1112" t="str">
            <v>天赋药剂礼包</v>
          </cell>
        </row>
        <row r="1113">
          <cell r="A1113" t="str">
            <v>CASHGOODSLIB_15</v>
          </cell>
          <cell r="C1113" t="str">
            <v>星银特惠礼包</v>
          </cell>
        </row>
        <row r="1114">
          <cell r="A1114" t="str">
            <v>CASHGOODSLIB_16</v>
          </cell>
          <cell r="C1114" t="str">
            <v>影钢特惠礼包</v>
          </cell>
        </row>
        <row r="1115">
          <cell r="A1115" t="str">
            <v>CASHGOODSLIB_17</v>
          </cell>
          <cell r="C1115" t="str">
            <v>龙钢特惠礼包</v>
          </cell>
        </row>
        <row r="1116">
          <cell r="A1116" t="str">
            <v>CASHGOODSLIB_18</v>
          </cell>
          <cell r="C1116" t="str">
            <v>3星幽火元素</v>
          </cell>
        </row>
        <row r="1117">
          <cell r="A1117" t="str">
            <v>CASHGOODSLIB_19</v>
          </cell>
          <cell r="C1117" t="str">
            <v>幽火特惠礼包</v>
          </cell>
        </row>
        <row r="1118">
          <cell r="A1118" t="str">
            <v>CASHGOODSLIB_20</v>
          </cell>
          <cell r="C1118" t="str">
            <v>金钥匙礼包</v>
          </cell>
        </row>
        <row r="1119">
          <cell r="A1119" t="str">
            <v>CASHGOODSLIB_21</v>
          </cell>
          <cell r="C1119" t="str">
            <v>天堂铸造石礼包</v>
          </cell>
        </row>
        <row r="1120">
          <cell r="A1120" t="str">
            <v>CASHGOODSLIB_22</v>
          </cell>
          <cell r="C1120" t="str">
            <v>万用天赋补给包</v>
          </cell>
        </row>
        <row r="1121">
          <cell r="A1121" t="str">
            <v>CASHGOODSLIB_23</v>
          </cell>
          <cell r="C1121" t="str">
            <v>万用天赋补给包</v>
          </cell>
        </row>
        <row r="1122">
          <cell r="A1122" t="str">
            <v>CASHGOODSLIB_24</v>
          </cell>
          <cell r="C1122" t="str">
            <v>万圣特惠礼包</v>
          </cell>
        </row>
        <row r="1123">
          <cell r="A1123" t="str">
            <v>CASHGOODSLIB_25</v>
          </cell>
          <cell r="C1123" t="str">
            <v>糖果女巫皮肤</v>
          </cell>
        </row>
        <row r="1124">
          <cell r="A1124" t="str">
            <v>CASHGOODSLIB_26</v>
          </cell>
          <cell r="C1124" t="str">
            <v>感恩特惠礼包</v>
          </cell>
        </row>
        <row r="1125">
          <cell r="A1125" t="str">
            <v>CASHGOODSLIB_27</v>
          </cell>
          <cell r="C1125" t="str">
            <v>丰收之夜皮肤</v>
          </cell>
        </row>
        <row r="1126">
          <cell r="A1126" t="str">
            <v>CASHGOODSLIB_28</v>
          </cell>
          <cell r="C1126" t="str">
            <v>鹰眼特惠宝箱</v>
          </cell>
        </row>
        <row r="1127">
          <cell r="A1127" t="str">
            <v>CASHGOODSLIB_29</v>
          </cell>
          <cell r="C1127" t="str">
            <v>高级宝物礼包</v>
          </cell>
        </row>
        <row r="1128">
          <cell r="A1128" t="str">
            <v>CASHGOODSLIB_30</v>
          </cell>
          <cell r="C1128" t="str">
            <v>寒冰特惠礼包</v>
          </cell>
        </row>
        <row r="1129">
          <cell r="A1129" t="str">
            <v>CASHGOODSLIB_31</v>
          </cell>
          <cell r="C1129" t="str">
            <v>死亡阴影礼包</v>
          </cell>
        </row>
        <row r="1130">
          <cell r="A1130" t="str">
            <v>CASHGOODSLIB_32</v>
          </cell>
          <cell r="C1130" t="str">
            <v>巫妖特惠礼包</v>
          </cell>
        </row>
        <row r="1134">
          <cell r="A1134" t="str">
            <v>CASHGOODSLIB_1001</v>
          </cell>
          <cell r="C1134" t="str">
            <v>烈火晶核礼包</v>
          </cell>
        </row>
        <row r="1135">
          <cell r="A1135" t="str">
            <v>CASHGOODSLIB_1002</v>
          </cell>
          <cell r="C1135" t="str">
            <v>烈焰之心礼包</v>
          </cell>
        </row>
        <row r="1136">
          <cell r="A1136" t="str">
            <v>CASHGOODSLIB_1003</v>
          </cell>
          <cell r="C1136" t="str">
            <v>十字战魂礼包</v>
          </cell>
        </row>
        <row r="1137">
          <cell r="A1137" t="str">
            <v>CASHGOODSLIB_1004</v>
          </cell>
          <cell r="C1137" t="str">
            <v>幻影游侠礼包</v>
          </cell>
        </row>
        <row r="1138">
          <cell r="A1138" t="str">
            <v>CASHGOODSLIB_1005</v>
          </cell>
          <cell r="C1138" t="str">
            <v>森林守护礼包</v>
          </cell>
        </row>
        <row r="1139">
          <cell r="A1139" t="str">
            <v>CASHGOODSLIB_1006</v>
          </cell>
          <cell r="C1139" t="str">
            <v>烈焰领主礼包</v>
          </cell>
        </row>
        <row r="1140">
          <cell r="A1140" t="str">
            <v>CASHGOODSLIB_1007</v>
          </cell>
          <cell r="C1140" t="str">
            <v>死亡前锋礼包</v>
          </cell>
        </row>
        <row r="1141">
          <cell r="A1141" t="str">
            <v>CASHGOODSLIB_1008</v>
          </cell>
          <cell r="C1141" t="str">
            <v>天空领主礼包</v>
          </cell>
        </row>
        <row r="1142">
          <cell r="A1142" t="str">
            <v>CASHGOODSLIB_1009</v>
          </cell>
          <cell r="C1142" t="str">
            <v>死亡统领礼包</v>
          </cell>
        </row>
        <row r="1143">
          <cell r="A1143" t="str">
            <v>CASHGOODSLIB_1010</v>
          </cell>
          <cell r="C1143" t="str">
            <v>精灵的神秘馈赠</v>
          </cell>
        </row>
        <row r="1144">
          <cell r="A1144" t="str">
            <v>CASHGOODSLIB_1011</v>
          </cell>
          <cell r="C1144" t="str">
            <v>绿龙碎片*20</v>
          </cell>
        </row>
        <row r="1145">
          <cell r="A1145" t="str">
            <v>CASHGOODSLIB_1012</v>
          </cell>
          <cell r="C1145" t="str">
            <v>枯木卫士碎片*10</v>
          </cell>
        </row>
        <row r="1146">
          <cell r="A1146" t="str">
            <v>CASHGOODSLIB_1013</v>
          </cell>
          <cell r="C1146" t="str">
            <v>熔火之心礼包</v>
          </cell>
        </row>
        <row r="1147">
          <cell r="A1147" t="str">
            <v>CASHGOODSLIB_1014</v>
          </cell>
          <cell r="C1147" t="str">
            <v>幽火元素碎片*15</v>
          </cell>
        </row>
        <row r="1148">
          <cell r="A1148" t="str">
            <v>CASHGOODSLIB_1015</v>
          </cell>
          <cell r="C1148" t="str">
            <v>初级材料宝盒*10</v>
          </cell>
        </row>
        <row r="1149">
          <cell r="A1149" t="str">
            <v>CASHGOODSLIB_1016</v>
          </cell>
          <cell r="C1149" t="str">
            <v>稀有材料宝盒*10</v>
          </cell>
        </row>
        <row r="1150">
          <cell r="A1150" t="str">
            <v>CASHGOODSLIB_1017</v>
          </cell>
          <cell r="C1150" t="str">
            <v>天堂神迹宝箱*1</v>
          </cell>
        </row>
        <row r="1151">
          <cell r="A1151" t="str">
            <v>CASHGOODSLIB_1018</v>
          </cell>
          <cell r="C1151" t="str">
            <v>紫晶符石*1</v>
          </cell>
        </row>
        <row r="1152">
          <cell r="A1152" t="str">
            <v>CASHGOODSLIB_1019</v>
          </cell>
          <cell r="C1152" t="str">
            <v>紫晶符石*5</v>
          </cell>
        </row>
        <row r="1153">
          <cell r="A1153" t="str">
            <v>CASHGOODSLIB_1020</v>
          </cell>
          <cell r="C1153" t="str">
            <v>索姆拉碎片*10</v>
          </cell>
        </row>
        <row r="1154">
          <cell r="A1154" t="str">
            <v>CASHGOODSLIB_1021</v>
          </cell>
          <cell r="C1154" t="str">
            <v>星辰印记*1000</v>
          </cell>
        </row>
        <row r="1155">
          <cell r="A1155" t="str">
            <v>CASHGOODSLIB_1022</v>
          </cell>
          <cell r="C1155" t="str">
            <v>星辰印记*600</v>
          </cell>
        </row>
        <row r="1156">
          <cell r="A1156" t="str">
            <v>CASHGOODSLIB_1023</v>
          </cell>
          <cell r="C1156" t="str">
            <v>战争军备补给</v>
          </cell>
        </row>
        <row r="1157">
          <cell r="A1157" t="str">
            <v>CASHGOODSLIB_1024</v>
          </cell>
          <cell r="C1157" t="str">
            <v>奥术圣痕宝箱</v>
          </cell>
        </row>
        <row r="1158">
          <cell r="A1158" t="str">
            <v>CASHGOODSLIB_1025</v>
          </cell>
          <cell r="C1158" t="str">
            <v>大地之心礼包</v>
          </cell>
        </row>
        <row r="1159">
          <cell r="A1159" t="str">
            <v>CASHGOODSLIB_1026</v>
          </cell>
          <cell r="C1159" t="str">
            <v>缚能魔瓶（大）</v>
          </cell>
        </row>
        <row r="1160">
          <cell r="A1160" t="str">
            <v>CASHGOODSLIB_1027</v>
          </cell>
          <cell r="C1160" t="str">
            <v>符石特惠礼包</v>
          </cell>
        </row>
        <row r="1161">
          <cell r="A1161" t="str">
            <v>CASHGOODSLIB_1028</v>
          </cell>
          <cell r="C1161" t="str">
            <v>无畏先锋礼包</v>
          </cell>
        </row>
        <row r="1162">
          <cell r="A1162" t="str">
            <v>CASHGOODSLIB_1029</v>
          </cell>
          <cell r="C1162" t="str">
            <v>群峰之巅宝箱</v>
          </cell>
        </row>
        <row r="1163">
          <cell r="A1163" t="str">
            <v>CASHGOODSLIB_1030</v>
          </cell>
          <cell r="C1163" t="str">
            <v>皇家禁卫魂石</v>
          </cell>
        </row>
        <row r="1164">
          <cell r="A1164" t="str">
            <v>CASHGOODSLIB_1031</v>
          </cell>
          <cell r="C1164" t="str">
            <v>恐惧领主魂石</v>
          </cell>
        </row>
        <row r="1165">
          <cell r="A1165" t="str">
            <v>CASHGOODSLIB_1032</v>
          </cell>
          <cell r="C1165" t="str">
            <v>烈焰主宰魂石</v>
          </cell>
        </row>
        <row r="1166">
          <cell r="A1166" t="str">
            <v>CASHGOODSLIB_1033</v>
          </cell>
          <cell r="C1166" t="str">
            <v>冠军骑士魂石</v>
          </cell>
        </row>
        <row r="1167">
          <cell r="A1167" t="str">
            <v>CASHGOODSLIB_1034</v>
          </cell>
          <cell r="C1167" t="str">
            <v>肯达尔礼包</v>
          </cell>
        </row>
        <row r="1168">
          <cell r="A1168" t="str">
            <v>CASHGOODSLIB_1035</v>
          </cell>
          <cell r="C1168" t="str">
            <v>鹰眼特惠礼包</v>
          </cell>
        </row>
        <row r="1169">
          <cell r="A1169" t="str">
            <v>CASHGOODSLIB_1036</v>
          </cell>
          <cell r="C1169" t="str">
            <v>暗黑魂坛宝箱</v>
          </cell>
        </row>
        <row r="1170">
          <cell r="A1170" t="str">
            <v>CASHGOODSLIB_1037</v>
          </cell>
          <cell r="C1170" t="str">
            <v>双十一兵团礼包</v>
          </cell>
        </row>
        <row r="1171">
          <cell r="A1171" t="str">
            <v>CASHGOODSLIB_1038</v>
          </cell>
          <cell r="C1171" t="str">
            <v>双十一材料礼包</v>
          </cell>
        </row>
        <row r="1172">
          <cell r="A1172" t="str">
            <v>CASHGOODSLIB_1039</v>
          </cell>
          <cell r="C1172" t="str">
            <v>双十一英雄礼包</v>
          </cell>
        </row>
        <row r="1173">
          <cell r="A1173" t="str">
            <v>CASHGOODSLIB_1040</v>
          </cell>
          <cell r="C1173" t="str">
            <v>死亡前锋礼包</v>
          </cell>
        </row>
        <row r="1174">
          <cell r="A1174" t="str">
            <v>CASHGOODSLIB_1041</v>
          </cell>
          <cell r="C1174" t="str">
            <v>混沌之源宝箱</v>
          </cell>
        </row>
        <row r="1175">
          <cell r="A1175" t="str">
            <v>CASHGOODSLIB_1042</v>
          </cell>
          <cell r="C1175" t="str">
            <v>符石特惠礼包</v>
          </cell>
        </row>
        <row r="1176">
          <cell r="A1176" t="str">
            <v>CASHGOODSLIB_1043</v>
          </cell>
          <cell r="C1176" t="str">
            <v>占星补给礼包</v>
          </cell>
        </row>
        <row r="1177">
          <cell r="A1177" t="str">
            <v>CASHGOODSLIB_1044</v>
          </cell>
          <cell r="C1177" t="str">
            <v>死亡统领礼包</v>
          </cell>
        </row>
        <row r="1178">
          <cell r="A1178" t="str">
            <v>CASHGOODSLIB_1045</v>
          </cell>
          <cell r="C1178" t="str">
            <v>庆典兵团特惠</v>
          </cell>
        </row>
        <row r="1179">
          <cell r="A1179" t="str">
            <v>CASHGOODSLIB_1046</v>
          </cell>
          <cell r="C1179" t="str">
            <v>庆典宝物特惠</v>
          </cell>
        </row>
        <row r="1180">
          <cell r="A1180" t="str">
            <v>CASHGOODSLIB_1047</v>
          </cell>
          <cell r="C1180" t="str">
            <v>庆典英雄特惠</v>
          </cell>
        </row>
        <row r="1184">
          <cell r="A1184" t="str">
            <v>#weeklySign</v>
          </cell>
        </row>
        <row r="1185">
          <cell r="A1185" t="str">
            <v>WEEKLYSIGN_1</v>
          </cell>
          <cell r="C1185" t="str">
            <v>城堡之周</v>
          </cell>
        </row>
        <row r="1186">
          <cell r="A1186" t="str">
            <v>WEEKLYSIGN_2</v>
          </cell>
          <cell r="C1186" t="str">
            <v>壁垒之周</v>
          </cell>
        </row>
        <row r="1187">
          <cell r="A1187" t="str">
            <v>WEEKLYSIGN_3</v>
          </cell>
          <cell r="C1187" t="str">
            <v>墓园之周</v>
          </cell>
        </row>
        <row r="1188">
          <cell r="A1188" t="str">
            <v>WEEKLYSIGN_4</v>
          </cell>
          <cell r="C1188" t="str">
            <v>据点之周</v>
          </cell>
        </row>
        <row r="1189">
          <cell r="A1189" t="str">
            <v>WEEKLYSIGN_5</v>
          </cell>
          <cell r="C1189" t="str">
            <v>地狱之周</v>
          </cell>
        </row>
        <row r="1190">
          <cell r="A1190" t="str">
            <v>WEEKLYSIGN_6</v>
          </cell>
          <cell r="C1190" t="str">
            <v>塔楼之周</v>
          </cell>
        </row>
        <row r="1191">
          <cell r="A1191" t="str">
            <v>WEEKLYSIGN_7</v>
          </cell>
          <cell r="C1191" t="str">
            <v>地下城之周</v>
          </cell>
        </row>
        <row r="1192">
          <cell r="A1192" t="str">
            <v>WEEKLYSIGN_8</v>
          </cell>
          <cell r="C1192" t="str">
            <v>要塞之周</v>
          </cell>
        </row>
        <row r="1193">
          <cell r="A1193" t="str">
            <v>WEEKLYSIGN_9</v>
          </cell>
          <cell r="C1193" t="str">
            <v>元素之周</v>
          </cell>
        </row>
        <row r="1196">
          <cell r="A1196" t="str">
            <v>WEEKLYSIGNDES1_11</v>
          </cell>
          <cell r="C1196" t="str">
            <v>一队帝国枪兵慕名加入您的麾下，您的实力更加强大了！</v>
          </cell>
        </row>
        <row r="1197">
          <cell r="A1197" t="str">
            <v>WEEKLYSIGNDES1_12</v>
          </cell>
          <cell r="C1197" t="str">
            <v>一队帝国弩手慕名加入您的麾下，您的实力更加强大了！</v>
          </cell>
        </row>
        <row r="1198">
          <cell r="A1198" t="str">
            <v>WEEKLYSIGNDES1_13</v>
          </cell>
          <cell r="C1198" t="str">
            <v>一队皇家十字军慕名加入您的麾下，您的实力更加强大了！</v>
          </cell>
        </row>
        <row r="1199">
          <cell r="A1199" t="str">
            <v>WEEKLYSIGNDES1_14</v>
          </cell>
          <cell r="C1199" t="str">
            <v>一队皇家狮鹫加入您的麾下，您的实力更加强大了！</v>
          </cell>
        </row>
        <row r="1200">
          <cell r="A1200" t="str">
            <v>WEEKLYSIGNDES1_15</v>
          </cell>
          <cell r="C1200" t="str">
            <v>一队僧侣加入您的麾下，您的实力更加强大了！</v>
          </cell>
        </row>
        <row r="1201">
          <cell r="A1201" t="str">
            <v>WEEKLYSIGNDES1_16</v>
          </cell>
          <cell r="C1201" t="str">
            <v>一队皇家骑士慕名加入您的麾下，您的实力更加强大了！</v>
          </cell>
        </row>
        <row r="1202">
          <cell r="A1202" t="str">
            <v>WEEKLYSIGNDES1_17</v>
          </cell>
          <cell r="C1202" t="str">
            <v>一位掌控冰雪之力的法师造访了您的领地！</v>
          </cell>
        </row>
        <row r="1203">
          <cell r="A1203" t="str">
            <v>WEEKLYSIGNDES1_21</v>
          </cell>
          <cell r="C1203" t="str">
            <v>一队半人马慕名加入您的麾下，您的实力更加强大了！</v>
          </cell>
        </row>
        <row r="1204">
          <cell r="A1204" t="str">
            <v>WEEKLYSIGNDES1_22</v>
          </cell>
          <cell r="C1204" t="str">
            <v>一队木精灵慕名加入您的麾下，您的实力更加强大了！</v>
          </cell>
        </row>
        <row r="1205">
          <cell r="A1205" t="str">
            <v>WEEKLYSIGNDES1_23</v>
          </cell>
          <cell r="C1205" t="str">
            <v>一队银翼飞马慕名加入您的麾下，您的实力更加强大了！</v>
          </cell>
        </row>
        <row r="1206">
          <cell r="A1206" t="str">
            <v>WEEKLYSIGNDES1_24</v>
          </cell>
          <cell r="C1206" t="str">
            <v>一队独角兽慕名加入您的麾下，您的实力更加强大了！</v>
          </cell>
        </row>
        <row r="1207">
          <cell r="A1207" t="str">
            <v>WEEKLYSIGNDES1_25</v>
          </cell>
          <cell r="C1207" t="str">
            <v>一队战斗矮人慕名加入您的麾下，您的实力更加强大了！</v>
          </cell>
        </row>
        <row r="1208">
          <cell r="A1208" t="str">
            <v>WEEKLYSIGNDES1_26</v>
          </cell>
          <cell r="C1208" t="str">
            <v>一队枯木卫士慕名加入您的麾下，您的实力更加强大了！</v>
          </cell>
        </row>
        <row r="1209">
          <cell r="A1209" t="str">
            <v>WEEKLYSIGNDES1_27</v>
          </cell>
          <cell r="C1209" t="str">
            <v>英雄罗伊德对您守护自然的行为表示尊敬，并表示愿意为您效劳！</v>
          </cell>
        </row>
        <row r="1210">
          <cell r="A1210" t="str">
            <v>WEEKLYSIGNDES1_31</v>
          </cell>
          <cell r="C1210" t="str">
            <v>维德尼娜对您麾下的亡灵战士颇感兴趣，并愿意加入您的队伍！</v>
          </cell>
        </row>
        <row r="1211">
          <cell r="A1211" t="str">
            <v>WEEKLYSIGNDES1_32</v>
          </cell>
          <cell r="C1211" t="str">
            <v>一队骷髅战士慕名加入您的麾下，您的实力更加强大了！</v>
          </cell>
        </row>
        <row r="1212">
          <cell r="A1212" t="str">
            <v>WEEKLYSIGNDES1_33</v>
          </cell>
          <cell r="C1212" t="str">
            <v>一队僵尸慕名加入您的麾下，您的实力更加强大了！</v>
          </cell>
        </row>
        <row r="1213">
          <cell r="A1213" t="str">
            <v>WEEKLYSIGNDES1_34</v>
          </cell>
          <cell r="C1213" t="str">
            <v>您的部队在破败的古墓中搜刮到了一批遗宝！</v>
          </cell>
        </row>
        <row r="1214">
          <cell r="A1214" t="str">
            <v>WEEKLYSIGNDES1_35</v>
          </cell>
          <cell r="C1214" t="str">
            <v>一队幽灵慕名加入您的麾下，您的实力更加强大了！</v>
          </cell>
        </row>
        <row r="1215">
          <cell r="A1215" t="str">
            <v>WEEKLYSIGNDES1_36</v>
          </cell>
          <cell r="C1215" t="str">
            <v>一队吸血鬼慕名加入您的麾下，您的实力更加强大了！</v>
          </cell>
        </row>
        <row r="1216">
          <cell r="A1216" t="str">
            <v>WEEKLYSIGNDES1_37</v>
          </cell>
          <cell r="C1216" t="str">
            <v>一队巫妖慕名加入您的麾下，您的实力更加强大了！</v>
          </cell>
        </row>
        <row r="1217">
          <cell r="A1217" t="str">
            <v>WEEKLYSIGNDES1_41</v>
          </cell>
          <cell r="C1217" t="str">
            <v>一队地精战士慕名加入您的麾下，您的实力更加强大了！</v>
          </cell>
        </row>
        <row r="1218">
          <cell r="A1218" t="str">
            <v>WEEKLYSIGNDES1_42</v>
          </cell>
          <cell r="C1218" t="str">
            <v>一队恶狼骑士慕名加入您的麾下，您的实力更加强大了！</v>
          </cell>
        </row>
        <row r="1219">
          <cell r="A1219" t="str">
            <v>WEEKLYSIGNDES1_43</v>
          </cell>
          <cell r="C1219" t="str">
            <v>一队半兽人慕名加入您的麾下，您的实力更加强大了！</v>
          </cell>
        </row>
        <row r="1220">
          <cell r="A1220" t="str">
            <v>WEEKLYSIGNDES1_44</v>
          </cell>
          <cell r="C1220" t="str">
            <v>一队雷鸟慕名加入您的麾下，您的实力更加强大了！</v>
          </cell>
        </row>
        <row r="1221">
          <cell r="A1221" t="str">
            <v>WEEKLYSIGNDES1_45</v>
          </cell>
          <cell r="C1221" t="str">
            <v>一队食人魔慕名加入您的麾下，您的实力更加强大了！</v>
          </cell>
        </row>
        <row r="1222">
          <cell r="A1222" t="str">
            <v>WEEKLYSIGNDES1_46</v>
          </cell>
          <cell r="C1222" t="str">
            <v>一队独眼巨人慕名加入您的麾下，您的实力更加强大了！</v>
          </cell>
        </row>
        <row r="1223">
          <cell r="A1223" t="str">
            <v>WEEKLYSIGNDES1_47</v>
          </cell>
          <cell r="C1223" t="str">
            <v>您的连续征战吸引了英雄肯洛·哈格加入您的麾下！</v>
          </cell>
        </row>
        <row r="1224">
          <cell r="A1224" t="str">
            <v>WEEKLYSIGNDES1_51</v>
          </cell>
          <cell r="C1224" t="str">
            <v>一队小恶魔慕名加入您的麾下，您的实力更加强大了！</v>
          </cell>
        </row>
        <row r="1225">
          <cell r="A1225" t="str">
            <v>WEEKLYSIGNDES1_52</v>
          </cell>
          <cell r="C1225" t="str">
            <v>一队歌革慕名加入您的麾下，您的实力更加强大了！</v>
          </cell>
        </row>
        <row r="1226">
          <cell r="A1226" t="str">
            <v>WEEKLYSIGNDES1_53</v>
          </cell>
          <cell r="C1226" t="str">
            <v>一队地狱领主慕名加入您的麾下，您的实力更加强大了！</v>
          </cell>
        </row>
        <row r="1227">
          <cell r="A1227" t="str">
            <v>WEEKLYSIGNDES1_54</v>
          </cell>
          <cell r="C1227" t="str">
            <v>您麾下的地狱军团为您献上了一批价值不菲的宝箱！</v>
          </cell>
        </row>
        <row r="1228">
          <cell r="A1228" t="str">
            <v>WEEKLYSIGNDES1_55</v>
          </cell>
          <cell r="C1228" t="str">
            <v>一队地狱三头犬慕名加入您的麾下，您的实力更加强大了！</v>
          </cell>
        </row>
        <row r="1229">
          <cell r="A1229" t="str">
            <v>WEEKLYSIGNDES1_56</v>
          </cell>
          <cell r="C1229" t="str">
            <v>一队长角恶魔慕名加入您的麾下，您的实力更加强大了！</v>
          </cell>
        </row>
        <row r="1230">
          <cell r="A1230" t="str">
            <v>WEEKLYSIGNDES1_57</v>
          </cell>
          <cell r="C1230" t="str">
            <v>英雄泽达率领地狱的仆从们加入了您的阵营！</v>
          </cell>
        </row>
        <row r="1231">
          <cell r="A1231" t="str">
            <v>WEEKLYSIGNDES1_61</v>
          </cell>
          <cell r="C1231" t="str">
            <v>一队大妖精慕名加入您的麾下，您的实力更加强大了！</v>
          </cell>
        </row>
        <row r="1232">
          <cell r="A1232" t="str">
            <v>WEEKLYSIGNDES1_62</v>
          </cell>
          <cell r="C1232" t="str">
            <v>一队石像鬼慕名加入您的麾下，您的实力更加强大了！</v>
          </cell>
        </row>
        <row r="1233">
          <cell r="A1233" t="str">
            <v>WEEKLYSIGNDES1_63</v>
          </cell>
          <cell r="C1233" t="str">
            <v>您在研习炼金术的过程中得到了一些意外的惊喜！</v>
          </cell>
        </row>
        <row r="1234">
          <cell r="A1234" t="str">
            <v>WEEKLYSIGNDES1_64</v>
          </cell>
          <cell r="C1234" t="str">
            <v>一队铁人慕名加入您的麾下，您的实力更加强大了！</v>
          </cell>
        </row>
        <row r="1235">
          <cell r="A1235" t="str">
            <v>WEEKLYSIGNDES1_65</v>
          </cell>
          <cell r="C1235" t="str">
            <v>一队大法师慕名加入您的麾下，您的实力更加强大了！</v>
          </cell>
        </row>
        <row r="1236">
          <cell r="A1236" t="str">
            <v>WEEKLYSIGNDES1_66</v>
          </cell>
          <cell r="C1236" t="str">
            <v>一队神灯慕名加入您的麾下，您的实力更加强大了！</v>
          </cell>
        </row>
        <row r="1237">
          <cell r="A1237" t="str">
            <v>WEEKLYSIGNDES1_67</v>
          </cell>
          <cell r="C1237" t="str">
            <v>您对魔法奥秘的探索吸引了索姆拉加入您的麾下！</v>
          </cell>
        </row>
        <row r="1238">
          <cell r="A1238" t="str">
            <v>WEEKLYSIGNDES1_91</v>
          </cell>
          <cell r="C1238" t="str">
            <v>一队魔法仙灵慕名加入您的麾下，您的实力更加强大了！</v>
          </cell>
        </row>
        <row r="1239">
          <cell r="A1239" t="str">
            <v>WEEKLYSIGNDES1_92</v>
          </cell>
          <cell r="C1239" t="str">
            <v>一队冰元素慕名加入您的麾下，您的实力更加强大了！</v>
          </cell>
        </row>
        <row r="1240">
          <cell r="A1240" t="str">
            <v>WEEKLYSIGNDES1_93</v>
          </cell>
          <cell r="C1240" t="str">
            <v>来自元素位面的生物们为您献上了一小簇钻石！</v>
          </cell>
        </row>
        <row r="1241">
          <cell r="A1241" t="str">
            <v>WEEKLYSIGNDES1_94</v>
          </cell>
          <cell r="C1241" t="str">
            <v>一队雷元素慕名加入您的麾下，您的实力更加强大了！</v>
          </cell>
        </row>
        <row r="1242">
          <cell r="A1242" t="str">
            <v>WEEKLYSIGNDES1_95</v>
          </cell>
          <cell r="C1242" t="str">
            <v>一队石元素慕名加入您的麾下，您的实力更加强大了！</v>
          </cell>
        </row>
        <row r="1243">
          <cell r="A1243" t="str">
            <v>WEEKLYSIGNDES1_96</v>
          </cell>
          <cell r="C1243" t="str">
            <v>一队精神元素慕名加入您的麾下，您的实力更加强大了！</v>
          </cell>
        </row>
        <row r="1244">
          <cell r="A1244" t="str">
            <v>WEEKLYSIGNDES1_97</v>
          </cell>
          <cell r="C1244" t="str">
            <v>您领地中汇聚的元素之力引来了一位元素法师的造访！</v>
          </cell>
        </row>
        <row r="1245">
          <cell r="A1245" t="str">
            <v>WEEKLYSIGNDES1_98</v>
          </cell>
          <cell r="C1245" t="str">
            <v>一队穴居人慕名加入您的麾下，您的实力更加强大了！</v>
          </cell>
        </row>
        <row r="1246">
          <cell r="A1246" t="str">
            <v>WEEKLYSIGNDES1_99</v>
          </cell>
          <cell r="C1246" t="str">
            <v>一队鹰身女妖慕名加入您的麾下，您的实力更加强大了！</v>
          </cell>
        </row>
        <row r="1247">
          <cell r="A1247" t="str">
            <v>WEEKLYSIGNDES1_100</v>
          </cell>
          <cell r="C1247" t="str">
            <v>来自黑暗地下的生物们为您献上了一小簇钻石！</v>
          </cell>
        </row>
        <row r="1248">
          <cell r="A1248" t="str">
            <v>WEEKLYSIGNDES1_101</v>
          </cell>
          <cell r="C1248" t="str">
            <v>一队牛头怪慕名加入您的麾下，您的实力更加强大了！</v>
          </cell>
        </row>
        <row r="1249">
          <cell r="A1249" t="str">
            <v>WEEKLYSIGNDES1_102</v>
          </cell>
          <cell r="C1249" t="str">
            <v>您的部队在地下城中搜寻到几个失落的宝箱！</v>
          </cell>
        </row>
        <row r="1250">
          <cell r="A1250" t="str">
            <v>WEEKLYSIGNDES1_103</v>
          </cell>
          <cell r="C1250" t="str">
            <v>一队美杜莎慕名加入您的麾下，您的实力更加强大了！</v>
          </cell>
        </row>
        <row r="1251">
          <cell r="A1251" t="str">
            <v>WEEKLYSIGNDES1_104</v>
          </cell>
          <cell r="C1251" t="str">
            <v>摩莉尔追随古龙的指引加入了您的麾下！</v>
          </cell>
        </row>
        <row r="1257">
          <cell r="A1257" t="str">
            <v>#七日嘉年华（骑士）</v>
          </cell>
        </row>
        <row r="1258">
          <cell r="A1258" t="str">
            <v>JIANIANHUAQISHI_1</v>
          </cell>
          <cell r="C1258" t="str">
            <v>等级挑战</v>
          </cell>
        </row>
        <row r="1259">
          <cell r="A1259" t="str">
            <v>JIANIANHUAQISHI_2</v>
          </cell>
          <cell r="C1259" t="str">
            <v>主线剧情</v>
          </cell>
        </row>
        <row r="1260">
          <cell r="A1260" t="str">
            <v>JIANIANHUAQISHI_3</v>
          </cell>
          <cell r="C1260" t="str">
            <v>地下城</v>
          </cell>
        </row>
        <row r="1261">
          <cell r="A1261" t="str">
            <v>JIANIANHUAQISHI_4</v>
          </cell>
          <cell r="C1261" t="str">
            <v>兵团进阶</v>
          </cell>
        </row>
        <row r="1262">
          <cell r="A1262" t="str">
            <v>JIANIANHUAQISHI_5</v>
          </cell>
          <cell r="C1262" t="str">
            <v>兵团升星</v>
          </cell>
        </row>
        <row r="1263">
          <cell r="A1263" t="str">
            <v>JIANIANHUAQISHI_6</v>
          </cell>
          <cell r="C1263" t="str">
            <v>英雄法术</v>
          </cell>
        </row>
        <row r="1264">
          <cell r="A1264" t="str">
            <v>JIANIANHUAQISHI_7</v>
          </cell>
          <cell r="C1264" t="str">
            <v>英雄专精</v>
          </cell>
        </row>
        <row r="1265">
          <cell r="A1265" t="str">
            <v>JIANIANHUAQISHI_8</v>
          </cell>
          <cell r="C1265" t="str">
            <v>装备进阶</v>
          </cell>
        </row>
        <row r="1266">
          <cell r="A1266" t="str">
            <v>JIANIANHUAQISHI_9</v>
          </cell>
          <cell r="C1266" t="str">
            <v>装备强化</v>
          </cell>
        </row>
        <row r="1267">
          <cell r="A1267" t="str">
            <v>JIANIANHUAQISHI_10</v>
          </cell>
          <cell r="C1267" t="str">
            <v>竞技场</v>
          </cell>
        </row>
        <row r="1268">
          <cell r="A1268" t="str">
            <v>JIANIANHUAQISHI_11</v>
          </cell>
          <cell r="C1268" t="str">
            <v>排名挑战</v>
          </cell>
        </row>
        <row r="1269">
          <cell r="A1269" t="str">
            <v>JIANIANHUAQISHI_12</v>
          </cell>
          <cell r="C1269" t="str">
            <v>方尖塔</v>
          </cell>
        </row>
        <row r="1270">
          <cell r="A1270" t="str">
            <v>JIANIANHUAQISHI_13</v>
          </cell>
          <cell r="C1270" t="str">
            <v>远征之路</v>
          </cell>
        </row>
        <row r="1272">
          <cell r="A1272" t="str">
            <v>#七日嘉年华（维德尼娜）</v>
          </cell>
        </row>
        <row r="1273">
          <cell r="A1273" t="str">
            <v>JIANIANHUAQIWEIDENINA_1</v>
          </cell>
          <cell r="C1273" t="str">
            <v>联盟狂欢</v>
          </cell>
        </row>
        <row r="1274">
          <cell r="A1274" t="str">
            <v>JIANIANHUAQIWEIDENINA_2</v>
          </cell>
          <cell r="C1274" t="str">
            <v>联盟军备</v>
          </cell>
        </row>
        <row r="1275">
          <cell r="A1275" t="str">
            <v>JIANIANHUAQIWEIDENINA_3</v>
          </cell>
          <cell r="C1275" t="str">
            <v>精灵宝箱</v>
          </cell>
        </row>
        <row r="1276">
          <cell r="A1276" t="str">
            <v>JIANIANHUAQIWEIDENINA_4</v>
          </cell>
          <cell r="C1276" t="str">
            <v>宝物收藏</v>
          </cell>
        </row>
        <row r="1277">
          <cell r="A1277" t="str">
            <v>JIANIANHUAQIWEIDENINA_5</v>
          </cell>
          <cell r="C1277" t="str">
            <v>踏上征途</v>
          </cell>
        </row>
        <row r="1278">
          <cell r="A1278" t="str">
            <v>JIANIANHUAQIWEIDENINA_6</v>
          </cell>
          <cell r="C1278" t="str">
            <v>伟大航路</v>
          </cell>
        </row>
        <row r="1279">
          <cell r="A1279" t="str">
            <v>JIANIANHUAQIWEIDENINA_7</v>
          </cell>
          <cell r="C1279" t="str">
            <v>海盗出击</v>
          </cell>
        </row>
        <row r="1280">
          <cell r="A1280" t="str">
            <v>JIANIANHUAQIWEIDENINA_8</v>
          </cell>
          <cell r="C1280" t="str">
            <v>冠军对决</v>
          </cell>
        </row>
        <row r="1281">
          <cell r="A1281" t="str">
            <v>JIANIANHUAQIWEIDENINA_9</v>
          </cell>
          <cell r="C1281" t="str">
            <v>炼金之星</v>
          </cell>
        </row>
        <row r="1282">
          <cell r="A1282" t="str">
            <v>JIANIANHUAQIWEIDENINA_10</v>
          </cell>
          <cell r="C1282" t="str">
            <v>异界征战</v>
          </cell>
        </row>
        <row r="1283">
          <cell r="A1283" t="str">
            <v>JIANIANHUAQIWEIDENINA_11</v>
          </cell>
          <cell r="C1283" t="str">
            <v>决战旋云</v>
          </cell>
        </row>
        <row r="1284">
          <cell r="A1284" t="str">
            <v>JIANIANHUAQIWEIDENINA_12</v>
          </cell>
          <cell r="C1284" t="str">
            <v>天赋强化</v>
          </cell>
        </row>
        <row r="1285">
          <cell r="A1285" t="str">
            <v>JIANIANHUAQIWEIDENINA_13</v>
          </cell>
          <cell r="C1285" t="str">
            <v>专精大师</v>
          </cell>
        </row>
        <row r="1286">
          <cell r="A1286" t="str">
            <v>JIANIANHUAQIWEIDENINA_14</v>
          </cell>
          <cell r="C1286" t="str">
            <v>法术达人</v>
          </cell>
        </row>
        <row r="1288">
          <cell r="A1288" t="str">
            <v>#国庆嘉年华</v>
          </cell>
        </row>
        <row r="1289">
          <cell r="A1289" t="str">
            <v>JIANIANHUAGUOQING_1</v>
          </cell>
          <cell r="C1289" t="str">
            <v>联盟狂欢</v>
          </cell>
        </row>
        <row r="1290">
          <cell r="A1290" t="str">
            <v>JIANIANHUAGUOQING_2</v>
          </cell>
          <cell r="C1290" t="str">
            <v>等级回馈</v>
          </cell>
        </row>
        <row r="1291">
          <cell r="A1291" t="str">
            <v>JIANIANHUAGUOQING_3</v>
          </cell>
          <cell r="C1291" t="str">
            <v>战术大师</v>
          </cell>
        </row>
        <row r="1292">
          <cell r="A1292" t="str">
            <v>JIANIANHUAGUOQING_4</v>
          </cell>
          <cell r="C1292" t="str">
            <v>觉醒之力</v>
          </cell>
        </row>
        <row r="1293">
          <cell r="A1293" t="str">
            <v>JIANIANHUAGUOQING_5</v>
          </cell>
          <cell r="C1293" t="str">
            <v>连横之师</v>
          </cell>
        </row>
        <row r="1294">
          <cell r="A1294" t="str">
            <v>JIANIANHUAGUOQING_6</v>
          </cell>
          <cell r="C1294" t="str">
            <v>精锐后备</v>
          </cell>
        </row>
        <row r="1295">
          <cell r="A1295" t="str">
            <v>JIANIANHUAGUOQING_7</v>
          </cell>
          <cell r="C1295" t="str">
            <v>师匠之心</v>
          </cell>
        </row>
        <row r="1296">
          <cell r="A1296" t="str">
            <v>JIANIANHUAGUOQING_8</v>
          </cell>
          <cell r="C1296" t="str">
            <v>战役达人</v>
          </cell>
        </row>
        <row r="1297">
          <cell r="A1297" t="str">
            <v>JIANIANHUAGUOQING_9</v>
          </cell>
          <cell r="C1297" t="str">
            <v>宝物收藏</v>
          </cell>
        </row>
        <row r="1298">
          <cell r="A1298" t="str">
            <v>JIANIANHUAGUOQING_10</v>
          </cell>
          <cell r="C1298" t="str">
            <v>位面挑战</v>
          </cell>
        </row>
        <row r="1299">
          <cell r="A1299" t="str">
            <v>JIANIANHUAGUOQING_11</v>
          </cell>
          <cell r="C1299" t="str">
            <v>异界之王</v>
          </cell>
        </row>
        <row r="1300">
          <cell r="A1300" t="str">
            <v>JIANIANHUAGUOQING_12</v>
          </cell>
          <cell r="C1300" t="str">
            <v>刻印收藏</v>
          </cell>
        </row>
        <row r="1301">
          <cell r="A1301" t="str">
            <v>JIANIANHUAGUOQING_13</v>
          </cell>
          <cell r="C1301" t="str">
            <v>法术达人</v>
          </cell>
        </row>
        <row r="1303">
          <cell r="A1303" t="str">
            <v>#国庆嘉年华条件</v>
          </cell>
        </row>
        <row r="1304">
          <cell r="A1304" t="str">
            <v>JIANIANHUAGUOQING_10101</v>
          </cell>
          <cell r="C1304" t="str">
            <v>发联盟红包2次</v>
          </cell>
        </row>
        <row r="1305">
          <cell r="A1305" t="str">
            <v>JIANIANHUAGUOQING_10102</v>
          </cell>
          <cell r="C1305" t="str">
            <v>发联盟红包5次</v>
          </cell>
        </row>
        <row r="1306">
          <cell r="A1306" t="str">
            <v>JIANIANHUAGUOQING_10103</v>
          </cell>
          <cell r="C1306" t="str">
            <v>发联盟红包7次</v>
          </cell>
        </row>
        <row r="1307">
          <cell r="A1307" t="str">
            <v>JIANIANHUAGUOQING_10104</v>
          </cell>
          <cell r="C1307" t="str">
            <v>捐赠兵团碎片3次</v>
          </cell>
        </row>
        <row r="1308">
          <cell r="A1308" t="str">
            <v>JIANIANHUAGUOQING_10105</v>
          </cell>
          <cell r="C1308" t="str">
            <v>捐赠兵团碎片5次</v>
          </cell>
        </row>
        <row r="1309">
          <cell r="A1309" t="str">
            <v>JIANIANHUAGUOQING_10106</v>
          </cell>
          <cell r="C1309" t="str">
            <v>捐赠兵团碎片10次</v>
          </cell>
        </row>
        <row r="1310">
          <cell r="A1310" t="str">
            <v>JIANIANHUAGUOQING_10107</v>
          </cell>
          <cell r="C1310" t="str">
            <v>捐赠兵团碎片20次</v>
          </cell>
        </row>
        <row r="1311">
          <cell r="A1311" t="str">
            <v>JIANIANHUAGUOQING_10201</v>
          </cell>
          <cell r="C1311" t="str">
            <v>等级达到40级</v>
          </cell>
        </row>
        <row r="1312">
          <cell r="A1312" t="str">
            <v>JIANIANHUAGUOQING_10202</v>
          </cell>
          <cell r="C1312" t="str">
            <v>等级达到50级</v>
          </cell>
        </row>
        <row r="1313">
          <cell r="A1313" t="str">
            <v>JIANIANHUAGUOQING_10203</v>
          </cell>
          <cell r="C1313" t="str">
            <v>等级达到60级</v>
          </cell>
        </row>
        <row r="1314">
          <cell r="A1314" t="str">
            <v>JIANIANHUAGUOQING_10204</v>
          </cell>
          <cell r="C1314" t="str">
            <v>等级达到65级</v>
          </cell>
        </row>
        <row r="1315">
          <cell r="A1315" t="str">
            <v>JIANIANHUAGUOQING_10205</v>
          </cell>
          <cell r="C1315" t="str">
            <v>等级达到70级</v>
          </cell>
        </row>
        <row r="1316">
          <cell r="A1316" t="str">
            <v>JIANIANHUAGUOQING_10206</v>
          </cell>
          <cell r="C1316" t="str">
            <v>等级达到75级</v>
          </cell>
        </row>
        <row r="1317">
          <cell r="A1317" t="str">
            <v>JIANIANHUAGUOQING_10207</v>
          </cell>
          <cell r="C1317" t="str">
            <v>等级达到80级</v>
          </cell>
        </row>
        <row r="1318">
          <cell r="A1318" t="str">
            <v>JIANIANHUAGUOQING_10208</v>
          </cell>
          <cell r="C1318" t="str">
            <v>等级达到85级</v>
          </cell>
        </row>
        <row r="1319">
          <cell r="A1319" t="str">
            <v>JIANIANHUAGUOQING_10301</v>
          </cell>
          <cell r="C1319" t="str">
            <v>通关新兵训练营</v>
          </cell>
        </row>
        <row r="1320">
          <cell r="A1320" t="str">
            <v>JIANIANHUAGUOQING_10302</v>
          </cell>
          <cell r="C1320" t="str">
            <v>通关精英训练营</v>
          </cell>
        </row>
        <row r="1321">
          <cell r="A1321" t="str">
            <v>JIANIANHUAGUOQING_10303</v>
          </cell>
          <cell r="C1321" t="str">
            <v>在皇家演练场取得3个S</v>
          </cell>
        </row>
        <row r="1322">
          <cell r="A1322" t="str">
            <v>JIANIANHUAGUOQING_10304</v>
          </cell>
          <cell r="C1322" t="str">
            <v>在皇家演练场取得5个S</v>
          </cell>
        </row>
        <row r="1323">
          <cell r="A1323" t="str">
            <v>JIANIANHUAGUOQING_10305</v>
          </cell>
          <cell r="C1323" t="str">
            <v>在皇家演练场取得7个S</v>
          </cell>
        </row>
        <row r="1324">
          <cell r="A1324" t="str">
            <v>JIANIANHUAGUOQING_20101</v>
          </cell>
          <cell r="C1324" t="str">
            <v>将帝国枪兵觉醒为皇家禁卫</v>
          </cell>
        </row>
        <row r="1325">
          <cell r="A1325" t="str">
            <v>JIANIANHUAGUOQING_20102</v>
          </cell>
          <cell r="C1325" t="str">
            <v>将皇家骑士觉醒为冠军骑士</v>
          </cell>
        </row>
        <row r="1326">
          <cell r="A1326" t="str">
            <v>JIANIANHUAGUOQING_20103</v>
          </cell>
          <cell r="C1326" t="str">
            <v>将凤凰觉醒为烈焰主宰</v>
          </cell>
        </row>
        <row r="1327">
          <cell r="A1327" t="str">
            <v>JIANIANHUAGUOQING_20104</v>
          </cell>
          <cell r="C1327" t="str">
            <v>将黑暗骑士觉醒为恐惧领主</v>
          </cell>
        </row>
        <row r="1328">
          <cell r="A1328" t="str">
            <v>JIANIANHUAGUOQING_20105</v>
          </cell>
          <cell r="C1328" t="str">
            <v>将皇家禁卫强化至觉醒3星</v>
          </cell>
        </row>
        <row r="1329">
          <cell r="A1329" t="str">
            <v>JIANIANHUAGUOQING_20106</v>
          </cell>
          <cell r="C1329" t="str">
            <v>将烈焰主宰强化至觉醒3星</v>
          </cell>
        </row>
        <row r="1330">
          <cell r="A1330" t="str">
            <v>JIANIANHUAGUOQING_20107</v>
          </cell>
          <cell r="C1330" t="str">
            <v>将冠军骑士强化至觉醒3星</v>
          </cell>
        </row>
        <row r="1331">
          <cell r="A1331" t="str">
            <v>JIANIANHUAGUOQING_20108</v>
          </cell>
          <cell r="C1331" t="str">
            <v>将恐惧领主强化至觉醒3星</v>
          </cell>
        </row>
        <row r="1332">
          <cell r="A1332" t="str">
            <v>JIANIANHUAGUOQING_20201</v>
          </cell>
          <cell r="C1332" t="str">
            <v>获得50个城堡兵团碎片</v>
          </cell>
        </row>
        <row r="1333">
          <cell r="A1333" t="str">
            <v>JIANIANHUAGUOQING_20202</v>
          </cell>
          <cell r="C1333" t="str">
            <v>获得50个壁垒兵团碎片</v>
          </cell>
        </row>
        <row r="1334">
          <cell r="A1334" t="str">
            <v>JIANIANHUAGUOQING_20203</v>
          </cell>
          <cell r="C1334" t="str">
            <v>获得50个塔楼兵团碎片</v>
          </cell>
        </row>
        <row r="1335">
          <cell r="A1335" t="str">
            <v>JIANIANHUAGUOQING_20204</v>
          </cell>
          <cell r="C1335" t="str">
            <v>获得50个据点兵团碎片</v>
          </cell>
        </row>
        <row r="1336">
          <cell r="A1336" t="str">
            <v>JIANIANHUAGUOQING_20205</v>
          </cell>
          <cell r="C1336" t="str">
            <v>获得50个地狱兵团碎片</v>
          </cell>
        </row>
        <row r="1337">
          <cell r="A1337" t="str">
            <v>JIANIANHUAGUOQING_20206</v>
          </cell>
          <cell r="C1337" t="str">
            <v>获得50个墓园兵团碎片</v>
          </cell>
        </row>
        <row r="1338">
          <cell r="A1338" t="str">
            <v>JIANIANHUAGUOQING_20207</v>
          </cell>
          <cell r="C1338" t="str">
            <v>获得50个元素兵团碎片</v>
          </cell>
        </row>
        <row r="1339">
          <cell r="A1339" t="str">
            <v>JIANIANHUAGUOQING_30101</v>
          </cell>
          <cell r="C1339" t="str">
            <v>10个兵团品质达到橙色</v>
          </cell>
        </row>
        <row r="1340">
          <cell r="A1340" t="str">
            <v>JIANIANHUAGUOQING_30102</v>
          </cell>
          <cell r="C1340" t="str">
            <v>15个兵团品质达到橙色</v>
          </cell>
        </row>
        <row r="1341">
          <cell r="A1341" t="str">
            <v>JIANIANHUAGUOQING_30103</v>
          </cell>
          <cell r="C1341" t="str">
            <v>20个兵团品质达到橙色</v>
          </cell>
        </row>
        <row r="1342">
          <cell r="A1342" t="str">
            <v>JIANIANHUAGUOQING_30104</v>
          </cell>
          <cell r="C1342" t="str">
            <v>25个兵团品质达到橙色</v>
          </cell>
        </row>
        <row r="1343">
          <cell r="A1343" t="str">
            <v>JIANIANHUAGUOQING_30105</v>
          </cell>
          <cell r="C1343" t="str">
            <v>10个兵团品质达到橙色+1</v>
          </cell>
        </row>
        <row r="1344">
          <cell r="A1344" t="str">
            <v>JIANIANHUAGUOQING_30106</v>
          </cell>
          <cell r="C1344" t="str">
            <v>15个兵团品质达到橙色+1</v>
          </cell>
        </row>
        <row r="1345">
          <cell r="A1345" t="str">
            <v>JIANIANHUAGUOQING_30107</v>
          </cell>
          <cell r="C1345" t="str">
            <v>20个兵团品质达到橙色+1</v>
          </cell>
        </row>
        <row r="1346">
          <cell r="A1346" t="str">
            <v>JIANIANHUAGUOQING_30108</v>
          </cell>
          <cell r="C1346" t="str">
            <v>10个兵团品质达到橙色+2</v>
          </cell>
        </row>
        <row r="1347">
          <cell r="A1347" t="str">
            <v>JIANIANHUAGUOQING_30109</v>
          </cell>
          <cell r="C1347" t="str">
            <v>15个兵团品质达到橙色+2</v>
          </cell>
        </row>
        <row r="1348">
          <cell r="A1348" t="str">
            <v>JIANIANHUAGUOQING_30110</v>
          </cell>
          <cell r="C1348" t="str">
            <v>20个兵团品质达到橙色+2</v>
          </cell>
        </row>
        <row r="1349">
          <cell r="A1349" t="str">
            <v>JIANIANHUAGUOQING_30201</v>
          </cell>
          <cell r="C1349" t="str">
            <v>拥有50件60级以上的装备</v>
          </cell>
        </row>
        <row r="1350">
          <cell r="A1350" t="str">
            <v>JIANIANHUAGUOQING_30202</v>
          </cell>
          <cell r="C1350" t="str">
            <v>拥有50件70级以上的装备</v>
          </cell>
        </row>
        <row r="1351">
          <cell r="A1351" t="str">
            <v>JIANIANHUAGUOQING_30203</v>
          </cell>
          <cell r="C1351" t="str">
            <v>拥有50件75级以上的装备</v>
          </cell>
        </row>
        <row r="1352">
          <cell r="A1352" t="str">
            <v>JIANIANHUAGUOQING_30204</v>
          </cell>
          <cell r="C1352" t="str">
            <v>拥有50件80级以上的装备</v>
          </cell>
        </row>
        <row r="1353">
          <cell r="A1353" t="str">
            <v>JIANIANHUAGUOQING_30205</v>
          </cell>
          <cell r="C1353" t="str">
            <v>拥有60件80级以上的装备</v>
          </cell>
        </row>
        <row r="1354">
          <cell r="A1354" t="str">
            <v>JIANIANHUAGUOQING_40101</v>
          </cell>
          <cell r="C1354" t="str">
            <v>在战役中击败15个敌人</v>
          </cell>
        </row>
        <row r="1355">
          <cell r="A1355" t="str">
            <v>JIANIANHUAGUOQING_40102</v>
          </cell>
          <cell r="C1355" t="str">
            <v>在战役中击败30个敌人</v>
          </cell>
        </row>
        <row r="1356">
          <cell r="A1356" t="str">
            <v>JIANIANHUAGUOQING_40103</v>
          </cell>
          <cell r="C1356" t="str">
            <v>在战役中击败45个敌人</v>
          </cell>
        </row>
        <row r="1357">
          <cell r="A1357" t="str">
            <v>JIANIANHUAGUOQING_40104</v>
          </cell>
          <cell r="C1357" t="str">
            <v>在战役中击败60个敌人</v>
          </cell>
        </row>
        <row r="1358">
          <cell r="A1358" t="str">
            <v>JIANIANHUAGUOQING_40105</v>
          </cell>
          <cell r="C1358" t="str">
            <v>在战役中击败75个敌人</v>
          </cell>
        </row>
        <row r="1359">
          <cell r="A1359" t="str">
            <v>JIANIANHUAGUOQING_40106</v>
          </cell>
          <cell r="C1359" t="str">
            <v>在战役中击败90个敌人</v>
          </cell>
        </row>
        <row r="1360">
          <cell r="A1360" t="str">
            <v>JIANIANHUAGUOQING_40107</v>
          </cell>
          <cell r="C1360" t="str">
            <v>在战役中击败100个敌人</v>
          </cell>
        </row>
        <row r="1361">
          <cell r="A1361" t="str">
            <v>JIANIANHUAGUOQING_40201</v>
          </cell>
          <cell r="C1361" t="str">
            <v>拥有7阶幸运铁蹄</v>
          </cell>
        </row>
        <row r="1362">
          <cell r="A1362" t="str">
            <v>JIANIANHUAGUOQING_40202</v>
          </cell>
          <cell r="C1362" t="str">
            <v>拥有7阶抗魔符文</v>
          </cell>
        </row>
        <row r="1363">
          <cell r="A1363" t="str">
            <v>JIANIANHUAGUOQING_40203</v>
          </cell>
          <cell r="C1363" t="str">
            <v>拥有6阶幻影神弓</v>
          </cell>
        </row>
        <row r="1364">
          <cell r="A1364" t="str">
            <v>JIANIANHUAGUOQING_40204</v>
          </cell>
          <cell r="C1364" t="str">
            <v>拥有10阶诅咒铠甲</v>
          </cell>
        </row>
        <row r="1365">
          <cell r="A1365" t="str">
            <v>JIANIANHUAGUOQING_40205</v>
          </cell>
          <cell r="C1365" t="str">
            <v>拥有10阶野蛮之斧</v>
          </cell>
        </row>
        <row r="1366">
          <cell r="A1366" t="str">
            <v>JIANIANHUAGUOQING_40206</v>
          </cell>
          <cell r="C1366" t="str">
            <v>拥有10阶泰坦神箭</v>
          </cell>
        </row>
        <row r="1367">
          <cell r="A1367" t="str">
            <v>JIANIANHUAGUOQING_40207</v>
          </cell>
          <cell r="C1367" t="str">
            <v>拥有6阶龙王神力</v>
          </cell>
        </row>
        <row r="1368">
          <cell r="A1368" t="str">
            <v>JIANIANHUAGUOQING_50101</v>
          </cell>
          <cell r="C1368" t="str">
            <v>通关气元素位面第3层</v>
          </cell>
        </row>
        <row r="1369">
          <cell r="A1369" t="str">
            <v>JIANIANHUAGUOQING_50102</v>
          </cell>
          <cell r="C1369" t="str">
            <v>通关气元素位面第6层</v>
          </cell>
        </row>
        <row r="1370">
          <cell r="A1370" t="str">
            <v>JIANIANHUAGUOQING_50103</v>
          </cell>
          <cell r="C1370" t="str">
            <v>通关气元素位面第10层</v>
          </cell>
        </row>
        <row r="1371">
          <cell r="A1371" t="str">
            <v>JIANIANHUAGUOQING_50104</v>
          </cell>
          <cell r="C1371" t="str">
            <v>通关气元素位面第15层</v>
          </cell>
        </row>
        <row r="1372">
          <cell r="A1372" t="str">
            <v>JIANIANHUAGUOQING_50105</v>
          </cell>
          <cell r="C1372" t="str">
            <v>通关水元素位面第3层</v>
          </cell>
        </row>
        <row r="1373">
          <cell r="A1373" t="str">
            <v>JIANIANHUAGUOQING_50106</v>
          </cell>
          <cell r="C1373" t="str">
            <v>通关水元素位面第6层</v>
          </cell>
        </row>
        <row r="1374">
          <cell r="A1374" t="str">
            <v>JIANIANHUAGUOQING_50107</v>
          </cell>
          <cell r="C1374" t="str">
            <v>通关水元素位面第10层</v>
          </cell>
        </row>
        <row r="1375">
          <cell r="A1375" t="str">
            <v>JIANIANHUAGUOQING_50108</v>
          </cell>
          <cell r="C1375" t="str">
            <v>通关水元素位面第15层</v>
          </cell>
        </row>
        <row r="1376">
          <cell r="A1376" t="str">
            <v>JIANIANHUAGUOQING_50109</v>
          </cell>
          <cell r="C1376" t="str">
            <v>通关火元素位面第3层</v>
          </cell>
        </row>
        <row r="1377">
          <cell r="A1377" t="str">
            <v>JIANIANHUAGUOQING_50110</v>
          </cell>
          <cell r="C1377" t="str">
            <v>通关火元素位面第6层</v>
          </cell>
        </row>
        <row r="1378">
          <cell r="A1378" t="str">
            <v>JIANIANHUAGUOQING_50111</v>
          </cell>
          <cell r="C1378" t="str">
            <v>通关火元素位面第10层</v>
          </cell>
        </row>
        <row r="1379">
          <cell r="A1379" t="str">
            <v>JIANIANHUAGUOQING_50112</v>
          </cell>
          <cell r="C1379" t="str">
            <v>通关火元素位面第15层</v>
          </cell>
        </row>
        <row r="1380">
          <cell r="A1380" t="str">
            <v>JIANIANHUAGUOQING_50201</v>
          </cell>
          <cell r="C1380" t="str">
            <v>击败冷酷难度的龙之国</v>
          </cell>
        </row>
        <row r="1381">
          <cell r="A1381" t="str">
            <v>JIANIANHUAGUOQING_50202</v>
          </cell>
          <cell r="C1381" t="str">
            <v>击败冠军难度的龙之国</v>
          </cell>
        </row>
        <row r="1382">
          <cell r="A1382" t="str">
            <v>JIANIANHUAGUOQING_50203</v>
          </cell>
          <cell r="C1382" t="str">
            <v>击败传奇难度的龙之国</v>
          </cell>
        </row>
        <row r="1383">
          <cell r="A1383" t="str">
            <v>JIANIANHUAGUOQING_50204</v>
          </cell>
          <cell r="C1383" t="str">
            <v>在阴森墓穴中单次消灭10波僵尸</v>
          </cell>
        </row>
        <row r="1384">
          <cell r="A1384" t="str">
            <v>JIANIANHUAGUOQING_50205</v>
          </cell>
          <cell r="C1384" t="str">
            <v>在阴森墓穴中单次消灭15波僵尸</v>
          </cell>
        </row>
        <row r="1385">
          <cell r="A1385" t="str">
            <v>JIANIANHUAGUOQING_50206</v>
          </cell>
          <cell r="C1385" t="str">
            <v>在阴森墓穴中单次消灭20波僵尸</v>
          </cell>
        </row>
        <row r="1386">
          <cell r="A1386" t="str">
            <v>JIANIANHUAGUOQING_50207</v>
          </cell>
          <cell r="C1386" t="str">
            <v>在矮人宝屋中单次消灭1250个矮人</v>
          </cell>
        </row>
        <row r="1387">
          <cell r="A1387" t="str">
            <v>JIANIANHUAGUOQING_50208</v>
          </cell>
          <cell r="C1387" t="str">
            <v>在矮人宝屋中单次消灭1550个矮人</v>
          </cell>
        </row>
        <row r="1388">
          <cell r="A1388" t="str">
            <v>JIANIANHUAGUOQING_50209</v>
          </cell>
          <cell r="C1388" t="str">
            <v>在矮人宝屋中单次消灭1950个矮人</v>
          </cell>
        </row>
        <row r="1389">
          <cell r="A1389" t="str">
            <v>JIANIANHUAGUOQING_60101</v>
          </cell>
          <cell r="C1389" t="str">
            <v>激活4个绿色法术</v>
          </cell>
        </row>
        <row r="1390">
          <cell r="A1390" t="str">
            <v>JIANIANHUAGUOQING_60102</v>
          </cell>
          <cell r="C1390" t="str">
            <v>激活3个蓝色法术</v>
          </cell>
        </row>
        <row r="1391">
          <cell r="A1391" t="str">
            <v>JIANIANHUAGUOQING_60103</v>
          </cell>
          <cell r="C1391" t="str">
            <v>激活1个紫色法术</v>
          </cell>
        </row>
        <row r="1392">
          <cell r="A1392" t="str">
            <v>JIANIANHUAGUOQING_60104</v>
          </cell>
          <cell r="C1392" t="str">
            <v>激活1个1级橙色法术</v>
          </cell>
        </row>
        <row r="1393">
          <cell r="A1393" t="str">
            <v>JIANIANHUAGUOQING_60105</v>
          </cell>
          <cell r="C1393" t="str">
            <v>激活1个3级紫色法术</v>
          </cell>
        </row>
        <row r="1394">
          <cell r="A1394" t="str">
            <v>JIANIANHUAGUOQING_60106</v>
          </cell>
          <cell r="C1394" t="str">
            <v>激活1个3级橙色法术</v>
          </cell>
        </row>
        <row r="1395">
          <cell r="A1395" t="str">
            <v>JIANIANHUAGUOQING_60107</v>
          </cell>
          <cell r="C1395" t="str">
            <v>激活1个法术刻印孔</v>
          </cell>
        </row>
        <row r="1396">
          <cell r="A1396" t="str">
            <v>JIANIANHUAGUOQING_60108</v>
          </cell>
          <cell r="C1396" t="str">
            <v>激活3个法术刻印孔</v>
          </cell>
        </row>
        <row r="1397">
          <cell r="A1397" t="str">
            <v>JIANIANHUAGUOQING_60109</v>
          </cell>
          <cell r="C1397" t="str">
            <v>激活5个法术刻印孔</v>
          </cell>
        </row>
        <row r="1398">
          <cell r="A1398" t="str">
            <v>JIANIANHUAGUOQING_60110</v>
          </cell>
          <cell r="C1398" t="str">
            <v>激活8个法术刻印孔</v>
          </cell>
        </row>
        <row r="1399">
          <cell r="A1399" t="str">
            <v>JIANIANHUAGUOQING_60201</v>
          </cell>
          <cell r="C1399" t="str">
            <v>拥有15个紫色专精</v>
          </cell>
        </row>
        <row r="1400">
          <cell r="A1400" t="str">
            <v>JIANIANHUAGUOQING_60202</v>
          </cell>
          <cell r="C1400" t="str">
            <v>拥有20个紫色专精</v>
          </cell>
        </row>
        <row r="1401">
          <cell r="A1401" t="str">
            <v>JIANIANHUAGUOQING_60203</v>
          </cell>
          <cell r="C1401" t="str">
            <v>拥有30个紫色专精</v>
          </cell>
        </row>
        <row r="1402">
          <cell r="A1402" t="str">
            <v>JIANIANHUAGUOQING_60204</v>
          </cell>
          <cell r="C1402" t="str">
            <v>拥有40个紫色专精</v>
          </cell>
        </row>
        <row r="1403">
          <cell r="A1403" t="str">
            <v>JIANIANHUAGUOQING_60205</v>
          </cell>
          <cell r="C1403" t="str">
            <v>拥有50个紫色专精</v>
          </cell>
        </row>
        <row r="1404">
          <cell r="A1404" t="str">
            <v>jianianhua_rule_910</v>
          </cell>
          <cell r="C1404" t="str">
            <v>#[color=3c2a1e,fontsize=18]1、嘉年华活动的任务将分为6天解锁，玩家每天可以完成当日解锁的所有任务，同时还可查看次日将要解锁的任务[-][][-][color=3c2a1e,fontsize=18]　[-][][-][color=3c2a1e,fontsize=18]2、嘉年华活动还设有丰厚的全目标奖励，玩家完成所有任务后即可领取全目标奖励，或者在第7天根据全目标进度来领取相应的奖励[-][][-][color=3c2a1e,fontsize=18]　[-][][-][color=3c2a1e,fontsize=18]3、7天后，嘉年华活动结束，届时活动入口将关闭，未领取的全目标奖励将通过邮件补发[-]</v>
          </cell>
        </row>
        <row r="1405">
          <cell r="A1405" t="str">
            <v>MAIN_jianianhua_910</v>
          </cell>
          <cell r="C1405" t="str">
            <v>#国庆嘉年华</v>
          </cell>
        </row>
        <row r="1406">
          <cell r="A1406" t="str">
            <v>jianianhua_tip1_910</v>
          </cell>
          <cell r="C1406" t="str">
            <v>#[color=f0f000,fontsize=20,outlinecolor=3c1e0aff]为埃拉西亚而战！[-]</v>
          </cell>
        </row>
        <row r="1407">
          <cell r="A1407" t="str">
            <v>jianianhua_tip2_910</v>
          </cell>
          <cell r="C1407" t="str">
            <v>#[color=f0f000,fontsize=20,outlinecolor=3c1e0aff]达成目标会让我们尽快会师[-]</v>
          </cell>
        </row>
        <row r="1408">
          <cell r="A1408" t="str">
            <v>jianianhua_tip3_910</v>
          </cell>
          <cell r="C1408" t="str">
            <v>#[color=f0f000,fontsize=20,outlinecolor=3c1e1aff]我已整装待发[-]</v>
          </cell>
        </row>
        <row r="1409">
          <cell r="A1409" t="str">
            <v>jianianhua_systemtip1_910</v>
          </cell>
          <cell r="C1409" t="str">
            <v>#尚未拥有该兵团</v>
          </cell>
        </row>
        <row r="1411">
          <cell r="A1411" t="str">
            <v>#庆典嘉年华分类</v>
          </cell>
        </row>
        <row r="1412">
          <cell r="A1412" t="str">
            <v>JIANIANHUABNQ_1</v>
          </cell>
          <cell r="C1412" t="str">
            <v>历史见证</v>
          </cell>
        </row>
        <row r="1413">
          <cell r="A1413" t="str">
            <v>JIANIANHUABNQ_2</v>
          </cell>
          <cell r="C1413" t="str">
            <v>联盟协作</v>
          </cell>
        </row>
        <row r="1414">
          <cell r="A1414" t="str">
            <v>JIANIANHUABNQ_3</v>
          </cell>
          <cell r="C1414" t="str">
            <v>活跃回馈</v>
          </cell>
        </row>
        <row r="1415">
          <cell r="A1415" t="str">
            <v>JIANIANHUABNQ_4</v>
          </cell>
          <cell r="C1415" t="str">
            <v>地城之星</v>
          </cell>
        </row>
        <row r="1416">
          <cell r="A1416" t="str">
            <v>JIANIANHUABNQ_5</v>
          </cell>
          <cell r="C1416" t="str">
            <v>秘境探索</v>
          </cell>
        </row>
        <row r="1417">
          <cell r="A1417" t="str">
            <v>JIANIANHUABNQ_6</v>
          </cell>
          <cell r="C1417" t="str">
            <v>战役之路</v>
          </cell>
        </row>
        <row r="1418">
          <cell r="A1418" t="str">
            <v>JIANIANHUABNQ_7</v>
          </cell>
          <cell r="C1418" t="str">
            <v>技能专精</v>
          </cell>
        </row>
        <row r="1419">
          <cell r="A1419" t="str">
            <v>JIANIANHUABNQ_8</v>
          </cell>
          <cell r="C1419" t="str">
            <v>天赋掌控</v>
          </cell>
        </row>
        <row r="1420">
          <cell r="A1420" t="str">
            <v>JIANIANHUABNQ_9</v>
          </cell>
          <cell r="C1420" t="str">
            <v>异域之王</v>
          </cell>
        </row>
        <row r="1421">
          <cell r="A1421" t="str">
            <v>JIANIANHUABNQ_10</v>
          </cell>
          <cell r="C1421" t="str">
            <v>全副武装</v>
          </cell>
        </row>
        <row r="1422">
          <cell r="A1422" t="str">
            <v>JIANIANHUABNQ_11</v>
          </cell>
          <cell r="C1422" t="str">
            <v>元素挑战</v>
          </cell>
        </row>
        <row r="1423">
          <cell r="A1423" t="str">
            <v>JIANIANHUABNQ_12</v>
          </cell>
          <cell r="C1423" t="str">
            <v>英雄集结</v>
          </cell>
        </row>
        <row r="1424">
          <cell r="A1424" t="str">
            <v>JIANIANHUABNQ_13</v>
          </cell>
          <cell r="C1424" t="str">
            <v>法术特训</v>
          </cell>
        </row>
        <row r="1426">
          <cell r="A1426" t="str">
            <v>#庆典嘉年华条件</v>
          </cell>
        </row>
        <row r="1427">
          <cell r="A1427" t="str">
            <v>JIANIANHUABNQ_10101</v>
          </cell>
          <cell r="C1427" t="str">
            <v>完成女王回归章节全部的支线任务</v>
          </cell>
        </row>
        <row r="1428">
          <cell r="A1428" t="str">
            <v>JIANIANHUABNQ_10102</v>
          </cell>
          <cell r="C1428" t="str">
            <v>完成恶魔军团章节全部的支线任务</v>
          </cell>
        </row>
        <row r="1429">
          <cell r="A1429" t="str">
            <v>JIANIANHUABNQ_10103</v>
          </cell>
          <cell r="C1429" t="str">
            <v>完成边境战役章节全部的支线任务</v>
          </cell>
        </row>
        <row r="1430">
          <cell r="A1430" t="str">
            <v>JIANIANHUABNQ_10104</v>
          </cell>
          <cell r="C1430" t="str">
            <v>完成魔法援军章节全部的支线任务</v>
          </cell>
        </row>
        <row r="1431">
          <cell r="A1431" t="str">
            <v>JIANIANHUABNQ_10105</v>
          </cell>
          <cell r="C1431" t="str">
            <v>完成埃里的复仇章节全部的支线任务</v>
          </cell>
        </row>
        <row r="1432">
          <cell r="A1432" t="str">
            <v>JIANIANHUABNQ_10106</v>
          </cell>
          <cell r="C1432" t="str">
            <v>完成力量与魔法章节全部的支线任务</v>
          </cell>
        </row>
        <row r="1433">
          <cell r="A1433" t="str">
            <v>JIANIANHUABNQ_10201</v>
          </cell>
          <cell r="C1433" t="str">
            <v>联盟许愿收到盟友捐赠2次</v>
          </cell>
        </row>
        <row r="1434">
          <cell r="A1434" t="str">
            <v>JIANIANHUABNQ_10202</v>
          </cell>
          <cell r="C1434" t="str">
            <v>联盟许愿收到盟友捐赠5次</v>
          </cell>
        </row>
        <row r="1435">
          <cell r="A1435" t="str">
            <v>JIANIANHUABNQ_10203</v>
          </cell>
          <cell r="C1435" t="str">
            <v>联盟许愿收到盟友捐赠8次</v>
          </cell>
        </row>
        <row r="1436">
          <cell r="A1436" t="str">
            <v>JIANIANHUABNQ_10204</v>
          </cell>
          <cell r="C1436" t="str">
            <v>激活联盟地图内的2座方尖碑</v>
          </cell>
        </row>
        <row r="1437">
          <cell r="A1437" t="str">
            <v>JIANIANHUABNQ_10205</v>
          </cell>
          <cell r="C1437" t="str">
            <v>激活联盟地图内的4座方尖碑</v>
          </cell>
        </row>
        <row r="1438">
          <cell r="A1438" t="str">
            <v>JIANIANHUABNQ_10206</v>
          </cell>
          <cell r="C1438" t="str">
            <v>激活联盟地图内的7座方尖碑</v>
          </cell>
        </row>
        <row r="1439">
          <cell r="A1439" t="str">
            <v>JIANIANHUABNQ_10207</v>
          </cell>
          <cell r="C1439" t="str">
            <v>击杀联盟地图内的1个BOSS</v>
          </cell>
        </row>
        <row r="1440">
          <cell r="A1440" t="str">
            <v>JIANIANHUABNQ_10208</v>
          </cell>
          <cell r="C1440" t="str">
            <v>击杀联盟地图内的3个BOSS</v>
          </cell>
        </row>
        <row r="1441">
          <cell r="A1441" t="str">
            <v>JIANIANHUABNQ_10301</v>
          </cell>
          <cell r="C1441" t="str">
            <v>累计1天活跃度达到200</v>
          </cell>
        </row>
        <row r="1442">
          <cell r="A1442" t="str">
            <v>JIANIANHUABNQ_10302</v>
          </cell>
          <cell r="C1442" t="str">
            <v>累计2天活跃度达到200</v>
          </cell>
        </row>
        <row r="1443">
          <cell r="A1443" t="str">
            <v>JIANIANHUABNQ_10303</v>
          </cell>
          <cell r="C1443" t="str">
            <v>累计3天活跃度达到200</v>
          </cell>
        </row>
        <row r="1444">
          <cell r="A1444" t="str">
            <v>JIANIANHUABNQ_10304</v>
          </cell>
          <cell r="C1444" t="str">
            <v>累计4天活跃度达到200</v>
          </cell>
        </row>
        <row r="1445">
          <cell r="A1445" t="str">
            <v>JIANIANHUABNQ_10305</v>
          </cell>
          <cell r="C1445" t="str">
            <v>累计5天活跃度达到200</v>
          </cell>
        </row>
        <row r="1446">
          <cell r="A1446" t="str">
            <v>JIANIANHUABNQ_10306</v>
          </cell>
          <cell r="C1446" t="str">
            <v>累计6天活跃度达到200</v>
          </cell>
        </row>
        <row r="1447">
          <cell r="A1447" t="str">
            <v>JIANIANHUABNQ_10307</v>
          </cell>
          <cell r="C1447" t="str">
            <v>累计7天活跃度达到200</v>
          </cell>
        </row>
        <row r="1448">
          <cell r="A1448" t="str">
            <v>JIANIANHUABNQ_20101</v>
          </cell>
          <cell r="C1448" t="str">
            <v>在地下城副本中总计获得120星</v>
          </cell>
        </row>
        <row r="1449">
          <cell r="A1449" t="str">
            <v>JIANIANHUABNQ_20102</v>
          </cell>
          <cell r="C1449" t="str">
            <v>在地下城副本中总计获得165星</v>
          </cell>
        </row>
        <row r="1450">
          <cell r="A1450" t="str">
            <v>JIANIANHUABNQ_20103</v>
          </cell>
          <cell r="C1450" t="str">
            <v>在地下城副本中总计获得210星</v>
          </cell>
        </row>
        <row r="1451">
          <cell r="A1451" t="str">
            <v>JIANIANHUABNQ_20104</v>
          </cell>
          <cell r="C1451" t="str">
            <v>在地下城副本中总计获得240星</v>
          </cell>
        </row>
        <row r="1452">
          <cell r="A1452" t="str">
            <v>JIANIANHUABNQ_20105</v>
          </cell>
          <cell r="C1452" t="str">
            <v>在地下城副本中总计获得270星</v>
          </cell>
        </row>
        <row r="1453">
          <cell r="A1453" t="str">
            <v>JIANIANHUABNQ_20106</v>
          </cell>
          <cell r="C1453" t="str">
            <v>在地下城副本中总计获得300星</v>
          </cell>
        </row>
        <row r="1454">
          <cell r="A1454" t="str">
            <v>JIANIANHUABNQ_20107</v>
          </cell>
          <cell r="C1454" t="str">
            <v>在地下城副本中总计获得315星</v>
          </cell>
        </row>
        <row r="1455">
          <cell r="A1455" t="str">
            <v>JIANIANHUABNQ_20108</v>
          </cell>
          <cell r="C1455" t="str">
            <v>在地下城副本中总计获得330星</v>
          </cell>
        </row>
        <row r="1456">
          <cell r="A1456" t="str">
            <v>JIANIANHUABNQ_20109</v>
          </cell>
          <cell r="C1456" t="str">
            <v>在地下城副本中总计获得345星</v>
          </cell>
        </row>
        <row r="1457">
          <cell r="A1457" t="str">
            <v>JIANIANHUABNQ_20201</v>
          </cell>
          <cell r="C1457" t="str">
            <v>触发秘境2次</v>
          </cell>
        </row>
        <row r="1458">
          <cell r="A1458" t="str">
            <v>JIANIANHUABNQ_20202</v>
          </cell>
          <cell r="C1458" t="str">
            <v>触发秘境4次</v>
          </cell>
        </row>
        <row r="1459">
          <cell r="A1459" t="str">
            <v>JIANIANHUABNQ_20203</v>
          </cell>
          <cell r="C1459" t="str">
            <v>触发秘境6次</v>
          </cell>
        </row>
        <row r="1460">
          <cell r="A1460" t="str">
            <v>JIANIANHUABNQ_20204</v>
          </cell>
          <cell r="C1460" t="str">
            <v>参与秘境10次</v>
          </cell>
        </row>
        <row r="1461">
          <cell r="A1461" t="str">
            <v>JIANIANHUABNQ_20205</v>
          </cell>
          <cell r="C1461" t="str">
            <v>参与秘境20次</v>
          </cell>
        </row>
        <row r="1462">
          <cell r="A1462" t="str">
            <v>JIANIANHUABNQ_20206</v>
          </cell>
          <cell r="C1462" t="str">
            <v>参与秘境30次</v>
          </cell>
        </row>
        <row r="1463">
          <cell r="A1463" t="str">
            <v>JIANIANHUABNQ_20207</v>
          </cell>
          <cell r="C1463" t="str">
            <v>参与秘境35次</v>
          </cell>
        </row>
        <row r="1464">
          <cell r="A1464" t="str">
            <v>JIANIANHUABNQ_30101</v>
          </cell>
          <cell r="C1464" t="str">
            <v>在战役中累计拜访6座方尖塔</v>
          </cell>
        </row>
        <row r="1465">
          <cell r="A1465" t="str">
            <v>JIANIANHUABNQ_30102</v>
          </cell>
          <cell r="C1465" t="str">
            <v>在战役中累计拜访9座方尖塔</v>
          </cell>
        </row>
        <row r="1466">
          <cell r="A1466" t="str">
            <v>JIANIANHUABNQ_30103</v>
          </cell>
          <cell r="C1466" t="str">
            <v>在战役中累计拜访12座方尖塔</v>
          </cell>
        </row>
        <row r="1467">
          <cell r="A1467" t="str">
            <v>JIANIANHUABNQ_30104</v>
          </cell>
          <cell r="C1467" t="str">
            <v>在战役中累计拜访15座方尖塔</v>
          </cell>
        </row>
        <row r="1468">
          <cell r="A1468" t="str">
            <v>JIANIANHUABNQ_30105</v>
          </cell>
          <cell r="C1468" t="str">
            <v>在战役中累计拜访18座方尖塔</v>
          </cell>
        </row>
        <row r="1469">
          <cell r="A1469" t="str">
            <v>JIANIANHUABNQ_30106</v>
          </cell>
          <cell r="C1469" t="str">
            <v>在战役中累计拜访21座方尖塔</v>
          </cell>
        </row>
        <row r="1470">
          <cell r="A1470" t="str">
            <v>JIANIANHUABNQ_30201</v>
          </cell>
          <cell r="C1470" t="str">
            <v>6个城堡兵团大招等级达到8级</v>
          </cell>
        </row>
        <row r="1471">
          <cell r="A1471" t="str">
            <v>JIANIANHUABNQ_30202</v>
          </cell>
          <cell r="C1471" t="str">
            <v>4个墓园兵团大招等级达到10级</v>
          </cell>
        </row>
        <row r="1472">
          <cell r="A1472" t="str">
            <v>JIANIANHUABNQ_30203</v>
          </cell>
          <cell r="C1472" t="str">
            <v>6个壁垒兵团大招等级达到8级</v>
          </cell>
        </row>
        <row r="1473">
          <cell r="A1473" t="str">
            <v>JIANIANHUABNQ_30204</v>
          </cell>
          <cell r="C1473" t="str">
            <v>6个地狱兵团大招等级达到8级</v>
          </cell>
        </row>
        <row r="1474">
          <cell r="A1474" t="str">
            <v>JIANIANHUABNQ_30205</v>
          </cell>
          <cell r="C1474" t="str">
            <v>6个据点兵团大招等级达到8级</v>
          </cell>
        </row>
        <row r="1475">
          <cell r="A1475" t="str">
            <v>JIANIANHUABNQ_30206</v>
          </cell>
          <cell r="C1475" t="str">
            <v>4个塔楼兵团大招等级达到10级</v>
          </cell>
        </row>
        <row r="1476">
          <cell r="A1476" t="str">
            <v>JIANIANHUABNQ_30207</v>
          </cell>
          <cell r="C1476" t="str">
            <v>5个元素兵团大招等级达到8级</v>
          </cell>
        </row>
        <row r="1477">
          <cell r="A1477" t="str">
            <v>JIANIANHUABNQ_30208</v>
          </cell>
          <cell r="C1477" t="str">
            <v>3个地下城兵团大招等级达到10级</v>
          </cell>
        </row>
        <row r="1478">
          <cell r="A1478" t="str">
            <v>JIANIANHUABNQ_40101</v>
          </cell>
          <cell r="C1478" t="str">
            <v>5个兵团破甲天赋达到10级</v>
          </cell>
        </row>
        <row r="1479">
          <cell r="A1479" t="str">
            <v>JIANIANHUABNQ_40102</v>
          </cell>
          <cell r="C1479" t="str">
            <v>8个兵团破甲天赋达到10级</v>
          </cell>
        </row>
        <row r="1480">
          <cell r="A1480" t="str">
            <v>JIANIANHUABNQ_40103</v>
          </cell>
          <cell r="C1480" t="str">
            <v>6个兵团重盾天赋达到10级</v>
          </cell>
        </row>
        <row r="1481">
          <cell r="A1481" t="str">
            <v>JIANIANHUABNQ_40104</v>
          </cell>
          <cell r="C1481" t="str">
            <v>10个兵团重盾天赋达到10级</v>
          </cell>
        </row>
        <row r="1482">
          <cell r="A1482" t="str">
            <v>JIANIANHUABNQ_40105</v>
          </cell>
          <cell r="C1482" t="str">
            <v>5个兵团聚能天赋达到10级</v>
          </cell>
        </row>
        <row r="1483">
          <cell r="A1483" t="str">
            <v>JIANIANHUABNQ_40106</v>
          </cell>
          <cell r="C1483" t="str">
            <v>8个兵团聚能天赋达到10级</v>
          </cell>
        </row>
        <row r="1484">
          <cell r="A1484" t="str">
            <v>JIANIANHUABNQ_40107</v>
          </cell>
          <cell r="C1484" t="str">
            <v>5个兵团迂回天赋达到10级</v>
          </cell>
        </row>
        <row r="1485">
          <cell r="A1485" t="str">
            <v>JIANIANHUABNQ_40108</v>
          </cell>
          <cell r="C1485" t="str">
            <v>8个兵团迂回天赋达到10级</v>
          </cell>
        </row>
        <row r="1486">
          <cell r="A1486" t="str">
            <v>JIANIANHUABNQ_40109</v>
          </cell>
          <cell r="C1486" t="str">
            <v>4个兵团狙击天赋达到10级</v>
          </cell>
        </row>
        <row r="1487">
          <cell r="A1487" t="str">
            <v>JIANIANHUABNQ_40110</v>
          </cell>
          <cell r="C1487" t="str">
            <v>7个兵团狙击天赋达到10级</v>
          </cell>
        </row>
        <row r="1488">
          <cell r="A1488" t="str">
            <v>JIANIANHUABNQ_40201</v>
          </cell>
          <cell r="C1488" t="str">
            <v>完成矮人宝屋6次</v>
          </cell>
        </row>
        <row r="1489">
          <cell r="A1489" t="str">
            <v>JIANIANHUABNQ_40202</v>
          </cell>
          <cell r="C1489" t="str">
            <v>完成矮人宝屋10次</v>
          </cell>
        </row>
        <row r="1490">
          <cell r="A1490" t="str">
            <v>JIANIANHUABNQ_40203</v>
          </cell>
          <cell r="C1490" t="str">
            <v>完成阴森墓穴8次</v>
          </cell>
        </row>
        <row r="1491">
          <cell r="A1491" t="str">
            <v>JIANIANHUABNQ_40204</v>
          </cell>
          <cell r="C1491" t="str">
            <v>完成阴森墓穴12次</v>
          </cell>
        </row>
        <row r="1492">
          <cell r="A1492" t="str">
            <v>JIANIANHUABNQ_40205</v>
          </cell>
          <cell r="C1492" t="str">
            <v>完成龙之国10次</v>
          </cell>
        </row>
        <row r="1493">
          <cell r="A1493" t="str">
            <v>JIANIANHUABNQ_40206</v>
          </cell>
          <cell r="C1493" t="str">
            <v>完成龙之国18次</v>
          </cell>
        </row>
        <row r="1494">
          <cell r="A1494" t="str">
            <v>JIANIANHUABNQ_40207</v>
          </cell>
          <cell r="C1494" t="str">
            <v>完成守城战4次</v>
          </cell>
        </row>
        <row r="1495">
          <cell r="A1495" t="str">
            <v>JIANIANHUABNQ_40208</v>
          </cell>
          <cell r="C1495" t="str">
            <v>完成攻城战4次</v>
          </cell>
        </row>
        <row r="1496">
          <cell r="A1496" t="str">
            <v>JIANIANHUABNQ_50101</v>
          </cell>
          <cell r="C1496" t="str">
            <v>激活宝物—活体鹰眼</v>
          </cell>
        </row>
        <row r="1497">
          <cell r="A1497" t="str">
            <v>JIANIANHUABNQ_50102</v>
          </cell>
          <cell r="C1497" t="str">
            <v>激活宝物—龙王神力</v>
          </cell>
        </row>
        <row r="1498">
          <cell r="A1498" t="str">
            <v>JIANIANHUABNQ_50103</v>
          </cell>
          <cell r="C1498" t="str">
            <v>激活宝物—寒冰神箭</v>
          </cell>
        </row>
        <row r="1499">
          <cell r="A1499" t="str">
            <v>JIANIANHUABNQ_50104</v>
          </cell>
          <cell r="C1499" t="str">
            <v>主城等级达到15级</v>
          </cell>
        </row>
        <row r="1500">
          <cell r="A1500" t="str">
            <v>JIANIANHUABNQ_50105</v>
          </cell>
          <cell r="C1500" t="str">
            <v>冲锋器械等级达到15级</v>
          </cell>
        </row>
        <row r="1501">
          <cell r="A1501" t="str">
            <v>JIANIANHUABNQ_50106</v>
          </cell>
          <cell r="C1501" t="str">
            <v>远程器械等级达到15级</v>
          </cell>
        </row>
        <row r="1502">
          <cell r="A1502" t="str">
            <v>JIANIANHUABNQ_50107</v>
          </cell>
          <cell r="C1502" t="str">
            <v>辅助械等级达到15级</v>
          </cell>
        </row>
        <row r="1503">
          <cell r="A1503" t="str">
            <v>JIANIANHUABNQ_50108</v>
          </cell>
          <cell r="C1503" t="str">
            <v>装备1个橙色器械配件</v>
          </cell>
        </row>
        <row r="1504">
          <cell r="A1504" t="str">
            <v>JIANIANHUABNQ_50201</v>
          </cell>
          <cell r="C1504" t="str">
            <v>激活1个火系橙色法术</v>
          </cell>
        </row>
        <row r="1505">
          <cell r="A1505" t="str">
            <v>JIANIANHUABNQ_50202</v>
          </cell>
          <cell r="C1505" t="str">
            <v>激活1个水系橙色法术</v>
          </cell>
        </row>
        <row r="1506">
          <cell r="A1506" t="str">
            <v>JIANIANHUABNQ_50203</v>
          </cell>
          <cell r="C1506" t="str">
            <v>激活1个气系橙色法术</v>
          </cell>
        </row>
        <row r="1507">
          <cell r="A1507" t="str">
            <v>JIANIANHUABNQ_50204</v>
          </cell>
          <cell r="C1507" t="str">
            <v>激活1个土系橙色法术</v>
          </cell>
        </row>
        <row r="1508">
          <cell r="A1508" t="str">
            <v>JIANIANHUABNQ_50205</v>
          </cell>
          <cell r="C1508" t="str">
            <v>激活1个彩虹刻印孔</v>
          </cell>
        </row>
        <row r="1509">
          <cell r="A1509" t="str">
            <v>JIANIANHUABNQ_50206</v>
          </cell>
          <cell r="C1509" t="str">
            <v>累计挑战火元素位面5次</v>
          </cell>
        </row>
        <row r="1510">
          <cell r="A1510" t="str">
            <v>JIANIANHUABNQ_50207</v>
          </cell>
          <cell r="C1510" t="str">
            <v>累计挑战水元素位面5次</v>
          </cell>
        </row>
        <row r="1511">
          <cell r="A1511" t="str">
            <v>JIANIANHUABNQ_50208</v>
          </cell>
          <cell r="C1511" t="str">
            <v>累计挑战气元素位面5次</v>
          </cell>
        </row>
        <row r="1512">
          <cell r="A1512" t="str">
            <v>JIANIANHUABNQ_50209</v>
          </cell>
          <cell r="C1512" t="str">
            <v>累计挑战土元素位面4次</v>
          </cell>
        </row>
        <row r="1513">
          <cell r="A1513" t="str">
            <v>JIANIANHUABNQ_50210</v>
          </cell>
          <cell r="C1513" t="str">
            <v>累计挑战混乱元素位面4次</v>
          </cell>
        </row>
        <row r="1514">
          <cell r="A1514" t="str">
            <v>JIANIANHUABNQ_60101</v>
          </cell>
          <cell r="C1514" t="str">
            <v>累计解锁12名英雄</v>
          </cell>
        </row>
        <row r="1515">
          <cell r="A1515" t="str">
            <v>JIANIANHUABNQ_60102</v>
          </cell>
          <cell r="C1515" t="str">
            <v>累计解锁18名英雄</v>
          </cell>
        </row>
        <row r="1516">
          <cell r="A1516" t="str">
            <v>JIANIANHUABNQ_60103</v>
          </cell>
          <cell r="C1516" t="str">
            <v>累计解锁23名英雄</v>
          </cell>
        </row>
        <row r="1517">
          <cell r="A1517" t="str">
            <v>JIANIANHUABNQ_60104</v>
          </cell>
          <cell r="C1517" t="str">
            <v>拥有英雄罗德·哈特</v>
          </cell>
        </row>
        <row r="1518">
          <cell r="A1518" t="str">
            <v>JIANIANHUABNQ_60105</v>
          </cell>
          <cell r="C1518" t="str">
            <v>拥有英雄罗兰德</v>
          </cell>
        </row>
        <row r="1519">
          <cell r="A1519" t="str">
            <v>JIANIANHUABNQ_60106</v>
          </cell>
          <cell r="C1519" t="str">
            <v>拥有英雄科尔格</v>
          </cell>
        </row>
        <row r="1520">
          <cell r="A1520" t="str">
            <v>JIANIANHUABNQ_60107</v>
          </cell>
          <cell r="C1520" t="str">
            <v>拥有英雄塞尔伦</v>
          </cell>
        </row>
        <row r="1521">
          <cell r="A1521" t="str">
            <v>JIANIANHUABNQ_60108</v>
          </cell>
          <cell r="C1521" t="str">
            <v>拥有英雄亡灵山德鲁</v>
          </cell>
        </row>
        <row r="1522">
          <cell r="A1522" t="str">
            <v>JIANIANHUABNQ_60201</v>
          </cell>
          <cell r="C1522" t="str">
            <v>累计消耗500个法术卷轴</v>
          </cell>
        </row>
        <row r="1523">
          <cell r="A1523" t="str">
            <v>JIANIANHUABNQ_60202</v>
          </cell>
          <cell r="C1523" t="str">
            <v>累计消耗1000个法术卷轴</v>
          </cell>
        </row>
        <row r="1524">
          <cell r="A1524" t="str">
            <v>JIANIANHUABNQ_60203</v>
          </cell>
          <cell r="C1524" t="str">
            <v>累计消耗2000个法术卷轴</v>
          </cell>
        </row>
        <row r="1525">
          <cell r="A1525" t="str">
            <v>JIANIANHUABNQ_60204</v>
          </cell>
          <cell r="C1525" t="str">
            <v>累计消耗3000个法术卷轴</v>
          </cell>
        </row>
        <row r="1526">
          <cell r="A1526" t="str">
            <v>JIANIANHUABNQ_60205</v>
          </cell>
          <cell r="C1526" t="str">
            <v>累计消耗5000个法术卷轴</v>
          </cell>
        </row>
        <row r="1528">
          <cell r="A1528" t="str">
            <v>jianianhua_rule_911</v>
          </cell>
          <cell r="C1528" t="str">
            <v>#[color=3c2a1e,fontsize=18]1、嘉年华活动的任务将分为6天解锁，玩家每天可以完成当日解锁的所有任务，同时还可查看次日将要解锁的任务[-][][-][color=3c2a1e,fontsize=18]　[-][][-][color=3c2a1e,fontsize=18]2、嘉年华活动还设有丰厚的全目标奖励，玩家完成所有任务后即可领取全目标奖励，或者在第7天根据全目标进度来领取相应的奖励[-][][-][color=3c2a1e,fontsize=18]　[-][][-][color=3c2a1e,fontsize=18]3、7天后，嘉年华活动结束，届时活动入口将关闭，未领取的全目标奖励将通过邮件补发[-]</v>
          </cell>
        </row>
        <row r="1529">
          <cell r="A1529" t="str">
            <v>MAIN_jianianhua_911</v>
          </cell>
          <cell r="C1529" t="str">
            <v>#庆典嘉年华</v>
          </cell>
        </row>
        <row r="1530">
          <cell r="A1530" t="str">
            <v>jianianhua_tip1_911</v>
          </cell>
          <cell r="C1530" t="str">
            <v>#[color=f0f000,fontsize=20,outlinecolor=3c1e0aff]谎言是我为你精心编织的陷阱！[-]</v>
          </cell>
        </row>
        <row r="1531">
          <cell r="A1531" t="str">
            <v>jianianhua_tip2_911</v>
          </cell>
          <cell r="C1531" t="str">
            <v>#[color=f0f000,fontsize=20,outlinecolor=3c1e0aff]世界终将被我征服！[-]</v>
          </cell>
        </row>
        <row r="1532">
          <cell r="A1532" t="str">
            <v>jianianhua_tip3_911</v>
          </cell>
          <cell r="C1532" t="str">
            <v>#[color=f0f000,fontsize=20,outlinecolor=3c1e1aff]感受死灵法术的力量吧！[-]</v>
          </cell>
        </row>
        <row r="1537">
          <cell r="A1537" t="str">
            <v>#限时招募</v>
          </cell>
        </row>
        <row r="1538">
          <cell r="A1538" t="str">
            <v>specialdes1_307</v>
          </cell>
          <cell r="C1538" t="str">
            <v>#恐惧梦魇  破防核心</v>
          </cell>
        </row>
        <row r="1539">
          <cell r="A1539" t="str">
            <v>specialdes2_307</v>
          </cell>
          <cell r="C1539" t="str">
            <v>#骨龙能够持续给敌方叠加各种负面状态，是所有对手的黑暗梦魇</v>
          </cell>
        </row>
        <row r="1542">
          <cell r="A1542" t="str">
            <v>ac1005title</v>
          </cell>
          <cell r="B1542" t="str">
            <v>大恶魔轮播</v>
          </cell>
          <cell r="C1542" t="str">
            <v>#混沌之源</v>
          </cell>
        </row>
        <row r="1543">
          <cell r="A1543" t="str">
            <v>ac1005tips1</v>
          </cell>
          <cell r="C1543" t="str">
            <v>#[color=4e320d,fontsize=16]领主[-][color=8a5c1d,fontsize=16]{$name}[-][color=4e320d,fontsize=16]签订契约，获得了[-][color=c44904,fontsize=16]大恶魔碎片*{$num}[-]</v>
          </cell>
        </row>
        <row r="1544">
          <cell r="A1544" t="str">
            <v>ac1005tips2</v>
          </cell>
          <cell r="C1544" t="str">
            <v>#[color=4e320d,fontsize=16]领主[-][color=8a5c1d,fontsize=16]{$name}[-][color=4e320d,fontsize=16]受混沌眷顾，成功招募出[-][color=c44904,fontsize=16]3星兵团大恶魔[-]</v>
          </cell>
        </row>
        <row r="1545">
          <cell r="A1545" t="str">
            <v>ac1005tips3</v>
          </cell>
          <cell r="C1545" t="str">
            <v>#[color=4e320d,fontsize=16]领主[-][color=8a5c1d,fontsize=16]{$name}[-][color=4e320d,fontsize=16]受混沌青睐，获得了[-][color=c44904,fontsize=16]大恶魔碎片*80[-]</v>
          </cell>
        </row>
        <row r="1546">
          <cell r="A1546" t="str">
            <v>ac1005rule</v>
          </cell>
          <cell r="C1546" t="str">
            <v>#[color=3c2a1e,fontsize=20]1、限时招募是获得15资质顶级兵团的最主要途径，每次限时招募的主题兵团将会有所不同。本次招募的主题兵团为大恶魔。[-][][-][color=3c2a1e,fontsize=20]2、限时招募分为招募10次和招募1次，招募10次必定能获得一定数量的大恶魔碎片，同时有一定几率获得大恶魔整卡。[-][][-][color=3c2a1e,fontsize=20]3、玩家在每天凌晨的5:00可以获得1次免费招募1次的机会。[-][][-][color=3c2a1e,fontsize=20]4、玩家每次招募还可以获得10点宝箱积分，当积分达到一定数量时，可以领取对应的积分宝箱奖励。[-][][-][color=3c2a1e,fontsize=20]5、当活动结束后，可领取但未被领取的积分宝箱奖励通过邮件补发。[-][][-]</v>
          </cell>
        </row>
        <row r="1548">
          <cell r="A1548" t="str">
            <v>GUANGBO_ac1005_1</v>
          </cell>
          <cell r="B1548" t="str">
            <v>大恶魔广播</v>
          </cell>
          <cell r="C1548" t="str">
            <v>#[color=F9DBA6,outlinecolor=3c1e0aff]领主[-][color=0FD8CF,outlinecolor=3c1e0aff]{$name}[-][color=F9DBA6,outlinecolor=3c1e0aff]受混沌眷顾，成功招募出[-][color=409B05,outlinecolor=3c1e0aff]3[-][color=F9DBA6,outlinecolor=3c1e0aff]星兵团[-][color=B858EC,outlinecolor=3c1e0aff]大恶魔[-][color=F9DBA6,outlinecolor=3c1e0aff]。[-]</v>
          </cell>
        </row>
        <row r="1549">
          <cell r="A1549" t="str">
            <v>GUANGBO_ac1005_2</v>
          </cell>
          <cell r="C1549" t="str">
            <v>#[color=F9DBA6,outlinecolor=3c1e0aff]领主[-][color=0FD8CF,outlinecolor=3c1e0aff]{$name}[-][color=F9DBA6,outlinecolor=3c1e0aff]受混沌青睐，在限时招募中获得[-][color=B858EC,outlinecolor=3c1e0aff]大恶魔碎片*80[-][color=F9DBA6,outlinecolor=3c1e0aff]。[-]</v>
          </cell>
        </row>
        <row r="1551">
          <cell r="A1551" t="str">
            <v>specialdes1_507</v>
          </cell>
          <cell r="B1551" t="str">
            <v>大恶魔演示描述</v>
          </cell>
          <cell r="C1551" t="str">
            <v>#后排收割  全团损血</v>
          </cell>
        </row>
        <row r="1552">
          <cell r="A1552" t="str">
            <v>specialdes2_507</v>
          </cell>
          <cell r="C1552" t="str">
            <v>#大恶魔可以高效的击杀敌人后排输出，使敌方失去一战之力</v>
          </cell>
        </row>
        <row r="1554">
          <cell r="A1554" t="str">
            <v>ac1006title</v>
          </cell>
          <cell r="B1554" t="str">
            <v>圣堂武士轮播</v>
          </cell>
          <cell r="C1554" t="str">
            <v>#圣光大厅</v>
          </cell>
        </row>
        <row r="1555">
          <cell r="A1555" t="str">
            <v>ac1006tips1</v>
          </cell>
          <cell r="C1555" t="str">
            <v>#[color=4e320d,fontsize=16]领主[-][color=8a5c1d,fontsize=16]{$name}[-][color=4e320d,fontsize=16]信仰圣光，获得了[-][color=c44904,fontsize=16]圣堂武士碎片*{$num}[-]</v>
          </cell>
        </row>
        <row r="1556">
          <cell r="A1556" t="str">
            <v>ac1006tips2</v>
          </cell>
          <cell r="C1556" t="str">
            <v>#[color=4e320d,fontsize=16]领主[-][color=8a5c1d,fontsize=16]{$name}[-][color=4e320d,fontsize=16]受圣光眷顾，成功招募出[-][color=c44904,fontsize=16]3星兵团圣堂武士[-]</v>
          </cell>
        </row>
        <row r="1557">
          <cell r="A1557" t="str">
            <v>ac1006tips3</v>
          </cell>
          <cell r="C1557" t="str">
            <v>#[color=4e320d,fontsize=16]领主[-][color=8a5c1d,fontsize=16]{$name}[-][color=4e320d,fontsize=16]受圣光青睐，获得了[-][color=c44904,fontsize=16]圣堂武士碎片*80[-]</v>
          </cell>
        </row>
        <row r="1558">
          <cell r="A1558" t="str">
            <v>ac1006rule</v>
          </cell>
          <cell r="C1558" t="str">
            <v>#[color=3c2a1e,fontsize=20]1、限时招募是获得15资质顶级兵团的最主要途径，每次限时招募的主题兵团将会有所不同。本次招募的主题兵团为圣堂武士。[-][][-][color=3c2a1e,fontsize=20]2、限时招募分为招募10次和招募1次，招募10次必定能获得一定数量的圣堂武士碎片，同时有一定几率获得圣堂武士整卡。[-][][-][color=3c2a1e,fontsize=20]3、玩家在每天凌晨的5:00可以获得1次免费招募的机会。[-][][-][color=3c2a1e,fontsize=20]4、玩家每次招募还可以获得10点宝箱积分，当积分达到一定数量时，可以领取对应的积分宝箱奖励。[-][][-][color=3c2a1e,fontsize=20]5、当活动结束后，可领取但未被领取的积分宝箱奖励通过邮件补发。[-][][-]</v>
          </cell>
        </row>
        <row r="1560">
          <cell r="A1560" t="str">
            <v>GUANGBO_ac1006_1</v>
          </cell>
          <cell r="B1560" t="str">
            <v>圣堂武士广播</v>
          </cell>
          <cell r="C1560" t="str">
            <v>#[color=F9DBA6,outlinecolor=3c1e0aff]领主[-][color=0FD8CF,outlinecolor=3c1e0aff]{$name}[-][color=F9DBA6,outlinecolor=3c1e0aff]受圣光眷顾，成功招募出[-][color=409B05,outlinecolor=3c1e0aff]3[-][color=F9DBA6,outlinecolor=3c1e0aff]星兵团[-][color=B858EC,outlinecolor=3c1e0aff]圣堂武士[-][color=F9DBA6,outlinecolor=3c1e0aff]。[-]</v>
          </cell>
        </row>
        <row r="1561">
          <cell r="A1561" t="str">
            <v>GUANGBO_ac1006_2</v>
          </cell>
          <cell r="C1561" t="str">
            <v>#[color=F9DBA6,outlinecolor=3c1e0aff]领主[-][color=0FD8CF,outlinecolor=3c1e0aff]{$name}[-][color=F9DBA6,outlinecolor=3c1e0aff]受圣光青睐，在限时招募中获得[-][color=B858EC,outlinecolor=3c1e0aff]圣光武士碎片*80[-][color=F9DBA6,outlinecolor=3c1e0aff]。[-]</v>
          </cell>
        </row>
        <row r="1563">
          <cell r="A1563" t="str">
            <v>specialdes1_108</v>
          </cell>
          <cell r="B1563" t="str">
            <v>圣堂武士演示描述</v>
          </cell>
          <cell r="C1563" t="str">
            <v>#群体激励  破路领袖</v>
          </cell>
        </row>
        <row r="1564">
          <cell r="A1564" t="str">
            <v>specialdes2_108</v>
          </cell>
          <cell r="C1564" t="str">
            <v>#圣堂武士为自己及周围大范围兵团施加士气高涨，大幅提高攻速和暴击</v>
          </cell>
        </row>
        <row r="1568">
          <cell r="A1568" t="str">
            <v>#限时魂石</v>
          </cell>
        </row>
        <row r="1569">
          <cell r="A1569" t="str">
            <v>ac1051title_awake</v>
          </cell>
          <cell r="B1569" t="str">
            <v>比蒙魂石</v>
          </cell>
          <cell r="C1569" t="str">
            <v>#群峰之巅</v>
          </cell>
        </row>
        <row r="1570">
          <cell r="A1570" t="str">
            <v>ac1051tips1_awake</v>
          </cell>
          <cell r="C1570" t="str">
            <v>#[color=eadb95,fontsize=16]领主[-][color=15f1e7,fontsize=16]{$name}[-][color=eadb95,fontsize=16]激发上古血脉，获得了[-][color=f27624,fontsize=16]上古巨兽魂石*{$num}[-]</v>
          </cell>
        </row>
        <row r="1571">
          <cell r="A1571" t="str">
            <v>ac1051tips2_awake</v>
          </cell>
          <cell r="C1571" t="str">
            <v>#亲爱的领主，您当前拥有的魂石数量可以将兵团觉醒等级升至满星，是否继续？</v>
          </cell>
        </row>
        <row r="1572">
          <cell r="A1572" t="str">
            <v>ac1051rule_awake</v>
          </cell>
          <cell r="C1572" t="str">
            <v>#[color=3c2a1e,fontsize=20]1、限时魂石是获得15资质兵团觉醒魂石的最主要途径，每次限时魂石的主题兵团将会有所不同。本次的主题兵团为比蒙。[-][][-][color=3c2a1e,fontsize=20]2、限时魂石分为召唤10次和召唤1次，召唤10次必定能获得一定数量的上古巨兽魂石。[-][][-][color=3c2a1e,fontsize=20]3、玩家在每天凌晨的5:00可以获得1次免费召唤的机会。[-][][-][color=3c2a1e,fontsize=20]4、玩家每次召唤还可以获得10点宝箱积分，当积分达到一定数量时，可以领取对应的积分宝箱奖励。[-][][-][color=3c2a1e,fontsize=20]5、当活动结束后，可领取但未被领取的积分宝箱奖励将通过邮件补发。[-][][-]</v>
          </cell>
        </row>
        <row r="1575">
          <cell r="A1575" t="str">
            <v>#法术特训</v>
          </cell>
        </row>
        <row r="1576">
          <cell r="A1576" t="str">
            <v>MAGICTRAINING_COMPLETE_TIPS1</v>
          </cell>
          <cell r="C1576" t="str">
            <v>#今日还有可获得的奖励，领主大人继续努力哦！</v>
          </cell>
        </row>
        <row r="1577">
          <cell r="A1577" t="str">
            <v>MAGICTRAINING_COMPLETE_TIPS2</v>
          </cell>
          <cell r="C1577" t="str">
            <v>#恭喜您，今日的特训奖励已全部获得！</v>
          </cell>
        </row>
        <row r="1578">
          <cell r="A1578" t="str">
            <v>MAGICTRAINING_COMPLETE_TIPS3</v>
          </cell>
          <cell r="C1578" t="str">
            <v>#继续挑战，也许下次会取得更高的分数哦！</v>
          </cell>
        </row>
        <row r="1579">
          <cell r="A1579" t="str">
            <v>MAGICTRAINING_COMPLETE_TIPS4</v>
          </cell>
          <cell r="C1579" t="str">
            <v>#暂未获得奖励，继续加油哦！</v>
          </cell>
        </row>
        <row r="1581">
          <cell r="A1581" t="str">
            <v>MAGICTRAINING_SAVE_TIPS1</v>
          </cell>
          <cell r="C1581" t="str">
            <v>#您确定要退出特训吗？</v>
          </cell>
        </row>
        <row r="1582">
          <cell r="A1582" t="str">
            <v>MAGICTRAINING_SAVE_TIPS2</v>
          </cell>
          <cell r="C1582" t="str">
            <v>#（退出时会为您保存当前的特训进度）</v>
          </cell>
        </row>
        <row r="1584">
          <cell r="A1584" t="str">
            <v>MAGICTRAINING_RECOVER_TIPS1</v>
          </cell>
          <cell r="C1584" t="str">
            <v>#您有未完成的特训，是否继续？</v>
          </cell>
        </row>
        <row r="1585">
          <cell r="A1585" t="str">
            <v>MAGICTRAINING_RECOVER_TIPS2</v>
          </cell>
          <cell r="C1585" t="str">
            <v>#（选择取消会重新开始特训）</v>
          </cell>
        </row>
        <row r="1587">
          <cell r="A1587" t="str">
            <v>MAGICTRAINING_RULE</v>
          </cell>
          <cell r="C1587" t="str">
            <v>#[color=3c2a1e,fontsize=20]1、点击卡牌进行翻转，两张图案相同的牌可以消除并获得奖励，否则牌会扣回。规定时间内，消除的卡牌越多，奖励和得分越多，每日可获得奖励设有上限（每日5:00重置）。活动期间，参与次数不限。[-][][-][color=ffffff,fontsize=6]　[-][][-][color=3c2a1e,fontsize=20]2、牌分为英雄技能牌，英雄牌和时钟牌共计3种，其中消除时钟牌可以增加游戏时间，消除英雄牌可以连带该英雄的大招牌一起消除。[-][][-][color=ffffff,fontsize=6]　[-][][-][color=3c2a1e,fontsize=20]3、每消除1组技能牌可获得法术卷轴*4，每消除1组英雄牌可获得随机英雄碎片*2，每消除1组时钟牌可增加10秒的游戏时间并且获得法术卷轴*4。[-][][-][color=ffffff,fontsize=6]　[-][][-][color=3c2a1e,fontsize=20]4、消除任意1组卡牌得分+20[-][][-][color=ffffff,fontsize=6]　[-][][-][color=3c2a1e,fontsize=20]5、排行榜会显示排名前10的玩家，得分高的领主排在前面，得分相同的，会按时间先后进行排序，排行榜将于{$day}日21:00点进行结算。[-][][-][color=ffffff,fontsize=6]　[-][][-][color=3c2a1e,fontsize=20]6、点击右上角退出游戏时，系统会为您保存当前的游戏进度以便下次继续。[-][][-]</v>
          </cell>
        </row>
        <row r="1589">
          <cell r="A1589" t="str">
            <v>MAGICTRAINING_RANK_RULE</v>
          </cell>
          <cell r="C1589" t="str">
            <v>#[color=3c2a1e,fontsize=22]法术特训规则[-][][-][color=ffffff,fontsize=6]　[-][][-][color=645252]1、点击卡牌进行翻转，两张图案相同的牌可以消除并获得奖励，否则牌会扣回，规定时间内，消除的卡牌越多，奖励和得分越多，每日可获得奖励设有上限（每日5:00重置）[-][][-][color=ffffff,fontsize=6]　[-][][-][color=645252]2、牌分为英雄技能牌，英雄牌和时钟牌共计3种，其中消除时钟牌可以增加游戏时间，消除英雄牌可以连带该英雄的大招牌一起消除。[-][][-][color=ffffff,fontsize=6]　[-][][-][color=645252]3、每消除1组技能牌可获得法术卷轴*4，每消除1组英雄牌可获得随机英雄碎片*2，每消除1组时钟牌可增加10秒的游戏时间并且获得法术卷轴*4。[-][][-][color=ffffff,fontsize=6]　[-][][-][color=645252]4、消除任意1组卡牌得分+20[-][][-][color=ffffff,fontsize=6]　[-][][-][color=645252]5、排行榜会显示排名前10的玩家，得分高的领主排在前面，得分相同的，会按时间先后进行排序，排行榜将于{$day}日21:00点进行结算。[-][][-]</v>
          </cell>
        </row>
        <row r="1590">
          <cell r="A1590" t="str">
            <v>MAGICTRAINING_RANK_TIPS1</v>
          </cell>
          <cell r="C1590" t="str">
            <v>#[color=8a5c1d,fontsize=18]排行榜{$day}日21:00点结算奖励，奖励通过邮件发放。[-]</v>
          </cell>
        </row>
        <row r="1592">
          <cell r="A1592" t="str">
            <v>MAGICTRAINING_GUILD_TIPS1</v>
          </cell>
          <cell r="C1592" t="str">
            <v>#欢迎来到法术特训，领主大人可通过点击卡牌进行翻转，两张图案相同的牌即可消除获得奖励</v>
          </cell>
        </row>
        <row r="1593">
          <cell r="A1593" t="str">
            <v>MAGICTRAINING_GUILD_TIPS2</v>
          </cell>
          <cell r="C1593" t="str">
            <v>#在规定时间内，尽可能多的消除卡牌，赢取更多的奖励吧</v>
          </cell>
        </row>
        <row r="1595">
          <cell r="A1595" t="str">
            <v>MAGICTRAINING_END_TIPS1</v>
          </cell>
          <cell r="C1595" t="str">
            <v>#活动已结束，敬请期待下期</v>
          </cell>
        </row>
        <row r="1597">
          <cell r="A1597" t="str">
            <v>MAGICTRAINING_CHEAT_TIPS1</v>
          </cell>
          <cell r="C1597" t="str">
            <v>#系统检测到您的数据存在异常</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g_3"/>
      <sheetName val="Sheet2"/>
      <sheetName val="配置说明"/>
    </sheetNames>
    <sheetDataSet>
      <sheetData sheetId="0">
        <row r="1">
          <cell r="A1" t="str">
            <v>languageid$cs</v>
          </cell>
          <cell r="B1" t="str">
            <v>描述</v>
          </cell>
          <cell r="C1" t="str">
            <v>cn$c</v>
          </cell>
        </row>
        <row r="2">
          <cell r="A2" t="str">
            <v>STRING</v>
          </cell>
          <cell r="B2" t="str">
            <v>STRING</v>
          </cell>
          <cell r="C2" t="str">
            <v>STRING</v>
          </cell>
        </row>
        <row r="3">
          <cell r="A3" t="str">
            <v>非空</v>
          </cell>
          <cell r="B3" t="str">
            <v>不限制</v>
          </cell>
          <cell r="C3" t="str">
            <v>非空的</v>
          </cell>
        </row>
        <row r="4">
          <cell r="A4" t="str">
            <v>语言ＩＤ 这个ID一次设置后不要轻易变更
ID必须全部为大写字母</v>
          </cell>
          <cell r="B4" t="str">
            <v>不作导出 只做备注名称
助记符</v>
          </cell>
        </row>
        <row r="5">
          <cell r="A5" t="str">
            <v>大写字母 符号 数字</v>
          </cell>
          <cell r="C5" t="str">
            <v>中文</v>
          </cell>
        </row>
        <row r="6">
          <cell r="A6" t="str">
            <v>#英雄属性</v>
          </cell>
        </row>
        <row r="7">
          <cell r="A7" t="str">
            <v>HERO_ATTRTIP_1</v>
          </cell>
          <cell r="C7" t="str">
            <v>#基础</v>
          </cell>
        </row>
        <row r="8">
          <cell r="A8" t="str">
            <v>HERO_ATTRTIP_2</v>
          </cell>
          <cell r="C8" t="str">
            <v>#专长</v>
          </cell>
        </row>
        <row r="9">
          <cell r="A9" t="str">
            <v>HERO_ATTRTIP_3</v>
          </cell>
          <cell r="C9" t="str">
            <v>#宝物</v>
          </cell>
        </row>
        <row r="10">
          <cell r="A10" t="str">
            <v>HERO_ATTRTIP_4</v>
          </cell>
          <cell r="C10" t="str">
            <v>#专精</v>
          </cell>
        </row>
        <row r="11">
          <cell r="A11" t="str">
            <v>HERO_ATTRIBUTE_ATK</v>
          </cell>
          <cell r="B11" t="str">
            <v>攻击</v>
          </cell>
          <cell r="C11" t="str">
            <v>#每点英雄攻击提高0.25%兵团伤害</v>
          </cell>
        </row>
        <row r="12">
          <cell r="A12" t="str">
            <v>HERO_ATTRIBUTE_DEF</v>
          </cell>
          <cell r="B12" t="str">
            <v>防御</v>
          </cell>
          <cell r="C12" t="str">
            <v>#每点英雄防御提高0.25%兵团免伤</v>
          </cell>
        </row>
        <row r="13">
          <cell r="A13" t="str">
            <v>HERO_ATTRIBUTE_INT</v>
          </cell>
          <cell r="B13" t="str">
            <v>智力</v>
          </cell>
          <cell r="C13" t="str">
            <v>#每点英雄智力提高0.25%法术伤害</v>
          </cell>
        </row>
        <row r="14">
          <cell r="A14" t="str">
            <v>HERO_ATTRIBUTE_ACK</v>
          </cell>
          <cell r="B14" t="str">
            <v>知识</v>
          </cell>
          <cell r="C14" t="str">
            <v>#每点英雄知识提高0.25%法术免伤</v>
          </cell>
        </row>
        <row r="15">
          <cell r="A15" t="str">
            <v>HERO_ATTRIBUTE_MOR</v>
          </cell>
          <cell r="B15" t="str">
            <v>士气</v>
          </cell>
          <cell r="C15" t="str">
            <v>#所有兵团士气提高[color=1ca216]{$mor}[-]</v>
          </cell>
        </row>
        <row r="16">
          <cell r="A16" t="str">
            <v>HERO_ATTRIBUTE_MANA</v>
          </cell>
          <cell r="B16" t="str">
            <v>魔法</v>
          </cell>
          <cell r="C16" t="str">
            <v>#英雄初始魔法值：[color=1ca216]{$manabase}[-][][-]英雄魔法回复速度：[color=1ca216]{$manarec}[-]</v>
          </cell>
        </row>
        <row r="17">
          <cell r="A17" t="str">
            <v>HERO_ATTRIBUTE_CD</v>
          </cell>
          <cell r="C17" t="str">
            <v>#英雄法术冷却时间</v>
          </cell>
        </row>
        <row r="18">
          <cell r="A18" t="str">
            <v>HERO_ATTRIBUTE_MANA</v>
          </cell>
          <cell r="C18" t="str">
            <v>#英雄基础魔法值</v>
          </cell>
        </row>
        <row r="19">
          <cell r="A19" t="str">
            <v>HERO_ATTRIBUTE_MANAREC</v>
          </cell>
          <cell r="C19" t="str">
            <v>#英雄魔法回复速度/秒</v>
          </cell>
        </row>
        <row r="20">
          <cell r="A20" t="str">
            <v>HERO_ATTRIBUTE_MANACOST</v>
          </cell>
          <cell r="C20" t="str">
            <v>#英雄释放单个法术消耗</v>
          </cell>
        </row>
        <row r="23">
          <cell r="A23" t="str">
            <v>#英雄法术</v>
          </cell>
        </row>
        <row r="24">
          <cell r="A24" t="str">
            <v>HERO_SPELLCRIT_1</v>
          </cell>
          <cell r="C24" t="str">
            <v>#下次施法必定暴击</v>
          </cell>
        </row>
        <row r="25">
          <cell r="A25" t="str">
            <v>HERO_SPELLCRIT_2</v>
          </cell>
          <cell r="C25" t="str">
            <v>#下次施法不会消耗法力</v>
          </cell>
        </row>
        <row r="26">
          <cell r="A26" t="str">
            <v>HERO_SPELLCRIT_4</v>
          </cell>
          <cell r="C26" t="str">
            <v>#下次施法附带眩晕效果</v>
          </cell>
        </row>
        <row r="28">
          <cell r="A28" t="str">
            <v>#英雄职业</v>
          </cell>
        </row>
        <row r="29">
          <cell r="A29" t="str">
            <v>HERO_PROFESSION_01</v>
          </cell>
          <cell r="C29" t="str">
            <v>#骑士</v>
          </cell>
        </row>
        <row r="30">
          <cell r="A30" t="str">
            <v>HERO_PROFESSION_02</v>
          </cell>
          <cell r="C30" t="str">
            <v>#牧师</v>
          </cell>
        </row>
        <row r="31">
          <cell r="A31" t="str">
            <v>HERO_PROFESSION_03</v>
          </cell>
          <cell r="C31" t="str">
            <v>#游侠</v>
          </cell>
        </row>
        <row r="32">
          <cell r="A32" t="str">
            <v>HERO_PROFESSION_04</v>
          </cell>
          <cell r="C32" t="str">
            <v>#德鲁伊</v>
          </cell>
        </row>
        <row r="33">
          <cell r="A33" t="str">
            <v>HERO_PROFESSION_05</v>
          </cell>
          <cell r="C33" t="str">
            <v>#死亡骑士</v>
          </cell>
        </row>
        <row r="34">
          <cell r="A34" t="str">
            <v>HERO_PROFESSION_06</v>
          </cell>
          <cell r="C34" t="str">
            <v>#巫师</v>
          </cell>
        </row>
        <row r="35">
          <cell r="A35" t="str">
            <v>HERO_PROFESSION_07</v>
          </cell>
          <cell r="B35" t="str">
            <v>野蛮人</v>
          </cell>
          <cell r="C35" t="str">
            <v>#野蛮人</v>
          </cell>
        </row>
        <row r="36">
          <cell r="A36" t="str">
            <v>HERO_PROFESSION_08</v>
          </cell>
          <cell r="B36" t="str">
            <v>战斗法师</v>
          </cell>
          <cell r="C36" t="str">
            <v>#战斗法师</v>
          </cell>
        </row>
        <row r="37">
          <cell r="A37" t="str">
            <v>HERO_PROFESSION_09</v>
          </cell>
          <cell r="B37" t="str">
            <v>魔鬼</v>
          </cell>
          <cell r="C37" t="str">
            <v>#魔鬼</v>
          </cell>
        </row>
        <row r="38">
          <cell r="A38" t="str">
            <v>HERO_PROFESSION_10</v>
          </cell>
          <cell r="B38" t="str">
            <v>异教徒</v>
          </cell>
          <cell r="C38" t="str">
            <v>#异教徒</v>
          </cell>
        </row>
        <row r="39">
          <cell r="A39" t="str">
            <v>HERO_PROFESSION_11</v>
          </cell>
          <cell r="C39" t="str">
            <v>#神怪</v>
          </cell>
        </row>
        <row r="40">
          <cell r="A40" t="str">
            <v>HERO_PROFESSION_12</v>
          </cell>
          <cell r="C40" t="str">
            <v>#魔法师</v>
          </cell>
        </row>
        <row r="41">
          <cell r="A41" t="str">
            <v>HERO_PROFESSION_13</v>
          </cell>
          <cell r="C41" t="str">
            <v>#元素人</v>
          </cell>
        </row>
        <row r="42">
          <cell r="A42" t="str">
            <v>HERO_PROFESSION_14</v>
          </cell>
          <cell r="C42" t="str">
            <v>#元素使</v>
          </cell>
        </row>
        <row r="44">
          <cell r="A44" t="str">
            <v>#BOSS描述</v>
          </cell>
        </row>
        <row r="45">
          <cell r="A45" t="str">
            <v>DULONGSKILL_3</v>
          </cell>
          <cell r="C45" t="str">
            <v>#毒液吐息</v>
          </cell>
        </row>
        <row r="46">
          <cell r="A46" t="str">
            <v>DULONGSKILL_4</v>
          </cell>
          <cell r="C46" t="str">
            <v>#剧毒池沼</v>
          </cell>
        </row>
        <row r="47">
          <cell r="A47" t="str">
            <v>DULONGSKILL_5</v>
          </cell>
          <cell r="C47" t="str">
            <v>#毒液蒸发</v>
          </cell>
        </row>
        <row r="48">
          <cell r="A48" t="str">
            <v>SHUIJINGLONGSKILL_3</v>
          </cell>
          <cell r="C48" t="str">
            <v>#水晶穿刺</v>
          </cell>
        </row>
        <row r="49">
          <cell r="A49" t="str">
            <v>SHUIJINGLONGSKILL_4</v>
          </cell>
          <cell r="C49" t="str">
            <v>#晶龙幼崽</v>
          </cell>
        </row>
        <row r="50">
          <cell r="A50" t="str">
            <v>XIANNVLONGSKILL_1</v>
          </cell>
          <cell r="B50" t="str">
            <v>雷击</v>
          </cell>
          <cell r="C50" t="str">
            <v>#雷击</v>
          </cell>
        </row>
        <row r="51">
          <cell r="A51" t="str">
            <v>XIANNVLONGSKILL_2</v>
          </cell>
          <cell r="B51" t="str">
            <v>连锁闪电</v>
          </cell>
          <cell r="C51" t="str">
            <v>#连锁闪电</v>
          </cell>
        </row>
        <row r="52">
          <cell r="A52" t="str">
            <v>XIANNVLONGSKILL_3</v>
          </cell>
          <cell r="B52" t="str">
            <v>冰袭</v>
          </cell>
          <cell r="C52" t="str">
            <v>#冰袭</v>
          </cell>
        </row>
        <row r="53">
          <cell r="A53" t="str">
            <v>XIANNVLONGSKILL_4</v>
          </cell>
          <cell r="B53" t="str">
            <v>烈火旋灯</v>
          </cell>
          <cell r="C53" t="str">
            <v>#烈火旋灯</v>
          </cell>
        </row>
        <row r="55">
          <cell r="A55" t="str">
            <v>#BOSS技能</v>
          </cell>
        </row>
        <row r="56">
          <cell r="A56" t="str">
            <v>LONGZHIGUO_8010111</v>
          </cell>
          <cell r="B56" t="str">
            <v>爪击</v>
          </cell>
          <cell r="C56" t="str">
            <v>#爪击</v>
          </cell>
        </row>
        <row r="57">
          <cell r="A57" t="str">
            <v>LONGZHIGUO_8010112</v>
          </cell>
          <cell r="B57" t="str">
            <v>毒息</v>
          </cell>
          <cell r="C57" t="str">
            <v>#毒息</v>
          </cell>
        </row>
        <row r="58">
          <cell r="A58" t="str">
            <v>LONGZHIGUO_8010113</v>
          </cell>
          <cell r="B58" t="str">
            <v>毒潭</v>
          </cell>
          <cell r="C58" t="str">
            <v>#毒潭</v>
          </cell>
        </row>
        <row r="59">
          <cell r="A59" t="str">
            <v>LONGZHIGUO_8010114</v>
          </cell>
          <cell r="B59" t="str">
            <v>致命气息</v>
          </cell>
          <cell r="C59" t="str">
            <v>#致命气息</v>
          </cell>
        </row>
        <row r="60">
          <cell r="A60" t="str">
            <v>LONGZHIGUO_8010115</v>
          </cell>
          <cell r="B60" t="str">
            <v>毒素强化</v>
          </cell>
          <cell r="C60" t="str">
            <v>#毒素强化</v>
          </cell>
        </row>
        <row r="61">
          <cell r="A61" t="str">
            <v>LONGZHIGUO_8010211</v>
          </cell>
          <cell r="B61" t="str">
            <v>雷击</v>
          </cell>
          <cell r="C61" t="str">
            <v>#雷击</v>
          </cell>
        </row>
        <row r="62">
          <cell r="A62" t="str">
            <v>LONGZHIGUO_8010212</v>
          </cell>
          <cell r="B62" t="str">
            <v>冰袭</v>
          </cell>
          <cell r="C62" t="str">
            <v>#冰袭</v>
          </cell>
        </row>
        <row r="63">
          <cell r="A63" t="str">
            <v>LONGZHIGUO_8010213</v>
          </cell>
          <cell r="B63" t="str">
            <v>烈火神盾</v>
          </cell>
          <cell r="C63" t="str">
            <v>#烈火神盾</v>
          </cell>
        </row>
        <row r="64">
          <cell r="A64" t="str">
            <v>LONGZHIGUO_8010214</v>
          </cell>
          <cell r="B64" t="str">
            <v>连锁闪电</v>
          </cell>
          <cell r="C64" t="str">
            <v>#连锁闪电</v>
          </cell>
        </row>
        <row r="65">
          <cell r="A65" t="str">
            <v>LONGZHIGUO_8010215</v>
          </cell>
          <cell r="B65" t="str">
            <v>魔法豁免</v>
          </cell>
          <cell r="C65" t="str">
            <v>#魔法豁免</v>
          </cell>
        </row>
        <row r="66">
          <cell r="A66" t="str">
            <v>LONGZHIGUO_8010311</v>
          </cell>
          <cell r="B66" t="str">
            <v>爆裂晶刺</v>
          </cell>
          <cell r="C66" t="str">
            <v>#爆裂晶刺</v>
          </cell>
        </row>
        <row r="67">
          <cell r="A67" t="str">
            <v>LONGZHIGUO_8010312</v>
          </cell>
          <cell r="B67" t="str">
            <v>水晶刺</v>
          </cell>
          <cell r="C67" t="str">
            <v>#水晶刺</v>
          </cell>
        </row>
        <row r="68">
          <cell r="A68" t="str">
            <v>LONGZHIGUO_8010313</v>
          </cell>
          <cell r="B68" t="str">
            <v>召唤小晶龙</v>
          </cell>
          <cell r="C68" t="str">
            <v>#召唤小晶龙</v>
          </cell>
        </row>
        <row r="69">
          <cell r="A69" t="str">
            <v>LONGZHIGUO_8010314</v>
          </cell>
          <cell r="B69" t="str">
            <v>水晶壁障</v>
          </cell>
          <cell r="C69" t="str">
            <v>#水晶壁障</v>
          </cell>
        </row>
        <row r="70">
          <cell r="A70" t="str">
            <v>LONGZHIGUO_8010315</v>
          </cell>
          <cell r="B70" t="str">
            <v>晶化</v>
          </cell>
          <cell r="C70" t="str">
            <v>#晶化</v>
          </cell>
        </row>
        <row r="72">
          <cell r="A72" t="str">
            <v>#BOSS技能描述</v>
          </cell>
        </row>
        <row r="73">
          <cell r="A73" t="str">
            <v>LONGZHIGUODES_8010111</v>
          </cell>
          <cell r="B73" t="str">
            <v>毒龙用利爪扫过天空，造成伤害并使地面单位中毒</v>
          </cell>
          <cell r="C73" t="str">
            <v>#毒龙用利爪扫过天空，造成伤害并使地面单位中毒</v>
          </cell>
        </row>
        <row r="74">
          <cell r="A74" t="str">
            <v>LONGZHIGUODES_8010112</v>
          </cell>
          <cell r="B74" t="str">
            <v>当毒龙周围没有近战兵团时，毒龙将向所有兵团喷洒毒液，造成大量伤害</v>
          </cell>
          <cell r="C74" t="str">
            <v>#当毒龙周围没有近战兵团时，毒龙将向所有兵团喷洒毒液，造成大量伤害</v>
          </cell>
        </row>
        <row r="75">
          <cell r="A75" t="str">
            <v>LONGZHIGUODES_8010113</v>
          </cell>
          <cell r="B75" t="str">
            <v>毒龙喷出大量的毒液覆盖地面，对地面单位造成致命的水系伤害</v>
          </cell>
          <cell r="C75" t="str">
            <v>#毒龙喷出大量的毒液覆盖地面，对地面单位造成致命的水系伤害</v>
          </cell>
        </row>
        <row r="76">
          <cell r="A76" t="str">
            <v>LONGZHIGUODES_8010114</v>
          </cell>
          <cell r="B76" t="str">
            <v>毒液蒸发为毒气，对全场兵团造成致命的水系伤害</v>
          </cell>
          <cell r="C76" t="str">
            <v>#毒液蒸发为毒气，对全场兵团造成致命的水系伤害</v>
          </cell>
        </row>
        <row r="77">
          <cell r="A77" t="str">
            <v>LONGZHIGUODES_8010115</v>
          </cell>
          <cell r="B77" t="str">
            <v>毒龙的攻击力大幅提升，每次伤害都将使地面单位中毒</v>
          </cell>
          <cell r="C77" t="str">
            <v>#毒龙的攻击力大幅提升，每次伤害都将使地面单位中毒</v>
          </cell>
        </row>
        <row r="78">
          <cell r="A78" t="str">
            <v>LONGZHIGUODES_8010211</v>
          </cell>
          <cell r="B78" t="str">
            <v>仙女龙从天空召唤一道闪电，随机攻击一个兵团并造成眩晕</v>
          </cell>
          <cell r="C78" t="str">
            <v>#仙女龙从天空召唤一道闪电，随机攻击一个兵团并造成眩晕</v>
          </cell>
        </row>
        <row r="79">
          <cell r="A79" t="str">
            <v>LONGZHIGUODES_8010212</v>
          </cell>
          <cell r="B79" t="str">
            <v>仙女龙对近战兵团造成伤害，并大幅减速受到攻击的兵团</v>
          </cell>
          <cell r="C79" t="str">
            <v>#仙女龙对近战兵团造成伤害，并大幅减速受到攻击的兵团</v>
          </cell>
        </row>
        <row r="80">
          <cell r="A80" t="str">
            <v>LONGZHIGUODES_8010213</v>
          </cell>
          <cell r="B80" t="str">
            <v>仙女龙受到伤害时将对伤害来源造成定额的伤害反弹</v>
          </cell>
          <cell r="C80" t="str">
            <v>#仙女龙受到伤害时将对伤害来源造成定额的伤害反弹</v>
          </cell>
        </row>
        <row r="81">
          <cell r="A81" t="str">
            <v>LONGZHIGUODES_8010214</v>
          </cell>
          <cell r="B81" t="str">
            <v>仙女龙将施放连锁闪电随机对全场兵团造成高额伤害</v>
          </cell>
          <cell r="C81" t="str">
            <v>#仙女龙将施放连锁闪电随机对全场兵团造成高额伤害</v>
          </cell>
        </row>
        <row r="82">
          <cell r="A82" t="str">
            <v>LONGZHIGUODES_8010215</v>
          </cell>
          <cell r="B82" t="str">
            <v>仙女龙受到法术攻击时，将有50%概率完全免疫此次法术效果</v>
          </cell>
          <cell r="C82" t="str">
            <v>#仙女龙受到法术攻击时，将有50%概率完全免疫此次法术效果</v>
          </cell>
        </row>
        <row r="83">
          <cell r="A83" t="str">
            <v>LONGZHIGUODES_8010311</v>
          </cell>
          <cell r="B83" t="str">
            <v>水晶障壁存在时，将持续召唤爆裂晶刺秒杀1个单位（优先大体型）</v>
          </cell>
          <cell r="C83" t="str">
            <v>#水晶障壁存在时，将持续召唤爆裂晶刺秒杀1个单位（优先大体型）</v>
          </cell>
        </row>
        <row r="84">
          <cell r="A84" t="str">
            <v>LONGZHIGUODES_8010312</v>
          </cell>
          <cell r="B84" t="str">
            <v>召唤水晶尖刺进行攻击并造成眩晕，距离水晶龙越远的兵团眩晕时间越长</v>
          </cell>
          <cell r="C84" t="str">
            <v>#召唤水晶尖刺进行攻击并造成眩晕，距离水晶龙越远的兵团眩晕时间越长</v>
          </cell>
        </row>
        <row r="85">
          <cell r="A85" t="str">
            <v>LONGZHIGUODES_8010313</v>
          </cell>
          <cell r="B85" t="str">
            <v>召唤一群幼小水晶龙进行攻击，小水晶龙有概率眩晕攻击目标</v>
          </cell>
          <cell r="C85" t="str">
            <v>#召唤一群幼小水晶龙进行攻击，小水晶龙有概率眩晕攻击目标</v>
          </cell>
        </row>
        <row r="86">
          <cell r="A86" t="str">
            <v>LONGZHIGUODES_8010314</v>
          </cell>
          <cell r="B86" t="str">
            <v>水晶龙召唤一层水晶壁障，可以抵挡200次攻击</v>
          </cell>
          <cell r="C86" t="str">
            <v>#水晶龙召唤一层水晶壁障，可以抵挡200次攻击</v>
          </cell>
        </row>
        <row r="87">
          <cell r="A87" t="str">
            <v>LONGZHIGUODES_8010315</v>
          </cell>
          <cell r="B87" t="str">
            <v>水晶龙用水晶壁障包裹体并持续恢复生命值</v>
          </cell>
          <cell r="C87" t="str">
            <v>#水晶龙用水晶壁障包裹体并持续恢复生命值</v>
          </cell>
        </row>
        <row r="88">
          <cell r="B88" t="str">
            <v xml:space="preserve">  </v>
          </cell>
        </row>
        <row r="90">
          <cell r="B90" t="str">
            <v xml:space="preserve">  </v>
          </cell>
        </row>
        <row r="91">
          <cell r="A91" t="str">
            <v>#规则</v>
          </cell>
        </row>
        <row r="92">
          <cell r="A92" t="str">
            <v>RULE_ARENA</v>
          </cell>
          <cell r="C92" t="str">
            <v>#[color=645252]1、竞技场每天可免费参加5次，并通过且仅通过消耗钻石获得额外的竞技场参加次数[-][][-][color=645252,fontsize=6]　[-][][-][color=645252]2、每个自然日21:00对竞技场排名进行奖励结算[-][][-][color=645252,fontsize=6]　[-][][-][color=645252]3、竞技场免费参加次数、累计购买次数与购买消耗钻石在每个自然日5:00刷新[-][][-][color=645252,fontsize=6]　[-][][-][color=645252]4、每场战斗持续3分钟，若战斗中出现超时或平局，以主动挑战方失败结束[-][][-][color=645252,fontsize=6]　[-][][-][color=645252]5、玩家在挑战结束时可获得翻牌奖励[-][][-][color=645252,fontsize=6]　[-][][-][color=645252]6、翻牌奖励不因为挑战的胜利和失败做区分[-]</v>
          </cell>
        </row>
        <row r="93">
          <cell r="A93" t="str">
            <v>RULE_DWARF</v>
          </cell>
          <cell r="C93" t="str">
            <v>#[color=645252]1、在矮人宝屋中，玩家等级越高、击杀的矮人数量越多，则可获得越多的黄金奖励[-][][-][color=645252,fontsize=6]　[-][][-][color=645252]2、每个玩家每天可以挑战2次矮人宝屋，该挑战次数在次日05:00重置[-][][-][color=645252,fontsize=6]　[-][][-][color=645252]3、玩家每日累计击杀数量达到指定值，可领取额外奖励，该奖励在次日05:00重置[-][][-][color=645252,fontsize=6]　[-][][-][color=645252]4、此外，每周造成伤害排名前列的玩家可获得额外奖励，该奖励在每周一05:00重置[-][][-][color=645252,fontsize=6]　[-][][-][color=645252]5、玩家可选择扫荡矮人宝屋，并按照历史最高战绩获得奖励，但是值得注意的是，领主大人们实力会随时间有长足的进步，记得多多挑战哟！[-]</v>
          </cell>
        </row>
        <row r="94">
          <cell r="A94" t="str">
            <v>RULE_CRYPT</v>
          </cell>
          <cell r="C94" t="str">
            <v>#[color=645252]1、在阴森墓室中，玩家等级越高、造成的伤害越高，则可获得越多的兵团经验[-][][-][color=645252,fontsize=6]　[-][][-][color=645252]2、每个玩家每天可以战斗2次阴森墓室，该挑战次数在次日05:00重置[-][][-][color=645252,fontsize=6]　[-][][-][color=645252]3、玩家每日累计造成伤害达到指定值，可领取额外奖励，该奖励在次日05:00重置[-][][-][color=645252,fontsize=6]　[-][][-][color=645252]4、此外，每周造成伤害排名前列的玩家可获得额外奖励，该奖励在每周一05:00重置[-][][-][color=645252,fontsize=6]　[-][][-][color=645252]5、玩家可选择扫荡阴森墓穴，并按照历史最高伤害获得奖励，但是值得注意的是，领主大人们实力会随时间有长足的进步，记得多多挑战哟！[-]</v>
          </cell>
        </row>
        <row r="95">
          <cell r="A95" t="str">
            <v>RULE_LEAGUE</v>
          </cell>
          <cell r="C95" t="str">
            <v>#[color=645252]1、冠军对决是玩家之间的对战比赛，在线匹配对手，请保证体验玩法时网络畅通[-][][-][color=645252,fontsize=6]　[-][][-][color=645252]2、冠军对决每赛季从周一9:00至周日22:00计算，赛季结束时按照积分排名发放奖励，并重置玩家积分至1000分[-][][-][color=645252,fontsize=6]　[-][][-][color=645252]3、玩家每日有3次免费机会在玩法开启时间内进挑战，每次挑战后都可领取累计奖励，挑战次数在每日5:00重置[-][][-][color=645252,fontsize=6]　[-][][-][color=645252]4、在冠军对决挑战中获得胜利、平局、失败（掉线、中途退出判负）会增加相应积分，达到积分后可提高段位，每个段位奖励不同，段位越高，获得联赛币越多，保持段位至每日22:00将发放奖励[-][][-][color=645252,fontsize=6]　[-][][-][color=645252]5、每个赛季结算时会发放万能碎片奖励，请各位领主在赛季结算后抓紧领取该奖励[-][][-][color=645252,fontsize=6]　[-][][-][color=645252]6、每个赛季存在由系统指定的热点兵团，该热点兵团在本玩法中攻击生命上升50%，并在整个赛季中有效[-][][-][color=645252,fontsize=6]　[-][][-][color=645252]7、玩家可在每个段位选择段位热点兵团，被选择的兵团攻击血量上升100%；要注意的是：选择的段位热点兵团仅在该赛季内的对应段位有效，所有兵团仅可被选择一次，一旦选择不可改变，请各位合理调整分配策略[-][][-][color=645252,fontsize=6]　[-][][-][color=645252]8、冠军对决中所有上阵英雄均采用天平模式，所有英雄按照4星、推荐专精进行战斗[-][][-][color=645252,fontsize=6]　[-][][-][color=645252]9、每次战斗有20秒布阵时间，布阵时无法观察对方玩家布阵情况，战斗中双方均可手动释放技能，请合理利用战斗策略[-]</v>
          </cell>
        </row>
        <row r="96">
          <cell r="A96" t="str">
            <v>RULE_DRAGON_1</v>
          </cell>
          <cell r="C96" t="str">
            <v>#[color=3c2a1e,fontsize=18]毒龙的攻击力极强，其每次攻击都会带出毒素感染地面上的敌人。在没有近战兵团抵御毒龙时，他的毒雾会弥漫全场。[-][][-][color=645252,fontsize=6]　[-][][-][color=3c2a1e,fontsize=18]毒龙的攻击还会产生酸液，积累的酸液会腐蚀地面形成毒潭，对陷入其中的敌人造成成吨的伤害。[-]</v>
          </cell>
        </row>
        <row r="97">
          <cell r="A97" t="str">
            <v>RULE_DRAGON_2</v>
          </cell>
          <cell r="C97" t="str">
            <v>#[color=3c2a1e,fontsize=18]仙女龙是擅长魔法的龙，可以频繁使用雷击或者冰袭等致命的法术。[-][][-][color=645252,fontsize=6]　[-][][-][color=3c2a1e,fontsize=18]虽然仙女龙看上去只是一只幼龙，可是实力却很强，在身边没有兵团时，仙女龙会使用杀手锏—连锁闪电，对兵团造成定额法术伤害。[-][][-][color=645252,fontsize=6]　[-][][-][color=3c2a1e,fontsize=18]此外仙女龙还具有魔镜的能力，有时候可以免疫迎面而来的法术。[-]</v>
          </cell>
        </row>
        <row r="98">
          <cell r="A98" t="str">
            <v>RULE_DRAGON_3</v>
          </cell>
          <cell r="C98" t="str">
            <v>#[color=3c2a1e,fontsize=18]水晶龙有强大的回复能力，在其晶化期间可以回复大量生命。在受到致命伤害时，水晶龙会召唤水晶壁障用以保护自己。[-][][-][color=645252,fontsize=6]　[-][][-][color=3c2a1e,fontsize=18]水晶龙具有极高的生命值，并可对距离自己一定范围之外的兵团进行打击。若周围没有近战目标，水晶龙会暴怒并连续释放水晶刺。[-]</v>
          </cell>
        </row>
        <row r="99">
          <cell r="A99" t="str">
            <v>RULE_DWARF_SUP</v>
          </cell>
          <cell r="C99" t="str">
            <v>#[color=8a5c1d,fontsize=18]矮人宝屋每周一[color=645252,fontsize=18]5:00[-]结算排名奖励，该奖励将通过邮件发放[-]</v>
          </cell>
        </row>
        <row r="100">
          <cell r="A100" t="str">
            <v>RULE_CRYPT_SUP</v>
          </cell>
          <cell r="C100" t="str">
            <v>#[color=8a5c1d,fontsize=18]阴森墓穴每周一[color=645252,fontsize=18]5:00[-]结算排名奖励，该奖励将通过邮件发放[-]</v>
          </cell>
        </row>
        <row r="103">
          <cell r="A103" t="str">
            <v>#玩法简讯</v>
          </cell>
        </row>
        <row r="104">
          <cell r="A104" t="str">
            <v>PVE_JIANXUN_101</v>
          </cell>
          <cell r="B104">
            <v>101</v>
          </cell>
          <cell r="C104" t="str">
            <v>#[fontsize=12]　[-][][-][color=00ff1e]简讯：[-][color=ffffff]毒潭的持续影响对飞行兵团[color=ff1717]无效[-]</v>
          </cell>
        </row>
        <row r="105">
          <cell r="A105" t="str">
            <v>PVE_JIANXUN_102</v>
          </cell>
          <cell r="B105">
            <v>102</v>
          </cell>
          <cell r="C105" t="str">
            <v>#[fontsize=12]　[-][][-][color=00ff1e]简讯：[-][color=ffffff]毒潭的持续影响对飞行兵团[color=ff1717]无效[-]</v>
          </cell>
        </row>
        <row r="106">
          <cell r="A106" t="str">
            <v>PVE_JIANXUN_103</v>
          </cell>
          <cell r="B106">
            <v>103</v>
          </cell>
          <cell r="C106" t="str">
            <v>#[fontsize=12]　[-][][-][color=00ff1e]简讯：[-][color=ffffff]毒潭的持续影响对飞行兵团[color=ff1717]无效[-]</v>
          </cell>
        </row>
        <row r="107">
          <cell r="A107" t="str">
            <v>PVE_JIANXUN_104</v>
          </cell>
          <cell r="B107">
            <v>104</v>
          </cell>
          <cell r="C107" t="str">
            <v>#[fontsize=12]　[-][][-][color=00ff1e]简讯：[-][color=ffffff]毒潭的持续影响对飞行兵团[color=ff1717]无效[-]</v>
          </cell>
        </row>
        <row r="108">
          <cell r="A108" t="str">
            <v>PVE_JIANXUN_105</v>
          </cell>
          <cell r="B108">
            <v>105</v>
          </cell>
          <cell r="C108" t="str">
            <v>#[fontsize=12]　[-][][-][color=00ff1e]简讯：[-][color=ffffff]毒潭的持续影响对飞行兵团[color=ff1717]无效[-]</v>
          </cell>
        </row>
        <row r="109">
          <cell r="A109" t="str">
            <v>PVE_JIANXUN_106</v>
          </cell>
          <cell r="B109">
            <v>106</v>
          </cell>
          <cell r="C109" t="str">
            <v>#[fontsize=12]　[-][][-][color=00ff1e]简讯：[-][color=ffffff]毒潭的持续影响对飞行兵团[color=ff1717]无效[-]</v>
          </cell>
        </row>
        <row r="110">
          <cell r="A110" t="str">
            <v>PVE_JIANXUN_107</v>
          </cell>
          <cell r="B110">
            <v>107</v>
          </cell>
          <cell r="C110" t="str">
            <v>#[fontsize=12]　[-][][-][color=00ff1e]简讯：[-][color=ffffff]毒潭的持续影响对飞行兵团[color=ff1717]无效[-]</v>
          </cell>
        </row>
        <row r="111">
          <cell r="A111" t="str">
            <v>PVE_JIANXUN_108</v>
          </cell>
          <cell r="B111">
            <v>108</v>
          </cell>
          <cell r="C111" t="str">
            <v>#[fontsize=12]　[-][][-][color=00ff1e]简讯：[-][color=ffffff]毒潭的持续影响对飞行兵团[color=ff1717]无效[-]</v>
          </cell>
        </row>
        <row r="112">
          <cell r="A112" t="str">
            <v>PVE_JIANXUN_109</v>
          </cell>
          <cell r="B112">
            <v>109</v>
          </cell>
          <cell r="C112" t="str">
            <v>#[fontsize=12]　[-][][-][color=00ff1e]简讯：[-][color=ffffff]毒潭的持续影响对飞行兵团[color=ff1717]无效[-]</v>
          </cell>
        </row>
        <row r="113">
          <cell r="A113" t="str">
            <v>PVE_JIANXUN_110</v>
          </cell>
          <cell r="B113">
            <v>110</v>
          </cell>
          <cell r="C113" t="str">
            <v>#[fontsize=12]　[-][][-][color=00ff1e]简讯：[-][color=ffffff]毒潭的持续影响对飞行兵团[color=ff1717]无效[-]</v>
          </cell>
        </row>
        <row r="114">
          <cell r="A114" t="str">
            <v>PVE_JIANXUN_111</v>
          </cell>
          <cell r="B114">
            <v>111</v>
          </cell>
          <cell r="C114" t="str">
            <v>#[fontsize=12]　[-][][-][color=00ff1e]简讯：[-][color=ffffff]毒潭的持续影响对飞行兵团[color=ff1717]无效[-]</v>
          </cell>
        </row>
        <row r="115">
          <cell r="A115" t="str">
            <v>PVE_JIANXUN_112</v>
          </cell>
          <cell r="B115">
            <v>112</v>
          </cell>
          <cell r="C115" t="str">
            <v>#[fontsize=12]　[-][][-][color=00ff1e]简讯：[-][color=ffffff]毒潭的持续影响对飞行兵团[color=ff1717]无效[-]</v>
          </cell>
        </row>
        <row r="116">
          <cell r="A116" t="str">
            <v>PVE_JIANXUN_113</v>
          </cell>
          <cell r="B116">
            <v>113</v>
          </cell>
          <cell r="C116" t="str">
            <v>#[fontsize=12]　[-][][-][color=00ff1e]简讯：[-][color=ffffff]毒潭的持续影响对飞行兵团[color=ff1717]无效[-]</v>
          </cell>
        </row>
        <row r="117">
          <cell r="A117" t="str">
            <v>PVE_JIANXUN_114</v>
          </cell>
          <cell r="B117">
            <v>114</v>
          </cell>
          <cell r="C117" t="str">
            <v>#[fontsize=12]　[-][][-][color=00ff1e]简讯：[-][color=ffffff]毒潭的持续影响对飞行兵团[color=ff1717]无效[-]</v>
          </cell>
        </row>
        <row r="118">
          <cell r="A118" t="str">
            <v>PVE_JIANXUN_115</v>
          </cell>
          <cell r="B118">
            <v>115</v>
          </cell>
          <cell r="C118" t="str">
            <v>#[fontsize=12]　[-][][-][color=00ff1e]简讯：[-][color=ffffff]毒潭的持续影响对飞行兵团[color=ff1717]无效[-]</v>
          </cell>
        </row>
        <row r="119">
          <cell r="A119" t="str">
            <v>PVE_JIANXUN_116</v>
          </cell>
          <cell r="B119">
            <v>116</v>
          </cell>
          <cell r="C119" t="str">
            <v>#[fontsize=12]　[-][][-][color=00ff1e]简讯：[-][color=ffffff]毒潭的持续影响对飞行兵团[color=ff1717]无效[-]</v>
          </cell>
        </row>
        <row r="120">
          <cell r="A120" t="str">
            <v>PVE_JIANXUN_201</v>
          </cell>
          <cell r="B120">
            <v>201</v>
          </cell>
          <cell r="C120" t="str">
            <v>#[fontsize=12]　[-][][-][color=00ff1e]简讯：[-][color=ffffff]玩家释放法术[color=ff1717]有概率失败[-]推荐[color=00ff1e]大型[-]兵团[-]</v>
          </cell>
        </row>
        <row r="121">
          <cell r="A121" t="str">
            <v>PVE_JIANXUN_202</v>
          </cell>
          <cell r="B121">
            <v>202</v>
          </cell>
          <cell r="C121" t="str">
            <v>#[fontsize=12]　[-][][-][color=00ff1e]简讯：[-][color=ffffff]玩家释放法术[color=ff1717]有概率失败[-]推荐[color=00ff1e]大型[-]兵团[-]</v>
          </cell>
        </row>
        <row r="122">
          <cell r="A122" t="str">
            <v>PVE_JIANXUN_203</v>
          </cell>
          <cell r="B122">
            <v>203</v>
          </cell>
          <cell r="C122" t="str">
            <v>#[fontsize=12]　[-][][-][color=00ff1e]简讯：[-][color=ffffff]玩家释放法术[color=ff1717]有概率失败[-]推荐[color=00ff1e]大型[-]兵团[-]</v>
          </cell>
        </row>
        <row r="123">
          <cell r="A123" t="str">
            <v>PVE_JIANXUN_204</v>
          </cell>
          <cell r="B123">
            <v>204</v>
          </cell>
          <cell r="C123" t="str">
            <v>#[fontsize=12]　[-][][-][color=00ff1e]简讯：[-][color=ffffff]玩家释放法术[color=ff1717]有概率失败[-]推荐[color=00ff1e]大型[-]兵团[-]</v>
          </cell>
        </row>
        <row r="124">
          <cell r="A124" t="str">
            <v>PVE_JIANXUN_205</v>
          </cell>
          <cell r="B124">
            <v>205</v>
          </cell>
          <cell r="C124" t="str">
            <v>#[fontsize=12]　[-][][-][color=00ff1e]简讯：[-][color=ffffff]玩家释放法术[color=ff1717]有概率失败[-]推荐[color=00ff1e]大型[-]兵团[-]</v>
          </cell>
        </row>
        <row r="125">
          <cell r="A125" t="str">
            <v>PVE_JIANXUN_206</v>
          </cell>
          <cell r="B125">
            <v>206</v>
          </cell>
          <cell r="C125" t="str">
            <v>#[fontsize=12]　[-][][-][color=00ff1e]简讯：[-][color=ffffff]玩家释放法术[color=ff1717]有概率失败[-]推荐[color=00ff1e]大型[-]兵团[-]</v>
          </cell>
        </row>
        <row r="126">
          <cell r="A126" t="str">
            <v>PVE_JIANXUN_207</v>
          </cell>
          <cell r="B126">
            <v>207</v>
          </cell>
          <cell r="C126" t="str">
            <v>#[fontsize=12]　[-][][-][color=00ff1e]简讯：[-][color=ffffff]玩家释放法术[color=ff1717]有概率失败[-]推荐[color=00ff1e]大型[-]兵团[-]</v>
          </cell>
        </row>
        <row r="127">
          <cell r="A127" t="str">
            <v>PVE_JIANXUN_208</v>
          </cell>
          <cell r="B127">
            <v>208</v>
          </cell>
          <cell r="C127" t="str">
            <v>#[fontsize=12]　[-][][-][color=00ff1e]简讯：[-][color=ffffff]玩家释放法术[color=ff1717]有概率失败[-]推荐[color=00ff1e]大型[-]兵团[-]</v>
          </cell>
        </row>
        <row r="128">
          <cell r="A128" t="str">
            <v>PVE_JIANXUN_209</v>
          </cell>
          <cell r="B128">
            <v>209</v>
          </cell>
          <cell r="C128" t="str">
            <v>#[fontsize=12]　[-][][-][color=00ff1e]简讯：[-][color=ffffff]玩家释放法术[color=ff1717]有概率失败[-]推荐[color=00ff1e]大型[-]兵团[-]</v>
          </cell>
        </row>
        <row r="129">
          <cell r="A129" t="str">
            <v>PVE_JIANXUN_210</v>
          </cell>
          <cell r="B129">
            <v>210</v>
          </cell>
          <cell r="C129" t="str">
            <v>#[fontsize=12]　[-][][-][color=00ff1e]简讯：[-][color=ffffff]玩家释放法术[color=ff1717]有概率失败[-]推荐[color=00ff1e]大型[-]兵团[-]</v>
          </cell>
        </row>
        <row r="130">
          <cell r="A130" t="str">
            <v>PVE_JIANXUN_211</v>
          </cell>
          <cell r="B130">
            <v>211</v>
          </cell>
          <cell r="C130" t="str">
            <v>#[fontsize=12]　[-][][-][color=00ff1e]简讯：[-][color=ffffff]玩家释放法术[color=ff1717]有概率失败[-]推荐[color=00ff1e]大型[-]兵团[-]</v>
          </cell>
        </row>
        <row r="131">
          <cell r="A131" t="str">
            <v>PVE_JIANXUN_212</v>
          </cell>
          <cell r="B131">
            <v>212</v>
          </cell>
          <cell r="C131" t="str">
            <v>#[fontsize=12]　[-][][-][color=00ff1e]简讯：[-][color=ffffff]玩家释放法术[color=ff1717]有概率失败[-]推荐[color=00ff1e]大型[-]兵团[-]</v>
          </cell>
        </row>
        <row r="132">
          <cell r="A132" t="str">
            <v>PVE_JIANXUN_213</v>
          </cell>
          <cell r="B132">
            <v>213</v>
          </cell>
          <cell r="C132" t="str">
            <v>#[fontsize=12]　[-][][-][color=00ff1e]简讯：[-][color=ffffff]玩家释放法术[color=ff1717]有概率失败[-]推荐[color=00ff1e]大型[-]兵团[-]</v>
          </cell>
        </row>
        <row r="133">
          <cell r="A133" t="str">
            <v>PVE_JIANXUN_214</v>
          </cell>
          <cell r="B133">
            <v>214</v>
          </cell>
          <cell r="C133" t="str">
            <v>#[fontsize=12]　[-][][-][color=00ff1e]简讯：[-][color=ffffff]玩家释放法术[color=ff1717]有概率失败[-]推荐[color=00ff1e]大型[-]兵团[-]</v>
          </cell>
        </row>
        <row r="134">
          <cell r="A134" t="str">
            <v>PVE_JIANXUN_215</v>
          </cell>
          <cell r="B134">
            <v>215</v>
          </cell>
          <cell r="C134" t="str">
            <v>#[fontsize=12]　[-][][-][color=00ff1e]简讯：[-][color=ffffff]玩家释放法术[color=ff1717]有概率失败[-]推荐[color=00ff1e]大型[-]兵团[-]</v>
          </cell>
        </row>
        <row r="135">
          <cell r="A135" t="str">
            <v>PVE_JIANXUN_216</v>
          </cell>
          <cell r="B135">
            <v>216</v>
          </cell>
          <cell r="C135" t="str">
            <v>#[fontsize=12]　[-][][-][color=00ff1e]简讯：[-][color=ffffff]玩家释放法术[color=ff1717]有概率失败[-]推荐[color=00ff1e]大型[-]兵团[-]</v>
          </cell>
        </row>
        <row r="136">
          <cell r="A136" t="str">
            <v>PVE_JIANXUN_301</v>
          </cell>
          <cell r="B136">
            <v>301</v>
          </cell>
          <cell r="C136" t="str">
            <v>#[fontsize=12]　[-][][-][color=00ff1e]简讯：[-][color=ffffff]推荐[color=00ff1e]小型近战[-]兵团，可快速击破水晶壁障[-]</v>
          </cell>
        </row>
        <row r="137">
          <cell r="A137" t="str">
            <v>PVE_JIANXUN_302</v>
          </cell>
          <cell r="B137">
            <v>302</v>
          </cell>
          <cell r="C137" t="str">
            <v>#[fontsize=12]　[-][][-][color=00ff1e]简讯：[-][color=ffffff]推荐[color=00ff1e]小型近战[-]兵团，可快速击破水晶壁障[-]</v>
          </cell>
        </row>
        <row r="138">
          <cell r="A138" t="str">
            <v>PVE_JIANXUN_303</v>
          </cell>
          <cell r="B138">
            <v>303</v>
          </cell>
          <cell r="C138" t="str">
            <v>#[fontsize=12]　[-][][-][color=00ff1e]简讯：[-][color=ffffff]推荐[color=00ff1e]小型近战[-]兵团，可快速击破水晶壁障[-]</v>
          </cell>
        </row>
        <row r="139">
          <cell r="A139" t="str">
            <v>PVE_JIANXUN_304</v>
          </cell>
          <cell r="B139">
            <v>304</v>
          </cell>
          <cell r="C139" t="str">
            <v>#[fontsize=12]　[-][][-][color=00ff1e]简讯：[-][color=ffffff]推荐[color=00ff1e]小型近战[-]兵团，可快速击破水晶壁障[-]</v>
          </cell>
        </row>
        <row r="140">
          <cell r="A140" t="str">
            <v>PVE_JIANXUN_305</v>
          </cell>
          <cell r="B140">
            <v>305</v>
          </cell>
          <cell r="C140" t="str">
            <v>#[fontsize=12]　[-][][-][color=00ff1e]简讯：[-][color=ffffff]推荐[color=00ff1e]小型近战[-]兵团，可快速击破水晶壁障[-]</v>
          </cell>
        </row>
        <row r="141">
          <cell r="A141" t="str">
            <v>PVE_JIANXUN_306</v>
          </cell>
          <cell r="B141">
            <v>306</v>
          </cell>
          <cell r="C141" t="str">
            <v>#[fontsize=12]　[-][][-][color=00ff1e]简讯：[-][color=ffffff]推荐[color=00ff1e]小型近战[-]兵团，可快速击破水晶壁障[-]</v>
          </cell>
        </row>
        <row r="142">
          <cell r="A142" t="str">
            <v>PVE_JIANXUN_307</v>
          </cell>
          <cell r="B142">
            <v>307</v>
          </cell>
          <cell r="C142" t="str">
            <v>#[fontsize=12]　[-][][-][color=00ff1e]简讯：[-][color=ffffff]推荐[color=00ff1e]小型近战[-]兵团，可快速击破水晶壁障[-]</v>
          </cell>
        </row>
        <row r="143">
          <cell r="A143" t="str">
            <v>PVE_JIANXUN_308</v>
          </cell>
          <cell r="B143">
            <v>308</v>
          </cell>
          <cell r="C143" t="str">
            <v>#[fontsize=12]　[-][][-][color=00ff1e]简讯：[-][color=ffffff]推荐[color=00ff1e]小型近战[-]兵团，可快速击破水晶壁障[-]</v>
          </cell>
        </row>
        <row r="144">
          <cell r="A144" t="str">
            <v>PVE_JIANXUN_309</v>
          </cell>
          <cell r="B144">
            <v>309</v>
          </cell>
          <cell r="C144" t="str">
            <v>#[fontsize=12]　[-][][-][color=00ff1e]简讯：[-][color=ffffff]推荐[color=00ff1e]小型近战[-]兵团，可快速击破水晶壁障[-]</v>
          </cell>
        </row>
        <row r="145">
          <cell r="A145" t="str">
            <v>PVE_JIANXUN_310</v>
          </cell>
          <cell r="B145">
            <v>310</v>
          </cell>
          <cell r="C145" t="str">
            <v>#[fontsize=12]　[-][][-][color=00ff1e]简讯：[-][color=ffffff]推荐[color=00ff1e]小型近战[-]兵团，可快速击破水晶壁障[-]</v>
          </cell>
        </row>
        <row r="146">
          <cell r="A146" t="str">
            <v>PVE_JIANXUN_311</v>
          </cell>
          <cell r="B146">
            <v>311</v>
          </cell>
          <cell r="C146" t="str">
            <v>#[fontsize=12]　[-][][-][color=00ff1e]简讯：[-][color=ffffff]推荐[color=00ff1e]小型近战[-]兵团，可快速击破水晶壁障[-]</v>
          </cell>
        </row>
        <row r="147">
          <cell r="A147" t="str">
            <v>PVE_JIANXUN_312</v>
          </cell>
          <cell r="B147">
            <v>312</v>
          </cell>
          <cell r="C147" t="str">
            <v>#[fontsize=12]　[-][][-][color=00ff1e]简讯：[-][color=ffffff]推荐[color=00ff1e]小型近战[-]兵团，可快速击破水晶壁障[-]</v>
          </cell>
        </row>
        <row r="148">
          <cell r="A148" t="str">
            <v>PVE_JIANXUN_313</v>
          </cell>
          <cell r="B148">
            <v>313</v>
          </cell>
          <cell r="C148" t="str">
            <v>#[fontsize=12]　[-][][-][color=00ff1e]简讯：[-][color=ffffff]推荐[color=00ff1e]小型近战[-]兵团，可快速击破水晶壁障[-]</v>
          </cell>
        </row>
        <row r="149">
          <cell r="A149" t="str">
            <v>PVE_JIANXUN_314</v>
          </cell>
          <cell r="B149">
            <v>314</v>
          </cell>
          <cell r="C149" t="str">
            <v>#[fontsize=12]　[-][][-][color=00ff1e]简讯：[-][color=ffffff]推荐[color=00ff1e]小型近战[-]兵团，可快速击破水晶壁障[-]</v>
          </cell>
        </row>
        <row r="150">
          <cell r="A150" t="str">
            <v>PVE_JIANXUN_315</v>
          </cell>
          <cell r="B150">
            <v>315</v>
          </cell>
          <cell r="C150" t="str">
            <v>#[fontsize=12]　[-][][-][color=00ff1e]简讯：[-][color=ffffff]推荐[color=00ff1e]小型近战[-]兵团，可快速击破水晶壁障[-]</v>
          </cell>
        </row>
        <row r="151">
          <cell r="A151" t="str">
            <v>PVE_JIANXUN_316</v>
          </cell>
          <cell r="B151">
            <v>316</v>
          </cell>
          <cell r="C151" t="str">
            <v>#[fontsize=12]　[-][][-][color=00ff1e]简讯：[-][color=ffffff]推荐[color=00ff1e]小型近战[-]兵团，可快速击破水晶壁障[-]</v>
          </cell>
        </row>
        <row r="152">
          <cell r="A152" t="str">
            <v>PVE_JIANXUN_901</v>
          </cell>
          <cell r="B152">
            <v>901</v>
          </cell>
          <cell r="C152" t="str">
            <v>#[fontsize=12]　[-][][-][color=00ff1e]简讯：[-][color=ffffff]远程兵团[color=ff1717]无法上阵[-]，法术伤害[color=00ff1e]翻倍[-][-]</v>
          </cell>
        </row>
        <row r="153">
          <cell r="A153" t="str">
            <v>PVE_JIANXUN_902</v>
          </cell>
          <cell r="B153">
            <v>902</v>
          </cell>
          <cell r="C153" t="str">
            <v>#[fontsize=12]　[-][][-][color=00ff1e]简讯：[-][color=ffffff]近战兵团[color=ff1717]无法上阵[-]，法术伤害[color=ff1717]无效[-][-]</v>
          </cell>
        </row>
        <row r="154">
          <cell r="A154" t="str">
            <v>PVE_JIANXUN_GONGCHENGZHAN</v>
          </cell>
          <cell r="B154" t="str">
            <v>GONGCHENGZHAN</v>
          </cell>
          <cell r="C154" t="str">
            <v>#[fontsize=12]　[-][][-][color=00ff1e]简讯：[-][color=ffffff]推荐[color=00ff1e]强续航[color=ffffff]和[-]范围伤害[-]兵团，[color=00ff1e]物理增益[-]英雄[-]</v>
          </cell>
        </row>
        <row r="155">
          <cell r="A155" t="str">
            <v>PVE_JIANXUN_SHOUCHENGZHAN</v>
          </cell>
          <cell r="B155" t="str">
            <v>SHOUCHENGZHAN</v>
          </cell>
          <cell r="C155" t="str">
            <v>#[fontsize=12]　[-][][-][color=00ff1e]简讯：[-][color=ffffff]推荐[color=00ff1e]高输出远程[-]兵团，[color=00ff1e]法术伤害[-]英雄[-]</v>
          </cell>
        </row>
        <row r="160">
          <cell r="A160" t="str">
            <v>PVE_SAODANG_901</v>
          </cell>
          <cell r="C160" t="str">
            <v>#本次扫荡结果按[color=ff1717]历史最高击杀数量[-]结算</v>
          </cell>
        </row>
        <row r="161">
          <cell r="A161" t="str">
            <v>PVE_SAODANG_902</v>
          </cell>
          <cell r="C161" t="str">
            <v>#本次扫荡结果按[color=ff1717]历史最高伤害[-]结算</v>
          </cell>
        </row>
        <row r="167">
          <cell r="A167" t="str">
            <v>#一键喊话</v>
          </cell>
        </row>
        <row r="168">
          <cell r="A168" t="str">
            <v>CALL_BATTLE_01_01</v>
          </cell>
          <cell r="B168" t="str">
            <v>吹牛</v>
          </cell>
          <cell r="C168" t="str">
            <v>遇上我只会白白掉分，为什么不明白！</v>
          </cell>
        </row>
        <row r="169">
          <cell r="A169" t="str">
            <v>CALL_BATTLE_01_02</v>
          </cell>
          <cell r="B169" t="str">
            <v>吹牛</v>
          </cell>
          <cell r="C169" t="str">
            <v>我期待一场势均力敌的战斗</v>
          </cell>
        </row>
        <row r="170">
          <cell r="A170" t="str">
            <v>CALL_BATTLE_01_03</v>
          </cell>
          <cell r="B170" t="str">
            <v>吹牛</v>
          </cell>
          <cell r="C170" t="str">
            <v>祝你死得其所，大英雄</v>
          </cell>
        </row>
        <row r="171">
          <cell r="A171" t="str">
            <v>CALL_BATTLE_02_01</v>
          </cell>
          <cell r="B171" t="str">
            <v>问候</v>
          </cell>
          <cell r="C171" t="str">
            <v>祝你好运</v>
          </cell>
        </row>
        <row r="172">
          <cell r="A172" t="str">
            <v>CALL_BATTLE_02_02</v>
          </cell>
          <cell r="B172" t="str">
            <v>问候</v>
          </cell>
          <cell r="C172" t="str">
            <v>你的勇敢永记我心</v>
          </cell>
        </row>
        <row r="173">
          <cell r="A173" t="str">
            <v>CALL_BATTLE_02_03</v>
          </cell>
          <cell r="B173" t="str">
            <v>问候</v>
          </cell>
          <cell r="C173" t="str">
            <v>可以，你很强势</v>
          </cell>
        </row>
        <row r="174">
          <cell r="A174" t="str">
            <v>CALL_BATTLE_03_01</v>
          </cell>
          <cell r="B174" t="str">
            <v>不服</v>
          </cell>
          <cell r="C174" t="str">
            <v>正面刚我啊！</v>
          </cell>
        </row>
        <row r="175">
          <cell r="A175" t="str">
            <v>CALL_BATTLE_03_02</v>
          </cell>
          <cell r="B175" t="str">
            <v>不服</v>
          </cell>
          <cell r="C175" t="str">
            <v>请坚持用战斗力来说服我</v>
          </cell>
        </row>
        <row r="176">
          <cell r="A176" t="str">
            <v>CALL_BATTLE_03_03</v>
          </cell>
          <cell r="B176" t="str">
            <v>不服</v>
          </cell>
          <cell r="C176" t="str">
            <v>来挑战我吧</v>
          </cell>
        </row>
        <row r="177">
          <cell r="A177" t="str">
            <v>CALL_BATTLE_04_01</v>
          </cell>
          <cell r="B177" t="str">
            <v>调侃</v>
          </cell>
          <cell r="C177" t="str">
            <v>弱者只有失败的未来</v>
          </cell>
        </row>
        <row r="178">
          <cell r="A178" t="str">
            <v>CALL_BATTLE_04_02</v>
          </cell>
          <cell r="B178" t="str">
            <v>调侃</v>
          </cell>
          <cell r="C178" t="str">
            <v>菜是你的原罪</v>
          </cell>
        </row>
        <row r="179">
          <cell r="A179" t="str">
            <v>CALL_BATTLE_04_03</v>
          </cell>
          <cell r="B179" t="str">
            <v>调侃</v>
          </cell>
          <cell r="C179" t="str">
            <v>不要被我打哭啊</v>
          </cell>
        </row>
        <row r="185">
          <cell r="A185" t="str">
            <v>#竞技场</v>
          </cell>
        </row>
        <row r="186">
          <cell r="A186" t="str">
            <v>CALL_ARENA_01</v>
          </cell>
          <cell r="B186" t="str">
            <v>真理仅存于我的法术射程之内！</v>
          </cell>
          <cell r="C186" t="str">
            <v>#真理仅存于我的法术射程之内！</v>
          </cell>
        </row>
        <row r="187">
          <cell r="A187" t="str">
            <v>CALL_ARENA_02</v>
          </cell>
          <cell r="B187" t="str">
            <v>没有任何部署在遇到我后还能有效</v>
          </cell>
          <cell r="C187" t="str">
            <v>#没有任何部署在遇到我后还能有效</v>
          </cell>
        </row>
        <row r="188">
          <cell r="A188" t="str">
            <v>CALL_ARENA_03</v>
          </cell>
          <cell r="B188" t="str">
            <v>永远不要低估一颗冠军的心</v>
          </cell>
          <cell r="C188" t="str">
            <v>#永远不要低估一颗冠军的心</v>
          </cell>
        </row>
        <row r="189">
          <cell r="A189" t="str">
            <v>CALL_ARENA_04</v>
          </cell>
          <cell r="B189" t="str">
            <v>即使隔着屏幕，我也能看到你即将到来的失败</v>
          </cell>
          <cell r="C189" t="str">
            <v>#即使隔着屏幕，我也能看到你即将到来的失败</v>
          </cell>
        </row>
        <row r="190">
          <cell r="A190" t="str">
            <v>CALL_ARENA_05</v>
          </cell>
          <cell r="B190" t="str">
            <v>请你告诉我，骨龙骑脸怎么输？</v>
          </cell>
          <cell r="C190" t="str">
            <v>#请你告诉我，骨龙骑脸怎么输？</v>
          </cell>
        </row>
        <row r="191">
          <cell r="A191" t="str">
            <v>CALL_ARENA_06</v>
          </cell>
          <cell r="B191" t="str">
            <v>对不起，这场比赛我要赢</v>
          </cell>
          <cell r="C191" t="str">
            <v>#对不起，这场比赛我要赢</v>
          </cell>
        </row>
        <row r="192">
          <cell r="A192" t="str">
            <v>CALL_ARENA_07</v>
          </cell>
          <cell r="B192" t="str">
            <v>你已经不适合这个版本了</v>
          </cell>
          <cell r="C192" t="str">
            <v>#你已经不适合这个版本了</v>
          </cell>
        </row>
        <row r="193">
          <cell r="A193" t="str">
            <v>CALL_ARENA_08</v>
          </cell>
          <cell r="B193" t="str">
            <v>这一刻，我并不是一个人在战斗</v>
          </cell>
          <cell r="C193" t="str">
            <v>#这一刻，我并不是一个人在战斗</v>
          </cell>
        </row>
        <row r="194">
          <cell r="A194" t="str">
            <v>CALL_ARENA_09</v>
          </cell>
          <cell r="B194" t="str">
            <v>最强的兵团已在阵中</v>
          </cell>
          <cell r="C194" t="str">
            <v>#最强的兵团已在阵中</v>
          </cell>
        </row>
        <row r="195">
          <cell r="A195" t="str">
            <v>CALL_ARENA_10</v>
          </cell>
          <cell r="B195" t="str">
            <v>我已经在考虑下一个对手了</v>
          </cell>
          <cell r="C195" t="str">
            <v>#我已经在考虑下一个对手了</v>
          </cell>
        </row>
        <row r="196">
          <cell r="A196" t="str">
            <v>WIN_ARENA_01</v>
          </cell>
          <cell r="C196" t="str">
            <v>#鉴于在战斗中的英勇表现,你的排名上升至{$rankArena}名</v>
          </cell>
        </row>
        <row r="197">
          <cell r="A197" t="str">
            <v>WIN_ARENA_02</v>
          </cell>
          <cell r="C197" t="str">
            <v>#您在战斗中已经罕逢敌手,排名保持在{$rankArena}名</v>
          </cell>
        </row>
        <row r="198">
          <cell r="A198" t="str">
            <v>LOSE_ARENA_01</v>
          </cell>
          <cell r="C198" t="str">
            <v>#你在战斗中惨遭失败,排名并未发生变化</v>
          </cell>
        </row>
        <row r="199">
          <cell r="A199" t="str">
            <v>SWEEP_ARENA_01</v>
          </cell>
          <cell r="C199" t="str">
            <v>#请选择一张卡牌作为奖励</v>
          </cell>
        </row>
        <row r="201">
          <cell r="A201" t="str">
            <v>#跳过功能</v>
          </cell>
        </row>
        <row r="202">
          <cell r="A202" t="str">
            <v>#开场逻辑</v>
          </cell>
        </row>
        <row r="203">
          <cell r="A203" t="str">
            <v>JUMPDES_01_01</v>
          </cell>
          <cell r="C203" t="str">
            <v>#战斗开始，双方正在认真厮杀</v>
          </cell>
        </row>
        <row r="204">
          <cell r="A204" t="str">
            <v>JUMPDES_01_02</v>
          </cell>
          <cell r="C204" t="str">
            <v>#战斗极其胶着，难分胜负</v>
          </cell>
        </row>
        <row r="205">
          <cell r="A205" t="str">
            <v>JUMPDES_01_03</v>
          </cell>
          <cell r="C205" t="str">
            <v>#战斗开始就出现了一边倒的趋势</v>
          </cell>
        </row>
        <row r="206">
          <cell r="A206" t="str">
            <v>#死亡描述</v>
          </cell>
        </row>
        <row r="207">
          <cell r="A207" t="str">
            <v>JUMPDES_02_01</v>
          </cell>
          <cell r="C207" t="str">
            <v>#{$deadname}不小心滑了一跤失去战斗力</v>
          </cell>
        </row>
        <row r="208">
          <cell r="A208" t="str">
            <v>JUMPDES_02_02</v>
          </cell>
          <cell r="C208" t="str">
            <v>#{$deadname}吓破了胆，落荒而逃</v>
          </cell>
        </row>
        <row r="209">
          <cell r="A209" t="str">
            <v>JUMPDES_02_03</v>
          </cell>
          <cell r="C209" t="str">
            <v>#{$deadname}努力抵抗，力竭而亡</v>
          </cell>
        </row>
        <row r="210">
          <cell r="A210" t="str">
            <v>#结束语</v>
          </cell>
        </row>
        <row r="211">
          <cell r="A211" t="str">
            <v>JUMPDES_03_01</v>
          </cell>
          <cell r="B211" t="str">
            <v>[70,100]</v>
          </cell>
          <cell r="C211" t="str">
            <v>#战斗结束，{$winside}取得了完胜</v>
          </cell>
        </row>
        <row r="212">
          <cell r="A212" t="str">
            <v>JUMPDES_03_02</v>
          </cell>
          <cell r="B212" t="str">
            <v>[40,70]</v>
          </cell>
          <cell r="C212" t="str">
            <v>#战斗结束，真实让人回味无穷战斗哇</v>
          </cell>
        </row>
        <row r="213">
          <cell r="A213" t="str">
            <v>JUMPDES_03_03</v>
          </cell>
          <cell r="B213" t="str">
            <v>[20,40]</v>
          </cell>
          <cell r="C213" t="str">
            <v>#战斗结束，真是一场精彩的比赛</v>
          </cell>
        </row>
        <row r="214">
          <cell r="A214" t="str">
            <v>JUMPDES_03_04</v>
          </cell>
          <cell r="B214" t="str">
            <v>平局</v>
          </cell>
          <cell r="C214" t="str">
            <v>#战斗结束，期待下回再战</v>
          </cell>
        </row>
        <row r="217">
          <cell r="A217" t="str">
            <v>#冠军对决</v>
          </cell>
        </row>
        <row r="218">
          <cell r="A218" t="str">
            <v>LEAGUERANK_1</v>
          </cell>
          <cell r="C218" t="str">
            <v>新手</v>
          </cell>
        </row>
        <row r="219">
          <cell r="A219" t="str">
            <v>LEAGUERANK_2</v>
          </cell>
          <cell r="C219" t="str">
            <v>学徒</v>
          </cell>
        </row>
        <row r="220">
          <cell r="A220" t="str">
            <v>LEAGUERANK_3</v>
          </cell>
          <cell r="C220" t="str">
            <v>精英</v>
          </cell>
        </row>
        <row r="221">
          <cell r="A221" t="str">
            <v>LEAGUERANK_4</v>
          </cell>
          <cell r="C221" t="str">
            <v>专家</v>
          </cell>
        </row>
        <row r="222">
          <cell r="A222" t="str">
            <v>LEAGUERANK_5</v>
          </cell>
          <cell r="C222" t="str">
            <v>大师</v>
          </cell>
        </row>
        <row r="223">
          <cell r="A223" t="str">
            <v>LEAGUERANK_6</v>
          </cell>
          <cell r="C223" t="str">
            <v>宗师</v>
          </cell>
        </row>
        <row r="224">
          <cell r="A224" t="str">
            <v>LEAGUERANK_7</v>
          </cell>
          <cell r="C224" t="str">
            <v>冠军</v>
          </cell>
        </row>
        <row r="225">
          <cell r="A225" t="str">
            <v>LEAGUERANK_8</v>
          </cell>
          <cell r="C225" t="str">
            <v>王者</v>
          </cell>
        </row>
        <row r="226">
          <cell r="A226" t="str">
            <v>LEAGUERANK_9</v>
          </cell>
          <cell r="C226" t="str">
            <v>传奇</v>
          </cell>
        </row>
        <row r="227">
          <cell r="A227" t="str">
            <v>WIN_LEAGUE_01</v>
          </cell>
          <cell r="C227" t="str">
            <v>鉴于您在战斗中表现英勇</v>
          </cell>
        </row>
        <row r="228">
          <cell r="A228" t="str">
            <v>LOSE_LEAGUE_01</v>
          </cell>
          <cell r="C228" t="str">
            <v>鉴于您在战斗中惨遭失败</v>
          </cell>
        </row>
        <row r="229">
          <cell r="A229" t="str">
            <v>EQUAL_LEAGUE_01</v>
          </cell>
          <cell r="C229" t="str">
            <v>鉴于您在战斗中表现平平</v>
          </cell>
        </row>
        <row r="230">
          <cell r="A230" t="str">
            <v>SOCORE_LEAGUE_01</v>
          </cell>
          <cell r="C230" t="str">
            <v>您的积分上升至</v>
          </cell>
        </row>
        <row r="231">
          <cell r="A231" t="str">
            <v>SOCORE_LEAGUE_02</v>
          </cell>
          <cell r="C231" t="str">
            <v>您的积分下降至</v>
          </cell>
        </row>
        <row r="232">
          <cell r="A232" t="str">
            <v>SOCORE_LEAGUE_03</v>
          </cell>
          <cell r="C232" t="str">
            <v>您的积分保持不变</v>
          </cell>
        </row>
        <row r="233">
          <cell r="A233" t="str">
            <v>TIP_LEAGUE_QUIT</v>
          </cell>
          <cell r="C233" t="str">
            <v>#您中途退出了游戏，本局以失败结算</v>
          </cell>
        </row>
        <row r="237">
          <cell r="A237" t="str">
            <v>#英雄</v>
          </cell>
          <cell r="C237"/>
        </row>
        <row r="238">
          <cell r="A238" t="str">
            <v>HEROSTAR_01</v>
          </cell>
          <cell r="C238" t="str">
            <v>#1星</v>
          </cell>
        </row>
        <row r="239">
          <cell r="A239" t="str">
            <v>HEROSTAR_02</v>
          </cell>
          <cell r="C239" t="str">
            <v>#2星</v>
          </cell>
        </row>
        <row r="240">
          <cell r="A240" t="str">
            <v>HEROSTAR_03</v>
          </cell>
          <cell r="C240" t="str">
            <v>#3星</v>
          </cell>
        </row>
        <row r="241">
          <cell r="A241" t="str">
            <v>HEROSTAR_04</v>
          </cell>
          <cell r="C241" t="str">
            <v>#4星</v>
          </cell>
        </row>
        <row r="243">
          <cell r="A243" t="str">
            <v>HERO_DOWNLOAD</v>
          </cell>
          <cell r="C243" t="str">
            <v>#英雄不上场时依然生效</v>
          </cell>
        </row>
        <row r="244">
          <cell r="C244"/>
        </row>
        <row r="245">
          <cell r="A245" t="str">
            <v>#英雄名字</v>
          </cell>
          <cell r="C245"/>
        </row>
        <row r="246">
          <cell r="A246" t="str">
            <v>HERO_60001</v>
          </cell>
          <cell r="B246" t="str">
            <v>艾德雷德</v>
          </cell>
          <cell r="C246" t="str">
            <v>#艾德雷德</v>
          </cell>
          <cell r="D246" t="str">
            <v>Adelaide</v>
          </cell>
        </row>
        <row r="247">
          <cell r="A247" t="str">
            <v>HERO_60101</v>
          </cell>
          <cell r="B247" t="str">
            <v>姆拉克</v>
          </cell>
          <cell r="C247" t="str">
            <v>#姆拉克</v>
          </cell>
          <cell r="D247" t="str">
            <v>Sir Mullich</v>
          </cell>
        </row>
        <row r="248">
          <cell r="A248" t="str">
            <v>HERO_60102</v>
          </cell>
          <cell r="B248" t="str">
            <v>凯瑟琳</v>
          </cell>
          <cell r="C248" t="str">
            <v>#凯瑟琳</v>
          </cell>
          <cell r="D248" t="str">
            <v>Catherine</v>
          </cell>
        </row>
        <row r="249">
          <cell r="A249" t="str">
            <v>HERO_60103</v>
          </cell>
          <cell r="B249" t="str">
            <v>罗兰德</v>
          </cell>
          <cell r="C249" t="str">
            <v>#罗兰德</v>
          </cell>
          <cell r="D249" t="str">
            <v>Roland</v>
          </cell>
        </row>
        <row r="250">
          <cell r="A250" t="str">
            <v>HERO_60104</v>
          </cell>
          <cell r="B250" t="str">
            <v>肯达尔</v>
          </cell>
          <cell r="C250" t="str">
            <v>#肯达尔</v>
          </cell>
        </row>
        <row r="251">
          <cell r="A251" t="str">
            <v>HERO_60201</v>
          </cell>
          <cell r="B251" t="str">
            <v>马洛迪亚</v>
          </cell>
          <cell r="C251" t="str">
            <v>#马洛迪亚</v>
          </cell>
          <cell r="D251" t="str">
            <v>Melodia</v>
          </cell>
        </row>
        <row r="252">
          <cell r="A252" t="str">
            <v>HERO_60301</v>
          </cell>
          <cell r="B252" t="str">
            <v>格鲁</v>
          </cell>
          <cell r="C252" t="str">
            <v>#格鲁</v>
          </cell>
          <cell r="D252" t="str">
            <v>Gelu</v>
          </cell>
        </row>
        <row r="253">
          <cell r="A253" t="str">
            <v>HERO_60302</v>
          </cell>
          <cell r="B253" t="str">
            <v>孟斐拉</v>
          </cell>
          <cell r="C253" t="str">
            <v>#孟斐拉</v>
          </cell>
          <cell r="D253" t="str">
            <v>Mephala</v>
          </cell>
        </row>
        <row r="254">
          <cell r="A254" t="str">
            <v>HERO_60303</v>
          </cell>
          <cell r="B254" t="str">
            <v>罗伊德</v>
          </cell>
          <cell r="C254" t="str">
            <v>#罗伊德</v>
          </cell>
          <cell r="D254" t="str">
            <v>Ryland</v>
          </cell>
        </row>
        <row r="255">
          <cell r="A255" t="str">
            <v>HERO_60304</v>
          </cell>
          <cell r="B255" t="str">
            <v>珍妮</v>
          </cell>
          <cell r="C255" t="str">
            <v>#珍妮</v>
          </cell>
          <cell r="D255" t="str">
            <v>Lord Haart</v>
          </cell>
        </row>
        <row r="256">
          <cell r="A256" t="str">
            <v>HERO_60401</v>
          </cell>
          <cell r="B256" t="str">
            <v>罗德·哈特</v>
          </cell>
          <cell r="C256" t="str">
            <v>#罗德·哈特</v>
          </cell>
          <cell r="D256" t="str">
            <v>Sandro</v>
          </cell>
        </row>
        <row r="257">
          <cell r="A257" t="str">
            <v>HERO_60501</v>
          </cell>
          <cell r="B257" t="str">
            <v>山德鲁</v>
          </cell>
          <cell r="C257" t="str">
            <v>#山德鲁</v>
          </cell>
          <cell r="D257" t="str">
            <v>Vidomina</v>
          </cell>
        </row>
        <row r="258">
          <cell r="A258" t="str">
            <v>HERO_60502</v>
          </cell>
          <cell r="B258" t="str">
            <v>维德尼娜</v>
          </cell>
          <cell r="C258" t="str">
            <v>#维德尼娜</v>
          </cell>
          <cell r="D258" t="str">
            <v>Kilgor</v>
          </cell>
        </row>
        <row r="259">
          <cell r="A259" t="str">
            <v>HERO_60503</v>
          </cell>
          <cell r="B259" t="str">
            <v>人类山德鲁</v>
          </cell>
          <cell r="C259" t="str">
            <v>#人类山德鲁</v>
          </cell>
          <cell r="D259" t="str">
            <v>Vidomina</v>
          </cell>
        </row>
        <row r="260">
          <cell r="A260" t="str">
            <v>HERO_60601</v>
          </cell>
          <cell r="B260" t="str">
            <v>科尔格</v>
          </cell>
          <cell r="C260" t="str">
            <v>#科尔格</v>
          </cell>
          <cell r="D260" t="str">
            <v>Crag Hack</v>
          </cell>
        </row>
        <row r="261">
          <cell r="A261" t="str">
            <v>HERO_60602</v>
          </cell>
          <cell r="B261" t="str">
            <v>肯洛·哈格</v>
          </cell>
          <cell r="C261" t="str">
            <v>#肯洛·哈格</v>
          </cell>
          <cell r="D261" t="str">
            <v>Xeron</v>
          </cell>
        </row>
        <row r="262">
          <cell r="A262" t="str">
            <v>HERO_60603</v>
          </cell>
          <cell r="B262" t="str">
            <v>希娃</v>
          </cell>
          <cell r="C262" t="str">
            <v>#希娃</v>
          </cell>
          <cell r="D262" t="str">
            <v>Zydar</v>
          </cell>
        </row>
        <row r="263">
          <cell r="A263" t="str">
            <v>HERO_60604</v>
          </cell>
          <cell r="B263" t="str">
            <v>约克</v>
          </cell>
          <cell r="C263" t="str">
            <v>#约克</v>
          </cell>
        </row>
        <row r="264">
          <cell r="A264" t="str">
            <v>HERO_60701</v>
          </cell>
          <cell r="B264" t="str">
            <v>露娜</v>
          </cell>
          <cell r="C264" t="str">
            <v>#露娜</v>
          </cell>
        </row>
        <row r="265">
          <cell r="A265" t="str">
            <v>HERO_60702</v>
          </cell>
          <cell r="B265" t="str">
            <v>莫奈尔</v>
          </cell>
          <cell r="C265" t="str">
            <v>#莫奈尔</v>
          </cell>
        </row>
        <row r="266">
          <cell r="A266" t="str">
            <v>HERO_60801</v>
          </cell>
          <cell r="B266" t="str">
            <v>塞尔伦</v>
          </cell>
          <cell r="C266" t="str">
            <v>#塞尔伦</v>
          </cell>
        </row>
        <row r="267">
          <cell r="A267" t="str">
            <v>HERO_60802</v>
          </cell>
          <cell r="B267" t="str">
            <v>瑞斯卡</v>
          </cell>
          <cell r="C267" t="str">
            <v>#瑞斯卡</v>
          </cell>
        </row>
        <row r="268">
          <cell r="A268" t="str">
            <v>HERO_60901</v>
          </cell>
          <cell r="B268" t="str">
            <v>泽达</v>
          </cell>
          <cell r="C268" t="str">
            <v>#泽达</v>
          </cell>
        </row>
        <row r="269">
          <cell r="A269" t="str">
            <v>HERO_61201</v>
          </cell>
          <cell r="B269" t="str">
            <v>索姆拉</v>
          </cell>
          <cell r="C269" t="str">
            <v>#索姆拉</v>
          </cell>
        </row>
        <row r="270">
          <cell r="A270" t="str">
            <v>HERO_61202</v>
          </cell>
          <cell r="B270" t="str">
            <v>德肯</v>
          </cell>
          <cell r="C270" t="str">
            <v>#德肯</v>
          </cell>
        </row>
        <row r="271">
          <cell r="A271" t="str">
            <v>HERO_61301</v>
          </cell>
          <cell r="B271" t="str">
            <v>摩莉尔</v>
          </cell>
          <cell r="C271" t="str">
            <v>#摩莉尔</v>
          </cell>
        </row>
        <row r="272">
          <cell r="A272" t="str">
            <v>HERO_61401</v>
          </cell>
          <cell r="B272" t="str">
            <v>杰德特</v>
          </cell>
          <cell r="C272" t="str">
            <v>#杰德特</v>
          </cell>
        </row>
        <row r="273">
          <cell r="A273" t="str">
            <v>HERO_61402</v>
          </cell>
          <cell r="B273" t="str">
            <v>萨费罗斯</v>
          </cell>
          <cell r="C273" t="str">
            <v>#萨费罗斯</v>
          </cell>
        </row>
        <row r="275">
          <cell r="A275" t="str">
            <v>#英雄推荐</v>
          </cell>
          <cell r="C275"/>
        </row>
        <row r="276">
          <cell r="A276" t="str">
            <v>HEROCOM_60001</v>
          </cell>
          <cell r="B276" t="str">
            <v>艾德雷德</v>
          </cell>
          <cell r="C276" t="str">
            <v>#艾德雷德</v>
          </cell>
          <cell r="D276" t="str">
            <v>Adelaide</v>
          </cell>
        </row>
        <row r="277">
          <cell r="A277" t="str">
            <v>HEROCOM_60101</v>
          </cell>
          <cell r="B277" t="str">
            <v>姆拉克</v>
          </cell>
          <cell r="C277" t="str">
            <v>#姆拉克</v>
          </cell>
          <cell r="D277" t="str">
            <v>Sir Mullich</v>
          </cell>
        </row>
        <row r="278">
          <cell r="A278" t="str">
            <v>HEROCOM_60102</v>
          </cell>
          <cell r="B278" t="str">
            <v>凯瑟琳</v>
          </cell>
          <cell r="C278" t="str">
            <v>#在凯瑟琳的率领下，十字军将化身为铁十字军，其战斗力和生存能力将得到极大提高</v>
          </cell>
          <cell r="D278" t="str">
            <v>Catherine</v>
          </cell>
        </row>
        <row r="279">
          <cell r="A279" t="str">
            <v>HEROCOM_60103</v>
          </cell>
          <cell r="B279" t="str">
            <v>罗兰德</v>
          </cell>
          <cell r="C279" t="str">
            <v>#罗兰德</v>
          </cell>
          <cell r="D279" t="str">
            <v>Roland</v>
          </cell>
        </row>
        <row r="280">
          <cell r="A280" t="str">
            <v>HEROCOM_60201</v>
          </cell>
          <cell r="B280" t="str">
            <v>马洛迪亚</v>
          </cell>
          <cell r="C280" t="str">
            <v>#马洛迪亚</v>
          </cell>
          <cell r="D280" t="str">
            <v>Melodia</v>
          </cell>
        </row>
        <row r="281">
          <cell r="A281" t="str">
            <v>HEROCOM_60301</v>
          </cell>
          <cell r="B281" t="str">
            <v>格鲁</v>
          </cell>
          <cell r="C281" t="str">
            <v>#在格鲁的率领下，弩手和木精灵将化身为幻影射手，其进攻能力和攻击距离得到极大提高</v>
          </cell>
          <cell r="D281" t="str">
            <v>Gelu</v>
          </cell>
        </row>
        <row r="282">
          <cell r="A282" t="str">
            <v>HEROCOM_60302</v>
          </cell>
          <cell r="B282" t="str">
            <v>孟斐拉</v>
          </cell>
          <cell r="C282" t="str">
            <v>#孟斐拉</v>
          </cell>
          <cell r="D282" t="str">
            <v>Mephala</v>
          </cell>
        </row>
        <row r="283">
          <cell r="A283" t="str">
            <v>HEROCOM_60303</v>
          </cell>
          <cell r="B283" t="str">
            <v>罗伊德</v>
          </cell>
          <cell r="C283" t="str">
            <v>#在罗伊德的率领下，枯木卫士将化身为森林守护者，其可极大提高附近防御兵团的续航能力</v>
          </cell>
          <cell r="D283" t="str">
            <v>Ryland</v>
          </cell>
        </row>
        <row r="284">
          <cell r="A284" t="str">
            <v>HEROCOM_60304</v>
          </cell>
          <cell r="B284" t="str">
            <v>珍妮</v>
          </cell>
          <cell r="C284" t="str">
            <v>#珍妮</v>
          </cell>
          <cell r="D284" t="str">
            <v>Lord Haart</v>
          </cell>
        </row>
        <row r="285">
          <cell r="A285" t="str">
            <v>HEROCOM_60401</v>
          </cell>
          <cell r="B285" t="str">
            <v>罗德·哈特</v>
          </cell>
          <cell r="C285" t="str">
            <v>#在罗德·哈特的率领下，黑暗骑士将化身为死亡骑士，其战斗力和攻击力将得到极大提高</v>
          </cell>
          <cell r="D285" t="str">
            <v>Sandro</v>
          </cell>
        </row>
        <row r="286">
          <cell r="A286" t="str">
            <v>HEROCOM_60501</v>
          </cell>
          <cell r="B286" t="str">
            <v>山德鲁</v>
          </cell>
          <cell r="C286" t="str">
            <v>#山德鲁</v>
          </cell>
          <cell r="D286" t="str">
            <v>Vidomina</v>
          </cell>
        </row>
        <row r="287">
          <cell r="A287" t="str">
            <v>HEROCOM_60502</v>
          </cell>
          <cell r="B287" t="str">
            <v>维德尼娜</v>
          </cell>
          <cell r="C287" t="str">
            <v>#在维德尼娜的率领下，骷髅将化身为重装骷髅，其战斗力和攻击力将得到极大提高</v>
          </cell>
          <cell r="D287" t="str">
            <v>Kilgor</v>
          </cell>
        </row>
        <row r="288">
          <cell r="A288" t="str">
            <v>HEROCOM_60601</v>
          </cell>
          <cell r="B288" t="str">
            <v>科尔格</v>
          </cell>
          <cell r="C288" t="str">
            <v>#在科尔格的率领下，比蒙将化身为比蒙巨兽，其战斗力和生存能力将得到极大提高</v>
          </cell>
          <cell r="D288" t="str">
            <v>Crag Hack</v>
          </cell>
        </row>
        <row r="289">
          <cell r="A289" t="str">
            <v>HEROCOM_60602</v>
          </cell>
          <cell r="B289" t="str">
            <v>肯洛·哈格</v>
          </cell>
          <cell r="C289" t="str">
            <v>#肯洛·哈格</v>
          </cell>
          <cell r="D289" t="str">
            <v>Xeron</v>
          </cell>
        </row>
        <row r="290">
          <cell r="A290" t="str">
            <v>HEROCOM_60603</v>
          </cell>
          <cell r="B290" t="str">
            <v>希娃</v>
          </cell>
          <cell r="C290" t="str">
            <v>#在希娃的率领下，雷鸟将化身为风暴使者，其战斗力和进攻能力将得到极大提高</v>
          </cell>
          <cell r="D290" t="str">
            <v>Zydar</v>
          </cell>
        </row>
        <row r="291">
          <cell r="A291" t="str">
            <v>HEROCOM_60604</v>
          </cell>
          <cell r="B291" t="str">
            <v>约克</v>
          </cell>
          <cell r="C291" t="str">
            <v>#在约克的率领下，独眼巨人将化身为狂暴巨人，其战斗力和进攻能力将得到极大提高</v>
          </cell>
        </row>
        <row r="292">
          <cell r="A292" t="str">
            <v>HEROCOM_60701</v>
          </cell>
          <cell r="B292" t="str">
            <v>露娜</v>
          </cell>
          <cell r="C292" t="str">
            <v>#露娜</v>
          </cell>
        </row>
        <row r="293">
          <cell r="A293" t="str">
            <v>HEROCOM_60702</v>
          </cell>
          <cell r="B293" t="str">
            <v>莫奈尔</v>
          </cell>
          <cell r="C293" t="str">
            <v>#在莫奈尔的率领下，精神元素化身为魔法元素，其战斗力和进攻能力得到极大提升</v>
          </cell>
        </row>
        <row r="294">
          <cell r="A294" t="str">
            <v>HEROCOM_60801</v>
          </cell>
          <cell r="B294" t="str">
            <v>塞尔伦</v>
          </cell>
          <cell r="C294" t="str">
            <v>#在塞尔伦的率领下，大恶魔化身末日使者，其战斗力和进攻能力将得到极大提高</v>
          </cell>
        </row>
        <row r="295">
          <cell r="A295" t="str">
            <v>HEROCOM_60802</v>
          </cell>
          <cell r="B295" t="str">
            <v>瑞斯卡</v>
          </cell>
          <cell r="C295" t="str">
            <v>#在瑞斯卡的率领下，烈火精灵将化身为烈焰领主，其战斗力和进攻能力将得到极大提高</v>
          </cell>
        </row>
        <row r="296">
          <cell r="A296" t="str">
            <v>HEROCOM_60901</v>
          </cell>
          <cell r="B296" t="str">
            <v>泽达</v>
          </cell>
          <cell r="C296" t="str">
            <v>#泽达</v>
          </cell>
        </row>
        <row r="297">
          <cell r="A297" t="str">
            <v>HEROCOM_61201</v>
          </cell>
          <cell r="B297" t="str">
            <v>索姆拉</v>
          </cell>
          <cell r="C297" t="str">
            <v>#索姆拉</v>
          </cell>
        </row>
        <row r="298">
          <cell r="A298" t="str">
            <v>HEROCOM_61202</v>
          </cell>
          <cell r="B298" t="str">
            <v>德肯</v>
          </cell>
          <cell r="C298" t="str">
            <v>#在德肯的率领下，僧侣和大法师将化身为魔幻法师，其技能强度将得到极大提高</v>
          </cell>
        </row>
        <row r="299">
          <cell r="A299" t="str">
            <v>HEROCOM_61301</v>
          </cell>
          <cell r="B299" t="str">
            <v>摩莉尔</v>
          </cell>
          <cell r="C299" t="str">
            <v>#摩莉尔</v>
          </cell>
        </row>
        <row r="300">
          <cell r="A300" t="str">
            <v>HEROCOM_61402</v>
          </cell>
          <cell r="B300" t="str">
            <v>萨菲罗斯</v>
          </cell>
          <cell r="C300" t="str">
            <v>#在萨费罗斯的率领下，美杜莎对石化（晶化）单位造成的伤害增加</v>
          </cell>
        </row>
        <row r="302">
          <cell r="A302" t="str">
            <v>#专长描述</v>
          </cell>
          <cell r="C302"/>
        </row>
        <row r="303">
          <cell r="A303" t="str">
            <v>HEROSPECIALDES_50001</v>
          </cell>
          <cell r="B303" t="str">
            <v>艾德雷德</v>
          </cell>
          <cell r="C303" t="str">
            <v>#水系法术，控制大师</v>
          </cell>
        </row>
        <row r="304">
          <cell r="A304" t="str">
            <v>HEROSPECIALDES_50101</v>
          </cell>
          <cell r="B304" t="str">
            <v>姆拉克</v>
          </cell>
          <cell r="C304" t="str">
            <v>#骑兵之王，突击大师</v>
          </cell>
        </row>
        <row r="305">
          <cell r="A305" t="str">
            <v>HEROSPECIALDES_50102</v>
          </cell>
          <cell r="B305" t="str">
            <v>凯瑟琳</v>
          </cell>
          <cell r="C305" t="str">
            <v>#全能女王，十字领袖</v>
          </cell>
        </row>
        <row r="306">
          <cell r="A306" t="str">
            <v>HEROSPECIALDES_50103</v>
          </cell>
          <cell r="B306" t="str">
            <v>罗兰德</v>
          </cell>
          <cell r="C306" t="str">
            <v>#城堡核心，战斗王者</v>
          </cell>
        </row>
        <row r="307">
          <cell r="A307" t="str">
            <v>HEROSPECIALDES_50104</v>
          </cell>
          <cell r="B307" t="str">
            <v>肯达尔</v>
          </cell>
          <cell r="C307" t="str">
            <v>#攻击核心，运筹帷幄</v>
          </cell>
        </row>
        <row r="308">
          <cell r="A308" t="str">
            <v>HEROSPECIALDES_50201</v>
          </cell>
          <cell r="B308" t="str">
            <v>马洛迪亚</v>
          </cell>
          <cell r="C308" t="str">
            <v>#马罗迪亚</v>
          </cell>
        </row>
        <row r="309">
          <cell r="A309" t="str">
            <v>HEROSPECIALDES_50301</v>
          </cell>
          <cell r="B309" t="str">
            <v>格鲁</v>
          </cell>
          <cell r="C309" t="str">
            <v>#森林游侠，射手之王</v>
          </cell>
        </row>
        <row r="310">
          <cell r="A310" t="str">
            <v>HEROSPECIALDES_50302</v>
          </cell>
          <cell r="B310" t="str">
            <v>孟斐拉</v>
          </cell>
          <cell r="C310" t="str">
            <v>#最强之盾，无视伤害</v>
          </cell>
        </row>
        <row r="311">
          <cell r="A311" t="str">
            <v>HEROSPECIALDES_50303</v>
          </cell>
          <cell r="B311" t="str">
            <v>罗伊德</v>
          </cell>
          <cell r="C311" t="str">
            <v>#续航大咖，树人领袖</v>
          </cell>
        </row>
        <row r="312">
          <cell r="A312" t="str">
            <v>HEROSPECIALDES_50304</v>
          </cell>
          <cell r="B312" t="str">
            <v>珍妮</v>
          </cell>
          <cell r="C312" t="str">
            <v>#珍妮</v>
          </cell>
        </row>
        <row r="313">
          <cell r="A313" t="str">
            <v>HEROSPECIALDES_50401</v>
          </cell>
          <cell r="B313" t="str">
            <v>罗德·哈特</v>
          </cell>
          <cell r="C313" t="str">
            <v>#墓园精英，死骑领袖</v>
          </cell>
        </row>
        <row r="314">
          <cell r="A314" t="str">
            <v>HEROSPECIALDES_50501</v>
          </cell>
          <cell r="B314" t="str">
            <v>山德鲁</v>
          </cell>
          <cell r="C314" t="str">
            <v>#毁灭之王，只死无生</v>
          </cell>
        </row>
        <row r="315">
          <cell r="A315" t="str">
            <v>HEROSPECIALDES_50502</v>
          </cell>
          <cell r="B315" t="str">
            <v>维德尼娜</v>
          </cell>
          <cell r="C315" t="str">
            <v>#骷髅女王，招魂王者</v>
          </cell>
        </row>
        <row r="316">
          <cell r="A316" t="str">
            <v>HEROSPECIALDES_50503</v>
          </cell>
          <cell r="B316" t="str">
            <v>人类山德鲁</v>
          </cell>
          <cell r="C316" t="str">
            <v>#招魂大师，亡灵操纵者</v>
          </cell>
        </row>
        <row r="317">
          <cell r="A317" t="str">
            <v>HEROSPECIALDES_50601</v>
          </cell>
          <cell r="B317" t="str">
            <v>科尔格</v>
          </cell>
          <cell r="C317" t="str">
            <v>#狂暴战士，无惧死亡</v>
          </cell>
        </row>
        <row r="318">
          <cell r="A318" t="str">
            <v>HEROSPECIALDES_50602</v>
          </cell>
          <cell r="B318" t="str">
            <v>肯洛·哈格</v>
          </cell>
          <cell r="C318" t="str">
            <v>#战斗机器，横扫战场</v>
          </cell>
        </row>
        <row r="319">
          <cell r="A319" t="str">
            <v>HEROSPECIALDES_50603</v>
          </cell>
          <cell r="B319" t="str">
            <v>希娃</v>
          </cell>
          <cell r="C319" t="str">
            <v>#飞翔雄鹰，制霸天空</v>
          </cell>
        </row>
        <row r="320">
          <cell r="A320" t="str">
            <v>HEROSPECIALDES_50604</v>
          </cell>
          <cell r="B320" t="str">
            <v>约克</v>
          </cell>
          <cell r="C320" t="str">
            <v>#战斗机器，横扫战场</v>
          </cell>
        </row>
        <row r="321">
          <cell r="A321" t="str">
            <v>HEROSPECIALDES_50701</v>
          </cell>
          <cell r="B321" t="str">
            <v>露娜</v>
          </cell>
          <cell r="C321" t="str">
            <v>#火焰大师，毁天灭地</v>
          </cell>
        </row>
        <row r="322">
          <cell r="A322" t="str">
            <v>HEROSPECIALDES_50702</v>
          </cell>
          <cell r="B322" t="str">
            <v>莫奈尔</v>
          </cell>
          <cell r="C322" t="str">
            <v>#无面之灵，摧毁心智</v>
          </cell>
        </row>
        <row r="323">
          <cell r="A323" t="str">
            <v>HEROSPECIALDES_50801</v>
          </cell>
          <cell r="B323" t="str">
            <v>塞尔伦</v>
          </cell>
          <cell r="C323" t="str">
            <v>#恶魔之王，地狱统帅</v>
          </cell>
        </row>
        <row r="324">
          <cell r="A324" t="str">
            <v>HEROSPECIALDES_50802</v>
          </cell>
          <cell r="B324" t="str">
            <v>瑞斯卡</v>
          </cell>
          <cell r="C324" t="str">
            <v>#烈焰领主，火盾护身</v>
          </cell>
        </row>
        <row r="325">
          <cell r="A325" t="str">
            <v>HEROSPECIALDES_50901</v>
          </cell>
          <cell r="B325" t="str">
            <v>泽达</v>
          </cell>
          <cell r="C325" t="str">
            <v>#火系法术，召唤大师</v>
          </cell>
        </row>
        <row r="326">
          <cell r="A326" t="str">
            <v>HEROSPECIALDES_51201</v>
          </cell>
          <cell r="B326" t="str">
            <v>索姆拉</v>
          </cell>
          <cell r="C326" t="str">
            <v>#连锁闪电，无往不利</v>
          </cell>
        </row>
        <row r="327">
          <cell r="A327" t="str">
            <v>HEROSPECIALDES_51202</v>
          </cell>
          <cell r="B327" t="str">
            <v>德肯</v>
          </cell>
          <cell r="C327" t="str">
            <v>#法术大师，藐视众生</v>
          </cell>
        </row>
        <row r="328">
          <cell r="A328" t="str">
            <v>HEROSPECIALDES_51301</v>
          </cell>
          <cell r="B328" t="str">
            <v>摩莉尔</v>
          </cell>
          <cell r="C328" t="str">
            <v>#地牢领主，统治黑暗</v>
          </cell>
        </row>
        <row r="329">
          <cell r="A329" t="str">
            <v>HEROSPECIALDES_51401</v>
          </cell>
          <cell r="B329" t="str">
            <v>杰德特</v>
          </cell>
          <cell r="C329" t="str">
            <v>#土系法师，连珠法术</v>
          </cell>
        </row>
        <row r="330">
          <cell r="A330" t="str">
            <v>HEROSPECIALDES_51402</v>
          </cell>
          <cell r="B330" t="str">
            <v>萨菲罗斯</v>
          </cell>
          <cell r="C330" t="str">
            <v>#水晶女王，万物结晶</v>
          </cell>
        </row>
        <row r="331">
          <cell r="C331"/>
        </row>
        <row r="332">
          <cell r="A332" t="str">
            <v>#英雄描述</v>
          </cell>
          <cell r="C332"/>
        </row>
        <row r="333">
          <cell r="A333" t="str">
            <v>HERODES_60001</v>
          </cell>
          <cell r="B333" t="str">
            <v>艾德雷德</v>
          </cell>
          <cell r="C333" t="str">
            <v>#艾德雷德在一次海难中无意间进入了风雪精灵的领地。在那里她接受了二十多年的训练，并在回到埃拉西亚后，成为了王国中最优秀的法师。</v>
          </cell>
        </row>
        <row r="334">
          <cell r="A334" t="str">
            <v>HERODES_60101</v>
          </cell>
          <cell r="B334" t="str">
            <v>姆拉克</v>
          </cell>
          <cell r="C334" t="str">
            <v>#姆拉克爵士统率的军队以行动迅速而闻名，姆拉克是一个具有高度自制能力的人，他以特殊的训练方式使他的兵团的速度比别人更加快。</v>
          </cell>
        </row>
        <row r="335">
          <cell r="A335" t="str">
            <v>HERODES_60102</v>
          </cell>
          <cell r="B335" t="str">
            <v>凯瑟琳</v>
          </cell>
          <cell r="C335" t="str">
            <v>#作为埃拉西亚的女王，凯瑟琳不得已发动战争来维护她父亲创立的王国，直至末日之刃时终获胜利。</v>
          </cell>
        </row>
        <row r="336">
          <cell r="A336" t="str">
            <v>HERODES_60103</v>
          </cell>
          <cell r="B336" t="str">
            <v>罗兰德</v>
          </cell>
          <cell r="C336" t="str">
            <v>#罗兰德国王被一群勇士从克里根族救出，以将军的身份加入了埃拉西亚的军队，并与凯瑟琳结缘，共同抵抗外来的敌人。</v>
          </cell>
        </row>
        <row r="337">
          <cell r="A337" t="str">
            <v>HERODES_60201</v>
          </cell>
          <cell r="B337" t="str">
            <v>马洛迪亚</v>
          </cell>
          <cell r="C337" t="str">
            <v>#马洛迪亚是个幸运的术士，就算在劣势中，她也能创造出不可思议的奇迹来，所以不论哪种军队都乐意加入她。</v>
          </cell>
        </row>
        <row r="338">
          <cell r="A338" t="str">
            <v>HERODES_60301</v>
          </cell>
          <cell r="B338" t="str">
            <v>格鲁</v>
          </cell>
          <cell r="C338" t="str">
            <v>#格鲁是人类和精灵的混血儿、埃拉西亚最耀眼的战士，他在为凯瑟琳女王服役时被摩根·肯达尔将军发现并提拔。</v>
          </cell>
        </row>
        <row r="339">
          <cell r="A339" t="str">
            <v>HERODES_60302</v>
          </cell>
          <cell r="B339" t="str">
            <v>孟斐拉</v>
          </cell>
          <cell r="C339" t="str">
            <v>#早在埃拉西亚军队中接受训练时，孟斐拉就显露出利用地形赢得胜利的才能。虽然她喜欢乡村的宁静，但为了国家，她还是留在了军队里。</v>
          </cell>
        </row>
        <row r="340">
          <cell r="A340" t="str">
            <v>HERODES_60303</v>
          </cell>
          <cell r="B340" t="str">
            <v>罗伊德</v>
          </cell>
          <cell r="C340" t="str">
            <v>#罗伊德是第一个（目前为止唯一的）被精灵族长老完全接受的人类。有人开玩笑说他曾经是小精灵，只是意外地死亡后再生成为人类。</v>
          </cell>
        </row>
        <row r="341">
          <cell r="A341" t="str">
            <v>HERODES_60304</v>
          </cell>
          <cell r="B341" t="str">
            <v>珍妮</v>
          </cell>
          <cell r="C341" t="str">
            <v>#珍尼是恩洛斯最伟大的女巫，在二次战争中为罗兰德·艾恩法斯特国王效力。当罗兰德国王卫冕成功后，珍尼来到了埃拉西亚大陆，并在埃里建立了新家</v>
          </cell>
        </row>
        <row r="342">
          <cell r="A342" t="str">
            <v>HERODES_60401</v>
          </cell>
          <cell r="B342" t="str">
            <v>罗德·哈特</v>
          </cell>
          <cell r="C342" t="str">
            <v>#罗德·哈特又复活了，这次他得到了更为恐怖的能力，成为了不死军团的一员大将。</v>
          </cell>
        </row>
        <row r="343">
          <cell r="A343" t="str">
            <v>HERODES_60501</v>
          </cell>
          <cell r="B343" t="str">
            <v>山德鲁</v>
          </cell>
          <cell r="C343" t="str">
            <v>#山德鲁是个探险家，足迹遍布整个恩洛斯及埃拉西亚，现在他为迪雅的巫师头领菲尼斯·威尔玛效力。</v>
          </cell>
        </row>
        <row r="344">
          <cell r="A344" t="str">
            <v>HERODES_60502</v>
          </cell>
          <cell r="B344" t="str">
            <v>维德尼娜</v>
          </cell>
          <cell r="C344" t="str">
            <v>#维德尼娜年轻时就显露出极大的潜力，但是她利用魔法使生命变成死物的时候，她被逐出了巴尔克达，并最终走上了邪路。</v>
          </cell>
        </row>
        <row r="345">
          <cell r="A345" t="str">
            <v>HERODES_60503</v>
          </cell>
          <cell r="B345" t="str">
            <v>人类山德鲁</v>
          </cell>
          <cell r="C345" t="str">
            <v>#人类山德鲁 从恩洛斯渡海而来的年轻法师，师从布拉卡达的大法师埃里克。富有野心但隐藏的很深，无论是他的老师还是平日中接触他的人都从不了解他的真实想法。</v>
          </cell>
        </row>
        <row r="346">
          <cell r="A346" t="str">
            <v>HERODES_60601</v>
          </cell>
          <cell r="B346" t="str">
            <v>科尔格</v>
          </cell>
          <cell r="C346" t="str">
            <v>#自从为了部落首领的地位而打败了他的父亲，科尔格伟大的名声响遍了整个克鲁罗德。很多人认为，他会是唯一一个有能力在这一代生命祭祀中获胜的人。</v>
          </cell>
        </row>
        <row r="347">
          <cell r="A347" t="str">
            <v>HERODES_60602</v>
          </cell>
          <cell r="B347" t="str">
            <v>肯洛·哈格</v>
          </cell>
          <cell r="C347" t="str">
            <v>#肯洛·哈格在恩洛斯只是一个无名英雄，直至他背井离乡来到埃拉西亚，他才发现只有在这片混乱的大陆上他的才华才能得以施展。</v>
          </cell>
        </row>
        <row r="348">
          <cell r="A348" t="str">
            <v>HERODES_60603</v>
          </cell>
          <cell r="B348" t="str">
            <v>希娃</v>
          </cell>
          <cell r="C348" t="str">
            <v>#希娃出生在一个世代驯养雷鸟的家庭，但她不想继承祖业，于是加入到克鲁罗德的军队中成为了最出色的雇佣兵。</v>
          </cell>
        </row>
        <row r="349">
          <cell r="A349" t="str">
            <v>HERODES_60604</v>
          </cell>
          <cell r="B349" t="str">
            <v>约克</v>
          </cell>
          <cell r="C349" t="str">
            <v>#约克在布拉卡达的学习多年，后来受到克鲁罗德的公爵的赏识，成为军中的将领。</v>
          </cell>
        </row>
        <row r="350">
          <cell r="A350" t="str">
            <v>HERODES_60701</v>
          </cell>
          <cell r="B350" t="str">
            <v>露娜</v>
          </cell>
          <cell r="C350" t="str">
            <v>#以前露娜住在恩洛斯，当听说埃拉西亚出现了元素城之后，她认为在那儿可以学到最好的魔法，于是漂洋过海来到了埃拉西亚，加入了元素城。</v>
          </cell>
        </row>
        <row r="351">
          <cell r="A351" t="str">
            <v>HERODES_60702</v>
          </cell>
          <cell r="B351" t="str">
            <v>莫奈尔</v>
          </cell>
          <cell r="C351" t="str">
            <v>#莫奈尔天生具有控制精神元素和魔法元素的本领，是元素城的重要将领。</v>
          </cell>
        </row>
        <row r="352">
          <cell r="A352" t="str">
            <v>HERODES_60801</v>
          </cell>
          <cell r="B352" t="str">
            <v>塞尔伦</v>
          </cell>
          <cell r="C352" t="str">
            <v>#当路西法·克里根杀死赛诺费克斯夺取了权力的宝座时，塞尔伦第一个宣布效忠这个篡位者并获得了路西法的器重。</v>
          </cell>
        </row>
        <row r="353">
          <cell r="A353" t="str">
            <v>HERODES_60802</v>
          </cell>
          <cell r="B353" t="str">
            <v>瑞斯卡</v>
          </cell>
          <cell r="C353" t="str">
            <v>#瑞斯卡的领导方法是采用威吓作为激励的手段，目前为止，非常起作用</v>
          </cell>
        </row>
        <row r="354">
          <cell r="A354" t="str">
            <v>HERODES_60901</v>
          </cell>
          <cell r="B354" t="str">
            <v>泽达</v>
          </cell>
          <cell r="C354" t="str">
            <v>#在没有担任将领之前，泽达专心魔法，努力成为最伟大的魔法师，但他比任何他的魔族同类更可信赖。</v>
          </cell>
        </row>
        <row r="355">
          <cell r="A355" t="str">
            <v>HERODES_61201</v>
          </cell>
          <cell r="B355" t="str">
            <v>索姆拉</v>
          </cell>
          <cell r="C355" t="str">
            <v>#索姆拉被关入一个妖瓶里超过一千年了。他非常感谢把他放出来的那个人，布拉卡达高地不朽的统治者，格温·马格奴斯，发誓将永远为他效命</v>
          </cell>
        </row>
        <row r="356">
          <cell r="A356" t="str">
            <v>HERODES_61202</v>
          </cell>
          <cell r="B356" t="str">
            <v>德肯</v>
          </cell>
          <cell r="C356" t="str">
            <v>#作为被众多长辈视为魔法天才的德肯，他的人生目标就是成为最伟大的屠龙英雄</v>
          </cell>
        </row>
        <row r="357">
          <cell r="A357" t="str">
            <v>HERODES_61301</v>
          </cell>
          <cell r="B357" t="str">
            <v>摩莉尔</v>
          </cell>
          <cell r="C357" t="str">
            <v>#最近崛起的尼贡领主，摩莉尔天生就具有指挥龙的能力，这使她在战场上无往不胜。</v>
          </cell>
        </row>
        <row r="358">
          <cell r="A358" t="str">
            <v>HERODES_61401</v>
          </cell>
          <cell r="B358" t="str">
            <v>杰德特</v>
          </cell>
          <cell r="C358" t="str">
            <v>#杰德特是个神秘人物，他和各国的高层来往密切。但没人了解他的过去，他也从不向人提起。</v>
          </cell>
        </row>
        <row r="359">
          <cell r="A359" t="str">
            <v>HERODES_61402</v>
          </cell>
          <cell r="B359" t="str">
            <v>萨菲罗斯</v>
          </cell>
          <cell r="C359" t="str">
            <v>#萨费罗斯，恩塔格瑞唯一已知的女妖术师，传说她为克里锋国王的私生子。</v>
          </cell>
        </row>
        <row r="362">
          <cell r="A362" t="str">
            <v>#专精等级</v>
          </cell>
        </row>
        <row r="363">
          <cell r="A363" t="str">
            <v>HEROMASTERY_LV_1</v>
          </cell>
          <cell r="C363" t="str">
            <v>#[color=00ff3d,fontsize=18,outlinecolor=3c1e0aff]初级[-]</v>
          </cell>
        </row>
        <row r="364">
          <cell r="A364" t="str">
            <v>HEROMASTERY_LV_2</v>
          </cell>
          <cell r="C364" t="str">
            <v>#[color=4bebff,fontsize=18,outlinecolor=3c1e0aff]中级[-]</v>
          </cell>
        </row>
        <row r="365">
          <cell r="A365" t="str">
            <v>HEROMASTERY_LV_3</v>
          </cell>
          <cell r="C365" t="str">
            <v>#[color=ff78ff,fontsize=18,outlinecolor=3c1e0aff]高级[-]</v>
          </cell>
        </row>
        <row r="366">
          <cell r="C366"/>
        </row>
        <row r="367">
          <cell r="A367" t="str">
            <v>#英雄专精</v>
          </cell>
          <cell r="C367"/>
        </row>
        <row r="368">
          <cell r="A368" t="str">
            <v>HEROMASTERY_62001</v>
          </cell>
          <cell r="B368" t="str">
            <v>抵抗力</v>
          </cell>
          <cell r="C368" t="str">
            <v>#抵抗力</v>
          </cell>
          <cell r="D368" t="str">
            <v>Resistance</v>
          </cell>
        </row>
        <row r="369">
          <cell r="A369" t="str">
            <v>HEROMASTERY_62002</v>
          </cell>
          <cell r="B369" t="str">
            <v>抵抗力</v>
          </cell>
          <cell r="C369" t="str">
            <v>#抵抗力</v>
          </cell>
          <cell r="D369" t="str">
            <v>Resistance</v>
          </cell>
        </row>
        <row r="370">
          <cell r="A370" t="str">
            <v>HEROMASTERY_62003</v>
          </cell>
          <cell r="B370" t="str">
            <v>抵抗力</v>
          </cell>
          <cell r="C370" t="str">
            <v>#抵抗力</v>
          </cell>
          <cell r="D370" t="str">
            <v>Resistance</v>
          </cell>
        </row>
        <row r="371">
          <cell r="A371" t="str">
            <v>HEROMASTERY_62011</v>
          </cell>
          <cell r="B371" t="str">
            <v>防御术</v>
          </cell>
          <cell r="C371" t="str">
            <v>#防御术</v>
          </cell>
          <cell r="D371" t="str">
            <v>Armorer</v>
          </cell>
        </row>
        <row r="372">
          <cell r="A372" t="str">
            <v>HEROMASTERY_62012</v>
          </cell>
          <cell r="B372" t="str">
            <v>防御术</v>
          </cell>
          <cell r="C372" t="str">
            <v>#防御术</v>
          </cell>
          <cell r="D372" t="str">
            <v>Armorer</v>
          </cell>
        </row>
        <row r="373">
          <cell r="A373" t="str">
            <v>HEROMASTERY_62013</v>
          </cell>
          <cell r="B373" t="str">
            <v>防御术</v>
          </cell>
          <cell r="C373" t="str">
            <v>#防御术</v>
          </cell>
          <cell r="D373" t="str">
            <v>Armorer</v>
          </cell>
        </row>
        <row r="374">
          <cell r="A374" t="str">
            <v>HEROMASTERY_62021</v>
          </cell>
          <cell r="B374" t="str">
            <v>箭术</v>
          </cell>
          <cell r="C374" t="str">
            <v>#箭术</v>
          </cell>
          <cell r="D374" t="str">
            <v>Archery</v>
          </cell>
        </row>
        <row r="375">
          <cell r="A375" t="str">
            <v>HEROMASTERY_62022</v>
          </cell>
          <cell r="B375" t="str">
            <v>箭术</v>
          </cell>
          <cell r="C375" t="str">
            <v>#箭术</v>
          </cell>
          <cell r="D375" t="str">
            <v>Archery</v>
          </cell>
        </row>
        <row r="376">
          <cell r="A376" t="str">
            <v>HEROMASTERY_62023</v>
          </cell>
          <cell r="B376" t="str">
            <v>箭术</v>
          </cell>
          <cell r="C376" t="str">
            <v>#箭术</v>
          </cell>
          <cell r="D376" t="str">
            <v>Archery</v>
          </cell>
        </row>
        <row r="377">
          <cell r="A377" t="str">
            <v>HEROMASTERY_62031</v>
          </cell>
          <cell r="B377" t="str">
            <v>进攻术</v>
          </cell>
          <cell r="C377" t="str">
            <v>#进攻术</v>
          </cell>
          <cell r="D377" t="str">
            <v>Offense</v>
          </cell>
        </row>
        <row r="378">
          <cell r="A378" t="str">
            <v>HEROMASTERY_62032</v>
          </cell>
          <cell r="B378" t="str">
            <v>进攻术</v>
          </cell>
          <cell r="C378" t="str">
            <v>#进攻术</v>
          </cell>
          <cell r="D378" t="str">
            <v>Offense</v>
          </cell>
        </row>
        <row r="379">
          <cell r="A379" t="str">
            <v>HEROMASTERY_62033</v>
          </cell>
          <cell r="B379" t="str">
            <v>进攻术</v>
          </cell>
          <cell r="C379" t="str">
            <v>#进攻术</v>
          </cell>
          <cell r="D379" t="str">
            <v>Offense</v>
          </cell>
        </row>
        <row r="380">
          <cell r="A380" t="str">
            <v>HEROMASTERY_62041</v>
          </cell>
          <cell r="B380" t="str">
            <v>领导术</v>
          </cell>
          <cell r="C380" t="str">
            <v>#领导术</v>
          </cell>
          <cell r="D380" t="str">
            <v>Leadership</v>
          </cell>
        </row>
        <row r="381">
          <cell r="A381" t="str">
            <v>HEROMASTERY_62042</v>
          </cell>
          <cell r="B381" t="str">
            <v>领导术</v>
          </cell>
          <cell r="C381" t="str">
            <v>#领导术</v>
          </cell>
          <cell r="D381" t="str">
            <v>Leadership</v>
          </cell>
        </row>
        <row r="382">
          <cell r="A382" t="str">
            <v>HEROMASTERY_62043</v>
          </cell>
          <cell r="B382" t="str">
            <v>领导术</v>
          </cell>
          <cell r="C382" t="str">
            <v>#领导术</v>
          </cell>
          <cell r="D382" t="str">
            <v>Leadership</v>
          </cell>
        </row>
        <row r="383">
          <cell r="A383" t="str">
            <v>HEROMASTERY_62051</v>
          </cell>
          <cell r="B383" t="str">
            <v>寻路术</v>
          </cell>
          <cell r="C383" t="str">
            <v>#寻路术</v>
          </cell>
          <cell r="D383" t="str">
            <v>Pathfinding</v>
          </cell>
        </row>
        <row r="384">
          <cell r="A384" t="str">
            <v>HEROMASTERY_62052</v>
          </cell>
          <cell r="B384" t="str">
            <v>寻路术</v>
          </cell>
          <cell r="C384" t="str">
            <v>#寻路术</v>
          </cell>
          <cell r="D384" t="str">
            <v>Pathfinding</v>
          </cell>
        </row>
        <row r="385">
          <cell r="A385" t="str">
            <v>HEROMASTERY_62053</v>
          </cell>
          <cell r="B385" t="str">
            <v>寻路术</v>
          </cell>
          <cell r="C385" t="str">
            <v>#寻路术</v>
          </cell>
          <cell r="D385" t="str">
            <v>Pathfinding</v>
          </cell>
        </row>
        <row r="386">
          <cell r="A386" t="str">
            <v>HEROMASTERY_62061</v>
          </cell>
          <cell r="B386" t="str">
            <v>智力</v>
          </cell>
          <cell r="C386" t="str">
            <v>#智力</v>
          </cell>
          <cell r="D386" t="str">
            <v>Intelligence</v>
          </cell>
        </row>
        <row r="387">
          <cell r="A387" t="str">
            <v>HEROMASTERY_62062</v>
          </cell>
          <cell r="B387" t="str">
            <v>智力</v>
          </cell>
          <cell r="C387" t="str">
            <v>#智力</v>
          </cell>
          <cell r="D387" t="str">
            <v>Intelligence</v>
          </cell>
        </row>
        <row r="388">
          <cell r="A388" t="str">
            <v>HEROMASTERY_62063</v>
          </cell>
          <cell r="B388" t="str">
            <v>智力</v>
          </cell>
          <cell r="C388" t="str">
            <v>#智力</v>
          </cell>
          <cell r="D388" t="str">
            <v>Intelligence</v>
          </cell>
        </row>
        <row r="389">
          <cell r="A389" t="str">
            <v>HEROMASTERY_62071</v>
          </cell>
          <cell r="B389" t="str">
            <v>火系魔法</v>
          </cell>
          <cell r="C389" t="str">
            <v>#火系魔法</v>
          </cell>
          <cell r="D389" t="str">
            <v>Fire Magic</v>
          </cell>
        </row>
        <row r="390">
          <cell r="A390" t="str">
            <v>HEROMASTERY_62072</v>
          </cell>
          <cell r="B390" t="str">
            <v>火系魔法</v>
          </cell>
          <cell r="C390" t="str">
            <v>#火系魔法</v>
          </cell>
          <cell r="D390" t="str">
            <v>Fire Magic</v>
          </cell>
        </row>
        <row r="391">
          <cell r="A391" t="str">
            <v>HEROMASTERY_62073</v>
          </cell>
          <cell r="B391" t="str">
            <v>火系魔法</v>
          </cell>
          <cell r="C391" t="str">
            <v>#火系魔法</v>
          </cell>
          <cell r="D391" t="str">
            <v>Fire Magic</v>
          </cell>
        </row>
        <row r="392">
          <cell r="A392" t="str">
            <v>HEROMASTERY_62081</v>
          </cell>
          <cell r="B392" t="str">
            <v>水系魔法</v>
          </cell>
          <cell r="C392" t="str">
            <v>#水系魔法</v>
          </cell>
          <cell r="D392" t="str">
            <v>Water Magic</v>
          </cell>
        </row>
        <row r="393">
          <cell r="A393" t="str">
            <v>HEROMASTERY_62082</v>
          </cell>
          <cell r="B393" t="str">
            <v>水系魔法</v>
          </cell>
          <cell r="C393" t="str">
            <v>#水系魔法</v>
          </cell>
          <cell r="D393" t="str">
            <v>Water Magic</v>
          </cell>
        </row>
        <row r="394">
          <cell r="A394" t="str">
            <v>HEROMASTERY_62083</v>
          </cell>
          <cell r="B394" t="str">
            <v>水系魔法</v>
          </cell>
          <cell r="C394" t="str">
            <v>#水系魔法</v>
          </cell>
          <cell r="D394" t="str">
            <v>Water Magic</v>
          </cell>
        </row>
        <row r="395">
          <cell r="A395" t="str">
            <v>HEROMASTERY_62091</v>
          </cell>
          <cell r="B395" t="str">
            <v>气系魔法</v>
          </cell>
          <cell r="C395" t="str">
            <v>#气系魔法</v>
          </cell>
          <cell r="D395" t="str">
            <v>Air Magic</v>
          </cell>
        </row>
        <row r="396">
          <cell r="A396" t="str">
            <v>HEROMASTERY_62092</v>
          </cell>
          <cell r="B396" t="str">
            <v>气系魔法</v>
          </cell>
          <cell r="C396" t="str">
            <v>#气系魔法</v>
          </cell>
          <cell r="D396" t="str">
            <v>Air Magic</v>
          </cell>
        </row>
        <row r="397">
          <cell r="A397" t="str">
            <v>HEROMASTERY_62093</v>
          </cell>
          <cell r="B397" t="str">
            <v>气系魔法</v>
          </cell>
          <cell r="C397" t="str">
            <v>#气系魔法</v>
          </cell>
          <cell r="D397" t="str">
            <v>Air Magic</v>
          </cell>
        </row>
        <row r="398">
          <cell r="A398" t="str">
            <v>HEROMASTERY_62101</v>
          </cell>
          <cell r="B398" t="str">
            <v>土系魔法</v>
          </cell>
          <cell r="C398" t="str">
            <v>#土系魔法</v>
          </cell>
          <cell r="D398" t="str">
            <v>Earth Magic</v>
          </cell>
        </row>
        <row r="399">
          <cell r="A399" t="str">
            <v>HEROMASTERY_62102</v>
          </cell>
          <cell r="B399" t="str">
            <v>土系魔法</v>
          </cell>
          <cell r="C399" t="str">
            <v>#土系魔法</v>
          </cell>
          <cell r="D399" t="str">
            <v>Earth Magic</v>
          </cell>
        </row>
        <row r="400">
          <cell r="A400" t="str">
            <v>HEROMASTERY_62103</v>
          </cell>
          <cell r="B400" t="str">
            <v>土系魔法</v>
          </cell>
          <cell r="C400" t="str">
            <v>#土系魔法</v>
          </cell>
          <cell r="D400" t="str">
            <v>Earth Magic</v>
          </cell>
        </row>
        <row r="401">
          <cell r="A401" t="str">
            <v>HEROMASTERY_62111</v>
          </cell>
          <cell r="B401" t="str">
            <v>神秘术</v>
          </cell>
          <cell r="C401" t="str">
            <v>#神秘术</v>
          </cell>
          <cell r="D401" t="str">
            <v>Mysticism</v>
          </cell>
        </row>
        <row r="402">
          <cell r="A402" t="str">
            <v>HEROMASTERY_62112</v>
          </cell>
          <cell r="B402" t="str">
            <v>神秘术</v>
          </cell>
          <cell r="C402" t="str">
            <v>#神秘术</v>
          </cell>
          <cell r="D402" t="str">
            <v>Mysticism</v>
          </cell>
        </row>
        <row r="403">
          <cell r="A403" t="str">
            <v>HEROMASTERY_62113</v>
          </cell>
          <cell r="B403" t="str">
            <v>神秘术</v>
          </cell>
          <cell r="C403" t="str">
            <v>#神秘术</v>
          </cell>
          <cell r="D403" t="str">
            <v>Mysticism</v>
          </cell>
        </row>
        <row r="404">
          <cell r="A404" t="str">
            <v>HEROMASTERY_62121</v>
          </cell>
          <cell r="B404" t="str">
            <v>学术</v>
          </cell>
          <cell r="C404" t="str">
            <v>#学术</v>
          </cell>
          <cell r="D404" t="str">
            <v>Scholar</v>
          </cell>
        </row>
        <row r="405">
          <cell r="A405" t="str">
            <v>HEROMASTERY_62122</v>
          </cell>
          <cell r="B405" t="str">
            <v>学术</v>
          </cell>
          <cell r="C405" t="str">
            <v>#学术</v>
          </cell>
          <cell r="D405" t="str">
            <v>Scholar</v>
          </cell>
        </row>
        <row r="406">
          <cell r="A406" t="str">
            <v>HEROMASTERY_62123</v>
          </cell>
          <cell r="B406" t="str">
            <v>学术</v>
          </cell>
          <cell r="C406" t="str">
            <v>#学术</v>
          </cell>
          <cell r="D406" t="str">
            <v>Scholar</v>
          </cell>
        </row>
        <row r="407">
          <cell r="A407" t="str">
            <v>HEROMASTERY_62131</v>
          </cell>
          <cell r="B407" t="str">
            <v>战术</v>
          </cell>
          <cell r="C407" t="str">
            <v>#战术</v>
          </cell>
          <cell r="D407" t="str">
            <v>Tactics</v>
          </cell>
        </row>
        <row r="408">
          <cell r="A408" t="str">
            <v>HEROMASTERY_62132</v>
          </cell>
          <cell r="B408" t="str">
            <v>战术</v>
          </cell>
          <cell r="C408" t="str">
            <v>#战术</v>
          </cell>
          <cell r="D408" t="str">
            <v>Tactics</v>
          </cell>
        </row>
        <row r="409">
          <cell r="A409" t="str">
            <v>HEROMASTERY_62133</v>
          </cell>
          <cell r="B409" t="str">
            <v>战术</v>
          </cell>
          <cell r="C409" t="str">
            <v>#战术</v>
          </cell>
          <cell r="D409" t="str">
            <v>Tactics</v>
          </cell>
        </row>
        <row r="410">
          <cell r="A410" t="str">
            <v>HEROMASTERY_62141</v>
          </cell>
          <cell r="B410" t="str">
            <v>急救术</v>
          </cell>
          <cell r="C410" t="str">
            <v>#急救术</v>
          </cell>
          <cell r="D410" t="str">
            <v>First Aid</v>
          </cell>
        </row>
        <row r="411">
          <cell r="A411" t="str">
            <v>HEROMASTERY_62142</v>
          </cell>
          <cell r="B411" t="str">
            <v>急救术</v>
          </cell>
          <cell r="C411" t="str">
            <v>#急救术</v>
          </cell>
          <cell r="D411" t="str">
            <v>First Aid</v>
          </cell>
        </row>
        <row r="412">
          <cell r="A412" t="str">
            <v>HEROMASTERY_62143</v>
          </cell>
          <cell r="B412" t="str">
            <v>急救术</v>
          </cell>
          <cell r="C412" t="str">
            <v>#急救术</v>
          </cell>
          <cell r="D412" t="str">
            <v>First Aid</v>
          </cell>
        </row>
        <row r="413">
          <cell r="A413" t="str">
            <v>HEROMASTERY_62151</v>
          </cell>
          <cell r="B413" t="str">
            <v>魔力</v>
          </cell>
          <cell r="C413" t="str">
            <v>#魔力</v>
          </cell>
          <cell r="D413" t="str">
            <v>Sorcery</v>
          </cell>
        </row>
        <row r="414">
          <cell r="A414" t="str">
            <v>HEROMASTERY_62152</v>
          </cell>
          <cell r="B414" t="str">
            <v>魔力</v>
          </cell>
          <cell r="C414" t="str">
            <v>#魔力</v>
          </cell>
          <cell r="D414" t="str">
            <v>Sorcery</v>
          </cell>
        </row>
        <row r="415">
          <cell r="A415" t="str">
            <v>HEROMASTERY_62153</v>
          </cell>
          <cell r="B415" t="str">
            <v>魔力</v>
          </cell>
          <cell r="C415" t="str">
            <v>#魔力</v>
          </cell>
          <cell r="D415" t="str">
            <v>Sorcery</v>
          </cell>
        </row>
        <row r="416">
          <cell r="A416" t="str">
            <v>HEROMASTERY_62161</v>
          </cell>
          <cell r="B416" t="str">
            <v>侦察术</v>
          </cell>
          <cell r="C416" t="str">
            <v>#侦察术</v>
          </cell>
          <cell r="D416" t="str">
            <v>Scouting</v>
          </cell>
        </row>
        <row r="417">
          <cell r="A417" t="str">
            <v>HEROMASTERY_62162</v>
          </cell>
          <cell r="B417" t="str">
            <v>侦察术</v>
          </cell>
          <cell r="C417" t="str">
            <v>#侦察术</v>
          </cell>
          <cell r="D417" t="str">
            <v>Scouting</v>
          </cell>
        </row>
        <row r="418">
          <cell r="A418" t="str">
            <v>HEROMASTERY_62163</v>
          </cell>
          <cell r="B418" t="str">
            <v>侦察术</v>
          </cell>
          <cell r="C418" t="str">
            <v>#侦察术</v>
          </cell>
          <cell r="D418" t="str">
            <v>Scouting</v>
          </cell>
        </row>
        <row r="419">
          <cell r="A419" t="str">
            <v>HEROMASTERY_62171</v>
          </cell>
          <cell r="B419" t="str">
            <v>振奋</v>
          </cell>
          <cell r="C419" t="str">
            <v>#振奋</v>
          </cell>
          <cell r="D419" t="str">
            <v>Inspiration</v>
          </cell>
        </row>
        <row r="420">
          <cell r="A420" t="str">
            <v>HEROMASTERY_62172</v>
          </cell>
          <cell r="B420" t="str">
            <v>振奋</v>
          </cell>
          <cell r="C420" t="str">
            <v>#振奋</v>
          </cell>
          <cell r="D420" t="str">
            <v>Inspiration</v>
          </cell>
        </row>
        <row r="421">
          <cell r="A421" t="str">
            <v>HEROMASTERY_62173</v>
          </cell>
          <cell r="B421" t="str">
            <v>振奋</v>
          </cell>
          <cell r="C421" t="str">
            <v>#振奋</v>
          </cell>
          <cell r="D421" t="str">
            <v>Inspiration</v>
          </cell>
        </row>
        <row r="422">
          <cell r="A422" t="str">
            <v>HEROMASTERY_62181</v>
          </cell>
          <cell r="B422" t="str">
            <v>庇护</v>
          </cell>
          <cell r="C422" t="str">
            <v>#庇护</v>
          </cell>
          <cell r="D422" t="str">
            <v>Protection</v>
          </cell>
        </row>
        <row r="423">
          <cell r="A423" t="str">
            <v>HEROMASTERY_62182</v>
          </cell>
          <cell r="B423" t="str">
            <v>庇护</v>
          </cell>
          <cell r="C423" t="str">
            <v>#庇护</v>
          </cell>
          <cell r="D423" t="str">
            <v>Protection</v>
          </cell>
        </row>
        <row r="424">
          <cell r="A424" t="str">
            <v>HEROMASTERY_62183</v>
          </cell>
          <cell r="B424" t="str">
            <v>庇护</v>
          </cell>
          <cell r="C424" t="str">
            <v>#庇护</v>
          </cell>
          <cell r="D424" t="str">
            <v>Protection</v>
          </cell>
        </row>
        <row r="425">
          <cell r="A425" t="str">
            <v>HEROMASTERY_62191</v>
          </cell>
          <cell r="B425" t="str">
            <v>恶潮</v>
          </cell>
          <cell r="C425" t="str">
            <v>#恶潮</v>
          </cell>
          <cell r="D425" t="str">
            <v>Evil Tide</v>
          </cell>
        </row>
        <row r="426">
          <cell r="A426" t="str">
            <v>HEROMASTERY_62192</v>
          </cell>
          <cell r="B426" t="str">
            <v>恶潮</v>
          </cell>
          <cell r="C426" t="str">
            <v>#恶潮</v>
          </cell>
          <cell r="D426" t="str">
            <v>Evil Tide</v>
          </cell>
        </row>
        <row r="427">
          <cell r="A427" t="str">
            <v>HEROMASTERY_62193</v>
          </cell>
          <cell r="B427" t="str">
            <v>恶潮</v>
          </cell>
          <cell r="C427" t="str">
            <v>#恶潮</v>
          </cell>
          <cell r="D427" t="str">
            <v>Evil Tide</v>
          </cell>
        </row>
        <row r="428">
          <cell r="A428" t="str">
            <v>HEROMASTERY_62201</v>
          </cell>
          <cell r="B428" t="str">
            <v>血怒</v>
          </cell>
          <cell r="C428" t="str">
            <v>#血怒</v>
          </cell>
          <cell r="D428" t="str">
            <v>Blood Fury</v>
          </cell>
        </row>
        <row r="429">
          <cell r="A429" t="str">
            <v>HEROMASTERY_62202</v>
          </cell>
          <cell r="B429" t="str">
            <v>血怒</v>
          </cell>
          <cell r="C429" t="str">
            <v>#血怒</v>
          </cell>
          <cell r="D429" t="str">
            <v>Blood Fury</v>
          </cell>
        </row>
        <row r="430">
          <cell r="A430" t="str">
            <v>HEROMASTERY_62203</v>
          </cell>
          <cell r="B430" t="str">
            <v>血怒</v>
          </cell>
          <cell r="C430" t="str">
            <v>#血怒</v>
          </cell>
          <cell r="D430" t="str">
            <v>Blood Fury</v>
          </cell>
        </row>
        <row r="431">
          <cell r="A431" t="str">
            <v>HEROMASTERY_62211</v>
          </cell>
          <cell r="B431" t="str">
            <v>回收</v>
          </cell>
          <cell r="C431" t="str">
            <v>#回收</v>
          </cell>
          <cell r="D431" t="str">
            <v>Recycle</v>
          </cell>
        </row>
        <row r="432">
          <cell r="A432" t="str">
            <v>HEROMASTERY_62212</v>
          </cell>
          <cell r="B432" t="str">
            <v>回收</v>
          </cell>
          <cell r="C432" t="str">
            <v>#回收</v>
          </cell>
          <cell r="D432" t="str">
            <v>Recycle</v>
          </cell>
        </row>
        <row r="433">
          <cell r="A433" t="str">
            <v>HEROMASTERY_62213</v>
          </cell>
          <cell r="B433" t="str">
            <v>回收</v>
          </cell>
          <cell r="C433" t="str">
            <v>#回收</v>
          </cell>
          <cell r="D433" t="str">
            <v>Recycle</v>
          </cell>
        </row>
        <row r="434">
          <cell r="A434" t="str">
            <v>HEROMASTERY_62221</v>
          </cell>
          <cell r="B434" t="str">
            <v>智慧术</v>
          </cell>
          <cell r="C434" t="str">
            <v>#智慧术</v>
          </cell>
          <cell r="D434" t="str">
            <v xml:space="preserve">Wisdom </v>
          </cell>
        </row>
        <row r="435">
          <cell r="A435" t="str">
            <v>HEROMASTERY_62222</v>
          </cell>
          <cell r="B435" t="str">
            <v>智慧术</v>
          </cell>
          <cell r="C435" t="str">
            <v>#智慧术</v>
          </cell>
          <cell r="D435" t="str">
            <v xml:space="preserve">Wisdom </v>
          </cell>
        </row>
        <row r="436">
          <cell r="A436" t="str">
            <v>HEROMASTERY_62223</v>
          </cell>
          <cell r="B436" t="str">
            <v>智慧术</v>
          </cell>
          <cell r="C436" t="str">
            <v>#智慧术</v>
          </cell>
          <cell r="D436" t="str">
            <v xml:space="preserve">Wisdom </v>
          </cell>
        </row>
        <row r="437">
          <cell r="A437" t="str">
            <v>HEROMASTERY_62231</v>
          </cell>
          <cell r="B437" t="str">
            <v>招魂术</v>
          </cell>
          <cell r="C437" t="str">
            <v>#招魂术</v>
          </cell>
          <cell r="D437" t="str">
            <v>Necromancy</v>
          </cell>
        </row>
        <row r="438">
          <cell r="A438" t="str">
            <v>HEROMASTERY_62232</v>
          </cell>
          <cell r="B438" t="str">
            <v>招魂术</v>
          </cell>
          <cell r="C438" t="str">
            <v>#招魂术</v>
          </cell>
          <cell r="D438" t="str">
            <v>Necromancy</v>
          </cell>
        </row>
        <row r="439">
          <cell r="A439" t="str">
            <v>HEROMASTERY_62233</v>
          </cell>
          <cell r="B439" t="str">
            <v>招魂术</v>
          </cell>
          <cell r="C439" t="str">
            <v>#招魂术</v>
          </cell>
          <cell r="D439" t="str">
            <v>Necromancy</v>
          </cell>
        </row>
        <row r="440">
          <cell r="A440" t="str">
            <v>HEROMASTERY_49001</v>
          </cell>
          <cell r="C440" t="str">
            <v>#幻影加速</v>
          </cell>
        </row>
        <row r="441">
          <cell r="A441" t="str">
            <v>HEROMASTERY_49002</v>
          </cell>
          <cell r="C441" t="str">
            <v>#神圣之血</v>
          </cell>
        </row>
        <row r="442">
          <cell r="A442" t="str">
            <v>HEROMASTERY_49003</v>
          </cell>
          <cell r="C442" t="str">
            <v>#魔力源泉</v>
          </cell>
        </row>
        <row r="443">
          <cell r="A443" t="str">
            <v>HEROMASTERY_49004</v>
          </cell>
          <cell r="C443" t="str">
            <v>#法力增幅</v>
          </cell>
        </row>
        <row r="444">
          <cell r="A444" t="str">
            <v>HEROMASTERY_49010</v>
          </cell>
          <cell r="C444" t="str">
            <v>#力量领域</v>
          </cell>
        </row>
        <row r="445">
          <cell r="A445" t="str">
            <v>HEROMASTERY_49011</v>
          </cell>
          <cell r="C445" t="str">
            <v>#幸运降临</v>
          </cell>
        </row>
        <row r="446">
          <cell r="A446" t="str">
            <v>HEROMASTERY_49012</v>
          </cell>
          <cell r="C446" t="str">
            <v>#魔法抑制</v>
          </cell>
        </row>
        <row r="447">
          <cell r="A447" t="str">
            <v>HEROMASTERY_49013</v>
          </cell>
          <cell r="C447" t="str">
            <v>#鹰眼洞察</v>
          </cell>
        </row>
        <row r="448">
          <cell r="C448"/>
        </row>
        <row r="449">
          <cell r="C449"/>
        </row>
        <row r="450">
          <cell r="C450"/>
        </row>
        <row r="451">
          <cell r="A451" t="str">
            <v>#专精描述</v>
          </cell>
          <cell r="C451"/>
        </row>
        <row r="452">
          <cell r="A452" t="str">
            <v>HEROMASTERYDES_62001</v>
          </cell>
          <cell r="B452" t="str">
            <v>初级抵抗力</v>
          </cell>
          <cell r="C452" t="str">
            <v>#所有兵团法术免伤提高[color=1ca216,fontsize=20]{$addattr12}%[-]</v>
          </cell>
        </row>
        <row r="453">
          <cell r="A453" t="str">
            <v>HEROMASTERYDES_62002</v>
          </cell>
          <cell r="B453" t="str">
            <v>中级抵抗力</v>
          </cell>
          <cell r="C453" t="str">
            <v>#所有兵团法术免伤提高[color=1ca216,fontsize=20]{$addattr12}%[-]</v>
          </cell>
        </row>
        <row r="454">
          <cell r="A454" t="str">
            <v>HEROMASTERYDES_62003</v>
          </cell>
          <cell r="B454" t="str">
            <v>高级抵抗力</v>
          </cell>
          <cell r="C454" t="str">
            <v>#所有兵团法术免伤提高[color=1ca216,fontsize=20]{$addattr12}%[-]</v>
          </cell>
        </row>
        <row r="455">
          <cell r="A455" t="str">
            <v>HEROMASTERYDES_62011</v>
          </cell>
          <cell r="B455" t="str">
            <v>初级防御术</v>
          </cell>
          <cell r="C455" t="str">
            <v>#所有英雄防御提高[color=1ca216,fontsize=20]{$morale12}[-]</v>
          </cell>
        </row>
        <row r="456">
          <cell r="A456" t="str">
            <v>HEROMASTERYDES_62012</v>
          </cell>
          <cell r="B456" t="str">
            <v>中级防御术</v>
          </cell>
          <cell r="C456" t="str">
            <v>#所有英雄防御提高[color=1ca216,fontsize=20]{$morale12}[-]</v>
          </cell>
        </row>
        <row r="457">
          <cell r="A457" t="str">
            <v>HEROMASTERYDES_62013</v>
          </cell>
          <cell r="B457" t="str">
            <v>高级防御术</v>
          </cell>
          <cell r="C457" t="str">
            <v>#所有英雄防御提高[color=1ca216,fontsize=20]{$morale12}[-]</v>
          </cell>
        </row>
        <row r="458">
          <cell r="A458" t="str">
            <v>HEROMASTERYDES_62021</v>
          </cell>
          <cell r="B458" t="str">
            <v>初级箭术</v>
          </cell>
          <cell r="C458" t="str">
            <v>#所有射手兵团暴击值提高[color=1ca216,fontsize=20]{$addattr12}[-]</v>
          </cell>
        </row>
        <row r="459">
          <cell r="A459" t="str">
            <v>HEROMASTERYDES_62022</v>
          </cell>
          <cell r="B459" t="str">
            <v>中级箭术</v>
          </cell>
          <cell r="C459" t="str">
            <v>#所有射手兵团暴击值提高[color=1ca216,fontsize=20]{$addattr12}[-]</v>
          </cell>
        </row>
        <row r="460">
          <cell r="A460" t="str">
            <v>HEROMASTERYDES_62023</v>
          </cell>
          <cell r="B460" t="str">
            <v>高级箭术</v>
          </cell>
          <cell r="C460" t="str">
            <v>#所有射手兵团暴击值提高[color=1ca216,fontsize=20]{$addattr12}[-]</v>
          </cell>
        </row>
        <row r="461">
          <cell r="A461" t="str">
            <v>HEROMASTERYDES_62031</v>
          </cell>
          <cell r="B461" t="str">
            <v>初级进攻术</v>
          </cell>
          <cell r="C461" t="str">
            <v>#所有英雄攻击提高[color=1ca216,fontsize=20]{$morale12}[-]</v>
          </cell>
        </row>
        <row r="462">
          <cell r="A462" t="str">
            <v>HEROMASTERYDES_62032</v>
          </cell>
          <cell r="B462" t="str">
            <v>中级进攻术</v>
          </cell>
          <cell r="C462" t="str">
            <v>#所有英雄攻击提高[color=1ca216,fontsize=20]{$morale12}[-]</v>
          </cell>
        </row>
        <row r="463">
          <cell r="A463" t="str">
            <v>HEROMASTERYDES_62033</v>
          </cell>
          <cell r="B463" t="str">
            <v>高级进攻术</v>
          </cell>
          <cell r="C463" t="str">
            <v>#所有英雄攻击提高[color=1ca216,fontsize=20]{$morale12}[-]</v>
          </cell>
        </row>
        <row r="464">
          <cell r="A464" t="str">
            <v>HEROMASTERYDES_62041</v>
          </cell>
          <cell r="B464" t="str">
            <v>初级领导术</v>
          </cell>
          <cell r="C464" t="str">
            <v>#所有兵团士气提高[color=1ca216,fontsize=20]{$morale12}[-]</v>
          </cell>
        </row>
        <row r="465">
          <cell r="A465" t="str">
            <v>HEROMASTERYDES_62042</v>
          </cell>
          <cell r="B465" t="str">
            <v>中级领导术</v>
          </cell>
          <cell r="C465" t="str">
            <v>#所有兵团士气提高[color=1ca216,fontsize=20]{$morale12}[-]</v>
          </cell>
        </row>
        <row r="466">
          <cell r="A466" t="str">
            <v>HEROMASTERYDES_62043</v>
          </cell>
          <cell r="B466" t="str">
            <v>高级领导术</v>
          </cell>
          <cell r="C466" t="str">
            <v>#所有兵团士气提高[color=1ca216,fontsize=20]{$morale12}[-]</v>
          </cell>
        </row>
        <row r="467">
          <cell r="A467" t="str">
            <v>HEROMASTERYDES_62051</v>
          </cell>
          <cell r="B467" t="str">
            <v>初级寻路术</v>
          </cell>
          <cell r="C467" t="str">
            <v>#所有突击兵团攻击提高[color=1ca216,fontsize=20]{$addattr12}%[-]</v>
          </cell>
        </row>
        <row r="468">
          <cell r="A468" t="str">
            <v>HEROMASTERYDES_62052</v>
          </cell>
          <cell r="B468" t="str">
            <v>中级寻路术</v>
          </cell>
          <cell r="C468" t="str">
            <v>#所有突击兵团攻击提高[color=1ca216,fontsize=20]{$addattr12}%[-]</v>
          </cell>
        </row>
        <row r="469">
          <cell r="A469" t="str">
            <v>HEROMASTERYDES_62053</v>
          </cell>
          <cell r="B469" t="str">
            <v>高级寻路术</v>
          </cell>
          <cell r="C469" t="str">
            <v>#所有突击兵团攻击提高[color=1ca216,fontsize=20]{$addattr12}%[-]</v>
          </cell>
        </row>
        <row r="470">
          <cell r="A470" t="str">
            <v>HEROMASTERYDES_62061</v>
          </cell>
          <cell r="B470" t="str">
            <v>初级智力</v>
          </cell>
          <cell r="C470" t="str">
            <v>#所有英雄智力提高[color=1ca216,fontsize=20]{$morale12}[-]</v>
          </cell>
        </row>
        <row r="471">
          <cell r="A471" t="str">
            <v>HEROMASTERYDES_62062</v>
          </cell>
          <cell r="B471" t="str">
            <v>中级智力</v>
          </cell>
          <cell r="C471" t="str">
            <v>#所有英雄智力提高[color=1ca216,fontsize=20]{$morale12}[-]</v>
          </cell>
        </row>
        <row r="472">
          <cell r="A472" t="str">
            <v>HEROMASTERYDES_62063</v>
          </cell>
          <cell r="B472" t="str">
            <v>高级智力</v>
          </cell>
          <cell r="C472" t="str">
            <v>#所有英雄智力提高[color=1ca216,fontsize=20]{$morale12}[-]</v>
          </cell>
        </row>
        <row r="473">
          <cell r="A473" t="str">
            <v>HEROMASTERYDES_62071</v>
          </cell>
          <cell r="B473" t="str">
            <v>初级火系魔法</v>
          </cell>
          <cell r="C473" t="str">
            <v>#火系法术冷却时间减少[color=1ca216,fontsize=20]{$morale12}%[-]</v>
          </cell>
        </row>
        <row r="474">
          <cell r="A474" t="str">
            <v>HEROMASTERYDES_62072</v>
          </cell>
          <cell r="B474" t="str">
            <v>中级火系魔法</v>
          </cell>
          <cell r="C474" t="str">
            <v>#火系法术冷却时间减少[color=1ca216,fontsize=20]{$morale12}%[-]</v>
          </cell>
        </row>
        <row r="475">
          <cell r="A475" t="str">
            <v>HEROMASTERYDES_62073</v>
          </cell>
          <cell r="B475" t="str">
            <v>高级火系魔法</v>
          </cell>
          <cell r="C475" t="str">
            <v>#火系法术冷却时间减少[color=1ca216,fontsize=20]{$morale12}%[-]</v>
          </cell>
        </row>
        <row r="476">
          <cell r="A476" t="str">
            <v>HEROMASTERYDES_62081</v>
          </cell>
          <cell r="B476" t="str">
            <v>初级水系魔法</v>
          </cell>
          <cell r="C476" t="str">
            <v>#水系法术冷却时间减少[color=1ca216,fontsize=20]{$morale12}%[-]</v>
          </cell>
        </row>
        <row r="477">
          <cell r="A477" t="str">
            <v>HEROMASTERYDES_62082</v>
          </cell>
          <cell r="B477" t="str">
            <v>中级水系魔法</v>
          </cell>
          <cell r="C477" t="str">
            <v>#水系法术冷却时间减少[color=1ca216,fontsize=20]{$morale12}%[-]</v>
          </cell>
        </row>
        <row r="478">
          <cell r="A478" t="str">
            <v>HEROMASTERYDES_62083</v>
          </cell>
          <cell r="B478" t="str">
            <v>高级水系魔法</v>
          </cell>
          <cell r="C478" t="str">
            <v>#水系法术冷却时间减少[color=1ca216,fontsize=20]{$morale12}%[-]</v>
          </cell>
        </row>
        <row r="479">
          <cell r="A479" t="str">
            <v>HEROMASTERYDES_62091</v>
          </cell>
          <cell r="B479" t="str">
            <v>初级气系魔法</v>
          </cell>
          <cell r="C479" t="str">
            <v>#气系法术冷却时间减少[color=1ca216,fontsize=20]{$morale12}%[-]</v>
          </cell>
        </row>
        <row r="480">
          <cell r="A480" t="str">
            <v>HEROMASTERYDES_62092</v>
          </cell>
          <cell r="B480" t="str">
            <v>中级气系魔法</v>
          </cell>
          <cell r="C480" t="str">
            <v>#气系法术冷却时间减少[color=1ca216,fontsize=20]{$morale12}%[-]</v>
          </cell>
        </row>
        <row r="481">
          <cell r="A481" t="str">
            <v>HEROMASTERYDES_62093</v>
          </cell>
          <cell r="B481" t="str">
            <v>高级气系魔法</v>
          </cell>
          <cell r="C481" t="str">
            <v>#气系法术冷却时间减少[color=1ca216,fontsize=20]{$morale12}%[-]</v>
          </cell>
        </row>
        <row r="482">
          <cell r="A482" t="str">
            <v>HEROMASTERYDES_62101</v>
          </cell>
          <cell r="B482" t="str">
            <v>初级土系魔法</v>
          </cell>
          <cell r="C482" t="str">
            <v>#土系法术冷却时间减少[color=1ca216,fontsize=20]{$morale12}%[-]</v>
          </cell>
        </row>
        <row r="483">
          <cell r="A483" t="str">
            <v>HEROMASTERYDES_62102</v>
          </cell>
          <cell r="B483" t="str">
            <v>中级土系魔法</v>
          </cell>
          <cell r="C483" t="str">
            <v>#土系法术冷却时间减少[color=1ca216,fontsize=20]{$morale12}%[-]</v>
          </cell>
        </row>
        <row r="484">
          <cell r="A484" t="str">
            <v>HEROMASTERYDES_62103</v>
          </cell>
          <cell r="B484" t="str">
            <v>高级土系魔法</v>
          </cell>
          <cell r="C484" t="str">
            <v>#土系法术冷却时间减少[color=1ca216,fontsize=20]{$morale12}%[-]</v>
          </cell>
        </row>
        <row r="485">
          <cell r="A485" t="str">
            <v>HEROMASTERYDES_62111</v>
          </cell>
          <cell r="B485" t="str">
            <v>初级神秘术</v>
          </cell>
          <cell r="C485" t="str">
            <v>#英雄魔法回复速度提高[color=1ca216,fontsize=20]{$morale12*2}[-]</v>
          </cell>
        </row>
        <row r="486">
          <cell r="A486" t="str">
            <v>HEROMASTERYDES_62112</v>
          </cell>
          <cell r="B486" t="str">
            <v>中级神秘术</v>
          </cell>
          <cell r="C486" t="str">
            <v>#英雄魔法回复速度提高[color=1ca216,fontsize=20]{$morale12*2}[-]</v>
          </cell>
        </row>
        <row r="487">
          <cell r="A487" t="str">
            <v>HEROMASTERYDES_62113</v>
          </cell>
          <cell r="B487" t="str">
            <v>高级神秘术</v>
          </cell>
          <cell r="C487" t="str">
            <v>#英雄魔法回复速度提高[color=1ca216,fontsize=20]{$morale12*2}[-]</v>
          </cell>
        </row>
        <row r="488">
          <cell r="A488" t="str">
            <v>HEROMASTERYDES_62121</v>
          </cell>
          <cell r="B488" t="str">
            <v>初级学术</v>
          </cell>
          <cell r="C488" t="str">
            <v>#所有英雄知识提高[color=1ca216,fontsize=20]{$morale12}[-]</v>
          </cell>
        </row>
        <row r="489">
          <cell r="A489" t="str">
            <v>HEROMASTERYDES_62122</v>
          </cell>
          <cell r="B489" t="str">
            <v>中级学术</v>
          </cell>
          <cell r="C489" t="str">
            <v>#所有英雄知识提高[color=1ca216,fontsize=20]{$morale12}[-]</v>
          </cell>
        </row>
        <row r="490">
          <cell r="A490" t="str">
            <v>HEROMASTERYDES_62123</v>
          </cell>
          <cell r="B490" t="str">
            <v>高级学术</v>
          </cell>
          <cell r="C490" t="str">
            <v>#所有英雄知识提高[color=1ca216,fontsize=20]{$morale12}[-]</v>
          </cell>
        </row>
        <row r="491">
          <cell r="A491" t="str">
            <v>HEROMASTERYDES_62131</v>
          </cell>
          <cell r="B491" t="str">
            <v>初级战术</v>
          </cell>
          <cell r="C491" t="str">
            <v>#所有防御兵团生命提高[color=1ca216,fontsize=20]{$addattr12}%[-]</v>
          </cell>
        </row>
        <row r="492">
          <cell r="A492" t="str">
            <v>HEROMASTERYDES_62132</v>
          </cell>
          <cell r="B492" t="str">
            <v>中级战术</v>
          </cell>
          <cell r="C492" t="str">
            <v>#所有防御兵团生命提高[color=1ca216,fontsize=20]{$addattr12}%[-]</v>
          </cell>
        </row>
        <row r="493">
          <cell r="A493" t="str">
            <v>HEROMASTERYDES_62133</v>
          </cell>
          <cell r="B493" t="str">
            <v>高级战术</v>
          </cell>
          <cell r="C493" t="str">
            <v>#所有防御兵团生命提高[color=1ca216,fontsize=20]{$addattr12}%[-]</v>
          </cell>
        </row>
        <row r="494">
          <cell r="A494" t="str">
            <v>HEROMASTERYDES_62141</v>
          </cell>
          <cell r="B494" t="str">
            <v>初级急救术</v>
          </cell>
          <cell r="C494" t="str">
            <v>#英雄及所有兵团治疗效果提高[color=1ca216,fontsize=20]{$addattr12}%[-]</v>
          </cell>
        </row>
        <row r="495">
          <cell r="A495" t="str">
            <v>HEROMASTERYDES_62142</v>
          </cell>
          <cell r="B495" t="str">
            <v>中级急救术</v>
          </cell>
          <cell r="C495" t="str">
            <v>#英雄及所有兵团治疗效果提高[color=1ca216,fontsize=20]{$addattr12}%[-]</v>
          </cell>
        </row>
        <row r="496">
          <cell r="A496" t="str">
            <v>HEROMASTERYDES_62143</v>
          </cell>
          <cell r="B496" t="str">
            <v>高级急救术</v>
          </cell>
          <cell r="C496" t="str">
            <v>#英雄及所有兵团治疗效果提高[color=1ca216,fontsize=20]{$addattr12}%[-]</v>
          </cell>
        </row>
        <row r="497">
          <cell r="A497" t="str">
            <v>HEROMASTERYDES_62151</v>
          </cell>
          <cell r="B497" t="str">
            <v>初级魔力</v>
          </cell>
          <cell r="C497" t="str">
            <v>#所有魔法兵团伤害提高[color=1ca216,fontsize=20]{$addattr12}%[-]</v>
          </cell>
        </row>
        <row r="498">
          <cell r="A498" t="str">
            <v>HEROMASTERYDES_62152</v>
          </cell>
          <cell r="B498" t="str">
            <v>中级魔力</v>
          </cell>
          <cell r="C498" t="str">
            <v>#所有魔法兵团伤害提高[color=1ca216,fontsize=20]{$addattr12}%[-]</v>
          </cell>
        </row>
        <row r="499">
          <cell r="A499" t="str">
            <v>HEROMASTERYDES_62153</v>
          </cell>
          <cell r="B499" t="str">
            <v>高级魔力</v>
          </cell>
          <cell r="C499" t="str">
            <v>#所有魔法兵团伤害提高[color=1ca216,fontsize=20]{$addattr12}%[-]</v>
          </cell>
        </row>
        <row r="500">
          <cell r="A500" t="str">
            <v>HEROMASTERYDES_62161</v>
          </cell>
          <cell r="B500" t="str">
            <v>初级侦察术</v>
          </cell>
          <cell r="C500" t="str">
            <v>#所有攻击兵团攻速提高[color=1ca216,fontsize=20]{$addattr12}%[-]</v>
          </cell>
        </row>
        <row r="501">
          <cell r="A501" t="str">
            <v>HEROMASTERYDES_62162</v>
          </cell>
          <cell r="B501" t="str">
            <v>中级侦察术</v>
          </cell>
          <cell r="C501" t="str">
            <v>#所有攻击兵团攻速提高[color=1ca216,fontsize=20]{$addattr12}%[-]</v>
          </cell>
        </row>
        <row r="502">
          <cell r="A502" t="str">
            <v>HEROMASTERYDES_62163</v>
          </cell>
          <cell r="B502" t="str">
            <v>高级侦察术</v>
          </cell>
          <cell r="C502" t="str">
            <v>#所有攻击兵团攻速提高[color=1ca216,fontsize=20]{$addattr12}%[-]</v>
          </cell>
        </row>
        <row r="503">
          <cell r="A503" t="str">
            <v>HEROMASTERYDES_62171</v>
          </cell>
          <cell r="B503" t="str">
            <v>初级振奋</v>
          </cell>
          <cell r="C503" t="str">
            <v>#城堡兵团士气高涨时可加速同阵营兵团士气累积</v>
          </cell>
        </row>
        <row r="504">
          <cell r="A504" t="str">
            <v>HEROMASTERYDES_62172</v>
          </cell>
          <cell r="B504" t="str">
            <v>中级振奋</v>
          </cell>
          <cell r="C504" t="str">
            <v>#城堡兵团士气高涨时可加速同阵营兵团士气累积</v>
          </cell>
        </row>
        <row r="505">
          <cell r="A505" t="str">
            <v>HEROMASTERYDES_62173</v>
          </cell>
          <cell r="B505" t="str">
            <v>高级振奋</v>
          </cell>
          <cell r="C505" t="str">
            <v>#城堡兵团士气高涨时可加速同阵营兵团士气累积</v>
          </cell>
        </row>
        <row r="506">
          <cell r="A506" t="str">
            <v>HEROMASTERYDES_62181</v>
          </cell>
          <cell r="B506" t="str">
            <v>初级庇护</v>
          </cell>
          <cell r="C506" t="str">
            <v>#所有护盾吸收量提高10%</v>
          </cell>
        </row>
        <row r="507">
          <cell r="A507" t="str">
            <v>HEROMASTERYDES_62182</v>
          </cell>
          <cell r="B507" t="str">
            <v>中级庇护</v>
          </cell>
          <cell r="C507" t="str">
            <v>#所有护盾吸收量提高20%</v>
          </cell>
        </row>
        <row r="508">
          <cell r="A508" t="str">
            <v>HEROMASTERYDES_62183</v>
          </cell>
          <cell r="B508" t="str">
            <v>高级庇护</v>
          </cell>
          <cell r="C508" t="str">
            <v>#所有护盾吸收量提高30%</v>
          </cell>
        </row>
        <row r="509">
          <cell r="A509" t="str">
            <v>HEROMASTERYDES_62191</v>
          </cell>
          <cell r="B509" t="str">
            <v>初级恶潮</v>
          </cell>
          <cell r="C509" t="str">
            <v>#降低敌方所有兵团[color=1ca216,fontsize=20]1[-]士气</v>
          </cell>
        </row>
        <row r="510">
          <cell r="A510" t="str">
            <v>HEROMASTERYDES_62192</v>
          </cell>
          <cell r="B510" t="str">
            <v>中级恶潮</v>
          </cell>
          <cell r="C510" t="str">
            <v>#降低敌方所有兵团[color=1ca216,fontsize=20]3[-]士气</v>
          </cell>
        </row>
        <row r="511">
          <cell r="A511" t="str">
            <v>HEROMASTERYDES_62193</v>
          </cell>
          <cell r="B511" t="str">
            <v>高级恶潮</v>
          </cell>
          <cell r="C511" t="str">
            <v>#降低敌方所有兵团[color=1ca216,fontsize=20]5[-]士气</v>
          </cell>
        </row>
        <row r="512">
          <cell r="A512" t="str">
            <v>HEROMASTERYDES_62201</v>
          </cell>
          <cell r="B512" t="str">
            <v>初级血怒</v>
          </cell>
          <cell r="C512" t="str">
            <v>#所有据点兵团每减少5%的生命，额外获得5%的攻击力提高</v>
          </cell>
        </row>
        <row r="513">
          <cell r="A513" t="str">
            <v>HEROMASTERYDES_62202</v>
          </cell>
          <cell r="B513" t="str">
            <v>中级血怒</v>
          </cell>
          <cell r="C513" t="str">
            <v>#所有据点兵团每减少5%的生命，额外获得10%的攻击力提高</v>
          </cell>
        </row>
        <row r="514">
          <cell r="A514" t="str">
            <v>HEROMASTERYDES_62203</v>
          </cell>
          <cell r="B514" t="str">
            <v>高级血怒</v>
          </cell>
          <cell r="C514" t="str">
            <v>#所有据点兵团每减少5%的生命，额外获得15%的攻击力提高</v>
          </cell>
        </row>
        <row r="515">
          <cell r="A515" t="str">
            <v>HEROMASTERYDES_62211</v>
          </cell>
          <cell r="B515" t="str">
            <v>初级回收</v>
          </cell>
          <cell r="C515" t="str">
            <v>#每当一个召唤单位死亡，所有地狱兵团得到1%生命上限治疗</v>
          </cell>
        </row>
        <row r="516">
          <cell r="A516" t="str">
            <v>HEROMASTERYDES_62212</v>
          </cell>
          <cell r="B516" t="str">
            <v>中级回收</v>
          </cell>
          <cell r="C516" t="str">
            <v>#每当一个召唤单位死亡，所有地狱兵团得到2%生命上限治疗</v>
          </cell>
        </row>
        <row r="517">
          <cell r="A517" t="str">
            <v>HEROMASTERYDES_62213</v>
          </cell>
          <cell r="B517" t="str">
            <v>高级回收</v>
          </cell>
          <cell r="C517" t="str">
            <v>#每当一个召唤单位死亡，所有地狱兵团得到3%生命上限治疗</v>
          </cell>
        </row>
        <row r="518">
          <cell r="A518" t="str">
            <v>HEROMASTERYDES_62221</v>
          </cell>
          <cell r="B518" t="str">
            <v>初级智慧术</v>
          </cell>
          <cell r="C518" t="str">
            <v>#英雄所有法术等级提高[color=1ca216,fontsize=20]{$morale12}[-]</v>
          </cell>
        </row>
        <row r="519">
          <cell r="A519" t="str">
            <v>HEROMASTERYDES_62222</v>
          </cell>
          <cell r="B519" t="str">
            <v>中级智慧术</v>
          </cell>
          <cell r="C519" t="str">
            <v>#英雄所有法术等级提高[color=1ca216,fontsize=20]{$morale12}[-]</v>
          </cell>
        </row>
        <row r="520">
          <cell r="A520" t="str">
            <v>HEROMASTERYDES_62223</v>
          </cell>
          <cell r="B520" t="str">
            <v>高级智慧术</v>
          </cell>
          <cell r="C520" t="str">
            <v>#英雄所有法术等级提高[color=1ca216,fontsize=20]{$morale12}[-]</v>
          </cell>
        </row>
        <row r="521">
          <cell r="A521" t="str">
            <v>HEROMASTERYDES_62231</v>
          </cell>
          <cell r="B521" t="str">
            <v>初级招魂术</v>
          </cell>
          <cell r="C521" t="str">
            <v>#招魂法术召唤骷髅的数量增加[color=1ca216,fontsize=20]2[-]</v>
          </cell>
        </row>
        <row r="522">
          <cell r="A522" t="str">
            <v>HEROMASTERYDES_62232</v>
          </cell>
          <cell r="B522" t="str">
            <v>中级招魂术</v>
          </cell>
          <cell r="C522" t="str">
            <v>#招魂法术召唤骷髅的数量增加[color=1ca216,fontsize=20]3[-]</v>
          </cell>
        </row>
        <row r="523">
          <cell r="A523" t="str">
            <v>HEROMASTERYDES_62233</v>
          </cell>
          <cell r="B523" t="str">
            <v>高级招魂术</v>
          </cell>
          <cell r="C523" t="str">
            <v>#招魂法术召唤骷髅的数量增加[color=1ca216,fontsize=20]4[-]</v>
          </cell>
        </row>
        <row r="524">
          <cell r="A524" t="str">
            <v>HEROMASTERYDES_62241</v>
          </cell>
          <cell r="B524" t="str">
            <v>初级异界传送</v>
          </cell>
          <cell r="C524" t="str">
            <v>#提高英雄[color=1ca216,fontsize=20]{$morale12}%[-]的法术伤害</v>
          </cell>
        </row>
        <row r="525">
          <cell r="A525" t="str">
            <v>HEROMASTERYDES_62242</v>
          </cell>
          <cell r="B525" t="str">
            <v>中级异界传送</v>
          </cell>
          <cell r="C525" t="str">
            <v>#提高英雄[color=1ca216,fontsize=20]{$morale12}%[-]的法术伤害</v>
          </cell>
        </row>
        <row r="526">
          <cell r="A526" t="str">
            <v>HEROMASTERYDES_62243</v>
          </cell>
          <cell r="B526" t="str">
            <v>高级异界传送</v>
          </cell>
          <cell r="C526" t="str">
            <v>#提高英雄[color=1ca216,fontsize=20]{$morale12}%[-]的法术伤害</v>
          </cell>
        </row>
        <row r="527">
          <cell r="A527" t="str">
            <v>HEROMASTERYDES_62251</v>
          </cell>
          <cell r="C527" t="str">
            <v>#火系法术冷却时间减少[color=1ca216,fontsize=20]5%[-]</v>
          </cell>
        </row>
        <row r="528">
          <cell r="A528" t="str">
            <v>HEROMASTERYDES_62252</v>
          </cell>
          <cell r="C528" t="str">
            <v>#火系法术冷却时间减少[color=1ca216,fontsize=20]10%[-]</v>
          </cell>
        </row>
        <row r="529">
          <cell r="A529" t="str">
            <v>HEROMASTERYDES_62253</v>
          </cell>
          <cell r="C529" t="str">
            <v>#火系法术冷却时间减少[color=1ca216,fontsize=20]15%[-]</v>
          </cell>
        </row>
        <row r="530">
          <cell r="A530" t="str">
            <v>HEROMASTERYDES_62261</v>
          </cell>
          <cell r="C530" t="str">
            <v>#水系法术冷却时间减少[color=1ca216,fontsize=20]5%[-]</v>
          </cell>
        </row>
        <row r="531">
          <cell r="A531" t="str">
            <v>HEROMASTERYDES_62262</v>
          </cell>
          <cell r="C531" t="str">
            <v>#水系法术冷却时间减少[color=1ca216,fontsize=20]10%[-]</v>
          </cell>
        </row>
        <row r="532">
          <cell r="A532" t="str">
            <v>HEROMASTERYDES_62263</v>
          </cell>
          <cell r="C532" t="str">
            <v>#水系法术冷却时间减少[color=1ca216,fontsize=20]15%[-]</v>
          </cell>
        </row>
        <row r="533">
          <cell r="A533" t="str">
            <v>HEROMASTERYDES_62271</v>
          </cell>
          <cell r="C533" t="str">
            <v>#气系法术冷却时间减少[color=1ca216,fontsize=20]5%[-]</v>
          </cell>
        </row>
        <row r="534">
          <cell r="A534" t="str">
            <v>HEROMASTERYDES_62272</v>
          </cell>
          <cell r="C534" t="str">
            <v>#气系法术冷却时间减少[color=1ca216,fontsize=20]10%[-]</v>
          </cell>
        </row>
        <row r="535">
          <cell r="A535" t="str">
            <v>HEROMASTERYDES_62273</v>
          </cell>
          <cell r="C535" t="str">
            <v>#气系法术冷却时间减少[color=1ca216,fontsize=20]15%[-]</v>
          </cell>
        </row>
        <row r="536">
          <cell r="A536" t="str">
            <v>HEROMASTERYDES_62281</v>
          </cell>
          <cell r="C536" t="str">
            <v>#土系法术冷却时间减少[color=1ca216,fontsize=20]5%[-]</v>
          </cell>
        </row>
        <row r="537">
          <cell r="A537" t="str">
            <v>HEROMASTERYDES_62282</v>
          </cell>
          <cell r="C537" t="str">
            <v>#土系法术冷却时间减少[color=1ca216,fontsize=20]10%[-]</v>
          </cell>
        </row>
        <row r="538">
          <cell r="A538" t="str">
            <v>HEROMASTERYDES_62283</v>
          </cell>
          <cell r="C538" t="str">
            <v>#土系法术冷却时间减少[color=1ca216,fontsize=20]15%[-]</v>
          </cell>
        </row>
        <row r="539">
          <cell r="A539" t="str">
            <v>HEROMASTERYDES_62291</v>
          </cell>
          <cell r="C539" t="str">
            <v>#所有兵团的英雄法术免伤提高[color=1ca216,fontsize=20]{$addattr12}%[-]</v>
          </cell>
        </row>
        <row r="540">
          <cell r="A540" t="str">
            <v>HEROMASTERYDES_62292</v>
          </cell>
          <cell r="C540" t="str">
            <v>#所有兵团的英雄法术免伤提高[color=1ca216,fontsize=20]{$addattr12}%[-]</v>
          </cell>
        </row>
        <row r="541">
          <cell r="A541" t="str">
            <v>HEROMASTERYDES_62293</v>
          </cell>
          <cell r="C541" t="str">
            <v>#所有兵团的英雄法术免伤提高[color=1ca216,fontsize=20]{$addattr12}%[-]</v>
          </cell>
        </row>
        <row r="542">
          <cell r="A542" t="str">
            <v>HEROMASTERYDES_62301</v>
          </cell>
          <cell r="C542" t="str">
            <v>#提高己方兵团[color=1ca216,fontsize=20]{$addattr12}%[-]的物理抗性</v>
          </cell>
        </row>
        <row r="543">
          <cell r="A543" t="str">
            <v>HEROMASTERYDES_62302</v>
          </cell>
          <cell r="C543" t="str">
            <v>#提高己方兵团[color=1ca216,fontsize=20]{$addattr12}%[-]的物理抗性</v>
          </cell>
        </row>
        <row r="544">
          <cell r="A544" t="str">
            <v>HEROMASTERYDES_62303</v>
          </cell>
          <cell r="C544" t="str">
            <v>#提高己方兵团[color=1ca216,fontsize=20]{$addattr12}%[-]的物理抗性</v>
          </cell>
        </row>
        <row r="545">
          <cell r="A545" t="str">
            <v>HEROMASTERYDES_62311</v>
          </cell>
          <cell r="C545" t="str">
            <v>#提高己方远程兵团[color=1ca216,fontsize=20]{$addattr12}%[-]的攻速</v>
          </cell>
        </row>
        <row r="546">
          <cell r="A546" t="str">
            <v>HEROMASTERYDES_62312</v>
          </cell>
          <cell r="C546" t="str">
            <v>#提高己方远程兵团[color=1ca216,fontsize=20]{$addattr12}%[-]的攻速</v>
          </cell>
        </row>
        <row r="547">
          <cell r="A547" t="str">
            <v>HEROMASTERYDES_62313</v>
          </cell>
          <cell r="C547" t="str">
            <v>#提高己方远程兵团[color=1ca216,fontsize=20]{$addattr12}%[-]的攻速</v>
          </cell>
        </row>
        <row r="548">
          <cell r="A548" t="str">
            <v>HEROMASTERYDES_49001</v>
          </cell>
          <cell r="B548" t="str">
            <v>【被动】所有远程兵团攻击提高10%</v>
          </cell>
          <cell r="C548" t="str">
            <v>#千百年来它一直为保卫埃里而战，所有远程兵团攻击提高[color=1ca216,fontsize=18]{$addattr12+$addattr13*($artifactlv-1)}%[-]，攻击距离增加50</v>
          </cell>
        </row>
        <row r="549">
          <cell r="A549" t="str">
            <v>HEROMASTERYDES_490011</v>
          </cell>
          <cell r="B549" t="str">
            <v>所有远程兵团攻击距离额外增加50</v>
          </cell>
          <cell r="C549" t="str">
            <v>#所有远程兵团攻击距离额外增加50</v>
          </cell>
        </row>
        <row r="550">
          <cell r="A550" t="str">
            <v>HEROMASTERYDES_490012</v>
          </cell>
          <cell r="B550" t="str">
            <v>所有远程兵团攻击额外提高5%</v>
          </cell>
          <cell r="C550" t="str">
            <v>#所有远程兵团攻击额外提高5%</v>
          </cell>
        </row>
        <row r="551">
          <cell r="A551" t="str">
            <v>HEROMASTERYDES_490013</v>
          </cell>
          <cell r="B551" t="str">
            <v>所有魔法兵团攻击提高8%</v>
          </cell>
          <cell r="C551" t="str">
            <v>#所有魔法兵团攻击提高8%</v>
          </cell>
        </row>
        <row r="552">
          <cell r="A552" t="str">
            <v>HEROMASTERYDES_490014</v>
          </cell>
          <cell r="B552" t="str">
            <v>所有射手兵团攻击提高8%</v>
          </cell>
          <cell r="C552" t="str">
            <v>#所有射手兵团攻击提高8%</v>
          </cell>
        </row>
        <row r="553">
          <cell r="A553" t="str">
            <v>HEROMASTERYDES_490015</v>
          </cell>
          <cell r="B553" t="str">
            <v>所有远程兵团攻击额外提高5%</v>
          </cell>
          <cell r="C553" t="str">
            <v>#所有远程兵团攻击额外提高5%</v>
          </cell>
        </row>
        <row r="554">
          <cell r="A554" t="str">
            <v>HEROMASTERYDES_490016</v>
          </cell>
          <cell r="B554" t="str">
            <v>所有远程兵团法术免伤额外提高12%</v>
          </cell>
          <cell r="C554" t="str">
            <v>#所有远程兵团法术免伤额外提高12%</v>
          </cell>
        </row>
        <row r="555">
          <cell r="A555" t="str">
            <v>HEROMASTERYDES_490017</v>
          </cell>
          <cell r="B555" t="str">
            <v>所有远程兵团的兵团伤害提高4%</v>
          </cell>
          <cell r="C555" t="str">
            <v>#所有远程兵团的兵团伤害提高4%</v>
          </cell>
        </row>
        <row r="556">
          <cell r="A556" t="str">
            <v>HEROMASTERYDES_49002</v>
          </cell>
          <cell r="B556" t="str">
            <v>【被动】所有兵团生命提高4%</v>
          </cell>
          <cell r="C556" t="str">
            <v>#承载着纯粹生命之力的容器，所有兵团生命提高[color=1ca216,fontsize=18]{$addattr12+$addattr13*($artifactlv-1)}%[-]</v>
          </cell>
        </row>
        <row r="557">
          <cell r="A557" t="str">
            <v>HEROMASTERYDES_490021</v>
          </cell>
          <cell r="B557" t="str">
            <v>9人兵团生命提高6%</v>
          </cell>
          <cell r="C557" t="str">
            <v>#9人兵团生命提高6%</v>
          </cell>
        </row>
        <row r="558">
          <cell r="A558" t="str">
            <v>HEROMASTERYDES_490022</v>
          </cell>
          <cell r="B558" t="str">
            <v>16人兵团生命提高6%</v>
          </cell>
          <cell r="C558" t="str">
            <v>#16人兵团生命提高6%</v>
          </cell>
        </row>
        <row r="559">
          <cell r="A559" t="str">
            <v>HEROMASTERYDES_490023</v>
          </cell>
          <cell r="B559" t="str">
            <v>4人兵团生命提高6%</v>
          </cell>
          <cell r="C559" t="str">
            <v>#4人兵团生命提高6%</v>
          </cell>
        </row>
        <row r="560">
          <cell r="A560" t="str">
            <v>HEROMASTERYDES_490024</v>
          </cell>
          <cell r="B560" t="str">
            <v>1人兵团生命提高6%</v>
          </cell>
          <cell r="C560" t="str">
            <v>#1人兵团生命提高6%</v>
          </cell>
        </row>
        <row r="561">
          <cell r="A561" t="str">
            <v>HEROMASTERYDES_490025</v>
          </cell>
          <cell r="B561" t="str">
            <v>所有兵团生命额外提高4%</v>
          </cell>
          <cell r="C561" t="str">
            <v>#所有兵团生命额外提高4%</v>
          </cell>
        </row>
        <row r="562">
          <cell r="A562" t="str">
            <v>HEROMASTERYDES_490026</v>
          </cell>
          <cell r="B562" t="str">
            <v>所有兵团生命额外提高4%</v>
          </cell>
          <cell r="C562" t="str">
            <v>#所有兵团生命额外提高4%</v>
          </cell>
        </row>
        <row r="563">
          <cell r="A563" t="str">
            <v>HEROMASTERYDES_490027</v>
          </cell>
          <cell r="B563" t="str">
            <v>所有兵团生命额外提高4%</v>
          </cell>
          <cell r="C563" t="str">
            <v>#所有兵团生命额外提高4%</v>
          </cell>
        </row>
        <row r="564">
          <cell r="A564" t="str">
            <v>HEROMASTERYDES_49003</v>
          </cell>
          <cell r="B564" t="str">
            <v>【被动】己方英雄魔法回复速度提高1</v>
          </cell>
          <cell r="C564" t="str">
            <v>#封存着永不干涸的魔力泉水，己方英雄魔法回复速度提高[color=1ca216,fontsize=18]{$morale12*2+2*$morale13*($artifactlv-1)}[-]</v>
          </cell>
        </row>
        <row r="565">
          <cell r="A565" t="str">
            <v>HEROMASTERYDES_490031</v>
          </cell>
          <cell r="B565" t="str">
            <v>己方英雄魔法回复速度额外提高0.5</v>
          </cell>
          <cell r="C565" t="str">
            <v>#己方英雄魔法回复速度额外提高0.5</v>
          </cell>
        </row>
        <row r="566">
          <cell r="A566" t="str">
            <v>HEROMASTERYDES_490032</v>
          </cell>
          <cell r="B566" t="str">
            <v>己方英雄魔法回复速度额外提高0.5</v>
          </cell>
          <cell r="C566" t="str">
            <v>#己方英雄魔法回复速度额外提高0.5</v>
          </cell>
        </row>
        <row r="567">
          <cell r="A567" t="str">
            <v>HEROMASTERYDES_490033</v>
          </cell>
          <cell r="B567" t="str">
            <v>敌方英雄魔法回复速度降低0.5</v>
          </cell>
          <cell r="C567" t="str">
            <v>#敌方英雄魔法回复速度降低0.5</v>
          </cell>
        </row>
        <row r="568">
          <cell r="A568" t="str">
            <v>HEROMASTERYDES_490034</v>
          </cell>
          <cell r="B568" t="str">
            <v>己方英雄魔法回复速度额外提高1</v>
          </cell>
          <cell r="C568" t="str">
            <v>#己方英雄魔法回复速度额外提高1</v>
          </cell>
        </row>
        <row r="569">
          <cell r="A569" t="str">
            <v>HEROMASTERYDES_490035</v>
          </cell>
          <cell r="B569" t="str">
            <v>敌方英雄魔法回复速度额外降低2</v>
          </cell>
          <cell r="C569" t="str">
            <v>#敌方英雄魔法回复速度额外降低2</v>
          </cell>
        </row>
        <row r="570">
          <cell r="A570" t="str">
            <v>HEROMASTERYDES_490036</v>
          </cell>
          <cell r="B570" t="str">
            <v>敌方英雄魔法回复速度额外降低1.5</v>
          </cell>
          <cell r="C570" t="str">
            <v>#敌方英雄魔法回复速度额外降低1.5</v>
          </cell>
        </row>
        <row r="571">
          <cell r="A571" t="str">
            <v>HEROMASTERYDES_490037</v>
          </cell>
          <cell r="B571" t="str">
            <v>敌方英雄魔法回复速度额外降低2</v>
          </cell>
          <cell r="C571" t="str">
            <v>#敌方英雄魔法回复速度额外降低2</v>
          </cell>
        </row>
        <row r="572">
          <cell r="A572" t="str">
            <v>HEROMASTERYDES_49004</v>
          </cell>
          <cell r="B572" t="str">
            <v>【被动】英雄的法术伤害提高10%</v>
          </cell>
          <cell r="C572" t="str">
            <v>#布拉卡达大法师的指环，英雄的法术伤害提高[color=1ca216,fontsize=18]{$morale12+$morale13*($artifactlv-1)}%[-]</v>
          </cell>
        </row>
        <row r="573">
          <cell r="A573" t="str">
            <v>HEROMASTERYDES_490041</v>
          </cell>
          <cell r="B573" t="str">
            <v>英雄的法术伤害额外提高4%</v>
          </cell>
          <cell r="C573" t="str">
            <v>#英雄的法术伤害额外提高4%</v>
          </cell>
        </row>
        <row r="574">
          <cell r="A574" t="str">
            <v>HEROMASTERYDES_490042</v>
          </cell>
          <cell r="B574" t="str">
            <v>英雄的法术伤害额外提高4%</v>
          </cell>
          <cell r="C574" t="str">
            <v>#英雄的法术伤害额外提高4%</v>
          </cell>
        </row>
        <row r="575">
          <cell r="A575" t="str">
            <v>HEROMASTERYDES_490043</v>
          </cell>
          <cell r="B575" t="str">
            <v>英雄的法术伤害额外提高4%</v>
          </cell>
          <cell r="C575" t="str">
            <v>#英雄的法术伤害额外提高4%</v>
          </cell>
        </row>
        <row r="576">
          <cell r="A576" t="str">
            <v>HEROMASTERYDES_490044</v>
          </cell>
          <cell r="B576" t="str">
            <v>英雄的法术伤害额外提高4%</v>
          </cell>
          <cell r="C576" t="str">
            <v>#英雄的法术伤害额外提高4%</v>
          </cell>
        </row>
        <row r="577">
          <cell r="A577" t="str">
            <v>HEROMASTERYDES_490045</v>
          </cell>
          <cell r="B577" t="str">
            <v>英雄的法术伤害额外提高6%</v>
          </cell>
          <cell r="C577" t="str">
            <v>#英雄的法术伤害额外提高6%</v>
          </cell>
        </row>
        <row r="578">
          <cell r="A578" t="str">
            <v>HEROMASTERYDES_490046</v>
          </cell>
          <cell r="B578" t="str">
            <v>英雄的法术伤害额外提高6%</v>
          </cell>
          <cell r="C578" t="str">
            <v>#英雄的法术伤害额外提高6%</v>
          </cell>
        </row>
        <row r="579">
          <cell r="A579" t="str">
            <v>HEROMASTERYDES_490047</v>
          </cell>
          <cell r="B579" t="str">
            <v>英雄的法术伤害额外提高6%</v>
          </cell>
          <cell r="C579" t="str">
            <v>#英雄的法术伤害额外提高6%</v>
          </cell>
        </row>
        <row r="580">
          <cell r="A580" t="str">
            <v>HEROMASTERYDES_49010</v>
          </cell>
          <cell r="C580" t="str">
            <v>#古代野蛮人领主的的武器，所有近战兵团攻击提高[color=1ca216,fontsize=18]{$addattr12+$addattr13*($artifactlv-1)}%[-]，生命提高[color=1ca216,fontsize=18]{$addattr22+$addattr23*($artifactlv-1)}%[-]</v>
          </cell>
        </row>
        <row r="581">
          <cell r="A581" t="str">
            <v>HEROMASTERYDES_490101</v>
          </cell>
          <cell r="B581" t="str">
            <v>所有近战兵团破防值提高50</v>
          </cell>
          <cell r="C581" t="str">
            <v>#所有近战兵团破防值提高50</v>
          </cell>
        </row>
        <row r="582">
          <cell r="A582" t="str">
            <v>HEROMASTERYDES_490102</v>
          </cell>
          <cell r="B582" t="str">
            <v>所有突击兵团攻击提高8%</v>
          </cell>
          <cell r="C582" t="str">
            <v>#所有突击兵团攻击提高8%</v>
          </cell>
        </row>
        <row r="583">
          <cell r="A583" t="str">
            <v>HEROMASTERYDES_490103</v>
          </cell>
          <cell r="B583" t="str">
            <v>所有攻击兵团的兵团伤害提高8%</v>
          </cell>
          <cell r="C583" t="str">
            <v>#所有攻击兵团的兵团伤害提高8%</v>
          </cell>
        </row>
        <row r="584">
          <cell r="A584" t="str">
            <v>HEROMASTERYDES_490104</v>
          </cell>
          <cell r="B584" t="str">
            <v>所有防御兵团生命提高8%</v>
          </cell>
          <cell r="C584" t="str">
            <v>#所有防御兵团生命提高8%</v>
          </cell>
        </row>
        <row r="585">
          <cell r="A585" t="str">
            <v>HEROMASTERYDES_490105</v>
          </cell>
          <cell r="B585" t="str">
            <v>所有近战兵团生命额外提高5%</v>
          </cell>
          <cell r="C585" t="str">
            <v>#所有近战兵团生命额外提高5%</v>
          </cell>
        </row>
        <row r="586">
          <cell r="A586" t="str">
            <v>HEROMASTERYDES_490106</v>
          </cell>
          <cell r="B586" t="str">
            <v>所有近战兵团法术免伤提高8%</v>
          </cell>
          <cell r="C586" t="str">
            <v>#所有近战兵团法术免伤提高8%</v>
          </cell>
        </row>
        <row r="587">
          <cell r="A587" t="str">
            <v>HEROMASTERYDES_490107</v>
          </cell>
          <cell r="B587" t="str">
            <v>所有近战兵团生命提高10%</v>
          </cell>
          <cell r="C587" t="str">
            <v>#所有近战兵团生命提高10%</v>
          </cell>
        </row>
        <row r="588">
          <cell r="A588" t="str">
            <v>HEROMASTERYDES_49011</v>
          </cell>
          <cell r="B588" t="str">
            <v>【被动】所有兵团攻击提高4%</v>
          </cell>
          <cell r="C588" t="str">
            <v>#传说中幸运的代名词，带来好运的马蹄铁，所有兵团攻击提高[color=1ca216,fontsize=18]{$addattr12+$addattr13*($artifactlv-1)}%[-]</v>
          </cell>
        </row>
        <row r="589">
          <cell r="A589" t="str">
            <v>HEROMASTERYDES_490111</v>
          </cell>
          <cell r="B589" t="str">
            <v>9人兵团攻击提高6%</v>
          </cell>
          <cell r="C589" t="str">
            <v>#9人兵团攻击提高6%</v>
          </cell>
        </row>
        <row r="590">
          <cell r="A590" t="str">
            <v>HEROMASTERYDES_490112</v>
          </cell>
          <cell r="B590" t="str">
            <v>16人兵团攻击提高6%</v>
          </cell>
          <cell r="C590" t="str">
            <v>#16人兵团攻击提高6%</v>
          </cell>
        </row>
        <row r="591">
          <cell r="A591" t="str">
            <v>HEROMASTERYDES_490113</v>
          </cell>
          <cell r="B591" t="str">
            <v>4人兵团攻击提高6%</v>
          </cell>
          <cell r="C591" t="str">
            <v>#4人兵团攻击提高6%</v>
          </cell>
        </row>
        <row r="592">
          <cell r="A592" t="str">
            <v>HEROMASTERYDES_490114</v>
          </cell>
          <cell r="B592" t="str">
            <v>1人兵团攻击提高6%</v>
          </cell>
          <cell r="C592" t="str">
            <v>#1人兵团攻击提高6%</v>
          </cell>
        </row>
        <row r="593">
          <cell r="A593" t="str">
            <v>HEROMASTERYDES_490115</v>
          </cell>
          <cell r="B593" t="str">
            <v>所有兵团暴伤提高20%</v>
          </cell>
          <cell r="C593" t="str">
            <v>#所有兵团暴伤提高20%</v>
          </cell>
        </row>
        <row r="594">
          <cell r="A594" t="str">
            <v>HEROMASTERYDES_490116</v>
          </cell>
          <cell r="B594" t="str">
            <v>所有兵团命中值提高200</v>
          </cell>
          <cell r="C594" t="str">
            <v>#所有兵团命中值提高200</v>
          </cell>
        </row>
        <row r="595">
          <cell r="A595" t="str">
            <v>HEROMASTERYDES_490117</v>
          </cell>
          <cell r="B595" t="str">
            <v>所有兵团暴击值提高80</v>
          </cell>
          <cell r="C595" t="str">
            <v>#所有兵团暴击值提高80</v>
          </cell>
        </row>
        <row r="596">
          <cell r="A596" t="str">
            <v>HEROMASTERYDES_49012</v>
          </cell>
          <cell r="C596" t="str">
            <v>#雕刻着抗魔印记的符文，兵团受到的法术伤害降低[color=1ca216,fontsize=18]{3+1.5*($artifactlv-1)}%[-]</v>
          </cell>
        </row>
        <row r="597">
          <cell r="A597" t="str">
            <v>HEROMASTERYDES_490121</v>
          </cell>
          <cell r="B597" t="str">
            <v>兵团受到的法术伤害额外降低2%</v>
          </cell>
          <cell r="C597" t="str">
            <v>#兵团受到的法术伤害额外降低2%</v>
          </cell>
        </row>
        <row r="598">
          <cell r="A598" t="str">
            <v>HEROMASTERYDES_490122</v>
          </cell>
          <cell r="B598" t="str">
            <v>兵团受到的法术伤害额外降低2%</v>
          </cell>
          <cell r="C598" t="str">
            <v>#兵团受到的法术伤害额外降低2%</v>
          </cell>
        </row>
        <row r="599">
          <cell r="A599" t="str">
            <v>HEROMASTERYDES_490123</v>
          </cell>
          <cell r="B599" t="str">
            <v>兵团受到的法术伤害额外降低2%</v>
          </cell>
          <cell r="C599" t="str">
            <v>#兵团受到的法术伤害额外降低2%</v>
          </cell>
        </row>
        <row r="600">
          <cell r="A600" t="str">
            <v>HEROMASTERYDES_490124</v>
          </cell>
          <cell r="B600" t="str">
            <v>兵团受到的法术伤害额外降低2%</v>
          </cell>
          <cell r="C600" t="str">
            <v>#兵团受到的法术伤害额外降低2%</v>
          </cell>
        </row>
        <row r="601">
          <cell r="A601" t="str">
            <v>HEROMASTERYDES_490125</v>
          </cell>
          <cell r="B601" t="str">
            <v>兵团受到的法术伤害额外降低3%</v>
          </cell>
          <cell r="C601" t="str">
            <v>#兵团受到的法术伤害额外降低3%</v>
          </cell>
        </row>
        <row r="602">
          <cell r="A602" t="str">
            <v>HEROMASTERYDES_490126</v>
          </cell>
          <cell r="B602" t="str">
            <v>兵团受到的法术伤害额外降低6%</v>
          </cell>
          <cell r="C602" t="str">
            <v>#兵团受到的法术伤害额外降低6%</v>
          </cell>
        </row>
        <row r="603">
          <cell r="A603" t="str">
            <v>HEROMASTERYDES_490127</v>
          </cell>
          <cell r="B603" t="str">
            <v>兵团受到的法术伤害额外降低10%</v>
          </cell>
          <cell r="C603" t="str">
            <v>#兵团受到的法术伤害额外降低10%</v>
          </cell>
        </row>
        <row r="604">
          <cell r="A604" t="str">
            <v>HEROMASTERYDES_49013</v>
          </cell>
          <cell r="B604" t="str">
            <v>超过目标最大生命70%的伤害将被额外减少2%</v>
          </cell>
          <cell r="C604" t="str">
            <v>#对方英雄造成的法术伤害，超过兵团最大生命值70%的部分，减免[color=1ca216,fontsize=18]{30+1*($artifactlv-1)}%[-]（百分比伤害不受影响，追加伤害独立计算）</v>
          </cell>
        </row>
        <row r="605">
          <cell r="A605" t="str">
            <v>HEROMASTERYDES_490131</v>
          </cell>
          <cell r="B605" t="str">
            <v>超过目标最大生命70%的部分将被额外减少2%</v>
          </cell>
          <cell r="C605" t="str">
            <v>#超过目标最大生命70%的部分将被额外减少2%</v>
          </cell>
        </row>
        <row r="606">
          <cell r="A606" t="str">
            <v>HEROMASTERYDES_490132</v>
          </cell>
          <cell r="B606" t="str">
            <v>超过目标最大生命70%的部分将被额外减少2%</v>
          </cell>
          <cell r="C606" t="str">
            <v>#超过目标最大生命70%的部分将被额外减少2%</v>
          </cell>
        </row>
        <row r="607">
          <cell r="A607" t="str">
            <v>HEROMASTERYDES_490133</v>
          </cell>
          <cell r="B607" t="str">
            <v>超过目标最大生命70%的部分将被额外减少2%</v>
          </cell>
          <cell r="C607" t="str">
            <v>#超过目标最大生命70%的部分将被额外减少2%</v>
          </cell>
        </row>
        <row r="608">
          <cell r="A608" t="str">
            <v>HEROMASTERYDES_490134</v>
          </cell>
          <cell r="B608" t="str">
            <v>超过目标最大生命70%的部分将被额外减少2%</v>
          </cell>
          <cell r="C608" t="str">
            <v>#超过目标最大生命70%的部分将被额外减少2%</v>
          </cell>
        </row>
        <row r="609">
          <cell r="A609" t="str">
            <v>HEROMASTERYDES_490135</v>
          </cell>
          <cell r="B609" t="str">
            <v>超过目标最大生命70%的部分将被额外减少2%</v>
          </cell>
          <cell r="C609" t="str">
            <v>#超过目标最大生命70%的部分将被额外减少2%</v>
          </cell>
        </row>
        <row r="610">
          <cell r="A610" t="str">
            <v>HEROMASTERYDES_490136</v>
          </cell>
          <cell r="B610" t="str">
            <v>超过目标最大生命70%的部分将被额外减少2%</v>
          </cell>
          <cell r="C610" t="str">
            <v>#超过目标最大生命70%的部分将被额外减少2%</v>
          </cell>
        </row>
        <row r="611">
          <cell r="A611" t="str">
            <v>HEROMASTERYDES_490137</v>
          </cell>
          <cell r="B611" t="str">
            <v>超过目标最大生命70%的部分将被额外减少2%</v>
          </cell>
          <cell r="C611" t="str">
            <v>#超过目标最大生命70%的部分将被额外减少2%</v>
          </cell>
        </row>
        <row r="631">
          <cell r="A631" t="str">
            <v>#专长名称</v>
          </cell>
          <cell r="C631"/>
        </row>
        <row r="632">
          <cell r="A632" t="str">
            <v>HEROSPECIAL_50001</v>
          </cell>
          <cell r="B632" t="str">
            <v>50001</v>
          </cell>
          <cell r="C632" t="str">
            <v>#极寒之环</v>
          </cell>
        </row>
        <row r="633">
          <cell r="A633" t="str">
            <v>HEROSPECIAL_500011</v>
          </cell>
          <cell r="B633" t="str">
            <v>500011</v>
          </cell>
          <cell r="C633" t="str">
            <v>#极寒之环</v>
          </cell>
        </row>
        <row r="634">
          <cell r="A634" t="str">
            <v>HEROSPECIAL_500012</v>
          </cell>
          <cell r="B634" t="str">
            <v>500012</v>
          </cell>
          <cell r="C634" t="str">
            <v>#极寒之环</v>
          </cell>
        </row>
        <row r="635">
          <cell r="A635" t="str">
            <v>HEROSPECIAL_500013</v>
          </cell>
          <cell r="B635" t="str">
            <v>500013</v>
          </cell>
          <cell r="C635" t="str">
            <v>#极寒之环</v>
          </cell>
        </row>
        <row r="636">
          <cell r="A636" t="str">
            <v>HEROSPECIAL_500014</v>
          </cell>
          <cell r="B636" t="str">
            <v>500014</v>
          </cell>
          <cell r="C636" t="str">
            <v>#极寒之环</v>
          </cell>
        </row>
        <row r="637">
          <cell r="A637" t="str">
            <v>HEROSPECIAL_50101</v>
          </cell>
          <cell r="B637" t="str">
            <v>50101</v>
          </cell>
          <cell r="C637" t="str">
            <v>#骑士冲锋</v>
          </cell>
        </row>
        <row r="638">
          <cell r="A638" t="str">
            <v>HEROSPECIAL_501011</v>
          </cell>
          <cell r="B638" t="str">
            <v>501011</v>
          </cell>
          <cell r="C638" t="str">
            <v>#骑士冲锋</v>
          </cell>
        </row>
        <row r="639">
          <cell r="A639" t="str">
            <v>HEROSPECIAL_501012</v>
          </cell>
          <cell r="B639" t="str">
            <v>501012</v>
          </cell>
          <cell r="C639" t="str">
            <v>#骑士冲锋</v>
          </cell>
        </row>
        <row r="640">
          <cell r="A640" t="str">
            <v>HEROSPECIAL_501013</v>
          </cell>
          <cell r="B640" t="str">
            <v>501013</v>
          </cell>
          <cell r="C640" t="str">
            <v>#骑士冲锋</v>
          </cell>
        </row>
        <row r="641">
          <cell r="A641" t="str">
            <v>HEROSPECIAL_501014</v>
          </cell>
          <cell r="B641" t="str">
            <v>501014</v>
          </cell>
          <cell r="C641" t="str">
            <v>#骑士冲锋</v>
          </cell>
        </row>
        <row r="642">
          <cell r="A642" t="str">
            <v>HEROSPECIAL_50102</v>
          </cell>
          <cell r="B642" t="str">
            <v>50102</v>
          </cell>
          <cell r="C642" t="str">
            <v>#铁十字军</v>
          </cell>
        </row>
        <row r="643">
          <cell r="A643" t="str">
            <v>HEROSPECIAL_501021</v>
          </cell>
          <cell r="B643" t="str">
            <v>501021</v>
          </cell>
          <cell r="C643" t="str">
            <v>#铁十字军</v>
          </cell>
        </row>
        <row r="644">
          <cell r="A644" t="str">
            <v>HEROSPECIAL_501022</v>
          </cell>
          <cell r="B644" t="str">
            <v>501022</v>
          </cell>
          <cell r="C644" t="str">
            <v>#铁十字军</v>
          </cell>
        </row>
        <row r="645">
          <cell r="A645" t="str">
            <v>HEROSPECIAL_501023</v>
          </cell>
          <cell r="B645" t="str">
            <v>501023</v>
          </cell>
          <cell r="C645" t="str">
            <v>#铁十字军</v>
          </cell>
        </row>
        <row r="646">
          <cell r="A646" t="str">
            <v>HEROSPECIAL_501024</v>
          </cell>
          <cell r="B646" t="str">
            <v>501024</v>
          </cell>
          <cell r="C646" t="str">
            <v>#铁十字军</v>
          </cell>
        </row>
        <row r="647">
          <cell r="A647" t="str">
            <v>HEROSPECIAL_50103</v>
          </cell>
          <cell r="B647" t="str">
            <v>50103</v>
          </cell>
          <cell r="C647" t="str">
            <v>#将军士气</v>
          </cell>
        </row>
        <row r="648">
          <cell r="A648" t="str">
            <v>HEROSPECIAL_501031</v>
          </cell>
          <cell r="B648" t="str">
            <v>501031</v>
          </cell>
          <cell r="C648" t="str">
            <v>#将军士气</v>
          </cell>
        </row>
        <row r="649">
          <cell r="A649" t="str">
            <v>HEROSPECIAL_501032</v>
          </cell>
          <cell r="B649" t="str">
            <v>501032</v>
          </cell>
          <cell r="C649" t="str">
            <v>#将军士气</v>
          </cell>
        </row>
        <row r="650">
          <cell r="A650" t="str">
            <v>HEROSPECIAL_501033</v>
          </cell>
          <cell r="B650" t="str">
            <v>501033</v>
          </cell>
          <cell r="C650" t="str">
            <v>#将军士气</v>
          </cell>
        </row>
        <row r="651">
          <cell r="A651" t="str">
            <v>HEROSPECIAL_501034</v>
          </cell>
          <cell r="B651" t="str">
            <v>501034</v>
          </cell>
          <cell r="C651" t="str">
            <v>#将军士气</v>
          </cell>
        </row>
        <row r="652">
          <cell r="A652" t="str">
            <v>HEROSPECIAL_50104</v>
          </cell>
          <cell r="B652">
            <v>50104</v>
          </cell>
          <cell r="C652" t="str">
            <v>#战术大师</v>
          </cell>
        </row>
        <row r="653">
          <cell r="A653" t="str">
            <v>HEROSPECIAL_501041</v>
          </cell>
          <cell r="B653">
            <v>501041</v>
          </cell>
          <cell r="C653" t="str">
            <v>#战术大师</v>
          </cell>
        </row>
        <row r="654">
          <cell r="A654" t="str">
            <v>HEROSPECIAL_501042</v>
          </cell>
          <cell r="B654">
            <v>501042</v>
          </cell>
          <cell r="C654" t="str">
            <v>#战术大师</v>
          </cell>
        </row>
        <row r="655">
          <cell r="A655" t="str">
            <v>HEROSPECIAL_501043</v>
          </cell>
          <cell r="B655">
            <v>501043</v>
          </cell>
          <cell r="C655" t="str">
            <v>#战术大师</v>
          </cell>
        </row>
        <row r="656">
          <cell r="A656" t="str">
            <v>HEROSPECIAL_501044</v>
          </cell>
          <cell r="B656">
            <v>501044</v>
          </cell>
          <cell r="C656" t="str">
            <v>#战术大师</v>
          </cell>
        </row>
        <row r="657">
          <cell r="A657" t="str">
            <v>HEROSPECIAL_50201</v>
          </cell>
          <cell r="B657" t="str">
            <v>50201</v>
          </cell>
          <cell r="C657" t="str">
            <v>#幸运</v>
          </cell>
        </row>
        <row r="658">
          <cell r="A658" t="str">
            <v>HEROSPECIAL_502011</v>
          </cell>
          <cell r="B658" t="str">
            <v>502011</v>
          </cell>
          <cell r="C658" t="str">
            <v>#幸运</v>
          </cell>
        </row>
        <row r="659">
          <cell r="A659" t="str">
            <v>HEROSPECIAL_502012</v>
          </cell>
          <cell r="B659" t="str">
            <v>502012</v>
          </cell>
          <cell r="C659" t="str">
            <v>#幸运</v>
          </cell>
        </row>
        <row r="660">
          <cell r="A660" t="str">
            <v>HEROSPECIAL_502013</v>
          </cell>
          <cell r="B660" t="str">
            <v>502013</v>
          </cell>
          <cell r="C660" t="str">
            <v>#幸运</v>
          </cell>
        </row>
        <row r="661">
          <cell r="A661" t="str">
            <v>HEROSPECIAL_502014</v>
          </cell>
          <cell r="B661" t="str">
            <v>502014</v>
          </cell>
          <cell r="C661" t="str">
            <v>#幸运</v>
          </cell>
        </row>
        <row r="662">
          <cell r="A662" t="str">
            <v>HEROSPECIAL_50301</v>
          </cell>
          <cell r="B662" t="str">
            <v>50301</v>
          </cell>
          <cell r="C662" t="str">
            <v>#幻影射手</v>
          </cell>
        </row>
        <row r="663">
          <cell r="A663" t="str">
            <v>HEROSPECIAL_503011</v>
          </cell>
          <cell r="B663" t="str">
            <v>503011</v>
          </cell>
          <cell r="C663" t="str">
            <v>#幻影射手</v>
          </cell>
        </row>
        <row r="664">
          <cell r="A664" t="str">
            <v>HEROSPECIAL_503012</v>
          </cell>
          <cell r="B664" t="str">
            <v>503012</v>
          </cell>
          <cell r="C664" t="str">
            <v>#幻影射手</v>
          </cell>
        </row>
        <row r="665">
          <cell r="A665" t="str">
            <v>HEROSPECIAL_503013</v>
          </cell>
          <cell r="B665" t="str">
            <v>503013</v>
          </cell>
          <cell r="C665" t="str">
            <v>#幻影射手</v>
          </cell>
        </row>
        <row r="666">
          <cell r="A666" t="str">
            <v>HEROSPECIAL_503014</v>
          </cell>
          <cell r="B666" t="str">
            <v>503014</v>
          </cell>
          <cell r="C666" t="str">
            <v>#幻影射手</v>
          </cell>
        </row>
        <row r="667">
          <cell r="A667" t="str">
            <v>HEROSPECIAL_50302</v>
          </cell>
          <cell r="B667" t="str">
            <v>50302</v>
          </cell>
          <cell r="C667" t="str">
            <v>#绝对防御</v>
          </cell>
        </row>
        <row r="668">
          <cell r="A668" t="str">
            <v>HEROSPECIAL_503021</v>
          </cell>
          <cell r="B668" t="str">
            <v>503021</v>
          </cell>
          <cell r="C668" t="str">
            <v>#绝对防御</v>
          </cell>
        </row>
        <row r="669">
          <cell r="A669" t="str">
            <v>HEROSPECIAL_503022</v>
          </cell>
          <cell r="B669" t="str">
            <v>503022</v>
          </cell>
          <cell r="C669" t="str">
            <v>#绝对防御</v>
          </cell>
        </row>
        <row r="670">
          <cell r="A670" t="str">
            <v>HEROSPECIAL_503023</v>
          </cell>
          <cell r="B670" t="str">
            <v>503023</v>
          </cell>
          <cell r="C670" t="str">
            <v>#绝对防御</v>
          </cell>
        </row>
        <row r="671">
          <cell r="A671" t="str">
            <v>HEROSPECIAL_503024</v>
          </cell>
          <cell r="B671" t="str">
            <v>503024</v>
          </cell>
          <cell r="C671" t="str">
            <v>#绝对防御</v>
          </cell>
        </row>
        <row r="672">
          <cell r="A672" t="str">
            <v>HEROSPECIAL_50303</v>
          </cell>
          <cell r="B672" t="str">
            <v>50303</v>
          </cell>
          <cell r="C672" t="str">
            <v>#枯木卫士</v>
          </cell>
        </row>
        <row r="673">
          <cell r="A673" t="str">
            <v>HEROSPECIAL_503031</v>
          </cell>
          <cell r="B673" t="str">
            <v>503031</v>
          </cell>
          <cell r="C673" t="str">
            <v>#枯木卫士</v>
          </cell>
        </row>
        <row r="674">
          <cell r="A674" t="str">
            <v>HEROSPECIAL_503032</v>
          </cell>
          <cell r="B674" t="str">
            <v>503032</v>
          </cell>
          <cell r="C674" t="str">
            <v>#枯木卫士</v>
          </cell>
        </row>
        <row r="675">
          <cell r="A675" t="str">
            <v>HEROSPECIAL_503033</v>
          </cell>
          <cell r="B675" t="str">
            <v>503033</v>
          </cell>
          <cell r="C675" t="str">
            <v>#枯木卫士</v>
          </cell>
        </row>
        <row r="676">
          <cell r="A676" t="str">
            <v>HEROSPECIAL_503034</v>
          </cell>
          <cell r="B676" t="str">
            <v>503034</v>
          </cell>
          <cell r="C676" t="str">
            <v>#枯木卫士</v>
          </cell>
        </row>
        <row r="677">
          <cell r="A677" t="str">
            <v>HEROSPECIAL_50401</v>
          </cell>
          <cell r="B677" t="str">
            <v>50401</v>
          </cell>
          <cell r="C677" t="str">
            <v>#死亡骑士</v>
          </cell>
        </row>
        <row r="678">
          <cell r="A678" t="str">
            <v>HEROSPECIAL_504011</v>
          </cell>
          <cell r="B678" t="str">
            <v>504011</v>
          </cell>
          <cell r="C678" t="str">
            <v>#死亡骑士</v>
          </cell>
        </row>
        <row r="679">
          <cell r="A679" t="str">
            <v>HEROSPECIAL_504012</v>
          </cell>
          <cell r="B679" t="str">
            <v>504012</v>
          </cell>
          <cell r="C679" t="str">
            <v>#死亡骑士</v>
          </cell>
        </row>
        <row r="680">
          <cell r="A680" t="str">
            <v>HEROSPECIAL_504013</v>
          </cell>
          <cell r="B680" t="str">
            <v>504013</v>
          </cell>
          <cell r="C680" t="str">
            <v>#死亡骑士</v>
          </cell>
        </row>
        <row r="681">
          <cell r="A681" t="str">
            <v>HEROSPECIAL_504014</v>
          </cell>
          <cell r="B681" t="str">
            <v>504014</v>
          </cell>
          <cell r="C681" t="str">
            <v>#死亡骑士</v>
          </cell>
        </row>
        <row r="682">
          <cell r="A682" t="str">
            <v>HEROSPECIAL_50501</v>
          </cell>
          <cell r="B682" t="str">
            <v>50501</v>
          </cell>
          <cell r="C682" t="str">
            <v>#黑暗降临</v>
          </cell>
        </row>
        <row r="683">
          <cell r="A683" t="str">
            <v>HEROSPECIAL_505011</v>
          </cell>
          <cell r="B683" t="str">
            <v>505011</v>
          </cell>
          <cell r="C683" t="str">
            <v>#黑暗降临</v>
          </cell>
        </row>
        <row r="684">
          <cell r="A684" t="str">
            <v>HEROSPECIAL_505012</v>
          </cell>
          <cell r="B684" t="str">
            <v>505012</v>
          </cell>
          <cell r="C684" t="str">
            <v>#黑暗降临</v>
          </cell>
        </row>
        <row r="685">
          <cell r="A685" t="str">
            <v>HEROSPECIAL_505013</v>
          </cell>
          <cell r="B685" t="str">
            <v>505013</v>
          </cell>
          <cell r="C685" t="str">
            <v>#黑暗降临</v>
          </cell>
        </row>
        <row r="686">
          <cell r="A686" t="str">
            <v>HEROSPECIAL_505014</v>
          </cell>
          <cell r="B686" t="str">
            <v>505014</v>
          </cell>
          <cell r="C686" t="str">
            <v>#黑暗降临</v>
          </cell>
        </row>
        <row r="687">
          <cell r="A687" t="str">
            <v>HEROSPECIAL_50502</v>
          </cell>
          <cell r="B687" t="str">
            <v>50502</v>
          </cell>
          <cell r="C687" t="str">
            <v>#招魂大师</v>
          </cell>
        </row>
        <row r="688">
          <cell r="A688" t="str">
            <v>HEROSPECIAL_505021</v>
          </cell>
          <cell r="B688" t="str">
            <v>505021</v>
          </cell>
          <cell r="C688" t="str">
            <v>#招魂大师</v>
          </cell>
        </row>
        <row r="689">
          <cell r="A689" t="str">
            <v>HEROSPECIAL_505022</v>
          </cell>
          <cell r="B689" t="str">
            <v>505022</v>
          </cell>
          <cell r="C689" t="str">
            <v>#招魂大师</v>
          </cell>
        </row>
        <row r="690">
          <cell r="A690" t="str">
            <v>HEROSPECIAL_505023</v>
          </cell>
          <cell r="B690" t="str">
            <v>505023</v>
          </cell>
          <cell r="C690" t="str">
            <v>#招魂大师</v>
          </cell>
        </row>
        <row r="691">
          <cell r="A691" t="str">
            <v>HEROSPECIAL_505024</v>
          </cell>
          <cell r="B691" t="str">
            <v>505024</v>
          </cell>
          <cell r="C691" t="str">
            <v>#招魂大师</v>
          </cell>
        </row>
        <row r="692">
          <cell r="A692" t="str">
            <v>HEROSPECIAL_50503</v>
          </cell>
          <cell r="B692">
            <v>50503</v>
          </cell>
          <cell r="C692" t="str">
            <v>#不灭亡魂</v>
          </cell>
        </row>
        <row r="693">
          <cell r="A693" t="str">
            <v>HEROSPECIAL_505031</v>
          </cell>
          <cell r="B693">
            <v>505031</v>
          </cell>
          <cell r="C693" t="str">
            <v>#不灭亡魂</v>
          </cell>
        </row>
        <row r="694">
          <cell r="A694" t="str">
            <v>HEROSPECIAL_505032</v>
          </cell>
          <cell r="B694">
            <v>505032</v>
          </cell>
          <cell r="C694" t="str">
            <v>#不灭亡魂</v>
          </cell>
        </row>
        <row r="695">
          <cell r="A695" t="str">
            <v>HEROSPECIAL_505033</v>
          </cell>
          <cell r="B695">
            <v>505033</v>
          </cell>
          <cell r="C695" t="str">
            <v>#不灭亡魂</v>
          </cell>
        </row>
        <row r="696">
          <cell r="A696" t="str">
            <v>HEROSPECIAL_505034</v>
          </cell>
          <cell r="B696">
            <v>505034</v>
          </cell>
          <cell r="C696" t="str">
            <v>#不灭亡魂</v>
          </cell>
        </row>
        <row r="697">
          <cell r="A697" t="str">
            <v>HEROSPECIAL_50601</v>
          </cell>
          <cell r="B697" t="str">
            <v>50601</v>
          </cell>
          <cell r="C697" t="str">
            <v>#比蒙巨兽</v>
          </cell>
        </row>
        <row r="698">
          <cell r="A698" t="str">
            <v>HEROSPECIAL_506011</v>
          </cell>
          <cell r="B698" t="str">
            <v>506011</v>
          </cell>
          <cell r="C698" t="str">
            <v>#比蒙巨兽</v>
          </cell>
        </row>
        <row r="699">
          <cell r="A699" t="str">
            <v>HEROSPECIAL_506012</v>
          </cell>
          <cell r="B699" t="str">
            <v>506012</v>
          </cell>
          <cell r="C699" t="str">
            <v>#比蒙巨兽</v>
          </cell>
        </row>
        <row r="700">
          <cell r="A700" t="str">
            <v>HEROSPECIAL_506013</v>
          </cell>
          <cell r="B700" t="str">
            <v>506013</v>
          </cell>
          <cell r="C700" t="str">
            <v>#比蒙巨兽</v>
          </cell>
        </row>
        <row r="701">
          <cell r="A701" t="str">
            <v>HEROSPECIAL_506014</v>
          </cell>
          <cell r="B701" t="str">
            <v>506014</v>
          </cell>
          <cell r="C701" t="str">
            <v>#比蒙巨兽</v>
          </cell>
        </row>
        <row r="702">
          <cell r="A702" t="str">
            <v>HEROSPECIAL_50602</v>
          </cell>
          <cell r="B702" t="str">
            <v>50602</v>
          </cell>
          <cell r="C702" t="str">
            <v>#攻击术</v>
          </cell>
        </row>
        <row r="703">
          <cell r="A703" t="str">
            <v>HEROSPECIAL_506021</v>
          </cell>
          <cell r="B703" t="str">
            <v>506021</v>
          </cell>
          <cell r="C703" t="str">
            <v>#攻击术</v>
          </cell>
        </row>
        <row r="704">
          <cell r="A704" t="str">
            <v>HEROSPECIAL_506022</v>
          </cell>
          <cell r="B704" t="str">
            <v>506022</v>
          </cell>
          <cell r="C704" t="str">
            <v>#攻击术</v>
          </cell>
        </row>
        <row r="705">
          <cell r="A705" t="str">
            <v>HEROSPECIAL_506023</v>
          </cell>
          <cell r="B705" t="str">
            <v>506023</v>
          </cell>
          <cell r="C705" t="str">
            <v>#攻击术</v>
          </cell>
        </row>
        <row r="706">
          <cell r="A706" t="str">
            <v>HEROSPECIAL_506024</v>
          </cell>
          <cell r="B706" t="str">
            <v>506024</v>
          </cell>
          <cell r="C706" t="str">
            <v>#攻击术</v>
          </cell>
        </row>
        <row r="707">
          <cell r="A707" t="str">
            <v>HEROSPECIAL_50603</v>
          </cell>
          <cell r="B707">
            <v>50603</v>
          </cell>
          <cell r="C707" t="str">
            <v>#风暴使者</v>
          </cell>
        </row>
        <row r="708">
          <cell r="A708" t="str">
            <v>HEROSPECIAL_506031</v>
          </cell>
          <cell r="B708">
            <v>506031</v>
          </cell>
          <cell r="C708" t="str">
            <v>#风暴使者</v>
          </cell>
        </row>
        <row r="709">
          <cell r="A709" t="str">
            <v>HEROSPECIAL_506032</v>
          </cell>
          <cell r="B709">
            <v>506032</v>
          </cell>
          <cell r="C709" t="str">
            <v>#风暴使者</v>
          </cell>
        </row>
        <row r="710">
          <cell r="A710" t="str">
            <v>HEROSPECIAL_506033</v>
          </cell>
          <cell r="B710">
            <v>506033</v>
          </cell>
          <cell r="C710" t="str">
            <v>#风暴使者</v>
          </cell>
        </row>
        <row r="711">
          <cell r="A711" t="str">
            <v>HEROSPECIAL_506034</v>
          </cell>
          <cell r="B711">
            <v>506034</v>
          </cell>
          <cell r="C711" t="str">
            <v>#风暴使者</v>
          </cell>
        </row>
        <row r="712">
          <cell r="A712" t="str">
            <v>HEROSPECIAL_50604</v>
          </cell>
          <cell r="B712">
            <v>50604</v>
          </cell>
          <cell r="C712" t="str">
            <v>#狂暴巨人</v>
          </cell>
        </row>
        <row r="713">
          <cell r="A713" t="str">
            <v>HEROSPECIAL_506041</v>
          </cell>
          <cell r="B713">
            <v>506041</v>
          </cell>
          <cell r="C713" t="str">
            <v>#狂暴巨人</v>
          </cell>
        </row>
        <row r="714">
          <cell r="A714" t="str">
            <v>HEROSPECIAL_506042</v>
          </cell>
          <cell r="B714">
            <v>506042</v>
          </cell>
          <cell r="C714" t="str">
            <v>#狂暴巨人</v>
          </cell>
        </row>
        <row r="715">
          <cell r="A715" t="str">
            <v>HEROSPECIAL_506043</v>
          </cell>
          <cell r="B715">
            <v>506043</v>
          </cell>
          <cell r="C715" t="str">
            <v>#狂暴巨人</v>
          </cell>
        </row>
        <row r="716">
          <cell r="A716" t="str">
            <v>HEROSPECIAL_506044</v>
          </cell>
          <cell r="B716">
            <v>506044</v>
          </cell>
          <cell r="C716" t="str">
            <v>#狂暴巨人</v>
          </cell>
        </row>
        <row r="717">
          <cell r="A717" t="str">
            <v>HEROSPECIAL_50701</v>
          </cell>
          <cell r="B717">
            <v>50701</v>
          </cell>
          <cell r="C717" t="str">
            <v>#幽火魔墙</v>
          </cell>
        </row>
        <row r="718">
          <cell r="A718" t="str">
            <v>HEROSPECIAL_507011</v>
          </cell>
          <cell r="B718">
            <v>507011</v>
          </cell>
          <cell r="C718" t="str">
            <v>#幽火魔墙</v>
          </cell>
        </row>
        <row r="719">
          <cell r="A719" t="str">
            <v>HEROSPECIAL_507012</v>
          </cell>
          <cell r="B719">
            <v>507012</v>
          </cell>
          <cell r="C719" t="str">
            <v>#幽火魔墙</v>
          </cell>
        </row>
        <row r="720">
          <cell r="A720" t="str">
            <v>HEROSPECIAL_507013</v>
          </cell>
          <cell r="B720">
            <v>507013</v>
          </cell>
          <cell r="C720" t="str">
            <v>#幽火魔墙</v>
          </cell>
        </row>
        <row r="721">
          <cell r="A721" t="str">
            <v>HEROSPECIAL_507014</v>
          </cell>
          <cell r="B721">
            <v>507014</v>
          </cell>
          <cell r="C721" t="str">
            <v>#幽火魔墙</v>
          </cell>
        </row>
        <row r="722">
          <cell r="A722" t="str">
            <v>HEROSPECIAL_50702</v>
          </cell>
          <cell r="B722">
            <v>50702</v>
          </cell>
          <cell r="C722" t="str">
            <v>#精神元素</v>
          </cell>
        </row>
        <row r="723">
          <cell r="A723" t="str">
            <v>HEROSPECIAL_507021</v>
          </cell>
          <cell r="B723">
            <v>507021</v>
          </cell>
          <cell r="C723" t="str">
            <v>#精神元素</v>
          </cell>
        </row>
        <row r="724">
          <cell r="A724" t="str">
            <v>HEROSPECIAL_507022</v>
          </cell>
          <cell r="B724">
            <v>507022</v>
          </cell>
          <cell r="C724" t="str">
            <v>#精神元素</v>
          </cell>
        </row>
        <row r="725">
          <cell r="A725" t="str">
            <v>HEROSPECIAL_507023</v>
          </cell>
          <cell r="B725">
            <v>507023</v>
          </cell>
          <cell r="C725" t="str">
            <v>#精神元素</v>
          </cell>
        </row>
        <row r="726">
          <cell r="A726" t="str">
            <v>HEROSPECIAL_507024</v>
          </cell>
          <cell r="B726">
            <v>507024</v>
          </cell>
          <cell r="C726" t="str">
            <v>#精神元素</v>
          </cell>
        </row>
        <row r="727">
          <cell r="A727" t="str">
            <v>HEROSPECIAL_50801</v>
          </cell>
          <cell r="B727" t="str">
            <v>50801</v>
          </cell>
          <cell r="C727" t="str">
            <v>#大恶魔</v>
          </cell>
        </row>
        <row r="728">
          <cell r="A728" t="str">
            <v>HEROSPECIAL_508011</v>
          </cell>
          <cell r="B728" t="str">
            <v>508011</v>
          </cell>
          <cell r="C728" t="str">
            <v>#大恶魔</v>
          </cell>
        </row>
        <row r="729">
          <cell r="A729" t="str">
            <v>HEROSPECIAL_508012</v>
          </cell>
          <cell r="B729" t="str">
            <v>508012</v>
          </cell>
          <cell r="C729" t="str">
            <v>#大恶魔</v>
          </cell>
        </row>
        <row r="730">
          <cell r="A730" t="str">
            <v>HEROSPECIAL_508013</v>
          </cell>
          <cell r="B730" t="str">
            <v>508013</v>
          </cell>
          <cell r="C730" t="str">
            <v>#大恶魔</v>
          </cell>
        </row>
        <row r="731">
          <cell r="A731" t="str">
            <v>HEROSPECIAL_508014</v>
          </cell>
          <cell r="B731" t="str">
            <v>508014</v>
          </cell>
          <cell r="C731" t="str">
            <v>#大恶魔</v>
          </cell>
        </row>
        <row r="732">
          <cell r="A732" t="str">
            <v>HEROSPECIAL_50802</v>
          </cell>
          <cell r="B732">
            <v>50802</v>
          </cell>
          <cell r="C732" t="str">
            <v>#烈焰领主</v>
          </cell>
        </row>
        <row r="733">
          <cell r="A733" t="str">
            <v>HEROSPECIAL_508021</v>
          </cell>
          <cell r="B733">
            <v>508021</v>
          </cell>
          <cell r="C733" t="str">
            <v>#烈焰领主</v>
          </cell>
        </row>
        <row r="734">
          <cell r="A734" t="str">
            <v>HEROSPECIAL_508022</v>
          </cell>
          <cell r="B734">
            <v>508022</v>
          </cell>
          <cell r="C734" t="str">
            <v>#烈焰领主</v>
          </cell>
        </row>
        <row r="735">
          <cell r="A735" t="str">
            <v>HEROSPECIAL_508023</v>
          </cell>
          <cell r="B735">
            <v>508023</v>
          </cell>
          <cell r="C735" t="str">
            <v>#烈焰领主</v>
          </cell>
        </row>
        <row r="736">
          <cell r="A736" t="str">
            <v>HEROSPECIAL_508024</v>
          </cell>
          <cell r="B736">
            <v>508024</v>
          </cell>
          <cell r="C736" t="str">
            <v>#烈焰领主</v>
          </cell>
        </row>
        <row r="737">
          <cell r="A737" t="str">
            <v>HEROSPECIAL_50901</v>
          </cell>
          <cell r="B737">
            <v>50901</v>
          </cell>
          <cell r="C737" t="str">
            <v>#地狱召唤</v>
          </cell>
        </row>
        <row r="738">
          <cell r="A738" t="str">
            <v>HEROSPECIAL_509011</v>
          </cell>
          <cell r="B738">
            <v>509011</v>
          </cell>
          <cell r="C738" t="str">
            <v>#地狱召唤</v>
          </cell>
        </row>
        <row r="739">
          <cell r="A739" t="str">
            <v>HEROSPECIAL_509012</v>
          </cell>
          <cell r="B739">
            <v>509012</v>
          </cell>
          <cell r="C739" t="str">
            <v>#地狱召唤</v>
          </cell>
        </row>
        <row r="740">
          <cell r="A740" t="str">
            <v>HEROSPECIAL_509013</v>
          </cell>
          <cell r="B740">
            <v>509013</v>
          </cell>
          <cell r="C740" t="str">
            <v>#地狱召唤</v>
          </cell>
        </row>
        <row r="741">
          <cell r="A741" t="str">
            <v>HEROSPECIAL_509014</v>
          </cell>
          <cell r="B741">
            <v>509014</v>
          </cell>
          <cell r="C741" t="str">
            <v>#地狱召唤</v>
          </cell>
        </row>
        <row r="742">
          <cell r="A742" t="str">
            <v>HEROSPECIAL_51201</v>
          </cell>
          <cell r="B742">
            <v>51201</v>
          </cell>
          <cell r="C742" t="str">
            <v>#连锁闪电</v>
          </cell>
        </row>
        <row r="743">
          <cell r="A743" t="str">
            <v>HEROSPECIAL_512011</v>
          </cell>
          <cell r="B743">
            <v>512011</v>
          </cell>
          <cell r="C743" t="str">
            <v>#连锁闪电</v>
          </cell>
        </row>
        <row r="744">
          <cell r="A744" t="str">
            <v>HEROSPECIAL_512012</v>
          </cell>
          <cell r="B744">
            <v>512012</v>
          </cell>
          <cell r="C744" t="str">
            <v>#连锁闪电</v>
          </cell>
        </row>
        <row r="745">
          <cell r="A745" t="str">
            <v>HEROSPECIAL_512013</v>
          </cell>
          <cell r="B745">
            <v>512013</v>
          </cell>
          <cell r="C745" t="str">
            <v>#连锁闪电</v>
          </cell>
        </row>
        <row r="746">
          <cell r="A746" t="str">
            <v>HEROSPECIAL_512014</v>
          </cell>
          <cell r="B746">
            <v>512014</v>
          </cell>
          <cell r="C746" t="str">
            <v>#连锁闪电</v>
          </cell>
        </row>
        <row r="747">
          <cell r="A747" t="str">
            <v>HEROSPECIAL_51202</v>
          </cell>
          <cell r="B747">
            <v>51202</v>
          </cell>
          <cell r="C747" t="str">
            <v>#魔幻法师</v>
          </cell>
        </row>
        <row r="748">
          <cell r="A748" t="str">
            <v>HEROSPECIAL_512021</v>
          </cell>
          <cell r="B748">
            <v>512021</v>
          </cell>
          <cell r="C748" t="str">
            <v>#魔幻法师</v>
          </cell>
        </row>
        <row r="749">
          <cell r="A749" t="str">
            <v>HEROSPECIAL_512022</v>
          </cell>
          <cell r="B749">
            <v>512022</v>
          </cell>
          <cell r="C749" t="str">
            <v>#魔幻法师</v>
          </cell>
        </row>
        <row r="750">
          <cell r="A750" t="str">
            <v>HEROSPECIAL_512023</v>
          </cell>
          <cell r="B750">
            <v>512023</v>
          </cell>
          <cell r="C750" t="str">
            <v>#魔幻法师</v>
          </cell>
        </row>
        <row r="751">
          <cell r="A751" t="str">
            <v>HEROSPECIAL_512024</v>
          </cell>
          <cell r="B751">
            <v>512024</v>
          </cell>
          <cell r="C751" t="str">
            <v>#魔幻法师</v>
          </cell>
        </row>
        <row r="752">
          <cell r="A752" t="str">
            <v>HEROSPECIAL_51301</v>
          </cell>
          <cell r="B752">
            <v>51301</v>
          </cell>
          <cell r="C752" t="str">
            <v>#地下狂潮</v>
          </cell>
        </row>
        <row r="753">
          <cell r="A753" t="str">
            <v>HEROSPECIAL_513011</v>
          </cell>
          <cell r="B753">
            <v>513011</v>
          </cell>
          <cell r="C753" t="str">
            <v>#地下狂潮</v>
          </cell>
        </row>
        <row r="754">
          <cell r="A754" t="str">
            <v>HEROSPECIAL_513012</v>
          </cell>
          <cell r="B754">
            <v>513012</v>
          </cell>
          <cell r="C754" t="str">
            <v>#地下狂潮</v>
          </cell>
        </row>
        <row r="755">
          <cell r="A755" t="str">
            <v>HEROSPECIAL_513013</v>
          </cell>
          <cell r="B755">
            <v>513013</v>
          </cell>
          <cell r="C755" t="str">
            <v>#地下狂潮</v>
          </cell>
        </row>
        <row r="756">
          <cell r="A756" t="str">
            <v>HEROSPECIAL_513014</v>
          </cell>
          <cell r="B756">
            <v>513014</v>
          </cell>
          <cell r="C756" t="str">
            <v>#地下狂潮</v>
          </cell>
        </row>
        <row r="757">
          <cell r="A757" t="str">
            <v>HEROSPECIAL_51401</v>
          </cell>
          <cell r="B757">
            <v>51401</v>
          </cell>
          <cell r="C757" t="str">
            <v>#生命轮回</v>
          </cell>
        </row>
        <row r="758">
          <cell r="A758" t="str">
            <v>HEROSPECIAL_514011</v>
          </cell>
          <cell r="B758">
            <v>514011</v>
          </cell>
          <cell r="C758" t="str">
            <v>#生命轮回</v>
          </cell>
        </row>
        <row r="759">
          <cell r="A759" t="str">
            <v>HEROSPECIAL_514012</v>
          </cell>
          <cell r="B759">
            <v>514012</v>
          </cell>
          <cell r="C759" t="str">
            <v>#生命轮回</v>
          </cell>
        </row>
        <row r="760">
          <cell r="A760" t="str">
            <v>HEROSPECIAL_514013</v>
          </cell>
          <cell r="B760">
            <v>514013</v>
          </cell>
          <cell r="C760" t="str">
            <v>#生命轮回</v>
          </cell>
        </row>
        <row r="761">
          <cell r="A761" t="str">
            <v>HEROSPECIAL_514014</v>
          </cell>
          <cell r="B761">
            <v>514014</v>
          </cell>
          <cell r="C761" t="str">
            <v>#生命轮回</v>
          </cell>
        </row>
        <row r="762">
          <cell r="A762" t="str">
            <v>HEROSPECIAL_51402</v>
          </cell>
          <cell r="B762">
            <v>51402</v>
          </cell>
          <cell r="C762" t="str">
            <v>#水晶凝视</v>
          </cell>
        </row>
        <row r="763">
          <cell r="A763" t="str">
            <v>HEROSPECIAL_514021</v>
          </cell>
          <cell r="B763">
            <v>514021</v>
          </cell>
          <cell r="C763" t="str">
            <v>#水晶凝视</v>
          </cell>
        </row>
        <row r="764">
          <cell r="A764" t="str">
            <v>HEROSPECIAL_514022</v>
          </cell>
          <cell r="B764">
            <v>514022</v>
          </cell>
          <cell r="C764" t="str">
            <v>#水晶凝视</v>
          </cell>
        </row>
        <row r="765">
          <cell r="A765" t="str">
            <v>HEROSPECIAL_514023</v>
          </cell>
          <cell r="B765">
            <v>514023</v>
          </cell>
          <cell r="C765" t="str">
            <v>#水晶凝视</v>
          </cell>
        </row>
        <row r="766">
          <cell r="A766" t="str">
            <v>HEROSPECIAL_514024</v>
          </cell>
          <cell r="B766">
            <v>514024</v>
          </cell>
          <cell r="C766" t="str">
            <v>#水晶凝视</v>
          </cell>
        </row>
        <row r="773">
          <cell r="C773"/>
        </row>
        <row r="777">
          <cell r="A777" t="str">
            <v>HEROSPECIALDES_500011</v>
          </cell>
          <cell r="B777" t="str">
            <v>己方兵团对被「冰封」的敌方单位造成伤害提高30%</v>
          </cell>
          <cell r="C777" t="str">
            <v>#己方兵团对被「冰封」的敌方单位造成伤害提高30%</v>
          </cell>
        </row>
        <row r="778">
          <cell r="A778" t="str">
            <v>HEROSPECIALDES_500012</v>
          </cell>
          <cell r="B778" t="str">
            <v>【寒冰魔环】的伤害提高30%</v>
          </cell>
          <cell r="C778" t="str">
            <v>#【寒冰魔环】的伤害提高30%</v>
          </cell>
        </row>
        <row r="779">
          <cell r="A779" t="str">
            <v>HEROSPECIALDES_500013</v>
          </cell>
          <cell r="B779" t="str">
            <v>所有水系法术的耗魔降低15%</v>
          </cell>
          <cell r="C779" t="str">
            <v>#所有水系法术的耗魔降低15%</v>
          </cell>
        </row>
        <row r="780">
          <cell r="A780" t="str">
            <v>HEROSPECIALDES_500014</v>
          </cell>
          <cell r="B780" t="str">
            <v>【寒冰魔环】法术造成的「冰封」效果的持续时间延长100%</v>
          </cell>
          <cell r="C780" t="str">
            <v>#【寒冰魔环】法术造成的「冰封」效果的持续时间延长100%</v>
          </cell>
        </row>
        <row r="781">
          <cell r="A781" t="str">
            <v>HEROSPECIALDES_501011</v>
          </cell>
          <cell r="B781" t="str">
            <v>突击兵团攻击被「眩晕」的目标单位时，必定暴击</v>
          </cell>
          <cell r="C781" t="str">
            <v>#突击兵团攻击被「眩晕」的目标单位时，必定暴击</v>
          </cell>
        </row>
        <row r="782">
          <cell r="A782" t="str">
            <v>HEROSPECIALDES_501012</v>
          </cell>
          <cell r="B782" t="str">
            <v>所有突击兵团，免疫「减速」和「眩晕」效果</v>
          </cell>
          <cell r="C782" t="str">
            <v>#所有突击兵团，免疫「减速」和「眩晕」效果</v>
          </cell>
        </row>
        <row r="783">
          <cell r="A783" t="str">
            <v>HEROSPECIALDES_501013</v>
          </cell>
          <cell r="B783" t="str">
            <v>突击兵团的移动速度额外提高其攻击</v>
          </cell>
          <cell r="C783" t="str">
            <v>#突击兵团的移动速度额外提高其攻击</v>
          </cell>
        </row>
        <row r="784">
          <cell r="A784" t="str">
            <v>HEROSPECIALDES_501014</v>
          </cell>
          <cell r="B784" t="str">
            <v>突击兵团的普通攻击有3%的概率对目标造成「眩晕」效果，持续2秒。</v>
          </cell>
          <cell r="C784" t="str">
            <v>#突击兵团的普通攻击有3%的概率对目标造成「眩晕」效果，持续2秒。</v>
          </cell>
        </row>
        <row r="785">
          <cell r="A785" t="str">
            <v>HEROSPECIALDES_501021</v>
          </cell>
          <cell r="B785" t="str">
            <v>凯瑟琳上场时，十字军化身铁十字军，铁十字军生命提高20%</v>
          </cell>
          <cell r="C785" t="str">
            <v>#凯瑟琳上场时，十字军化身铁十字军，铁十字军生命提高20%</v>
          </cell>
        </row>
        <row r="786">
          <cell r="A786" t="str">
            <v>HEROSPECIALDES_501022</v>
          </cell>
          <cell r="B786" t="str">
            <v>铁十字军在「士气高涨」效果下，额外获得自身生命10%的「护盾」</v>
          </cell>
          <cell r="C786" t="str">
            <v>#铁十字军在「士气高涨」效果下，额外获得自身生命10%的「护盾」</v>
          </cell>
        </row>
        <row r="787">
          <cell r="A787" t="str">
            <v>HEROSPECIALDES_501023</v>
          </cell>
          <cell r="B787" t="str">
            <v>铁十字军受到的兵团伤害降低20%</v>
          </cell>
          <cell r="C787" t="str">
            <v>#铁十字军受到的兵团伤害降低20%</v>
          </cell>
        </row>
        <row r="788">
          <cell r="A788" t="str">
            <v>HEROSPECIALDES_501024</v>
          </cell>
          <cell r="B788" t="str">
            <v>铁十字军兵团人数从9提高至16</v>
          </cell>
          <cell r="C788" t="str">
            <v>#铁十字军兵团人数从9提高至16</v>
          </cell>
        </row>
        <row r="789">
          <cell r="A789" t="str">
            <v>HEROSPECIALDES_501031</v>
          </cell>
          <cell r="B789" t="str">
            <v>罗兰德上场时，「士气高涨」的攻速增益效果由50%提高至100%</v>
          </cell>
          <cell r="C789" t="str">
            <v>#罗兰德上场时，「士气高涨」的攻速增益效果由50%提高至100%</v>
          </cell>
        </row>
        <row r="790">
          <cell r="A790" t="str">
            <v>HEROSPECIALDES_501032</v>
          </cell>
          <cell r="B790" t="str">
            <v>所有城堡兵团攻速提高10%</v>
          </cell>
          <cell r="C790" t="str">
            <v>#所有城堡兵团攻速提高10%</v>
          </cell>
        </row>
        <row r="791">
          <cell r="A791" t="str">
            <v>HEROSPECIALDES_501033</v>
          </cell>
          <cell r="B791" t="str">
            <v>城堡阵营的兵团在「士气高涨」效果下，所有受到的英雄法术伤害降低33%</v>
          </cell>
          <cell r="C791" t="str">
            <v>#城堡阵营的兵团在「士气高涨」效果下，所有受到的英雄法术伤害降低33%</v>
          </cell>
        </row>
        <row r="792">
          <cell r="A792" t="str">
            <v>HEROSPECIALDES_501034</v>
          </cell>
          <cell r="B792" t="str">
            <v>城堡阵营的兵团每击杀1个敌方兵团恢复10%的生命值</v>
          </cell>
          <cell r="C792" t="str">
            <v>#城堡阵营的兵团每击杀1个敌方兵团恢复10%的生命值</v>
          </cell>
        </row>
        <row r="793">
          <cell r="A793" t="str">
            <v>HEROSPECIALDES_501041</v>
          </cell>
          <cell r="B793" t="str">
            <v>【欢欣鼓舞】额外使9人兵团和16人兵团提高50%攻速</v>
          </cell>
          <cell r="C793" t="str">
            <v>#【欢欣鼓舞】额外使9人兵团和16人兵团提高50%攻速</v>
          </cell>
        </row>
        <row r="794">
          <cell r="A794" t="str">
            <v>HEROSPECIALDES_501042</v>
          </cell>
          <cell r="B794" t="str">
            <v>攻击兵团的普通攻击有4%的概率对目标造成「眩晕」效果，持续2秒</v>
          </cell>
          <cell r="C794" t="str">
            <v>#攻击兵团的普通攻击有4%的概率对目标造成「眩晕」效果，持续2秒</v>
          </cell>
        </row>
        <row r="795">
          <cell r="A795" t="str">
            <v>HEROSPECIALDES_501043</v>
          </cell>
          <cell r="B795" t="str">
            <v>所有己方攻击兵团提高10%兵团伤害</v>
          </cell>
          <cell r="C795" t="str">
            <v>#所有己方攻击兵团提高10%兵团伤害</v>
          </cell>
        </row>
        <row r="796">
          <cell r="A796" t="str">
            <v>HEROSPECIALDES_501044</v>
          </cell>
          <cell r="B796" t="str">
            <v>攻击兵团攻击被「眩晕」的目标单位时，必定暴击</v>
          </cell>
          <cell r="C796" t="str">
            <v>#攻击兵团攻击被「眩晕」的目标单位时，必定暴击</v>
          </cell>
        </row>
        <row r="797">
          <cell r="A797" t="str">
            <v>HEROSPECIALDES_502011</v>
          </cell>
        </row>
        <row r="798">
          <cell r="A798" t="str">
            <v>HEROSPECIALDES_502012</v>
          </cell>
        </row>
        <row r="799">
          <cell r="A799" t="str">
            <v>HEROSPECIALDES_502013</v>
          </cell>
        </row>
        <row r="800">
          <cell r="A800" t="str">
            <v>HEROSPECIALDES_502014</v>
          </cell>
        </row>
        <row r="801">
          <cell r="A801" t="str">
            <v>HEROSPECIALDES_503011</v>
          </cell>
          <cell r="B801" t="str">
            <v>木精灵化身为幻影射手，【连击】进阶为【高级连击】，攻击和生命提高20%，攻击距离增加200</v>
          </cell>
          <cell r="C801" t="str">
            <v>#木精灵化身为幻影射手，【连击】进阶为【高级连击】，攻击和生命提高20%，攻击距离增加200</v>
          </cell>
        </row>
        <row r="802">
          <cell r="A802" t="str">
            <v>HEROSPECIALDES_503012</v>
          </cell>
          <cell r="B802" t="str">
            <v>帝国弩手化身为幻影射手，【连击】进阶为【高级连击】，攻击和生命提高20%，攻击距离增加200</v>
          </cell>
          <cell r="C802" t="str">
            <v>#帝国弩手化身为幻影射手，【连击】进阶为【高级连击】，攻击和生命提高20%，攻击距离增加200</v>
          </cell>
        </row>
        <row r="803">
          <cell r="A803" t="str">
            <v>HEROSPECIALDES_503013</v>
          </cell>
          <cell r="B803" t="str">
            <v>射手兵团的暴击值提高200</v>
          </cell>
          <cell r="C803" t="str">
            <v>#射手兵团的暴击值提高200</v>
          </cell>
        </row>
        <row r="804">
          <cell r="A804" t="str">
            <v>HEROSPECIALDES_503014</v>
          </cell>
          <cell r="B804" t="str">
            <v>所有己方上场的射手兵团，暴伤提高100%</v>
          </cell>
          <cell r="C804" t="str">
            <v>#所有己方上场的射手兵团，暴伤提高100%</v>
          </cell>
        </row>
        <row r="805">
          <cell r="A805" t="str">
            <v>HEROSPECIALDES_503021</v>
          </cell>
          <cell r="B805" t="str">
            <v>所有己方单位受到的「护盾」效果，吸收的伤害提高20%</v>
          </cell>
          <cell r="C805" t="str">
            <v>#所有己方单位受到的「护盾」效果，吸收的伤害提高20%</v>
          </cell>
        </row>
        <row r="806">
          <cell r="A806" t="str">
            <v>HEROSPECIALDES_503022</v>
          </cell>
          <cell r="B806" t="str">
            <v>拥有「护盾」的己方单位，兵团免伤提高20%</v>
          </cell>
          <cell r="C806" t="str">
            <v>#拥有「护盾」的己方单位，兵团免伤提高20%</v>
          </cell>
        </row>
        <row r="807">
          <cell r="A807" t="str">
            <v>HEROSPECIALDES_503023</v>
          </cell>
          <cell r="B807" t="str">
            <v>己方防御兵团的生命提高20%</v>
          </cell>
          <cell r="C807" t="str">
            <v>#己方防御兵团的生命提高20%</v>
          </cell>
        </row>
        <row r="808">
          <cell r="A808" t="str">
            <v>HEROSPECIALDES_503024</v>
          </cell>
          <cell r="B808" t="str">
            <v>【护体石肤】魔法消耗降低50%，冷却时间缩短5秒，同时驱散该兵团所有的减益效果</v>
          </cell>
          <cell r="C808" t="str">
            <v>#【护体石肤】魔法消耗降低50%，冷却时间缩短5秒，同时驱散该兵团所有的减益效果</v>
          </cell>
        </row>
        <row r="809">
          <cell r="A809" t="str">
            <v>HEROSPECIALDES_503031</v>
          </cell>
          <cell r="B809" t="str">
            <v>枯木卫士化身为森林守护者，【碾压】技能额外为己方所有防御兵团提供「护盾」</v>
          </cell>
          <cell r="C809" t="str">
            <v>#枯木卫士化身为森林守护者，【碾压】技能额外为己方所有防御兵团提供「护盾」</v>
          </cell>
        </row>
        <row r="810">
          <cell r="A810" t="str">
            <v>HEROSPECIALDES_503032</v>
          </cell>
          <cell r="B810" t="str">
            <v>枯木卫士（森林守护者)的生命提高30%</v>
          </cell>
          <cell r="C810" t="str">
            <v>#枯木卫士（森林守护者)的生命提高30%</v>
          </cell>
        </row>
        <row r="811">
          <cell r="A811" t="str">
            <v>HEROSPECIALDES_503033</v>
          </cell>
          <cell r="B811" t="str">
            <v>森林守护者的【碾压】所提供的「护盾」效果提高100%</v>
          </cell>
          <cell r="C811" t="str">
            <v>#森林守护者的【碾压】所提供的「护盾」效果提高100%</v>
          </cell>
        </row>
        <row r="812">
          <cell r="A812" t="str">
            <v>HEROSPECIALDES_503034</v>
          </cell>
          <cell r="B812" t="str">
            <v>森林守护者和【森林共鸣】所召唤树人的受治疗效果提高50%</v>
          </cell>
          <cell r="C812" t="str">
            <v>#森林守护者和【森林共鸣】所召唤树人的受治疗效果提高50%</v>
          </cell>
        </row>
        <row r="813">
          <cell r="A813" t="str">
            <v>HEROSPECIALDES_503041</v>
          </cell>
          <cell r="B813" t="str">
            <v>珍妮所带领的兵团不受到任何治疗效果降低的影响</v>
          </cell>
          <cell r="C813" t="str">
            <v>#珍妮所带领的兵团不受到任何治疗效果降低的影响</v>
          </cell>
        </row>
        <row r="814">
          <cell r="A814" t="str">
            <v>HEROSPECIALDES_503042</v>
          </cell>
          <cell r="B814" t="str">
            <v>所有壁垒阵营的兵团受到的治疗效果提高20%</v>
          </cell>
          <cell r="C814" t="str">
            <v>#所有壁垒阵营的兵团受到的治疗效果提高20%</v>
          </cell>
        </row>
        <row r="815">
          <cell r="A815" t="str">
            <v>HEROSPECIALDES_503043</v>
          </cell>
          <cell r="B815" t="str">
            <v>己方兵团受到英雄「疗伤」影响后，额外获得相当于治疗量25%的伤害吸收护盾</v>
          </cell>
          <cell r="C815" t="str">
            <v>#己方兵团受到英雄「疗伤」影响后，额外获得相当于治疗量25%的伤害吸收护盾</v>
          </cell>
        </row>
        <row r="816">
          <cell r="A816" t="str">
            <v>HEROSPECIALDES_503044</v>
          </cell>
          <cell r="B816" t="str">
            <v>医疗帐篷：战斗开始后，珍妮每15秒，自动治疗一个己方兵团，并驱散该兵团不良状态</v>
          </cell>
          <cell r="C816" t="str">
            <v>#医疗帐篷：战斗开始后，珍妮每15秒，自动治疗一个己方兵团，并驱散该兵团不良状态</v>
          </cell>
        </row>
        <row r="817">
          <cell r="A817" t="str">
            <v>HEROSPECIALDES_504011</v>
          </cell>
          <cell r="B817" t="str">
            <v>黑暗骑士化身为死亡骑士，生命和攻击提高10%</v>
          </cell>
          <cell r="C817" t="str">
            <v>#黑暗骑士化身为死亡骑士，生命和攻击提高10%</v>
          </cell>
        </row>
        <row r="818">
          <cell r="A818" t="str">
            <v>HEROSPECIALDES_504012</v>
          </cell>
          <cell r="B818" t="str">
            <v>每有1个己方墓园阵营的兵团上场，黑暗骑士（死亡骑士）的兵团伤害提高3%</v>
          </cell>
          <cell r="C818" t="str">
            <v>#每有1个己方墓园阵营的兵团上场，黑暗骑士（死亡骑士）的兵团伤害提高3%</v>
          </cell>
        </row>
        <row r="819">
          <cell r="A819" t="str">
            <v>HEROSPECIALDES_504013</v>
          </cell>
          <cell r="B819" t="str">
            <v>【悲痛欲绝】对目标额外造成「眩晕」效果，持续3秒</v>
          </cell>
          <cell r="C819" t="str">
            <v>#【悲痛欲绝】对目标额外造成「眩晕」效果，持续3秒</v>
          </cell>
        </row>
        <row r="820">
          <cell r="A820" t="str">
            <v>HEROSPECIALDES_504014</v>
          </cell>
          <cell r="B820" t="str">
            <v>【屠杀指令】的冷却时间缩短至4秒，且死亡骑士【致命一击】的技能伤害提高至150%</v>
          </cell>
          <cell r="C820" t="str">
            <v>#【屠杀指令】的冷却时间缩短至4秒，且死亡骑士【致命一击】的技能伤害提高至150%</v>
          </cell>
        </row>
        <row r="821">
          <cell r="A821" t="str">
            <v>HEROSPECIALDES_505011</v>
          </cell>
          <cell r="B821" t="str">
            <v>使我方对敌方兵团造成士气低落效果时，额外降低敌方兵团50%法术免伤</v>
          </cell>
          <cell r="C821" t="str">
            <v>#使我方对敌方兵团造成士气低落效果时，额外降低敌方兵团50%法术免伤</v>
          </cell>
        </row>
        <row r="822">
          <cell r="A822" t="str">
            <v>HEROSPECIALDES_505012</v>
          </cell>
          <cell r="B822" t="str">
            <v>【雷鸣爆弹】降低10魔法消耗。若目标为「士气低落」的敌方单位，【雷鸣爆弹】造成的伤害和「眩晕」概率翻倍</v>
          </cell>
          <cell r="C822" t="str">
            <v>#【雷鸣爆弹】降低10魔法消耗。若目标为「士气低落」的敌方单位，【雷鸣爆弹】造成的伤害和「眩晕」概率翻倍</v>
          </cell>
        </row>
        <row r="823">
          <cell r="A823" t="str">
            <v>HEROSPECIALDES_505013</v>
          </cell>
          <cell r="B823" t="str">
            <v>己方墓园兵团免疫「士气低落」效果，兵团免伤额外提高10%，对阵受到「士气低落」效果的兵团时加成翻倍</v>
          </cell>
          <cell r="C823" t="str">
            <v>#己方墓园兵团免疫「士气低落」效果，兵团免伤额外提高10%，对阵受到「士气低落」效果的兵团时加成翻倍</v>
          </cell>
        </row>
        <row r="824">
          <cell r="A824" t="str">
            <v>HEROSPECIALDES_505014</v>
          </cell>
          <cell r="B824" t="str">
            <v>每有1个己方墓园兵团上场，魔法回复提高0.8。敌方兵团死亡时，每个存活的己方墓园兵团额外恢复英雄7点魔法值</v>
          </cell>
          <cell r="C824" t="str">
            <v>#每有1个己方墓园兵团上场，魔法回复提高0.8。敌方兵团死亡时，每个存活的己方墓园兵团额外恢复英雄7点魔法值</v>
          </cell>
        </row>
        <row r="825">
          <cell r="A825" t="str">
            <v>HEROSPECIALDES_505021</v>
          </cell>
          <cell r="B825" t="str">
            <v>【招魂术】的冷却时间缩短20%</v>
          </cell>
          <cell r="C825" t="str">
            <v>#【招魂术】的冷却时间缩短20%</v>
          </cell>
        </row>
        <row r="826">
          <cell r="A826" t="str">
            <v>HEROSPECIALDES_505022</v>
          </cell>
          <cell r="B826" t="str">
            <v>【招魂术】对范围内的敌方单位额外施加「士气低落」效果</v>
          </cell>
          <cell r="C826" t="str">
            <v>#【招魂术】对范围内的敌方单位额外施加「士气低落」效果</v>
          </cell>
        </row>
        <row r="827">
          <cell r="A827" t="str">
            <v>HEROSPECIALDES_505023</v>
          </cell>
          <cell r="B827" t="str">
            <v>所有骷髅(包括骷髅和骷髅召唤物，巫妖，骨龙)生命和攻击提高20%</v>
          </cell>
          <cell r="C827" t="str">
            <v>#所有骷髅(包括骷髅和骷髅召唤物，巫妖，骨龙)生命和攻击提高20%</v>
          </cell>
        </row>
        <row r="828">
          <cell r="A828" t="str">
            <v>HEROSPECIALDES_505024</v>
          </cell>
          <cell r="B828" t="str">
            <v>【招魂术】和【亡灵大军】可召唤出更强力的重装骷髅，重装骷髅的普通攻击有概率对目标单位造成「眩晕」效果，持续3秒</v>
          </cell>
          <cell r="C828" t="str">
            <v>#【招魂术】和【亡灵大军】可召唤出更强力的重装骷髅，重装骷髅的普通攻击有概率对目标单位造成「眩晕」效果，持续3秒</v>
          </cell>
        </row>
        <row r="829">
          <cell r="A829" t="str">
            <v>HEROSPECIALDES_505031</v>
          </cell>
          <cell r="B829" t="str">
            <v>山德鲁的【招魂术】进阶为召唤巫妖参与战斗，【召唤土元素】进阶为召唤僵尸参与战斗</v>
          </cell>
          <cell r="C829" t="str">
            <v>#山德鲁的【招魂术】进阶为召唤巫妖参与战斗，【召唤土元素】进阶为召唤僵尸参与战斗</v>
          </cell>
        </row>
        <row r="830">
          <cell r="A830" t="str">
            <v>HEROSPECIALDES_505032</v>
          </cell>
          <cell r="B830" t="str">
            <v>每个己方召唤单位死亡时，恢复英雄1魔法值，并缩短所有法术0.25秒的冷却时间</v>
          </cell>
          <cell r="C830" t="str">
            <v>#每个己方召唤单位死亡时，恢复英雄1魔法值，并缩短所有法术0.25秒的冷却时间</v>
          </cell>
        </row>
        <row r="831">
          <cell r="A831" t="str">
            <v>HEROSPECIALDES_505033</v>
          </cell>
          <cell r="B831" t="str">
            <v>每个己方单位（非召唤物）死亡时，巫妖施放1次【献祭】</v>
          </cell>
          <cell r="C831" t="str">
            <v>#每个己方单位（非召唤物）死亡时，巫妖施放1次【献祭】</v>
          </cell>
        </row>
        <row r="832">
          <cell r="A832" t="str">
            <v>HEROSPECIALDES_505034</v>
          </cell>
          <cell r="B832" t="str">
            <v>己方土系法术可恢复己方墓园兵团10%的生命，并降低敌方非墓园兵团20%的兵团伤害，持续10秒</v>
          </cell>
          <cell r="C832" t="str">
            <v>#己方土系法术可恢复己方墓园兵团10%的生命，并降低敌方非墓园兵团20%的兵团伤害，持续10秒</v>
          </cell>
        </row>
        <row r="833">
          <cell r="A833" t="str">
            <v>HEROSPECIALDES_506011</v>
          </cell>
          <cell r="B833" t="str">
            <v>比蒙化身比蒙巨兽，免疫部分控制和减益效果（包括流血，灼烧，冰封，减速，眩晕，石化状态）</v>
          </cell>
          <cell r="C833" t="str">
            <v>#比蒙化身比蒙巨兽，免疫部分控制和减益效果（包括流血，灼烧，冰封，减速，眩晕，石化状态）</v>
          </cell>
        </row>
        <row r="834">
          <cell r="A834" t="str">
            <v>HEROSPECIALDES_506012</v>
          </cell>
          <cell r="B834" t="str">
            <v>比蒙（比蒙巨兽）反弹30%受到的伤害</v>
          </cell>
          <cell r="C834" t="str">
            <v>#比蒙（比蒙巨兽）反弹30%受到的伤害</v>
          </cell>
        </row>
        <row r="835">
          <cell r="A835" t="str">
            <v>HEROSPECIALDES_506013</v>
          </cell>
          <cell r="B835" t="str">
            <v>当比蒙巨兽本场战斗第1次生命为0时，不会死亡，效果持续10秒</v>
          </cell>
          <cell r="C835" t="str">
            <v>#当比蒙巨兽本场战斗第1次生命为0时，不会死亡，效果持续10秒</v>
          </cell>
        </row>
        <row r="836">
          <cell r="A836" t="str">
            <v>HEROSPECIALDES_506014</v>
          </cell>
          <cell r="B836" t="str">
            <v>比蒙巨兽【激怒】所提供的最大生命值恢复，效果翻倍</v>
          </cell>
          <cell r="C836" t="str">
            <v>#比蒙巨兽【激怒】所提供的最大生命值恢复，效果翻倍</v>
          </cell>
        </row>
        <row r="837">
          <cell r="A837" t="str">
            <v>HEROSPECIALDES_506021</v>
          </cell>
          <cell r="B837" t="str">
            <v>所有己方兵团的暴击提高15%</v>
          </cell>
          <cell r="C837" t="str">
            <v>#所有己方兵团的暴击提高15%</v>
          </cell>
        </row>
        <row r="838">
          <cell r="A838" t="str">
            <v>HEROSPECIALDES_506022</v>
          </cell>
          <cell r="B838" t="str">
            <v>所有近战兵团（攻击，突击，防御）攻击提高20%，并附带「流血」效果</v>
          </cell>
          <cell r="C838" t="str">
            <v>#所有近战兵团（攻击，突击，防御）攻击提高20%，并附带「流血」效果</v>
          </cell>
        </row>
        <row r="839">
          <cell r="A839" t="str">
            <v>HEROSPECIALDES_506023</v>
          </cell>
          <cell r="B839" t="str">
            <v>所有据点阵营的兵团，【狂暴】技能的激活生命值从35%，提高至60%</v>
          </cell>
          <cell r="C839" t="str">
            <v>#所有据点阵营的兵团，【狂暴】技能的激活生命值从35%，提高至60%</v>
          </cell>
        </row>
        <row r="840">
          <cell r="A840" t="str">
            <v>HEROSPECIALDES_506024</v>
          </cell>
          <cell r="B840" t="str">
            <v>对阵【流血】的敌方单位时，己方兵团提高20%的吸血效果，并额外造成20%的兵团伤害。</v>
          </cell>
          <cell r="C840" t="str">
            <v>#对阵【流血】的敌方单位时，己方兵团提高20%的吸血效果，并额外造成20%的兵团伤害。</v>
          </cell>
        </row>
        <row r="841">
          <cell r="A841" t="str">
            <v>HEROSPECIALDES_506031</v>
          </cell>
          <cell r="B841" t="str">
            <v>雷鸟化身为风暴使者，暴击提高15%</v>
          </cell>
          <cell r="C841" t="str">
            <v>#雷鸟化身为风暴使者，暴击提高15%</v>
          </cell>
          <cell r="D841">
            <v>2</v>
          </cell>
        </row>
        <row r="842">
          <cell r="A842" t="str">
            <v>HEROSPECIALDES_506032</v>
          </cell>
          <cell r="B842" t="str">
            <v>风暴使者的【雷鸣】每次命中敌方单位时，有25%的概率造成「眩晕」效果，持续3秒</v>
          </cell>
          <cell r="C842" t="str">
            <v>#风暴使者的【雷鸣】每次命中敌方单位时，有25%的概率造成「眩晕」效果，持续3秒</v>
          </cell>
          <cell r="D842">
            <v>3</v>
          </cell>
        </row>
        <row r="843">
          <cell r="A843" t="str">
            <v>HEROSPECIALDES_506033</v>
          </cell>
          <cell r="B843" t="str">
            <v>雷鸟(风暴使者)的【飓风屏障】额外降低所有敌方兵团20%的法术免伤</v>
          </cell>
          <cell r="C843" t="str">
            <v>#雷鸟(风暴使者)的【飓风屏障】额外降低所有敌方兵团20%的法术免伤</v>
          </cell>
          <cell r="D843">
            <v>4</v>
          </cell>
        </row>
        <row r="844">
          <cell r="A844" t="str">
            <v>HEROSPECIALDES_506034</v>
          </cell>
          <cell r="B844" t="str">
            <v>风暴使者普攻暴击时，有30%的概率直接施放1次【雷鸣】技能</v>
          </cell>
          <cell r="C844" t="str">
            <v>#风暴使者普攻暴击时，有30%的概率直接施放1次【雷鸣】技能</v>
          </cell>
          <cell r="D844">
            <v>1</v>
          </cell>
        </row>
        <row r="845">
          <cell r="A845" t="str">
            <v>HEROSPECIALDES_506041</v>
          </cell>
          <cell r="B845" t="str">
            <v>独眼巨人化身为狂暴巨人，攻速提升10%</v>
          </cell>
          <cell r="C845" t="str">
            <v>#独眼巨人化身为狂暴巨人，攻速提升10%</v>
          </cell>
        </row>
        <row r="846">
          <cell r="A846" t="str">
            <v>HEROSPECIALDES_506042</v>
          </cell>
          <cell r="B846" t="str">
            <v>狂暴巨人上场时，所有己方射手兵团的法术免伤提高20%</v>
          </cell>
          <cell r="C846" t="str">
            <v>#狂暴巨人上场时，所有己方射手兵团的法术免伤提高20%</v>
          </cell>
        </row>
        <row r="847">
          <cell r="A847" t="str">
            <v>HEROSPECIALDES_506043</v>
          </cell>
          <cell r="B847" t="str">
            <v>狂暴巨人（独眼巨人）的攻击对所有不具飞行能力的敌方兵团造成额外30%的兵团伤害</v>
          </cell>
          <cell r="C847" t="str">
            <v>#狂暴巨人（独眼巨人）的攻击对所有不具飞行能力的敌方兵团造成额外30%的兵团伤害</v>
          </cell>
        </row>
        <row r="848">
          <cell r="A848" t="str">
            <v>HEROSPECIALDES_506044</v>
          </cell>
          <cell r="B848" t="str">
            <v>狂暴巨人的【撼地】技能首次触发时，对所有不具飞行能力的敌方兵团生效。</v>
          </cell>
          <cell r="C848" t="str">
            <v>#狂暴巨人的【撼地】技能首次触发时，对所有不具飞行能力的敌方兵团生效。</v>
          </cell>
        </row>
        <row r="849">
          <cell r="A849" t="str">
            <v>HEROSPECIALDES_507011</v>
          </cell>
          <cell r="B849" t="str">
            <v>【烈火魔墙】进阶为【幽火魔墙】，长度增加20%</v>
          </cell>
          <cell r="C849" t="str">
            <v>#【烈火魔墙】进阶为【幽火魔墙】，长度增加20%</v>
          </cell>
        </row>
        <row r="850">
          <cell r="A850" t="str">
            <v>HEROSPECIALDES_507012</v>
          </cell>
          <cell r="B850" t="str">
            <v>被「灼烧」的敌方单位，受到的所有伤害提高15%</v>
          </cell>
          <cell r="C850" t="str">
            <v>#被「灼烧」的敌方单位，受到的所有伤害提高15%</v>
          </cell>
        </row>
        <row r="851">
          <cell r="A851" t="str">
            <v>HEROSPECIALDES_507013</v>
          </cell>
          <cell r="B851" t="str">
            <v>所有火系英雄法术的伤害提高15%</v>
          </cell>
          <cell r="C851" t="str">
            <v>#所有火系英雄法术的伤害提高15%</v>
          </cell>
        </row>
        <row r="852">
          <cell r="A852" t="str">
            <v>HEROSPECIALDES_507014</v>
          </cell>
          <cell r="B852" t="str">
            <v>【幽火魔墙】和【烈火燎原】对受到「灼烧」的敌方单位造成「眩晕」效果，持续3秒</v>
          </cell>
          <cell r="C852" t="str">
            <v>#【幽火魔墙】和【烈火燎原】对受到「灼烧」的敌方单位造成「眩晕」效果，持续3秒</v>
          </cell>
        </row>
        <row r="853">
          <cell r="A853" t="str">
            <v>HEROSPECIALDES_507021</v>
          </cell>
          <cell r="B853" t="str">
            <v>精神元素化身为魔法元素，【能量震爆】技能造成的伤害提高20%</v>
          </cell>
          <cell r="C853" t="str">
            <v>#精神元素化身为魔法元素，【能量震爆】技能造成的伤害提高20%</v>
          </cell>
        </row>
        <row r="854">
          <cell r="A854" t="str">
            <v>HEROSPECIALDES_507022</v>
          </cell>
          <cell r="B854" t="str">
            <v>精神元素（魔法元素）的吸血效果提高20%</v>
          </cell>
          <cell r="C854" t="str">
            <v>#精神元素（魔法元素）的吸血效果提高20%</v>
          </cell>
        </row>
        <row r="855">
          <cell r="A855" t="str">
            <v>HEROSPECIALDES_507023</v>
          </cell>
          <cell r="B855" t="str">
            <v>每有1个魔法或者攻击兵团上场，魔法元素的兵团伤害和兵团免伤提高3%</v>
          </cell>
          <cell r="C855" t="str">
            <v>#每有1个魔法或者攻击兵团上场，魔法元素的兵团伤害和兵团免伤提高3%</v>
          </cell>
        </row>
        <row r="856">
          <cell r="A856" t="str">
            <v>HEROSPECIALDES_507024</v>
          </cell>
          <cell r="B856" t="str">
            <v>魔法元素在【神秘领域】范围内时免疫所有伤害</v>
          </cell>
          <cell r="C856" t="str">
            <v>#魔法元素在【神秘领域】范围内时免疫所有伤害</v>
          </cell>
        </row>
        <row r="857">
          <cell r="A857" t="str">
            <v>HEROSPECIALDES_508011</v>
          </cell>
          <cell r="B857" t="str">
            <v>大恶魔化身为末日使者，【凋零】对被「灼烧」的目标单位伤害翻倍；【酷刑】和【痛苦镰刀】每次都造成6秒「沉默」效果</v>
          </cell>
          <cell r="C857" t="str">
            <v>#大恶魔化身为末日使者，【凋零】对被「灼烧」的目标单位伤害翻倍；【酷刑】和【痛苦镰刀】每次都造成6秒「沉默」效果</v>
          </cell>
        </row>
        <row r="858">
          <cell r="A858" t="str">
            <v>HEROSPECIALDES_508012</v>
          </cell>
          <cell r="B858" t="str">
            <v>大恶魔在场时，释放【深渊回响】附加1次酷刑，且己方地狱阵营兵团免疫所有伤害，效果持续6秒</v>
          </cell>
          <cell r="C858" t="str">
            <v>#大恶魔在场时，释放【深渊回响】附加1次酷刑，且己方地狱阵营兵团免疫所有伤害，效果持续6秒</v>
          </cell>
        </row>
        <row r="859">
          <cell r="A859" t="str">
            <v>HEROSPECIALDES_508013</v>
          </cell>
          <cell r="B859" t="str">
            <v>每上场1个攻击兵团，大恶魔（末日使者）兵团伤害提高5%；每上场1个地狱兵团，兵团免伤提高5%</v>
          </cell>
          <cell r="C859" t="str">
            <v>#每上场1个攻击兵团，大恶魔（末日使者）兵团伤害提高5%；每上场1个地狱兵团，兵团免伤提高5%</v>
          </cell>
        </row>
        <row r="860">
          <cell r="A860" t="str">
            <v>HEROSPECIALDES_508014</v>
          </cell>
          <cell r="B860" t="str">
            <v>末日使者施放【痛苦镰刀】时，己方地狱阵营的兵团恢复最大生命值10%的生命，自身恢复效果翻倍</v>
          </cell>
          <cell r="C860" t="str">
            <v>#末日使者施放【痛苦镰刀】时，己方地狱阵营的兵团恢复最大生命值10%的生命，自身恢复效果翻倍</v>
          </cell>
        </row>
        <row r="861">
          <cell r="A861" t="str">
            <v>HEROSPECIALDES_508021</v>
          </cell>
          <cell r="B861" t="str">
            <v>烈火精灵化身为烈焰领主，烈焰领主的【烈火风暴】技能的伤害提高30%，目标区域增加至2个</v>
          </cell>
          <cell r="C861" t="str">
            <v>#烈火精灵化身为烈焰领主，烈焰领主的【烈火风暴】技能的伤害提高30%，目标区域增加至2个</v>
          </cell>
        </row>
        <row r="862">
          <cell r="A862" t="str">
            <v>HEROSPECIALDES_508022</v>
          </cell>
          <cell r="B862" t="str">
            <v>烈火精灵（烈焰领主）的攻击提高30%</v>
          </cell>
          <cell r="C862" t="str">
            <v>#烈火精灵（烈焰领主）的攻击提高30%</v>
          </cell>
        </row>
        <row r="863">
          <cell r="A863" t="str">
            <v>HEROSPECIALDES_508023</v>
          </cell>
          <cell r="B863" t="str">
            <v>烈焰领主【烈焰护盾】技能的反弹效果翻倍，持续时间延长5秒</v>
          </cell>
          <cell r="C863" t="str">
            <v>#烈焰领主【烈焰护盾】技能的反弹效果翻倍，持续时间延长5秒</v>
          </cell>
        </row>
        <row r="864">
          <cell r="A864" t="str">
            <v>HEROSPECIALDES_508024</v>
          </cell>
          <cell r="B864" t="str">
            <v>烈焰领主上场时，所有己方兵团的火系法术免伤提高50%，敌方兵团降低50%</v>
          </cell>
          <cell r="C864" t="str">
            <v>#烈焰领主上场时，所有己方兵团的火系法术免伤提高50%，敌方兵团降低50%</v>
          </cell>
        </row>
        <row r="865">
          <cell r="A865" t="str">
            <v>HEROSPECIALDES_509011</v>
          </cell>
          <cell r="B865" t="str">
            <v>【召唤火元素】和【火焰之门】的法术冷却时间缩短20%</v>
          </cell>
          <cell r="C865" t="str">
            <v>#【召唤火元素】和【火焰之门】的法术冷却时间缩短20%</v>
          </cell>
        </row>
        <row r="866">
          <cell r="A866" t="str">
            <v>HEROSPECIALDES_509012</v>
          </cell>
          <cell r="B866" t="str">
            <v>己方所有召唤单位的攻击提高30%</v>
          </cell>
          <cell r="C866" t="str">
            <v>#己方所有召唤单位的攻击提高30%</v>
          </cell>
        </row>
        <row r="867">
          <cell r="A867" t="str">
            <v>HEROSPECIALDES_509013</v>
          </cell>
          <cell r="B867" t="str">
            <v>每个己方召唤单位死亡时，恢复英雄1魔法值，并缩短所有法术0.25秒的冷却时间</v>
          </cell>
          <cell r="C867" t="str">
            <v>#每个己方召唤单位死亡时，恢复英雄1魔法值，并缩短所有法术0.25秒的冷却时间</v>
          </cell>
        </row>
        <row r="868">
          <cell r="A868" t="str">
            <v>HEROSPECIALDES_509014</v>
          </cell>
          <cell r="B868" t="str">
            <v>战场上每有1个己方召唤单位，泽达的英雄法术伤害提高2%</v>
          </cell>
          <cell r="C868" t="str">
            <v>#战场上每有1个己方召唤单位，泽达的英雄法术伤害提高2%</v>
          </cell>
        </row>
        <row r="869">
          <cell r="A869" t="str">
            <v>HEROSPECIALDES_512011</v>
          </cell>
          <cell r="B869" t="str">
            <v>【连锁闪电】弹射数量增加2次，且伤害不递减；索姆拉的所有法术没有初始冷却时间</v>
          </cell>
          <cell r="C869" t="str">
            <v>#【连锁闪电】弹射数量增加2次，且伤害不递减；索姆拉的所有法术没有初始冷却时间</v>
          </cell>
        </row>
        <row r="870">
          <cell r="A870" t="str">
            <v>HEROSPECIALDES_512012</v>
          </cell>
          <cell r="B870" t="str">
            <v>【大气神箭】额外对目标单位造成「静电」效果，该目标受到的法术伤害提高50%</v>
          </cell>
          <cell r="C870" t="str">
            <v>#【大气神箭】额外对目标单位造成「静电」效果，该目标受到的法术伤害提高50%</v>
          </cell>
        </row>
        <row r="871">
          <cell r="A871" t="str">
            <v>HEROSPECIALDES_512013</v>
          </cell>
          <cell r="B871" t="str">
            <v>所有气系英雄法术的冷却时间缩短15%</v>
          </cell>
          <cell r="C871" t="str">
            <v>#所有气系英雄法术的冷却时间缩短15%</v>
          </cell>
        </row>
        <row r="872">
          <cell r="A872" t="str">
            <v>HEROSPECIALDES_512014</v>
          </cell>
          <cell r="B872" t="str">
            <v>【连锁闪电】额外对敌方单位造成，相当于目标最大生命值24%的伤害</v>
          </cell>
          <cell r="C872" t="str">
            <v>#【连锁闪电】额外对敌方单位造成，相当于目标最大生命值24%的伤害</v>
          </cell>
        </row>
        <row r="873">
          <cell r="A873" t="str">
            <v>HEROSPECIALDES_512021</v>
          </cell>
          <cell r="B873" t="str">
            <v>僧侣化身为魔幻法师，他的【祈祷】技能同时对2个兵团生效</v>
          </cell>
          <cell r="C873" t="str">
            <v>#僧侣化身为魔幻法师，他的【祈祷】技能同时对2个兵团生效</v>
          </cell>
        </row>
        <row r="874">
          <cell r="A874" t="str">
            <v>HEROSPECIALDES_512022</v>
          </cell>
          <cell r="B874" t="str">
            <v>大法师化身为魔幻法师，她的【龙卷风】技能同时对2个兵团生效</v>
          </cell>
          <cell r="C874" t="str">
            <v>#大法师化身为魔幻法师，她的【龙卷风】技能同时对2个兵团生效</v>
          </cell>
        </row>
        <row r="875">
          <cell r="A875" t="str">
            <v>HEROSPECIALDES_512023</v>
          </cell>
          <cell r="B875" t="str">
            <v>所有己方魔法兵团的攻击提升15%，生命提升15%</v>
          </cell>
          <cell r="C875" t="str">
            <v>#所有己方魔法兵团的攻击提升15%，生命提升15%</v>
          </cell>
        </row>
        <row r="876">
          <cell r="A876" t="str">
            <v>HEROSPECIALDES_512024</v>
          </cell>
          <cell r="B876" t="str">
            <v>魔幻法师上场时，每隔12秒保护所有己方远程兵团（射手、魔法）免疫法术伤害，该效果持续3秒</v>
          </cell>
          <cell r="C876" t="str">
            <v>#魔幻法师上场时，每隔12秒保护所有己方远程兵团（射手、魔法）免疫法术伤害，该效果持续3秒</v>
          </cell>
        </row>
        <row r="877">
          <cell r="A877" t="str">
            <v>HEROSPECIALDES_513011</v>
          </cell>
          <cell r="B877" t="str">
            <v>每有1个己方地下城阵营的兵团上场，摩莉尔提高3初始魔法值，并降低敌方3初始魔法值</v>
          </cell>
          <cell r="C877" t="str">
            <v>#每有1个己方地下城阵营的兵团上场，摩莉尔提高3初始魔法值，并降低敌方3初始魔法值</v>
          </cell>
        </row>
        <row r="878">
          <cell r="A878" t="str">
            <v>HEROSPECIALDES_513012</v>
          </cell>
          <cell r="B878" t="str">
            <v>每有1个己方地下城阵营的兵团上场，所有敌方兵团的法术免伤降低8%</v>
          </cell>
          <cell r="C878" t="str">
            <v>#每有1个己方地下城阵营的兵团上场，所有敌方兵团的法术免伤降低8%</v>
          </cell>
        </row>
        <row r="879">
          <cell r="A879" t="str">
            <v>HEROSPECIALDES_513013</v>
          </cell>
          <cell r="B879" t="str">
            <v>所有地下城阵营兵团的法术免伤提高20%</v>
          </cell>
          <cell r="C879" t="str">
            <v>#所有地下城阵营兵团的法术免伤提高20%</v>
          </cell>
        </row>
        <row r="880">
          <cell r="A880" t="str">
            <v>HEROSPECIALDES_513014</v>
          </cell>
          <cell r="B880" t="str">
            <v>己方上场的单位在暴击时，为摩莉尔恢复0.2魔法值，效果冷却时间2秒</v>
          </cell>
          <cell r="C880" t="str">
            <v>#己方上场的单位在暴击时，为摩莉尔恢复0.2魔法值，效果冷却时间2秒</v>
          </cell>
        </row>
        <row r="881">
          <cell r="A881" t="str">
            <v>HEROSPECIALDES_514011</v>
          </cell>
          <cell r="B881" t="str">
            <v>【生命轮回】每0.5秒额外对敌方单位造成相当于最大生命值2%的土系法术伤害，己方生命额外恢复最大生命值的2%</v>
          </cell>
          <cell r="C881" t="str">
            <v>#【生命轮回】每0.5秒额外对敌方单位造成相当于最大生命值2%的土系法术伤害，己方生命额外恢复最大生命值的2%</v>
          </cell>
        </row>
        <row r="882">
          <cell r="A882" t="str">
            <v>HEROSPECIALDES_514012</v>
          </cell>
          <cell r="B882" t="str">
            <v>每次施放【生命轮回】会降低所有敌方兵团12%的法术免伤，可叠加5次，效果持续整场</v>
          </cell>
          <cell r="C882" t="str">
            <v>#每次施放【生命轮回】会降低所有敌方兵团12%的法术免伤，可叠加5次，效果持续整场</v>
          </cell>
        </row>
        <row r="883">
          <cell r="A883" t="str">
            <v>HEROSPECIALDES_514013</v>
          </cell>
          <cell r="B883" t="str">
            <v>所有土系法术伤害提高15%</v>
          </cell>
          <cell r="C883" t="str">
            <v>#所有土系法术伤害提高15%</v>
          </cell>
        </row>
        <row r="884">
          <cell r="A884" t="str">
            <v>HEROSPECIALDES_514014</v>
          </cell>
          <cell r="B884" t="str">
            <v>每有1个己方魔法兵团上场，己方英雄的魔法回复速度提高0.6，敌方英雄降低0.3</v>
          </cell>
          <cell r="C884" t="str">
            <v>#每有1个己方魔法兵团上场，己方英雄的魔法回复速度提高0.6，敌方英雄降低0.3</v>
          </cell>
        </row>
        <row r="885">
          <cell r="A885" t="str">
            <v>HEROSPECIALDES_514021</v>
          </cell>
          <cell r="B885" t="str">
            <v>「石化」状态进阶为「晶化」状态，受「石化」状态的目标单位额外降低50%法术免伤</v>
          </cell>
          <cell r="C885" t="str">
            <v>#「石化」状态进阶为「晶化」状态，受「石化」状态的目标单位额外降低50%法术免伤</v>
          </cell>
        </row>
        <row r="886">
          <cell r="A886" t="str">
            <v>HEROSPECIALDES_514022</v>
          </cell>
          <cell r="B886" t="str">
            <v>己方兵团攻击受到「晶化」效果的敌方单位时，必定暴击</v>
          </cell>
          <cell r="C886" t="str">
            <v>#己方兵团攻击受到「晶化」效果的敌方单位时，必定暴击</v>
          </cell>
        </row>
        <row r="887">
          <cell r="A887" t="str">
            <v>HEROSPECIALDES_514023</v>
          </cell>
          <cell r="B887" t="str">
            <v>美杜莎对阵受到「石化」，「晶化」和「眩晕」效果的目标单位时，兵团伤害提高10%</v>
          </cell>
          <cell r="C887" t="str">
            <v>#美杜莎对阵受到「石化」，「晶化」和「眩晕」效果的目标单位时，兵团伤害提高10%</v>
          </cell>
        </row>
        <row r="888">
          <cell r="A888" t="str">
            <v>HEROSPECIALDES_514024</v>
          </cell>
          <cell r="B888" t="str">
            <v>美杜莎的普通攻击有一定概率触发「石化」效果，冷却时间10秒</v>
          </cell>
          <cell r="C888" t="str">
            <v>#美杜莎的普通攻击有一定概率触发「石化」效果，冷却时间10秒</v>
          </cell>
        </row>
        <row r="895">
          <cell r="A895" t="str">
            <v>#英雄技能释放方式</v>
          </cell>
        </row>
        <row r="896">
          <cell r="A896" t="str">
            <v>OPTION_1</v>
          </cell>
          <cell r="C896" t="str">
            <v>#点击释放</v>
          </cell>
        </row>
        <row r="897">
          <cell r="A897" t="str">
            <v>OPTION_2</v>
          </cell>
          <cell r="C897" t="str">
            <v>#滑动释放</v>
          </cell>
        </row>
        <row r="898">
          <cell r="A898" t="str">
            <v>OPTION_3</v>
          </cell>
          <cell r="C898" t="str">
            <v>#拖动释放</v>
          </cell>
        </row>
        <row r="899">
          <cell r="A899" t="str">
            <v>OPTION_4</v>
          </cell>
          <cell r="C899" t="str">
            <v>#蓄力释放</v>
          </cell>
        </row>
        <row r="901">
          <cell r="A901" t="str">
            <v>#英雄技能效果</v>
          </cell>
        </row>
        <row r="902">
          <cell r="A902" t="str">
            <v>PLAYERSKILLTAG_1</v>
          </cell>
          <cell r="B902" t="str">
            <v>#伤害法术</v>
          </cell>
          <cell r="C902" t="str">
            <v>#伤害法术</v>
          </cell>
        </row>
        <row r="903">
          <cell r="A903" t="str">
            <v>PLAYERSKILLTAG_2</v>
          </cell>
          <cell r="B903" t="str">
            <v>#增强法术</v>
          </cell>
          <cell r="C903" t="str">
            <v>#辅助法术</v>
          </cell>
        </row>
        <row r="904">
          <cell r="A904" t="str">
            <v>PLAYERSKILLTAG_3</v>
          </cell>
          <cell r="B904" t="str">
            <v>#削弱法术</v>
          </cell>
          <cell r="C904" t="str">
            <v>#召唤法术</v>
          </cell>
        </row>
        <row r="905">
          <cell r="A905" t="str">
            <v>PLAYERSKILLTAG_9</v>
          </cell>
          <cell r="B905" t="str">
            <v>#特殊法术</v>
          </cell>
          <cell r="C905" t="str">
            <v>#特殊法术</v>
          </cell>
        </row>
        <row r="909">
          <cell r="A909" t="str">
            <v>#英雄技能</v>
          </cell>
        </row>
        <row r="910">
          <cell r="A910" t="str">
            <v>PLAYERSKILL_201</v>
          </cell>
          <cell r="B910" t="str">
            <v>烈火神盾</v>
          </cell>
          <cell r="C910" t="str">
            <v>#烈火神盾</v>
          </cell>
          <cell r="D910" t="str">
            <v>Fire Shield</v>
          </cell>
        </row>
        <row r="911">
          <cell r="A911" t="str">
            <v>PLAYERSKILL_202</v>
          </cell>
          <cell r="B911" t="str">
            <v>嗜血奇术</v>
          </cell>
          <cell r="C911" t="str">
            <v>#嗜血奇术</v>
          </cell>
          <cell r="D911" t="str">
            <v>Bloodlust</v>
          </cell>
        </row>
        <row r="912">
          <cell r="A912" t="str">
            <v>PLAYERSKILL_203</v>
          </cell>
          <cell r="B912" t="str">
            <v>屠戮成性</v>
          </cell>
          <cell r="C912" t="str">
            <v>#屠戮成性</v>
          </cell>
          <cell r="D912" t="str">
            <v>Slayer</v>
          </cell>
        </row>
        <row r="913">
          <cell r="A913" t="str">
            <v>PLAYERSKILL_204</v>
          </cell>
          <cell r="B913" t="str">
            <v>孤注一掷</v>
          </cell>
          <cell r="C913" t="str">
            <v>#孤注一掷</v>
          </cell>
          <cell r="D913" t="str">
            <v>Frenzy</v>
          </cell>
        </row>
        <row r="914">
          <cell r="A914" t="str">
            <v>PLAYERSKILL_205</v>
          </cell>
          <cell r="B914" t="str">
            <v>连珠火球</v>
          </cell>
          <cell r="C914" t="str">
            <v>#连珠火球</v>
          </cell>
          <cell r="D914" t="str">
            <v>Fireball</v>
          </cell>
        </row>
        <row r="915">
          <cell r="A915" t="str">
            <v>PLAYERSKILL_206</v>
          </cell>
          <cell r="B915" t="str">
            <v>龙息术</v>
          </cell>
          <cell r="C915" t="str">
            <v>#龙息术</v>
          </cell>
          <cell r="D915" t="str">
            <v>Dragon Breath</v>
          </cell>
        </row>
        <row r="916">
          <cell r="A916" t="str">
            <v>PLAYERSKILL_207</v>
          </cell>
          <cell r="B916" t="str">
            <v>地狱烈焰</v>
          </cell>
          <cell r="C916" t="str">
            <v>#地狱烈焰</v>
          </cell>
          <cell r="D916" t="str">
            <v>Inferno</v>
          </cell>
        </row>
        <row r="917">
          <cell r="A917" t="str">
            <v>PLAYERSKILL_208</v>
          </cell>
          <cell r="B917" t="str">
            <v>烈火魔墙</v>
          </cell>
          <cell r="C917" t="str">
            <v>#烈火魔墙</v>
          </cell>
          <cell r="D917" t="str">
            <v>Fire Wall</v>
          </cell>
        </row>
        <row r="918">
          <cell r="A918" t="str">
            <v>PLAYERSKILL_2081</v>
          </cell>
          <cell r="B918" t="str">
            <v>幽火魔墙</v>
          </cell>
          <cell r="C918" t="str">
            <v>#幽火魔墙</v>
          </cell>
          <cell r="D918" t="str">
            <v>Fire Wall</v>
          </cell>
        </row>
        <row r="919">
          <cell r="A919" t="str">
            <v>PLAYERSKILL_2082</v>
          </cell>
          <cell r="B919" t="str">
            <v>幽火魔墙</v>
          </cell>
          <cell r="C919" t="str">
            <v>#幽火魔墙</v>
          </cell>
          <cell r="D919" t="str">
            <v>Fire Wall</v>
          </cell>
        </row>
        <row r="920">
          <cell r="A920" t="str">
            <v>PLAYERSKILL_209</v>
          </cell>
          <cell r="B920" t="str">
            <v>末日审判</v>
          </cell>
          <cell r="C920" t="str">
            <v>#末日审判</v>
          </cell>
          <cell r="D920" t="str">
            <v>Armageddon</v>
          </cell>
        </row>
        <row r="921">
          <cell r="A921" t="str">
            <v>PLAYERSKILL_210</v>
          </cell>
          <cell r="B921" t="str">
            <v>双目失明</v>
          </cell>
          <cell r="C921" t="str">
            <v>#双目失明</v>
          </cell>
          <cell r="D921" t="str">
            <v>Blind</v>
          </cell>
        </row>
        <row r="922">
          <cell r="A922" t="str">
            <v>PLAYERSKILL_211</v>
          </cell>
          <cell r="B922" t="str">
            <v>恶咒附身</v>
          </cell>
          <cell r="C922" t="str">
            <v>#恶咒附身</v>
          </cell>
          <cell r="D922" t="str">
            <v>Curse</v>
          </cell>
        </row>
        <row r="923">
          <cell r="A923" t="str">
            <v>PLAYERSKILL_212</v>
          </cell>
          <cell r="B923" t="str">
            <v>召唤火元素</v>
          </cell>
          <cell r="C923" t="str">
            <v>#召唤火元素</v>
          </cell>
          <cell r="D923" t="str">
            <v>Fire Elemental</v>
          </cell>
        </row>
        <row r="924">
          <cell r="A924" t="str">
            <v>PLAYERSKILL_2121</v>
          </cell>
          <cell r="B924" t="str">
            <v>召唤火元素</v>
          </cell>
          <cell r="C924" t="str">
            <v>#召唤火元素</v>
          </cell>
        </row>
        <row r="925">
          <cell r="A925" t="str">
            <v>PLAYERSKILL_213</v>
          </cell>
          <cell r="B925" t="str">
            <v>火焰之门</v>
          </cell>
          <cell r="C925" t="str">
            <v>#火焰之门</v>
          </cell>
          <cell r="D925" t="str">
            <v>Infernal Gate</v>
          </cell>
        </row>
        <row r="926">
          <cell r="A926" t="str">
            <v>PLAYERSKILL_2131</v>
          </cell>
          <cell r="B926" t="str">
            <v>火焰之门</v>
          </cell>
          <cell r="C926" t="str">
            <v>#火焰之门</v>
          </cell>
          <cell r="D926" t="str">
            <v>Fire Arrow</v>
          </cell>
        </row>
        <row r="927">
          <cell r="A927" t="str">
            <v>PLAYERSKILL_214</v>
          </cell>
          <cell r="B927" t="str">
            <v>烈火神箭</v>
          </cell>
          <cell r="C927" t="str">
            <v>#烈火神箭</v>
          </cell>
        </row>
        <row r="928">
          <cell r="A928" t="str">
            <v>PLAYERSKILL_215</v>
          </cell>
          <cell r="B928" t="str">
            <v>杀戮意志</v>
          </cell>
          <cell r="C928" t="str">
            <v>#杀戮意志</v>
          </cell>
        </row>
        <row r="929">
          <cell r="A929" t="str">
            <v>PLAYERSKILL_216</v>
          </cell>
          <cell r="B929" t="str">
            <v>深渊回响</v>
          </cell>
          <cell r="C929" t="str">
            <v>#深渊回响</v>
          </cell>
        </row>
        <row r="930">
          <cell r="A930" t="str">
            <v>PLAYERSKILL_217</v>
          </cell>
          <cell r="B930" t="str">
            <v>烈火燎原</v>
          </cell>
          <cell r="C930" t="str">
            <v>#烈火燎原</v>
          </cell>
          <cell r="D930" t="str">
            <v>Ice Shield</v>
          </cell>
        </row>
        <row r="931">
          <cell r="A931" t="str">
            <v>PLAYERSKILL_2171</v>
          </cell>
          <cell r="B931" t="str">
            <v>烈火燎原</v>
          </cell>
          <cell r="C931" t="str">
            <v>#烈火燎原</v>
          </cell>
          <cell r="D931" t="str">
            <v>Ice Shield</v>
          </cell>
        </row>
        <row r="932">
          <cell r="A932" t="str">
            <v>PLAYERSKILL_218</v>
          </cell>
          <cell r="B932" t="str">
            <v>丧心病狂</v>
          </cell>
          <cell r="C932" t="str">
            <v>#丧心病狂</v>
          </cell>
        </row>
        <row r="933">
          <cell r="A933" t="str">
            <v>PLAYERSKILL_301</v>
          </cell>
          <cell r="B933" t="str">
            <v>寒冰神盾</v>
          </cell>
          <cell r="C933" t="str">
            <v>#寒冰神盾</v>
          </cell>
          <cell r="D933" t="str">
            <v>Bless</v>
          </cell>
        </row>
        <row r="934">
          <cell r="A934" t="str">
            <v>PLAYERSKILL_302</v>
          </cell>
          <cell r="B934" t="str">
            <v>神圣护佑</v>
          </cell>
          <cell r="C934" t="str">
            <v>#神圣护佑</v>
          </cell>
          <cell r="D934" t="str">
            <v>Ice Wall</v>
          </cell>
        </row>
        <row r="935">
          <cell r="A935" t="str">
            <v>PLAYERSKILL_303</v>
          </cell>
          <cell r="B935" t="str">
            <v>寒冰魔墙</v>
          </cell>
          <cell r="C935" t="str">
            <v>#寒冰魔墙</v>
          </cell>
          <cell r="D935" t="str">
            <v>Forgetfulness</v>
          </cell>
        </row>
        <row r="936">
          <cell r="A936" t="str">
            <v>PLAYERSKILL_304</v>
          </cell>
          <cell r="B936" t="str">
            <v>失忆大法</v>
          </cell>
          <cell r="C936" t="str">
            <v>#失忆大法</v>
          </cell>
          <cell r="D936" t="str">
            <v>Frost Ring</v>
          </cell>
        </row>
        <row r="937">
          <cell r="A937" t="str">
            <v>PLAYERSKILL_305</v>
          </cell>
          <cell r="B937" t="str">
            <v>寒冰魔环</v>
          </cell>
          <cell r="C937" t="str">
            <v>#寒冰魔环</v>
          </cell>
        </row>
        <row r="938">
          <cell r="A938" t="str">
            <v>PLAYERSKILL_3051</v>
          </cell>
          <cell r="B938" t="str">
            <v>寒冰魔环</v>
          </cell>
          <cell r="C938" t="str">
            <v>#寒冰魔环</v>
          </cell>
          <cell r="D938" t="str">
            <v>Frost Ring</v>
          </cell>
        </row>
        <row r="939">
          <cell r="A939" t="str">
            <v>PLAYERSKILL_3052</v>
          </cell>
          <cell r="B939" t="str">
            <v>寒冰魔环</v>
          </cell>
          <cell r="C939" t="str">
            <v>#寒冰魔环</v>
          </cell>
          <cell r="D939" t="str">
            <v>Ice Bolt</v>
          </cell>
        </row>
        <row r="940">
          <cell r="A940" t="str">
            <v>PLAYERSKILL_306</v>
          </cell>
          <cell r="B940" t="str">
            <v>霹雳寒冰</v>
          </cell>
          <cell r="C940" t="str">
            <v>#霹雳寒冰</v>
          </cell>
          <cell r="D940" t="str">
            <v>Snowstorm</v>
          </cell>
        </row>
        <row r="941">
          <cell r="A941" t="str">
            <v>PLAYERSKILL_307</v>
          </cell>
          <cell r="B941" t="str">
            <v>冰雪风暴</v>
          </cell>
          <cell r="C941" t="str">
            <v>#冰雪风暴</v>
          </cell>
          <cell r="D941" t="str">
            <v>Mirth</v>
          </cell>
        </row>
        <row r="942">
          <cell r="A942" t="str">
            <v>PLAYERSKILL_308</v>
          </cell>
          <cell r="B942" t="str">
            <v>欢欣鼓舞</v>
          </cell>
          <cell r="C942" t="str">
            <v>#欢欣鼓舞</v>
          </cell>
          <cell r="D942" t="str">
            <v>Dispel</v>
          </cell>
        </row>
        <row r="943">
          <cell r="A943" t="str">
            <v>PLAYERSKILL_309</v>
          </cell>
          <cell r="B943" t="str">
            <v>驱魔大法</v>
          </cell>
          <cell r="C943" t="str">
            <v>#驱魔大法</v>
          </cell>
          <cell r="D943" t="str">
            <v>Teleport</v>
          </cell>
        </row>
        <row r="944">
          <cell r="A944" t="str">
            <v>PLAYERSKILL_310</v>
          </cell>
          <cell r="B944" t="str">
            <v>瞬间移动</v>
          </cell>
          <cell r="C944" t="str">
            <v>#瞬间移动</v>
          </cell>
          <cell r="D944" t="str">
            <v>Water Elemental</v>
          </cell>
        </row>
        <row r="945">
          <cell r="A945" t="str">
            <v>PLAYERSKILL_311</v>
          </cell>
          <cell r="B945" t="str">
            <v>召唤水元素</v>
          </cell>
          <cell r="C945" t="str">
            <v>#召唤水元素</v>
          </cell>
          <cell r="D945" t="str">
            <v>Clone</v>
          </cell>
        </row>
        <row r="946">
          <cell r="A946" t="str">
            <v>PLAYERSKILL_312</v>
          </cell>
          <cell r="B946" t="str">
            <v>镜像大法</v>
          </cell>
          <cell r="C946" t="str">
            <v>#镜像大法</v>
          </cell>
          <cell r="D946" t="str">
            <v>Chain Living</v>
          </cell>
        </row>
        <row r="947">
          <cell r="A947" t="str">
            <v>PLAYERSKILL_313</v>
          </cell>
          <cell r="B947" t="str">
            <v>生命链接</v>
          </cell>
          <cell r="C947" t="str">
            <v>#生命链接</v>
          </cell>
          <cell r="D947" t="str">
            <v>Cure</v>
          </cell>
        </row>
        <row r="948">
          <cell r="A948" t="str">
            <v>PLAYERSKILL_314</v>
          </cell>
          <cell r="B948" t="str">
            <v>疗伤</v>
          </cell>
          <cell r="C948" t="str">
            <v>#疗伤</v>
          </cell>
          <cell r="D948" t="str">
            <v>Water Arrow</v>
          </cell>
        </row>
        <row r="949">
          <cell r="A949" t="str">
            <v>PLAYERSKILL_315</v>
          </cell>
          <cell r="B949" t="str">
            <v>寒冰神箭</v>
          </cell>
          <cell r="C949" t="str">
            <v>#寒冰神箭</v>
          </cell>
          <cell r="D949" t="str">
            <v>Pray</v>
          </cell>
        </row>
        <row r="950">
          <cell r="A950" t="str">
            <v>PLAYERSKILL_316</v>
          </cell>
          <cell r="B950" t="str">
            <v>祈祷</v>
          </cell>
          <cell r="C950" t="str">
            <v>#祈祷</v>
          </cell>
        </row>
        <row r="951">
          <cell r="A951" t="str">
            <v>PLAYERSKILL_317</v>
          </cell>
          <cell r="B951" t="str">
            <v>能量逆转</v>
          </cell>
          <cell r="C951" t="str">
            <v>#能量逆转</v>
          </cell>
        </row>
        <row r="952">
          <cell r="A952" t="str">
            <v>PLAYERSKILL_318</v>
          </cell>
          <cell r="B952" t="str">
            <v>王者之风</v>
          </cell>
          <cell r="C952" t="str">
            <v>#王者之风</v>
          </cell>
          <cell r="D952" t="str">
            <v>Air Shield</v>
          </cell>
        </row>
        <row r="953">
          <cell r="A953" t="str">
            <v>PLAYERSKILL_401</v>
          </cell>
          <cell r="B953" t="str">
            <v>大气神盾</v>
          </cell>
          <cell r="C953" t="str">
            <v>#大气神盾</v>
          </cell>
          <cell r="D953" t="str">
            <v>Wind Wall</v>
          </cell>
        </row>
        <row r="954">
          <cell r="A954" t="str">
            <v>PLAYERSKILL_402</v>
          </cell>
          <cell r="B954" t="str">
            <v>飓风魔墙</v>
          </cell>
          <cell r="C954" t="str">
            <v>#飓风魔墙</v>
          </cell>
          <cell r="D954" t="str">
            <v>Haste</v>
          </cell>
        </row>
        <row r="955">
          <cell r="A955" t="str">
            <v>PLAYERSKILL_403</v>
          </cell>
          <cell r="B955" t="str">
            <v>快攻战术</v>
          </cell>
          <cell r="C955" t="str">
            <v>#快攻战术</v>
          </cell>
          <cell r="D955" t="str">
            <v>Fortune</v>
          </cell>
        </row>
        <row r="956">
          <cell r="A956" t="str">
            <v>PLAYERSKILL_404</v>
          </cell>
          <cell r="B956" t="str">
            <v>幸运之神</v>
          </cell>
          <cell r="C956" t="str">
            <v>#幸运之神</v>
          </cell>
          <cell r="D956" t="str">
            <v>Precision</v>
          </cell>
        </row>
        <row r="957">
          <cell r="A957" t="str">
            <v>PLAYERSKILL_405</v>
          </cell>
          <cell r="B957" t="str">
            <v>百发百中</v>
          </cell>
          <cell r="C957" t="str">
            <v>#百发百中</v>
          </cell>
          <cell r="D957" t="str">
            <v>Hypnotize</v>
          </cell>
        </row>
        <row r="958">
          <cell r="A958" t="str">
            <v>PLAYERSKILL_406</v>
          </cell>
          <cell r="B958" t="str">
            <v>蛊惑人心</v>
          </cell>
          <cell r="C958" t="str">
            <v>#蛊惑人心</v>
          </cell>
          <cell r="D958" t="str">
            <v>Time Still</v>
          </cell>
        </row>
        <row r="959">
          <cell r="A959" t="str">
            <v>PLAYERSKILL_407</v>
          </cell>
          <cell r="B959" t="str">
            <v>时间凝滞</v>
          </cell>
          <cell r="C959" t="str">
            <v>#时间凝滞</v>
          </cell>
          <cell r="D959" t="str">
            <v>Chain Lightning</v>
          </cell>
        </row>
        <row r="960">
          <cell r="A960" t="str">
            <v>PLAYERSKILL_408</v>
          </cell>
          <cell r="B960" t="str">
            <v>连锁闪电</v>
          </cell>
          <cell r="C960" t="str">
            <v>#连锁闪电</v>
          </cell>
          <cell r="D960" t="str">
            <v>Lightning Bolt</v>
          </cell>
        </row>
        <row r="961">
          <cell r="A961" t="str">
            <v>PLAYERSKILL_4081</v>
          </cell>
          <cell r="B961" t="str">
            <v>连锁闪电</v>
          </cell>
          <cell r="C961" t="str">
            <v>#连锁闪电</v>
          </cell>
          <cell r="D961" t="str">
            <v>Destroy Undead</v>
          </cell>
        </row>
        <row r="962">
          <cell r="A962" t="str">
            <v>PLAYERSKILL_4082</v>
          </cell>
          <cell r="B962" t="str">
            <v>连锁闪电</v>
          </cell>
          <cell r="C962" t="str">
            <v>#连锁闪电</v>
          </cell>
          <cell r="D962" t="str">
            <v>Storm</v>
          </cell>
        </row>
        <row r="963">
          <cell r="A963" t="str">
            <v>PLAYERSKILL_409</v>
          </cell>
          <cell r="B963" t="str">
            <v>霹雳闪电</v>
          </cell>
          <cell r="C963" t="str">
            <v>#霹雳闪电</v>
          </cell>
          <cell r="D963" t="str">
            <v>Fragment</v>
          </cell>
        </row>
        <row r="964">
          <cell r="A964" t="str">
            <v>PLAYERSKILL_410</v>
          </cell>
          <cell r="B964" t="str">
            <v>亡灵杀手</v>
          </cell>
          <cell r="C964" t="str">
            <v>#亡灵杀手</v>
          </cell>
          <cell r="D964" t="str">
            <v>Disrupting Ray</v>
          </cell>
        </row>
        <row r="965">
          <cell r="A965" t="str">
            <v>PLAYERSKILL_411</v>
          </cell>
          <cell r="B965" t="str">
            <v>风暴术</v>
          </cell>
          <cell r="C965" t="str">
            <v>#风暴术</v>
          </cell>
          <cell r="D965" t="str">
            <v>Air Elemental</v>
          </cell>
        </row>
        <row r="966">
          <cell r="A966" t="str">
            <v>PLAYERSKILL_412</v>
          </cell>
          <cell r="B966" t="str">
            <v>支离破碎</v>
          </cell>
          <cell r="C966" t="str">
            <v>#支离破碎</v>
          </cell>
          <cell r="D966" t="str">
            <v>Air Arrow</v>
          </cell>
        </row>
        <row r="967">
          <cell r="A967" t="str">
            <v>PLAYERSKILL_413</v>
          </cell>
          <cell r="B967" t="str">
            <v>毁灭之光</v>
          </cell>
          <cell r="C967" t="str">
            <v>#毁灭之光</v>
          </cell>
          <cell r="D967" t="str">
            <v>Shield</v>
          </cell>
        </row>
        <row r="968">
          <cell r="A968" t="str">
            <v>PLAYERSKILL_414</v>
          </cell>
          <cell r="B968" t="str">
            <v>召唤气元素</v>
          </cell>
          <cell r="C968" t="str">
            <v>#召唤气元素</v>
          </cell>
          <cell r="D968" t="str">
            <v>Stone Skin</v>
          </cell>
        </row>
        <row r="969">
          <cell r="A969" t="str">
            <v>PLAYERSKILL_415</v>
          </cell>
          <cell r="B969" t="str">
            <v>大气神箭</v>
          </cell>
          <cell r="C969" t="str">
            <v>#大气神箭</v>
          </cell>
          <cell r="D969" t="str">
            <v>Stone Skin</v>
          </cell>
        </row>
        <row r="970">
          <cell r="A970" t="str">
            <v>PLAYERSKILL_4151</v>
          </cell>
          <cell r="B970" t="str">
            <v>大气神箭</v>
          </cell>
          <cell r="C970" t="str">
            <v>#大气神箭</v>
          </cell>
          <cell r="D970" t="str">
            <v>Slow</v>
          </cell>
        </row>
        <row r="971">
          <cell r="A971" t="str">
            <v>PLAYERSKILL_416</v>
          </cell>
          <cell r="B971" t="str">
            <v>人海战术</v>
          </cell>
          <cell r="C971" t="str">
            <v>#人海战术</v>
          </cell>
          <cell r="D971" t="str">
            <v>Slow</v>
          </cell>
        </row>
        <row r="972">
          <cell r="A972" t="str">
            <v>PLAYERSKILL_501</v>
          </cell>
          <cell r="B972" t="str">
            <v>大地神盾</v>
          </cell>
          <cell r="C972" t="str">
            <v>#大地神盾</v>
          </cell>
          <cell r="D972" t="str">
            <v>Quicksand</v>
          </cell>
        </row>
        <row r="973">
          <cell r="A973" t="str">
            <v>PLAYERSKILL_502</v>
          </cell>
          <cell r="B973" t="str">
            <v>护体石肤</v>
          </cell>
          <cell r="C973" t="str">
            <v>#护体石肤</v>
          </cell>
          <cell r="D973" t="str">
            <v>Meteor Shower</v>
          </cell>
        </row>
        <row r="974">
          <cell r="A974" t="str">
            <v>PLAYERSKILL_5022</v>
          </cell>
          <cell r="B974" t="str">
            <v>护体石肤</v>
          </cell>
          <cell r="C974" t="str">
            <v>#护体石肤</v>
          </cell>
          <cell r="D974" t="str">
            <v>Death Ripple</v>
          </cell>
        </row>
        <row r="975">
          <cell r="A975" t="str">
            <v>PLAYERSKILL_503</v>
          </cell>
          <cell r="B975" t="str">
            <v>迟缓大法</v>
          </cell>
          <cell r="C975" t="str">
            <v>#迟缓大法</v>
          </cell>
          <cell r="D975" t="str">
            <v>Implosion</v>
          </cell>
        </row>
        <row r="976">
          <cell r="A976" t="str">
            <v>PLAYERSKILL_504</v>
          </cell>
          <cell r="B976" t="str">
            <v>流沙陷阱</v>
          </cell>
          <cell r="C976" t="str">
            <v>#流沙陷阱</v>
          </cell>
          <cell r="D976" t="str">
            <v>Sorrow</v>
          </cell>
        </row>
        <row r="977">
          <cell r="A977" t="str">
            <v>PLAYERSKILL_505</v>
          </cell>
          <cell r="B977" t="str">
            <v>流星火雨</v>
          </cell>
          <cell r="C977" t="str">
            <v>#流星火雨</v>
          </cell>
        </row>
        <row r="978">
          <cell r="A978" t="str">
            <v>PLAYERSKILL_506</v>
          </cell>
          <cell r="B978" t="str">
            <v>死亡波纹</v>
          </cell>
          <cell r="C978" t="str">
            <v>#死亡波纹</v>
          </cell>
          <cell r="D978" t="str">
            <v>Resurrection</v>
          </cell>
        </row>
        <row r="979">
          <cell r="A979" t="str">
            <v>PLAYERSKILL_507</v>
          </cell>
          <cell r="B979" t="str">
            <v>雷鸣爆弹</v>
          </cell>
          <cell r="C979" t="str">
            <v>#雷鸣爆弹</v>
          </cell>
          <cell r="D979" t="str">
            <v>Animate Skeleton</v>
          </cell>
        </row>
        <row r="980">
          <cell r="A980" t="str">
            <v>PLAYERSKILL_5071</v>
          </cell>
          <cell r="B980" t="str">
            <v>雷鸣爆弹</v>
          </cell>
          <cell r="C980" t="str">
            <v>#雷鸣爆弹</v>
          </cell>
          <cell r="D980" t="str">
            <v>Animate Skeleton</v>
          </cell>
        </row>
        <row r="981">
          <cell r="A981" t="str">
            <v>PLAYERSKILL_508</v>
          </cell>
          <cell r="B981" t="str">
            <v>悲痛欲绝</v>
          </cell>
          <cell r="C981" t="str">
            <v>#悲痛欲绝</v>
          </cell>
          <cell r="D981" t="str">
            <v>Animate Skeleton</v>
          </cell>
        </row>
        <row r="982">
          <cell r="A982" t="str">
            <v>PLAYERSKILL_5081</v>
          </cell>
          <cell r="B982" t="str">
            <v>悲痛欲绝</v>
          </cell>
          <cell r="C982" t="str">
            <v>#悲痛欲绝</v>
          </cell>
          <cell r="D982" t="str">
            <v>Animate Skeleton</v>
          </cell>
        </row>
        <row r="983">
          <cell r="A983" t="str">
            <v>PLAYERSKILL_509</v>
          </cell>
          <cell r="B983" t="str">
            <v>转世重生</v>
          </cell>
          <cell r="C983" t="str">
            <v>#转世重生</v>
          </cell>
          <cell r="D983" t="str">
            <v>Animate Skeleton</v>
          </cell>
        </row>
        <row r="984">
          <cell r="A984" t="str">
            <v>PLAYERSKILL_510</v>
          </cell>
          <cell r="B984" t="str">
            <v>招魂术</v>
          </cell>
          <cell r="C984" t="str">
            <v>#招魂术</v>
          </cell>
          <cell r="D984" t="str">
            <v>Earth Elemental</v>
          </cell>
        </row>
        <row r="985">
          <cell r="A985" t="str">
            <v>PLAYERSKILL_5101</v>
          </cell>
          <cell r="B985" t="str">
            <v>招魂术</v>
          </cell>
          <cell r="C985" t="str">
            <v>#招魂术</v>
          </cell>
          <cell r="D985" t="str">
            <v>Wild Call</v>
          </cell>
        </row>
        <row r="986">
          <cell r="A986" t="str">
            <v>PLAYERSKILL_5102</v>
          </cell>
          <cell r="B986" t="str">
            <v>招魂术</v>
          </cell>
          <cell r="C986" t="str">
            <v>#招魂术</v>
          </cell>
          <cell r="D986" t="str">
            <v>Stone Wall</v>
          </cell>
        </row>
        <row r="987">
          <cell r="A987" t="str">
            <v>PLAYERSKILL_5104</v>
          </cell>
          <cell r="B987" t="str">
            <v>招魂术</v>
          </cell>
          <cell r="C987" t="str">
            <v>#招魂术</v>
          </cell>
          <cell r="D987" t="str">
            <v>Earth Arrow</v>
          </cell>
        </row>
        <row r="988">
          <cell r="A988" t="str">
            <v>PLAYERSKILL_5107</v>
          </cell>
          <cell r="B988" t="str">
            <v>招魂术</v>
          </cell>
          <cell r="C988" t="str">
            <v>#招魂术</v>
          </cell>
          <cell r="D988" t="str">
            <v>Earth Arrow</v>
          </cell>
        </row>
        <row r="989">
          <cell r="A989" t="str">
            <v>PLAYERSKILL_511</v>
          </cell>
          <cell r="B989" t="str">
            <v>召唤土元素</v>
          </cell>
          <cell r="C989" t="str">
            <v>#召唤土元素</v>
          </cell>
          <cell r="D989" t="str">
            <v>Frorest Resonance</v>
          </cell>
        </row>
        <row r="990">
          <cell r="A990" t="str">
            <v>PLAYERSKILL_5111</v>
          </cell>
          <cell r="B990" t="str">
            <v>召唤土元素</v>
          </cell>
          <cell r="C990" t="str">
            <v>#召唤土元素</v>
          </cell>
          <cell r="D990" t="str">
            <v>Frorest Resonance</v>
          </cell>
        </row>
        <row r="991">
          <cell r="A991" t="str">
            <v>PLAYERSKILL_512</v>
          </cell>
          <cell r="B991" t="str">
            <v>野性呼唤</v>
          </cell>
          <cell r="C991" t="str">
            <v>#野性呼唤</v>
          </cell>
        </row>
        <row r="992">
          <cell r="A992" t="str">
            <v>PLAYERSKILL_513</v>
          </cell>
          <cell r="B992" t="str">
            <v>巨石魔墙</v>
          </cell>
          <cell r="C992" t="str">
            <v>#巨石魔墙</v>
          </cell>
        </row>
        <row r="993">
          <cell r="A993" t="str">
            <v>PLAYERSKILL_514</v>
          </cell>
          <cell r="B993" t="str">
            <v>大地神箭</v>
          </cell>
          <cell r="C993" t="str">
            <v>#大地神箭</v>
          </cell>
        </row>
        <row r="994">
          <cell r="A994" t="str">
            <v>PLAYERSKILL_515</v>
          </cell>
          <cell r="B994" t="str">
            <v>森林共鸣</v>
          </cell>
          <cell r="C994" t="str">
            <v>#森林共鸣</v>
          </cell>
        </row>
        <row r="995">
          <cell r="A995" t="str">
            <v>PLAYERSKILL_516</v>
          </cell>
          <cell r="B995" t="str">
            <v>聚灵奇术</v>
          </cell>
          <cell r="C995" t="str">
            <v>#聚灵奇术</v>
          </cell>
        </row>
        <row r="996">
          <cell r="A996" t="str">
            <v>PLAYERSKILL_517</v>
          </cell>
          <cell r="B996" t="str">
            <v>圣盾术</v>
          </cell>
          <cell r="C996" t="str">
            <v>#圣盾术</v>
          </cell>
        </row>
        <row r="997">
          <cell r="A997" t="str">
            <v>PLAYERSKILL_518</v>
          </cell>
          <cell r="B997" t="str">
            <v>亡灵大军</v>
          </cell>
          <cell r="C997" t="str">
            <v>#亡灵大军</v>
          </cell>
        </row>
        <row r="998">
          <cell r="A998" t="str">
            <v>PLAYERSKILL_5182</v>
          </cell>
          <cell r="B998" t="str">
            <v>亡灵大军</v>
          </cell>
          <cell r="C998" t="str">
            <v>#亡灵大军</v>
          </cell>
        </row>
        <row r="999">
          <cell r="A999" t="str">
            <v>PLAYERSKILL_519</v>
          </cell>
          <cell r="B999" t="str">
            <v>屠杀指令</v>
          </cell>
          <cell r="C999" t="str">
            <v>#屠杀指令</v>
          </cell>
        </row>
        <row r="1000">
          <cell r="A1000" t="str">
            <v>PLAYERSKILL_5191</v>
          </cell>
          <cell r="B1000" t="str">
            <v>屠杀指令</v>
          </cell>
          <cell r="C1000" t="str">
            <v>#屠杀指令</v>
          </cell>
        </row>
        <row r="1001">
          <cell r="A1001" t="str">
            <v>PLAYERSKILL_520</v>
          </cell>
          <cell r="B1001" t="str">
            <v>神秘领域</v>
          </cell>
          <cell r="C1001" t="str">
            <v>#神秘领域</v>
          </cell>
        </row>
        <row r="1002">
          <cell r="A1002" t="str">
            <v>PLAYERSKILL_521</v>
          </cell>
          <cell r="B1002" t="str">
            <v>石化大法</v>
          </cell>
          <cell r="C1002" t="str">
            <v>#石化大法</v>
          </cell>
        </row>
        <row r="1003">
          <cell r="A1003" t="str">
            <v>PLAYERSKILL_522</v>
          </cell>
          <cell r="B1003" t="str">
            <v>山崩地裂</v>
          </cell>
          <cell r="C1003" t="str">
            <v>#山崩地裂</v>
          </cell>
        </row>
        <row r="1004">
          <cell r="A1004" t="str">
            <v>PLAYERSKILL_523</v>
          </cell>
          <cell r="B1004" t="str">
            <v>生命轮回</v>
          </cell>
          <cell r="C1004" t="str">
            <v>#生命轮回</v>
          </cell>
        </row>
        <row r="1005">
          <cell r="A1005" t="str">
            <v>PLAYERSKILL_5231</v>
          </cell>
          <cell r="B1005" t="str">
            <v>生命轮回</v>
          </cell>
          <cell r="C1005" t="str">
            <v>#生命轮回</v>
          </cell>
        </row>
        <row r="1006">
          <cell r="A1006" t="str">
            <v>PLAYERSKILL_5232</v>
          </cell>
          <cell r="B1006" t="str">
            <v>生命轮回</v>
          </cell>
          <cell r="C1006" t="str">
            <v>#生命轮回</v>
          </cell>
        </row>
        <row r="1007">
          <cell r="A1007" t="str">
            <v>PLAYERSKILL_524</v>
          </cell>
          <cell r="B1007" t="str">
            <v>晶化大地</v>
          </cell>
          <cell r="C1007" t="str">
            <v>#晶化大地</v>
          </cell>
        </row>
        <row r="1008">
          <cell r="A1008" t="str">
            <v>PLAYERSKILL_525</v>
          </cell>
          <cell r="B1008" t="str">
            <v>黑暗时刻</v>
          </cell>
          <cell r="C1008" t="str">
            <v>#黑暗时刻</v>
          </cell>
        </row>
        <row r="1009">
          <cell r="A1009" t="str">
            <v>PLAYERSKILL_526</v>
          </cell>
          <cell r="B1009" t="str">
            <v>阴影笼罩</v>
          </cell>
          <cell r="C1009" t="str">
            <v>#阴影笼罩</v>
          </cell>
        </row>
        <row r="1010">
          <cell r="A1010" t="str">
            <v>PLAYERSKILL_49005</v>
          </cell>
          <cell r="C1010" t="str">
            <v>#诅咒大法</v>
          </cell>
        </row>
        <row r="1011">
          <cell r="A1011" t="str">
            <v>PLAYERSKILL_49006</v>
          </cell>
          <cell r="C1011" t="str">
            <v>#泰坦神箭</v>
          </cell>
        </row>
        <row r="1012">
          <cell r="A1012" t="str">
            <v>PLAYERSKILL_49007</v>
          </cell>
          <cell r="C1012" t="str">
            <v>#亡灵大军</v>
          </cell>
        </row>
        <row r="1013">
          <cell r="A1013" t="str">
            <v>PLAYERSKILL_49008</v>
          </cell>
          <cell r="C1013" t="str">
            <v>#龙王神力</v>
          </cell>
        </row>
        <row r="1014">
          <cell r="A1014" t="str">
            <v>PLAYERSKILL_49009</v>
          </cell>
          <cell r="C1014" t="str">
            <v>#天使赞歌</v>
          </cell>
        </row>
        <row r="1015">
          <cell r="A1015" t="str">
            <v>PLAYERSKILL_49013</v>
          </cell>
          <cell r="C1015" t="str">
            <v>#鹰眼洞察</v>
          </cell>
        </row>
        <row r="1016">
          <cell r="A1016" t="str">
            <v>PLAYERSKILL_49014</v>
          </cell>
          <cell r="B1016" t="str">
            <v>冰天雪地</v>
          </cell>
          <cell r="C1016" t="str">
            <v>#冰天雪地</v>
          </cell>
        </row>
        <row r="1018">
          <cell r="A1018" t="str">
            <v>PLAYERSKILLDES4_201</v>
          </cell>
          <cell r="B1018" t="str">
            <v>烈火神盾</v>
          </cell>
          <cell r="C1018" t="str">
            <v>#提高己方兵团反伤以及火系法术免伤</v>
          </cell>
        </row>
        <row r="1019">
          <cell r="A1019" t="str">
            <v>PLAYERSKILLDES4_202</v>
          </cell>
          <cell r="B1019" t="str">
            <v>嗜血奇术</v>
          </cell>
          <cell r="C1019" t="str">
            <v>#提高己方兵团攻击和吸血</v>
          </cell>
        </row>
        <row r="1020">
          <cell r="A1020" t="str">
            <v>PLAYERSKILLDES4_203</v>
          </cell>
          <cell r="B1020" t="str">
            <v>屠戮成性</v>
          </cell>
          <cell r="C1020" t="str">
            <v>#提高己方兵团攻击，16人兵团持续时间额外提高</v>
          </cell>
        </row>
        <row r="1021">
          <cell r="A1021" t="str">
            <v>PLAYERSKILLDES4_204</v>
          </cell>
          <cell r="B1021" t="str">
            <v>孤注一掷</v>
          </cell>
          <cell r="C1021" t="str">
            <v>#扣除己方兵团生命（不会造成致命伤害），提高攻击速度</v>
          </cell>
        </row>
        <row r="1022">
          <cell r="A1022" t="str">
            <v>PLAYERSKILLDES4_205</v>
          </cell>
          <cell r="B1022" t="str">
            <v>连珠火球</v>
          </cell>
          <cell r="C1022" t="str">
            <v>#在目标区域召唤出火球，对敌方兵团造成火系伤害,并附加[color=e07c44,outlinecolor=3c1e0aff,outlinesize=1,fontsize=20]「灼烧」[-]效果</v>
          </cell>
        </row>
        <row r="1023">
          <cell r="A1023" t="str">
            <v>PLAYERSKILLDES4_206</v>
          </cell>
          <cell r="B1023" t="str">
            <v>龙息术</v>
          </cell>
          <cell r="C1023" t="str">
            <v>#对敌方兵团造成火系伤害</v>
          </cell>
        </row>
        <row r="1024">
          <cell r="A1024" t="str">
            <v>PLAYERSKILLDES4_207</v>
          </cell>
          <cell r="B1024" t="str">
            <v>地狱烈焰</v>
          </cell>
          <cell r="C1024" t="str">
            <v>#在目标区域召唤地狱裂隙，裂隙周围的敌方兵团受到火系伤害</v>
          </cell>
        </row>
        <row r="1025">
          <cell r="A1025" t="str">
            <v>PLAYERSKILLDES4_208</v>
          </cell>
          <cell r="B1025" t="str">
            <v>烈火魔墙</v>
          </cell>
          <cell r="C1025" t="str">
            <v>#召唤1道火墙对附近的敌人造成持续的伤害，对敌方兵团造成火系伤害</v>
          </cell>
        </row>
        <row r="1026">
          <cell r="A1026" t="str">
            <v>PLAYERSKILLDES4_2081</v>
          </cell>
          <cell r="B1026" t="str">
            <v>幽火魔墙</v>
          </cell>
          <cell r="C1026" t="str">
            <v>#召唤1道火墙对附近的敌人造成持续的伤害，对敌方兵团造成火系伤害</v>
          </cell>
        </row>
        <row r="1027">
          <cell r="A1027" t="str">
            <v>PLAYERSKILLDES4_2082</v>
          </cell>
          <cell r="B1027" t="str">
            <v>幽火魔墙</v>
          </cell>
          <cell r="C1027" t="str">
            <v>#召唤1道火墙对附近的敌人造成持续的伤害，对敌方兵团造成火系伤害</v>
          </cell>
        </row>
        <row r="1028">
          <cell r="A1028" t="str">
            <v>PLAYERSKILLDES4_209</v>
          </cell>
          <cell r="B1028" t="str">
            <v>末日审判</v>
          </cell>
          <cell r="C1028" t="str">
            <v>#对所有兵团造成火系伤害</v>
          </cell>
        </row>
        <row r="1029">
          <cell r="A1029" t="str">
            <v>PLAYERSKILLDES4_210</v>
          </cell>
          <cell r="B1029" t="str">
            <v>双目失明</v>
          </cell>
          <cell r="C1029" t="str">
            <v>#降低敌方兵团命中值</v>
          </cell>
        </row>
        <row r="1030">
          <cell r="A1030" t="str">
            <v>PLAYERSKILLDES4_211</v>
          </cell>
          <cell r="B1030" t="str">
            <v>恶咒附身</v>
          </cell>
          <cell r="C1030" t="str">
            <v>#降低敌方兵团攻击</v>
          </cell>
        </row>
        <row r="1031">
          <cell r="A1031" t="str">
            <v>PLAYERSKILLDES4_212</v>
          </cell>
          <cell r="B1031" t="str">
            <v>召唤火元素</v>
          </cell>
          <cell r="C1031" t="str">
            <v>#在指定地点召唤9个火元素</v>
          </cell>
        </row>
        <row r="1032">
          <cell r="A1032" t="str">
            <v>PLAYERSKILLDES4_2121</v>
          </cell>
          <cell r="B1032" t="str">
            <v>召唤火元素</v>
          </cell>
          <cell r="C1032" t="str">
            <v>#在指定地点召唤9个火元素</v>
          </cell>
        </row>
        <row r="1033">
          <cell r="A1033" t="str">
            <v>PLAYERSKILLDES4_213</v>
          </cell>
          <cell r="B1033" t="str">
            <v>火焰之门</v>
          </cell>
          <cell r="C1033" t="str">
            <v>#在指定地点召唤3组小恶魔</v>
          </cell>
        </row>
        <row r="1034">
          <cell r="A1034" t="str">
            <v>PLAYERSKILLDES4_2131</v>
          </cell>
          <cell r="B1034" t="str">
            <v>火焰之门</v>
          </cell>
          <cell r="C1034" t="str">
            <v>#在指定地点召唤3组小恶魔</v>
          </cell>
        </row>
        <row r="1035">
          <cell r="A1035" t="str">
            <v>PLAYERSKILLDES4_214</v>
          </cell>
          <cell r="B1035" t="str">
            <v>烈火神箭</v>
          </cell>
          <cell r="C1035" t="str">
            <v>#对敌方兵团造成火系伤害,并附加[color=e07c44,outlinecolor=3c1e0aff,outlinesize=1,fontsize=20]「灼烧」[-]效果</v>
          </cell>
        </row>
        <row r="1036">
          <cell r="A1036" t="str">
            <v>PLAYERSKILLDES4_215</v>
          </cell>
          <cell r="B1036" t="str">
            <v>杀戮意志</v>
          </cell>
          <cell r="C1036" t="str">
            <v>#提高己方近战攻击和吸血</v>
          </cell>
        </row>
        <row r="1037">
          <cell r="A1037" t="str">
            <v>PLAYERSKILLDES4_216</v>
          </cell>
          <cell r="B1037" t="str">
            <v>深渊回响</v>
          </cell>
          <cell r="C1037" t="str">
            <v>#在指定地点造成伤害并召唤恶魔</v>
          </cell>
        </row>
        <row r="1038">
          <cell r="A1038" t="str">
            <v>PLAYERSKILLDES4_217</v>
          </cell>
          <cell r="B1038" t="str">
            <v>烈火燎原</v>
          </cell>
          <cell r="C1038" t="str">
            <v>#在目标区域召唤火焰能量团，对敌方兵团造成火系伤害</v>
          </cell>
        </row>
        <row r="1039">
          <cell r="A1039" t="str">
            <v>PLAYERSKILLDES4_218</v>
          </cell>
          <cell r="B1039" t="str">
            <v>丧心病狂</v>
          </cell>
          <cell r="C1039" t="str">
            <v>#降低己方兵团免伤，同时提高己方兵团伤害</v>
          </cell>
        </row>
        <row r="1040">
          <cell r="A1040" t="str">
            <v>PLAYERSKILLDES4_301</v>
          </cell>
          <cell r="B1040" t="str">
            <v>寒冰神盾</v>
          </cell>
          <cell r="C1040" t="str">
            <v>#提高己方兵团水系法术免伤，并冻结攻击他的兵团造成[color=e07c44,outlinecolor=3c1e0aff,outlinesize=1,fontsize=20]「减速」[-]效果</v>
          </cell>
        </row>
        <row r="1041">
          <cell r="A1041" t="str">
            <v>PLAYERSKILLDES4_302</v>
          </cell>
          <cell r="B1041" t="str">
            <v>神圣护佑</v>
          </cell>
          <cell r="C1041" t="str">
            <v>#提高己方兵团兵团免伤</v>
          </cell>
        </row>
        <row r="1042">
          <cell r="A1042" t="str">
            <v>PLAYERSKILLDES4_303</v>
          </cell>
          <cell r="B1042" t="str">
            <v>寒冰魔墙</v>
          </cell>
          <cell r="C1042" t="str">
            <v>#召唤一道冰墙对路过的敌方兵团造成[color=e07c44,outlinecolor=3c1e0aff,outlinesize=1,fontsize=20]「冰封」[-]效果</v>
          </cell>
        </row>
        <row r="1043">
          <cell r="A1043" t="str">
            <v>PLAYERSKILLDES4_304</v>
          </cell>
          <cell r="B1043" t="str">
            <v>失忆大法</v>
          </cell>
          <cell r="C1043" t="str">
            <v>#使敌方兵团失去行动能力</v>
          </cell>
        </row>
        <row r="1044">
          <cell r="A1044" t="str">
            <v>PLAYERSKILLDES4_305</v>
          </cell>
          <cell r="B1044" t="str">
            <v>寒冰魔环</v>
          </cell>
          <cell r="C1044" t="str">
            <v>#对敌方兵团造成水系伤害，并对[color=e07c44,outlinecolor=3c1e0aff,outlinesize=1,fontsize=20]「减速」[-]目标造成[color=e07c44,outlinecolor=3c1e0aff,outlinesize=1,fontsize=20]「冰封」[-]效果</v>
          </cell>
        </row>
        <row r="1045">
          <cell r="A1045" t="str">
            <v>PLAYERSKILLDES4_3051</v>
          </cell>
          <cell r="B1045" t="str">
            <v>寒冰魔环</v>
          </cell>
          <cell r="C1045" t="str">
            <v>#对敌方兵团造成水系伤害，并对[color=e07c44,outlinecolor=3c1e0aff,outlinesize=1,fontsize=20]「减速」[-]目标造成[color=e07c44,outlinecolor=3c1e0aff,outlinesize=1,fontsize=20]「冰封」[-]效果</v>
          </cell>
        </row>
        <row r="1046">
          <cell r="A1046" t="str">
            <v>PLAYERSKILLDES4_3052</v>
          </cell>
          <cell r="B1046" t="str">
            <v>寒冰魔环</v>
          </cell>
          <cell r="C1046" t="str">
            <v>#对敌方兵团造成水系伤害，并对[color=e07c44,outlinecolor=3c1e0aff,outlinesize=1,fontsize=20]「减速」[-]目标造成[color=e07c44,outlinecolor=3c1e0aff,outlinesize=1,fontsize=20]「冰封」[-]效果</v>
          </cell>
        </row>
        <row r="1047">
          <cell r="A1047" t="str">
            <v>PLAYERSKILLDES4_306</v>
          </cell>
          <cell r="B1047" t="str">
            <v>霹雳寒冰</v>
          </cell>
          <cell r="C1047" t="str">
            <v>#对敌方兵团造成水系伤害，并对[color=e07c44,outlinecolor=3c1e0aff,outlinesize=1,fontsize=20]「减速」[-]目标额外造成[color=1ca216][-]水系伤害</v>
          </cell>
        </row>
        <row r="1048">
          <cell r="A1048" t="str">
            <v>PLAYERSKILLDES4_307</v>
          </cell>
          <cell r="B1048" t="str">
            <v>冰雪风暴</v>
          </cell>
          <cell r="C1048" t="str">
            <v>#召唤夹杂冰雹的强雨，对敌方兵团造成持续[color=1ca216][-]水系伤害，冻结目标造成[color=e07c44,outlinecolor=3c1e0aff,outlinesize=1,fontsize=20]「减速」[-]效果</v>
          </cell>
        </row>
        <row r="1049">
          <cell r="A1049" t="str">
            <v>PLAYERSKILLDES4_308</v>
          </cell>
          <cell r="B1049" t="str">
            <v>欢欣鼓舞</v>
          </cell>
          <cell r="C1049" t="str">
            <v>#使较大范围的己方兵团立即进入[color=e07c44,outlinecolor=3c1e0aff,outlinesize=1,fontsize=20]「士气高涨」[-]状态，提高{($buffaddattr12+$buffaddattr13*($sklevel-1))}&lt;($buffaddattr12+$buffaddattr13*($sklevel-1))*($a123+$a126+$a133+$a136)&gt;%攻速，持续[color=1ca216]{($bufflast11+$bufflast12*($sklevel-1))/1000}[-]秒</v>
          </cell>
        </row>
        <row r="1050">
          <cell r="A1050" t="str">
            <v>PLAYERSKILLDES4_3082</v>
          </cell>
          <cell r="B1050" t="str">
            <v>欢欣鼓舞</v>
          </cell>
          <cell r="C1050" t="str">
            <v>#使较大范围的己方兵团立即进入[color=e07c44,outlinecolor=3c1e0aff,outlinesize=1,fontsize=20]「士气高涨」[-]状态，提高{($buffaddattr12+$buffaddattr13*($sklevel-1))}&lt;($buffaddattr12+$buffaddattr13*($sklevel-1))*($a123+$a126+$a133+$a136)&gt;%攻速，持续[color=1ca216]{($bufflast11+$bufflast12*($sklevel-1))/1000}[-]秒，16人兵团和9人兵团受到的效果翻倍</v>
          </cell>
        </row>
        <row r="1051">
          <cell r="A1051" t="str">
            <v>PLAYERSKILLDES4_309</v>
          </cell>
          <cell r="B1051" t="str">
            <v>驱魔大法</v>
          </cell>
          <cell r="C1051" t="str">
            <v>#驱散己方兵团减益效果和敌方兵团增益效果</v>
          </cell>
        </row>
        <row r="1052">
          <cell r="A1052" t="str">
            <v>PLAYERSKILLDES4_310</v>
          </cell>
          <cell r="B1052" t="str">
            <v>瞬间移动</v>
          </cell>
          <cell r="C1052" t="str">
            <v>#使的己方兵团传送到敌方兵团后方</v>
          </cell>
        </row>
        <row r="1053">
          <cell r="A1053" t="str">
            <v>PLAYERSKILLDES4_311</v>
          </cell>
          <cell r="B1053" t="str">
            <v>召唤水元素</v>
          </cell>
          <cell r="C1053" t="str">
            <v>#在指定地点召唤9个水元素，水元素可远距离攻击</v>
          </cell>
        </row>
        <row r="1054">
          <cell r="A1054" t="str">
            <v>PLAYERSKILLDES4_312</v>
          </cell>
          <cell r="B1054" t="str">
            <v>镜像大法</v>
          </cell>
          <cell r="C1054" t="str">
            <v>#复制己方兵团进行战斗，复制的兵团继承原兵团部分攻击</v>
          </cell>
        </row>
        <row r="1055">
          <cell r="A1055" t="str">
            <v>PLAYERSKILLDES4_313</v>
          </cell>
          <cell r="B1055" t="str">
            <v>生命链接</v>
          </cell>
          <cell r="C1055" t="str">
            <v>#发出柔和的生命锁链，使己方所有兵团受到的伤害平均分摊</v>
          </cell>
        </row>
        <row r="1056">
          <cell r="A1056" t="str">
            <v>PLAYERSKILLDES4_314</v>
          </cell>
          <cell r="B1056" t="str">
            <v>疗伤</v>
          </cell>
          <cell r="C1056" t="str">
            <v>#对己方兵团恢复生命</v>
          </cell>
        </row>
        <row r="1057">
          <cell r="A1057" t="str">
            <v>PLAYERSKILLDES4_315</v>
          </cell>
          <cell r="B1057" t="str">
            <v>寒冰神箭</v>
          </cell>
          <cell r="C1057" t="str">
            <v>#对敌方兵团造成水系伤害，并造成[color=e07c44,outlinecolor=3c1e0aff,outlinesize=1,fontsize=20]「减速」[-]效果</v>
          </cell>
        </row>
        <row r="1058">
          <cell r="A1058" t="str">
            <v>PLAYERSKILLDES4_316</v>
          </cell>
          <cell r="B1058" t="str">
            <v>祈祷</v>
          </cell>
          <cell r="C1058" t="str">
            <v>#对己方兵团持续恢复生命，并对[color=e07c44,outlinecolor=3c1e0aff,outlinesize=1,fontsize=20]「护盾」[-]目标恢复效果翻倍</v>
          </cell>
        </row>
        <row r="1059">
          <cell r="A1059" t="str">
            <v>PLAYERSKILLDES4_317</v>
          </cell>
          <cell r="B1059" t="str">
            <v>能量逆转</v>
          </cell>
          <cell r="C1059" t="str">
            <v>#使己方所有兵团受到的英雄法术伤害变为治疗，敌方兵团受到的英雄法术治疗变为伤害</v>
          </cell>
        </row>
        <row r="1060">
          <cell r="A1060" t="str">
            <v>PLAYERSKILLDES4_318</v>
          </cell>
          <cell r="B1060" t="str">
            <v>王者之风</v>
          </cell>
          <cell r="C1060" t="str">
            <v>#使己方所有兵团进入士气高涨状态并提高攻击</v>
          </cell>
        </row>
        <row r="1061">
          <cell r="A1061" t="str">
            <v>PLAYERSKILLDES4_401</v>
          </cell>
          <cell r="B1061" t="str">
            <v>大气神盾</v>
          </cell>
          <cell r="C1061" t="str">
            <v>#提高己方兵团气系法术免伤以及闪避</v>
          </cell>
        </row>
        <row r="1062">
          <cell r="A1062" t="str">
            <v>PLAYERSKILLDES4_402</v>
          </cell>
          <cell r="B1062" t="str">
            <v>飓风魔墙</v>
          </cell>
          <cell r="C1062" t="str">
            <v>#召唤一道风墙，提高穿过的己方兵团闪避和移动速度</v>
          </cell>
        </row>
        <row r="1063">
          <cell r="A1063" t="str">
            <v>PLAYERSKILLDES4_403</v>
          </cell>
          <cell r="B1063" t="str">
            <v>快攻战术</v>
          </cell>
          <cell r="C1063" t="str">
            <v>#提高己方兵团攻速和移动速度</v>
          </cell>
        </row>
        <row r="1064">
          <cell r="A1064" t="str">
            <v>PLAYERSKILLDES4_404</v>
          </cell>
          <cell r="B1064" t="str">
            <v>幸运之神</v>
          </cell>
          <cell r="C1064" t="str">
            <v>#提高己方兵团暴击值以及闪避</v>
          </cell>
        </row>
        <row r="1065">
          <cell r="A1065" t="str">
            <v>PLAYERSKILLDES4_405</v>
          </cell>
          <cell r="B1065" t="str">
            <v>百发百中</v>
          </cell>
          <cell r="C1065" t="str">
            <v>#使己方兵团必定暴击且命中</v>
          </cell>
        </row>
        <row r="1066">
          <cell r="A1066" t="str">
            <v>PLAYERSKILLDES4_406</v>
          </cell>
          <cell r="B1066" t="str">
            <v>蛊惑人心</v>
          </cell>
          <cell r="C1066" t="str">
            <v>#蛊惑一个敌方兵团为你所用</v>
          </cell>
        </row>
        <row r="1067">
          <cell r="A1067" t="str">
            <v>PLAYERSKILLDES4_407</v>
          </cell>
          <cell r="B1067" t="str">
            <v>时间凝滞</v>
          </cell>
          <cell r="C1067" t="str">
            <v>#召唤一个的时间力场，静止力场内所有行为</v>
          </cell>
        </row>
        <row r="1068">
          <cell r="A1068" t="str">
            <v>PLAYERSKILLDES4_408</v>
          </cell>
          <cell r="B1068" t="str">
            <v>连锁闪电</v>
          </cell>
          <cell r="C1068" t="str">
            <v>#发射出一道猛烈的闪电，并在不同的敌方兵团单位身上跳跃数次．造成巨额气系伤害</v>
          </cell>
        </row>
        <row r="1069">
          <cell r="A1069" t="str">
            <v>PLAYERSKILLDES4_4081</v>
          </cell>
          <cell r="B1069" t="str">
            <v>连锁闪电</v>
          </cell>
          <cell r="C1069" t="str">
            <v>#发射出一道猛烈的闪电，并在不同的敌方兵团单位身上跳跃数次．造成巨额气系伤害</v>
          </cell>
        </row>
        <row r="1070">
          <cell r="A1070" t="str">
            <v>PLAYERSKILLDES4_4082</v>
          </cell>
          <cell r="B1070" t="str">
            <v>连锁闪电</v>
          </cell>
          <cell r="C1070" t="str">
            <v>#发射出一道猛烈的闪电，并在不同的敌方兵团单位身上跳跃数次．造成巨额气系伤害</v>
          </cell>
        </row>
        <row r="1071">
          <cell r="A1071" t="str">
            <v>PLAYERSKILLDES4_409</v>
          </cell>
          <cell r="B1071" t="str">
            <v>霹雳闪电</v>
          </cell>
          <cell r="C1071" t="str">
            <v>#召唤一道闪电，对敌方兵团造成气系伤害</v>
          </cell>
        </row>
        <row r="1072">
          <cell r="A1072" t="str">
            <v>PLAYERSKILLDES4_410</v>
          </cell>
          <cell r="B1072" t="str">
            <v>亡灵杀手</v>
          </cell>
          <cell r="C1072" t="str">
            <v>#对敌方兵团造成气系伤害，墓园族生物受到该伤害翻倍</v>
          </cell>
        </row>
        <row r="1073">
          <cell r="A1073" t="str">
            <v>PLAYERSKILLDES4_411</v>
          </cell>
          <cell r="B1073" t="str">
            <v>风暴术</v>
          </cell>
          <cell r="C1073" t="str">
            <v>#在目标区域召唤风暴，对敌方兵团持续造成气系伤害</v>
          </cell>
        </row>
        <row r="1074">
          <cell r="A1074" t="str">
            <v>PLAYERSKILLDES4_412</v>
          </cell>
          <cell r="B1074" t="str">
            <v>支离破碎</v>
          </cell>
          <cell r="C1074" t="str">
            <v>#驱散敌方兵团增益效果，并降低气系法术免伤</v>
          </cell>
        </row>
        <row r="1075">
          <cell r="A1075" t="str">
            <v>PLAYERSKILLDES4_413</v>
          </cell>
          <cell r="B1075" t="str">
            <v>毁灭之光</v>
          </cell>
          <cell r="C1075" t="str">
            <v>#降低较大范围内敌方单位兵团免伤和闪避</v>
          </cell>
        </row>
        <row r="1076">
          <cell r="A1076" t="str">
            <v>PLAYERSKILLDES4_414</v>
          </cell>
          <cell r="B1076" t="str">
            <v>召唤气元素</v>
          </cell>
          <cell r="C1076" t="str">
            <v>#在指定地点召唤9个气元素，气元素可远距离攻击</v>
          </cell>
        </row>
        <row r="1077">
          <cell r="A1077" t="str">
            <v>PLAYERSKILLDES4_415</v>
          </cell>
          <cell r="B1077" t="str">
            <v>大气神箭</v>
          </cell>
          <cell r="C1077" t="str">
            <v>#对敌方兵团造成气系伤害，并降低目标30%命中</v>
          </cell>
        </row>
        <row r="1078">
          <cell r="A1078" t="str">
            <v>PLAYERSKILLDES4_4151</v>
          </cell>
          <cell r="B1078" t="str">
            <v>大气神箭</v>
          </cell>
          <cell r="C1078" t="str">
            <v>#对敌方兵团造成气系伤害，并降低目标30%命中，并附加[color=e07c44,outlinecolor=3c1e0aff,outlinesize=1,fontsize=20]「静电」[-]状态</v>
          </cell>
        </row>
        <row r="1079">
          <cell r="A1079" t="str">
            <v>PLAYERSKILLDES4_416</v>
          </cell>
          <cell r="B1079" t="str">
            <v>人海战术</v>
          </cell>
          <cell r="C1079" t="str">
            <v>#使己方兵团受到的法术伤害降低，攻击速度提高，9体型和16体型兵团效果翻倍</v>
          </cell>
        </row>
        <row r="1080">
          <cell r="A1080" t="str">
            <v>PLAYERSKILLDES4_501</v>
          </cell>
          <cell r="B1080" t="str">
            <v>大地神盾</v>
          </cell>
          <cell r="C1080" t="str">
            <v>#提高己方兵团兵团免伤，并免疫土系法术伤害</v>
          </cell>
        </row>
        <row r="1081">
          <cell r="A1081" t="str">
            <v>PLAYERSKILLDES4_502</v>
          </cell>
          <cell r="B1081" t="str">
            <v>护体石肤</v>
          </cell>
          <cell r="C1081" t="str">
            <v>#对己方兵团提供护盾，吸收伤害</v>
          </cell>
        </row>
        <row r="1082">
          <cell r="A1082" t="str">
            <v>PLAYERSKILLDES4_5022</v>
          </cell>
          <cell r="B1082" t="str">
            <v>护体石肤</v>
          </cell>
          <cell r="C1082" t="str">
            <v>#对己方兵团提供护盾，吸收伤害，驱散减益效果</v>
          </cell>
        </row>
        <row r="1083">
          <cell r="A1083" t="str">
            <v>PLAYERSKILLDES4_503</v>
          </cell>
          <cell r="B1083" t="str">
            <v>迟缓大法</v>
          </cell>
          <cell r="C1083" t="str">
            <v>#降低敌方目标命中值，并造成[color=e07c44,outlinecolor=3c1e0aff,outlinesize=1,fontsize=20]「减速」[-]效果</v>
          </cell>
        </row>
        <row r="1084">
          <cell r="A1084" t="str">
            <v>PLAYERSKILLDES4_504</v>
          </cell>
          <cell r="B1084" t="str">
            <v>流沙陷阱</v>
          </cell>
          <cell r="C1084" t="str">
            <v>#在指定位置召唤的流沙陷阱，对所有兵团造成伤害（敌方翻倍），并降低敌方兵团免伤</v>
          </cell>
        </row>
        <row r="1085">
          <cell r="A1085" t="str">
            <v>PLAYERSKILLDES4_505</v>
          </cell>
          <cell r="B1085" t="str">
            <v>流星火雨</v>
          </cell>
          <cell r="C1085" t="str">
            <v>#在目标区域召唤出成片的流星，对敌方兵团持续造成土系伤害</v>
          </cell>
        </row>
        <row r="1086">
          <cell r="A1086" t="str">
            <v>PLAYERSKILLDES4_506</v>
          </cell>
          <cell r="B1086" t="str">
            <v>死亡波纹</v>
          </cell>
          <cell r="C1086" t="str">
            <v>#对所有兵团造成土系伤害(墓园兵团无效）</v>
          </cell>
        </row>
        <row r="1087">
          <cell r="A1087" t="str">
            <v>PLAYERSKILLDES4_507</v>
          </cell>
          <cell r="B1087" t="str">
            <v>雷鸣爆弹</v>
          </cell>
          <cell r="C1087" t="str">
            <v>#对敌方兵团造成土系伤害，并有50%概率造成[color=e07c44,outlinecolor=3c1e0aff,outlinesize=1,fontsize=20]「眩晕」[-]效果</v>
          </cell>
        </row>
        <row r="1088">
          <cell r="A1088" t="str">
            <v>PLAYERSKILLDES4_5071</v>
          </cell>
          <cell r="B1088" t="str">
            <v>雷鸣爆弹</v>
          </cell>
          <cell r="C1088" t="str">
            <v>#对敌方兵团造成土系伤害，并有50%概率造成[color=e07c44,outlinecolor=3c1e0aff,outlinesize=1,fontsize=20]「眩晕」[-]效果</v>
          </cell>
        </row>
        <row r="1089">
          <cell r="A1089" t="str">
            <v>PLAYERSKILLDES4_508</v>
          </cell>
          <cell r="B1089" t="str">
            <v>悲痛欲绝</v>
          </cell>
          <cell r="C1089" t="str">
            <v>#使的敌方兵团立即进入[color=e07c44,outlinecolor=3c1e0aff,outlinesize=1,fontsize=20]「士气低落」[-]状态</v>
          </cell>
        </row>
        <row r="1090">
          <cell r="A1090" t="str">
            <v>PLAYERSKILLDES4_5081</v>
          </cell>
          <cell r="B1090" t="str">
            <v>悲痛欲绝</v>
          </cell>
          <cell r="C1090" t="str">
            <v>#使的敌方兵团立即进入[color=e07c44,outlinecolor=3c1e0aff,outlinesize=1,fontsize=20]「士气低落」[-]状态，降低攻速并造成[color=e07c44,outlinecolor=3c1e0aff,outlinesize=1,fontsize=20]「眩晕」[-]效果</v>
          </cell>
        </row>
        <row r="1091">
          <cell r="A1091" t="str">
            <v>PLAYERSKILLDES4_509</v>
          </cell>
          <cell r="B1091" t="str">
            <v>转世重生</v>
          </cell>
          <cell r="C1091" t="str">
            <v>#将尸体复活并恢复目标部分生命</v>
          </cell>
        </row>
        <row r="1092">
          <cell r="A1092" t="str">
            <v>PLAYERSKILLDES4_510</v>
          </cell>
          <cell r="B1092" t="str">
            <v>招魂术</v>
          </cell>
          <cell r="C1092" t="str">
            <v>#在指定地点召唤9个骷髅</v>
          </cell>
        </row>
        <row r="1093">
          <cell r="A1093" t="str">
            <v>PLAYERSKILLDES4_5101</v>
          </cell>
          <cell r="B1093" t="str">
            <v>招魂术</v>
          </cell>
          <cell r="C1093" t="str">
            <v>#在指定地点召唤9个骷髅</v>
          </cell>
        </row>
        <row r="1094">
          <cell r="A1094" t="str">
            <v>PLAYERSKILLDES4_5102</v>
          </cell>
          <cell r="B1094" t="str">
            <v>招魂术</v>
          </cell>
          <cell r="C1094" t="str">
            <v>#在指定地点召唤9个骷髅，附加[color=e07c44,outlinecolor=3c1e0aff,outlinesize=1,fontsize=20]「士气低落」[-]效果</v>
          </cell>
        </row>
        <row r="1095">
          <cell r="A1095" t="str">
            <v>PLAYERSKILLDES4_5104</v>
          </cell>
          <cell r="B1095" t="str">
            <v>招魂术</v>
          </cell>
          <cell r="C1095" t="str">
            <v>#在指定地点召唤9个重装骷髅，附加[color=e07c44,outlinecolor=3c1e0aff,outlinesize=1,fontsize=20]「士气低落」[-]效果</v>
          </cell>
        </row>
        <row r="1096">
          <cell r="A1096" t="str">
            <v>PLAYERSKILLDES4_5107</v>
          </cell>
          <cell r="B1096" t="str">
            <v>招魂术</v>
          </cell>
          <cell r="C1096" t="str">
            <v>#在指定地点召唤4个巫妖</v>
          </cell>
        </row>
        <row r="1097">
          <cell r="A1097" t="str">
            <v>PLAYERSKILLDES4_511</v>
          </cell>
          <cell r="B1097" t="str">
            <v>召唤土元素</v>
          </cell>
          <cell r="C1097" t="str">
            <v>#在指定地点召唤9个土元素</v>
          </cell>
        </row>
        <row r="1098">
          <cell r="A1098" t="str">
            <v>PLAYERSKILLDES4_5111</v>
          </cell>
          <cell r="B1098" t="str">
            <v>召唤土元素</v>
          </cell>
          <cell r="C1098" t="str">
            <v>#在指定地点召唤4个僵尸</v>
          </cell>
        </row>
        <row r="1099">
          <cell r="A1099" t="str">
            <v>PLAYERSKILLDES4_512</v>
          </cell>
          <cell r="B1099" t="str">
            <v>野性呼唤</v>
          </cell>
          <cell r="C1099" t="str">
            <v>#在指定地点召唤9个巨狼</v>
          </cell>
        </row>
        <row r="1100">
          <cell r="A1100" t="str">
            <v>PLAYERSKILLDES4_513</v>
          </cell>
          <cell r="B1100" t="str">
            <v>巨石魔墙</v>
          </cell>
          <cell r="C1100" t="str">
            <v>#召唤一道阻隔路过敌军的石墙</v>
          </cell>
        </row>
        <row r="1101">
          <cell r="A1101" t="str">
            <v>PLAYERSKILLDES4_514</v>
          </cell>
          <cell r="B1101" t="str">
            <v>大地神箭</v>
          </cell>
          <cell r="C1101" t="str">
            <v>#对敌方兵团造成土系伤害，并造成[color=e07c44,outlinecolor=3c1e0aff,outlinesize=1,fontsize=20]「眩晕」[-]效果</v>
          </cell>
        </row>
        <row r="1102">
          <cell r="A1102" t="str">
            <v>PLAYERSKILLDES4_515</v>
          </cell>
          <cell r="B1102" t="str">
            <v>森林共鸣</v>
          </cell>
          <cell r="C1102" t="str">
            <v>#在指定地点召唤9个树人</v>
          </cell>
        </row>
        <row r="1103">
          <cell r="A1103" t="str">
            <v>PLAYERSKILLDES4_516</v>
          </cell>
          <cell r="B1103" t="str">
            <v>聚灵奇术</v>
          </cell>
          <cell r="C1103" t="str">
            <v>#对敌方非墓园兵团造成土系伤害，己方墓园兵团恢复生命</v>
          </cell>
        </row>
        <row r="1104">
          <cell r="A1104" t="str">
            <v>PLAYERSKILLDES4_517</v>
          </cell>
          <cell r="B1104" t="str">
            <v>圣盾术</v>
          </cell>
          <cell r="C1104" t="str">
            <v>#使全体己方兵团免疫受到的伤害</v>
          </cell>
        </row>
        <row r="1105">
          <cell r="A1105" t="str">
            <v>PLAYERSKILLDES4_518</v>
          </cell>
          <cell r="B1105" t="str">
            <v>亡灵大军</v>
          </cell>
          <cell r="C1105" t="str">
            <v>#按敌方兵团数量召唤骷髅</v>
          </cell>
        </row>
        <row r="1106">
          <cell r="A1106" t="str">
            <v>PLAYERSKILLDES4_5182</v>
          </cell>
          <cell r="B1106" t="str">
            <v>亡灵大军</v>
          </cell>
          <cell r="C1106" t="str">
            <v>#按敌方兵团数量召唤骷髅</v>
          </cell>
        </row>
        <row r="1107">
          <cell r="A1107" t="str">
            <v>PLAYERSKILLDES4_519</v>
          </cell>
          <cell r="B1107" t="str">
            <v>屠杀指令</v>
          </cell>
          <cell r="C1107" t="str">
            <v>#命令死亡骑士立刻发动[color=e07c44,outlinecolor=3c1e0aff,outlinesize=1,fontsize=20]【致命一击】[-]</v>
          </cell>
        </row>
        <row r="1108">
          <cell r="A1108" t="str">
            <v>PLAYERSKILLDES4_5191</v>
          </cell>
          <cell r="B1108" t="str">
            <v>屠杀指令</v>
          </cell>
          <cell r="C1108" t="str">
            <v>#命令死亡骑士立刻发动[color=e07c44,outlinecolor=3c1e0aff,outlinesize=1,fontsize=20]【致命一击】[-]</v>
          </cell>
        </row>
        <row r="1109">
          <cell r="A1109" t="str">
            <v>PLAYERSKILLDES4_520</v>
          </cell>
          <cell r="B1109" t="str">
            <v>神秘领域</v>
          </cell>
          <cell r="C1109" t="str">
            <v>#在指定位置召唤神秘领域，沉默所有敌方兵团</v>
          </cell>
        </row>
        <row r="1110">
          <cell r="A1110" t="str">
            <v>PLAYERSKILLDES4_521</v>
          </cell>
          <cell r="B1110" t="str">
            <v>石化大法</v>
          </cell>
          <cell r="C1110" t="str">
            <v>#对敌方兵团造成土系伤害，并造成[color=e07c44,outlinecolor=3c1e0aff,outlinesize=1,fontsize=20]「石化」[-]效果</v>
          </cell>
        </row>
        <row r="1111">
          <cell r="A1111" t="str">
            <v>PLAYERSKILLDES4_522</v>
          </cell>
          <cell r="B1111" t="str">
            <v>山崩地裂</v>
          </cell>
          <cell r="C1111" t="str">
            <v>#对敌方单位持续造成土系伤害，并造成[color=e07c44,outlinecolor=3c1e0aff,outlinesize=1,fontsize=20]「眩晕」[-]效果</v>
          </cell>
        </row>
        <row r="1112">
          <cell r="A1112" t="str">
            <v>PLAYERSKILLDES4_523</v>
          </cell>
          <cell r="B1112" t="str">
            <v>生命轮回</v>
          </cell>
          <cell r="C1112" t="str">
            <v>#对敌方单位造成土系伤害，己方单位恢复生命</v>
          </cell>
        </row>
        <row r="1113">
          <cell r="A1113" t="str">
            <v>PLAYERSKILLDES4_5231</v>
          </cell>
          <cell r="B1113" t="str">
            <v>生命轮回</v>
          </cell>
          <cell r="C1113" t="str">
            <v>#对敌方单位造成土系伤害，己方单位恢复生命</v>
          </cell>
        </row>
        <row r="1114">
          <cell r="A1114" t="str">
            <v>PLAYERSKILLDES4_5232</v>
          </cell>
          <cell r="B1114" t="str">
            <v>生命轮回</v>
          </cell>
          <cell r="C1114" t="str">
            <v>#对敌方单位造成土系伤害，己方单位恢复生命</v>
          </cell>
        </row>
        <row r="1115">
          <cell r="A1115" t="str">
            <v>PLAYERSKILLDES4_524</v>
          </cell>
          <cell r="B1115" t="str">
            <v>晶化大地</v>
          </cell>
          <cell r="C1115" t="str">
            <v>#对敌方单位造成土系伤害</v>
          </cell>
        </row>
        <row r="1116">
          <cell r="A1116" t="str">
            <v>PLAYERSKILLDES4_525</v>
          </cell>
          <cell r="B1116" t="str">
            <v>黑暗时刻</v>
          </cell>
          <cell r="C1116" t="str">
            <v>#对敌方单位造成土系伤害并降低攻速，己方墓园单位恢复生命</v>
          </cell>
        </row>
        <row r="1117">
          <cell r="A1117" t="str">
            <v>PLAYERSKILLDES4_526</v>
          </cell>
          <cell r="B1117" t="str">
            <v>阴影笼罩</v>
          </cell>
          <cell r="C1117" t="str">
            <v>#对敌方范围内造成土系伤害并降低攻速，己方增加攻速和吸血</v>
          </cell>
        </row>
        <row r="1118">
          <cell r="A1118" t="str">
            <v>PLAYERSKILLDES4_49005</v>
          </cell>
          <cell r="B1118" t="str">
            <v>诅咒铠甲</v>
          </cell>
          <cell r="C1118" t="str">
            <v>#降低所有敌方兵团攻击、攻速以及30移动速度</v>
          </cell>
        </row>
        <row r="1119">
          <cell r="A1119" t="str">
            <v>PLAYERSKILLDES4_49006</v>
          </cell>
          <cell r="B1119" t="str">
            <v>泰坦神箭</v>
          </cell>
          <cell r="C1119" t="str">
            <v>#对敌方兵团造成气系伤害</v>
          </cell>
        </row>
        <row r="1120">
          <cell r="A1120" t="str">
            <v>PLAYERSKILLDES4_49007</v>
          </cell>
          <cell r="B1120" t="str">
            <v>鬼王斗篷</v>
          </cell>
          <cell r="C1120" t="str">
            <v>#开场自动召唤9个骷髅</v>
          </cell>
        </row>
        <row r="1121">
          <cell r="A1121" t="str">
            <v>PLAYERSKILLDES4_49008</v>
          </cell>
          <cell r="B1121" t="str">
            <v>龙王神力</v>
          </cell>
          <cell r="C1121" t="str">
            <v>#开场后召唤一只龙</v>
          </cell>
        </row>
        <row r="1122">
          <cell r="A1122" t="str">
            <v>PLAYERSKILLDES4_49009</v>
          </cell>
          <cell r="B1122" t="str">
            <v>天使联盟</v>
          </cell>
          <cell r="C1122" t="str">
            <v>#提高己方全体兵团攻击、攻速以及30移动速度</v>
          </cell>
        </row>
        <row r="1123">
          <cell r="A1123" t="str">
            <v>PLAYERSKILLDES4_40005</v>
          </cell>
          <cell r="C1123" t="str">
            <v>#对敌方兵团造成水系伤害</v>
          </cell>
        </row>
        <row r="1124">
          <cell r="A1124" t="str">
            <v>PLAYERSKILLDESEX_490081</v>
          </cell>
          <cell r="C1124" t="str">
            <v>#[color=f0f000,fontsize=22,outlinecolor=3c1e0aff]能量吐息[-][][-]圣龙宝宝的普通攻击变为分裂攻击</v>
          </cell>
        </row>
        <row r="1125">
          <cell r="A1125" t="str">
            <v>PLAYERSKILLDESEX_490082</v>
          </cell>
          <cell r="C1125" t="str">
            <v>#[color=f0f000,fontsize=22,outlinecolor=3c1e0aff]蓝色龙鳞[-][][-]圣龙宝宝免疫「流血」和「疾病」，提高己方所有兵团气系抗性10%</v>
          </cell>
        </row>
        <row r="1126">
          <cell r="A1126" t="str">
            <v>PLAYERSKILLDESEX_490084</v>
          </cell>
          <cell r="C1126" t="str">
            <v>#[color=f0f000,fontsize=22,outlinecolor=3c1e0aff]恐惧[-][][-]圣龙有概率对全体敌方兵团造成伤害并附加10%概率[color=e07c44,fontsize=20]眩晕[-]</v>
          </cell>
        </row>
        <row r="1127">
          <cell r="A1127" t="str">
            <v>PLAYERSKILLDESEX_490085</v>
          </cell>
          <cell r="C1127" t="str">
            <v>#[color=f0f000,fontsize=22,outlinecolor=3c1e0aff]魔法免疫[-][][-]圣龙免疫所有法术伤害</v>
          </cell>
        </row>
        <row r="1131">
          <cell r="A1131" t="str">
            <v>#英雄法术释放描述</v>
          </cell>
        </row>
        <row r="1132">
          <cell r="A1132" t="str">
            <v>PLAYERSKILLDES3_201</v>
          </cell>
          <cell r="B1132" t="str">
            <v>烈火神盾</v>
          </cell>
          <cell r="C1132" t="str">
            <v>#友军 提高反伤&amp;火抗</v>
          </cell>
        </row>
        <row r="1133">
          <cell r="A1133" t="str">
            <v>PLAYERSKILLDES3_202</v>
          </cell>
          <cell r="B1133" t="str">
            <v>嗜血奇术</v>
          </cell>
          <cell r="C1133" t="str">
            <v>#友军 提高攻击&amp;吸血</v>
          </cell>
        </row>
        <row r="1134">
          <cell r="A1134" t="str">
            <v>PLAYERSKILLDES3_203</v>
          </cell>
          <cell r="B1134" t="str">
            <v>屠戮成性</v>
          </cell>
          <cell r="C1134" t="str">
            <v>#友军 提高攻击</v>
          </cell>
        </row>
        <row r="1135">
          <cell r="A1135" t="str">
            <v>PLAYERSKILLDES3_204</v>
          </cell>
          <cell r="B1135" t="str">
            <v>孤注一掷</v>
          </cell>
          <cell r="C1135" t="str">
            <v>#友军 提高攻速</v>
          </cell>
        </row>
        <row r="1136">
          <cell r="A1136" t="str">
            <v>PLAYERSKILLDES3_205</v>
          </cell>
          <cell r="B1136" t="str">
            <v>连珠火球</v>
          </cell>
          <cell r="C1136" t="str">
            <v>#敌军 造成伤害</v>
          </cell>
        </row>
        <row r="1137">
          <cell r="A1137" t="str">
            <v>PLAYERSKILLDES3_206</v>
          </cell>
          <cell r="B1137" t="str">
            <v>龙息术</v>
          </cell>
          <cell r="C1137" t="str">
            <v>#敌军 造成伤害</v>
          </cell>
        </row>
        <row r="1138">
          <cell r="A1138" t="str">
            <v>PLAYERSKILLDES3_207</v>
          </cell>
          <cell r="B1138" t="str">
            <v>地狱烈焰</v>
          </cell>
          <cell r="C1138" t="str">
            <v>#敌军 持续伤害</v>
          </cell>
        </row>
        <row r="1139">
          <cell r="A1139" t="str">
            <v>PLAYERSKILLDES3_208</v>
          </cell>
          <cell r="B1139" t="str">
            <v>烈火魔墙</v>
          </cell>
          <cell r="C1139" t="str">
            <v>#敌军 持续伤害</v>
          </cell>
        </row>
        <row r="1140">
          <cell r="A1140" t="str">
            <v>PLAYERSKILLDES3_2081</v>
          </cell>
          <cell r="B1140" t="str">
            <v>幽火魔墙</v>
          </cell>
          <cell r="C1140" t="str">
            <v>#敌军 持续伤害</v>
          </cell>
        </row>
        <row r="1141">
          <cell r="A1141" t="str">
            <v>PLAYERSKILLDES3_2082</v>
          </cell>
          <cell r="B1141" t="str">
            <v>幽火魔墙</v>
          </cell>
          <cell r="C1141" t="str">
            <v>#敌军 持续伤害</v>
          </cell>
        </row>
        <row r="1142">
          <cell r="A1142" t="str">
            <v>PLAYERSKILLDES3_209</v>
          </cell>
          <cell r="B1142" t="str">
            <v>末日审判</v>
          </cell>
          <cell r="C1142" t="str">
            <v>#敌军 造成伤害</v>
          </cell>
        </row>
        <row r="1143">
          <cell r="A1143" t="str">
            <v>PLAYERSKILLDES3_210</v>
          </cell>
          <cell r="B1143" t="str">
            <v>双目失明</v>
          </cell>
          <cell r="C1143" t="str">
            <v>#敌军 降低命中</v>
          </cell>
        </row>
        <row r="1144">
          <cell r="A1144" t="str">
            <v>PLAYERSKILLDES3_211</v>
          </cell>
          <cell r="B1144" t="str">
            <v>恶咒附身</v>
          </cell>
          <cell r="C1144" t="str">
            <v>#敌军 降低攻击</v>
          </cell>
        </row>
        <row r="1145">
          <cell r="A1145" t="str">
            <v>PLAYERSKILLDES3_212</v>
          </cell>
          <cell r="B1145" t="str">
            <v>召唤火元素</v>
          </cell>
          <cell r="C1145" t="str">
            <v>#召唤 火元素</v>
          </cell>
        </row>
        <row r="1146">
          <cell r="A1146" t="str">
            <v>PLAYERSKILLDES3_2121</v>
          </cell>
          <cell r="B1146" t="str">
            <v>召唤火元素</v>
          </cell>
          <cell r="C1146" t="str">
            <v>#召唤 火元素</v>
          </cell>
        </row>
        <row r="1147">
          <cell r="A1147" t="str">
            <v>PLAYERSKILLDES3_213</v>
          </cell>
          <cell r="B1147" t="str">
            <v>火焰之门</v>
          </cell>
          <cell r="C1147" t="str">
            <v>#召唤 小恶魔</v>
          </cell>
        </row>
        <row r="1148">
          <cell r="A1148" t="str">
            <v>PLAYERSKILLDES3_2131</v>
          </cell>
          <cell r="B1148" t="str">
            <v>火焰之门</v>
          </cell>
          <cell r="C1148" t="str">
            <v>#召唤 小恶魔</v>
          </cell>
        </row>
        <row r="1149">
          <cell r="A1149" t="str">
            <v>PLAYERSKILLDES3_214</v>
          </cell>
          <cell r="B1149" t="str">
            <v>烈火神箭</v>
          </cell>
          <cell r="C1149" t="str">
            <v>#敌军 造成伤害</v>
          </cell>
        </row>
        <row r="1150">
          <cell r="A1150" t="str">
            <v>PLAYERSKILLDES3_215</v>
          </cell>
          <cell r="B1150" t="str">
            <v>杀戮意志</v>
          </cell>
          <cell r="C1150" t="str">
            <v>#友军 提高攻击&amp;吸血</v>
          </cell>
        </row>
        <row r="1151">
          <cell r="A1151" t="str">
            <v>PLAYERSKILLDES3_216</v>
          </cell>
          <cell r="B1151" t="str">
            <v>深渊回响</v>
          </cell>
          <cell r="C1151" t="str">
            <v>#召唤 恶魔并造成伤害</v>
          </cell>
        </row>
        <row r="1152">
          <cell r="A1152" t="str">
            <v>PLAYERSKILLDES3_217</v>
          </cell>
          <cell r="B1152" t="str">
            <v>烈火燎原</v>
          </cell>
          <cell r="C1152" t="str">
            <v>#敌军 造成伤害</v>
          </cell>
        </row>
        <row r="1153">
          <cell r="A1153" t="str">
            <v>PLAYERSKILLDES3_2171</v>
          </cell>
          <cell r="B1153" t="str">
            <v>烈火燎原</v>
          </cell>
          <cell r="C1153" t="str">
            <v>#敌军 造成伤害</v>
          </cell>
        </row>
        <row r="1154">
          <cell r="A1154" t="str">
            <v>PLAYERSKILLDES3_218</v>
          </cell>
          <cell r="B1154" t="str">
            <v>丧心病狂</v>
          </cell>
          <cell r="C1154" t="str">
            <v>#友军 提高伤害</v>
          </cell>
        </row>
        <row r="1155">
          <cell r="A1155" t="str">
            <v>PLAYERSKILLDES3_301</v>
          </cell>
          <cell r="B1155" t="str">
            <v>寒冰神盾</v>
          </cell>
          <cell r="C1155" t="str">
            <v>#友军 提供冰盾&amp;水抗</v>
          </cell>
        </row>
        <row r="1156">
          <cell r="A1156" t="str">
            <v>PLAYERSKILLDES3_302</v>
          </cell>
          <cell r="B1156" t="str">
            <v>神圣护佑</v>
          </cell>
          <cell r="C1156" t="str">
            <v>#友军 提高兵团免伤</v>
          </cell>
        </row>
        <row r="1157">
          <cell r="A1157" t="str">
            <v>PLAYERSKILLDES3_303</v>
          </cell>
          <cell r="B1157" t="str">
            <v>寒冰魔墙</v>
          </cell>
          <cell r="C1157" t="str">
            <v>#召唤 冰墙</v>
          </cell>
        </row>
        <row r="1158">
          <cell r="A1158" t="str">
            <v>PLAYERSKILLDES3_304</v>
          </cell>
          <cell r="B1158" t="str">
            <v>失忆大法</v>
          </cell>
          <cell r="C1158" t="str">
            <v>#敌军 控制目标</v>
          </cell>
        </row>
        <row r="1159">
          <cell r="A1159" t="str">
            <v>PLAYERSKILLDES3_305</v>
          </cell>
          <cell r="B1159" t="str">
            <v>寒冰魔环</v>
          </cell>
          <cell r="C1159" t="str">
            <v>#敌军 造成伤害</v>
          </cell>
        </row>
        <row r="1160">
          <cell r="A1160" t="str">
            <v>PLAYERSKILLDES3_3051</v>
          </cell>
          <cell r="B1160" t="str">
            <v>寒冰魔环</v>
          </cell>
          <cell r="C1160" t="str">
            <v>#敌军 造成伤害</v>
          </cell>
        </row>
        <row r="1161">
          <cell r="A1161" t="str">
            <v>PLAYERSKILLDES3_3052</v>
          </cell>
          <cell r="B1161" t="str">
            <v>寒冰魔环</v>
          </cell>
          <cell r="C1161" t="str">
            <v>#敌军 造成伤害</v>
          </cell>
        </row>
        <row r="1162">
          <cell r="A1162" t="str">
            <v>PLAYERSKILLDES3_306</v>
          </cell>
          <cell r="B1162" t="str">
            <v>霹雳寒冰</v>
          </cell>
          <cell r="C1162" t="str">
            <v>#敌军 造成伤害</v>
          </cell>
        </row>
        <row r="1163">
          <cell r="A1163" t="str">
            <v>PLAYERSKILLDES3_307</v>
          </cell>
          <cell r="B1163" t="str">
            <v>冰雪风暴</v>
          </cell>
          <cell r="C1163" t="str">
            <v>#敌军 持续伤害</v>
          </cell>
        </row>
        <row r="1164">
          <cell r="A1164" t="str">
            <v>PLAYERSKILLDES3_308</v>
          </cell>
          <cell r="B1164" t="str">
            <v>欢欣鼓舞</v>
          </cell>
          <cell r="C1164" t="str">
            <v>#友军 士气高涨</v>
          </cell>
        </row>
        <row r="1165">
          <cell r="A1165" t="str">
            <v>PLAYERSKILLDES3_309</v>
          </cell>
          <cell r="B1165" t="str">
            <v>驱魔大法</v>
          </cell>
          <cell r="C1165" t="str">
            <v>#友军 驱散</v>
          </cell>
        </row>
        <row r="1166">
          <cell r="A1166" t="str">
            <v>PLAYERSKILLDES3_310</v>
          </cell>
          <cell r="B1166" t="str">
            <v>瞬间移动</v>
          </cell>
          <cell r="C1166" t="str">
            <v>#友军 瞬移</v>
          </cell>
        </row>
        <row r="1167">
          <cell r="A1167" t="str">
            <v>PLAYERSKILLDES3_311</v>
          </cell>
          <cell r="B1167" t="str">
            <v>召唤水元素</v>
          </cell>
          <cell r="C1167" t="str">
            <v>#召唤 水元素</v>
          </cell>
        </row>
        <row r="1168">
          <cell r="A1168" t="str">
            <v>PLAYERSKILLDES3_312</v>
          </cell>
          <cell r="B1168" t="str">
            <v>镜像大法</v>
          </cell>
          <cell r="C1168" t="str">
            <v>#召唤 镜像</v>
          </cell>
        </row>
        <row r="1169">
          <cell r="A1169" t="str">
            <v>PLAYERSKILLDES3_313</v>
          </cell>
          <cell r="B1169" t="str">
            <v>生命链接</v>
          </cell>
          <cell r="C1169" t="str">
            <v>#友军 均摊生命</v>
          </cell>
        </row>
        <row r="1170">
          <cell r="A1170" t="str">
            <v>PLAYERSKILLDES3_314</v>
          </cell>
          <cell r="B1170" t="str">
            <v>疗伤</v>
          </cell>
          <cell r="C1170" t="str">
            <v>#友军 提供治疗</v>
          </cell>
        </row>
        <row r="1171">
          <cell r="A1171" t="str">
            <v>PLAYERSKILLDES3_315</v>
          </cell>
          <cell r="B1171" t="str">
            <v>寒冰神箭</v>
          </cell>
          <cell r="C1171" t="str">
            <v>#敌军 造成伤害</v>
          </cell>
        </row>
        <row r="1172">
          <cell r="A1172" t="str">
            <v>PLAYERSKILLDES3_316</v>
          </cell>
          <cell r="B1172" t="str">
            <v>祈祷</v>
          </cell>
          <cell r="C1172" t="str">
            <v>#友军 提供治疗&amp;免伤</v>
          </cell>
        </row>
        <row r="1173">
          <cell r="A1173" t="str">
            <v>PLAYERSKILLDES3_317</v>
          </cell>
          <cell r="B1173" t="str">
            <v>能量逆转</v>
          </cell>
          <cell r="C1173" t="str">
            <v>#全体 法术逆转</v>
          </cell>
        </row>
        <row r="1174">
          <cell r="A1174" t="str">
            <v>PLAYERSKILLDES3_318</v>
          </cell>
          <cell r="B1174" t="str">
            <v>王者之风</v>
          </cell>
          <cell r="C1174" t="str">
            <v>#友军 提高攻速&amp;攻击</v>
          </cell>
        </row>
        <row r="1175">
          <cell r="A1175" t="str">
            <v>PLAYERSKILLDES3_401</v>
          </cell>
          <cell r="B1175" t="str">
            <v>大气神盾</v>
          </cell>
          <cell r="C1175" t="str">
            <v>#友军 提高闪避&amp;风抗</v>
          </cell>
        </row>
        <row r="1176">
          <cell r="A1176" t="str">
            <v>PLAYERSKILLDES3_402</v>
          </cell>
          <cell r="B1176" t="str">
            <v>飓风魔墙</v>
          </cell>
          <cell r="C1176" t="str">
            <v>#友军 提高闪避&amp;移速</v>
          </cell>
        </row>
        <row r="1177">
          <cell r="A1177" t="str">
            <v>PLAYERSKILLDES3_403</v>
          </cell>
          <cell r="B1177" t="str">
            <v>快攻战术</v>
          </cell>
          <cell r="C1177" t="str">
            <v>#友军 提高攻速&amp;移速</v>
          </cell>
        </row>
        <row r="1178">
          <cell r="A1178" t="str">
            <v>PLAYERSKILLDES3_404</v>
          </cell>
          <cell r="B1178" t="str">
            <v>幸运之神</v>
          </cell>
          <cell r="C1178" t="str">
            <v>#友军 提高暴击&amp;闪避</v>
          </cell>
        </row>
        <row r="1179">
          <cell r="A1179" t="str">
            <v>PLAYERSKILLDES3_405</v>
          </cell>
          <cell r="B1179" t="str">
            <v>百发百中</v>
          </cell>
          <cell r="C1179" t="str">
            <v>#友军 必定暴击</v>
          </cell>
        </row>
        <row r="1180">
          <cell r="A1180" t="str">
            <v>PLAYERSKILLDES3_406</v>
          </cell>
          <cell r="B1180" t="str">
            <v>蛊惑人心</v>
          </cell>
          <cell r="C1180" t="str">
            <v>#敌军 控制目标</v>
          </cell>
        </row>
        <row r="1181">
          <cell r="A1181" t="str">
            <v>PLAYERSKILLDES3_407</v>
          </cell>
          <cell r="B1181" t="str">
            <v>时间凝滞</v>
          </cell>
          <cell r="C1181" t="str">
            <v>#敌军 控制目标</v>
          </cell>
        </row>
        <row r="1182">
          <cell r="A1182" t="str">
            <v>PLAYERSKILLDES3_408</v>
          </cell>
          <cell r="B1182" t="str">
            <v>连锁闪电</v>
          </cell>
          <cell r="C1182" t="str">
            <v>#敌军 造成伤害</v>
          </cell>
        </row>
        <row r="1183">
          <cell r="A1183" t="str">
            <v>PLAYERSKILLDES3_4081</v>
          </cell>
          <cell r="B1183" t="str">
            <v>连锁闪电</v>
          </cell>
          <cell r="C1183" t="str">
            <v>#敌军 造成伤害</v>
          </cell>
        </row>
        <row r="1184">
          <cell r="A1184" t="str">
            <v>PLAYERSKILLDES3_4082</v>
          </cell>
          <cell r="B1184" t="str">
            <v>连锁闪电</v>
          </cell>
          <cell r="C1184" t="str">
            <v>#敌军 造成伤害</v>
          </cell>
        </row>
        <row r="1185">
          <cell r="A1185" t="str">
            <v>PLAYERSKILLDES3_409</v>
          </cell>
          <cell r="B1185" t="str">
            <v>霹雳闪电</v>
          </cell>
          <cell r="C1185" t="str">
            <v>#敌军 造成伤害</v>
          </cell>
        </row>
        <row r="1186">
          <cell r="A1186" t="str">
            <v>PLAYERSKILLDES3_410</v>
          </cell>
          <cell r="B1186" t="str">
            <v>亡灵杀手</v>
          </cell>
          <cell r="C1186" t="str">
            <v>#敌军 造成伤害</v>
          </cell>
        </row>
        <row r="1187">
          <cell r="A1187" t="str">
            <v>PLAYERSKILLDES3_411</v>
          </cell>
          <cell r="B1187" t="str">
            <v>风暴术</v>
          </cell>
          <cell r="C1187" t="str">
            <v>#敌军 造成伤害</v>
          </cell>
        </row>
        <row r="1188">
          <cell r="A1188" t="str">
            <v>PLAYERSKILLDES3_412</v>
          </cell>
          <cell r="B1188" t="str">
            <v>支离破碎</v>
          </cell>
          <cell r="C1188" t="str">
            <v>#敌军 驱散&amp;降低气抗</v>
          </cell>
        </row>
        <row r="1189">
          <cell r="A1189" t="str">
            <v>PLAYERSKILLDES3_413</v>
          </cell>
          <cell r="B1189" t="str">
            <v>毁灭之光</v>
          </cell>
          <cell r="C1189" t="str">
            <v>#敌军 降低免伤&amp;闪避</v>
          </cell>
        </row>
        <row r="1190">
          <cell r="A1190" t="str">
            <v>PLAYERSKILLDES3_414</v>
          </cell>
          <cell r="B1190" t="str">
            <v>召唤气元素</v>
          </cell>
          <cell r="C1190" t="str">
            <v>#召唤 气元素</v>
          </cell>
        </row>
        <row r="1191">
          <cell r="A1191" t="str">
            <v>PLAYERSKILLDES3_415</v>
          </cell>
          <cell r="B1191" t="str">
            <v>大气神箭</v>
          </cell>
          <cell r="C1191" t="str">
            <v>#敌军 造成伤害</v>
          </cell>
        </row>
        <row r="1192">
          <cell r="A1192" t="str">
            <v>PLAYERSKILLDES3_4151</v>
          </cell>
          <cell r="B1192" t="str">
            <v>大气神箭</v>
          </cell>
          <cell r="C1192" t="str">
            <v>#敌军 造成伤害</v>
          </cell>
        </row>
        <row r="1193">
          <cell r="A1193" t="str">
            <v>PLAYERSKILLDES3_416</v>
          </cell>
          <cell r="B1193" t="str">
            <v>人海战术</v>
          </cell>
          <cell r="C1193" t="str">
            <v>#友军 提高法术免伤&amp;攻速</v>
          </cell>
        </row>
        <row r="1194">
          <cell r="A1194" t="str">
            <v>PLAYERSKILLDES3_501</v>
          </cell>
          <cell r="B1194" t="str">
            <v>大地神盾</v>
          </cell>
          <cell r="C1194" t="str">
            <v>#友军 提供免伤&amp;土抗</v>
          </cell>
        </row>
        <row r="1195">
          <cell r="A1195" t="str">
            <v>PLAYERSKILLDES3_502</v>
          </cell>
          <cell r="B1195" t="str">
            <v>护体石肤</v>
          </cell>
          <cell r="C1195" t="str">
            <v>#友军 提供护盾</v>
          </cell>
        </row>
        <row r="1196">
          <cell r="A1196" t="str">
            <v>PLAYERSKILLDES3_5022</v>
          </cell>
          <cell r="B1196" t="str">
            <v>护体石肤</v>
          </cell>
          <cell r="C1196" t="str">
            <v>#友军 提供护盾</v>
          </cell>
        </row>
        <row r="1197">
          <cell r="A1197" t="str">
            <v>PLAYERSKILLDES3_503</v>
          </cell>
          <cell r="B1197" t="str">
            <v>迟缓大法</v>
          </cell>
          <cell r="C1197" t="str">
            <v>#敌军 降低移速&amp;命中</v>
          </cell>
        </row>
        <row r="1198">
          <cell r="A1198" t="str">
            <v>PLAYERSKILLDES3_504</v>
          </cell>
          <cell r="B1198" t="str">
            <v>流沙陷阱</v>
          </cell>
          <cell r="C1198" t="str">
            <v>#全体伤害 &amp; 敌军翻倍</v>
          </cell>
        </row>
        <row r="1199">
          <cell r="A1199" t="str">
            <v>PLAYERSKILLDES3_505</v>
          </cell>
          <cell r="B1199" t="str">
            <v>流星火雨</v>
          </cell>
          <cell r="C1199" t="str">
            <v>#敌军 持续伤害</v>
          </cell>
        </row>
        <row r="1200">
          <cell r="A1200" t="str">
            <v>PLAYERSKILLDES3_506</v>
          </cell>
          <cell r="B1200" t="str">
            <v>死亡波纹</v>
          </cell>
          <cell r="C1200" t="str">
            <v>#全体 造成伤害</v>
          </cell>
        </row>
        <row r="1201">
          <cell r="A1201" t="str">
            <v>PLAYERSKILLDES3_507</v>
          </cell>
          <cell r="B1201" t="str">
            <v>雷鸣爆弹</v>
          </cell>
          <cell r="C1201" t="str">
            <v>#敌军 造成伤害</v>
          </cell>
        </row>
        <row r="1202">
          <cell r="A1202" t="str">
            <v>PLAYERSKILLDES3_5071</v>
          </cell>
          <cell r="B1202" t="str">
            <v>雷鸣爆弹</v>
          </cell>
          <cell r="C1202" t="str">
            <v>#敌军 造成伤害</v>
          </cell>
        </row>
        <row r="1203">
          <cell r="A1203" t="str">
            <v>PLAYERSKILLDES3_508</v>
          </cell>
          <cell r="B1203" t="str">
            <v>悲痛欲绝</v>
          </cell>
          <cell r="C1203" t="str">
            <v>#敌军 士气低落</v>
          </cell>
        </row>
        <row r="1204">
          <cell r="A1204" t="str">
            <v>PLAYERSKILLDES3_5081</v>
          </cell>
          <cell r="B1204" t="str">
            <v>悲痛欲绝</v>
          </cell>
          <cell r="C1204" t="str">
            <v>#敌军 士气低落</v>
          </cell>
        </row>
        <row r="1205">
          <cell r="A1205" t="str">
            <v>PLAYERSKILLDES3_509</v>
          </cell>
          <cell r="B1205" t="str">
            <v>转世重生</v>
          </cell>
          <cell r="C1205" t="str">
            <v>#友军 复活目标</v>
          </cell>
        </row>
        <row r="1206">
          <cell r="A1206" t="str">
            <v>PLAYERSKILLDES3_510</v>
          </cell>
          <cell r="B1206" t="str">
            <v>招魂术</v>
          </cell>
          <cell r="C1206" t="str">
            <v>#召唤 骷髅</v>
          </cell>
        </row>
        <row r="1207">
          <cell r="A1207" t="str">
            <v>PLAYERSKILLDES3_5101</v>
          </cell>
          <cell r="B1207" t="str">
            <v>招魂术</v>
          </cell>
          <cell r="C1207" t="str">
            <v>#召唤 骷髅</v>
          </cell>
        </row>
        <row r="1208">
          <cell r="A1208" t="str">
            <v>PLAYERSKILLDES3_5102</v>
          </cell>
          <cell r="B1208" t="str">
            <v>招魂术</v>
          </cell>
          <cell r="C1208" t="str">
            <v>#召唤 骷髅 士气低落</v>
          </cell>
        </row>
        <row r="1209">
          <cell r="A1209" t="str">
            <v>PLAYERSKILLDES3_5104</v>
          </cell>
          <cell r="B1209" t="str">
            <v>招魂术</v>
          </cell>
          <cell r="C1209" t="str">
            <v>#召唤 重装骷髅 士气低落</v>
          </cell>
        </row>
        <row r="1210">
          <cell r="A1210" t="str">
            <v>PLAYERSKILLDES3_5107</v>
          </cell>
          <cell r="B1210" t="str">
            <v>招魂术</v>
          </cell>
          <cell r="C1210" t="str">
            <v>#召唤 巫妖</v>
          </cell>
        </row>
        <row r="1211">
          <cell r="A1211" t="str">
            <v>PLAYERSKILLDES3_511</v>
          </cell>
          <cell r="B1211" t="str">
            <v>召唤土元素</v>
          </cell>
          <cell r="C1211" t="str">
            <v>#召唤 土元素</v>
          </cell>
        </row>
        <row r="1212">
          <cell r="A1212" t="str">
            <v>PLAYERSKILLDES3_5111</v>
          </cell>
          <cell r="B1212" t="str">
            <v>召唤土元素</v>
          </cell>
          <cell r="C1212" t="str">
            <v>#召唤 僵尸</v>
          </cell>
        </row>
        <row r="1213">
          <cell r="A1213" t="str">
            <v>PLAYERSKILLDES3_512</v>
          </cell>
          <cell r="B1213" t="str">
            <v>野性呼唤</v>
          </cell>
          <cell r="C1213" t="str">
            <v>#召唤 巨狼</v>
          </cell>
        </row>
        <row r="1214">
          <cell r="A1214" t="str">
            <v>PLAYERSKILLDES3_513</v>
          </cell>
          <cell r="B1214" t="str">
            <v>巨石魔墙</v>
          </cell>
          <cell r="C1214" t="str">
            <v>#召唤 石墙</v>
          </cell>
        </row>
        <row r="1215">
          <cell r="A1215" t="str">
            <v>PLAYERSKILLDES3_514</v>
          </cell>
          <cell r="B1215" t="str">
            <v>大地神箭</v>
          </cell>
          <cell r="C1215" t="str">
            <v>#敌军 造成伤害</v>
          </cell>
        </row>
        <row r="1216">
          <cell r="A1216" t="str">
            <v>PLAYERSKILLDES3_515</v>
          </cell>
          <cell r="B1216" t="str">
            <v>森林共鸣</v>
          </cell>
          <cell r="C1216" t="str">
            <v>#召唤小树人</v>
          </cell>
        </row>
        <row r="1217">
          <cell r="A1217" t="str">
            <v>PLAYERSKILLDES3_516</v>
          </cell>
          <cell r="B1217" t="str">
            <v>聚灵奇术</v>
          </cell>
          <cell r="C1217" t="str">
            <v>#敌军 造成伤害</v>
          </cell>
        </row>
        <row r="1218">
          <cell r="A1218" t="str">
            <v>PLAYERSKILLDES3_517</v>
          </cell>
          <cell r="B1218" t="str">
            <v>圣盾术</v>
          </cell>
          <cell r="C1218" t="str">
            <v>#友军 提供无敌</v>
          </cell>
        </row>
        <row r="1219">
          <cell r="A1219" t="str">
            <v>PLAYERSKILLDES3_518</v>
          </cell>
          <cell r="B1219" t="str">
            <v>亡灵大军</v>
          </cell>
          <cell r="C1219" t="str">
            <v>#按敌方兵团数量召唤骷髅</v>
          </cell>
        </row>
        <row r="1220">
          <cell r="A1220" t="str">
            <v>PLAYERSKILLDES3_5184</v>
          </cell>
          <cell r="B1220" t="str">
            <v>亡灵大军</v>
          </cell>
          <cell r="C1220" t="str">
            <v>#按敌方兵团数量召唤重装骷髅</v>
          </cell>
        </row>
        <row r="1221">
          <cell r="A1221" t="str">
            <v>PLAYERSKILLDES3_519</v>
          </cell>
          <cell r="B1221" t="str">
            <v>屠杀指令</v>
          </cell>
          <cell r="C1221" t="str">
            <v>#黑暗骑士 释放大招</v>
          </cell>
        </row>
        <row r="1222">
          <cell r="A1222" t="str">
            <v>PLAYERSKILLDES3_5191</v>
          </cell>
          <cell r="B1222" t="str">
            <v>屠杀指令</v>
          </cell>
          <cell r="C1222" t="str">
            <v>#黑暗骑士 释放大招</v>
          </cell>
        </row>
        <row r="1223">
          <cell r="A1223" t="str">
            <v>PLAYERSKILLDES3_520</v>
          </cell>
          <cell r="B1223" t="str">
            <v>神秘领域</v>
          </cell>
          <cell r="C1223" t="str">
            <v>#敌军 沉默目标</v>
          </cell>
        </row>
        <row r="1224">
          <cell r="A1224" t="str">
            <v>PLAYERSKILLDES3_521</v>
          </cell>
          <cell r="B1224" t="str">
            <v>石化大法</v>
          </cell>
          <cell r="C1224" t="str">
            <v>#敌军 造成伤害</v>
          </cell>
        </row>
        <row r="1225">
          <cell r="A1225" t="str">
            <v>PLAYERSKILLDES3_522</v>
          </cell>
          <cell r="B1225" t="str">
            <v>山崩地裂</v>
          </cell>
          <cell r="C1225" t="str">
            <v>#敌军 持续伤害</v>
          </cell>
        </row>
        <row r="1226">
          <cell r="A1226" t="str">
            <v>PLAYERSKILLDES3_523</v>
          </cell>
          <cell r="B1226" t="str">
            <v>生命轮回</v>
          </cell>
          <cell r="C1226" t="str">
            <v>#敌军 造成伤害</v>
          </cell>
        </row>
        <row r="1227">
          <cell r="A1227" t="str">
            <v>PLAYERSKILLDES3_5231</v>
          </cell>
          <cell r="B1227" t="str">
            <v>生命轮回</v>
          </cell>
          <cell r="C1227" t="str">
            <v>#敌军 造成伤害</v>
          </cell>
        </row>
        <row r="1228">
          <cell r="A1228" t="str">
            <v>PLAYERSKILLDES3_5232</v>
          </cell>
          <cell r="B1228" t="str">
            <v>生命轮回</v>
          </cell>
          <cell r="C1228" t="str">
            <v>#敌军 造成伤害</v>
          </cell>
        </row>
        <row r="1229">
          <cell r="A1229" t="str">
            <v>PLAYERSKILLDES3_524</v>
          </cell>
          <cell r="B1229" t="str">
            <v>晶化大地</v>
          </cell>
          <cell r="C1229" t="str">
            <v>#敌军 造成伤害</v>
          </cell>
        </row>
        <row r="1230">
          <cell r="A1230" t="str">
            <v>PLAYERSKILLDES3_525</v>
          </cell>
          <cell r="B1230" t="str">
            <v>黑暗时刻</v>
          </cell>
          <cell r="C1230" t="str">
            <v>#敌军 造成伤害</v>
          </cell>
        </row>
        <row r="1231">
          <cell r="A1231" t="str">
            <v>PLAYERSKILLDES3_526</v>
          </cell>
          <cell r="B1231" t="str">
            <v>阴影笼罩</v>
          </cell>
          <cell r="C1231" t="str">
            <v>#敌军 造成伤害 降低攻速</v>
          </cell>
        </row>
        <row r="1232">
          <cell r="A1232" t="str">
            <v>PLAYERSKILLDES3_49005</v>
          </cell>
          <cell r="B1232" t="str">
            <v>诅咒铠甲</v>
          </cell>
          <cell r="C1232" t="str">
            <v>#降低所有敌方兵团[color=1ca216,fontsize=20]{-($buffaddattr12+$buffaddattr13*($sklevel-1))}%[-]攻击、[color=1ca216,fontsize=20]{-($buffaddattr22+$buffaddattr23*($sklevel-1))}%[-]攻速以及30移动速度，持续15秒</v>
          </cell>
        </row>
        <row r="1233">
          <cell r="A1233" t="str">
            <v>PLAYERSKILLDES3_49006</v>
          </cell>
          <cell r="B1233" t="str">
            <v>泰坦神箭</v>
          </cell>
          <cell r="C1233" t="str">
            <v>#敌军 造成伤害</v>
          </cell>
        </row>
        <row r="1234">
          <cell r="A1234" t="str">
            <v>PLAYERSKILLDES3_49007</v>
          </cell>
          <cell r="B1234" t="str">
            <v>鬼王斗篷</v>
          </cell>
          <cell r="C1234" t="str">
            <v>#开场自动召唤9只骷髅</v>
          </cell>
        </row>
        <row r="1235">
          <cell r="A1235" t="str">
            <v>PLAYERSKILLDES3_49008</v>
          </cell>
          <cell r="B1235" t="str">
            <v>龙王神力</v>
          </cell>
          <cell r="C1235" t="str">
            <v>#开场唤一条圣龙宝宝助战</v>
          </cell>
        </row>
        <row r="1236">
          <cell r="A1236" t="str">
            <v>PLAYERSKILLDES3_49009</v>
          </cell>
          <cell r="B1236" t="str">
            <v>天使联盟</v>
          </cell>
          <cell r="C1236" t="str">
            <v>#提高己方全体兵团[color=1ca216,fontsize=20]{$buffaddattr13}%[-]攻击、[color=1ca216,fontsize=20]{$buffaddattr23}%[-]攻速及30移动速度，持续15秒</v>
          </cell>
        </row>
        <row r="1237">
          <cell r="A1237" t="str">
            <v>PLAYERSKILLDES3_49014</v>
          </cell>
          <cell r="B1237" t="str">
            <v>冰天雪地</v>
          </cell>
          <cell r="C1237" t="str">
            <v>#敌军 降低抗性</v>
          </cell>
        </row>
        <row r="1240">
          <cell r="A1240" t="str">
            <v>#英雄法术升级描述</v>
          </cell>
        </row>
        <row r="1241">
          <cell r="A1241" t="str">
            <v>PLAYERSKILLDES2_201</v>
          </cell>
          <cell r="B1241" t="str">
            <v>烈火神盾</v>
          </cell>
          <cell r="C1241" t="str">
            <v>#下阶持续时间提高[color=1ca216,fontsize=18]{$bufflast12/1000}[-]秒</v>
          </cell>
        </row>
        <row r="1242">
          <cell r="A1242" t="str">
            <v>PLAYERSKILLDES2_202</v>
          </cell>
          <cell r="B1242" t="str">
            <v>嗜血奇术</v>
          </cell>
          <cell r="C1242" t="str">
            <v>#下阶持续时间提高[color=1ca216,fontsize=18]{$bufflast12/1000}[-]秒</v>
          </cell>
        </row>
        <row r="1243">
          <cell r="A1243" t="str">
            <v>PLAYERSKILLDES2_203</v>
          </cell>
          <cell r="B1243" t="str">
            <v>屠戮成性</v>
          </cell>
          <cell r="C1243" t="str">
            <v>#下阶额外提高[color=1ca216,fontsize=18]{$buffaddattr13}%[-]攻击</v>
          </cell>
        </row>
        <row r="1244">
          <cell r="A1244" t="str">
            <v>PLAYERSKILLDES2_204</v>
          </cell>
          <cell r="B1244" t="str">
            <v>孤注一掷</v>
          </cell>
          <cell r="C1244" t="str">
            <v>#下阶持续时间提高[color=1ca216,fontsize=18]{$bufflast12/1000}[-]秒</v>
          </cell>
        </row>
        <row r="1245">
          <cell r="A1245" t="str">
            <v>PLAYERSKILLDES2_205</v>
          </cell>
          <cell r="B1245" t="str">
            <v>连珠火球</v>
          </cell>
          <cell r="C1245" t="str">
            <v>#下阶累计伤害提高[color=1ca216,fontsize=18]{$ovalueadd12*6}[-]</v>
          </cell>
        </row>
        <row r="1246">
          <cell r="A1246" t="str">
            <v>PLAYERSKILLDES2_206</v>
          </cell>
          <cell r="B1246" t="str">
            <v>龙息术</v>
          </cell>
          <cell r="C1246" t="str">
            <v>#下阶伤害提高[color=1ca216,fontsize=18]{$valueadd12}[-]</v>
          </cell>
        </row>
        <row r="1247">
          <cell r="A1247" t="str">
            <v>PLAYERSKILLDES2_207</v>
          </cell>
          <cell r="B1247" t="str">
            <v>地狱烈焰</v>
          </cell>
          <cell r="C1247" t="str">
            <v>#下阶每0.5秒伤害提高[color=1ca216,fontsize=18]{$ovalueadd12}[-]</v>
          </cell>
        </row>
        <row r="1248">
          <cell r="A1248" t="str">
            <v>PLAYERSKILLDES2_208</v>
          </cell>
          <cell r="B1248" t="str">
            <v>烈火魔墙</v>
          </cell>
          <cell r="C1248" t="str">
            <v>#下阶伤害提高[color=1ca216,fontsize=18]{$ovalueadd12}[-]</v>
          </cell>
        </row>
        <row r="1249">
          <cell r="A1249" t="str">
            <v>PLAYERSKILLDES2_2081</v>
          </cell>
          <cell r="B1249" t="str">
            <v>烈火魔墙</v>
          </cell>
          <cell r="C1249" t="str">
            <v>#下阶伤害提高[color=1ca216,fontsize=18]{$ovalueadd12}[-]</v>
          </cell>
        </row>
        <row r="1250">
          <cell r="A1250" t="str">
            <v>PLAYERSKILLDES2_2082</v>
          </cell>
          <cell r="B1250" t="str">
            <v>烈火魔墙</v>
          </cell>
          <cell r="C1250" t="str">
            <v>#下阶伤害提高[color=1ca216,fontsize=18]{$ovalueadd12}[-]</v>
          </cell>
        </row>
        <row r="1251">
          <cell r="A1251" t="str">
            <v>PLAYERSKILLDES2_209</v>
          </cell>
          <cell r="B1251" t="str">
            <v>末日审判</v>
          </cell>
          <cell r="C1251" t="str">
            <v>#下阶伤害提高color=1ca216，fontsize=16，outlinecolor=3c1e0aff]{$valueadd12}[-]</v>
          </cell>
        </row>
        <row r="1252">
          <cell r="A1252" t="str">
            <v>PLAYERSKILLDES2_210</v>
          </cell>
          <cell r="B1252" t="str">
            <v>双目失明</v>
          </cell>
          <cell r="C1252" t="str">
            <v>#下阶额外降低[color=1ca216,fontsize=18]{-($buffaddattr13)}[-]命中值</v>
          </cell>
        </row>
        <row r="1253">
          <cell r="A1253" t="str">
            <v>PLAYERSKILLDES2_211</v>
          </cell>
          <cell r="B1253" t="str">
            <v>恶咒附身</v>
          </cell>
          <cell r="C1253" t="str">
            <v>#下阶额外降低[color=1ca216,fontsize=18]{-($buffaddattr13)}%[-]攻击</v>
          </cell>
        </row>
        <row r="1254">
          <cell r="A1254" t="str">
            <v>PLAYERSKILLDES2_212</v>
          </cell>
          <cell r="B1254" t="str">
            <v>召唤火元素</v>
          </cell>
          <cell r="C1254" t="str">
            <v>#下阶火元素等级提高[color=1ca216,fontsize=18]1[-]级，提高[color=1ca216,fontsize=18]85[-]攻击及[color=1ca216,fontsize=18]1476[-]生命</v>
          </cell>
        </row>
        <row r="1255">
          <cell r="A1255" t="str">
            <v>PLAYERSKILLDES2_2121</v>
          </cell>
          <cell r="B1255" t="str">
            <v>召唤火元素</v>
          </cell>
          <cell r="C1255" t="str">
            <v>#下阶火元素等级提高[color=1ca216,fontsize=18]1[-]级，提高[color=1ca216,fontsize=18]85[-]攻击及[color=1ca216,fontsize=18]1476[-]生命</v>
          </cell>
        </row>
        <row r="1256">
          <cell r="A1256" t="str">
            <v>PLAYERSKILLDES2_213</v>
          </cell>
          <cell r="B1256" t="str">
            <v>火焰之门</v>
          </cell>
          <cell r="C1256" t="str">
            <v>#下阶小恶魔等级提高[color=1ca216,fontsize=18]1[-]级，提高[color=1ca216,fontsize=18]68[-]攻击及[color=1ca216,fontsize=18]1216[-]生命</v>
          </cell>
        </row>
        <row r="1257">
          <cell r="A1257" t="str">
            <v>PLAYERSKILLDES2_2131</v>
          </cell>
          <cell r="B1257" t="str">
            <v>火焰之门</v>
          </cell>
          <cell r="C1257" t="str">
            <v>#下阶小恶魔等级提高[color=1ca216,fontsize=18]1[-]级，提高[color=1ca216,fontsize=18]68[-]攻击及[color=1ca216,fontsize=18]1216[-]生命</v>
          </cell>
        </row>
        <row r="1258">
          <cell r="A1258" t="str">
            <v>PLAYERSKILLDES2_214</v>
          </cell>
          <cell r="B1258" t="str">
            <v>烈火神箭</v>
          </cell>
          <cell r="C1258" t="str">
            <v>#下阶伤害提高[color=1ca216,fontsize=18]{$valueadd12}[-]</v>
          </cell>
        </row>
        <row r="1259">
          <cell r="A1259" t="str">
            <v>PLAYERSKILLDES2_215</v>
          </cell>
          <cell r="B1259" t="str">
            <v>杀戮意志</v>
          </cell>
          <cell r="C1259" t="str">
            <v>#下阶持续时间提高[color=1ca216,fontsize=18]{$bufflast12/1000}[-]秒</v>
          </cell>
        </row>
        <row r="1260">
          <cell r="A1260" t="str">
            <v>PLAYERSKILLDES2_216</v>
          </cell>
          <cell r="B1260" t="str">
            <v>深渊回响</v>
          </cell>
          <cell r="C1260" t="str">
            <v>#下阶伤害提高[color=1ca216,fontsize=18]{$valueadd12}[-]，恶魔等级提高[color=1ca216,fontsize=18]1[-]级</v>
          </cell>
        </row>
        <row r="1261">
          <cell r="A1261" t="str">
            <v>PLAYERSKILLDES2_217</v>
          </cell>
          <cell r="B1261" t="str">
            <v>烈火燎原</v>
          </cell>
          <cell r="C1261" t="str">
            <v>#下阶伤害提高[color=1ca216,fontsize=18]{$valueadd12}[-]</v>
          </cell>
        </row>
        <row r="1262">
          <cell r="A1262" t="str">
            <v>PLAYERSKILLDES2_2171</v>
          </cell>
          <cell r="B1262" t="str">
            <v>烈火燎原</v>
          </cell>
          <cell r="C1262" t="str">
            <v>#下阶伤害提高[color=1ca216,fontsize=18]{$valueadd12}[-]</v>
          </cell>
        </row>
        <row r="1263">
          <cell r="A1263" t="str">
            <v>PLAYERSKILLDES2_218</v>
          </cell>
          <cell r="B1263" t="str">
            <v>丧心病狂</v>
          </cell>
          <cell r="C1263" t="str">
            <v>#下阶额外提高[color=1ca216,fontsize=18]{$buffaddattr13}%[-]兵团伤害</v>
          </cell>
        </row>
        <row r="1264">
          <cell r="A1264" t="str">
            <v>PLAYERSKILLDES2_301</v>
          </cell>
          <cell r="B1264" t="str">
            <v>寒冰神盾</v>
          </cell>
          <cell r="C1264" t="str">
            <v>#下阶持续时间提高[color=1ca216,fontsize=18]{$bufflast12/1000}[-]秒</v>
          </cell>
        </row>
        <row r="1265">
          <cell r="A1265" t="str">
            <v>PLAYERSKILLDES2_302</v>
          </cell>
          <cell r="B1265" t="str">
            <v>神圣护佑</v>
          </cell>
          <cell r="C1265" t="str">
            <v>#下阶额外提高[color=1ca216,fontsize=18]{$buffaddattr13}%[-]兵团免伤</v>
          </cell>
        </row>
        <row r="1266">
          <cell r="A1266" t="str">
            <v>PLAYERSKILLDES2_303</v>
          </cell>
          <cell r="B1266" t="str">
            <v>寒冰魔墙</v>
          </cell>
          <cell r="C1266" t="str">
            <v>#下阶初始冷却时间和冷却时间降低[color=1ca216,fontsize=18]{($cd2)/1000}[-]秒</v>
          </cell>
        </row>
        <row r="1267">
          <cell r="A1267" t="str">
            <v>PLAYERSKILLDES2_304</v>
          </cell>
          <cell r="B1267" t="str">
            <v>失忆大法</v>
          </cell>
          <cell r="C1267" t="str">
            <v>#下阶持续时间提高[color=1ca216,fontsize=18]{$bufflast12/1000}[-]秒</v>
          </cell>
        </row>
        <row r="1268">
          <cell r="A1268" t="str">
            <v>PLAYERSKILLDES2_305</v>
          </cell>
          <cell r="B1268" t="str">
            <v>寒冰魔环</v>
          </cell>
          <cell r="C1268" t="str">
            <v>#下阶伤害提高[color=1ca216,fontsize=18]{$valueadd12}[-]</v>
          </cell>
        </row>
        <row r="1269">
          <cell r="A1269" t="str">
            <v>PLAYERSKILLDES2_3051</v>
          </cell>
          <cell r="B1269" t="str">
            <v>寒冰魔环</v>
          </cell>
          <cell r="C1269" t="str">
            <v>#下阶伤害提高[color=1ca216,fontsize=18]{$valueadd12}[-]</v>
          </cell>
        </row>
        <row r="1270">
          <cell r="A1270" t="str">
            <v>PLAYERSKILLDES2_3052</v>
          </cell>
          <cell r="B1270" t="str">
            <v>寒冰魔环</v>
          </cell>
          <cell r="C1270" t="str">
            <v>#下阶伤害提高[color=1ca216,fontsize=18]{$valueadd12}[-]</v>
          </cell>
        </row>
        <row r="1271">
          <cell r="A1271" t="str">
            <v>PLAYERSKILLDES2_306</v>
          </cell>
          <cell r="B1271" t="str">
            <v>霹雳寒冰</v>
          </cell>
          <cell r="C1271" t="str">
            <v>#下阶伤害提高[color=1ca216,fontsize=18]{$valueadd12}[-]，额外伤害提高[color=1ca216,fontsize=18]{$valueadd22}[-]</v>
          </cell>
        </row>
        <row r="1272">
          <cell r="A1272" t="str">
            <v>PLAYERSKILLDES2_307</v>
          </cell>
          <cell r="B1272" t="str">
            <v>冰雪风暴</v>
          </cell>
          <cell r="C1272" t="str">
            <v>#下阶累计伤害提高[color=1ca216,fontsize=18]{$ovalueadd12*($olast11/$ointerval)}[-]</v>
          </cell>
        </row>
        <row r="1273">
          <cell r="A1273" t="str">
            <v>PLAYERSKILLDES2_308</v>
          </cell>
          <cell r="B1273" t="str">
            <v>欢欣鼓舞</v>
          </cell>
          <cell r="C1273" t="str">
            <v>#下阶初始冷却时间和冷却时间降低[color=1ca216,fontsize=18]{($cd2)/1000}[-]秒</v>
          </cell>
        </row>
        <row r="1274">
          <cell r="A1274" t="str">
            <v>PLAYERSKILLDES2_3082</v>
          </cell>
          <cell r="B1274" t="str">
            <v>欢欣鼓舞</v>
          </cell>
          <cell r="C1274" t="str">
            <v>#下阶初始冷却时间和冷却时间降低[color=1ca216,fontsize=18]{($cd2)/1000}[-]秒</v>
          </cell>
        </row>
        <row r="1275">
          <cell r="A1275" t="str">
            <v>PLAYERSKILLDES2_309</v>
          </cell>
          <cell r="B1275" t="str">
            <v>驱魔大法</v>
          </cell>
          <cell r="C1275" t="str">
            <v>#下阶初始冷却时间和冷却时间降低[color=1ca216,fontsize=18]{($cd2)/1000}[-]秒</v>
          </cell>
        </row>
        <row r="1276">
          <cell r="A1276" t="str">
            <v>PLAYERSKILLDES2_310</v>
          </cell>
          <cell r="B1276" t="str">
            <v>瞬间移动</v>
          </cell>
          <cell r="C1276" t="str">
            <v>#下阶初始冷却时间和冷却时间降低[color=1ca216,fontsize=18]{($cd2)/1000}[-]秒</v>
          </cell>
        </row>
        <row r="1277">
          <cell r="A1277" t="str">
            <v>PLAYERSKILLDES2_311</v>
          </cell>
          <cell r="B1277" t="str">
            <v>召唤水元素</v>
          </cell>
          <cell r="C1277" t="str">
            <v>#下阶水元素等级提高[color=1ca216,fontsize=18]1[-]级，提高[color=1ca216,fontsize=18]60[-]攻击及[color=1ca216,fontsize=18]1694[-]生命</v>
          </cell>
        </row>
        <row r="1278">
          <cell r="A1278" t="str">
            <v>PLAYERSKILLDES2_312</v>
          </cell>
          <cell r="B1278" t="str">
            <v>镜像大法</v>
          </cell>
          <cell r="C1278" t="str">
            <v>#下阶提高镜像[color=1ca216,fontsize=18]{$dupliatk12}[-]%攻击</v>
          </cell>
        </row>
        <row r="1279">
          <cell r="A1279" t="str">
            <v>PLAYERSKILLDES2_313</v>
          </cell>
          <cell r="B1279" t="str">
            <v>生命链接</v>
          </cell>
          <cell r="C1279" t="str">
            <v>#下阶初始冷却时间和冷却时间降低[color=1ca216,fontsize=18]{($cd2)/1000}[-]秒</v>
          </cell>
        </row>
        <row r="1280">
          <cell r="A1280" t="str">
            <v>PLAYERSKILLDES2_314</v>
          </cell>
          <cell r="B1280" t="str">
            <v>疗伤</v>
          </cell>
          <cell r="C1280" t="str">
            <v>#下阶提高[color=1ca216,fontsize=18]{$valueadd12}[-]生命回复</v>
          </cell>
        </row>
        <row r="1281">
          <cell r="A1281" t="str">
            <v>PLAYERSKILLDES2_315</v>
          </cell>
          <cell r="B1281" t="str">
            <v>寒冰神箭</v>
          </cell>
          <cell r="C1281" t="str">
            <v>#下阶伤害提高[color=1ca216,fontsize=18]{$valueadd12}[-]</v>
          </cell>
        </row>
        <row r="1282">
          <cell r="A1282" t="str">
            <v>PLAYERSKILLDES2_316</v>
          </cell>
          <cell r="B1282" t="str">
            <v>祈祷</v>
          </cell>
          <cell r="C1282" t="str">
            <v>#下阶累计恢复提高[color=1ca216,fontsize=18]{$ovalueadd12*($olast11/$ointerval)}[-]</v>
          </cell>
        </row>
        <row r="1283">
          <cell r="A1283" t="str">
            <v>PLAYERSKILLDES2_317</v>
          </cell>
          <cell r="B1283" t="str">
            <v>能量逆转</v>
          </cell>
          <cell r="C1283" t="str">
            <v>#下阶初始冷却时间和冷却时间降低[color=1ca216,fontsize=18]{($cd2)/1000}[-]秒</v>
          </cell>
        </row>
        <row r="1284">
          <cell r="A1284" t="str">
            <v>PLAYERSKILLDES2_318</v>
          </cell>
          <cell r="B1284" t="str">
            <v>王者之风</v>
          </cell>
          <cell r="C1284" t="str">
            <v>#下阶初始冷却时间和冷却时间降低[color=1ca216,fontsize=18]{($cd2)/1000}[-]秒</v>
          </cell>
        </row>
        <row r="1285">
          <cell r="A1285" t="str">
            <v>PLAYERSKILLDES2_401</v>
          </cell>
          <cell r="B1285" t="str">
            <v>大气神盾</v>
          </cell>
          <cell r="C1285" t="str">
            <v>#下阶持续时间提高[color=1ca216,fontsize=18]{$bufflast12/1000}[-]秒</v>
          </cell>
        </row>
        <row r="1286">
          <cell r="A1286" t="str">
            <v>PLAYERSKILLDES2_402</v>
          </cell>
          <cell r="B1286" t="str">
            <v>飓风魔墙</v>
          </cell>
          <cell r="C1286" t="str">
            <v>#下阶额外提高[color=1ca216,fontsize=18]{($buffaddattr13)/20}%[-]闪避</v>
          </cell>
        </row>
        <row r="1287">
          <cell r="A1287" t="str">
            <v>PLAYERSKILLDES2_403</v>
          </cell>
          <cell r="B1287" t="str">
            <v>快攻战术</v>
          </cell>
          <cell r="C1287" t="str">
            <v>#下阶额外提高[color=1ca216,fontsize=18]{$buffaddattr13}%[-]攻速</v>
          </cell>
        </row>
        <row r="1288">
          <cell r="A1288" t="str">
            <v>PLAYERSKILLDES2_404</v>
          </cell>
          <cell r="B1288" t="str">
            <v>幸运之神</v>
          </cell>
          <cell r="C1288" t="str">
            <v>#下阶额外提高[color=1ca216,fontsize=18]{$buffaddattr13}[-]暴击值及[color=1ca216,fontsize=18]{$buffaddattr23}[-]闪避</v>
          </cell>
        </row>
        <row r="1289">
          <cell r="A1289" t="str">
            <v>PLAYERSKILLDES2_405</v>
          </cell>
          <cell r="B1289" t="str">
            <v>百发百中</v>
          </cell>
          <cell r="C1289" t="str">
            <v>#下阶持续时间提高[color=1ca216,fontsize=18]{$bufflast12/1000}[-]秒</v>
          </cell>
        </row>
        <row r="1290">
          <cell r="A1290" t="str">
            <v>PLAYERSKILLDES2_406</v>
          </cell>
          <cell r="B1290" t="str">
            <v>蛊惑人心</v>
          </cell>
          <cell r="C1290" t="str">
            <v>#下阶持续时间提高[color=1ca216,fontsize=18]{$olast12/1000}[-]秒</v>
          </cell>
        </row>
        <row r="1291">
          <cell r="A1291" t="str">
            <v>PLAYERSKILLDES2_407</v>
          </cell>
          <cell r="B1291" t="str">
            <v>时间凝滞</v>
          </cell>
          <cell r="C1291" t="str">
            <v>#下阶持续时间提高[color=1ca216,fontsize=18]{$olast12/1000}[-]秒</v>
          </cell>
        </row>
        <row r="1292">
          <cell r="A1292" t="str">
            <v>PLAYERSKILLDES2_408</v>
          </cell>
          <cell r="B1292" t="str">
            <v>连锁闪电</v>
          </cell>
          <cell r="C1292" t="str">
            <v>#下阶伤害提高[color=1ca216,fontsize=18]{$valueadd12}[-]</v>
          </cell>
        </row>
        <row r="1293">
          <cell r="A1293" t="str">
            <v>PLAYERSKILLDES2_4081</v>
          </cell>
          <cell r="B1293" t="str">
            <v>连锁闪电</v>
          </cell>
          <cell r="C1293" t="str">
            <v>#下阶伤害提高[color=1ca216,fontsize=18]{$valueadd12}[-]</v>
          </cell>
        </row>
        <row r="1294">
          <cell r="A1294" t="str">
            <v>PLAYERSKILLDES2_4082</v>
          </cell>
          <cell r="B1294" t="str">
            <v>连锁闪电</v>
          </cell>
          <cell r="C1294" t="str">
            <v>#下阶伤害提高[color=1ca216,fontsize=18]{$valueadd12}[-]</v>
          </cell>
        </row>
        <row r="1295">
          <cell r="A1295" t="str">
            <v>PLAYERSKILLDES2_409</v>
          </cell>
          <cell r="B1295" t="str">
            <v>霹雳闪电</v>
          </cell>
          <cell r="C1295" t="str">
            <v>#下阶伤害提高[color=1ca216,fontsize=18]{$valueadd12}[-]</v>
          </cell>
        </row>
        <row r="1296">
          <cell r="A1296" t="str">
            <v>PLAYERSKILLDES2_410</v>
          </cell>
          <cell r="B1296" t="str">
            <v>亡灵杀手</v>
          </cell>
          <cell r="C1296" t="str">
            <v>#下阶伤害提高[color=1ca216,fontsize=18]{$valueadd12}[-]</v>
          </cell>
        </row>
        <row r="1297">
          <cell r="A1297" t="str">
            <v>PLAYERSKILLDES2_411</v>
          </cell>
          <cell r="B1297" t="str">
            <v>风暴术</v>
          </cell>
          <cell r="C1297" t="str">
            <v>#下阶每0.5秒伤害提高[color=1ca216,fontsize=18]{$valueadd12}[-]</v>
          </cell>
        </row>
        <row r="1298">
          <cell r="A1298" t="str">
            <v>PLAYERSKILLDES2_412</v>
          </cell>
          <cell r="B1298" t="str">
            <v>支离破碎</v>
          </cell>
          <cell r="C1298" t="str">
            <v>#下阶额外降低[color=1ca216,fontsize=18]{-($buffaddattr13)}%[-]气系免伤</v>
          </cell>
        </row>
        <row r="1299">
          <cell r="A1299" t="str">
            <v>PLAYERSKILLDES2_413</v>
          </cell>
          <cell r="B1299" t="str">
            <v>毁灭之光</v>
          </cell>
          <cell r="C1299" t="str">
            <v>#下阶持续时间提高[color=1ca216,fontsize=18]{$bufflast12/1000}[-]秒</v>
          </cell>
        </row>
        <row r="1300">
          <cell r="A1300" t="str">
            <v>PLAYERSKILLDES2_414</v>
          </cell>
          <cell r="B1300" t="str">
            <v>召唤气元素</v>
          </cell>
          <cell r="C1300" t="str">
            <v>#下阶气元素等级提高[color=1ca216,fontsize=18]1[-]级，提高[color=1ca216,fontsize=18]60[-]攻击及[color=1ca216,fontsize=18]1694[-]生命</v>
          </cell>
        </row>
        <row r="1301">
          <cell r="A1301" t="str">
            <v>PLAYERSKILLDES2_415</v>
          </cell>
          <cell r="B1301" t="str">
            <v>大气神箭</v>
          </cell>
          <cell r="C1301" t="str">
            <v>#下阶伤害提高[color=1ca216,fontsize=18]{$valueadd12}[-]</v>
          </cell>
        </row>
        <row r="1302">
          <cell r="A1302" t="str">
            <v>PLAYERSKILLDES_4151</v>
          </cell>
          <cell r="B1302" t="str">
            <v>大气神箭</v>
          </cell>
          <cell r="C1302" t="str">
            <v>#下阶伤害提高[color=1ca216,fontsize=18]{$valueadd12}[-]</v>
          </cell>
        </row>
        <row r="1303">
          <cell r="A1303" t="str">
            <v>PLAYERSKILLDES2_416</v>
          </cell>
          <cell r="B1303" t="str">
            <v>人海战术</v>
          </cell>
          <cell r="C1303" t="str">
            <v>#下阶持续时间提高[color=1ca216,fontsize=18]{$olast12/1000}[-]秒</v>
          </cell>
        </row>
        <row r="1304">
          <cell r="A1304" t="str">
            <v>PLAYERSKILLDES2_501</v>
          </cell>
          <cell r="B1304" t="str">
            <v>大地神盾</v>
          </cell>
          <cell r="C1304" t="str">
            <v>#下阶持续时间提高[color=1ca216,fontsize=18]{$bufflast12/1000}[-]秒</v>
          </cell>
        </row>
        <row r="1305">
          <cell r="A1305" t="str">
            <v>PLAYERSKILLDES2_502</v>
          </cell>
          <cell r="B1305" t="str">
            <v>护体石肤</v>
          </cell>
          <cell r="C1305" t="str">
            <v>#下阶额外提高[color=1ca216,fontsize=18]{$buffaddattr13}[-]吸收伤害</v>
          </cell>
        </row>
        <row r="1306">
          <cell r="A1306" t="str">
            <v>PLAYERSKILLDES2_5022</v>
          </cell>
          <cell r="B1306" t="str">
            <v>护体石肤</v>
          </cell>
          <cell r="C1306" t="str">
            <v>#下阶额外提高[color=1ca216,fontsize=18]{$buffaddattr13}[-]吸收伤害</v>
          </cell>
        </row>
        <row r="1307">
          <cell r="A1307" t="str">
            <v>PLAYERSKILLDES2_503</v>
          </cell>
          <cell r="B1307" t="str">
            <v>迟缓大法</v>
          </cell>
          <cell r="C1307" t="str">
            <v>#下阶额外降低[color=1ca216,fontsize=18]{-($buffaddattr13)}[-]命中值</v>
          </cell>
        </row>
        <row r="1308">
          <cell r="A1308" t="str">
            <v>PLAYERSKILLDES2_504</v>
          </cell>
          <cell r="B1308" t="str">
            <v>流沙陷阱</v>
          </cell>
          <cell r="C1308" t="str">
            <v>#下阶额外降低[color=1ca216,fontsize=18]{-($buffaddattr13)}%[-]免伤</v>
          </cell>
        </row>
        <row r="1309">
          <cell r="A1309" t="str">
            <v>PLAYERSKILLDES2_505</v>
          </cell>
          <cell r="B1309" t="str">
            <v>流星火雨</v>
          </cell>
          <cell r="C1309" t="str">
            <v>#下阶累计伤害提高[color=1ca216,fontsize=18]{$ovalueadd12*($olast11/$ointerval)*2}[-]</v>
          </cell>
        </row>
        <row r="1310">
          <cell r="A1310" t="str">
            <v>PLAYERSKILLDES2_506</v>
          </cell>
          <cell r="B1310" t="str">
            <v>死亡波纹</v>
          </cell>
          <cell r="C1310" t="str">
            <v>#下阶伤害提高[color=1ca216,fontsize=18]{$valueadd12}[-]</v>
          </cell>
        </row>
        <row r="1311">
          <cell r="A1311" t="str">
            <v>PLAYERSKILLDES2_507</v>
          </cell>
          <cell r="B1311" t="str">
            <v>雷鸣爆弹</v>
          </cell>
          <cell r="C1311" t="str">
            <v>#下阶伤害提高[color=1ca216,fontsize=18]{$valueadd12}[-]</v>
          </cell>
        </row>
        <row r="1312">
          <cell r="A1312" t="str">
            <v>PLAYERSKILLDES2_5071</v>
          </cell>
          <cell r="B1312" t="str">
            <v>雷鸣爆弹</v>
          </cell>
          <cell r="C1312" t="str">
            <v>#下阶伤害提高[color=1ca216,fontsize=18]{$valueadd12}[-]</v>
          </cell>
        </row>
        <row r="1313">
          <cell r="A1313" t="str">
            <v>PLAYERSKILLDES2_508</v>
          </cell>
          <cell r="B1313" t="str">
            <v>悲痛欲绝</v>
          </cell>
          <cell r="C1313" t="str">
            <v>#下阶初始冷却时间和冷却时间降低[color=1ca216,fontsize=18]{($cd2)/1000}[-]秒</v>
          </cell>
        </row>
        <row r="1314">
          <cell r="A1314" t="str">
            <v>PLAYERSKILLDES2_5081</v>
          </cell>
          <cell r="B1314" t="str">
            <v>悲痛欲绝</v>
          </cell>
          <cell r="C1314" t="str">
            <v>#下阶初始冷却时间和冷却时间降低[color=1ca216,fontsize=18]{($cd2)/1000}[-]秒</v>
          </cell>
        </row>
        <row r="1315">
          <cell r="A1315" t="str">
            <v>PLAYERSKILLDES2_509</v>
          </cell>
          <cell r="B1315" t="str">
            <v>转世重生</v>
          </cell>
          <cell r="C1315" t="str">
            <v>#下阶额外提高[color=1ca216,fontsize=18]{$valuepro12}%[-]生命</v>
          </cell>
        </row>
        <row r="1316">
          <cell r="A1316" t="str">
            <v>PLAYERSKILLDES2_510</v>
          </cell>
          <cell r="B1316" t="str">
            <v>招魂术</v>
          </cell>
          <cell r="C1316" t="str">
            <v>#下阶骷髅提高[color=1ca216,fontsize=18]1[-]级，提高[color=1ca216,fontsize=18]60[-]攻击及[color=1ca216,fontsize=18]1520[-]生命</v>
          </cell>
        </row>
        <row r="1317">
          <cell r="A1317" t="str">
            <v>PLAYERSKILLDES2_5101</v>
          </cell>
          <cell r="B1317" t="str">
            <v>招魂术</v>
          </cell>
          <cell r="C1317" t="str">
            <v>#下阶骷髅提高[color=1ca216,fontsize=18]1[-]级，提高[color=1ca216,fontsize=18]60[-]攻击及[color=1ca216,fontsize=18]1520[-]生命</v>
          </cell>
        </row>
        <row r="1318">
          <cell r="A1318" t="str">
            <v>PLAYERSKILLDES2_5102</v>
          </cell>
          <cell r="B1318" t="str">
            <v>招魂术</v>
          </cell>
          <cell r="C1318" t="str">
            <v>#下阶骷髅提高[color=1ca216,fontsize=18]1[-]级，提高[color=1ca216,fontsize=18]68[-]攻击及[color=1ca216,fontsize=18]1216[-]生命</v>
          </cell>
        </row>
        <row r="1319">
          <cell r="A1319" t="str">
            <v>PLAYERSKILLDES2_5104</v>
          </cell>
          <cell r="B1319" t="str">
            <v>招魂术</v>
          </cell>
          <cell r="C1319" t="str">
            <v>#下阶重装骷髅提高[color=1ca216,fontsize=18]1[-]级，提高[color=1ca216,fontsize=18]60[-]攻击及[color=1ca216,fontsize=18]1520[-]生命</v>
          </cell>
        </row>
        <row r="1320">
          <cell r="A1320" t="str">
            <v>PLAYERSKILLDES2_5107</v>
          </cell>
          <cell r="B1320" t="str">
            <v>招魂术</v>
          </cell>
          <cell r="C1320" t="str">
            <v>#下阶巫妖提高[color=1ca216,fontsize=18]1[-]级，提高[color=1ca216,fontsize=18]408[-]攻击及[color=1ca216,fontsize=18]1476[-]生命</v>
          </cell>
        </row>
        <row r="1321">
          <cell r="A1321" t="str">
            <v>PLAYERSKILLDES2_511</v>
          </cell>
          <cell r="B1321" t="str">
            <v>召唤土元素</v>
          </cell>
          <cell r="C1321" t="str">
            <v>#下阶土元素提高[color=1ca216,fontsize=18]1[-]级，提高[color=1ca216,fontsize=18]68[-]攻击及[color=1ca216,fontsize=18]2600[-]生命</v>
          </cell>
        </row>
        <row r="1322">
          <cell r="A1322" t="str">
            <v>PLAYERSKILLDES2_5111</v>
          </cell>
          <cell r="B1322" t="str">
            <v>召唤土元素</v>
          </cell>
          <cell r="C1322" t="str">
            <v>#下阶僵尸提高[color=1ca216,fontsize=18]1[-]级，提高[color=1ca216,fontsize=18]120[-]攻击及[color=1ca216,fontsize=18]4170[-]生命</v>
          </cell>
        </row>
        <row r="1323">
          <cell r="A1323" t="str">
            <v>PLAYERSKILLDES2_512</v>
          </cell>
          <cell r="B1323" t="str">
            <v>野性呼唤</v>
          </cell>
          <cell r="C1323" t="str">
            <v>#下阶巨狼提高[color=1ca216,fontsize=18]1[-]级，提高[color=1ca216,fontsize=18]76[-]攻击及[color=1ca216,fontsize=18]1195[-]生命</v>
          </cell>
        </row>
        <row r="1324">
          <cell r="A1324" t="str">
            <v>PLAYERSKILLDES2_513</v>
          </cell>
          <cell r="B1324" t="str">
            <v>巨石魔墙</v>
          </cell>
          <cell r="C1324" t="str">
            <v>#下阶巨石提高[color=1ca216,fontsize=18]1[-]级，提高[color=1ca216,fontsize=18]1195[-]生命</v>
          </cell>
        </row>
        <row r="1325">
          <cell r="A1325" t="str">
            <v>PLAYERSKILLDES2_514</v>
          </cell>
          <cell r="B1325" t="str">
            <v>大地神箭</v>
          </cell>
          <cell r="C1325" t="str">
            <v>#下阶伤害提高[color=1ca216,fontsize=18]{$valueadd12}[-]</v>
          </cell>
        </row>
        <row r="1326">
          <cell r="A1326" t="str">
            <v>PLAYERSKILLDES2_515</v>
          </cell>
          <cell r="B1326" t="str">
            <v>森林共鸣</v>
          </cell>
          <cell r="C1326" t="str">
            <v>#下阶树人提高[color=1ca216,fontsize=18]1[-]级，提高[color=1ca216,fontsize=18]60[-]攻击及[color=1ca216,fontsize=18]1391[-]生命</v>
          </cell>
        </row>
        <row r="1327">
          <cell r="A1327" t="str">
            <v>PLAYERSKILLDES2_516</v>
          </cell>
          <cell r="B1327" t="str">
            <v>聚灵奇术</v>
          </cell>
          <cell r="C1327" t="str">
            <v>#下阶伤害提高[color=1ca216,fontsize=18]{$valueadd12}[-]，回复提高[color=1ca216,fontsize=18]{$valueadd12}[-]</v>
          </cell>
        </row>
        <row r="1328">
          <cell r="A1328" t="str">
            <v>PLAYERSKILLDES2_517</v>
          </cell>
          <cell r="B1328" t="str">
            <v>圣盾术</v>
          </cell>
          <cell r="C1328" t="str">
            <v>#下阶持续时间提高[color=1ca216,fontsize=18]{$olast12/1000}[-]秒</v>
          </cell>
        </row>
        <row r="1329">
          <cell r="A1329" t="str">
            <v>PLAYERSKILLDES2_518</v>
          </cell>
          <cell r="B1329" t="str">
            <v>亡灵大军</v>
          </cell>
          <cell r="C1329" t="str">
            <v>#下阶骷髅提高[color=1ca216,fontsize=18]1[-]级，提高[color=1ca216,fontsize=18]68[-]攻击及[color=1ca216,fontsize=18]1216[-]生命</v>
          </cell>
        </row>
        <row r="1330">
          <cell r="A1330" t="str">
            <v>PLAYERSKILLDES2_5184</v>
          </cell>
          <cell r="B1330" t="str">
            <v>亡灵大军</v>
          </cell>
          <cell r="C1330" t="str">
            <v>#下阶骷髅提高[color=1ca216,fontsize=18]1[-]级，提高[color=1ca216,fontsize=18]60[-]攻击及[color=1ca216,fontsize=18]1520[-]生命</v>
          </cell>
        </row>
        <row r="1331">
          <cell r="A1331" t="str">
            <v>PLAYERSKILLDES2_519</v>
          </cell>
          <cell r="B1331" t="str">
            <v>屠杀指令</v>
          </cell>
          <cell r="C1331" t="str">
            <v>#下阶魔法消耗降低[color=1ca216,fontsize=18]0.5[-]</v>
          </cell>
        </row>
        <row r="1332">
          <cell r="A1332" t="str">
            <v>PLAYERSKILLDES2_5191</v>
          </cell>
          <cell r="B1332" t="str">
            <v>屠杀指令</v>
          </cell>
          <cell r="C1332" t="str">
            <v>#下阶魔法消耗降低[color=1ca216,fontsize=18]0.5[-]</v>
          </cell>
        </row>
        <row r="1333">
          <cell r="A1333" t="str">
            <v>PLAYERSKILLDES2_520</v>
          </cell>
          <cell r="B1333" t="str">
            <v>神秘领域</v>
          </cell>
          <cell r="C1333" t="str">
            <v>#下阶伤害提高[color=1ca216,fontsize=18]{$valueadd12}[-]，沉默持续时间提高[color=1ca216,fontsize=18]{$olast12/1000}[-]秒</v>
          </cell>
        </row>
        <row r="1334">
          <cell r="A1334" t="str">
            <v>PLAYERSKILLDES2_521</v>
          </cell>
          <cell r="B1334" t="str">
            <v>石化大法</v>
          </cell>
          <cell r="C1334" t="str">
            <v>#下阶伤害提高[color=1ca216,fontsize=18]{$valueadd12}[-]，续时间提高[color=1ca216,fontsize=18]{$bufflast12/1000}[-]秒</v>
          </cell>
        </row>
        <row r="1335">
          <cell r="A1335" t="str">
            <v>PLAYERSKILLDES2_522</v>
          </cell>
          <cell r="B1335" t="str">
            <v>山崩地裂</v>
          </cell>
          <cell r="C1335" t="str">
            <v>#下阶伤害提高[color=1ca216,fontsize=18]{$ovalueadd12}[-]</v>
          </cell>
        </row>
        <row r="1336">
          <cell r="A1336" t="str">
            <v>PLAYERSKILLDES2_523</v>
          </cell>
          <cell r="B1336" t="str">
            <v>生命轮回</v>
          </cell>
          <cell r="C1336" t="str">
            <v>#下阶伤害提高[color=1ca216,fontsize=18]{$valueadd12}[-]，回复提高[color=1ca216,fontsize=18]{$valueadd12}[-]</v>
          </cell>
        </row>
        <row r="1337">
          <cell r="A1337" t="str">
            <v>PLAYERSKILLDES2_5231</v>
          </cell>
          <cell r="B1337" t="str">
            <v>生命轮回</v>
          </cell>
          <cell r="C1337" t="str">
            <v>#下阶伤害提高[color=1ca216,fontsize=18]{$valueadd12}[-]，回复提高[color=1ca216,fontsize=18]{$valueadd12}[-]</v>
          </cell>
        </row>
        <row r="1338">
          <cell r="A1338" t="str">
            <v>PLAYERSKILLDES2_5232</v>
          </cell>
          <cell r="B1338" t="str">
            <v>生命轮回</v>
          </cell>
          <cell r="C1338" t="str">
            <v>#下阶伤害提高[color=1ca216,fontsize=18]{$valueadd12}[-]，回复提高[color=1ca216,fontsize=18]{$valueadd12}[-]</v>
          </cell>
        </row>
        <row r="1339">
          <cell r="A1339" t="str">
            <v>PLAYERSKILLDES2_524</v>
          </cell>
          <cell r="B1339" t="str">
            <v>晶化大地</v>
          </cell>
          <cell r="C1339" t="str">
            <v>#下阶持续时间提高[color=1ca216,fontsize=18]{$bufflast12/1000}[-]秒，伤害提高[color=1ca216,fontsize=18]{$valueadd12}[-]</v>
          </cell>
        </row>
        <row r="1340">
          <cell r="A1340" t="str">
            <v>PLAYERSKILLDES2_525</v>
          </cell>
          <cell r="B1340" t="str">
            <v>黑暗时刻</v>
          </cell>
          <cell r="C1340" t="str">
            <v>#下阶伤害和治疗提高[color=1ca216,fontsize=18]{$valueadd12}[-]，士气降低持续时间提高[color=1ca216,fontsize=18]{$bufflast12/1000}[-]秒</v>
          </cell>
        </row>
        <row r="1341">
          <cell r="A1341" t="str">
            <v>PLAYERSKILLDES2_526</v>
          </cell>
          <cell r="B1341" t="str">
            <v>阴影笼罩</v>
          </cell>
          <cell r="C1341" t="str">
            <v>#下阶伤害提高[color=1ca216,fontsize=18]{$ovalueadd12}[-]</v>
          </cell>
        </row>
        <row r="1342">
          <cell r="A1342" t="str">
            <v>PLAYERSKILLDES2_49005</v>
          </cell>
          <cell r="B1342" t="str">
            <v>诅咒铠甲</v>
          </cell>
          <cell r="C1342" t="str">
            <v>#降低所有敌方兵团[color=1ca216,fontsize=18]{-($buffaddattr12+$buffaddattr13*($sklevel-1))}%[-]攻击、[color=1ca216,fontsize=18]{-($buffaddattr22+$buffaddattr23*($sklevel-1))}%[-]攻速以及30移动速度，持续15秒</v>
          </cell>
        </row>
        <row r="1343">
          <cell r="A1343" t="str">
            <v>PLAYERSKILLDES2_490051</v>
          </cell>
          <cell r="B1343" t="str">
            <v>所有敌方兵团攻击额外降低5%</v>
          </cell>
          <cell r="C1343" t="str">
            <v>#所有敌方兵团攻击额外降低5%</v>
          </cell>
        </row>
        <row r="1344">
          <cell r="A1344" t="str">
            <v>PLAYERSKILLDES2_490052</v>
          </cell>
          <cell r="B1344" t="str">
            <v>所有敌方兵团移动速度额外降低30</v>
          </cell>
          <cell r="C1344" t="str">
            <v>#所有敌方兵团移动速度额外降低30</v>
          </cell>
        </row>
        <row r="1345">
          <cell r="A1345" t="str">
            <v>PLAYERSKILLDES2_490053</v>
          </cell>
          <cell r="B1345" t="str">
            <v>所有敌方兵团攻击额外降低6%</v>
          </cell>
          <cell r="C1345" t="str">
            <v>#所有敌方兵团攻击额外降低6%</v>
          </cell>
        </row>
        <row r="1346">
          <cell r="A1346" t="str">
            <v>PLAYERSKILLDES2_490054</v>
          </cell>
          <cell r="B1346" t="str">
            <v>【诅咒大法】持续时间额外延长3秒</v>
          </cell>
          <cell r="C1346" t="str">
            <v>#【诅咒大法】持续时间额外延长3秒</v>
          </cell>
        </row>
        <row r="1347">
          <cell r="A1347" t="str">
            <v>PLAYERSKILLDES2_490055</v>
          </cell>
          <cell r="B1347" t="str">
            <v>所有敌方兵团攻速额外降低6%</v>
          </cell>
          <cell r="C1347" t="str">
            <v>#所有敌方兵团攻速额外降低6%</v>
          </cell>
        </row>
        <row r="1348">
          <cell r="A1348" t="str">
            <v>PLAYERSKILLDES2_490056</v>
          </cell>
          <cell r="B1348" t="str">
            <v>【诅咒大法】持续时间额外延长3秒</v>
          </cell>
          <cell r="C1348" t="str">
            <v>#【诅咒大法】持续时间额外延长3秒</v>
          </cell>
        </row>
        <row r="1349">
          <cell r="A1349" t="str">
            <v>PLAYERSKILLDES2_490057</v>
          </cell>
          <cell r="B1349" t="str">
            <v>【诅咒大法】持续时间额外延长3秒</v>
          </cell>
          <cell r="C1349" t="str">
            <v>#【诅咒大法】持续时间额外延长3秒</v>
          </cell>
        </row>
        <row r="1350">
          <cell r="A1350" t="str">
            <v>PLAYERSKILLDES2_49006</v>
          </cell>
          <cell r="B1350" t="str">
            <v>泰坦神箭</v>
          </cell>
          <cell r="C1350" t="str">
            <v>#对一定范围内的敌方兵团造成[color=1ca216,fontsize=18]{($valueadd11+$valueadd12*($sklevel-1))*$aulevel}[-]气系伤害</v>
          </cell>
        </row>
        <row r="1351">
          <cell r="A1351" t="str">
            <v>PLAYERSKILLDES2_490061</v>
          </cell>
          <cell r="B1351" t="str">
            <v>【泰坦神箭】的魔法消耗为0</v>
          </cell>
          <cell r="C1351" t="str">
            <v>#【泰坦神箭】的魔法消耗为0</v>
          </cell>
        </row>
        <row r="1352">
          <cell r="A1352" t="str">
            <v>PLAYERSKILLDES2_490062</v>
          </cell>
          <cell r="B1352" t="str">
            <v>【泰坦神箭】造成的法术伤害额外提高5%</v>
          </cell>
          <cell r="C1352" t="str">
            <v>#【泰坦神箭】造成的法术伤害额外提高5%</v>
          </cell>
        </row>
        <row r="1353">
          <cell r="A1353" t="str">
            <v>PLAYERSKILLDES2_490063</v>
          </cell>
          <cell r="B1353" t="str">
            <v>【泰坦神箭】冷却时间缩短20%</v>
          </cell>
          <cell r="C1353" t="str">
            <v>#【泰坦神箭】冷却时间缩短20%</v>
          </cell>
        </row>
        <row r="1354">
          <cell r="A1354" t="str">
            <v>PLAYERSKILLDES2_490064</v>
          </cell>
          <cell r="B1354" t="str">
            <v>【泰坦神箭】降低目标单位30%命中</v>
          </cell>
          <cell r="C1354" t="str">
            <v>#【泰坦神箭】降低目标单位30%命中</v>
          </cell>
        </row>
        <row r="1355">
          <cell r="A1355" t="str">
            <v>PLAYERSKILLDES2_490065</v>
          </cell>
          <cell r="B1355" t="str">
            <v>【泰坦神箭】额外造成相当于目标最大生命值15%的伤害</v>
          </cell>
          <cell r="C1355" t="str">
            <v>#【泰坦神箭】额外造成相当于目标最大生命值15%的伤害</v>
          </cell>
        </row>
        <row r="1356">
          <cell r="A1356" t="str">
            <v>PLAYERSKILLDES2_490066</v>
          </cell>
          <cell r="B1356" t="str">
            <v>【泰坦神箭】额外附加「静电」效果</v>
          </cell>
          <cell r="C1356" t="str">
            <v>#【泰坦神箭】额外附加「静电」效果</v>
          </cell>
        </row>
        <row r="1357">
          <cell r="A1357" t="str">
            <v>PLAYERSKILLDES2_490067</v>
          </cell>
          <cell r="B1357" t="str">
            <v>【泰坦神箭】额外降低目标单位30%命中</v>
          </cell>
          <cell r="C1357" t="str">
            <v>#【泰坦神箭】额外降低目标单位30%命中</v>
          </cell>
        </row>
        <row r="1358">
          <cell r="A1358" t="str">
            <v>PLAYERSKILLDES2_49007</v>
          </cell>
          <cell r="B1358" t="str">
            <v>鬼王斗篷</v>
          </cell>
          <cell r="C1358" t="str">
            <v>#开场自动召唤9个[color=1ca216,fontsize=18]{$sklevel}[-]级骷髅，骷髅拥有[color=1ca216,fontsize=18]{(25+3*($sklevel-1))*$ulevel}[-]攻击和[color=1ca216,fontsize=18]{(350+24*($sklevel-1))*$ulevel}[-]生命</v>
          </cell>
        </row>
        <row r="1359">
          <cell r="A1359" t="str">
            <v>PLAYERSKILLDES2_490071</v>
          </cell>
          <cell r="B1359" t="str">
            <v>骷髅受到远程兵团的伤害降低20%</v>
          </cell>
          <cell r="C1359" t="str">
            <v>#骷髅受到远程兵团的伤害降低20%</v>
          </cell>
        </row>
        <row r="1360">
          <cell r="A1360" t="str">
            <v>PLAYERSKILLDES2_490072</v>
          </cell>
          <cell r="B1360" t="str">
            <v>骷髅化身为重装骷髅，属性大幅提高</v>
          </cell>
          <cell r="C1360" t="str">
            <v>#骷髅化身为重装骷髅，属性大幅提高</v>
          </cell>
        </row>
        <row r="1361">
          <cell r="A1361" t="str">
            <v>PLAYERSKILLDES2_490073</v>
          </cell>
          <cell r="B1361" t="str">
            <v>重装骷髅的普通攻击有3%概率，对敌人造成「眩晕」效果</v>
          </cell>
          <cell r="C1361" t="str">
            <v>#重装骷髅的普通攻击有3%概率，对敌人造成「眩晕」效果</v>
          </cell>
        </row>
        <row r="1362">
          <cell r="A1362" t="str">
            <v>PLAYERSKILLDES2_490074</v>
          </cell>
          <cell r="B1362" t="str">
            <v>【亡灵大军】召唤重装骷髅的数量提高至13</v>
          </cell>
          <cell r="C1362" t="str">
            <v>#【亡灵大军】召唤重装骷髅的数量提高至13</v>
          </cell>
        </row>
        <row r="1363">
          <cell r="A1363" t="str">
            <v>PLAYERSKILLDES2_490075</v>
          </cell>
          <cell r="B1363" t="str">
            <v>重装骷髅生命额外提高20%，持续整场战斗</v>
          </cell>
          <cell r="C1363" t="str">
            <v>#重装骷髅生命额外提高20%，持续整场战斗</v>
          </cell>
        </row>
        <row r="1364">
          <cell r="A1364" t="str">
            <v>PLAYERSKILLDES2_490076</v>
          </cell>
          <cell r="B1364" t="str">
            <v>重装骷髅反弹10%受到的伤害</v>
          </cell>
          <cell r="C1364" t="str">
            <v>#重装骷髅反弹10%受到的伤害</v>
          </cell>
        </row>
        <row r="1365">
          <cell r="A1365" t="str">
            <v>PLAYERSKILLDES2_490077</v>
          </cell>
          <cell r="B1365" t="str">
            <v>重装骷髅的普通攻击有6%概率，对敌人造成「眩晕」效果</v>
          </cell>
          <cell r="C1365" t="str">
            <v>#重装骷髅的普通攻击有6%概率，对敌人造成「眩晕」效果</v>
          </cell>
        </row>
        <row r="1366">
          <cell r="A1366" t="str">
            <v>PLAYERSKILLDES2_49008</v>
          </cell>
          <cell r="B1366" t="str">
            <v>龙王神力</v>
          </cell>
          <cell r="C1366" t="str">
            <v>龙王神力</v>
          </cell>
        </row>
        <row r="1367">
          <cell r="A1367" t="str">
            <v>PLAYERSKILLDES2_490081</v>
          </cell>
          <cell r="B1367" t="str">
            <v>圣龙宝宝的普通攻击进阶为【能量吐息】</v>
          </cell>
          <cell r="C1367" t="str">
            <v>#圣龙宝宝的普通攻击进阶为【能量吐息】</v>
          </cell>
        </row>
        <row r="1368">
          <cell r="A1368" t="str">
            <v>PLAYERSKILLDES2_490082</v>
          </cell>
          <cell r="B1368" t="str">
            <v>圣龙宝宝获得【蓝色龙鳞】技能</v>
          </cell>
          <cell r="C1368" t="str">
            <v>#圣龙宝宝获得【蓝色龙鳞】技能</v>
          </cell>
        </row>
        <row r="1369">
          <cell r="A1369" t="str">
            <v>PLAYERSKILLDES2_490083</v>
          </cell>
          <cell r="B1369" t="str">
            <v>圣龙宝宝成长为圣龙，属性大幅提高</v>
          </cell>
          <cell r="C1369" t="str">
            <v>#圣龙宝宝成长为圣龙，属性大幅提高</v>
          </cell>
        </row>
        <row r="1370">
          <cell r="A1370" t="str">
            <v>PLAYERSKILLDES2_490084</v>
          </cell>
          <cell r="B1370" t="str">
            <v>圣龙获得【恐惧】技能</v>
          </cell>
          <cell r="C1370" t="str">
            <v>#圣龙获得【恐惧】技能</v>
          </cell>
        </row>
        <row r="1371">
          <cell r="A1371" t="str">
            <v>PLAYERSKILLDES2_490085</v>
          </cell>
          <cell r="B1371" t="str">
            <v>圣龙获得【魔法免疫】技能</v>
          </cell>
          <cell r="C1371" t="str">
            <v>#圣龙获得【魔法免疫】技能</v>
          </cell>
        </row>
        <row r="1372">
          <cell r="A1372" t="str">
            <v>PLAYERSKILLDES2_490086</v>
          </cell>
          <cell r="B1372" t="str">
            <v>圣龙【能量吐息】技能有20%概率额外造成「眩晕」效果，持续3秒</v>
          </cell>
          <cell r="C1372" t="str">
            <v>#圣龙【能量吐息】技能有20%概率额外造成「眩晕」效果，持续3秒</v>
          </cell>
        </row>
        <row r="1373">
          <cell r="A1373" t="str">
            <v>PLAYERSKILLDES2_490087</v>
          </cell>
          <cell r="B1373" t="str">
            <v>圣龙的属性大幅提高，受到兵团伤害降低20%</v>
          </cell>
          <cell r="C1373" t="str">
            <v>#圣龙的属性大幅提高，受到兵团伤害降低20%</v>
          </cell>
        </row>
        <row r="1374">
          <cell r="A1374" t="str">
            <v>PLAYERSKILLDES2_49009</v>
          </cell>
          <cell r="B1374" t="str">
            <v>天使联盟</v>
          </cell>
          <cell r="C1374" t="str">
            <v>#提高己方全体兵团[color=1ca216]{($buffaddattr12+$buffaddattr13*($sklevel-1))}%[-]攻击、[color=1ca216]{($buffaddattr22+$buffaddattr23*($sklevel-1))}%[-]攻速以及30移动速度，持续15秒</v>
          </cell>
        </row>
        <row r="1375">
          <cell r="A1375" t="str">
            <v>PLAYERSKILLDES2_490091</v>
          </cell>
          <cell r="B1375" t="str">
            <v>【天使赞歌】提供的移动速度额外提高50</v>
          </cell>
          <cell r="C1375" t="str">
            <v>#【天使赞歌】提供的移动速度额外提高50</v>
          </cell>
        </row>
        <row r="1376">
          <cell r="A1376" t="str">
            <v>PLAYERSKILLDES2_490092</v>
          </cell>
          <cell r="B1376" t="str">
            <v>天使联盟有50%概率复活1个己方兵团</v>
          </cell>
          <cell r="C1376" t="str">
            <v>#天使联盟有50%概率复活1个己方兵团</v>
          </cell>
        </row>
        <row r="1377">
          <cell r="A1377" t="str">
            <v>PLAYERSKILLDES2_490093</v>
          </cell>
          <cell r="B1377" t="str">
            <v>【天使赞歌】持续时间延长5秒</v>
          </cell>
          <cell r="C1377" t="str">
            <v>#【天使赞歌】持续时间延长5秒</v>
          </cell>
        </row>
        <row r="1378">
          <cell r="A1378" t="str">
            <v>PLAYERSKILLDES2_490094</v>
          </cell>
          <cell r="B1378" t="str">
            <v>天使联盟可以复活1个己方兵团</v>
          </cell>
          <cell r="C1378" t="str">
            <v>#天使联盟可以复活1个己方兵团</v>
          </cell>
        </row>
        <row r="1379">
          <cell r="A1379" t="str">
            <v>PLAYERSKILLDES2_490095</v>
          </cell>
          <cell r="B1379" t="str">
            <v>开场时，所有己方兵团获得「士气高涨」效果，持续15秒</v>
          </cell>
          <cell r="C1379" t="str">
            <v>#开场时，所有己方兵团获得「士气高涨」效果，持续15秒</v>
          </cell>
        </row>
        <row r="1380">
          <cell r="A1380" t="str">
            <v>PLAYERSKILLDES2_490096</v>
          </cell>
          <cell r="B1380" t="str">
            <v>开场时，所有己方兵团获得「士气高涨」效果，持续15秒</v>
          </cell>
          <cell r="C1380" t="str">
            <v>#开场己方兵团获得士气高涨，持续15秒</v>
          </cell>
        </row>
        <row r="1381">
          <cell r="A1381" t="str">
            <v>PLAYERSKILLDES2_490097</v>
          </cell>
          <cell r="B1381" t="str">
            <v>开场时，所有己方兵团获得「士气高涨」效果，持续15秒</v>
          </cell>
          <cell r="C1381" t="str">
            <v>#开场己方兵团获得士气高涨，持续15秒</v>
          </cell>
        </row>
        <row r="1382">
          <cell r="A1382" t="str">
            <v>PLAYERSKILLDES2_49013</v>
          </cell>
          <cell r="B1382" t="str">
            <v>超过目标最大生命70%的伤害将被额外减少2%</v>
          </cell>
          <cell r="C1382" t="str">
            <v>#对方英雄造成的法术伤害，超过兵团最大生命值{$buffaddattr12}%的部分，减免[color=1ca216,fontsize=18]{$buffaddattr22+$buffaddattr23*($sklevel-1)}%[-]（百分比伤害不受影响，追加伤害独立计算）</v>
          </cell>
        </row>
        <row r="1383">
          <cell r="A1383" t="str">
            <v>PLAYERSKILLDES2_490131</v>
          </cell>
          <cell r="B1383" t="str">
            <v>超过目标最大生命70%的部分将被额外减少2%</v>
          </cell>
          <cell r="C1383" t="str">
            <v>#超过目标最大生命70%的部分将被额外减少2%</v>
          </cell>
        </row>
        <row r="1384">
          <cell r="A1384" t="str">
            <v>PLAYERSKILLDES2_490132</v>
          </cell>
          <cell r="B1384" t="str">
            <v>超过目标最大生命70%的部分将被额外减少2%</v>
          </cell>
          <cell r="C1384" t="str">
            <v>#超过目标最大生命70%的部分将被额外减少2%</v>
          </cell>
        </row>
        <row r="1385">
          <cell r="A1385" t="str">
            <v>PLAYERSKILLDES2_490133</v>
          </cell>
          <cell r="B1385" t="str">
            <v>超过目标最大生命70%的部分将被额外减少2%</v>
          </cell>
          <cell r="C1385" t="str">
            <v>#超过目标最大生命70%的部分将被额外减少2%</v>
          </cell>
        </row>
        <row r="1386">
          <cell r="A1386" t="str">
            <v>PLAYERSKILLDES2_490134</v>
          </cell>
          <cell r="B1386" t="str">
            <v>超过目标最大生命70%的部分将被额外减少2%</v>
          </cell>
          <cell r="C1386" t="str">
            <v>#超过目标最大生命70%的部分将被额外减少2%</v>
          </cell>
        </row>
        <row r="1387">
          <cell r="A1387" t="str">
            <v>PLAYERSKILLDES2_490135</v>
          </cell>
          <cell r="B1387" t="str">
            <v>超过目标最大生命70%的部分将被额外减少2%</v>
          </cell>
          <cell r="C1387" t="str">
            <v>#超过目标最大生命70%的部分将被额外减少2%</v>
          </cell>
        </row>
        <row r="1388">
          <cell r="A1388" t="str">
            <v>PLAYERSKILLDES2_490136</v>
          </cell>
          <cell r="B1388" t="str">
            <v>超过目标最大生命70%的部分将被额外减少2%</v>
          </cell>
          <cell r="C1388" t="str">
            <v>#超过目标最大生命70%的部分将被额外减少2%</v>
          </cell>
        </row>
        <row r="1389">
          <cell r="A1389" t="str">
            <v>PLAYERSKILLDES2_490137</v>
          </cell>
          <cell r="B1389" t="str">
            <v>超过目标最大生命70%的部分将被额外减少2%</v>
          </cell>
          <cell r="C1389" t="str">
            <v>#超过目标最大生命70%的部分将被额外减少2%</v>
          </cell>
        </row>
        <row r="1390">
          <cell r="A1390" t="str">
            <v>PLAYERSKILLDES2_49014</v>
          </cell>
          <cell r="B1390" t="str">
            <v>冰天雪地</v>
          </cell>
          <cell r="C1390" t="str">
            <v>#使极大范围内的敌方单位受到法术造成的伤害提高50%，持续整场（最多可叠加2层），同时附加减速效果及沉默效果，持续[color=48b946,fontsize=20]{($bufflast11+$bufflast12*($sklevel-1))/1000}[-]秒</v>
          </cell>
        </row>
        <row r="1391">
          <cell r="A1391" t="str">
            <v>PLAYERSKILLDES2_490141</v>
          </cell>
          <cell r="B1391" t="str">
            <v>【冰天雪地】的魔法消耗为0</v>
          </cell>
          <cell r="C1391" t="str">
            <v>#【冰天雪地】的魔法消耗为0</v>
          </cell>
        </row>
        <row r="1392">
          <cell r="A1392" t="str">
            <v>PLAYERSKILLDES2_490142</v>
          </cell>
          <cell r="B1392" t="str">
            <v>【冰天雪地】对兵团受到法术的伤害可叠加层数由2层提高至3层</v>
          </cell>
          <cell r="C1392" t="str">
            <v>#【冰天雪地】对兵团受到法术的伤害可叠加层数由2层提高至3层</v>
          </cell>
        </row>
        <row r="1393">
          <cell r="A1393" t="str">
            <v>PLAYERSKILLDES2_490143</v>
          </cell>
          <cell r="B1393" t="str">
            <v>【冰天雪地】额外降低2秒冷却时间</v>
          </cell>
          <cell r="C1393" t="str">
            <v>#【冰天雪地】额外降低2秒冷却时间</v>
          </cell>
        </row>
        <row r="1394">
          <cell r="A1394" t="str">
            <v>PLAYERSKILLDES2_490144</v>
          </cell>
          <cell r="B1394" t="str">
            <v>【冰天雪地】额外附加「冰封」效果</v>
          </cell>
          <cell r="C1394" t="str">
            <v>#【冰天雪地】额外附加「冰封」效果</v>
          </cell>
        </row>
        <row r="1395">
          <cell r="A1395" t="str">
            <v>PLAYERSKILLDES2_490145</v>
          </cell>
          <cell r="B1395" t="str">
            <v>【冰天雪地】额外降低3秒冷却时间</v>
          </cell>
          <cell r="C1395" t="str">
            <v>#【冰天雪地】额外降低3秒冷却时间</v>
          </cell>
        </row>
        <row r="1396">
          <cell r="A1396" t="str">
            <v>PLAYERSKILLDES2_490146</v>
          </cell>
          <cell r="B1396" t="str">
            <v>【冰天雪地】对兵团受到法术的伤害可叠加层数由3层提高至4层</v>
          </cell>
          <cell r="C1396" t="str">
            <v>#【冰天雪地】对兵团受到法术的伤害可叠加层数由3层提高至4层</v>
          </cell>
        </row>
        <row r="1397">
          <cell r="A1397" t="str">
            <v>PLAYERSKILLDES2_490147</v>
          </cell>
          <cell r="B1397" t="str">
            <v>【冰天雪地】范围提高至全屏</v>
          </cell>
          <cell r="C1397" t="str">
            <v>#【冰天雪地】范围提高至全屏</v>
          </cell>
        </row>
        <row r="1402">
          <cell r="A1402" t="str">
            <v>PLAYERSKILLDES2_49005</v>
          </cell>
          <cell r="B1402" t="str">
            <v>诅咒铠甲</v>
          </cell>
          <cell r="C1402" t="str">
            <v>#降低所有敌方兵团[color=1ca216]{-($buffaddattr12+$buffaddattr13*($sklevel-1))}%[-]攻击、[color=1ca216]{-($buffaddattr22+$buffaddattr23*($sklevel-1))}%[-]攻速以及30移动速度，持续15秒</v>
          </cell>
        </row>
        <row r="1403">
          <cell r="A1403" t="str">
            <v>PLAYERSKILLDES2_49006</v>
          </cell>
          <cell r="B1403" t="str">
            <v>泰坦神箭</v>
          </cell>
          <cell r="C1403" t="str">
            <v>#对一定范围内的敌方兵团造成[color=1ca216,fontsize=16,outlinecolor=3c1e0aff]{($valueadd11+$valueadd12*($sklevel-1))*(1+$ap/100)*$ulevel}[-]气系伤害</v>
          </cell>
        </row>
        <row r="1404">
          <cell r="A1404" t="str">
            <v>PLAYERSKILLDES2_49007</v>
          </cell>
          <cell r="B1404" t="str">
            <v>鬼王斗篷</v>
          </cell>
          <cell r="C1404" t="str">
            <v>#开场自动召唤9只骷髅</v>
          </cell>
        </row>
        <row r="1405">
          <cell r="A1405" t="str">
            <v>PLAYERSKILLDES2_49008</v>
          </cell>
          <cell r="B1405" t="str">
            <v>龙王神力</v>
          </cell>
          <cell r="C1405" t="str">
            <v>#开场唤一条圣龙宝宝助战</v>
          </cell>
        </row>
        <row r="1406">
          <cell r="A1406" t="str">
            <v>PLAYERSKILLDES2_49009</v>
          </cell>
          <cell r="B1406" t="str">
            <v>天使联盟</v>
          </cell>
          <cell r="C1406" t="str">
            <v>#提高己方全体兵团[color=1ca216,fontsize=16,outlinecolor=3c1e0aff]{$buffaddattr13}%[-]攻击、[color=1ca216,fontsize=16,outlinecolor=3c1e0aff]{$buffaddattr23}%[-]攻速及30移动速度，持续15秒</v>
          </cell>
        </row>
        <row r="1410">
          <cell r="A1410" t="str">
            <v>#英雄法术基本描述</v>
          </cell>
        </row>
        <row r="1411">
          <cell r="A1411" t="str">
            <v>PLAYERSKILLDES_201</v>
          </cell>
          <cell r="B1411" t="str">
            <v>烈火神盾</v>
          </cell>
          <cell r="C1411" t="str">
            <v>#提高较大范围内的己方单位{($buffaddattr12+$buffaddattr13*($sklevel-1))}&lt;($buffaddattr12+$buffaddattr13*($sklevel-1))*($a122+$a126+$a132+$a136)&gt;%反伤，并免疫火系法术伤害，持续[color=48b946,fontsize=20]{($bufflast11+$bufflast12*($sklevel-1))/1000}[-]秒</v>
          </cell>
        </row>
        <row r="1412">
          <cell r="A1412" t="str">
            <v>PLAYERSKILLDES_202</v>
          </cell>
          <cell r="B1412" t="str">
            <v>嗜血奇术</v>
          </cell>
          <cell r="C1412" t="str">
            <v>#提高较大范围内的己方单位{($buffaddattr12+$buffaddattr13*($sklevel-1))}&lt;($buffaddattr12+$buffaddattr13*($sklevel-1))*($a122+$a126+$a132+$a136)&gt;%攻击和{($buffaddattr22+$buffaddattr23*($sklevel-1))}&lt;($buffaddattr12+$buffaddattr13*($sklevel-1))*($a122+$a126+$a132+$a136)&gt;%吸血，持续[color=48b946,fontsize=20]{($bufflast11+$bufflast12*($sklevel-1))/1000}[-]秒</v>
          </cell>
        </row>
        <row r="1413">
          <cell r="A1413" t="str">
            <v>PLAYERSKILLDES_203</v>
          </cell>
          <cell r="B1413" t="str">
            <v>屠戮成性</v>
          </cell>
          <cell r="C1413" t="str">
            <v>#提高较大范围内的己方单位[color=48b946,fontsize=20]{($buffaddattr12+$buffaddattr13*($sklevel-1))}[-]&lt;($buffaddattr12+$buffaddattr13*($sklevel-1))*($a122+$a126+$a132+$a136)&gt;[color=48b946,fontsize=20]%[-]攻击，持续{($bufflast11+$bufflast12*($sklevel-1))/1000}秒，16人兵团额外延长5秒</v>
          </cell>
        </row>
        <row r="1414">
          <cell r="A1414" t="str">
            <v>PLAYERSKILLDES_204</v>
          </cell>
          <cell r="B1414" t="str">
            <v>孤注一掷</v>
          </cell>
          <cell r="C1414" t="str">
            <v>#牺牲较大范围内的己方单位30%最大生命（不会造成致命伤害），使其攻速提高{($buffaddattr12+$buffaddattr13*($sklevel-1))}&lt;($buffaddattr12+$buffaddattr13*($sklevel-1))*($a122+$a126+$a132+$a136)&gt;%，持续[color=48b946,fontsize=20]{($bufflast11+$bufflast12*($sklevel-1))/1000}[-]秒</v>
          </cell>
        </row>
        <row r="1415">
          <cell r="A1415" t="str">
            <v>PLAYERSKILLDES_205</v>
          </cell>
          <cell r="B1415" t="str">
            <v>连珠火球</v>
          </cell>
          <cell r="C1415" t="str">
            <v>#在目标区域召唤出连绵的火球，对一定范围内的敌方单位造成6轮累计[color=48b946,fontsize=20]{($valueadd11+$valueadd12*($sklevel-1))*6}[-]&lt;($valueadd11+$valueadd12*($sklevel-1))*6*($a122+$a126+$a127+$a131)+$a101&gt;火系法术伤害，并附加[color=e07c44,fontsize=20]「灼烧」[-]效果，持续8秒</v>
          </cell>
        </row>
        <row r="1416">
          <cell r="A1416" t="str">
            <v>PLAYERSKILLDES_206</v>
          </cell>
          <cell r="B1416" t="str">
            <v>龙息术</v>
          </cell>
          <cell r="C1416" t="str">
            <v>#对弧形范围内的敌方单位造成[color=48b946,fontsize=20]{($valueadd11+$valueadd12*($sklevel-1))}[-]&lt;($valueadd11+$valueadd12*($sklevel-1))*($a122+$a126+$a127+$a131)+$a101&gt;火系法术伤害</v>
          </cell>
        </row>
        <row r="1417">
          <cell r="A1417" t="str">
            <v>PLAYERSKILLDES_207</v>
          </cell>
          <cell r="B1417" t="str">
            <v>地狱烈焰</v>
          </cell>
          <cell r="C1417" t="str">
            <v>#召唤一处地狱裂隙，每0.5秒对裂隙周围的敌方单位造成[color=48b946,fontsize=20]{($ovalueadd11+$ovalueadd12*($sklevel-1))}[-]&lt;($ovalueadd11+$ovalueadd12*($sklevel-1))*($a122+$a126+$a127+$a131)+$a101&gt;火系法术伤害，对地狱兵团伤害减半，持续{$olast11/1000}秒</v>
          </cell>
        </row>
        <row r="1418">
          <cell r="A1418" t="str">
            <v>PLAYERSKILLDES_208</v>
          </cell>
          <cell r="B1418" t="str">
            <v>烈火魔墙</v>
          </cell>
          <cell r="C1418" t="str">
            <v>#召唤1道火墙对附近的敌方单位造成持续的伤害，每0.5秒造成[color=48b946,fontsize=20]{($ovalueadd11+$ovalueadd12*($sklevel-1))}[-]&lt;($ovalueadd11+$ovalueadd12*($sklevel-1))*($a122+$a126+$a127+$a131)+$a101&gt;火系法术伤害，持续{($olast11+$olast12)/1000}秒</v>
          </cell>
        </row>
        <row r="1419">
          <cell r="A1419" t="str">
            <v>PLAYERSKILLDES_2081</v>
          </cell>
          <cell r="B1419" t="str">
            <v>烈火魔墙</v>
          </cell>
          <cell r="C1419" t="str">
            <v>#召唤1道火墙对附近的敌方单位造成持续的伤害，每0.5秒造成[color=48b946,fontsize=20]{($ovalueadd11+$ovalueadd12*($sklevel-1))}[-]&lt;($ovalueadd11+$ovalueadd12*($sklevel-1))*($a122+$a126+$a127+$a131)+$a101&gt;火系法术伤害，持续{($olast11+$olast12)/1000}秒</v>
          </cell>
        </row>
        <row r="1420">
          <cell r="A1420" t="str">
            <v>PLAYERSKILLDES_2082</v>
          </cell>
          <cell r="B1420" t="str">
            <v>烈火魔墙</v>
          </cell>
          <cell r="C1420" t="str">
            <v>#召唤1道火墙对附近的敌方单位造成持续的伤害，每0.5秒造成[color=48b946,fontsize=20]{($ovalueadd11+$ovalueadd12*($sklevel-1))}[-]&lt;($ovalueadd11+$ovalueadd12*($sklevel-1))*($a122+$a126+$a127+$a131)+$a101&gt;火系法术伤害，持续{($olast11+$olast12)/1000}秒，并对被[color=e07c44,fontsize=20]「灼烧」[-]的目标造成[color=e07c44,fontsize=20]「眩晕」[-]效果，持续3秒</v>
          </cell>
        </row>
        <row r="1421">
          <cell r="A1421" t="str">
            <v>PLAYERSKILLDES_209</v>
          </cell>
          <cell r="B1421" t="str">
            <v>末日审判</v>
          </cell>
          <cell r="C1421" t="str">
            <v>#对全屏范围内的所有兵团造成[color=48b946,fontsize=20]{($valueadd11+$valueadd12*($sklevel-1))}[-]&lt;($valueadd11+$valueadd12*($sklevel-1))*($a122+$a126+$a127+$a131)+$a101&gt;火系法术伤害</v>
          </cell>
        </row>
        <row r="1422">
          <cell r="A1422" t="str">
            <v>PLAYERSKILLDES_210</v>
          </cell>
          <cell r="B1422" t="str">
            <v>双目失明</v>
          </cell>
          <cell r="C1422" t="str">
            <v>#降低较大范围内的敌方单位[color=48b946,fontsize=20]{-($buffaddattr12+$buffaddattr13*($sklevel-1))}[-]&lt;-($buffaddattr12+$buffaddattr13*($sklevel-1))*($a122+$a126+$a132+$a136)&gt;命中值，持续[color=48b946,fontsize=20]{($bufflast11+$bufflast12*($sklevel-1))/1000}[-]秒</v>
          </cell>
        </row>
        <row r="1423">
          <cell r="A1423" t="str">
            <v>PLAYERSKILLDES_211</v>
          </cell>
          <cell r="B1423" t="str">
            <v>恶咒附身</v>
          </cell>
          <cell r="C1423" t="str">
            <v>#降低较大范围内的敌方单位[color=48b946,fontsize=20]{-($buffaddattr12+$buffaddattr13*($sklevel-1))}[-]&lt;-($buffaddattr12+$buffaddattr13*($sklevel-1))*($a122+$a126+$a132+$a136)&gt;[color=48b946,fontsize=20]%[-]攻击，持续{($bufflast11+$bufflast12*($sklevel-1))/1000}秒</v>
          </cell>
        </row>
        <row r="1424">
          <cell r="A1424" t="str">
            <v>PLAYERSKILLDES_212</v>
          </cell>
          <cell r="B1424" t="str">
            <v>召唤火元素</v>
          </cell>
          <cell r="C1424" t="str">
            <v>#在目标区域召唤9个[color=48b946,fontsize=20]{$sklevel}[-]级火元素，火元素拥有[color=48b946,fontsize=20]{310+85*($sklevel-1)}[-]攻击和[color=48b946,fontsize=20]{3400+1476*($sklevel-1)}[-]生命，持续20秒</v>
          </cell>
        </row>
        <row r="1425">
          <cell r="A1425" t="str">
            <v>PLAYERSKILLDES_2121</v>
          </cell>
          <cell r="B1425" t="str">
            <v>召唤火元素</v>
          </cell>
          <cell r="C1425" t="str">
            <v>#在目标区域召唤9个[color=48b946,fontsize=20]{$sklevel}[-]级火元素，火元素拥有[color=48b946,fontsize=20]{310+85*($sklevel-1)}[-]攻击和[color=48b946,fontsize=20]{3400+1476*($sklevel-1)}[-]生命，持续20秒</v>
          </cell>
        </row>
        <row r="1426">
          <cell r="A1426" t="str">
            <v>PLAYERSKILLDES_213</v>
          </cell>
          <cell r="B1426" t="str">
            <v>火焰之门</v>
          </cell>
          <cell r="C1426" t="str">
            <v>#在目标区域升起1座火焰之门，连续召唤3个[color=48b946,fontsize=20]{$sklevel}[-]级小恶魔兵团，小恶魔拥有[color=48b946,fontsize=20]{250+68*($sklevel-1)}[-]攻击和[color=48b946,fontsize=20]{2800+1216*($sklevel-1)}[-]生命，持续20秒</v>
          </cell>
        </row>
        <row r="1427">
          <cell r="A1427" t="str">
            <v>PLAYERSKILLDES_2131</v>
          </cell>
          <cell r="B1427" t="str">
            <v>火焰之门</v>
          </cell>
          <cell r="C1427" t="str">
            <v>#在目标区域召唤烈火传送门，持续召唤3个[color=48b946,fontsize=20]{$sklevel}[-]级小恶魔兵团，小恶魔拥有[color=48b946,fontsize=20]{250+68*($sklevel-1)}[-]攻击和[color=48b946,fontsize=20]{2800+1216*($sklevel-1)}[-]生命，持续20秒</v>
          </cell>
        </row>
        <row r="1428">
          <cell r="A1428" t="str">
            <v>PLAYERSKILLDES_214</v>
          </cell>
          <cell r="B1428" t="str">
            <v>烈火神箭</v>
          </cell>
          <cell r="C1428" t="str">
            <v>#对一定范围内的敌方单位造成[color=48b946,fontsize=20]{($valueadd11+$valueadd12*($sklevel-1))}[-]&lt;($valueadd11+$valueadd12*($sklevel-1))*($a122+$a126+$a127+$a131)+$a101&gt;火系法术伤害，并附加[color=e07c44,fontsize=20]「灼烧」[-]效果，持续{($bufflast11+$bufflast12*($sklevel-1))/1000}秒</v>
          </cell>
        </row>
        <row r="1429">
          <cell r="A1429" t="str">
            <v>PLAYERSKILLDES_215</v>
          </cell>
          <cell r="B1429" t="str">
            <v>杀戮意志</v>
          </cell>
          <cell r="C1429" t="str">
            <v>#提高所有己方近战兵团{($buffaddattr12+$buffaddattr13*($sklevel-1))}&lt;($buffaddattr12+$buffaddattr13*($sklevel-1))*($a122+$a126+$a132+$a136)&gt;%攻击和{($buffaddattr22+$buffaddattr23*($sklevel-1))}&lt;($buffaddattr12+$buffaddattr13*($sklevel-1))*($a122+$a126+$a132+$a136)&gt;%吸血，持续[color=48b946,fontsize=20]{($bufflast11+$bufflast12*($sklevel-1))/1000}[-]秒</v>
          </cell>
        </row>
        <row r="1430">
          <cell r="A1430" t="str">
            <v>PLAYERSKILLDES_216</v>
          </cell>
          <cell r="B1430" t="str">
            <v>深渊回响</v>
          </cell>
          <cell r="C1430" t="str">
            <v>#对一定范围内的敌方单位造成[color=48b946,fontsize=20]{($valueadd11+$valueadd12*($sklevel-1))}[-]&lt;($valueadd11+$valueadd12*($sklevel-1))*($a122+$a126+$a127+$a131)+$a101&gt;火系法术伤害，并在目标区域召唤1个[color=48b946,fontsize=20]{$sklevel}[-]级大恶魔，拥有[color=48b946,fontsize=20]{15500+4250*($sklevel-1)}[-]攻击，免疫所有伤害，持续10秒</v>
          </cell>
        </row>
        <row r="1431">
          <cell r="A1431" t="str">
            <v>PLAYERSKILLDES_217</v>
          </cell>
          <cell r="B1431" t="str">
            <v>烈火燎原</v>
          </cell>
          <cell r="C1431" t="str">
            <v>#对极大范围内的敌方单位造成[color=48b946,fontsize=20]{($valueadd11+$valueadd12*($sklevel-1))}[-]&lt;($valueadd11+$valueadd12*($sklevel-1))*($a122+$a126+$a127+$a131)+$a101&gt;火系法术伤害，对被[color=e07c44,fontsize=20]「灼烧」[-]的目标额外造成[color=48b946,fontsize=20]{($valueadd21+$valueadd22*($sklevel-1))}[-]&lt;($valueadd21+$valueadd22*($sklevel-1))*($a122+$a126+$a127+$a131)+$a101&gt;火系法术伤害</v>
          </cell>
        </row>
        <row r="1432">
          <cell r="A1432" t="str">
            <v>PLAYERSKILLDES_218</v>
          </cell>
          <cell r="B1432" t="str">
            <v>丧心病狂</v>
          </cell>
          <cell r="C1432" t="str">
            <v>#牺牲较大范围内的己方单位30%最大生命（不会造成致命伤害），使其兵团伤害提高[color=48b946,fontsize=20]{($buffaddattr12+$buffaddattr13*($sklevel-1))}[-]&lt;($buffaddattr12+$buffaddattr13*($sklevel-1))*($a122+$a126+$a132+$a136)&gt;[color=48b946,fontsize=20]%[-]，持续{($bufflast11+$bufflast12*($sklevel-1))/1000}秒</v>
          </cell>
        </row>
        <row r="1433">
          <cell r="A1433" t="str">
            <v>PLAYERSKILLDES_2171</v>
          </cell>
          <cell r="B1433" t="str">
            <v>烈火燎原</v>
          </cell>
          <cell r="C1433" t="str">
            <v>#对极大范围内的敌方单位造成[color=48b946,fontsize=20]{($valueadd11+$valueadd12*($sklevel-1))}[-]&lt;($valueadd11+$valueadd12*($sklevel-1))*($a122+$a126+$a127+$a131)+$a101&gt;火系法术伤害，对被[color=e07c44,fontsize=20]「灼烧」[-]的目标额外造成[color=48b946,fontsize=20]{($valueadd21+$valueadd22*($sklevel-1))}[-]&lt;($valueadd21+$valueadd22*($sklevel-1))*($a122+$a126+$a127+$a131)+$a101&gt;火系法术伤害，并额外造成[color=e07c44,fontsize=20]「眩晕」[-]效果，持续3秒</v>
          </cell>
        </row>
        <row r="1434">
          <cell r="A1434" t="str">
            <v>PLAYERSKILLDES_301</v>
          </cell>
          <cell r="B1434" t="str">
            <v>寒冰神盾</v>
          </cell>
          <cell r="C1434" t="str">
            <v>#使较大范围内的己方单位免疫水系法术，并冻结攻击他的单位造成5秒[color=e07c44,fontsize=20]「减速」[-]效果，持续[color=48b946,fontsize=20]{($bufflast11+$bufflast12*($sklevel-1))/1000}[-]秒</v>
          </cell>
        </row>
        <row r="1435">
          <cell r="A1435" t="str">
            <v>PLAYERSKILLDES_302</v>
          </cell>
          <cell r="B1435" t="str">
            <v>神圣护佑</v>
          </cell>
          <cell r="C1435" t="str">
            <v>#提高较大范围内的己方单位[color=48b946,fontsize=20]{($buffaddattr12+$buffaddattr13*($sklevel-1))}[-]&lt;($buffaddattr12+$buffaddattr13*($sklevel-1))*($a123+$a126+$a133+$a136)&gt;[color=48b946,fontsize=20]%[-]兵团免伤，持续[color=48b946,fontsize=20]{($bufflast11+$bufflast12*($sklevel-1))/1000}[-]秒</v>
          </cell>
        </row>
        <row r="1436">
          <cell r="A1436" t="str">
            <v>PLAYERSKILLDES_303</v>
          </cell>
          <cell r="B1436" t="str">
            <v>寒冰魔墙</v>
          </cell>
          <cell r="C1436" t="str">
            <v>#召唤1道冰墙对靠近的敌方单位造成[color=e07c44,fontsize=20]「冰封」[-]效果，持续{($olast11+$olast12*($sklevel-1))/1000}秒</v>
          </cell>
        </row>
        <row r="1437">
          <cell r="A1437" t="str">
            <v>PLAYERSKILLDES_304</v>
          </cell>
          <cell r="B1437" t="str">
            <v>失忆大法</v>
          </cell>
          <cell r="C1437" t="str">
            <v>#使一定范围内的敌方单位无法行动，持续[color=48b946,fontsize=20]{($bufflast11+$bufflast12*($sklevel-1))/1000}[-]秒</v>
          </cell>
        </row>
        <row r="1438">
          <cell r="A1438" t="str">
            <v>PLAYERSKILLDES_305</v>
          </cell>
          <cell r="B1438" t="str">
            <v>寒冰魔环</v>
          </cell>
          <cell r="C1438" t="str">
            <v>#对较大范围内的敌方单位造成[color=48b946,fontsize=20]{($valueadd11+$valueadd12*($sklevel-1))}[-]&lt;($valueadd11+$valueadd12*($sklevel-1))*($a123+$a126+$a128+$a131)+$a101&gt;水系法术伤害，并对被[color=e07c44,fontsize=20]「减速」[-]的目标造成[color=e07c44,fontsize=20]「冰封」[-]效果，持续5秒</v>
          </cell>
        </row>
        <row r="1439">
          <cell r="A1439" t="str">
            <v>PLAYERSKILLDES_3051</v>
          </cell>
          <cell r="B1439" t="str">
            <v>寒冰魔环</v>
          </cell>
          <cell r="C1439" t="str">
            <v>#对较大范围内的敌方单位造成[color=48b946,fontsize=20]{($valueadd11+$valueadd12*($sklevel-1))}[-]&lt;($valueadd11+$valueadd12*($sklevel-1))*($a123+$a126+$a128+$a131)+$a101&gt;水系法术伤害，并对被[color=e07c44,fontsize=20]「减速」[-]的目标造成[color=e07c44,fontsize=20]「冰封」[-]效果，持续5秒</v>
          </cell>
        </row>
        <row r="1440">
          <cell r="A1440" t="str">
            <v>PLAYERSKILLDES_3052</v>
          </cell>
          <cell r="B1440" t="str">
            <v>寒冰魔环</v>
          </cell>
          <cell r="C1440" t="str">
            <v>#对较大范围内的敌方单位造成[color=48b946,fontsize=20]{($valueadd11+$valueadd12*($sklevel-1))}[-]&lt;($valueadd11+$valueadd12*($sklevel-1))*($a123+$a126+$a128+$a131)+$a101&gt;水系法术伤害，并对被[color=e07c44,fontsize=20]「减速」[-]的目标造成[color=e07c44,fontsize=20]「冰封」[-]效果，持续10秒</v>
          </cell>
        </row>
        <row r="1441">
          <cell r="A1441" t="str">
            <v>PLAYERSKILLDES_306</v>
          </cell>
          <cell r="B1441" t="str">
            <v>霹雳寒冰</v>
          </cell>
          <cell r="C1441" t="str">
            <v>#对一定范围内的敌方单位造成[color=48b946,fontsize=20]{($valueadd11+$valueadd12*($sklevel-1))}[-]&lt;($valueadd11+$valueadd12*($sklevel-1))*($a123+$a126+$a128+$a131)+$a101&gt;水系法术伤害，并对被[color=e07c44,fontsize=20]「减速」[-]的目标额外造成[color=48b946,fontsize=20]{($valueadd21+$valueadd22*($sklevel-1))}[-]&lt;($valueadd21+$valueadd22*($sklevel-1))*($a123+$a126+$a128+$a131)+$a101&gt;水系法术伤害</v>
          </cell>
        </row>
        <row r="1442">
          <cell r="A1442" t="str">
            <v>PLAYERSKILLDES_307</v>
          </cell>
          <cell r="B1442" t="str">
            <v>冰雪风暴</v>
          </cell>
          <cell r="C1442" t="str">
            <v>#召唤一阵冰雪风暴，对较大范围内的敌方单位造成{($olast11/$ointerval)}轮累计[color=48b946,fontsize=20]{($ovalueadd11+$ovalueadd12*($sklevel-1))*($olast11/$ointerval)}[-]&lt;(($ovalueadd11+$ovalueadd12*($sklevel-1))*($a123+$a126+$a128+$a131)+$a101)*($olast11/$ointerval)&gt;水系法术伤害，并造成[color=e07c44,fontsize=20]「减速」[-]效果，持续8秒</v>
          </cell>
        </row>
        <row r="1443">
          <cell r="A1443" t="str">
            <v>PLAYERSKILLDES_308</v>
          </cell>
          <cell r="B1443" t="str">
            <v>欢欣鼓舞</v>
          </cell>
          <cell r="C1443" t="str">
            <v>#对较大范围内非墓园阵营的己方单位施加[color=e07c44,fontsize=20]「士气高涨」[-]效果（提高{($buffaddattr12+$buffaddattr13*($sklevel-1))}&lt;($buffaddattr12+$buffaddattr13*($sklevel-1))*($a123+$a126+$a133+$a136)&gt;%攻速），持续[color=48b946,fontsize=20]{($bufflast11+$bufflast12*($sklevel-1))/1000}[-]秒</v>
          </cell>
        </row>
        <row r="1444">
          <cell r="A1444" t="str">
            <v>PLAYERSKILLDES_3082</v>
          </cell>
          <cell r="B1444" t="str">
            <v>欢欣鼓舞</v>
          </cell>
          <cell r="C1444" t="str">
            <v>#对较大范围内非墓园阵营的己方单位施加[color=e07c44,fontsize=20]「士气高涨」[-]效果（提高{($buffaddattr12+$buffaddattr13*($sklevel-1))}&lt;($buffaddattr12+$buffaddattr13*($sklevel-1))*($a123+$a126+$a133+$a136)&gt;%攻速），持续[color=48b946,fontsize=20]{($bufflast11+$bufflast12*($sklevel-1))/1000}[-]秒，16人兵团和9人兵团受到的效果翻倍</v>
          </cell>
        </row>
        <row r="1445">
          <cell r="A1445" t="str">
            <v>PLAYERSKILLDES_309</v>
          </cell>
          <cell r="B1445" t="str">
            <v>驱魔大法</v>
          </cell>
          <cell r="C1445" t="str">
            <v>#驱散一定范围内的己方单位减益效果和敌方单位增益效果</v>
          </cell>
        </row>
        <row r="1446">
          <cell r="A1446" t="str">
            <v>PLAYERSKILLDES_310</v>
          </cell>
          <cell r="B1446" t="str">
            <v>瞬间移动</v>
          </cell>
          <cell r="C1446" t="str">
            <v>#使一定范围的己方单位传送到敌方单位后方</v>
          </cell>
        </row>
        <row r="1447">
          <cell r="A1447" t="str">
            <v>PLAYERSKILLDES_311</v>
          </cell>
          <cell r="B1447" t="str">
            <v>召唤水元素</v>
          </cell>
          <cell r="C1447" t="str">
            <v>#在目标区域召唤9个[color=48b946,fontsize=20]{$sklevel}[-]级水元素，水元素可远距离攻击，拥有[color=48b946,fontsize=20]{220+60*($sklevel-1)}[-]攻击和[color=48b946,fontsize=20]{3900+1694*($sklevel-1)}[-]生命，持续20秒</v>
          </cell>
        </row>
        <row r="1448">
          <cell r="A1448" t="str">
            <v>PLAYERSKILLDES_312</v>
          </cell>
          <cell r="B1448" t="str">
            <v>镜像大法</v>
          </cell>
          <cell r="C1448" t="str">
            <v>#复制1个己方兵团进行战斗，复制的兵团继承原兵团[color=48b946,fontsize=20]{($dupliatk11+$dupliatk12*($sklevel-1))}%[-]攻击，受到的伤害提高{($duplidmg11+$duplidmg12*($sklevel-1))}%，持续30秒</v>
          </cell>
        </row>
        <row r="1449">
          <cell r="A1449" t="str">
            <v>PLAYERSKILLDES_313</v>
          </cell>
          <cell r="B1449" t="str">
            <v>生命链接</v>
          </cell>
          <cell r="C1449" t="str">
            <v>#发出柔和的生命锁链，使己方所有兵团受到的伤害平均分摊，持续{($bufflast11+$bufflast12*($sklevel-1))/1000}秒</v>
          </cell>
        </row>
        <row r="1450">
          <cell r="A1450" t="str">
            <v>PLAYERSKILLDES_314</v>
          </cell>
          <cell r="B1450" t="str">
            <v>疗伤</v>
          </cell>
          <cell r="C1450" t="str">
            <v>#对一定范围内的己方单位恢复[color=48b946,fontsize=20]{($valueadd11+$valueadd12*($sklevel-1))}[-]&lt;($valueadd11+$valueadd12*($sklevel-1)*($a123+$a126+0.4*$a128+0.4*$a131+$a133+$a136)&gt;生命</v>
          </cell>
        </row>
        <row r="1451">
          <cell r="A1451" t="str">
            <v>PLAYERSKILLDES_315</v>
          </cell>
          <cell r="B1451" t="str">
            <v>寒冰神箭</v>
          </cell>
          <cell r="C1451" t="str">
            <v>#对一定范围内的敌方单位造成[color=48b946,fontsize=20]{($valueadd11+$valueadd12*($sklevel-1))}[-]&lt;($valueadd11+$valueadd12*($sklevel-1))*($a123+$a126+$a128+$a131)+$a101&gt;水系法术伤害，并造成[color=e07c44,fontsize=20]「减速」[-]效果，持续8秒</v>
          </cell>
        </row>
        <row r="1452">
          <cell r="A1452" t="str">
            <v>PLAYERSKILLDES_316</v>
          </cell>
          <cell r="B1452" t="str">
            <v>祈祷</v>
          </cell>
          <cell r="C1452" t="str">
            <v>#恢复较大范围内的己方单位[color=48b946,fontsize=20]{($ovalueadd11+$ovalueadd12*($sklevel-1))*($olast11/$ointerval)}[-]&lt;($ovalueadd11+$ovalueadd12*($sklevel-1))*($olast11/$ointerval)*($a123+$a126+0.4*$a128+0.4*$a131+$a133+$a136)&gt;生命，对有[color=e07c44,fontsize=20]「护盾」[-]的目标效果翻倍</v>
          </cell>
        </row>
        <row r="1453">
          <cell r="A1453" t="str">
            <v>PLAYERSKILLDES_317</v>
          </cell>
          <cell r="B1453" t="str">
            <v>能量逆转</v>
          </cell>
          <cell r="C1453" t="str">
            <v>#使所有己方兵团受到的英雄法术伤害变为治疗，所有敌方兵团受到的英雄法术治疗变为伤害，持续{($bufflast11+$bufflast12*($sklevel-1))/1000}秒</v>
          </cell>
        </row>
        <row r="1454">
          <cell r="A1454" t="str">
            <v>PLAYERSKILLDES_318</v>
          </cell>
          <cell r="B1454" t="str">
            <v>王者之风</v>
          </cell>
          <cell r="C1454" t="str">
            <v>#对所有己方兵团施加[color=e07c44,fontsize=20]「士气高涨」[-]效果（提高{($buffaddattr12+$buffaddattr13*($sklevel-1))}&lt;($buffaddattr12+$buffaddattr13*($sklevel-1))*($a122+$a126+$a132+$a136)&gt;%攻速），并额外提高50&lt;50*($a122+$a126+$a132+$a136)&gt;%攻击，持续{($bufflast11+$bufflast12*($sklevel-1))/1000}秒</v>
          </cell>
        </row>
        <row r="1455">
          <cell r="A1455" t="str">
            <v>PLAYERSKILLDES_401</v>
          </cell>
          <cell r="B1455" t="str">
            <v>大气神盾</v>
          </cell>
          <cell r="C1455" t="str">
            <v>#提高一定范围内的己方单位{($buffaddattr12+$buffaddattr13*($sklevel-1))/20}&lt;(($buffaddattr12+$buffaddattr13*($sklevel-1))/20)*($a124+$a126+$a134+$a136)&gt;%闪避，并免疫气系法术伤害，持续[color=48b946,fontsize=20]{($bufflast11+$bufflast12*($sklevel-1))/1000}[-]秒</v>
          </cell>
        </row>
        <row r="1456">
          <cell r="A1456" t="str">
            <v>PLAYERSKILLDES_402</v>
          </cell>
          <cell r="B1456" t="str">
            <v>飓风魔墙</v>
          </cell>
          <cell r="C1456" t="str">
            <v>#召唤1道风墙，提高穿过的己方单位{[color=48b946,fontsize=20]{($buffaddattr12+$buffaddattr13*($sklevel-1))/20}%[-]闪避和{$buffaddattr22+$buffaddattr23*($sklevel-1)}移动速度，持续{$olast11/1000}秒</v>
          </cell>
        </row>
        <row r="1457">
          <cell r="A1457" t="str">
            <v>PLAYERSKILLDES_403</v>
          </cell>
          <cell r="B1457" t="str">
            <v>快攻战术</v>
          </cell>
          <cell r="C1457" t="str">
            <v>#提高较大范围内的己方单位[color=48b946,fontsize=20]{($buffaddattr12+$buffaddattr13*($sklevel-1))}[-]&lt;($buffaddattr12+$buffaddattr13*($sklevel-1))*($a124+$a126+$a134+$a136)&gt;[color=48b946,fontsize=20]%[-]攻速和{$buffaddattr22+$buffaddattr23*($sklevel-1)}&lt;($buffaddattr22+$buffaddattr23*($sklevel-1))*($a124+$a126+$a134+$a136)&gt;移动速度，持续{($bufflast11+$bufflast12*($sklevel-1))/1000}秒</v>
          </cell>
        </row>
        <row r="1458">
          <cell r="A1458" t="str">
            <v>PLAYERSKILLDES_404</v>
          </cell>
          <cell r="B1458" t="str">
            <v>幸运之神</v>
          </cell>
          <cell r="C1458" t="str">
            <v>#提高较大范围内的己方单位[color=48b946,fontsize=20]{($buffaddattr12+$buffaddattr13*($sklevel-1))}[-]&lt;($buffaddattr12+$buffaddattr13*($sklevel-1))*($a124+$a126+$a134+$a136)&gt;暴击值以及[color=48b946,fontsize=20]{($buffaddattr22+$buffaddattr23*($sklevel-1))}[-]&lt;($buffaddattr22+$buffaddattr23*($sklevel-1))*($a124+$a126+$a134+$a136)&gt;闪避，持续[color=48b946,fontsize=20]{($bufflast11+$bufflast12*($sklevel-1))/1000}[-]秒</v>
          </cell>
        </row>
        <row r="1459">
          <cell r="A1459" t="str">
            <v>PLAYERSKILLDES_405</v>
          </cell>
          <cell r="B1459" t="str">
            <v>百发百中</v>
          </cell>
          <cell r="C1459" t="str">
            <v>#使较大范围内的己方单位获得100%暴击和命中，持续[color=48b946,fontsize=20]{($bufflast11+$bufflast12*($sklevel-1))/1000}[-]秒</v>
          </cell>
        </row>
        <row r="1460">
          <cell r="A1460" t="str">
            <v>PLAYERSKILLDES_406</v>
          </cell>
          <cell r="B1460" t="str">
            <v>蛊惑人心</v>
          </cell>
          <cell r="C1460" t="str">
            <v>#蛊惑1个敌方单位暂时变为友军，持续[color=48b946,fontsize=20]{($bufflast11+$bufflast12*($sklevel-1))/1000}[-]秒</v>
          </cell>
        </row>
        <row r="1461">
          <cell r="A1461" t="str">
            <v>PLAYERSKILLDES_407</v>
          </cell>
          <cell r="B1461" t="str">
            <v>时间凝滞</v>
          </cell>
          <cell r="C1461" t="str">
            <v>#召唤1个极大范围的时间力场，使范围内的敌方单位停止行动，持续[color=48b946,fontsize=20]{($olast11+$olast12*($sklevel-1))/1000}[-]秒</v>
          </cell>
        </row>
        <row r="1462">
          <cell r="A1462" t="str">
            <v>PLAYERSKILLDES_408</v>
          </cell>
          <cell r="B1462" t="str">
            <v>连锁闪电</v>
          </cell>
          <cell r="C1462" t="str">
            <v>#发射出1道猛烈的闪电，并在不同的敌方兵团单位身上跳跃5次．每次跳跃造成[color=48b946,fontsize=20]{($valueadd11+$valueadd12*($sklevel-1))}[-]&lt;($valueadd11+$valueadd12*($sklevel-1))*($a124+$a126+$a129+$a131)+$a101&gt;气系法术伤害</v>
          </cell>
        </row>
        <row r="1463">
          <cell r="A1463" t="str">
            <v>PLAYERSKILLDES_4081</v>
          </cell>
          <cell r="B1463" t="str">
            <v>连锁闪电</v>
          </cell>
          <cell r="C1463" t="str">
            <v>#发射出1道猛烈的闪电，并在不同的敌方兵团单位身上跳跃7次．每次跳跃造成[color=48b946,fontsize=20]{($valueadd11+$valueadd12*($sklevel-1))}[-]&lt;($valueadd11+$valueadd12*($sklevel-1))*($a124+$a126+$a129+$a131)+$a101&gt;气系法术伤害</v>
          </cell>
        </row>
        <row r="1464">
          <cell r="A1464" t="str">
            <v>PLAYERSKILLDES_4082</v>
          </cell>
          <cell r="B1464" t="str">
            <v>连锁闪电</v>
          </cell>
          <cell r="C1464" t="str">
            <v>#发射出1道猛烈的闪电，并在不同的敌方兵团单位身上跳跃7次．每次跳跃造成[color=48b946,fontsize=20]{($valueadd11+$valueadd12*($sklevel-1))}[-]&lt;($valueadd11+$valueadd12*($sklevel-1))*($a124+$a126+$a129+$a131)+$a101&gt;气系法术伤害并附加24%目标最大生命值的伤害</v>
          </cell>
        </row>
        <row r="1465">
          <cell r="A1465" t="str">
            <v>PLAYERSKILLDES_409</v>
          </cell>
          <cell r="B1465" t="str">
            <v>霹雳闪电</v>
          </cell>
          <cell r="C1465" t="str">
            <v>#召唤1道闪电，对一定范围内的敌方单位造成[color=48b946,fontsize=20]{($valueadd11+$valueadd12*($sklevel-1))}[-]&lt;($valueadd11+$valueadd12*($sklevel-1))*($a124+$a126+$a129+$a131)+$a101&gt;气系法术伤害</v>
          </cell>
        </row>
        <row r="1466">
          <cell r="A1466" t="str">
            <v>PLAYERSKILLDES_410</v>
          </cell>
          <cell r="B1466" t="str">
            <v>亡灵杀手</v>
          </cell>
          <cell r="C1466" t="str">
            <v>#对一定范围内的敌方单位造成[color=48b946,fontsize=20]{($valueadd11+$valueadd12*($sklevel-1))}[-]&lt;($valueadd11+$valueadd12*($sklevel-1))*($a124+$a126+$a129+$a131)+$a101&gt;气系法术伤害，墓园阵营单位受到该伤害翻倍</v>
          </cell>
        </row>
        <row r="1467">
          <cell r="A1467" t="str">
            <v>PLAYERSKILLDES_411</v>
          </cell>
          <cell r="B1467" t="str">
            <v>风暴术</v>
          </cell>
          <cell r="C1467" t="str">
            <v>#在目标区域召唤风暴，每0.5秒对一定范围内的所有单位造成[color=48b946,fontsize=20]{($valueadd11+$valueadd12*($sklevel-1))*$sumnum}[-]&lt;(($valueadd11+$valueadd12*($sklevel-1))*$sumnum)*($a124+$a126+$a129+$a131)+$a101&gt;气系法术伤害并降低目标15%攻速，持续{$olast11/1000}秒</v>
          </cell>
        </row>
        <row r="1468">
          <cell r="A1468" t="str">
            <v>PLAYERSKILLDES_412</v>
          </cell>
          <cell r="B1468" t="str">
            <v>支离破碎</v>
          </cell>
          <cell r="C1468" t="str">
            <v>#驱散一定范围内的敌方单位全部增益效果，并降低[color=48b946,fontsize=20]{-($buffaddattr12+$buffaddattr13*($sklevel-1)}[-]&lt;-($buffaddattr12+$buffaddattr13*($sklevel-1))*($a124+$a126+$a134+$a136)&gt;[color=48b946,fontsize=20]%[-]气系法术免伤，持续[color=48b946,fontsize=20]{($bufflast11+$bufflast12*($sklevel-1))/1000}[-]秒</v>
          </cell>
        </row>
        <row r="1469">
          <cell r="A1469" t="str">
            <v>PLAYERSKILLDES_413</v>
          </cell>
          <cell r="B1469" t="str">
            <v>毁灭之光</v>
          </cell>
          <cell r="C1469" t="str">
            <v>#降低较大范围内敌方单位{-($buffaddattr12+$buffaddattr13*($sklevel-1))}&lt;-($buffaddattr12+$buffaddattr13*($sklevel-1))*($a124+$a126+$a134+$a136)&gt;%兵团免伤和{-($buffaddattr22+$buffaddattr23*($sklevel-1))/20}&lt;-(($buffaddattr22+$buffaddattr23*($sklevel-1))/20)*($a124+$a126+$a134+$a136)&gt;%闪避，持续[color=48b946,fontsize=20]{($bufflast11+$bufflast12*($sklevel-1))/1000}[-]秒</v>
          </cell>
        </row>
        <row r="1470">
          <cell r="A1470" t="str">
            <v>PLAYERSKILLDES_414</v>
          </cell>
          <cell r="B1470" t="str">
            <v>召唤气元素</v>
          </cell>
          <cell r="C1470" t="str">
            <v>#在目标区域召唤9个[color=48b946,fontsize=20]{$sklevel}[-]级气元素，气元素可远距离攻击，拥有[color=48b946,fontsize=20]{220+60*($sklevel-1)}[-]攻击和[color=48b946,fontsize=20]{3900+1694*($sklevel-1)}[-]生命，持续20秒</v>
          </cell>
        </row>
        <row r="1471">
          <cell r="A1471" t="str">
            <v>PLAYERSKILLDES_415</v>
          </cell>
          <cell r="B1471" t="str">
            <v>大气神箭</v>
          </cell>
          <cell r="C1471" t="str">
            <v>#对一定范围内的敌方单位造成[color=48b946,fontsize=20]{($valueadd11+$valueadd12*($sklevel-1))}[-]&lt;($valueadd11+$valueadd12*($sklevel-1))*($a124+$a126+$a129+$a131)+$a101&gt;气系法术伤害，并降低目标30%命中，持续8秒</v>
          </cell>
        </row>
        <row r="1472">
          <cell r="A1472" t="str">
            <v>PLAYERSKILLDES_4151</v>
          </cell>
          <cell r="B1472" t="str">
            <v>大气神箭</v>
          </cell>
          <cell r="C1472" t="str">
            <v>#对一定范围内的敌方单位造成[color=48b946,fontsize=20]{($valueadd11+$valueadd12*($sklevel-1))}[-]&lt;($valueadd11+$valueadd12*($sklevel-1))*($a124+$a126+$a129+$a131)+$a101&gt;气系法术伤害，并降低目标30%命中，并附加[color=e07c44,fontsize=20]「静电」[-]效果降低目标50%法术免伤，持续8秒</v>
          </cell>
        </row>
        <row r="1473">
          <cell r="A1473" t="str">
            <v>PLAYERSKILLDES_416</v>
          </cell>
          <cell r="B1473" t="str">
            <v>人海战术</v>
          </cell>
          <cell r="C1473" t="str">
            <v>#召唤巨大的能量法阵，使法阵内的己方单位提高30%攻速和50%法术免伤，持续[color=48b946,fontsize=20]{($olast11+$olast12*($sklevel-1))/1000}[-]秒，16人兵团和9人兵团受到的效果翻倍</v>
          </cell>
        </row>
        <row r="1474">
          <cell r="A1474" t="str">
            <v>PLAYERSKILLDES_501</v>
          </cell>
          <cell r="B1474" t="str">
            <v>大地神盾</v>
          </cell>
          <cell r="C1474" t="str">
            <v>#提高较大范围内的己方单位{($buffaddattr12+$buffaddattr13*($sklevel-1))}&lt;($buffaddattr12+$buffaddattr13*($sklevel-1))*($a125+$a126+$a135+$a136)&gt;%兵团免伤，并免疫土系法术伤害，持续[color=48b946,fontsize=20]{($bufflast11+$bufflast12*($sklevel-1))/1000}[-]秒</v>
          </cell>
        </row>
        <row r="1475">
          <cell r="A1475" t="str">
            <v>PLAYERSKILLDES_502</v>
          </cell>
          <cell r="B1475" t="str">
            <v>护体石肤</v>
          </cell>
          <cell r="C1475" t="str">
            <v>#为一定范围内的己方单位施加[color=e07c44,fontsize=20]「护盾」[-]，吸收[color=48b946,fontsize=20]{($buffaddattr12+$buffaddattr13*($sklevel-1))}[-]&lt;($buffaddattr12+$buffaddattr13*($sklevel-1))*($a125+$a126+0.4*$a130+0.4*$a131+$a135+$a136)&gt;伤害，持续{($bufflast11+$bufflast12*($sklevel-1))/1000}秒</v>
          </cell>
        </row>
        <row r="1476">
          <cell r="A1476" t="str">
            <v>PLAYERSKILLDES_5022</v>
          </cell>
          <cell r="B1476" t="str">
            <v>护体石肤</v>
          </cell>
          <cell r="C1476" t="str">
            <v>#为一定范围内的己方单位施加[color=e07c44,fontsize=20]「护盾」[-]，吸收[color=48b946,fontsize=20]{($buffaddattr12+$buffaddattr13*($sklevel-1))}[-]&lt;($buffaddattr12+$buffaddattr13*($sklevel-1))*($a125+$a126+0.4*$a130+0.4*$a131+$a135+$a136)&gt;伤害，同时驱散己方所受到的减益效果，持续{($bufflast11+$bufflast12*($sklevel-1))/1000}秒</v>
          </cell>
        </row>
        <row r="1477">
          <cell r="A1477" t="str">
            <v>PLAYERSKILLDES_503</v>
          </cell>
          <cell r="B1477" t="str">
            <v>迟缓大法</v>
          </cell>
          <cell r="C1477" t="str">
            <v>#降低一定范围内的敌方目标[color=48b946,fontsize=20]{-($buffaddattr12+$buffaddattr13*($sklevel-1))}[-]&lt;-($buffaddattr12+$buffaddattr13*($sklevel-1))*($a125+$a126+$a135+$a136)&gt;命中值，并造成5秒[color=e07c44,fontsize=20]「减速」[-]效果，持续[color=48b946,fontsize=20]{($bufflast11+$bufflast12*($sklevel-1))/1000}[-]秒</v>
          </cell>
        </row>
        <row r="1478">
          <cell r="A1478" t="str">
            <v>PLAYERSKILLDES_504</v>
          </cell>
          <cell r="B1478" t="str">
            <v>流沙陷阱</v>
          </cell>
          <cell r="C1478" t="str">
            <v>#在指定位置召唤流沙陷阱，每秒对所有单位造成相当于最大生命值2%的伤害（敌方单位受到伤害翻倍），并降低敌方单位[color=48b946,fontsize=20]{-($buffaddattr12+$buffaddattr13*($sklevel-1))}[-]&lt;-($buffaddattr12+$buffaddattr13*($sklevel-1))*($a125+$a126+$a135+$a136)&gt;[color=48b946,fontsize=20]%[-]免伤，持续{($olast11+$olast12)/1000}秒</v>
          </cell>
        </row>
        <row r="1479">
          <cell r="A1479" t="str">
            <v>PLAYERSKILLDES_505</v>
          </cell>
          <cell r="B1479" t="str">
            <v>流星火雨</v>
          </cell>
          <cell r="C1479" t="str">
            <v>#在目标区域召唤流星进行攻击，对敌方单位造成6轮累计[color=48b946,fontsize=20]{($ovalueadd11+$ovalueadd12*($sklevel-1))*($olast11/$ointerval)*2}[-]&lt;(($ovalueadd11+$ovalueadd12*($sklevel-1))*($a125+$a126+$a130+$a131)+$a101)*($olast11/$ointerval)*2&gt;土系法术伤害，并对被[color=e07c44,fontsize=20]「眩晕」[-]的目标造成2倍伤害</v>
          </cell>
        </row>
        <row r="1480">
          <cell r="A1480" t="str">
            <v>PLAYERSKILLDES_506</v>
          </cell>
          <cell r="B1480" t="str">
            <v>死亡波纹</v>
          </cell>
          <cell r="C1480" t="str">
            <v>#对所有单位造成[color=48b946,fontsize=20]{($valueadd11+$valueadd12*($sklevel-1))}[-]&lt;($valueadd11+$valueadd12*($sklevel-1))*($a125+$a126+$a130+$a131)+$a101&gt;土系法术伤害（对墓园单位无效），并对「士气低落」的单位额外造成50%伤害</v>
          </cell>
        </row>
        <row r="1481">
          <cell r="A1481" t="str">
            <v>PLAYERSKILLDES_507</v>
          </cell>
          <cell r="B1481" t="str">
            <v>雷鸣爆弹</v>
          </cell>
          <cell r="C1481" t="str">
            <v>#对一定范围内的敌方单位造成[color=48b946,fontsize=20]{($valueadd11+$valueadd12*($sklevel-1))}[-]&lt;($valueadd11+$valueadd12*($sklevel-1))*($a125+$a126+$a130+$a131)+$a101&gt;土系法术伤害，并有50%概率造成[color=e07c44,fontsize=20]「眩晕」[-]效果，持续2秒</v>
          </cell>
        </row>
        <row r="1482">
          <cell r="A1482" t="str">
            <v>PLAYERSKILLDES_5071</v>
          </cell>
          <cell r="B1482" t="str">
            <v>雷鸣爆弹</v>
          </cell>
          <cell r="C1482" t="str">
            <v>#对一定范围内的敌方单位造成[color=48b946,fontsize=20]{($valueadd11+$valueadd12*($sklevel-1))}[-]&lt;($valueadd11+$valueadd12*($sklevel-1))*($a125+$a126+$a130+$a131)+$a101&gt;土系法术伤害，并有50%概率造成2秒[color=e07c44,fontsize=20]「眩晕」[-]。若为[color=e07c44,fontsize=20]「士气低落」[-]目标，伤害和[color=e07c44,fontsize=20]「眩晕」[-]概率翻倍</v>
          </cell>
        </row>
        <row r="1483">
          <cell r="A1483" t="str">
            <v>PLAYERSKILLDES_508</v>
          </cell>
          <cell r="B1483" t="str">
            <v>悲痛欲绝</v>
          </cell>
          <cell r="C1483" t="str">
            <v>#对较大范围非墓园阵营的敌方单位造成[color=e07c44,fontsize=20]「士气低落」[-]效果，攻速降低{-($buffaddattr12+$buffaddattr13*($sklevel-1))}&lt;-($buffaddattr12+$buffaddattr13*($sklevel-1))*($a125+$a126+$a135+$a136)&gt;%，持续[color=48b946,fontsize=20]{($bufflast11+$bufflast12*($sklevel-1))/1000}[-]秒</v>
          </cell>
        </row>
        <row r="1484">
          <cell r="A1484" t="str">
            <v>PLAYERSKILLDES_5081</v>
          </cell>
          <cell r="B1484" t="str">
            <v>悲痛欲绝</v>
          </cell>
          <cell r="C1484" t="str">
            <v>#对较大范围非墓园阵营的敌方单位造成[color=e07c44,fontsize=20]「士气低落」[-]效果，攻速降低{-($buffaddattr12+$buffaddattr13*($sklevel-1))}&lt;-($buffaddattr12+$buffaddattr13*($sklevel-1))*($a125+$a126+$a135+$a136)&gt;%，持续[color=48b946,fontsize=20]{($bufflast11+$bufflast12*($sklevel-1))/1000}[-]秒，并额外造成[color=e07c44,fontsize=20]「眩晕」[-]效果，持续3秒</v>
          </cell>
        </row>
        <row r="1485">
          <cell r="A1485" t="str">
            <v>PLAYERSKILLDES_509</v>
          </cell>
          <cell r="B1485" t="str">
            <v>转世重生</v>
          </cell>
          <cell r="C1485" t="str">
            <v>#将一定范围内的尸体复活并恢复目标[color=48b946,fontsize=20]{($valuepro11+$valuepro12*($sklevel-1))}%[-]生命</v>
          </cell>
        </row>
        <row r="1486">
          <cell r="A1486" t="str">
            <v>PLAYERSKILLDES_510</v>
          </cell>
          <cell r="B1486" t="str">
            <v>招魂术</v>
          </cell>
          <cell r="C1486" t="str">
            <v>#在目标区域召唤9个[color=48b946,fontsize=20]{$sklevel}[-]级骷髅，骷髅拥有[color=48b946,fontsize=20]{250+68*($sklevel-1)}[-]攻击和[color=48b946,fontsize=20]{2800+1216*($sklevel-1)}[-]生命，持续20秒</v>
          </cell>
        </row>
        <row r="1487">
          <cell r="A1487" t="str">
            <v>PLAYERSKILLDES_5101</v>
          </cell>
          <cell r="B1487" t="str">
            <v>招魂术</v>
          </cell>
          <cell r="C1487" t="str">
            <v>#在目标区域召唤9个[color=48b946,fontsize=20]{$sklevel}[-]级骷髅，骷髅拥有[color=48b946,fontsize=20]{250+68*($sklevel-1)}[-]攻击和[color=48b946,fontsize=20]{2800+1216*($sklevel-1)}[-]生命，持续20秒</v>
          </cell>
        </row>
        <row r="1488">
          <cell r="A1488" t="str">
            <v>PLAYERSKILLDES_5102</v>
          </cell>
          <cell r="B1488" t="str">
            <v>招魂术</v>
          </cell>
          <cell r="C1488" t="str">
            <v>#在目标区域召唤9个[color=48b946,fontsize=20]{$sklevel}[-]级骷髅，骷髅拥有[color=48b946,fontsize=20]{250+68*($sklevel-1)}[-]攻击和[color=48b946,fontsize=20]{2800+1216*($sklevel-1)}[-]生命，持续20秒</v>
          </cell>
        </row>
        <row r="1489">
          <cell r="A1489" t="str">
            <v>PLAYERSKILLDES_5104</v>
          </cell>
          <cell r="B1489" t="str">
            <v>招魂术</v>
          </cell>
          <cell r="C1489" t="str">
            <v>#在目标区域召唤9个[color=48b946,fontsize=20]{$sklevel}[-]级重装骷髅，对区域内的敌方单位附加[color=e07c44,fontsize=20]「士气低落」[-]效果，重装骷髅拥有[color=48b946,fontsize=20]{250+60*($sklevel-1)}[-]攻击和[color=48b946,fontsize=20]{3500+1520*($sklevel-1)}[-]生命，持续20秒</v>
          </cell>
        </row>
        <row r="1490">
          <cell r="A1490" t="str">
            <v>PLAYERSKILLDES_5107</v>
          </cell>
          <cell r="B1490" t="str">
            <v>招魂术</v>
          </cell>
          <cell r="C1490" t="str">
            <v>#在目标区域召唤4个[color=48b946,fontsize=20]{$sklevel}[-]级巫妖，巫妖拥有[color=48b946,fontsize=20]{1500+408*($sklevel-1)}[-]攻击和[color=48b946,fontsize=20]{3500+1520*($sklevel-1)}[-]生命，持续40秒</v>
          </cell>
        </row>
        <row r="1491">
          <cell r="A1491" t="str">
            <v>PLAYERSKILLDES_511</v>
          </cell>
          <cell r="B1491" t="str">
            <v>召唤土元素</v>
          </cell>
          <cell r="C1491" t="str">
            <v>#在目标区域召唤4个[color=48b946,fontsize=20]{$sklevel}[-]级土元素，土元素拥有[color=48b946,fontsize=20]{440+120*($sklevel-1)}[-]攻击和[color=48b946,fontsize=20]{9600+4170*($sklevel-1)}[-]生命，持续整场</v>
          </cell>
        </row>
        <row r="1492">
          <cell r="A1492" t="str">
            <v>PLAYERSKILLDES_5111</v>
          </cell>
          <cell r="B1492" t="str">
            <v>召唤土元素</v>
          </cell>
          <cell r="C1492" t="str">
            <v>#在目标区域召唤4个[color=48b946,fontsize=20]{$sklevel}[-]级僵尸，僵尸拥有[color=48b946,fontsize=20]{440+120*($sklevel-1)}[-]攻击和[color=48b946,fontsize=20]{9600+4170*($sklevel-1)}[-]生命，持续整场</v>
          </cell>
        </row>
        <row r="1493">
          <cell r="A1493" t="str">
            <v>PLAYERSKILLDES_512</v>
          </cell>
          <cell r="B1493" t="str">
            <v>野性呼唤</v>
          </cell>
          <cell r="C1493" t="str">
            <v>#在目标区域召唤9个[color=48b946,fontsize=20]{$sklevel}[-]级巨狼，巨狼拥有[color=48b946,fontsize=20]{280+76*($sklevel-1)}[-]攻击和[color=48b946,fontsize=20]{2750+1195*($sklevel-1)}[-]生命，持续20秒</v>
          </cell>
        </row>
        <row r="1494">
          <cell r="A1494" t="str">
            <v>PLAYERSKILLDES_513</v>
          </cell>
          <cell r="B1494" t="str">
            <v>巨石魔墙</v>
          </cell>
          <cell r="C1494" t="str">
            <v>#召唤1道阻隔路过敌军的石墙，持续{$bufflast11/1000}秒</v>
          </cell>
        </row>
        <row r="1495">
          <cell r="A1495" t="str">
            <v>PLAYERSKILLDES_514</v>
          </cell>
          <cell r="B1495" t="str">
            <v>大地神箭</v>
          </cell>
          <cell r="C1495" t="str">
            <v>#对一定范围内的敌方单位造成[color=48b946,fontsize=20]{($valueadd11+$valueadd12*($sklevel-1))}[-]&lt;($valueadd11+$valueadd12*($sklevel-1))*($a125+$a126+$a130+$a131)+$a101&gt;土系法术伤害，并附加[color=e07c44,fontsize=20]「眩晕」[-]效果，持续3秒</v>
          </cell>
        </row>
        <row r="1496">
          <cell r="A1496" t="str">
            <v>PLAYERSKILLDES_515</v>
          </cell>
          <cell r="B1496" t="str">
            <v>森林共鸣</v>
          </cell>
          <cell r="C1496" t="str">
            <v>#在目标区域召唤9个[color=48b946,fontsize=20]{$sklevel}[-]级树人，树人拥有[color=48b946,fontsize=20]{220+60*($sklevel-1)}[-]攻击和[color=48b946,fontsize=20]{3200+1391*($sklevel-1)}[-]生命，持续整场战斗</v>
          </cell>
        </row>
        <row r="1497">
          <cell r="A1497" t="str">
            <v>PLAYERSKILLDES_516</v>
          </cell>
          <cell r="B1497" t="str">
            <v>聚灵奇术</v>
          </cell>
          <cell r="C1497" t="str">
            <v>#对一定范围内所有非墓园阵营的敌方单位造成[color=48b946,fontsize=20]{($valueadd11+$valueadd12*($sklevel-1))}[-]&lt;($valueadd11+$valueadd12*($sklevel-1))*($a125+$a126+$a130+$a131)+$a101&gt;土系法术伤害，同时恢复己方墓园单位[color=48b946,fontsize=20]{($valueadd11+$valueadd12*($sklevel-1))}[-]生命</v>
          </cell>
        </row>
        <row r="1498">
          <cell r="A1498" t="str">
            <v>PLAYERSKILLDES_517</v>
          </cell>
          <cell r="B1498" t="str">
            <v>圣盾术</v>
          </cell>
          <cell r="C1498" t="str">
            <v>#召唤1个巨大的防护罩，使护罩内的己方兵团免疫所有伤害，持续[color=48b946,fontsize=20]{($olast11+$olast12*($sklevel-1))/1000}[-]秒</v>
          </cell>
        </row>
        <row r="1499">
          <cell r="A1499" t="str">
            <v>PLAYERSKILLDES_518</v>
          </cell>
          <cell r="B1499" t="str">
            <v>亡灵大军</v>
          </cell>
          <cell r="C1499" t="str">
            <v>#在目标区域内召唤与敌方兵团数量相同的[color=48b946,fontsize=20]{$sklevel}[-]级骷髅兵团，骷髅拥有[color=48b946,fontsize=20]{250+68*($sklevel-1)}[-]攻击和[color=48b946,fontsize=20]{2800+1216*($sklevel-1)}[-]生命，持续20秒</v>
          </cell>
        </row>
        <row r="1500">
          <cell r="A1500" t="str">
            <v>PLAYERSKILLDES_5184</v>
          </cell>
          <cell r="B1500" t="str">
            <v>亡灵大军</v>
          </cell>
          <cell r="C1500" t="str">
            <v>#在目标区域内召唤与敌方兵团数量相同的[color=48b946,fontsize=20]{$sklevel}[-]级重装骷髅兵团，重装骷髅拥有[color=48b946,fontsize=20]{250+68*($sklevel-1)}[-]攻击和[color=48b946,fontsize=20]{3500+1520*($sklevel-1)}[-]生命，持续20秒</v>
          </cell>
        </row>
        <row r="1501">
          <cell r="A1501" t="str">
            <v>PLAYERSKILLDES_519</v>
          </cell>
          <cell r="B1501" t="str">
            <v>屠杀指令</v>
          </cell>
          <cell r="C1501" t="str">
            <v>#令死亡骑士立刻发动一次[color=48b946,fontsize=20]【致命一击】[-]，此次伤害提高20%，并降低目标低{-($buffaddattr12+$buffaddattr13*($sklevel-1))}&lt;-($buffaddattr12+$buffaddattr13*($sklevel-1))*($a122+$a126+$a132+$a136)&gt;防御，持续{($bufflast11+$bufflast12*($sklevel-1))/1000}秒</v>
          </cell>
        </row>
        <row r="1502">
          <cell r="A1502" t="str">
            <v>PLAYERSKILLDES_5191</v>
          </cell>
          <cell r="B1502" t="str">
            <v>屠杀指令</v>
          </cell>
          <cell r="C1502" t="str">
            <v>#令死亡骑士立刻发动一次[color=48b946,fontsize=20]【致命一击】[-]，此次伤害提高20%，并降低目标低{-($buffaddattr12+$buffaddattr13*($sklevel-1))}&lt;-($buffaddattr12+$buffaddattr13*($sklevel-1))*($a122+$a126+$a132+$a136)&gt;防御，持续{($bufflast11+$bufflast12*($sklevel-1))/1000}秒</v>
          </cell>
        </row>
        <row r="1503">
          <cell r="A1503" t="str">
            <v>PLAYERSKILLDES_520</v>
          </cell>
          <cell r="B1503" t="str">
            <v>神秘领域</v>
          </cell>
          <cell r="C1503" t="str">
            <v>#在目标区域开辟一片神秘领域，对极大范围内的敌方单位造成[color=48b946,fontsize=20]{($valueadd11+$valueadd12*($sklevel-1))}[-]&lt;($valueadd11+$valueadd12*($sklevel-1))*($a125+$a126+$a130+$a131)+$a101&gt;土系法术伤害，并对范围内的敌方单位持续造成[color=e07c44,fontsize=20]「沉默」[-]效果，持续[color=48b946,fontsize=20]{($olast11+$olast12*($sklevel-1))/1000}[-]秒</v>
          </cell>
        </row>
        <row r="1504">
          <cell r="A1504" t="str">
            <v>PLAYERSKILLDES_521</v>
          </cell>
          <cell r="B1504" t="str">
            <v>石化大法</v>
          </cell>
          <cell r="C1504" t="str">
            <v>#对一定范围内的敌方单位造成[color=48b946,fontsize=20]{($valueadd11+$valueadd12*($sklevel-1))}[-]&lt;($valueadd11+$valueadd12*($sklevel-1))*($a125+$a126+$a130+$a131)+$a101&gt;土系法术伤害，并附加[color=e07c44,fontsize=20]「石化」[-]效果，持续[color=48b946,fontsize=20]{($bufflast11+$bufflast12*($sklevel-1))/1000}[-]秒</v>
          </cell>
        </row>
        <row r="1505">
          <cell r="A1505" t="str">
            <v>PLAYERSKILLDES_522</v>
          </cell>
          <cell r="B1505" t="str">
            <v>山崩地裂</v>
          </cell>
          <cell r="C1505" t="str">
            <v>#召唤一处深渊裂隙，每0.8秒对裂隙周围的敌方单位造成[color=48b946,fontsize=20]{($ovalueadd11+$ovalueadd12*($sklevel-1))}[-]&lt;($ovalueadd11+$ovalueadd12*($sklevel-1))*($a122+$a126+$a127+$a131)+$a101&gt;土系法术伤害，并造成{($bufflast11+$bufflast12*($sklevel-1))/1000}秒[color=e07c44,fontsize=20]「眩晕」[-]效果，裂隙持续{$olast11/1000}秒</v>
          </cell>
        </row>
        <row r="1506">
          <cell r="A1506" t="str">
            <v>PLAYERSKILLDES_523</v>
          </cell>
          <cell r="B1506" t="str">
            <v>生命轮回</v>
          </cell>
          <cell r="C1506" t="str">
            <v>#每{$ointerval/1000}秒对较大范围内所有敌方单位造成[color=48b946,fontsize=20]{($valueadd11+$valueadd12*($sklevel-1))}[-]&lt;($valueadd11+$valueadd12*($sklevel-1))*($a125+$a126+$a130+$a131)+$a101&gt;土系法术伤害，同时恢复所有己方单位等量的生命，持续{($olast11+$olast12*($sklevel-1))/1000}秒</v>
          </cell>
        </row>
        <row r="1507">
          <cell r="A1507" t="str">
            <v>PLAYERSKILLDES_5231</v>
          </cell>
          <cell r="B1507" t="str">
            <v>生命轮回</v>
          </cell>
          <cell r="C1507" t="str">
            <v>#每{$ointerval/1000}秒对较大范围内所有敌方单位造成[color=48b946,fontsize=20]{($valueadd11+$valueadd12*($sklevel-1))}[-]&lt;($valueadd11+$valueadd12*($sklevel-1))*($a125+$a126+$a130+$a131)+$a101&gt;及相当于最大生命值2%的土系法术伤害，同时恢复所有己方单位等量的生命，持续{($olast11+$olast12*($sklevel-1))/1000}秒</v>
          </cell>
        </row>
        <row r="1508">
          <cell r="A1508" t="str">
            <v>PLAYERSKILLDES_5232</v>
          </cell>
          <cell r="B1508" t="str">
            <v>生命轮回</v>
          </cell>
          <cell r="C1508" t="str">
            <v>#每{$ointerval/1000}秒对较大范围内所有敌方单位造成[color=48b946,fontsize=20]{($valueadd11+$valueadd12*($sklevel-1))}[-]&lt;($valueadd11+$valueadd12*($sklevel-1))*($a125+$a126+$a130+$a131)+$a101&gt;及相当于最大生命值2%的土系法术伤害，同时恢复所有己方单位等量的生命，持续{($olast11+$olast12*($sklevel-1))/1000}秒</v>
          </cell>
        </row>
        <row r="1509">
          <cell r="A1509" t="str">
            <v>PLAYERSKILLDES_524</v>
          </cell>
          <cell r="B1509" t="str">
            <v>晶化大地</v>
          </cell>
          <cell r="C1509" t="str">
            <v>#对极大范围内的敌方非[color=e07c44,fontsize=20]「石化」[-]单位造成[color=48b946,fontsize=20]{($valueadd11+$valueadd12*($sklevel-1))}[-]&lt;($valueadd11+$valueadd12*($sklevel-1))*($a125+$a126+$a130+$a131)+$a101&gt;土系法术伤害，并附加[color=e07c44,fontsize=20]「石化」[-]效果，持续[color=48b946,fontsize=20]{($bufflast11+$bufflast12*($sklevel-1))/1000}[-]秒，同时对敌方[color=e07c44,fontsize=20]「石化」[-]单位造成两倍伤害。</v>
          </cell>
        </row>
        <row r="1510">
          <cell r="A1510" t="str">
            <v>PLAYERSKILLDES_525</v>
          </cell>
          <cell r="B1510" t="str">
            <v>黑暗时刻</v>
          </cell>
          <cell r="C1510" t="str">
            <v>#对所有敌方兵团造成[color=48b946,fontsize=20]{($valueadd11+$valueadd12*($sklevel-1))}[-]&lt;($valueadd11+$valueadd12*($sklevel-1))*($a125+$a126+$a130+$a131)+$a101&gt;土系法术伤害和[color=e07c44,fontsize=20]「士气低落」[-]效果，持续[color=48b946,fontsize=20]{($bufflast11+$bufflast12*($sklevel-1))/1000}[-]秒。同时为所有己方墓园单位恢复[color=1ca216,fontsize=20]{($valueadd21+$valueadd22*($sklevel-1))}[-]&lt;($valueadd21+$valueadd22*($sklevel-1))*($a122+$a126+$a127+$a131)+$a101&gt;生命</v>
          </cell>
        </row>
        <row r="1511">
          <cell r="A1511" t="str">
            <v>PLAYERSKILLDES_526</v>
          </cell>
          <cell r="B1511" t="str">
            <v>阴影笼罩</v>
          </cell>
          <cell r="C1511" t="str">
            <v>#召唤一团持续10秒的阴影，每秒对范围内的敌方单位造成[color=48b946,fontsize=20]{($ovalueadd11+$ovalueadd12*($sklevel-1))}[-]&lt;($ovalueadd11+$ovalueadd12*($sklevel-1))*($a125+$a126+$a130+$a131)+$a101&gt;土系法术伤害并降低30%攻速；同时提高范围内己方墓园兵团30%攻速和吸血</v>
          </cell>
        </row>
        <row r="1512">
          <cell r="A1512" t="str">
            <v>PLAYERSKILLDES_49005</v>
          </cell>
          <cell r="B1512" t="str">
            <v>诅咒铠甲</v>
          </cell>
          <cell r="C1512" t="str">
            <v>#降低所有敌方兵团[color=48b946,fontsize=20]{-($buffaddattr12+$buffaddattr13*($sklevel-1))}%[-]攻击、[color=48b946,fontsize=20]{-($buffaddattr22+$buffaddattr23*($sklevel-1))}%[-]攻速以及30移动速度，持续15秒</v>
          </cell>
        </row>
        <row r="1513">
          <cell r="A1513" t="str">
            <v>PLAYERSKILLDES_490051</v>
          </cell>
          <cell r="B1513" t="str">
            <v>额外降低目标攻击5%</v>
          </cell>
          <cell r="C1513" t="str">
            <v>#降低所有敌方兵团[color=48b946,fontsize=20]{-($buffaddattr12+$buffaddattr13*($sklevel-1))}%[-]攻击、[color=48b946,fontsize=20]{-($buffaddattr22+$buffaddattr23*($sklevel-1))}%[-]攻速以及30移动速度，持续15秒</v>
          </cell>
        </row>
        <row r="1514">
          <cell r="A1514" t="str">
            <v>PLAYERSKILLDES_490052</v>
          </cell>
          <cell r="B1514" t="str">
            <v>额外降低目标兵团30移速</v>
          </cell>
          <cell r="C1514" t="str">
            <v>#降低所有敌方兵团[color=48b946,fontsize=20]{-($buffaddattr12+$buffaddattr13*($sklevel-1))}%[-]攻击、[color=48b946,fontsize=20]{-($buffaddattr22+$buffaddattr23*($sklevel-1))}%[-]攻速以及60移动速度，持续15秒</v>
          </cell>
        </row>
        <row r="1515">
          <cell r="A1515" t="str">
            <v>PLAYERSKILLDES_490053</v>
          </cell>
          <cell r="B1515" t="str">
            <v>额外降低目标攻击6%</v>
          </cell>
          <cell r="C1515" t="str">
            <v>#降低所有敌方兵团[color=48b946,fontsize=20]{-($buffaddattr12+$buffaddattr13*($sklevel-1))}%[-]攻击、[color=48b946,fontsize=20]{-($buffaddattr22+$buffaddattr23*($sklevel-1))}%[-]攻速以及60移动速度，持续15秒</v>
          </cell>
        </row>
        <row r="1516">
          <cell r="A1516" t="str">
            <v>PLAYERSKILLDES_490054</v>
          </cell>
          <cell r="B1516" t="str">
            <v>持续时间提高3秒</v>
          </cell>
          <cell r="C1516" t="str">
            <v>#降低所有敌方兵团[color=48b946,fontsize=20]{-($buffaddattr12+$buffaddattr13*($sklevel-1))}%[-]攻击、[color=48b946,fontsize=20]{-($buffaddattr22+$buffaddattr23*($sklevel-1))}%[-]攻速以及60移动速度，持续18秒</v>
          </cell>
        </row>
        <row r="1517">
          <cell r="A1517" t="str">
            <v>PLAYERSKILLDES_490055</v>
          </cell>
          <cell r="B1517" t="str">
            <v>额外降低目标攻击速度6%</v>
          </cell>
          <cell r="C1517" t="str">
            <v>#降低所有敌方兵团[color=48b946,fontsize=20]{-($buffaddattr12+$buffaddattr13*($sklevel-1))}%[-]攻击、[color=48b946,fontsize=20]{-($buffaddattr22+$buffaddattr23*($sklevel-1))}%[-]攻速以及60移动速度，持续18秒</v>
          </cell>
        </row>
        <row r="1518">
          <cell r="A1518" t="str">
            <v>PLAYERSKILLDES_490056</v>
          </cell>
          <cell r="B1518" t="str">
            <v>持续时间提高3秒</v>
          </cell>
          <cell r="C1518" t="str">
            <v>#降低所有敌方兵团[color=48b946,fontsize=20]{-($buffaddattr12+$buffaddattr13*($sklevel-1))}%[-]攻击、[color=48b946,fontsize=20]{-($buffaddattr22+$buffaddattr23*($sklevel-1))}%[-]攻速以及60移动速度，持续21秒</v>
          </cell>
        </row>
        <row r="1519">
          <cell r="A1519" t="str">
            <v>PLAYERSKILLDES_490057</v>
          </cell>
          <cell r="B1519" t="str">
            <v>持续时间提高3秒</v>
          </cell>
          <cell r="C1519" t="str">
            <v>#降低所有敌方兵团[color=48b946,fontsize=20]{-($buffaddattr12+$buffaddattr13*($sklevel-1))}%[-]攻击、[color=48b946,fontsize=20]{-($buffaddattr22+$buffaddattr23*($sklevel-1))}%[-]攻速以及60移动速度，持续24秒</v>
          </cell>
        </row>
        <row r="1520">
          <cell r="A1520" t="str">
            <v>PLAYERSKILLDES_49006</v>
          </cell>
          <cell r="B1520" t="str">
            <v>泰坦神箭</v>
          </cell>
          <cell r="C1520" t="str">
            <v>#对一定范围内的敌方单位造成[color=48b946,fontsize=20]{($valueadd11+$valueadd12*($sklevel-1))*$aulevel}[-]气系法术伤害</v>
          </cell>
        </row>
        <row r="1521">
          <cell r="A1521" t="str">
            <v>PLAYERSKILLDES_490061</v>
          </cell>
          <cell r="B1521" t="str">
            <v>泰坦神箭耗魔将为0</v>
          </cell>
          <cell r="C1521" t="str">
            <v>#对一定范围内的敌方单位造成[color=48b946,fontsize=20]{($valueadd11+$valueadd12*($sklevel-1))*$aulevel}[-]气系法术伤害</v>
          </cell>
        </row>
        <row r="1522">
          <cell r="A1522" t="str">
            <v>PLAYERSKILLDES_490062</v>
          </cell>
          <cell r="B1522" t="str">
            <v>技能伤害额外提高5%</v>
          </cell>
          <cell r="C1522" t="str">
            <v>#对一定范围内的敌方单位造成[color=48b946,fontsize=20]{($valueadd11+$valueadd12*($sklevel-1))*$aulevel}[-]气系法术伤害</v>
          </cell>
        </row>
        <row r="1523">
          <cell r="A1523" t="str">
            <v>PLAYERSKILLDES_490063</v>
          </cell>
          <cell r="B1523" t="str">
            <v>泰坦神箭冷却时间缩短20%</v>
          </cell>
          <cell r="C1523" t="str">
            <v>#对一定范围内的敌方单位造成[color=48b946,fontsize=20]{($valueadd11+$valueadd12*($sklevel-1))*$aulevel}[-]气系法术伤害</v>
          </cell>
        </row>
        <row r="1524">
          <cell r="A1524" t="str">
            <v>PLAYERSKILLDES_490064</v>
          </cell>
          <cell r="B1524" t="str">
            <v>附加30%概率降低命中</v>
          </cell>
          <cell r="C1524" t="str">
            <v>#对一定范围内的敌方单位造成[color=48b946,fontsize=20]{($valueadd11+$valueadd12*($sklevel-1))*$aulevel}[-]气系法术伤害，并降低目标30%命中</v>
          </cell>
        </row>
        <row r="1525">
          <cell r="A1525" t="str">
            <v>PLAYERSKILLDES_490065</v>
          </cell>
          <cell r="B1525" t="str">
            <v>泰坦神箭额外造成目标最大生命值15%的伤害</v>
          </cell>
          <cell r="C1525" t="str">
            <v>#对一定范围内的敌方单位造成[color=48b946,fontsize=20]{($valueadd11+$valueadd12*($sklevel-1))*$aulevel}[-]气系法术伤害，并额外造成15%最大生命值伤害，同时降低目标30%命中</v>
          </cell>
        </row>
        <row r="1526">
          <cell r="A1526" t="str">
            <v>PLAYERSKILLDES_490066</v>
          </cell>
          <cell r="B1526" t="str">
            <v>额外附加（静电）效果</v>
          </cell>
          <cell r="C1526" t="str">
            <v>#对一定范围内的敌方单位造成[color=48b946,fontsize=20]{($valueadd11+$valueadd12*($sklevel-1))*$aulevel}[-]气系法术伤害，并额外造成15%最大生命值伤害，同时降低目标30%命中，并附加[color=e07c44,fontsize=20]「静电」[-]效果</v>
          </cell>
        </row>
        <row r="1527">
          <cell r="A1527" t="str">
            <v>PLAYERSKILLDES_490067</v>
          </cell>
          <cell r="B1527" t="str">
            <v>泰坦神箭会额外降低敌人30%的命中值</v>
          </cell>
          <cell r="C1527" t="str">
            <v>#对一定范围内的敌方单位造成[color=48b946,fontsize=20]{($valueadd11+$valueadd12*($sklevel-1))*$aulevel}[-]气系法术伤害，并额外造成15%最大生命值伤害，同时降低目标60%命中，并附加[color=e07c44,fontsize=20]「静电」[-]效果</v>
          </cell>
        </row>
        <row r="1528">
          <cell r="A1528" t="str">
            <v>PLAYERSKILLDES_49007</v>
          </cell>
          <cell r="B1528" t="str">
            <v>鬼王斗篷</v>
          </cell>
          <cell r="C1528" t="str">
            <v>#开场自动召唤9个[color=48b946,fontsize=20]{$sklevel}[-]级骷髅，骷髅拥有[color=48b946,fontsize=20]{(25+3*($sklevel-1))*$ulevel}[-]攻击和[color=48b946,fontsize=20]{(350+24*($sklevel-1))*$ulevel}[-]生命，持续20秒</v>
          </cell>
        </row>
        <row r="1529">
          <cell r="A1529" t="str">
            <v>PLAYERSKILLDES_490071</v>
          </cell>
          <cell r="B1529" t="str">
            <v>骷髅对远程伤害减免20%</v>
          </cell>
          <cell r="C1529" t="str">
            <v>#开场自动召唤9个[color=48b946,fontsize=20]{$sklevel}[-]级骷髅，骷髅拥有[color=48b946,fontsize=20]{(25+3*($sklevel-1))*$ulevel}[-]攻击和[color=48b946,fontsize=20]{(350+24*($sklevel-1))*$ulevel}[-]生命，持续20秒</v>
          </cell>
        </row>
        <row r="1530">
          <cell r="A1530" t="str">
            <v>PLAYERSKILLDES_490072</v>
          </cell>
          <cell r="B1530" t="str">
            <v>骷髅进化为重装骷髅，属性大幅提高</v>
          </cell>
          <cell r="C1530" t="str">
            <v>#开场自动召唤9个[color=48b946,fontsize=20]{$sklevel}[-]级重装骷髅，重装骷髅拥有[color=48b946,fontsize=20]{(27.5+3.5*($sklevel-1))*$ulevel}[-]攻击和[color=48b946,fontsize=20]{(380+26.5*($sklevel-1))*$ulevel}[-]生命，持续20秒</v>
          </cell>
        </row>
        <row r="1531">
          <cell r="A1531" t="str">
            <v>PLAYERSKILLDES_490073</v>
          </cell>
          <cell r="B1531" t="str">
            <v>重装骷髅的普通攻击有3%概率眩晕敌人</v>
          </cell>
          <cell r="C1531" t="str">
            <v>#开场自动召唤9个[color=48b946,fontsize=20]{$sklevel}[-]级重装骷髅，重装骷髅拥有[color=48b946,fontsize=20]{(27.5+3.5*($sklevel-1))*$ulevel}[-]攻击和[color=48b946,fontsize=20]{(380+26.5*($sklevel-1))*$ulevel}[-]生命，持续20秒</v>
          </cell>
        </row>
        <row r="1532">
          <cell r="A1532" t="str">
            <v>PLAYERSKILLDES_490074</v>
          </cell>
          <cell r="B1532" t="str">
            <v>重装骷髅召唤数量+4</v>
          </cell>
          <cell r="C1532" t="str">
            <v>#开场自动召唤13个[color=48b946,fontsize=20]{$sklevel}[-]级重装骷髅，重装骷髅拥有[color=48b946,fontsize=20]{(27.5+3.5*($sklevel-1))*$ulevel}[-]攻击和[color=48b946,fontsize=20]{(380+26.5*($sklevel-1))*$ulevel}[-]生命，持续20秒</v>
          </cell>
        </row>
        <row r="1533">
          <cell r="A1533" t="str">
            <v>PLAYERSKILLDES_490075</v>
          </cell>
          <cell r="B1533" t="str">
            <v>重装骷髅生命额外提高20%，且不会随时间消失</v>
          </cell>
          <cell r="C1533" t="str">
            <v>#开场自动召唤13个[color=48b946,fontsize=20]{$sklevel}[-]级重装骷髅，重装骷髅拥有[color=48b946,fontsize=20]{(27.5+3.5*($sklevel-1))*$ulevel}[-]攻击和[color=48b946,fontsize=20]{(455+31*($sklevel-1))*$ulevel}[-]生命，持续整场战斗</v>
          </cell>
        </row>
        <row r="1534">
          <cell r="A1534" t="str">
            <v>PLAYERSKILLDES_490076</v>
          </cell>
          <cell r="B1534" t="str">
            <v>重装骷髅额外获得30%反弹率</v>
          </cell>
          <cell r="C1534" t="str">
            <v>#开场自动召唤13个[color=48b946,fontsize=20]{$sklevel}[-]级重装骷髅，重装骷髅拥有[color=48b946,fontsize=20]{(27.5+3.5*($sklevel-1))*$ulevel}[-]攻击和[color=48b946,fontsize=20]{(455+31*($sklevel-1))*$ulevel}[-]生命，持续整场战斗</v>
          </cell>
        </row>
        <row r="1535">
          <cell r="A1535" t="str">
            <v>PLAYERSKILLDES_490077</v>
          </cell>
          <cell r="B1535" t="str">
            <v>重装骷髅的普通攻击有6%概率眩晕敌人</v>
          </cell>
          <cell r="C1535" t="str">
            <v>#开场自动召唤13个[color=48b946,fontsize=20]{$sklevel}[-]级重装骷髅，重装骷髅拥有[color=48b946,fontsize=20]{(27.5+3.5*($sklevel-1))*$ulevel}[-]攻击和[color=48b946,fontsize=20]{(455+31*($sklevel-1))*$ulevel}[-]生命，持续整场战斗</v>
          </cell>
        </row>
        <row r="1536">
          <cell r="A1536" t="str">
            <v>PLAYERSKILLDES_49008</v>
          </cell>
          <cell r="B1536" t="str">
            <v>龙王神力</v>
          </cell>
          <cell r="C1536" t="str">
            <v>#开场[color=48b946,fontsize=20]{(($initcd1-($sklevel-1)*$initcd2))/1000}[-]秒后召唤1只[color=48b946,fontsize=20]{$sklevel}[-]级圣龙宝宝，圣龙宝宝拥有[color=48b946,fontsize=20]{(500+35*($sklevel-1))*$ulevel}[-]攻击和[color=48b946,fontsize=20]{(5700+380*($sklevel-1))*$ulevel}[-]生命，持续整场战斗</v>
          </cell>
        </row>
        <row r="1537">
          <cell r="A1537" t="str">
            <v>PLAYERSKILLDES_490081</v>
          </cell>
          <cell r="B1537" t="str">
            <v>圣龙宝宝的普通攻击替换为[color=1ca216]【能量吐息】[-]</v>
          </cell>
          <cell r="C1537" t="str">
            <v>#开场[color=48b946,fontsize=20]{(($initcd1-($sklevel-1)*$initcd2))/1000}[-]秒后召唤1只[color=48b946,fontsize=20]{$sklevel}[-]级圣龙宝宝，圣龙宝宝拥有[color=48b946,fontsize=20]{(510+35.5*($sklevel-1))*$ulevel}[-]攻击和[color=48b946,fontsize=20]{(6000+400*($sklevel-1))*$ulevel}[-]生命，持续整场战斗</v>
          </cell>
        </row>
        <row r="1538">
          <cell r="A1538" t="str">
            <v>PLAYERSKILLDES_490082</v>
          </cell>
          <cell r="B1538" t="str">
            <v>圣龙宝宝获得[color=1ca216]【蓝色龙鳞】[-]技能</v>
          </cell>
          <cell r="C1538" t="str">
            <v>#开场[color=48b946,fontsize=20]{(($initcd1-($sklevel-1)*$initcd2))/1000}[-]秒后召唤1只[color=48b946,fontsize=20]{$sklevel}[-]级圣龙宝宝，圣龙宝宝拥有[color=48b946,fontsize=20]{(520+36*($sklevel-1))*$ulevel}[-]攻击和[color=48b946,fontsize=20]{(6230+415*($sklevel-1))*$ulevel}[-]生命，持续整场战斗</v>
          </cell>
        </row>
        <row r="1539">
          <cell r="A1539" t="str">
            <v>PLAYERSKILLDES_490083</v>
          </cell>
          <cell r="B1539" t="str">
            <v>圣龙宝宝进化为圣龙，属性大幅提高</v>
          </cell>
          <cell r="C1539" t="str">
            <v>#开场[color=48b946,fontsize=20]{(($initcd1-($sklevel-1)*$initcd2))/1000}[-]秒后召唤1只[color=48b946,fontsize=20]{$sklevel}[-]级圣龙，圣龙拥有[color=48b946,fontsize=20]{(540+36*($sklevel-1))*$ulevel}[-]攻击和[color=48b946,fontsize=20]{(7280+489*($sklevel-1))*$ulevel}[-]生命，持续整场战斗</v>
          </cell>
        </row>
        <row r="1540">
          <cell r="A1540" t="str">
            <v>PLAYERSKILLDES_490084</v>
          </cell>
          <cell r="B1540" t="str">
            <v>圣龙获得[color=c44904]【恐惧】[-]技能</v>
          </cell>
          <cell r="C1540" t="str">
            <v>#开场[color=48b946,fontsize=20]{(($initcd1-($sklevel-1)*$initcd2))/1000}[-]秒后召唤1只[color=48b946,fontsize=20]{$sklevel}[-]级圣龙（拥有[color=48b946,fontsize=20]{(540+36*($sklevel-1))*$ulevel}[-]攻击和[color=48b946,fontsize=20]{(7280+489*($sklevel-1))*$ulevel}[-]生命，持续整场战斗</v>
          </cell>
        </row>
        <row r="1541">
          <cell r="A1541" t="str">
            <v>PLAYERSKILLDES_490085</v>
          </cell>
          <cell r="B1541" t="str">
            <v>圣龙获得[color=c44904]【魔法免疫】[-]技能</v>
          </cell>
          <cell r="C1541" t="str">
            <v>#开场[color=48b946,fontsize=20]{(($initcd1-($sklevel-1)*$initcd2))/1000}[-]秒后召唤1只[color=48b946,fontsize=20]{$sklevel}[-]级圣龙，圣龙拥有[color=48b946,fontsize=20]{(540+36*($sklevel-1))*$ulevel}[-]攻击和[color=48b946,fontsize=20]{(7280+489*($sklevel-1))*$ulevel}[-]生命）</v>
          </cell>
        </row>
        <row r="1542">
          <cell r="A1542" t="str">
            <v>PLAYERSKILLDES_490086</v>
          </cell>
          <cell r="B1542" t="str">
            <v>圣龙【能量吐息】技能有20%概率额外附加（3s眩晕）效果</v>
          </cell>
          <cell r="C1542" t="str">
            <v>#开场[color=48b946,fontsize=20]{(($initcd1-($sklevel-1)*$initcd2))/1000}[-]秒后召唤1只[color=48b946,fontsize=20]{$sklevel}[-]级圣龙，圣龙拥有[color=48b946,fontsize=20]{(540+36*($sklevel-1))*$ulevel}[-]攻击和[color=48b946,fontsize=20]{(7280+489*($sklevel-1))*$ulevel}[-]生命，持续整场战斗</v>
          </cell>
        </row>
        <row r="1543">
          <cell r="A1543" t="str">
            <v>PLAYERSKILLDES_490087</v>
          </cell>
          <cell r="B1543" t="str">
            <v>圣龙的属性大幅提高，受到兵团伤害额外降低20%</v>
          </cell>
          <cell r="C1543" t="str">
            <v>#开场[color=48b946,fontsize=20]{(($initcd1-($sklevel-1)*$initcd2))/1000}[-]秒后召唤1只[color=48b946,fontsize=20]{$sklevel}[-]级圣龙王，圣龙王拥有[color=48b946,fontsize=20]{(600+36*($sklevel-1))*$ulevel}[-]攻击和[color=48b946,fontsize=20]{(7800+489*($sklevel-1))*$ulevel}[-]生命，持续整场战斗</v>
          </cell>
        </row>
        <row r="1544">
          <cell r="A1544" t="str">
            <v>PLAYERSKILLDES_49009</v>
          </cell>
          <cell r="B1544" t="str">
            <v>天使联盟</v>
          </cell>
          <cell r="C1544" t="str">
            <v>#提高所有己方兵团[color=48b946,fontsize=20]{($buffaddattr12+$buffaddattr13*($sklevel-1))}%[-]攻击、[color=48b946,fontsize=20]{($buffaddattr22+$buffaddattr23*($sklevel-1))}%[-]攻速以及30移动速度，持续15秒</v>
          </cell>
        </row>
        <row r="1545">
          <cell r="A1545" t="str">
            <v>PLAYERSKILLDES_490091</v>
          </cell>
          <cell r="B1545" t="str">
            <v>额外提高移动速度50点</v>
          </cell>
          <cell r="C1545" t="str">
            <v>#提高所有己方兵团[color=48b946,fontsize=20]{($buffaddattr12+$buffaddattr13*($sklevel-1))}%[-]攻击、[color=48b946,fontsize=20]{($buffaddattr22+$buffaddattr23*($sklevel-1))}%[-]攻速以及30移动速度，持续15秒</v>
          </cell>
        </row>
        <row r="1546">
          <cell r="A1546" t="str">
            <v>PLAYERSKILLDES_490092</v>
          </cell>
          <cell r="B1546" t="str">
            <v>第一个友方死亡兵团有50%概率复活</v>
          </cell>
          <cell r="C1546" t="str">
            <v>#提高所有己方兵团[color=48b946,fontsize=20]{($buffaddattr12+$buffaddattr13*($sklevel-1))}%[-]攻击、[color=48b946,fontsize=20]{($buffaddattr22+$buffaddattr23*($sklevel-1))}%[-]攻速以及30移动速度，持续15秒</v>
          </cell>
        </row>
        <row r="1547">
          <cell r="A1547" t="str">
            <v>PLAYERSKILLDES_490093</v>
          </cell>
          <cell r="B1547" t="str">
            <v>天使赞歌持续时间提高5秒</v>
          </cell>
          <cell r="C1547" t="str">
            <v>#提高所有己方兵团[color=48b946,fontsize=20]{($buffaddattr12+$buffaddattr13*($sklevel-1))}%[-]攻击、[color=48b946,fontsize=20]{($buffaddattr22+$buffaddattr23*($sklevel-1))}%[-]攻速以及30移动速度，持续15秒</v>
          </cell>
        </row>
        <row r="1548">
          <cell r="A1548" t="str">
            <v>PLAYERSKILLDES_490094</v>
          </cell>
          <cell r="B1548" t="str">
            <v>第一个友方死亡兵团必定概率复活</v>
          </cell>
          <cell r="C1548" t="str">
            <v>#提高所有己方兵团[color=48b946,fontsize=20]{($buffaddattr12+$buffaddattr13*($sklevel-1))}%[-]攻击、[color=48b946,fontsize=20]{($buffaddattr22+$buffaddattr23*($sklevel-1))}%[-]攻速以及30移动速度，持续15秒</v>
          </cell>
        </row>
        <row r="1549">
          <cell r="A1549" t="str">
            <v>PLAYERSKILLDES_490095</v>
          </cell>
          <cell r="B1549" t="str">
            <v>开场我方兵团获得士气高涨，持续15秒</v>
          </cell>
          <cell r="C1549" t="str">
            <v>#提高所有己方兵团[color=48b946,fontsize=20]{($buffaddattr12+$buffaddattr13*($sklevel-1))}%[-]攻击、[color=48b946,fontsize=20]{($buffaddattr22+$buffaddattr23*($sklevel-1))}%[-]攻速以及30移动速度，持续15秒</v>
          </cell>
        </row>
        <row r="1550">
          <cell r="A1550" t="str">
            <v>PLAYERSKILLDES_490096</v>
          </cell>
          <cell r="B1550" t="str">
            <v>开场我方全部兵团获得士气高涨效果，持续15秒</v>
          </cell>
          <cell r="C1550" t="str">
            <v>#提高所有己方兵团[color=48b946,fontsize=20]{($buffaddattr12+$buffaddattr13*($sklevel-1))}%[-]攻击、[color=48b946,fontsize=20]{($buffaddattr22+$buffaddattr23*($sklevel-1))}%[-]攻速以及30移动速度，持续15秒</v>
          </cell>
        </row>
        <row r="1551">
          <cell r="A1551" t="str">
            <v>PLAYERSKILLDES_490097</v>
          </cell>
          <cell r="B1551" t="str">
            <v>开场我方全部兵团获得士气高涨效果，持续15秒</v>
          </cell>
          <cell r="C1551" t="str">
            <v>#提高所有己方兵团[color=48b946,fontsize=20]{($buffaddattr12+$buffaddattr13*($sklevel-1))}%[-]攻击、[color=48b946,fontsize=20]{($buffaddattr22+$buffaddattr23*($sklevel-1))}%[-]攻速以及30移动速度，持续15秒</v>
          </cell>
        </row>
        <row r="1552">
          <cell r="A1552" t="str">
            <v>PLAYERSKILLDES_49013</v>
          </cell>
          <cell r="B1552" t="str">
            <v>超过目标最大生命50%的伤害将被额外减少4%</v>
          </cell>
          <cell r="C1552" t="str">
            <v>#对方英雄造成的法术伤害，超过单位最大生命值{$buffaddattr12}%的部分，减免[color=1ca216,fontsize=18]{$buffaddattr22+$buffaddattr23*($sklevel-1)}%[-]（百分比伤害不受影响，追加伤害独立计算）</v>
          </cell>
        </row>
        <row r="1553">
          <cell r="A1553" t="str">
            <v>PLAYERSKILLDES_490131</v>
          </cell>
          <cell r="B1553" t="str">
            <v>超过目标最大生命50%的伤害将被额外减少4%</v>
          </cell>
          <cell r="C1553" t="str">
            <v>#对方英雄造成的法术伤害，超过单位最大生命值{$buffaddattr12}%的部分，减免[color=1ca216,fontsize=18]{$buffaddattr22+$buffaddattr23*($sklevel-1)}%[-]（百分比伤害不受影响，追加伤害独立计算）</v>
          </cell>
        </row>
        <row r="1554">
          <cell r="A1554" t="str">
            <v>PLAYERSKILLDES_490132</v>
          </cell>
          <cell r="B1554" t="str">
            <v>超过目标最大生命50%的伤害将被额外减少4%</v>
          </cell>
          <cell r="C1554" t="str">
            <v>#对方英雄造成的法术伤害，超过单位最大生命值{$buffaddattr12}%的部分，减免[color=1ca216,fontsize=18]{$buffaddattr22+$buffaddattr23*($sklevel-1)}%[-]（百分比伤害不受影响，追加伤害独立计算）</v>
          </cell>
        </row>
        <row r="1555">
          <cell r="A1555" t="str">
            <v>PLAYERSKILLDES_490133</v>
          </cell>
          <cell r="B1555" t="str">
            <v>【鹰眼洞察】触发目标最大生命由50%降低至45%</v>
          </cell>
          <cell r="C1555" t="str">
            <v>#对方英雄造成的法术伤害，超过单位最大生命值{$buffaddattr12}%的部分，减免[color=1ca216,fontsize=18]{$buffaddattr22+$buffaddattr23*($sklevel-1)}%[-]（百分比伤害不受影响，追加伤害独立计算）</v>
          </cell>
        </row>
        <row r="1556">
          <cell r="A1556" t="str">
            <v>PLAYERSKILLDES_490134</v>
          </cell>
          <cell r="B1556" t="str">
            <v>超过目标最大生命45%的伤害将被额外减少5%</v>
          </cell>
          <cell r="C1556" t="str">
            <v>#对方英雄造成的法术伤害，超过单位最大生命值{$buffaddattr12}%的部分，减免[color=1ca216,fontsize=18]{$buffaddattr22+$buffaddattr23*($sklevel-1)}%[-]（百分比伤害不受影响，追加伤害独立计算）</v>
          </cell>
        </row>
        <row r="1557">
          <cell r="A1557" t="str">
            <v>PLAYERSKILLDES_490135</v>
          </cell>
          <cell r="B1557" t="str">
            <v>超过目标最大生命45%的伤害将被额外减少5%</v>
          </cell>
          <cell r="C1557" t="str">
            <v>#对方英雄造成的法术伤害，超过单位最大生命值{$buffaddattr12}%的部分，减免[color=1ca216,fontsize=18]{$buffaddattr22+$buffaddattr23*($sklevel-1)}%[-]（百分比伤害不受影响，追加伤害独立计算）</v>
          </cell>
        </row>
        <row r="1558">
          <cell r="A1558" t="str">
            <v>PLAYERSKILLDES_490136</v>
          </cell>
          <cell r="B1558" t="str">
            <v>超过目标最大生命45%的伤害将被额外减少5%</v>
          </cell>
          <cell r="C1558" t="str">
            <v>#对方英雄造成的法术伤害，超过单位最大生命值{$buffaddattr12}%的部分，减免[color=1ca216,fontsize=18]{$buffaddattr22+$buffaddattr23*($sklevel-1)}%[-]（百分比伤害不受影响，追加伤害独立计算）</v>
          </cell>
        </row>
        <row r="1559">
          <cell r="A1559" t="str">
            <v>PLAYERSKILLDES_490137</v>
          </cell>
          <cell r="B1559" t="str">
            <v>【鹰眼洞察】触发目标最大生命由45%降低至40%</v>
          </cell>
          <cell r="C1559" t="str">
            <v>#对方英雄造成的法术伤害，超过单位最大生命值{$buffaddattr12}%的部分，减免[color=1ca216,fontsize=18]{$buffaddattr22+$buffaddattr23*($sklevel-1)}%[-]（百分比伤害不受影响，追加伤害独立计算）</v>
          </cell>
        </row>
        <row r="1560">
          <cell r="A1560" t="str">
            <v>PLAYERSKILLDES_49014</v>
          </cell>
          <cell r="B1560" t="str">
            <v>冰天雪地</v>
          </cell>
          <cell r="C1560" t="str">
            <v>#使极大范围内的敌方单位受到法术造成的伤害提高50%，持续整场（最多可叠加2层），同时附加减速效果及沉默效果，持续[color=48b946,fontsize=20]{($bufflast11+$bufflast12*($sklevel-1))/1000}[-]秒</v>
          </cell>
        </row>
        <row r="1561">
          <cell r="A1561" t="str">
            <v>PLAYERSKILLDES_490141</v>
          </cell>
          <cell r="B1561" t="str">
            <v>【冰天雪地】的魔法消耗为0</v>
          </cell>
          <cell r="C1561" t="str">
            <v>#使极大范围内的敌方单位受到法术造成的伤害提高50%，持续整场（最多可叠加2层），同时附加减速效果及沉默效果，持续[color=48b946,fontsize=20]{($bufflast11+$bufflast12*($sklevel-1))/1000}[-]秒</v>
          </cell>
        </row>
        <row r="1562">
          <cell r="A1562" t="str">
            <v>PLAYERSKILLDES_490142</v>
          </cell>
          <cell r="B1562" t="str">
            <v>【冰天雪地】对兵团受到法术的伤害可叠加层数由2层提高至3层</v>
          </cell>
          <cell r="C1562" t="str">
            <v>#使极大范围内的敌方单位受到法术造成的伤害提高50%，持续整场（最多可叠加3层），同时附加减速效果及沉默效果，持续[color=48b946,fontsize=20]{($bufflast11+$bufflast12*($sklevel-1))/1000}[-]秒</v>
          </cell>
        </row>
        <row r="1563">
          <cell r="A1563" t="str">
            <v>PLAYERSKILLDES_490143</v>
          </cell>
          <cell r="B1563" t="str">
            <v>【冰天雪地】额外降低2秒冷却时间</v>
          </cell>
          <cell r="C1563" t="str">
            <v>#使极大范围内的敌方单位受到法术造成的伤害提高50%，持续整场（最多可叠加3层），同时附加减速效果及沉默效果，持续[color=48b946,fontsize=20]{($bufflast11+$bufflast12*($sklevel-1))/1000}[-]秒</v>
          </cell>
        </row>
        <row r="1564">
          <cell r="A1564" t="str">
            <v>PLAYERSKILLDES_490144</v>
          </cell>
          <cell r="B1564" t="str">
            <v>【冰天雪地】额外附加「冰封」效果</v>
          </cell>
          <cell r="C1564" t="str">
            <v>#使极大范围内的敌方单位受到法术造成的伤害提高50%，持续整场（最多可叠加3层），同时附加减速效果及沉默效果，持续[color=48b946,fontsize=20]{($bufflast11+$bufflast12*($sklevel-1))/1000}[-]秒</v>
          </cell>
        </row>
        <row r="1565">
          <cell r="A1565" t="str">
            <v>PLAYERSKILLDES_490145</v>
          </cell>
          <cell r="B1565" t="str">
            <v>【冰天雪地】额外降低3秒冷却时间</v>
          </cell>
          <cell r="C1565" t="str">
            <v>#使极大范围内的敌方单位受到法术造成的伤害提高50%，持续整场（最多可叠加3层），同时附加冰封效果，持续[color=48b946,fontsize=20]{($bufflast11+$bufflast12*($sklevel-1))/1000}[-]秒</v>
          </cell>
        </row>
        <row r="1566">
          <cell r="A1566" t="str">
            <v>PLAYERSKILLDES_490146</v>
          </cell>
          <cell r="B1566" t="str">
            <v>【冰天雪地】对兵团受到法术的伤害可叠加层数由3层提高至4层</v>
          </cell>
          <cell r="C1566" t="str">
            <v>#使极大范围内的敌方单位受到法术造成的伤害提高50%，持续整场（最多可叠加4层），同时附加冰封效果，持续[color=48b946,fontsize=20]{($bufflast11+$bufflast12*($sklevel-1))/1000}[-]秒</v>
          </cell>
        </row>
        <row r="1567">
          <cell r="A1567" t="str">
            <v>PLAYERSKILLDES_490147</v>
          </cell>
          <cell r="B1567" t="str">
            <v>【冰天雪地】范围提高至全屏</v>
          </cell>
          <cell r="C1567" t="str">
            <v>#使极大范围内的敌方单位受到法术造成的伤害提高50%，持续整场（最多可叠加4层），同时附加冰封效果，持续[color=48b946,fontsize=20]{($bufflast11+$bufflast12*($sklevel-1))/1000}[-]秒</v>
          </cell>
        </row>
        <row r="1569">
          <cell r="A1569" t="str">
            <v>#召唤物</v>
          </cell>
        </row>
        <row r="1570">
          <cell r="A1570" t="str">
            <v>NPC_8212</v>
          </cell>
          <cell r="B1570" t="str">
            <v>火元素</v>
          </cell>
          <cell r="C1570" t="str">
            <v>火元素</v>
          </cell>
        </row>
        <row r="1571">
          <cell r="A1571" t="str">
            <v>NPC_8213</v>
          </cell>
          <cell r="B1571" t="str">
            <v>小恶魔</v>
          </cell>
          <cell r="C1571" t="str">
            <v>小恶魔</v>
          </cell>
        </row>
        <row r="1572">
          <cell r="A1572" t="str">
            <v>NPC_8311</v>
          </cell>
          <cell r="B1572" t="str">
            <v>水元素</v>
          </cell>
          <cell r="C1572" t="str">
            <v>水元素</v>
          </cell>
        </row>
        <row r="1573">
          <cell r="A1573" t="str">
            <v>NPC_8414</v>
          </cell>
          <cell r="B1573" t="str">
            <v>气元素</v>
          </cell>
          <cell r="C1573" t="str">
            <v>气元素</v>
          </cell>
        </row>
        <row r="1574">
          <cell r="A1574" t="str">
            <v>NPC_8510</v>
          </cell>
          <cell r="B1574" t="str">
            <v>骷髅</v>
          </cell>
          <cell r="C1574" t="str">
            <v>骷髅</v>
          </cell>
        </row>
        <row r="1575">
          <cell r="A1575" t="str">
            <v>NPC_85104</v>
          </cell>
          <cell r="B1575" t="str">
            <v>重装骷髅</v>
          </cell>
          <cell r="C1575" t="str">
            <v>重装骷髅</v>
          </cell>
        </row>
        <row r="1576">
          <cell r="A1576" t="str">
            <v>NPC_8511</v>
          </cell>
          <cell r="B1576" t="str">
            <v>土元素</v>
          </cell>
          <cell r="C1576" t="str">
            <v>土元素</v>
          </cell>
        </row>
        <row r="1577">
          <cell r="A1577" t="str">
            <v>NPC_8512</v>
          </cell>
          <cell r="B1577" t="str">
            <v>巨狼</v>
          </cell>
          <cell r="C1577" t="str">
            <v>巨狼</v>
          </cell>
        </row>
        <row r="1578">
          <cell r="A1578" t="str">
            <v>NPC_8513</v>
          </cell>
          <cell r="B1578" t="str">
            <v>巨石</v>
          </cell>
          <cell r="C1578" t="str">
            <v>巨石</v>
          </cell>
        </row>
        <row r="1579">
          <cell r="A1579" t="str">
            <v>NPC_8515</v>
          </cell>
          <cell r="B1579" t="str">
            <v>小树人</v>
          </cell>
          <cell r="C1579" t="str">
            <v>小树人</v>
          </cell>
        </row>
        <row r="1580">
          <cell r="A1580" t="str">
            <v>NPC_9008</v>
          </cell>
          <cell r="B1580" t="str">
            <v>圣龙宝宝</v>
          </cell>
          <cell r="C1580" t="str">
            <v>圣龙宝宝</v>
          </cell>
        </row>
        <row r="1581">
          <cell r="A1581" t="str">
            <v>NPC_90083</v>
          </cell>
          <cell r="B1581" t="str">
            <v>圣龙</v>
          </cell>
          <cell r="C1581" t="str">
            <v>圣龙</v>
          </cell>
        </row>
        <row r="1582">
          <cell r="A1582" t="str">
            <v>NPC_90087</v>
          </cell>
          <cell r="B1582" t="str">
            <v>圣龙王</v>
          </cell>
          <cell r="C1582" t="str">
            <v>圣龙王</v>
          </cell>
        </row>
        <row r="1583">
          <cell r="A1583" t="str">
            <v>NPC_9007</v>
          </cell>
          <cell r="B1583" t="str">
            <v>骷髅</v>
          </cell>
          <cell r="C1583" t="str">
            <v>骷髅</v>
          </cell>
        </row>
        <row r="1584">
          <cell r="A1584" t="str">
            <v>NPC_90072</v>
          </cell>
          <cell r="B1584" t="str">
            <v>重装骷髅</v>
          </cell>
          <cell r="C1584" t="str">
            <v>重装骷髅</v>
          </cell>
        </row>
        <row r="1604">
          <cell r="A1604" t="str">
            <v>#NPC</v>
          </cell>
        </row>
        <row r="1605">
          <cell r="A1605" t="str">
            <v>NPC_79001</v>
          </cell>
          <cell r="B1605" t="str">
            <v>矮人</v>
          </cell>
          <cell r="C1605" t="str">
            <v>#矮人</v>
          </cell>
        </row>
        <row r="1606">
          <cell r="A1606" t="str">
            <v>NPC_79002</v>
          </cell>
          <cell r="B1606" t="str">
            <v>矮人领主</v>
          </cell>
          <cell r="C1606" t="str">
            <v>#矮人领主</v>
          </cell>
        </row>
        <row r="1607">
          <cell r="A1607" t="str">
            <v>NPC_79003</v>
          </cell>
          <cell r="B1607" t="str">
            <v>魔法矮人</v>
          </cell>
          <cell r="C1607" t="str">
            <v>#魔法矮人</v>
          </cell>
        </row>
        <row r="1610">
          <cell r="A1610" t="str">
            <v>NPC_79011</v>
          </cell>
          <cell r="B1610" t="str">
            <v>僵尸</v>
          </cell>
          <cell r="C1610" t="str">
            <v>#僵尸</v>
          </cell>
        </row>
        <row r="1611">
          <cell r="A1611" t="str">
            <v>NPC_79012</v>
          </cell>
          <cell r="B1611" t="str">
            <v>炸弹僵尸</v>
          </cell>
          <cell r="C1611" t="str">
            <v>#炸弹僵尸</v>
          </cell>
        </row>
        <row r="1612">
          <cell r="A1612" t="str">
            <v>NPC_79013</v>
          </cell>
          <cell r="B1612" t="str">
            <v>栅栏</v>
          </cell>
          <cell r="C1612" t="str">
            <v>#栅栏</v>
          </cell>
        </row>
        <row r="1613">
          <cell r="A1613" t="str">
            <v>NPC_79014</v>
          </cell>
          <cell r="B1613" t="str">
            <v>帝国弩手</v>
          </cell>
          <cell r="C1613" t="str">
            <v>#帝国弩手</v>
          </cell>
        </row>
        <row r="1614">
          <cell r="A1614" t="str">
            <v>NPC_79015</v>
          </cell>
          <cell r="B1614" t="str">
            <v>冰僵尸</v>
          </cell>
          <cell r="C1614" t="str">
            <v>#冰僵尸</v>
          </cell>
        </row>
        <row r="1616">
          <cell r="A1616" t="str">
            <v>NPC_80101</v>
          </cell>
          <cell r="B1616" t="str">
            <v>毒龙</v>
          </cell>
          <cell r="C1616" t="str">
            <v>#毒龙</v>
          </cell>
        </row>
        <row r="1617">
          <cell r="A1617" t="str">
            <v>NPC_80102</v>
          </cell>
          <cell r="B1617" t="str">
            <v>仙女龙</v>
          </cell>
          <cell r="C1617" t="str">
            <v>#仙女龙</v>
          </cell>
        </row>
        <row r="1618">
          <cell r="A1618" t="str">
            <v>NPC_80103</v>
          </cell>
          <cell r="B1618" t="str">
            <v>水晶龙</v>
          </cell>
          <cell r="C1618" t="str">
            <v>#水晶龙</v>
          </cell>
        </row>
        <row r="1619">
          <cell r="A1619" t="str">
            <v>NPC_80104</v>
          </cell>
          <cell r="B1619" t="str">
            <v>小晶龙</v>
          </cell>
          <cell r="C1619" t="str">
            <v>#小晶龙</v>
          </cell>
        </row>
        <row r="1622">
          <cell r="A1622" t="str">
            <v>#NPC技能</v>
          </cell>
        </row>
        <row r="1623">
          <cell r="A1623" t="str">
            <v>NPCDES_79001</v>
          </cell>
          <cell r="C1623" t="str">
            <v>#普普通通任人宰割的小矮人</v>
          </cell>
        </row>
        <row r="1624">
          <cell r="A1624" t="str">
            <v>NPCDES_79002</v>
          </cell>
          <cell r="C1624" t="str">
            <v>#拥有更高血量和战斗力的矮人领主,击杀可获得更高奖励</v>
          </cell>
        </row>
        <row r="1625">
          <cell r="A1625" t="str">
            <v>NPCDES_79003</v>
          </cell>
          <cell r="C1625" t="str">
            <v>#拥有魔法能力的矮人，击杀矮人可恢复部分魔法冷却</v>
          </cell>
        </row>
        <row r="1627">
          <cell r="A1627" t="str">
            <v>NPCDES_79011</v>
          </cell>
          <cell r="C1627" t="str">
            <v>#行进速度较慢，拥有极强攻击力的生物</v>
          </cell>
        </row>
        <row r="1628">
          <cell r="A1628" t="str">
            <v>NPCDES_79012</v>
          </cell>
          <cell r="C1628" t="str">
            <v>#行进速度较快，在触碰到玩家栅栏时自动爆炸造成成吨伤害</v>
          </cell>
        </row>
        <row r="1629">
          <cell r="A1629" t="str">
            <v>NPCDES_79013</v>
          </cell>
          <cell r="C1629" t="str">
            <v>#栅栏</v>
          </cell>
        </row>
        <row r="1630">
          <cell r="A1630" t="str">
            <v>NPCDES_79014</v>
          </cell>
          <cell r="C1630" t="str">
            <v>#帝国弩手</v>
          </cell>
        </row>
        <row r="1631">
          <cell r="A1631" t="str">
            <v>NPCDES_79015</v>
          </cell>
          <cell r="C1631" t="str">
            <v>#浑身覆盖冰霜的僵尸，死亡时冰冻场上所有僵尸</v>
          </cell>
        </row>
        <row r="1632">
          <cell r="A1632" t="str">
            <v>NPCDES_80101</v>
          </cell>
          <cell r="C1632" t="str">
            <v>#毒龙的攻击具有腐蚀性，每次攻击都会降低敌人的防御，同时拥有强力的控制技能</v>
          </cell>
        </row>
        <row r="1633">
          <cell r="A1633" t="str">
            <v>NPCDES_80102</v>
          </cell>
          <cell r="C1633" t="str">
            <v>#仙女龙是擅长魔法的龙，可以使出连锁闪电和流星雨这样具有致命杀伤性质的法术</v>
          </cell>
        </row>
        <row r="1634">
          <cell r="A1634" t="str">
            <v>NPCDES_80103</v>
          </cell>
          <cell r="C1634" t="str">
            <v>#水晶龙体型庞大，所有攻击都有几率使敌人眩晕</v>
          </cell>
        </row>
        <row r="1637">
          <cell r="A1637" t="str">
            <v>#玩法</v>
          </cell>
        </row>
        <row r="1638">
          <cell r="A1638" t="str">
            <v>LONGZHIGUONANDU_1</v>
          </cell>
          <cell r="C1638" t="str">
            <v>简单</v>
          </cell>
        </row>
        <row r="1639">
          <cell r="A1639" t="str">
            <v>LONGZHIGUONANDU_2</v>
          </cell>
          <cell r="C1639" t="str">
            <v>一般</v>
          </cell>
        </row>
        <row r="1640">
          <cell r="A1640" t="str">
            <v>LONGZHIGUONANDU_3</v>
          </cell>
          <cell r="C1640" t="str">
            <v>冒险</v>
          </cell>
        </row>
        <row r="1641">
          <cell r="A1641" t="str">
            <v>LONGZHIGUONANDU_4</v>
          </cell>
          <cell r="C1641" t="str">
            <v>精英</v>
          </cell>
        </row>
        <row r="1642">
          <cell r="A1642" t="str">
            <v>LONGZHIGUONANDU_5</v>
          </cell>
          <cell r="C1642" t="str">
            <v>困难</v>
          </cell>
        </row>
        <row r="1643">
          <cell r="A1643" t="str">
            <v>LONGZHIGUONANDU_6</v>
          </cell>
          <cell r="C1643" t="str">
            <v>专家</v>
          </cell>
        </row>
        <row r="1644">
          <cell r="A1644" t="str">
            <v>LONGZHIGUONANDU_7</v>
          </cell>
          <cell r="C1644" t="str">
            <v>冷酷</v>
          </cell>
        </row>
        <row r="1645">
          <cell r="A1645" t="str">
            <v>LONGZHIGUONANDU_8</v>
          </cell>
          <cell r="C1645" t="str">
            <v>大师</v>
          </cell>
        </row>
        <row r="1646">
          <cell r="A1646" t="str">
            <v>LONGZHIGUONANDU_9</v>
          </cell>
          <cell r="C1646" t="str">
            <v>冠军</v>
          </cell>
        </row>
        <row r="1647">
          <cell r="A1647" t="str">
            <v>LONGZHIGUONANDU_10</v>
          </cell>
          <cell r="C1647" t="str">
            <v>王者</v>
          </cell>
        </row>
        <row r="1648">
          <cell r="A1648" t="str">
            <v>LONGZHIGUONANDU_11</v>
          </cell>
          <cell r="C1648" t="str">
            <v>传奇</v>
          </cell>
        </row>
        <row r="1649">
          <cell r="A1649" t="str">
            <v>LONGZHIGUONANDU_12</v>
          </cell>
          <cell r="C1649" t="str">
            <v>噩梦</v>
          </cell>
        </row>
        <row r="1650">
          <cell r="A1650" t="str">
            <v>LONGZHIGUONANDU_13</v>
          </cell>
          <cell r="C1650" t="str">
            <v>折磨</v>
          </cell>
        </row>
        <row r="1651">
          <cell r="A1651" t="str">
            <v>LONGZHIGUONANDU_14</v>
          </cell>
          <cell r="C1651" t="str">
            <v>深渊</v>
          </cell>
        </row>
        <row r="1652">
          <cell r="A1652" t="str">
            <v>LONGZHIGUONANDU_15</v>
          </cell>
          <cell r="C1652" t="str">
            <v>炼狱</v>
          </cell>
        </row>
        <row r="1653">
          <cell r="A1653" t="str">
            <v>LONGZHIGUONANDU_16</v>
          </cell>
          <cell r="C1653" t="str">
            <v>无尽模式</v>
          </cell>
        </row>
        <row r="1655">
          <cell r="A1655" t="str">
            <v>SIEGE_GONGCHENG_RECOMMEND</v>
          </cell>
          <cell r="C1655" t="str">
            <v>#[color=ffffff]推荐[color=00ff1e]强续航[color=ffffff]和[-]范围伤害[-]兵团，[color=00ff1e]物理增益[-]英雄[-]</v>
          </cell>
        </row>
        <row r="1656">
          <cell r="A1656" t="str">
            <v>SIEGE_SHOUCHENG_RECOMMEND</v>
          </cell>
          <cell r="C1656" t="str">
            <v>#[color=ffffff]推荐[color=00ff1e]高输出远程[-]兵团，[color=00ff1e]法术伤害[-]英雄[-]</v>
          </cell>
        </row>
        <row r="1660">
          <cell r="A1660" t="str">
            <v>#冠军对决</v>
          </cell>
        </row>
        <row r="1661">
          <cell r="A1661" t="str">
            <v>LEAGUETIP_01</v>
          </cell>
          <cell r="C1661" t="str">
            <v>#保持当前段位至22:00可获得</v>
          </cell>
        </row>
        <row r="1662">
          <cell r="A1662" t="str">
            <v>LEAGUETIP_02</v>
          </cell>
          <cell r="C1662" t="str">
            <v>#赛季结束后将按照积分排名发放奖励，该奖励通过邮件发送，记得查收哟~</v>
          </cell>
        </row>
        <row r="1663">
          <cell r="A1663" t="str">
            <v>LEAGUETIP_03</v>
          </cell>
          <cell r="C1663" t="str">
            <v>#新手阶段无法选择热点兵团哦！</v>
          </cell>
        </row>
        <row r="1664">
          <cell r="A1664" t="str">
            <v>LEAGUETIP_04</v>
          </cell>
          <cell r="C1664" t="str">
            <v>#本段位最多可选择{$hotspot}个热点兵团</v>
          </cell>
        </row>
        <row r="1665">
          <cell r="A1665" t="str">
            <v>LEAGUETIP_05</v>
          </cell>
          <cell r="C1665" t="str">
            <v>赛季内攻血</v>
          </cell>
        </row>
        <row r="1666">
          <cell r="A1666" t="str">
            <v>LEAGUETIP_06</v>
          </cell>
          <cell r="C1666" t="str">
            <v>本段位攻血</v>
          </cell>
        </row>
        <row r="1667">
          <cell r="A1667" t="str">
            <v>LEAGUETIP_07</v>
          </cell>
          <cell r="C1667" t="str">
            <v>#购买失败,缺少足够的联赛币</v>
          </cell>
        </row>
        <row r="1668">
          <cell r="A1668" t="str">
            <v>LEAGUETIP_08</v>
          </cell>
          <cell r="C1668" t="str">
            <v>#兑换次数已经用完，努力恢复中！</v>
          </cell>
        </row>
        <row r="1669">
          <cell r="A1669" t="str">
            <v>LEAGUETIP_09</v>
          </cell>
          <cell r="C1669" t="str">
            <v>#已选择的热点兵团将无法修改或成为其他段位热点，确认保存？</v>
          </cell>
        </row>
        <row r="1670">
          <cell r="A1670" t="str">
            <v>LEAGUETIP_10</v>
          </cell>
          <cell r="C1670" t="str">
            <v>#本赛季已经结束了，下赛季在周一9:00准时等你！</v>
          </cell>
        </row>
        <row r="1671">
          <cell r="A1671" t="str">
            <v>LEAGUETIP_11</v>
          </cell>
          <cell r="C1671" t="str">
            <v>#没有更多的联赛币，耐心等待吧！</v>
          </cell>
        </row>
        <row r="1672">
          <cell r="A1672" t="str">
            <v>LEAGUETIP_12</v>
          </cell>
          <cell r="C1672" t="str">
            <v>#每个兵团在本赛季仅可爆发一次</v>
          </cell>
        </row>
        <row r="1673">
          <cell r="A1673" t="str">
            <v>LEAGUETIP_13</v>
          </cell>
          <cell r="C1673" t="str">
            <v>#选择兵团到这里，可以获得爆发效果哦~</v>
          </cell>
        </row>
        <row r="1674">
          <cell r="A1674" t="str">
            <v>LEAGUETIP_14</v>
          </cell>
          <cell r="C1674" t="str">
            <v>#冠军对决将在开服第5天开启，耐心等待哟！</v>
          </cell>
        </row>
        <row r="1675">
          <cell r="A1675" t="str">
            <v>LEAGUETIP_15</v>
          </cell>
          <cell r="C1675" t="str">
            <v>#冠军对决将在34级开启，耐心等待哟！</v>
          </cell>
        </row>
        <row r="1676">
          <cell r="A1676" t="str">
            <v>LEAGUETIP_16</v>
          </cell>
          <cell r="C1676" t="str">
            <v>#保存成功</v>
          </cell>
        </row>
        <row r="1677">
          <cell r="A1677" t="str">
            <v>LEAGUETIP_17</v>
          </cell>
          <cell r="C1677" t="str">
            <v>#保持当前排名至赛季结束可获得</v>
          </cell>
        </row>
        <row r="1678">
          <cell r="A1678" t="str">
            <v>LEAGUETIP_18</v>
          </cell>
          <cell r="C1678" t="str">
            <v>#新的赛季即将开启，磨好您的刀枪，准备应战吧！</v>
          </cell>
        </row>
        <row r="1679">
          <cell r="A1679" t="str">
            <v>LEAGUETIP_19</v>
          </cell>
          <cell r="C1679" t="str">
            <v>#认输将按战斗失败处理并被托管，是否继续？</v>
          </cell>
        </row>
        <row r="1680">
          <cell r="A1680" t="str">
            <v>LEAGUETIP_20</v>
          </cell>
          <cell r="B1680" t="str">
            <v>玩家挑战次数≤3次</v>
          </cell>
          <cell r="C1680" t="str">
            <v>#挑战[color=00FF1E,outlinecolor=3c1e0aff,fontsize=20]{3-$challenge}[-]次获得[color=00FF1E,outlinecolor=3c1e0aff,fontsize=20]大奖[-]！</v>
          </cell>
        </row>
        <row r="1681">
          <cell r="A1681" t="str">
            <v>LEAGUETIP_21</v>
          </cell>
          <cell r="B1681" t="str">
            <v>3次＜玩家挑战次数≤6次，VIP等级＞2</v>
          </cell>
          <cell r="C1681" t="str">
            <v>#继续挑战[color=00FF1E,outlinecolor=3c1e0aff,fontsize=20]{6-$challenge}[-]次获得[][-][color=FA921A,outlinecolor=3c1e0aff,fontsize=20]超级大奖[-]！</v>
          </cell>
        </row>
        <row r="1682">
          <cell r="A1682" t="str">
            <v>LEAGUETIP_22</v>
          </cell>
          <cell r="C1682" t="str">
            <v>#保持本服前32名可参加诸神之战，千万不可懈怠哟！</v>
          </cell>
        </row>
        <row r="1683">
          <cell r="A1683" t="str">
            <v>LEAGUETIP_23</v>
          </cell>
          <cell r="C1683" t="str">
            <v>#进入本服前32名可参加诸神之战，还差一点，继续加油！</v>
          </cell>
        </row>
        <row r="1686">
          <cell r="A1686" t="str">
            <v>LEAGUE_PAILIAN</v>
          </cell>
          <cell r="C1686" t="str">
            <v>#[color=ffffff,fontsize=22]冠军对决将于[-][color=ffff00,fontsize=22]{$date}[-][color=ffffff,fontsize=22]上午[-][color=ffff00,fontsize=22]9:00[-][color=ffffff,fontsize=22]准时开启，操作王者谁与争峰！[-]</v>
          </cell>
        </row>
        <row r="1687">
          <cell r="A1687" t="str">
            <v>HERODUEL_PAILIAN</v>
          </cell>
          <cell r="C1687" t="str">
            <v>#[color=ffffff,fontsize=22]英雄交锋将于[-][color=ffff00,fontsize=22]{$date}[-][color=ffffff,fontsize=22]开启，[-][color=ffff00,fontsize=22]11:00-24:00[-][color=ffffff,fontsize=22]等你来战！[-]</v>
          </cell>
        </row>
        <row r="1688">
          <cell r="A1688" t="str">
            <v>CITYBATTLE_PAILIAN</v>
          </cell>
          <cell r="C1688" t="str">
            <v>#[color=ffffff,fontsize=22]领土争夺将于[-][color=ffff00,fontsize=22]{$date}[-][color=ffffff,fontsize=22]开启，[-][color=ffff00,fontsize=22]每周六、日晚20:00[-][color=ffffff,fontsize=22]与您不见不散！[-]</v>
          </cell>
        </row>
        <row r="1692">
          <cell r="A1692" t="str">
            <v>#表情</v>
          </cell>
        </row>
        <row r="1693">
          <cell r="A1693" t="str">
            <v>EMOJI_01</v>
          </cell>
          <cell r="B1693" t="str">
            <v>愤怒</v>
          </cell>
          <cell r="C1693" t="str">
            <v>&lt;愤怒&gt;</v>
          </cell>
        </row>
        <row r="1694">
          <cell r="A1694" t="str">
            <v>EMOJI_02</v>
          </cell>
          <cell r="B1694" t="str">
            <v>呵呵</v>
          </cell>
          <cell r="C1694" t="str">
            <v>&lt;呵呵&gt;</v>
          </cell>
        </row>
        <row r="1695">
          <cell r="A1695" t="str">
            <v>EMOJI_03</v>
          </cell>
          <cell r="B1695" t="str">
            <v>尴尬</v>
          </cell>
          <cell r="C1695" t="str">
            <v>&lt;尴尬&gt;</v>
          </cell>
        </row>
        <row r="1696">
          <cell r="A1696" t="str">
            <v>EMOJI_04</v>
          </cell>
          <cell r="B1696" t="str">
            <v>睡觉</v>
          </cell>
          <cell r="C1696" t="str">
            <v>&lt;睡觉&gt;</v>
          </cell>
        </row>
        <row r="1697">
          <cell r="A1697" t="str">
            <v>EMOJI_05</v>
          </cell>
          <cell r="B1697" t="str">
            <v>窃喜</v>
          </cell>
          <cell r="C1697" t="str">
            <v>&lt;窃喜&gt;</v>
          </cell>
        </row>
        <row r="1698">
          <cell r="A1698" t="str">
            <v>EMOJI_06</v>
          </cell>
          <cell r="B1698" t="str">
            <v>大笑</v>
          </cell>
          <cell r="C1698" t="str">
            <v>&lt;大笑&gt;</v>
          </cell>
        </row>
        <row r="1699">
          <cell r="A1699" t="str">
            <v>EMOJI_07</v>
          </cell>
          <cell r="B1699" t="str">
            <v>微笑</v>
          </cell>
          <cell r="C1699" t="str">
            <v>&lt;微笑&gt;</v>
          </cell>
        </row>
        <row r="1700">
          <cell r="A1700" t="str">
            <v>EMOJI_08</v>
          </cell>
          <cell r="B1700" t="str">
            <v>再见</v>
          </cell>
          <cell r="C1700" t="str">
            <v>&lt;再见&gt;</v>
          </cell>
        </row>
        <row r="1701">
          <cell r="A1701" t="str">
            <v>EMOJI_09</v>
          </cell>
          <cell r="B1701" t="str">
            <v>喷血</v>
          </cell>
          <cell r="C1701" t="str">
            <v>&lt;喷血&gt;</v>
          </cell>
        </row>
        <row r="1702">
          <cell r="A1702" t="str">
            <v>EMOJI_10</v>
          </cell>
          <cell r="B1702" t="str">
            <v>卖萌</v>
          </cell>
          <cell r="C1702" t="str">
            <v>&lt;卖萌&gt;</v>
          </cell>
        </row>
        <row r="1703">
          <cell r="A1703" t="str">
            <v>EMOJI_11</v>
          </cell>
          <cell r="B1703" t="str">
            <v>赚钱</v>
          </cell>
          <cell r="C1703" t="str">
            <v>&lt;赚钱&gt;</v>
          </cell>
        </row>
        <row r="1704">
          <cell r="A1704" t="str">
            <v>EMOJI_12</v>
          </cell>
          <cell r="B1704" t="str">
            <v>努力</v>
          </cell>
          <cell r="C1704" t="str">
            <v>&lt;努力&gt;</v>
          </cell>
        </row>
        <row r="1705">
          <cell r="A1705" t="str">
            <v>EMOJI_13</v>
          </cell>
          <cell r="B1705" t="str">
            <v>大哭</v>
          </cell>
          <cell r="C1705" t="str">
            <v>&lt;大哭&gt;</v>
          </cell>
        </row>
        <row r="1706">
          <cell r="A1706" t="str">
            <v>EMOJI_14</v>
          </cell>
          <cell r="B1706" t="str">
            <v>笑哭</v>
          </cell>
          <cell r="C1706" t="str">
            <v>&lt;笑哭&gt;</v>
          </cell>
        </row>
        <row r="1707">
          <cell r="A1707" t="str">
            <v>EMOJI_15</v>
          </cell>
          <cell r="B1707" t="str">
            <v>丧气</v>
          </cell>
          <cell r="C1707" t="str">
            <v>&lt;丧气&gt;</v>
          </cell>
        </row>
        <row r="1708">
          <cell r="A1708" t="str">
            <v>EMOJI_16</v>
          </cell>
          <cell r="B1708" t="str">
            <v>嘲讽</v>
          </cell>
          <cell r="C1708" t="str">
            <v>&lt;嘲讽&gt;</v>
          </cell>
        </row>
        <row r="1709">
          <cell r="A1709" t="str">
            <v>EMOJI_17</v>
          </cell>
          <cell r="B1709" t="str">
            <v>点赞</v>
          </cell>
          <cell r="C1709" t="str">
            <v>&lt;点赞&gt;</v>
          </cell>
        </row>
        <row r="1710">
          <cell r="A1710" t="str">
            <v>EMOJI_18</v>
          </cell>
          <cell r="B1710" t="str">
            <v>蒙圈</v>
          </cell>
          <cell r="C1710" t="str">
            <v>&lt;蒙圈&gt;</v>
          </cell>
        </row>
        <row r="1711">
          <cell r="A1711" t="str">
            <v>EMOJI_19</v>
          </cell>
          <cell r="B1711" t="str">
            <v>囧</v>
          </cell>
          <cell r="C1711" t="str">
            <v>&lt;囧&gt;</v>
          </cell>
        </row>
        <row r="1712">
          <cell r="A1712" t="str">
            <v>EMOJI_20</v>
          </cell>
          <cell r="B1712" t="str">
            <v>???</v>
          </cell>
          <cell r="C1712" t="str">
            <v>&lt;???&gt;</v>
          </cell>
        </row>
        <row r="1713">
          <cell r="A1713" t="str">
            <v>EMOJI_21</v>
          </cell>
          <cell r="B1713" t="str">
            <v>祈求</v>
          </cell>
          <cell r="C1713" t="str">
            <v>&lt;祈求&gt;</v>
          </cell>
        </row>
        <row r="1714">
          <cell r="A1714" t="str">
            <v>EMOJI_22</v>
          </cell>
          <cell r="B1714" t="str">
            <v>来人</v>
          </cell>
          <cell r="C1714" t="str">
            <v>&lt;来人&gt;</v>
          </cell>
        </row>
        <row r="1715">
          <cell r="A1715" t="str">
            <v>EMOJI_23</v>
          </cell>
          <cell r="B1715" t="str">
            <v>安慰</v>
          </cell>
          <cell r="C1715" t="str">
            <v>&lt;安慰&gt;</v>
          </cell>
        </row>
        <row r="1716">
          <cell r="A1716" t="str">
            <v>EMOJI_24</v>
          </cell>
          <cell r="B1716" t="str">
            <v>大汗</v>
          </cell>
          <cell r="C1716" t="str">
            <v>&lt;大汗&gt;</v>
          </cell>
        </row>
        <row r="1718">
          <cell r="A1718" t="str">
            <v>#回放</v>
          </cell>
        </row>
        <row r="1719">
          <cell r="A1719" t="str">
            <v>REPLAY_ARENA</v>
          </cell>
          <cell r="B1719" t="str">
            <v>竞技场</v>
          </cell>
          <cell r="C1719" t="str">
            <v>#我在竞技场中与[color=1ca216]{$enemyname}[-]一较高下，快来观赏我们的精彩比赛吧！</v>
          </cell>
        </row>
        <row r="1720">
          <cell r="A1720" t="str">
            <v>REPLAY_LEAGUE</v>
          </cell>
          <cell r="B1720" t="str">
            <v>冠军对决</v>
          </cell>
        </row>
        <row r="1721">
          <cell r="A1721" t="str">
            <v>REPLAY_GVG</v>
          </cell>
          <cell r="B1721" t="str">
            <v>GVG</v>
          </cell>
        </row>
        <row r="1722">
          <cell r="A1722" t="str">
            <v>REPLAY_FRIENDS</v>
          </cell>
          <cell r="B1722" t="str">
            <v>好友切磋</v>
          </cell>
        </row>
        <row r="1723">
          <cell r="A1723" t="str">
            <v>REPLAY_TIP</v>
          </cell>
          <cell r="C1723" t="str">
            <v>#战报已经分享至世界聊天！</v>
          </cell>
        </row>
        <row r="1724">
          <cell r="A1724" t="str">
            <v>REPLAY_TIP_FREQ</v>
          </cell>
          <cell r="C1724" t="str">
            <v>#战报发送过于频繁，请5分钟后再试</v>
          </cell>
        </row>
        <row r="1725">
          <cell r="A1725" t="str">
            <v>REPLAY_CLEAR_TIP</v>
          </cell>
          <cell r="C1725" t="str">
            <v>#战报已过期，期待领主们再次创造精彩对决！</v>
          </cell>
        </row>
        <row r="1726">
          <cell r="A1726" t="str">
            <v>REPLAY_COMPARE</v>
          </cell>
          <cell r="C1726" t="str">
            <v>#战报已过期，期待领主们再次创造精彩对决！</v>
          </cell>
        </row>
        <row r="1728">
          <cell r="A1728" t="str">
            <v>#领土争夺</v>
          </cell>
        </row>
        <row r="1729">
          <cell r="A1729" t="str">
            <v>CITYBATTLECHENGCHI_1</v>
          </cell>
          <cell r="C1729" t="str">
            <v>布拉卡达</v>
          </cell>
        </row>
        <row r="1730">
          <cell r="A1730" t="str">
            <v>CITYBATTLECHENGCHI_2</v>
          </cell>
          <cell r="C1730" t="str">
            <v>卡拉伦学院</v>
          </cell>
        </row>
        <row r="1731">
          <cell r="A1731" t="str">
            <v>CITYBATTLECHENGCHI_3</v>
          </cell>
          <cell r="C1731" t="str">
            <v>塞莱斯特</v>
          </cell>
        </row>
        <row r="1732">
          <cell r="A1732" t="str">
            <v>CITYBATTLECHENGCHI_4</v>
          </cell>
          <cell r="C1732" t="str">
            <v>乌拉克</v>
          </cell>
        </row>
        <row r="1733">
          <cell r="A1733" t="str">
            <v>CITYBATTLECHENGCHI_5</v>
          </cell>
          <cell r="C1733" t="str">
            <v>崇高岭</v>
          </cell>
        </row>
        <row r="1734">
          <cell r="A1734" t="str">
            <v>CITYBATTLECHENGCHI_6</v>
          </cell>
          <cell r="C1734" t="str">
            <v>南港郡</v>
          </cell>
        </row>
        <row r="1735">
          <cell r="A1735" t="str">
            <v>CITYBATTLECHENGCHI_7</v>
          </cell>
          <cell r="C1735" t="str">
            <v>白翎城</v>
          </cell>
        </row>
        <row r="1736">
          <cell r="A1736" t="str">
            <v>CITYBATTLECHENGCHI_8</v>
          </cell>
          <cell r="C1736" t="str">
            <v>拜尔德斯</v>
          </cell>
        </row>
        <row r="1737">
          <cell r="A1737" t="str">
            <v>CITYBATTLECHENGCHI_9</v>
          </cell>
          <cell r="C1737" t="str">
            <v>瑞恩先王领</v>
          </cell>
        </row>
        <row r="1738">
          <cell r="A1738" t="str">
            <v>CITYBATTLECHENGCHI_10</v>
          </cell>
          <cell r="C1738" t="str">
            <v>伊欧弗</v>
          </cell>
        </row>
        <row r="1739">
          <cell r="A1739" t="str">
            <v>CITYBATTLECHENGCHI_11</v>
          </cell>
          <cell r="C1739" t="str">
            <v>维尔宁</v>
          </cell>
        </row>
        <row r="1740">
          <cell r="A1740" t="str">
            <v>CITYBATTLECHENGCHI_12</v>
          </cell>
          <cell r="C1740" t="str">
            <v>狮鹫崖</v>
          </cell>
        </row>
        <row r="1741">
          <cell r="A1741" t="str">
            <v>CITYBATTLECHENGCHI_13</v>
          </cell>
          <cell r="C1741" t="str">
            <v>良矿地</v>
          </cell>
        </row>
        <row r="1742">
          <cell r="A1742" t="str">
            <v>CITYBATTLECHENGCHI_14</v>
          </cell>
          <cell r="C1742" t="str">
            <v>山丘桥</v>
          </cell>
        </row>
        <row r="1743">
          <cell r="A1743" t="str">
            <v>CITYBATTLECHENGCHI_15</v>
          </cell>
          <cell r="C1743" t="str">
            <v>北泰塔利亚</v>
          </cell>
        </row>
        <row r="1744">
          <cell r="A1744" t="str">
            <v>CITYBATTLECHENGCHI_16</v>
          </cell>
          <cell r="C1744" t="str">
            <v>斯坦德威克</v>
          </cell>
        </row>
        <row r="1745">
          <cell r="A1745" t="str">
            <v>CITYBATTLECHENGCHI_17</v>
          </cell>
          <cell r="C1745" t="str">
            <v>丰饶地</v>
          </cell>
        </row>
        <row r="1746">
          <cell r="A1746" t="str">
            <v>CITYBATTLECHENGCHI_18</v>
          </cell>
          <cell r="C1746" t="str">
            <v>哈蒙代尔</v>
          </cell>
        </row>
        <row r="1747">
          <cell r="A1747" t="str">
            <v>CITYBATTLECHENGCHI_19</v>
          </cell>
          <cell r="C1747" t="str">
            <v>图拉里昂森林</v>
          </cell>
        </row>
        <row r="1748">
          <cell r="A1748" t="str">
            <v>CITYBATTLECHENGCHI_20</v>
          </cell>
          <cell r="C1748" t="str">
            <v>潮汐塆</v>
          </cell>
        </row>
        <row r="1749">
          <cell r="A1749" t="str">
            <v>CITYBATTLECHENGCHI_21</v>
          </cell>
          <cell r="C1749" t="str">
            <v>费里斯沼泽</v>
          </cell>
        </row>
        <row r="1750">
          <cell r="A1750" t="str">
            <v>CITYBATTLECHENGCHI_22</v>
          </cell>
          <cell r="C1750" t="str">
            <v>克瑞拉</v>
          </cell>
        </row>
        <row r="1751">
          <cell r="A1751" t="str">
            <v>CITYBATTLECHENGCHI_23</v>
          </cell>
          <cell r="C1751" t="str">
            <v>巨人领地</v>
          </cell>
        </row>
        <row r="1752">
          <cell r="A1752" t="str">
            <v>CITYBATTLECHENGCHI_24</v>
          </cell>
          <cell r="C1752" t="str">
            <v>翡翠丘陵</v>
          </cell>
        </row>
        <row r="1753">
          <cell r="A1753" t="str">
            <v>CITYBATTLECHENGCHI_25</v>
          </cell>
          <cell r="C1753" t="str">
            <v>迪雅</v>
          </cell>
        </row>
        <row r="1754">
          <cell r="A1754" t="str">
            <v>CITYBATTLECHENGCHI_26</v>
          </cell>
          <cell r="C1754" t="str">
            <v>匹尔邦特</v>
          </cell>
        </row>
        <row r="1755">
          <cell r="A1755" t="str">
            <v>CITYBATTLECHENGCHI_27</v>
          </cell>
          <cell r="C1755" t="str">
            <v>埃里</v>
          </cell>
        </row>
        <row r="1756">
          <cell r="A1756" t="str">
            <v>CITYBATTLECHENGCHI_28</v>
          </cell>
          <cell r="C1756" t="str">
            <v>盖亚之冠</v>
          </cell>
        </row>
        <row r="1757">
          <cell r="A1757" t="str">
            <v>CITYBATTLECHENGCHI_29</v>
          </cell>
          <cell r="C1757" t="str">
            <v>北图拉里昂</v>
          </cell>
        </row>
        <row r="1758">
          <cell r="A1758" t="str">
            <v>CITYBATTLECHENGCHI_30</v>
          </cell>
          <cell r="C1758" t="str">
            <v>斯巴沃德</v>
          </cell>
        </row>
        <row r="1761">
          <cell r="A1761" t="str">
            <v>CITYBATTLEPREPARE_1</v>
          </cell>
          <cell r="C1761" t="str">
            <v>军粮</v>
          </cell>
        </row>
        <row r="1762">
          <cell r="A1762" t="str">
            <v>CITYBATTLEPREPARE_2</v>
          </cell>
          <cell r="C1762" t="str">
            <v>城墙</v>
          </cell>
        </row>
        <row r="1763">
          <cell r="A1763" t="str">
            <v>CITYBATTLEPREPARE_3</v>
          </cell>
          <cell r="C1763" t="str">
            <v>佣兵营帐</v>
          </cell>
        </row>
        <row r="1764">
          <cell r="A1764" t="str">
            <v>CITYBATTLEPREPARE_4</v>
          </cell>
          <cell r="C1764" t="str">
            <v>马丽特塔</v>
          </cell>
        </row>
        <row r="1765">
          <cell r="A1765" t="str">
            <v>CITYBATTLEPREPARE_5</v>
          </cell>
          <cell r="C1765" t="str">
            <v>星轴</v>
          </cell>
        </row>
        <row r="1766">
          <cell r="A1766" t="str">
            <v>CITYBATTLEPREPARE_6</v>
          </cell>
          <cell r="C1766" t="str">
            <v>真理之园</v>
          </cell>
        </row>
        <row r="1768">
          <cell r="A1768" t="str">
            <v>CITYBATTLEPREPAREDES_1</v>
          </cell>
          <cell r="C1768" t="str">
            <v>#兵团攻击+{$factor}%</v>
          </cell>
        </row>
        <row r="1769">
          <cell r="A1769" t="str">
            <v>CITYBATTLEPREPAREDES_2</v>
          </cell>
          <cell r="C1769" t="str">
            <v>#兵团生命+{$factor}%</v>
          </cell>
        </row>
        <row r="1770">
          <cell r="A1770" t="str">
            <v>CITYBATTLEPREPAREDES_3</v>
          </cell>
          <cell r="C1770" t="str">
            <v>#英雄攻击+{$factor}</v>
          </cell>
        </row>
        <row r="1771">
          <cell r="A1771" t="str">
            <v>CITYBATTLEPREPAREDES_4</v>
          </cell>
          <cell r="C1771" t="str">
            <v>#英雄防御+{$factor}</v>
          </cell>
        </row>
        <row r="1772">
          <cell r="A1772" t="str">
            <v>CITYBATTLEPREPAREDES_5</v>
          </cell>
          <cell r="C1772" t="str">
            <v>#英雄智力+{$factor}</v>
          </cell>
        </row>
        <row r="1773">
          <cell r="A1773" t="str">
            <v>CITYBATTLEPREPAREDES_6</v>
          </cell>
          <cell r="C1773" t="str">
            <v>#英雄知识+{$factor}</v>
          </cell>
        </row>
        <row r="1775">
          <cell r="A1775" t="str">
            <v>CITYBATTLE_PREV_1</v>
          </cell>
          <cell r="C1775" t="str">
            <v>积分获得量+10%</v>
          </cell>
        </row>
        <row r="1776">
          <cell r="A1776" t="str">
            <v>CITYBATTLE_PREV_2</v>
          </cell>
          <cell r="C1776" t="str">
            <v>副本扫荡产出概率增加20%</v>
          </cell>
        </row>
        <row r="1777">
          <cell r="A1777" t="str">
            <v>CITYBATTLE_PREV_3</v>
          </cell>
          <cell r="C1777" t="str">
            <v>宝物占星每日有一次半价机会</v>
          </cell>
        </row>
        <row r="1779">
          <cell r="A1779" t="str">
            <v>CITYBATTLE_TIP_01</v>
          </cell>
          <cell r="C1779" t="str">
            <v>城池战事过于激烈，无法排遣部队，请稍后再试</v>
          </cell>
        </row>
        <row r="1780">
          <cell r="A1780" t="str">
            <v>CITYBATTLE_TIP_02</v>
          </cell>
          <cell r="C1780" t="str">
            <v>#[color=ffeea0]      领取奖励需要：进行建造[-][color=ff0000]$num/$num1[-][color=ffeea0]次[-]</v>
          </cell>
        </row>
        <row r="1781">
          <cell r="A1781" t="str">
            <v>CITYBATTLE_TIP_03</v>
          </cell>
          <cell r="C1781" t="str">
            <v>#[color=ffeea0]      领取奖励需要：进行建造[-][color=27f73a]$num/$num1[-][color=ffeea0]次[-]</v>
          </cell>
        </row>
        <row r="1782">
          <cell r="A1782" t="str">
            <v>CITYBATTLE_TIP_04</v>
          </cell>
          <cell r="C1782" t="str">
            <v>#部队还在待命，快去派遣他们到指示区域吧</v>
          </cell>
        </row>
        <row r="1783">
          <cell r="A1783" t="str">
            <v>CITYBATTLE_TIP_05</v>
          </cell>
          <cell r="C1783" t="str">
            <v>#[color=645252]您在[color=48b946]{$city}[-]的部队已经开始战斗，是否前往观战？[-]</v>
          </cell>
        </row>
        <row r="1784">
          <cell r="A1784" t="str">
            <v>CITYBATTLE_TIP_06</v>
          </cell>
          <cell r="C1784" t="str">
            <v>#[color=645252]您的部队正在[color=48b946]{$city}[-]严阵以待，是否撤出部队？[-]</v>
          </cell>
        </row>
        <row r="1785">
          <cell r="A1785" t="str">
            <v>CITYBATTLE_TIP_07</v>
          </cell>
          <cell r="C1785" t="str">
            <v>#前往观战</v>
          </cell>
        </row>
        <row r="1786">
          <cell r="A1786" t="str">
            <v>CITYBATTLE_TIP_08</v>
          </cell>
          <cell r="C1786" t="str">
            <v>#撤出部队</v>
          </cell>
        </row>
        <row r="1787">
          <cell r="A1787" t="str">
            <v>CITYBATTLE_TIP_09</v>
          </cell>
          <cell r="C1787" t="str">
            <v>#[color=645252]您的部队正在[color=48b946]{$city}[-]激烈战斗，请稍后再试[-]</v>
          </cell>
        </row>
        <row r="1788">
          <cell r="A1788" t="str">
            <v>CITYBATTLE_TIP_10</v>
          </cell>
          <cell r="C1788" t="str">
            <v>#全军正在进行战前准备，请备战结束后再来派遣部队</v>
          </cell>
        </row>
        <row r="1789">
          <cell r="A1789" t="str">
            <v>CITYBATTLE_TIP_11</v>
          </cell>
          <cell r="C1789" t="str">
            <v>#剩余建造次数不足，快去消耗体力再来吧</v>
          </cell>
        </row>
        <row r="1790">
          <cell r="A1790" t="str">
            <v>CITYBATTLE_TIP_12</v>
          </cell>
          <cell r="C1790" t="str">
            <v>#[color=452900,fontsize=22]是否花费[-][pic= globalImageUI_littleDiamond.png][-][color=452900,fontsize=22]{$revive}[-][color=452900,fontsize=22]复活当前编组？[-]</v>
          </cell>
        </row>
        <row r="1791">
          <cell r="A1791" t="str">
            <v>CITYBATTLE_TIP_13</v>
          </cell>
          <cell r="C1791" t="str">
            <v>#备战已经结束，快去配置部队准备发起领土争夺！</v>
          </cell>
        </row>
        <row r="1792">
          <cell r="A1792" t="str">
            <v>CITYBATTLE_TIP_14</v>
          </cell>
          <cell r="C1792" t="str">
            <v>#城池达到人数最大上限，快去选择其他城池进行战斗吧！</v>
          </cell>
        </row>
        <row r="1793">
          <cell r="A1793" t="str">
            <v>CITYBATTLE_TIP_15</v>
          </cell>
          <cell r="C1793" t="str">
            <v>#本日内不再接受该提示</v>
          </cell>
        </row>
        <row r="1794">
          <cell r="A1794" t="str">
            <v>CITYBATTLE_TIP_16</v>
          </cell>
          <cell r="C1794" t="str">
            <v>#一片废墟，稍后再来吧</v>
          </cell>
        </row>
        <row r="1795">
          <cell r="A1795" t="str">
            <v>CITYBATTLE_TIP_17</v>
          </cell>
          <cell r="C1795" t="str">
            <v>#当前部队正在战斗中，暂时无法移动，请在空闲时再试</v>
          </cell>
        </row>
        <row r="1796">
          <cell r="A1796" t="str">
            <v>CITYBATTLE_TIP_18</v>
          </cell>
          <cell r="C1796" t="str">
            <v>#您暂时还没有联盟呢，快去加入吧！</v>
          </cell>
        </row>
        <row r="1797">
          <cell r="A1797" t="str">
            <v>CITYBATTLE_TIP_19</v>
          </cell>
          <cell r="C1797" t="str">
            <v>#当前部队已经阵亡，快去复活她们吧</v>
          </cell>
        </row>
        <row r="1798">
          <cell r="A1798" t="str">
            <v>CITYBATTLE_TIP_20</v>
          </cell>
          <cell r="C1798" t="str">
            <v>#请先进行布阵，等待战斗开始的号角</v>
          </cell>
        </row>
        <row r="1799">
          <cell r="A1799" t="str">
            <v>CITYBATTLE_TIP_21</v>
          </cell>
          <cell r="C1799" t="str">
            <v>#领土争夺将在50级开启，耐心等待哟！</v>
          </cell>
        </row>
        <row r="1800">
          <cell r="A1800" t="str">
            <v>CITYBATTLE_TIP_22</v>
          </cell>
          <cell r="C1800" t="str">
            <v>#该城池与您所属服务器的其他城池都不相邻，无法进攻</v>
          </cell>
        </row>
        <row r="1801">
          <cell r="A1801" t="str">
            <v>CITYBATTLE_TIP_23</v>
          </cell>
          <cell r="C1801" t="str">
            <v>#该部队已经在此城中了，无需重复派遣</v>
          </cell>
        </row>
        <row r="1802">
          <cell r="A1802" t="str">
            <v>CITYBATTLE_TIP_24</v>
          </cell>
          <cell r="C1802" t="str">
            <v>#敌方大本营不可被占领，留点活路给他们吧</v>
          </cell>
        </row>
        <row r="1803">
          <cell r="A1803" t="str">
            <v>CITYBATTLE_TIP_25</v>
          </cell>
          <cell r="C1803" t="str">
            <v>#战斗结算中，无法进行派遣，请耐心等待结果出炉</v>
          </cell>
        </row>
        <row r="1804">
          <cell r="A1804" t="str">
            <v>CITYBATTLE_TIP_26</v>
          </cell>
          <cell r="C1804" t="str">
            <v>#战斗已经结束了，请下赛季再来哟！</v>
          </cell>
        </row>
        <row r="1805">
          <cell r="A1805" t="str">
            <v>CITYBATTLE_TIP_27</v>
          </cell>
          <cell r="C1805" t="str">
            <v>#己方大本营，无需派遣驻守</v>
          </cell>
        </row>
        <row r="1806">
          <cell r="A1806" t="str">
            <v>CITYBATTLE_TIP_28</v>
          </cell>
          <cell r="C1806" t="str">
            <v>#所选部队正被派遣出征，暂时不可被编辑</v>
          </cell>
        </row>
        <row r="1807">
          <cell r="A1807" t="str">
            <v>CITYBATTLE_TIP_29</v>
          </cell>
          <cell r="C1807" t="str">
            <v>#[color=645252,fontsize=20]当前编组并未有[color=cd201e,fontsize=20]兵团[-]构成，是否继续？[-]</v>
          </cell>
        </row>
        <row r="1808">
          <cell r="A1808" t="str">
            <v>CITYBATTLE_TIP_30</v>
          </cell>
          <cell r="C1808" t="str">
            <v>#[color=645252,fontsize=20]当前编组并未有[color=cd201e,fontsize=20]英雄[-]构成，是否继续？[-]</v>
          </cell>
        </row>
        <row r="1809">
          <cell r="A1809" t="str">
            <v>CITYBATTLE_TIP_31</v>
          </cell>
          <cell r="C1809" t="str">
            <v>#城池占领后，可在下周一5:00收取占领奖励邮件</v>
          </cell>
        </row>
        <row r="1810">
          <cell r="A1810" t="str">
            <v>CITYBATTLE_TIP_32</v>
          </cell>
          <cell r="B1810" t="str">
            <v>报错</v>
          </cell>
          <cell r="C1810" t="str">
            <v>#恩洛斯正在接入魔法门，大陆时间线出现混乱！</v>
          </cell>
        </row>
        <row r="1811">
          <cell r="A1811" t="str">
            <v>CITYBATTLE_TIP_33</v>
          </cell>
          <cell r="B1811" t="str">
            <v>例行维护</v>
          </cell>
          <cell r="C1811" t="str">
            <v>#恩洛斯正在接入魔法门，大陆时间线将在最多一刻钟后恢复正常</v>
          </cell>
        </row>
        <row r="1812">
          <cell r="A1812" t="str">
            <v>CITYBATTLE_TIP_34</v>
          </cell>
          <cell r="B1812" t="str">
            <v>未完成匹配</v>
          </cell>
          <cell r="C1812" t="str">
            <v>#领土争夺无法接入其他恩洛斯大陆，魔法门尚未搭建完成</v>
          </cell>
        </row>
        <row r="1813">
          <cell r="A1813" t="str">
            <v>CITYBATTLE_TIP_35</v>
          </cell>
          <cell r="C1813" t="str">
            <v>#建筑已满级，继续建造仅增加个人次数</v>
          </cell>
        </row>
        <row r="1814">
          <cell r="A1814" t="str">
            <v>CITYBATTLE_TIP_36</v>
          </cell>
          <cell r="C1814" t="str">
            <v>#战斗即将开始，请耐心等待</v>
          </cell>
        </row>
        <row r="1815">
          <cell r="A1815" t="str">
            <v>CITYBATTLE_TIP_37</v>
          </cell>
          <cell r="C1815" t="str">
            <v>#对方为中立英雄，无法探查编组</v>
          </cell>
        </row>
        <row r="1817">
          <cell r="A1817" t="str">
            <v>RULE_CITYBATTLE</v>
          </cell>
          <cell r="C1817" t="str">
            <v>#[color=645252]1、领土争夺是以服务器为单位的城池策略对战玩法，每周会选取2-3个服务器进行匹配[-][][-][color=645252,fontsize=6]　[-][][-][color=645252]2、每周五05:00~每周六19:45分为领土争夺备战时间，每周六、日20:00~20:45为玩法开启时间，每周数据在下周五05:00重置[-][][-][color=645252,fontsize=6]　[-][][-][color=645252]3、玩家可用已经消耗的体力进行战前备战，备战为整个服务器的所有小伙伴提供战斗加成[-][][-][color=645252,fontsize=6]　[-][][-][color=645252]4、同时，个人备战满足一定条件时，将会有丰厚奖励作为领主们努力备战的回报[-][][-][color=645252,fontsize=6]　[-][][-][color=645252]5、玩家最多可编辑4组部队出战，每个部队有独立的战斗复活时间，连续参与战斗的部队会因为疲劳受到战斗减益状态[-][][-][color=645252,fontsize=6]　[-][][-][color=645252]6、整场战斗均以自动战斗进行，玩家可实时派遣部队对城池进行进攻或驻守，进攻或者驻守非满血的城池将获得每场战斗1点的积分奖励，进行战斗则可获得每场20点积分奖励，达到相应积分可以获得极致大奖！快快行动吧！[-][][-][color=645252,fontsize=6]　[-][][-][color=645252]7、每个城池拥有血量，城池血量降至0或者守城方全部阵亡时城池发生易主，三个服务器匹配按照易主时的进攻方所属服务器为准[-][][-][color=645252,fontsize=6]　[-][][-][color=645252]8、城池内前5个编组进入战斗状态，玩家不可撤回编组，其他状态编组可再撤回后重新编辑阵容并在此派遣进行战斗[-][][-][color=645252,fontsize=6]　[-][][-][color=645252]9、每回合城池损失血量为进攻方人数与防守方人数的差值加上当次战斗进攻方对城池造成的损伤（进攻方失败不造成战损，损伤值等于进攻方战斗获得积分），扣除/增长积分存在上限，每次攻击方胜利至少对城池造成10点损伤，每次防守方胜利至少对城池回复10点生命[-][][-][color=645252,fontsize=6]　[-][][-][color=645252]10、城池易主后有城池修复时间，城池修复时间内玩家不得对该城池进行攻击[-][][-][color=645252,fontsize=6]　[-][][-][color=645252]11、进攻失败的编组有固定5分钟的复活时间，玩家可以消耗钻石复活对应编组[-][][-][color=645252,fontsize=6]　[-][][-][color=645252]12、不同城池奖励不同，请各位领主慎重选择！[-]</v>
          </cell>
        </row>
        <row r="1818">
          <cell r="A1818" t="str">
            <v>RULE_CITYBATTLE_PREPARE</v>
          </cell>
          <cell r="C1818" t="str">
            <v>#[color=3c2a1e,fontsize=22]基本规则[-][][-][color=ffffff,fontsize=6]　[-][][-][color=645252]1、备战阶段需要各位领主共同努力建设家园，同心协力争夺恩洛斯大陆[-][][-][color=645252,fontsize=6]　[-][][-][color=645252]2、每周系统会随机6种加成，各位领主可选择您认为最有效的一个或多个加成建筑进行建造，由于开服时间的关系，不同等级建筑对应的加成属性各不相同[-][][-][color=645252,fontsize=6]　[-][][-][color=645252]3、玩家可用已经消耗的体力进行战前备战，在赛季当周，每消耗100点体力可额外获得一次建造次数，请慎重使用哟！[-][][-][color=645252,fontsize=6]　[-][][-][color=645252]4、同时，备战满足一定条件时，将会有丰厚奖励作为领主们努力备战的回报[-][][-][color=645252,fontsize=6]　[-][][-][color=645252]5、现在，各位领主大人，是时候去备战啦！[-]</v>
          </cell>
        </row>
        <row r="1821">
          <cell r="A1821" t="str">
            <v>CITYBATTLE_SHOP_TIP_01</v>
          </cell>
          <cell r="C1821" t="str">
            <v>#征战币不足，快去参加领土争夺吧！</v>
          </cell>
        </row>
        <row r="1824">
          <cell r="A1824" t="str">
            <v>RULE_CITYBATTLE_TIP_01</v>
          </cell>
          <cell r="C1824" t="str">
            <v>#[color=645252,fontsize=20]每周五[color=cd201e,fontsize=24]全民备战[-]，恩洛斯大陆全面开启[-]</v>
          </cell>
        </row>
        <row r="1825">
          <cell r="A1825" t="str">
            <v>RULE_CITYBATTLE_TIP_02</v>
          </cell>
          <cell r="C1825" t="str">
            <v>#[color=645252,fontsize=20]每周[color=cd201e,fontsize=24]六、日晚20:00[-]，领土争夺与您不见不散[-]</v>
          </cell>
        </row>
        <row r="1826">
          <cell r="A1826" t="str">
            <v>RULE_CITYBATTLE_TIP_03</v>
          </cell>
          <cell r="C1826" t="str">
            <v>#[color=645252,fontsize=20]战火纷飞，只有您才是战场上的[color=cd201e,fontsize=24]枭雄[-]！[-]</v>
          </cell>
        </row>
        <row r="1827">
          <cell r="A1827" t="str">
            <v>RULE_CITYBATTLE_TIP_04</v>
          </cell>
          <cell r="C1827" t="str">
            <v>#[color=645252,fontsize=20][color=cd201e,fontsize=24]人人有份！[-]还等什么，快来加入吧！[-]</v>
          </cell>
        </row>
        <row r="1832">
          <cell r="A1832" t="str">
            <v>#诸神之战</v>
          </cell>
        </row>
        <row r="1833">
          <cell r="A1833" t="str">
            <v>GODWAR_TIP_01</v>
          </cell>
          <cell r="C1833" t="str">
            <v>#参赛者已经诞生，精彩刺激的诸神之战将在本周开启！参与战斗的参赛者将会获得特殊奖励，支持他们的领主也会获得丰厚的报酬！</v>
          </cell>
        </row>
        <row r="1834">
          <cell r="A1834" t="str">
            <v>GODWAR_TIP_02</v>
          </cell>
          <cell r="C1834" t="str">
            <v>#参赛者将从本周[color=c44904]冠军对决[-]的32强中诞生！</v>
          </cell>
        </row>
        <row r="1835">
          <cell r="A1835" t="str">
            <v>GODWAR_TIP_03</v>
          </cell>
          <cell r="C1835" t="str">
            <v>#[color=c44904,fontsize=22]诸神之战[-][color=645252,fontsize=22]马上就要开始了，前往支持喜欢的参赛者，还可以赢得海量奖励哦！[-]</v>
          </cell>
        </row>
        <row r="1836">
          <cell r="A1836" t="str">
            <v>GODWAR_TIP_04</v>
          </cell>
          <cell r="C1836" t="str">
            <v>#[color=645252,fontsize=22]参赛者，[-][color=c44904,fontsize=22]诸神之战[-][color=645252,fontsize=22]即将开启，快去组建您的队伍登上荣誉之巅吧！[-]</v>
          </cell>
        </row>
        <row r="1837">
          <cell r="A1837" t="str">
            <v>GODWAR_TIP_05</v>
          </cell>
          <cell r="C1837" t="str">
            <v>共同见证强者的诞生！</v>
          </cell>
        </row>
        <row r="1838">
          <cell r="A1838" t="str">
            <v>GWTIMER_1</v>
          </cell>
          <cell r="C1838" t="str">
            <v>名单出炉</v>
          </cell>
        </row>
        <row r="1839">
          <cell r="A1839" t="str">
            <v>GWTIMER_2</v>
          </cell>
          <cell r="C1839" t="str">
            <v>分组决定</v>
          </cell>
        </row>
        <row r="1840">
          <cell r="A1840" t="str">
            <v>GWTIMER_3</v>
          </cell>
          <cell r="C1840" t="str">
            <v>小组赛</v>
          </cell>
        </row>
        <row r="1841">
          <cell r="A1841" t="str">
            <v>GWTIMER_4</v>
          </cell>
          <cell r="C1841" t="str">
            <v>小组赛结束</v>
          </cell>
        </row>
        <row r="1842">
          <cell r="A1842" t="str">
            <v>GWTIMER_5</v>
          </cell>
          <cell r="C1842" t="str">
            <v>8强赛</v>
          </cell>
        </row>
        <row r="1843">
          <cell r="A1843" t="str">
            <v>GWTIMER_6</v>
          </cell>
          <cell r="C1843" t="str">
            <v>8强赛结束</v>
          </cell>
        </row>
        <row r="1844">
          <cell r="A1844" t="str">
            <v>GWTIMER_7</v>
          </cell>
          <cell r="C1844" t="str">
            <v>4强赛</v>
          </cell>
        </row>
        <row r="1845">
          <cell r="A1845" t="str">
            <v>GWTIMER_8</v>
          </cell>
          <cell r="C1845" t="str">
            <v>4强赛结束</v>
          </cell>
        </row>
        <row r="1846">
          <cell r="A1846" t="str">
            <v>GWTIMER_9</v>
          </cell>
          <cell r="C1846" t="str">
            <v>总决赛</v>
          </cell>
        </row>
        <row r="1847">
          <cell r="A1847" t="str">
            <v>GWTIMER_10</v>
          </cell>
          <cell r="C1847" t="str">
            <v>总决赛结束</v>
          </cell>
        </row>
        <row r="1848">
          <cell r="A1848" t="str">
            <v>GWTIMER_11</v>
          </cell>
          <cell r="C1848" t="str">
            <v>冠军荣耀</v>
          </cell>
        </row>
        <row r="1849">
          <cell r="A1849" t="str">
            <v>GWTIMER_12</v>
          </cell>
          <cell r="C1849" t="str">
            <v>入围者选拔周</v>
          </cell>
        </row>
        <row r="1851">
          <cell r="A1851" t="str">
            <v>#宝物升星</v>
          </cell>
        </row>
        <row r="1852">
          <cell r="A1852" t="str">
            <v>BAOWUSHENGXING_1</v>
          </cell>
          <cell r="C1852" t="str">
            <v>#[color=562600]据说[color=c44904]宝物升星[-]开启了，快去看看吧！[-]</v>
          </cell>
        </row>
        <row r="1853">
          <cell r="A1853" t="str">
            <v>BAOWUSHENGXING_2</v>
          </cell>
          <cell r="C1853" t="str">
            <v>#[color=562600]升星会提高[color=c44904]宝物成长[-]，宝物进阶越高，效果越明显哟！[-]</v>
          </cell>
        </row>
        <row r="1854">
          <cell r="A1854" t="str">
            <v>BAOWUSHENGXING_3</v>
          </cell>
          <cell r="C1854" t="str">
            <v>#[color=562600]宝物升星需要消耗[color=c44904]星辰印记[-]，可以从每周五、六、日的[color=c44904]领土争夺[-]获得，快去尝试吧！[-]</v>
          </cell>
        </row>
        <row r="1856">
          <cell r="A1856" t="str">
            <v>#宝物技能描述</v>
          </cell>
        </row>
        <row r="1857">
          <cell r="A1857" t="str">
            <v>BAOWUADDTAG_1</v>
          </cell>
          <cell r="C1857" t="str">
            <v>#主动技能</v>
          </cell>
        </row>
        <row r="1858">
          <cell r="A1858" t="str">
            <v>BAOWUADDTAG_2</v>
          </cell>
          <cell r="C1858" t="str">
            <v>#开场技能</v>
          </cell>
        </row>
        <row r="1859">
          <cell r="A1859" t="str">
            <v>BAOWUADDTAG_3</v>
          </cell>
          <cell r="C1859" t="str">
            <v>#自动技能</v>
          </cell>
        </row>
        <row r="1860">
          <cell r="A1860" t="str">
            <v>BAOWUADDTAG_9</v>
          </cell>
          <cell r="C1860" t="str">
            <v>#被动技能</v>
          </cell>
        </row>
        <row r="1861">
          <cell r="A1861" t="str">
            <v>BAOWUSKILL_EMPTY</v>
          </cell>
          <cell r="C1861" t="str">
            <v>#[color=645252,fontsize=20]快去选择[color=cd201e,fontsize=24]左侧空槽[-][][-]　装配宝物技能[-]</v>
          </cell>
        </row>
      </sheetData>
      <sheetData sheetId="1" refreshError="1"/>
      <sheetData sheetId="2"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file:///E:\war\design\09_&#25903;&#25745;&#21151;&#33021;\04_&#35821;&#35328;&#37197;&#32622;&#34920;6.xlsx" TargetMode="External"/><Relationship Id="rId3" Type="http://schemas.openxmlformats.org/officeDocument/2006/relationships/hyperlink" Target="file:///E:\war\design\02_&#33521;&#38596;&#20307;&#31995;\02_&#33521;&#38596;&#23453;&#29289;\05_&#23453;&#29289;&#37197;&#32622;&#34920;.xlsx" TargetMode="External"/><Relationship Id="rId7" Type="http://schemas.openxmlformats.org/officeDocument/2006/relationships/hyperlink" Target="file:///E:\war\design\09_&#25903;&#25745;&#21151;&#33021;\04_&#35821;&#35328;&#37197;&#32622;&#34920;2.xlsx" TargetMode="External"/><Relationship Id="rId2" Type="http://schemas.openxmlformats.org/officeDocument/2006/relationships/hyperlink" Target="file:///E:\war\design\02_&#33521;&#38596;&#20307;&#31995;\02_&#33521;&#38596;&#23453;&#29289;\05_&#23453;&#29289;&#37197;&#32622;&#34920;.xlsx" TargetMode="External"/><Relationship Id="rId1" Type="http://schemas.openxmlformats.org/officeDocument/2006/relationships/hyperlink" Target="file:///E:\war\design\03_&#25112;&#26007;&#20307;&#31995;\02_&#25216;&#33021;&#31995;&#32479;\11_&#33521;&#38596;&#27861;&#26415;.xlsx" TargetMode="External"/><Relationship Id="rId6" Type="http://schemas.openxmlformats.org/officeDocument/2006/relationships/hyperlink" Target="file:///E:\war\design\01_&#20853;&#22242;&#20307;&#31995;\02_&#20853;&#22242;&#22522;&#30784;&#20859;&#25104;&#37197;&#32622;&#34920;\07_&#24618;&#20861;&#31526;&#25991;&#37197;&#32622;&#34920;.xlsx" TargetMode="External"/><Relationship Id="rId5" Type="http://schemas.openxmlformats.org/officeDocument/2006/relationships/hyperlink" Target="file:///E:\war\design\01_&#20853;&#22242;&#20307;&#31995;\02_&#20853;&#22242;&#22522;&#30784;&#20859;&#25104;&#37197;&#32622;&#34920;\01_&#24618;&#20861;&#26041;&#38453;&#37197;&#32622;&#34920;.xlsm" TargetMode="External"/><Relationship Id="rId4" Type="http://schemas.openxmlformats.org/officeDocument/2006/relationships/hyperlink" Target="file:///E:\war\design\02_&#33521;&#38596;&#20307;&#31995;\01_&#33521;&#38596;&#31995;&#32479;\03_&#33521;&#38596;&#19987;&#31934;&#37197;&#32622;&#34920;.xlsx" TargetMode="External"/><Relationship Id="rId9" Type="http://schemas.openxmlformats.org/officeDocument/2006/relationships/hyperlink" Target="file:///E:\war\design\09_&#25903;&#25745;&#21151;&#33021;\04_&#35821;&#35328;&#37197;&#32622;&#34920;3.xlsx"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B16" sqref="B16"/>
    </sheetView>
  </sheetViews>
  <sheetFormatPr defaultRowHeight="14.25"/>
  <cols>
    <col min="2" max="2" width="66.25" bestFit="1" customWidth="1"/>
    <col min="3" max="3" width="14.375" bestFit="1" customWidth="1"/>
  </cols>
  <sheetData>
    <row r="1" spans="1:3">
      <c r="A1" s="40" t="s">
        <v>11958</v>
      </c>
      <c r="B1" s="40" t="s">
        <v>11952</v>
      </c>
      <c r="C1" s="40" t="s">
        <v>11953</v>
      </c>
    </row>
    <row r="2" spans="1:3">
      <c r="A2" s="41">
        <v>171212</v>
      </c>
      <c r="B2" s="184" t="s">
        <v>11955</v>
      </c>
      <c r="C2" s="41" t="s">
        <v>11951</v>
      </c>
    </row>
    <row r="3" spans="1:3">
      <c r="A3" s="320">
        <v>171212</v>
      </c>
      <c r="B3" s="185" t="s">
        <v>11957</v>
      </c>
      <c r="C3" s="41" t="s">
        <v>11954</v>
      </c>
    </row>
    <row r="4" spans="1:3">
      <c r="A4" s="320">
        <v>171212</v>
      </c>
      <c r="B4" s="185" t="s">
        <v>11957</v>
      </c>
      <c r="C4" s="41" t="s">
        <v>11956</v>
      </c>
    </row>
    <row r="5" spans="1:3">
      <c r="A5" s="320">
        <v>171212</v>
      </c>
      <c r="B5" s="185" t="s">
        <v>11959</v>
      </c>
      <c r="C5" s="41" t="s">
        <v>11960</v>
      </c>
    </row>
    <row r="6" spans="1:3">
      <c r="A6" s="320">
        <v>171212</v>
      </c>
      <c r="B6" s="185" t="s">
        <v>11969</v>
      </c>
      <c r="C6" s="197" t="s">
        <v>1414</v>
      </c>
    </row>
    <row r="7" spans="1:3">
      <c r="A7" s="320">
        <v>171212</v>
      </c>
      <c r="B7" s="185" t="s">
        <v>11993</v>
      </c>
      <c r="C7" s="197" t="s">
        <v>11992</v>
      </c>
    </row>
    <row r="8" spans="1:3">
      <c r="A8" s="320">
        <v>171212</v>
      </c>
      <c r="B8" s="295" t="s">
        <v>12008</v>
      </c>
      <c r="C8" s="289" t="s">
        <v>12007</v>
      </c>
    </row>
    <row r="9" spans="1:3">
      <c r="A9" s="320">
        <v>171212</v>
      </c>
      <c r="B9" s="295" t="s">
        <v>12014</v>
      </c>
      <c r="C9" s="289" t="s">
        <v>12015</v>
      </c>
    </row>
    <row r="10" spans="1:3">
      <c r="A10" s="320">
        <v>171212</v>
      </c>
      <c r="B10" s="295" t="s">
        <v>12019</v>
      </c>
      <c r="C10" s="289" t="s">
        <v>12020</v>
      </c>
    </row>
    <row r="11" spans="1:3">
      <c r="A11" s="649" t="s">
        <v>11961</v>
      </c>
      <c r="B11" s="649"/>
      <c r="C11" s="649"/>
    </row>
    <row r="12" spans="1:3">
      <c r="A12" s="650" t="s">
        <v>16297</v>
      </c>
      <c r="B12" s="651"/>
      <c r="C12" s="651"/>
    </row>
  </sheetData>
  <mergeCells count="2">
    <mergeCell ref="A11:C11"/>
    <mergeCell ref="A12:C12"/>
  </mergeCells>
  <phoneticPr fontId="11" type="noConversion"/>
  <hyperlinks>
    <hyperlink ref="B2" r:id="rId1"/>
    <hyperlink ref="B3" r:id="rId2"/>
    <hyperlink ref="B4" r:id="rId3"/>
    <hyperlink ref="B5" r:id="rId4"/>
    <hyperlink ref="B6" r:id="rId5"/>
    <hyperlink ref="B7" r:id="rId6"/>
    <hyperlink ref="B8" r:id="rId7"/>
    <hyperlink ref="B9" r:id="rId8"/>
    <hyperlink ref="B10" r:id="rId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B78"/>
  <sheetViews>
    <sheetView tabSelected="1" zoomScale="90" zoomScaleNormal="90" workbookViewId="0">
      <selection activeCell="D9" sqref="D9"/>
    </sheetView>
  </sheetViews>
  <sheetFormatPr defaultRowHeight="14.25"/>
  <cols>
    <col min="1" max="1" width="21.375" style="375" bestFit="1" customWidth="1"/>
    <col min="2" max="2" width="22.25" style="375" customWidth="1"/>
    <col min="3" max="3" width="20.75" style="375" bestFit="1" customWidth="1"/>
    <col min="4" max="4" width="13" style="375" bestFit="1" customWidth="1"/>
    <col min="5" max="5" width="21" style="376" bestFit="1" customWidth="1"/>
    <col min="6" max="6" width="14.125" style="375" bestFit="1" customWidth="1"/>
    <col min="7" max="7" width="10" style="375" customWidth="1"/>
    <col min="8" max="8" width="14.125" style="375" bestFit="1" customWidth="1"/>
    <col min="9" max="10" width="13" style="375" bestFit="1" customWidth="1"/>
    <col min="11" max="16384" width="9" style="375"/>
  </cols>
  <sheetData>
    <row r="1" spans="1:132">
      <c r="A1" s="648" t="s">
        <v>16298</v>
      </c>
      <c r="EA1" s="378" t="s">
        <v>11970</v>
      </c>
      <c r="EB1" s="378">
        <v>1</v>
      </c>
    </row>
    <row r="2" spans="1:132">
      <c r="EA2" s="378" t="s">
        <v>11971</v>
      </c>
      <c r="EB2" s="378">
        <v>2</v>
      </c>
    </row>
    <row r="3" spans="1:132">
      <c r="A3" s="653" t="s">
        <v>2224</v>
      </c>
      <c r="B3" s="653"/>
      <c r="C3" s="377" t="s">
        <v>12111</v>
      </c>
      <c r="D3" s="377" t="s">
        <v>12112</v>
      </c>
      <c r="E3" s="377" t="s">
        <v>12113</v>
      </c>
      <c r="F3" s="377" t="s">
        <v>11115</v>
      </c>
      <c r="G3" s="377" t="s">
        <v>12058</v>
      </c>
      <c r="H3" s="377" t="s">
        <v>12168</v>
      </c>
      <c r="I3" s="377" t="s">
        <v>12169</v>
      </c>
      <c r="J3" s="377" t="s">
        <v>12170</v>
      </c>
      <c r="EA3" s="378" t="s">
        <v>11972</v>
      </c>
      <c r="EB3" s="378">
        <v>3</v>
      </c>
    </row>
    <row r="4" spans="1:132">
      <c r="A4" s="379">
        <v>101</v>
      </c>
      <c r="B4" s="384" t="str">
        <f>IF(A4="","",IFERROR(INDEX(兵团team!B:B,MATCH(兵团查询!A4,兵团team!A:A,0),0),"无"))</f>
        <v>枪兵</v>
      </c>
      <c r="C4" s="652" t="s">
        <v>12038</v>
      </c>
      <c r="D4" s="652">
        <v>100</v>
      </c>
      <c r="E4" s="652" t="s">
        <v>10407</v>
      </c>
      <c r="F4" s="654" t="str">
        <f>IFERROR(INDEX(兵团基本资料!S:S,MATCH(IF(IF(B5="",A4,B5)=0,"",IF(B5="",A4,B5)),兵团基本资料!A:A,0),0),"无")</f>
        <v>可觉醒</v>
      </c>
      <c r="G4" s="652"/>
      <c r="H4" s="652">
        <v>40</v>
      </c>
      <c r="I4" s="652">
        <v>40</v>
      </c>
      <c r="J4" s="652">
        <v>40</v>
      </c>
      <c r="EA4" s="378" t="s">
        <v>11973</v>
      </c>
      <c r="EB4" s="378">
        <v>4</v>
      </c>
    </row>
    <row r="5" spans="1:132" s="382" customFormat="1">
      <c r="A5" s="379"/>
      <c r="B5" s="384" t="str">
        <f>IF(A5="","",IFERROR(INDEX(兵团team!A:A,MATCH(兵团查询!A5,兵团team!B:B,0),0),"无"))</f>
        <v/>
      </c>
      <c r="C5" s="652"/>
      <c r="D5" s="652"/>
      <c r="E5" s="652"/>
      <c r="F5" s="654"/>
      <c r="G5" s="652"/>
      <c r="H5" s="652"/>
      <c r="I5" s="652"/>
      <c r="J5" s="652"/>
      <c r="K5" s="375"/>
      <c r="L5" s="375"/>
      <c r="M5" s="375"/>
      <c r="N5" s="375"/>
      <c r="O5" s="375"/>
      <c r="P5" s="375"/>
      <c r="Q5" s="375"/>
      <c r="EA5" s="383" t="s">
        <v>11983</v>
      </c>
      <c r="EB5" s="383">
        <v>5</v>
      </c>
    </row>
    <row r="6" spans="1:132" s="382" customFormat="1">
      <c r="A6" s="375"/>
      <c r="B6" s="375"/>
      <c r="C6" s="375"/>
      <c r="D6" s="375"/>
      <c r="E6" s="375"/>
      <c r="F6" s="375"/>
      <c r="G6" s="375"/>
      <c r="H6" s="375"/>
      <c r="I6" s="375"/>
      <c r="J6" s="375"/>
      <c r="K6" s="375"/>
      <c r="L6" s="375"/>
      <c r="M6" s="375"/>
      <c r="N6" s="375"/>
      <c r="O6" s="375"/>
      <c r="P6" s="375"/>
      <c r="Q6" s="375"/>
      <c r="EA6" s="383" t="s">
        <v>11974</v>
      </c>
      <c r="EB6" s="383">
        <v>6</v>
      </c>
    </row>
    <row r="7" spans="1:132" s="382" customFormat="1">
      <c r="A7" s="381" t="s">
        <v>11991</v>
      </c>
      <c r="EA7" s="383" t="s">
        <v>11975</v>
      </c>
      <c r="EB7" s="383">
        <v>7</v>
      </c>
    </row>
    <row r="8" spans="1:132" s="382" customFormat="1">
      <c r="A8" s="381" t="s">
        <v>12114</v>
      </c>
      <c r="B8" s="383" t="str">
        <f>IFERROR(INDEX(兵团基本资料!E:E,MATCH(IF(IF(B5="",A4,B5)=0,"",IF(B5="",A4,B5)),兵团基本资料!A:A,0),0),"无")</f>
        <v>平原城堡</v>
      </c>
      <c r="EA8" s="383" t="s">
        <v>11984</v>
      </c>
      <c r="EB8" s="383">
        <v>8</v>
      </c>
    </row>
    <row r="9" spans="1:132" s="382" customFormat="1">
      <c r="A9" s="381" t="s">
        <v>12117</v>
      </c>
      <c r="B9" s="383">
        <f>IFERROR(INDEX(兵团基本资料!H:H,MATCH(IF(IF(B5="",A4,B5)=0,"",IF(B5="",A4,B5)),兵团基本资料!A:A,0),0),"无")</f>
        <v>9</v>
      </c>
      <c r="E9" s="374"/>
      <c r="EA9" s="383" t="s">
        <v>11985</v>
      </c>
      <c r="EB9" s="383">
        <v>9</v>
      </c>
    </row>
    <row r="10" spans="1:132" s="382" customFormat="1" ht="28.5">
      <c r="A10" s="385" t="s">
        <v>2226</v>
      </c>
      <c r="B10" s="386" t="str">
        <f>IFERROR(INDEX(兵团基本资料!D:D,MATCH(IF(IF(B5="",A4,B5)=0,"",IF(B5="",A4,B5)),兵团基本资料!A:A,0),0),"无")</f>
        <v>#能够眩晕敌人，攻击大体型兵团有优势</v>
      </c>
      <c r="E10" s="374"/>
      <c r="EA10" s="383" t="s">
        <v>11976</v>
      </c>
      <c r="EB10" s="383">
        <v>10</v>
      </c>
    </row>
    <row r="11" spans="1:132" s="382" customFormat="1">
      <c r="A11" s="385" t="s">
        <v>12090</v>
      </c>
      <c r="B11" s="387" t="str">
        <f>ROUNDUP(兵团自身计算表!B60,0)&amp;" "&amp;"("&amp;"成长: +"&amp;ROUNDUP(兵团自身计算表!B9,1)&amp;")"</f>
        <v>10131 (成长: +16.9)</v>
      </c>
      <c r="E11" s="374"/>
      <c r="EA11" s="383" t="s">
        <v>11977</v>
      </c>
      <c r="EB11" s="383">
        <v>11</v>
      </c>
    </row>
    <row r="12" spans="1:132" s="382" customFormat="1">
      <c r="A12" s="385" t="s">
        <v>12120</v>
      </c>
      <c r="B12" s="387" t="str">
        <f>ROUNDUP(兵团自身计算表!B61,0)&amp;" "&amp;"("&amp;"成长: +"&amp;ROUNDUP(兵团自身计算表!B10,1)&amp;")"</f>
        <v>1626 (成长: +6.9)</v>
      </c>
      <c r="E12" s="374"/>
      <c r="EA12" s="383" t="s">
        <v>10406</v>
      </c>
      <c r="EB12" s="383">
        <v>12</v>
      </c>
    </row>
    <row r="13" spans="1:132" s="382" customFormat="1">
      <c r="A13" s="385" t="s">
        <v>12121</v>
      </c>
      <c r="B13" s="387" t="str">
        <f>ROUNDUP(兵团自身计算表!B62,0)&amp;" "&amp;"("&amp;"成长: +"&amp;ROUNDUP(兵团自身计算表!B13,0)&amp;")"</f>
        <v>89619 (成长: +129)</v>
      </c>
      <c r="E13" s="374"/>
      <c r="EA13" s="383" t="s">
        <v>11986</v>
      </c>
      <c r="EB13" s="383">
        <v>13</v>
      </c>
    </row>
    <row r="14" spans="1:132" s="382" customFormat="1">
      <c r="A14" s="385" t="s">
        <v>12122</v>
      </c>
      <c r="B14" s="409">
        <f>兵团自身计算表!B63</f>
        <v>0.66</v>
      </c>
      <c r="E14" s="374"/>
      <c r="EA14" s="383" t="s">
        <v>10407</v>
      </c>
      <c r="EB14" s="383">
        <v>14</v>
      </c>
    </row>
    <row r="15" spans="1:132" s="382" customFormat="1">
      <c r="E15" s="374"/>
    </row>
    <row r="16" spans="1:132" s="382" customFormat="1">
      <c r="A16" s="381" t="s">
        <v>12123</v>
      </c>
      <c r="E16" s="374"/>
    </row>
    <row r="17" spans="1:5" s="382" customFormat="1">
      <c r="A17" s="385" t="s">
        <v>12128</v>
      </c>
      <c r="B17" s="388">
        <f>兵团自身计算表!B72</f>
        <v>420</v>
      </c>
      <c r="E17" s="374"/>
    </row>
    <row r="18" spans="1:5" s="382" customFormat="1">
      <c r="A18" s="385" t="s">
        <v>12129</v>
      </c>
      <c r="B18" s="388">
        <f>兵团自身计算表!B75</f>
        <v>0</v>
      </c>
      <c r="E18" s="374"/>
    </row>
    <row r="19" spans="1:5" s="382" customFormat="1">
      <c r="A19" s="381" t="s">
        <v>12158</v>
      </c>
      <c r="B19" s="389">
        <f>兵团自身计算表!B73</f>
        <v>0.2</v>
      </c>
      <c r="E19" s="374"/>
    </row>
    <row r="20" spans="1:5" s="382" customFormat="1">
      <c r="A20" s="381" t="s">
        <v>12159</v>
      </c>
      <c r="B20" s="389">
        <f>兵团自身计算表!B74</f>
        <v>0</v>
      </c>
    </row>
    <row r="21" spans="1:5" s="382" customFormat="1">
      <c r="A21" s="381" t="s">
        <v>12160</v>
      </c>
      <c r="B21" s="389">
        <f>兵团自身计算表!B76</f>
        <v>0.2</v>
      </c>
      <c r="E21" s="374"/>
    </row>
    <row r="22" spans="1:5" s="382" customFormat="1">
      <c r="A22" s="385" t="s">
        <v>12130</v>
      </c>
      <c r="B22" s="389">
        <f>兵团自身计算表!B77</f>
        <v>0.2</v>
      </c>
      <c r="E22" s="374"/>
    </row>
    <row r="23" spans="1:5" s="382" customFormat="1">
      <c r="A23" s="381" t="s">
        <v>12161</v>
      </c>
      <c r="B23" s="389">
        <f>兵团自身计算表!B78</f>
        <v>0.41000000000000003</v>
      </c>
      <c r="E23" s="374"/>
    </row>
    <row r="24" spans="1:5" s="382" customFormat="1">
      <c r="A24" s="385" t="s">
        <v>12162</v>
      </c>
      <c r="B24" s="387">
        <f>兵团自身计算表!B79</f>
        <v>100</v>
      </c>
      <c r="E24" s="374"/>
    </row>
    <row r="25" spans="1:5" s="382" customFormat="1">
      <c r="A25" s="385" t="s">
        <v>12131</v>
      </c>
      <c r="B25" s="387">
        <f>兵团自身计算表!B80</f>
        <v>80</v>
      </c>
      <c r="E25" s="374"/>
    </row>
    <row r="26" spans="1:5" s="382" customFormat="1">
      <c r="E26" s="374"/>
    </row>
    <row r="27" spans="1:5" s="382" customFormat="1">
      <c r="A27" s="381" t="s">
        <v>12115</v>
      </c>
      <c r="B27" s="383" t="str">
        <f>IFERROR(INDEX(兵团基本资料!F:F,MATCH(IF(IF(B5="",A4,B5)=0,"",IF(B5="",A4,B5)),兵团基本资料!A:A,0),0),"无")</f>
        <v>人类</v>
      </c>
      <c r="E27" s="374"/>
    </row>
    <row r="28" spans="1:5" s="382" customFormat="1">
      <c r="A28" s="381" t="s">
        <v>12116</v>
      </c>
      <c r="B28" s="383" t="str">
        <f>IFERROR(INDEX(兵团基本资料!G:G,MATCH(IF(IF(B5="",A4,B5)=0,"",IF(B5="",A4,B5)),兵团基本资料!A:A,0),0),"无")</f>
        <v>输出</v>
      </c>
      <c r="E28" s="374"/>
    </row>
    <row r="29" spans="1:5" s="382" customFormat="1">
      <c r="A29" s="381" t="s">
        <v>2227</v>
      </c>
      <c r="B29" s="383" t="str">
        <f>IFERROR(INDEX(兵团基本资料!I:I,MATCH(IF(IF(B5="",A4,B5)=0,"",IF(B5="",A4,B5)),兵团基本资料!A:A,0),0),"无")</f>
        <v>地面</v>
      </c>
      <c r="E29" s="374"/>
    </row>
    <row r="30" spans="1:5" s="382" customFormat="1">
      <c r="A30" s="381" t="s">
        <v>2228</v>
      </c>
      <c r="B30" s="383">
        <f>IFERROR(INDEX(兵团基本资料!J:J,MATCH(IF(IF(B5="",A4,B5)=0,"",IF(B5="",A4,B5)),兵团基本资料!A:A,0),0),"无")</f>
        <v>1</v>
      </c>
      <c r="E30" s="374"/>
    </row>
    <row r="31" spans="1:5" s="382" customFormat="1">
      <c r="A31" s="381" t="s">
        <v>2229</v>
      </c>
      <c r="B31" s="383" t="str">
        <f>IFERROR(INDEX(兵团基本资料!K:K,MATCH(IF(IF(B5="",A4,B5)=0,"",IF(B5="",A4,B5)),兵团基本资料!A:A,0),0),"无")</f>
        <v>13</v>
      </c>
      <c r="E31" s="374"/>
    </row>
    <row r="32" spans="1:5" s="382" customFormat="1">
      <c r="E32" s="374"/>
    </row>
    <row r="33" spans="1:17" s="382" customFormat="1">
      <c r="A33" s="381" t="str">
        <f>兵团自身计算表!A66</f>
        <v>天赋-攻击</v>
      </c>
      <c r="B33" s="408">
        <f>兵团自身计算表!B66</f>
        <v>0.84</v>
      </c>
      <c r="E33" s="374"/>
    </row>
    <row r="34" spans="1:17" s="382" customFormat="1">
      <c r="A34" s="381" t="str">
        <f>兵团自身计算表!A67</f>
        <v>天赋-生命</v>
      </c>
      <c r="B34" s="408">
        <f>兵团自身计算表!B67</f>
        <v>0.84</v>
      </c>
      <c r="E34" s="374"/>
    </row>
    <row r="35" spans="1:17">
      <c r="A35" s="381" t="str">
        <f>兵团自身计算表!A68</f>
        <v>天赋-暴击</v>
      </c>
      <c r="B35" s="407">
        <f>兵团自身计算表!B68</f>
        <v>420</v>
      </c>
      <c r="C35" s="382"/>
      <c r="D35" s="382"/>
      <c r="E35" s="374"/>
      <c r="F35" s="382"/>
      <c r="G35" s="382"/>
      <c r="H35" s="382"/>
      <c r="I35" s="382"/>
      <c r="J35" s="382"/>
      <c r="K35" s="382"/>
      <c r="L35" s="382"/>
      <c r="M35" s="382"/>
      <c r="N35" s="382"/>
      <c r="O35" s="382"/>
      <c r="P35" s="382"/>
      <c r="Q35" s="382"/>
    </row>
    <row r="36" spans="1:17">
      <c r="A36" s="381" t="str">
        <f>兵团自身计算表!A69</f>
        <v>天赋-法术免伤</v>
      </c>
      <c r="B36" s="408">
        <f>兵团自身计算表!B69</f>
        <v>0.21</v>
      </c>
      <c r="C36" s="382"/>
      <c r="D36" s="382"/>
      <c r="E36" s="374"/>
      <c r="F36" s="382"/>
      <c r="G36" s="382"/>
      <c r="H36" s="382"/>
      <c r="I36" s="382"/>
      <c r="J36" s="382"/>
      <c r="K36" s="382"/>
      <c r="L36" s="382"/>
      <c r="M36" s="382"/>
      <c r="N36" s="382"/>
      <c r="O36" s="382"/>
      <c r="P36" s="382"/>
      <c r="Q36" s="382"/>
    </row>
    <row r="38" spans="1:17">
      <c r="A38" s="381" t="s">
        <v>11981</v>
      </c>
      <c r="B38" s="381" t="s">
        <v>11980</v>
      </c>
      <c r="C38" s="381" t="s">
        <v>11982</v>
      </c>
      <c r="D38" s="381" t="s">
        <v>11987</v>
      </c>
      <c r="E38" s="390"/>
    </row>
    <row r="39" spans="1:17">
      <c r="A39" s="654">
        <f>兵团装备计算表!A5</f>
        <v>1011</v>
      </c>
      <c r="B39" s="654" t="str">
        <f>兵团装备计算表!B5</f>
        <v>#天青长枪</v>
      </c>
      <c r="C39" s="656" t="s">
        <v>10407</v>
      </c>
      <c r="D39" s="656">
        <v>100</v>
      </c>
      <c r="E39" s="391" t="s">
        <v>12017</v>
      </c>
    </row>
    <row r="40" spans="1:17">
      <c r="A40" s="654"/>
      <c r="B40" s="654"/>
      <c r="C40" s="656"/>
      <c r="D40" s="656"/>
      <c r="E40" s="392" t="str">
        <f>兵团装备计算表!F5</f>
        <v>攻击：874（+8.02）</v>
      </c>
    </row>
    <row r="41" spans="1:17">
      <c r="A41" s="654"/>
      <c r="B41" s="654"/>
      <c r="C41" s="656"/>
      <c r="D41" s="656"/>
      <c r="E41" s="392" t="str">
        <f>兵团装备计算表!F6</f>
        <v>防御：181.2（+1.66）</v>
      </c>
    </row>
    <row r="42" spans="1:17">
      <c r="A42" s="654"/>
      <c r="B42" s="654"/>
      <c r="C42" s="656"/>
      <c r="D42" s="656"/>
      <c r="E42" s="391" t="s">
        <v>12018</v>
      </c>
    </row>
    <row r="43" spans="1:17">
      <c r="A43" s="654"/>
      <c r="B43" s="654"/>
      <c r="C43" s="656"/>
      <c r="D43" s="656"/>
      <c r="E43" s="392" t="str">
        <f>兵团装备计算表!G5&amp;"："&amp;兵团装备计算表!H5</f>
        <v>攻击：0.03</v>
      </c>
    </row>
    <row r="44" spans="1:17">
      <c r="A44" s="654"/>
      <c r="B44" s="654"/>
      <c r="C44" s="656"/>
      <c r="D44" s="656"/>
      <c r="E44" s="392" t="str">
        <f>兵团装备计算表!I5&amp;"："&amp;兵团装备计算表!J5</f>
        <v>攻击：0.045</v>
      </c>
    </row>
    <row r="45" spans="1:17">
      <c r="A45" s="654"/>
      <c r="B45" s="654"/>
      <c r="C45" s="656"/>
      <c r="D45" s="656"/>
      <c r="E45" s="392" t="str">
        <f>兵团装备计算表!K5&amp;"："&amp;兵团装备计算表!L5</f>
        <v>攻击：0.06</v>
      </c>
    </row>
    <row r="46" spans="1:17">
      <c r="A46" s="654">
        <f>兵团装备计算表!A7</f>
        <v>1012</v>
      </c>
      <c r="B46" s="654" t="str">
        <f>兵团装备计算表!B7</f>
        <v>#战争头盔</v>
      </c>
      <c r="C46" s="656" t="s">
        <v>10407</v>
      </c>
      <c r="D46" s="656">
        <v>100</v>
      </c>
      <c r="E46" s="391" t="s">
        <v>12017</v>
      </c>
    </row>
    <row r="47" spans="1:17">
      <c r="A47" s="654"/>
      <c r="B47" s="654"/>
      <c r="C47" s="656"/>
      <c r="D47" s="656"/>
      <c r="E47" s="392" t="str">
        <f>兵团装备计算表!F7</f>
        <v>生命：6679（+61.28）</v>
      </c>
    </row>
    <row r="48" spans="1:17">
      <c r="A48" s="654"/>
      <c r="B48" s="654"/>
      <c r="C48" s="656"/>
      <c r="D48" s="656"/>
      <c r="E48" s="392" t="str">
        <f>兵团装备计算表!F8</f>
        <v>防御：181.2（+1.66）</v>
      </c>
    </row>
    <row r="49" spans="1:18">
      <c r="A49" s="654"/>
      <c r="B49" s="654"/>
      <c r="C49" s="656"/>
      <c r="D49" s="656"/>
      <c r="E49" s="391" t="s">
        <v>12018</v>
      </c>
    </row>
    <row r="50" spans="1:18">
      <c r="A50" s="654"/>
      <c r="B50" s="654"/>
      <c r="C50" s="656"/>
      <c r="D50" s="656"/>
      <c r="E50" s="392" t="str">
        <f>兵团装备计算表!G7&amp;"："&amp;兵团装备计算表!H7</f>
        <v>生命：0.03</v>
      </c>
    </row>
    <row r="51" spans="1:18">
      <c r="A51" s="654"/>
      <c r="B51" s="654"/>
      <c r="C51" s="656"/>
      <c r="D51" s="656"/>
      <c r="E51" s="392" t="str">
        <f>兵团装备计算表!I7&amp;"："&amp;兵团装备计算表!J7</f>
        <v>生命：0.045</v>
      </c>
    </row>
    <row r="52" spans="1:18">
      <c r="A52" s="654"/>
      <c r="B52" s="654"/>
      <c r="C52" s="656"/>
      <c r="D52" s="656"/>
      <c r="E52" s="392" t="str">
        <f>兵团装备计算表!K7&amp;"："&amp;兵团装备计算表!L7</f>
        <v>生命：0.06</v>
      </c>
    </row>
    <row r="53" spans="1:18">
      <c r="A53" s="654">
        <f>兵团装备计算表!A9</f>
        <v>1013</v>
      </c>
      <c r="B53" s="654" t="str">
        <f>兵团装备计算表!B9</f>
        <v>#帝国重盾</v>
      </c>
      <c r="C53" s="656" t="s">
        <v>10407</v>
      </c>
      <c r="D53" s="656">
        <v>100</v>
      </c>
      <c r="E53" s="391" t="s">
        <v>12017</v>
      </c>
    </row>
    <row r="54" spans="1:18">
      <c r="A54" s="654"/>
      <c r="B54" s="654"/>
      <c r="C54" s="656"/>
      <c r="D54" s="656"/>
      <c r="E54" s="392" t="str">
        <f>兵团装备计算表!F9</f>
        <v>攻击：874（+8.02）</v>
      </c>
    </row>
    <row r="55" spans="1:18">
      <c r="A55" s="654"/>
      <c r="B55" s="654"/>
      <c r="C55" s="656"/>
      <c r="D55" s="656"/>
      <c r="E55" s="392" t="str">
        <f>兵团装备计算表!F10</f>
        <v>防御：181.2（+1.66）</v>
      </c>
    </row>
    <row r="56" spans="1:18" s="380" customFormat="1">
      <c r="A56" s="654"/>
      <c r="B56" s="654"/>
      <c r="C56" s="656"/>
      <c r="D56" s="656"/>
      <c r="E56" s="391" t="s">
        <v>12018</v>
      </c>
      <c r="F56" s="375"/>
      <c r="G56" s="375"/>
      <c r="H56" s="375"/>
      <c r="I56" s="375"/>
      <c r="J56" s="375"/>
      <c r="K56" s="375"/>
      <c r="L56" s="375"/>
      <c r="M56" s="375"/>
      <c r="N56" s="375"/>
      <c r="O56" s="375"/>
      <c r="P56" s="375"/>
      <c r="Q56" s="375"/>
      <c r="R56" s="375"/>
    </row>
    <row r="57" spans="1:18" s="380" customFormat="1">
      <c r="A57" s="654"/>
      <c r="B57" s="654"/>
      <c r="C57" s="656"/>
      <c r="D57" s="656"/>
      <c r="E57" s="392" t="str">
        <f>兵团装备计算表!G9&amp;"："&amp;兵团装备计算表!H9</f>
        <v>攻击：0.03</v>
      </c>
      <c r="F57" s="375"/>
      <c r="G57" s="375"/>
      <c r="H57" s="375"/>
      <c r="I57" s="375"/>
      <c r="J57" s="375"/>
      <c r="K57" s="375"/>
      <c r="L57" s="375"/>
      <c r="M57" s="375"/>
      <c r="N57" s="375"/>
      <c r="O57" s="375"/>
      <c r="P57" s="375"/>
      <c r="Q57" s="375"/>
      <c r="R57" s="375"/>
    </row>
    <row r="58" spans="1:18" s="380" customFormat="1">
      <c r="A58" s="654"/>
      <c r="B58" s="654"/>
      <c r="C58" s="656"/>
      <c r="D58" s="656"/>
      <c r="E58" s="392" t="str">
        <f>兵团装备计算表!I9&amp;"："&amp;兵团装备计算表!J9</f>
        <v>攻击：0.045</v>
      </c>
      <c r="F58" s="375"/>
      <c r="G58" s="375"/>
      <c r="H58" s="375"/>
      <c r="I58" s="375"/>
      <c r="J58" s="375"/>
      <c r="K58" s="375"/>
      <c r="L58" s="375"/>
      <c r="M58" s="375"/>
      <c r="N58" s="375"/>
      <c r="O58" s="375"/>
      <c r="P58" s="375"/>
      <c r="Q58" s="375"/>
      <c r="R58" s="375"/>
    </row>
    <row r="59" spans="1:18" s="380" customFormat="1">
      <c r="A59" s="654"/>
      <c r="B59" s="654"/>
      <c r="C59" s="656"/>
      <c r="D59" s="656"/>
      <c r="E59" s="392" t="str">
        <f>兵团装备计算表!K9&amp;"："&amp;兵团装备计算表!L9</f>
        <v>攻击：0.06</v>
      </c>
      <c r="F59" s="375"/>
      <c r="G59" s="375"/>
      <c r="H59" s="375"/>
      <c r="I59" s="375"/>
      <c r="J59" s="375"/>
      <c r="K59" s="375"/>
      <c r="L59" s="375"/>
      <c r="M59" s="375"/>
      <c r="N59" s="375"/>
      <c r="O59" s="375"/>
      <c r="P59" s="375"/>
      <c r="Q59" s="375"/>
      <c r="R59" s="375"/>
    </row>
    <row r="60" spans="1:18">
      <c r="A60" s="654">
        <f>兵团装备计算表!A11</f>
        <v>1014</v>
      </c>
      <c r="B60" s="654" t="str">
        <f>兵团装备计算表!B11</f>
        <v>#龙鳞护肩</v>
      </c>
      <c r="C60" s="656" t="s">
        <v>10407</v>
      </c>
      <c r="D60" s="656">
        <v>100</v>
      </c>
      <c r="E60" s="391" t="s">
        <v>11991</v>
      </c>
      <c r="R60" s="380"/>
    </row>
    <row r="61" spans="1:18">
      <c r="A61" s="654"/>
      <c r="B61" s="654"/>
      <c r="C61" s="656"/>
      <c r="D61" s="656"/>
      <c r="E61" s="392" t="str">
        <f>兵团装备计算表!F11</f>
        <v>生命：6679（+61.28）</v>
      </c>
      <c r="R61" s="380"/>
    </row>
    <row r="62" spans="1:18">
      <c r="A62" s="654"/>
      <c r="B62" s="654"/>
      <c r="C62" s="656"/>
      <c r="D62" s="656"/>
      <c r="E62" s="392" t="str">
        <f>兵团装备计算表!F12</f>
        <v>防御：181.2（+1.66）</v>
      </c>
      <c r="R62" s="380"/>
    </row>
    <row r="63" spans="1:18">
      <c r="A63" s="654"/>
      <c r="B63" s="654"/>
      <c r="C63" s="656"/>
      <c r="D63" s="656"/>
      <c r="E63" s="391" t="s">
        <v>12018</v>
      </c>
      <c r="R63" s="380"/>
    </row>
    <row r="64" spans="1:18">
      <c r="A64" s="654"/>
      <c r="B64" s="654"/>
      <c r="C64" s="656"/>
      <c r="D64" s="656"/>
      <c r="E64" s="392" t="str">
        <f>兵团装备计算表!G11&amp;"："&amp;兵团装备计算表!H11</f>
        <v>生命：0.03</v>
      </c>
    </row>
    <row r="65" spans="1:17">
      <c r="A65" s="654"/>
      <c r="B65" s="654"/>
      <c r="C65" s="656"/>
      <c r="D65" s="656"/>
      <c r="E65" s="392" t="str">
        <f>兵团装备计算表!I11&amp;"："&amp;兵团装备计算表!J11</f>
        <v>生命：0.045</v>
      </c>
    </row>
    <row r="66" spans="1:17">
      <c r="A66" s="654"/>
      <c r="B66" s="654"/>
      <c r="C66" s="656"/>
      <c r="D66" s="656"/>
      <c r="E66" s="392" t="str">
        <f>兵团装备计算表!K11&amp;"："&amp;兵团装备计算表!L11</f>
        <v>生命：0.06</v>
      </c>
      <c r="P66" s="380"/>
      <c r="Q66" s="380"/>
    </row>
    <row r="67" spans="1:17">
      <c r="O67" s="380"/>
      <c r="P67" s="380"/>
      <c r="Q67" s="380"/>
    </row>
    <row r="68" spans="1:17">
      <c r="A68" s="385" t="s">
        <v>2217</v>
      </c>
      <c r="B68" s="657" t="str">
        <f>IFERROR(INDEX(兵团基本资料!M:M,MATCH(IF(IF(B5="",A4,B5)=0,"",IF(B5="",A4,B5)),兵团基本资料!A:A,0),0),"无")</f>
        <v>天赋名称：破甲
天赋说明：
[color=562600]攻击兵团降低目标兵团[-][color=1ca216,fontsize=20]{($level+$ulevel)*4+16}%[-][color=562600]防御，不可叠加[-]</v>
      </c>
      <c r="C68" s="657"/>
      <c r="D68" s="657"/>
      <c r="E68" s="657"/>
      <c r="H68" s="380"/>
      <c r="I68" s="380"/>
      <c r="J68" s="380"/>
      <c r="K68" s="380"/>
      <c r="L68" s="380"/>
      <c r="M68" s="380"/>
      <c r="N68" s="380"/>
      <c r="O68" s="380"/>
      <c r="P68" s="380"/>
      <c r="Q68" s="380"/>
    </row>
    <row r="69" spans="1:17">
      <c r="A69" s="385" t="s">
        <v>2230</v>
      </c>
      <c r="B69" s="657" t="str">
        <f>IFERROR(INDEX(兵团基本资料!O:O,MATCH(IF(IF(B5="",A4,B5)=0,"",IF(B5="",A4,B5)),兵团基本资料!A:A,0),0),"无")</f>
        <v>技能名称：#矛阵 (枪兵常年用矛作战，久而久之，可以发挥出更大威力。)
技能说明
#[color=645252,fontsize=20]帝国枪兵兵团对当前攻击的敌方兵团造成[-][color=48b946,fontsize=20]{((($level+$ulevel)*30+420))*0.01*$atk}[-][color=645252,fontsize=20]伤害，并造成[-][color=48b946,fontsize=20]「眩晕」[-][color=645252,fontsize=20]效果，持续3秒。[-]</v>
      </c>
      <c r="C69" s="657"/>
      <c r="D69" s="657"/>
      <c r="E69" s="657"/>
      <c r="H69" s="380"/>
      <c r="I69" s="380"/>
      <c r="J69" s="380"/>
      <c r="K69" s="380"/>
      <c r="L69" s="380"/>
      <c r="M69" s="380"/>
      <c r="N69" s="380"/>
      <c r="O69" s="380"/>
      <c r="P69" s="380"/>
      <c r="Q69" s="380"/>
    </row>
    <row r="70" spans="1:17">
      <c r="A70" s="385" t="s">
        <v>11274</v>
      </c>
      <c r="B70" s="657" t="str">
        <f>IFERROR(INDEX(兵团基本资料!P:P,MATCH(IF(IF(B5="",A4,B5)=0,"",IF(B5="",A4,B5)),兵团基本资料!A:A,0),0),"无")</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C70" s="657"/>
      <c r="D70" s="657"/>
      <c r="E70" s="657"/>
      <c r="H70" s="380"/>
      <c r="I70" s="380"/>
      <c r="J70" s="380"/>
      <c r="K70" s="380"/>
      <c r="L70" s="380"/>
      <c r="M70" s="380"/>
      <c r="N70" s="380"/>
      <c r="O70" s="380"/>
    </row>
    <row r="71" spans="1:17">
      <c r="A71" s="385" t="s">
        <v>11275</v>
      </c>
      <c r="B71" s="657" t="str">
        <f>IFERROR(INDEX(兵团基本资料!Q:Q,MATCH(IF(IF(B5="",A4,B5)=0,"",IF(B5="",A4,B5)),兵团基本资料!A:A,0),0),"无")</f>
        <v>技能名称：#屠龙 (帝国枪兵曾参与过屠龙的战斗，经验丰富。)
技能说明
#[color=645252,fontsize=20]帝国枪兵对阵1人兵团和4人兵团时，暴击值提高[-][color=48b946,fontsize=20]{($level+$ulevel)*30+120}[-][color=645252,fontsize=20]。[-]</v>
      </c>
      <c r="C71" s="657"/>
      <c r="D71" s="657"/>
      <c r="E71" s="657"/>
      <c r="H71" s="380"/>
      <c r="I71" s="380"/>
      <c r="J71" s="380"/>
      <c r="K71" s="380"/>
      <c r="L71" s="380"/>
      <c r="M71" s="380"/>
      <c r="N71" s="380"/>
    </row>
    <row r="72" spans="1:17">
      <c r="A72" s="385" t="s">
        <v>11276</v>
      </c>
      <c r="B72" s="657" t="str">
        <f>IFERROR(INDEX(兵团基本资料!R:R,MATCH(IF(IF(B5="",A4,B5)=0,"",IF(B5="",A4,B5)),兵团基本资料!A:A,0),0),"无")</f>
        <v>技能名称：#振奋 (受到将领的鼓舞时，枪兵们能够发挥出更强的实力。)
技能说明
#[color=645252,fontsize=20]帝国枪兵攻击提高[-][color=48b946,fontsize=20]{($level+$ulevel)*2+18}%[-][color=645252,fontsize=20]，[-][color=48b946,fontsize=20]「士气高涨」[-][color=645252,fontsize=20]效果下加成翻倍。[-]</v>
      </c>
      <c r="C72" s="657"/>
      <c r="D72" s="657"/>
      <c r="E72" s="657"/>
    </row>
    <row r="73" spans="1:17">
      <c r="A73" s="655" t="s">
        <v>11116</v>
      </c>
      <c r="B73" s="658" t="str">
        <f>IF(F4="可觉醒",INDEX(兵团基本资料!U:U,MATCH(IF(IF(B5="",A4,B5)=0,"",IF(B5="",A4,B5)),兵团基本资料!A:A,0),0),"无")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C73" s="658"/>
      <c r="D73" s="658"/>
      <c r="E73" s="658"/>
    </row>
    <row r="74" spans="1:17">
      <c r="A74" s="655"/>
      <c r="B74" s="658" t="str">
        <f>IF(F4="可觉醒",INDEX(兵团基本资料!V:V,MATCH(IF(IF(B5="",A4,B5)=0,"",IF(B5="",A4,B5)),兵团基本资料!A:A,0),0),"无")</f>
        <v>任务提示：#击杀5个野怪
任务说明：
#[color=3c2a1e,fontsize=18]在联盟探索中，消灭[-][color=1ca216,fontsize=18]5[-][color=3c2a1e,fontsize=18]个野怪。[-]</v>
      </c>
      <c r="C74" s="658"/>
      <c r="D74" s="658"/>
      <c r="E74" s="658"/>
    </row>
    <row r="75" spans="1:17">
      <c r="A75" s="655"/>
      <c r="B75" s="658" t="str">
        <f>IF(F4="可觉醒",INDEX(兵团基本资料!W:W,MATCH(IF(IF(B5="",A4,B5)=0,"",IF(B5="",A4,B5)),兵团基本资料!A:A,0),0),"无")</f>
        <v>任务提示：#收集100个英魂
任务说明：
#[color=3c2a1e,fontsize=18]在地下城14-2，14-4中收集[-][color=1ca216,fontsize=18]100[-][color=3c2a1e,fontsize=18]个皇家禁卫英魂。[-]</v>
      </c>
      <c r="C75" s="658"/>
      <c r="D75" s="658"/>
      <c r="E75" s="658"/>
    </row>
    <row r="76" spans="1:17">
      <c r="A76" s="655"/>
      <c r="B76" s="658" t="str">
        <f>IF(F4="可觉醒",INDEX(兵团基本资料!X:X,MATCH(IF(IF(B5="",A4,B5)=0,"",IF(B5="",A4,B5)),兵团基本资料!A:A,0),0),"无")</f>
        <v>任务提示：冠军对决获胜3次
任务说明：
#[color=3c2a1e,fontsize=18]帝国枪兵上阵且城堡阵营至少上阵[-][color=1ca216,fontsize=18]3[-][color=3c2a1e,fontsize=18]个，在冠军对决中获得[-][color=1ca216,fontsize=18]3[-][color=3c2a1e,fontsize=18]次胜利。[-]</v>
      </c>
      <c r="C76" s="658"/>
      <c r="D76" s="658"/>
      <c r="E76" s="658"/>
    </row>
    <row r="77" spans="1:17">
      <c r="A77" s="382"/>
      <c r="B77" s="382"/>
      <c r="C77" s="382"/>
      <c r="D77" s="382"/>
      <c r="E77" s="374"/>
    </row>
    <row r="78" spans="1:17">
      <c r="A78" s="385" t="s">
        <v>2225</v>
      </c>
      <c r="B78" s="657" t="str">
        <f>IFERROR(INDEX(兵团基本资料!C:C,MATCH(IF(IF(B5="",A4,B5)=0,"",IF(B5="",A4,B5)),兵团基本资料!A:A,0),0),"无")</f>
        <v>#帝国枪兵是王国的第一道防线，他们英勇善战，忠心耿耿，为帝国立下卓越功勋，为世人所赞誉。</v>
      </c>
      <c r="C78" s="657"/>
      <c r="D78" s="657"/>
      <c r="E78" s="657"/>
    </row>
  </sheetData>
  <mergeCells count="36">
    <mergeCell ref="B71:E71"/>
    <mergeCell ref="B72:E72"/>
    <mergeCell ref="D39:D45"/>
    <mergeCell ref="D46:D52"/>
    <mergeCell ref="D53:D59"/>
    <mergeCell ref="D60:D66"/>
    <mergeCell ref="B78:E78"/>
    <mergeCell ref="B73:E73"/>
    <mergeCell ref="B74:E74"/>
    <mergeCell ref="B75:E75"/>
    <mergeCell ref="B76:E76"/>
    <mergeCell ref="A73:A76"/>
    <mergeCell ref="C39:C45"/>
    <mergeCell ref="C46:C52"/>
    <mergeCell ref="C53:C59"/>
    <mergeCell ref="C60:C66"/>
    <mergeCell ref="A60:A66"/>
    <mergeCell ref="B60:B66"/>
    <mergeCell ref="B39:B45"/>
    <mergeCell ref="A39:A45"/>
    <mergeCell ref="A46:A52"/>
    <mergeCell ref="B46:B52"/>
    <mergeCell ref="A53:A59"/>
    <mergeCell ref="B53:B59"/>
    <mergeCell ref="B68:E68"/>
    <mergeCell ref="B69:E69"/>
    <mergeCell ref="B70:E70"/>
    <mergeCell ref="J4:J5"/>
    <mergeCell ref="A3:B3"/>
    <mergeCell ref="C4:C5"/>
    <mergeCell ref="D4:D5"/>
    <mergeCell ref="H4:H5"/>
    <mergeCell ref="I4:I5"/>
    <mergeCell ref="E4:E5"/>
    <mergeCell ref="F4:F5"/>
    <mergeCell ref="G4:G5"/>
  </mergeCells>
  <phoneticPr fontId="11" type="noConversion"/>
  <dataValidations count="1">
    <dataValidation type="list" allowBlank="1" showInputMessage="1" showErrorMessage="1" sqref="C39:C66">
      <formula1>$EA$1:$EA$14</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兵团自身计算表!$BC$3:$BC$8</xm:f>
          </x14:formula1>
          <xm:sqref>G4 C4:C5</xm:sqref>
        </x14:dataValidation>
        <x14:dataValidation type="list" allowBlank="1" showInputMessage="1" showErrorMessage="1">
          <x14:formula1>
            <xm:f>兵团team!$A$6:$A$71</xm:f>
          </x14:formula1>
          <xm:sqref>A4</xm:sqref>
        </x14:dataValidation>
        <x14:dataValidation type="list" allowBlank="1" showInputMessage="1" showErrorMessage="1">
          <x14:formula1>
            <xm:f>兵团team!$B$6:$B$71</xm:f>
          </x14:formula1>
          <xm:sqref>A5</xm:sqref>
        </x14:dataValidation>
        <x14:dataValidation type="list" allowBlank="1" showInputMessage="1" showErrorMessage="1">
          <x14:formula1>
            <xm:f>兵团自身计算表!$BH$2:$BH$15</xm:f>
          </x14:formula1>
          <xm:sqref>E4:F4</xm:sqref>
        </x14:dataValidation>
        <x14:dataValidation type="list" allowBlank="1" showInputMessage="1" showErrorMessage="1">
          <x14:formula1>
            <xm:f>兵团自身计算表!$BN$2:$BN$41</xm:f>
          </x14:formula1>
          <xm:sqref>H4:J5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T118"/>
  <sheetViews>
    <sheetView topLeftCell="AP1" workbookViewId="0">
      <selection activeCell="E21" sqref="E21:H28"/>
    </sheetView>
  </sheetViews>
  <sheetFormatPr defaultRowHeight="14.25"/>
  <cols>
    <col min="1" max="1" width="17.25" style="318" bestFit="1" customWidth="1"/>
    <col min="2" max="2" width="12.75" style="318" bestFit="1" customWidth="1"/>
    <col min="3" max="6" width="9" style="318"/>
    <col min="7" max="9" width="13" style="318" bestFit="1" customWidth="1"/>
    <col min="10" max="10" width="14.125" style="318" bestFit="1" customWidth="1"/>
    <col min="11" max="11" width="11.125" style="318" bestFit="1" customWidth="1"/>
    <col min="12" max="12" width="12.625" style="318" bestFit="1" customWidth="1"/>
    <col min="13" max="13" width="14.125" style="318" bestFit="1" customWidth="1"/>
    <col min="14" max="14" width="10" style="318" bestFit="1" customWidth="1"/>
    <col min="15" max="15" width="9" style="318" bestFit="1" customWidth="1"/>
    <col min="16" max="22" width="10" style="318" bestFit="1" customWidth="1"/>
    <col min="23" max="25" width="14.125" style="318" bestFit="1" customWidth="1"/>
    <col min="26" max="46" width="9" style="318"/>
    <col min="47" max="48" width="9" style="322"/>
    <col min="49" max="49" width="20.125" style="318" bestFit="1" customWidth="1"/>
    <col min="50" max="50" width="5.25" style="352" bestFit="1" customWidth="1"/>
    <col min="51" max="51" width="9" style="352" bestFit="1" customWidth="1"/>
    <col min="52" max="54" width="9" style="352"/>
    <col min="55" max="55" width="13" style="318" bestFit="1" customWidth="1"/>
    <col min="56" max="56" width="9.75" style="318" bestFit="1" customWidth="1"/>
    <col min="57" max="57" width="13.875" style="318" bestFit="1" customWidth="1"/>
    <col min="58" max="58" width="10" style="318" bestFit="1" customWidth="1"/>
    <col min="59" max="59" width="9" style="318"/>
    <col min="60" max="60" width="14.125" style="318" bestFit="1" customWidth="1"/>
    <col min="61" max="62" width="9" style="318"/>
    <col min="63" max="63" width="13" style="318" bestFit="1" customWidth="1"/>
    <col min="64" max="65" width="13" style="360" customWidth="1"/>
    <col min="66" max="66" width="13" style="322" customWidth="1"/>
    <col min="67" max="67" width="13" style="364" customWidth="1"/>
    <col min="68" max="68" width="13" style="322" customWidth="1"/>
    <col min="69" max="69" width="9" style="318"/>
    <col min="70" max="70" width="11.25" style="318" customWidth="1"/>
    <col min="71" max="71" width="9" style="318"/>
    <col min="72" max="72" width="9" style="322"/>
    <col min="73" max="73" width="3.5" style="318" bestFit="1" customWidth="1"/>
    <col min="74" max="74" width="2.5" style="318" bestFit="1" customWidth="1"/>
    <col min="75" max="75" width="4.5" style="318" bestFit="1" customWidth="1"/>
    <col min="76" max="76" width="2.5" style="318" bestFit="1" customWidth="1"/>
    <col min="77" max="77" width="3.5" style="318" bestFit="1" customWidth="1"/>
    <col min="78" max="78" width="2.5" style="318" bestFit="1" customWidth="1"/>
    <col min="79" max="79" width="4.5" style="318" bestFit="1" customWidth="1"/>
    <col min="80" max="80" width="2.5" style="318" bestFit="1" customWidth="1"/>
    <col min="81" max="81" width="4.5" style="318" bestFit="1" customWidth="1"/>
    <col min="82" max="82" width="2.5" style="318" bestFit="1" customWidth="1"/>
    <col min="83" max="83" width="4.5" style="318" bestFit="1" customWidth="1"/>
    <col min="84" max="84" width="2.5" style="318" bestFit="1" customWidth="1"/>
    <col min="85" max="85" width="3.5" style="318" bestFit="1" customWidth="1"/>
    <col min="86" max="86" width="2.5" style="318" bestFit="1" customWidth="1"/>
    <col min="87" max="87" width="4.5" style="318" bestFit="1" customWidth="1"/>
    <col min="88" max="88" width="2.5" style="318" bestFit="1" customWidth="1"/>
    <col min="89" max="89" width="3.5" style="318" bestFit="1" customWidth="1"/>
    <col min="90" max="90" width="2.5" style="318" bestFit="1" customWidth="1"/>
    <col min="91" max="91" width="5.5" style="318" bestFit="1" customWidth="1"/>
    <col min="92" max="92" width="2.5" style="318" bestFit="1" customWidth="1"/>
    <col min="93" max="93" width="5.5" style="318" bestFit="1" customWidth="1"/>
    <col min="94" max="94" width="2.5" style="318" bestFit="1" customWidth="1"/>
    <col min="95" max="95" width="7.5" style="318" bestFit="1" customWidth="1"/>
    <col min="96" max="96" width="2.5" style="318" bestFit="1" customWidth="1"/>
    <col min="97" max="97" width="5.5" style="318" bestFit="1" customWidth="1"/>
    <col min="98" max="98" width="2.5" style="318" bestFit="1" customWidth="1"/>
    <col min="99" max="99" width="7.5" style="318" bestFit="1" customWidth="1"/>
    <col min="100" max="100" width="2.5" style="318" bestFit="1" customWidth="1"/>
    <col min="101" max="101" width="5.5" style="318" bestFit="1" customWidth="1"/>
    <col min="102" max="102" width="2.5" style="318" bestFit="1" customWidth="1"/>
    <col min="103" max="103" width="7.5" style="318" bestFit="1" customWidth="1"/>
    <col min="104" max="104" width="2.5" style="318" bestFit="1" customWidth="1"/>
    <col min="105" max="105" width="5.5" style="318" bestFit="1" customWidth="1"/>
    <col min="106" max="106" width="2.5" style="318" bestFit="1" customWidth="1"/>
    <col min="107" max="107" width="7.5" style="318" bestFit="1" customWidth="1"/>
    <col min="108" max="108" width="2.5" style="318" bestFit="1" customWidth="1"/>
    <col min="109" max="109" width="5.5" style="318" bestFit="1" customWidth="1"/>
    <col min="110" max="110" width="2.5" style="318" bestFit="1" customWidth="1"/>
    <col min="111" max="111" width="6.5" style="318" bestFit="1" customWidth="1"/>
    <col min="112" max="112" width="2.5" style="318" bestFit="1" customWidth="1"/>
    <col min="113" max="113" width="5.5" style="318" bestFit="1" customWidth="1"/>
    <col min="114" max="114" width="4.5" style="318" bestFit="1" customWidth="1"/>
    <col min="115" max="115" width="6.5" style="318" bestFit="1" customWidth="1"/>
    <col min="116" max="116" width="2.5" style="318" bestFit="1" customWidth="1"/>
    <col min="117" max="117" width="5.5" style="318" bestFit="1" customWidth="1"/>
    <col min="118" max="118" width="2.5" style="318" bestFit="1" customWidth="1"/>
    <col min="119" max="119" width="6.5" style="318" bestFit="1" customWidth="1"/>
    <col min="120" max="120" width="2.5" style="318" bestFit="1" customWidth="1"/>
    <col min="121" max="121" width="4.5" style="318" bestFit="1" customWidth="1"/>
    <col min="122" max="122" width="2.5" style="318" bestFit="1" customWidth="1"/>
    <col min="123" max="123" width="6.5" style="318" bestFit="1" customWidth="1"/>
    <col min="124" max="124" width="2.5" style="318" bestFit="1" customWidth="1"/>
    <col min="125" max="125" width="5.5" style="318" bestFit="1" customWidth="1"/>
    <col min="126" max="126" width="2.5" style="318" bestFit="1" customWidth="1"/>
    <col min="127" max="127" width="6.5" style="318" bestFit="1" customWidth="1"/>
    <col min="128" max="128" width="2.5" style="318" bestFit="1" customWidth="1"/>
    <col min="129" max="129" width="5.5" style="318" bestFit="1" customWidth="1"/>
    <col min="130" max="130" width="2.5" style="318" bestFit="1" customWidth="1"/>
    <col min="131" max="131" width="5.5" style="318" bestFit="1" customWidth="1"/>
    <col min="132" max="132" width="4.5" style="318" bestFit="1" customWidth="1"/>
    <col min="133" max="133" width="6.5" style="318" bestFit="1" customWidth="1"/>
    <col min="134" max="134" width="2.5" style="318" bestFit="1" customWidth="1"/>
    <col min="135" max="135" width="7.5" style="318" bestFit="1" customWidth="1"/>
    <col min="136" max="136" width="2.5" style="318" bestFit="1" customWidth="1"/>
    <col min="137" max="137" width="6.5" style="318" bestFit="1" customWidth="1"/>
    <col min="138" max="138" width="2.5" style="318" bestFit="1" customWidth="1"/>
    <col min="139" max="139" width="7.5" style="318" bestFit="1" customWidth="1"/>
    <col min="140" max="140" width="2.5" style="318" bestFit="1" customWidth="1"/>
    <col min="141" max="141" width="5.5" style="318" bestFit="1" customWidth="1"/>
    <col min="142" max="142" width="2.5" style="318" bestFit="1" customWidth="1"/>
    <col min="143" max="143" width="7.5" style="318" bestFit="1" customWidth="1"/>
    <col min="144" max="144" width="2.5" style="318" bestFit="1" customWidth="1"/>
    <col min="145" max="145" width="6.5" style="318" bestFit="1" customWidth="1"/>
    <col min="146" max="146" width="2.5" style="318" bestFit="1" customWidth="1"/>
    <col min="147" max="147" width="7.5" style="318" bestFit="1" customWidth="1"/>
    <col min="148" max="148" width="2.5" style="318" bestFit="1" customWidth="1"/>
    <col min="149" max="149" width="6.5" style="318" bestFit="1" customWidth="1"/>
    <col min="150" max="150" width="2.5" style="318" bestFit="1" customWidth="1"/>
    <col min="151" max="151" width="6.5" style="318" bestFit="1" customWidth="1"/>
    <col min="152" max="152" width="2.5" style="318" bestFit="1" customWidth="1"/>
    <col min="153" max="153" width="4.5" style="318" bestFit="1" customWidth="1"/>
    <col min="154" max="154" width="2.5" style="318" bestFit="1" customWidth="1"/>
    <col min="155" max="155" width="5.5" style="318" bestFit="1" customWidth="1"/>
    <col min="156" max="156" width="2.5" style="318" bestFit="1" customWidth="1"/>
    <col min="157" max="157" width="4.5" style="318" bestFit="1" customWidth="1"/>
    <col min="158" max="158" width="2.5" style="318" bestFit="1" customWidth="1"/>
    <col min="159" max="159" width="5.5" style="318" bestFit="1" customWidth="1"/>
    <col min="160" max="160" width="2.5" style="318" bestFit="1" customWidth="1"/>
    <col min="161" max="161" width="4.5" style="318" bestFit="1" customWidth="1"/>
    <col min="162" max="162" width="2.5" style="318" bestFit="1" customWidth="1"/>
    <col min="163" max="163" width="5.5" style="318" bestFit="1" customWidth="1"/>
    <col min="164" max="164" width="2.5" style="318" bestFit="1" customWidth="1"/>
    <col min="165" max="165" width="4.5" style="318" bestFit="1" customWidth="1"/>
    <col min="166" max="166" width="2.5" style="318" bestFit="1" customWidth="1"/>
    <col min="167" max="167" width="5.5" style="318" bestFit="1" customWidth="1"/>
    <col min="168" max="168" width="2.5" style="318" bestFit="1" customWidth="1"/>
    <col min="169" max="169" width="4.5" style="318" bestFit="1" customWidth="1"/>
    <col min="170" max="170" width="2.5" style="318" bestFit="1" customWidth="1"/>
    <col min="171" max="171" width="5.5" style="318" bestFit="1" customWidth="1"/>
    <col min="172" max="172" width="9" style="318"/>
    <col min="173" max="176" width="13" style="318" bestFit="1" customWidth="1"/>
    <col min="177" max="16384" width="9" style="318"/>
  </cols>
  <sheetData>
    <row r="1" spans="1:176">
      <c r="A1" s="362" t="s">
        <v>12023</v>
      </c>
      <c r="B1" s="362" t="s">
        <v>1457</v>
      </c>
      <c r="C1" s="362" t="s">
        <v>12111</v>
      </c>
      <c r="D1" s="362" t="s">
        <v>12112</v>
      </c>
      <c r="E1" s="362" t="s">
        <v>12113</v>
      </c>
      <c r="F1" s="362" t="s">
        <v>12058</v>
      </c>
      <c r="K1" s="362" t="str">
        <f>兵团查询!H3</f>
        <v>潜能-强壮</v>
      </c>
      <c r="L1" s="362" t="str">
        <f>兵团查询!I3</f>
        <v>潜能灵巧</v>
      </c>
      <c r="M1" s="362" t="str">
        <f>兵团查询!J3</f>
        <v>潜能-心智</v>
      </c>
      <c r="AD1" s="361" t="str">
        <f>兵团team!A5</f>
        <v>ID</v>
      </c>
      <c r="AE1" s="361" t="str">
        <f>兵团team!B5</f>
        <v>生物名称</v>
      </c>
      <c r="AF1" s="361" t="str">
        <f>兵团team!K5</f>
        <v>初始星级</v>
      </c>
      <c r="AG1" s="361" t="s">
        <v>12026</v>
      </c>
      <c r="AH1" s="361" t="s">
        <v>12029</v>
      </c>
      <c r="AI1" s="361" t="s">
        <v>12030</v>
      </c>
      <c r="AJ1" s="361" t="s">
        <v>12031</v>
      </c>
      <c r="AK1" s="361" t="s">
        <v>12032</v>
      </c>
      <c r="AL1" s="361" t="str">
        <f>兵团team!S5</f>
        <v>攻击成长</v>
      </c>
      <c r="AM1" s="361" t="str">
        <f>兵团team!T5</f>
        <v>生命成长</v>
      </c>
      <c r="AN1" s="361" t="str">
        <f>兵团team!U5</f>
        <v>护甲成长</v>
      </c>
      <c r="AO1" s="361" t="str">
        <f>兵团team!V5</f>
        <v>破甲成长</v>
      </c>
      <c r="AP1" s="361" t="str">
        <f>兵团team!W5</f>
        <v>基础攻速</v>
      </c>
      <c r="AQ1" s="361" t="s">
        <v>12024</v>
      </c>
      <c r="AR1" s="361" t="s">
        <v>12025</v>
      </c>
      <c r="AS1" s="361" t="s">
        <v>12027</v>
      </c>
      <c r="AT1" s="361" t="s">
        <v>12028</v>
      </c>
      <c r="AU1" s="361" t="s">
        <v>12126</v>
      </c>
      <c r="AV1" s="361" t="s">
        <v>12127</v>
      </c>
      <c r="AW1" s="350" t="s">
        <v>12136</v>
      </c>
      <c r="AX1" s="662"/>
      <c r="AY1" s="662"/>
      <c r="AZ1" s="662"/>
      <c r="BA1" s="663"/>
      <c r="BC1" s="659" t="s">
        <v>12049</v>
      </c>
      <c r="BD1" s="659"/>
      <c r="BE1" s="659"/>
      <c r="BF1" s="659"/>
      <c r="BH1" s="659" t="s">
        <v>12041</v>
      </c>
      <c r="BI1" s="659"/>
      <c r="BK1" s="659" t="s">
        <v>12164</v>
      </c>
      <c r="BL1" s="659"/>
      <c r="BM1" s="659"/>
      <c r="BN1" s="362" t="s">
        <v>12171</v>
      </c>
      <c r="BQ1" s="322"/>
      <c r="BR1" s="318" t="s">
        <v>12087</v>
      </c>
      <c r="BS1" s="318" t="s">
        <v>12089</v>
      </c>
      <c r="BT1" s="322" t="s">
        <v>12088</v>
      </c>
      <c r="CD1" s="322"/>
      <c r="FQ1" s="319" t="s">
        <v>12091</v>
      </c>
      <c r="FR1" s="319" t="s">
        <v>12092</v>
      </c>
      <c r="FS1" s="319" t="s">
        <v>12093</v>
      </c>
      <c r="FT1" s="319" t="s">
        <v>12094</v>
      </c>
    </row>
    <row r="2" spans="1:176">
      <c r="A2" s="317"/>
      <c r="B2" s="363">
        <f>IF(IF(兵团查询!B5="",兵团查询!A4,兵团查询!B5)=0,"",IF(兵团查询!B5="",兵团查询!A4,兵团查询!B5))</f>
        <v>101</v>
      </c>
      <c r="C2" s="317" t="str">
        <f>兵团查询!C4</f>
        <v>6星</v>
      </c>
      <c r="D2" s="317">
        <f>IF(兵团查询!D4="","",兵团查询!D4)</f>
        <v>100</v>
      </c>
      <c r="E2" s="317" t="str">
        <f>兵团查询!E4</f>
        <v>橙+4</v>
      </c>
      <c r="F2" s="317" t="str">
        <f>IF(兵团查询!G4="","",兵团查询!G4)</f>
        <v/>
      </c>
      <c r="K2" s="317">
        <f>兵团查询!H4</f>
        <v>40</v>
      </c>
      <c r="L2" s="317">
        <f>兵团查询!I4</f>
        <v>40</v>
      </c>
      <c r="M2" s="317">
        <f>兵团查询!J4</f>
        <v>40</v>
      </c>
      <c r="AD2" s="350">
        <f>兵团team!A6</f>
        <v>101</v>
      </c>
      <c r="AE2" s="350" t="str">
        <f>兵团team!B6</f>
        <v>枪兵</v>
      </c>
      <c r="AF2" s="350">
        <f>兵团team!K6</f>
        <v>1</v>
      </c>
      <c r="AG2" s="350">
        <f>兵团team!L6</f>
        <v>1</v>
      </c>
      <c r="AH2" s="325">
        <f>兵团team!M6</f>
        <v>6</v>
      </c>
      <c r="AI2" s="325">
        <f>兵团team!N6</f>
        <v>4</v>
      </c>
      <c r="AJ2" s="325">
        <f>兵团team!O6</f>
        <v>5</v>
      </c>
      <c r="AK2" s="325">
        <f>兵团team!P6</f>
        <v>5</v>
      </c>
      <c r="AL2" s="350">
        <f>兵团team!S6</f>
        <v>8.44</v>
      </c>
      <c r="AM2" s="350">
        <f>兵团team!T6</f>
        <v>64.5</v>
      </c>
      <c r="AN2" s="350">
        <f>兵团team!U6</f>
        <v>3.5</v>
      </c>
      <c r="AO2" s="350">
        <f>兵团team!V6</f>
        <v>0</v>
      </c>
      <c r="AP2" s="350">
        <f>兵团team!W6</f>
        <v>0.44</v>
      </c>
      <c r="AQ2" s="350">
        <f>兵团team!AH6</f>
        <v>3</v>
      </c>
      <c r="AR2" s="350">
        <f>兵团team!AI6</f>
        <v>1</v>
      </c>
      <c r="AS2" s="350">
        <f>兵团team!AK6</f>
        <v>84.399999999999991</v>
      </c>
      <c r="AT2" s="350">
        <f>兵团team!AL6</f>
        <v>645</v>
      </c>
      <c r="AU2" s="350">
        <f>兵团team!BB6</f>
        <v>80</v>
      </c>
      <c r="AV2" s="350">
        <f>兵团team!BC6</f>
        <v>100</v>
      </c>
      <c r="AW2" s="350" t="str">
        <f>兵团team!DT6</f>
        <v>[[2,1],[5,1],[9,3],[55,2]]</v>
      </c>
      <c r="AX2" s="350" t="s">
        <v>6937</v>
      </c>
      <c r="AY2" s="350" t="s">
        <v>7065</v>
      </c>
      <c r="AZ2" s="350" t="s">
        <v>7067</v>
      </c>
      <c r="BA2" s="350" t="s">
        <v>7088</v>
      </c>
      <c r="BC2" s="316" t="s">
        <v>12040</v>
      </c>
      <c r="BD2" s="316" t="s">
        <v>11331</v>
      </c>
      <c r="BE2" s="316" t="s">
        <v>12039</v>
      </c>
      <c r="BF2" s="316" t="s">
        <v>7072</v>
      </c>
      <c r="BH2" s="315" t="s">
        <v>11970</v>
      </c>
      <c r="BI2" s="315">
        <v>1</v>
      </c>
      <c r="BK2" s="362" t="s">
        <v>12172</v>
      </c>
      <c r="BL2" s="362" t="s">
        <v>12173</v>
      </c>
      <c r="BM2" s="362" t="s">
        <v>12174</v>
      </c>
      <c r="BN2" s="363">
        <v>1</v>
      </c>
      <c r="BP2" s="322">
        <f>兵团team!A6</f>
        <v>101</v>
      </c>
      <c r="BQ2" s="318" t="str">
        <f>兵团team!B6</f>
        <v>枪兵</v>
      </c>
      <c r="BR2" s="42" t="str">
        <f>兵团team!AX6</f>
        <v>[[1,7],[4,85],[1,7],[4,85],[1,14],[4,85],[1,7],[4,85],[1,7],[4,170],[1,8.75],[4,106.25],[1,8.75],[4,106.25],[1,17.5],[4,106.25],[1,8.75],[4,106.25],[1,8.75],[4,212.5],[1,10.5],[4,127.5],[1,10.5],[4,127.5],[1,21],[4,127.5],[1,10.5],[4,127.5],[1,10.5],[4,255],[1,12.25],[4,148.75],[1,12.25],[4,148.75],[1,24.5],[4,148.75],[1,12.25],[4,148.75],[1,12.25],[4,297.5],[1,14],[4,170],[1,14],[4,170],[1,28],[4,170],[1,14],[4,170],[1,14],[4,340]]</v>
      </c>
      <c r="BS2" s="318" t="s">
        <v>12083</v>
      </c>
      <c r="BT2" s="322">
        <v>1</v>
      </c>
      <c r="BU2" s="318">
        <v>7</v>
      </c>
      <c r="BV2" s="318">
        <v>4</v>
      </c>
      <c r="BW2" s="318">
        <v>85</v>
      </c>
      <c r="BX2" s="318">
        <v>1</v>
      </c>
      <c r="BY2" s="318">
        <v>7</v>
      </c>
      <c r="BZ2" s="318">
        <v>4</v>
      </c>
      <c r="CA2" s="318">
        <v>85</v>
      </c>
      <c r="CB2" s="318">
        <v>1</v>
      </c>
      <c r="CC2" s="318">
        <v>14</v>
      </c>
      <c r="CD2" s="318">
        <v>4</v>
      </c>
      <c r="CE2" s="318">
        <v>85</v>
      </c>
      <c r="CF2" s="318">
        <v>1</v>
      </c>
      <c r="CG2" s="318">
        <v>7</v>
      </c>
      <c r="CH2" s="318">
        <v>4</v>
      </c>
      <c r="CI2" s="318">
        <v>85</v>
      </c>
      <c r="CJ2" s="318">
        <v>1</v>
      </c>
      <c r="CK2" s="318">
        <v>7</v>
      </c>
      <c r="CL2" s="318">
        <v>4</v>
      </c>
      <c r="CM2" s="318">
        <v>170</v>
      </c>
      <c r="CN2" s="318">
        <v>1</v>
      </c>
      <c r="CO2" s="318">
        <v>8.75</v>
      </c>
      <c r="CP2" s="318">
        <v>4</v>
      </c>
      <c r="CQ2" s="318">
        <v>106.25</v>
      </c>
      <c r="CR2" s="318">
        <v>1</v>
      </c>
      <c r="CS2" s="318">
        <v>8.75</v>
      </c>
      <c r="CT2" s="318">
        <v>4</v>
      </c>
      <c r="CU2" s="318">
        <v>106.25</v>
      </c>
      <c r="CV2" s="318">
        <v>1</v>
      </c>
      <c r="CW2" s="318">
        <v>17.5</v>
      </c>
      <c r="CX2" s="318">
        <v>4</v>
      </c>
      <c r="CY2" s="318">
        <v>106.25</v>
      </c>
      <c r="CZ2" s="318">
        <v>1</v>
      </c>
      <c r="DA2" s="318">
        <v>8.75</v>
      </c>
      <c r="DB2" s="318">
        <v>4</v>
      </c>
      <c r="DC2" s="318">
        <v>106.25</v>
      </c>
      <c r="DD2" s="318">
        <v>1</v>
      </c>
      <c r="DE2" s="318">
        <v>8.75</v>
      </c>
      <c r="DF2" s="318">
        <v>4</v>
      </c>
      <c r="DG2" s="318">
        <v>212.5</v>
      </c>
      <c r="DH2" s="318">
        <v>1</v>
      </c>
      <c r="DI2" s="318">
        <v>10.5</v>
      </c>
      <c r="DJ2" s="318">
        <v>4</v>
      </c>
      <c r="DK2" s="318">
        <v>127.5</v>
      </c>
      <c r="DL2" s="318">
        <v>1</v>
      </c>
      <c r="DM2" s="318">
        <v>10.5</v>
      </c>
      <c r="DN2" s="318">
        <v>4</v>
      </c>
      <c r="DO2" s="318">
        <v>127.5</v>
      </c>
      <c r="DP2" s="318">
        <v>1</v>
      </c>
      <c r="DQ2" s="318">
        <v>21</v>
      </c>
      <c r="DR2" s="318">
        <v>4</v>
      </c>
      <c r="DS2" s="318">
        <v>127.5</v>
      </c>
      <c r="DT2" s="318">
        <v>1</v>
      </c>
      <c r="DU2" s="318">
        <v>10.5</v>
      </c>
      <c r="DV2" s="318">
        <v>4</v>
      </c>
      <c r="DW2" s="318">
        <v>127.5</v>
      </c>
      <c r="DX2" s="318">
        <v>1</v>
      </c>
      <c r="DY2" s="318">
        <v>10.5</v>
      </c>
      <c r="DZ2" s="318">
        <v>4</v>
      </c>
      <c r="EA2" s="318">
        <v>255</v>
      </c>
      <c r="EB2" s="318">
        <v>1</v>
      </c>
      <c r="EC2" s="318">
        <v>12.25</v>
      </c>
      <c r="ED2" s="318">
        <v>4</v>
      </c>
      <c r="EE2" s="318">
        <v>148.75</v>
      </c>
      <c r="EF2" s="318">
        <v>1</v>
      </c>
      <c r="EG2" s="318">
        <v>12.25</v>
      </c>
      <c r="EH2" s="318">
        <v>4</v>
      </c>
      <c r="EI2" s="318">
        <v>148.75</v>
      </c>
      <c r="EJ2" s="318">
        <v>1</v>
      </c>
      <c r="EK2" s="318">
        <v>24.5</v>
      </c>
      <c r="EL2" s="318">
        <v>4</v>
      </c>
      <c r="EM2" s="318">
        <v>148.75</v>
      </c>
      <c r="EN2" s="318">
        <v>1</v>
      </c>
      <c r="EO2" s="318">
        <v>12.25</v>
      </c>
      <c r="EP2" s="318">
        <v>4</v>
      </c>
      <c r="EQ2" s="318">
        <v>148.75</v>
      </c>
      <c r="ER2" s="318">
        <v>1</v>
      </c>
      <c r="ES2" s="318">
        <v>12.25</v>
      </c>
      <c r="ET2" s="318">
        <v>4</v>
      </c>
      <c r="EU2" s="318">
        <v>297.5</v>
      </c>
      <c r="EV2" s="318">
        <v>1</v>
      </c>
      <c r="EW2" s="318">
        <v>14</v>
      </c>
      <c r="EX2" s="318">
        <v>4</v>
      </c>
      <c r="EY2" s="318">
        <v>170</v>
      </c>
      <c r="EZ2" s="318">
        <v>1</v>
      </c>
      <c r="FA2" s="318">
        <v>14</v>
      </c>
      <c r="FB2" s="318">
        <v>4</v>
      </c>
      <c r="FC2" s="318">
        <v>170</v>
      </c>
      <c r="FD2" s="318">
        <v>1</v>
      </c>
      <c r="FE2" s="318">
        <v>28</v>
      </c>
      <c r="FF2" s="318">
        <v>4</v>
      </c>
      <c r="FG2" s="318">
        <v>170</v>
      </c>
      <c r="FH2" s="318">
        <v>1</v>
      </c>
      <c r="FI2" s="318">
        <v>14</v>
      </c>
      <c r="FJ2" s="318">
        <v>4</v>
      </c>
      <c r="FK2" s="318">
        <v>170</v>
      </c>
      <c r="FL2" s="318">
        <v>1</v>
      </c>
      <c r="FM2" s="318">
        <v>14</v>
      </c>
      <c r="FN2" s="318">
        <v>4</v>
      </c>
      <c r="FO2" s="318">
        <v>340</v>
      </c>
      <c r="FQ2" s="321">
        <f>IF(COUNTIFS(BT2,"1")=1,BU2,0)+IF(COUNTIFS(BV2,"1")=1,BW2,0)+IF(COUNTIFS(BX2,"1")=1,BY2,0)+IF(COUNTIFS(BZ2,"1")=1,CA2,0)+IF(COUNTIFS(CB2,"1")=1,CC2,0)+IF(COUNTIFS(CD2,"1")=1,CE2,0)+IF(COUNTIFS(CF2,"1")=1,CG2,0)+IF(COUNTIFS(CH2,"1")=1,CI2,0)+IF(COUNTIFS(CJ2,"1")=1,CK2,0)+IF(COUNTIFS(CL2,"1")=1,CM2,0)+IF(COUNTIFS(CN2,"1")=1,CO2,0)+IF(COUNTIFS(CP2,"1")=1,CQ2,0)+IF(COUNTIFS(CR2,"1")=1,CS2,0)+IF(COUNTIFS(CT2,"1")=1,CU2,0)+IF(COUNTIFS(CV2,"1")=1,CW2,0)+IF(COUNTIFS(CX2,"1")=1,CY2,0)+IF(COUNTIFS(CZ2,"1")=1,DA2,0)+IF(COUNTIFS(DB2,"1")=1,DC2,0)+IF(COUNTIFS(DD2,"1")=1,DE2,0)+IF(COUNTIFS(DF2,"1")=1,DG2,0)+IF(COUNTIFS(DH2,"1")=1,DI2,0)+IF(COUNTIFS(DJ2,"1")=1,DK2,0)+IF(COUNTIFS(DL2,"1")=1,DM2,0)+IF(COUNTIFS(DN2,"1")=1,DO2,0)+IF(COUNTIFS(DP2,"1")=1,DQ2,0)+IF(COUNTIFS(DR2,"1")=1,DS2,0)+IF(COUNTIFS(DT2,"1")=1,DU2,0)+IF(COUNTIFS(DV2,"1")=1,DW2,0)+IF(COUNTIFS(DX2,"1")=1,DY2,0)+IF(COUNTIFS(DZ2,"1")=1,EA2,0)+IF(COUNTIFS(EB2,"1")=1,EC2,0)+IF(COUNTIFS(ED2,"1")=1,EE2,0)+IF(COUNTIFS(EF2,"1")=1,EG2,0)+IF(COUNTIFS(EH2,"1")=1,EI2,0)+IF(COUNTIFS(EJ2,"1")=1,EK2,0)+IF(COUNTIFS(EL2,"1")=1,EM2,0)+IF(COUNTIFS(EN2,"1")=1,EO2,0)+IF(COUNTIFS(EP2,"1")=1,EQ2,0)+IF(COUNTIFS(ER2,"1")=1,ES2,0)+IF(COUNTIFS(ET2,"1")=1,EU2,0)+IF(COUNTIFS(EV2,"1")=1,EW2,0)+IF(COUNTIFS(EX2,"1")=1,EY2,0)+IF(COUNTIFS(EZ2,"1")=1,FA2,0)+IF(COUNTIFS(FB2,"1")=1,FC2,0)+IF(COUNTIFS(FD2,"1")=1,FE2,0)+IF(COUNTIFS(FF2,"1")=1,FG2,0)+IF(COUNTIFS(FH2,"1")=1,FI2,0)+IF(COUNTIFS(FJ2,"1")=1,FK2,0)+IF(COUNTIFS(FL2,"1")=1,FM2,0)+IF(COUNTIFS(FN2,"1")=1,FO2,0)</f>
        <v>315</v>
      </c>
      <c r="FR2" s="321">
        <f>IF(COUNTIFS(BT2,"4")=1,BU2,0)+IF(COUNTIFS(BV2,"4")=1,BW2,0)+IF(COUNTIFS(BX2,"4")=1,BY2,0)+IF(COUNTIFS(BZ2,"4")=1,CA2,0)+IF(COUNTIFS(CB2,"4")=1,CC2,0)+IF(COUNTIFS(CD2,"4")=1,CE2,0)+IF(COUNTIFS(CF2,"4")=1,CG2,0)+IF(COUNTIFS(CH2,"4")=1,CI2,0)+IF(COUNTIFS(CJ2,"4")=1,CK2,0)+IF(COUNTIFS(CL2,"4")=1,CM2,0)+IF(COUNTIFS(CN2,"4")=1,CO2,0)+IF(COUNTIFS(CP2,"4")=1,CQ2,0)+IF(COUNTIFS(CR2,"4")=1,CS2,0)+IF(COUNTIFS(CT2,"4")=1,CU2,0)+IF(COUNTIFS(CV2,"4")=1,CW2,0)+IF(COUNTIFS(CX2,"4")=1,CY2,0)+IF(COUNTIFS(CZ2,"4")=1,DA2,0)+IF(COUNTIFS(DB2,"4")=1,DC2,0)+IF(COUNTIFS(DD2,"4")=1,DE2,0)+IF(COUNTIFS(DF2,"4")=1,DG2,0)+IF(COUNTIFS(DH2,"4")=1,DI2,0)+IF(COUNTIFS(DJ2,"4")=1,DK2,0)+IF(COUNTIFS(DL2,"4")=1,DM2,0)+IF(COUNTIFS(DN2,"4")=1,DO2,0)+IF(COUNTIFS(DP2,"4")=1,DQ2,0)+IF(COUNTIFS(DR2,"4")=1,DS2,0)+IF(COUNTIFS(DT2,"4")=1,DU2,0)+IF(COUNTIFS(DV2,"4")=1,DW2,0)+IF(COUNTIFS(DX2,"4")=1,DY2,0)+IF(COUNTIFS(DZ2,"4")=1,EA2,0)+IF(COUNTIFS(EB2,"4")=1,EC2,0)+IF(COUNTIFS(ED2,"4")=1,EE2,0)+IF(COUNTIFS(EF2,"4")=1,EG2,0)+IF(COUNTIFS(EH2,"4")=1,EI2,0)+IF(COUNTIFS(EJ2,"4")=1,EK2,0)+IF(COUNTIFS(EL2,"4")=1,EM2,0)+IF(COUNTIFS(EN2,"4")=1,EO2,0)+IF(COUNTIFS(EP2,"4")=1,EQ2,0)+IF(COUNTIFS(ER2,"4")=1,ES2,0)+IF(COUNTIFS(ET2,"4")=1,EU2,0)+IF(COUNTIFS(EV2,"4")=1,EW2,0)+IF(COUNTIFS(EX2,"4")=1,EY2,0)+IF(COUNTIFS(EZ2,"4")=1,FA2,0)+IF(COUNTIFS(FB2,"4")=1,FC2,0)+IF(COUNTIFS(FD2,"4")=1,FE2,0)+IF(COUNTIFS(FF2,"4")=1,FG2,0)+IF(COUNTIFS(FH2,"4")=1,FI2,0)+IF(COUNTIFS(FJ2,"4")=1,FK2,0)+IF(COUNTIFS(FL2,"4")=1,FM2,0)+IF(COUNTIFS(FN2,"4")=1,FO2,0)</f>
        <v>3825</v>
      </c>
      <c r="FS2" s="321">
        <f>IF(COUNTIFS(BT2,"7")=1,BU2,0)+IF(COUNTIFS(BV2,"7")=1,BW2,0)+IF(COUNTIFS(BX2,"7")=1,BY2,0)+IF(COUNTIFS(BZ2,"7")=1,CA2,0)+IF(COUNTIFS(CB2,"7")=1,CC2,0)+IF(COUNTIFS(CD2,"7")=1,CE2,0)+IF(COUNTIFS(CF2,"7")=1,CG2,0)+IF(COUNTIFS(CH2,"7")=1,CI2,0)+IF(COUNTIFS(CJ2,"7")=1,CK2,0)+IF(COUNTIFS(CL2,"7")=1,CM2,0)+IF(COUNTIFS(CN2,"7")=1,CO2,0)+IF(COUNTIFS(CP2,"7")=1,CQ2,0)+IF(COUNTIFS(CR2,"7")=1,CS2,0)+IF(COUNTIFS(CT2,"7")=1,CU2,0)+IF(COUNTIFS(CV2,"7")=1,CW2,0)+IF(COUNTIFS(CX2,"7")=1,CY2,0)+IF(COUNTIFS(CZ2,"7")=1,DA2,0)+IF(COUNTIFS(DB2,"7")=1,DC2,0)+IF(COUNTIFS(DD2,"7")=1,DE2,0)+IF(COUNTIFS(DF2,"7")=1,DG2,0)+IF(COUNTIFS(DH2,"7")=1,DI2,0)+IF(COUNTIFS(DJ2,"7")=1,DK2,0)+IF(COUNTIFS(DL2,"7")=1,DM2,0)+IF(COUNTIFS(DN2,"7")=1,DO2,0)+IF(COUNTIFS(DP2,"7")=1,DQ2,0)+IF(COUNTIFS(DR2,"7")=1,DS2,0)+IF(COUNTIFS(DT2,"7")=1,DU2,0)+IF(COUNTIFS(DV2,"7")=1,DW2,0)+IF(COUNTIFS(DX2,"7")=1,DY2,0)+IF(COUNTIFS(DZ2,"7")=1,EA2,0)+IF(COUNTIFS(EB2,"7")=1,EC2,0)+IF(COUNTIFS(ED2,"7")=1,EE2,0)+IF(COUNTIFS(EF2,"7")=1,EG2,0)+IF(COUNTIFS(EH2,"7")=1,EI2,0)+IF(COUNTIFS(EJ2,"7")=1,EK2,0)+IF(COUNTIFS(EL2,"7")=1,EM2,0)+IF(COUNTIFS(EN2,"7")=1,EO2,0)+IF(COUNTIFS(EP2,"7")=1,EQ2,0)+IF(COUNTIFS(ER2,"7")=1,ES2,0)+IF(COUNTIFS(ET2,"7")=1,EU2,0)+IF(COUNTIFS(EV2,"7")=1,EW2,0)+IF(COUNTIFS(EX2,"7")=1,EY2,0)+IF(COUNTIFS(EZ2,"7")=1,FA2,0)+IF(COUNTIFS(FB2,"7")=1,FC2,0)+IF(COUNTIFS(FD2,"7")=1,FE2,0)+IF(COUNTIFS(FF2,"7")=1,FG2,0)+IF(COUNTIFS(FH2,"7")=1,FI2,0)+IF(COUNTIFS(FJ2,"7")=1,FK2,0)+IF(COUNTIFS(FL2,"7")=1,FM2,0)+IF(COUNTIFS(FN2,"7")=1,FO2,0)</f>
        <v>0</v>
      </c>
      <c r="FT2" s="321">
        <f>IF(COUNTIFS(BT2,"8")=1,BU2,0)+IF(COUNTIFS(BV2,"8")=1,BW2,0)+IF(COUNTIFS(BX2,"8")=1,BY2,0)+IF(COUNTIFS(BZ2,"8")=1,CA2,0)+IF(COUNTIFS(CB2,"8")=1,CC2,0)+IF(COUNTIFS(CD2,"8")=1,CE2,0)+IF(COUNTIFS(CF2,"8")=1,CG2,0)+IF(COUNTIFS(CH2,"8")=1,CI2,0)+IF(COUNTIFS(CJ2,"8")=1,CK2,0)+IF(COUNTIFS(CL2,"8")=1,CM2,0)+IF(COUNTIFS(CN2,"8")=1,CO2,0)+IF(COUNTIFS(CP2,"8")=1,CQ2,0)+IF(COUNTIFS(CR2,"8")=1,CS2,0)+IF(COUNTIFS(CT2,"8")=1,CU2,0)+IF(COUNTIFS(CV2,"8")=1,CW2,0)+IF(COUNTIFS(CX2,"8")=1,CY2,0)+IF(COUNTIFS(CZ2,"8")=1,DA2,0)+IF(COUNTIFS(DB2,"8")=1,DC2,0)+IF(COUNTIFS(DD2,"8")=1,DE2,0)+IF(COUNTIFS(DF2,"8")=1,DG2,0)+IF(COUNTIFS(DH2,"8")=1,DI2,0)+IF(COUNTIFS(DJ2,"8")=1,DK2,0)+IF(COUNTIFS(DL2,"8")=1,DM2,0)+IF(COUNTIFS(DN2,"8")=1,DO2,0)+IF(COUNTIFS(DP2,"8")=1,DQ2,0)+IF(COUNTIFS(DR2,"8")=1,DS2,0)+IF(COUNTIFS(DT2,"8")=1,DU2,0)+IF(COUNTIFS(DV2,"8")=1,DW2,0)+IF(COUNTIFS(DX2,"8")=1,DY2,0)+IF(COUNTIFS(DZ2,"8")=1,EA2,0)+IF(COUNTIFS(EB2,"8")=1,EC2,0)+IF(COUNTIFS(ED2,"8")=1,EE2,0)+IF(COUNTIFS(EF2,"8")=1,EG2,0)+IF(COUNTIFS(EH2,"8")=1,EI2,0)+IF(COUNTIFS(EJ2,"8")=1,EK2,0)+IF(COUNTIFS(EL2,"8")=1,EM2,0)+IF(COUNTIFS(EN2,"8")=1,EO2,0)+IF(COUNTIFS(EP2,"8")=1,EQ2,0)+IF(COUNTIFS(ER2,"8")=1,ES2,0)+IF(COUNTIFS(ET2,"8")=1,EU2,0)+IF(COUNTIFS(EV2,"8")=1,EW2,0)+IF(COUNTIFS(EX2,"8")=1,EY2,0)+IF(COUNTIFS(EZ2,"8")=1,FA2,0)+IF(COUNTIFS(FB2,"8")=1,FC2,0)+IF(COUNTIFS(FD2,"8")=1,FE2,0)+IF(COUNTIFS(FF2,"8")=1,FG2,0)+IF(COUNTIFS(FH2,"8")=1,FI2,0)+IF(COUNTIFS(FJ2,"8")=1,FK2,0)+IF(COUNTIFS(FL2,"8")=1,FM2,0)+IF(COUNTIFS(FN2,"8")=1,FO2,0)</f>
        <v>0</v>
      </c>
    </row>
    <row r="3" spans="1:176">
      <c r="AD3" s="350">
        <f>兵团team!A7</f>
        <v>102</v>
      </c>
      <c r="AE3" s="350" t="str">
        <f>兵团team!B7</f>
        <v>弩手</v>
      </c>
      <c r="AF3" s="350">
        <f>兵团team!K7</f>
        <v>1</v>
      </c>
      <c r="AG3" s="350">
        <f>兵团team!L7</f>
        <v>1</v>
      </c>
      <c r="AH3" s="325">
        <f>兵团team!M7</f>
        <v>6</v>
      </c>
      <c r="AI3" s="325">
        <f>兵团team!N7</f>
        <v>3</v>
      </c>
      <c r="AJ3" s="325">
        <f>兵团team!O7</f>
        <v>7</v>
      </c>
      <c r="AK3" s="325">
        <f>兵团team!P7</f>
        <v>4</v>
      </c>
      <c r="AL3" s="350">
        <f>兵团team!S7</f>
        <v>4.8</v>
      </c>
      <c r="AM3" s="350">
        <f>兵团team!T7</f>
        <v>30</v>
      </c>
      <c r="AN3" s="350">
        <f>兵团team!U7</f>
        <v>3</v>
      </c>
      <c r="AO3" s="350">
        <f>兵团team!V7</f>
        <v>0</v>
      </c>
      <c r="AP3" s="350">
        <f>兵团team!W7</f>
        <v>0.55000000000000004</v>
      </c>
      <c r="AQ3" s="350">
        <f>兵团team!AH7</f>
        <v>2</v>
      </c>
      <c r="AR3" s="350">
        <f>兵团team!AI7</f>
        <v>4</v>
      </c>
      <c r="AS3" s="350">
        <f>兵团team!AK7</f>
        <v>48</v>
      </c>
      <c r="AT3" s="350">
        <f>兵团team!AL7</f>
        <v>300</v>
      </c>
      <c r="AU3" s="350">
        <f>兵团team!BB7</f>
        <v>350</v>
      </c>
      <c r="AV3" s="350">
        <f>兵团team!BC7</f>
        <v>90</v>
      </c>
      <c r="AW3" s="350" t="str">
        <f>兵团team!DT7</f>
        <v>[[2,1],[5,1],[9,3],[55,2]]</v>
      </c>
      <c r="AX3" s="350" t="s">
        <v>6937</v>
      </c>
      <c r="AY3" s="350" t="s">
        <v>7065</v>
      </c>
      <c r="AZ3" s="350" t="s">
        <v>7067</v>
      </c>
      <c r="BA3" s="350" t="s">
        <v>7088</v>
      </c>
      <c r="BC3" s="315" t="s">
        <v>12033</v>
      </c>
      <c r="BD3" s="326">
        <v>1</v>
      </c>
      <c r="BE3" s="326">
        <v>1</v>
      </c>
      <c r="BF3" s="326">
        <v>1</v>
      </c>
      <c r="BH3" s="315" t="s">
        <v>11971</v>
      </c>
      <c r="BI3" s="315">
        <v>2</v>
      </c>
      <c r="BK3" s="661" t="s">
        <v>12165</v>
      </c>
      <c r="BL3" s="363" t="s">
        <v>11302</v>
      </c>
      <c r="BM3" s="363">
        <v>0.02</v>
      </c>
      <c r="BN3" s="363">
        <v>2</v>
      </c>
      <c r="BP3" s="322">
        <f>兵团team!A7</f>
        <v>102</v>
      </c>
      <c r="BQ3" s="322" t="str">
        <f>兵团team!B7</f>
        <v>弩手</v>
      </c>
      <c r="BR3" s="42" t="str">
        <f>兵团team!AX7</f>
        <v>[[1,4],[4,50],[1,4],[4,50],[1,8],[4,50],[1,4],[4,50],[1,4],[4,100],[1,5],[4,62.5],[1,5],[4,62.5],[1,10],[4,62.5],[1,5],[4,62.5],[1,5],[4,125],[1,6],[4,75],[1,6],[4,75],[1,12],[4,75],[1,6],[4,75],[1,6],[4,150],[1,7],[4,87.5],[1,7],[4,87.5],[1,14],[4,87.5],[1,7],[4,87.5],[1,7],[4,175],[1,8],[4,100],[1,8],[4,100],[1,16],[4,100],[1,8],[4,100],[1,8],[4,200]]</v>
      </c>
      <c r="BS3" s="318" t="s">
        <v>12084</v>
      </c>
      <c r="BT3" s="322">
        <v>1</v>
      </c>
      <c r="BU3" s="318">
        <v>4</v>
      </c>
      <c r="BV3" s="318">
        <v>4</v>
      </c>
      <c r="BW3" s="318">
        <v>50</v>
      </c>
      <c r="BX3" s="318">
        <v>1</v>
      </c>
      <c r="BY3" s="318">
        <v>4</v>
      </c>
      <c r="BZ3" s="318">
        <v>4</v>
      </c>
      <c r="CA3" s="318">
        <v>50</v>
      </c>
      <c r="CB3" s="318">
        <v>1</v>
      </c>
      <c r="CC3" s="318">
        <v>8</v>
      </c>
      <c r="CD3" s="318">
        <v>4</v>
      </c>
      <c r="CE3" s="318">
        <v>50</v>
      </c>
      <c r="CF3" s="318">
        <v>1</v>
      </c>
      <c r="CG3" s="318">
        <v>4</v>
      </c>
      <c r="CH3" s="318">
        <v>4</v>
      </c>
      <c r="CI3" s="318">
        <v>50</v>
      </c>
      <c r="CJ3" s="318">
        <v>1</v>
      </c>
      <c r="CK3" s="318">
        <v>4</v>
      </c>
      <c r="CL3" s="318">
        <v>4</v>
      </c>
      <c r="CM3" s="318">
        <v>100</v>
      </c>
      <c r="CN3" s="318">
        <v>1</v>
      </c>
      <c r="CO3" s="318">
        <v>5</v>
      </c>
      <c r="CP3" s="318">
        <v>4</v>
      </c>
      <c r="CQ3" s="318">
        <v>62.5</v>
      </c>
      <c r="CR3" s="318">
        <v>1</v>
      </c>
      <c r="CS3" s="318">
        <v>5</v>
      </c>
      <c r="CT3" s="318">
        <v>4</v>
      </c>
      <c r="CU3" s="318">
        <v>62.5</v>
      </c>
      <c r="CV3" s="318">
        <v>1</v>
      </c>
      <c r="CW3" s="318">
        <v>10</v>
      </c>
      <c r="CX3" s="318">
        <v>4</v>
      </c>
      <c r="CY3" s="318">
        <v>62.5</v>
      </c>
      <c r="CZ3" s="318">
        <v>1</v>
      </c>
      <c r="DA3" s="318">
        <v>5</v>
      </c>
      <c r="DB3" s="318">
        <v>4</v>
      </c>
      <c r="DC3" s="318">
        <v>62.5</v>
      </c>
      <c r="DD3" s="318">
        <v>1</v>
      </c>
      <c r="DE3" s="318">
        <v>5</v>
      </c>
      <c r="DF3" s="318">
        <v>4</v>
      </c>
      <c r="DG3" s="318">
        <v>125</v>
      </c>
      <c r="DH3" s="318">
        <v>1</v>
      </c>
      <c r="DI3" s="318">
        <v>6</v>
      </c>
      <c r="DJ3" s="318">
        <v>4</v>
      </c>
      <c r="DK3" s="318">
        <v>75</v>
      </c>
      <c r="DL3" s="318">
        <v>1</v>
      </c>
      <c r="DM3" s="318">
        <v>6</v>
      </c>
      <c r="DN3" s="318">
        <v>4</v>
      </c>
      <c r="DO3" s="318">
        <v>75</v>
      </c>
      <c r="DP3" s="318">
        <v>1</v>
      </c>
      <c r="DQ3" s="318">
        <v>12</v>
      </c>
      <c r="DR3" s="318">
        <v>4</v>
      </c>
      <c r="DS3" s="318">
        <v>75</v>
      </c>
      <c r="DT3" s="318">
        <v>1</v>
      </c>
      <c r="DU3" s="318">
        <v>6</v>
      </c>
      <c r="DV3" s="318">
        <v>4</v>
      </c>
      <c r="DW3" s="318">
        <v>75</v>
      </c>
      <c r="DX3" s="318">
        <v>1</v>
      </c>
      <c r="DY3" s="318">
        <v>6</v>
      </c>
      <c r="DZ3" s="318">
        <v>4</v>
      </c>
      <c r="EA3" s="318">
        <v>150</v>
      </c>
      <c r="EB3" s="318">
        <v>1</v>
      </c>
      <c r="EC3" s="318">
        <v>7</v>
      </c>
      <c r="ED3" s="318">
        <v>4</v>
      </c>
      <c r="EE3" s="318">
        <v>87.5</v>
      </c>
      <c r="EF3" s="318">
        <v>1</v>
      </c>
      <c r="EG3" s="318">
        <v>7</v>
      </c>
      <c r="EH3" s="318">
        <v>4</v>
      </c>
      <c r="EI3" s="318">
        <v>87.5</v>
      </c>
      <c r="EJ3" s="318">
        <v>1</v>
      </c>
      <c r="EK3" s="318">
        <v>14</v>
      </c>
      <c r="EL3" s="318">
        <v>4</v>
      </c>
      <c r="EM3" s="318">
        <v>87.5</v>
      </c>
      <c r="EN3" s="318">
        <v>1</v>
      </c>
      <c r="EO3" s="318">
        <v>7</v>
      </c>
      <c r="EP3" s="318">
        <v>4</v>
      </c>
      <c r="EQ3" s="318">
        <v>87.5</v>
      </c>
      <c r="ER3" s="318">
        <v>1</v>
      </c>
      <c r="ES3" s="318">
        <v>7</v>
      </c>
      <c r="ET3" s="318">
        <v>4</v>
      </c>
      <c r="EU3" s="318">
        <v>175</v>
      </c>
      <c r="EV3" s="318">
        <v>1</v>
      </c>
      <c r="EW3" s="318">
        <v>8</v>
      </c>
      <c r="EX3" s="318">
        <v>4</v>
      </c>
      <c r="EY3" s="318">
        <v>100</v>
      </c>
      <c r="EZ3" s="318">
        <v>1</v>
      </c>
      <c r="FA3" s="318">
        <v>8</v>
      </c>
      <c r="FB3" s="318">
        <v>4</v>
      </c>
      <c r="FC3" s="318">
        <v>100</v>
      </c>
      <c r="FD3" s="318">
        <v>1</v>
      </c>
      <c r="FE3" s="318">
        <v>16</v>
      </c>
      <c r="FF3" s="318">
        <v>4</v>
      </c>
      <c r="FG3" s="318">
        <v>100</v>
      </c>
      <c r="FH3" s="318">
        <v>1</v>
      </c>
      <c r="FI3" s="318">
        <v>8</v>
      </c>
      <c r="FJ3" s="318">
        <v>4</v>
      </c>
      <c r="FK3" s="318">
        <v>100</v>
      </c>
      <c r="FL3" s="318">
        <v>1</v>
      </c>
      <c r="FM3" s="318">
        <v>8</v>
      </c>
      <c r="FN3" s="318">
        <v>4</v>
      </c>
      <c r="FO3" s="318">
        <v>200</v>
      </c>
      <c r="FQ3" s="321">
        <f>IF(COUNTIFS(BT3,"1")=1,BU3,0)+IF(COUNTIFS(BV3,"1")=1,BW3,0)+IF(COUNTIFS(BX3,"1")=1,BY3,0)+IF(COUNTIFS(BZ3,"1")=1,CA3,0)+IF(COUNTIFS(CB3,"1")=1,CC3,0)+IF(COUNTIFS(CD3,"1")=1,CE3,0)+IF(COUNTIFS(CF3,"1")=1,CG3,0)+IF(COUNTIFS(CH3,"1")=1,CI3,0)+IF(COUNTIFS(CJ3,"1")=1,CK3,0)+IF(COUNTIFS(CL3,"1")=1,CM3,0)+IF(COUNTIFS(CN3,"1")=1,CO3,0)+IF(COUNTIFS(CP3,"1")=1,CQ3,0)+IF(COUNTIFS(CR3,"1")=1,CS3,0)+IF(COUNTIFS(CT3,"1")=1,CU3,0)+IF(COUNTIFS(CV3,"1")=1,CW3,0)+IF(COUNTIFS(CX3,"1")=1,CY3,0)+IF(COUNTIFS(CZ3,"1")=1,DA3,0)+IF(COUNTIFS(DB3,"1")=1,DC3,0)+IF(COUNTIFS(DD3,"1")=1,DE3,0)+IF(COUNTIFS(DF3,"1")=1,DG3,0)+IF(COUNTIFS(DH3,"1")=1,DI3,0)+IF(COUNTIFS(DJ3,"1")=1,DK3,0)+IF(COUNTIFS(DL3,"1")=1,DM3,0)+IF(COUNTIFS(DN3,"1")=1,DO3,0)+IF(COUNTIFS(DP3,"1")=1,DQ3,0)+IF(COUNTIFS(DR3,"1")=1,DS3,0)+IF(COUNTIFS(DT3,"1")=1,DU3,0)+IF(COUNTIFS(DV3,"1")=1,DW3,0)+IF(COUNTIFS(DX3,"1")=1,DY3,0)+IF(COUNTIFS(DZ3,"1")=1,EA3,0)+IF(COUNTIFS(EB3,"1")=1,EC3,0)+IF(COUNTIFS(ED3,"1")=1,EE3,0)+IF(COUNTIFS(EF3,"1")=1,EG3,0)+IF(COUNTIFS(EH3,"1")=1,EI3,0)+IF(COUNTIFS(EJ3,"1")=1,EK3,0)+IF(COUNTIFS(EL3,"1")=1,EM3,0)+IF(COUNTIFS(EN3,"1")=1,EO3,0)+IF(COUNTIFS(EP3,"1")=1,EQ3,0)+IF(COUNTIFS(ER3,"1")=1,ES3,0)+IF(COUNTIFS(ET3,"1")=1,EU3,0)+IF(COUNTIFS(EV3,"1")=1,EW3,0)+IF(COUNTIFS(EX3,"1")=1,EY3,0)+IF(COUNTIFS(EZ3,"1")=1,FA3,0)+IF(COUNTIFS(FB3,"1")=1,FC3,0)+IF(COUNTIFS(FD3,"1")=1,FE3,0)+IF(COUNTIFS(FF3,"1")=1,FG3,0)+IF(COUNTIFS(FH3,"1")=1,FI3,0)+IF(COUNTIFS(FJ3,"1")=1,FK3,0)+IF(COUNTIFS(FL3,"1")=1,FM3,0)+IF(COUNTIFS(FN3,"1")=1,FO3,0)</f>
        <v>180</v>
      </c>
      <c r="FR3" s="321">
        <f t="shared" ref="FR3:FR66" si="0">IF(COUNTIFS(BT3,"4")=1,BU3,0)+IF(COUNTIFS(BV3,"4")=1,BW3,0)+IF(COUNTIFS(BX3,"4")=1,BY3,0)+IF(COUNTIFS(BZ3,"4")=1,CA3,0)+IF(COUNTIFS(CB3,"4")=1,CC3,0)+IF(COUNTIFS(CD3,"4")=1,CE3,0)+IF(COUNTIFS(CF3,"4")=1,CG3,0)+IF(COUNTIFS(CH3,"4")=1,CI3,0)+IF(COUNTIFS(CJ3,"4")=1,CK3,0)+IF(COUNTIFS(CL3,"4")=1,CM3,0)+IF(COUNTIFS(CN3,"4")=1,CO3,0)+IF(COUNTIFS(CP3,"4")=1,CQ3,0)+IF(COUNTIFS(CR3,"4")=1,CS3,0)+IF(COUNTIFS(CT3,"4")=1,CU3,0)+IF(COUNTIFS(CV3,"4")=1,CW3,0)+IF(COUNTIFS(CX3,"4")=1,CY3,0)+IF(COUNTIFS(CZ3,"4")=1,DA3,0)+IF(COUNTIFS(DB3,"4")=1,DC3,0)+IF(COUNTIFS(DD3,"4")=1,DE3,0)+IF(COUNTIFS(DF3,"4")=1,DG3,0)+IF(COUNTIFS(DH3,"4")=1,DI3,0)+IF(COUNTIFS(DJ3,"4")=1,DK3,0)+IF(COUNTIFS(DL3,"4")=1,DM3,0)+IF(COUNTIFS(DN3,"4")=1,DO3,0)+IF(COUNTIFS(DP3,"4")=1,DQ3,0)+IF(COUNTIFS(DR3,"4")=1,DS3,0)+IF(COUNTIFS(DT3,"4")=1,DU3,0)+IF(COUNTIFS(DV3,"4")=1,DW3,0)+IF(COUNTIFS(DX3,"4")=1,DY3,0)+IF(COUNTIFS(DZ3,"4")=1,EA3,0)+IF(COUNTIFS(EB3,"4")=1,EC3,0)+IF(COUNTIFS(ED3,"4")=1,EE3,0)+IF(COUNTIFS(EF3,"4")=1,EG3,0)+IF(COUNTIFS(EH3,"4")=1,EI3,0)+IF(COUNTIFS(EJ3,"4")=1,EK3,0)+IF(COUNTIFS(EL3,"4")=1,EM3,0)+IF(COUNTIFS(EN3,"4")=1,EO3,0)+IF(COUNTIFS(EP3,"4")=1,EQ3,0)+IF(COUNTIFS(ER3,"4")=1,ES3,0)+IF(COUNTIFS(ET3,"4")=1,EU3,0)+IF(COUNTIFS(EV3,"4")=1,EW3,0)+IF(COUNTIFS(EX3,"4")=1,EY3,0)+IF(COUNTIFS(EZ3,"4")=1,FA3,0)+IF(COUNTIFS(FB3,"4")=1,FC3,0)+IF(COUNTIFS(FD3,"4")=1,FE3,0)+IF(COUNTIFS(FF3,"4")=1,FG3,0)+IF(COUNTIFS(FH3,"4")=1,FI3,0)+IF(COUNTIFS(FJ3,"4")=1,FK3,0)+IF(COUNTIFS(FL3,"4")=1,FM3,0)+IF(COUNTIFS(FN3,"4")=1,FO3,0)</f>
        <v>2250</v>
      </c>
      <c r="FS3" s="321">
        <f t="shared" ref="FS3:FS66" si="1">IF(COUNTIFS(BT3,"7")=1,BU3,0)+IF(COUNTIFS(BV3,"7")=1,BW3,0)+IF(COUNTIFS(BX3,"7")=1,BY3,0)+IF(COUNTIFS(BZ3,"7")=1,CA3,0)+IF(COUNTIFS(CB3,"7")=1,CC3,0)+IF(COUNTIFS(CD3,"7")=1,CE3,0)+IF(COUNTIFS(CF3,"7")=1,CG3,0)+IF(COUNTIFS(CH3,"7")=1,CI3,0)+IF(COUNTIFS(CJ3,"7")=1,CK3,0)+IF(COUNTIFS(CL3,"7")=1,CM3,0)+IF(COUNTIFS(CN3,"7")=1,CO3,0)+IF(COUNTIFS(CP3,"7")=1,CQ3,0)+IF(COUNTIFS(CR3,"7")=1,CS3,0)+IF(COUNTIFS(CT3,"7")=1,CU3,0)+IF(COUNTIFS(CV3,"7")=1,CW3,0)+IF(COUNTIFS(CX3,"7")=1,CY3,0)+IF(COUNTIFS(CZ3,"7")=1,DA3,0)+IF(COUNTIFS(DB3,"7")=1,DC3,0)+IF(COUNTIFS(DD3,"7")=1,DE3,0)+IF(COUNTIFS(DF3,"7")=1,DG3,0)+IF(COUNTIFS(DH3,"7")=1,DI3,0)+IF(COUNTIFS(DJ3,"7")=1,DK3,0)+IF(COUNTIFS(DL3,"7")=1,DM3,0)+IF(COUNTIFS(DN3,"7")=1,DO3,0)+IF(COUNTIFS(DP3,"7")=1,DQ3,0)+IF(COUNTIFS(DR3,"7")=1,DS3,0)+IF(COUNTIFS(DT3,"7")=1,DU3,0)+IF(COUNTIFS(DV3,"7")=1,DW3,0)+IF(COUNTIFS(DX3,"7")=1,DY3,0)+IF(COUNTIFS(DZ3,"7")=1,EA3,0)+IF(COUNTIFS(EB3,"7")=1,EC3,0)+IF(COUNTIFS(ED3,"7")=1,EE3,0)+IF(COUNTIFS(EF3,"7")=1,EG3,0)+IF(COUNTIFS(EH3,"7")=1,EI3,0)+IF(COUNTIFS(EJ3,"7")=1,EK3,0)+IF(COUNTIFS(EL3,"7")=1,EM3,0)+IF(COUNTIFS(EN3,"7")=1,EO3,0)+IF(COUNTIFS(EP3,"7")=1,EQ3,0)+IF(COUNTIFS(ER3,"7")=1,ES3,0)+IF(COUNTIFS(ET3,"7")=1,EU3,0)+IF(COUNTIFS(EV3,"7")=1,EW3,0)+IF(COUNTIFS(EX3,"7")=1,EY3,0)+IF(COUNTIFS(EZ3,"7")=1,FA3,0)+IF(COUNTIFS(FB3,"7")=1,FC3,0)+IF(COUNTIFS(FD3,"7")=1,FE3,0)+IF(COUNTIFS(FF3,"7")=1,FG3,0)+IF(COUNTIFS(FH3,"7")=1,FI3,0)+IF(COUNTIFS(FJ3,"7")=1,FK3,0)+IF(COUNTIFS(FL3,"7")=1,FM3,0)+IF(COUNTIFS(FN3,"7")=1,FO3,0)</f>
        <v>0</v>
      </c>
      <c r="FT3" s="321">
        <f t="shared" ref="FT3:FT66" si="2">IF(COUNTIFS(BT3,"8")=1,BU3,0)+IF(COUNTIFS(BV3,"8")=1,BW3,0)+IF(COUNTIFS(BX3,"8")=1,BY3,0)+IF(COUNTIFS(BZ3,"8")=1,CA3,0)+IF(COUNTIFS(CB3,"8")=1,CC3,0)+IF(COUNTIFS(CD3,"8")=1,CE3,0)+IF(COUNTIFS(CF3,"8")=1,CG3,0)+IF(COUNTIFS(CH3,"8")=1,CI3,0)+IF(COUNTIFS(CJ3,"8")=1,CK3,0)+IF(COUNTIFS(CL3,"8")=1,CM3,0)+IF(COUNTIFS(CN3,"8")=1,CO3,0)+IF(COUNTIFS(CP3,"8")=1,CQ3,0)+IF(COUNTIFS(CR3,"8")=1,CS3,0)+IF(COUNTIFS(CT3,"8")=1,CU3,0)+IF(COUNTIFS(CV3,"8")=1,CW3,0)+IF(COUNTIFS(CX3,"8")=1,CY3,0)+IF(COUNTIFS(CZ3,"8")=1,DA3,0)+IF(COUNTIFS(DB3,"8")=1,DC3,0)+IF(COUNTIFS(DD3,"8")=1,DE3,0)+IF(COUNTIFS(DF3,"8")=1,DG3,0)+IF(COUNTIFS(DH3,"8")=1,DI3,0)+IF(COUNTIFS(DJ3,"8")=1,DK3,0)+IF(COUNTIFS(DL3,"8")=1,DM3,0)+IF(COUNTIFS(DN3,"8")=1,DO3,0)+IF(COUNTIFS(DP3,"8")=1,DQ3,0)+IF(COUNTIFS(DR3,"8")=1,DS3,0)+IF(COUNTIFS(DT3,"8")=1,DU3,0)+IF(COUNTIFS(DV3,"8")=1,DW3,0)+IF(COUNTIFS(DX3,"8")=1,DY3,0)+IF(COUNTIFS(DZ3,"8")=1,EA3,0)+IF(COUNTIFS(EB3,"8")=1,EC3,0)+IF(COUNTIFS(ED3,"8")=1,EE3,0)+IF(COUNTIFS(EF3,"8")=1,EG3,0)+IF(COUNTIFS(EH3,"8")=1,EI3,0)+IF(COUNTIFS(EJ3,"8")=1,EK3,0)+IF(COUNTIFS(EL3,"8")=1,EM3,0)+IF(COUNTIFS(EN3,"8")=1,EO3,0)+IF(COUNTIFS(EP3,"8")=1,EQ3,0)+IF(COUNTIFS(ER3,"8")=1,ES3,0)+IF(COUNTIFS(ET3,"8")=1,EU3,0)+IF(COUNTIFS(EV3,"8")=1,EW3,0)+IF(COUNTIFS(EX3,"8")=1,EY3,0)+IF(COUNTIFS(EZ3,"8")=1,FA3,0)+IF(COUNTIFS(FB3,"8")=1,FC3,0)+IF(COUNTIFS(FD3,"8")=1,FE3,0)+IF(COUNTIFS(FF3,"8")=1,FG3,0)+IF(COUNTIFS(FH3,"8")=1,FI3,0)+IF(COUNTIFS(FJ3,"8")=1,FK3,0)+IF(COUNTIFS(FL3,"8")=1,FM3,0)+IF(COUNTIFS(FN3,"8")=1,FO3,0)</f>
        <v>0</v>
      </c>
    </row>
    <row r="4" spans="1:176">
      <c r="A4" s="316" t="s">
        <v>12027</v>
      </c>
      <c r="B4" s="315">
        <f>B9*10</f>
        <v>168.79999999999998</v>
      </c>
      <c r="D4" s="42" t="s">
        <v>12125</v>
      </c>
      <c r="H4" s="322"/>
      <c r="I4" s="322"/>
      <c r="AD4" s="350">
        <f>兵团team!A8</f>
        <v>103</v>
      </c>
      <c r="AE4" s="350" t="str">
        <f>兵团team!B8</f>
        <v>狮鹫</v>
      </c>
      <c r="AF4" s="350">
        <f>兵团team!K8</f>
        <v>3</v>
      </c>
      <c r="AG4" s="350">
        <f>兵团team!L8</f>
        <v>2</v>
      </c>
      <c r="AH4" s="325">
        <f>兵团team!M8</f>
        <v>6</v>
      </c>
      <c r="AI4" s="325">
        <f>兵团team!N8</f>
        <v>7</v>
      </c>
      <c r="AJ4" s="325">
        <f>兵团team!O8</f>
        <v>6</v>
      </c>
      <c r="AK4" s="325">
        <f>兵团team!P8</f>
        <v>4</v>
      </c>
      <c r="AL4" s="350">
        <f>兵团team!S8</f>
        <v>15.14</v>
      </c>
      <c r="AM4" s="350">
        <f>兵团team!T8</f>
        <v>185</v>
      </c>
      <c r="AN4" s="350">
        <f>兵团team!U8</f>
        <v>2.5</v>
      </c>
      <c r="AO4" s="350">
        <f>兵团team!V8</f>
        <v>0</v>
      </c>
      <c r="AP4" s="350">
        <f>兵团team!W8</f>
        <v>0.48</v>
      </c>
      <c r="AQ4" s="350">
        <f>兵团team!AH8</f>
        <v>4</v>
      </c>
      <c r="AR4" s="350">
        <f>兵团team!AI8</f>
        <v>3</v>
      </c>
      <c r="AS4" s="350">
        <f>兵团team!AK8</f>
        <v>151.4</v>
      </c>
      <c r="AT4" s="350">
        <f>兵团team!AL8</f>
        <v>1850</v>
      </c>
      <c r="AU4" s="350">
        <f>兵团team!BB8</f>
        <v>80</v>
      </c>
      <c r="AV4" s="350">
        <f>兵团team!BC8</f>
        <v>120</v>
      </c>
      <c r="AW4" s="350" t="str">
        <f>兵团team!DT8</f>
        <v>[[2,1],[5,1],[20,2],[21,2]]</v>
      </c>
      <c r="AX4" s="350" t="s">
        <v>6937</v>
      </c>
      <c r="AY4" s="350" t="s">
        <v>7065</v>
      </c>
      <c r="AZ4" s="350" t="s">
        <v>7076</v>
      </c>
      <c r="BA4" s="350" t="s">
        <v>7077</v>
      </c>
      <c r="BC4" s="315" t="s">
        <v>12034</v>
      </c>
      <c r="BD4" s="326">
        <v>1.2</v>
      </c>
      <c r="BE4" s="326">
        <v>1.05</v>
      </c>
      <c r="BF4" s="326">
        <v>1.05</v>
      </c>
      <c r="BH4" s="315" t="s">
        <v>11972</v>
      </c>
      <c r="BI4" s="315">
        <v>3</v>
      </c>
      <c r="BK4" s="661"/>
      <c r="BL4" s="363" t="s">
        <v>12130</v>
      </c>
      <c r="BM4" s="363">
        <v>5.0000000000000001E-3</v>
      </c>
      <c r="BN4" s="363">
        <v>3</v>
      </c>
      <c r="BP4" s="322">
        <f>兵团team!A8</f>
        <v>103</v>
      </c>
      <c r="BQ4" s="322" t="str">
        <f>兵团team!B8</f>
        <v>狮鹫</v>
      </c>
      <c r="BR4" s="42" t="str">
        <f>兵团team!AX8</f>
        <v>[[1,14],[4,170],[1,14],[4,170],[1,28],[4,170],[1,14],[4,170],[1,14],[4,340],[1,17.5],[4,212.5],[1,17.5],[4,212.5],[1,35],[4,212.5],[1,17.5],[4,212.5],[1,17.5],[4,425],[1,21],[4,255],[1,21],[4,255],[1,42],[4,255],[1,21],[4,255],[1,21],[4,510],[1,24.5],[4,297.5],[1,24.5],[4,297.5],[1,49],[4,297.5],[1,24.5],[4,297.5],[1,24.5],[4,595],[1,28],[4,340],[1,28],[4,340],[1,56],[4,340],[1,28],[4,340],[1,28],[4,680]]</v>
      </c>
      <c r="BS4" s="318" t="s">
        <v>12085</v>
      </c>
      <c r="BT4" s="322">
        <v>1</v>
      </c>
      <c r="BU4" s="318">
        <v>14</v>
      </c>
      <c r="BV4" s="318">
        <v>4</v>
      </c>
      <c r="BW4" s="318">
        <v>170</v>
      </c>
      <c r="BX4" s="318">
        <v>1</v>
      </c>
      <c r="BY4" s="318">
        <v>14</v>
      </c>
      <c r="BZ4" s="318">
        <v>4</v>
      </c>
      <c r="CA4" s="318">
        <v>170</v>
      </c>
      <c r="CB4" s="318">
        <v>1</v>
      </c>
      <c r="CC4" s="318">
        <v>28</v>
      </c>
      <c r="CD4" s="318">
        <v>4</v>
      </c>
      <c r="CE4" s="318">
        <v>170</v>
      </c>
      <c r="CF4" s="318">
        <v>1</v>
      </c>
      <c r="CG4" s="318">
        <v>14</v>
      </c>
      <c r="CH4" s="318">
        <v>4</v>
      </c>
      <c r="CI4" s="318">
        <v>170</v>
      </c>
      <c r="CJ4" s="318">
        <v>1</v>
      </c>
      <c r="CK4" s="318">
        <v>14</v>
      </c>
      <c r="CL4" s="318">
        <v>4</v>
      </c>
      <c r="CM4" s="318">
        <v>340</v>
      </c>
      <c r="CN4" s="318">
        <v>1</v>
      </c>
      <c r="CO4" s="318">
        <v>17.5</v>
      </c>
      <c r="CP4" s="318">
        <v>4</v>
      </c>
      <c r="CQ4" s="318">
        <v>212.5</v>
      </c>
      <c r="CR4" s="318">
        <v>1</v>
      </c>
      <c r="CS4" s="318">
        <v>17.5</v>
      </c>
      <c r="CT4" s="318">
        <v>4</v>
      </c>
      <c r="CU4" s="318">
        <v>212.5</v>
      </c>
      <c r="CV4" s="318">
        <v>1</v>
      </c>
      <c r="CW4" s="318">
        <v>35</v>
      </c>
      <c r="CX4" s="318">
        <v>4</v>
      </c>
      <c r="CY4" s="318">
        <v>212.5</v>
      </c>
      <c r="CZ4" s="318">
        <v>1</v>
      </c>
      <c r="DA4" s="318">
        <v>17.5</v>
      </c>
      <c r="DB4" s="318">
        <v>4</v>
      </c>
      <c r="DC4" s="318">
        <v>212.5</v>
      </c>
      <c r="DD4" s="318">
        <v>1</v>
      </c>
      <c r="DE4" s="318">
        <v>17.5</v>
      </c>
      <c r="DF4" s="318">
        <v>4</v>
      </c>
      <c r="DG4" s="318">
        <v>425</v>
      </c>
      <c r="DH4" s="318">
        <v>1</v>
      </c>
      <c r="DI4" s="318">
        <v>21</v>
      </c>
      <c r="DJ4" s="318">
        <v>4</v>
      </c>
      <c r="DK4" s="318">
        <v>255</v>
      </c>
      <c r="DL4" s="318">
        <v>1</v>
      </c>
      <c r="DM4" s="318">
        <v>21</v>
      </c>
      <c r="DN4" s="318">
        <v>4</v>
      </c>
      <c r="DO4" s="318">
        <v>255</v>
      </c>
      <c r="DP4" s="318">
        <v>1</v>
      </c>
      <c r="DQ4" s="318">
        <v>42</v>
      </c>
      <c r="DR4" s="318">
        <v>4</v>
      </c>
      <c r="DS4" s="318">
        <v>255</v>
      </c>
      <c r="DT4" s="318">
        <v>1</v>
      </c>
      <c r="DU4" s="318">
        <v>21</v>
      </c>
      <c r="DV4" s="318">
        <v>4</v>
      </c>
      <c r="DW4" s="318">
        <v>255</v>
      </c>
      <c r="DX4" s="318">
        <v>1</v>
      </c>
      <c r="DY4" s="318">
        <v>21</v>
      </c>
      <c r="DZ4" s="318">
        <v>4</v>
      </c>
      <c r="EA4" s="318">
        <v>510</v>
      </c>
      <c r="EB4" s="318">
        <v>1</v>
      </c>
      <c r="EC4" s="318">
        <v>24.5</v>
      </c>
      <c r="ED4" s="318">
        <v>4</v>
      </c>
      <c r="EE4" s="318">
        <v>297.5</v>
      </c>
      <c r="EF4" s="318">
        <v>1</v>
      </c>
      <c r="EG4" s="318">
        <v>24.5</v>
      </c>
      <c r="EH4" s="318">
        <v>4</v>
      </c>
      <c r="EI4" s="318">
        <v>297.5</v>
      </c>
      <c r="EJ4" s="318">
        <v>1</v>
      </c>
      <c r="EK4" s="318">
        <v>49</v>
      </c>
      <c r="EL4" s="318">
        <v>4</v>
      </c>
      <c r="EM4" s="318">
        <v>297.5</v>
      </c>
      <c r="EN4" s="318">
        <v>1</v>
      </c>
      <c r="EO4" s="318">
        <v>24.5</v>
      </c>
      <c r="EP4" s="318">
        <v>4</v>
      </c>
      <c r="EQ4" s="318">
        <v>297.5</v>
      </c>
      <c r="ER4" s="318">
        <v>1</v>
      </c>
      <c r="ES4" s="318">
        <v>24.5</v>
      </c>
      <c r="ET4" s="318">
        <v>4</v>
      </c>
      <c r="EU4" s="318">
        <v>595</v>
      </c>
      <c r="EV4" s="318">
        <v>1</v>
      </c>
      <c r="EW4" s="318">
        <v>28</v>
      </c>
      <c r="EX4" s="318">
        <v>4</v>
      </c>
      <c r="EY4" s="318">
        <v>340</v>
      </c>
      <c r="EZ4" s="318">
        <v>1</v>
      </c>
      <c r="FA4" s="318">
        <v>28</v>
      </c>
      <c r="FB4" s="318">
        <v>4</v>
      </c>
      <c r="FC4" s="318">
        <v>340</v>
      </c>
      <c r="FD4" s="318">
        <v>1</v>
      </c>
      <c r="FE4" s="318">
        <v>56</v>
      </c>
      <c r="FF4" s="318">
        <v>4</v>
      </c>
      <c r="FG4" s="318">
        <v>340</v>
      </c>
      <c r="FH4" s="318">
        <v>1</v>
      </c>
      <c r="FI4" s="318">
        <v>28</v>
      </c>
      <c r="FJ4" s="318">
        <v>4</v>
      </c>
      <c r="FK4" s="318">
        <v>340</v>
      </c>
      <c r="FL4" s="318">
        <v>1</v>
      </c>
      <c r="FM4" s="318">
        <v>28</v>
      </c>
      <c r="FN4" s="318">
        <v>4</v>
      </c>
      <c r="FO4" s="318">
        <v>680</v>
      </c>
      <c r="FQ4" s="321">
        <f t="shared" ref="FQ4:FQ66" si="3">IF(COUNTIFS(BT4,"1")=1,BU4,0)+IF(COUNTIFS(BV4,"1")=1,BW4,0)+IF(COUNTIFS(BX4,"1")=1,BY4,0)+IF(COUNTIFS(BZ4,"1")=1,CA4,0)+IF(COUNTIFS(CB4,"1")=1,CC4,0)+IF(COUNTIFS(CD4,"1")=1,CE4,0)+IF(COUNTIFS(CF4,"1")=1,CG4,0)+IF(COUNTIFS(CH4,"1")=1,CI4,0)+IF(COUNTIFS(CJ4,"1")=1,CK4,0)+IF(COUNTIFS(CL4,"1")=1,CM4,0)+IF(COUNTIFS(CN4,"1")=1,CO4,0)+IF(COUNTIFS(CP4,"1")=1,CQ4,0)+IF(COUNTIFS(CR4,"1")=1,CS4,0)+IF(COUNTIFS(CT4,"1")=1,CU4,0)+IF(COUNTIFS(CV4,"1")=1,CW4,0)+IF(COUNTIFS(CX4,"1")=1,CY4,0)+IF(COUNTIFS(CZ4,"1")=1,DA4,0)+IF(COUNTIFS(DB4,"1")=1,DC4,0)+IF(COUNTIFS(DD4,"1")=1,DE4,0)+IF(COUNTIFS(DF4,"1")=1,DG4,0)+IF(COUNTIFS(DH4,"1")=1,DI4,0)+IF(COUNTIFS(DJ4,"1")=1,DK4,0)+IF(COUNTIFS(DL4,"1")=1,DM4,0)+IF(COUNTIFS(DN4,"1")=1,DO4,0)+IF(COUNTIFS(DP4,"1")=1,DQ4,0)+IF(COUNTIFS(DR4,"1")=1,DS4,0)+IF(COUNTIFS(DT4,"1")=1,DU4,0)+IF(COUNTIFS(DV4,"1")=1,DW4,0)+IF(COUNTIFS(DX4,"1")=1,DY4,0)+IF(COUNTIFS(DZ4,"1")=1,EA4,0)+IF(COUNTIFS(EB4,"1")=1,EC4,0)+IF(COUNTIFS(ED4,"1")=1,EE4,0)+IF(COUNTIFS(EF4,"1")=1,EG4,0)+IF(COUNTIFS(EH4,"1")=1,EI4,0)+IF(COUNTIFS(EJ4,"1")=1,EK4,0)+IF(COUNTIFS(EL4,"1")=1,EM4,0)+IF(COUNTIFS(EN4,"1")=1,EO4,0)+IF(COUNTIFS(EP4,"1")=1,EQ4,0)+IF(COUNTIFS(ER4,"1")=1,ES4,0)+IF(COUNTIFS(ET4,"1")=1,EU4,0)+IF(COUNTIFS(EV4,"1")=1,EW4,0)+IF(COUNTIFS(EX4,"1")=1,EY4,0)+IF(COUNTIFS(EZ4,"1")=1,FA4,0)+IF(COUNTIFS(FB4,"1")=1,FC4,0)+IF(COUNTIFS(FD4,"1")=1,FE4,0)+IF(COUNTIFS(FF4,"1")=1,FG4,0)+IF(COUNTIFS(FH4,"1")=1,FI4,0)+IF(COUNTIFS(FJ4,"1")=1,FK4,0)+IF(COUNTIFS(FL4,"1")=1,FM4,0)+IF(COUNTIFS(FN4,"1")=1,FO4,0)</f>
        <v>630</v>
      </c>
      <c r="FR4" s="321">
        <f t="shared" si="0"/>
        <v>7650</v>
      </c>
      <c r="FS4" s="321">
        <f t="shared" si="1"/>
        <v>0</v>
      </c>
      <c r="FT4" s="321">
        <f t="shared" si="2"/>
        <v>0</v>
      </c>
    </row>
    <row r="5" spans="1:176">
      <c r="A5" s="316" t="s">
        <v>12028</v>
      </c>
      <c r="B5" s="315">
        <f>B13*10</f>
        <v>1290</v>
      </c>
      <c r="D5" s="42" t="s">
        <v>12124</v>
      </c>
      <c r="H5" s="322"/>
      <c r="I5" s="322"/>
      <c r="M5"/>
      <c r="N5"/>
      <c r="O5"/>
      <c r="P5"/>
      <c r="Q5"/>
      <c r="AD5" s="350">
        <f>兵团team!A9</f>
        <v>104</v>
      </c>
      <c r="AE5" s="350" t="str">
        <f>兵团team!B9</f>
        <v>十字军</v>
      </c>
      <c r="AF5" s="350">
        <f>兵团team!K9</f>
        <v>2</v>
      </c>
      <c r="AG5" s="350">
        <f>兵团team!L9</f>
        <v>2</v>
      </c>
      <c r="AH5" s="325">
        <f>兵团team!M9</f>
        <v>4</v>
      </c>
      <c r="AI5" s="325">
        <f>兵团team!N9</f>
        <v>8</v>
      </c>
      <c r="AJ5" s="325">
        <f>兵团team!O9</f>
        <v>4</v>
      </c>
      <c r="AK5" s="325">
        <f>兵团team!P9</f>
        <v>7</v>
      </c>
      <c r="AL5" s="350">
        <f>兵团team!S9</f>
        <v>5.46</v>
      </c>
      <c r="AM5" s="350">
        <f>兵团team!T9</f>
        <v>132.4</v>
      </c>
      <c r="AN5" s="350">
        <f>兵团team!U9</f>
        <v>5.3</v>
      </c>
      <c r="AO5" s="350">
        <f>兵团team!V9</f>
        <v>0</v>
      </c>
      <c r="AP5" s="350">
        <f>兵团team!W9</f>
        <v>0.33</v>
      </c>
      <c r="AQ5" s="350">
        <f>兵团team!AH9</f>
        <v>3</v>
      </c>
      <c r="AR5" s="350">
        <f>兵团team!AI9</f>
        <v>2</v>
      </c>
      <c r="AS5" s="350">
        <f>兵团team!AK9</f>
        <v>54.6</v>
      </c>
      <c r="AT5" s="350">
        <f>兵团team!AL9</f>
        <v>1324</v>
      </c>
      <c r="AU5" s="350">
        <f>兵团team!BB9</f>
        <v>80</v>
      </c>
      <c r="AV5" s="350">
        <f>兵团team!BC9</f>
        <v>90</v>
      </c>
      <c r="AW5" s="350" t="str">
        <f>兵团team!DT9</f>
        <v>[[2,1],[5,1],[35,2],[55,2]]</v>
      </c>
      <c r="AX5" s="350" t="s">
        <v>6937</v>
      </c>
      <c r="AY5" s="350" t="s">
        <v>7065</v>
      </c>
      <c r="AZ5" s="350" t="s">
        <v>6938</v>
      </c>
      <c r="BA5" s="350" t="s">
        <v>7088</v>
      </c>
      <c r="BC5" s="315" t="s">
        <v>12035</v>
      </c>
      <c r="BD5" s="326">
        <v>1.4</v>
      </c>
      <c r="BE5" s="326">
        <v>1.1000000000000001</v>
      </c>
      <c r="BF5" s="326">
        <v>1.1000000000000001</v>
      </c>
      <c r="BH5" s="315" t="s">
        <v>11973</v>
      </c>
      <c r="BI5" s="315">
        <v>4</v>
      </c>
      <c r="BK5" s="661" t="s">
        <v>12166</v>
      </c>
      <c r="BL5" s="363" t="s">
        <v>12122</v>
      </c>
      <c r="BM5" s="363">
        <v>5.0000000000000001E-3</v>
      </c>
      <c r="BN5" s="363">
        <v>4</v>
      </c>
      <c r="BP5" s="322">
        <f>兵团team!A9</f>
        <v>104</v>
      </c>
      <c r="BQ5" s="322" t="str">
        <f>兵团team!B9</f>
        <v>十字军</v>
      </c>
      <c r="BR5" s="42" t="str">
        <f>兵团team!AX9</f>
        <v>[[1,7],[4,85],[1,7],[4,85],[1,14],[4,85],[1,7],[4,85],[1,7],[4,170],[1,8.75],[4,106.25],[1,8.75],[4,106.25],[1,17.5],[4,106.25],[1,8.75],[4,106.25],[1,8.75],[4,212.5],[1,10.5],[4,127.5],[1,10.5],[4,127.5],[1,21],[4,127.5],[1,10.5],[4,127.5],[1,10.5],[4,255],[1,12.25],[4,148.75],[1,12.25],[4,148.75],[1,24.5],[4,148.75],[1,12.25],[4,148.75],[1,12.25],[4,297.5],[1,14],[4,170],[1,14],[4,170],[1,28],[4,170],[1,14],[4,170],[1,14],[4,340]]</v>
      </c>
      <c r="BS5" s="318" t="s">
        <v>12083</v>
      </c>
      <c r="BT5" s="322">
        <v>1</v>
      </c>
      <c r="BU5" s="318">
        <v>7</v>
      </c>
      <c r="BV5" s="318">
        <v>4</v>
      </c>
      <c r="BW5" s="318">
        <v>85</v>
      </c>
      <c r="BX5" s="318">
        <v>1</v>
      </c>
      <c r="BY5" s="318">
        <v>7</v>
      </c>
      <c r="BZ5" s="318">
        <v>4</v>
      </c>
      <c r="CA5" s="318">
        <v>85</v>
      </c>
      <c r="CB5" s="318">
        <v>1</v>
      </c>
      <c r="CC5" s="318">
        <v>14</v>
      </c>
      <c r="CD5" s="318">
        <v>4</v>
      </c>
      <c r="CE5" s="318">
        <v>85</v>
      </c>
      <c r="CF5" s="318">
        <v>1</v>
      </c>
      <c r="CG5" s="318">
        <v>7</v>
      </c>
      <c r="CH5" s="318">
        <v>4</v>
      </c>
      <c r="CI5" s="318">
        <v>85</v>
      </c>
      <c r="CJ5" s="318">
        <v>1</v>
      </c>
      <c r="CK5" s="318">
        <v>7</v>
      </c>
      <c r="CL5" s="318">
        <v>4</v>
      </c>
      <c r="CM5" s="318">
        <v>170</v>
      </c>
      <c r="CN5" s="318">
        <v>1</v>
      </c>
      <c r="CO5" s="318">
        <v>8.75</v>
      </c>
      <c r="CP5" s="318">
        <v>4</v>
      </c>
      <c r="CQ5" s="318">
        <v>106.25</v>
      </c>
      <c r="CR5" s="318">
        <v>1</v>
      </c>
      <c r="CS5" s="318">
        <v>8.75</v>
      </c>
      <c r="CT5" s="318">
        <v>4</v>
      </c>
      <c r="CU5" s="318">
        <v>106.25</v>
      </c>
      <c r="CV5" s="318">
        <v>1</v>
      </c>
      <c r="CW5" s="318">
        <v>17.5</v>
      </c>
      <c r="CX5" s="318">
        <v>4</v>
      </c>
      <c r="CY5" s="318">
        <v>106.25</v>
      </c>
      <c r="CZ5" s="318">
        <v>1</v>
      </c>
      <c r="DA5" s="318">
        <v>8.75</v>
      </c>
      <c r="DB5" s="318">
        <v>4</v>
      </c>
      <c r="DC5" s="318">
        <v>106.25</v>
      </c>
      <c r="DD5" s="318">
        <v>1</v>
      </c>
      <c r="DE5" s="318">
        <v>8.75</v>
      </c>
      <c r="DF5" s="318">
        <v>4</v>
      </c>
      <c r="DG5" s="318">
        <v>212.5</v>
      </c>
      <c r="DH5" s="318">
        <v>1</v>
      </c>
      <c r="DI5" s="318">
        <v>10.5</v>
      </c>
      <c r="DJ5" s="318">
        <v>4</v>
      </c>
      <c r="DK5" s="318">
        <v>127.5</v>
      </c>
      <c r="DL5" s="318">
        <v>1</v>
      </c>
      <c r="DM5" s="318">
        <v>10.5</v>
      </c>
      <c r="DN5" s="318">
        <v>4</v>
      </c>
      <c r="DO5" s="318">
        <v>127.5</v>
      </c>
      <c r="DP5" s="318">
        <v>1</v>
      </c>
      <c r="DQ5" s="318">
        <v>21</v>
      </c>
      <c r="DR5" s="318">
        <v>4</v>
      </c>
      <c r="DS5" s="318">
        <v>127.5</v>
      </c>
      <c r="DT5" s="318">
        <v>1</v>
      </c>
      <c r="DU5" s="318">
        <v>10.5</v>
      </c>
      <c r="DV5" s="318">
        <v>4</v>
      </c>
      <c r="DW5" s="318">
        <v>127.5</v>
      </c>
      <c r="DX5" s="318">
        <v>1</v>
      </c>
      <c r="DY5" s="318">
        <v>10.5</v>
      </c>
      <c r="DZ5" s="318">
        <v>4</v>
      </c>
      <c r="EA5" s="318">
        <v>255</v>
      </c>
      <c r="EB5" s="318">
        <v>1</v>
      </c>
      <c r="EC5" s="318">
        <v>12.25</v>
      </c>
      <c r="ED5" s="318">
        <v>4</v>
      </c>
      <c r="EE5" s="318">
        <v>148.75</v>
      </c>
      <c r="EF5" s="318">
        <v>1</v>
      </c>
      <c r="EG5" s="318">
        <v>12.25</v>
      </c>
      <c r="EH5" s="318">
        <v>4</v>
      </c>
      <c r="EI5" s="318">
        <v>148.75</v>
      </c>
      <c r="EJ5" s="318">
        <v>1</v>
      </c>
      <c r="EK5" s="318">
        <v>24.5</v>
      </c>
      <c r="EL5" s="318">
        <v>4</v>
      </c>
      <c r="EM5" s="318">
        <v>148.75</v>
      </c>
      <c r="EN5" s="318">
        <v>1</v>
      </c>
      <c r="EO5" s="318">
        <v>12.25</v>
      </c>
      <c r="EP5" s="318">
        <v>4</v>
      </c>
      <c r="EQ5" s="318">
        <v>148.75</v>
      </c>
      <c r="ER5" s="318">
        <v>1</v>
      </c>
      <c r="ES5" s="318">
        <v>12.25</v>
      </c>
      <c r="ET5" s="318">
        <v>4</v>
      </c>
      <c r="EU5" s="318">
        <v>297.5</v>
      </c>
      <c r="EV5" s="318">
        <v>1</v>
      </c>
      <c r="EW5" s="318">
        <v>14</v>
      </c>
      <c r="EX5" s="318">
        <v>4</v>
      </c>
      <c r="EY5" s="318">
        <v>170</v>
      </c>
      <c r="EZ5" s="318">
        <v>1</v>
      </c>
      <c r="FA5" s="318">
        <v>14</v>
      </c>
      <c r="FB5" s="318">
        <v>4</v>
      </c>
      <c r="FC5" s="318">
        <v>170</v>
      </c>
      <c r="FD5" s="318">
        <v>1</v>
      </c>
      <c r="FE5" s="318">
        <v>28</v>
      </c>
      <c r="FF5" s="318">
        <v>4</v>
      </c>
      <c r="FG5" s="318">
        <v>170</v>
      </c>
      <c r="FH5" s="318">
        <v>1</v>
      </c>
      <c r="FI5" s="318">
        <v>14</v>
      </c>
      <c r="FJ5" s="318">
        <v>4</v>
      </c>
      <c r="FK5" s="318">
        <v>170</v>
      </c>
      <c r="FL5" s="318">
        <v>1</v>
      </c>
      <c r="FM5" s="318">
        <v>14</v>
      </c>
      <c r="FN5" s="318">
        <v>4</v>
      </c>
      <c r="FO5" s="318">
        <v>340</v>
      </c>
      <c r="FQ5" s="321">
        <f t="shared" si="3"/>
        <v>315</v>
      </c>
      <c r="FR5" s="321">
        <f t="shared" si="0"/>
        <v>3825</v>
      </c>
      <c r="FS5" s="321">
        <f t="shared" si="1"/>
        <v>0</v>
      </c>
      <c r="FT5" s="321">
        <f t="shared" si="2"/>
        <v>0</v>
      </c>
    </row>
    <row r="6" spans="1:176">
      <c r="A6" s="319" t="s">
        <v>12118</v>
      </c>
      <c r="B6" s="320">
        <f>B10*10</f>
        <v>68.8</v>
      </c>
      <c r="C6" s="322"/>
      <c r="D6" s="42" t="s">
        <v>12119</v>
      </c>
      <c r="E6" s="322"/>
      <c r="F6" s="322"/>
      <c r="G6" s="322"/>
      <c r="H6" s="322"/>
      <c r="I6" s="322"/>
      <c r="M6"/>
      <c r="N6"/>
      <c r="O6"/>
      <c r="P6"/>
      <c r="Q6"/>
      <c r="AD6" s="350">
        <f>兵团team!A10</f>
        <v>105</v>
      </c>
      <c r="AE6" s="350" t="str">
        <f>兵团team!B10</f>
        <v>僧侣</v>
      </c>
      <c r="AF6" s="350">
        <f>兵团team!K10</f>
        <v>1</v>
      </c>
      <c r="AG6" s="350">
        <f>兵团team!L10</f>
        <v>2</v>
      </c>
      <c r="AH6" s="325">
        <f>兵团team!M10</f>
        <v>7</v>
      </c>
      <c r="AI6" s="325">
        <f>兵团team!N10</f>
        <v>5</v>
      </c>
      <c r="AJ6" s="325">
        <f>兵团team!O10</f>
        <v>7</v>
      </c>
      <c r="AK6" s="325">
        <f>兵团team!P10</f>
        <v>3</v>
      </c>
      <c r="AL6" s="350">
        <f>兵团team!S10</f>
        <v>10.26</v>
      </c>
      <c r="AM6" s="350">
        <f>兵团team!T10</f>
        <v>66.2</v>
      </c>
      <c r="AN6" s="350">
        <f>兵团team!U10</f>
        <v>1.7</v>
      </c>
      <c r="AO6" s="350">
        <f>兵团team!V10</f>
        <v>0</v>
      </c>
      <c r="AP6" s="350">
        <f>兵团team!W10</f>
        <v>0.45</v>
      </c>
      <c r="AQ6" s="350">
        <f>兵团team!AH10</f>
        <v>3</v>
      </c>
      <c r="AR6" s="350">
        <f>兵团team!AI10</f>
        <v>5</v>
      </c>
      <c r="AS6" s="350">
        <f>兵团team!AK10</f>
        <v>102.6</v>
      </c>
      <c r="AT6" s="350">
        <f>兵团team!AL10</f>
        <v>662</v>
      </c>
      <c r="AU6" s="350">
        <f>兵团team!BB10</f>
        <v>230</v>
      </c>
      <c r="AV6" s="350">
        <f>兵团team!BC10</f>
        <v>80</v>
      </c>
      <c r="AW6" s="350" t="str">
        <f>兵团team!DT10</f>
        <v>[[2,1],[5,1],[16,2],[55,2]]</v>
      </c>
      <c r="AX6" s="350" t="s">
        <v>6937</v>
      </c>
      <c r="AY6" s="350" t="s">
        <v>7065</v>
      </c>
      <c r="AZ6" s="350" t="s">
        <v>7074</v>
      </c>
      <c r="BA6" s="350" t="s">
        <v>7088</v>
      </c>
      <c r="BC6" s="315" t="s">
        <v>12036</v>
      </c>
      <c r="BD6" s="326">
        <v>1.6</v>
      </c>
      <c r="BE6" s="326">
        <v>1.1499999999999999</v>
      </c>
      <c r="BF6" s="326">
        <v>1.1499999999999999</v>
      </c>
      <c r="BH6" s="315" t="s">
        <v>11983</v>
      </c>
      <c r="BI6" s="315">
        <v>5</v>
      </c>
      <c r="BK6" s="661"/>
      <c r="BL6" s="363" t="s">
        <v>12161</v>
      </c>
      <c r="BM6" s="363">
        <v>5.0000000000000001E-3</v>
      </c>
      <c r="BN6" s="363">
        <v>5</v>
      </c>
      <c r="BP6" s="322">
        <f>兵团team!A10</f>
        <v>105</v>
      </c>
      <c r="BQ6" s="322" t="str">
        <f>兵团team!B10</f>
        <v>僧侣</v>
      </c>
      <c r="BR6" s="42" t="str">
        <f>兵团team!AX10</f>
        <v>[[1,7],[4,85],[1,7],[4,85],[1,14],[4,85],[1,7],[4,85],[1,7],[4,170],[1,8.75],[4,106.25],[1,8.75],[4,106.25],[1,17.5],[4,106.25],[1,8.75],[4,106.25],[1,8.75],[4,212.5],[1,10.5],[4,127.5],[1,10.5],[4,127.5],[1,21],[4,127.5],[1,10.5],[4,127.5],[1,10.5],[4,255],[1,12.25],[4,148.75],[1,12.25],[4,148.75],[1,24.5],[4,148.75],[1,12.25],[4,148.75],[1,12.25],[4,297.5],[1,14],[4,170],[1,14],[4,170],[1,28],[4,170],[1,14],[4,170],[1,14],[4,340]]</v>
      </c>
      <c r="BS6" s="318" t="s">
        <v>12083</v>
      </c>
      <c r="BT6" s="322">
        <v>1</v>
      </c>
      <c r="BU6" s="318">
        <v>7</v>
      </c>
      <c r="BV6" s="318">
        <v>4</v>
      </c>
      <c r="BW6" s="318">
        <v>85</v>
      </c>
      <c r="BX6" s="318">
        <v>1</v>
      </c>
      <c r="BY6" s="318">
        <v>7</v>
      </c>
      <c r="BZ6" s="318">
        <v>4</v>
      </c>
      <c r="CA6" s="318">
        <v>85</v>
      </c>
      <c r="CB6" s="318">
        <v>1</v>
      </c>
      <c r="CC6" s="318">
        <v>14</v>
      </c>
      <c r="CD6" s="318">
        <v>4</v>
      </c>
      <c r="CE6" s="318">
        <v>85</v>
      </c>
      <c r="CF6" s="318">
        <v>1</v>
      </c>
      <c r="CG6" s="318">
        <v>7</v>
      </c>
      <c r="CH6" s="318">
        <v>4</v>
      </c>
      <c r="CI6" s="318">
        <v>85</v>
      </c>
      <c r="CJ6" s="318">
        <v>1</v>
      </c>
      <c r="CK6" s="318">
        <v>7</v>
      </c>
      <c r="CL6" s="318">
        <v>4</v>
      </c>
      <c r="CM6" s="318">
        <v>170</v>
      </c>
      <c r="CN6" s="318">
        <v>1</v>
      </c>
      <c r="CO6" s="318">
        <v>8.75</v>
      </c>
      <c r="CP6" s="318">
        <v>4</v>
      </c>
      <c r="CQ6" s="318">
        <v>106.25</v>
      </c>
      <c r="CR6" s="318">
        <v>1</v>
      </c>
      <c r="CS6" s="318">
        <v>8.75</v>
      </c>
      <c r="CT6" s="318">
        <v>4</v>
      </c>
      <c r="CU6" s="318">
        <v>106.25</v>
      </c>
      <c r="CV6" s="318">
        <v>1</v>
      </c>
      <c r="CW6" s="318">
        <v>17.5</v>
      </c>
      <c r="CX6" s="318">
        <v>4</v>
      </c>
      <c r="CY6" s="318">
        <v>106.25</v>
      </c>
      <c r="CZ6" s="318">
        <v>1</v>
      </c>
      <c r="DA6" s="318">
        <v>8.75</v>
      </c>
      <c r="DB6" s="318">
        <v>4</v>
      </c>
      <c r="DC6" s="318">
        <v>106.25</v>
      </c>
      <c r="DD6" s="318">
        <v>1</v>
      </c>
      <c r="DE6" s="318">
        <v>8.75</v>
      </c>
      <c r="DF6" s="318">
        <v>4</v>
      </c>
      <c r="DG6" s="318">
        <v>212.5</v>
      </c>
      <c r="DH6" s="318">
        <v>1</v>
      </c>
      <c r="DI6" s="318">
        <v>10.5</v>
      </c>
      <c r="DJ6" s="318">
        <v>4</v>
      </c>
      <c r="DK6" s="318">
        <v>127.5</v>
      </c>
      <c r="DL6" s="318">
        <v>1</v>
      </c>
      <c r="DM6" s="318">
        <v>10.5</v>
      </c>
      <c r="DN6" s="318">
        <v>4</v>
      </c>
      <c r="DO6" s="318">
        <v>127.5</v>
      </c>
      <c r="DP6" s="318">
        <v>1</v>
      </c>
      <c r="DQ6" s="318">
        <v>21</v>
      </c>
      <c r="DR6" s="318">
        <v>4</v>
      </c>
      <c r="DS6" s="318">
        <v>127.5</v>
      </c>
      <c r="DT6" s="318">
        <v>1</v>
      </c>
      <c r="DU6" s="318">
        <v>10.5</v>
      </c>
      <c r="DV6" s="318">
        <v>4</v>
      </c>
      <c r="DW6" s="318">
        <v>127.5</v>
      </c>
      <c r="DX6" s="318">
        <v>1</v>
      </c>
      <c r="DY6" s="318">
        <v>10.5</v>
      </c>
      <c r="DZ6" s="318">
        <v>4</v>
      </c>
      <c r="EA6" s="318">
        <v>255</v>
      </c>
      <c r="EB6" s="318">
        <v>1</v>
      </c>
      <c r="EC6" s="318">
        <v>12.25</v>
      </c>
      <c r="ED6" s="318">
        <v>4</v>
      </c>
      <c r="EE6" s="318">
        <v>148.75</v>
      </c>
      <c r="EF6" s="318">
        <v>1</v>
      </c>
      <c r="EG6" s="318">
        <v>12.25</v>
      </c>
      <c r="EH6" s="318">
        <v>4</v>
      </c>
      <c r="EI6" s="318">
        <v>148.75</v>
      </c>
      <c r="EJ6" s="318">
        <v>1</v>
      </c>
      <c r="EK6" s="318">
        <v>24.5</v>
      </c>
      <c r="EL6" s="318">
        <v>4</v>
      </c>
      <c r="EM6" s="318">
        <v>148.75</v>
      </c>
      <c r="EN6" s="318">
        <v>1</v>
      </c>
      <c r="EO6" s="318">
        <v>12.25</v>
      </c>
      <c r="EP6" s="318">
        <v>4</v>
      </c>
      <c r="EQ6" s="318">
        <v>148.75</v>
      </c>
      <c r="ER6" s="318">
        <v>1</v>
      </c>
      <c r="ES6" s="318">
        <v>12.25</v>
      </c>
      <c r="ET6" s="318">
        <v>4</v>
      </c>
      <c r="EU6" s="318">
        <v>297.5</v>
      </c>
      <c r="EV6" s="318">
        <v>1</v>
      </c>
      <c r="EW6" s="318">
        <v>14</v>
      </c>
      <c r="EX6" s="318">
        <v>4</v>
      </c>
      <c r="EY6" s="318">
        <v>170</v>
      </c>
      <c r="EZ6" s="318">
        <v>1</v>
      </c>
      <c r="FA6" s="318">
        <v>14</v>
      </c>
      <c r="FB6" s="318">
        <v>4</v>
      </c>
      <c r="FC6" s="318">
        <v>170</v>
      </c>
      <c r="FD6" s="318">
        <v>1</v>
      </c>
      <c r="FE6" s="318">
        <v>28</v>
      </c>
      <c r="FF6" s="318">
        <v>4</v>
      </c>
      <c r="FG6" s="318">
        <v>170</v>
      </c>
      <c r="FH6" s="318">
        <v>1</v>
      </c>
      <c r="FI6" s="318">
        <v>14</v>
      </c>
      <c r="FJ6" s="318">
        <v>4</v>
      </c>
      <c r="FK6" s="318">
        <v>170</v>
      </c>
      <c r="FL6" s="318">
        <v>1</v>
      </c>
      <c r="FM6" s="318">
        <v>14</v>
      </c>
      <c r="FN6" s="318">
        <v>4</v>
      </c>
      <c r="FO6" s="318">
        <v>340</v>
      </c>
      <c r="FQ6" s="321">
        <f t="shared" si="3"/>
        <v>315</v>
      </c>
      <c r="FR6" s="321">
        <f t="shared" si="0"/>
        <v>3825</v>
      </c>
      <c r="FS6" s="321">
        <f t="shared" si="1"/>
        <v>0</v>
      </c>
      <c r="FT6" s="321">
        <f t="shared" si="2"/>
        <v>0</v>
      </c>
    </row>
    <row r="7" spans="1:176">
      <c r="A7" s="328" t="s">
        <v>12004</v>
      </c>
      <c r="B7" s="188">
        <f>IF($C$2="1星",INDEX(AL:AL,MATCH($B$2,$AD:$AD,0),0),IF($C$2="2星",INDEX(AL:AL,MATCH($B$2,$AD:$AD,0),0)*BD4,IF($C$2="3星",INDEX(AL:AL,MATCH($B$2,$AD:$AD,0),0)*BD5,IF($C$2="4星",INDEX(AL:AL,MATCH($B$2,$AD:$AD,0),0)*BD6,IF($C$2="5星",INDEX(AL:AL,MATCH($B$2,$AD:$AD,0),0)*BD7,IF($C$2="6星",INDEX(AL:AL,MATCH($B$2,$AD:$AD,0),0)*BD8,""))))))</f>
        <v>16.88</v>
      </c>
      <c r="H7" s="322"/>
      <c r="I7" s="322"/>
      <c r="M7"/>
      <c r="N7"/>
      <c r="O7"/>
      <c r="P7"/>
      <c r="Q7"/>
      <c r="AD7" s="350">
        <f>兵团team!A11</f>
        <v>106</v>
      </c>
      <c r="AE7" s="350" t="str">
        <f>兵团team!B11</f>
        <v>骑士</v>
      </c>
      <c r="AF7" s="350">
        <f>兵团team!K11</f>
        <v>1</v>
      </c>
      <c r="AG7" s="350">
        <f>兵团team!L11</f>
        <v>2</v>
      </c>
      <c r="AH7" s="325">
        <f>兵团team!M11</f>
        <v>6</v>
      </c>
      <c r="AI7" s="325">
        <f>兵团team!N11</f>
        <v>5</v>
      </c>
      <c r="AJ7" s="325">
        <f>兵团team!O11</f>
        <v>7</v>
      </c>
      <c r="AK7" s="325">
        <f>兵团team!P11</f>
        <v>4</v>
      </c>
      <c r="AL7" s="350">
        <f>兵团team!S11</f>
        <v>7.94</v>
      </c>
      <c r="AM7" s="350">
        <f>兵团team!T11</f>
        <v>81.099999999999994</v>
      </c>
      <c r="AN7" s="350">
        <f>兵团team!U11</f>
        <v>3.5</v>
      </c>
      <c r="AO7" s="350">
        <f>兵团team!V11</f>
        <v>0</v>
      </c>
      <c r="AP7" s="350">
        <f>兵团team!W11</f>
        <v>0.46</v>
      </c>
      <c r="AQ7" s="350">
        <f>兵团team!AH11</f>
        <v>3</v>
      </c>
      <c r="AR7" s="350">
        <f>兵团team!AI11</f>
        <v>3</v>
      </c>
      <c r="AS7" s="350">
        <f>兵团team!AK11</f>
        <v>79.400000000000006</v>
      </c>
      <c r="AT7" s="350">
        <f>兵团team!AL11</f>
        <v>811</v>
      </c>
      <c r="AU7" s="350">
        <f>兵团team!BB11</f>
        <v>80</v>
      </c>
      <c r="AV7" s="350">
        <f>兵团team!BC11</f>
        <v>120</v>
      </c>
      <c r="AW7" s="350" t="str">
        <f>兵团team!DT11</f>
        <v>[[2,1],[5,1],[20,2],[21,2]]</v>
      </c>
      <c r="AX7" s="350" t="s">
        <v>6937</v>
      </c>
      <c r="AY7" s="350" t="s">
        <v>7065</v>
      </c>
      <c r="AZ7" s="350" t="s">
        <v>7076</v>
      </c>
      <c r="BA7" s="350" t="s">
        <v>7077</v>
      </c>
      <c r="BC7" s="315" t="s">
        <v>12037</v>
      </c>
      <c r="BD7" s="326">
        <v>1.8</v>
      </c>
      <c r="BE7" s="326">
        <v>1.2</v>
      </c>
      <c r="BF7" s="326">
        <v>1.2</v>
      </c>
      <c r="BH7" s="315" t="s">
        <v>11974</v>
      </c>
      <c r="BI7" s="315">
        <v>6</v>
      </c>
      <c r="BK7" s="661" t="s">
        <v>12167</v>
      </c>
      <c r="BL7" s="363" t="s">
        <v>11300</v>
      </c>
      <c r="BM7" s="363">
        <v>0.02</v>
      </c>
      <c r="BN7" s="363">
        <v>6</v>
      </c>
      <c r="BP7" s="322">
        <f>兵团team!A11</f>
        <v>106</v>
      </c>
      <c r="BQ7" s="322" t="str">
        <f>兵团team!B11</f>
        <v>骑士</v>
      </c>
      <c r="BR7" s="42" t="str">
        <f>兵团team!AX11</f>
        <v>[[1,7],[4,85],[1,7],[4,85],[1,14],[4,85],[1,7],[4,85],[1,7],[4,170],[1,8.75],[4,106.25],[1,8.75],[4,106.25],[1,17.5],[4,106.25],[1,8.75],[4,106.25],[1,8.75],[4,212.5],[1,10.5],[4,127.5],[1,10.5],[4,127.5],[1,21],[4,127.5],[1,10.5],[4,127.5],[1,10.5],[4,255],[1,12.25],[4,148.75],[1,12.25],[4,148.75],[1,24.5],[4,148.75],[1,12.25],[4,148.75],[1,12.25],[4,297.5],[1,14],[4,170],[1,14],[4,170],[1,28],[4,170],[1,14],[4,170],[1,14],[4,340]]</v>
      </c>
      <c r="BS7" s="318" t="s">
        <v>12083</v>
      </c>
      <c r="BT7" s="322">
        <v>1</v>
      </c>
      <c r="BU7" s="318">
        <v>7</v>
      </c>
      <c r="BV7" s="318">
        <v>4</v>
      </c>
      <c r="BW7" s="318">
        <v>85</v>
      </c>
      <c r="BX7" s="318">
        <v>1</v>
      </c>
      <c r="BY7" s="318">
        <v>7</v>
      </c>
      <c r="BZ7" s="318">
        <v>4</v>
      </c>
      <c r="CA7" s="318">
        <v>85</v>
      </c>
      <c r="CB7" s="318">
        <v>1</v>
      </c>
      <c r="CC7" s="318">
        <v>14</v>
      </c>
      <c r="CD7" s="318">
        <v>4</v>
      </c>
      <c r="CE7" s="318">
        <v>85</v>
      </c>
      <c r="CF7" s="318">
        <v>1</v>
      </c>
      <c r="CG7" s="318">
        <v>7</v>
      </c>
      <c r="CH7" s="318">
        <v>4</v>
      </c>
      <c r="CI7" s="318">
        <v>85</v>
      </c>
      <c r="CJ7" s="318">
        <v>1</v>
      </c>
      <c r="CK7" s="318">
        <v>7</v>
      </c>
      <c r="CL7" s="318">
        <v>4</v>
      </c>
      <c r="CM7" s="318">
        <v>170</v>
      </c>
      <c r="CN7" s="318">
        <v>1</v>
      </c>
      <c r="CO7" s="318">
        <v>8.75</v>
      </c>
      <c r="CP7" s="318">
        <v>4</v>
      </c>
      <c r="CQ7" s="318">
        <v>106.25</v>
      </c>
      <c r="CR7" s="318">
        <v>1</v>
      </c>
      <c r="CS7" s="318">
        <v>8.75</v>
      </c>
      <c r="CT7" s="318">
        <v>4</v>
      </c>
      <c r="CU7" s="318">
        <v>106.25</v>
      </c>
      <c r="CV7" s="318">
        <v>1</v>
      </c>
      <c r="CW7" s="318">
        <v>17.5</v>
      </c>
      <c r="CX7" s="318">
        <v>4</v>
      </c>
      <c r="CY7" s="318">
        <v>106.25</v>
      </c>
      <c r="CZ7" s="318">
        <v>1</v>
      </c>
      <c r="DA7" s="318">
        <v>8.75</v>
      </c>
      <c r="DB7" s="318">
        <v>4</v>
      </c>
      <c r="DC7" s="318">
        <v>106.25</v>
      </c>
      <c r="DD7" s="318">
        <v>1</v>
      </c>
      <c r="DE7" s="318">
        <v>8.75</v>
      </c>
      <c r="DF7" s="318">
        <v>4</v>
      </c>
      <c r="DG7" s="318">
        <v>212.5</v>
      </c>
      <c r="DH7" s="318">
        <v>1</v>
      </c>
      <c r="DI7" s="318">
        <v>10.5</v>
      </c>
      <c r="DJ7" s="318">
        <v>4</v>
      </c>
      <c r="DK7" s="318">
        <v>127.5</v>
      </c>
      <c r="DL7" s="318">
        <v>1</v>
      </c>
      <c r="DM7" s="318">
        <v>10.5</v>
      </c>
      <c r="DN7" s="318">
        <v>4</v>
      </c>
      <c r="DO7" s="318">
        <v>127.5</v>
      </c>
      <c r="DP7" s="318">
        <v>1</v>
      </c>
      <c r="DQ7" s="318">
        <v>21</v>
      </c>
      <c r="DR7" s="318">
        <v>4</v>
      </c>
      <c r="DS7" s="318">
        <v>127.5</v>
      </c>
      <c r="DT7" s="318">
        <v>1</v>
      </c>
      <c r="DU7" s="318">
        <v>10.5</v>
      </c>
      <c r="DV7" s="318">
        <v>4</v>
      </c>
      <c r="DW7" s="318">
        <v>127.5</v>
      </c>
      <c r="DX7" s="318">
        <v>1</v>
      </c>
      <c r="DY7" s="318">
        <v>10.5</v>
      </c>
      <c r="DZ7" s="318">
        <v>4</v>
      </c>
      <c r="EA7" s="318">
        <v>255</v>
      </c>
      <c r="EB7" s="318">
        <v>1</v>
      </c>
      <c r="EC7" s="318">
        <v>12.25</v>
      </c>
      <c r="ED7" s="318">
        <v>4</v>
      </c>
      <c r="EE7" s="318">
        <v>148.75</v>
      </c>
      <c r="EF7" s="318">
        <v>1</v>
      </c>
      <c r="EG7" s="318">
        <v>12.25</v>
      </c>
      <c r="EH7" s="318">
        <v>4</v>
      </c>
      <c r="EI7" s="318">
        <v>148.75</v>
      </c>
      <c r="EJ7" s="318">
        <v>1</v>
      </c>
      <c r="EK7" s="318">
        <v>24.5</v>
      </c>
      <c r="EL7" s="318">
        <v>4</v>
      </c>
      <c r="EM7" s="318">
        <v>148.75</v>
      </c>
      <c r="EN7" s="318">
        <v>1</v>
      </c>
      <c r="EO7" s="318">
        <v>12.25</v>
      </c>
      <c r="EP7" s="318">
        <v>4</v>
      </c>
      <c r="EQ7" s="318">
        <v>148.75</v>
      </c>
      <c r="ER7" s="318">
        <v>1</v>
      </c>
      <c r="ES7" s="318">
        <v>12.25</v>
      </c>
      <c r="ET7" s="318">
        <v>4</v>
      </c>
      <c r="EU7" s="318">
        <v>297.5</v>
      </c>
      <c r="EV7" s="318">
        <v>1</v>
      </c>
      <c r="EW7" s="318">
        <v>14</v>
      </c>
      <c r="EX7" s="318">
        <v>4</v>
      </c>
      <c r="EY7" s="318">
        <v>170</v>
      </c>
      <c r="EZ7" s="318">
        <v>1</v>
      </c>
      <c r="FA7" s="318">
        <v>14</v>
      </c>
      <c r="FB7" s="318">
        <v>4</v>
      </c>
      <c r="FC7" s="318">
        <v>170</v>
      </c>
      <c r="FD7" s="318">
        <v>1</v>
      </c>
      <c r="FE7" s="318">
        <v>28</v>
      </c>
      <c r="FF7" s="318">
        <v>4</v>
      </c>
      <c r="FG7" s="318">
        <v>170</v>
      </c>
      <c r="FH7" s="318">
        <v>1</v>
      </c>
      <c r="FI7" s="318">
        <v>14</v>
      </c>
      <c r="FJ7" s="318">
        <v>4</v>
      </c>
      <c r="FK7" s="318">
        <v>170</v>
      </c>
      <c r="FL7" s="318">
        <v>1</v>
      </c>
      <c r="FM7" s="318">
        <v>14</v>
      </c>
      <c r="FN7" s="318">
        <v>4</v>
      </c>
      <c r="FO7" s="318">
        <v>340</v>
      </c>
      <c r="FQ7" s="321">
        <f>IF(COUNTIFS(BT7,"1")=1,BU7,0)+IF(COUNTIFS(BV7,"1")=1,BW7,0)+IF(COUNTIFS(BX7,"1")=1,BY7,0)+IF(COUNTIFS(BZ7,"1")=1,CA7,0)+IF(COUNTIFS(CB7,"1")=1,CC7,0)+IF(COUNTIFS(CD7,"1")=1,CE7,0)+IF(COUNTIFS(CF7,"1")=1,CG7,0)+IF(COUNTIFS(CH7,"1")=1,CI7,0)+IF(COUNTIFS(CJ7,"1")=1,CK7,0)+IF(COUNTIFS(CL7,"1")=1,CM7,0)+IF(COUNTIFS(CN7,"1")=1,CO7,0)+IF(COUNTIFS(CP7,"1")=1,CQ7,0)+IF(COUNTIFS(CR7,"1")=1,CS7,0)+IF(COUNTIFS(CT7,"1")=1,CU7,0)+IF(COUNTIFS(CV7,"1")=1,CW7,0)+IF(COUNTIFS(CX7,"1")=1,CY7,0)+IF(COUNTIFS(CZ7,"1")=1,DA7,0)+IF(COUNTIFS(DB7,"1")=1,DC7,0)+IF(COUNTIFS(DD7,"1")=1,DE7,0)+IF(COUNTIFS(DF7,"1")=1,DG7,0)+IF(COUNTIFS(DH7,"1")=1,DI7,0)+IF(COUNTIFS(DJ7,"1")=1,DK7,0)+IF(COUNTIFS(DL7,"1")=1,DM7,0)+IF(COUNTIFS(DN7,"1")=1,DO7,0)+IF(COUNTIFS(DP7,"1")=1,DQ7,0)+IF(COUNTIFS(DR7,"1")=1,DS7,0)+IF(COUNTIFS(DT7,"1")=1,DU7,0)+IF(COUNTIFS(DV7,"1")=1,DW7,0)+IF(COUNTIFS(DX7,"1")=1,DY7,0)+IF(COUNTIFS(DZ7,"1")=1,EA7,0)+IF(COUNTIFS(EB7,"1")=1,EC7,0)+IF(COUNTIFS(ED7,"1")=1,EE7,0)+IF(COUNTIFS(EF7,"1")=1,EG7,0)+IF(COUNTIFS(EH7,"1")=1,EI7,0)+IF(COUNTIFS(EJ7,"1")=1,EK7,0)+IF(COUNTIFS(EL7,"1")=1,EM7,0)+IF(COUNTIFS(EN7,"1")=1,EO7,0)+IF(COUNTIFS(EP7,"1")=1,EQ7,0)+IF(COUNTIFS(ER7,"1")=1,ES7,0)+IF(COUNTIFS(ET7,"1")=1,EU7,0)+IF(COUNTIFS(EV7,"1")=1,EW7,0)+IF(COUNTIFS(EX7,"1")=1,EY7,0)+IF(COUNTIFS(EZ7,"1")=1,FA7,0)+IF(COUNTIFS(FB7,"1")=1,FC7,0)+IF(COUNTIFS(FD7,"1")=1,FE7,0)+IF(COUNTIFS(FF7,"1")=1,FG7,0)+IF(COUNTIFS(FH7,"1")=1,FI7,0)+IF(COUNTIFS(FJ7,"1")=1,FK7,0)+IF(COUNTIFS(FL7,"1")=1,FM7,0)+IF(COUNTIFS(FN7,"1")=1,FO7,0)</f>
        <v>315</v>
      </c>
      <c r="FR7" s="321">
        <f t="shared" si="0"/>
        <v>3825</v>
      </c>
      <c r="FS7" s="321">
        <f t="shared" si="1"/>
        <v>0</v>
      </c>
      <c r="FT7" s="321">
        <f t="shared" si="2"/>
        <v>0</v>
      </c>
    </row>
    <row r="8" spans="1:176">
      <c r="A8" s="328" t="s">
        <v>12060</v>
      </c>
      <c r="B8" s="188">
        <f>IF(F2="1星",INDEX(AL:AL,MATCH(B2,AD:AD,0),0)*BD12,IF(F2="2星",INDEX(AL:AL,MATCH(B2,AD:AD,0),0)*BD13,IF(F2="3星",INDEX(AL:AL,MATCH(B2,AD:AD,0),0)*BD14,IF(F2="4星",INDEX(AL:AL,MATCH(B2,AD:AD,0),0)*BD15,IF(F2="5星",INDEX(AL:AL,MATCH(B2,AD:AD,0),0)*BD16,IF(F2="6星",INDEX(AL:AL,MATCH(B2,AD:AD,0),0)*BD17,0))))))</f>
        <v>0</v>
      </c>
      <c r="D8" s="55" t="s">
        <v>12104</v>
      </c>
      <c r="H8" s="322"/>
      <c r="I8" s="322"/>
      <c r="M8"/>
      <c r="N8"/>
      <c r="O8"/>
      <c r="P8"/>
      <c r="Q8"/>
      <c r="AD8" s="350">
        <f>兵团team!A12</f>
        <v>107</v>
      </c>
      <c r="AE8" s="350" t="str">
        <f>兵团team!B12</f>
        <v>天使</v>
      </c>
      <c r="AF8" s="350">
        <f>兵团team!K12</f>
        <v>3</v>
      </c>
      <c r="AG8" s="350">
        <f>兵团team!L12</f>
        <v>3</v>
      </c>
      <c r="AH8" s="325">
        <f>兵团team!M12</f>
        <v>9</v>
      </c>
      <c r="AI8" s="325">
        <f>兵团team!N12</f>
        <v>6</v>
      </c>
      <c r="AJ8" s="325">
        <f>兵团team!O12</f>
        <v>8</v>
      </c>
      <c r="AK8" s="325">
        <f>兵团team!P12</f>
        <v>5</v>
      </c>
      <c r="AL8" s="350">
        <f>兵团team!S12</f>
        <v>79.2</v>
      </c>
      <c r="AM8" s="350">
        <f>兵团team!T12</f>
        <v>543.1</v>
      </c>
      <c r="AN8" s="350">
        <f>兵团team!U12</f>
        <v>1.9</v>
      </c>
      <c r="AO8" s="350">
        <f>兵团team!V12</f>
        <v>0</v>
      </c>
      <c r="AP8" s="350">
        <f>兵团team!W12</f>
        <v>0.52</v>
      </c>
      <c r="AQ8" s="350">
        <f>兵团team!AH12</f>
        <v>5</v>
      </c>
      <c r="AR8" s="350">
        <f>兵团team!AI12</f>
        <v>1</v>
      </c>
      <c r="AS8" s="350">
        <f>兵团team!AK12</f>
        <v>792</v>
      </c>
      <c r="AT8" s="350">
        <f>兵团team!AL12</f>
        <v>5431</v>
      </c>
      <c r="AU8" s="350">
        <f>兵团team!BB12</f>
        <v>80</v>
      </c>
      <c r="AV8" s="350">
        <f>兵团team!BC12</f>
        <v>100</v>
      </c>
      <c r="AW8" s="350" t="str">
        <f>兵团team!DT12</f>
        <v>[[2,1],[5,1],[14,2],[9,3]]</v>
      </c>
      <c r="AX8" s="350" t="s">
        <v>6937</v>
      </c>
      <c r="AY8" s="350" t="s">
        <v>7065</v>
      </c>
      <c r="AZ8" s="350" t="s">
        <v>7072</v>
      </c>
      <c r="BA8" s="350" t="s">
        <v>7067</v>
      </c>
      <c r="BC8" s="315" t="s">
        <v>12038</v>
      </c>
      <c r="BD8" s="326">
        <v>2</v>
      </c>
      <c r="BE8" s="326">
        <v>1.25</v>
      </c>
      <c r="BF8" s="326">
        <v>1.25</v>
      </c>
      <c r="BH8" s="315" t="s">
        <v>11975</v>
      </c>
      <c r="BI8" s="315">
        <v>7</v>
      </c>
      <c r="BK8" s="661"/>
      <c r="BL8" s="363" t="s">
        <v>12160</v>
      </c>
      <c r="BM8" s="363">
        <v>5.0000000000000001E-3</v>
      </c>
      <c r="BN8" s="363">
        <v>7</v>
      </c>
      <c r="BP8" s="322">
        <f>兵团team!A12</f>
        <v>107</v>
      </c>
      <c r="BQ8" s="322" t="str">
        <f>兵团team!B12</f>
        <v>天使</v>
      </c>
      <c r="BR8" s="42" t="str">
        <f>兵团team!AX12</f>
        <v>[[1,50],[4,550],[1,50],[4,550],[1,100],[4,550],[1,50],[4,550],[1,50],[4,1100],[1,62.5],[4,687.5],[1,62.5],[4,687.5],[1,125],[4,687.5],[1,62.5],[4,687.5],[1,62.5],[4,1375],[1,75],[4,825],[1,75],[4,825],[1,150],[4,825],[1,75],[4,825],[1,75],[4,1650],[1,87.5],[4,962.5],[1,87.5],[4,962.5],[1,175],[4,962.5],[1,87.5],[4,962.5],[1,87.5],[4,1925],[1,100],[4,1100],[1,100],[4,1100],[1,200],[4,1100],[1,100],[4,1100],[1,100],[4,2200]]</v>
      </c>
      <c r="BS8" s="318" t="s">
        <v>12086</v>
      </c>
      <c r="BT8" s="322">
        <v>1</v>
      </c>
      <c r="BU8" s="318">
        <v>50</v>
      </c>
      <c r="BV8" s="318">
        <v>4</v>
      </c>
      <c r="BW8" s="318">
        <v>550</v>
      </c>
      <c r="BX8" s="318">
        <v>1</v>
      </c>
      <c r="BY8" s="318">
        <v>50</v>
      </c>
      <c r="BZ8" s="318">
        <v>4</v>
      </c>
      <c r="CA8" s="318">
        <v>550</v>
      </c>
      <c r="CB8" s="318">
        <v>1</v>
      </c>
      <c r="CC8" s="318">
        <v>100</v>
      </c>
      <c r="CD8" s="318">
        <v>4</v>
      </c>
      <c r="CE8" s="318">
        <v>550</v>
      </c>
      <c r="CF8" s="318">
        <v>1</v>
      </c>
      <c r="CG8" s="318">
        <v>50</v>
      </c>
      <c r="CH8" s="318">
        <v>4</v>
      </c>
      <c r="CI8" s="318">
        <v>550</v>
      </c>
      <c r="CJ8" s="318">
        <v>1</v>
      </c>
      <c r="CK8" s="318">
        <v>50</v>
      </c>
      <c r="CL8" s="318">
        <v>4</v>
      </c>
      <c r="CM8" s="318">
        <v>1100</v>
      </c>
      <c r="CN8" s="318">
        <v>1</v>
      </c>
      <c r="CO8" s="318">
        <v>62.5</v>
      </c>
      <c r="CP8" s="318">
        <v>4</v>
      </c>
      <c r="CQ8" s="318">
        <v>687.5</v>
      </c>
      <c r="CR8" s="318">
        <v>1</v>
      </c>
      <c r="CS8" s="318">
        <v>62.5</v>
      </c>
      <c r="CT8" s="318">
        <v>4</v>
      </c>
      <c r="CU8" s="318">
        <v>687.5</v>
      </c>
      <c r="CV8" s="318">
        <v>1</v>
      </c>
      <c r="CW8" s="318">
        <v>125</v>
      </c>
      <c r="CX8" s="318">
        <v>4</v>
      </c>
      <c r="CY8" s="318">
        <v>687.5</v>
      </c>
      <c r="CZ8" s="318">
        <v>1</v>
      </c>
      <c r="DA8" s="318">
        <v>62.5</v>
      </c>
      <c r="DB8" s="318">
        <v>4</v>
      </c>
      <c r="DC8" s="318">
        <v>687.5</v>
      </c>
      <c r="DD8" s="318">
        <v>1</v>
      </c>
      <c r="DE8" s="318">
        <v>62.5</v>
      </c>
      <c r="DF8" s="318">
        <v>4</v>
      </c>
      <c r="DG8" s="318">
        <v>1375</v>
      </c>
      <c r="DH8" s="318">
        <v>1</v>
      </c>
      <c r="DI8" s="318">
        <v>75</v>
      </c>
      <c r="DJ8" s="318">
        <v>4</v>
      </c>
      <c r="DK8" s="318">
        <v>825</v>
      </c>
      <c r="DL8" s="318">
        <v>1</v>
      </c>
      <c r="DM8" s="318">
        <v>75</v>
      </c>
      <c r="DN8" s="318">
        <v>4</v>
      </c>
      <c r="DO8" s="318">
        <v>825</v>
      </c>
      <c r="DP8" s="318">
        <v>1</v>
      </c>
      <c r="DQ8" s="318">
        <v>150</v>
      </c>
      <c r="DR8" s="318">
        <v>4</v>
      </c>
      <c r="DS8" s="318">
        <v>825</v>
      </c>
      <c r="DT8" s="318">
        <v>1</v>
      </c>
      <c r="DU8" s="318">
        <v>75</v>
      </c>
      <c r="DV8" s="318">
        <v>4</v>
      </c>
      <c r="DW8" s="318">
        <v>825</v>
      </c>
      <c r="DX8" s="318">
        <v>1</v>
      </c>
      <c r="DY8" s="318">
        <v>75</v>
      </c>
      <c r="DZ8" s="318">
        <v>4</v>
      </c>
      <c r="EA8" s="318">
        <v>1650</v>
      </c>
      <c r="EB8" s="318">
        <v>1</v>
      </c>
      <c r="EC8" s="318">
        <v>87.5</v>
      </c>
      <c r="ED8" s="318">
        <v>4</v>
      </c>
      <c r="EE8" s="318">
        <v>962.5</v>
      </c>
      <c r="EF8" s="318">
        <v>1</v>
      </c>
      <c r="EG8" s="318">
        <v>87.5</v>
      </c>
      <c r="EH8" s="318">
        <v>4</v>
      </c>
      <c r="EI8" s="318">
        <v>962.5</v>
      </c>
      <c r="EJ8" s="318">
        <v>1</v>
      </c>
      <c r="EK8" s="318">
        <v>175</v>
      </c>
      <c r="EL8" s="318">
        <v>4</v>
      </c>
      <c r="EM8" s="318">
        <v>962.5</v>
      </c>
      <c r="EN8" s="318">
        <v>1</v>
      </c>
      <c r="EO8" s="318">
        <v>87.5</v>
      </c>
      <c r="EP8" s="318">
        <v>4</v>
      </c>
      <c r="EQ8" s="318">
        <v>962.5</v>
      </c>
      <c r="ER8" s="318">
        <v>1</v>
      </c>
      <c r="ES8" s="318">
        <v>87.5</v>
      </c>
      <c r="ET8" s="318">
        <v>4</v>
      </c>
      <c r="EU8" s="318">
        <v>1925</v>
      </c>
      <c r="EV8" s="318">
        <v>1</v>
      </c>
      <c r="EW8" s="318">
        <v>100</v>
      </c>
      <c r="EX8" s="318">
        <v>4</v>
      </c>
      <c r="EY8" s="318">
        <v>1100</v>
      </c>
      <c r="EZ8" s="318">
        <v>1</v>
      </c>
      <c r="FA8" s="318">
        <v>100</v>
      </c>
      <c r="FB8" s="318">
        <v>4</v>
      </c>
      <c r="FC8" s="318">
        <v>1100</v>
      </c>
      <c r="FD8" s="318">
        <v>1</v>
      </c>
      <c r="FE8" s="318">
        <v>200</v>
      </c>
      <c r="FF8" s="318">
        <v>4</v>
      </c>
      <c r="FG8" s="318">
        <v>1100</v>
      </c>
      <c r="FH8" s="318">
        <v>1</v>
      </c>
      <c r="FI8" s="318">
        <v>100</v>
      </c>
      <c r="FJ8" s="318">
        <v>4</v>
      </c>
      <c r="FK8" s="318">
        <v>1100</v>
      </c>
      <c r="FL8" s="318">
        <v>1</v>
      </c>
      <c r="FM8" s="318">
        <v>100</v>
      </c>
      <c r="FN8" s="318">
        <v>4</v>
      </c>
      <c r="FO8" s="318">
        <v>2200</v>
      </c>
      <c r="FQ8" s="321">
        <f t="shared" si="3"/>
        <v>2250</v>
      </c>
      <c r="FR8" s="321">
        <f t="shared" si="0"/>
        <v>24750</v>
      </c>
      <c r="FS8" s="321">
        <f t="shared" si="1"/>
        <v>0</v>
      </c>
      <c r="FT8" s="321">
        <f t="shared" si="2"/>
        <v>0</v>
      </c>
    </row>
    <row r="9" spans="1:176">
      <c r="A9" s="334" t="s">
        <v>12061</v>
      </c>
      <c r="B9" s="335">
        <f>B7+B8</f>
        <v>16.88</v>
      </c>
      <c r="D9" s="55" t="s">
        <v>12105</v>
      </c>
      <c r="H9" s="322"/>
      <c r="I9" s="322"/>
      <c r="M9"/>
      <c r="N9"/>
      <c r="O9"/>
      <c r="P9"/>
      <c r="Q9"/>
      <c r="AD9" s="350">
        <f>兵团team!A13</f>
        <v>108</v>
      </c>
      <c r="AE9" s="350" t="str">
        <f>兵团team!B13</f>
        <v>圣堂武士</v>
      </c>
      <c r="AF9" s="350">
        <f>兵团team!K13</f>
        <v>3</v>
      </c>
      <c r="AG9" s="350">
        <f>兵团team!L13</f>
        <v>3</v>
      </c>
      <c r="AH9" s="325">
        <f>兵团team!M13</f>
        <v>9</v>
      </c>
      <c r="AI9" s="325">
        <f>兵团team!N13</f>
        <v>6</v>
      </c>
      <c r="AJ9" s="325">
        <f>兵团team!O13</f>
        <v>8</v>
      </c>
      <c r="AK9" s="325">
        <f>兵团team!P13</f>
        <v>5</v>
      </c>
      <c r="AL9" s="350">
        <f>兵团team!S13</f>
        <v>12.8</v>
      </c>
      <c r="AM9" s="350">
        <f>兵团team!T13</f>
        <v>258.89999999999998</v>
      </c>
      <c r="AN9" s="350">
        <f>兵团team!U13</f>
        <v>5.4</v>
      </c>
      <c r="AO9" s="350">
        <f>兵团team!V13</f>
        <v>0</v>
      </c>
      <c r="AP9" s="350">
        <f>兵团team!W13</f>
        <v>0.34</v>
      </c>
      <c r="AQ9" s="350">
        <f>兵团team!AH13</f>
        <v>4</v>
      </c>
      <c r="AR9" s="350">
        <f>兵团team!AI13</f>
        <v>2</v>
      </c>
      <c r="AS9" s="350">
        <f>兵团team!AK13</f>
        <v>128</v>
      </c>
      <c r="AT9" s="350">
        <f>兵团team!AL13</f>
        <v>2589</v>
      </c>
      <c r="AU9" s="350">
        <f>兵团team!BB13</f>
        <v>80</v>
      </c>
      <c r="AV9" s="350">
        <f>兵团team!BC13</f>
        <v>90</v>
      </c>
      <c r="AW9" s="350" t="str">
        <f>兵团team!DT13</f>
        <v>[[2,1],[5,1],[35,2],[21,2]]</v>
      </c>
      <c r="AX9" s="350" t="s">
        <v>6937</v>
      </c>
      <c r="AY9" s="350" t="s">
        <v>7065</v>
      </c>
      <c r="AZ9" s="350" t="s">
        <v>6938</v>
      </c>
      <c r="BA9" s="350" t="s">
        <v>7077</v>
      </c>
      <c r="BH9" s="315" t="s">
        <v>11984</v>
      </c>
      <c r="BI9" s="315">
        <v>8</v>
      </c>
      <c r="BN9" s="363">
        <v>8</v>
      </c>
      <c r="BP9" s="322">
        <f>兵团team!A13</f>
        <v>108</v>
      </c>
      <c r="BQ9" s="322" t="str">
        <f>兵团team!B13</f>
        <v>圣堂武士</v>
      </c>
      <c r="BR9" s="42" t="str">
        <f>兵团team!AX13</f>
        <v>[[1,14],[4,170],[1,14],[4,170],[1,28],[4,170],[1,14],[4,170],[1,14],[4,340],[1,17.5],[4,212.5],[1,17.5],[4,212.5],[1,35],[4,212.5],[1,17.5],[4,212.5],[1,17.5],[4,425],[1,21],[4,255],[1,21],[4,255],[1,42],[4,255],[1,21],[4,255],[1,21],[4,510],[1,24.5],[4,297.5],[1,24.5],[4,297.5],[1,49],[4,297.5],[1,24.5],[4,297.5],[1,24.5],[4,595],[1,28],[4,340],[1,28],[4,340],[1,56],[4,340],[1,28],[4,340],[1,28],[4,680]]</v>
      </c>
      <c r="BS9" s="318" t="s">
        <v>12085</v>
      </c>
      <c r="BT9" s="322">
        <v>1</v>
      </c>
      <c r="BU9" s="318">
        <v>14</v>
      </c>
      <c r="BV9" s="318">
        <v>4</v>
      </c>
      <c r="BW9" s="318">
        <v>170</v>
      </c>
      <c r="BX9" s="318">
        <v>1</v>
      </c>
      <c r="BY9" s="318">
        <v>14</v>
      </c>
      <c r="BZ9" s="318">
        <v>4</v>
      </c>
      <c r="CA9" s="318">
        <v>170</v>
      </c>
      <c r="CB9" s="318">
        <v>1</v>
      </c>
      <c r="CC9" s="318">
        <v>28</v>
      </c>
      <c r="CD9" s="318">
        <v>4</v>
      </c>
      <c r="CE9" s="318">
        <v>170</v>
      </c>
      <c r="CF9" s="318">
        <v>1</v>
      </c>
      <c r="CG9" s="318">
        <v>14</v>
      </c>
      <c r="CH9" s="318">
        <v>4</v>
      </c>
      <c r="CI9" s="318">
        <v>170</v>
      </c>
      <c r="CJ9" s="318">
        <v>1</v>
      </c>
      <c r="CK9" s="318">
        <v>14</v>
      </c>
      <c r="CL9" s="318">
        <v>4</v>
      </c>
      <c r="CM9" s="318">
        <v>340</v>
      </c>
      <c r="CN9" s="318">
        <v>1</v>
      </c>
      <c r="CO9" s="318">
        <v>17.5</v>
      </c>
      <c r="CP9" s="318">
        <v>4</v>
      </c>
      <c r="CQ9" s="318">
        <v>212.5</v>
      </c>
      <c r="CR9" s="318">
        <v>1</v>
      </c>
      <c r="CS9" s="318">
        <v>17.5</v>
      </c>
      <c r="CT9" s="318">
        <v>4</v>
      </c>
      <c r="CU9" s="318">
        <v>212.5</v>
      </c>
      <c r="CV9" s="318">
        <v>1</v>
      </c>
      <c r="CW9" s="318">
        <v>35</v>
      </c>
      <c r="CX9" s="318">
        <v>4</v>
      </c>
      <c r="CY9" s="318">
        <v>212.5</v>
      </c>
      <c r="CZ9" s="318">
        <v>1</v>
      </c>
      <c r="DA9" s="318">
        <v>17.5</v>
      </c>
      <c r="DB9" s="318">
        <v>4</v>
      </c>
      <c r="DC9" s="318">
        <v>212.5</v>
      </c>
      <c r="DD9" s="318">
        <v>1</v>
      </c>
      <c r="DE9" s="318">
        <v>17.5</v>
      </c>
      <c r="DF9" s="318">
        <v>4</v>
      </c>
      <c r="DG9" s="318">
        <v>425</v>
      </c>
      <c r="DH9" s="318">
        <v>1</v>
      </c>
      <c r="DI9" s="318">
        <v>21</v>
      </c>
      <c r="DJ9" s="318">
        <v>4</v>
      </c>
      <c r="DK9" s="318">
        <v>255</v>
      </c>
      <c r="DL9" s="318">
        <v>1</v>
      </c>
      <c r="DM9" s="318">
        <v>21</v>
      </c>
      <c r="DN9" s="318">
        <v>4</v>
      </c>
      <c r="DO9" s="318">
        <v>255</v>
      </c>
      <c r="DP9" s="318">
        <v>1</v>
      </c>
      <c r="DQ9" s="318">
        <v>42</v>
      </c>
      <c r="DR9" s="318">
        <v>4</v>
      </c>
      <c r="DS9" s="318">
        <v>255</v>
      </c>
      <c r="DT9" s="318">
        <v>1</v>
      </c>
      <c r="DU9" s="318">
        <v>21</v>
      </c>
      <c r="DV9" s="318">
        <v>4</v>
      </c>
      <c r="DW9" s="318">
        <v>255</v>
      </c>
      <c r="DX9" s="318">
        <v>1</v>
      </c>
      <c r="DY9" s="318">
        <v>21</v>
      </c>
      <c r="DZ9" s="318">
        <v>4</v>
      </c>
      <c r="EA9" s="318">
        <v>510</v>
      </c>
      <c r="EB9" s="318">
        <v>1</v>
      </c>
      <c r="EC9" s="318">
        <v>24.5</v>
      </c>
      <c r="ED9" s="318">
        <v>4</v>
      </c>
      <c r="EE9" s="318">
        <v>297.5</v>
      </c>
      <c r="EF9" s="318">
        <v>1</v>
      </c>
      <c r="EG9" s="318">
        <v>24.5</v>
      </c>
      <c r="EH9" s="318">
        <v>4</v>
      </c>
      <c r="EI9" s="318">
        <v>297.5</v>
      </c>
      <c r="EJ9" s="318">
        <v>1</v>
      </c>
      <c r="EK9" s="318">
        <v>49</v>
      </c>
      <c r="EL9" s="318">
        <v>4</v>
      </c>
      <c r="EM9" s="318">
        <v>297.5</v>
      </c>
      <c r="EN9" s="318">
        <v>1</v>
      </c>
      <c r="EO9" s="318">
        <v>24.5</v>
      </c>
      <c r="EP9" s="318">
        <v>4</v>
      </c>
      <c r="EQ9" s="318">
        <v>297.5</v>
      </c>
      <c r="ER9" s="318">
        <v>1</v>
      </c>
      <c r="ES9" s="318">
        <v>24.5</v>
      </c>
      <c r="ET9" s="318">
        <v>4</v>
      </c>
      <c r="EU9" s="318">
        <v>595</v>
      </c>
      <c r="EV9" s="318">
        <v>1</v>
      </c>
      <c r="EW9" s="318">
        <v>28</v>
      </c>
      <c r="EX9" s="318">
        <v>4</v>
      </c>
      <c r="EY9" s="318">
        <v>340</v>
      </c>
      <c r="EZ9" s="318">
        <v>1</v>
      </c>
      <c r="FA9" s="318">
        <v>28</v>
      </c>
      <c r="FB9" s="318">
        <v>4</v>
      </c>
      <c r="FC9" s="318">
        <v>340</v>
      </c>
      <c r="FD9" s="318">
        <v>1</v>
      </c>
      <c r="FE9" s="318">
        <v>56</v>
      </c>
      <c r="FF9" s="318">
        <v>4</v>
      </c>
      <c r="FG9" s="318">
        <v>340</v>
      </c>
      <c r="FH9" s="318">
        <v>1</v>
      </c>
      <c r="FI9" s="318">
        <v>28</v>
      </c>
      <c r="FJ9" s="318">
        <v>4</v>
      </c>
      <c r="FK9" s="318">
        <v>340</v>
      </c>
      <c r="FL9" s="318">
        <v>1</v>
      </c>
      <c r="FM9" s="318">
        <v>28</v>
      </c>
      <c r="FN9" s="318">
        <v>4</v>
      </c>
      <c r="FO9" s="318">
        <v>680</v>
      </c>
      <c r="FQ9" s="321">
        <f t="shared" si="3"/>
        <v>630</v>
      </c>
      <c r="FR9" s="321">
        <f t="shared" si="0"/>
        <v>7650</v>
      </c>
      <c r="FS9" s="321">
        <f t="shared" si="1"/>
        <v>0</v>
      </c>
      <c r="FT9" s="321">
        <f t="shared" si="2"/>
        <v>0</v>
      </c>
    </row>
    <row r="10" spans="1:176">
      <c r="A10" s="328" t="s">
        <v>12005</v>
      </c>
      <c r="B10" s="188">
        <f>IF($C$2="1星",INDEX(AN:AN,MATCH($B$2,$AD:$AD,0),0),IF($C$2="2星",ROUND((10+INDEX(AN:AN,MATCH($B$2,$AD:$AD,0),0))*BE4-10,2),IF($C$2="3星",ROUND((10+INDEX(AN:AN,MATCH($B$2,$AD:$AD,0),0))*BE5-10,2),IF($C$2="4星",ROUND((10+INDEX(AN:AN,MATCH($B$2,$AD:$AD,0),0))*BE6-10,2),IF($C$2="5星",ROUND((10+INDEX(AN:AN,MATCH($B$2,$AD:$AD,0),0))*BE7-10,2),IF($C$2="6星",ROUND((10+INDEX(AN:AN,MATCH($B$2,$AD:$AD,0),0))*BE8-10,2),""))))))</f>
        <v>6.88</v>
      </c>
      <c r="D10" s="55" t="s">
        <v>12106</v>
      </c>
      <c r="H10" s="322"/>
      <c r="I10" s="322"/>
      <c r="M10"/>
      <c r="N10"/>
      <c r="O10"/>
      <c r="P10"/>
      <c r="Q10"/>
      <c r="AD10" s="350">
        <f>兵团team!A14</f>
        <v>201</v>
      </c>
      <c r="AE10" s="350" t="str">
        <f>兵团team!B14</f>
        <v>半人马</v>
      </c>
      <c r="AF10" s="350">
        <f>兵团team!K14</f>
        <v>2</v>
      </c>
      <c r="AG10" s="350">
        <f>兵团team!L14</f>
        <v>1</v>
      </c>
      <c r="AH10" s="325">
        <f>兵团team!M14</f>
        <v>3</v>
      </c>
      <c r="AI10" s="325">
        <f>兵团team!N14</f>
        <v>8</v>
      </c>
      <c r="AJ10" s="325">
        <f>兵团team!O14</f>
        <v>4</v>
      </c>
      <c r="AK10" s="325">
        <f>兵团team!P14</f>
        <v>6</v>
      </c>
      <c r="AL10" s="350">
        <f>兵团team!S14</f>
        <v>11.1</v>
      </c>
      <c r="AM10" s="350">
        <f>兵团team!T14</f>
        <v>269.10000000000002</v>
      </c>
      <c r="AN10" s="350">
        <f>兵团team!U14</f>
        <v>4.7</v>
      </c>
      <c r="AO10" s="350">
        <f>兵团team!V14</f>
        <v>0</v>
      </c>
      <c r="AP10" s="350">
        <f>兵团team!W14</f>
        <v>0.3</v>
      </c>
      <c r="AQ10" s="350">
        <f>兵团team!AH14</f>
        <v>4</v>
      </c>
      <c r="AR10" s="350">
        <f>兵团team!AI14</f>
        <v>2</v>
      </c>
      <c r="AS10" s="350">
        <f>兵团team!AK14</f>
        <v>111</v>
      </c>
      <c r="AT10" s="350">
        <f>兵团team!AL14</f>
        <v>2691</v>
      </c>
      <c r="AU10" s="350">
        <f>兵团team!BB14</f>
        <v>80</v>
      </c>
      <c r="AV10" s="350">
        <f>兵团team!BC14</f>
        <v>90</v>
      </c>
      <c r="AW10" s="350" t="str">
        <f>兵团team!DT14</f>
        <v>[[2,1],[5,1],[35,2],[21,2]]</v>
      </c>
      <c r="AX10" s="350" t="s">
        <v>6937</v>
      </c>
      <c r="AY10" s="350" t="s">
        <v>7065</v>
      </c>
      <c r="AZ10" s="350" t="s">
        <v>6938</v>
      </c>
      <c r="BA10" s="350" t="s">
        <v>7077</v>
      </c>
      <c r="BC10" s="659" t="s">
        <v>12057</v>
      </c>
      <c r="BD10" s="659"/>
      <c r="BE10" s="659"/>
      <c r="BH10" s="315" t="s">
        <v>11985</v>
      </c>
      <c r="BI10" s="315">
        <v>9</v>
      </c>
      <c r="BN10" s="363">
        <v>9</v>
      </c>
      <c r="BP10" s="322">
        <f>兵团team!A14</f>
        <v>201</v>
      </c>
      <c r="BQ10" s="322" t="str">
        <f>兵团team!B14</f>
        <v>半人马</v>
      </c>
      <c r="BR10" s="42" t="str">
        <f>兵团team!AX14</f>
        <v>[[1,14],[4,170],[1,14],[4,170],[1,28],[4,170],[1,14],[4,170],[1,14],[4,340],[1,17.5],[4,212.5],[1,17.5],[4,212.5],[1,35],[4,212.5],[1,17.5],[4,212.5],[1,17.5],[4,425],[1,21],[4,255],[1,21],[4,255],[1,42],[4,255],[1,21],[4,255],[1,21],[4,510],[1,24.5],[4,297.5],[1,24.5],[4,297.5],[1,49],[4,297.5],[1,24.5],[4,297.5],[1,24.5],[4,595],[1,28],[4,340],[1,28],[4,340],[1,56],[4,340],[1,28],[4,340],[1,28],[4,680]]</v>
      </c>
      <c r="BS10" s="318" t="s">
        <v>12085</v>
      </c>
      <c r="BT10" s="322">
        <v>1</v>
      </c>
      <c r="BU10" s="318">
        <v>14</v>
      </c>
      <c r="BV10" s="318">
        <v>4</v>
      </c>
      <c r="BW10" s="318">
        <v>170</v>
      </c>
      <c r="BX10" s="318">
        <v>1</v>
      </c>
      <c r="BY10" s="318">
        <v>14</v>
      </c>
      <c r="BZ10" s="318">
        <v>4</v>
      </c>
      <c r="CA10" s="318">
        <v>170</v>
      </c>
      <c r="CB10" s="318">
        <v>1</v>
      </c>
      <c r="CC10" s="318">
        <v>28</v>
      </c>
      <c r="CD10" s="318">
        <v>4</v>
      </c>
      <c r="CE10" s="318">
        <v>170</v>
      </c>
      <c r="CF10" s="318">
        <v>1</v>
      </c>
      <c r="CG10" s="318">
        <v>14</v>
      </c>
      <c r="CH10" s="318">
        <v>4</v>
      </c>
      <c r="CI10" s="318">
        <v>170</v>
      </c>
      <c r="CJ10" s="318">
        <v>1</v>
      </c>
      <c r="CK10" s="318">
        <v>14</v>
      </c>
      <c r="CL10" s="318">
        <v>4</v>
      </c>
      <c r="CM10" s="318">
        <v>340</v>
      </c>
      <c r="CN10" s="318">
        <v>1</v>
      </c>
      <c r="CO10" s="318">
        <v>17.5</v>
      </c>
      <c r="CP10" s="318">
        <v>4</v>
      </c>
      <c r="CQ10" s="318">
        <v>212.5</v>
      </c>
      <c r="CR10" s="318">
        <v>1</v>
      </c>
      <c r="CS10" s="318">
        <v>17.5</v>
      </c>
      <c r="CT10" s="318">
        <v>4</v>
      </c>
      <c r="CU10" s="318">
        <v>212.5</v>
      </c>
      <c r="CV10" s="318">
        <v>1</v>
      </c>
      <c r="CW10" s="318">
        <v>35</v>
      </c>
      <c r="CX10" s="318">
        <v>4</v>
      </c>
      <c r="CY10" s="318">
        <v>212.5</v>
      </c>
      <c r="CZ10" s="318">
        <v>1</v>
      </c>
      <c r="DA10" s="318">
        <v>17.5</v>
      </c>
      <c r="DB10" s="318">
        <v>4</v>
      </c>
      <c r="DC10" s="318">
        <v>212.5</v>
      </c>
      <c r="DD10" s="318">
        <v>1</v>
      </c>
      <c r="DE10" s="318">
        <v>17.5</v>
      </c>
      <c r="DF10" s="318">
        <v>4</v>
      </c>
      <c r="DG10" s="318">
        <v>425</v>
      </c>
      <c r="DH10" s="318">
        <v>1</v>
      </c>
      <c r="DI10" s="318">
        <v>21</v>
      </c>
      <c r="DJ10" s="318">
        <v>4</v>
      </c>
      <c r="DK10" s="318">
        <v>255</v>
      </c>
      <c r="DL10" s="318">
        <v>1</v>
      </c>
      <c r="DM10" s="318">
        <v>21</v>
      </c>
      <c r="DN10" s="318">
        <v>4</v>
      </c>
      <c r="DO10" s="318">
        <v>255</v>
      </c>
      <c r="DP10" s="318">
        <v>1</v>
      </c>
      <c r="DQ10" s="318">
        <v>42</v>
      </c>
      <c r="DR10" s="318">
        <v>4</v>
      </c>
      <c r="DS10" s="318">
        <v>255</v>
      </c>
      <c r="DT10" s="318">
        <v>1</v>
      </c>
      <c r="DU10" s="318">
        <v>21</v>
      </c>
      <c r="DV10" s="318">
        <v>4</v>
      </c>
      <c r="DW10" s="318">
        <v>255</v>
      </c>
      <c r="DX10" s="318">
        <v>1</v>
      </c>
      <c r="DY10" s="318">
        <v>21</v>
      </c>
      <c r="DZ10" s="318">
        <v>4</v>
      </c>
      <c r="EA10" s="318">
        <v>510</v>
      </c>
      <c r="EB10" s="318">
        <v>1</v>
      </c>
      <c r="EC10" s="318">
        <v>24.5</v>
      </c>
      <c r="ED10" s="318">
        <v>4</v>
      </c>
      <c r="EE10" s="318">
        <v>297.5</v>
      </c>
      <c r="EF10" s="318">
        <v>1</v>
      </c>
      <c r="EG10" s="318">
        <v>24.5</v>
      </c>
      <c r="EH10" s="318">
        <v>4</v>
      </c>
      <c r="EI10" s="318">
        <v>297.5</v>
      </c>
      <c r="EJ10" s="318">
        <v>1</v>
      </c>
      <c r="EK10" s="318">
        <v>49</v>
      </c>
      <c r="EL10" s="318">
        <v>4</v>
      </c>
      <c r="EM10" s="318">
        <v>297.5</v>
      </c>
      <c r="EN10" s="318">
        <v>1</v>
      </c>
      <c r="EO10" s="318">
        <v>24.5</v>
      </c>
      <c r="EP10" s="318">
        <v>4</v>
      </c>
      <c r="EQ10" s="318">
        <v>297.5</v>
      </c>
      <c r="ER10" s="318">
        <v>1</v>
      </c>
      <c r="ES10" s="318">
        <v>24.5</v>
      </c>
      <c r="ET10" s="318">
        <v>4</v>
      </c>
      <c r="EU10" s="318">
        <v>595</v>
      </c>
      <c r="EV10" s="318">
        <v>1</v>
      </c>
      <c r="EW10" s="318">
        <v>28</v>
      </c>
      <c r="EX10" s="318">
        <v>4</v>
      </c>
      <c r="EY10" s="318">
        <v>340</v>
      </c>
      <c r="EZ10" s="318">
        <v>1</v>
      </c>
      <c r="FA10" s="318">
        <v>28</v>
      </c>
      <c r="FB10" s="318">
        <v>4</v>
      </c>
      <c r="FC10" s="318">
        <v>340</v>
      </c>
      <c r="FD10" s="318">
        <v>1</v>
      </c>
      <c r="FE10" s="318">
        <v>56</v>
      </c>
      <c r="FF10" s="318">
        <v>4</v>
      </c>
      <c r="FG10" s="318">
        <v>340</v>
      </c>
      <c r="FH10" s="318">
        <v>1</v>
      </c>
      <c r="FI10" s="318">
        <v>28</v>
      </c>
      <c r="FJ10" s="318">
        <v>4</v>
      </c>
      <c r="FK10" s="318">
        <v>340</v>
      </c>
      <c r="FL10" s="318">
        <v>1</v>
      </c>
      <c r="FM10" s="318">
        <v>28</v>
      </c>
      <c r="FN10" s="318">
        <v>4</v>
      </c>
      <c r="FO10" s="318">
        <v>680</v>
      </c>
      <c r="FQ10" s="321">
        <f t="shared" si="3"/>
        <v>630</v>
      </c>
      <c r="FR10" s="321">
        <f t="shared" si="0"/>
        <v>7650</v>
      </c>
      <c r="FS10" s="321">
        <f t="shared" si="1"/>
        <v>0</v>
      </c>
      <c r="FT10" s="321">
        <f t="shared" si="2"/>
        <v>0</v>
      </c>
    </row>
    <row r="11" spans="1:176">
      <c r="A11" s="328" t="s">
        <v>12042</v>
      </c>
      <c r="B11" s="188">
        <f>IF($C$2="1星",INDEX(AM:AM,MATCH($B$2,$AD:$AD,0),0),IF($C$2="2星",INDEX(AM:AM,MATCH($B$2,$AD:$AD,0),0)*BD4,IF($C$2="3星",INDEX(AM:AM,MATCH($B$2,$AD:$AD,0),0)*BD5,IF($C$2="4星",INDEX(AM:AM,MATCH($B$2,$AD:$AD,0),0)*BD6,IF($C$2="5星",INDEX(AM:AM,MATCH($B$2,$AD:$AD,0),0)*BD7,IF($C$2="6星",INDEX(AM:AM,MATCH($B$2,$AD:$AD,0),0)*BD8,""))))))</f>
        <v>129</v>
      </c>
      <c r="D11" s="42" t="s">
        <v>12107</v>
      </c>
      <c r="H11" s="322"/>
      <c r="I11" s="322"/>
      <c r="M11"/>
      <c r="N11"/>
      <c r="O11"/>
      <c r="P11"/>
      <c r="Q11"/>
      <c r="AD11" s="350">
        <f>兵团team!A15</f>
        <v>202</v>
      </c>
      <c r="AE11" s="350" t="str">
        <f>兵团team!B15</f>
        <v>矮人</v>
      </c>
      <c r="AF11" s="350">
        <f>兵团team!K15</f>
        <v>2</v>
      </c>
      <c r="AG11" s="350">
        <f>兵团team!L15</f>
        <v>2</v>
      </c>
      <c r="AH11" s="325">
        <f>兵团team!M15</f>
        <v>4</v>
      </c>
      <c r="AI11" s="325">
        <f>兵团team!N15</f>
        <v>8</v>
      </c>
      <c r="AJ11" s="325">
        <f>兵团team!O15</f>
        <v>4</v>
      </c>
      <c r="AK11" s="325">
        <f>兵团team!P15</f>
        <v>7</v>
      </c>
      <c r="AL11" s="350">
        <f>兵团team!S15</f>
        <v>5.46</v>
      </c>
      <c r="AM11" s="350">
        <f>兵团team!T15</f>
        <v>132.4</v>
      </c>
      <c r="AN11" s="350">
        <f>兵团team!U15</f>
        <v>5.3</v>
      </c>
      <c r="AO11" s="350">
        <f>兵团team!V15</f>
        <v>0</v>
      </c>
      <c r="AP11" s="350">
        <f>兵团team!W15</f>
        <v>0.32</v>
      </c>
      <c r="AQ11" s="350">
        <f>兵团team!AH15</f>
        <v>3</v>
      </c>
      <c r="AR11" s="350">
        <f>兵团team!AI15</f>
        <v>2</v>
      </c>
      <c r="AS11" s="350">
        <f>兵团team!AK15</f>
        <v>54.6</v>
      </c>
      <c r="AT11" s="350">
        <f>兵团team!AL15</f>
        <v>1324</v>
      </c>
      <c r="AU11" s="350">
        <f>兵团team!BB15</f>
        <v>80</v>
      </c>
      <c r="AV11" s="350">
        <f>兵团team!BC15</f>
        <v>90</v>
      </c>
      <c r="AW11" s="350" t="str">
        <f>兵团team!DT15</f>
        <v>[[2,1],[5,1],[35,2],[55,2]]</v>
      </c>
      <c r="AX11" s="350" t="s">
        <v>6937</v>
      </c>
      <c r="AY11" s="350" t="s">
        <v>7065</v>
      </c>
      <c r="AZ11" s="350" t="s">
        <v>6938</v>
      </c>
      <c r="BA11" s="350" t="s">
        <v>7088</v>
      </c>
      <c r="BC11" s="316" t="s">
        <v>12040</v>
      </c>
      <c r="BD11" s="316" t="s">
        <v>11978</v>
      </c>
      <c r="BE11" s="316" t="s">
        <v>11979</v>
      </c>
      <c r="BH11" s="315" t="s">
        <v>11976</v>
      </c>
      <c r="BI11" s="315">
        <v>10</v>
      </c>
      <c r="BN11" s="363">
        <v>10</v>
      </c>
      <c r="BP11" s="322">
        <f>兵团team!A15</f>
        <v>202</v>
      </c>
      <c r="BQ11" s="322" t="str">
        <f>兵团team!B15</f>
        <v>矮人</v>
      </c>
      <c r="BR11" s="42" t="str">
        <f>兵团team!AX15</f>
        <v>[[1,7],[4,85],[1,7],[4,85],[1,14],[4,85],[1,7],[4,85],[1,7],[4,170],[1,8.75],[4,106.25],[1,8.75],[4,106.25],[1,17.5],[4,106.25],[1,8.75],[4,106.25],[1,8.75],[4,212.5],[1,10.5],[4,127.5],[1,10.5],[4,127.5],[1,21],[4,127.5],[1,10.5],[4,127.5],[1,10.5],[4,255],[1,12.25],[4,148.75],[1,12.25],[4,148.75],[1,24.5],[4,148.75],[1,12.25],[4,148.75],[1,12.25],[4,297.5],[1,14],[4,170],[1,14],[4,170],[1,28],[4,170],[1,14],[4,170],[1,14],[4,340]]</v>
      </c>
      <c r="BS11" s="318" t="s">
        <v>12083</v>
      </c>
      <c r="BT11" s="322">
        <v>1</v>
      </c>
      <c r="BU11" s="318">
        <v>7</v>
      </c>
      <c r="BV11" s="318">
        <v>4</v>
      </c>
      <c r="BW11" s="318">
        <v>85</v>
      </c>
      <c r="BX11" s="318">
        <v>1</v>
      </c>
      <c r="BY11" s="318">
        <v>7</v>
      </c>
      <c r="BZ11" s="318">
        <v>4</v>
      </c>
      <c r="CA11" s="318">
        <v>85</v>
      </c>
      <c r="CB11" s="318">
        <v>1</v>
      </c>
      <c r="CC11" s="318">
        <v>14</v>
      </c>
      <c r="CD11" s="318">
        <v>4</v>
      </c>
      <c r="CE11" s="318">
        <v>85</v>
      </c>
      <c r="CF11" s="318">
        <v>1</v>
      </c>
      <c r="CG11" s="318">
        <v>7</v>
      </c>
      <c r="CH11" s="318">
        <v>4</v>
      </c>
      <c r="CI11" s="318">
        <v>85</v>
      </c>
      <c r="CJ11" s="318">
        <v>1</v>
      </c>
      <c r="CK11" s="318">
        <v>7</v>
      </c>
      <c r="CL11" s="318">
        <v>4</v>
      </c>
      <c r="CM11" s="318">
        <v>170</v>
      </c>
      <c r="CN11" s="318">
        <v>1</v>
      </c>
      <c r="CO11" s="318">
        <v>8.75</v>
      </c>
      <c r="CP11" s="318">
        <v>4</v>
      </c>
      <c r="CQ11" s="318">
        <v>106.25</v>
      </c>
      <c r="CR11" s="318">
        <v>1</v>
      </c>
      <c r="CS11" s="318">
        <v>8.75</v>
      </c>
      <c r="CT11" s="318">
        <v>4</v>
      </c>
      <c r="CU11" s="318">
        <v>106.25</v>
      </c>
      <c r="CV11" s="318">
        <v>1</v>
      </c>
      <c r="CW11" s="318">
        <v>17.5</v>
      </c>
      <c r="CX11" s="318">
        <v>4</v>
      </c>
      <c r="CY11" s="318">
        <v>106.25</v>
      </c>
      <c r="CZ11" s="318">
        <v>1</v>
      </c>
      <c r="DA11" s="318">
        <v>8.75</v>
      </c>
      <c r="DB11" s="318">
        <v>4</v>
      </c>
      <c r="DC11" s="318">
        <v>106.25</v>
      </c>
      <c r="DD11" s="318">
        <v>1</v>
      </c>
      <c r="DE11" s="318">
        <v>8.75</v>
      </c>
      <c r="DF11" s="318">
        <v>4</v>
      </c>
      <c r="DG11" s="318">
        <v>212.5</v>
      </c>
      <c r="DH11" s="318">
        <v>1</v>
      </c>
      <c r="DI11" s="318">
        <v>10.5</v>
      </c>
      <c r="DJ11" s="318">
        <v>4</v>
      </c>
      <c r="DK11" s="318">
        <v>127.5</v>
      </c>
      <c r="DL11" s="318">
        <v>1</v>
      </c>
      <c r="DM11" s="318">
        <v>10.5</v>
      </c>
      <c r="DN11" s="318">
        <v>4</v>
      </c>
      <c r="DO11" s="318">
        <v>127.5</v>
      </c>
      <c r="DP11" s="318">
        <v>1</v>
      </c>
      <c r="DQ11" s="318">
        <v>21</v>
      </c>
      <c r="DR11" s="318">
        <v>4</v>
      </c>
      <c r="DS11" s="318">
        <v>127.5</v>
      </c>
      <c r="DT11" s="318">
        <v>1</v>
      </c>
      <c r="DU11" s="318">
        <v>10.5</v>
      </c>
      <c r="DV11" s="318">
        <v>4</v>
      </c>
      <c r="DW11" s="318">
        <v>127.5</v>
      </c>
      <c r="DX11" s="318">
        <v>1</v>
      </c>
      <c r="DY11" s="318">
        <v>10.5</v>
      </c>
      <c r="DZ11" s="318">
        <v>4</v>
      </c>
      <c r="EA11" s="318">
        <v>255</v>
      </c>
      <c r="EB11" s="318">
        <v>1</v>
      </c>
      <c r="EC11" s="318">
        <v>12.25</v>
      </c>
      <c r="ED11" s="318">
        <v>4</v>
      </c>
      <c r="EE11" s="318">
        <v>148.75</v>
      </c>
      <c r="EF11" s="318">
        <v>1</v>
      </c>
      <c r="EG11" s="318">
        <v>12.25</v>
      </c>
      <c r="EH11" s="318">
        <v>4</v>
      </c>
      <c r="EI11" s="318">
        <v>148.75</v>
      </c>
      <c r="EJ11" s="318">
        <v>1</v>
      </c>
      <c r="EK11" s="318">
        <v>24.5</v>
      </c>
      <c r="EL11" s="318">
        <v>4</v>
      </c>
      <c r="EM11" s="318">
        <v>148.75</v>
      </c>
      <c r="EN11" s="318">
        <v>1</v>
      </c>
      <c r="EO11" s="318">
        <v>12.25</v>
      </c>
      <c r="EP11" s="318">
        <v>4</v>
      </c>
      <c r="EQ11" s="318">
        <v>148.75</v>
      </c>
      <c r="ER11" s="318">
        <v>1</v>
      </c>
      <c r="ES11" s="318">
        <v>12.25</v>
      </c>
      <c r="ET11" s="318">
        <v>4</v>
      </c>
      <c r="EU11" s="318">
        <v>297.5</v>
      </c>
      <c r="EV11" s="318">
        <v>1</v>
      </c>
      <c r="EW11" s="318">
        <v>14</v>
      </c>
      <c r="EX11" s="318">
        <v>4</v>
      </c>
      <c r="EY11" s="318">
        <v>170</v>
      </c>
      <c r="EZ11" s="318">
        <v>1</v>
      </c>
      <c r="FA11" s="318">
        <v>14</v>
      </c>
      <c r="FB11" s="318">
        <v>4</v>
      </c>
      <c r="FC11" s="318">
        <v>170</v>
      </c>
      <c r="FD11" s="318">
        <v>1</v>
      </c>
      <c r="FE11" s="318">
        <v>28</v>
      </c>
      <c r="FF11" s="318">
        <v>4</v>
      </c>
      <c r="FG11" s="318">
        <v>170</v>
      </c>
      <c r="FH11" s="318">
        <v>1</v>
      </c>
      <c r="FI11" s="318">
        <v>14</v>
      </c>
      <c r="FJ11" s="318">
        <v>4</v>
      </c>
      <c r="FK11" s="318">
        <v>170</v>
      </c>
      <c r="FL11" s="318">
        <v>1</v>
      </c>
      <c r="FM11" s="318">
        <v>14</v>
      </c>
      <c r="FN11" s="318">
        <v>4</v>
      </c>
      <c r="FO11" s="318">
        <v>340</v>
      </c>
      <c r="FQ11" s="321">
        <f t="shared" si="3"/>
        <v>315</v>
      </c>
      <c r="FR11" s="321">
        <f t="shared" si="0"/>
        <v>3825</v>
      </c>
      <c r="FS11" s="321">
        <f t="shared" si="1"/>
        <v>0</v>
      </c>
      <c r="FT11" s="321">
        <f t="shared" si="2"/>
        <v>0</v>
      </c>
    </row>
    <row r="12" spans="1:176">
      <c r="A12" s="328" t="s">
        <v>12059</v>
      </c>
      <c r="B12" s="188">
        <f>IF(F2="1星",INDEX(AM:AM,MATCH(B2,AD:AD,0),0)*BE12,IF(F2="2星",INDEX(AM:AM,MATCH(B2,AD:AD,0),0)*BE13,IF(F2="3星",INDEX(AM:AM,MATCH(B2,AD:AD,0),0)*BE14,IF(F2="4星",INDEX(AM:AM,MATCH(B2,AD:AD,0),0)*BE15,IF(F2="5星",INDEX(AM:AM,MATCH(B2,AD:AD,0),0)*BE16,IF(F2="6星",INDEX(AM:AM,MATCH(B2,AD:AD,0),0)*BE17,0))))))</f>
        <v>0</v>
      </c>
      <c r="D12" s="42" t="s">
        <v>12108</v>
      </c>
      <c r="H12" s="322"/>
      <c r="I12" s="322"/>
      <c r="M12"/>
      <c r="N12"/>
      <c r="O12"/>
      <c r="P12"/>
      <c r="Q12"/>
      <c r="AD12" s="350">
        <f>兵团team!A16</f>
        <v>203</v>
      </c>
      <c r="AE12" s="350" t="str">
        <f>兵团team!B16</f>
        <v>木精灵</v>
      </c>
      <c r="AF12" s="350">
        <f>兵团team!K16</f>
        <v>2</v>
      </c>
      <c r="AG12" s="350">
        <f>兵团team!L16</f>
        <v>2</v>
      </c>
      <c r="AH12" s="325">
        <f>兵团team!M16</f>
        <v>6</v>
      </c>
      <c r="AI12" s="325">
        <f>兵团team!N16</f>
        <v>4</v>
      </c>
      <c r="AJ12" s="325">
        <f>兵团team!O16</f>
        <v>9</v>
      </c>
      <c r="AK12" s="325">
        <f>兵团team!P16</f>
        <v>4</v>
      </c>
      <c r="AL12" s="350">
        <f>兵团team!S16</f>
        <v>5.2</v>
      </c>
      <c r="AM12" s="350">
        <f>兵团team!T16</f>
        <v>30</v>
      </c>
      <c r="AN12" s="350">
        <f>兵团team!U16</f>
        <v>2.5</v>
      </c>
      <c r="AO12" s="350">
        <f>兵团team!V16</f>
        <v>0</v>
      </c>
      <c r="AP12" s="350">
        <f>兵团team!W16</f>
        <v>0.65</v>
      </c>
      <c r="AQ12" s="350">
        <f>兵团team!AH16</f>
        <v>2</v>
      </c>
      <c r="AR12" s="350">
        <f>兵团team!AI16</f>
        <v>4</v>
      </c>
      <c r="AS12" s="350">
        <f>兵团team!AK16</f>
        <v>52</v>
      </c>
      <c r="AT12" s="350">
        <f>兵团team!AL16</f>
        <v>300</v>
      </c>
      <c r="AU12" s="350">
        <f>兵团team!BB16</f>
        <v>350</v>
      </c>
      <c r="AV12" s="350">
        <f>兵团team!BC16</f>
        <v>90</v>
      </c>
      <c r="AW12" s="350" t="str">
        <f>兵团team!DT16</f>
        <v>[[2,1],[5,1],[14,2],[55,2]]</v>
      </c>
      <c r="AX12" s="350" t="s">
        <v>6937</v>
      </c>
      <c r="AY12" s="350" t="s">
        <v>7065</v>
      </c>
      <c r="AZ12" s="350" t="s">
        <v>7072</v>
      </c>
      <c r="BA12" s="350" t="s">
        <v>7088</v>
      </c>
      <c r="BC12" s="315" t="s">
        <v>12033</v>
      </c>
      <c r="BD12" s="315">
        <v>0.15</v>
      </c>
      <c r="BE12" s="315">
        <v>0.15</v>
      </c>
      <c r="BH12" s="315" t="s">
        <v>11977</v>
      </c>
      <c r="BI12" s="315">
        <v>11</v>
      </c>
      <c r="BN12" s="363">
        <v>11</v>
      </c>
      <c r="BP12" s="322">
        <f>兵团team!A16</f>
        <v>203</v>
      </c>
      <c r="BQ12" s="322" t="str">
        <f>兵团team!B16</f>
        <v>木精灵</v>
      </c>
      <c r="BR12" s="42" t="str">
        <f>兵团team!AX16</f>
        <v>[[1,4],[4,50],[1,4],[4,50],[1,8],[4,50],[1,4],[4,50],[1,4],[4,100],[1,5],[4,62.5],[1,5],[4,62.5],[1,10],[4,62.5],[1,5],[4,62.5],[1,5],[4,125],[1,6],[4,75],[1,6],[4,75],[1,12],[4,75],[1,6],[4,75],[1,6],[4,150],[1,7],[4,87.5],[1,7],[4,87.5],[1,14],[4,87.5],[1,7],[4,87.5],[1,7],[4,175],[1,8],[4,100],[1,8],[4,100],[1,16],[4,100],[1,8],[4,100],[1,8],[4,200]]</v>
      </c>
      <c r="BS12" s="318" t="s">
        <v>12084</v>
      </c>
      <c r="BT12" s="322">
        <v>1</v>
      </c>
      <c r="BU12" s="318">
        <v>4</v>
      </c>
      <c r="BV12" s="318">
        <v>4</v>
      </c>
      <c r="BW12" s="318">
        <v>50</v>
      </c>
      <c r="BX12" s="318">
        <v>1</v>
      </c>
      <c r="BY12" s="318">
        <v>4</v>
      </c>
      <c r="BZ12" s="318">
        <v>4</v>
      </c>
      <c r="CA12" s="318">
        <v>50</v>
      </c>
      <c r="CB12" s="318">
        <v>1</v>
      </c>
      <c r="CC12" s="318">
        <v>8</v>
      </c>
      <c r="CD12" s="318">
        <v>4</v>
      </c>
      <c r="CE12" s="318">
        <v>50</v>
      </c>
      <c r="CF12" s="318">
        <v>1</v>
      </c>
      <c r="CG12" s="318">
        <v>4</v>
      </c>
      <c r="CH12" s="318">
        <v>4</v>
      </c>
      <c r="CI12" s="318">
        <v>50</v>
      </c>
      <c r="CJ12" s="318">
        <v>1</v>
      </c>
      <c r="CK12" s="318">
        <v>4</v>
      </c>
      <c r="CL12" s="318">
        <v>4</v>
      </c>
      <c r="CM12" s="318">
        <v>100</v>
      </c>
      <c r="CN12" s="318">
        <v>1</v>
      </c>
      <c r="CO12" s="318">
        <v>5</v>
      </c>
      <c r="CP12" s="318">
        <v>4</v>
      </c>
      <c r="CQ12" s="318">
        <v>62.5</v>
      </c>
      <c r="CR12" s="318">
        <v>1</v>
      </c>
      <c r="CS12" s="318">
        <v>5</v>
      </c>
      <c r="CT12" s="318">
        <v>4</v>
      </c>
      <c r="CU12" s="318">
        <v>62.5</v>
      </c>
      <c r="CV12" s="318">
        <v>1</v>
      </c>
      <c r="CW12" s="318">
        <v>10</v>
      </c>
      <c r="CX12" s="318">
        <v>4</v>
      </c>
      <c r="CY12" s="318">
        <v>62.5</v>
      </c>
      <c r="CZ12" s="318">
        <v>1</v>
      </c>
      <c r="DA12" s="318">
        <v>5</v>
      </c>
      <c r="DB12" s="318">
        <v>4</v>
      </c>
      <c r="DC12" s="318">
        <v>62.5</v>
      </c>
      <c r="DD12" s="318">
        <v>1</v>
      </c>
      <c r="DE12" s="318">
        <v>5</v>
      </c>
      <c r="DF12" s="318">
        <v>4</v>
      </c>
      <c r="DG12" s="318">
        <v>125</v>
      </c>
      <c r="DH12" s="318">
        <v>1</v>
      </c>
      <c r="DI12" s="318">
        <v>6</v>
      </c>
      <c r="DJ12" s="318">
        <v>4</v>
      </c>
      <c r="DK12" s="318">
        <v>75</v>
      </c>
      <c r="DL12" s="318">
        <v>1</v>
      </c>
      <c r="DM12" s="318">
        <v>6</v>
      </c>
      <c r="DN12" s="318">
        <v>4</v>
      </c>
      <c r="DO12" s="318">
        <v>75</v>
      </c>
      <c r="DP12" s="318">
        <v>1</v>
      </c>
      <c r="DQ12" s="318">
        <v>12</v>
      </c>
      <c r="DR12" s="318">
        <v>4</v>
      </c>
      <c r="DS12" s="318">
        <v>75</v>
      </c>
      <c r="DT12" s="318">
        <v>1</v>
      </c>
      <c r="DU12" s="318">
        <v>6</v>
      </c>
      <c r="DV12" s="318">
        <v>4</v>
      </c>
      <c r="DW12" s="318">
        <v>75</v>
      </c>
      <c r="DX12" s="318">
        <v>1</v>
      </c>
      <c r="DY12" s="318">
        <v>6</v>
      </c>
      <c r="DZ12" s="318">
        <v>4</v>
      </c>
      <c r="EA12" s="318">
        <v>150</v>
      </c>
      <c r="EB12" s="318">
        <v>1</v>
      </c>
      <c r="EC12" s="318">
        <v>7</v>
      </c>
      <c r="ED12" s="318">
        <v>4</v>
      </c>
      <c r="EE12" s="318">
        <v>87.5</v>
      </c>
      <c r="EF12" s="318">
        <v>1</v>
      </c>
      <c r="EG12" s="318">
        <v>7</v>
      </c>
      <c r="EH12" s="318">
        <v>4</v>
      </c>
      <c r="EI12" s="318">
        <v>87.5</v>
      </c>
      <c r="EJ12" s="318">
        <v>1</v>
      </c>
      <c r="EK12" s="318">
        <v>14</v>
      </c>
      <c r="EL12" s="318">
        <v>4</v>
      </c>
      <c r="EM12" s="318">
        <v>87.5</v>
      </c>
      <c r="EN12" s="318">
        <v>1</v>
      </c>
      <c r="EO12" s="318">
        <v>7</v>
      </c>
      <c r="EP12" s="318">
        <v>4</v>
      </c>
      <c r="EQ12" s="318">
        <v>87.5</v>
      </c>
      <c r="ER12" s="318">
        <v>1</v>
      </c>
      <c r="ES12" s="318">
        <v>7</v>
      </c>
      <c r="ET12" s="318">
        <v>4</v>
      </c>
      <c r="EU12" s="318">
        <v>175</v>
      </c>
      <c r="EV12" s="318">
        <v>1</v>
      </c>
      <c r="EW12" s="318">
        <v>8</v>
      </c>
      <c r="EX12" s="318">
        <v>4</v>
      </c>
      <c r="EY12" s="318">
        <v>100</v>
      </c>
      <c r="EZ12" s="318">
        <v>1</v>
      </c>
      <c r="FA12" s="318">
        <v>8</v>
      </c>
      <c r="FB12" s="318">
        <v>4</v>
      </c>
      <c r="FC12" s="318">
        <v>100</v>
      </c>
      <c r="FD12" s="318">
        <v>1</v>
      </c>
      <c r="FE12" s="318">
        <v>16</v>
      </c>
      <c r="FF12" s="318">
        <v>4</v>
      </c>
      <c r="FG12" s="318">
        <v>100</v>
      </c>
      <c r="FH12" s="318">
        <v>1</v>
      </c>
      <c r="FI12" s="318">
        <v>8</v>
      </c>
      <c r="FJ12" s="318">
        <v>4</v>
      </c>
      <c r="FK12" s="318">
        <v>100</v>
      </c>
      <c r="FL12" s="318">
        <v>1</v>
      </c>
      <c r="FM12" s="318">
        <v>8</v>
      </c>
      <c r="FN12" s="318">
        <v>4</v>
      </c>
      <c r="FO12" s="318">
        <v>200</v>
      </c>
      <c r="FQ12" s="321">
        <f t="shared" si="3"/>
        <v>180</v>
      </c>
      <c r="FR12" s="321">
        <f t="shared" si="0"/>
        <v>2250</v>
      </c>
      <c r="FS12" s="321">
        <f t="shared" si="1"/>
        <v>0</v>
      </c>
      <c r="FT12" s="321">
        <f t="shared" si="2"/>
        <v>0</v>
      </c>
    </row>
    <row r="13" spans="1:176">
      <c r="A13" s="334" t="s">
        <v>12062</v>
      </c>
      <c r="B13" s="335">
        <f>B11+B12</f>
        <v>129</v>
      </c>
      <c r="D13" s="42" t="s">
        <v>12109</v>
      </c>
      <c r="G13" s="42"/>
      <c r="H13" s="322"/>
      <c r="I13" s="322"/>
      <c r="J13"/>
      <c r="K13"/>
      <c r="L13"/>
      <c r="M13"/>
      <c r="N13"/>
      <c r="O13"/>
      <c r="P13"/>
      <c r="Q13"/>
      <c r="AD13" s="350">
        <f>兵团team!A17</f>
        <v>204</v>
      </c>
      <c r="AE13" s="350" t="str">
        <f>兵团team!B17</f>
        <v>飞马</v>
      </c>
      <c r="AF13" s="350">
        <f>兵团team!K17</f>
        <v>2</v>
      </c>
      <c r="AG13" s="350">
        <f>兵团team!L17</f>
        <v>2</v>
      </c>
      <c r="AH13" s="325">
        <f>兵团team!M17</f>
        <v>7</v>
      </c>
      <c r="AI13" s="325">
        <f>兵团team!N17</f>
        <v>4</v>
      </c>
      <c r="AJ13" s="325">
        <f>兵团team!O17</f>
        <v>8</v>
      </c>
      <c r="AK13" s="325">
        <f>兵团team!P17</f>
        <v>4</v>
      </c>
      <c r="AL13" s="350">
        <f>兵团team!S17</f>
        <v>19.510000000000002</v>
      </c>
      <c r="AM13" s="350">
        <f>兵团team!T17</f>
        <v>114.4</v>
      </c>
      <c r="AN13" s="350">
        <f>兵团team!U17</f>
        <v>2</v>
      </c>
      <c r="AO13" s="350">
        <f>兵团team!V17</f>
        <v>0</v>
      </c>
      <c r="AP13" s="350">
        <f>兵团team!W17</f>
        <v>0.56999999999999995</v>
      </c>
      <c r="AQ13" s="350">
        <f>兵团team!AH17</f>
        <v>4</v>
      </c>
      <c r="AR13" s="350">
        <f>兵团team!AI17</f>
        <v>4</v>
      </c>
      <c r="AS13" s="350">
        <f>兵团team!AK17</f>
        <v>195.10000000000002</v>
      </c>
      <c r="AT13" s="350">
        <f>兵团team!AL17</f>
        <v>1144</v>
      </c>
      <c r="AU13" s="350">
        <f>兵团team!BB17</f>
        <v>350</v>
      </c>
      <c r="AV13" s="350">
        <f>兵团team!BC17</f>
        <v>90</v>
      </c>
      <c r="AW13" s="350" t="str">
        <f>兵团team!DT17</f>
        <v>[[2,1],[5,1],[14,2],[9,3]]</v>
      </c>
      <c r="AX13" s="350" t="s">
        <v>6937</v>
      </c>
      <c r="AY13" s="350" t="s">
        <v>7065</v>
      </c>
      <c r="AZ13" s="350" t="s">
        <v>7072</v>
      </c>
      <c r="BA13" s="350" t="s">
        <v>7067</v>
      </c>
      <c r="BC13" s="315" t="s">
        <v>12034</v>
      </c>
      <c r="BD13" s="315">
        <v>0.2</v>
      </c>
      <c r="BE13" s="315">
        <v>0.2</v>
      </c>
      <c r="BH13" s="315" t="s">
        <v>10406</v>
      </c>
      <c r="BI13" s="315">
        <v>12</v>
      </c>
      <c r="BN13" s="363">
        <v>12</v>
      </c>
      <c r="BP13" s="322">
        <f>兵团team!A17</f>
        <v>204</v>
      </c>
      <c r="BQ13" s="322" t="str">
        <f>兵团team!B17</f>
        <v>飞马</v>
      </c>
      <c r="BR13" s="42" t="str">
        <f>兵团team!AX17</f>
        <v>[[1,14],[4,170],[1,14],[4,170],[1,28],[4,170],[1,14],[4,170],[1,14],[4,340],[1,17.5],[4,212.5],[1,17.5],[4,212.5],[1,35],[4,212.5],[1,17.5],[4,212.5],[1,17.5],[4,425],[1,21],[4,255],[1,21],[4,255],[1,42],[4,255],[1,21],[4,255],[1,21],[4,510],[1,24.5],[4,297.5],[1,24.5],[4,297.5],[1,49],[4,297.5],[1,24.5],[4,297.5],[1,24.5],[4,595],[1,28],[4,340],[1,28],[4,340],[1,56],[4,340],[1,28],[4,340],[1,28],[4,680]]</v>
      </c>
      <c r="BS13" s="318" t="s">
        <v>12085</v>
      </c>
      <c r="BT13" s="322">
        <v>1</v>
      </c>
      <c r="BU13" s="318">
        <v>14</v>
      </c>
      <c r="BV13" s="318">
        <v>4</v>
      </c>
      <c r="BW13" s="318">
        <v>170</v>
      </c>
      <c r="BX13" s="318">
        <v>1</v>
      </c>
      <c r="BY13" s="318">
        <v>14</v>
      </c>
      <c r="BZ13" s="318">
        <v>4</v>
      </c>
      <c r="CA13" s="318">
        <v>170</v>
      </c>
      <c r="CB13" s="318">
        <v>1</v>
      </c>
      <c r="CC13" s="318">
        <v>28</v>
      </c>
      <c r="CD13" s="318">
        <v>4</v>
      </c>
      <c r="CE13" s="318">
        <v>170</v>
      </c>
      <c r="CF13" s="318">
        <v>1</v>
      </c>
      <c r="CG13" s="318">
        <v>14</v>
      </c>
      <c r="CH13" s="318">
        <v>4</v>
      </c>
      <c r="CI13" s="318">
        <v>170</v>
      </c>
      <c r="CJ13" s="318">
        <v>1</v>
      </c>
      <c r="CK13" s="318">
        <v>14</v>
      </c>
      <c r="CL13" s="318">
        <v>4</v>
      </c>
      <c r="CM13" s="318">
        <v>340</v>
      </c>
      <c r="CN13" s="318">
        <v>1</v>
      </c>
      <c r="CO13" s="318">
        <v>17.5</v>
      </c>
      <c r="CP13" s="318">
        <v>4</v>
      </c>
      <c r="CQ13" s="318">
        <v>212.5</v>
      </c>
      <c r="CR13" s="318">
        <v>1</v>
      </c>
      <c r="CS13" s="318">
        <v>17.5</v>
      </c>
      <c r="CT13" s="318">
        <v>4</v>
      </c>
      <c r="CU13" s="318">
        <v>212.5</v>
      </c>
      <c r="CV13" s="318">
        <v>1</v>
      </c>
      <c r="CW13" s="318">
        <v>35</v>
      </c>
      <c r="CX13" s="318">
        <v>4</v>
      </c>
      <c r="CY13" s="318">
        <v>212.5</v>
      </c>
      <c r="CZ13" s="318">
        <v>1</v>
      </c>
      <c r="DA13" s="318">
        <v>17.5</v>
      </c>
      <c r="DB13" s="318">
        <v>4</v>
      </c>
      <c r="DC13" s="318">
        <v>212.5</v>
      </c>
      <c r="DD13" s="318">
        <v>1</v>
      </c>
      <c r="DE13" s="318">
        <v>17.5</v>
      </c>
      <c r="DF13" s="318">
        <v>4</v>
      </c>
      <c r="DG13" s="318">
        <v>425</v>
      </c>
      <c r="DH13" s="318">
        <v>1</v>
      </c>
      <c r="DI13" s="318">
        <v>21</v>
      </c>
      <c r="DJ13" s="318">
        <v>4</v>
      </c>
      <c r="DK13" s="318">
        <v>255</v>
      </c>
      <c r="DL13" s="318">
        <v>1</v>
      </c>
      <c r="DM13" s="318">
        <v>21</v>
      </c>
      <c r="DN13" s="318">
        <v>4</v>
      </c>
      <c r="DO13" s="318">
        <v>255</v>
      </c>
      <c r="DP13" s="318">
        <v>1</v>
      </c>
      <c r="DQ13" s="318">
        <v>42</v>
      </c>
      <c r="DR13" s="318">
        <v>4</v>
      </c>
      <c r="DS13" s="318">
        <v>255</v>
      </c>
      <c r="DT13" s="318">
        <v>1</v>
      </c>
      <c r="DU13" s="318">
        <v>21</v>
      </c>
      <c r="DV13" s="318">
        <v>4</v>
      </c>
      <c r="DW13" s="318">
        <v>255</v>
      </c>
      <c r="DX13" s="318">
        <v>1</v>
      </c>
      <c r="DY13" s="318">
        <v>21</v>
      </c>
      <c r="DZ13" s="318">
        <v>4</v>
      </c>
      <c r="EA13" s="318">
        <v>510</v>
      </c>
      <c r="EB13" s="318">
        <v>1</v>
      </c>
      <c r="EC13" s="318">
        <v>24.5</v>
      </c>
      <c r="ED13" s="318">
        <v>4</v>
      </c>
      <c r="EE13" s="318">
        <v>297.5</v>
      </c>
      <c r="EF13" s="318">
        <v>1</v>
      </c>
      <c r="EG13" s="318">
        <v>24.5</v>
      </c>
      <c r="EH13" s="318">
        <v>4</v>
      </c>
      <c r="EI13" s="318">
        <v>297.5</v>
      </c>
      <c r="EJ13" s="318">
        <v>1</v>
      </c>
      <c r="EK13" s="318">
        <v>49</v>
      </c>
      <c r="EL13" s="318">
        <v>4</v>
      </c>
      <c r="EM13" s="318">
        <v>297.5</v>
      </c>
      <c r="EN13" s="318">
        <v>1</v>
      </c>
      <c r="EO13" s="318">
        <v>24.5</v>
      </c>
      <c r="EP13" s="318">
        <v>4</v>
      </c>
      <c r="EQ13" s="318">
        <v>297.5</v>
      </c>
      <c r="ER13" s="318">
        <v>1</v>
      </c>
      <c r="ES13" s="318">
        <v>24.5</v>
      </c>
      <c r="ET13" s="318">
        <v>4</v>
      </c>
      <c r="EU13" s="318">
        <v>595</v>
      </c>
      <c r="EV13" s="318">
        <v>1</v>
      </c>
      <c r="EW13" s="318">
        <v>28</v>
      </c>
      <c r="EX13" s="318">
        <v>4</v>
      </c>
      <c r="EY13" s="318">
        <v>340</v>
      </c>
      <c r="EZ13" s="318">
        <v>1</v>
      </c>
      <c r="FA13" s="318">
        <v>28</v>
      </c>
      <c r="FB13" s="318">
        <v>4</v>
      </c>
      <c r="FC13" s="318">
        <v>340</v>
      </c>
      <c r="FD13" s="318">
        <v>1</v>
      </c>
      <c r="FE13" s="318">
        <v>56</v>
      </c>
      <c r="FF13" s="318">
        <v>4</v>
      </c>
      <c r="FG13" s="318">
        <v>340</v>
      </c>
      <c r="FH13" s="318">
        <v>1</v>
      </c>
      <c r="FI13" s="318">
        <v>28</v>
      </c>
      <c r="FJ13" s="318">
        <v>4</v>
      </c>
      <c r="FK13" s="318">
        <v>340</v>
      </c>
      <c r="FL13" s="318">
        <v>1</v>
      </c>
      <c r="FM13" s="318">
        <v>28</v>
      </c>
      <c r="FN13" s="318">
        <v>4</v>
      </c>
      <c r="FO13" s="318">
        <v>680</v>
      </c>
      <c r="FQ13" s="321">
        <f t="shared" si="3"/>
        <v>630</v>
      </c>
      <c r="FR13" s="321">
        <f t="shared" si="0"/>
        <v>7650</v>
      </c>
      <c r="FS13" s="321">
        <f t="shared" si="1"/>
        <v>0</v>
      </c>
      <c r="FT13" s="321">
        <f t="shared" si="2"/>
        <v>0</v>
      </c>
    </row>
    <row r="14" spans="1:176">
      <c r="A14" s="328" t="s">
        <v>12044</v>
      </c>
      <c r="B14" s="188">
        <f>IF($C$2="1星",INDEX(AP:AP,MATCH($B$2,$AD:$AD,0),0),IF($C$2="2星",ROUND(INDEX(AP:AP,MATCH($B$2,$AD:$AD,0),0)*BF4,2),IF($C$2="3星",ROUND(INDEX(AP:AP,MATCH($B$2,$AD:$AD,0),0)*BF5,2),IF($C$2="4星",ROUND(INDEX(AP:AP,MATCH($B$2,$AD:$AD,0),0)*BF6,2),IF($C$2="5星",ROUND(INDEX(AP:AP,MATCH($B$2,$AD:$AD,0),0)*BF7,2),IF($C$2="6星",ROUND(INDEX(AP:AP,MATCH($B$2,$AD:$AD,0),0)*BF8,2),""))))))</f>
        <v>0.55000000000000004</v>
      </c>
      <c r="D14" s="42"/>
      <c r="H14" s="322"/>
      <c r="I14" s="322"/>
      <c r="J14"/>
      <c r="K14"/>
      <c r="L14"/>
      <c r="M14"/>
      <c r="N14"/>
      <c r="O14"/>
      <c r="P14"/>
      <c r="Q14"/>
      <c r="AD14" s="350">
        <f>兵团team!A18</f>
        <v>205</v>
      </c>
      <c r="AE14" s="350" t="str">
        <f>兵团team!B18</f>
        <v>枯木卫士</v>
      </c>
      <c r="AF14" s="350">
        <f>兵团team!K18</f>
        <v>3</v>
      </c>
      <c r="AG14" s="350">
        <f>兵团team!L18</f>
        <v>2</v>
      </c>
      <c r="AH14" s="325">
        <f>兵团team!M18</f>
        <v>5</v>
      </c>
      <c r="AI14" s="325">
        <f>兵团team!N18</f>
        <v>9</v>
      </c>
      <c r="AJ14" s="325">
        <f>兵团team!O18</f>
        <v>3</v>
      </c>
      <c r="AK14" s="325">
        <f>兵团team!P18</f>
        <v>8</v>
      </c>
      <c r="AL14" s="350">
        <f>兵团team!S18</f>
        <v>39.6</v>
      </c>
      <c r="AM14" s="350">
        <f>兵团team!T18</f>
        <v>1018.2</v>
      </c>
      <c r="AN14" s="350">
        <f>兵团team!U18</f>
        <v>5.3</v>
      </c>
      <c r="AO14" s="350">
        <f>兵团team!V18</f>
        <v>0</v>
      </c>
      <c r="AP14" s="350">
        <f>兵团team!W18</f>
        <v>0.3</v>
      </c>
      <c r="AQ14" s="350">
        <f>兵团team!AH18</f>
        <v>5</v>
      </c>
      <c r="AR14" s="350">
        <f>兵团team!AI18</f>
        <v>2</v>
      </c>
      <c r="AS14" s="350">
        <f>兵团team!AK18</f>
        <v>396</v>
      </c>
      <c r="AT14" s="350">
        <f>兵团team!AL18</f>
        <v>10182</v>
      </c>
      <c r="AU14" s="350">
        <f>兵团team!BB18</f>
        <v>80</v>
      </c>
      <c r="AV14" s="350">
        <f>兵团team!BC18</f>
        <v>90</v>
      </c>
      <c r="AW14" s="350" t="str">
        <f>兵团team!DT18</f>
        <v>[[2,1],[5,1],[35,2],[21,2]]</v>
      </c>
      <c r="AX14" s="350" t="s">
        <v>6937</v>
      </c>
      <c r="AY14" s="350" t="s">
        <v>7065</v>
      </c>
      <c r="AZ14" s="350" t="s">
        <v>6938</v>
      </c>
      <c r="BA14" s="350" t="s">
        <v>7077</v>
      </c>
      <c r="BC14" s="315" t="s">
        <v>12035</v>
      </c>
      <c r="BD14" s="315">
        <v>0.25</v>
      </c>
      <c r="BE14" s="315">
        <v>0.25</v>
      </c>
      <c r="BH14" s="315" t="s">
        <v>11986</v>
      </c>
      <c r="BI14" s="315">
        <v>13</v>
      </c>
      <c r="BN14" s="363">
        <v>13</v>
      </c>
      <c r="BP14" s="322">
        <f>兵团team!A18</f>
        <v>205</v>
      </c>
      <c r="BQ14" s="322" t="str">
        <f>兵团team!B18</f>
        <v>枯木卫士</v>
      </c>
      <c r="BR14" s="42" t="str">
        <f>兵团team!AX18</f>
        <v>[[1,50],[4,550],[1,50],[4,550],[1,100],[4,550],[1,50],[4,550],[1,50],[4,1100],[1,62.5],[4,687.5],[1,62.5],[4,687.5],[1,125],[4,687.5],[1,62.5],[4,687.5],[1,62.5],[4,1375],[1,75],[4,825],[1,75],[4,825],[1,150],[4,825],[1,75],[4,825],[1,75],[4,1650],[1,87.5],[4,962.5],[1,87.5],[4,962.5],[1,175],[4,962.5],[1,87.5],[4,962.5],[1,87.5],[4,1925],[1,100],[4,1100],[1,100],[4,1100],[1,200],[4,1100],[1,100],[4,1100],[1,100],[4,2200]]</v>
      </c>
      <c r="BS14" s="318" t="s">
        <v>12086</v>
      </c>
      <c r="BT14" s="322">
        <v>1</v>
      </c>
      <c r="BU14" s="318">
        <v>50</v>
      </c>
      <c r="BV14" s="318">
        <v>4</v>
      </c>
      <c r="BW14" s="318">
        <v>550</v>
      </c>
      <c r="BX14" s="318">
        <v>1</v>
      </c>
      <c r="BY14" s="318">
        <v>50</v>
      </c>
      <c r="BZ14" s="318">
        <v>4</v>
      </c>
      <c r="CA14" s="318">
        <v>550</v>
      </c>
      <c r="CB14" s="318">
        <v>1</v>
      </c>
      <c r="CC14" s="318">
        <v>100</v>
      </c>
      <c r="CD14" s="318">
        <v>4</v>
      </c>
      <c r="CE14" s="318">
        <v>550</v>
      </c>
      <c r="CF14" s="318">
        <v>1</v>
      </c>
      <c r="CG14" s="318">
        <v>50</v>
      </c>
      <c r="CH14" s="318">
        <v>4</v>
      </c>
      <c r="CI14" s="318">
        <v>550</v>
      </c>
      <c r="CJ14" s="318">
        <v>1</v>
      </c>
      <c r="CK14" s="318">
        <v>50</v>
      </c>
      <c r="CL14" s="318">
        <v>4</v>
      </c>
      <c r="CM14" s="318">
        <v>1100</v>
      </c>
      <c r="CN14" s="318">
        <v>1</v>
      </c>
      <c r="CO14" s="318">
        <v>62.5</v>
      </c>
      <c r="CP14" s="318">
        <v>4</v>
      </c>
      <c r="CQ14" s="318">
        <v>687.5</v>
      </c>
      <c r="CR14" s="318">
        <v>1</v>
      </c>
      <c r="CS14" s="318">
        <v>62.5</v>
      </c>
      <c r="CT14" s="318">
        <v>4</v>
      </c>
      <c r="CU14" s="318">
        <v>687.5</v>
      </c>
      <c r="CV14" s="318">
        <v>1</v>
      </c>
      <c r="CW14" s="318">
        <v>125</v>
      </c>
      <c r="CX14" s="318">
        <v>4</v>
      </c>
      <c r="CY14" s="318">
        <v>687.5</v>
      </c>
      <c r="CZ14" s="318">
        <v>1</v>
      </c>
      <c r="DA14" s="318">
        <v>62.5</v>
      </c>
      <c r="DB14" s="318">
        <v>4</v>
      </c>
      <c r="DC14" s="318">
        <v>687.5</v>
      </c>
      <c r="DD14" s="318">
        <v>1</v>
      </c>
      <c r="DE14" s="318">
        <v>62.5</v>
      </c>
      <c r="DF14" s="318">
        <v>4</v>
      </c>
      <c r="DG14" s="318">
        <v>1375</v>
      </c>
      <c r="DH14" s="318">
        <v>1</v>
      </c>
      <c r="DI14" s="318">
        <v>75</v>
      </c>
      <c r="DJ14" s="318">
        <v>4</v>
      </c>
      <c r="DK14" s="318">
        <v>825</v>
      </c>
      <c r="DL14" s="318">
        <v>1</v>
      </c>
      <c r="DM14" s="318">
        <v>75</v>
      </c>
      <c r="DN14" s="318">
        <v>4</v>
      </c>
      <c r="DO14" s="318">
        <v>825</v>
      </c>
      <c r="DP14" s="318">
        <v>1</v>
      </c>
      <c r="DQ14" s="318">
        <v>150</v>
      </c>
      <c r="DR14" s="318">
        <v>4</v>
      </c>
      <c r="DS14" s="318">
        <v>825</v>
      </c>
      <c r="DT14" s="318">
        <v>1</v>
      </c>
      <c r="DU14" s="318">
        <v>75</v>
      </c>
      <c r="DV14" s="318">
        <v>4</v>
      </c>
      <c r="DW14" s="318">
        <v>825</v>
      </c>
      <c r="DX14" s="318">
        <v>1</v>
      </c>
      <c r="DY14" s="318">
        <v>75</v>
      </c>
      <c r="DZ14" s="318">
        <v>4</v>
      </c>
      <c r="EA14" s="318">
        <v>1650</v>
      </c>
      <c r="EB14" s="318">
        <v>1</v>
      </c>
      <c r="EC14" s="318">
        <v>87.5</v>
      </c>
      <c r="ED14" s="318">
        <v>4</v>
      </c>
      <c r="EE14" s="318">
        <v>962.5</v>
      </c>
      <c r="EF14" s="318">
        <v>1</v>
      </c>
      <c r="EG14" s="318">
        <v>87.5</v>
      </c>
      <c r="EH14" s="318">
        <v>4</v>
      </c>
      <c r="EI14" s="318">
        <v>962.5</v>
      </c>
      <c r="EJ14" s="318">
        <v>1</v>
      </c>
      <c r="EK14" s="318">
        <v>175</v>
      </c>
      <c r="EL14" s="318">
        <v>4</v>
      </c>
      <c r="EM14" s="318">
        <v>962.5</v>
      </c>
      <c r="EN14" s="318">
        <v>1</v>
      </c>
      <c r="EO14" s="318">
        <v>87.5</v>
      </c>
      <c r="EP14" s="318">
        <v>4</v>
      </c>
      <c r="EQ14" s="318">
        <v>962.5</v>
      </c>
      <c r="ER14" s="318">
        <v>1</v>
      </c>
      <c r="ES14" s="318">
        <v>87.5</v>
      </c>
      <c r="ET14" s="318">
        <v>4</v>
      </c>
      <c r="EU14" s="318">
        <v>1925</v>
      </c>
      <c r="EV14" s="318">
        <v>1</v>
      </c>
      <c r="EW14" s="318">
        <v>100</v>
      </c>
      <c r="EX14" s="318">
        <v>4</v>
      </c>
      <c r="EY14" s="318">
        <v>1100</v>
      </c>
      <c r="EZ14" s="318">
        <v>1</v>
      </c>
      <c r="FA14" s="318">
        <v>100</v>
      </c>
      <c r="FB14" s="318">
        <v>4</v>
      </c>
      <c r="FC14" s="318">
        <v>1100</v>
      </c>
      <c r="FD14" s="318">
        <v>1</v>
      </c>
      <c r="FE14" s="318">
        <v>200</v>
      </c>
      <c r="FF14" s="318">
        <v>4</v>
      </c>
      <c r="FG14" s="318">
        <v>1100</v>
      </c>
      <c r="FH14" s="318">
        <v>1</v>
      </c>
      <c r="FI14" s="318">
        <v>100</v>
      </c>
      <c r="FJ14" s="318">
        <v>4</v>
      </c>
      <c r="FK14" s="318">
        <v>1100</v>
      </c>
      <c r="FL14" s="318">
        <v>1</v>
      </c>
      <c r="FM14" s="318">
        <v>100</v>
      </c>
      <c r="FN14" s="318">
        <v>4</v>
      </c>
      <c r="FO14" s="318">
        <v>2200</v>
      </c>
      <c r="FQ14" s="321">
        <f t="shared" si="3"/>
        <v>2250</v>
      </c>
      <c r="FR14" s="321">
        <f t="shared" si="0"/>
        <v>24750</v>
      </c>
      <c r="FS14" s="321">
        <f t="shared" si="1"/>
        <v>0</v>
      </c>
      <c r="FT14" s="321">
        <f t="shared" si="2"/>
        <v>0</v>
      </c>
    </row>
    <row r="15" spans="1:176">
      <c r="A15" s="328" t="s">
        <v>12043</v>
      </c>
      <c r="B15" s="188">
        <v>0</v>
      </c>
      <c r="D15" s="42"/>
      <c r="H15" s="322"/>
      <c r="I15" s="322"/>
      <c r="J15"/>
      <c r="K15"/>
      <c r="L15"/>
      <c r="M15"/>
      <c r="N15"/>
      <c r="O15"/>
      <c r="P15"/>
      <c r="Q15"/>
      <c r="R15" s="364"/>
      <c r="AD15" s="350">
        <f>兵团team!A19</f>
        <v>206</v>
      </c>
      <c r="AE15" s="350" t="str">
        <f>兵团team!B19</f>
        <v>独角兽</v>
      </c>
      <c r="AF15" s="350">
        <f>兵团team!K19</f>
        <v>3</v>
      </c>
      <c r="AG15" s="350">
        <f>兵团team!L19</f>
        <v>2</v>
      </c>
      <c r="AH15" s="325">
        <f>兵团team!M19</f>
        <v>5</v>
      </c>
      <c r="AI15" s="325">
        <f>兵团team!N19</f>
        <v>6</v>
      </c>
      <c r="AJ15" s="325">
        <f>兵团team!O19</f>
        <v>7</v>
      </c>
      <c r="AK15" s="325">
        <f>兵团team!P19</f>
        <v>4</v>
      </c>
      <c r="AL15" s="350">
        <f>兵团team!S19</f>
        <v>15.14</v>
      </c>
      <c r="AM15" s="350">
        <f>兵团team!T19</f>
        <v>185</v>
      </c>
      <c r="AN15" s="350">
        <f>兵团team!U19</f>
        <v>2.6</v>
      </c>
      <c r="AO15" s="350">
        <f>兵团team!V19</f>
        <v>0</v>
      </c>
      <c r="AP15" s="350">
        <f>兵团team!W19</f>
        <v>0.5</v>
      </c>
      <c r="AQ15" s="350">
        <f>兵团team!AH19</f>
        <v>4</v>
      </c>
      <c r="AR15" s="350">
        <f>兵团team!AI19</f>
        <v>3</v>
      </c>
      <c r="AS15" s="350">
        <f>兵团team!AK19</f>
        <v>151.4</v>
      </c>
      <c r="AT15" s="350">
        <f>兵团team!AL19</f>
        <v>1850</v>
      </c>
      <c r="AU15" s="350">
        <f>兵团team!BB19</f>
        <v>80</v>
      </c>
      <c r="AV15" s="350">
        <f>兵团team!BC19</f>
        <v>120</v>
      </c>
      <c r="AW15" s="350" t="str">
        <f>兵团team!DT19</f>
        <v>[[2,1],[5,1],[12,3],[21,2]]</v>
      </c>
      <c r="AX15" s="350" t="s">
        <v>6937</v>
      </c>
      <c r="AY15" s="350" t="s">
        <v>7065</v>
      </c>
      <c r="AZ15" s="350" t="s">
        <v>7070</v>
      </c>
      <c r="BA15" s="350" t="s">
        <v>7077</v>
      </c>
      <c r="BC15" s="315" t="s">
        <v>12036</v>
      </c>
      <c r="BD15" s="315">
        <v>0.3</v>
      </c>
      <c r="BE15" s="315">
        <v>0.3</v>
      </c>
      <c r="BH15" s="315" t="s">
        <v>10407</v>
      </c>
      <c r="BI15" s="315">
        <v>14</v>
      </c>
      <c r="BN15" s="363">
        <v>14</v>
      </c>
      <c r="BP15" s="322">
        <f>兵团team!A19</f>
        <v>206</v>
      </c>
      <c r="BQ15" s="322" t="str">
        <f>兵团team!B19</f>
        <v>独角兽</v>
      </c>
      <c r="BR15" s="42" t="str">
        <f>兵团team!AX19</f>
        <v>[[1,14],[4,170],[1,14],[4,170],[1,28],[4,170],[1,14],[4,170],[1,14],[4,340],[1,17.5],[4,212.5],[1,17.5],[4,212.5],[1,35],[4,212.5],[1,17.5],[4,212.5],[1,17.5],[4,425],[1,21],[4,255],[1,21],[4,255],[1,42],[4,255],[1,21],[4,255],[1,21],[4,510],[1,24.5],[4,297.5],[1,24.5],[4,297.5],[1,49],[4,297.5],[1,24.5],[4,297.5],[1,24.5],[4,595],[1,28],[4,340],[1,28],[4,340],[1,56],[4,340],[1,28],[4,340],[1,28],[4,680]]</v>
      </c>
      <c r="BS15" s="318" t="s">
        <v>12085</v>
      </c>
      <c r="BT15" s="322">
        <v>1</v>
      </c>
      <c r="BU15" s="318">
        <v>14</v>
      </c>
      <c r="BV15" s="318">
        <v>4</v>
      </c>
      <c r="BW15" s="318">
        <v>170</v>
      </c>
      <c r="BX15" s="318">
        <v>1</v>
      </c>
      <c r="BY15" s="318">
        <v>14</v>
      </c>
      <c r="BZ15" s="318">
        <v>4</v>
      </c>
      <c r="CA15" s="318">
        <v>170</v>
      </c>
      <c r="CB15" s="318">
        <v>1</v>
      </c>
      <c r="CC15" s="318">
        <v>28</v>
      </c>
      <c r="CD15" s="318">
        <v>4</v>
      </c>
      <c r="CE15" s="318">
        <v>170</v>
      </c>
      <c r="CF15" s="318">
        <v>1</v>
      </c>
      <c r="CG15" s="318">
        <v>14</v>
      </c>
      <c r="CH15" s="318">
        <v>4</v>
      </c>
      <c r="CI15" s="318">
        <v>170</v>
      </c>
      <c r="CJ15" s="318">
        <v>1</v>
      </c>
      <c r="CK15" s="318">
        <v>14</v>
      </c>
      <c r="CL15" s="318">
        <v>4</v>
      </c>
      <c r="CM15" s="318">
        <v>340</v>
      </c>
      <c r="CN15" s="318">
        <v>1</v>
      </c>
      <c r="CO15" s="318">
        <v>17.5</v>
      </c>
      <c r="CP15" s="318">
        <v>4</v>
      </c>
      <c r="CQ15" s="318">
        <v>212.5</v>
      </c>
      <c r="CR15" s="318">
        <v>1</v>
      </c>
      <c r="CS15" s="318">
        <v>17.5</v>
      </c>
      <c r="CT15" s="318">
        <v>4</v>
      </c>
      <c r="CU15" s="318">
        <v>212.5</v>
      </c>
      <c r="CV15" s="318">
        <v>1</v>
      </c>
      <c r="CW15" s="318">
        <v>35</v>
      </c>
      <c r="CX15" s="318">
        <v>4</v>
      </c>
      <c r="CY15" s="318">
        <v>212.5</v>
      </c>
      <c r="CZ15" s="318">
        <v>1</v>
      </c>
      <c r="DA15" s="318">
        <v>17.5</v>
      </c>
      <c r="DB15" s="318">
        <v>4</v>
      </c>
      <c r="DC15" s="318">
        <v>212.5</v>
      </c>
      <c r="DD15" s="318">
        <v>1</v>
      </c>
      <c r="DE15" s="318">
        <v>17.5</v>
      </c>
      <c r="DF15" s="318">
        <v>4</v>
      </c>
      <c r="DG15" s="318">
        <v>425</v>
      </c>
      <c r="DH15" s="318">
        <v>1</v>
      </c>
      <c r="DI15" s="318">
        <v>21</v>
      </c>
      <c r="DJ15" s="318">
        <v>4</v>
      </c>
      <c r="DK15" s="318">
        <v>255</v>
      </c>
      <c r="DL15" s="318">
        <v>1</v>
      </c>
      <c r="DM15" s="318">
        <v>21</v>
      </c>
      <c r="DN15" s="318">
        <v>4</v>
      </c>
      <c r="DO15" s="318">
        <v>255</v>
      </c>
      <c r="DP15" s="318">
        <v>1</v>
      </c>
      <c r="DQ15" s="318">
        <v>42</v>
      </c>
      <c r="DR15" s="318">
        <v>4</v>
      </c>
      <c r="DS15" s="318">
        <v>255</v>
      </c>
      <c r="DT15" s="318">
        <v>1</v>
      </c>
      <c r="DU15" s="318">
        <v>21</v>
      </c>
      <c r="DV15" s="318">
        <v>4</v>
      </c>
      <c r="DW15" s="318">
        <v>255</v>
      </c>
      <c r="DX15" s="318">
        <v>1</v>
      </c>
      <c r="DY15" s="318">
        <v>21</v>
      </c>
      <c r="DZ15" s="318">
        <v>4</v>
      </c>
      <c r="EA15" s="318">
        <v>510</v>
      </c>
      <c r="EB15" s="318">
        <v>1</v>
      </c>
      <c r="EC15" s="318">
        <v>24.5</v>
      </c>
      <c r="ED15" s="318">
        <v>4</v>
      </c>
      <c r="EE15" s="318">
        <v>297.5</v>
      </c>
      <c r="EF15" s="318">
        <v>1</v>
      </c>
      <c r="EG15" s="318">
        <v>24.5</v>
      </c>
      <c r="EH15" s="318">
        <v>4</v>
      </c>
      <c r="EI15" s="318">
        <v>297.5</v>
      </c>
      <c r="EJ15" s="318">
        <v>1</v>
      </c>
      <c r="EK15" s="318">
        <v>49</v>
      </c>
      <c r="EL15" s="318">
        <v>4</v>
      </c>
      <c r="EM15" s="318">
        <v>297.5</v>
      </c>
      <c r="EN15" s="318">
        <v>1</v>
      </c>
      <c r="EO15" s="318">
        <v>24.5</v>
      </c>
      <c r="EP15" s="318">
        <v>4</v>
      </c>
      <c r="EQ15" s="318">
        <v>297.5</v>
      </c>
      <c r="ER15" s="318">
        <v>1</v>
      </c>
      <c r="ES15" s="318">
        <v>24.5</v>
      </c>
      <c r="ET15" s="318">
        <v>4</v>
      </c>
      <c r="EU15" s="318">
        <v>595</v>
      </c>
      <c r="EV15" s="318">
        <v>1</v>
      </c>
      <c r="EW15" s="318">
        <v>28</v>
      </c>
      <c r="EX15" s="318">
        <v>4</v>
      </c>
      <c r="EY15" s="318">
        <v>340</v>
      </c>
      <c r="EZ15" s="318">
        <v>1</v>
      </c>
      <c r="FA15" s="318">
        <v>28</v>
      </c>
      <c r="FB15" s="318">
        <v>4</v>
      </c>
      <c r="FC15" s="318">
        <v>340</v>
      </c>
      <c r="FD15" s="318">
        <v>1</v>
      </c>
      <c r="FE15" s="318">
        <v>56</v>
      </c>
      <c r="FF15" s="318">
        <v>4</v>
      </c>
      <c r="FG15" s="318">
        <v>340</v>
      </c>
      <c r="FH15" s="318">
        <v>1</v>
      </c>
      <c r="FI15" s="318">
        <v>28</v>
      </c>
      <c r="FJ15" s="318">
        <v>4</v>
      </c>
      <c r="FK15" s="318">
        <v>340</v>
      </c>
      <c r="FL15" s="318">
        <v>1</v>
      </c>
      <c r="FM15" s="318">
        <v>28</v>
      </c>
      <c r="FN15" s="318">
        <v>4</v>
      </c>
      <c r="FO15" s="318">
        <v>680</v>
      </c>
      <c r="FQ15" s="321">
        <f t="shared" si="3"/>
        <v>630</v>
      </c>
      <c r="FR15" s="321">
        <f t="shared" si="0"/>
        <v>7650</v>
      </c>
      <c r="FS15" s="321">
        <f t="shared" si="1"/>
        <v>0</v>
      </c>
      <c r="FT15" s="321">
        <f t="shared" si="2"/>
        <v>0</v>
      </c>
    </row>
    <row r="16" spans="1:176">
      <c r="A16" s="332" t="s">
        <v>12070</v>
      </c>
      <c r="B16" s="329">
        <f>INDEX(AL:AL,MATCH($B$2,$AD:$AD,0),0)*INDEX(BD:BD,MATCH(E2,BC:BC,0),0)</f>
        <v>725.83999999999992</v>
      </c>
      <c r="H16" s="322"/>
      <c r="I16" s="322"/>
      <c r="J16"/>
      <c r="K16"/>
      <c r="L16"/>
      <c r="M16"/>
      <c r="N16"/>
      <c r="O16"/>
      <c r="P16"/>
      <c r="Q16"/>
      <c r="R16" s="364"/>
      <c r="AD16" s="350">
        <f>兵团team!A20</f>
        <v>207</v>
      </c>
      <c r="AE16" s="350" t="str">
        <f>兵团team!B20</f>
        <v>绿龙</v>
      </c>
      <c r="AF16" s="350">
        <f>兵团team!K20</f>
        <v>3</v>
      </c>
      <c r="AG16" s="350">
        <f>兵团team!L20</f>
        <v>3</v>
      </c>
      <c r="AH16" s="325">
        <f>兵团team!M20</f>
        <v>10</v>
      </c>
      <c r="AI16" s="325">
        <f>兵团team!N20</f>
        <v>6</v>
      </c>
      <c r="AJ16" s="325">
        <f>兵团team!O20</f>
        <v>6</v>
      </c>
      <c r="AK16" s="325">
        <f>兵团team!P20</f>
        <v>5</v>
      </c>
      <c r="AL16" s="350">
        <f>兵团team!S20</f>
        <v>101.82</v>
      </c>
      <c r="AM16" s="350">
        <f>兵团team!T20</f>
        <v>452.5</v>
      </c>
      <c r="AN16" s="350">
        <f>兵团team!U20</f>
        <v>1.8</v>
      </c>
      <c r="AO16" s="350">
        <f>兵团team!V20</f>
        <v>0</v>
      </c>
      <c r="AP16" s="350">
        <f>兵团team!W20</f>
        <v>0.4</v>
      </c>
      <c r="AQ16" s="350">
        <f>兵团team!AH20</f>
        <v>5</v>
      </c>
      <c r="AR16" s="350">
        <f>兵团team!AI20</f>
        <v>5</v>
      </c>
      <c r="AS16" s="350">
        <f>兵团team!AK20</f>
        <v>1018.1999999999999</v>
      </c>
      <c r="AT16" s="350">
        <f>兵团team!AL20</f>
        <v>4525</v>
      </c>
      <c r="AU16" s="350">
        <f>兵团team!BB20</f>
        <v>230</v>
      </c>
      <c r="AV16" s="350">
        <f>兵团team!BC20</f>
        <v>80</v>
      </c>
      <c r="AW16" s="350" t="str">
        <f>兵团team!DT20</f>
        <v>[[2,1],[5,1],[9,3],[20,2]]</v>
      </c>
      <c r="AX16" s="350" t="s">
        <v>6937</v>
      </c>
      <c r="AY16" s="350" t="s">
        <v>7065</v>
      </c>
      <c r="AZ16" s="350" t="s">
        <v>7067</v>
      </c>
      <c r="BA16" s="350" t="s">
        <v>7076</v>
      </c>
      <c r="BC16" s="315" t="s">
        <v>12037</v>
      </c>
      <c r="BD16" s="315">
        <v>0.35</v>
      </c>
      <c r="BE16" s="315">
        <v>0.35</v>
      </c>
      <c r="BN16" s="363">
        <v>15</v>
      </c>
      <c r="BP16" s="322">
        <f>兵团team!A20</f>
        <v>207</v>
      </c>
      <c r="BQ16" s="322" t="str">
        <f>兵团team!B20</f>
        <v>绿龙</v>
      </c>
      <c r="BR16" s="42" t="str">
        <f>兵团team!AX20</f>
        <v>[[1,50],[4,550],[1,50],[4,550],[1,100],[4,550],[1,50],[4,550],[1,50],[4,1100],[1,62.5],[4,687.5],[1,62.5],[4,687.5],[1,125],[4,687.5],[1,62.5],[4,687.5],[1,62.5],[4,1375],[1,75],[4,825],[1,75],[4,825],[1,150],[4,825],[1,75],[4,825],[1,75],[4,1650],[1,87.5],[4,962.5],[1,87.5],[4,962.5],[1,175],[4,962.5],[1,87.5],[4,962.5],[1,87.5],[4,1925],[1,100],[4,1100],[1,100],[4,1100],[1,200],[4,1100],[1,100],[4,1100],[1,100],[4,2200]]</v>
      </c>
      <c r="BS16" s="318" t="s">
        <v>12086</v>
      </c>
      <c r="BT16" s="322">
        <v>1</v>
      </c>
      <c r="BU16" s="318">
        <v>50</v>
      </c>
      <c r="BV16" s="318">
        <v>4</v>
      </c>
      <c r="BW16" s="318">
        <v>550</v>
      </c>
      <c r="BX16" s="318">
        <v>1</v>
      </c>
      <c r="BY16" s="318">
        <v>50</v>
      </c>
      <c r="BZ16" s="318">
        <v>4</v>
      </c>
      <c r="CA16" s="318">
        <v>550</v>
      </c>
      <c r="CB16" s="318">
        <v>1</v>
      </c>
      <c r="CC16" s="318">
        <v>100</v>
      </c>
      <c r="CD16" s="318">
        <v>4</v>
      </c>
      <c r="CE16" s="318">
        <v>550</v>
      </c>
      <c r="CF16" s="318">
        <v>1</v>
      </c>
      <c r="CG16" s="318">
        <v>50</v>
      </c>
      <c r="CH16" s="318">
        <v>4</v>
      </c>
      <c r="CI16" s="318">
        <v>550</v>
      </c>
      <c r="CJ16" s="318">
        <v>1</v>
      </c>
      <c r="CK16" s="318">
        <v>50</v>
      </c>
      <c r="CL16" s="318">
        <v>4</v>
      </c>
      <c r="CM16" s="318">
        <v>1100</v>
      </c>
      <c r="CN16" s="318">
        <v>1</v>
      </c>
      <c r="CO16" s="318">
        <v>62.5</v>
      </c>
      <c r="CP16" s="318">
        <v>4</v>
      </c>
      <c r="CQ16" s="318">
        <v>687.5</v>
      </c>
      <c r="CR16" s="318">
        <v>1</v>
      </c>
      <c r="CS16" s="318">
        <v>62.5</v>
      </c>
      <c r="CT16" s="318">
        <v>4</v>
      </c>
      <c r="CU16" s="318">
        <v>687.5</v>
      </c>
      <c r="CV16" s="318">
        <v>1</v>
      </c>
      <c r="CW16" s="318">
        <v>125</v>
      </c>
      <c r="CX16" s="318">
        <v>4</v>
      </c>
      <c r="CY16" s="318">
        <v>687.5</v>
      </c>
      <c r="CZ16" s="318">
        <v>1</v>
      </c>
      <c r="DA16" s="318">
        <v>62.5</v>
      </c>
      <c r="DB16" s="318">
        <v>4</v>
      </c>
      <c r="DC16" s="318">
        <v>687.5</v>
      </c>
      <c r="DD16" s="318">
        <v>1</v>
      </c>
      <c r="DE16" s="318">
        <v>62.5</v>
      </c>
      <c r="DF16" s="318">
        <v>4</v>
      </c>
      <c r="DG16" s="318">
        <v>1375</v>
      </c>
      <c r="DH16" s="318">
        <v>1</v>
      </c>
      <c r="DI16" s="318">
        <v>75</v>
      </c>
      <c r="DJ16" s="318">
        <v>4</v>
      </c>
      <c r="DK16" s="318">
        <v>825</v>
      </c>
      <c r="DL16" s="318">
        <v>1</v>
      </c>
      <c r="DM16" s="318">
        <v>75</v>
      </c>
      <c r="DN16" s="318">
        <v>4</v>
      </c>
      <c r="DO16" s="318">
        <v>825</v>
      </c>
      <c r="DP16" s="318">
        <v>1</v>
      </c>
      <c r="DQ16" s="318">
        <v>150</v>
      </c>
      <c r="DR16" s="318">
        <v>4</v>
      </c>
      <c r="DS16" s="318">
        <v>825</v>
      </c>
      <c r="DT16" s="318">
        <v>1</v>
      </c>
      <c r="DU16" s="318">
        <v>75</v>
      </c>
      <c r="DV16" s="318">
        <v>4</v>
      </c>
      <c r="DW16" s="318">
        <v>825</v>
      </c>
      <c r="DX16" s="318">
        <v>1</v>
      </c>
      <c r="DY16" s="318">
        <v>75</v>
      </c>
      <c r="DZ16" s="318">
        <v>4</v>
      </c>
      <c r="EA16" s="318">
        <v>1650</v>
      </c>
      <c r="EB16" s="318">
        <v>1</v>
      </c>
      <c r="EC16" s="318">
        <v>87.5</v>
      </c>
      <c r="ED16" s="318">
        <v>4</v>
      </c>
      <c r="EE16" s="318">
        <v>962.5</v>
      </c>
      <c r="EF16" s="318">
        <v>1</v>
      </c>
      <c r="EG16" s="318">
        <v>87.5</v>
      </c>
      <c r="EH16" s="318">
        <v>4</v>
      </c>
      <c r="EI16" s="318">
        <v>962.5</v>
      </c>
      <c r="EJ16" s="318">
        <v>1</v>
      </c>
      <c r="EK16" s="318">
        <v>175</v>
      </c>
      <c r="EL16" s="318">
        <v>4</v>
      </c>
      <c r="EM16" s="318">
        <v>962.5</v>
      </c>
      <c r="EN16" s="318">
        <v>1</v>
      </c>
      <c r="EO16" s="318">
        <v>87.5</v>
      </c>
      <c r="EP16" s="318">
        <v>4</v>
      </c>
      <c r="EQ16" s="318">
        <v>962.5</v>
      </c>
      <c r="ER16" s="318">
        <v>1</v>
      </c>
      <c r="ES16" s="318">
        <v>87.5</v>
      </c>
      <c r="ET16" s="318">
        <v>4</v>
      </c>
      <c r="EU16" s="318">
        <v>1925</v>
      </c>
      <c r="EV16" s="318">
        <v>1</v>
      </c>
      <c r="EW16" s="318">
        <v>100</v>
      </c>
      <c r="EX16" s="318">
        <v>4</v>
      </c>
      <c r="EY16" s="318">
        <v>1100</v>
      </c>
      <c r="EZ16" s="318">
        <v>1</v>
      </c>
      <c r="FA16" s="318">
        <v>100</v>
      </c>
      <c r="FB16" s="318">
        <v>4</v>
      </c>
      <c r="FC16" s="318">
        <v>1100</v>
      </c>
      <c r="FD16" s="318">
        <v>1</v>
      </c>
      <c r="FE16" s="318">
        <v>200</v>
      </c>
      <c r="FF16" s="318">
        <v>4</v>
      </c>
      <c r="FG16" s="318">
        <v>1100</v>
      </c>
      <c r="FH16" s="318">
        <v>1</v>
      </c>
      <c r="FI16" s="318">
        <v>100</v>
      </c>
      <c r="FJ16" s="318">
        <v>4</v>
      </c>
      <c r="FK16" s="318">
        <v>1100</v>
      </c>
      <c r="FL16" s="318">
        <v>1</v>
      </c>
      <c r="FM16" s="318">
        <v>100</v>
      </c>
      <c r="FN16" s="318">
        <v>4</v>
      </c>
      <c r="FO16" s="318">
        <v>2200</v>
      </c>
      <c r="FQ16" s="321">
        <f t="shared" si="3"/>
        <v>2250</v>
      </c>
      <c r="FR16" s="321">
        <f t="shared" si="0"/>
        <v>24750</v>
      </c>
      <c r="FS16" s="321">
        <f t="shared" si="1"/>
        <v>0</v>
      </c>
      <c r="FT16" s="321">
        <f t="shared" si="2"/>
        <v>0</v>
      </c>
    </row>
    <row r="17" spans="1:176">
      <c r="A17" s="332" t="s">
        <v>12071</v>
      </c>
      <c r="B17" s="330">
        <f>INDEX(AN:AN,MATCH($B$2,$AD:$AD,0),0)*INDEX(BE:BE,MATCH(E2,BC:BC,0),0)</f>
        <v>150.5</v>
      </c>
      <c r="D17" s="42" t="s">
        <v>12098</v>
      </c>
      <c r="H17" s="322"/>
      <c r="I17" s="322"/>
      <c r="J17"/>
      <c r="K17"/>
      <c r="L17"/>
      <c r="M17"/>
      <c r="N17"/>
      <c r="O17"/>
      <c r="P17"/>
      <c r="Q17"/>
      <c r="R17" s="364"/>
      <c r="AD17" s="350">
        <f>兵团team!A21</f>
        <v>208</v>
      </c>
      <c r="AE17" s="350" t="str">
        <f>兵团team!B21</f>
        <v>德鲁伊</v>
      </c>
      <c r="AF17" s="350">
        <f>兵团team!K21</f>
        <v>3</v>
      </c>
      <c r="AG17" s="350">
        <f>兵团team!L21</f>
        <v>2</v>
      </c>
      <c r="AH17" s="325">
        <f>兵团team!M21</f>
        <v>7</v>
      </c>
      <c r="AI17" s="325">
        <f>兵团team!N21</f>
        <v>5</v>
      </c>
      <c r="AJ17" s="325">
        <f>兵团team!O21</f>
        <v>6</v>
      </c>
      <c r="AK17" s="325">
        <f>兵团team!P21</f>
        <v>4</v>
      </c>
      <c r="AL17" s="350">
        <f>兵团team!S21</f>
        <v>10.26</v>
      </c>
      <c r="AM17" s="350">
        <f>兵团team!T21</f>
        <v>84.4</v>
      </c>
      <c r="AN17" s="350">
        <f>兵团team!U21</f>
        <v>1.5</v>
      </c>
      <c r="AO17" s="350">
        <f>兵团team!V21</f>
        <v>0</v>
      </c>
      <c r="AP17" s="350">
        <f>兵团team!W21</f>
        <v>0.42</v>
      </c>
      <c r="AQ17" s="350">
        <f>兵团team!AH21</f>
        <v>3</v>
      </c>
      <c r="AR17" s="350">
        <f>兵团team!AI21</f>
        <v>5</v>
      </c>
      <c r="AS17" s="350">
        <f>兵团team!AK21</f>
        <v>102.6</v>
      </c>
      <c r="AT17" s="350">
        <f>兵团team!AL21</f>
        <v>844</v>
      </c>
      <c r="AU17" s="350">
        <f>兵团team!BB21</f>
        <v>230</v>
      </c>
      <c r="AV17" s="350">
        <f>兵团team!BC21</f>
        <v>80</v>
      </c>
      <c r="AW17" s="350" t="str">
        <f>兵团team!DT21</f>
        <v>[[2,1],[5,1],[14,2],[55,2]]</v>
      </c>
      <c r="AX17" s="350" t="s">
        <v>6937</v>
      </c>
      <c r="AY17" s="350" t="s">
        <v>7065</v>
      </c>
      <c r="AZ17" s="350" t="s">
        <v>7072</v>
      </c>
      <c r="BA17" s="350" t="s">
        <v>7088</v>
      </c>
      <c r="BC17" s="315" t="s">
        <v>12038</v>
      </c>
      <c r="BD17" s="315">
        <v>0.4</v>
      </c>
      <c r="BE17" s="315">
        <v>0.4</v>
      </c>
      <c r="BN17" s="363">
        <v>16</v>
      </c>
      <c r="BP17" s="322">
        <f>兵团team!A21</f>
        <v>208</v>
      </c>
      <c r="BQ17" s="322" t="str">
        <f>兵团team!B21</f>
        <v>德鲁伊</v>
      </c>
      <c r="BR17" s="42" t="str">
        <f>兵团team!AX21</f>
        <v>[[1,7],[4,85],[1,7],[4,85],[1,14],[4,85],[1,7],[4,85],[1,7],[4,170],[1,8.75],[4,106.25],[1,8.75],[4,106.25],[1,17.5],[4,106.25],[1,8.75],[4,106.25],[1,8.75],[4,212.5],[1,10.5],[4,127.5],[1,10.5],[4,127.5],[1,21],[4,127.5],[1,10.5],[4,127.5],[1,10.5],[4,255],[1,12.25],[4,148.75],[1,12.25],[4,148.75],[1,24.5],[4,148.75],[1,12.25],[4,148.75],[1,12.25],[4,297.5],[1,14],[4,170],[1,14],[4,170],[1,28],[4,170],[1,14],[4,170],[1,14],[4,340]]</v>
      </c>
      <c r="BS17" s="318" t="s">
        <v>12083</v>
      </c>
      <c r="BT17" s="322">
        <v>1</v>
      </c>
      <c r="BU17" s="318">
        <v>7</v>
      </c>
      <c r="BV17" s="318">
        <v>4</v>
      </c>
      <c r="BW17" s="318">
        <v>85</v>
      </c>
      <c r="BX17" s="318">
        <v>1</v>
      </c>
      <c r="BY17" s="318">
        <v>7</v>
      </c>
      <c r="BZ17" s="318">
        <v>4</v>
      </c>
      <c r="CA17" s="318">
        <v>85</v>
      </c>
      <c r="CB17" s="318">
        <v>1</v>
      </c>
      <c r="CC17" s="318">
        <v>14</v>
      </c>
      <c r="CD17" s="318">
        <v>4</v>
      </c>
      <c r="CE17" s="318">
        <v>85</v>
      </c>
      <c r="CF17" s="318">
        <v>1</v>
      </c>
      <c r="CG17" s="318">
        <v>7</v>
      </c>
      <c r="CH17" s="318">
        <v>4</v>
      </c>
      <c r="CI17" s="318">
        <v>85</v>
      </c>
      <c r="CJ17" s="318">
        <v>1</v>
      </c>
      <c r="CK17" s="318">
        <v>7</v>
      </c>
      <c r="CL17" s="318">
        <v>4</v>
      </c>
      <c r="CM17" s="318">
        <v>170</v>
      </c>
      <c r="CN17" s="318">
        <v>1</v>
      </c>
      <c r="CO17" s="318">
        <v>8.75</v>
      </c>
      <c r="CP17" s="318">
        <v>4</v>
      </c>
      <c r="CQ17" s="318">
        <v>106.25</v>
      </c>
      <c r="CR17" s="318">
        <v>1</v>
      </c>
      <c r="CS17" s="318">
        <v>8.75</v>
      </c>
      <c r="CT17" s="318">
        <v>4</v>
      </c>
      <c r="CU17" s="318">
        <v>106.25</v>
      </c>
      <c r="CV17" s="318">
        <v>1</v>
      </c>
      <c r="CW17" s="318">
        <v>17.5</v>
      </c>
      <c r="CX17" s="318">
        <v>4</v>
      </c>
      <c r="CY17" s="318">
        <v>106.25</v>
      </c>
      <c r="CZ17" s="318">
        <v>1</v>
      </c>
      <c r="DA17" s="318">
        <v>8.75</v>
      </c>
      <c r="DB17" s="318">
        <v>4</v>
      </c>
      <c r="DC17" s="318">
        <v>106.25</v>
      </c>
      <c r="DD17" s="318">
        <v>1</v>
      </c>
      <c r="DE17" s="318">
        <v>8.75</v>
      </c>
      <c r="DF17" s="318">
        <v>4</v>
      </c>
      <c r="DG17" s="318">
        <v>212.5</v>
      </c>
      <c r="DH17" s="318">
        <v>1</v>
      </c>
      <c r="DI17" s="318">
        <v>10.5</v>
      </c>
      <c r="DJ17" s="318">
        <v>4</v>
      </c>
      <c r="DK17" s="318">
        <v>127.5</v>
      </c>
      <c r="DL17" s="318">
        <v>1</v>
      </c>
      <c r="DM17" s="318">
        <v>10.5</v>
      </c>
      <c r="DN17" s="318">
        <v>4</v>
      </c>
      <c r="DO17" s="318">
        <v>127.5</v>
      </c>
      <c r="DP17" s="318">
        <v>1</v>
      </c>
      <c r="DQ17" s="318">
        <v>21</v>
      </c>
      <c r="DR17" s="318">
        <v>4</v>
      </c>
      <c r="DS17" s="318">
        <v>127.5</v>
      </c>
      <c r="DT17" s="318">
        <v>1</v>
      </c>
      <c r="DU17" s="318">
        <v>10.5</v>
      </c>
      <c r="DV17" s="318">
        <v>4</v>
      </c>
      <c r="DW17" s="318">
        <v>127.5</v>
      </c>
      <c r="DX17" s="318">
        <v>1</v>
      </c>
      <c r="DY17" s="318">
        <v>10.5</v>
      </c>
      <c r="DZ17" s="318">
        <v>4</v>
      </c>
      <c r="EA17" s="318">
        <v>255</v>
      </c>
      <c r="EB17" s="318">
        <v>1</v>
      </c>
      <c r="EC17" s="318">
        <v>12.25</v>
      </c>
      <c r="ED17" s="318">
        <v>4</v>
      </c>
      <c r="EE17" s="318">
        <v>148.75</v>
      </c>
      <c r="EF17" s="318">
        <v>1</v>
      </c>
      <c r="EG17" s="318">
        <v>12.25</v>
      </c>
      <c r="EH17" s="318">
        <v>4</v>
      </c>
      <c r="EI17" s="318">
        <v>148.75</v>
      </c>
      <c r="EJ17" s="318">
        <v>1</v>
      </c>
      <c r="EK17" s="318">
        <v>24.5</v>
      </c>
      <c r="EL17" s="318">
        <v>4</v>
      </c>
      <c r="EM17" s="318">
        <v>148.75</v>
      </c>
      <c r="EN17" s="318">
        <v>1</v>
      </c>
      <c r="EO17" s="318">
        <v>12.25</v>
      </c>
      <c r="EP17" s="318">
        <v>4</v>
      </c>
      <c r="EQ17" s="318">
        <v>148.75</v>
      </c>
      <c r="ER17" s="318">
        <v>1</v>
      </c>
      <c r="ES17" s="318">
        <v>12.25</v>
      </c>
      <c r="ET17" s="318">
        <v>4</v>
      </c>
      <c r="EU17" s="318">
        <v>297.5</v>
      </c>
      <c r="EV17" s="318">
        <v>1</v>
      </c>
      <c r="EW17" s="318">
        <v>14</v>
      </c>
      <c r="EX17" s="318">
        <v>4</v>
      </c>
      <c r="EY17" s="318">
        <v>170</v>
      </c>
      <c r="EZ17" s="318">
        <v>1</v>
      </c>
      <c r="FA17" s="318">
        <v>14</v>
      </c>
      <c r="FB17" s="318">
        <v>4</v>
      </c>
      <c r="FC17" s="318">
        <v>170</v>
      </c>
      <c r="FD17" s="318">
        <v>1</v>
      </c>
      <c r="FE17" s="318">
        <v>28</v>
      </c>
      <c r="FF17" s="318">
        <v>4</v>
      </c>
      <c r="FG17" s="318">
        <v>170</v>
      </c>
      <c r="FH17" s="318">
        <v>1</v>
      </c>
      <c r="FI17" s="318">
        <v>14</v>
      </c>
      <c r="FJ17" s="318">
        <v>4</v>
      </c>
      <c r="FK17" s="318">
        <v>170</v>
      </c>
      <c r="FL17" s="318">
        <v>1</v>
      </c>
      <c r="FM17" s="318">
        <v>14</v>
      </c>
      <c r="FN17" s="318">
        <v>4</v>
      </c>
      <c r="FO17" s="318">
        <v>340</v>
      </c>
      <c r="FQ17" s="321">
        <f t="shared" si="3"/>
        <v>315</v>
      </c>
      <c r="FR17" s="321">
        <f t="shared" si="0"/>
        <v>3825</v>
      </c>
      <c r="FS17" s="321">
        <f t="shared" si="1"/>
        <v>0</v>
      </c>
      <c r="FT17" s="321">
        <f t="shared" si="2"/>
        <v>0</v>
      </c>
    </row>
    <row r="18" spans="1:176">
      <c r="A18" s="332" t="s">
        <v>12072</v>
      </c>
      <c r="B18" s="340">
        <f>INDEX(AM:AM,MATCH($B$2,$AD:$AD,0),0)*INDEX(BF:BF,MATCH(E2,BC:BC,0),0)</f>
        <v>8320.5</v>
      </c>
      <c r="D18" s="42" t="s">
        <v>12099</v>
      </c>
      <c r="H18" s="322"/>
      <c r="I18" s="322"/>
      <c r="J18"/>
      <c r="K18"/>
      <c r="L18"/>
      <c r="M18"/>
      <c r="N18"/>
      <c r="O18"/>
      <c r="P18"/>
      <c r="Q18"/>
      <c r="R18" s="364"/>
      <c r="AD18" s="350">
        <f>兵团team!A22</f>
        <v>301</v>
      </c>
      <c r="AE18" s="350" t="str">
        <f>兵团team!B22</f>
        <v>骷髅</v>
      </c>
      <c r="AF18" s="350">
        <f>兵团team!K22</f>
        <v>1</v>
      </c>
      <c r="AG18" s="350">
        <f>兵团team!L22</f>
        <v>1</v>
      </c>
      <c r="AH18" s="325">
        <f>兵团team!M22</f>
        <v>3</v>
      </c>
      <c r="AI18" s="325">
        <f>兵团team!N22</f>
        <v>7</v>
      </c>
      <c r="AJ18" s="325">
        <f>兵团team!O22</f>
        <v>5</v>
      </c>
      <c r="AK18" s="325">
        <f>兵团team!P22</f>
        <v>5</v>
      </c>
      <c r="AL18" s="350">
        <f>兵团team!S22</f>
        <v>5.79</v>
      </c>
      <c r="AM18" s="350">
        <f>兵团team!T22</f>
        <v>115.8</v>
      </c>
      <c r="AN18" s="350">
        <f>兵团team!U22</f>
        <v>3.5</v>
      </c>
      <c r="AO18" s="350">
        <f>兵团team!V22</f>
        <v>0</v>
      </c>
      <c r="AP18" s="350">
        <f>兵团team!W22</f>
        <v>0.36</v>
      </c>
      <c r="AQ18" s="350">
        <f>兵团team!AH22</f>
        <v>3</v>
      </c>
      <c r="AR18" s="350">
        <f>兵团team!AI22</f>
        <v>2</v>
      </c>
      <c r="AS18" s="350">
        <f>兵团team!AK22</f>
        <v>57.9</v>
      </c>
      <c r="AT18" s="350">
        <f>兵团team!AL22</f>
        <v>1158</v>
      </c>
      <c r="AU18" s="350">
        <f>兵团team!BB22</f>
        <v>80</v>
      </c>
      <c r="AV18" s="350">
        <f>兵团team!BC22</f>
        <v>90</v>
      </c>
      <c r="AW18" s="350" t="str">
        <f>兵团team!DT22</f>
        <v>[[2,1],[5,1],[35,2],[55,2]]</v>
      </c>
      <c r="AX18" s="350" t="s">
        <v>6937</v>
      </c>
      <c r="AY18" s="350" t="s">
        <v>7065</v>
      </c>
      <c r="AZ18" s="350" t="s">
        <v>6938</v>
      </c>
      <c r="BA18" s="350" t="s">
        <v>7088</v>
      </c>
      <c r="BN18" s="363">
        <v>17</v>
      </c>
      <c r="BP18" s="322">
        <f>兵团team!A22</f>
        <v>301</v>
      </c>
      <c r="BQ18" s="322" t="str">
        <f>兵团team!B22</f>
        <v>骷髅</v>
      </c>
      <c r="BR18" s="42" t="str">
        <f>兵团team!AX22</f>
        <v>[[1,7],[4,85],[1,7],[4,85],[1,14],[4,85],[1,7],[4,85],[1,7],[4,170],[1,8.75],[4,106.25],[1,8.75],[4,106.25],[1,17.5],[4,106.25],[1,8.75],[4,106.25],[1,8.75],[4,212.5],[1,10.5],[4,127.5],[1,10.5],[4,127.5],[1,21],[4,127.5],[1,10.5],[4,127.5],[1,10.5],[4,255],[1,12.25],[4,148.75],[1,12.25],[4,148.75],[1,24.5],[4,148.75],[1,12.25],[4,148.75],[1,12.25],[4,297.5],[1,14],[4,170],[1,14],[4,170],[1,28],[4,170],[1,14],[4,170],[1,14],[4,340]]</v>
      </c>
      <c r="BS18" s="318" t="s">
        <v>12083</v>
      </c>
      <c r="BT18" s="322">
        <v>1</v>
      </c>
      <c r="BU18" s="318">
        <v>7</v>
      </c>
      <c r="BV18" s="318">
        <v>4</v>
      </c>
      <c r="BW18" s="318">
        <v>85</v>
      </c>
      <c r="BX18" s="318">
        <v>1</v>
      </c>
      <c r="BY18" s="318">
        <v>7</v>
      </c>
      <c r="BZ18" s="318">
        <v>4</v>
      </c>
      <c r="CA18" s="318">
        <v>85</v>
      </c>
      <c r="CB18" s="318">
        <v>1</v>
      </c>
      <c r="CC18" s="318">
        <v>14</v>
      </c>
      <c r="CD18" s="318">
        <v>4</v>
      </c>
      <c r="CE18" s="318">
        <v>85</v>
      </c>
      <c r="CF18" s="318">
        <v>1</v>
      </c>
      <c r="CG18" s="318">
        <v>7</v>
      </c>
      <c r="CH18" s="318">
        <v>4</v>
      </c>
      <c r="CI18" s="318">
        <v>85</v>
      </c>
      <c r="CJ18" s="318">
        <v>1</v>
      </c>
      <c r="CK18" s="318">
        <v>7</v>
      </c>
      <c r="CL18" s="318">
        <v>4</v>
      </c>
      <c r="CM18" s="318">
        <v>170</v>
      </c>
      <c r="CN18" s="318">
        <v>1</v>
      </c>
      <c r="CO18" s="318">
        <v>8.75</v>
      </c>
      <c r="CP18" s="318">
        <v>4</v>
      </c>
      <c r="CQ18" s="318">
        <v>106.25</v>
      </c>
      <c r="CR18" s="318">
        <v>1</v>
      </c>
      <c r="CS18" s="318">
        <v>8.75</v>
      </c>
      <c r="CT18" s="318">
        <v>4</v>
      </c>
      <c r="CU18" s="318">
        <v>106.25</v>
      </c>
      <c r="CV18" s="318">
        <v>1</v>
      </c>
      <c r="CW18" s="318">
        <v>17.5</v>
      </c>
      <c r="CX18" s="318">
        <v>4</v>
      </c>
      <c r="CY18" s="318">
        <v>106.25</v>
      </c>
      <c r="CZ18" s="318">
        <v>1</v>
      </c>
      <c r="DA18" s="318">
        <v>8.75</v>
      </c>
      <c r="DB18" s="318">
        <v>4</v>
      </c>
      <c r="DC18" s="318">
        <v>106.25</v>
      </c>
      <c r="DD18" s="318">
        <v>1</v>
      </c>
      <c r="DE18" s="318">
        <v>8.75</v>
      </c>
      <c r="DF18" s="318">
        <v>4</v>
      </c>
      <c r="DG18" s="318">
        <v>212.5</v>
      </c>
      <c r="DH18" s="318">
        <v>1</v>
      </c>
      <c r="DI18" s="318">
        <v>10.5</v>
      </c>
      <c r="DJ18" s="318">
        <v>4</v>
      </c>
      <c r="DK18" s="318">
        <v>127.5</v>
      </c>
      <c r="DL18" s="318">
        <v>1</v>
      </c>
      <c r="DM18" s="318">
        <v>10.5</v>
      </c>
      <c r="DN18" s="318">
        <v>4</v>
      </c>
      <c r="DO18" s="318">
        <v>127.5</v>
      </c>
      <c r="DP18" s="318">
        <v>1</v>
      </c>
      <c r="DQ18" s="318">
        <v>21</v>
      </c>
      <c r="DR18" s="318">
        <v>4</v>
      </c>
      <c r="DS18" s="318">
        <v>127.5</v>
      </c>
      <c r="DT18" s="318">
        <v>1</v>
      </c>
      <c r="DU18" s="318">
        <v>10.5</v>
      </c>
      <c r="DV18" s="318">
        <v>4</v>
      </c>
      <c r="DW18" s="318">
        <v>127.5</v>
      </c>
      <c r="DX18" s="318">
        <v>1</v>
      </c>
      <c r="DY18" s="318">
        <v>10.5</v>
      </c>
      <c r="DZ18" s="318">
        <v>4</v>
      </c>
      <c r="EA18" s="318">
        <v>255</v>
      </c>
      <c r="EB18" s="318">
        <v>1</v>
      </c>
      <c r="EC18" s="318">
        <v>12.25</v>
      </c>
      <c r="ED18" s="318">
        <v>4</v>
      </c>
      <c r="EE18" s="318">
        <v>148.75</v>
      </c>
      <c r="EF18" s="318">
        <v>1</v>
      </c>
      <c r="EG18" s="318">
        <v>12.25</v>
      </c>
      <c r="EH18" s="318">
        <v>4</v>
      </c>
      <c r="EI18" s="318">
        <v>148.75</v>
      </c>
      <c r="EJ18" s="318">
        <v>1</v>
      </c>
      <c r="EK18" s="318">
        <v>24.5</v>
      </c>
      <c r="EL18" s="318">
        <v>4</v>
      </c>
      <c r="EM18" s="318">
        <v>148.75</v>
      </c>
      <c r="EN18" s="318">
        <v>1</v>
      </c>
      <c r="EO18" s="318">
        <v>12.25</v>
      </c>
      <c r="EP18" s="318">
        <v>4</v>
      </c>
      <c r="EQ18" s="318">
        <v>148.75</v>
      </c>
      <c r="ER18" s="318">
        <v>1</v>
      </c>
      <c r="ES18" s="318">
        <v>12.25</v>
      </c>
      <c r="ET18" s="318">
        <v>4</v>
      </c>
      <c r="EU18" s="318">
        <v>297.5</v>
      </c>
      <c r="EV18" s="318">
        <v>1</v>
      </c>
      <c r="EW18" s="318">
        <v>14</v>
      </c>
      <c r="EX18" s="318">
        <v>4</v>
      </c>
      <c r="EY18" s="318">
        <v>170</v>
      </c>
      <c r="EZ18" s="318">
        <v>1</v>
      </c>
      <c r="FA18" s="318">
        <v>14</v>
      </c>
      <c r="FB18" s="318">
        <v>4</v>
      </c>
      <c r="FC18" s="318">
        <v>170</v>
      </c>
      <c r="FD18" s="318">
        <v>1</v>
      </c>
      <c r="FE18" s="318">
        <v>28</v>
      </c>
      <c r="FF18" s="318">
        <v>4</v>
      </c>
      <c r="FG18" s="318">
        <v>170</v>
      </c>
      <c r="FH18" s="318">
        <v>1</v>
      </c>
      <c r="FI18" s="318">
        <v>14</v>
      </c>
      <c r="FJ18" s="318">
        <v>4</v>
      </c>
      <c r="FK18" s="318">
        <v>170</v>
      </c>
      <c r="FL18" s="318">
        <v>1</v>
      </c>
      <c r="FM18" s="318">
        <v>14</v>
      </c>
      <c r="FN18" s="318">
        <v>4</v>
      </c>
      <c r="FO18" s="318">
        <v>340</v>
      </c>
      <c r="FQ18" s="321">
        <f t="shared" si="3"/>
        <v>315</v>
      </c>
      <c r="FR18" s="321">
        <f t="shared" si="0"/>
        <v>3825</v>
      </c>
      <c r="FS18" s="321">
        <f t="shared" si="1"/>
        <v>0</v>
      </c>
      <c r="FT18" s="321">
        <f t="shared" si="2"/>
        <v>0</v>
      </c>
    </row>
    <row r="19" spans="1:176">
      <c r="A19" s="332" t="s">
        <v>12073</v>
      </c>
      <c r="B19" s="336">
        <v>0</v>
      </c>
      <c r="H19" s="322"/>
      <c r="I19" s="322"/>
      <c r="J19"/>
      <c r="K19"/>
      <c r="L19"/>
      <c r="M19"/>
      <c r="N19"/>
      <c r="O19"/>
      <c r="P19"/>
      <c r="Q19"/>
      <c r="R19" s="364"/>
      <c r="AD19" s="350">
        <f>兵团team!A23</f>
        <v>302</v>
      </c>
      <c r="AE19" s="350" t="str">
        <f>兵团team!B23</f>
        <v>僵尸</v>
      </c>
      <c r="AF19" s="350">
        <f>兵团team!K23</f>
        <v>2</v>
      </c>
      <c r="AG19" s="350">
        <f>兵团team!L23</f>
        <v>1</v>
      </c>
      <c r="AH19" s="325">
        <f>兵团team!M23</f>
        <v>3</v>
      </c>
      <c r="AI19" s="325">
        <f>兵团team!N23</f>
        <v>8</v>
      </c>
      <c r="AJ19" s="325">
        <f>兵团team!O23</f>
        <v>4</v>
      </c>
      <c r="AK19" s="325">
        <f>兵团team!P23</f>
        <v>6</v>
      </c>
      <c r="AL19" s="350">
        <f>兵团team!S23</f>
        <v>11.77</v>
      </c>
      <c r="AM19" s="350">
        <f>兵团team!T23</f>
        <v>275.8</v>
      </c>
      <c r="AN19" s="350">
        <f>兵团team!U23</f>
        <v>4.5</v>
      </c>
      <c r="AO19" s="350">
        <f>兵团team!V23</f>
        <v>0</v>
      </c>
      <c r="AP19" s="350">
        <f>兵团team!W23</f>
        <v>0.28999999999999998</v>
      </c>
      <c r="AQ19" s="350">
        <f>兵团team!AH23</f>
        <v>4</v>
      </c>
      <c r="AR19" s="350">
        <f>兵团team!AI23</f>
        <v>2</v>
      </c>
      <c r="AS19" s="350">
        <f>兵团team!AK23</f>
        <v>117.69999999999999</v>
      </c>
      <c r="AT19" s="350">
        <f>兵团team!AL23</f>
        <v>2758</v>
      </c>
      <c r="AU19" s="350">
        <f>兵团team!BB23</f>
        <v>80</v>
      </c>
      <c r="AV19" s="350">
        <f>兵团team!BC23</f>
        <v>90</v>
      </c>
      <c r="AW19" s="350" t="str">
        <f>兵团team!DT23</f>
        <v>[[2,1],[5,1],[35,2],[21,2]]</v>
      </c>
      <c r="AX19" s="350" t="s">
        <v>6937</v>
      </c>
      <c r="AY19" s="350" t="s">
        <v>7065</v>
      </c>
      <c r="AZ19" s="350" t="s">
        <v>6938</v>
      </c>
      <c r="BA19" s="350" t="s">
        <v>7077</v>
      </c>
      <c r="BC19" s="659" t="s">
        <v>12048</v>
      </c>
      <c r="BD19" s="659"/>
      <c r="BE19" s="659"/>
      <c r="BF19" s="659"/>
      <c r="BH19" s="659" t="s">
        <v>12148</v>
      </c>
      <c r="BI19" s="659"/>
      <c r="BN19" s="363">
        <v>18</v>
      </c>
      <c r="BP19" s="322">
        <f>兵团team!A23</f>
        <v>302</v>
      </c>
      <c r="BQ19" s="322" t="str">
        <f>兵团team!B23</f>
        <v>僵尸</v>
      </c>
      <c r="BR19" s="42" t="str">
        <f>兵团team!AX23</f>
        <v>[[1,14],[4,170],[1,14],[4,170],[1,28],[4,170],[1,14],[4,170],[1,14],[4,340],[1,17.5],[4,212.5],[1,17.5],[4,212.5],[1,35],[4,212.5],[1,17.5],[4,212.5],[1,17.5],[4,425],[1,21],[4,255],[1,21],[4,255],[1,42],[4,255],[1,21],[4,255],[1,21],[4,510],[1,24.5],[4,297.5],[1,24.5],[4,297.5],[1,49],[4,297.5],[1,24.5],[4,297.5],[1,24.5],[4,595],[1,28],[4,340],[1,28],[4,340],[1,56],[4,340],[1,28],[4,340],[1,28],[4,680]]</v>
      </c>
      <c r="BS19" s="318" t="s">
        <v>12085</v>
      </c>
      <c r="BT19" s="322">
        <v>1</v>
      </c>
      <c r="BU19" s="318">
        <v>14</v>
      </c>
      <c r="BV19" s="318">
        <v>4</v>
      </c>
      <c r="BW19" s="318">
        <v>170</v>
      </c>
      <c r="BX19" s="318">
        <v>1</v>
      </c>
      <c r="BY19" s="318">
        <v>14</v>
      </c>
      <c r="BZ19" s="318">
        <v>4</v>
      </c>
      <c r="CA19" s="318">
        <v>170</v>
      </c>
      <c r="CB19" s="318">
        <v>1</v>
      </c>
      <c r="CC19" s="318">
        <v>28</v>
      </c>
      <c r="CD19" s="318">
        <v>4</v>
      </c>
      <c r="CE19" s="318">
        <v>170</v>
      </c>
      <c r="CF19" s="318">
        <v>1</v>
      </c>
      <c r="CG19" s="318">
        <v>14</v>
      </c>
      <c r="CH19" s="318">
        <v>4</v>
      </c>
      <c r="CI19" s="318">
        <v>170</v>
      </c>
      <c r="CJ19" s="318">
        <v>1</v>
      </c>
      <c r="CK19" s="318">
        <v>14</v>
      </c>
      <c r="CL19" s="318">
        <v>4</v>
      </c>
      <c r="CM19" s="318">
        <v>340</v>
      </c>
      <c r="CN19" s="318">
        <v>1</v>
      </c>
      <c r="CO19" s="318">
        <v>17.5</v>
      </c>
      <c r="CP19" s="318">
        <v>4</v>
      </c>
      <c r="CQ19" s="318">
        <v>212.5</v>
      </c>
      <c r="CR19" s="318">
        <v>1</v>
      </c>
      <c r="CS19" s="318">
        <v>17.5</v>
      </c>
      <c r="CT19" s="318">
        <v>4</v>
      </c>
      <c r="CU19" s="318">
        <v>212.5</v>
      </c>
      <c r="CV19" s="318">
        <v>1</v>
      </c>
      <c r="CW19" s="318">
        <v>35</v>
      </c>
      <c r="CX19" s="318">
        <v>4</v>
      </c>
      <c r="CY19" s="318">
        <v>212.5</v>
      </c>
      <c r="CZ19" s="318">
        <v>1</v>
      </c>
      <c r="DA19" s="318">
        <v>17.5</v>
      </c>
      <c r="DB19" s="318">
        <v>4</v>
      </c>
      <c r="DC19" s="318">
        <v>212.5</v>
      </c>
      <c r="DD19" s="318">
        <v>1</v>
      </c>
      <c r="DE19" s="318">
        <v>17.5</v>
      </c>
      <c r="DF19" s="318">
        <v>4</v>
      </c>
      <c r="DG19" s="318">
        <v>425</v>
      </c>
      <c r="DH19" s="318">
        <v>1</v>
      </c>
      <c r="DI19" s="318">
        <v>21</v>
      </c>
      <c r="DJ19" s="318">
        <v>4</v>
      </c>
      <c r="DK19" s="318">
        <v>255</v>
      </c>
      <c r="DL19" s="318">
        <v>1</v>
      </c>
      <c r="DM19" s="318">
        <v>21</v>
      </c>
      <c r="DN19" s="318">
        <v>4</v>
      </c>
      <c r="DO19" s="318">
        <v>255</v>
      </c>
      <c r="DP19" s="318">
        <v>1</v>
      </c>
      <c r="DQ19" s="318">
        <v>42</v>
      </c>
      <c r="DR19" s="318">
        <v>4</v>
      </c>
      <c r="DS19" s="318">
        <v>255</v>
      </c>
      <c r="DT19" s="318">
        <v>1</v>
      </c>
      <c r="DU19" s="318">
        <v>21</v>
      </c>
      <c r="DV19" s="318">
        <v>4</v>
      </c>
      <c r="DW19" s="318">
        <v>255</v>
      </c>
      <c r="DX19" s="318">
        <v>1</v>
      </c>
      <c r="DY19" s="318">
        <v>21</v>
      </c>
      <c r="DZ19" s="318">
        <v>4</v>
      </c>
      <c r="EA19" s="318">
        <v>510</v>
      </c>
      <c r="EB19" s="318">
        <v>1</v>
      </c>
      <c r="EC19" s="318">
        <v>24.5</v>
      </c>
      <c r="ED19" s="318">
        <v>4</v>
      </c>
      <c r="EE19" s="318">
        <v>297.5</v>
      </c>
      <c r="EF19" s="318">
        <v>1</v>
      </c>
      <c r="EG19" s="318">
        <v>24.5</v>
      </c>
      <c r="EH19" s="318">
        <v>4</v>
      </c>
      <c r="EI19" s="318">
        <v>297.5</v>
      </c>
      <c r="EJ19" s="318">
        <v>1</v>
      </c>
      <c r="EK19" s="318">
        <v>49</v>
      </c>
      <c r="EL19" s="318">
        <v>4</v>
      </c>
      <c r="EM19" s="318">
        <v>297.5</v>
      </c>
      <c r="EN19" s="318">
        <v>1</v>
      </c>
      <c r="EO19" s="318">
        <v>24.5</v>
      </c>
      <c r="EP19" s="318">
        <v>4</v>
      </c>
      <c r="EQ19" s="318">
        <v>297.5</v>
      </c>
      <c r="ER19" s="318">
        <v>1</v>
      </c>
      <c r="ES19" s="318">
        <v>24.5</v>
      </c>
      <c r="ET19" s="318">
        <v>4</v>
      </c>
      <c r="EU19" s="318">
        <v>595</v>
      </c>
      <c r="EV19" s="318">
        <v>1</v>
      </c>
      <c r="EW19" s="318">
        <v>28</v>
      </c>
      <c r="EX19" s="318">
        <v>4</v>
      </c>
      <c r="EY19" s="318">
        <v>340</v>
      </c>
      <c r="EZ19" s="318">
        <v>1</v>
      </c>
      <c r="FA19" s="318">
        <v>28</v>
      </c>
      <c r="FB19" s="318">
        <v>4</v>
      </c>
      <c r="FC19" s="318">
        <v>340</v>
      </c>
      <c r="FD19" s="318">
        <v>1</v>
      </c>
      <c r="FE19" s="318">
        <v>56</v>
      </c>
      <c r="FF19" s="318">
        <v>4</v>
      </c>
      <c r="FG19" s="318">
        <v>340</v>
      </c>
      <c r="FH19" s="318">
        <v>1</v>
      </c>
      <c r="FI19" s="318">
        <v>28</v>
      </c>
      <c r="FJ19" s="318">
        <v>4</v>
      </c>
      <c r="FK19" s="318">
        <v>340</v>
      </c>
      <c r="FL19" s="318">
        <v>1</v>
      </c>
      <c r="FM19" s="318">
        <v>28</v>
      </c>
      <c r="FN19" s="318">
        <v>4</v>
      </c>
      <c r="FO19" s="318">
        <v>680</v>
      </c>
      <c r="FQ19" s="321">
        <f t="shared" si="3"/>
        <v>630</v>
      </c>
      <c r="FR19" s="321">
        <f t="shared" si="0"/>
        <v>7650</v>
      </c>
      <c r="FS19" s="321">
        <f t="shared" si="1"/>
        <v>0</v>
      </c>
      <c r="FT19" s="321">
        <f t="shared" si="2"/>
        <v>0</v>
      </c>
    </row>
    <row r="20" spans="1:176">
      <c r="A20" s="332" t="s">
        <v>12074</v>
      </c>
      <c r="B20" s="336">
        <v>0</v>
      </c>
      <c r="H20" s="322"/>
      <c r="I20" s="322"/>
      <c r="J20"/>
      <c r="K20"/>
      <c r="L20"/>
      <c r="M20"/>
      <c r="N20"/>
      <c r="O20"/>
      <c r="P20"/>
      <c r="Q20"/>
      <c r="R20" s="364"/>
      <c r="AD20" s="350">
        <f>兵团team!A24</f>
        <v>303</v>
      </c>
      <c r="AE20" s="350" t="str">
        <f>兵团team!B24</f>
        <v>幽灵</v>
      </c>
      <c r="AF20" s="350">
        <f>兵团team!K24</f>
        <v>3</v>
      </c>
      <c r="AG20" s="350">
        <f>兵团team!L24</f>
        <v>2</v>
      </c>
      <c r="AH20" s="325">
        <f>兵团team!M24</f>
        <v>7</v>
      </c>
      <c r="AI20" s="325">
        <f>兵团team!N24</f>
        <v>5</v>
      </c>
      <c r="AJ20" s="325">
        <f>兵团team!O24</f>
        <v>6</v>
      </c>
      <c r="AK20" s="325">
        <f>兵团team!P24</f>
        <v>4</v>
      </c>
      <c r="AL20" s="350">
        <f>兵团team!S24</f>
        <v>10.75</v>
      </c>
      <c r="AM20" s="350">
        <f>兵团team!T24</f>
        <v>66.2</v>
      </c>
      <c r="AN20" s="350">
        <f>兵团team!U24</f>
        <v>1.8</v>
      </c>
      <c r="AO20" s="350">
        <f>兵团team!V24</f>
        <v>0</v>
      </c>
      <c r="AP20" s="350">
        <f>兵团team!W24</f>
        <v>0.43</v>
      </c>
      <c r="AQ20" s="350">
        <f>兵团team!AH24</f>
        <v>3</v>
      </c>
      <c r="AR20" s="350">
        <f>兵团team!AI24</f>
        <v>5</v>
      </c>
      <c r="AS20" s="350">
        <f>兵团team!AK24</f>
        <v>107.5</v>
      </c>
      <c r="AT20" s="350">
        <f>兵团team!AL24</f>
        <v>662</v>
      </c>
      <c r="AU20" s="350">
        <f>兵团team!BB24</f>
        <v>230</v>
      </c>
      <c r="AV20" s="350">
        <f>兵团team!BC24</f>
        <v>80</v>
      </c>
      <c r="AW20" s="350" t="str">
        <f>兵团team!DT24</f>
        <v>[[2,1],[5,1],[14,2],[55,2]]</v>
      </c>
      <c r="AX20" s="350" t="s">
        <v>6937</v>
      </c>
      <c r="AY20" s="350" t="s">
        <v>7065</v>
      </c>
      <c r="AZ20" s="350" t="s">
        <v>7072</v>
      </c>
      <c r="BA20" s="350" t="s">
        <v>7088</v>
      </c>
      <c r="BC20" s="316" t="s">
        <v>12047</v>
      </c>
      <c r="BD20" s="316" t="s">
        <v>11331</v>
      </c>
      <c r="BE20" s="316" t="s">
        <v>12046</v>
      </c>
      <c r="BF20" s="316" t="s">
        <v>7065</v>
      </c>
      <c r="BH20" s="355" t="s">
        <v>12137</v>
      </c>
      <c r="BI20" s="365">
        <f>INDEX(BD45:BD58,MATCH(兵团查询!$E$4,BC45:BC58,0),0)</f>
        <v>0.84</v>
      </c>
      <c r="BN20" s="363">
        <v>19</v>
      </c>
      <c r="BP20" s="322">
        <f>兵团team!A24</f>
        <v>303</v>
      </c>
      <c r="BQ20" s="322" t="str">
        <f>兵团team!B24</f>
        <v>幽灵</v>
      </c>
      <c r="BR20" s="42" t="str">
        <f>兵团team!AX24</f>
        <v>[[1,7],[4,85],[1,7],[4,85],[1,14],[4,85],[1,7],[4,85],[1,7],[4,170],[1,8.75],[4,106.25],[1,8.75],[4,106.25],[1,17.5],[4,106.25],[1,8.75],[4,106.25],[1,8.75],[4,212.5],[1,10.5],[4,127.5],[1,10.5],[4,127.5],[1,21],[4,127.5],[1,10.5],[4,127.5],[1,10.5],[4,255],[1,12.25],[4,148.75],[1,12.25],[4,148.75],[1,24.5],[4,148.75],[1,12.25],[4,148.75],[1,12.25],[4,297.5],[1,14],[4,170],[1,14],[4,170],[1,28],[4,170],[1,14],[4,170],[1,14],[4,340]]</v>
      </c>
      <c r="BS20" s="318" t="s">
        <v>12083</v>
      </c>
      <c r="BT20" s="322">
        <v>1</v>
      </c>
      <c r="BU20" s="318">
        <v>7</v>
      </c>
      <c r="BV20" s="318">
        <v>4</v>
      </c>
      <c r="BW20" s="318">
        <v>85</v>
      </c>
      <c r="BX20" s="318">
        <v>1</v>
      </c>
      <c r="BY20" s="318">
        <v>7</v>
      </c>
      <c r="BZ20" s="318">
        <v>4</v>
      </c>
      <c r="CA20" s="318">
        <v>85</v>
      </c>
      <c r="CB20" s="318">
        <v>1</v>
      </c>
      <c r="CC20" s="318">
        <v>14</v>
      </c>
      <c r="CD20" s="318">
        <v>4</v>
      </c>
      <c r="CE20" s="318">
        <v>85</v>
      </c>
      <c r="CF20" s="318">
        <v>1</v>
      </c>
      <c r="CG20" s="318">
        <v>7</v>
      </c>
      <c r="CH20" s="318">
        <v>4</v>
      </c>
      <c r="CI20" s="318">
        <v>85</v>
      </c>
      <c r="CJ20" s="318">
        <v>1</v>
      </c>
      <c r="CK20" s="318">
        <v>7</v>
      </c>
      <c r="CL20" s="318">
        <v>4</v>
      </c>
      <c r="CM20" s="318">
        <v>170</v>
      </c>
      <c r="CN20" s="318">
        <v>1</v>
      </c>
      <c r="CO20" s="318">
        <v>8.75</v>
      </c>
      <c r="CP20" s="318">
        <v>4</v>
      </c>
      <c r="CQ20" s="318">
        <v>106.25</v>
      </c>
      <c r="CR20" s="318">
        <v>1</v>
      </c>
      <c r="CS20" s="318">
        <v>8.75</v>
      </c>
      <c r="CT20" s="318">
        <v>4</v>
      </c>
      <c r="CU20" s="318">
        <v>106.25</v>
      </c>
      <c r="CV20" s="318">
        <v>1</v>
      </c>
      <c r="CW20" s="318">
        <v>17.5</v>
      </c>
      <c r="CX20" s="318">
        <v>4</v>
      </c>
      <c r="CY20" s="318">
        <v>106.25</v>
      </c>
      <c r="CZ20" s="318">
        <v>1</v>
      </c>
      <c r="DA20" s="318">
        <v>8.75</v>
      </c>
      <c r="DB20" s="318">
        <v>4</v>
      </c>
      <c r="DC20" s="318">
        <v>106.25</v>
      </c>
      <c r="DD20" s="318">
        <v>1</v>
      </c>
      <c r="DE20" s="318">
        <v>8.75</v>
      </c>
      <c r="DF20" s="318">
        <v>4</v>
      </c>
      <c r="DG20" s="318">
        <v>212.5</v>
      </c>
      <c r="DH20" s="318">
        <v>1</v>
      </c>
      <c r="DI20" s="318">
        <v>10.5</v>
      </c>
      <c r="DJ20" s="318">
        <v>4</v>
      </c>
      <c r="DK20" s="318">
        <v>127.5</v>
      </c>
      <c r="DL20" s="318">
        <v>1</v>
      </c>
      <c r="DM20" s="318">
        <v>10.5</v>
      </c>
      <c r="DN20" s="318">
        <v>4</v>
      </c>
      <c r="DO20" s="318">
        <v>127.5</v>
      </c>
      <c r="DP20" s="318">
        <v>1</v>
      </c>
      <c r="DQ20" s="318">
        <v>21</v>
      </c>
      <c r="DR20" s="318">
        <v>4</v>
      </c>
      <c r="DS20" s="318">
        <v>127.5</v>
      </c>
      <c r="DT20" s="318">
        <v>1</v>
      </c>
      <c r="DU20" s="318">
        <v>10.5</v>
      </c>
      <c r="DV20" s="318">
        <v>4</v>
      </c>
      <c r="DW20" s="318">
        <v>127.5</v>
      </c>
      <c r="DX20" s="318">
        <v>1</v>
      </c>
      <c r="DY20" s="318">
        <v>10.5</v>
      </c>
      <c r="DZ20" s="318">
        <v>4</v>
      </c>
      <c r="EA20" s="318">
        <v>255</v>
      </c>
      <c r="EB20" s="318">
        <v>1</v>
      </c>
      <c r="EC20" s="318">
        <v>12.25</v>
      </c>
      <c r="ED20" s="318">
        <v>4</v>
      </c>
      <c r="EE20" s="318">
        <v>148.75</v>
      </c>
      <c r="EF20" s="318">
        <v>1</v>
      </c>
      <c r="EG20" s="318">
        <v>12.25</v>
      </c>
      <c r="EH20" s="318">
        <v>4</v>
      </c>
      <c r="EI20" s="318">
        <v>148.75</v>
      </c>
      <c r="EJ20" s="318">
        <v>1</v>
      </c>
      <c r="EK20" s="318">
        <v>24.5</v>
      </c>
      <c r="EL20" s="318">
        <v>4</v>
      </c>
      <c r="EM20" s="318">
        <v>148.75</v>
      </c>
      <c r="EN20" s="318">
        <v>1</v>
      </c>
      <c r="EO20" s="318">
        <v>12.25</v>
      </c>
      <c r="EP20" s="318">
        <v>4</v>
      </c>
      <c r="EQ20" s="318">
        <v>148.75</v>
      </c>
      <c r="ER20" s="318">
        <v>1</v>
      </c>
      <c r="ES20" s="318">
        <v>12.25</v>
      </c>
      <c r="ET20" s="318">
        <v>4</v>
      </c>
      <c r="EU20" s="318">
        <v>297.5</v>
      </c>
      <c r="EV20" s="318">
        <v>1</v>
      </c>
      <c r="EW20" s="318">
        <v>14</v>
      </c>
      <c r="EX20" s="318">
        <v>4</v>
      </c>
      <c r="EY20" s="318">
        <v>170</v>
      </c>
      <c r="EZ20" s="318">
        <v>1</v>
      </c>
      <c r="FA20" s="318">
        <v>14</v>
      </c>
      <c r="FB20" s="318">
        <v>4</v>
      </c>
      <c r="FC20" s="318">
        <v>170</v>
      </c>
      <c r="FD20" s="318">
        <v>1</v>
      </c>
      <c r="FE20" s="318">
        <v>28</v>
      </c>
      <c r="FF20" s="318">
        <v>4</v>
      </c>
      <c r="FG20" s="318">
        <v>170</v>
      </c>
      <c r="FH20" s="318">
        <v>1</v>
      </c>
      <c r="FI20" s="318">
        <v>14</v>
      </c>
      <c r="FJ20" s="318">
        <v>4</v>
      </c>
      <c r="FK20" s="318">
        <v>170</v>
      </c>
      <c r="FL20" s="318">
        <v>1</v>
      </c>
      <c r="FM20" s="318">
        <v>14</v>
      </c>
      <c r="FN20" s="318">
        <v>4</v>
      </c>
      <c r="FO20" s="318">
        <v>340</v>
      </c>
      <c r="FQ20" s="321">
        <f t="shared" si="3"/>
        <v>315</v>
      </c>
      <c r="FR20" s="321">
        <f t="shared" si="0"/>
        <v>3825</v>
      </c>
      <c r="FS20" s="321">
        <f t="shared" si="1"/>
        <v>0</v>
      </c>
      <c r="FT20" s="321">
        <f t="shared" si="2"/>
        <v>0</v>
      </c>
    </row>
    <row r="21" spans="1:176">
      <c r="A21" s="660" t="str">
        <f>兵团装备计算表!B5</f>
        <v>#天青长枪</v>
      </c>
      <c r="B21" s="337">
        <f>兵团装备计算表!Z5</f>
        <v>873.96199999999988</v>
      </c>
      <c r="C21" s="322"/>
      <c r="D21" s="320" t="s">
        <v>11978</v>
      </c>
      <c r="E21" s="661" t="s">
        <v>12100</v>
      </c>
      <c r="F21" s="661"/>
      <c r="G21" s="661"/>
      <c r="H21" s="661"/>
      <c r="I21" s="322"/>
      <c r="J21"/>
      <c r="K21"/>
      <c r="L21"/>
      <c r="M21"/>
      <c r="N21"/>
      <c r="O21"/>
      <c r="P21"/>
      <c r="Q21"/>
      <c r="R21" s="364"/>
      <c r="Z21" s="360"/>
      <c r="AD21" s="350">
        <f>兵团team!A25</f>
        <v>304</v>
      </c>
      <c r="AE21" s="350" t="str">
        <f>兵团team!B25</f>
        <v>吸血鬼</v>
      </c>
      <c r="AF21" s="350">
        <f>兵团team!K25</f>
        <v>3</v>
      </c>
      <c r="AG21" s="350">
        <f>兵团team!L25</f>
        <v>2</v>
      </c>
      <c r="AH21" s="325">
        <f>兵团team!M25</f>
        <v>5</v>
      </c>
      <c r="AI21" s="325">
        <f>兵团team!N25</f>
        <v>6</v>
      </c>
      <c r="AJ21" s="325">
        <f>兵团team!O25</f>
        <v>7</v>
      </c>
      <c r="AK21" s="325">
        <f>兵团team!P25</f>
        <v>4</v>
      </c>
      <c r="AL21" s="350">
        <f>兵团team!S25</f>
        <v>7.44</v>
      </c>
      <c r="AM21" s="350">
        <f>兵团team!T25</f>
        <v>91</v>
      </c>
      <c r="AN21" s="350">
        <f>兵团team!U25</f>
        <v>2.5</v>
      </c>
      <c r="AO21" s="350">
        <f>兵团team!V25</f>
        <v>0</v>
      </c>
      <c r="AP21" s="350">
        <f>兵团team!W25</f>
        <v>0.5</v>
      </c>
      <c r="AQ21" s="350">
        <f>兵团team!AH25</f>
        <v>3</v>
      </c>
      <c r="AR21" s="350">
        <f>兵团team!AI25</f>
        <v>3</v>
      </c>
      <c r="AS21" s="350">
        <f>兵团team!AK25</f>
        <v>74.400000000000006</v>
      </c>
      <c r="AT21" s="350">
        <f>兵团team!AL25</f>
        <v>910</v>
      </c>
      <c r="AU21" s="350">
        <f>兵团team!BB25</f>
        <v>80</v>
      </c>
      <c r="AV21" s="350">
        <f>兵团team!BC25</f>
        <v>120</v>
      </c>
      <c r="AW21" s="350" t="str">
        <f>兵团team!DT25</f>
        <v>[[2,1],[5,1],[20,2],[21,2]]</v>
      </c>
      <c r="AX21" s="350" t="s">
        <v>6937</v>
      </c>
      <c r="AY21" s="350" t="s">
        <v>7065</v>
      </c>
      <c r="AZ21" s="350" t="s">
        <v>7076</v>
      </c>
      <c r="BA21" s="350" t="s">
        <v>7077</v>
      </c>
      <c r="BC21" s="316" t="s">
        <v>12045</v>
      </c>
      <c r="BD21" s="315">
        <v>0</v>
      </c>
      <c r="BE21" s="315">
        <v>0</v>
      </c>
      <c r="BF21" s="315">
        <v>0</v>
      </c>
      <c r="BH21" s="355" t="s">
        <v>12138</v>
      </c>
      <c r="BI21" s="365">
        <f>INDEX(BE45:BE58,MATCH(兵团查询!$E$4,BC45:BC58,0),0)</f>
        <v>0.84</v>
      </c>
      <c r="BN21" s="363">
        <v>20</v>
      </c>
      <c r="BP21" s="322">
        <f>兵团team!A25</f>
        <v>304</v>
      </c>
      <c r="BQ21" s="322" t="str">
        <f>兵团team!B25</f>
        <v>吸血鬼</v>
      </c>
      <c r="BR21" s="42" t="str">
        <f>兵团team!AX25</f>
        <v>[[1,7],[4,85],[1,7],[4,85],[1,14],[4,85],[1,7],[4,85],[1,7],[4,170],[1,8.75],[4,106.25],[1,8.75],[4,106.25],[1,17.5],[4,106.25],[1,8.75],[4,106.25],[1,8.75],[4,212.5],[1,10.5],[4,127.5],[1,10.5],[4,127.5],[1,21],[4,127.5],[1,10.5],[4,127.5],[1,10.5],[4,255],[1,12.25],[4,148.75],[1,12.25],[4,148.75],[1,24.5],[4,148.75],[1,12.25],[4,148.75],[1,12.25],[4,297.5],[1,14],[4,170],[1,14],[4,170],[1,28],[4,170],[1,14],[4,170],[1,14],[4,340]]</v>
      </c>
      <c r="BS21" s="318" t="s">
        <v>12083</v>
      </c>
      <c r="BT21" s="322">
        <v>1</v>
      </c>
      <c r="BU21" s="318">
        <v>7</v>
      </c>
      <c r="BV21" s="318">
        <v>4</v>
      </c>
      <c r="BW21" s="318">
        <v>85</v>
      </c>
      <c r="BX21" s="318">
        <v>1</v>
      </c>
      <c r="BY21" s="318">
        <v>7</v>
      </c>
      <c r="BZ21" s="318">
        <v>4</v>
      </c>
      <c r="CA21" s="318">
        <v>85</v>
      </c>
      <c r="CB21" s="318">
        <v>1</v>
      </c>
      <c r="CC21" s="318">
        <v>14</v>
      </c>
      <c r="CD21" s="318">
        <v>4</v>
      </c>
      <c r="CE21" s="318">
        <v>85</v>
      </c>
      <c r="CF21" s="318">
        <v>1</v>
      </c>
      <c r="CG21" s="318">
        <v>7</v>
      </c>
      <c r="CH21" s="318">
        <v>4</v>
      </c>
      <c r="CI21" s="318">
        <v>85</v>
      </c>
      <c r="CJ21" s="318">
        <v>1</v>
      </c>
      <c r="CK21" s="318">
        <v>7</v>
      </c>
      <c r="CL21" s="318">
        <v>4</v>
      </c>
      <c r="CM21" s="318">
        <v>170</v>
      </c>
      <c r="CN21" s="318">
        <v>1</v>
      </c>
      <c r="CO21" s="318">
        <v>8.75</v>
      </c>
      <c r="CP21" s="318">
        <v>4</v>
      </c>
      <c r="CQ21" s="318">
        <v>106.25</v>
      </c>
      <c r="CR21" s="318">
        <v>1</v>
      </c>
      <c r="CS21" s="318">
        <v>8.75</v>
      </c>
      <c r="CT21" s="318">
        <v>4</v>
      </c>
      <c r="CU21" s="318">
        <v>106.25</v>
      </c>
      <c r="CV21" s="318">
        <v>1</v>
      </c>
      <c r="CW21" s="318">
        <v>17.5</v>
      </c>
      <c r="CX21" s="318">
        <v>4</v>
      </c>
      <c r="CY21" s="318">
        <v>106.25</v>
      </c>
      <c r="CZ21" s="318">
        <v>1</v>
      </c>
      <c r="DA21" s="318">
        <v>8.75</v>
      </c>
      <c r="DB21" s="318">
        <v>4</v>
      </c>
      <c r="DC21" s="318">
        <v>106.25</v>
      </c>
      <c r="DD21" s="318">
        <v>1</v>
      </c>
      <c r="DE21" s="318">
        <v>8.75</v>
      </c>
      <c r="DF21" s="318">
        <v>4</v>
      </c>
      <c r="DG21" s="318">
        <v>212.5</v>
      </c>
      <c r="DH21" s="318">
        <v>1</v>
      </c>
      <c r="DI21" s="318">
        <v>10.5</v>
      </c>
      <c r="DJ21" s="318">
        <v>4</v>
      </c>
      <c r="DK21" s="318">
        <v>127.5</v>
      </c>
      <c r="DL21" s="318">
        <v>1</v>
      </c>
      <c r="DM21" s="318">
        <v>10.5</v>
      </c>
      <c r="DN21" s="318">
        <v>4</v>
      </c>
      <c r="DO21" s="318">
        <v>127.5</v>
      </c>
      <c r="DP21" s="318">
        <v>1</v>
      </c>
      <c r="DQ21" s="318">
        <v>21</v>
      </c>
      <c r="DR21" s="318">
        <v>4</v>
      </c>
      <c r="DS21" s="318">
        <v>127.5</v>
      </c>
      <c r="DT21" s="318">
        <v>1</v>
      </c>
      <c r="DU21" s="318">
        <v>10.5</v>
      </c>
      <c r="DV21" s="318">
        <v>4</v>
      </c>
      <c r="DW21" s="318">
        <v>127.5</v>
      </c>
      <c r="DX21" s="318">
        <v>1</v>
      </c>
      <c r="DY21" s="318">
        <v>10.5</v>
      </c>
      <c r="DZ21" s="318">
        <v>4</v>
      </c>
      <c r="EA21" s="318">
        <v>255</v>
      </c>
      <c r="EB21" s="318">
        <v>1</v>
      </c>
      <c r="EC21" s="318">
        <v>12.25</v>
      </c>
      <c r="ED21" s="318">
        <v>4</v>
      </c>
      <c r="EE21" s="318">
        <v>148.75</v>
      </c>
      <c r="EF21" s="318">
        <v>1</v>
      </c>
      <c r="EG21" s="318">
        <v>12.25</v>
      </c>
      <c r="EH21" s="318">
        <v>4</v>
      </c>
      <c r="EI21" s="318">
        <v>148.75</v>
      </c>
      <c r="EJ21" s="318">
        <v>1</v>
      </c>
      <c r="EK21" s="318">
        <v>24.5</v>
      </c>
      <c r="EL21" s="318">
        <v>4</v>
      </c>
      <c r="EM21" s="318">
        <v>148.75</v>
      </c>
      <c r="EN21" s="318">
        <v>1</v>
      </c>
      <c r="EO21" s="318">
        <v>12.25</v>
      </c>
      <c r="EP21" s="318">
        <v>4</v>
      </c>
      <c r="EQ21" s="318">
        <v>148.75</v>
      </c>
      <c r="ER21" s="318">
        <v>1</v>
      </c>
      <c r="ES21" s="318">
        <v>12.25</v>
      </c>
      <c r="ET21" s="318">
        <v>4</v>
      </c>
      <c r="EU21" s="318">
        <v>297.5</v>
      </c>
      <c r="EV21" s="318">
        <v>1</v>
      </c>
      <c r="EW21" s="318">
        <v>14</v>
      </c>
      <c r="EX21" s="318">
        <v>4</v>
      </c>
      <c r="EY21" s="318">
        <v>170</v>
      </c>
      <c r="EZ21" s="318">
        <v>1</v>
      </c>
      <c r="FA21" s="318">
        <v>14</v>
      </c>
      <c r="FB21" s="318">
        <v>4</v>
      </c>
      <c r="FC21" s="318">
        <v>170</v>
      </c>
      <c r="FD21" s="318">
        <v>1</v>
      </c>
      <c r="FE21" s="318">
        <v>28</v>
      </c>
      <c r="FF21" s="318">
        <v>4</v>
      </c>
      <c r="FG21" s="318">
        <v>170</v>
      </c>
      <c r="FH21" s="318">
        <v>1</v>
      </c>
      <c r="FI21" s="318">
        <v>14</v>
      </c>
      <c r="FJ21" s="318">
        <v>4</v>
      </c>
      <c r="FK21" s="318">
        <v>170</v>
      </c>
      <c r="FL21" s="318">
        <v>1</v>
      </c>
      <c r="FM21" s="318">
        <v>14</v>
      </c>
      <c r="FN21" s="318">
        <v>4</v>
      </c>
      <c r="FO21" s="318">
        <v>340</v>
      </c>
      <c r="FQ21" s="321">
        <f t="shared" si="3"/>
        <v>315</v>
      </c>
      <c r="FR21" s="321">
        <f t="shared" si="0"/>
        <v>3825</v>
      </c>
      <c r="FS21" s="321">
        <f t="shared" si="1"/>
        <v>0</v>
      </c>
      <c r="FT21" s="321">
        <f t="shared" si="2"/>
        <v>0</v>
      </c>
    </row>
    <row r="22" spans="1:176">
      <c r="A22" s="660"/>
      <c r="B22" s="337">
        <f>兵团装备计算表!Z6</f>
        <v>181.21249999999998</v>
      </c>
      <c r="C22" s="322"/>
      <c r="D22" s="320" t="s">
        <v>11968</v>
      </c>
      <c r="E22" s="661"/>
      <c r="F22" s="661"/>
      <c r="G22" s="661"/>
      <c r="H22" s="661"/>
      <c r="I22" s="322"/>
      <c r="J22"/>
      <c r="K22"/>
      <c r="L22"/>
      <c r="M22"/>
      <c r="N22"/>
      <c r="O22"/>
      <c r="P22"/>
      <c r="Q22"/>
      <c r="R22" s="364"/>
      <c r="Z22" s="360"/>
      <c r="AD22" s="350">
        <f>兵团team!A26</f>
        <v>305</v>
      </c>
      <c r="AE22" s="350" t="str">
        <f>兵团team!B26</f>
        <v>巫妖</v>
      </c>
      <c r="AF22" s="350">
        <f>兵团team!K26</f>
        <v>3</v>
      </c>
      <c r="AG22" s="350">
        <f>兵团team!L26</f>
        <v>2</v>
      </c>
      <c r="AH22" s="325">
        <f>兵团team!M26</f>
        <v>8</v>
      </c>
      <c r="AI22" s="325">
        <f>兵团team!N26</f>
        <v>7</v>
      </c>
      <c r="AJ22" s="325">
        <f>兵团team!O26</f>
        <v>6</v>
      </c>
      <c r="AK22" s="325">
        <f>兵团team!P26</f>
        <v>4</v>
      </c>
      <c r="AL22" s="350">
        <f>兵团team!S26</f>
        <v>22.87</v>
      </c>
      <c r="AM22" s="350">
        <f>兵团team!T26</f>
        <v>158.1</v>
      </c>
      <c r="AN22" s="350">
        <f>兵团team!U26</f>
        <v>1.6</v>
      </c>
      <c r="AO22" s="350">
        <f>兵团team!V26</f>
        <v>0</v>
      </c>
      <c r="AP22" s="350">
        <f>兵团team!W26</f>
        <v>0.4</v>
      </c>
      <c r="AQ22" s="350">
        <f>兵团team!AH26</f>
        <v>4</v>
      </c>
      <c r="AR22" s="350">
        <f>兵团team!AI26</f>
        <v>5</v>
      </c>
      <c r="AS22" s="350">
        <f>兵团team!AK26</f>
        <v>228.70000000000002</v>
      </c>
      <c r="AT22" s="350">
        <f>兵团team!AL26</f>
        <v>1581</v>
      </c>
      <c r="AU22" s="350">
        <f>兵团team!BB26</f>
        <v>230</v>
      </c>
      <c r="AV22" s="350">
        <f>兵团team!BC26</f>
        <v>80</v>
      </c>
      <c r="AW22" s="350" t="str">
        <f>兵团team!DT26</f>
        <v>[[2,1],[5,1],[14,2],[9,3]]</v>
      </c>
      <c r="AX22" s="350" t="s">
        <v>6937</v>
      </c>
      <c r="AY22" s="350" t="s">
        <v>7065</v>
      </c>
      <c r="AZ22" s="350" t="s">
        <v>7072</v>
      </c>
      <c r="BA22" s="350" t="s">
        <v>7067</v>
      </c>
      <c r="BC22" s="316" t="s">
        <v>12050</v>
      </c>
      <c r="BD22" s="315">
        <v>5</v>
      </c>
      <c r="BE22" s="315">
        <v>2.5</v>
      </c>
      <c r="BF22" s="315">
        <v>7.5</v>
      </c>
      <c r="BH22" s="355" t="s">
        <v>12139</v>
      </c>
      <c r="BI22" s="365">
        <f>INDEX(BF45:BF58,MATCH(兵团查询!$E$4,BC45:BC58,0),0)</f>
        <v>0.21</v>
      </c>
      <c r="BN22" s="363">
        <v>21</v>
      </c>
      <c r="BP22" s="322">
        <f>兵团team!A26</f>
        <v>305</v>
      </c>
      <c r="BQ22" s="322" t="str">
        <f>兵团team!B26</f>
        <v>巫妖</v>
      </c>
      <c r="BR22" s="42" t="str">
        <f>兵团team!AX26</f>
        <v>[[1,14],[4,170],[1,14],[4,170],[1,28],[4,170],[1,14],[4,170],[1,14],[4,340],[1,17.5],[4,212.5],[1,17.5],[4,212.5],[1,35],[4,212.5],[1,17.5],[4,212.5],[1,17.5],[4,425],[1,21],[4,255],[1,21],[4,255],[1,42],[4,255],[1,21],[4,255],[1,21],[4,510],[1,24.5],[4,297.5],[1,24.5],[4,297.5],[1,49],[4,297.5],[1,24.5],[4,297.5],[1,24.5],[4,595],[1,28],[4,340],[1,28],[4,340],[1,56],[4,340],[1,28],[4,340],[1,28],[4,680]]</v>
      </c>
      <c r="BS22" s="318" t="s">
        <v>12085</v>
      </c>
      <c r="BT22" s="322">
        <v>1</v>
      </c>
      <c r="BU22" s="318">
        <v>14</v>
      </c>
      <c r="BV22" s="318">
        <v>4</v>
      </c>
      <c r="BW22" s="318">
        <v>170</v>
      </c>
      <c r="BX22" s="318">
        <v>1</v>
      </c>
      <c r="BY22" s="318">
        <v>14</v>
      </c>
      <c r="BZ22" s="318">
        <v>4</v>
      </c>
      <c r="CA22" s="318">
        <v>170</v>
      </c>
      <c r="CB22" s="318">
        <v>1</v>
      </c>
      <c r="CC22" s="318">
        <v>28</v>
      </c>
      <c r="CD22" s="318">
        <v>4</v>
      </c>
      <c r="CE22" s="318">
        <v>170</v>
      </c>
      <c r="CF22" s="318">
        <v>1</v>
      </c>
      <c r="CG22" s="318">
        <v>14</v>
      </c>
      <c r="CH22" s="318">
        <v>4</v>
      </c>
      <c r="CI22" s="318">
        <v>170</v>
      </c>
      <c r="CJ22" s="318">
        <v>1</v>
      </c>
      <c r="CK22" s="318">
        <v>14</v>
      </c>
      <c r="CL22" s="318">
        <v>4</v>
      </c>
      <c r="CM22" s="318">
        <v>340</v>
      </c>
      <c r="CN22" s="318">
        <v>1</v>
      </c>
      <c r="CO22" s="318">
        <v>17.5</v>
      </c>
      <c r="CP22" s="318">
        <v>4</v>
      </c>
      <c r="CQ22" s="318">
        <v>212.5</v>
      </c>
      <c r="CR22" s="318">
        <v>1</v>
      </c>
      <c r="CS22" s="318">
        <v>17.5</v>
      </c>
      <c r="CT22" s="318">
        <v>4</v>
      </c>
      <c r="CU22" s="318">
        <v>212.5</v>
      </c>
      <c r="CV22" s="318">
        <v>1</v>
      </c>
      <c r="CW22" s="318">
        <v>35</v>
      </c>
      <c r="CX22" s="318">
        <v>4</v>
      </c>
      <c r="CY22" s="318">
        <v>212.5</v>
      </c>
      <c r="CZ22" s="318">
        <v>1</v>
      </c>
      <c r="DA22" s="318">
        <v>17.5</v>
      </c>
      <c r="DB22" s="318">
        <v>4</v>
      </c>
      <c r="DC22" s="318">
        <v>212.5</v>
      </c>
      <c r="DD22" s="318">
        <v>1</v>
      </c>
      <c r="DE22" s="318">
        <v>17.5</v>
      </c>
      <c r="DF22" s="318">
        <v>4</v>
      </c>
      <c r="DG22" s="318">
        <v>425</v>
      </c>
      <c r="DH22" s="318">
        <v>1</v>
      </c>
      <c r="DI22" s="318">
        <v>21</v>
      </c>
      <c r="DJ22" s="318">
        <v>4</v>
      </c>
      <c r="DK22" s="318">
        <v>255</v>
      </c>
      <c r="DL22" s="318">
        <v>1</v>
      </c>
      <c r="DM22" s="318">
        <v>21</v>
      </c>
      <c r="DN22" s="318">
        <v>4</v>
      </c>
      <c r="DO22" s="318">
        <v>255</v>
      </c>
      <c r="DP22" s="318">
        <v>1</v>
      </c>
      <c r="DQ22" s="318">
        <v>42</v>
      </c>
      <c r="DR22" s="318">
        <v>4</v>
      </c>
      <c r="DS22" s="318">
        <v>255</v>
      </c>
      <c r="DT22" s="318">
        <v>1</v>
      </c>
      <c r="DU22" s="318">
        <v>21</v>
      </c>
      <c r="DV22" s="318">
        <v>4</v>
      </c>
      <c r="DW22" s="318">
        <v>255</v>
      </c>
      <c r="DX22" s="318">
        <v>1</v>
      </c>
      <c r="DY22" s="318">
        <v>21</v>
      </c>
      <c r="DZ22" s="318">
        <v>4</v>
      </c>
      <c r="EA22" s="318">
        <v>510</v>
      </c>
      <c r="EB22" s="318">
        <v>1</v>
      </c>
      <c r="EC22" s="318">
        <v>24.5</v>
      </c>
      <c r="ED22" s="318">
        <v>4</v>
      </c>
      <c r="EE22" s="318">
        <v>297.5</v>
      </c>
      <c r="EF22" s="318">
        <v>1</v>
      </c>
      <c r="EG22" s="318">
        <v>24.5</v>
      </c>
      <c r="EH22" s="318">
        <v>4</v>
      </c>
      <c r="EI22" s="318">
        <v>297.5</v>
      </c>
      <c r="EJ22" s="318">
        <v>1</v>
      </c>
      <c r="EK22" s="318">
        <v>49</v>
      </c>
      <c r="EL22" s="318">
        <v>4</v>
      </c>
      <c r="EM22" s="318">
        <v>297.5</v>
      </c>
      <c r="EN22" s="318">
        <v>1</v>
      </c>
      <c r="EO22" s="318">
        <v>24.5</v>
      </c>
      <c r="EP22" s="318">
        <v>4</v>
      </c>
      <c r="EQ22" s="318">
        <v>297.5</v>
      </c>
      <c r="ER22" s="318">
        <v>1</v>
      </c>
      <c r="ES22" s="318">
        <v>24.5</v>
      </c>
      <c r="ET22" s="318">
        <v>4</v>
      </c>
      <c r="EU22" s="318">
        <v>595</v>
      </c>
      <c r="EV22" s="318">
        <v>1</v>
      </c>
      <c r="EW22" s="318">
        <v>28</v>
      </c>
      <c r="EX22" s="318">
        <v>4</v>
      </c>
      <c r="EY22" s="318">
        <v>340</v>
      </c>
      <c r="EZ22" s="318">
        <v>1</v>
      </c>
      <c r="FA22" s="318">
        <v>28</v>
      </c>
      <c r="FB22" s="318">
        <v>4</v>
      </c>
      <c r="FC22" s="318">
        <v>340</v>
      </c>
      <c r="FD22" s="318">
        <v>1</v>
      </c>
      <c r="FE22" s="318">
        <v>56</v>
      </c>
      <c r="FF22" s="318">
        <v>4</v>
      </c>
      <c r="FG22" s="318">
        <v>340</v>
      </c>
      <c r="FH22" s="318">
        <v>1</v>
      </c>
      <c r="FI22" s="318">
        <v>28</v>
      </c>
      <c r="FJ22" s="318">
        <v>4</v>
      </c>
      <c r="FK22" s="318">
        <v>340</v>
      </c>
      <c r="FL22" s="318">
        <v>1</v>
      </c>
      <c r="FM22" s="318">
        <v>28</v>
      </c>
      <c r="FN22" s="318">
        <v>4</v>
      </c>
      <c r="FO22" s="318">
        <v>680</v>
      </c>
      <c r="FQ22" s="321">
        <f t="shared" si="3"/>
        <v>630</v>
      </c>
      <c r="FR22" s="321">
        <f t="shared" si="0"/>
        <v>7650</v>
      </c>
      <c r="FS22" s="321">
        <f t="shared" si="1"/>
        <v>0</v>
      </c>
      <c r="FT22" s="321">
        <f t="shared" si="2"/>
        <v>0</v>
      </c>
    </row>
    <row r="23" spans="1:176">
      <c r="A23" s="660" t="str">
        <f>兵团装备计算表!B7</f>
        <v>#战争头盔</v>
      </c>
      <c r="B23" s="337">
        <f>兵团装备计算表!Z7</f>
        <v>6678.9749999999995</v>
      </c>
      <c r="C23" s="322"/>
      <c r="D23" s="320" t="s">
        <v>11979</v>
      </c>
      <c r="E23" s="661"/>
      <c r="F23" s="661"/>
      <c r="G23" s="661"/>
      <c r="H23" s="661"/>
      <c r="I23" s="322"/>
      <c r="J23"/>
      <c r="K23"/>
      <c r="L23"/>
      <c r="M23"/>
      <c r="N23"/>
      <c r="O23"/>
      <c r="P23"/>
      <c r="Q23"/>
      <c r="R23" s="364"/>
      <c r="Z23" s="360"/>
      <c r="AD23" s="350">
        <f>兵团team!A27</f>
        <v>306</v>
      </c>
      <c r="AE23" s="350" t="str">
        <f>兵团team!B27</f>
        <v>死亡骑士</v>
      </c>
      <c r="AF23" s="350">
        <f>兵团team!K27</f>
        <v>3</v>
      </c>
      <c r="AG23" s="350">
        <f>兵团team!L27</f>
        <v>3</v>
      </c>
      <c r="AH23" s="325">
        <f>兵团team!M27</f>
        <v>8</v>
      </c>
      <c r="AI23" s="325">
        <f>兵团team!N27</f>
        <v>8</v>
      </c>
      <c r="AJ23" s="325">
        <f>兵团team!O27</f>
        <v>6</v>
      </c>
      <c r="AK23" s="325">
        <f>兵团team!P27</f>
        <v>5</v>
      </c>
      <c r="AL23" s="350">
        <f>兵团team!S27</f>
        <v>11.58</v>
      </c>
      <c r="AM23" s="350">
        <f>兵团team!T27</f>
        <v>91</v>
      </c>
      <c r="AN23" s="350">
        <f>兵团team!U27</f>
        <v>2.5</v>
      </c>
      <c r="AO23" s="350">
        <f>兵团team!V27</f>
        <v>0</v>
      </c>
      <c r="AP23" s="350">
        <f>兵团team!W27</f>
        <v>0.4</v>
      </c>
      <c r="AQ23" s="350">
        <f>兵团team!AH27</f>
        <v>3</v>
      </c>
      <c r="AR23" s="350">
        <f>兵团team!AI27</f>
        <v>3</v>
      </c>
      <c r="AS23" s="350">
        <f>兵团team!AK27</f>
        <v>115.8</v>
      </c>
      <c r="AT23" s="350">
        <f>兵团team!AL27</f>
        <v>910</v>
      </c>
      <c r="AU23" s="350">
        <f>兵团team!BB27</f>
        <v>80</v>
      </c>
      <c r="AV23" s="350">
        <f>兵团team!BC27</f>
        <v>120</v>
      </c>
      <c r="AW23" s="350" t="str">
        <f>兵团team!DT27</f>
        <v>[[2,1],[5,1],[14,2],[9,3]]</v>
      </c>
      <c r="AX23" s="350" t="s">
        <v>6937</v>
      </c>
      <c r="AY23" s="350" t="s">
        <v>7065</v>
      </c>
      <c r="AZ23" s="350" t="s">
        <v>7072</v>
      </c>
      <c r="BA23" s="350" t="s">
        <v>7067</v>
      </c>
      <c r="BC23" s="316" t="s">
        <v>12051</v>
      </c>
      <c r="BD23" s="315">
        <v>10</v>
      </c>
      <c r="BE23" s="315">
        <v>5</v>
      </c>
      <c r="BF23" s="315">
        <v>15</v>
      </c>
      <c r="BH23" s="355" t="s">
        <v>12140</v>
      </c>
      <c r="BI23" s="356">
        <f>INDEX(BG45:BG58,MATCH(兵团查询!$E$4,BC45:BC58,0),0)</f>
        <v>420</v>
      </c>
      <c r="BN23" s="363">
        <v>22</v>
      </c>
      <c r="BP23" s="322">
        <f>兵团team!A27</f>
        <v>306</v>
      </c>
      <c r="BQ23" s="322" t="str">
        <f>兵团team!B27</f>
        <v>死亡骑士</v>
      </c>
      <c r="BR23" s="42" t="str">
        <f>兵团team!AX27</f>
        <v>[[1,7],[4,85],[1,7],[4,85],[1,14],[4,85],[1,7],[4,85],[1,7],[4,170],[1,8.75],[4,106.25],[1,8.75],[4,106.25],[1,17.5],[4,106.25],[1,8.75],[4,106.25],[1,8.75],[4,212.5],[1,10.5],[4,127.5],[1,10.5],[4,127.5],[1,21],[4,127.5],[1,10.5],[4,127.5],[1,10.5],[4,255],[1,12.25],[4,148.75],[1,12.25],[4,148.75],[1,24.5],[4,148.75],[1,12.25],[4,148.75],[1,12.25],[4,297.5],[1,14],[4,170],[1,14],[4,170],[1,28],[4,170],[1,14],[4,170],[1,14],[4,340]]</v>
      </c>
      <c r="BS23" s="318" t="s">
        <v>12083</v>
      </c>
      <c r="BT23" s="322">
        <v>1</v>
      </c>
      <c r="BU23" s="318">
        <v>7</v>
      </c>
      <c r="BV23" s="318">
        <v>4</v>
      </c>
      <c r="BW23" s="318">
        <v>85</v>
      </c>
      <c r="BX23" s="318">
        <v>1</v>
      </c>
      <c r="BY23" s="318">
        <v>7</v>
      </c>
      <c r="BZ23" s="318">
        <v>4</v>
      </c>
      <c r="CA23" s="318">
        <v>85</v>
      </c>
      <c r="CB23" s="318">
        <v>1</v>
      </c>
      <c r="CC23" s="318">
        <v>14</v>
      </c>
      <c r="CD23" s="318">
        <v>4</v>
      </c>
      <c r="CE23" s="318">
        <v>85</v>
      </c>
      <c r="CF23" s="318">
        <v>1</v>
      </c>
      <c r="CG23" s="318">
        <v>7</v>
      </c>
      <c r="CH23" s="318">
        <v>4</v>
      </c>
      <c r="CI23" s="318">
        <v>85</v>
      </c>
      <c r="CJ23" s="318">
        <v>1</v>
      </c>
      <c r="CK23" s="318">
        <v>7</v>
      </c>
      <c r="CL23" s="318">
        <v>4</v>
      </c>
      <c r="CM23" s="318">
        <v>170</v>
      </c>
      <c r="CN23" s="318">
        <v>1</v>
      </c>
      <c r="CO23" s="318">
        <v>8.75</v>
      </c>
      <c r="CP23" s="318">
        <v>4</v>
      </c>
      <c r="CQ23" s="318">
        <v>106.25</v>
      </c>
      <c r="CR23" s="318">
        <v>1</v>
      </c>
      <c r="CS23" s="318">
        <v>8.75</v>
      </c>
      <c r="CT23" s="318">
        <v>4</v>
      </c>
      <c r="CU23" s="318">
        <v>106.25</v>
      </c>
      <c r="CV23" s="318">
        <v>1</v>
      </c>
      <c r="CW23" s="318">
        <v>17.5</v>
      </c>
      <c r="CX23" s="318">
        <v>4</v>
      </c>
      <c r="CY23" s="318">
        <v>106.25</v>
      </c>
      <c r="CZ23" s="318">
        <v>1</v>
      </c>
      <c r="DA23" s="318">
        <v>8.75</v>
      </c>
      <c r="DB23" s="318">
        <v>4</v>
      </c>
      <c r="DC23" s="318">
        <v>106.25</v>
      </c>
      <c r="DD23" s="318">
        <v>1</v>
      </c>
      <c r="DE23" s="318">
        <v>8.75</v>
      </c>
      <c r="DF23" s="318">
        <v>4</v>
      </c>
      <c r="DG23" s="318">
        <v>212.5</v>
      </c>
      <c r="DH23" s="318">
        <v>1</v>
      </c>
      <c r="DI23" s="318">
        <v>10.5</v>
      </c>
      <c r="DJ23" s="318">
        <v>4</v>
      </c>
      <c r="DK23" s="318">
        <v>127.5</v>
      </c>
      <c r="DL23" s="318">
        <v>1</v>
      </c>
      <c r="DM23" s="318">
        <v>10.5</v>
      </c>
      <c r="DN23" s="318">
        <v>4</v>
      </c>
      <c r="DO23" s="318">
        <v>127.5</v>
      </c>
      <c r="DP23" s="318">
        <v>1</v>
      </c>
      <c r="DQ23" s="318">
        <v>21</v>
      </c>
      <c r="DR23" s="318">
        <v>4</v>
      </c>
      <c r="DS23" s="318">
        <v>127.5</v>
      </c>
      <c r="DT23" s="318">
        <v>1</v>
      </c>
      <c r="DU23" s="318">
        <v>10.5</v>
      </c>
      <c r="DV23" s="318">
        <v>4</v>
      </c>
      <c r="DW23" s="318">
        <v>127.5</v>
      </c>
      <c r="DX23" s="318">
        <v>1</v>
      </c>
      <c r="DY23" s="318">
        <v>10.5</v>
      </c>
      <c r="DZ23" s="318">
        <v>4</v>
      </c>
      <c r="EA23" s="318">
        <v>255</v>
      </c>
      <c r="EB23" s="318">
        <v>1</v>
      </c>
      <c r="EC23" s="318">
        <v>12.25</v>
      </c>
      <c r="ED23" s="318">
        <v>4</v>
      </c>
      <c r="EE23" s="318">
        <v>148.75</v>
      </c>
      <c r="EF23" s="318">
        <v>1</v>
      </c>
      <c r="EG23" s="318">
        <v>12.25</v>
      </c>
      <c r="EH23" s="318">
        <v>4</v>
      </c>
      <c r="EI23" s="318">
        <v>148.75</v>
      </c>
      <c r="EJ23" s="318">
        <v>1</v>
      </c>
      <c r="EK23" s="318">
        <v>24.5</v>
      </c>
      <c r="EL23" s="318">
        <v>4</v>
      </c>
      <c r="EM23" s="318">
        <v>148.75</v>
      </c>
      <c r="EN23" s="318">
        <v>1</v>
      </c>
      <c r="EO23" s="318">
        <v>12.25</v>
      </c>
      <c r="EP23" s="318">
        <v>4</v>
      </c>
      <c r="EQ23" s="318">
        <v>148.75</v>
      </c>
      <c r="ER23" s="318">
        <v>1</v>
      </c>
      <c r="ES23" s="318">
        <v>12.25</v>
      </c>
      <c r="ET23" s="318">
        <v>4</v>
      </c>
      <c r="EU23" s="318">
        <v>297.5</v>
      </c>
      <c r="EV23" s="318">
        <v>1</v>
      </c>
      <c r="EW23" s="318">
        <v>14</v>
      </c>
      <c r="EX23" s="318">
        <v>4</v>
      </c>
      <c r="EY23" s="318">
        <v>170</v>
      </c>
      <c r="EZ23" s="318">
        <v>1</v>
      </c>
      <c r="FA23" s="318">
        <v>14</v>
      </c>
      <c r="FB23" s="318">
        <v>4</v>
      </c>
      <c r="FC23" s="318">
        <v>170</v>
      </c>
      <c r="FD23" s="318">
        <v>1</v>
      </c>
      <c r="FE23" s="318">
        <v>28</v>
      </c>
      <c r="FF23" s="318">
        <v>4</v>
      </c>
      <c r="FG23" s="318">
        <v>170</v>
      </c>
      <c r="FH23" s="318">
        <v>1</v>
      </c>
      <c r="FI23" s="318">
        <v>14</v>
      </c>
      <c r="FJ23" s="318">
        <v>4</v>
      </c>
      <c r="FK23" s="318">
        <v>170</v>
      </c>
      <c r="FL23" s="318">
        <v>1</v>
      </c>
      <c r="FM23" s="318">
        <v>14</v>
      </c>
      <c r="FN23" s="318">
        <v>4</v>
      </c>
      <c r="FO23" s="318">
        <v>340</v>
      </c>
      <c r="FQ23" s="321">
        <f t="shared" si="3"/>
        <v>315</v>
      </c>
      <c r="FR23" s="321">
        <f t="shared" si="0"/>
        <v>3825</v>
      </c>
      <c r="FS23" s="321">
        <f t="shared" si="1"/>
        <v>0</v>
      </c>
      <c r="FT23" s="321">
        <f t="shared" si="2"/>
        <v>0</v>
      </c>
    </row>
    <row r="24" spans="1:176">
      <c r="A24" s="660"/>
      <c r="B24" s="337">
        <f>兵团装备计算表!Z8</f>
        <v>181.21249999999998</v>
      </c>
      <c r="C24" s="322"/>
      <c r="D24" s="320" t="s">
        <v>11968</v>
      </c>
      <c r="E24" s="661"/>
      <c r="F24" s="661"/>
      <c r="G24" s="661"/>
      <c r="H24" s="661"/>
      <c r="I24" s="322"/>
      <c r="J24"/>
      <c r="K24"/>
      <c r="L24"/>
      <c r="M24"/>
      <c r="N24"/>
      <c r="O24"/>
      <c r="P24"/>
      <c r="Q24"/>
      <c r="R24" s="364"/>
      <c r="Z24" s="360"/>
      <c r="AD24" s="350">
        <f>兵团team!A28</f>
        <v>307</v>
      </c>
      <c r="AE24" s="350" t="str">
        <f>兵团team!B28</f>
        <v>骨龙</v>
      </c>
      <c r="AF24" s="350">
        <f>兵团team!K28</f>
        <v>3</v>
      </c>
      <c r="AG24" s="350">
        <f>兵团team!L28</f>
        <v>3</v>
      </c>
      <c r="AH24" s="325">
        <f>兵团team!M28</f>
        <v>8</v>
      </c>
      <c r="AI24" s="325">
        <f>兵团team!N28</f>
        <v>7</v>
      </c>
      <c r="AJ24" s="325">
        <f>兵团team!O28</f>
        <v>8</v>
      </c>
      <c r="AK24" s="325">
        <f>兵团team!P28</f>
        <v>4</v>
      </c>
      <c r="AL24" s="350">
        <f>兵团team!S28</f>
        <v>75.8</v>
      </c>
      <c r="AM24" s="350">
        <f>兵团team!T28</f>
        <v>577</v>
      </c>
      <c r="AN24" s="350">
        <f>兵团team!U28</f>
        <v>1.8</v>
      </c>
      <c r="AO24" s="350">
        <f>兵团team!V28</f>
        <v>0</v>
      </c>
      <c r="AP24" s="350">
        <f>兵团team!W28</f>
        <v>0.51</v>
      </c>
      <c r="AQ24" s="350">
        <f>兵团team!AH28</f>
        <v>5</v>
      </c>
      <c r="AR24" s="350">
        <f>兵团team!AI28</f>
        <v>1</v>
      </c>
      <c r="AS24" s="350">
        <f>兵团team!AK28</f>
        <v>758</v>
      </c>
      <c r="AT24" s="350">
        <f>兵团team!AL28</f>
        <v>5770</v>
      </c>
      <c r="AU24" s="350">
        <f>兵团team!BB28</f>
        <v>80</v>
      </c>
      <c r="AV24" s="350">
        <f>兵团team!BC28</f>
        <v>100</v>
      </c>
      <c r="AW24" s="350" t="str">
        <f>兵团team!DT28</f>
        <v>[[2,1],[5,1],[14,2],[9,3]]</v>
      </c>
      <c r="AX24" s="350" t="s">
        <v>6937</v>
      </c>
      <c r="AY24" s="350" t="s">
        <v>7065</v>
      </c>
      <c r="AZ24" s="350" t="s">
        <v>7072</v>
      </c>
      <c r="BA24" s="350" t="s">
        <v>7067</v>
      </c>
      <c r="BC24" s="316" t="s">
        <v>12052</v>
      </c>
      <c r="BD24" s="315">
        <v>15</v>
      </c>
      <c r="BE24" s="315">
        <v>7.5</v>
      </c>
      <c r="BF24" s="315">
        <v>22.5</v>
      </c>
      <c r="BH24" s="355" t="s">
        <v>12141</v>
      </c>
      <c r="BI24" s="365">
        <f>INDEX(BH45:BH58,MATCH(兵团查询!$E$4,BC45:BC58,0),0)</f>
        <v>0.21</v>
      </c>
      <c r="BN24" s="363">
        <v>23</v>
      </c>
      <c r="BP24" s="322">
        <f>兵团team!A28</f>
        <v>307</v>
      </c>
      <c r="BQ24" s="322" t="str">
        <f>兵团team!B28</f>
        <v>骨龙</v>
      </c>
      <c r="BR24" s="42" t="str">
        <f>兵团team!AX28</f>
        <v>[[1,50],[4,550],[1,50],[4,550],[1,100],[4,550],[1,50],[4,550],[1,50],[4,1100],[1,62.5],[4,687.5],[1,62.5],[4,687.5],[1,125],[4,687.5],[1,62.5],[4,687.5],[1,62.5],[4,1375],[1,75],[4,825],[1,75],[4,825],[1,150],[4,825],[1,75],[4,825],[1,75],[4,1650],[1,87.5],[4,962.5],[1,87.5],[4,962.5],[1,175],[4,962.5],[1,87.5],[4,962.5],[1,87.5],[4,1925],[1,100],[4,1100],[1,100],[4,1100],[1,200],[4,1100],[1,100],[4,1100],[1,100],[4,2200]]</v>
      </c>
      <c r="BS24" s="318" t="s">
        <v>12086</v>
      </c>
      <c r="BT24" s="322">
        <v>1</v>
      </c>
      <c r="BU24" s="318">
        <v>50</v>
      </c>
      <c r="BV24" s="318">
        <v>4</v>
      </c>
      <c r="BW24" s="318">
        <v>550</v>
      </c>
      <c r="BX24" s="318">
        <v>1</v>
      </c>
      <c r="BY24" s="318">
        <v>50</v>
      </c>
      <c r="BZ24" s="318">
        <v>4</v>
      </c>
      <c r="CA24" s="318">
        <v>550</v>
      </c>
      <c r="CB24" s="318">
        <v>1</v>
      </c>
      <c r="CC24" s="318">
        <v>100</v>
      </c>
      <c r="CD24" s="318">
        <v>4</v>
      </c>
      <c r="CE24" s="318">
        <v>550</v>
      </c>
      <c r="CF24" s="318">
        <v>1</v>
      </c>
      <c r="CG24" s="318">
        <v>50</v>
      </c>
      <c r="CH24" s="318">
        <v>4</v>
      </c>
      <c r="CI24" s="318">
        <v>550</v>
      </c>
      <c r="CJ24" s="318">
        <v>1</v>
      </c>
      <c r="CK24" s="318">
        <v>50</v>
      </c>
      <c r="CL24" s="318">
        <v>4</v>
      </c>
      <c r="CM24" s="318">
        <v>1100</v>
      </c>
      <c r="CN24" s="318">
        <v>1</v>
      </c>
      <c r="CO24" s="318">
        <v>62.5</v>
      </c>
      <c r="CP24" s="318">
        <v>4</v>
      </c>
      <c r="CQ24" s="318">
        <v>687.5</v>
      </c>
      <c r="CR24" s="318">
        <v>1</v>
      </c>
      <c r="CS24" s="318">
        <v>62.5</v>
      </c>
      <c r="CT24" s="318">
        <v>4</v>
      </c>
      <c r="CU24" s="318">
        <v>687.5</v>
      </c>
      <c r="CV24" s="318">
        <v>1</v>
      </c>
      <c r="CW24" s="318">
        <v>125</v>
      </c>
      <c r="CX24" s="318">
        <v>4</v>
      </c>
      <c r="CY24" s="318">
        <v>687.5</v>
      </c>
      <c r="CZ24" s="318">
        <v>1</v>
      </c>
      <c r="DA24" s="318">
        <v>62.5</v>
      </c>
      <c r="DB24" s="318">
        <v>4</v>
      </c>
      <c r="DC24" s="318">
        <v>687.5</v>
      </c>
      <c r="DD24" s="318">
        <v>1</v>
      </c>
      <c r="DE24" s="318">
        <v>62.5</v>
      </c>
      <c r="DF24" s="318">
        <v>4</v>
      </c>
      <c r="DG24" s="318">
        <v>1375</v>
      </c>
      <c r="DH24" s="318">
        <v>1</v>
      </c>
      <c r="DI24" s="318">
        <v>75</v>
      </c>
      <c r="DJ24" s="318">
        <v>4</v>
      </c>
      <c r="DK24" s="318">
        <v>825</v>
      </c>
      <c r="DL24" s="318">
        <v>1</v>
      </c>
      <c r="DM24" s="318">
        <v>75</v>
      </c>
      <c r="DN24" s="318">
        <v>4</v>
      </c>
      <c r="DO24" s="318">
        <v>825</v>
      </c>
      <c r="DP24" s="318">
        <v>1</v>
      </c>
      <c r="DQ24" s="318">
        <v>150</v>
      </c>
      <c r="DR24" s="318">
        <v>4</v>
      </c>
      <c r="DS24" s="318">
        <v>825</v>
      </c>
      <c r="DT24" s="318">
        <v>1</v>
      </c>
      <c r="DU24" s="318">
        <v>75</v>
      </c>
      <c r="DV24" s="318">
        <v>4</v>
      </c>
      <c r="DW24" s="318">
        <v>825</v>
      </c>
      <c r="DX24" s="318">
        <v>1</v>
      </c>
      <c r="DY24" s="318">
        <v>75</v>
      </c>
      <c r="DZ24" s="318">
        <v>4</v>
      </c>
      <c r="EA24" s="318">
        <v>1650</v>
      </c>
      <c r="EB24" s="318">
        <v>1</v>
      </c>
      <c r="EC24" s="318">
        <v>87.5</v>
      </c>
      <c r="ED24" s="318">
        <v>4</v>
      </c>
      <c r="EE24" s="318">
        <v>962.5</v>
      </c>
      <c r="EF24" s="318">
        <v>1</v>
      </c>
      <c r="EG24" s="318">
        <v>87.5</v>
      </c>
      <c r="EH24" s="318">
        <v>4</v>
      </c>
      <c r="EI24" s="318">
        <v>962.5</v>
      </c>
      <c r="EJ24" s="318">
        <v>1</v>
      </c>
      <c r="EK24" s="318">
        <v>175</v>
      </c>
      <c r="EL24" s="318">
        <v>4</v>
      </c>
      <c r="EM24" s="318">
        <v>962.5</v>
      </c>
      <c r="EN24" s="318">
        <v>1</v>
      </c>
      <c r="EO24" s="318">
        <v>87.5</v>
      </c>
      <c r="EP24" s="318">
        <v>4</v>
      </c>
      <c r="EQ24" s="318">
        <v>962.5</v>
      </c>
      <c r="ER24" s="318">
        <v>1</v>
      </c>
      <c r="ES24" s="318">
        <v>87.5</v>
      </c>
      <c r="ET24" s="318">
        <v>4</v>
      </c>
      <c r="EU24" s="318">
        <v>1925</v>
      </c>
      <c r="EV24" s="318">
        <v>1</v>
      </c>
      <c r="EW24" s="318">
        <v>100</v>
      </c>
      <c r="EX24" s="318">
        <v>4</v>
      </c>
      <c r="EY24" s="318">
        <v>1100</v>
      </c>
      <c r="EZ24" s="318">
        <v>1</v>
      </c>
      <c r="FA24" s="318">
        <v>100</v>
      </c>
      <c r="FB24" s="318">
        <v>4</v>
      </c>
      <c r="FC24" s="318">
        <v>1100</v>
      </c>
      <c r="FD24" s="318">
        <v>1</v>
      </c>
      <c r="FE24" s="318">
        <v>200</v>
      </c>
      <c r="FF24" s="318">
        <v>4</v>
      </c>
      <c r="FG24" s="318">
        <v>1100</v>
      </c>
      <c r="FH24" s="318">
        <v>1</v>
      </c>
      <c r="FI24" s="318">
        <v>100</v>
      </c>
      <c r="FJ24" s="318">
        <v>4</v>
      </c>
      <c r="FK24" s="318">
        <v>1100</v>
      </c>
      <c r="FL24" s="318">
        <v>1</v>
      </c>
      <c r="FM24" s="318">
        <v>100</v>
      </c>
      <c r="FN24" s="318">
        <v>4</v>
      </c>
      <c r="FO24" s="318">
        <v>2200</v>
      </c>
      <c r="FQ24" s="321">
        <f t="shared" si="3"/>
        <v>2250</v>
      </c>
      <c r="FR24" s="321">
        <f t="shared" si="0"/>
        <v>24750</v>
      </c>
      <c r="FS24" s="321">
        <f t="shared" si="1"/>
        <v>0</v>
      </c>
      <c r="FT24" s="321">
        <f t="shared" si="2"/>
        <v>0</v>
      </c>
    </row>
    <row r="25" spans="1:176">
      <c r="A25" s="660" t="str">
        <f>兵团装备计算表!B9</f>
        <v>#帝国重盾</v>
      </c>
      <c r="B25" s="337">
        <f>兵团装备计算表!Z9</f>
        <v>873.96199999999988</v>
      </c>
      <c r="C25" s="322"/>
      <c r="D25" s="320" t="s">
        <v>11978</v>
      </c>
      <c r="E25" s="661"/>
      <c r="F25" s="661"/>
      <c r="G25" s="661"/>
      <c r="H25" s="661"/>
      <c r="I25" s="322"/>
      <c r="J25"/>
      <c r="K25"/>
      <c r="L25"/>
      <c r="M25"/>
      <c r="N25"/>
      <c r="O25"/>
      <c r="P25"/>
      <c r="Q25"/>
      <c r="R25" s="364"/>
      <c r="Z25" s="360"/>
      <c r="AD25" s="350">
        <f>兵团team!A29</f>
        <v>308</v>
      </c>
      <c r="AE25" s="350" t="str">
        <f>兵团team!B29</f>
        <v>木乃伊</v>
      </c>
      <c r="AF25" s="350">
        <f>兵团team!K29</f>
        <v>3</v>
      </c>
      <c r="AG25" s="350">
        <f>兵团team!L29</f>
        <v>2</v>
      </c>
      <c r="AH25" s="325">
        <f>兵团team!M29</f>
        <v>8</v>
      </c>
      <c r="AI25" s="325">
        <f>兵团team!N29</f>
        <v>8</v>
      </c>
      <c r="AJ25" s="325">
        <f>兵团team!O29</f>
        <v>6</v>
      </c>
      <c r="AK25" s="325">
        <f>兵团team!P29</f>
        <v>5</v>
      </c>
      <c r="AL25" s="350">
        <f>兵团team!S29</f>
        <v>14.1</v>
      </c>
      <c r="AM25" s="350">
        <f>兵团team!T29</f>
        <v>269.10000000000002</v>
      </c>
      <c r="AN25" s="350">
        <f>兵团team!U29</f>
        <v>4.8</v>
      </c>
      <c r="AO25" s="350">
        <f>兵团team!V29</f>
        <v>0</v>
      </c>
      <c r="AP25" s="350">
        <f>兵团team!W29</f>
        <v>0.3</v>
      </c>
      <c r="AQ25" s="350">
        <f>兵团team!AH29</f>
        <v>4</v>
      </c>
      <c r="AR25" s="350">
        <f>兵团team!AI29</f>
        <v>2</v>
      </c>
      <c r="AS25" s="350">
        <f>兵团team!AK29</f>
        <v>141</v>
      </c>
      <c r="AT25" s="350">
        <f>兵团team!AL29</f>
        <v>2691</v>
      </c>
      <c r="AU25" s="350">
        <f>兵团team!BB29</f>
        <v>80</v>
      </c>
      <c r="AV25" s="350">
        <f>兵团team!BC29</f>
        <v>90</v>
      </c>
      <c r="AW25" s="350" t="str">
        <f>兵团team!DT29</f>
        <v>[[2,1],[5,1],[35,2],[21,2]]</v>
      </c>
      <c r="AX25" s="350" t="s">
        <v>6937</v>
      </c>
      <c r="AY25" s="350" t="s">
        <v>7065</v>
      </c>
      <c r="AZ25" s="350" t="s">
        <v>6938</v>
      </c>
      <c r="BA25" s="350" t="s">
        <v>7077</v>
      </c>
      <c r="BC25" s="316" t="s">
        <v>11983</v>
      </c>
      <c r="BD25" s="315">
        <v>21</v>
      </c>
      <c r="BE25" s="315">
        <v>10.5</v>
      </c>
      <c r="BF25" s="315">
        <v>31.5</v>
      </c>
      <c r="BH25" s="355" t="s">
        <v>12142</v>
      </c>
      <c r="BI25" s="365">
        <f>INDEX(BI45:BI58,MATCH(兵团查询!$E$4,BC45:BC58,0),0)</f>
        <v>0.21</v>
      </c>
      <c r="BN25" s="363">
        <v>24</v>
      </c>
      <c r="BP25" s="322">
        <f>兵团team!A29</f>
        <v>308</v>
      </c>
      <c r="BQ25" s="322" t="str">
        <f>兵团team!B29</f>
        <v>木乃伊</v>
      </c>
      <c r="BR25" s="42" t="str">
        <f>兵团team!AX29</f>
        <v>[[1,14],[4,170],[1,14],[4,170],[1,28],[4,170],[1,14],[4,170],[1,14],[4,340],[1,17.5],[4,212.5],[1,17.5],[4,212.5],[1,35],[4,212.5],[1,17.5],[4,212.5],[1,17.5],[4,425],[1,21],[4,255],[1,21],[4,255],[1,42],[4,255],[1,21],[4,255],[1,21],[4,510],[1,24.5],[4,297.5],[1,24.5],[4,297.5],[1,49],[4,297.5],[1,24.5],[4,297.5],[1,24.5],[4,595],[1,28],[4,340],[1,28],[4,340],[1,56],[4,340],[1,28],[4,340],[1,28],[4,680]]</v>
      </c>
      <c r="BS25" s="318" t="s">
        <v>12085</v>
      </c>
      <c r="BT25" s="322">
        <v>1</v>
      </c>
      <c r="BU25" s="318">
        <v>14</v>
      </c>
      <c r="BV25" s="318">
        <v>4</v>
      </c>
      <c r="BW25" s="318">
        <v>170</v>
      </c>
      <c r="BX25" s="318">
        <v>1</v>
      </c>
      <c r="BY25" s="318">
        <v>14</v>
      </c>
      <c r="BZ25" s="318">
        <v>4</v>
      </c>
      <c r="CA25" s="318">
        <v>170</v>
      </c>
      <c r="CB25" s="318">
        <v>1</v>
      </c>
      <c r="CC25" s="318">
        <v>28</v>
      </c>
      <c r="CD25" s="318">
        <v>4</v>
      </c>
      <c r="CE25" s="318">
        <v>170</v>
      </c>
      <c r="CF25" s="318">
        <v>1</v>
      </c>
      <c r="CG25" s="318">
        <v>14</v>
      </c>
      <c r="CH25" s="318">
        <v>4</v>
      </c>
      <c r="CI25" s="318">
        <v>170</v>
      </c>
      <c r="CJ25" s="318">
        <v>1</v>
      </c>
      <c r="CK25" s="318">
        <v>14</v>
      </c>
      <c r="CL25" s="318">
        <v>4</v>
      </c>
      <c r="CM25" s="318">
        <v>340</v>
      </c>
      <c r="CN25" s="318">
        <v>1</v>
      </c>
      <c r="CO25" s="318">
        <v>17.5</v>
      </c>
      <c r="CP25" s="318">
        <v>4</v>
      </c>
      <c r="CQ25" s="318">
        <v>212.5</v>
      </c>
      <c r="CR25" s="318">
        <v>1</v>
      </c>
      <c r="CS25" s="318">
        <v>17.5</v>
      </c>
      <c r="CT25" s="318">
        <v>4</v>
      </c>
      <c r="CU25" s="318">
        <v>212.5</v>
      </c>
      <c r="CV25" s="318">
        <v>1</v>
      </c>
      <c r="CW25" s="318">
        <v>35</v>
      </c>
      <c r="CX25" s="318">
        <v>4</v>
      </c>
      <c r="CY25" s="318">
        <v>212.5</v>
      </c>
      <c r="CZ25" s="318">
        <v>1</v>
      </c>
      <c r="DA25" s="318">
        <v>17.5</v>
      </c>
      <c r="DB25" s="318">
        <v>4</v>
      </c>
      <c r="DC25" s="318">
        <v>212.5</v>
      </c>
      <c r="DD25" s="318">
        <v>1</v>
      </c>
      <c r="DE25" s="318">
        <v>17.5</v>
      </c>
      <c r="DF25" s="318">
        <v>4</v>
      </c>
      <c r="DG25" s="318">
        <v>425</v>
      </c>
      <c r="DH25" s="318">
        <v>1</v>
      </c>
      <c r="DI25" s="318">
        <v>21</v>
      </c>
      <c r="DJ25" s="318">
        <v>4</v>
      </c>
      <c r="DK25" s="318">
        <v>255</v>
      </c>
      <c r="DL25" s="318">
        <v>1</v>
      </c>
      <c r="DM25" s="318">
        <v>21</v>
      </c>
      <c r="DN25" s="318">
        <v>4</v>
      </c>
      <c r="DO25" s="318">
        <v>255</v>
      </c>
      <c r="DP25" s="318">
        <v>1</v>
      </c>
      <c r="DQ25" s="318">
        <v>42</v>
      </c>
      <c r="DR25" s="318">
        <v>4</v>
      </c>
      <c r="DS25" s="318">
        <v>255</v>
      </c>
      <c r="DT25" s="318">
        <v>1</v>
      </c>
      <c r="DU25" s="318">
        <v>21</v>
      </c>
      <c r="DV25" s="318">
        <v>4</v>
      </c>
      <c r="DW25" s="318">
        <v>255</v>
      </c>
      <c r="DX25" s="318">
        <v>1</v>
      </c>
      <c r="DY25" s="318">
        <v>21</v>
      </c>
      <c r="DZ25" s="318">
        <v>4</v>
      </c>
      <c r="EA25" s="318">
        <v>510</v>
      </c>
      <c r="EB25" s="318">
        <v>1</v>
      </c>
      <c r="EC25" s="318">
        <v>24.5</v>
      </c>
      <c r="ED25" s="318">
        <v>4</v>
      </c>
      <c r="EE25" s="318">
        <v>297.5</v>
      </c>
      <c r="EF25" s="318">
        <v>1</v>
      </c>
      <c r="EG25" s="318">
        <v>24.5</v>
      </c>
      <c r="EH25" s="318">
        <v>4</v>
      </c>
      <c r="EI25" s="318">
        <v>297.5</v>
      </c>
      <c r="EJ25" s="318">
        <v>1</v>
      </c>
      <c r="EK25" s="318">
        <v>49</v>
      </c>
      <c r="EL25" s="318">
        <v>4</v>
      </c>
      <c r="EM25" s="318">
        <v>297.5</v>
      </c>
      <c r="EN25" s="318">
        <v>1</v>
      </c>
      <c r="EO25" s="318">
        <v>24.5</v>
      </c>
      <c r="EP25" s="318">
        <v>4</v>
      </c>
      <c r="EQ25" s="318">
        <v>297.5</v>
      </c>
      <c r="ER25" s="318">
        <v>1</v>
      </c>
      <c r="ES25" s="318">
        <v>24.5</v>
      </c>
      <c r="ET25" s="318">
        <v>4</v>
      </c>
      <c r="EU25" s="318">
        <v>595</v>
      </c>
      <c r="EV25" s="318">
        <v>1</v>
      </c>
      <c r="EW25" s="318">
        <v>28</v>
      </c>
      <c r="EX25" s="318">
        <v>4</v>
      </c>
      <c r="EY25" s="318">
        <v>340</v>
      </c>
      <c r="EZ25" s="318">
        <v>1</v>
      </c>
      <c r="FA25" s="318">
        <v>28</v>
      </c>
      <c r="FB25" s="318">
        <v>4</v>
      </c>
      <c r="FC25" s="318">
        <v>340</v>
      </c>
      <c r="FD25" s="318">
        <v>1</v>
      </c>
      <c r="FE25" s="318">
        <v>56</v>
      </c>
      <c r="FF25" s="318">
        <v>4</v>
      </c>
      <c r="FG25" s="318">
        <v>340</v>
      </c>
      <c r="FH25" s="318">
        <v>1</v>
      </c>
      <c r="FI25" s="318">
        <v>28</v>
      </c>
      <c r="FJ25" s="318">
        <v>4</v>
      </c>
      <c r="FK25" s="318">
        <v>340</v>
      </c>
      <c r="FL25" s="318">
        <v>1</v>
      </c>
      <c r="FM25" s="318">
        <v>28</v>
      </c>
      <c r="FN25" s="318">
        <v>4</v>
      </c>
      <c r="FO25" s="318">
        <v>680</v>
      </c>
      <c r="FQ25" s="321">
        <f t="shared" si="3"/>
        <v>630</v>
      </c>
      <c r="FR25" s="321">
        <f t="shared" si="0"/>
        <v>7650</v>
      </c>
      <c r="FS25" s="321">
        <f t="shared" si="1"/>
        <v>0</v>
      </c>
      <c r="FT25" s="321">
        <f t="shared" si="2"/>
        <v>0</v>
      </c>
    </row>
    <row r="26" spans="1:176">
      <c r="A26" s="660"/>
      <c r="B26" s="337">
        <f>兵团装备计算表!Z10</f>
        <v>181.21249999999998</v>
      </c>
      <c r="C26" s="322"/>
      <c r="D26" s="320" t="s">
        <v>11968</v>
      </c>
      <c r="E26" s="661"/>
      <c r="F26" s="661"/>
      <c r="G26" s="661"/>
      <c r="H26" s="661"/>
      <c r="I26" s="322"/>
      <c r="J26"/>
      <c r="K26"/>
      <c r="L26"/>
      <c r="M26"/>
      <c r="N26"/>
      <c r="O26"/>
      <c r="P26"/>
      <c r="Q26"/>
      <c r="R26" s="364"/>
      <c r="Z26" s="360"/>
      <c r="AD26" s="350">
        <f>兵团team!A30</f>
        <v>401</v>
      </c>
      <c r="AE26" s="350" t="str">
        <f>兵团team!B30</f>
        <v>大耳怪</v>
      </c>
      <c r="AF26" s="350">
        <f>兵团team!K30</f>
        <v>1</v>
      </c>
      <c r="AG26" s="350">
        <f>兵团team!L30</f>
        <v>1</v>
      </c>
      <c r="AH26" s="325">
        <f>兵团team!M30</f>
        <v>6</v>
      </c>
      <c r="AI26" s="325">
        <f>兵团team!N30</f>
        <v>5</v>
      </c>
      <c r="AJ26" s="325">
        <f>兵团team!O30</f>
        <v>6</v>
      </c>
      <c r="AK26" s="325">
        <f>兵团team!P30</f>
        <v>3</v>
      </c>
      <c r="AL26" s="350">
        <f>兵团team!S30</f>
        <v>8.27</v>
      </c>
      <c r="AM26" s="350">
        <f>兵团team!T30</f>
        <v>76.099999999999994</v>
      </c>
      <c r="AN26" s="350">
        <f>兵团team!U30</f>
        <v>1.7</v>
      </c>
      <c r="AO26" s="350">
        <f>兵团team!V30</f>
        <v>0</v>
      </c>
      <c r="AP26" s="350">
        <f>兵团team!W30</f>
        <v>0.49</v>
      </c>
      <c r="AQ26" s="350">
        <f>兵团team!AH30</f>
        <v>3</v>
      </c>
      <c r="AR26" s="350">
        <f>兵团team!AI30</f>
        <v>1</v>
      </c>
      <c r="AS26" s="350">
        <f>兵团team!AK30</f>
        <v>82.699999999999989</v>
      </c>
      <c r="AT26" s="350">
        <f>兵团team!AL30</f>
        <v>761</v>
      </c>
      <c r="AU26" s="350">
        <f>兵团team!BB30</f>
        <v>80</v>
      </c>
      <c r="AV26" s="350">
        <f>兵团team!BC30</f>
        <v>100</v>
      </c>
      <c r="AW26" s="350" t="str">
        <f>兵团team!DT30</f>
        <v>[[2,1],[5,1],[14,2],[55,2]]</v>
      </c>
      <c r="AX26" s="350" t="s">
        <v>6937</v>
      </c>
      <c r="AY26" s="350" t="s">
        <v>7065</v>
      </c>
      <c r="AZ26" s="350" t="s">
        <v>7072</v>
      </c>
      <c r="BA26" s="350" t="s">
        <v>7088</v>
      </c>
      <c r="BC26" s="316" t="s">
        <v>12053</v>
      </c>
      <c r="BD26" s="315">
        <v>27</v>
      </c>
      <c r="BE26" s="315">
        <v>13.5</v>
      </c>
      <c r="BF26" s="315">
        <v>40.5</v>
      </c>
      <c r="BH26" s="355" t="s">
        <v>12143</v>
      </c>
      <c r="BI26" s="356">
        <f>INDEX(BJ45:BJ58,MATCH(兵团查询!$E$4,BC45:BC58,0),0)</f>
        <v>420</v>
      </c>
      <c r="BN26" s="363">
        <v>25</v>
      </c>
      <c r="BP26" s="322">
        <f>兵团team!A30</f>
        <v>401</v>
      </c>
      <c r="BQ26" s="322" t="str">
        <f>兵团team!B30</f>
        <v>大耳怪</v>
      </c>
      <c r="BR26" s="42" t="str">
        <f>兵团team!AX30</f>
        <v>[[1,7],[4,85],[1,7],[4,85],[1,14],[4,85],[1,7],[4,85],[1,7],[4,170],[1,8.75],[4,106.25],[1,8.75],[4,106.25],[1,17.5],[4,106.25],[1,8.75],[4,106.25],[1,8.75],[4,212.5],[1,10.5],[4,127.5],[1,10.5],[4,127.5],[1,21],[4,127.5],[1,10.5],[4,127.5],[1,10.5],[4,255],[1,12.25],[4,148.75],[1,12.25],[4,148.75],[1,24.5],[4,148.75],[1,12.25],[4,148.75],[1,12.25],[4,297.5],[1,14],[4,170],[1,14],[4,170],[1,28],[4,170],[1,14],[4,170],[1,14],[4,340]]</v>
      </c>
      <c r="BS26" s="318" t="s">
        <v>12083</v>
      </c>
      <c r="BT26" s="322">
        <v>1</v>
      </c>
      <c r="BU26" s="318">
        <v>7</v>
      </c>
      <c r="BV26" s="318">
        <v>4</v>
      </c>
      <c r="BW26" s="318">
        <v>85</v>
      </c>
      <c r="BX26" s="318">
        <v>1</v>
      </c>
      <c r="BY26" s="318">
        <v>7</v>
      </c>
      <c r="BZ26" s="318">
        <v>4</v>
      </c>
      <c r="CA26" s="318">
        <v>85</v>
      </c>
      <c r="CB26" s="318">
        <v>1</v>
      </c>
      <c r="CC26" s="318">
        <v>14</v>
      </c>
      <c r="CD26" s="318">
        <v>4</v>
      </c>
      <c r="CE26" s="318">
        <v>85</v>
      </c>
      <c r="CF26" s="318">
        <v>1</v>
      </c>
      <c r="CG26" s="318">
        <v>7</v>
      </c>
      <c r="CH26" s="318">
        <v>4</v>
      </c>
      <c r="CI26" s="318">
        <v>85</v>
      </c>
      <c r="CJ26" s="318">
        <v>1</v>
      </c>
      <c r="CK26" s="318">
        <v>7</v>
      </c>
      <c r="CL26" s="318">
        <v>4</v>
      </c>
      <c r="CM26" s="318">
        <v>170</v>
      </c>
      <c r="CN26" s="318">
        <v>1</v>
      </c>
      <c r="CO26" s="318">
        <v>8.75</v>
      </c>
      <c r="CP26" s="318">
        <v>4</v>
      </c>
      <c r="CQ26" s="318">
        <v>106.25</v>
      </c>
      <c r="CR26" s="318">
        <v>1</v>
      </c>
      <c r="CS26" s="318">
        <v>8.75</v>
      </c>
      <c r="CT26" s="318">
        <v>4</v>
      </c>
      <c r="CU26" s="318">
        <v>106.25</v>
      </c>
      <c r="CV26" s="318">
        <v>1</v>
      </c>
      <c r="CW26" s="318">
        <v>17.5</v>
      </c>
      <c r="CX26" s="318">
        <v>4</v>
      </c>
      <c r="CY26" s="318">
        <v>106.25</v>
      </c>
      <c r="CZ26" s="318">
        <v>1</v>
      </c>
      <c r="DA26" s="318">
        <v>8.75</v>
      </c>
      <c r="DB26" s="318">
        <v>4</v>
      </c>
      <c r="DC26" s="318">
        <v>106.25</v>
      </c>
      <c r="DD26" s="318">
        <v>1</v>
      </c>
      <c r="DE26" s="318">
        <v>8.75</v>
      </c>
      <c r="DF26" s="318">
        <v>4</v>
      </c>
      <c r="DG26" s="318">
        <v>212.5</v>
      </c>
      <c r="DH26" s="318">
        <v>1</v>
      </c>
      <c r="DI26" s="318">
        <v>10.5</v>
      </c>
      <c r="DJ26" s="318">
        <v>4</v>
      </c>
      <c r="DK26" s="318">
        <v>127.5</v>
      </c>
      <c r="DL26" s="318">
        <v>1</v>
      </c>
      <c r="DM26" s="318">
        <v>10.5</v>
      </c>
      <c r="DN26" s="318">
        <v>4</v>
      </c>
      <c r="DO26" s="318">
        <v>127.5</v>
      </c>
      <c r="DP26" s="318">
        <v>1</v>
      </c>
      <c r="DQ26" s="318">
        <v>21</v>
      </c>
      <c r="DR26" s="318">
        <v>4</v>
      </c>
      <c r="DS26" s="318">
        <v>127.5</v>
      </c>
      <c r="DT26" s="318">
        <v>1</v>
      </c>
      <c r="DU26" s="318">
        <v>10.5</v>
      </c>
      <c r="DV26" s="318">
        <v>4</v>
      </c>
      <c r="DW26" s="318">
        <v>127.5</v>
      </c>
      <c r="DX26" s="318">
        <v>1</v>
      </c>
      <c r="DY26" s="318">
        <v>10.5</v>
      </c>
      <c r="DZ26" s="318">
        <v>4</v>
      </c>
      <c r="EA26" s="318">
        <v>255</v>
      </c>
      <c r="EB26" s="318">
        <v>1</v>
      </c>
      <c r="EC26" s="318">
        <v>12.25</v>
      </c>
      <c r="ED26" s="318">
        <v>4</v>
      </c>
      <c r="EE26" s="318">
        <v>148.75</v>
      </c>
      <c r="EF26" s="318">
        <v>1</v>
      </c>
      <c r="EG26" s="318">
        <v>12.25</v>
      </c>
      <c r="EH26" s="318">
        <v>4</v>
      </c>
      <c r="EI26" s="318">
        <v>148.75</v>
      </c>
      <c r="EJ26" s="318">
        <v>1</v>
      </c>
      <c r="EK26" s="318">
        <v>24.5</v>
      </c>
      <c r="EL26" s="318">
        <v>4</v>
      </c>
      <c r="EM26" s="318">
        <v>148.75</v>
      </c>
      <c r="EN26" s="318">
        <v>1</v>
      </c>
      <c r="EO26" s="318">
        <v>12.25</v>
      </c>
      <c r="EP26" s="318">
        <v>4</v>
      </c>
      <c r="EQ26" s="318">
        <v>148.75</v>
      </c>
      <c r="ER26" s="318">
        <v>1</v>
      </c>
      <c r="ES26" s="318">
        <v>12.25</v>
      </c>
      <c r="ET26" s="318">
        <v>4</v>
      </c>
      <c r="EU26" s="318">
        <v>297.5</v>
      </c>
      <c r="EV26" s="318">
        <v>1</v>
      </c>
      <c r="EW26" s="318">
        <v>14</v>
      </c>
      <c r="EX26" s="318">
        <v>4</v>
      </c>
      <c r="EY26" s="318">
        <v>170</v>
      </c>
      <c r="EZ26" s="318">
        <v>1</v>
      </c>
      <c r="FA26" s="318">
        <v>14</v>
      </c>
      <c r="FB26" s="318">
        <v>4</v>
      </c>
      <c r="FC26" s="318">
        <v>170</v>
      </c>
      <c r="FD26" s="318">
        <v>1</v>
      </c>
      <c r="FE26" s="318">
        <v>28</v>
      </c>
      <c r="FF26" s="318">
        <v>4</v>
      </c>
      <c r="FG26" s="318">
        <v>170</v>
      </c>
      <c r="FH26" s="318">
        <v>1</v>
      </c>
      <c r="FI26" s="318">
        <v>14</v>
      </c>
      <c r="FJ26" s="318">
        <v>4</v>
      </c>
      <c r="FK26" s="318">
        <v>170</v>
      </c>
      <c r="FL26" s="318">
        <v>1</v>
      </c>
      <c r="FM26" s="318">
        <v>14</v>
      </c>
      <c r="FN26" s="318">
        <v>4</v>
      </c>
      <c r="FO26" s="318">
        <v>340</v>
      </c>
      <c r="FQ26" s="321">
        <f t="shared" si="3"/>
        <v>315</v>
      </c>
      <c r="FR26" s="321">
        <f t="shared" si="0"/>
        <v>3825</v>
      </c>
      <c r="FS26" s="321">
        <f t="shared" si="1"/>
        <v>0</v>
      </c>
      <c r="FT26" s="321">
        <f t="shared" si="2"/>
        <v>0</v>
      </c>
    </row>
    <row r="27" spans="1:176">
      <c r="A27" s="660" t="str">
        <f>兵团装备计算表!B11</f>
        <v>#龙鳞护肩</v>
      </c>
      <c r="B27" s="337">
        <f>兵团装备计算表!Z11</f>
        <v>6678.9749999999995</v>
      </c>
      <c r="C27" s="322"/>
      <c r="D27" s="320" t="s">
        <v>11979</v>
      </c>
      <c r="E27" s="661"/>
      <c r="F27" s="661"/>
      <c r="G27" s="661"/>
      <c r="H27" s="661"/>
      <c r="I27" s="322"/>
      <c r="J27"/>
      <c r="K27"/>
      <c r="L27"/>
      <c r="M27"/>
      <c r="N27"/>
      <c r="O27"/>
      <c r="P27"/>
      <c r="Q27"/>
      <c r="R27" s="364"/>
      <c r="Z27" s="360"/>
      <c r="AD27" s="350">
        <f>兵团team!A31</f>
        <v>402</v>
      </c>
      <c r="AE27" s="350" t="str">
        <f>兵团team!B31</f>
        <v>兽人狼骑兵</v>
      </c>
      <c r="AF27" s="350">
        <f>兵团team!K31</f>
        <v>2</v>
      </c>
      <c r="AG27" s="350">
        <f>兵团team!L31</f>
        <v>1</v>
      </c>
      <c r="AH27" s="325">
        <f>兵团team!M31</f>
        <v>5</v>
      </c>
      <c r="AI27" s="325">
        <f>兵团team!N31</f>
        <v>6</v>
      </c>
      <c r="AJ27" s="325">
        <f>兵团team!O31</f>
        <v>6</v>
      </c>
      <c r="AK27" s="325">
        <f>兵团team!P31</f>
        <v>4</v>
      </c>
      <c r="AL27" s="350">
        <f>兵团team!S31</f>
        <v>7.28</v>
      </c>
      <c r="AM27" s="350">
        <f>兵团team!T31</f>
        <v>86</v>
      </c>
      <c r="AN27" s="350">
        <f>兵团team!U31</f>
        <v>2.2000000000000002</v>
      </c>
      <c r="AO27" s="350">
        <f>兵团team!V31</f>
        <v>0</v>
      </c>
      <c r="AP27" s="350">
        <f>兵团team!W31</f>
        <v>0.48</v>
      </c>
      <c r="AQ27" s="350">
        <f>兵团team!AH31</f>
        <v>3</v>
      </c>
      <c r="AR27" s="350">
        <f>兵团team!AI31</f>
        <v>3</v>
      </c>
      <c r="AS27" s="350">
        <f>兵团team!AK31</f>
        <v>72.8</v>
      </c>
      <c r="AT27" s="350">
        <f>兵团team!AL31</f>
        <v>860</v>
      </c>
      <c r="AU27" s="350">
        <f>兵团team!BB31</f>
        <v>80</v>
      </c>
      <c r="AV27" s="350">
        <f>兵团team!BC31</f>
        <v>120</v>
      </c>
      <c r="AW27" s="350" t="str">
        <f>兵团team!DT31</f>
        <v>[[2,1],[5,1],[20,2],[55,2]]</v>
      </c>
      <c r="AX27" s="350" t="s">
        <v>6937</v>
      </c>
      <c r="AY27" s="350" t="s">
        <v>7065</v>
      </c>
      <c r="AZ27" s="350" t="s">
        <v>7076</v>
      </c>
      <c r="BA27" s="350" t="s">
        <v>7088</v>
      </c>
      <c r="BC27" s="316" t="s">
        <v>12054</v>
      </c>
      <c r="BD27" s="315">
        <v>33</v>
      </c>
      <c r="BE27" s="315">
        <v>16.5</v>
      </c>
      <c r="BF27" s="315">
        <v>49.5</v>
      </c>
      <c r="BH27" s="355" t="s">
        <v>12144</v>
      </c>
      <c r="BI27" s="365">
        <f>INDEX(BK45:BK58,MATCH(兵团查询!$E$4,BC45:BC58,0),0)</f>
        <v>0.21</v>
      </c>
      <c r="BN27" s="363">
        <v>26</v>
      </c>
      <c r="BP27" s="322">
        <f>兵团team!A31</f>
        <v>402</v>
      </c>
      <c r="BQ27" s="322" t="str">
        <f>兵团team!B31</f>
        <v>兽人狼骑兵</v>
      </c>
      <c r="BR27" s="42" t="str">
        <f>兵团team!AX31</f>
        <v>[[1,7],[4,85],[1,7],[4,85],[1,14],[4,85],[1,7],[4,85],[1,7],[4,170],[1,8.75],[4,106.25],[1,8.75],[4,106.25],[1,17.5],[4,106.25],[1,8.75],[4,106.25],[1,8.75],[4,212.5],[1,10.5],[4,127.5],[1,10.5],[4,127.5],[1,21],[4,127.5],[1,10.5],[4,127.5],[1,10.5],[4,255],[1,12.25],[4,148.75],[1,12.25],[4,148.75],[1,24.5],[4,148.75],[1,12.25],[4,148.75],[1,12.25],[4,297.5],[1,14],[4,170],[1,14],[4,170],[1,28],[4,170],[1,14],[4,170],[1,14],[4,340]]</v>
      </c>
      <c r="BS27" s="318" t="s">
        <v>12083</v>
      </c>
      <c r="BT27" s="322">
        <v>1</v>
      </c>
      <c r="BU27" s="318">
        <v>7</v>
      </c>
      <c r="BV27" s="318">
        <v>4</v>
      </c>
      <c r="BW27" s="318">
        <v>85</v>
      </c>
      <c r="BX27" s="318">
        <v>1</v>
      </c>
      <c r="BY27" s="318">
        <v>7</v>
      </c>
      <c r="BZ27" s="318">
        <v>4</v>
      </c>
      <c r="CA27" s="318">
        <v>85</v>
      </c>
      <c r="CB27" s="318">
        <v>1</v>
      </c>
      <c r="CC27" s="318">
        <v>14</v>
      </c>
      <c r="CD27" s="318">
        <v>4</v>
      </c>
      <c r="CE27" s="318">
        <v>85</v>
      </c>
      <c r="CF27" s="318">
        <v>1</v>
      </c>
      <c r="CG27" s="318">
        <v>7</v>
      </c>
      <c r="CH27" s="318">
        <v>4</v>
      </c>
      <c r="CI27" s="318">
        <v>85</v>
      </c>
      <c r="CJ27" s="318">
        <v>1</v>
      </c>
      <c r="CK27" s="318">
        <v>7</v>
      </c>
      <c r="CL27" s="318">
        <v>4</v>
      </c>
      <c r="CM27" s="318">
        <v>170</v>
      </c>
      <c r="CN27" s="318">
        <v>1</v>
      </c>
      <c r="CO27" s="318">
        <v>8.75</v>
      </c>
      <c r="CP27" s="318">
        <v>4</v>
      </c>
      <c r="CQ27" s="318">
        <v>106.25</v>
      </c>
      <c r="CR27" s="318">
        <v>1</v>
      </c>
      <c r="CS27" s="318">
        <v>8.75</v>
      </c>
      <c r="CT27" s="318">
        <v>4</v>
      </c>
      <c r="CU27" s="318">
        <v>106.25</v>
      </c>
      <c r="CV27" s="318">
        <v>1</v>
      </c>
      <c r="CW27" s="318">
        <v>17.5</v>
      </c>
      <c r="CX27" s="318">
        <v>4</v>
      </c>
      <c r="CY27" s="318">
        <v>106.25</v>
      </c>
      <c r="CZ27" s="318">
        <v>1</v>
      </c>
      <c r="DA27" s="318">
        <v>8.75</v>
      </c>
      <c r="DB27" s="318">
        <v>4</v>
      </c>
      <c r="DC27" s="318">
        <v>106.25</v>
      </c>
      <c r="DD27" s="318">
        <v>1</v>
      </c>
      <c r="DE27" s="318">
        <v>8.75</v>
      </c>
      <c r="DF27" s="318">
        <v>4</v>
      </c>
      <c r="DG27" s="318">
        <v>212.5</v>
      </c>
      <c r="DH27" s="318">
        <v>1</v>
      </c>
      <c r="DI27" s="318">
        <v>10.5</v>
      </c>
      <c r="DJ27" s="318">
        <v>4</v>
      </c>
      <c r="DK27" s="318">
        <v>127.5</v>
      </c>
      <c r="DL27" s="318">
        <v>1</v>
      </c>
      <c r="DM27" s="318">
        <v>10.5</v>
      </c>
      <c r="DN27" s="318">
        <v>4</v>
      </c>
      <c r="DO27" s="318">
        <v>127.5</v>
      </c>
      <c r="DP27" s="318">
        <v>1</v>
      </c>
      <c r="DQ27" s="318">
        <v>21</v>
      </c>
      <c r="DR27" s="318">
        <v>4</v>
      </c>
      <c r="DS27" s="318">
        <v>127.5</v>
      </c>
      <c r="DT27" s="318">
        <v>1</v>
      </c>
      <c r="DU27" s="318">
        <v>10.5</v>
      </c>
      <c r="DV27" s="318">
        <v>4</v>
      </c>
      <c r="DW27" s="318">
        <v>127.5</v>
      </c>
      <c r="DX27" s="318">
        <v>1</v>
      </c>
      <c r="DY27" s="318">
        <v>10.5</v>
      </c>
      <c r="DZ27" s="318">
        <v>4</v>
      </c>
      <c r="EA27" s="318">
        <v>255</v>
      </c>
      <c r="EB27" s="318">
        <v>1</v>
      </c>
      <c r="EC27" s="318">
        <v>12.25</v>
      </c>
      <c r="ED27" s="318">
        <v>4</v>
      </c>
      <c r="EE27" s="318">
        <v>148.75</v>
      </c>
      <c r="EF27" s="318">
        <v>1</v>
      </c>
      <c r="EG27" s="318">
        <v>12.25</v>
      </c>
      <c r="EH27" s="318">
        <v>4</v>
      </c>
      <c r="EI27" s="318">
        <v>148.75</v>
      </c>
      <c r="EJ27" s="318">
        <v>1</v>
      </c>
      <c r="EK27" s="318">
        <v>24.5</v>
      </c>
      <c r="EL27" s="318">
        <v>4</v>
      </c>
      <c r="EM27" s="318">
        <v>148.75</v>
      </c>
      <c r="EN27" s="318">
        <v>1</v>
      </c>
      <c r="EO27" s="318">
        <v>12.25</v>
      </c>
      <c r="EP27" s="318">
        <v>4</v>
      </c>
      <c r="EQ27" s="318">
        <v>148.75</v>
      </c>
      <c r="ER27" s="318">
        <v>1</v>
      </c>
      <c r="ES27" s="318">
        <v>12.25</v>
      </c>
      <c r="ET27" s="318">
        <v>4</v>
      </c>
      <c r="EU27" s="318">
        <v>297.5</v>
      </c>
      <c r="EV27" s="318">
        <v>1</v>
      </c>
      <c r="EW27" s="318">
        <v>14</v>
      </c>
      <c r="EX27" s="318">
        <v>4</v>
      </c>
      <c r="EY27" s="318">
        <v>170</v>
      </c>
      <c r="EZ27" s="318">
        <v>1</v>
      </c>
      <c r="FA27" s="318">
        <v>14</v>
      </c>
      <c r="FB27" s="318">
        <v>4</v>
      </c>
      <c r="FC27" s="318">
        <v>170</v>
      </c>
      <c r="FD27" s="318">
        <v>1</v>
      </c>
      <c r="FE27" s="318">
        <v>28</v>
      </c>
      <c r="FF27" s="318">
        <v>4</v>
      </c>
      <c r="FG27" s="318">
        <v>170</v>
      </c>
      <c r="FH27" s="318">
        <v>1</v>
      </c>
      <c r="FI27" s="318">
        <v>14</v>
      </c>
      <c r="FJ27" s="318">
        <v>4</v>
      </c>
      <c r="FK27" s="318">
        <v>170</v>
      </c>
      <c r="FL27" s="318">
        <v>1</v>
      </c>
      <c r="FM27" s="318">
        <v>14</v>
      </c>
      <c r="FN27" s="318">
        <v>4</v>
      </c>
      <c r="FO27" s="318">
        <v>340</v>
      </c>
      <c r="FQ27" s="321">
        <f t="shared" si="3"/>
        <v>315</v>
      </c>
      <c r="FR27" s="321">
        <f t="shared" si="0"/>
        <v>3825</v>
      </c>
      <c r="FS27" s="321">
        <f t="shared" si="1"/>
        <v>0</v>
      </c>
      <c r="FT27" s="321">
        <f t="shared" si="2"/>
        <v>0</v>
      </c>
    </row>
    <row r="28" spans="1:176">
      <c r="A28" s="660"/>
      <c r="B28" s="337">
        <f>兵团装备计算表!Z12</f>
        <v>181.21249999999998</v>
      </c>
      <c r="C28" s="322"/>
      <c r="D28" s="320" t="s">
        <v>11968</v>
      </c>
      <c r="E28" s="661"/>
      <c r="F28" s="661"/>
      <c r="G28" s="661"/>
      <c r="H28" s="661"/>
      <c r="I28" s="322"/>
      <c r="J28"/>
      <c r="K28"/>
      <c r="L28"/>
      <c r="M28"/>
      <c r="N28"/>
      <c r="O28"/>
      <c r="P28"/>
      <c r="Q28"/>
      <c r="R28" s="364"/>
      <c r="Z28" s="360"/>
      <c r="AD28" s="350">
        <f>兵团team!A32</f>
        <v>403</v>
      </c>
      <c r="AE28" s="350" t="str">
        <f>兵团team!B32</f>
        <v>半兽人</v>
      </c>
      <c r="AF28" s="350">
        <f>兵团team!K32</f>
        <v>1</v>
      </c>
      <c r="AG28" s="350">
        <f>兵团team!L32</f>
        <v>1</v>
      </c>
      <c r="AH28" s="325">
        <f>兵团team!M32</f>
        <v>6</v>
      </c>
      <c r="AI28" s="325">
        <f>兵团team!N32</f>
        <v>3</v>
      </c>
      <c r="AJ28" s="325">
        <f>兵团team!O32</f>
        <v>8</v>
      </c>
      <c r="AK28" s="325">
        <f>兵团team!P32</f>
        <v>3</v>
      </c>
      <c r="AL28" s="350">
        <f>兵团team!S32</f>
        <v>8.27</v>
      </c>
      <c r="AM28" s="350">
        <f>兵团team!T32</f>
        <v>56.2</v>
      </c>
      <c r="AN28" s="350">
        <f>兵团team!U32</f>
        <v>1.2</v>
      </c>
      <c r="AO28" s="350">
        <f>兵团team!V32</f>
        <v>0</v>
      </c>
      <c r="AP28" s="350">
        <f>兵团team!W32</f>
        <v>0.61</v>
      </c>
      <c r="AQ28" s="350">
        <f>兵团team!AH32</f>
        <v>3</v>
      </c>
      <c r="AR28" s="350">
        <f>兵团team!AI32</f>
        <v>4</v>
      </c>
      <c r="AS28" s="350">
        <f>兵团team!AK32</f>
        <v>82.699999999999989</v>
      </c>
      <c r="AT28" s="350">
        <f>兵团team!AL32</f>
        <v>562</v>
      </c>
      <c r="AU28" s="350">
        <f>兵团team!BB32</f>
        <v>350</v>
      </c>
      <c r="AV28" s="350">
        <f>兵团team!BC32</f>
        <v>90</v>
      </c>
      <c r="AW28" s="350" t="str">
        <f>兵团team!DT32</f>
        <v>[[2,1],[5,1],[14,2],[55,2]]</v>
      </c>
      <c r="AX28" s="350" t="s">
        <v>6937</v>
      </c>
      <c r="AY28" s="350" t="s">
        <v>7065</v>
      </c>
      <c r="AZ28" s="350" t="s">
        <v>7072</v>
      </c>
      <c r="BA28" s="350" t="s">
        <v>7088</v>
      </c>
      <c r="BC28" s="316" t="s">
        <v>11984</v>
      </c>
      <c r="BD28" s="315">
        <v>40</v>
      </c>
      <c r="BE28" s="315">
        <v>20</v>
      </c>
      <c r="BF28" s="315">
        <v>60</v>
      </c>
      <c r="BH28" s="355" t="s">
        <v>12145</v>
      </c>
      <c r="BI28" s="365">
        <f>INDEX(BL45:BL58,MATCH(兵团查询!$E$4,BC45:BC58,0),0)</f>
        <v>0.21</v>
      </c>
      <c r="BN28" s="363">
        <v>27</v>
      </c>
      <c r="BP28" s="322">
        <f>兵团team!A32</f>
        <v>403</v>
      </c>
      <c r="BQ28" s="322" t="str">
        <f>兵团team!B32</f>
        <v>半兽人</v>
      </c>
      <c r="BR28" s="42" t="str">
        <f>兵团team!AX32</f>
        <v>[[1,7],[4,85],[1,7],[4,85],[1,14],[4,85],[1,7],[4,85],[1,7],[4,170],[1,8.75],[4,106.25],[1,8.75],[4,106.25],[1,17.5],[4,106.25],[1,8.75],[4,106.25],[1,8.75],[4,212.5],[1,10.5],[4,127.5],[1,10.5],[4,127.5],[1,21],[4,127.5],[1,10.5],[4,127.5],[1,10.5],[4,255],[1,12.25],[4,148.75],[1,12.25],[4,148.75],[1,24.5],[4,148.75],[1,12.25],[4,148.75],[1,12.25],[4,297.5],[1,14],[4,170],[1,14],[4,170],[1,28],[4,170],[1,14],[4,170],[1,14],[4,340]]</v>
      </c>
      <c r="BS28" s="318" t="s">
        <v>12083</v>
      </c>
      <c r="BT28" s="322">
        <v>1</v>
      </c>
      <c r="BU28" s="318">
        <v>7</v>
      </c>
      <c r="BV28" s="318">
        <v>4</v>
      </c>
      <c r="BW28" s="318">
        <v>85</v>
      </c>
      <c r="BX28" s="318">
        <v>1</v>
      </c>
      <c r="BY28" s="318">
        <v>7</v>
      </c>
      <c r="BZ28" s="318">
        <v>4</v>
      </c>
      <c r="CA28" s="318">
        <v>85</v>
      </c>
      <c r="CB28" s="318">
        <v>1</v>
      </c>
      <c r="CC28" s="318">
        <v>14</v>
      </c>
      <c r="CD28" s="318">
        <v>4</v>
      </c>
      <c r="CE28" s="318">
        <v>85</v>
      </c>
      <c r="CF28" s="318">
        <v>1</v>
      </c>
      <c r="CG28" s="318">
        <v>7</v>
      </c>
      <c r="CH28" s="318">
        <v>4</v>
      </c>
      <c r="CI28" s="318">
        <v>85</v>
      </c>
      <c r="CJ28" s="318">
        <v>1</v>
      </c>
      <c r="CK28" s="318">
        <v>7</v>
      </c>
      <c r="CL28" s="318">
        <v>4</v>
      </c>
      <c r="CM28" s="318">
        <v>170</v>
      </c>
      <c r="CN28" s="318">
        <v>1</v>
      </c>
      <c r="CO28" s="318">
        <v>8.75</v>
      </c>
      <c r="CP28" s="318">
        <v>4</v>
      </c>
      <c r="CQ28" s="318">
        <v>106.25</v>
      </c>
      <c r="CR28" s="318">
        <v>1</v>
      </c>
      <c r="CS28" s="318">
        <v>8.75</v>
      </c>
      <c r="CT28" s="318">
        <v>4</v>
      </c>
      <c r="CU28" s="318">
        <v>106.25</v>
      </c>
      <c r="CV28" s="318">
        <v>1</v>
      </c>
      <c r="CW28" s="318">
        <v>17.5</v>
      </c>
      <c r="CX28" s="318">
        <v>4</v>
      </c>
      <c r="CY28" s="318">
        <v>106.25</v>
      </c>
      <c r="CZ28" s="318">
        <v>1</v>
      </c>
      <c r="DA28" s="318">
        <v>8.75</v>
      </c>
      <c r="DB28" s="318">
        <v>4</v>
      </c>
      <c r="DC28" s="318">
        <v>106.25</v>
      </c>
      <c r="DD28" s="318">
        <v>1</v>
      </c>
      <c r="DE28" s="318">
        <v>8.75</v>
      </c>
      <c r="DF28" s="318">
        <v>4</v>
      </c>
      <c r="DG28" s="318">
        <v>212.5</v>
      </c>
      <c r="DH28" s="318">
        <v>1</v>
      </c>
      <c r="DI28" s="318">
        <v>10.5</v>
      </c>
      <c r="DJ28" s="318">
        <v>4</v>
      </c>
      <c r="DK28" s="318">
        <v>127.5</v>
      </c>
      <c r="DL28" s="318">
        <v>1</v>
      </c>
      <c r="DM28" s="318">
        <v>10.5</v>
      </c>
      <c r="DN28" s="318">
        <v>4</v>
      </c>
      <c r="DO28" s="318">
        <v>127.5</v>
      </c>
      <c r="DP28" s="318">
        <v>1</v>
      </c>
      <c r="DQ28" s="318">
        <v>21</v>
      </c>
      <c r="DR28" s="318">
        <v>4</v>
      </c>
      <c r="DS28" s="318">
        <v>127.5</v>
      </c>
      <c r="DT28" s="318">
        <v>1</v>
      </c>
      <c r="DU28" s="318">
        <v>10.5</v>
      </c>
      <c r="DV28" s="318">
        <v>4</v>
      </c>
      <c r="DW28" s="318">
        <v>127.5</v>
      </c>
      <c r="DX28" s="318">
        <v>1</v>
      </c>
      <c r="DY28" s="318">
        <v>10.5</v>
      </c>
      <c r="DZ28" s="318">
        <v>4</v>
      </c>
      <c r="EA28" s="318">
        <v>255</v>
      </c>
      <c r="EB28" s="318">
        <v>1</v>
      </c>
      <c r="EC28" s="318">
        <v>12.25</v>
      </c>
      <c r="ED28" s="318">
        <v>4</v>
      </c>
      <c r="EE28" s="318">
        <v>148.75</v>
      </c>
      <c r="EF28" s="318">
        <v>1</v>
      </c>
      <c r="EG28" s="318">
        <v>12.25</v>
      </c>
      <c r="EH28" s="318">
        <v>4</v>
      </c>
      <c r="EI28" s="318">
        <v>148.75</v>
      </c>
      <c r="EJ28" s="318">
        <v>1</v>
      </c>
      <c r="EK28" s="318">
        <v>24.5</v>
      </c>
      <c r="EL28" s="318">
        <v>4</v>
      </c>
      <c r="EM28" s="318">
        <v>148.75</v>
      </c>
      <c r="EN28" s="318">
        <v>1</v>
      </c>
      <c r="EO28" s="318">
        <v>12.25</v>
      </c>
      <c r="EP28" s="318">
        <v>4</v>
      </c>
      <c r="EQ28" s="318">
        <v>148.75</v>
      </c>
      <c r="ER28" s="318">
        <v>1</v>
      </c>
      <c r="ES28" s="318">
        <v>12.25</v>
      </c>
      <c r="ET28" s="318">
        <v>4</v>
      </c>
      <c r="EU28" s="318">
        <v>297.5</v>
      </c>
      <c r="EV28" s="318">
        <v>1</v>
      </c>
      <c r="EW28" s="318">
        <v>14</v>
      </c>
      <c r="EX28" s="318">
        <v>4</v>
      </c>
      <c r="EY28" s="318">
        <v>170</v>
      </c>
      <c r="EZ28" s="318">
        <v>1</v>
      </c>
      <c r="FA28" s="318">
        <v>14</v>
      </c>
      <c r="FB28" s="318">
        <v>4</v>
      </c>
      <c r="FC28" s="318">
        <v>170</v>
      </c>
      <c r="FD28" s="318">
        <v>1</v>
      </c>
      <c r="FE28" s="318">
        <v>28</v>
      </c>
      <c r="FF28" s="318">
        <v>4</v>
      </c>
      <c r="FG28" s="318">
        <v>170</v>
      </c>
      <c r="FH28" s="318">
        <v>1</v>
      </c>
      <c r="FI28" s="318">
        <v>14</v>
      </c>
      <c r="FJ28" s="318">
        <v>4</v>
      </c>
      <c r="FK28" s="318">
        <v>170</v>
      </c>
      <c r="FL28" s="318">
        <v>1</v>
      </c>
      <c r="FM28" s="318">
        <v>14</v>
      </c>
      <c r="FN28" s="318">
        <v>4</v>
      </c>
      <c r="FO28" s="318">
        <v>340</v>
      </c>
      <c r="FQ28" s="321">
        <f t="shared" si="3"/>
        <v>315</v>
      </c>
      <c r="FR28" s="321">
        <f t="shared" si="0"/>
        <v>3825</v>
      </c>
      <c r="FS28" s="321">
        <f t="shared" si="1"/>
        <v>0</v>
      </c>
      <c r="FT28" s="321">
        <f t="shared" si="2"/>
        <v>0</v>
      </c>
    </row>
    <row r="29" spans="1:176">
      <c r="A29" s="333" t="s">
        <v>12075</v>
      </c>
      <c r="B29" s="329">
        <f>(B21+B25)</f>
        <v>1747.9239999999998</v>
      </c>
      <c r="C29" s="322"/>
      <c r="D29" s="42" t="s">
        <v>12101</v>
      </c>
      <c r="H29" s="322"/>
      <c r="I29" s="322"/>
      <c r="J29"/>
      <c r="K29"/>
      <c r="L29"/>
      <c r="M29"/>
      <c r="N29"/>
      <c r="O29"/>
      <c r="P29"/>
      <c r="Q29"/>
      <c r="R29" s="364"/>
      <c r="Z29" s="360"/>
      <c r="AD29" s="350">
        <f>兵团team!A33</f>
        <v>404</v>
      </c>
      <c r="AE29" s="350" t="str">
        <f>兵团team!B33</f>
        <v>食人魔</v>
      </c>
      <c r="AF29" s="350">
        <f>兵团team!K33</f>
        <v>2</v>
      </c>
      <c r="AG29" s="350">
        <f>兵团team!L33</f>
        <v>2</v>
      </c>
      <c r="AH29" s="325">
        <f>兵团team!M33</f>
        <v>3</v>
      </c>
      <c r="AI29" s="325">
        <f>兵团team!N33</f>
        <v>8</v>
      </c>
      <c r="AJ29" s="325">
        <f>兵团team!O33</f>
        <v>4</v>
      </c>
      <c r="AK29" s="325">
        <f>兵团team!P33</f>
        <v>9</v>
      </c>
      <c r="AL29" s="350">
        <f>兵团team!S33</f>
        <v>10.76</v>
      </c>
      <c r="AM29" s="350">
        <f>兵团team!T33</f>
        <v>252.3</v>
      </c>
      <c r="AN29" s="350">
        <f>兵团team!U33</f>
        <v>6</v>
      </c>
      <c r="AO29" s="350">
        <f>兵团team!V33</f>
        <v>0</v>
      </c>
      <c r="AP29" s="350">
        <f>兵团team!W33</f>
        <v>0.34</v>
      </c>
      <c r="AQ29" s="350">
        <f>兵团team!AH33</f>
        <v>4</v>
      </c>
      <c r="AR29" s="350">
        <f>兵团team!AI33</f>
        <v>2</v>
      </c>
      <c r="AS29" s="350">
        <f>兵团team!AK33</f>
        <v>107.6</v>
      </c>
      <c r="AT29" s="350">
        <f>兵团team!AL33</f>
        <v>2523</v>
      </c>
      <c r="AU29" s="350">
        <f>兵团team!BB33</f>
        <v>80</v>
      </c>
      <c r="AV29" s="350">
        <f>兵团team!BC33</f>
        <v>90</v>
      </c>
      <c r="AW29" s="350" t="str">
        <f>兵团team!DT33</f>
        <v>[[2,1],[5,1],[35,2],[21,2]]</v>
      </c>
      <c r="AX29" s="350" t="s">
        <v>6937</v>
      </c>
      <c r="AY29" s="350" t="s">
        <v>7065</v>
      </c>
      <c r="AZ29" s="350" t="s">
        <v>6938</v>
      </c>
      <c r="BA29" s="350" t="s">
        <v>7077</v>
      </c>
      <c r="BC29" s="316" t="s">
        <v>11985</v>
      </c>
      <c r="BD29" s="315">
        <v>47</v>
      </c>
      <c r="BE29" s="315">
        <v>23.5</v>
      </c>
      <c r="BF29" s="315">
        <v>70.5</v>
      </c>
      <c r="BH29" s="355" t="s">
        <v>12146</v>
      </c>
      <c r="BI29" s="365">
        <f>INDEX(BM45:BM58,MATCH(兵团查询!$E$4,BC45:BC58,0),0)</f>
        <v>0.21</v>
      </c>
      <c r="BN29" s="363">
        <v>28</v>
      </c>
      <c r="BP29" s="322">
        <f>兵团team!A33</f>
        <v>404</v>
      </c>
      <c r="BQ29" s="322" t="str">
        <f>兵团team!B33</f>
        <v>食人魔</v>
      </c>
      <c r="BR29" s="42" t="str">
        <f>兵团team!AX33</f>
        <v>[[1,14],[4,170],[1,14],[4,170],[1,28],[4,170],[1,14],[4,170],[1,14],[4,340],[1,17.5],[4,212.5],[1,17.5],[4,212.5],[1,35],[4,212.5],[1,17.5],[4,212.5],[1,17.5],[4,425],[1,21],[4,255],[1,21],[4,255],[1,42],[4,255],[1,21],[4,255],[1,21],[4,510],[1,24.5],[4,297.5],[1,24.5],[4,297.5],[1,49],[4,297.5],[1,24.5],[4,297.5],[1,24.5],[4,595],[1,28],[4,340],[1,28],[4,340],[1,56],[4,340],[1,28],[4,340],[1,28],[4,680]]</v>
      </c>
      <c r="BS29" s="318" t="s">
        <v>12085</v>
      </c>
      <c r="BT29" s="322">
        <v>1</v>
      </c>
      <c r="BU29" s="318">
        <v>14</v>
      </c>
      <c r="BV29" s="318">
        <v>4</v>
      </c>
      <c r="BW29" s="318">
        <v>170</v>
      </c>
      <c r="BX29" s="318">
        <v>1</v>
      </c>
      <c r="BY29" s="318">
        <v>14</v>
      </c>
      <c r="BZ29" s="318">
        <v>4</v>
      </c>
      <c r="CA29" s="318">
        <v>170</v>
      </c>
      <c r="CB29" s="318">
        <v>1</v>
      </c>
      <c r="CC29" s="318">
        <v>28</v>
      </c>
      <c r="CD29" s="318">
        <v>4</v>
      </c>
      <c r="CE29" s="318">
        <v>170</v>
      </c>
      <c r="CF29" s="318">
        <v>1</v>
      </c>
      <c r="CG29" s="318">
        <v>14</v>
      </c>
      <c r="CH29" s="318">
        <v>4</v>
      </c>
      <c r="CI29" s="318">
        <v>170</v>
      </c>
      <c r="CJ29" s="318">
        <v>1</v>
      </c>
      <c r="CK29" s="318">
        <v>14</v>
      </c>
      <c r="CL29" s="318">
        <v>4</v>
      </c>
      <c r="CM29" s="318">
        <v>340</v>
      </c>
      <c r="CN29" s="318">
        <v>1</v>
      </c>
      <c r="CO29" s="318">
        <v>17.5</v>
      </c>
      <c r="CP29" s="318">
        <v>4</v>
      </c>
      <c r="CQ29" s="318">
        <v>212.5</v>
      </c>
      <c r="CR29" s="318">
        <v>1</v>
      </c>
      <c r="CS29" s="318">
        <v>17.5</v>
      </c>
      <c r="CT29" s="318">
        <v>4</v>
      </c>
      <c r="CU29" s="318">
        <v>212.5</v>
      </c>
      <c r="CV29" s="318">
        <v>1</v>
      </c>
      <c r="CW29" s="318">
        <v>35</v>
      </c>
      <c r="CX29" s="318">
        <v>4</v>
      </c>
      <c r="CY29" s="318">
        <v>212.5</v>
      </c>
      <c r="CZ29" s="318">
        <v>1</v>
      </c>
      <c r="DA29" s="318">
        <v>17.5</v>
      </c>
      <c r="DB29" s="318">
        <v>4</v>
      </c>
      <c r="DC29" s="318">
        <v>212.5</v>
      </c>
      <c r="DD29" s="318">
        <v>1</v>
      </c>
      <c r="DE29" s="318">
        <v>17.5</v>
      </c>
      <c r="DF29" s="318">
        <v>4</v>
      </c>
      <c r="DG29" s="318">
        <v>425</v>
      </c>
      <c r="DH29" s="318">
        <v>1</v>
      </c>
      <c r="DI29" s="318">
        <v>21</v>
      </c>
      <c r="DJ29" s="318">
        <v>4</v>
      </c>
      <c r="DK29" s="318">
        <v>255</v>
      </c>
      <c r="DL29" s="318">
        <v>1</v>
      </c>
      <c r="DM29" s="318">
        <v>21</v>
      </c>
      <c r="DN29" s="318">
        <v>4</v>
      </c>
      <c r="DO29" s="318">
        <v>255</v>
      </c>
      <c r="DP29" s="318">
        <v>1</v>
      </c>
      <c r="DQ29" s="318">
        <v>42</v>
      </c>
      <c r="DR29" s="318">
        <v>4</v>
      </c>
      <c r="DS29" s="318">
        <v>255</v>
      </c>
      <c r="DT29" s="318">
        <v>1</v>
      </c>
      <c r="DU29" s="318">
        <v>21</v>
      </c>
      <c r="DV29" s="318">
        <v>4</v>
      </c>
      <c r="DW29" s="318">
        <v>255</v>
      </c>
      <c r="DX29" s="318">
        <v>1</v>
      </c>
      <c r="DY29" s="318">
        <v>21</v>
      </c>
      <c r="DZ29" s="318">
        <v>4</v>
      </c>
      <c r="EA29" s="318">
        <v>510</v>
      </c>
      <c r="EB29" s="318">
        <v>1</v>
      </c>
      <c r="EC29" s="318">
        <v>24.5</v>
      </c>
      <c r="ED29" s="318">
        <v>4</v>
      </c>
      <c r="EE29" s="318">
        <v>297.5</v>
      </c>
      <c r="EF29" s="318">
        <v>1</v>
      </c>
      <c r="EG29" s="318">
        <v>24.5</v>
      </c>
      <c r="EH29" s="318">
        <v>4</v>
      </c>
      <c r="EI29" s="318">
        <v>297.5</v>
      </c>
      <c r="EJ29" s="318">
        <v>1</v>
      </c>
      <c r="EK29" s="318">
        <v>49</v>
      </c>
      <c r="EL29" s="318">
        <v>4</v>
      </c>
      <c r="EM29" s="318">
        <v>297.5</v>
      </c>
      <c r="EN29" s="318">
        <v>1</v>
      </c>
      <c r="EO29" s="318">
        <v>24.5</v>
      </c>
      <c r="EP29" s="318">
        <v>4</v>
      </c>
      <c r="EQ29" s="318">
        <v>297.5</v>
      </c>
      <c r="ER29" s="318">
        <v>1</v>
      </c>
      <c r="ES29" s="318">
        <v>24.5</v>
      </c>
      <c r="ET29" s="318">
        <v>4</v>
      </c>
      <c r="EU29" s="318">
        <v>595</v>
      </c>
      <c r="EV29" s="318">
        <v>1</v>
      </c>
      <c r="EW29" s="318">
        <v>28</v>
      </c>
      <c r="EX29" s="318">
        <v>4</v>
      </c>
      <c r="EY29" s="318">
        <v>340</v>
      </c>
      <c r="EZ29" s="318">
        <v>1</v>
      </c>
      <c r="FA29" s="318">
        <v>28</v>
      </c>
      <c r="FB29" s="318">
        <v>4</v>
      </c>
      <c r="FC29" s="318">
        <v>340</v>
      </c>
      <c r="FD29" s="318">
        <v>1</v>
      </c>
      <c r="FE29" s="318">
        <v>56</v>
      </c>
      <c r="FF29" s="318">
        <v>4</v>
      </c>
      <c r="FG29" s="318">
        <v>340</v>
      </c>
      <c r="FH29" s="318">
        <v>1</v>
      </c>
      <c r="FI29" s="318">
        <v>28</v>
      </c>
      <c r="FJ29" s="318">
        <v>4</v>
      </c>
      <c r="FK29" s="318">
        <v>340</v>
      </c>
      <c r="FL29" s="318">
        <v>1</v>
      </c>
      <c r="FM29" s="318">
        <v>28</v>
      </c>
      <c r="FN29" s="318">
        <v>4</v>
      </c>
      <c r="FO29" s="318">
        <v>680</v>
      </c>
      <c r="FQ29" s="321">
        <f t="shared" si="3"/>
        <v>630</v>
      </c>
      <c r="FR29" s="321">
        <f t="shared" si="0"/>
        <v>7650</v>
      </c>
      <c r="FS29" s="321">
        <f t="shared" si="1"/>
        <v>0</v>
      </c>
      <c r="FT29" s="321">
        <f t="shared" si="2"/>
        <v>0</v>
      </c>
    </row>
    <row r="30" spans="1:176">
      <c r="A30" s="333" t="s">
        <v>12082</v>
      </c>
      <c r="B30" s="330">
        <f>B22+B24+B26+B28</f>
        <v>724.84999999999991</v>
      </c>
      <c r="C30" s="322"/>
      <c r="D30" s="42" t="s">
        <v>12102</v>
      </c>
      <c r="F30" s="331"/>
      <c r="H30" s="322"/>
      <c r="I30" s="322"/>
      <c r="J30"/>
      <c r="K30"/>
      <c r="L30"/>
      <c r="M30"/>
      <c r="N30"/>
      <c r="O30"/>
      <c r="P30"/>
      <c r="Q30"/>
      <c r="R30" s="364"/>
      <c r="AD30" s="350">
        <f>兵团team!A34</f>
        <v>405</v>
      </c>
      <c r="AE30" s="350" t="str">
        <f>兵团team!B34</f>
        <v>雷鸟</v>
      </c>
      <c r="AF30" s="350">
        <f>兵团team!K34</f>
        <v>3</v>
      </c>
      <c r="AG30" s="350">
        <f>兵团team!L34</f>
        <v>2</v>
      </c>
      <c r="AH30" s="325">
        <f>兵团team!M34</f>
        <v>9</v>
      </c>
      <c r="AI30" s="325">
        <f>兵团team!N34</f>
        <v>6</v>
      </c>
      <c r="AJ30" s="325">
        <f>兵团team!O34</f>
        <v>7</v>
      </c>
      <c r="AK30" s="325">
        <f>兵团team!P34</f>
        <v>3</v>
      </c>
      <c r="AL30" s="350">
        <f>兵团team!S34</f>
        <v>79.2</v>
      </c>
      <c r="AM30" s="350">
        <f>兵团team!T34</f>
        <v>497.8</v>
      </c>
      <c r="AN30" s="350">
        <f>兵团team!U34</f>
        <v>1.2</v>
      </c>
      <c r="AO30" s="350">
        <f>兵团team!V34</f>
        <v>0</v>
      </c>
      <c r="AP30" s="350">
        <f>兵团team!W34</f>
        <v>0.45</v>
      </c>
      <c r="AQ30" s="350">
        <f>兵团team!AH34</f>
        <v>5</v>
      </c>
      <c r="AR30" s="350">
        <f>兵团team!AI34</f>
        <v>5</v>
      </c>
      <c r="AS30" s="350">
        <f>兵团team!AK34</f>
        <v>792</v>
      </c>
      <c r="AT30" s="350">
        <f>兵团team!AL34</f>
        <v>4978</v>
      </c>
      <c r="AU30" s="350">
        <f>兵团team!BB34</f>
        <v>230</v>
      </c>
      <c r="AV30" s="350">
        <f>兵团team!BC34</f>
        <v>80</v>
      </c>
      <c r="AW30" s="350" t="str">
        <f>兵团team!DT34</f>
        <v>[[2,1],[5,1],[9,3],[20,2]]</v>
      </c>
      <c r="AX30" s="350" t="s">
        <v>6937</v>
      </c>
      <c r="AY30" s="350" t="s">
        <v>7065</v>
      </c>
      <c r="AZ30" s="350" t="s">
        <v>7067</v>
      </c>
      <c r="BA30" s="350" t="s">
        <v>7076</v>
      </c>
      <c r="BC30" s="316" t="s">
        <v>10405</v>
      </c>
      <c r="BD30" s="315">
        <v>54</v>
      </c>
      <c r="BE30" s="315">
        <v>27</v>
      </c>
      <c r="BF30" s="315">
        <v>81</v>
      </c>
      <c r="BN30" s="363">
        <v>29</v>
      </c>
      <c r="BP30" s="322">
        <f>兵团team!A34</f>
        <v>405</v>
      </c>
      <c r="BQ30" s="322" t="str">
        <f>兵团team!B34</f>
        <v>雷鸟</v>
      </c>
      <c r="BR30" s="42" t="str">
        <f>兵团team!AX34</f>
        <v>[[1,50],[4,550],[1,50],[4,550],[1,100],[4,550],[1,50],[4,550],[1,50],[4,1100],[1,62.5],[4,687.5],[1,62.5],[4,687.5],[1,125],[4,687.5],[1,62.5],[4,687.5],[1,62.5],[4,1375],[1,75],[4,825],[1,75],[4,825],[1,150],[4,825],[1,75],[4,825],[1,75],[4,1650],[1,87.5],[4,962.5],[1,87.5],[4,962.5],[1,175],[4,962.5],[1,87.5],[4,962.5],[1,87.5],[4,1925],[1,100],[4,1100],[1,100],[4,1100],[1,200],[4,1100],[1,100],[4,1100],[1,100],[4,2200]]</v>
      </c>
      <c r="BS30" s="318" t="s">
        <v>12086</v>
      </c>
      <c r="BT30" s="322">
        <v>1</v>
      </c>
      <c r="BU30" s="318">
        <v>50</v>
      </c>
      <c r="BV30" s="318">
        <v>4</v>
      </c>
      <c r="BW30" s="318">
        <v>550</v>
      </c>
      <c r="BX30" s="318">
        <v>1</v>
      </c>
      <c r="BY30" s="318">
        <v>50</v>
      </c>
      <c r="BZ30" s="318">
        <v>4</v>
      </c>
      <c r="CA30" s="318">
        <v>550</v>
      </c>
      <c r="CB30" s="318">
        <v>1</v>
      </c>
      <c r="CC30" s="318">
        <v>100</v>
      </c>
      <c r="CD30" s="318">
        <v>4</v>
      </c>
      <c r="CE30" s="318">
        <v>550</v>
      </c>
      <c r="CF30" s="318">
        <v>1</v>
      </c>
      <c r="CG30" s="318">
        <v>50</v>
      </c>
      <c r="CH30" s="318">
        <v>4</v>
      </c>
      <c r="CI30" s="318">
        <v>550</v>
      </c>
      <c r="CJ30" s="318">
        <v>1</v>
      </c>
      <c r="CK30" s="318">
        <v>50</v>
      </c>
      <c r="CL30" s="318">
        <v>4</v>
      </c>
      <c r="CM30" s="318">
        <v>1100</v>
      </c>
      <c r="CN30" s="318">
        <v>1</v>
      </c>
      <c r="CO30" s="318">
        <v>62.5</v>
      </c>
      <c r="CP30" s="318">
        <v>4</v>
      </c>
      <c r="CQ30" s="318">
        <v>687.5</v>
      </c>
      <c r="CR30" s="318">
        <v>1</v>
      </c>
      <c r="CS30" s="318">
        <v>62.5</v>
      </c>
      <c r="CT30" s="318">
        <v>4</v>
      </c>
      <c r="CU30" s="318">
        <v>687.5</v>
      </c>
      <c r="CV30" s="318">
        <v>1</v>
      </c>
      <c r="CW30" s="318">
        <v>125</v>
      </c>
      <c r="CX30" s="318">
        <v>4</v>
      </c>
      <c r="CY30" s="318">
        <v>687.5</v>
      </c>
      <c r="CZ30" s="318">
        <v>1</v>
      </c>
      <c r="DA30" s="318">
        <v>62.5</v>
      </c>
      <c r="DB30" s="318">
        <v>4</v>
      </c>
      <c r="DC30" s="318">
        <v>687.5</v>
      </c>
      <c r="DD30" s="318">
        <v>1</v>
      </c>
      <c r="DE30" s="318">
        <v>62.5</v>
      </c>
      <c r="DF30" s="318">
        <v>4</v>
      </c>
      <c r="DG30" s="318">
        <v>1375</v>
      </c>
      <c r="DH30" s="318">
        <v>1</v>
      </c>
      <c r="DI30" s="318">
        <v>75</v>
      </c>
      <c r="DJ30" s="318">
        <v>4</v>
      </c>
      <c r="DK30" s="318">
        <v>825</v>
      </c>
      <c r="DL30" s="318">
        <v>1</v>
      </c>
      <c r="DM30" s="318">
        <v>75</v>
      </c>
      <c r="DN30" s="318">
        <v>4</v>
      </c>
      <c r="DO30" s="318">
        <v>825</v>
      </c>
      <c r="DP30" s="318">
        <v>1</v>
      </c>
      <c r="DQ30" s="318">
        <v>150</v>
      </c>
      <c r="DR30" s="318">
        <v>4</v>
      </c>
      <c r="DS30" s="318">
        <v>825</v>
      </c>
      <c r="DT30" s="318">
        <v>1</v>
      </c>
      <c r="DU30" s="318">
        <v>75</v>
      </c>
      <c r="DV30" s="318">
        <v>4</v>
      </c>
      <c r="DW30" s="318">
        <v>825</v>
      </c>
      <c r="DX30" s="318">
        <v>1</v>
      </c>
      <c r="DY30" s="318">
        <v>75</v>
      </c>
      <c r="DZ30" s="318">
        <v>4</v>
      </c>
      <c r="EA30" s="318">
        <v>1650</v>
      </c>
      <c r="EB30" s="318">
        <v>1</v>
      </c>
      <c r="EC30" s="318">
        <v>87.5</v>
      </c>
      <c r="ED30" s="318">
        <v>4</v>
      </c>
      <c r="EE30" s="318">
        <v>962.5</v>
      </c>
      <c r="EF30" s="318">
        <v>1</v>
      </c>
      <c r="EG30" s="318">
        <v>87.5</v>
      </c>
      <c r="EH30" s="318">
        <v>4</v>
      </c>
      <c r="EI30" s="318">
        <v>962.5</v>
      </c>
      <c r="EJ30" s="318">
        <v>1</v>
      </c>
      <c r="EK30" s="318">
        <v>175</v>
      </c>
      <c r="EL30" s="318">
        <v>4</v>
      </c>
      <c r="EM30" s="318">
        <v>962.5</v>
      </c>
      <c r="EN30" s="318">
        <v>1</v>
      </c>
      <c r="EO30" s="318">
        <v>87.5</v>
      </c>
      <c r="EP30" s="318">
        <v>4</v>
      </c>
      <c r="EQ30" s="318">
        <v>962.5</v>
      </c>
      <c r="ER30" s="318">
        <v>1</v>
      </c>
      <c r="ES30" s="318">
        <v>87.5</v>
      </c>
      <c r="ET30" s="318">
        <v>4</v>
      </c>
      <c r="EU30" s="318">
        <v>1925</v>
      </c>
      <c r="EV30" s="318">
        <v>1</v>
      </c>
      <c r="EW30" s="318">
        <v>100</v>
      </c>
      <c r="EX30" s="318">
        <v>4</v>
      </c>
      <c r="EY30" s="318">
        <v>1100</v>
      </c>
      <c r="EZ30" s="318">
        <v>1</v>
      </c>
      <c r="FA30" s="318">
        <v>100</v>
      </c>
      <c r="FB30" s="318">
        <v>4</v>
      </c>
      <c r="FC30" s="318">
        <v>1100</v>
      </c>
      <c r="FD30" s="318">
        <v>1</v>
      </c>
      <c r="FE30" s="318">
        <v>200</v>
      </c>
      <c r="FF30" s="318">
        <v>4</v>
      </c>
      <c r="FG30" s="318">
        <v>1100</v>
      </c>
      <c r="FH30" s="318">
        <v>1</v>
      </c>
      <c r="FI30" s="318">
        <v>100</v>
      </c>
      <c r="FJ30" s="318">
        <v>4</v>
      </c>
      <c r="FK30" s="318">
        <v>1100</v>
      </c>
      <c r="FL30" s="318">
        <v>1</v>
      </c>
      <c r="FM30" s="318">
        <v>100</v>
      </c>
      <c r="FN30" s="318">
        <v>4</v>
      </c>
      <c r="FO30" s="318">
        <v>2200</v>
      </c>
      <c r="FQ30" s="321">
        <f t="shared" si="3"/>
        <v>2250</v>
      </c>
      <c r="FR30" s="321">
        <f t="shared" si="0"/>
        <v>24750</v>
      </c>
      <c r="FS30" s="321">
        <f t="shared" si="1"/>
        <v>0</v>
      </c>
      <c r="FT30" s="321">
        <f t="shared" si="2"/>
        <v>0</v>
      </c>
    </row>
    <row r="31" spans="1:176">
      <c r="A31" s="333" t="s">
        <v>12076</v>
      </c>
      <c r="B31" s="340">
        <f>(B23+B27)</f>
        <v>13357.949999999999</v>
      </c>
      <c r="C31" s="322"/>
      <c r="H31" s="322"/>
      <c r="I31" s="322"/>
      <c r="J31"/>
      <c r="K31"/>
      <c r="L31"/>
      <c r="M31"/>
      <c r="N31"/>
      <c r="O31"/>
      <c r="P31"/>
      <c r="Q31"/>
      <c r="R31" s="364"/>
      <c r="AD31" s="350">
        <f>兵团team!A35</f>
        <v>406</v>
      </c>
      <c r="AE31" s="350" t="str">
        <f>兵团team!B35</f>
        <v>独眼巨人</v>
      </c>
      <c r="AF31" s="350">
        <f>兵团team!K35</f>
        <v>3</v>
      </c>
      <c r="AG31" s="350">
        <f>兵团team!L35</f>
        <v>2</v>
      </c>
      <c r="AH31" s="325">
        <f>兵团team!M35</f>
        <v>9</v>
      </c>
      <c r="AI31" s="325">
        <f>兵团team!N35</f>
        <v>6</v>
      </c>
      <c r="AJ31" s="325">
        <f>兵团team!O35</f>
        <v>7</v>
      </c>
      <c r="AK31" s="325">
        <f>兵团team!P35</f>
        <v>3</v>
      </c>
      <c r="AL31" s="350">
        <f>兵团team!S35</f>
        <v>67.88</v>
      </c>
      <c r="AM31" s="350">
        <f>兵团team!T35</f>
        <v>509.1</v>
      </c>
      <c r="AN31" s="350">
        <f>兵团team!U35</f>
        <v>2.5</v>
      </c>
      <c r="AO31" s="350">
        <f>兵团team!V35</f>
        <v>0</v>
      </c>
      <c r="AP31" s="350">
        <f>兵团team!W35</f>
        <v>0.45</v>
      </c>
      <c r="AQ31" s="350">
        <f>兵团team!AH35</f>
        <v>5</v>
      </c>
      <c r="AR31" s="350">
        <f>兵团team!AI35</f>
        <v>4</v>
      </c>
      <c r="AS31" s="350">
        <f>兵团team!AK35</f>
        <v>678.8</v>
      </c>
      <c r="AT31" s="350">
        <f>兵团team!AL35</f>
        <v>5091</v>
      </c>
      <c r="AU31" s="350">
        <f>兵团team!BB35</f>
        <v>350</v>
      </c>
      <c r="AV31" s="350">
        <f>兵团team!BC35</f>
        <v>90</v>
      </c>
      <c r="AW31" s="350" t="str">
        <f>兵团team!DT35</f>
        <v>[[2,1],[5,1],[14,2],[9,3]]</v>
      </c>
      <c r="AX31" s="350" t="s">
        <v>6937</v>
      </c>
      <c r="AY31" s="350" t="s">
        <v>7065</v>
      </c>
      <c r="AZ31" s="350" t="s">
        <v>7072</v>
      </c>
      <c r="BA31" s="350" t="s">
        <v>7067</v>
      </c>
      <c r="BC31" s="316" t="s">
        <v>12055</v>
      </c>
      <c r="BD31" s="315">
        <v>62</v>
      </c>
      <c r="BE31" s="315">
        <v>31</v>
      </c>
      <c r="BF31" s="315">
        <v>93</v>
      </c>
      <c r="BN31" s="363">
        <v>30</v>
      </c>
      <c r="BP31" s="322">
        <f>兵团team!A35</f>
        <v>406</v>
      </c>
      <c r="BQ31" s="322" t="str">
        <f>兵团team!B35</f>
        <v>独眼巨人</v>
      </c>
      <c r="BR31" s="42" t="str">
        <f>兵团team!AX35</f>
        <v>[[1,50],[4,550],[1,50],[4,550],[1,100],[4,550],[1,50],[4,550],[1,50],[4,1100],[1,62.5],[4,687.5],[1,62.5],[4,687.5],[1,125],[4,687.5],[1,62.5],[4,687.5],[1,62.5],[4,1375],[1,75],[4,825],[1,75],[4,825],[1,150],[4,825],[1,75],[4,825],[1,75],[4,1650],[1,87.5],[4,962.5],[1,87.5],[4,962.5],[1,175],[4,962.5],[1,87.5],[4,962.5],[1,87.5],[4,1925],[1,100],[4,1100],[1,100],[4,1100],[1,200],[4,1100],[1,100],[4,1100],[1,100],[4,2200]]</v>
      </c>
      <c r="BS31" s="318" t="s">
        <v>12086</v>
      </c>
      <c r="BT31" s="322">
        <v>1</v>
      </c>
      <c r="BU31" s="318">
        <v>50</v>
      </c>
      <c r="BV31" s="318">
        <v>4</v>
      </c>
      <c r="BW31" s="318">
        <v>550</v>
      </c>
      <c r="BX31" s="318">
        <v>1</v>
      </c>
      <c r="BY31" s="318">
        <v>50</v>
      </c>
      <c r="BZ31" s="318">
        <v>4</v>
      </c>
      <c r="CA31" s="318">
        <v>550</v>
      </c>
      <c r="CB31" s="318">
        <v>1</v>
      </c>
      <c r="CC31" s="318">
        <v>100</v>
      </c>
      <c r="CD31" s="318">
        <v>4</v>
      </c>
      <c r="CE31" s="318">
        <v>550</v>
      </c>
      <c r="CF31" s="318">
        <v>1</v>
      </c>
      <c r="CG31" s="318">
        <v>50</v>
      </c>
      <c r="CH31" s="318">
        <v>4</v>
      </c>
      <c r="CI31" s="318">
        <v>550</v>
      </c>
      <c r="CJ31" s="318">
        <v>1</v>
      </c>
      <c r="CK31" s="318">
        <v>50</v>
      </c>
      <c r="CL31" s="318">
        <v>4</v>
      </c>
      <c r="CM31" s="318">
        <v>1100</v>
      </c>
      <c r="CN31" s="318">
        <v>1</v>
      </c>
      <c r="CO31" s="318">
        <v>62.5</v>
      </c>
      <c r="CP31" s="318">
        <v>4</v>
      </c>
      <c r="CQ31" s="318">
        <v>687.5</v>
      </c>
      <c r="CR31" s="318">
        <v>1</v>
      </c>
      <c r="CS31" s="318">
        <v>62.5</v>
      </c>
      <c r="CT31" s="318">
        <v>4</v>
      </c>
      <c r="CU31" s="318">
        <v>687.5</v>
      </c>
      <c r="CV31" s="318">
        <v>1</v>
      </c>
      <c r="CW31" s="318">
        <v>125</v>
      </c>
      <c r="CX31" s="318">
        <v>4</v>
      </c>
      <c r="CY31" s="318">
        <v>687.5</v>
      </c>
      <c r="CZ31" s="318">
        <v>1</v>
      </c>
      <c r="DA31" s="318">
        <v>62.5</v>
      </c>
      <c r="DB31" s="318">
        <v>4</v>
      </c>
      <c r="DC31" s="318">
        <v>687.5</v>
      </c>
      <c r="DD31" s="318">
        <v>1</v>
      </c>
      <c r="DE31" s="318">
        <v>62.5</v>
      </c>
      <c r="DF31" s="318">
        <v>4</v>
      </c>
      <c r="DG31" s="318">
        <v>1375</v>
      </c>
      <c r="DH31" s="318">
        <v>1</v>
      </c>
      <c r="DI31" s="318">
        <v>75</v>
      </c>
      <c r="DJ31" s="318">
        <v>4</v>
      </c>
      <c r="DK31" s="318">
        <v>825</v>
      </c>
      <c r="DL31" s="318">
        <v>1</v>
      </c>
      <c r="DM31" s="318">
        <v>75</v>
      </c>
      <c r="DN31" s="318">
        <v>4</v>
      </c>
      <c r="DO31" s="318">
        <v>825</v>
      </c>
      <c r="DP31" s="318">
        <v>1</v>
      </c>
      <c r="DQ31" s="318">
        <v>150</v>
      </c>
      <c r="DR31" s="318">
        <v>4</v>
      </c>
      <c r="DS31" s="318">
        <v>825</v>
      </c>
      <c r="DT31" s="318">
        <v>1</v>
      </c>
      <c r="DU31" s="318">
        <v>75</v>
      </c>
      <c r="DV31" s="318">
        <v>4</v>
      </c>
      <c r="DW31" s="318">
        <v>825</v>
      </c>
      <c r="DX31" s="318">
        <v>1</v>
      </c>
      <c r="DY31" s="318">
        <v>75</v>
      </c>
      <c r="DZ31" s="318">
        <v>4</v>
      </c>
      <c r="EA31" s="318">
        <v>1650</v>
      </c>
      <c r="EB31" s="318">
        <v>1</v>
      </c>
      <c r="EC31" s="318">
        <v>87.5</v>
      </c>
      <c r="ED31" s="318">
        <v>4</v>
      </c>
      <c r="EE31" s="318">
        <v>962.5</v>
      </c>
      <c r="EF31" s="318">
        <v>1</v>
      </c>
      <c r="EG31" s="318">
        <v>87.5</v>
      </c>
      <c r="EH31" s="318">
        <v>4</v>
      </c>
      <c r="EI31" s="318">
        <v>962.5</v>
      </c>
      <c r="EJ31" s="318">
        <v>1</v>
      </c>
      <c r="EK31" s="318">
        <v>175</v>
      </c>
      <c r="EL31" s="318">
        <v>4</v>
      </c>
      <c r="EM31" s="318">
        <v>962.5</v>
      </c>
      <c r="EN31" s="318">
        <v>1</v>
      </c>
      <c r="EO31" s="318">
        <v>87.5</v>
      </c>
      <c r="EP31" s="318">
        <v>4</v>
      </c>
      <c r="EQ31" s="318">
        <v>962.5</v>
      </c>
      <c r="ER31" s="318">
        <v>1</v>
      </c>
      <c r="ES31" s="318">
        <v>87.5</v>
      </c>
      <c r="ET31" s="318">
        <v>4</v>
      </c>
      <c r="EU31" s="318">
        <v>1925</v>
      </c>
      <c r="EV31" s="318">
        <v>1</v>
      </c>
      <c r="EW31" s="318">
        <v>100</v>
      </c>
      <c r="EX31" s="318">
        <v>4</v>
      </c>
      <c r="EY31" s="318">
        <v>1100</v>
      </c>
      <c r="EZ31" s="318">
        <v>1</v>
      </c>
      <c r="FA31" s="318">
        <v>100</v>
      </c>
      <c r="FB31" s="318">
        <v>4</v>
      </c>
      <c r="FC31" s="318">
        <v>1100</v>
      </c>
      <c r="FD31" s="318">
        <v>1</v>
      </c>
      <c r="FE31" s="318">
        <v>200</v>
      </c>
      <c r="FF31" s="318">
        <v>4</v>
      </c>
      <c r="FG31" s="318">
        <v>1100</v>
      </c>
      <c r="FH31" s="318">
        <v>1</v>
      </c>
      <c r="FI31" s="318">
        <v>100</v>
      </c>
      <c r="FJ31" s="318">
        <v>4</v>
      </c>
      <c r="FK31" s="318">
        <v>1100</v>
      </c>
      <c r="FL31" s="318">
        <v>1</v>
      </c>
      <c r="FM31" s="318">
        <v>100</v>
      </c>
      <c r="FN31" s="318">
        <v>4</v>
      </c>
      <c r="FO31" s="318">
        <v>2200</v>
      </c>
      <c r="FQ31" s="321">
        <f t="shared" si="3"/>
        <v>2250</v>
      </c>
      <c r="FR31" s="321">
        <f t="shared" si="0"/>
        <v>24750</v>
      </c>
      <c r="FS31" s="321">
        <f t="shared" si="1"/>
        <v>0</v>
      </c>
      <c r="FT31" s="321">
        <f t="shared" si="2"/>
        <v>0</v>
      </c>
    </row>
    <row r="32" spans="1:176">
      <c r="A32" s="333" t="s">
        <v>12077</v>
      </c>
      <c r="B32" s="343">
        <f>B35</f>
        <v>0</v>
      </c>
      <c r="C32" s="322"/>
      <c r="D32" s="42" t="s">
        <v>12103</v>
      </c>
      <c r="H32" s="322"/>
      <c r="I32" s="322"/>
      <c r="J32"/>
      <c r="K32"/>
      <c r="L32"/>
      <c r="M32"/>
      <c r="N32"/>
      <c r="O32"/>
      <c r="P32"/>
      <c r="Q32"/>
      <c r="R32" s="364"/>
      <c r="AD32" s="350">
        <f>兵团team!A36</f>
        <v>407</v>
      </c>
      <c r="AE32" s="350" t="str">
        <f>兵团team!B36</f>
        <v>比蒙</v>
      </c>
      <c r="AF32" s="350">
        <f>兵团team!K36</f>
        <v>3</v>
      </c>
      <c r="AG32" s="350">
        <f>兵团team!L36</f>
        <v>3</v>
      </c>
      <c r="AH32" s="325">
        <f>兵团team!M36</f>
        <v>5</v>
      </c>
      <c r="AI32" s="325">
        <f>兵团team!N36</f>
        <v>9</v>
      </c>
      <c r="AJ32" s="325">
        <f>兵团team!O36</f>
        <v>5</v>
      </c>
      <c r="AK32" s="325">
        <f>兵团team!P36</f>
        <v>9</v>
      </c>
      <c r="AL32" s="350">
        <f>兵团team!S36</f>
        <v>40.729999999999997</v>
      </c>
      <c r="AM32" s="350">
        <f>兵团team!T36</f>
        <v>1018.2</v>
      </c>
      <c r="AN32" s="350">
        <f>兵团team!U36</f>
        <v>6</v>
      </c>
      <c r="AO32" s="350">
        <f>兵团team!V36</f>
        <v>0</v>
      </c>
      <c r="AP32" s="350">
        <f>兵团team!W36</f>
        <v>0.32</v>
      </c>
      <c r="AQ32" s="350">
        <f>兵团team!AH36</f>
        <v>5</v>
      </c>
      <c r="AR32" s="350">
        <f>兵团team!AI36</f>
        <v>2</v>
      </c>
      <c r="AS32" s="350">
        <f>兵团team!AK36</f>
        <v>407.29999999999995</v>
      </c>
      <c r="AT32" s="350">
        <f>兵团team!AL36</f>
        <v>10182</v>
      </c>
      <c r="AU32" s="350">
        <f>兵团team!BB36</f>
        <v>80</v>
      </c>
      <c r="AV32" s="350">
        <f>兵团team!BC36</f>
        <v>90</v>
      </c>
      <c r="AW32" s="350" t="str">
        <f>兵团team!DT36</f>
        <v>[[2,1],[5,1],[35,2],[21,2]]</v>
      </c>
      <c r="AX32" s="350" t="s">
        <v>6937</v>
      </c>
      <c r="AY32" s="350" t="s">
        <v>7065</v>
      </c>
      <c r="AZ32" s="350" t="s">
        <v>6938</v>
      </c>
      <c r="BA32" s="350" t="s">
        <v>7077</v>
      </c>
      <c r="BC32" s="316" t="s">
        <v>10406</v>
      </c>
      <c r="BD32" s="315">
        <v>70</v>
      </c>
      <c r="BE32" s="315">
        <v>35</v>
      </c>
      <c r="BF32" s="315">
        <v>105</v>
      </c>
      <c r="BN32" s="363">
        <v>31</v>
      </c>
      <c r="BP32" s="322">
        <f>兵团team!A36</f>
        <v>407</v>
      </c>
      <c r="BQ32" s="322" t="str">
        <f>兵团team!B36</f>
        <v>比蒙</v>
      </c>
      <c r="BR32" s="42" t="str">
        <f>兵团team!AX36</f>
        <v>[[1,50],[4,550],[1,50],[4,550],[1,100],[4,550],[1,50],[4,550],[1,50],[4,1100],[1,62.5],[4,687.5],[1,62.5],[4,687.5],[1,125],[4,687.5],[1,62.5],[4,687.5],[1,62.5],[4,1375],[1,75],[4,825],[1,75],[4,825],[1,150],[4,825],[1,75],[4,825],[1,75],[4,1650],[1,87.5],[4,962.5],[1,87.5],[4,962.5],[1,175],[4,962.5],[1,87.5],[4,962.5],[1,87.5],[4,1925],[1,100],[4,1100],[1,100],[4,1100],[1,200],[4,1100],[1,100],[4,1100],[1,100],[4,2200]]</v>
      </c>
      <c r="BS32" s="318" t="s">
        <v>12086</v>
      </c>
      <c r="BT32" s="322">
        <v>1</v>
      </c>
      <c r="BU32" s="318">
        <v>50</v>
      </c>
      <c r="BV32" s="318">
        <v>4</v>
      </c>
      <c r="BW32" s="318">
        <v>550</v>
      </c>
      <c r="BX32" s="318">
        <v>1</v>
      </c>
      <c r="BY32" s="318">
        <v>50</v>
      </c>
      <c r="BZ32" s="318">
        <v>4</v>
      </c>
      <c r="CA32" s="318">
        <v>550</v>
      </c>
      <c r="CB32" s="318">
        <v>1</v>
      </c>
      <c r="CC32" s="318">
        <v>100</v>
      </c>
      <c r="CD32" s="318">
        <v>4</v>
      </c>
      <c r="CE32" s="318">
        <v>550</v>
      </c>
      <c r="CF32" s="318">
        <v>1</v>
      </c>
      <c r="CG32" s="318">
        <v>50</v>
      </c>
      <c r="CH32" s="318">
        <v>4</v>
      </c>
      <c r="CI32" s="318">
        <v>550</v>
      </c>
      <c r="CJ32" s="318">
        <v>1</v>
      </c>
      <c r="CK32" s="318">
        <v>50</v>
      </c>
      <c r="CL32" s="318">
        <v>4</v>
      </c>
      <c r="CM32" s="318">
        <v>1100</v>
      </c>
      <c r="CN32" s="318">
        <v>1</v>
      </c>
      <c r="CO32" s="318">
        <v>62.5</v>
      </c>
      <c r="CP32" s="318">
        <v>4</v>
      </c>
      <c r="CQ32" s="318">
        <v>687.5</v>
      </c>
      <c r="CR32" s="318">
        <v>1</v>
      </c>
      <c r="CS32" s="318">
        <v>62.5</v>
      </c>
      <c r="CT32" s="318">
        <v>4</v>
      </c>
      <c r="CU32" s="318">
        <v>687.5</v>
      </c>
      <c r="CV32" s="318">
        <v>1</v>
      </c>
      <c r="CW32" s="318">
        <v>125</v>
      </c>
      <c r="CX32" s="318">
        <v>4</v>
      </c>
      <c r="CY32" s="318">
        <v>687.5</v>
      </c>
      <c r="CZ32" s="318">
        <v>1</v>
      </c>
      <c r="DA32" s="318">
        <v>62.5</v>
      </c>
      <c r="DB32" s="318">
        <v>4</v>
      </c>
      <c r="DC32" s="318">
        <v>687.5</v>
      </c>
      <c r="DD32" s="318">
        <v>1</v>
      </c>
      <c r="DE32" s="318">
        <v>62.5</v>
      </c>
      <c r="DF32" s="318">
        <v>4</v>
      </c>
      <c r="DG32" s="318">
        <v>1375</v>
      </c>
      <c r="DH32" s="318">
        <v>1</v>
      </c>
      <c r="DI32" s="318">
        <v>75</v>
      </c>
      <c r="DJ32" s="318">
        <v>4</v>
      </c>
      <c r="DK32" s="318">
        <v>825</v>
      </c>
      <c r="DL32" s="318">
        <v>1</v>
      </c>
      <c r="DM32" s="318">
        <v>75</v>
      </c>
      <c r="DN32" s="318">
        <v>4</v>
      </c>
      <c r="DO32" s="318">
        <v>825</v>
      </c>
      <c r="DP32" s="318">
        <v>1</v>
      </c>
      <c r="DQ32" s="318">
        <v>150</v>
      </c>
      <c r="DR32" s="318">
        <v>4</v>
      </c>
      <c r="DS32" s="318">
        <v>825</v>
      </c>
      <c r="DT32" s="318">
        <v>1</v>
      </c>
      <c r="DU32" s="318">
        <v>75</v>
      </c>
      <c r="DV32" s="318">
        <v>4</v>
      </c>
      <c r="DW32" s="318">
        <v>825</v>
      </c>
      <c r="DX32" s="318">
        <v>1</v>
      </c>
      <c r="DY32" s="318">
        <v>75</v>
      </c>
      <c r="DZ32" s="318">
        <v>4</v>
      </c>
      <c r="EA32" s="318">
        <v>1650</v>
      </c>
      <c r="EB32" s="318">
        <v>1</v>
      </c>
      <c r="EC32" s="318">
        <v>87.5</v>
      </c>
      <c r="ED32" s="318">
        <v>4</v>
      </c>
      <c r="EE32" s="318">
        <v>962.5</v>
      </c>
      <c r="EF32" s="318">
        <v>1</v>
      </c>
      <c r="EG32" s="318">
        <v>87.5</v>
      </c>
      <c r="EH32" s="318">
        <v>4</v>
      </c>
      <c r="EI32" s="318">
        <v>962.5</v>
      </c>
      <c r="EJ32" s="318">
        <v>1</v>
      </c>
      <c r="EK32" s="318">
        <v>175</v>
      </c>
      <c r="EL32" s="318">
        <v>4</v>
      </c>
      <c r="EM32" s="318">
        <v>962.5</v>
      </c>
      <c r="EN32" s="318">
        <v>1</v>
      </c>
      <c r="EO32" s="318">
        <v>87.5</v>
      </c>
      <c r="EP32" s="318">
        <v>4</v>
      </c>
      <c r="EQ32" s="318">
        <v>962.5</v>
      </c>
      <c r="ER32" s="318">
        <v>1</v>
      </c>
      <c r="ES32" s="318">
        <v>87.5</v>
      </c>
      <c r="ET32" s="318">
        <v>4</v>
      </c>
      <c r="EU32" s="318">
        <v>1925</v>
      </c>
      <c r="EV32" s="318">
        <v>1</v>
      </c>
      <c r="EW32" s="318">
        <v>100</v>
      </c>
      <c r="EX32" s="318">
        <v>4</v>
      </c>
      <c r="EY32" s="318">
        <v>1100</v>
      </c>
      <c r="EZ32" s="318">
        <v>1</v>
      </c>
      <c r="FA32" s="318">
        <v>100</v>
      </c>
      <c r="FB32" s="318">
        <v>4</v>
      </c>
      <c r="FC32" s="318">
        <v>1100</v>
      </c>
      <c r="FD32" s="318">
        <v>1</v>
      </c>
      <c r="FE32" s="318">
        <v>200</v>
      </c>
      <c r="FF32" s="318">
        <v>4</v>
      </c>
      <c r="FG32" s="318">
        <v>1100</v>
      </c>
      <c r="FH32" s="318">
        <v>1</v>
      </c>
      <c r="FI32" s="318">
        <v>100</v>
      </c>
      <c r="FJ32" s="318">
        <v>4</v>
      </c>
      <c r="FK32" s="318">
        <v>1100</v>
      </c>
      <c r="FL32" s="318">
        <v>1</v>
      </c>
      <c r="FM32" s="318">
        <v>100</v>
      </c>
      <c r="FN32" s="318">
        <v>4</v>
      </c>
      <c r="FO32" s="318">
        <v>2200</v>
      </c>
      <c r="FQ32" s="321">
        <f t="shared" si="3"/>
        <v>2250</v>
      </c>
      <c r="FR32" s="321">
        <f t="shared" si="0"/>
        <v>24750</v>
      </c>
      <c r="FS32" s="321">
        <f t="shared" si="1"/>
        <v>0</v>
      </c>
      <c r="FT32" s="321">
        <f t="shared" si="2"/>
        <v>0</v>
      </c>
    </row>
    <row r="33" spans="1:176">
      <c r="A33" s="366" t="s">
        <v>12067</v>
      </c>
      <c r="B33" s="367">
        <f>兵团装备计算表!Q14</f>
        <v>0.27</v>
      </c>
      <c r="H33" s="322"/>
      <c r="I33" s="322"/>
      <c r="J33"/>
      <c r="K33"/>
      <c r="L33"/>
      <c r="M33"/>
      <c r="N33"/>
      <c r="O33"/>
      <c r="P33"/>
      <c r="Q33"/>
      <c r="R33" s="364"/>
      <c r="AD33" s="350">
        <f>兵团team!A37</f>
        <v>501</v>
      </c>
      <c r="AE33" s="350" t="str">
        <f>兵团team!B37</f>
        <v>小恶魔</v>
      </c>
      <c r="AF33" s="350">
        <f>兵团team!K37</f>
        <v>1</v>
      </c>
      <c r="AG33" s="350">
        <f>兵团team!L37</f>
        <v>1</v>
      </c>
      <c r="AH33" s="325">
        <f>兵团team!M37</f>
        <v>3</v>
      </c>
      <c r="AI33" s="325">
        <f>兵团team!N37</f>
        <v>7</v>
      </c>
      <c r="AJ33" s="325">
        <f>兵团team!O37</f>
        <v>3</v>
      </c>
      <c r="AK33" s="325">
        <f>兵团team!P37</f>
        <v>8</v>
      </c>
      <c r="AL33" s="350">
        <f>兵团team!S37</f>
        <v>5.13</v>
      </c>
      <c r="AM33" s="350">
        <f>兵团team!T37</f>
        <v>122.4</v>
      </c>
      <c r="AN33" s="350">
        <f>兵团team!U37</f>
        <v>4.4000000000000004</v>
      </c>
      <c r="AO33" s="350">
        <f>兵团team!V37</f>
        <v>0</v>
      </c>
      <c r="AP33" s="350">
        <f>兵团team!W37</f>
        <v>0.35</v>
      </c>
      <c r="AQ33" s="350">
        <f>兵团team!AH37</f>
        <v>3</v>
      </c>
      <c r="AR33" s="350">
        <f>兵团team!AI37</f>
        <v>2</v>
      </c>
      <c r="AS33" s="350">
        <f>兵团team!AK37</f>
        <v>51.3</v>
      </c>
      <c r="AT33" s="350">
        <f>兵团team!AL37</f>
        <v>1224</v>
      </c>
      <c r="AU33" s="350">
        <f>兵团team!BB37</f>
        <v>80</v>
      </c>
      <c r="AV33" s="350">
        <f>兵团team!BC37</f>
        <v>90</v>
      </c>
      <c r="AW33" s="350" t="str">
        <f>兵团team!DT37</f>
        <v>[[2,1],[5,1],[12,3],[55,2]]</v>
      </c>
      <c r="AX33" s="350" t="s">
        <v>6937</v>
      </c>
      <c r="AY33" s="350" t="s">
        <v>7065</v>
      </c>
      <c r="AZ33" s="350" t="s">
        <v>7070</v>
      </c>
      <c r="BA33" s="350" t="s">
        <v>7088</v>
      </c>
      <c r="BC33" s="316" t="s">
        <v>11986</v>
      </c>
      <c r="BD33" s="315">
        <v>78</v>
      </c>
      <c r="BE33" s="315">
        <v>39</v>
      </c>
      <c r="BF33" s="315">
        <v>117</v>
      </c>
      <c r="BN33" s="363">
        <v>32</v>
      </c>
      <c r="BP33" s="322">
        <f>兵团team!A37</f>
        <v>501</v>
      </c>
      <c r="BQ33" s="322" t="str">
        <f>兵团team!B37</f>
        <v>小恶魔</v>
      </c>
      <c r="BR33" s="42" t="str">
        <f>兵团team!AX37</f>
        <v>[[1,7],[4,85],[1,7],[4,85],[1,14],[4,85],[1,7],[4,85],[1,7],[4,170],[1,8.75],[4,106.25],[1,8.75],[4,106.25],[1,17.5],[4,106.25],[1,8.75],[4,106.25],[1,8.75],[4,212.5],[1,10.5],[4,127.5],[1,10.5],[4,127.5],[1,21],[4,127.5],[1,10.5],[4,127.5],[1,10.5],[4,255],[1,12.25],[4,148.75],[1,12.25],[4,148.75],[1,24.5],[4,148.75],[1,12.25],[4,148.75],[1,12.25],[4,297.5],[1,14],[4,170],[1,14],[4,170],[1,28],[4,170],[1,14],[4,170],[1,14],[4,340]]</v>
      </c>
      <c r="BS33" s="318" t="s">
        <v>12083</v>
      </c>
      <c r="BT33" s="322">
        <v>1</v>
      </c>
      <c r="BU33" s="318">
        <v>7</v>
      </c>
      <c r="BV33" s="318">
        <v>4</v>
      </c>
      <c r="BW33" s="318">
        <v>85</v>
      </c>
      <c r="BX33" s="318">
        <v>1</v>
      </c>
      <c r="BY33" s="318">
        <v>7</v>
      </c>
      <c r="BZ33" s="318">
        <v>4</v>
      </c>
      <c r="CA33" s="318">
        <v>85</v>
      </c>
      <c r="CB33" s="318">
        <v>1</v>
      </c>
      <c r="CC33" s="318">
        <v>14</v>
      </c>
      <c r="CD33" s="318">
        <v>4</v>
      </c>
      <c r="CE33" s="318">
        <v>85</v>
      </c>
      <c r="CF33" s="318">
        <v>1</v>
      </c>
      <c r="CG33" s="318">
        <v>7</v>
      </c>
      <c r="CH33" s="318">
        <v>4</v>
      </c>
      <c r="CI33" s="318">
        <v>85</v>
      </c>
      <c r="CJ33" s="318">
        <v>1</v>
      </c>
      <c r="CK33" s="318">
        <v>7</v>
      </c>
      <c r="CL33" s="318">
        <v>4</v>
      </c>
      <c r="CM33" s="318">
        <v>170</v>
      </c>
      <c r="CN33" s="318">
        <v>1</v>
      </c>
      <c r="CO33" s="318">
        <v>8.75</v>
      </c>
      <c r="CP33" s="318">
        <v>4</v>
      </c>
      <c r="CQ33" s="318">
        <v>106.25</v>
      </c>
      <c r="CR33" s="318">
        <v>1</v>
      </c>
      <c r="CS33" s="318">
        <v>8.75</v>
      </c>
      <c r="CT33" s="318">
        <v>4</v>
      </c>
      <c r="CU33" s="318">
        <v>106.25</v>
      </c>
      <c r="CV33" s="318">
        <v>1</v>
      </c>
      <c r="CW33" s="318">
        <v>17.5</v>
      </c>
      <c r="CX33" s="318">
        <v>4</v>
      </c>
      <c r="CY33" s="318">
        <v>106.25</v>
      </c>
      <c r="CZ33" s="318">
        <v>1</v>
      </c>
      <c r="DA33" s="318">
        <v>8.75</v>
      </c>
      <c r="DB33" s="318">
        <v>4</v>
      </c>
      <c r="DC33" s="318">
        <v>106.25</v>
      </c>
      <c r="DD33" s="318">
        <v>1</v>
      </c>
      <c r="DE33" s="318">
        <v>8.75</v>
      </c>
      <c r="DF33" s="318">
        <v>4</v>
      </c>
      <c r="DG33" s="318">
        <v>212.5</v>
      </c>
      <c r="DH33" s="318">
        <v>1</v>
      </c>
      <c r="DI33" s="318">
        <v>10.5</v>
      </c>
      <c r="DJ33" s="318">
        <v>4</v>
      </c>
      <c r="DK33" s="318">
        <v>127.5</v>
      </c>
      <c r="DL33" s="318">
        <v>1</v>
      </c>
      <c r="DM33" s="318">
        <v>10.5</v>
      </c>
      <c r="DN33" s="318">
        <v>4</v>
      </c>
      <c r="DO33" s="318">
        <v>127.5</v>
      </c>
      <c r="DP33" s="318">
        <v>1</v>
      </c>
      <c r="DQ33" s="318">
        <v>21</v>
      </c>
      <c r="DR33" s="318">
        <v>4</v>
      </c>
      <c r="DS33" s="318">
        <v>127.5</v>
      </c>
      <c r="DT33" s="318">
        <v>1</v>
      </c>
      <c r="DU33" s="318">
        <v>10.5</v>
      </c>
      <c r="DV33" s="318">
        <v>4</v>
      </c>
      <c r="DW33" s="318">
        <v>127.5</v>
      </c>
      <c r="DX33" s="318">
        <v>1</v>
      </c>
      <c r="DY33" s="318">
        <v>10.5</v>
      </c>
      <c r="DZ33" s="318">
        <v>4</v>
      </c>
      <c r="EA33" s="318">
        <v>255</v>
      </c>
      <c r="EB33" s="318">
        <v>1</v>
      </c>
      <c r="EC33" s="318">
        <v>12.25</v>
      </c>
      <c r="ED33" s="318">
        <v>4</v>
      </c>
      <c r="EE33" s="318">
        <v>148.75</v>
      </c>
      <c r="EF33" s="318">
        <v>1</v>
      </c>
      <c r="EG33" s="318">
        <v>12.25</v>
      </c>
      <c r="EH33" s="318">
        <v>4</v>
      </c>
      <c r="EI33" s="318">
        <v>148.75</v>
      </c>
      <c r="EJ33" s="318">
        <v>1</v>
      </c>
      <c r="EK33" s="318">
        <v>24.5</v>
      </c>
      <c r="EL33" s="318">
        <v>4</v>
      </c>
      <c r="EM33" s="318">
        <v>148.75</v>
      </c>
      <c r="EN33" s="318">
        <v>1</v>
      </c>
      <c r="EO33" s="318">
        <v>12.25</v>
      </c>
      <c r="EP33" s="318">
        <v>4</v>
      </c>
      <c r="EQ33" s="318">
        <v>148.75</v>
      </c>
      <c r="ER33" s="318">
        <v>1</v>
      </c>
      <c r="ES33" s="318">
        <v>12.25</v>
      </c>
      <c r="ET33" s="318">
        <v>4</v>
      </c>
      <c r="EU33" s="318">
        <v>297.5</v>
      </c>
      <c r="EV33" s="318">
        <v>1</v>
      </c>
      <c r="EW33" s="318">
        <v>14</v>
      </c>
      <c r="EX33" s="318">
        <v>4</v>
      </c>
      <c r="EY33" s="318">
        <v>170</v>
      </c>
      <c r="EZ33" s="318">
        <v>1</v>
      </c>
      <c r="FA33" s="318">
        <v>14</v>
      </c>
      <c r="FB33" s="318">
        <v>4</v>
      </c>
      <c r="FC33" s="318">
        <v>170</v>
      </c>
      <c r="FD33" s="318">
        <v>1</v>
      </c>
      <c r="FE33" s="318">
        <v>28</v>
      </c>
      <c r="FF33" s="318">
        <v>4</v>
      </c>
      <c r="FG33" s="318">
        <v>170</v>
      </c>
      <c r="FH33" s="318">
        <v>1</v>
      </c>
      <c r="FI33" s="318">
        <v>14</v>
      </c>
      <c r="FJ33" s="318">
        <v>4</v>
      </c>
      <c r="FK33" s="318">
        <v>170</v>
      </c>
      <c r="FL33" s="318">
        <v>1</v>
      </c>
      <c r="FM33" s="318">
        <v>14</v>
      </c>
      <c r="FN33" s="318">
        <v>4</v>
      </c>
      <c r="FO33" s="318">
        <v>340</v>
      </c>
      <c r="FQ33" s="321">
        <f t="shared" si="3"/>
        <v>315</v>
      </c>
      <c r="FR33" s="321">
        <f t="shared" si="0"/>
        <v>3825</v>
      </c>
      <c r="FS33" s="321">
        <f t="shared" si="1"/>
        <v>0</v>
      </c>
      <c r="FT33" s="321">
        <f t="shared" si="2"/>
        <v>0</v>
      </c>
    </row>
    <row r="34" spans="1:176">
      <c r="A34" s="366" t="s">
        <v>12068</v>
      </c>
      <c r="B34" s="367">
        <f>兵团装备计算表!Q15</f>
        <v>0.27</v>
      </c>
      <c r="H34" s="322"/>
      <c r="I34" s="322"/>
      <c r="J34"/>
      <c r="K34"/>
      <c r="L34"/>
      <c r="M34"/>
      <c r="N34"/>
      <c r="O34"/>
      <c r="P34"/>
      <c r="Q34"/>
      <c r="R34" s="364"/>
      <c r="AD34" s="350">
        <f>兵团team!A38</f>
        <v>502</v>
      </c>
      <c r="AE34" s="350" t="str">
        <f>兵团team!B38</f>
        <v>投火怪</v>
      </c>
      <c r="AF34" s="350">
        <f>兵团team!K38</f>
        <v>2</v>
      </c>
      <c r="AG34" s="350">
        <f>兵团team!L38</f>
        <v>1</v>
      </c>
      <c r="AH34" s="325">
        <f>兵团team!M38</f>
        <v>8</v>
      </c>
      <c r="AI34" s="325">
        <f>兵团team!N38</f>
        <v>4</v>
      </c>
      <c r="AJ34" s="325">
        <f>兵团team!O38</f>
        <v>6</v>
      </c>
      <c r="AK34" s="325">
        <f>兵团team!P38</f>
        <v>3</v>
      </c>
      <c r="AL34" s="350">
        <f>兵团team!S38</f>
        <v>10.26</v>
      </c>
      <c r="AM34" s="350">
        <f>兵团team!T38</f>
        <v>62.9</v>
      </c>
      <c r="AN34" s="350">
        <f>兵团team!U38</f>
        <v>1.5</v>
      </c>
      <c r="AO34" s="350">
        <f>兵团team!V38</f>
        <v>0</v>
      </c>
      <c r="AP34" s="350">
        <f>兵团team!W38</f>
        <v>0.42</v>
      </c>
      <c r="AQ34" s="350">
        <f>兵团team!AH38</f>
        <v>3</v>
      </c>
      <c r="AR34" s="350">
        <f>兵团team!AI38</f>
        <v>5</v>
      </c>
      <c r="AS34" s="350">
        <f>兵团team!AK38</f>
        <v>102.6</v>
      </c>
      <c r="AT34" s="350">
        <f>兵团team!AL38</f>
        <v>629</v>
      </c>
      <c r="AU34" s="350">
        <f>兵团team!BB38</f>
        <v>230</v>
      </c>
      <c r="AV34" s="350">
        <f>兵团team!BC38</f>
        <v>80</v>
      </c>
      <c r="AW34" s="350" t="str">
        <f>兵团team!DT38</f>
        <v>[[2,1],[5,1],[9,3],[55,2]]</v>
      </c>
      <c r="AX34" s="350" t="s">
        <v>6937</v>
      </c>
      <c r="AY34" s="350" t="s">
        <v>7065</v>
      </c>
      <c r="AZ34" s="350" t="s">
        <v>7067</v>
      </c>
      <c r="BA34" s="350" t="s">
        <v>7088</v>
      </c>
      <c r="BC34" s="316" t="s">
        <v>10407</v>
      </c>
      <c r="BD34" s="315">
        <v>86</v>
      </c>
      <c r="BE34" s="315">
        <v>43</v>
      </c>
      <c r="BF34" s="315">
        <v>129</v>
      </c>
      <c r="BN34" s="363">
        <v>33</v>
      </c>
      <c r="BP34" s="322">
        <f>兵团team!A38</f>
        <v>502</v>
      </c>
      <c r="BQ34" s="322" t="str">
        <f>兵团team!B38</f>
        <v>投火怪</v>
      </c>
      <c r="BR34" s="42" t="str">
        <f>兵团team!AX38</f>
        <v>[[1,7],[4,85],[1,7],[4,85],[1,14],[4,85],[1,7],[4,85],[1,7],[4,170],[1,8.75],[4,106.25],[1,8.75],[4,106.25],[1,17.5],[4,106.25],[1,8.75],[4,106.25],[1,8.75],[4,212.5],[1,10.5],[4,127.5],[1,10.5],[4,127.5],[1,21],[4,127.5],[1,10.5],[4,127.5],[1,10.5],[4,255],[1,12.25],[4,148.75],[1,12.25],[4,148.75],[1,24.5],[4,148.75],[1,12.25],[4,148.75],[1,12.25],[4,297.5],[1,14],[4,170],[1,14],[4,170],[1,28],[4,170],[1,14],[4,170],[1,14],[4,340]]</v>
      </c>
      <c r="BS34" s="318" t="s">
        <v>12083</v>
      </c>
      <c r="BT34" s="322">
        <v>1</v>
      </c>
      <c r="BU34" s="318">
        <v>7</v>
      </c>
      <c r="BV34" s="318">
        <v>4</v>
      </c>
      <c r="BW34" s="318">
        <v>85</v>
      </c>
      <c r="BX34" s="318">
        <v>1</v>
      </c>
      <c r="BY34" s="318">
        <v>7</v>
      </c>
      <c r="BZ34" s="318">
        <v>4</v>
      </c>
      <c r="CA34" s="318">
        <v>85</v>
      </c>
      <c r="CB34" s="318">
        <v>1</v>
      </c>
      <c r="CC34" s="318">
        <v>14</v>
      </c>
      <c r="CD34" s="318">
        <v>4</v>
      </c>
      <c r="CE34" s="318">
        <v>85</v>
      </c>
      <c r="CF34" s="318">
        <v>1</v>
      </c>
      <c r="CG34" s="318">
        <v>7</v>
      </c>
      <c r="CH34" s="318">
        <v>4</v>
      </c>
      <c r="CI34" s="318">
        <v>85</v>
      </c>
      <c r="CJ34" s="318">
        <v>1</v>
      </c>
      <c r="CK34" s="318">
        <v>7</v>
      </c>
      <c r="CL34" s="318">
        <v>4</v>
      </c>
      <c r="CM34" s="318">
        <v>170</v>
      </c>
      <c r="CN34" s="318">
        <v>1</v>
      </c>
      <c r="CO34" s="318">
        <v>8.75</v>
      </c>
      <c r="CP34" s="318">
        <v>4</v>
      </c>
      <c r="CQ34" s="318">
        <v>106.25</v>
      </c>
      <c r="CR34" s="318">
        <v>1</v>
      </c>
      <c r="CS34" s="318">
        <v>8.75</v>
      </c>
      <c r="CT34" s="318">
        <v>4</v>
      </c>
      <c r="CU34" s="318">
        <v>106.25</v>
      </c>
      <c r="CV34" s="318">
        <v>1</v>
      </c>
      <c r="CW34" s="318">
        <v>17.5</v>
      </c>
      <c r="CX34" s="318">
        <v>4</v>
      </c>
      <c r="CY34" s="318">
        <v>106.25</v>
      </c>
      <c r="CZ34" s="318">
        <v>1</v>
      </c>
      <c r="DA34" s="318">
        <v>8.75</v>
      </c>
      <c r="DB34" s="318">
        <v>4</v>
      </c>
      <c r="DC34" s="318">
        <v>106.25</v>
      </c>
      <c r="DD34" s="318">
        <v>1</v>
      </c>
      <c r="DE34" s="318">
        <v>8.75</v>
      </c>
      <c r="DF34" s="318">
        <v>4</v>
      </c>
      <c r="DG34" s="318">
        <v>212.5</v>
      </c>
      <c r="DH34" s="318">
        <v>1</v>
      </c>
      <c r="DI34" s="318">
        <v>10.5</v>
      </c>
      <c r="DJ34" s="318">
        <v>4</v>
      </c>
      <c r="DK34" s="318">
        <v>127.5</v>
      </c>
      <c r="DL34" s="318">
        <v>1</v>
      </c>
      <c r="DM34" s="318">
        <v>10.5</v>
      </c>
      <c r="DN34" s="318">
        <v>4</v>
      </c>
      <c r="DO34" s="318">
        <v>127.5</v>
      </c>
      <c r="DP34" s="318">
        <v>1</v>
      </c>
      <c r="DQ34" s="318">
        <v>21</v>
      </c>
      <c r="DR34" s="318">
        <v>4</v>
      </c>
      <c r="DS34" s="318">
        <v>127.5</v>
      </c>
      <c r="DT34" s="318">
        <v>1</v>
      </c>
      <c r="DU34" s="318">
        <v>10.5</v>
      </c>
      <c r="DV34" s="318">
        <v>4</v>
      </c>
      <c r="DW34" s="318">
        <v>127.5</v>
      </c>
      <c r="DX34" s="318">
        <v>1</v>
      </c>
      <c r="DY34" s="318">
        <v>10.5</v>
      </c>
      <c r="DZ34" s="318">
        <v>4</v>
      </c>
      <c r="EA34" s="318">
        <v>255</v>
      </c>
      <c r="EB34" s="318">
        <v>1</v>
      </c>
      <c r="EC34" s="318">
        <v>12.25</v>
      </c>
      <c r="ED34" s="318">
        <v>4</v>
      </c>
      <c r="EE34" s="318">
        <v>148.75</v>
      </c>
      <c r="EF34" s="318">
        <v>1</v>
      </c>
      <c r="EG34" s="318">
        <v>12.25</v>
      </c>
      <c r="EH34" s="318">
        <v>4</v>
      </c>
      <c r="EI34" s="318">
        <v>148.75</v>
      </c>
      <c r="EJ34" s="318">
        <v>1</v>
      </c>
      <c r="EK34" s="318">
        <v>24.5</v>
      </c>
      <c r="EL34" s="318">
        <v>4</v>
      </c>
      <c r="EM34" s="318">
        <v>148.75</v>
      </c>
      <c r="EN34" s="318">
        <v>1</v>
      </c>
      <c r="EO34" s="318">
        <v>12.25</v>
      </c>
      <c r="EP34" s="318">
        <v>4</v>
      </c>
      <c r="EQ34" s="318">
        <v>148.75</v>
      </c>
      <c r="ER34" s="318">
        <v>1</v>
      </c>
      <c r="ES34" s="318">
        <v>12.25</v>
      </c>
      <c r="ET34" s="318">
        <v>4</v>
      </c>
      <c r="EU34" s="318">
        <v>297.5</v>
      </c>
      <c r="EV34" s="318">
        <v>1</v>
      </c>
      <c r="EW34" s="318">
        <v>14</v>
      </c>
      <c r="EX34" s="318">
        <v>4</v>
      </c>
      <c r="EY34" s="318">
        <v>170</v>
      </c>
      <c r="EZ34" s="318">
        <v>1</v>
      </c>
      <c r="FA34" s="318">
        <v>14</v>
      </c>
      <c r="FB34" s="318">
        <v>4</v>
      </c>
      <c r="FC34" s="318">
        <v>170</v>
      </c>
      <c r="FD34" s="318">
        <v>1</v>
      </c>
      <c r="FE34" s="318">
        <v>28</v>
      </c>
      <c r="FF34" s="318">
        <v>4</v>
      </c>
      <c r="FG34" s="318">
        <v>170</v>
      </c>
      <c r="FH34" s="318">
        <v>1</v>
      </c>
      <c r="FI34" s="318">
        <v>14</v>
      </c>
      <c r="FJ34" s="318">
        <v>4</v>
      </c>
      <c r="FK34" s="318">
        <v>170</v>
      </c>
      <c r="FL34" s="318">
        <v>1</v>
      </c>
      <c r="FM34" s="318">
        <v>14</v>
      </c>
      <c r="FN34" s="318">
        <v>4</v>
      </c>
      <c r="FO34" s="318">
        <v>340</v>
      </c>
      <c r="FQ34" s="321">
        <f t="shared" si="3"/>
        <v>315</v>
      </c>
      <c r="FR34" s="321">
        <f t="shared" si="0"/>
        <v>3825</v>
      </c>
      <c r="FS34" s="321">
        <f t="shared" si="1"/>
        <v>0</v>
      </c>
      <c r="FT34" s="321">
        <f t="shared" si="2"/>
        <v>0</v>
      </c>
    </row>
    <row r="35" spans="1:176">
      <c r="A35" s="366" t="s">
        <v>12156</v>
      </c>
      <c r="B35" s="367">
        <f>兵团装备计算表!Q17</f>
        <v>0</v>
      </c>
      <c r="H35" s="322"/>
      <c r="I35" s="322"/>
      <c r="J35"/>
      <c r="K35"/>
      <c r="L35"/>
      <c r="M35"/>
      <c r="N35"/>
      <c r="O35"/>
      <c r="P35"/>
      <c r="Q35"/>
      <c r="R35" s="364"/>
      <c r="AD35" s="350">
        <f>兵团team!A39</f>
        <v>503</v>
      </c>
      <c r="AE35" s="350" t="str">
        <f>兵团team!B39</f>
        <v>地狱三头犬</v>
      </c>
      <c r="AF35" s="350">
        <f>兵团team!K39</f>
        <v>3</v>
      </c>
      <c r="AG35" s="350">
        <f>兵团team!L39</f>
        <v>2</v>
      </c>
      <c r="AH35" s="325">
        <f>兵团team!M39</f>
        <v>5</v>
      </c>
      <c r="AI35" s="325">
        <f>兵团team!N39</f>
        <v>6</v>
      </c>
      <c r="AJ35" s="325">
        <f>兵团team!O39</f>
        <v>7</v>
      </c>
      <c r="AK35" s="325">
        <f>兵团team!P39</f>
        <v>4</v>
      </c>
      <c r="AL35" s="350">
        <f>兵团team!S39</f>
        <v>7.78</v>
      </c>
      <c r="AM35" s="350">
        <f>兵团team!T39</f>
        <v>82.7</v>
      </c>
      <c r="AN35" s="350">
        <f>兵团team!U39</f>
        <v>2.6</v>
      </c>
      <c r="AO35" s="350">
        <f>兵团team!V39</f>
        <v>0</v>
      </c>
      <c r="AP35" s="350">
        <f>兵团team!W39</f>
        <v>0.5</v>
      </c>
      <c r="AQ35" s="350">
        <f>兵团team!AH39</f>
        <v>3</v>
      </c>
      <c r="AR35" s="350">
        <f>兵团team!AI39</f>
        <v>3</v>
      </c>
      <c r="AS35" s="350">
        <f>兵团team!AK39</f>
        <v>77.8</v>
      </c>
      <c r="AT35" s="350">
        <f>兵团team!AL39</f>
        <v>827</v>
      </c>
      <c r="AU35" s="350">
        <f>兵团team!BB39</f>
        <v>80</v>
      </c>
      <c r="AV35" s="350">
        <f>兵团team!BC39</f>
        <v>120</v>
      </c>
      <c r="AW35" s="350" t="str">
        <f>兵团team!DT39</f>
        <v>[[2,1],[5,1],[9,3],[55,2]]</v>
      </c>
      <c r="AX35" s="350" t="s">
        <v>6937</v>
      </c>
      <c r="AY35" s="350" t="s">
        <v>7065</v>
      </c>
      <c r="AZ35" s="350" t="s">
        <v>7067</v>
      </c>
      <c r="BA35" s="350" t="s">
        <v>7088</v>
      </c>
      <c r="BC35" s="316" t="s">
        <v>12056</v>
      </c>
      <c r="BD35" s="315">
        <v>94</v>
      </c>
      <c r="BE35" s="315">
        <v>47</v>
      </c>
      <c r="BF35" s="315">
        <v>141</v>
      </c>
      <c r="BN35" s="363">
        <v>34</v>
      </c>
      <c r="BP35" s="322">
        <f>兵团team!A39</f>
        <v>503</v>
      </c>
      <c r="BQ35" s="322" t="str">
        <f>兵团team!B39</f>
        <v>地狱三头犬</v>
      </c>
      <c r="BR35" s="42" t="str">
        <f>兵团team!AX39</f>
        <v>[[1,7],[4,85],[1,7],[4,85],[1,14],[4,85],[1,7],[4,85],[1,7],[4,170],[1,8.75],[4,106.25],[1,8.75],[4,106.25],[1,17.5],[4,106.25],[1,8.75],[4,106.25],[1,8.75],[4,212.5],[1,10.5],[4,127.5],[1,10.5],[4,127.5],[1,21],[4,127.5],[1,10.5],[4,127.5],[1,10.5],[4,255],[1,12.25],[4,148.75],[1,12.25],[4,148.75],[1,24.5],[4,148.75],[1,12.25],[4,148.75],[1,12.25],[4,297.5],[1,14],[4,170],[1,14],[4,170],[1,28],[4,170],[1,14],[4,170],[1,14],[4,340]]</v>
      </c>
      <c r="BS35" s="318" t="s">
        <v>12083</v>
      </c>
      <c r="BT35" s="322">
        <v>1</v>
      </c>
      <c r="BU35" s="318">
        <v>7</v>
      </c>
      <c r="BV35" s="318">
        <v>4</v>
      </c>
      <c r="BW35" s="318">
        <v>85</v>
      </c>
      <c r="BX35" s="318">
        <v>1</v>
      </c>
      <c r="BY35" s="318">
        <v>7</v>
      </c>
      <c r="BZ35" s="318">
        <v>4</v>
      </c>
      <c r="CA35" s="318">
        <v>85</v>
      </c>
      <c r="CB35" s="318">
        <v>1</v>
      </c>
      <c r="CC35" s="318">
        <v>14</v>
      </c>
      <c r="CD35" s="318">
        <v>4</v>
      </c>
      <c r="CE35" s="318">
        <v>85</v>
      </c>
      <c r="CF35" s="318">
        <v>1</v>
      </c>
      <c r="CG35" s="318">
        <v>7</v>
      </c>
      <c r="CH35" s="318">
        <v>4</v>
      </c>
      <c r="CI35" s="318">
        <v>85</v>
      </c>
      <c r="CJ35" s="318">
        <v>1</v>
      </c>
      <c r="CK35" s="318">
        <v>7</v>
      </c>
      <c r="CL35" s="318">
        <v>4</v>
      </c>
      <c r="CM35" s="318">
        <v>170</v>
      </c>
      <c r="CN35" s="318">
        <v>1</v>
      </c>
      <c r="CO35" s="318">
        <v>8.75</v>
      </c>
      <c r="CP35" s="318">
        <v>4</v>
      </c>
      <c r="CQ35" s="318">
        <v>106.25</v>
      </c>
      <c r="CR35" s="318">
        <v>1</v>
      </c>
      <c r="CS35" s="318">
        <v>8.75</v>
      </c>
      <c r="CT35" s="318">
        <v>4</v>
      </c>
      <c r="CU35" s="318">
        <v>106.25</v>
      </c>
      <c r="CV35" s="318">
        <v>1</v>
      </c>
      <c r="CW35" s="318">
        <v>17.5</v>
      </c>
      <c r="CX35" s="318">
        <v>4</v>
      </c>
      <c r="CY35" s="318">
        <v>106.25</v>
      </c>
      <c r="CZ35" s="318">
        <v>1</v>
      </c>
      <c r="DA35" s="318">
        <v>8.75</v>
      </c>
      <c r="DB35" s="318">
        <v>4</v>
      </c>
      <c r="DC35" s="318">
        <v>106.25</v>
      </c>
      <c r="DD35" s="318">
        <v>1</v>
      </c>
      <c r="DE35" s="318">
        <v>8.75</v>
      </c>
      <c r="DF35" s="318">
        <v>4</v>
      </c>
      <c r="DG35" s="318">
        <v>212.5</v>
      </c>
      <c r="DH35" s="318">
        <v>1</v>
      </c>
      <c r="DI35" s="318">
        <v>10.5</v>
      </c>
      <c r="DJ35" s="318">
        <v>4</v>
      </c>
      <c r="DK35" s="318">
        <v>127.5</v>
      </c>
      <c r="DL35" s="318">
        <v>1</v>
      </c>
      <c r="DM35" s="318">
        <v>10.5</v>
      </c>
      <c r="DN35" s="318">
        <v>4</v>
      </c>
      <c r="DO35" s="318">
        <v>127.5</v>
      </c>
      <c r="DP35" s="318">
        <v>1</v>
      </c>
      <c r="DQ35" s="318">
        <v>21</v>
      </c>
      <c r="DR35" s="318">
        <v>4</v>
      </c>
      <c r="DS35" s="318">
        <v>127.5</v>
      </c>
      <c r="DT35" s="318">
        <v>1</v>
      </c>
      <c r="DU35" s="318">
        <v>10.5</v>
      </c>
      <c r="DV35" s="318">
        <v>4</v>
      </c>
      <c r="DW35" s="318">
        <v>127.5</v>
      </c>
      <c r="DX35" s="318">
        <v>1</v>
      </c>
      <c r="DY35" s="318">
        <v>10.5</v>
      </c>
      <c r="DZ35" s="318">
        <v>4</v>
      </c>
      <c r="EA35" s="318">
        <v>255</v>
      </c>
      <c r="EB35" s="318">
        <v>1</v>
      </c>
      <c r="EC35" s="318">
        <v>12.25</v>
      </c>
      <c r="ED35" s="318">
        <v>4</v>
      </c>
      <c r="EE35" s="318">
        <v>148.75</v>
      </c>
      <c r="EF35" s="318">
        <v>1</v>
      </c>
      <c r="EG35" s="318">
        <v>12.25</v>
      </c>
      <c r="EH35" s="318">
        <v>4</v>
      </c>
      <c r="EI35" s="318">
        <v>148.75</v>
      </c>
      <c r="EJ35" s="318">
        <v>1</v>
      </c>
      <c r="EK35" s="318">
        <v>24.5</v>
      </c>
      <c r="EL35" s="318">
        <v>4</v>
      </c>
      <c r="EM35" s="318">
        <v>148.75</v>
      </c>
      <c r="EN35" s="318">
        <v>1</v>
      </c>
      <c r="EO35" s="318">
        <v>12.25</v>
      </c>
      <c r="EP35" s="318">
        <v>4</v>
      </c>
      <c r="EQ35" s="318">
        <v>148.75</v>
      </c>
      <c r="ER35" s="318">
        <v>1</v>
      </c>
      <c r="ES35" s="318">
        <v>12.25</v>
      </c>
      <c r="ET35" s="318">
        <v>4</v>
      </c>
      <c r="EU35" s="318">
        <v>297.5</v>
      </c>
      <c r="EV35" s="318">
        <v>1</v>
      </c>
      <c r="EW35" s="318">
        <v>14</v>
      </c>
      <c r="EX35" s="318">
        <v>4</v>
      </c>
      <c r="EY35" s="318">
        <v>170</v>
      </c>
      <c r="EZ35" s="318">
        <v>1</v>
      </c>
      <c r="FA35" s="318">
        <v>14</v>
      </c>
      <c r="FB35" s="318">
        <v>4</v>
      </c>
      <c r="FC35" s="318">
        <v>170</v>
      </c>
      <c r="FD35" s="318">
        <v>1</v>
      </c>
      <c r="FE35" s="318">
        <v>28</v>
      </c>
      <c r="FF35" s="318">
        <v>4</v>
      </c>
      <c r="FG35" s="318">
        <v>170</v>
      </c>
      <c r="FH35" s="318">
        <v>1</v>
      </c>
      <c r="FI35" s="318">
        <v>14</v>
      </c>
      <c r="FJ35" s="318">
        <v>4</v>
      </c>
      <c r="FK35" s="318">
        <v>170</v>
      </c>
      <c r="FL35" s="318">
        <v>1</v>
      </c>
      <c r="FM35" s="318">
        <v>14</v>
      </c>
      <c r="FN35" s="318">
        <v>4</v>
      </c>
      <c r="FO35" s="318">
        <v>340</v>
      </c>
      <c r="FQ35" s="321">
        <f t="shared" si="3"/>
        <v>315</v>
      </c>
      <c r="FR35" s="321">
        <f t="shared" si="0"/>
        <v>3825</v>
      </c>
      <c r="FS35" s="321">
        <f t="shared" si="1"/>
        <v>0</v>
      </c>
      <c r="FT35" s="321">
        <f t="shared" si="2"/>
        <v>0</v>
      </c>
    </row>
    <row r="36" spans="1:176">
      <c r="A36" s="366" t="s">
        <v>12069</v>
      </c>
      <c r="B36" s="367">
        <f>兵团装备计算表!Q16</f>
        <v>0</v>
      </c>
      <c r="C36" s="360"/>
      <c r="D36" s="360"/>
      <c r="E36" s="360"/>
      <c r="F36" s="360"/>
      <c r="G36" s="360"/>
      <c r="H36" s="360"/>
      <c r="I36" s="360"/>
      <c r="J36"/>
      <c r="K36"/>
      <c r="L36"/>
      <c r="M36"/>
      <c r="N36"/>
      <c r="O36"/>
      <c r="P36"/>
      <c r="Q36"/>
      <c r="R36" s="364"/>
      <c r="AD36" s="350">
        <f>兵团team!A40</f>
        <v>504</v>
      </c>
      <c r="AE36" s="350" t="str">
        <f>兵团team!B40</f>
        <v>长角恶魔</v>
      </c>
      <c r="AF36" s="350">
        <f>兵团team!K40</f>
        <v>2</v>
      </c>
      <c r="AG36" s="350">
        <f>兵团team!L40</f>
        <v>2</v>
      </c>
      <c r="AH36" s="325">
        <f>兵团team!M40</f>
        <v>3</v>
      </c>
      <c r="AI36" s="325">
        <f>兵团team!N40</f>
        <v>8</v>
      </c>
      <c r="AJ36" s="325">
        <f>兵团team!O40</f>
        <v>4</v>
      </c>
      <c r="AK36" s="325">
        <f>兵团team!P40</f>
        <v>7</v>
      </c>
      <c r="AL36" s="350">
        <f>兵团team!S40</f>
        <v>11.44</v>
      </c>
      <c r="AM36" s="350">
        <f>兵团team!T40</f>
        <v>248.9</v>
      </c>
      <c r="AN36" s="350">
        <f>兵团team!U40</f>
        <v>6</v>
      </c>
      <c r="AO36" s="350">
        <f>兵团team!V40</f>
        <v>0</v>
      </c>
      <c r="AP36" s="350">
        <f>兵团team!W40</f>
        <v>0.32</v>
      </c>
      <c r="AQ36" s="350">
        <f>兵团team!AH40</f>
        <v>4</v>
      </c>
      <c r="AR36" s="350">
        <f>兵团team!AI40</f>
        <v>2</v>
      </c>
      <c r="AS36" s="350">
        <f>兵团team!AK40</f>
        <v>114.39999999999999</v>
      </c>
      <c r="AT36" s="350">
        <f>兵团team!AL40</f>
        <v>2489</v>
      </c>
      <c r="AU36" s="350">
        <f>兵团team!BB40</f>
        <v>80</v>
      </c>
      <c r="AV36" s="350">
        <f>兵团team!BC40</f>
        <v>90</v>
      </c>
      <c r="AW36" s="350" t="str">
        <f>兵团team!DT40</f>
        <v>[[2,1],[5,1],[35,2],[12,3]]</v>
      </c>
      <c r="AX36" s="350" t="s">
        <v>6937</v>
      </c>
      <c r="AY36" s="350" t="s">
        <v>7065</v>
      </c>
      <c r="AZ36" s="350" t="s">
        <v>6938</v>
      </c>
      <c r="BA36" s="350" t="s">
        <v>7070</v>
      </c>
      <c r="BN36" s="363">
        <v>35</v>
      </c>
      <c r="BP36" s="322">
        <f>兵团team!A40</f>
        <v>504</v>
      </c>
      <c r="BQ36" s="322" t="str">
        <f>兵团team!B40</f>
        <v>长角恶魔</v>
      </c>
      <c r="BR36" s="42" t="str">
        <f>兵团team!AX40</f>
        <v>[[1,14],[4,170],[1,14],[4,170],[1,28],[4,170],[1,14],[4,170],[1,14],[4,340],[1,17.5],[4,212.5],[1,17.5],[4,212.5],[1,35],[4,212.5],[1,17.5],[4,212.5],[1,17.5],[4,425],[1,21],[4,255],[1,21],[4,255],[1,42],[4,255],[1,21],[4,255],[1,21],[4,510],[1,24.5],[4,297.5],[1,24.5],[4,297.5],[1,49],[4,297.5],[1,24.5],[4,297.5],[1,24.5],[4,595],[1,28],[4,340],[1,28],[4,340],[1,56],[4,340],[1,28],[4,340],[1,28],[4,680]]</v>
      </c>
      <c r="BS36" s="318" t="s">
        <v>12085</v>
      </c>
      <c r="BT36" s="322">
        <v>1</v>
      </c>
      <c r="BU36" s="318">
        <v>14</v>
      </c>
      <c r="BV36" s="318">
        <v>4</v>
      </c>
      <c r="BW36" s="318">
        <v>170</v>
      </c>
      <c r="BX36" s="318">
        <v>1</v>
      </c>
      <c r="BY36" s="318">
        <v>14</v>
      </c>
      <c r="BZ36" s="318">
        <v>4</v>
      </c>
      <c r="CA36" s="318">
        <v>170</v>
      </c>
      <c r="CB36" s="318">
        <v>1</v>
      </c>
      <c r="CC36" s="318">
        <v>28</v>
      </c>
      <c r="CD36" s="318">
        <v>4</v>
      </c>
      <c r="CE36" s="318">
        <v>170</v>
      </c>
      <c r="CF36" s="318">
        <v>1</v>
      </c>
      <c r="CG36" s="318">
        <v>14</v>
      </c>
      <c r="CH36" s="318">
        <v>4</v>
      </c>
      <c r="CI36" s="318">
        <v>170</v>
      </c>
      <c r="CJ36" s="318">
        <v>1</v>
      </c>
      <c r="CK36" s="318">
        <v>14</v>
      </c>
      <c r="CL36" s="318">
        <v>4</v>
      </c>
      <c r="CM36" s="318">
        <v>340</v>
      </c>
      <c r="CN36" s="318">
        <v>1</v>
      </c>
      <c r="CO36" s="318">
        <v>17.5</v>
      </c>
      <c r="CP36" s="318">
        <v>4</v>
      </c>
      <c r="CQ36" s="318">
        <v>212.5</v>
      </c>
      <c r="CR36" s="318">
        <v>1</v>
      </c>
      <c r="CS36" s="318">
        <v>17.5</v>
      </c>
      <c r="CT36" s="318">
        <v>4</v>
      </c>
      <c r="CU36" s="318">
        <v>212.5</v>
      </c>
      <c r="CV36" s="318">
        <v>1</v>
      </c>
      <c r="CW36" s="318">
        <v>35</v>
      </c>
      <c r="CX36" s="318">
        <v>4</v>
      </c>
      <c r="CY36" s="318">
        <v>212.5</v>
      </c>
      <c r="CZ36" s="318">
        <v>1</v>
      </c>
      <c r="DA36" s="318">
        <v>17.5</v>
      </c>
      <c r="DB36" s="318">
        <v>4</v>
      </c>
      <c r="DC36" s="318">
        <v>212.5</v>
      </c>
      <c r="DD36" s="318">
        <v>1</v>
      </c>
      <c r="DE36" s="318">
        <v>17.5</v>
      </c>
      <c r="DF36" s="318">
        <v>4</v>
      </c>
      <c r="DG36" s="318">
        <v>425</v>
      </c>
      <c r="DH36" s="318">
        <v>1</v>
      </c>
      <c r="DI36" s="318">
        <v>21</v>
      </c>
      <c r="DJ36" s="318">
        <v>4</v>
      </c>
      <c r="DK36" s="318">
        <v>255</v>
      </c>
      <c r="DL36" s="318">
        <v>1</v>
      </c>
      <c r="DM36" s="318">
        <v>21</v>
      </c>
      <c r="DN36" s="318">
        <v>4</v>
      </c>
      <c r="DO36" s="318">
        <v>255</v>
      </c>
      <c r="DP36" s="318">
        <v>1</v>
      </c>
      <c r="DQ36" s="318">
        <v>42</v>
      </c>
      <c r="DR36" s="318">
        <v>4</v>
      </c>
      <c r="DS36" s="318">
        <v>255</v>
      </c>
      <c r="DT36" s="318">
        <v>1</v>
      </c>
      <c r="DU36" s="318">
        <v>21</v>
      </c>
      <c r="DV36" s="318">
        <v>4</v>
      </c>
      <c r="DW36" s="318">
        <v>255</v>
      </c>
      <c r="DX36" s="318">
        <v>1</v>
      </c>
      <c r="DY36" s="318">
        <v>21</v>
      </c>
      <c r="DZ36" s="318">
        <v>4</v>
      </c>
      <c r="EA36" s="318">
        <v>510</v>
      </c>
      <c r="EB36" s="318">
        <v>1</v>
      </c>
      <c r="EC36" s="318">
        <v>24.5</v>
      </c>
      <c r="ED36" s="318">
        <v>4</v>
      </c>
      <c r="EE36" s="318">
        <v>297.5</v>
      </c>
      <c r="EF36" s="318">
        <v>1</v>
      </c>
      <c r="EG36" s="318">
        <v>24.5</v>
      </c>
      <c r="EH36" s="318">
        <v>4</v>
      </c>
      <c r="EI36" s="318">
        <v>297.5</v>
      </c>
      <c r="EJ36" s="318">
        <v>1</v>
      </c>
      <c r="EK36" s="318">
        <v>49</v>
      </c>
      <c r="EL36" s="318">
        <v>4</v>
      </c>
      <c r="EM36" s="318">
        <v>297.5</v>
      </c>
      <c r="EN36" s="318">
        <v>1</v>
      </c>
      <c r="EO36" s="318">
        <v>24.5</v>
      </c>
      <c r="EP36" s="318">
        <v>4</v>
      </c>
      <c r="EQ36" s="318">
        <v>297.5</v>
      </c>
      <c r="ER36" s="318">
        <v>1</v>
      </c>
      <c r="ES36" s="318">
        <v>24.5</v>
      </c>
      <c r="ET36" s="318">
        <v>4</v>
      </c>
      <c r="EU36" s="318">
        <v>595</v>
      </c>
      <c r="EV36" s="318">
        <v>1</v>
      </c>
      <c r="EW36" s="318">
        <v>28</v>
      </c>
      <c r="EX36" s="318">
        <v>4</v>
      </c>
      <c r="EY36" s="318">
        <v>340</v>
      </c>
      <c r="EZ36" s="318">
        <v>1</v>
      </c>
      <c r="FA36" s="318">
        <v>28</v>
      </c>
      <c r="FB36" s="318">
        <v>4</v>
      </c>
      <c r="FC36" s="318">
        <v>340</v>
      </c>
      <c r="FD36" s="318">
        <v>1</v>
      </c>
      <c r="FE36" s="318">
        <v>56</v>
      </c>
      <c r="FF36" s="318">
        <v>4</v>
      </c>
      <c r="FG36" s="318">
        <v>340</v>
      </c>
      <c r="FH36" s="318">
        <v>1</v>
      </c>
      <c r="FI36" s="318">
        <v>28</v>
      </c>
      <c r="FJ36" s="318">
        <v>4</v>
      </c>
      <c r="FK36" s="318">
        <v>340</v>
      </c>
      <c r="FL36" s="318">
        <v>1</v>
      </c>
      <c r="FM36" s="318">
        <v>28</v>
      </c>
      <c r="FN36" s="318">
        <v>4</v>
      </c>
      <c r="FO36" s="318">
        <v>680</v>
      </c>
      <c r="FQ36" s="321">
        <f t="shared" si="3"/>
        <v>630</v>
      </c>
      <c r="FR36" s="321">
        <f t="shared" si="0"/>
        <v>7650</v>
      </c>
      <c r="FS36" s="321">
        <f t="shared" si="1"/>
        <v>0</v>
      </c>
      <c r="FT36" s="321">
        <f t="shared" si="2"/>
        <v>0</v>
      </c>
    </row>
    <row r="37" spans="1:176">
      <c r="A37" s="366" t="s">
        <v>12137</v>
      </c>
      <c r="B37" s="367">
        <f t="shared" ref="B37:B46" si="4">IF($A$66=A37,$B$66,IF($A$67=A37,$B$67,IF($A$68=A37,$B$68,IF($A$69=A37,$B$69,0))))</f>
        <v>0.84</v>
      </c>
      <c r="C37" s="360"/>
      <c r="D37" s="360"/>
      <c r="E37" s="360"/>
      <c r="F37" s="360"/>
      <c r="G37" s="360"/>
      <c r="H37" s="360"/>
      <c r="I37" s="360"/>
      <c r="J37"/>
      <c r="K37"/>
      <c r="L37"/>
      <c r="M37"/>
      <c r="N37"/>
      <c r="O37"/>
      <c r="P37"/>
      <c r="Q37"/>
      <c r="R37" s="364"/>
      <c r="AD37" s="350">
        <f>兵团team!A41</f>
        <v>505</v>
      </c>
      <c r="AE37" s="350" t="str">
        <f>兵团team!B41</f>
        <v>地狱领主</v>
      </c>
      <c r="AF37" s="350">
        <f>兵团team!K41</f>
        <v>3</v>
      </c>
      <c r="AG37" s="350">
        <f>兵团team!L41</f>
        <v>2</v>
      </c>
      <c r="AH37" s="325">
        <f>兵团team!M41</f>
        <v>7</v>
      </c>
      <c r="AI37" s="325">
        <f>兵团team!N41</f>
        <v>5</v>
      </c>
      <c r="AJ37" s="325">
        <f>兵团team!O41</f>
        <v>8</v>
      </c>
      <c r="AK37" s="325">
        <f>兵团team!P41</f>
        <v>5</v>
      </c>
      <c r="AL37" s="350">
        <f>兵团team!S41</f>
        <v>17.489999999999998</v>
      </c>
      <c r="AM37" s="350">
        <f>兵团team!T41</f>
        <v>185</v>
      </c>
      <c r="AN37" s="350">
        <f>兵团team!U41</f>
        <v>1.9</v>
      </c>
      <c r="AO37" s="350">
        <f>兵团team!V41</f>
        <v>0</v>
      </c>
      <c r="AP37" s="350">
        <f>兵团team!W41</f>
        <v>0.5</v>
      </c>
      <c r="AQ37" s="350">
        <f>兵团team!AH41</f>
        <v>4</v>
      </c>
      <c r="AR37" s="350">
        <f>兵团team!AI41</f>
        <v>1</v>
      </c>
      <c r="AS37" s="350">
        <f>兵团team!AK41</f>
        <v>174.89999999999998</v>
      </c>
      <c r="AT37" s="350">
        <f>兵团team!AL41</f>
        <v>1850</v>
      </c>
      <c r="AU37" s="350">
        <f>兵团team!BB41</f>
        <v>80</v>
      </c>
      <c r="AV37" s="350">
        <f>兵团team!BC41</f>
        <v>100</v>
      </c>
      <c r="AW37" s="350" t="str">
        <f>兵团team!DT41</f>
        <v>[[2,1],[5,1],[16,2],[20,2]]</v>
      </c>
      <c r="AX37" s="350" t="s">
        <v>6937</v>
      </c>
      <c r="AY37" s="350" t="s">
        <v>7065</v>
      </c>
      <c r="AZ37" s="350" t="s">
        <v>7074</v>
      </c>
      <c r="BA37" s="350" t="s">
        <v>7076</v>
      </c>
      <c r="BN37" s="363">
        <v>36</v>
      </c>
      <c r="BP37" s="322">
        <f>兵团team!A41</f>
        <v>505</v>
      </c>
      <c r="BQ37" s="322" t="str">
        <f>兵团team!B41</f>
        <v>地狱领主</v>
      </c>
      <c r="BR37" s="42" t="str">
        <f>兵团team!AX41</f>
        <v>[[1,14],[4,170],[1,14],[4,170],[1,28],[4,170],[1,14],[4,170],[1,14],[4,340],[1,17.5],[4,212.5],[1,17.5],[4,212.5],[1,35],[4,212.5],[1,17.5],[4,212.5],[1,17.5],[4,425],[1,21],[4,255],[1,21],[4,255],[1,42],[4,255],[1,21],[4,255],[1,21],[4,510],[1,24.5],[4,297.5],[1,24.5],[4,297.5],[1,49],[4,297.5],[1,24.5],[4,297.5],[1,24.5],[4,595],[1,28],[4,340],[1,28],[4,340],[1,56],[4,340],[1,28],[4,340],[1,28],[4,680]]</v>
      </c>
      <c r="BS37" s="318" t="s">
        <v>12085</v>
      </c>
      <c r="BT37" s="322">
        <v>1</v>
      </c>
      <c r="BU37" s="318">
        <v>14</v>
      </c>
      <c r="BV37" s="318">
        <v>4</v>
      </c>
      <c r="BW37" s="318">
        <v>170</v>
      </c>
      <c r="BX37" s="318">
        <v>1</v>
      </c>
      <c r="BY37" s="318">
        <v>14</v>
      </c>
      <c r="BZ37" s="318">
        <v>4</v>
      </c>
      <c r="CA37" s="318">
        <v>170</v>
      </c>
      <c r="CB37" s="318">
        <v>1</v>
      </c>
      <c r="CC37" s="318">
        <v>28</v>
      </c>
      <c r="CD37" s="318">
        <v>4</v>
      </c>
      <c r="CE37" s="318">
        <v>170</v>
      </c>
      <c r="CF37" s="318">
        <v>1</v>
      </c>
      <c r="CG37" s="318">
        <v>14</v>
      </c>
      <c r="CH37" s="318">
        <v>4</v>
      </c>
      <c r="CI37" s="318">
        <v>170</v>
      </c>
      <c r="CJ37" s="318">
        <v>1</v>
      </c>
      <c r="CK37" s="318">
        <v>14</v>
      </c>
      <c r="CL37" s="318">
        <v>4</v>
      </c>
      <c r="CM37" s="318">
        <v>340</v>
      </c>
      <c r="CN37" s="318">
        <v>1</v>
      </c>
      <c r="CO37" s="318">
        <v>17.5</v>
      </c>
      <c r="CP37" s="318">
        <v>4</v>
      </c>
      <c r="CQ37" s="318">
        <v>212.5</v>
      </c>
      <c r="CR37" s="318">
        <v>1</v>
      </c>
      <c r="CS37" s="318">
        <v>17.5</v>
      </c>
      <c r="CT37" s="318">
        <v>4</v>
      </c>
      <c r="CU37" s="318">
        <v>212.5</v>
      </c>
      <c r="CV37" s="318">
        <v>1</v>
      </c>
      <c r="CW37" s="318">
        <v>35</v>
      </c>
      <c r="CX37" s="318">
        <v>4</v>
      </c>
      <c r="CY37" s="318">
        <v>212.5</v>
      </c>
      <c r="CZ37" s="318">
        <v>1</v>
      </c>
      <c r="DA37" s="318">
        <v>17.5</v>
      </c>
      <c r="DB37" s="318">
        <v>4</v>
      </c>
      <c r="DC37" s="318">
        <v>212.5</v>
      </c>
      <c r="DD37" s="318">
        <v>1</v>
      </c>
      <c r="DE37" s="318">
        <v>17.5</v>
      </c>
      <c r="DF37" s="318">
        <v>4</v>
      </c>
      <c r="DG37" s="318">
        <v>425</v>
      </c>
      <c r="DH37" s="318">
        <v>1</v>
      </c>
      <c r="DI37" s="318">
        <v>21</v>
      </c>
      <c r="DJ37" s="318">
        <v>4</v>
      </c>
      <c r="DK37" s="318">
        <v>255</v>
      </c>
      <c r="DL37" s="318">
        <v>1</v>
      </c>
      <c r="DM37" s="318">
        <v>21</v>
      </c>
      <c r="DN37" s="318">
        <v>4</v>
      </c>
      <c r="DO37" s="318">
        <v>255</v>
      </c>
      <c r="DP37" s="318">
        <v>1</v>
      </c>
      <c r="DQ37" s="318">
        <v>42</v>
      </c>
      <c r="DR37" s="318">
        <v>4</v>
      </c>
      <c r="DS37" s="318">
        <v>255</v>
      </c>
      <c r="DT37" s="318">
        <v>1</v>
      </c>
      <c r="DU37" s="318">
        <v>21</v>
      </c>
      <c r="DV37" s="318">
        <v>4</v>
      </c>
      <c r="DW37" s="318">
        <v>255</v>
      </c>
      <c r="DX37" s="318">
        <v>1</v>
      </c>
      <c r="DY37" s="318">
        <v>21</v>
      </c>
      <c r="DZ37" s="318">
        <v>4</v>
      </c>
      <c r="EA37" s="318">
        <v>510</v>
      </c>
      <c r="EB37" s="318">
        <v>1</v>
      </c>
      <c r="EC37" s="318">
        <v>24.5</v>
      </c>
      <c r="ED37" s="318">
        <v>4</v>
      </c>
      <c r="EE37" s="318">
        <v>297.5</v>
      </c>
      <c r="EF37" s="318">
        <v>1</v>
      </c>
      <c r="EG37" s="318">
        <v>24.5</v>
      </c>
      <c r="EH37" s="318">
        <v>4</v>
      </c>
      <c r="EI37" s="318">
        <v>297.5</v>
      </c>
      <c r="EJ37" s="318">
        <v>1</v>
      </c>
      <c r="EK37" s="318">
        <v>49</v>
      </c>
      <c r="EL37" s="318">
        <v>4</v>
      </c>
      <c r="EM37" s="318">
        <v>297.5</v>
      </c>
      <c r="EN37" s="318">
        <v>1</v>
      </c>
      <c r="EO37" s="318">
        <v>24.5</v>
      </c>
      <c r="EP37" s="318">
        <v>4</v>
      </c>
      <c r="EQ37" s="318">
        <v>297.5</v>
      </c>
      <c r="ER37" s="318">
        <v>1</v>
      </c>
      <c r="ES37" s="318">
        <v>24.5</v>
      </c>
      <c r="ET37" s="318">
        <v>4</v>
      </c>
      <c r="EU37" s="318">
        <v>595</v>
      </c>
      <c r="EV37" s="318">
        <v>1</v>
      </c>
      <c r="EW37" s="318">
        <v>28</v>
      </c>
      <c r="EX37" s="318">
        <v>4</v>
      </c>
      <c r="EY37" s="318">
        <v>340</v>
      </c>
      <c r="EZ37" s="318">
        <v>1</v>
      </c>
      <c r="FA37" s="318">
        <v>28</v>
      </c>
      <c r="FB37" s="318">
        <v>4</v>
      </c>
      <c r="FC37" s="318">
        <v>340</v>
      </c>
      <c r="FD37" s="318">
        <v>1</v>
      </c>
      <c r="FE37" s="318">
        <v>56</v>
      </c>
      <c r="FF37" s="318">
        <v>4</v>
      </c>
      <c r="FG37" s="318">
        <v>340</v>
      </c>
      <c r="FH37" s="318">
        <v>1</v>
      </c>
      <c r="FI37" s="318">
        <v>28</v>
      </c>
      <c r="FJ37" s="318">
        <v>4</v>
      </c>
      <c r="FK37" s="318">
        <v>340</v>
      </c>
      <c r="FL37" s="318">
        <v>1</v>
      </c>
      <c r="FM37" s="318">
        <v>28</v>
      </c>
      <c r="FN37" s="318">
        <v>4</v>
      </c>
      <c r="FO37" s="318">
        <v>680</v>
      </c>
      <c r="FQ37" s="321">
        <f t="shared" si="3"/>
        <v>630</v>
      </c>
      <c r="FR37" s="321">
        <f t="shared" si="0"/>
        <v>7650</v>
      </c>
      <c r="FS37" s="321">
        <f t="shared" si="1"/>
        <v>0</v>
      </c>
      <c r="FT37" s="321">
        <f t="shared" si="2"/>
        <v>0</v>
      </c>
    </row>
    <row r="38" spans="1:176">
      <c r="A38" s="366" t="s">
        <v>12138</v>
      </c>
      <c r="B38" s="367">
        <f t="shared" si="4"/>
        <v>0.84</v>
      </c>
      <c r="C38" s="360"/>
      <c r="D38" s="360"/>
      <c r="E38" s="360"/>
      <c r="F38" s="360"/>
      <c r="G38" s="360"/>
      <c r="H38" s="360"/>
      <c r="I38" s="360"/>
      <c r="J38"/>
      <c r="K38"/>
      <c r="L38"/>
      <c r="M38"/>
      <c r="N38"/>
      <c r="O38"/>
      <c r="P38"/>
      <c r="Q38"/>
      <c r="R38" s="364"/>
      <c r="AD38" s="350">
        <f>兵团team!A42</f>
        <v>506</v>
      </c>
      <c r="AE38" s="350" t="str">
        <f>兵团team!B42</f>
        <v>火精灵</v>
      </c>
      <c r="AF38" s="350">
        <f>兵团team!K42</f>
        <v>2</v>
      </c>
      <c r="AG38" s="350">
        <f>兵团team!L42</f>
        <v>2</v>
      </c>
      <c r="AH38" s="325">
        <f>兵团team!M42</f>
        <v>9</v>
      </c>
      <c r="AI38" s="325">
        <f>兵团team!N42</f>
        <v>4</v>
      </c>
      <c r="AJ38" s="325">
        <f>兵团team!O42</f>
        <v>7</v>
      </c>
      <c r="AK38" s="325">
        <f>兵团team!P42</f>
        <v>4</v>
      </c>
      <c r="AL38" s="350">
        <f>兵团team!S42</f>
        <v>22.54</v>
      </c>
      <c r="AM38" s="350">
        <f>兵团team!T42</f>
        <v>144.6</v>
      </c>
      <c r="AN38" s="350">
        <f>兵团team!U42</f>
        <v>1.3</v>
      </c>
      <c r="AO38" s="350">
        <f>兵团team!V42</f>
        <v>0</v>
      </c>
      <c r="AP38" s="350">
        <f>兵团team!W42</f>
        <v>0.46</v>
      </c>
      <c r="AQ38" s="350">
        <f>兵团team!AH42</f>
        <v>4</v>
      </c>
      <c r="AR38" s="350">
        <f>兵团team!AI42</f>
        <v>5</v>
      </c>
      <c r="AS38" s="350">
        <f>兵团team!AK42</f>
        <v>225.39999999999998</v>
      </c>
      <c r="AT38" s="350">
        <f>兵团team!AL42</f>
        <v>1446</v>
      </c>
      <c r="AU38" s="350">
        <f>兵团team!BB42</f>
        <v>230</v>
      </c>
      <c r="AV38" s="350">
        <f>兵团team!BC42</f>
        <v>80</v>
      </c>
      <c r="AW38" s="350" t="str">
        <f>兵团team!DT42</f>
        <v>[[2,1],[5,1],[9,3],[20,2]]</v>
      </c>
      <c r="AX38" s="350" t="s">
        <v>6937</v>
      </c>
      <c r="AY38" s="350" t="s">
        <v>7065</v>
      </c>
      <c r="AZ38" s="350" t="s">
        <v>7067</v>
      </c>
      <c r="BA38" s="350" t="s">
        <v>7076</v>
      </c>
      <c r="BN38" s="363">
        <v>37</v>
      </c>
      <c r="BP38" s="322">
        <f>兵团team!A42</f>
        <v>506</v>
      </c>
      <c r="BQ38" s="322" t="str">
        <f>兵团team!B42</f>
        <v>火精灵</v>
      </c>
      <c r="BR38" s="42" t="str">
        <f>兵团team!AX42</f>
        <v>[[1,14],[4,170],[1,14],[4,170],[1,28],[4,170],[1,14],[4,170],[1,14],[4,340],[1,17.5],[4,212.5],[1,17.5],[4,212.5],[1,35],[4,212.5],[1,17.5],[4,212.5],[1,17.5],[4,425],[1,21],[4,255],[1,21],[4,255],[1,42],[4,255],[1,21],[4,255],[1,21],[4,510],[1,24.5],[4,297.5],[1,24.5],[4,297.5],[1,49],[4,297.5],[1,24.5],[4,297.5],[1,24.5],[4,595],[1,28],[4,340],[1,28],[4,340],[1,56],[4,340],[1,28],[4,340],[1,28],[4,680]]</v>
      </c>
      <c r="BS38" s="318" t="s">
        <v>12085</v>
      </c>
      <c r="BT38" s="322">
        <v>1</v>
      </c>
      <c r="BU38" s="318">
        <v>14</v>
      </c>
      <c r="BV38" s="318">
        <v>4</v>
      </c>
      <c r="BW38" s="318">
        <v>170</v>
      </c>
      <c r="BX38" s="318">
        <v>1</v>
      </c>
      <c r="BY38" s="318">
        <v>14</v>
      </c>
      <c r="BZ38" s="318">
        <v>4</v>
      </c>
      <c r="CA38" s="318">
        <v>170</v>
      </c>
      <c r="CB38" s="318">
        <v>1</v>
      </c>
      <c r="CC38" s="318">
        <v>28</v>
      </c>
      <c r="CD38" s="318">
        <v>4</v>
      </c>
      <c r="CE38" s="318">
        <v>170</v>
      </c>
      <c r="CF38" s="318">
        <v>1</v>
      </c>
      <c r="CG38" s="318">
        <v>14</v>
      </c>
      <c r="CH38" s="318">
        <v>4</v>
      </c>
      <c r="CI38" s="318">
        <v>170</v>
      </c>
      <c r="CJ38" s="318">
        <v>1</v>
      </c>
      <c r="CK38" s="318">
        <v>14</v>
      </c>
      <c r="CL38" s="318">
        <v>4</v>
      </c>
      <c r="CM38" s="318">
        <v>340</v>
      </c>
      <c r="CN38" s="318">
        <v>1</v>
      </c>
      <c r="CO38" s="318">
        <v>17.5</v>
      </c>
      <c r="CP38" s="318">
        <v>4</v>
      </c>
      <c r="CQ38" s="318">
        <v>212.5</v>
      </c>
      <c r="CR38" s="318">
        <v>1</v>
      </c>
      <c r="CS38" s="318">
        <v>17.5</v>
      </c>
      <c r="CT38" s="318">
        <v>4</v>
      </c>
      <c r="CU38" s="318">
        <v>212.5</v>
      </c>
      <c r="CV38" s="318">
        <v>1</v>
      </c>
      <c r="CW38" s="318">
        <v>35</v>
      </c>
      <c r="CX38" s="318">
        <v>4</v>
      </c>
      <c r="CY38" s="318">
        <v>212.5</v>
      </c>
      <c r="CZ38" s="318">
        <v>1</v>
      </c>
      <c r="DA38" s="318">
        <v>17.5</v>
      </c>
      <c r="DB38" s="318">
        <v>4</v>
      </c>
      <c r="DC38" s="318">
        <v>212.5</v>
      </c>
      <c r="DD38" s="318">
        <v>1</v>
      </c>
      <c r="DE38" s="318">
        <v>17.5</v>
      </c>
      <c r="DF38" s="318">
        <v>4</v>
      </c>
      <c r="DG38" s="318">
        <v>425</v>
      </c>
      <c r="DH38" s="318">
        <v>1</v>
      </c>
      <c r="DI38" s="318">
        <v>21</v>
      </c>
      <c r="DJ38" s="318">
        <v>4</v>
      </c>
      <c r="DK38" s="318">
        <v>255</v>
      </c>
      <c r="DL38" s="318">
        <v>1</v>
      </c>
      <c r="DM38" s="318">
        <v>21</v>
      </c>
      <c r="DN38" s="318">
        <v>4</v>
      </c>
      <c r="DO38" s="318">
        <v>255</v>
      </c>
      <c r="DP38" s="318">
        <v>1</v>
      </c>
      <c r="DQ38" s="318">
        <v>42</v>
      </c>
      <c r="DR38" s="318">
        <v>4</v>
      </c>
      <c r="DS38" s="318">
        <v>255</v>
      </c>
      <c r="DT38" s="318">
        <v>1</v>
      </c>
      <c r="DU38" s="318">
        <v>21</v>
      </c>
      <c r="DV38" s="318">
        <v>4</v>
      </c>
      <c r="DW38" s="318">
        <v>255</v>
      </c>
      <c r="DX38" s="318">
        <v>1</v>
      </c>
      <c r="DY38" s="318">
        <v>21</v>
      </c>
      <c r="DZ38" s="318">
        <v>4</v>
      </c>
      <c r="EA38" s="318">
        <v>510</v>
      </c>
      <c r="EB38" s="318">
        <v>1</v>
      </c>
      <c r="EC38" s="318">
        <v>24.5</v>
      </c>
      <c r="ED38" s="318">
        <v>4</v>
      </c>
      <c r="EE38" s="318">
        <v>297.5</v>
      </c>
      <c r="EF38" s="318">
        <v>1</v>
      </c>
      <c r="EG38" s="318">
        <v>24.5</v>
      </c>
      <c r="EH38" s="318">
        <v>4</v>
      </c>
      <c r="EI38" s="318">
        <v>297.5</v>
      </c>
      <c r="EJ38" s="318">
        <v>1</v>
      </c>
      <c r="EK38" s="318">
        <v>49</v>
      </c>
      <c r="EL38" s="318">
        <v>4</v>
      </c>
      <c r="EM38" s="318">
        <v>297.5</v>
      </c>
      <c r="EN38" s="318">
        <v>1</v>
      </c>
      <c r="EO38" s="318">
        <v>24.5</v>
      </c>
      <c r="EP38" s="318">
        <v>4</v>
      </c>
      <c r="EQ38" s="318">
        <v>297.5</v>
      </c>
      <c r="ER38" s="318">
        <v>1</v>
      </c>
      <c r="ES38" s="318">
        <v>24.5</v>
      </c>
      <c r="ET38" s="318">
        <v>4</v>
      </c>
      <c r="EU38" s="318">
        <v>595</v>
      </c>
      <c r="EV38" s="318">
        <v>1</v>
      </c>
      <c r="EW38" s="318">
        <v>28</v>
      </c>
      <c r="EX38" s="318">
        <v>4</v>
      </c>
      <c r="EY38" s="318">
        <v>340</v>
      </c>
      <c r="EZ38" s="318">
        <v>1</v>
      </c>
      <c r="FA38" s="318">
        <v>28</v>
      </c>
      <c r="FB38" s="318">
        <v>4</v>
      </c>
      <c r="FC38" s="318">
        <v>340</v>
      </c>
      <c r="FD38" s="318">
        <v>1</v>
      </c>
      <c r="FE38" s="318">
        <v>56</v>
      </c>
      <c r="FF38" s="318">
        <v>4</v>
      </c>
      <c r="FG38" s="318">
        <v>340</v>
      </c>
      <c r="FH38" s="318">
        <v>1</v>
      </c>
      <c r="FI38" s="318">
        <v>28</v>
      </c>
      <c r="FJ38" s="318">
        <v>4</v>
      </c>
      <c r="FK38" s="318">
        <v>340</v>
      </c>
      <c r="FL38" s="318">
        <v>1</v>
      </c>
      <c r="FM38" s="318">
        <v>28</v>
      </c>
      <c r="FN38" s="318">
        <v>4</v>
      </c>
      <c r="FO38" s="318">
        <v>680</v>
      </c>
      <c r="FQ38" s="321">
        <f t="shared" si="3"/>
        <v>630</v>
      </c>
      <c r="FR38" s="321">
        <f t="shared" si="0"/>
        <v>7650</v>
      </c>
      <c r="FS38" s="321">
        <f t="shared" si="1"/>
        <v>0</v>
      </c>
      <c r="FT38" s="321">
        <f t="shared" si="2"/>
        <v>0</v>
      </c>
    </row>
    <row r="39" spans="1:176">
      <c r="A39" s="366" t="s">
        <v>12139</v>
      </c>
      <c r="B39" s="367">
        <f t="shared" si="4"/>
        <v>0</v>
      </c>
      <c r="C39" s="360"/>
      <c r="D39" s="360"/>
      <c r="E39" s="360"/>
      <c r="F39" s="360"/>
      <c r="G39" s="360"/>
      <c r="H39" s="360"/>
      <c r="I39" s="360"/>
      <c r="J39"/>
      <c r="K39"/>
      <c r="L39"/>
      <c r="M39"/>
      <c r="N39"/>
      <c r="O39"/>
      <c r="P39"/>
      <c r="Q39"/>
      <c r="R39" s="364"/>
      <c r="AD39" s="350">
        <f>兵团team!A43</f>
        <v>507</v>
      </c>
      <c r="AE39" s="350" t="str">
        <f>兵团team!B43</f>
        <v>大恶魔</v>
      </c>
      <c r="AF39" s="350">
        <f>兵团team!K43</f>
        <v>3</v>
      </c>
      <c r="AG39" s="350">
        <f>兵团team!L43</f>
        <v>3</v>
      </c>
      <c r="AH39" s="325">
        <f>兵团team!M43</f>
        <v>9</v>
      </c>
      <c r="AI39" s="325">
        <f>兵团team!N43</f>
        <v>6</v>
      </c>
      <c r="AJ39" s="325">
        <f>兵团team!O43</f>
        <v>8</v>
      </c>
      <c r="AK39" s="325">
        <f>兵团team!P43</f>
        <v>5</v>
      </c>
      <c r="AL39" s="350">
        <f>兵团team!S43</f>
        <v>79.2</v>
      </c>
      <c r="AM39" s="350">
        <f>兵团team!T43</f>
        <v>543.1</v>
      </c>
      <c r="AN39" s="350">
        <f>兵团team!U43</f>
        <v>1.9</v>
      </c>
      <c r="AO39" s="350">
        <f>兵团team!V43</f>
        <v>0</v>
      </c>
      <c r="AP39" s="350">
        <f>兵团team!W43</f>
        <v>0.52</v>
      </c>
      <c r="AQ39" s="350">
        <f>兵团team!AH43</f>
        <v>5</v>
      </c>
      <c r="AR39" s="350">
        <f>兵团team!AI43</f>
        <v>1</v>
      </c>
      <c r="AS39" s="350">
        <f>兵团team!AK43</f>
        <v>792</v>
      </c>
      <c r="AT39" s="350">
        <f>兵团team!AL43</f>
        <v>5431</v>
      </c>
      <c r="AU39" s="350">
        <f>兵团team!BB43</f>
        <v>80</v>
      </c>
      <c r="AV39" s="350">
        <f>兵团team!BC43</f>
        <v>-1</v>
      </c>
      <c r="AW39" s="350" t="str">
        <f>兵团team!DT43</f>
        <v>[[2,1],[5,1],[14,2],[9,3]]</v>
      </c>
      <c r="AX39" s="350" t="s">
        <v>6937</v>
      </c>
      <c r="AY39" s="350" t="s">
        <v>7065</v>
      </c>
      <c r="AZ39" s="350" t="s">
        <v>7072</v>
      </c>
      <c r="BA39" s="350" t="s">
        <v>7067</v>
      </c>
      <c r="BN39" s="363">
        <v>38</v>
      </c>
      <c r="BP39" s="322">
        <f>兵团team!A43</f>
        <v>507</v>
      </c>
      <c r="BQ39" s="322" t="str">
        <f>兵团team!B43</f>
        <v>大恶魔</v>
      </c>
      <c r="BR39" s="42" t="str">
        <f>兵团team!AX43</f>
        <v>[[1,50],[4,550],[1,50],[4,550],[1,100],[4,550],[1,50],[4,550],[1,50],[4,1100],[1,62.5],[4,687.5],[1,62.5],[4,687.5],[1,125],[4,687.5],[1,62.5],[4,687.5],[1,62.5],[4,1375],[1,75],[4,825],[1,75],[4,825],[1,150],[4,825],[1,75],[4,825],[1,75],[4,1650],[1,87.5],[4,962.5],[1,87.5],[4,962.5],[1,175],[4,962.5],[1,87.5],[4,962.5],[1,87.5],[4,1925],[1,100],[4,1100],[1,100],[4,1100],[1,200],[4,1100],[1,100],[4,1100],[1,100],[4,2200]]</v>
      </c>
      <c r="BS39" s="318" t="s">
        <v>12086</v>
      </c>
      <c r="BT39" s="322">
        <v>1</v>
      </c>
      <c r="BU39" s="318">
        <v>50</v>
      </c>
      <c r="BV39" s="318">
        <v>4</v>
      </c>
      <c r="BW39" s="318">
        <v>550</v>
      </c>
      <c r="BX39" s="318">
        <v>1</v>
      </c>
      <c r="BY39" s="318">
        <v>50</v>
      </c>
      <c r="BZ39" s="318">
        <v>4</v>
      </c>
      <c r="CA39" s="318">
        <v>550</v>
      </c>
      <c r="CB39" s="318">
        <v>1</v>
      </c>
      <c r="CC39" s="318">
        <v>100</v>
      </c>
      <c r="CD39" s="318">
        <v>4</v>
      </c>
      <c r="CE39" s="318">
        <v>550</v>
      </c>
      <c r="CF39" s="318">
        <v>1</v>
      </c>
      <c r="CG39" s="318">
        <v>50</v>
      </c>
      <c r="CH39" s="318">
        <v>4</v>
      </c>
      <c r="CI39" s="318">
        <v>550</v>
      </c>
      <c r="CJ39" s="318">
        <v>1</v>
      </c>
      <c r="CK39" s="318">
        <v>50</v>
      </c>
      <c r="CL39" s="318">
        <v>4</v>
      </c>
      <c r="CM39" s="318">
        <v>1100</v>
      </c>
      <c r="CN39" s="318">
        <v>1</v>
      </c>
      <c r="CO39" s="318">
        <v>62.5</v>
      </c>
      <c r="CP39" s="318">
        <v>4</v>
      </c>
      <c r="CQ39" s="318">
        <v>687.5</v>
      </c>
      <c r="CR39" s="318">
        <v>1</v>
      </c>
      <c r="CS39" s="318">
        <v>62.5</v>
      </c>
      <c r="CT39" s="318">
        <v>4</v>
      </c>
      <c r="CU39" s="318">
        <v>687.5</v>
      </c>
      <c r="CV39" s="318">
        <v>1</v>
      </c>
      <c r="CW39" s="318">
        <v>125</v>
      </c>
      <c r="CX39" s="318">
        <v>4</v>
      </c>
      <c r="CY39" s="318">
        <v>687.5</v>
      </c>
      <c r="CZ39" s="318">
        <v>1</v>
      </c>
      <c r="DA39" s="318">
        <v>62.5</v>
      </c>
      <c r="DB39" s="318">
        <v>4</v>
      </c>
      <c r="DC39" s="318">
        <v>687.5</v>
      </c>
      <c r="DD39" s="318">
        <v>1</v>
      </c>
      <c r="DE39" s="318">
        <v>62.5</v>
      </c>
      <c r="DF39" s="318">
        <v>4</v>
      </c>
      <c r="DG39" s="318">
        <v>1375</v>
      </c>
      <c r="DH39" s="318">
        <v>1</v>
      </c>
      <c r="DI39" s="318">
        <v>75</v>
      </c>
      <c r="DJ39" s="318">
        <v>4</v>
      </c>
      <c r="DK39" s="318">
        <v>825</v>
      </c>
      <c r="DL39" s="318">
        <v>1</v>
      </c>
      <c r="DM39" s="318">
        <v>75</v>
      </c>
      <c r="DN39" s="318">
        <v>4</v>
      </c>
      <c r="DO39" s="318">
        <v>825</v>
      </c>
      <c r="DP39" s="318">
        <v>1</v>
      </c>
      <c r="DQ39" s="318">
        <v>150</v>
      </c>
      <c r="DR39" s="318">
        <v>4</v>
      </c>
      <c r="DS39" s="318">
        <v>825</v>
      </c>
      <c r="DT39" s="318">
        <v>1</v>
      </c>
      <c r="DU39" s="318">
        <v>75</v>
      </c>
      <c r="DV39" s="318">
        <v>4</v>
      </c>
      <c r="DW39" s="318">
        <v>825</v>
      </c>
      <c r="DX39" s="318">
        <v>1</v>
      </c>
      <c r="DY39" s="318">
        <v>75</v>
      </c>
      <c r="DZ39" s="318">
        <v>4</v>
      </c>
      <c r="EA39" s="318">
        <v>1650</v>
      </c>
      <c r="EB39" s="318">
        <v>1</v>
      </c>
      <c r="EC39" s="318">
        <v>87.5</v>
      </c>
      <c r="ED39" s="318">
        <v>4</v>
      </c>
      <c r="EE39" s="318">
        <v>962.5</v>
      </c>
      <c r="EF39" s="318">
        <v>1</v>
      </c>
      <c r="EG39" s="318">
        <v>87.5</v>
      </c>
      <c r="EH39" s="318">
        <v>4</v>
      </c>
      <c r="EI39" s="318">
        <v>962.5</v>
      </c>
      <c r="EJ39" s="318">
        <v>1</v>
      </c>
      <c r="EK39" s="318">
        <v>175</v>
      </c>
      <c r="EL39" s="318">
        <v>4</v>
      </c>
      <c r="EM39" s="318">
        <v>962.5</v>
      </c>
      <c r="EN39" s="318">
        <v>1</v>
      </c>
      <c r="EO39" s="318">
        <v>87.5</v>
      </c>
      <c r="EP39" s="318">
        <v>4</v>
      </c>
      <c r="EQ39" s="318">
        <v>962.5</v>
      </c>
      <c r="ER39" s="318">
        <v>1</v>
      </c>
      <c r="ES39" s="318">
        <v>87.5</v>
      </c>
      <c r="ET39" s="318">
        <v>4</v>
      </c>
      <c r="EU39" s="318">
        <v>1925</v>
      </c>
      <c r="EV39" s="318">
        <v>1</v>
      </c>
      <c r="EW39" s="318">
        <v>100</v>
      </c>
      <c r="EX39" s="318">
        <v>4</v>
      </c>
      <c r="EY39" s="318">
        <v>1100</v>
      </c>
      <c r="EZ39" s="318">
        <v>1</v>
      </c>
      <c r="FA39" s="318">
        <v>100</v>
      </c>
      <c r="FB39" s="318">
        <v>4</v>
      </c>
      <c r="FC39" s="318">
        <v>1100</v>
      </c>
      <c r="FD39" s="318">
        <v>1</v>
      </c>
      <c r="FE39" s="318">
        <v>200</v>
      </c>
      <c r="FF39" s="318">
        <v>4</v>
      </c>
      <c r="FG39" s="318">
        <v>1100</v>
      </c>
      <c r="FH39" s="318">
        <v>1</v>
      </c>
      <c r="FI39" s="318">
        <v>100</v>
      </c>
      <c r="FJ39" s="318">
        <v>4</v>
      </c>
      <c r="FK39" s="318">
        <v>1100</v>
      </c>
      <c r="FL39" s="318">
        <v>1</v>
      </c>
      <c r="FM39" s="318">
        <v>100</v>
      </c>
      <c r="FN39" s="318">
        <v>4</v>
      </c>
      <c r="FO39" s="318">
        <v>2200</v>
      </c>
      <c r="FQ39" s="321">
        <f t="shared" si="3"/>
        <v>2250</v>
      </c>
      <c r="FR39" s="321">
        <f t="shared" si="0"/>
        <v>24750</v>
      </c>
      <c r="FS39" s="321">
        <f t="shared" si="1"/>
        <v>0</v>
      </c>
      <c r="FT39" s="321">
        <f t="shared" si="2"/>
        <v>0</v>
      </c>
    </row>
    <row r="40" spans="1:176">
      <c r="A40" s="366" t="s">
        <v>12140</v>
      </c>
      <c r="B40" s="372">
        <f t="shared" si="4"/>
        <v>420</v>
      </c>
      <c r="C40" s="360"/>
      <c r="D40" s="360"/>
      <c r="E40" s="360"/>
      <c r="F40" s="360"/>
      <c r="G40" s="360"/>
      <c r="H40" s="360"/>
      <c r="I40" s="360"/>
      <c r="J40"/>
      <c r="K40"/>
      <c r="L40"/>
      <c r="M40"/>
      <c r="N40"/>
      <c r="O40"/>
      <c r="P40"/>
      <c r="Q40"/>
      <c r="R40" s="364"/>
      <c r="AD40" s="350">
        <f>兵团team!A44</f>
        <v>601</v>
      </c>
      <c r="AE40" s="350" t="str">
        <f>兵团team!B44</f>
        <v>小妖精</v>
      </c>
      <c r="AF40" s="350">
        <f>兵团team!K44</f>
        <v>1</v>
      </c>
      <c r="AG40" s="350">
        <f>兵团team!L44</f>
        <v>1</v>
      </c>
      <c r="AH40" s="325">
        <f>兵团team!M44</f>
        <v>6</v>
      </c>
      <c r="AI40" s="325">
        <f>兵团team!N44</f>
        <v>4</v>
      </c>
      <c r="AJ40" s="325">
        <f>兵团team!O44</f>
        <v>5</v>
      </c>
      <c r="AK40" s="325">
        <f>兵团team!P44</f>
        <v>5</v>
      </c>
      <c r="AL40" s="350">
        <f>兵团team!S44</f>
        <v>4.9000000000000004</v>
      </c>
      <c r="AM40" s="350">
        <f>兵团team!T44</f>
        <v>32</v>
      </c>
      <c r="AN40" s="350">
        <f>兵团team!U44</f>
        <v>3</v>
      </c>
      <c r="AO40" s="350">
        <f>兵团team!V44</f>
        <v>0</v>
      </c>
      <c r="AP40" s="350">
        <f>兵团team!W44</f>
        <v>0.5</v>
      </c>
      <c r="AQ40" s="350">
        <f>兵团team!AH44</f>
        <v>2</v>
      </c>
      <c r="AR40" s="350">
        <f>兵团team!AI44</f>
        <v>4</v>
      </c>
      <c r="AS40" s="350">
        <f>兵团team!AK44</f>
        <v>84.399999999999991</v>
      </c>
      <c r="AT40" s="350">
        <f>兵团team!AL44</f>
        <v>645</v>
      </c>
      <c r="AU40" s="350">
        <f>兵团team!BB44</f>
        <v>350</v>
      </c>
      <c r="AV40" s="350">
        <f>兵团team!BC44</f>
        <v>90</v>
      </c>
      <c r="AW40" s="350" t="str">
        <f>兵团team!DT44</f>
        <v>[[2,1],[5,1],[14,2],[55,2]]</v>
      </c>
      <c r="AX40" s="350" t="s">
        <v>6937</v>
      </c>
      <c r="AY40" s="350" t="s">
        <v>7065</v>
      </c>
      <c r="AZ40" s="350" t="s">
        <v>7072</v>
      </c>
      <c r="BA40" s="350" t="s">
        <v>7088</v>
      </c>
      <c r="BN40" s="363">
        <v>39</v>
      </c>
      <c r="BP40" s="322">
        <f>兵团team!A44</f>
        <v>601</v>
      </c>
      <c r="BQ40" s="322" t="str">
        <f>兵团team!B44</f>
        <v>小妖精</v>
      </c>
      <c r="BR40" s="42" t="str">
        <f>兵团team!AX44</f>
        <v>[[1,4],[4,50],[1,4],[4,50],[1,8],[4,50],[1,4],[4,50],[1,4],[4,100],[1,5],[4,62.5],[1,5],[4,62.5],[1,10],[4,62.5],[1,5],[4,62.5],[1,5],[4,125],[1,6],[4,75],[1,6],[4,75],[1,12],[4,75],[1,6],[4,75],[1,6],[4,150],[1,7],[4,87.5],[1,7],[4,87.5],[1,14],[4,87.5],[1,7],[4,87.5],[1,7],[4,175],[1,8],[4,100],[1,8],[4,100],[1,16],[4,100],[1,8],[4,100],[1,8],[4,200]]</v>
      </c>
      <c r="BS40" s="318" t="s">
        <v>12084</v>
      </c>
      <c r="BT40" s="322">
        <v>1</v>
      </c>
      <c r="BU40" s="318">
        <v>4</v>
      </c>
      <c r="BV40" s="318">
        <v>4</v>
      </c>
      <c r="BW40" s="318">
        <v>50</v>
      </c>
      <c r="BX40" s="318">
        <v>1</v>
      </c>
      <c r="BY40" s="318">
        <v>4</v>
      </c>
      <c r="BZ40" s="318">
        <v>4</v>
      </c>
      <c r="CA40" s="318">
        <v>50</v>
      </c>
      <c r="CB40" s="318">
        <v>1</v>
      </c>
      <c r="CC40" s="318">
        <v>8</v>
      </c>
      <c r="CD40" s="318">
        <v>4</v>
      </c>
      <c r="CE40" s="318">
        <v>50</v>
      </c>
      <c r="CF40" s="318">
        <v>1</v>
      </c>
      <c r="CG40" s="318">
        <v>4</v>
      </c>
      <c r="CH40" s="318">
        <v>4</v>
      </c>
      <c r="CI40" s="318">
        <v>50</v>
      </c>
      <c r="CJ40" s="318">
        <v>1</v>
      </c>
      <c r="CK40" s="318">
        <v>4</v>
      </c>
      <c r="CL40" s="318">
        <v>4</v>
      </c>
      <c r="CM40" s="318">
        <v>100</v>
      </c>
      <c r="CN40" s="318">
        <v>1</v>
      </c>
      <c r="CO40" s="318">
        <v>5</v>
      </c>
      <c r="CP40" s="318">
        <v>4</v>
      </c>
      <c r="CQ40" s="318">
        <v>62.5</v>
      </c>
      <c r="CR40" s="318">
        <v>1</v>
      </c>
      <c r="CS40" s="318">
        <v>5</v>
      </c>
      <c r="CT40" s="318">
        <v>4</v>
      </c>
      <c r="CU40" s="318">
        <v>62.5</v>
      </c>
      <c r="CV40" s="318">
        <v>1</v>
      </c>
      <c r="CW40" s="318">
        <v>10</v>
      </c>
      <c r="CX40" s="318">
        <v>4</v>
      </c>
      <c r="CY40" s="318">
        <v>62.5</v>
      </c>
      <c r="CZ40" s="318">
        <v>1</v>
      </c>
      <c r="DA40" s="318">
        <v>5</v>
      </c>
      <c r="DB40" s="318">
        <v>4</v>
      </c>
      <c r="DC40" s="318">
        <v>62.5</v>
      </c>
      <c r="DD40" s="318">
        <v>1</v>
      </c>
      <c r="DE40" s="318">
        <v>5</v>
      </c>
      <c r="DF40" s="318">
        <v>4</v>
      </c>
      <c r="DG40" s="318">
        <v>125</v>
      </c>
      <c r="DH40" s="318">
        <v>1</v>
      </c>
      <c r="DI40" s="318">
        <v>6</v>
      </c>
      <c r="DJ40" s="318">
        <v>4</v>
      </c>
      <c r="DK40" s="318">
        <v>75</v>
      </c>
      <c r="DL40" s="318">
        <v>1</v>
      </c>
      <c r="DM40" s="318">
        <v>6</v>
      </c>
      <c r="DN40" s="318">
        <v>4</v>
      </c>
      <c r="DO40" s="318">
        <v>75</v>
      </c>
      <c r="DP40" s="318">
        <v>1</v>
      </c>
      <c r="DQ40" s="318">
        <v>12</v>
      </c>
      <c r="DR40" s="318">
        <v>4</v>
      </c>
      <c r="DS40" s="318">
        <v>75</v>
      </c>
      <c r="DT40" s="318">
        <v>1</v>
      </c>
      <c r="DU40" s="318">
        <v>6</v>
      </c>
      <c r="DV40" s="318">
        <v>4</v>
      </c>
      <c r="DW40" s="318">
        <v>75</v>
      </c>
      <c r="DX40" s="318">
        <v>1</v>
      </c>
      <c r="DY40" s="318">
        <v>6</v>
      </c>
      <c r="DZ40" s="318">
        <v>4</v>
      </c>
      <c r="EA40" s="318">
        <v>150</v>
      </c>
      <c r="EB40" s="318">
        <v>1</v>
      </c>
      <c r="EC40" s="318">
        <v>7</v>
      </c>
      <c r="ED40" s="318">
        <v>4</v>
      </c>
      <c r="EE40" s="318">
        <v>87.5</v>
      </c>
      <c r="EF40" s="318">
        <v>1</v>
      </c>
      <c r="EG40" s="318">
        <v>7</v>
      </c>
      <c r="EH40" s="318">
        <v>4</v>
      </c>
      <c r="EI40" s="318">
        <v>87.5</v>
      </c>
      <c r="EJ40" s="318">
        <v>1</v>
      </c>
      <c r="EK40" s="318">
        <v>14</v>
      </c>
      <c r="EL40" s="318">
        <v>4</v>
      </c>
      <c r="EM40" s="318">
        <v>87.5</v>
      </c>
      <c r="EN40" s="318">
        <v>1</v>
      </c>
      <c r="EO40" s="318">
        <v>7</v>
      </c>
      <c r="EP40" s="318">
        <v>4</v>
      </c>
      <c r="EQ40" s="318">
        <v>87.5</v>
      </c>
      <c r="ER40" s="318">
        <v>1</v>
      </c>
      <c r="ES40" s="318">
        <v>7</v>
      </c>
      <c r="ET40" s="318">
        <v>4</v>
      </c>
      <c r="EU40" s="318">
        <v>175</v>
      </c>
      <c r="EV40" s="318">
        <v>1</v>
      </c>
      <c r="EW40" s="318">
        <v>8</v>
      </c>
      <c r="EX40" s="318">
        <v>4</v>
      </c>
      <c r="EY40" s="318">
        <v>100</v>
      </c>
      <c r="EZ40" s="318">
        <v>1</v>
      </c>
      <c r="FA40" s="318">
        <v>8</v>
      </c>
      <c r="FB40" s="318">
        <v>4</v>
      </c>
      <c r="FC40" s="318">
        <v>100</v>
      </c>
      <c r="FD40" s="318">
        <v>1</v>
      </c>
      <c r="FE40" s="318">
        <v>16</v>
      </c>
      <c r="FF40" s="318">
        <v>4</v>
      </c>
      <c r="FG40" s="318">
        <v>100</v>
      </c>
      <c r="FH40" s="318">
        <v>1</v>
      </c>
      <c r="FI40" s="318">
        <v>8</v>
      </c>
      <c r="FJ40" s="318">
        <v>4</v>
      </c>
      <c r="FK40" s="318">
        <v>100</v>
      </c>
      <c r="FL40" s="318">
        <v>1</v>
      </c>
      <c r="FM40" s="318">
        <v>8</v>
      </c>
      <c r="FN40" s="318">
        <v>4</v>
      </c>
      <c r="FO40" s="318">
        <v>200</v>
      </c>
      <c r="FQ40" s="321">
        <f t="shared" si="3"/>
        <v>180</v>
      </c>
      <c r="FR40" s="321">
        <f t="shared" si="0"/>
        <v>2250</v>
      </c>
      <c r="FS40" s="321">
        <f t="shared" si="1"/>
        <v>0</v>
      </c>
      <c r="FT40" s="321">
        <f t="shared" si="2"/>
        <v>0</v>
      </c>
    </row>
    <row r="41" spans="1:176">
      <c r="A41" s="366" t="s">
        <v>12141</v>
      </c>
      <c r="B41" s="367">
        <f t="shared" si="4"/>
        <v>0</v>
      </c>
      <c r="C41" s="360"/>
      <c r="D41" s="360"/>
      <c r="E41" s="360"/>
      <c r="F41" s="360"/>
      <c r="G41" s="360"/>
      <c r="H41" s="360"/>
      <c r="I41" s="360"/>
      <c r="J41"/>
      <c r="K41"/>
      <c r="L41"/>
      <c r="M41"/>
      <c r="N41"/>
      <c r="O41"/>
      <c r="P41"/>
      <c r="Q41"/>
      <c r="R41" s="364"/>
      <c r="AD41" s="350">
        <f>兵团team!A45</f>
        <v>602</v>
      </c>
      <c r="AE41" s="350" t="str">
        <f>兵团team!B45</f>
        <v>石像鬼</v>
      </c>
      <c r="AF41" s="350">
        <f>兵团team!K45</f>
        <v>2</v>
      </c>
      <c r="AG41" s="350">
        <f>兵团team!L45</f>
        <v>2</v>
      </c>
      <c r="AH41" s="325">
        <f>兵团team!M45</f>
        <v>6</v>
      </c>
      <c r="AI41" s="325">
        <f>兵团team!N45</f>
        <v>3</v>
      </c>
      <c r="AJ41" s="325">
        <f>兵团team!O45</f>
        <v>7</v>
      </c>
      <c r="AK41" s="325">
        <f>兵团team!P45</f>
        <v>4</v>
      </c>
      <c r="AL41" s="350">
        <f>兵团team!S45</f>
        <v>10.1</v>
      </c>
      <c r="AM41" s="350">
        <f>兵团team!T45</f>
        <v>76.099999999999994</v>
      </c>
      <c r="AN41" s="350">
        <f>兵团team!U45</f>
        <v>2.1</v>
      </c>
      <c r="AO41" s="350">
        <f>兵团team!V45</f>
        <v>0</v>
      </c>
      <c r="AP41" s="350">
        <f>兵团team!W45</f>
        <v>0.45</v>
      </c>
      <c r="AQ41" s="350">
        <f>兵团team!AH45</f>
        <v>3</v>
      </c>
      <c r="AR41" s="350">
        <f>兵团team!AI45</f>
        <v>1</v>
      </c>
      <c r="AS41" s="350">
        <f>兵团team!AK45</f>
        <v>48</v>
      </c>
      <c r="AT41" s="350">
        <f>兵团team!AL45</f>
        <v>300</v>
      </c>
      <c r="AU41" s="350">
        <f>兵团team!BB45</f>
        <v>80</v>
      </c>
      <c r="AV41" s="350">
        <f>兵团team!BC45</f>
        <v>100</v>
      </c>
      <c r="AW41" s="350" t="str">
        <f>兵团team!DT45</f>
        <v>[[2,1],[5,1],[12,3],[55,2]]</v>
      </c>
      <c r="AX41" s="350" t="s">
        <v>6937</v>
      </c>
      <c r="AY41" s="350" t="s">
        <v>7065</v>
      </c>
      <c r="AZ41" s="350" t="s">
        <v>7070</v>
      </c>
      <c r="BA41" s="350" t="s">
        <v>7088</v>
      </c>
      <c r="BN41" s="363">
        <v>40</v>
      </c>
      <c r="BP41" s="322">
        <f>兵团team!A45</f>
        <v>602</v>
      </c>
      <c r="BQ41" s="322" t="str">
        <f>兵团team!B45</f>
        <v>石像鬼</v>
      </c>
      <c r="BR41" s="42" t="str">
        <f>兵团team!AX45</f>
        <v>[[1,7],[4,85],[1,7],[4,85],[1,14],[4,85],[1,7],[4,85],[1,7],[4,170],[1,8.75],[4,106.25],[1,8.75],[4,106.25],[1,17.5],[4,106.25],[1,8.75],[4,106.25],[1,8.75],[4,212.5],[1,10.5],[4,127.5],[1,10.5],[4,127.5],[1,21],[4,127.5],[1,10.5],[4,127.5],[1,10.5],[4,255],[1,12.25],[4,148.75],[1,12.25],[4,148.75],[1,24.5],[4,148.75],[1,12.25],[4,148.75],[1,12.25],[4,297.5],[1,14],[4,170],[1,14],[4,170],[1,28],[4,170],[1,14],[4,170],[1,14],[4,340]]</v>
      </c>
      <c r="BS41" s="318" t="s">
        <v>12083</v>
      </c>
      <c r="BT41" s="322">
        <v>1</v>
      </c>
      <c r="BU41" s="318">
        <v>7</v>
      </c>
      <c r="BV41" s="318">
        <v>4</v>
      </c>
      <c r="BW41" s="318">
        <v>85</v>
      </c>
      <c r="BX41" s="318">
        <v>1</v>
      </c>
      <c r="BY41" s="318">
        <v>7</v>
      </c>
      <c r="BZ41" s="318">
        <v>4</v>
      </c>
      <c r="CA41" s="318">
        <v>85</v>
      </c>
      <c r="CB41" s="318">
        <v>1</v>
      </c>
      <c r="CC41" s="318">
        <v>14</v>
      </c>
      <c r="CD41" s="318">
        <v>4</v>
      </c>
      <c r="CE41" s="318">
        <v>85</v>
      </c>
      <c r="CF41" s="318">
        <v>1</v>
      </c>
      <c r="CG41" s="318">
        <v>7</v>
      </c>
      <c r="CH41" s="318">
        <v>4</v>
      </c>
      <c r="CI41" s="318">
        <v>85</v>
      </c>
      <c r="CJ41" s="318">
        <v>1</v>
      </c>
      <c r="CK41" s="318">
        <v>7</v>
      </c>
      <c r="CL41" s="318">
        <v>4</v>
      </c>
      <c r="CM41" s="318">
        <v>170</v>
      </c>
      <c r="CN41" s="318">
        <v>1</v>
      </c>
      <c r="CO41" s="318">
        <v>8.75</v>
      </c>
      <c r="CP41" s="318">
        <v>4</v>
      </c>
      <c r="CQ41" s="318">
        <v>106.25</v>
      </c>
      <c r="CR41" s="318">
        <v>1</v>
      </c>
      <c r="CS41" s="318">
        <v>8.75</v>
      </c>
      <c r="CT41" s="318">
        <v>4</v>
      </c>
      <c r="CU41" s="318">
        <v>106.25</v>
      </c>
      <c r="CV41" s="318">
        <v>1</v>
      </c>
      <c r="CW41" s="318">
        <v>17.5</v>
      </c>
      <c r="CX41" s="318">
        <v>4</v>
      </c>
      <c r="CY41" s="318">
        <v>106.25</v>
      </c>
      <c r="CZ41" s="318">
        <v>1</v>
      </c>
      <c r="DA41" s="318">
        <v>8.75</v>
      </c>
      <c r="DB41" s="318">
        <v>4</v>
      </c>
      <c r="DC41" s="318">
        <v>106.25</v>
      </c>
      <c r="DD41" s="318">
        <v>1</v>
      </c>
      <c r="DE41" s="318">
        <v>8.75</v>
      </c>
      <c r="DF41" s="318">
        <v>4</v>
      </c>
      <c r="DG41" s="318">
        <v>212.5</v>
      </c>
      <c r="DH41" s="318">
        <v>1</v>
      </c>
      <c r="DI41" s="318">
        <v>10.5</v>
      </c>
      <c r="DJ41" s="318">
        <v>4</v>
      </c>
      <c r="DK41" s="318">
        <v>127.5</v>
      </c>
      <c r="DL41" s="318">
        <v>1</v>
      </c>
      <c r="DM41" s="318">
        <v>10.5</v>
      </c>
      <c r="DN41" s="318">
        <v>4</v>
      </c>
      <c r="DO41" s="318">
        <v>127.5</v>
      </c>
      <c r="DP41" s="318">
        <v>1</v>
      </c>
      <c r="DQ41" s="318">
        <v>21</v>
      </c>
      <c r="DR41" s="318">
        <v>4</v>
      </c>
      <c r="DS41" s="318">
        <v>127.5</v>
      </c>
      <c r="DT41" s="318">
        <v>1</v>
      </c>
      <c r="DU41" s="318">
        <v>10.5</v>
      </c>
      <c r="DV41" s="318">
        <v>4</v>
      </c>
      <c r="DW41" s="318">
        <v>127.5</v>
      </c>
      <c r="DX41" s="318">
        <v>1</v>
      </c>
      <c r="DY41" s="318">
        <v>10.5</v>
      </c>
      <c r="DZ41" s="318">
        <v>4</v>
      </c>
      <c r="EA41" s="318">
        <v>255</v>
      </c>
      <c r="EB41" s="318">
        <v>1</v>
      </c>
      <c r="EC41" s="318">
        <v>12.25</v>
      </c>
      <c r="ED41" s="318">
        <v>4</v>
      </c>
      <c r="EE41" s="318">
        <v>148.75</v>
      </c>
      <c r="EF41" s="318">
        <v>1</v>
      </c>
      <c r="EG41" s="318">
        <v>12.25</v>
      </c>
      <c r="EH41" s="318">
        <v>4</v>
      </c>
      <c r="EI41" s="318">
        <v>148.75</v>
      </c>
      <c r="EJ41" s="318">
        <v>1</v>
      </c>
      <c r="EK41" s="318">
        <v>24.5</v>
      </c>
      <c r="EL41" s="318">
        <v>4</v>
      </c>
      <c r="EM41" s="318">
        <v>148.75</v>
      </c>
      <c r="EN41" s="318">
        <v>1</v>
      </c>
      <c r="EO41" s="318">
        <v>12.25</v>
      </c>
      <c r="EP41" s="318">
        <v>4</v>
      </c>
      <c r="EQ41" s="318">
        <v>148.75</v>
      </c>
      <c r="ER41" s="318">
        <v>1</v>
      </c>
      <c r="ES41" s="318">
        <v>12.25</v>
      </c>
      <c r="ET41" s="318">
        <v>4</v>
      </c>
      <c r="EU41" s="318">
        <v>297.5</v>
      </c>
      <c r="EV41" s="318">
        <v>1</v>
      </c>
      <c r="EW41" s="318">
        <v>14</v>
      </c>
      <c r="EX41" s="318">
        <v>4</v>
      </c>
      <c r="EY41" s="318">
        <v>170</v>
      </c>
      <c r="EZ41" s="318">
        <v>1</v>
      </c>
      <c r="FA41" s="318">
        <v>14</v>
      </c>
      <c r="FB41" s="318">
        <v>4</v>
      </c>
      <c r="FC41" s="318">
        <v>170</v>
      </c>
      <c r="FD41" s="318">
        <v>1</v>
      </c>
      <c r="FE41" s="318">
        <v>28</v>
      </c>
      <c r="FF41" s="318">
        <v>4</v>
      </c>
      <c r="FG41" s="318">
        <v>170</v>
      </c>
      <c r="FH41" s="318">
        <v>1</v>
      </c>
      <c r="FI41" s="318">
        <v>14</v>
      </c>
      <c r="FJ41" s="318">
        <v>4</v>
      </c>
      <c r="FK41" s="318">
        <v>170</v>
      </c>
      <c r="FL41" s="318">
        <v>1</v>
      </c>
      <c r="FM41" s="318">
        <v>14</v>
      </c>
      <c r="FN41" s="318">
        <v>4</v>
      </c>
      <c r="FO41" s="318">
        <v>340</v>
      </c>
      <c r="FQ41" s="321">
        <f t="shared" si="3"/>
        <v>315</v>
      </c>
      <c r="FR41" s="321">
        <f t="shared" si="0"/>
        <v>3825</v>
      </c>
      <c r="FS41" s="321">
        <f t="shared" si="1"/>
        <v>0</v>
      </c>
      <c r="FT41" s="321">
        <f t="shared" si="2"/>
        <v>0</v>
      </c>
    </row>
    <row r="42" spans="1:176">
      <c r="A42" s="366" t="s">
        <v>12142</v>
      </c>
      <c r="B42" s="367">
        <f t="shared" si="4"/>
        <v>0</v>
      </c>
      <c r="C42" s="360"/>
      <c r="D42" s="360"/>
      <c r="E42" s="360"/>
      <c r="F42" s="360"/>
      <c r="G42" s="360"/>
      <c r="H42" s="360"/>
      <c r="I42" s="360"/>
      <c r="J42"/>
      <c r="K42"/>
      <c r="L42"/>
      <c r="M42"/>
      <c r="N42"/>
      <c r="O42"/>
      <c r="P42"/>
      <c r="Q42"/>
      <c r="R42" s="364"/>
      <c r="AD42" s="350">
        <f>兵团team!A46</f>
        <v>603</v>
      </c>
      <c r="AE42" s="350" t="str">
        <f>兵团team!B46</f>
        <v>铁人</v>
      </c>
      <c r="AF42" s="350">
        <f>兵团team!K46</f>
        <v>2</v>
      </c>
      <c r="AG42" s="350">
        <f>兵团team!L46</f>
        <v>2</v>
      </c>
      <c r="AH42" s="325">
        <f>兵团team!M46</f>
        <v>6</v>
      </c>
      <c r="AI42" s="325">
        <f>兵团team!N46</f>
        <v>7</v>
      </c>
      <c r="AJ42" s="325">
        <f>兵团team!O46</f>
        <v>6</v>
      </c>
      <c r="AK42" s="325">
        <f>兵团team!P46</f>
        <v>4</v>
      </c>
      <c r="AL42" s="350">
        <f>兵团team!S46</f>
        <v>13.5</v>
      </c>
      <c r="AM42" s="350">
        <f>兵团team!T46</f>
        <v>255.6</v>
      </c>
      <c r="AN42" s="350">
        <f>兵团team!U46</f>
        <v>5</v>
      </c>
      <c r="AO42" s="350">
        <f>兵团team!V46</f>
        <v>0</v>
      </c>
      <c r="AP42" s="350">
        <f>兵团team!W46</f>
        <v>0.28999999999999998</v>
      </c>
      <c r="AQ42" s="350">
        <f>兵团team!AH46</f>
        <v>4</v>
      </c>
      <c r="AR42" s="350">
        <f>兵团team!AI46</f>
        <v>2</v>
      </c>
      <c r="AS42" s="350">
        <f>兵团team!AK46</f>
        <v>151.4</v>
      </c>
      <c r="AT42" s="350">
        <f>兵团team!AL46</f>
        <v>1850</v>
      </c>
      <c r="AU42" s="350">
        <f>兵团team!BB46</f>
        <v>80</v>
      </c>
      <c r="AV42" s="350">
        <f>兵团team!BC46</f>
        <v>90</v>
      </c>
      <c r="AW42" s="350" t="str">
        <f>兵团team!DT46</f>
        <v>[[2,1],[5,1],[21,2],[55,2]]</v>
      </c>
      <c r="AX42" s="350" t="s">
        <v>6937</v>
      </c>
      <c r="AY42" s="350" t="s">
        <v>7065</v>
      </c>
      <c r="AZ42" s="350" t="s">
        <v>7077</v>
      </c>
      <c r="BA42" s="350" t="s">
        <v>7088</v>
      </c>
      <c r="BP42" s="322">
        <f>兵团team!A46</f>
        <v>603</v>
      </c>
      <c r="BQ42" s="322" t="str">
        <f>兵团team!B46</f>
        <v>铁人</v>
      </c>
      <c r="BR42" s="42" t="str">
        <f>兵团team!AX46</f>
        <v>[[1,14],[4,170],[1,14],[4,170],[1,28],[4,170],[1,14],[4,170],[1,14],[4,340],[1,17.5],[4,212.5],[1,17.5],[4,212.5],[1,35],[4,212.5],[1,17.5],[4,212.5],[1,17.5],[4,425],[1,21],[4,255],[1,21],[4,255],[1,42],[4,255],[1,21],[4,255],[1,21],[4,510],[1,24.5],[4,297.5],[1,24.5],[4,297.5],[1,49],[4,297.5],[1,24.5],[4,297.5],[1,24.5],[4,595],[1,28],[4,340],[1,28],[4,340],[1,56],[4,340],[1,28],[4,340],[1,28],[4,680]]</v>
      </c>
      <c r="BS42" s="318" t="s">
        <v>12085</v>
      </c>
      <c r="BT42" s="322">
        <v>1</v>
      </c>
      <c r="BU42" s="318">
        <v>14</v>
      </c>
      <c r="BV42" s="318">
        <v>4</v>
      </c>
      <c r="BW42" s="318">
        <v>170</v>
      </c>
      <c r="BX42" s="318">
        <v>1</v>
      </c>
      <c r="BY42" s="318">
        <v>14</v>
      </c>
      <c r="BZ42" s="318">
        <v>4</v>
      </c>
      <c r="CA42" s="318">
        <v>170</v>
      </c>
      <c r="CB42" s="318">
        <v>1</v>
      </c>
      <c r="CC42" s="318">
        <v>28</v>
      </c>
      <c r="CD42" s="318">
        <v>4</v>
      </c>
      <c r="CE42" s="318">
        <v>170</v>
      </c>
      <c r="CF42" s="318">
        <v>1</v>
      </c>
      <c r="CG42" s="318">
        <v>14</v>
      </c>
      <c r="CH42" s="318">
        <v>4</v>
      </c>
      <c r="CI42" s="318">
        <v>170</v>
      </c>
      <c r="CJ42" s="318">
        <v>1</v>
      </c>
      <c r="CK42" s="318">
        <v>14</v>
      </c>
      <c r="CL42" s="318">
        <v>4</v>
      </c>
      <c r="CM42" s="318">
        <v>340</v>
      </c>
      <c r="CN42" s="318">
        <v>1</v>
      </c>
      <c r="CO42" s="318">
        <v>17.5</v>
      </c>
      <c r="CP42" s="318">
        <v>4</v>
      </c>
      <c r="CQ42" s="318">
        <v>212.5</v>
      </c>
      <c r="CR42" s="318">
        <v>1</v>
      </c>
      <c r="CS42" s="318">
        <v>17.5</v>
      </c>
      <c r="CT42" s="318">
        <v>4</v>
      </c>
      <c r="CU42" s="318">
        <v>212.5</v>
      </c>
      <c r="CV42" s="318">
        <v>1</v>
      </c>
      <c r="CW42" s="318">
        <v>35</v>
      </c>
      <c r="CX42" s="318">
        <v>4</v>
      </c>
      <c r="CY42" s="318">
        <v>212.5</v>
      </c>
      <c r="CZ42" s="318">
        <v>1</v>
      </c>
      <c r="DA42" s="318">
        <v>17.5</v>
      </c>
      <c r="DB42" s="318">
        <v>4</v>
      </c>
      <c r="DC42" s="318">
        <v>212.5</v>
      </c>
      <c r="DD42" s="318">
        <v>1</v>
      </c>
      <c r="DE42" s="318">
        <v>17.5</v>
      </c>
      <c r="DF42" s="318">
        <v>4</v>
      </c>
      <c r="DG42" s="318">
        <v>425</v>
      </c>
      <c r="DH42" s="318">
        <v>1</v>
      </c>
      <c r="DI42" s="318">
        <v>21</v>
      </c>
      <c r="DJ42" s="318">
        <v>4</v>
      </c>
      <c r="DK42" s="318">
        <v>255</v>
      </c>
      <c r="DL42" s="318">
        <v>1</v>
      </c>
      <c r="DM42" s="318">
        <v>21</v>
      </c>
      <c r="DN42" s="318">
        <v>4</v>
      </c>
      <c r="DO42" s="318">
        <v>255</v>
      </c>
      <c r="DP42" s="318">
        <v>1</v>
      </c>
      <c r="DQ42" s="318">
        <v>42</v>
      </c>
      <c r="DR42" s="318">
        <v>4</v>
      </c>
      <c r="DS42" s="318">
        <v>255</v>
      </c>
      <c r="DT42" s="318">
        <v>1</v>
      </c>
      <c r="DU42" s="318">
        <v>21</v>
      </c>
      <c r="DV42" s="318">
        <v>4</v>
      </c>
      <c r="DW42" s="318">
        <v>255</v>
      </c>
      <c r="DX42" s="318">
        <v>1</v>
      </c>
      <c r="DY42" s="318">
        <v>21</v>
      </c>
      <c r="DZ42" s="318">
        <v>4</v>
      </c>
      <c r="EA42" s="318">
        <v>510</v>
      </c>
      <c r="EB42" s="318">
        <v>1</v>
      </c>
      <c r="EC42" s="318">
        <v>24.5</v>
      </c>
      <c r="ED42" s="318">
        <v>4</v>
      </c>
      <c r="EE42" s="318">
        <v>297.5</v>
      </c>
      <c r="EF42" s="318">
        <v>1</v>
      </c>
      <c r="EG42" s="318">
        <v>24.5</v>
      </c>
      <c r="EH42" s="318">
        <v>4</v>
      </c>
      <c r="EI42" s="318">
        <v>297.5</v>
      </c>
      <c r="EJ42" s="318">
        <v>1</v>
      </c>
      <c r="EK42" s="318">
        <v>49</v>
      </c>
      <c r="EL42" s="318">
        <v>4</v>
      </c>
      <c r="EM42" s="318">
        <v>297.5</v>
      </c>
      <c r="EN42" s="318">
        <v>1</v>
      </c>
      <c r="EO42" s="318">
        <v>24.5</v>
      </c>
      <c r="EP42" s="318">
        <v>4</v>
      </c>
      <c r="EQ42" s="318">
        <v>297.5</v>
      </c>
      <c r="ER42" s="318">
        <v>1</v>
      </c>
      <c r="ES42" s="318">
        <v>24.5</v>
      </c>
      <c r="ET42" s="318">
        <v>4</v>
      </c>
      <c r="EU42" s="318">
        <v>595</v>
      </c>
      <c r="EV42" s="318">
        <v>1</v>
      </c>
      <c r="EW42" s="318">
        <v>28</v>
      </c>
      <c r="EX42" s="318">
        <v>4</v>
      </c>
      <c r="EY42" s="318">
        <v>340</v>
      </c>
      <c r="EZ42" s="318">
        <v>1</v>
      </c>
      <c r="FA42" s="318">
        <v>28</v>
      </c>
      <c r="FB42" s="318">
        <v>4</v>
      </c>
      <c r="FC42" s="318">
        <v>340</v>
      </c>
      <c r="FD42" s="318">
        <v>1</v>
      </c>
      <c r="FE42" s="318">
        <v>56</v>
      </c>
      <c r="FF42" s="318">
        <v>4</v>
      </c>
      <c r="FG42" s="318">
        <v>340</v>
      </c>
      <c r="FH42" s="318">
        <v>1</v>
      </c>
      <c r="FI42" s="318">
        <v>28</v>
      </c>
      <c r="FJ42" s="318">
        <v>4</v>
      </c>
      <c r="FK42" s="318">
        <v>340</v>
      </c>
      <c r="FL42" s="318">
        <v>1</v>
      </c>
      <c r="FM42" s="318">
        <v>28</v>
      </c>
      <c r="FN42" s="318">
        <v>4</v>
      </c>
      <c r="FO42" s="318">
        <v>680</v>
      </c>
      <c r="FQ42" s="321">
        <f t="shared" si="3"/>
        <v>630</v>
      </c>
      <c r="FR42" s="321">
        <f t="shared" si="0"/>
        <v>7650</v>
      </c>
      <c r="FS42" s="321">
        <f t="shared" si="1"/>
        <v>0</v>
      </c>
      <c r="FT42" s="321">
        <f t="shared" si="2"/>
        <v>0</v>
      </c>
    </row>
    <row r="43" spans="1:176">
      <c r="A43" s="366" t="s">
        <v>12143</v>
      </c>
      <c r="B43" s="372">
        <f t="shared" si="4"/>
        <v>0</v>
      </c>
      <c r="C43" s="360"/>
      <c r="D43" s="360"/>
      <c r="E43" s="360"/>
      <c r="F43" s="360"/>
      <c r="G43" s="360"/>
      <c r="H43" s="360"/>
      <c r="I43" s="360"/>
      <c r="J43"/>
      <c r="K43"/>
      <c r="L43"/>
      <c r="M43"/>
      <c r="N43"/>
      <c r="O43"/>
      <c r="P43"/>
      <c r="Q43"/>
      <c r="R43" s="364"/>
      <c r="AD43" s="350">
        <f>兵团team!A47</f>
        <v>604</v>
      </c>
      <c r="AE43" s="350" t="str">
        <f>兵团team!B47</f>
        <v>大法师</v>
      </c>
      <c r="AF43" s="350">
        <f>兵团team!K47</f>
        <v>3</v>
      </c>
      <c r="AG43" s="350">
        <f>兵团team!L47</f>
        <v>2</v>
      </c>
      <c r="AH43" s="325">
        <f>兵团team!M47</f>
        <v>4</v>
      </c>
      <c r="AI43" s="325">
        <f>兵团team!N47</f>
        <v>8</v>
      </c>
      <c r="AJ43" s="325">
        <f>兵团team!O47</f>
        <v>4</v>
      </c>
      <c r="AK43" s="325">
        <f>兵团team!P47</f>
        <v>7</v>
      </c>
      <c r="AL43" s="350">
        <f>兵团team!S47</f>
        <v>11.6</v>
      </c>
      <c r="AM43" s="350">
        <f>兵团team!T47</f>
        <v>66.2</v>
      </c>
      <c r="AN43" s="350">
        <f>兵团team!U47</f>
        <v>1.7</v>
      </c>
      <c r="AO43" s="350">
        <f>兵团team!V47</f>
        <v>0</v>
      </c>
      <c r="AP43" s="350">
        <f>兵团team!W47</f>
        <v>0.4</v>
      </c>
      <c r="AQ43" s="350">
        <f>兵团team!AH47</f>
        <v>3</v>
      </c>
      <c r="AR43" s="350">
        <f>兵团team!AI47</f>
        <v>5</v>
      </c>
      <c r="AS43" s="350">
        <f>兵团team!AK47</f>
        <v>54.6</v>
      </c>
      <c r="AT43" s="350">
        <f>兵团team!AL47</f>
        <v>1324</v>
      </c>
      <c r="AU43" s="350">
        <f>兵团team!BB47</f>
        <v>230</v>
      </c>
      <c r="AV43" s="350">
        <f>兵团team!BC47</f>
        <v>80</v>
      </c>
      <c r="AW43" s="350" t="str">
        <f>兵团team!DT47</f>
        <v>[[2,1],[5,1],[9,3],[20,2]]</v>
      </c>
      <c r="AX43" s="350" t="s">
        <v>6937</v>
      </c>
      <c r="AY43" s="350" t="s">
        <v>7065</v>
      </c>
      <c r="AZ43" s="350" t="s">
        <v>7067</v>
      </c>
      <c r="BA43" s="350" t="s">
        <v>7076</v>
      </c>
      <c r="BC43" s="659" t="s">
        <v>12149</v>
      </c>
      <c r="BD43" s="659"/>
      <c r="BE43" s="659"/>
      <c r="BF43" s="659"/>
      <c r="BG43" s="659"/>
      <c r="BH43" s="659"/>
      <c r="BI43" s="659"/>
      <c r="BJ43" s="659"/>
      <c r="BK43" s="659"/>
      <c r="BL43" s="659"/>
      <c r="BM43" s="659"/>
      <c r="BP43" s="322">
        <f>兵团team!A47</f>
        <v>604</v>
      </c>
      <c r="BQ43" s="322" t="str">
        <f>兵团team!B47</f>
        <v>大法师</v>
      </c>
      <c r="BR43" s="42" t="str">
        <f>兵团team!AX47</f>
        <v>[[1,7],[4,85],[1,7],[4,85],[1,14],[4,85],[1,7],[4,85],[1,7],[4,170],[1,8.75],[4,106.25],[1,8.75],[4,106.25],[1,17.5],[4,106.25],[1,8.75],[4,106.25],[1,8.75],[4,212.5],[1,10.5],[4,127.5],[1,10.5],[4,127.5],[1,21],[4,127.5],[1,10.5],[4,127.5],[1,10.5],[4,255],[1,12.25],[4,148.75],[1,12.25],[4,148.75],[1,24.5],[4,148.75],[1,12.25],[4,148.75],[1,12.25],[4,297.5],[1,14],[4,170],[1,14],[4,170],[1,28],[4,170],[1,14],[4,170],[1,14],[4,340]]</v>
      </c>
      <c r="BS43" s="318" t="s">
        <v>12083</v>
      </c>
      <c r="BT43" s="322">
        <v>1</v>
      </c>
      <c r="BU43" s="318">
        <v>7</v>
      </c>
      <c r="BV43" s="318">
        <v>4</v>
      </c>
      <c r="BW43" s="318">
        <v>85</v>
      </c>
      <c r="BX43" s="318">
        <v>1</v>
      </c>
      <c r="BY43" s="318">
        <v>7</v>
      </c>
      <c r="BZ43" s="318">
        <v>4</v>
      </c>
      <c r="CA43" s="318">
        <v>85</v>
      </c>
      <c r="CB43" s="318">
        <v>1</v>
      </c>
      <c r="CC43" s="318">
        <v>14</v>
      </c>
      <c r="CD43" s="318">
        <v>4</v>
      </c>
      <c r="CE43" s="318">
        <v>85</v>
      </c>
      <c r="CF43" s="318">
        <v>1</v>
      </c>
      <c r="CG43" s="318">
        <v>7</v>
      </c>
      <c r="CH43" s="318">
        <v>4</v>
      </c>
      <c r="CI43" s="318">
        <v>85</v>
      </c>
      <c r="CJ43" s="318">
        <v>1</v>
      </c>
      <c r="CK43" s="318">
        <v>7</v>
      </c>
      <c r="CL43" s="318">
        <v>4</v>
      </c>
      <c r="CM43" s="318">
        <v>170</v>
      </c>
      <c r="CN43" s="318">
        <v>1</v>
      </c>
      <c r="CO43" s="318">
        <v>8.75</v>
      </c>
      <c r="CP43" s="318">
        <v>4</v>
      </c>
      <c r="CQ43" s="318">
        <v>106.25</v>
      </c>
      <c r="CR43" s="318">
        <v>1</v>
      </c>
      <c r="CS43" s="318">
        <v>8.75</v>
      </c>
      <c r="CT43" s="318">
        <v>4</v>
      </c>
      <c r="CU43" s="318">
        <v>106.25</v>
      </c>
      <c r="CV43" s="318">
        <v>1</v>
      </c>
      <c r="CW43" s="318">
        <v>17.5</v>
      </c>
      <c r="CX43" s="318">
        <v>4</v>
      </c>
      <c r="CY43" s="318">
        <v>106.25</v>
      </c>
      <c r="CZ43" s="318">
        <v>1</v>
      </c>
      <c r="DA43" s="318">
        <v>8.75</v>
      </c>
      <c r="DB43" s="318">
        <v>4</v>
      </c>
      <c r="DC43" s="318">
        <v>106.25</v>
      </c>
      <c r="DD43" s="318">
        <v>1</v>
      </c>
      <c r="DE43" s="318">
        <v>8.75</v>
      </c>
      <c r="DF43" s="318">
        <v>4</v>
      </c>
      <c r="DG43" s="318">
        <v>212.5</v>
      </c>
      <c r="DH43" s="318">
        <v>1</v>
      </c>
      <c r="DI43" s="318">
        <v>10.5</v>
      </c>
      <c r="DJ43" s="318">
        <v>4</v>
      </c>
      <c r="DK43" s="318">
        <v>127.5</v>
      </c>
      <c r="DL43" s="318">
        <v>1</v>
      </c>
      <c r="DM43" s="318">
        <v>10.5</v>
      </c>
      <c r="DN43" s="318">
        <v>4</v>
      </c>
      <c r="DO43" s="318">
        <v>127.5</v>
      </c>
      <c r="DP43" s="318">
        <v>1</v>
      </c>
      <c r="DQ43" s="318">
        <v>21</v>
      </c>
      <c r="DR43" s="318">
        <v>4</v>
      </c>
      <c r="DS43" s="318">
        <v>127.5</v>
      </c>
      <c r="DT43" s="318">
        <v>1</v>
      </c>
      <c r="DU43" s="318">
        <v>10.5</v>
      </c>
      <c r="DV43" s="318">
        <v>4</v>
      </c>
      <c r="DW43" s="318">
        <v>127.5</v>
      </c>
      <c r="DX43" s="318">
        <v>1</v>
      </c>
      <c r="DY43" s="318">
        <v>10.5</v>
      </c>
      <c r="DZ43" s="318">
        <v>4</v>
      </c>
      <c r="EA43" s="318">
        <v>255</v>
      </c>
      <c r="EB43" s="318">
        <v>1</v>
      </c>
      <c r="EC43" s="318">
        <v>12.25</v>
      </c>
      <c r="ED43" s="318">
        <v>4</v>
      </c>
      <c r="EE43" s="318">
        <v>148.75</v>
      </c>
      <c r="EF43" s="318">
        <v>1</v>
      </c>
      <c r="EG43" s="318">
        <v>12.25</v>
      </c>
      <c r="EH43" s="318">
        <v>4</v>
      </c>
      <c r="EI43" s="318">
        <v>148.75</v>
      </c>
      <c r="EJ43" s="318">
        <v>1</v>
      </c>
      <c r="EK43" s="318">
        <v>24.5</v>
      </c>
      <c r="EL43" s="318">
        <v>4</v>
      </c>
      <c r="EM43" s="318">
        <v>148.75</v>
      </c>
      <c r="EN43" s="318">
        <v>1</v>
      </c>
      <c r="EO43" s="318">
        <v>12.25</v>
      </c>
      <c r="EP43" s="318">
        <v>4</v>
      </c>
      <c r="EQ43" s="318">
        <v>148.75</v>
      </c>
      <c r="ER43" s="318">
        <v>1</v>
      </c>
      <c r="ES43" s="318">
        <v>12.25</v>
      </c>
      <c r="ET43" s="318">
        <v>4</v>
      </c>
      <c r="EU43" s="318">
        <v>297.5</v>
      </c>
      <c r="EV43" s="318">
        <v>1</v>
      </c>
      <c r="EW43" s="318">
        <v>14</v>
      </c>
      <c r="EX43" s="318">
        <v>4</v>
      </c>
      <c r="EY43" s="318">
        <v>170</v>
      </c>
      <c r="EZ43" s="318">
        <v>1</v>
      </c>
      <c r="FA43" s="318">
        <v>14</v>
      </c>
      <c r="FB43" s="318">
        <v>4</v>
      </c>
      <c r="FC43" s="318">
        <v>170</v>
      </c>
      <c r="FD43" s="318">
        <v>1</v>
      </c>
      <c r="FE43" s="318">
        <v>28</v>
      </c>
      <c r="FF43" s="318">
        <v>4</v>
      </c>
      <c r="FG43" s="318">
        <v>170</v>
      </c>
      <c r="FH43" s="318">
        <v>1</v>
      </c>
      <c r="FI43" s="318">
        <v>14</v>
      </c>
      <c r="FJ43" s="318">
        <v>4</v>
      </c>
      <c r="FK43" s="318">
        <v>170</v>
      </c>
      <c r="FL43" s="318">
        <v>1</v>
      </c>
      <c r="FM43" s="318">
        <v>14</v>
      </c>
      <c r="FN43" s="318">
        <v>4</v>
      </c>
      <c r="FO43" s="318">
        <v>340</v>
      </c>
      <c r="FQ43" s="321">
        <f t="shared" si="3"/>
        <v>315</v>
      </c>
      <c r="FR43" s="321">
        <f t="shared" si="0"/>
        <v>3825</v>
      </c>
      <c r="FS43" s="321">
        <f t="shared" si="1"/>
        <v>0</v>
      </c>
      <c r="FT43" s="321">
        <f t="shared" si="2"/>
        <v>0</v>
      </c>
    </row>
    <row r="44" spans="1:176">
      <c r="A44" s="366" t="s">
        <v>12144</v>
      </c>
      <c r="B44" s="367">
        <f t="shared" si="4"/>
        <v>0</v>
      </c>
      <c r="C44" s="360"/>
      <c r="D44" s="360"/>
      <c r="E44" s="360"/>
      <c r="F44" s="360"/>
      <c r="G44" s="360"/>
      <c r="H44" s="360"/>
      <c r="I44" s="360"/>
      <c r="J44"/>
      <c r="K44"/>
      <c r="L44"/>
      <c r="M44"/>
      <c r="N44"/>
      <c r="O44"/>
      <c r="P44"/>
      <c r="Q44"/>
      <c r="R44" s="364"/>
      <c r="AD44" s="350">
        <f>兵团team!A48</f>
        <v>605</v>
      </c>
      <c r="AE44" s="350" t="str">
        <f>兵团team!B48</f>
        <v>神灯</v>
      </c>
      <c r="AF44" s="350">
        <f>兵团team!K48</f>
        <v>3</v>
      </c>
      <c r="AG44" s="350">
        <f>兵团team!L48</f>
        <v>2</v>
      </c>
      <c r="AH44" s="325">
        <f>兵团team!M48</f>
        <v>7</v>
      </c>
      <c r="AI44" s="325">
        <f>兵团team!N48</f>
        <v>5</v>
      </c>
      <c r="AJ44" s="325">
        <f>兵团team!O48</f>
        <v>7</v>
      </c>
      <c r="AK44" s="325">
        <f>兵团team!P48</f>
        <v>3</v>
      </c>
      <c r="AL44" s="350">
        <f>兵团team!S48</f>
        <v>18.16</v>
      </c>
      <c r="AM44" s="350">
        <f>兵团team!T48</f>
        <v>168.2</v>
      </c>
      <c r="AN44" s="350">
        <f>兵团team!U48</f>
        <v>3</v>
      </c>
      <c r="AO44" s="350">
        <f>兵团team!V48</f>
        <v>0</v>
      </c>
      <c r="AP44" s="350">
        <f>兵团team!W48</f>
        <v>0.3</v>
      </c>
      <c r="AQ44" s="350">
        <f>兵团team!AH48</f>
        <v>4</v>
      </c>
      <c r="AR44" s="350">
        <f>兵团team!AI48</f>
        <v>5</v>
      </c>
      <c r="AS44" s="350">
        <f>兵团team!AK48</f>
        <v>102.6</v>
      </c>
      <c r="AT44" s="350">
        <f>兵团team!AL48</f>
        <v>662</v>
      </c>
      <c r="AU44" s="350">
        <f>兵团team!BB48</f>
        <v>230</v>
      </c>
      <c r="AV44" s="350">
        <f>兵团team!BC48</f>
        <v>80</v>
      </c>
      <c r="AW44" s="350" t="str">
        <f>兵团team!DT48</f>
        <v>[[2,1],[5,1],[16,2],[21,2]]</v>
      </c>
      <c r="AX44" s="350" t="s">
        <v>6937</v>
      </c>
      <c r="AY44" s="350" t="s">
        <v>7065</v>
      </c>
      <c r="AZ44" s="350" t="s">
        <v>7074</v>
      </c>
      <c r="BA44" s="350" t="s">
        <v>7077</v>
      </c>
      <c r="BC44" s="355" t="s">
        <v>12113</v>
      </c>
      <c r="BD44" s="355" t="s">
        <v>12137</v>
      </c>
      <c r="BE44" s="355" t="s">
        <v>12138</v>
      </c>
      <c r="BF44" s="355" t="s">
        <v>12139</v>
      </c>
      <c r="BG44" s="355" t="s">
        <v>12140</v>
      </c>
      <c r="BH44" s="355" t="s">
        <v>12141</v>
      </c>
      <c r="BI44" s="355" t="s">
        <v>12142</v>
      </c>
      <c r="BJ44" s="355" t="s">
        <v>12143</v>
      </c>
      <c r="BK44" s="355" t="s">
        <v>12144</v>
      </c>
      <c r="BL44" s="355" t="s">
        <v>12145</v>
      </c>
      <c r="BM44" s="355" t="s">
        <v>12146</v>
      </c>
      <c r="BP44" s="322">
        <f>兵团team!A48</f>
        <v>605</v>
      </c>
      <c r="BQ44" s="322" t="str">
        <f>兵团team!B48</f>
        <v>神灯</v>
      </c>
      <c r="BR44" s="42" t="str">
        <f>兵团team!AX48</f>
        <v>[[1,14],[4,170],[1,14],[4,170],[1,28],[4,170],[1,14],[4,170],[1,14],[4,340],[1,17.5],[4,212.5],[1,17.5],[4,212.5],[1,35],[4,212.5],[1,17.5],[4,212.5],[1,17.5],[4,425],[1,21],[4,255],[1,21],[4,255],[1,42],[4,255],[1,21],[4,255],[1,21],[4,510],[1,24.5],[4,297.5],[1,24.5],[4,297.5],[1,49],[4,297.5],[1,24.5],[4,297.5],[1,24.5],[4,595],[1,28],[4,340],[1,28],[4,340],[1,56],[4,340],[1,28],[4,340],[1,28],[4,680]]</v>
      </c>
      <c r="BS44" s="318" t="s">
        <v>12085</v>
      </c>
      <c r="BT44" s="322">
        <v>1</v>
      </c>
      <c r="BU44" s="318">
        <v>14</v>
      </c>
      <c r="BV44" s="318">
        <v>4</v>
      </c>
      <c r="BW44" s="318">
        <v>170</v>
      </c>
      <c r="BX44" s="318">
        <v>1</v>
      </c>
      <c r="BY44" s="318">
        <v>14</v>
      </c>
      <c r="BZ44" s="318">
        <v>4</v>
      </c>
      <c r="CA44" s="318">
        <v>170</v>
      </c>
      <c r="CB44" s="318">
        <v>1</v>
      </c>
      <c r="CC44" s="318">
        <v>28</v>
      </c>
      <c r="CD44" s="318">
        <v>4</v>
      </c>
      <c r="CE44" s="318">
        <v>170</v>
      </c>
      <c r="CF44" s="318">
        <v>1</v>
      </c>
      <c r="CG44" s="318">
        <v>14</v>
      </c>
      <c r="CH44" s="318">
        <v>4</v>
      </c>
      <c r="CI44" s="318">
        <v>170</v>
      </c>
      <c r="CJ44" s="318">
        <v>1</v>
      </c>
      <c r="CK44" s="318">
        <v>14</v>
      </c>
      <c r="CL44" s="318">
        <v>4</v>
      </c>
      <c r="CM44" s="318">
        <v>340</v>
      </c>
      <c r="CN44" s="318">
        <v>1</v>
      </c>
      <c r="CO44" s="318">
        <v>17.5</v>
      </c>
      <c r="CP44" s="318">
        <v>4</v>
      </c>
      <c r="CQ44" s="318">
        <v>212.5</v>
      </c>
      <c r="CR44" s="318">
        <v>1</v>
      </c>
      <c r="CS44" s="318">
        <v>17.5</v>
      </c>
      <c r="CT44" s="318">
        <v>4</v>
      </c>
      <c r="CU44" s="318">
        <v>212.5</v>
      </c>
      <c r="CV44" s="318">
        <v>1</v>
      </c>
      <c r="CW44" s="318">
        <v>35</v>
      </c>
      <c r="CX44" s="318">
        <v>4</v>
      </c>
      <c r="CY44" s="318">
        <v>212.5</v>
      </c>
      <c r="CZ44" s="318">
        <v>1</v>
      </c>
      <c r="DA44" s="318">
        <v>17.5</v>
      </c>
      <c r="DB44" s="318">
        <v>4</v>
      </c>
      <c r="DC44" s="318">
        <v>212.5</v>
      </c>
      <c r="DD44" s="318">
        <v>1</v>
      </c>
      <c r="DE44" s="318">
        <v>17.5</v>
      </c>
      <c r="DF44" s="318">
        <v>4</v>
      </c>
      <c r="DG44" s="318">
        <v>425</v>
      </c>
      <c r="DH44" s="318">
        <v>1</v>
      </c>
      <c r="DI44" s="318">
        <v>21</v>
      </c>
      <c r="DJ44" s="318">
        <v>4</v>
      </c>
      <c r="DK44" s="318">
        <v>255</v>
      </c>
      <c r="DL44" s="318">
        <v>1</v>
      </c>
      <c r="DM44" s="318">
        <v>21</v>
      </c>
      <c r="DN44" s="318">
        <v>4</v>
      </c>
      <c r="DO44" s="318">
        <v>255</v>
      </c>
      <c r="DP44" s="318">
        <v>1</v>
      </c>
      <c r="DQ44" s="318">
        <v>42</v>
      </c>
      <c r="DR44" s="318">
        <v>4</v>
      </c>
      <c r="DS44" s="318">
        <v>255</v>
      </c>
      <c r="DT44" s="318">
        <v>1</v>
      </c>
      <c r="DU44" s="318">
        <v>21</v>
      </c>
      <c r="DV44" s="318">
        <v>4</v>
      </c>
      <c r="DW44" s="318">
        <v>255</v>
      </c>
      <c r="DX44" s="318">
        <v>1</v>
      </c>
      <c r="DY44" s="318">
        <v>21</v>
      </c>
      <c r="DZ44" s="318">
        <v>4</v>
      </c>
      <c r="EA44" s="318">
        <v>510</v>
      </c>
      <c r="EB44" s="318">
        <v>1</v>
      </c>
      <c r="EC44" s="318">
        <v>24.5</v>
      </c>
      <c r="ED44" s="318">
        <v>4</v>
      </c>
      <c r="EE44" s="318">
        <v>297.5</v>
      </c>
      <c r="EF44" s="318">
        <v>1</v>
      </c>
      <c r="EG44" s="318">
        <v>24.5</v>
      </c>
      <c r="EH44" s="318">
        <v>4</v>
      </c>
      <c r="EI44" s="318">
        <v>297.5</v>
      </c>
      <c r="EJ44" s="318">
        <v>1</v>
      </c>
      <c r="EK44" s="318">
        <v>49</v>
      </c>
      <c r="EL44" s="318">
        <v>4</v>
      </c>
      <c r="EM44" s="318">
        <v>297.5</v>
      </c>
      <c r="EN44" s="318">
        <v>1</v>
      </c>
      <c r="EO44" s="318">
        <v>24.5</v>
      </c>
      <c r="EP44" s="318">
        <v>4</v>
      </c>
      <c r="EQ44" s="318">
        <v>297.5</v>
      </c>
      <c r="ER44" s="318">
        <v>1</v>
      </c>
      <c r="ES44" s="318">
        <v>24.5</v>
      </c>
      <c r="ET44" s="318">
        <v>4</v>
      </c>
      <c r="EU44" s="318">
        <v>595</v>
      </c>
      <c r="EV44" s="318">
        <v>1</v>
      </c>
      <c r="EW44" s="318">
        <v>28</v>
      </c>
      <c r="EX44" s="318">
        <v>4</v>
      </c>
      <c r="EY44" s="318">
        <v>340</v>
      </c>
      <c r="EZ44" s="318">
        <v>1</v>
      </c>
      <c r="FA44" s="318">
        <v>28</v>
      </c>
      <c r="FB44" s="318">
        <v>4</v>
      </c>
      <c r="FC44" s="318">
        <v>340</v>
      </c>
      <c r="FD44" s="318">
        <v>1</v>
      </c>
      <c r="FE44" s="318">
        <v>56</v>
      </c>
      <c r="FF44" s="318">
        <v>4</v>
      </c>
      <c r="FG44" s="318">
        <v>340</v>
      </c>
      <c r="FH44" s="318">
        <v>1</v>
      </c>
      <c r="FI44" s="318">
        <v>28</v>
      </c>
      <c r="FJ44" s="318">
        <v>4</v>
      </c>
      <c r="FK44" s="318">
        <v>340</v>
      </c>
      <c r="FL44" s="318">
        <v>1</v>
      </c>
      <c r="FM44" s="318">
        <v>28</v>
      </c>
      <c r="FN44" s="318">
        <v>4</v>
      </c>
      <c r="FO44" s="318">
        <v>680</v>
      </c>
      <c r="FQ44" s="321">
        <f t="shared" si="3"/>
        <v>630</v>
      </c>
      <c r="FR44" s="321">
        <f t="shared" si="0"/>
        <v>7650</v>
      </c>
      <c r="FS44" s="321">
        <f t="shared" si="1"/>
        <v>0</v>
      </c>
      <c r="FT44" s="321">
        <f t="shared" si="2"/>
        <v>0</v>
      </c>
    </row>
    <row r="45" spans="1:176">
      <c r="A45" s="366" t="s">
        <v>12145</v>
      </c>
      <c r="B45" s="367">
        <f t="shared" si="4"/>
        <v>0</v>
      </c>
      <c r="C45" s="360"/>
      <c r="D45" s="360"/>
      <c r="E45" s="360"/>
      <c r="F45" s="360"/>
      <c r="G45" s="360"/>
      <c r="H45" s="360"/>
      <c r="I45" s="360"/>
      <c r="J45"/>
      <c r="K45"/>
      <c r="L45"/>
      <c r="M45"/>
      <c r="N45"/>
      <c r="O45"/>
      <c r="P45"/>
      <c r="Q45"/>
      <c r="R45" s="364"/>
      <c r="AD45" s="350">
        <f>兵团team!A49</f>
        <v>606</v>
      </c>
      <c r="AE45" s="350" t="str">
        <f>兵团team!B49</f>
        <v>娜迦蛇妖</v>
      </c>
      <c r="AF45" s="350">
        <f>兵团team!K49</f>
        <v>3</v>
      </c>
      <c r="AG45" s="350">
        <f>兵团team!L49</f>
        <v>3</v>
      </c>
      <c r="AH45" s="325">
        <f>兵团team!M49</f>
        <v>6</v>
      </c>
      <c r="AI45" s="325">
        <f>兵团team!N49</f>
        <v>5</v>
      </c>
      <c r="AJ45" s="325">
        <f>兵团team!O49</f>
        <v>7</v>
      </c>
      <c r="AK45" s="325">
        <f>兵团team!P49</f>
        <v>4</v>
      </c>
      <c r="AL45" s="350">
        <f>兵团team!S49</f>
        <v>22.5</v>
      </c>
      <c r="AM45" s="350">
        <f>兵团team!T49</f>
        <v>178.3</v>
      </c>
      <c r="AN45" s="350">
        <f>兵团team!U49</f>
        <v>1.8</v>
      </c>
      <c r="AO45" s="350">
        <f>兵团team!V49</f>
        <v>0</v>
      </c>
      <c r="AP45" s="350">
        <f>兵团team!W49</f>
        <v>0.46</v>
      </c>
      <c r="AQ45" s="350">
        <f>兵团team!AH49</f>
        <v>4</v>
      </c>
      <c r="AR45" s="350">
        <f>兵团team!AI49</f>
        <v>1</v>
      </c>
      <c r="AS45" s="350">
        <f>兵团team!AK49</f>
        <v>79.400000000000006</v>
      </c>
      <c r="AT45" s="350">
        <f>兵团team!AL49</f>
        <v>811</v>
      </c>
      <c r="AU45" s="350">
        <f>兵团team!BB49</f>
        <v>80</v>
      </c>
      <c r="AV45" s="350">
        <f>兵团team!BC49</f>
        <v>100</v>
      </c>
      <c r="AW45" s="350" t="str">
        <f>兵团team!DT49</f>
        <v>[[2,1],[5,1],[14,2],[9,3]]</v>
      </c>
      <c r="AX45" s="350" t="s">
        <v>6937</v>
      </c>
      <c r="AY45" s="350" t="s">
        <v>7065</v>
      </c>
      <c r="AZ45" s="350" t="s">
        <v>7072</v>
      </c>
      <c r="BA45" s="350" t="s">
        <v>7067</v>
      </c>
      <c r="BC45" s="354" t="s">
        <v>11970</v>
      </c>
      <c r="BD45" s="358">
        <v>0.2</v>
      </c>
      <c r="BE45" s="358">
        <v>0.2</v>
      </c>
      <c r="BF45" s="358">
        <v>0.05</v>
      </c>
      <c r="BG45" s="358">
        <v>100</v>
      </c>
      <c r="BH45" s="358">
        <v>0.05</v>
      </c>
      <c r="BI45" s="358">
        <v>0.05</v>
      </c>
      <c r="BJ45" s="358">
        <v>100</v>
      </c>
      <c r="BK45" s="358">
        <v>0.05</v>
      </c>
      <c r="BL45" s="358">
        <v>0.05</v>
      </c>
      <c r="BM45" s="358">
        <v>0.05</v>
      </c>
      <c r="BP45" s="322">
        <f>兵团team!A49</f>
        <v>606</v>
      </c>
      <c r="BQ45" s="322" t="str">
        <f>兵团team!B49</f>
        <v>娜迦蛇妖</v>
      </c>
      <c r="BR45" s="42" t="str">
        <f>兵团team!AX49</f>
        <v>[[1,14],[4,170],[1,14],[4,170],[1,28],[4,170],[1,14],[4,170],[1,14],[4,340],[1,17.5],[4,212.5],[1,17.5],[4,212.5],[1,35],[4,212.5],[1,17.5],[4,212.5],[1,17.5],[4,425],[1,21],[4,255],[1,21],[4,255],[1,42],[4,255],[1,21],[4,255],[1,21],[4,510],[1,24.5],[4,297.5],[1,24.5],[4,297.5],[1,49],[4,297.5],[1,24.5],[4,297.5],[1,24.5],[4,595],[1,28],[4,340],[1,28],[4,340],[1,56],[4,340],[1,28],[4,340],[1,28],[4,680]]</v>
      </c>
      <c r="BS45" s="318" t="s">
        <v>12085</v>
      </c>
      <c r="BT45" s="322">
        <v>1</v>
      </c>
      <c r="BU45" s="318">
        <v>14</v>
      </c>
      <c r="BV45" s="318">
        <v>4</v>
      </c>
      <c r="BW45" s="318">
        <v>170</v>
      </c>
      <c r="BX45" s="318">
        <v>1</v>
      </c>
      <c r="BY45" s="318">
        <v>14</v>
      </c>
      <c r="BZ45" s="318">
        <v>4</v>
      </c>
      <c r="CA45" s="318">
        <v>170</v>
      </c>
      <c r="CB45" s="318">
        <v>1</v>
      </c>
      <c r="CC45" s="318">
        <v>28</v>
      </c>
      <c r="CD45" s="318">
        <v>4</v>
      </c>
      <c r="CE45" s="318">
        <v>170</v>
      </c>
      <c r="CF45" s="318">
        <v>1</v>
      </c>
      <c r="CG45" s="318">
        <v>14</v>
      </c>
      <c r="CH45" s="318">
        <v>4</v>
      </c>
      <c r="CI45" s="318">
        <v>170</v>
      </c>
      <c r="CJ45" s="318">
        <v>1</v>
      </c>
      <c r="CK45" s="318">
        <v>14</v>
      </c>
      <c r="CL45" s="318">
        <v>4</v>
      </c>
      <c r="CM45" s="318">
        <v>340</v>
      </c>
      <c r="CN45" s="318">
        <v>1</v>
      </c>
      <c r="CO45" s="318">
        <v>17.5</v>
      </c>
      <c r="CP45" s="318">
        <v>4</v>
      </c>
      <c r="CQ45" s="318">
        <v>212.5</v>
      </c>
      <c r="CR45" s="318">
        <v>1</v>
      </c>
      <c r="CS45" s="318">
        <v>17.5</v>
      </c>
      <c r="CT45" s="318">
        <v>4</v>
      </c>
      <c r="CU45" s="318">
        <v>212.5</v>
      </c>
      <c r="CV45" s="318">
        <v>1</v>
      </c>
      <c r="CW45" s="318">
        <v>35</v>
      </c>
      <c r="CX45" s="318">
        <v>4</v>
      </c>
      <c r="CY45" s="318">
        <v>212.5</v>
      </c>
      <c r="CZ45" s="318">
        <v>1</v>
      </c>
      <c r="DA45" s="318">
        <v>17.5</v>
      </c>
      <c r="DB45" s="318">
        <v>4</v>
      </c>
      <c r="DC45" s="318">
        <v>212.5</v>
      </c>
      <c r="DD45" s="318">
        <v>1</v>
      </c>
      <c r="DE45" s="318">
        <v>17.5</v>
      </c>
      <c r="DF45" s="318">
        <v>4</v>
      </c>
      <c r="DG45" s="318">
        <v>425</v>
      </c>
      <c r="DH45" s="318">
        <v>1</v>
      </c>
      <c r="DI45" s="318">
        <v>21</v>
      </c>
      <c r="DJ45" s="318">
        <v>4</v>
      </c>
      <c r="DK45" s="318">
        <v>255</v>
      </c>
      <c r="DL45" s="318">
        <v>1</v>
      </c>
      <c r="DM45" s="318">
        <v>21</v>
      </c>
      <c r="DN45" s="318">
        <v>4</v>
      </c>
      <c r="DO45" s="318">
        <v>255</v>
      </c>
      <c r="DP45" s="318">
        <v>1</v>
      </c>
      <c r="DQ45" s="318">
        <v>42</v>
      </c>
      <c r="DR45" s="318">
        <v>4</v>
      </c>
      <c r="DS45" s="318">
        <v>255</v>
      </c>
      <c r="DT45" s="318">
        <v>1</v>
      </c>
      <c r="DU45" s="318">
        <v>21</v>
      </c>
      <c r="DV45" s="318">
        <v>4</v>
      </c>
      <c r="DW45" s="318">
        <v>255</v>
      </c>
      <c r="DX45" s="318">
        <v>1</v>
      </c>
      <c r="DY45" s="318">
        <v>21</v>
      </c>
      <c r="DZ45" s="318">
        <v>4</v>
      </c>
      <c r="EA45" s="318">
        <v>510</v>
      </c>
      <c r="EB45" s="318">
        <v>1</v>
      </c>
      <c r="EC45" s="318">
        <v>24.5</v>
      </c>
      <c r="ED45" s="318">
        <v>4</v>
      </c>
      <c r="EE45" s="318">
        <v>297.5</v>
      </c>
      <c r="EF45" s="318">
        <v>1</v>
      </c>
      <c r="EG45" s="318">
        <v>24.5</v>
      </c>
      <c r="EH45" s="318">
        <v>4</v>
      </c>
      <c r="EI45" s="318">
        <v>297.5</v>
      </c>
      <c r="EJ45" s="318">
        <v>1</v>
      </c>
      <c r="EK45" s="318">
        <v>49</v>
      </c>
      <c r="EL45" s="318">
        <v>4</v>
      </c>
      <c r="EM45" s="318">
        <v>297.5</v>
      </c>
      <c r="EN45" s="318">
        <v>1</v>
      </c>
      <c r="EO45" s="318">
        <v>24.5</v>
      </c>
      <c r="EP45" s="318">
        <v>4</v>
      </c>
      <c r="EQ45" s="318">
        <v>297.5</v>
      </c>
      <c r="ER45" s="318">
        <v>1</v>
      </c>
      <c r="ES45" s="318">
        <v>24.5</v>
      </c>
      <c r="ET45" s="318">
        <v>4</v>
      </c>
      <c r="EU45" s="318">
        <v>595</v>
      </c>
      <c r="EV45" s="318">
        <v>1</v>
      </c>
      <c r="EW45" s="318">
        <v>28</v>
      </c>
      <c r="EX45" s="318">
        <v>4</v>
      </c>
      <c r="EY45" s="318">
        <v>340</v>
      </c>
      <c r="EZ45" s="318">
        <v>1</v>
      </c>
      <c r="FA45" s="318">
        <v>28</v>
      </c>
      <c r="FB45" s="318">
        <v>4</v>
      </c>
      <c r="FC45" s="318">
        <v>340</v>
      </c>
      <c r="FD45" s="318">
        <v>1</v>
      </c>
      <c r="FE45" s="318">
        <v>56</v>
      </c>
      <c r="FF45" s="318">
        <v>4</v>
      </c>
      <c r="FG45" s="318">
        <v>340</v>
      </c>
      <c r="FH45" s="318">
        <v>1</v>
      </c>
      <c r="FI45" s="318">
        <v>28</v>
      </c>
      <c r="FJ45" s="318">
        <v>4</v>
      </c>
      <c r="FK45" s="318">
        <v>340</v>
      </c>
      <c r="FL45" s="318">
        <v>1</v>
      </c>
      <c r="FM45" s="318">
        <v>28</v>
      </c>
      <c r="FN45" s="318">
        <v>4</v>
      </c>
      <c r="FO45" s="318">
        <v>680</v>
      </c>
      <c r="FQ45" s="321">
        <f t="shared" si="3"/>
        <v>630</v>
      </c>
      <c r="FR45" s="321">
        <f t="shared" si="0"/>
        <v>7650</v>
      </c>
      <c r="FS45" s="321">
        <f t="shared" si="1"/>
        <v>0</v>
      </c>
      <c r="FT45" s="321">
        <f t="shared" si="2"/>
        <v>0</v>
      </c>
    </row>
    <row r="46" spans="1:176">
      <c r="A46" s="366" t="s">
        <v>12146</v>
      </c>
      <c r="B46" s="367">
        <f t="shared" si="4"/>
        <v>0.21</v>
      </c>
      <c r="C46" s="360"/>
      <c r="D46" s="360"/>
      <c r="E46" s="360"/>
      <c r="F46" s="360"/>
      <c r="G46" s="360"/>
      <c r="H46" s="360"/>
      <c r="I46" s="360"/>
      <c r="J46"/>
      <c r="K46"/>
      <c r="L46"/>
      <c r="M46"/>
      <c r="N46"/>
      <c r="O46"/>
      <c r="P46"/>
      <c r="Q46"/>
      <c r="R46" s="364"/>
      <c r="AD46" s="350">
        <f>兵团team!A50</f>
        <v>607</v>
      </c>
      <c r="AE46" s="350" t="str">
        <f>兵团team!B50</f>
        <v>泰坦</v>
      </c>
      <c r="AF46" s="350">
        <f>兵团team!K50</f>
        <v>3</v>
      </c>
      <c r="AG46" s="350">
        <f>兵团team!L50</f>
        <v>3</v>
      </c>
      <c r="AH46" s="325">
        <f>兵团team!M50</f>
        <v>9</v>
      </c>
      <c r="AI46" s="325">
        <f>兵团team!N50</f>
        <v>6</v>
      </c>
      <c r="AJ46" s="325">
        <f>兵团team!O50</f>
        <v>8</v>
      </c>
      <c r="AK46" s="325">
        <f>兵团team!P50</f>
        <v>5</v>
      </c>
      <c r="AL46" s="350">
        <f>兵团team!S50</f>
        <v>90.5</v>
      </c>
      <c r="AM46" s="350">
        <f>兵团team!T50</f>
        <v>565.70000000000005</v>
      </c>
      <c r="AN46" s="350">
        <f>兵团team!U50</f>
        <v>1.3</v>
      </c>
      <c r="AO46" s="350">
        <f>兵团team!V50</f>
        <v>0</v>
      </c>
      <c r="AP46" s="350">
        <f>兵团team!W50</f>
        <v>0.4</v>
      </c>
      <c r="AQ46" s="350">
        <f>兵团team!AH50</f>
        <v>5</v>
      </c>
      <c r="AR46" s="350">
        <f>兵团team!AI50</f>
        <v>5</v>
      </c>
      <c r="AS46" s="350">
        <f>兵团team!AK50</f>
        <v>792</v>
      </c>
      <c r="AT46" s="350">
        <f>兵团team!AL50</f>
        <v>5431</v>
      </c>
      <c r="AU46" s="350">
        <f>兵团team!BB50</f>
        <v>9999</v>
      </c>
      <c r="AV46" s="350">
        <f>兵团team!BC50</f>
        <v>0</v>
      </c>
      <c r="AW46" s="350" t="str">
        <f>兵团team!DT50</f>
        <v>[[2,1],[5,1],[9,3],[20,2]]</v>
      </c>
      <c r="AX46" s="350" t="s">
        <v>6937</v>
      </c>
      <c r="AY46" s="350" t="s">
        <v>7065</v>
      </c>
      <c r="AZ46" s="350" t="s">
        <v>7067</v>
      </c>
      <c r="BA46" s="350" t="s">
        <v>7076</v>
      </c>
      <c r="BC46" s="354" t="s">
        <v>11971</v>
      </c>
      <c r="BD46" s="358">
        <v>0.2</v>
      </c>
      <c r="BE46" s="358">
        <v>0.2</v>
      </c>
      <c r="BF46" s="358">
        <v>0.05</v>
      </c>
      <c r="BG46" s="358">
        <v>100</v>
      </c>
      <c r="BH46" s="358">
        <v>0.05</v>
      </c>
      <c r="BI46" s="358">
        <v>0.05</v>
      </c>
      <c r="BJ46" s="358">
        <v>100</v>
      </c>
      <c r="BK46" s="358">
        <v>0.05</v>
      </c>
      <c r="BL46" s="358">
        <v>0.05</v>
      </c>
      <c r="BM46" s="358">
        <v>0.05</v>
      </c>
      <c r="BP46" s="322">
        <f>兵团team!A50</f>
        <v>607</v>
      </c>
      <c r="BQ46" s="322" t="str">
        <f>兵团team!B50</f>
        <v>泰坦</v>
      </c>
      <c r="BR46" s="42" t="str">
        <f>兵团team!AX50</f>
        <v>[[1,50],[4,550],[1,50],[4,550],[1,100],[4,550],[1,50],[4,550],[1,50],[4,1100],[1,62.5],[4,687.5],[1,62.5],[4,687.5],[1,125],[4,687.5],[1,62.5],[4,687.5],[1,62.5],[4,1375],[1,75],[4,825],[1,75],[4,825],[1,150],[4,825],[1,75],[4,825],[1,75],[4,1650],[1,87.5],[4,962.5],[1,87.5],[4,962.5],[1,175],[4,962.5],[1,87.5],[4,962.5],[1,87.5],[4,1925],[1,100],[4,1100],[1,100],[4,1100],[1,200],[4,1100],[1,100],[4,1100],[1,100],[4,2200]]</v>
      </c>
      <c r="BS46" s="318" t="s">
        <v>12086</v>
      </c>
      <c r="BT46" s="322">
        <v>1</v>
      </c>
      <c r="BU46" s="318">
        <v>50</v>
      </c>
      <c r="BV46" s="318">
        <v>4</v>
      </c>
      <c r="BW46" s="318">
        <v>550</v>
      </c>
      <c r="BX46" s="318">
        <v>1</v>
      </c>
      <c r="BY46" s="318">
        <v>50</v>
      </c>
      <c r="BZ46" s="318">
        <v>4</v>
      </c>
      <c r="CA46" s="318">
        <v>550</v>
      </c>
      <c r="CB46" s="318">
        <v>1</v>
      </c>
      <c r="CC46" s="318">
        <v>100</v>
      </c>
      <c r="CD46" s="318">
        <v>4</v>
      </c>
      <c r="CE46" s="318">
        <v>550</v>
      </c>
      <c r="CF46" s="318">
        <v>1</v>
      </c>
      <c r="CG46" s="318">
        <v>50</v>
      </c>
      <c r="CH46" s="318">
        <v>4</v>
      </c>
      <c r="CI46" s="318">
        <v>550</v>
      </c>
      <c r="CJ46" s="318">
        <v>1</v>
      </c>
      <c r="CK46" s="318">
        <v>50</v>
      </c>
      <c r="CL46" s="318">
        <v>4</v>
      </c>
      <c r="CM46" s="318">
        <v>1100</v>
      </c>
      <c r="CN46" s="318">
        <v>1</v>
      </c>
      <c r="CO46" s="318">
        <v>62.5</v>
      </c>
      <c r="CP46" s="318">
        <v>4</v>
      </c>
      <c r="CQ46" s="318">
        <v>687.5</v>
      </c>
      <c r="CR46" s="318">
        <v>1</v>
      </c>
      <c r="CS46" s="318">
        <v>62.5</v>
      </c>
      <c r="CT46" s="318">
        <v>4</v>
      </c>
      <c r="CU46" s="318">
        <v>687.5</v>
      </c>
      <c r="CV46" s="318">
        <v>1</v>
      </c>
      <c r="CW46" s="318">
        <v>125</v>
      </c>
      <c r="CX46" s="318">
        <v>4</v>
      </c>
      <c r="CY46" s="318">
        <v>687.5</v>
      </c>
      <c r="CZ46" s="318">
        <v>1</v>
      </c>
      <c r="DA46" s="318">
        <v>62.5</v>
      </c>
      <c r="DB46" s="318">
        <v>4</v>
      </c>
      <c r="DC46" s="318">
        <v>687.5</v>
      </c>
      <c r="DD46" s="318">
        <v>1</v>
      </c>
      <c r="DE46" s="318">
        <v>62.5</v>
      </c>
      <c r="DF46" s="318">
        <v>4</v>
      </c>
      <c r="DG46" s="318">
        <v>1375</v>
      </c>
      <c r="DH46" s="318">
        <v>1</v>
      </c>
      <c r="DI46" s="318">
        <v>75</v>
      </c>
      <c r="DJ46" s="318">
        <v>4</v>
      </c>
      <c r="DK46" s="318">
        <v>825</v>
      </c>
      <c r="DL46" s="318">
        <v>1</v>
      </c>
      <c r="DM46" s="318">
        <v>75</v>
      </c>
      <c r="DN46" s="318">
        <v>4</v>
      </c>
      <c r="DO46" s="318">
        <v>825</v>
      </c>
      <c r="DP46" s="318">
        <v>1</v>
      </c>
      <c r="DQ46" s="318">
        <v>150</v>
      </c>
      <c r="DR46" s="318">
        <v>4</v>
      </c>
      <c r="DS46" s="318">
        <v>825</v>
      </c>
      <c r="DT46" s="318">
        <v>1</v>
      </c>
      <c r="DU46" s="318">
        <v>75</v>
      </c>
      <c r="DV46" s="318">
        <v>4</v>
      </c>
      <c r="DW46" s="318">
        <v>825</v>
      </c>
      <c r="DX46" s="318">
        <v>1</v>
      </c>
      <c r="DY46" s="318">
        <v>75</v>
      </c>
      <c r="DZ46" s="318">
        <v>4</v>
      </c>
      <c r="EA46" s="318">
        <v>1650</v>
      </c>
      <c r="EB46" s="318">
        <v>1</v>
      </c>
      <c r="EC46" s="318">
        <v>87.5</v>
      </c>
      <c r="ED46" s="318">
        <v>4</v>
      </c>
      <c r="EE46" s="318">
        <v>962.5</v>
      </c>
      <c r="EF46" s="318">
        <v>1</v>
      </c>
      <c r="EG46" s="318">
        <v>87.5</v>
      </c>
      <c r="EH46" s="318">
        <v>4</v>
      </c>
      <c r="EI46" s="318">
        <v>962.5</v>
      </c>
      <c r="EJ46" s="318">
        <v>1</v>
      </c>
      <c r="EK46" s="318">
        <v>175</v>
      </c>
      <c r="EL46" s="318">
        <v>4</v>
      </c>
      <c r="EM46" s="318">
        <v>962.5</v>
      </c>
      <c r="EN46" s="318">
        <v>1</v>
      </c>
      <c r="EO46" s="318">
        <v>87.5</v>
      </c>
      <c r="EP46" s="318">
        <v>4</v>
      </c>
      <c r="EQ46" s="318">
        <v>962.5</v>
      </c>
      <c r="ER46" s="318">
        <v>1</v>
      </c>
      <c r="ES46" s="318">
        <v>87.5</v>
      </c>
      <c r="ET46" s="318">
        <v>4</v>
      </c>
      <c r="EU46" s="318">
        <v>1925</v>
      </c>
      <c r="EV46" s="318">
        <v>1</v>
      </c>
      <c r="EW46" s="318">
        <v>100</v>
      </c>
      <c r="EX46" s="318">
        <v>4</v>
      </c>
      <c r="EY46" s="318">
        <v>1100</v>
      </c>
      <c r="EZ46" s="318">
        <v>1</v>
      </c>
      <c r="FA46" s="318">
        <v>100</v>
      </c>
      <c r="FB46" s="318">
        <v>4</v>
      </c>
      <c r="FC46" s="318">
        <v>1100</v>
      </c>
      <c r="FD46" s="318">
        <v>1</v>
      </c>
      <c r="FE46" s="318">
        <v>200</v>
      </c>
      <c r="FF46" s="318">
        <v>4</v>
      </c>
      <c r="FG46" s="318">
        <v>1100</v>
      </c>
      <c r="FH46" s="318">
        <v>1</v>
      </c>
      <c r="FI46" s="318">
        <v>100</v>
      </c>
      <c r="FJ46" s="318">
        <v>4</v>
      </c>
      <c r="FK46" s="318">
        <v>1100</v>
      </c>
      <c r="FL46" s="318">
        <v>1</v>
      </c>
      <c r="FM46" s="318">
        <v>100</v>
      </c>
      <c r="FN46" s="318">
        <v>4</v>
      </c>
      <c r="FO46" s="318">
        <v>2200</v>
      </c>
      <c r="FQ46" s="321">
        <f t="shared" si="3"/>
        <v>2250</v>
      </c>
      <c r="FR46" s="321">
        <f t="shared" si="0"/>
        <v>24750</v>
      </c>
      <c r="FS46" s="321">
        <f t="shared" si="1"/>
        <v>0</v>
      </c>
      <c r="FT46" s="321">
        <f t="shared" si="2"/>
        <v>0</v>
      </c>
    </row>
    <row r="47" spans="1:176">
      <c r="A47" s="366" t="s">
        <v>12175</v>
      </c>
      <c r="B47" s="406">
        <f>BM3*K2</f>
        <v>0.8</v>
      </c>
      <c r="C47" s="360"/>
      <c r="D47" s="360"/>
      <c r="E47" s="360"/>
      <c r="F47" s="360"/>
      <c r="G47" s="360"/>
      <c r="H47" s="360"/>
      <c r="I47" s="360"/>
      <c r="J47"/>
      <c r="K47"/>
      <c r="L47"/>
      <c r="M47"/>
      <c r="N47"/>
      <c r="O47"/>
      <c r="P47"/>
      <c r="Q47"/>
      <c r="R47" s="364"/>
      <c r="AD47" s="350">
        <f>兵团team!A51</f>
        <v>701</v>
      </c>
      <c r="AE47" s="350" t="str">
        <f>兵团team!B51</f>
        <v>穴居人</v>
      </c>
      <c r="AF47" s="350">
        <f>兵团team!K51</f>
        <v>1</v>
      </c>
      <c r="AG47" s="350">
        <f>兵团team!L51</f>
        <v>1</v>
      </c>
      <c r="AH47" s="325">
        <f>兵团team!M51</f>
        <v>1</v>
      </c>
      <c r="AI47" s="325">
        <f>兵团team!N51</f>
        <v>1</v>
      </c>
      <c r="AJ47" s="325">
        <f>兵团team!O51</f>
        <v>1</v>
      </c>
      <c r="AK47" s="325">
        <f>兵团team!P51</f>
        <v>1</v>
      </c>
      <c r="AL47" s="350">
        <f>兵团team!S51</f>
        <v>8.6</v>
      </c>
      <c r="AM47" s="350">
        <f>兵团team!T51</f>
        <v>74.400000000000006</v>
      </c>
      <c r="AN47" s="350">
        <f>兵团team!U51</f>
        <v>1.7</v>
      </c>
      <c r="AO47" s="350">
        <f>兵团team!V51</f>
        <v>0</v>
      </c>
      <c r="AP47" s="350">
        <f>兵团team!W51</f>
        <v>0.49</v>
      </c>
      <c r="AQ47" s="350">
        <f>兵团team!AH51</f>
        <v>3</v>
      </c>
      <c r="AR47" s="350">
        <f>兵团team!AI51</f>
        <v>1</v>
      </c>
      <c r="AS47" s="350">
        <f>兵团team!AK51</f>
        <v>86</v>
      </c>
      <c r="AT47" s="350">
        <f>兵团team!AL51</f>
        <v>744</v>
      </c>
      <c r="AU47" s="350">
        <f>兵团team!BB51</f>
        <v>80</v>
      </c>
      <c r="AV47" s="350">
        <f>兵团team!BC51</f>
        <v>100</v>
      </c>
      <c r="AW47" s="350" t="str">
        <f>兵团team!DT51</f>
        <v>[[2,1],[5,1],[9,3],[55,2]]</v>
      </c>
      <c r="AX47" s="350" t="s">
        <v>6937</v>
      </c>
      <c r="AY47" s="350" t="s">
        <v>7065</v>
      </c>
      <c r="AZ47" s="350" t="s">
        <v>7067</v>
      </c>
      <c r="BA47" s="350" t="s">
        <v>7088</v>
      </c>
      <c r="BC47" s="354" t="s">
        <v>11972</v>
      </c>
      <c r="BD47" s="358">
        <v>0.2</v>
      </c>
      <c r="BE47" s="358">
        <v>0.2</v>
      </c>
      <c r="BF47" s="358">
        <v>0.05</v>
      </c>
      <c r="BG47" s="358">
        <v>100</v>
      </c>
      <c r="BH47" s="358">
        <v>0.05</v>
      </c>
      <c r="BI47" s="358">
        <v>0.05</v>
      </c>
      <c r="BJ47" s="358">
        <v>100</v>
      </c>
      <c r="BK47" s="358">
        <v>0.05</v>
      </c>
      <c r="BL47" s="358">
        <v>0.05</v>
      </c>
      <c r="BM47" s="358">
        <v>0.05</v>
      </c>
      <c r="BP47" s="322">
        <f>兵团team!A51</f>
        <v>701</v>
      </c>
      <c r="BQ47" s="322" t="str">
        <f>兵团team!B51</f>
        <v>穴居人</v>
      </c>
      <c r="BR47" s="42" t="str">
        <f>兵团team!AX51</f>
        <v>[[1,7],[4,85],[1,7],[4,85],[1,14],[4,85],[1,7],[4,85],[1,7],[4,170],[1,8.75],[4,106.25],[1,8.75],[4,106.25],[1,17.5],[4,106.25],[1,8.75],[4,106.25],[1,8.75],[4,212.5],[1,10.5],[4,127.5],[1,10.5],[4,127.5],[1,21],[4,127.5],[1,10.5],[4,127.5],[1,10.5],[4,255],[1,12.25],[4,148.75],[1,12.25],[4,148.75],[1,24.5],[4,148.75],[1,12.25],[4,148.75],[1,12.25],[4,297.5],[1,14],[4,170],[1,14],[4,170],[1,28],[4,170],[1,14],[4,170],[1,14],[4,340]]</v>
      </c>
      <c r="BS47" s="318" t="s">
        <v>12083</v>
      </c>
      <c r="BT47" s="322">
        <v>1</v>
      </c>
      <c r="BU47" s="318">
        <v>7</v>
      </c>
      <c r="BV47" s="318">
        <v>4</v>
      </c>
      <c r="BW47" s="318">
        <v>85</v>
      </c>
      <c r="BX47" s="318">
        <v>1</v>
      </c>
      <c r="BY47" s="318">
        <v>7</v>
      </c>
      <c r="BZ47" s="318">
        <v>4</v>
      </c>
      <c r="CA47" s="318">
        <v>85</v>
      </c>
      <c r="CB47" s="318">
        <v>1</v>
      </c>
      <c r="CC47" s="318">
        <v>14</v>
      </c>
      <c r="CD47" s="318">
        <v>4</v>
      </c>
      <c r="CE47" s="318">
        <v>85</v>
      </c>
      <c r="CF47" s="318">
        <v>1</v>
      </c>
      <c r="CG47" s="318">
        <v>7</v>
      </c>
      <c r="CH47" s="318">
        <v>4</v>
      </c>
      <c r="CI47" s="318">
        <v>85</v>
      </c>
      <c r="CJ47" s="318">
        <v>1</v>
      </c>
      <c r="CK47" s="318">
        <v>7</v>
      </c>
      <c r="CL47" s="318">
        <v>4</v>
      </c>
      <c r="CM47" s="318">
        <v>170</v>
      </c>
      <c r="CN47" s="318">
        <v>1</v>
      </c>
      <c r="CO47" s="318">
        <v>8.75</v>
      </c>
      <c r="CP47" s="318">
        <v>4</v>
      </c>
      <c r="CQ47" s="318">
        <v>106.25</v>
      </c>
      <c r="CR47" s="318">
        <v>1</v>
      </c>
      <c r="CS47" s="318">
        <v>8.75</v>
      </c>
      <c r="CT47" s="318">
        <v>4</v>
      </c>
      <c r="CU47" s="318">
        <v>106.25</v>
      </c>
      <c r="CV47" s="318">
        <v>1</v>
      </c>
      <c r="CW47" s="318">
        <v>17.5</v>
      </c>
      <c r="CX47" s="318">
        <v>4</v>
      </c>
      <c r="CY47" s="318">
        <v>106.25</v>
      </c>
      <c r="CZ47" s="318">
        <v>1</v>
      </c>
      <c r="DA47" s="318">
        <v>8.75</v>
      </c>
      <c r="DB47" s="318">
        <v>4</v>
      </c>
      <c r="DC47" s="318">
        <v>106.25</v>
      </c>
      <c r="DD47" s="318">
        <v>1</v>
      </c>
      <c r="DE47" s="318">
        <v>8.75</v>
      </c>
      <c r="DF47" s="318">
        <v>4</v>
      </c>
      <c r="DG47" s="318">
        <v>212.5</v>
      </c>
      <c r="DH47" s="318">
        <v>1</v>
      </c>
      <c r="DI47" s="318">
        <v>10.5</v>
      </c>
      <c r="DJ47" s="318">
        <v>4</v>
      </c>
      <c r="DK47" s="318">
        <v>127.5</v>
      </c>
      <c r="DL47" s="318">
        <v>1</v>
      </c>
      <c r="DM47" s="318">
        <v>10.5</v>
      </c>
      <c r="DN47" s="318">
        <v>4</v>
      </c>
      <c r="DO47" s="318">
        <v>127.5</v>
      </c>
      <c r="DP47" s="318">
        <v>1</v>
      </c>
      <c r="DQ47" s="318">
        <v>21</v>
      </c>
      <c r="DR47" s="318">
        <v>4</v>
      </c>
      <c r="DS47" s="318">
        <v>127.5</v>
      </c>
      <c r="DT47" s="318">
        <v>1</v>
      </c>
      <c r="DU47" s="318">
        <v>10.5</v>
      </c>
      <c r="DV47" s="318">
        <v>4</v>
      </c>
      <c r="DW47" s="318">
        <v>127.5</v>
      </c>
      <c r="DX47" s="318">
        <v>1</v>
      </c>
      <c r="DY47" s="318">
        <v>10.5</v>
      </c>
      <c r="DZ47" s="318">
        <v>4</v>
      </c>
      <c r="EA47" s="318">
        <v>255</v>
      </c>
      <c r="EB47" s="318">
        <v>1</v>
      </c>
      <c r="EC47" s="318">
        <v>12.25</v>
      </c>
      <c r="ED47" s="318">
        <v>4</v>
      </c>
      <c r="EE47" s="318">
        <v>148.75</v>
      </c>
      <c r="EF47" s="318">
        <v>1</v>
      </c>
      <c r="EG47" s="318">
        <v>12.25</v>
      </c>
      <c r="EH47" s="318">
        <v>4</v>
      </c>
      <c r="EI47" s="318">
        <v>148.75</v>
      </c>
      <c r="EJ47" s="318">
        <v>1</v>
      </c>
      <c r="EK47" s="318">
        <v>24.5</v>
      </c>
      <c r="EL47" s="318">
        <v>4</v>
      </c>
      <c r="EM47" s="318">
        <v>148.75</v>
      </c>
      <c r="EN47" s="318">
        <v>1</v>
      </c>
      <c r="EO47" s="318">
        <v>12.25</v>
      </c>
      <c r="EP47" s="318">
        <v>4</v>
      </c>
      <c r="EQ47" s="318">
        <v>148.75</v>
      </c>
      <c r="ER47" s="318">
        <v>1</v>
      </c>
      <c r="ES47" s="318">
        <v>12.25</v>
      </c>
      <c r="ET47" s="318">
        <v>4</v>
      </c>
      <c r="EU47" s="318">
        <v>297.5</v>
      </c>
      <c r="EV47" s="318">
        <v>1</v>
      </c>
      <c r="EW47" s="318">
        <v>14</v>
      </c>
      <c r="EX47" s="318">
        <v>4</v>
      </c>
      <c r="EY47" s="318">
        <v>170</v>
      </c>
      <c r="EZ47" s="318">
        <v>1</v>
      </c>
      <c r="FA47" s="318">
        <v>14</v>
      </c>
      <c r="FB47" s="318">
        <v>4</v>
      </c>
      <c r="FC47" s="318">
        <v>170</v>
      </c>
      <c r="FD47" s="318">
        <v>1</v>
      </c>
      <c r="FE47" s="318">
        <v>28</v>
      </c>
      <c r="FF47" s="318">
        <v>4</v>
      </c>
      <c r="FG47" s="318">
        <v>170</v>
      </c>
      <c r="FH47" s="318">
        <v>1</v>
      </c>
      <c r="FI47" s="318">
        <v>14</v>
      </c>
      <c r="FJ47" s="318">
        <v>4</v>
      </c>
      <c r="FK47" s="318">
        <v>170</v>
      </c>
      <c r="FL47" s="318">
        <v>1</v>
      </c>
      <c r="FM47" s="318">
        <v>14</v>
      </c>
      <c r="FN47" s="318">
        <v>4</v>
      </c>
      <c r="FO47" s="318">
        <v>340</v>
      </c>
      <c r="FQ47" s="321">
        <f t="shared" si="3"/>
        <v>315</v>
      </c>
      <c r="FR47" s="321">
        <f t="shared" si="0"/>
        <v>3825</v>
      </c>
      <c r="FS47" s="321">
        <f t="shared" si="1"/>
        <v>0</v>
      </c>
      <c r="FT47" s="321">
        <f t="shared" si="2"/>
        <v>0</v>
      </c>
    </row>
    <row r="48" spans="1:176">
      <c r="A48" s="366" t="s">
        <v>12176</v>
      </c>
      <c r="B48" s="406">
        <f>BM4*K2</f>
        <v>0.2</v>
      </c>
      <c r="C48" s="360"/>
      <c r="D48" s="360"/>
      <c r="E48" s="360"/>
      <c r="F48" s="360"/>
      <c r="G48" s="360"/>
      <c r="H48" s="360"/>
      <c r="I48" s="360"/>
      <c r="J48"/>
      <c r="K48"/>
      <c r="L48"/>
      <c r="M48"/>
      <c r="N48"/>
      <c r="O48"/>
      <c r="P48"/>
      <c r="Q48"/>
      <c r="R48" s="364"/>
      <c r="AD48" s="350">
        <f>兵团team!A52</f>
        <v>702</v>
      </c>
      <c r="AE48" s="350" t="str">
        <f>兵团team!B52</f>
        <v>鹰身女妖</v>
      </c>
      <c r="AF48" s="350">
        <f>兵团team!K52</f>
        <v>2</v>
      </c>
      <c r="AG48" s="350">
        <f>兵团team!L52</f>
        <v>2</v>
      </c>
      <c r="AH48" s="325">
        <f>兵团team!M52</f>
        <v>1</v>
      </c>
      <c r="AI48" s="325">
        <f>兵团team!N52</f>
        <v>1</v>
      </c>
      <c r="AJ48" s="325">
        <f>兵团team!O52</f>
        <v>1</v>
      </c>
      <c r="AK48" s="325">
        <f>兵团team!P52</f>
        <v>1</v>
      </c>
      <c r="AL48" s="350">
        <f>兵团team!S52</f>
        <v>7.4</v>
      </c>
      <c r="AM48" s="350">
        <f>兵团team!T52</f>
        <v>86</v>
      </c>
      <c r="AN48" s="350">
        <f>兵团team!U52</f>
        <v>2.7</v>
      </c>
      <c r="AO48" s="350">
        <f>兵团team!V52</f>
        <v>0</v>
      </c>
      <c r="AP48" s="350">
        <f>兵团team!W52</f>
        <v>0.5</v>
      </c>
      <c r="AQ48" s="350">
        <f>兵团team!AH52</f>
        <v>3</v>
      </c>
      <c r="AR48" s="350">
        <f>兵团team!AI52</f>
        <v>3</v>
      </c>
      <c r="AS48" s="350">
        <f>兵团team!AK52</f>
        <v>74</v>
      </c>
      <c r="AT48" s="350">
        <f>兵团team!AL52</f>
        <v>860</v>
      </c>
      <c r="AU48" s="350">
        <f>兵团team!BB52</f>
        <v>80</v>
      </c>
      <c r="AV48" s="350">
        <f>兵团team!BC52</f>
        <v>120</v>
      </c>
      <c r="AW48" s="350" t="str">
        <f>兵团team!DT52</f>
        <v>[[2,1],[5,1],[14,2],[55,2]]</v>
      </c>
      <c r="AX48" s="350" t="s">
        <v>6937</v>
      </c>
      <c r="AY48" s="350" t="s">
        <v>7065</v>
      </c>
      <c r="AZ48" s="350" t="s">
        <v>7072</v>
      </c>
      <c r="BA48" s="350" t="s">
        <v>7088</v>
      </c>
      <c r="BC48" s="354" t="s">
        <v>11973</v>
      </c>
      <c r="BD48" s="358">
        <v>0.2</v>
      </c>
      <c r="BE48" s="358">
        <v>0.2</v>
      </c>
      <c r="BF48" s="358">
        <v>0.05</v>
      </c>
      <c r="BG48" s="358">
        <v>100</v>
      </c>
      <c r="BH48" s="358">
        <v>0.05</v>
      </c>
      <c r="BI48" s="358">
        <v>0.05</v>
      </c>
      <c r="BJ48" s="358">
        <v>100</v>
      </c>
      <c r="BK48" s="358">
        <v>0.05</v>
      </c>
      <c r="BL48" s="358">
        <v>0.05</v>
      </c>
      <c r="BM48" s="358">
        <v>0.05</v>
      </c>
      <c r="BP48" s="322">
        <f>兵团team!A52</f>
        <v>702</v>
      </c>
      <c r="BQ48" s="322" t="str">
        <f>兵团team!B52</f>
        <v>鹰身女妖</v>
      </c>
      <c r="BR48" s="42" t="str">
        <f>兵团team!AX52</f>
        <v>[[1,7],[4,85],[1,7],[4,85],[1,14],[4,85],[1,7],[4,85],[1,7],[4,170],[1,8.75],[4,106.25],[1,8.75],[4,106.25],[1,17.5],[4,106.25],[1,8.75],[4,106.25],[1,8.75],[4,212.5],[1,10.5],[4,127.5],[1,10.5],[4,127.5],[1,21],[4,127.5],[1,10.5],[4,127.5],[1,10.5],[4,255],[1,12.25],[4,148.75],[1,12.25],[4,148.75],[1,24.5],[4,148.75],[1,12.25],[4,148.75],[1,12.25],[4,297.5],[1,14],[4,170],[1,14],[4,170],[1,28],[4,170],[1,14],[4,170],[1,14],[4,340]]</v>
      </c>
      <c r="BS48" s="318" t="s">
        <v>12083</v>
      </c>
      <c r="BT48" s="322">
        <v>1</v>
      </c>
      <c r="BU48" s="318">
        <v>7</v>
      </c>
      <c r="BV48" s="318">
        <v>4</v>
      </c>
      <c r="BW48" s="318">
        <v>85</v>
      </c>
      <c r="BX48" s="318">
        <v>1</v>
      </c>
      <c r="BY48" s="318">
        <v>7</v>
      </c>
      <c r="BZ48" s="318">
        <v>4</v>
      </c>
      <c r="CA48" s="318">
        <v>85</v>
      </c>
      <c r="CB48" s="318">
        <v>1</v>
      </c>
      <c r="CC48" s="318">
        <v>14</v>
      </c>
      <c r="CD48" s="318">
        <v>4</v>
      </c>
      <c r="CE48" s="318">
        <v>85</v>
      </c>
      <c r="CF48" s="318">
        <v>1</v>
      </c>
      <c r="CG48" s="318">
        <v>7</v>
      </c>
      <c r="CH48" s="318">
        <v>4</v>
      </c>
      <c r="CI48" s="318">
        <v>85</v>
      </c>
      <c r="CJ48" s="318">
        <v>1</v>
      </c>
      <c r="CK48" s="318">
        <v>7</v>
      </c>
      <c r="CL48" s="318">
        <v>4</v>
      </c>
      <c r="CM48" s="318">
        <v>170</v>
      </c>
      <c r="CN48" s="318">
        <v>1</v>
      </c>
      <c r="CO48" s="318">
        <v>8.75</v>
      </c>
      <c r="CP48" s="318">
        <v>4</v>
      </c>
      <c r="CQ48" s="318">
        <v>106.25</v>
      </c>
      <c r="CR48" s="318">
        <v>1</v>
      </c>
      <c r="CS48" s="318">
        <v>8.75</v>
      </c>
      <c r="CT48" s="318">
        <v>4</v>
      </c>
      <c r="CU48" s="318">
        <v>106.25</v>
      </c>
      <c r="CV48" s="318">
        <v>1</v>
      </c>
      <c r="CW48" s="318">
        <v>17.5</v>
      </c>
      <c r="CX48" s="318">
        <v>4</v>
      </c>
      <c r="CY48" s="318">
        <v>106.25</v>
      </c>
      <c r="CZ48" s="318">
        <v>1</v>
      </c>
      <c r="DA48" s="318">
        <v>8.75</v>
      </c>
      <c r="DB48" s="318">
        <v>4</v>
      </c>
      <c r="DC48" s="318">
        <v>106.25</v>
      </c>
      <c r="DD48" s="318">
        <v>1</v>
      </c>
      <c r="DE48" s="318">
        <v>8.75</v>
      </c>
      <c r="DF48" s="318">
        <v>4</v>
      </c>
      <c r="DG48" s="318">
        <v>212.5</v>
      </c>
      <c r="DH48" s="318">
        <v>1</v>
      </c>
      <c r="DI48" s="318">
        <v>10.5</v>
      </c>
      <c r="DJ48" s="318">
        <v>4</v>
      </c>
      <c r="DK48" s="318">
        <v>127.5</v>
      </c>
      <c r="DL48" s="318">
        <v>1</v>
      </c>
      <c r="DM48" s="318">
        <v>10.5</v>
      </c>
      <c r="DN48" s="318">
        <v>4</v>
      </c>
      <c r="DO48" s="318">
        <v>127.5</v>
      </c>
      <c r="DP48" s="318">
        <v>1</v>
      </c>
      <c r="DQ48" s="318">
        <v>21</v>
      </c>
      <c r="DR48" s="318">
        <v>4</v>
      </c>
      <c r="DS48" s="318">
        <v>127.5</v>
      </c>
      <c r="DT48" s="318">
        <v>1</v>
      </c>
      <c r="DU48" s="318">
        <v>10.5</v>
      </c>
      <c r="DV48" s="318">
        <v>4</v>
      </c>
      <c r="DW48" s="318">
        <v>127.5</v>
      </c>
      <c r="DX48" s="318">
        <v>1</v>
      </c>
      <c r="DY48" s="318">
        <v>10.5</v>
      </c>
      <c r="DZ48" s="318">
        <v>4</v>
      </c>
      <c r="EA48" s="318">
        <v>255</v>
      </c>
      <c r="EB48" s="318">
        <v>1</v>
      </c>
      <c r="EC48" s="318">
        <v>12.25</v>
      </c>
      <c r="ED48" s="318">
        <v>4</v>
      </c>
      <c r="EE48" s="318">
        <v>148.75</v>
      </c>
      <c r="EF48" s="318">
        <v>1</v>
      </c>
      <c r="EG48" s="318">
        <v>12.25</v>
      </c>
      <c r="EH48" s="318">
        <v>4</v>
      </c>
      <c r="EI48" s="318">
        <v>148.75</v>
      </c>
      <c r="EJ48" s="318">
        <v>1</v>
      </c>
      <c r="EK48" s="318">
        <v>24.5</v>
      </c>
      <c r="EL48" s="318">
        <v>4</v>
      </c>
      <c r="EM48" s="318">
        <v>148.75</v>
      </c>
      <c r="EN48" s="318">
        <v>1</v>
      </c>
      <c r="EO48" s="318">
        <v>12.25</v>
      </c>
      <c r="EP48" s="318">
        <v>4</v>
      </c>
      <c r="EQ48" s="318">
        <v>148.75</v>
      </c>
      <c r="ER48" s="318">
        <v>1</v>
      </c>
      <c r="ES48" s="318">
        <v>12.25</v>
      </c>
      <c r="ET48" s="318">
        <v>4</v>
      </c>
      <c r="EU48" s="318">
        <v>297.5</v>
      </c>
      <c r="EV48" s="318">
        <v>1</v>
      </c>
      <c r="EW48" s="318">
        <v>14</v>
      </c>
      <c r="EX48" s="318">
        <v>4</v>
      </c>
      <c r="EY48" s="318">
        <v>170</v>
      </c>
      <c r="EZ48" s="318">
        <v>1</v>
      </c>
      <c r="FA48" s="318">
        <v>14</v>
      </c>
      <c r="FB48" s="318">
        <v>4</v>
      </c>
      <c r="FC48" s="318">
        <v>170</v>
      </c>
      <c r="FD48" s="318">
        <v>1</v>
      </c>
      <c r="FE48" s="318">
        <v>28</v>
      </c>
      <c r="FF48" s="318">
        <v>4</v>
      </c>
      <c r="FG48" s="318">
        <v>170</v>
      </c>
      <c r="FH48" s="318">
        <v>1</v>
      </c>
      <c r="FI48" s="318">
        <v>14</v>
      </c>
      <c r="FJ48" s="318">
        <v>4</v>
      </c>
      <c r="FK48" s="318">
        <v>170</v>
      </c>
      <c r="FL48" s="318">
        <v>1</v>
      </c>
      <c r="FM48" s="318">
        <v>14</v>
      </c>
      <c r="FN48" s="318">
        <v>4</v>
      </c>
      <c r="FO48" s="318">
        <v>340</v>
      </c>
      <c r="FQ48" s="321">
        <f t="shared" si="3"/>
        <v>315</v>
      </c>
      <c r="FR48" s="321">
        <f t="shared" si="0"/>
        <v>3825</v>
      </c>
      <c r="FS48" s="321">
        <f t="shared" si="1"/>
        <v>0</v>
      </c>
      <c r="FT48" s="321">
        <f t="shared" si="2"/>
        <v>0</v>
      </c>
    </row>
    <row r="49" spans="1:176">
      <c r="A49" s="366" t="s">
        <v>12177</v>
      </c>
      <c r="B49" s="406">
        <f>BM5*L2</f>
        <v>0.2</v>
      </c>
      <c r="C49" s="360"/>
      <c r="D49" s="360"/>
      <c r="E49" s="360"/>
      <c r="F49" s="360"/>
      <c r="G49" s="360"/>
      <c r="H49" s="360"/>
      <c r="I49" s="360"/>
      <c r="J49"/>
      <c r="K49"/>
      <c r="L49"/>
      <c r="M49"/>
      <c r="N49"/>
      <c r="O49"/>
      <c r="P49"/>
      <c r="Q49"/>
      <c r="R49" s="364"/>
      <c r="AD49" s="350">
        <f>兵团team!A53</f>
        <v>703</v>
      </c>
      <c r="AE49" s="350" t="str">
        <f>兵团team!B53</f>
        <v>邪眼</v>
      </c>
      <c r="AF49" s="350">
        <f>兵团team!K53</f>
        <v>3</v>
      </c>
      <c r="AG49" s="350">
        <f>兵团team!L53</f>
        <v>2</v>
      </c>
      <c r="AH49" s="325">
        <f>兵团team!M53</f>
        <v>1</v>
      </c>
      <c r="AI49" s="325">
        <f>兵团team!N53</f>
        <v>1</v>
      </c>
      <c r="AJ49" s="325">
        <f>兵团team!O53</f>
        <v>1</v>
      </c>
      <c r="AK49" s="325">
        <f>兵团team!P53</f>
        <v>1</v>
      </c>
      <c r="AL49" s="350">
        <f>兵团team!S53</f>
        <v>11.58</v>
      </c>
      <c r="AM49" s="350">
        <f>兵团team!T53</f>
        <v>74.400000000000006</v>
      </c>
      <c r="AN49" s="350">
        <f>兵团team!U53</f>
        <v>1.5</v>
      </c>
      <c r="AO49" s="350">
        <f>兵团team!V53</f>
        <v>0</v>
      </c>
      <c r="AP49" s="350">
        <f>兵团team!W53</f>
        <v>0.41</v>
      </c>
      <c r="AQ49" s="350">
        <f>兵团team!AH53</f>
        <v>3</v>
      </c>
      <c r="AR49" s="350">
        <f>兵团team!AI53</f>
        <v>5</v>
      </c>
      <c r="AS49" s="350">
        <f>兵团team!AK53</f>
        <v>115.8</v>
      </c>
      <c r="AT49" s="350">
        <f>兵团team!AL53</f>
        <v>744</v>
      </c>
      <c r="AU49" s="350">
        <f>兵团team!BB53</f>
        <v>230</v>
      </c>
      <c r="AV49" s="350">
        <f>兵团team!BC53</f>
        <v>80</v>
      </c>
      <c r="AW49" s="350" t="str">
        <f>兵团team!DT53</f>
        <v>[[2,1],[5,1],[20,2],[55,2]]</v>
      </c>
      <c r="AX49" s="350" t="s">
        <v>6937</v>
      </c>
      <c r="AY49" s="350" t="s">
        <v>7065</v>
      </c>
      <c r="AZ49" s="350" t="s">
        <v>7076</v>
      </c>
      <c r="BA49" s="350" t="s">
        <v>7088</v>
      </c>
      <c r="BC49" s="354" t="s">
        <v>11983</v>
      </c>
      <c r="BD49" s="358">
        <v>0.2</v>
      </c>
      <c r="BE49" s="358">
        <v>0.2</v>
      </c>
      <c r="BF49" s="358">
        <v>0.05</v>
      </c>
      <c r="BG49" s="358">
        <v>100</v>
      </c>
      <c r="BH49" s="358">
        <v>0.05</v>
      </c>
      <c r="BI49" s="358">
        <v>0.05</v>
      </c>
      <c r="BJ49" s="358">
        <v>100</v>
      </c>
      <c r="BK49" s="358">
        <v>0.05</v>
      </c>
      <c r="BL49" s="358">
        <v>0.05</v>
      </c>
      <c r="BM49" s="358">
        <v>0.05</v>
      </c>
      <c r="BP49" s="322">
        <f>兵团team!A53</f>
        <v>703</v>
      </c>
      <c r="BQ49" s="322" t="str">
        <f>兵团team!B53</f>
        <v>邪眼</v>
      </c>
      <c r="BR49" s="42" t="str">
        <f>兵团team!AX53</f>
        <v>[[1,7],[4,85],[1,7],[4,85],[1,14],[4,85],[1,7],[4,85],[1,7],[4,170],[1,8.75],[4,106.25],[1,8.75],[4,106.25],[1,17.5],[4,106.25],[1,8.75],[4,106.25],[1,8.75],[4,212.5],[1,10.5],[4,127.5],[1,10.5],[4,127.5],[1,21],[4,127.5],[1,10.5],[4,127.5],[1,10.5],[4,255],[1,12.25],[4,148.75],[1,12.25],[4,148.75],[1,24.5],[4,148.75],[1,12.25],[4,148.75],[1,12.25],[4,297.5],[1,14],[4,170],[1,14],[4,170],[1,28],[4,170],[1,14],[4,170],[1,14],[4,340]]</v>
      </c>
      <c r="BS49" s="318" t="s">
        <v>12083</v>
      </c>
      <c r="BT49" s="322">
        <v>1</v>
      </c>
      <c r="BU49" s="318">
        <v>7</v>
      </c>
      <c r="BV49" s="318">
        <v>4</v>
      </c>
      <c r="BW49" s="318">
        <v>85</v>
      </c>
      <c r="BX49" s="318">
        <v>1</v>
      </c>
      <c r="BY49" s="318">
        <v>7</v>
      </c>
      <c r="BZ49" s="318">
        <v>4</v>
      </c>
      <c r="CA49" s="318">
        <v>85</v>
      </c>
      <c r="CB49" s="318">
        <v>1</v>
      </c>
      <c r="CC49" s="318">
        <v>14</v>
      </c>
      <c r="CD49" s="318">
        <v>4</v>
      </c>
      <c r="CE49" s="318">
        <v>85</v>
      </c>
      <c r="CF49" s="318">
        <v>1</v>
      </c>
      <c r="CG49" s="318">
        <v>7</v>
      </c>
      <c r="CH49" s="318">
        <v>4</v>
      </c>
      <c r="CI49" s="318">
        <v>85</v>
      </c>
      <c r="CJ49" s="318">
        <v>1</v>
      </c>
      <c r="CK49" s="318">
        <v>7</v>
      </c>
      <c r="CL49" s="318">
        <v>4</v>
      </c>
      <c r="CM49" s="318">
        <v>170</v>
      </c>
      <c r="CN49" s="318">
        <v>1</v>
      </c>
      <c r="CO49" s="318">
        <v>8.75</v>
      </c>
      <c r="CP49" s="318">
        <v>4</v>
      </c>
      <c r="CQ49" s="318">
        <v>106.25</v>
      </c>
      <c r="CR49" s="318">
        <v>1</v>
      </c>
      <c r="CS49" s="318">
        <v>8.75</v>
      </c>
      <c r="CT49" s="318">
        <v>4</v>
      </c>
      <c r="CU49" s="318">
        <v>106.25</v>
      </c>
      <c r="CV49" s="318">
        <v>1</v>
      </c>
      <c r="CW49" s="318">
        <v>17.5</v>
      </c>
      <c r="CX49" s="318">
        <v>4</v>
      </c>
      <c r="CY49" s="318">
        <v>106.25</v>
      </c>
      <c r="CZ49" s="318">
        <v>1</v>
      </c>
      <c r="DA49" s="318">
        <v>8.75</v>
      </c>
      <c r="DB49" s="318">
        <v>4</v>
      </c>
      <c r="DC49" s="318">
        <v>106.25</v>
      </c>
      <c r="DD49" s="318">
        <v>1</v>
      </c>
      <c r="DE49" s="318">
        <v>8.75</v>
      </c>
      <c r="DF49" s="318">
        <v>4</v>
      </c>
      <c r="DG49" s="318">
        <v>212.5</v>
      </c>
      <c r="DH49" s="318">
        <v>1</v>
      </c>
      <c r="DI49" s="318">
        <v>10.5</v>
      </c>
      <c r="DJ49" s="318">
        <v>4</v>
      </c>
      <c r="DK49" s="318">
        <v>127.5</v>
      </c>
      <c r="DL49" s="318">
        <v>1</v>
      </c>
      <c r="DM49" s="318">
        <v>10.5</v>
      </c>
      <c r="DN49" s="318">
        <v>4</v>
      </c>
      <c r="DO49" s="318">
        <v>127.5</v>
      </c>
      <c r="DP49" s="318">
        <v>1</v>
      </c>
      <c r="DQ49" s="318">
        <v>21</v>
      </c>
      <c r="DR49" s="318">
        <v>4</v>
      </c>
      <c r="DS49" s="318">
        <v>127.5</v>
      </c>
      <c r="DT49" s="318">
        <v>1</v>
      </c>
      <c r="DU49" s="318">
        <v>10.5</v>
      </c>
      <c r="DV49" s="318">
        <v>4</v>
      </c>
      <c r="DW49" s="318">
        <v>127.5</v>
      </c>
      <c r="DX49" s="318">
        <v>1</v>
      </c>
      <c r="DY49" s="318">
        <v>10.5</v>
      </c>
      <c r="DZ49" s="318">
        <v>4</v>
      </c>
      <c r="EA49" s="318">
        <v>255</v>
      </c>
      <c r="EB49" s="318">
        <v>1</v>
      </c>
      <c r="EC49" s="318">
        <v>12.25</v>
      </c>
      <c r="ED49" s="318">
        <v>4</v>
      </c>
      <c r="EE49" s="318">
        <v>148.75</v>
      </c>
      <c r="EF49" s="318">
        <v>1</v>
      </c>
      <c r="EG49" s="318">
        <v>12.25</v>
      </c>
      <c r="EH49" s="318">
        <v>4</v>
      </c>
      <c r="EI49" s="318">
        <v>148.75</v>
      </c>
      <c r="EJ49" s="318">
        <v>1</v>
      </c>
      <c r="EK49" s="318">
        <v>24.5</v>
      </c>
      <c r="EL49" s="318">
        <v>4</v>
      </c>
      <c r="EM49" s="318">
        <v>148.75</v>
      </c>
      <c r="EN49" s="318">
        <v>1</v>
      </c>
      <c r="EO49" s="318">
        <v>12.25</v>
      </c>
      <c r="EP49" s="318">
        <v>4</v>
      </c>
      <c r="EQ49" s="318">
        <v>148.75</v>
      </c>
      <c r="ER49" s="318">
        <v>1</v>
      </c>
      <c r="ES49" s="318">
        <v>12.25</v>
      </c>
      <c r="ET49" s="318">
        <v>4</v>
      </c>
      <c r="EU49" s="318">
        <v>297.5</v>
      </c>
      <c r="EV49" s="318">
        <v>1</v>
      </c>
      <c r="EW49" s="318">
        <v>14</v>
      </c>
      <c r="EX49" s="318">
        <v>4</v>
      </c>
      <c r="EY49" s="318">
        <v>170</v>
      </c>
      <c r="EZ49" s="318">
        <v>1</v>
      </c>
      <c r="FA49" s="318">
        <v>14</v>
      </c>
      <c r="FB49" s="318">
        <v>4</v>
      </c>
      <c r="FC49" s="318">
        <v>170</v>
      </c>
      <c r="FD49" s="318">
        <v>1</v>
      </c>
      <c r="FE49" s="318">
        <v>28</v>
      </c>
      <c r="FF49" s="318">
        <v>4</v>
      </c>
      <c r="FG49" s="318">
        <v>170</v>
      </c>
      <c r="FH49" s="318">
        <v>1</v>
      </c>
      <c r="FI49" s="318">
        <v>14</v>
      </c>
      <c r="FJ49" s="318">
        <v>4</v>
      </c>
      <c r="FK49" s="318">
        <v>170</v>
      </c>
      <c r="FL49" s="318">
        <v>1</v>
      </c>
      <c r="FM49" s="318">
        <v>14</v>
      </c>
      <c r="FN49" s="318">
        <v>4</v>
      </c>
      <c r="FO49" s="318">
        <v>340</v>
      </c>
      <c r="FQ49" s="321">
        <f t="shared" si="3"/>
        <v>315</v>
      </c>
      <c r="FR49" s="321">
        <f t="shared" si="0"/>
        <v>3825</v>
      </c>
      <c r="FS49" s="321">
        <f t="shared" si="1"/>
        <v>0</v>
      </c>
      <c r="FT49" s="321">
        <f t="shared" si="2"/>
        <v>0</v>
      </c>
    </row>
    <row r="50" spans="1:176">
      <c r="A50" s="366" t="s">
        <v>12178</v>
      </c>
      <c r="B50" s="406">
        <f>BM6*L2</f>
        <v>0.2</v>
      </c>
      <c r="C50" s="322"/>
      <c r="H50" s="322"/>
      <c r="I50" s="322"/>
      <c r="J50"/>
      <c r="K50"/>
      <c r="L50"/>
      <c r="M50"/>
      <c r="N50"/>
      <c r="O50"/>
      <c r="P50"/>
      <c r="Q50"/>
      <c r="R50" s="364"/>
      <c r="AD50" s="350">
        <f>兵团team!A54</f>
        <v>704</v>
      </c>
      <c r="AE50" s="350" t="str">
        <f>兵团team!B54</f>
        <v>美杜莎</v>
      </c>
      <c r="AF50" s="350">
        <f>兵团team!K54</f>
        <v>3</v>
      </c>
      <c r="AG50" s="350">
        <f>兵团team!L54</f>
        <v>2</v>
      </c>
      <c r="AH50" s="325">
        <f>兵团team!M54</f>
        <v>1</v>
      </c>
      <c r="AI50" s="325">
        <f>兵团team!N54</f>
        <v>1</v>
      </c>
      <c r="AJ50" s="325">
        <f>兵团team!O54</f>
        <v>1</v>
      </c>
      <c r="AK50" s="325">
        <f>兵团team!P54</f>
        <v>1</v>
      </c>
      <c r="AL50" s="350">
        <f>兵团team!S54</f>
        <v>20.2</v>
      </c>
      <c r="AM50" s="350">
        <f>兵团team!T54</f>
        <v>114.4</v>
      </c>
      <c r="AN50" s="350">
        <f>兵团team!U54</f>
        <v>1.8</v>
      </c>
      <c r="AO50" s="350">
        <f>兵团team!V54</f>
        <v>0</v>
      </c>
      <c r="AP50" s="350">
        <f>兵团team!W54</f>
        <v>0.61</v>
      </c>
      <c r="AQ50" s="350">
        <f>兵团team!AH54</f>
        <v>4</v>
      </c>
      <c r="AR50" s="350">
        <f>兵团team!AI54</f>
        <v>4</v>
      </c>
      <c r="AS50" s="350">
        <f>兵团team!AK54</f>
        <v>202</v>
      </c>
      <c r="AT50" s="350">
        <f>兵团team!AL54</f>
        <v>1144</v>
      </c>
      <c r="AU50" s="350">
        <f>兵团team!BB54</f>
        <v>350</v>
      </c>
      <c r="AV50" s="350">
        <f>兵团team!BC54</f>
        <v>90</v>
      </c>
      <c r="AW50" s="350" t="str">
        <f>兵团team!DT54</f>
        <v>[[2,1],[5,1],[14,2],[9,3]]</v>
      </c>
      <c r="AX50" s="350" t="s">
        <v>6937</v>
      </c>
      <c r="AY50" s="350" t="s">
        <v>7065</v>
      </c>
      <c r="AZ50" s="350" t="s">
        <v>7072</v>
      </c>
      <c r="BA50" s="350" t="s">
        <v>7067</v>
      </c>
      <c r="BC50" s="354" t="s">
        <v>11974</v>
      </c>
      <c r="BD50" s="358">
        <v>0.2</v>
      </c>
      <c r="BE50" s="358">
        <v>0.2</v>
      </c>
      <c r="BF50" s="358">
        <v>0.05</v>
      </c>
      <c r="BG50" s="358">
        <v>100</v>
      </c>
      <c r="BH50" s="358">
        <v>0.05</v>
      </c>
      <c r="BI50" s="358">
        <v>0.05</v>
      </c>
      <c r="BJ50" s="358">
        <v>100</v>
      </c>
      <c r="BK50" s="358">
        <v>0.05</v>
      </c>
      <c r="BL50" s="358">
        <v>0.05</v>
      </c>
      <c r="BM50" s="358">
        <v>0.05</v>
      </c>
      <c r="BP50" s="322">
        <f>兵团team!A54</f>
        <v>704</v>
      </c>
      <c r="BQ50" s="322" t="str">
        <f>兵团team!B54</f>
        <v>美杜莎</v>
      </c>
      <c r="BR50" s="42" t="str">
        <f>兵团team!AX54</f>
        <v>[[1,14],[4,170],[1,14],[4,170],[1,28],[4,170],[1,14],[4,170],[1,14],[4,340],[1,17.5],[4,212.5],[1,17.5],[4,212.5],[1,35],[4,212.5],[1,17.5],[4,212.5],[1,17.5],[4,425],[1,21],[4,255],[1,21],[4,255],[1,42],[4,255],[1,21],[4,255],[1,21],[4,510],[1,24.5],[4,297.5],[1,24.5],[4,297.5],[1,49],[4,297.5],[1,24.5],[4,297.5],[1,24.5],[4,595],[1,28],[4,340],[1,28],[4,340],[1,56],[4,340],[1,28],[4,340],[1,28],[4,680]]</v>
      </c>
      <c r="BS50" s="318" t="s">
        <v>12085</v>
      </c>
      <c r="BT50" s="322">
        <v>1</v>
      </c>
      <c r="BU50" s="318">
        <v>14</v>
      </c>
      <c r="BV50" s="318">
        <v>4</v>
      </c>
      <c r="BW50" s="318">
        <v>170</v>
      </c>
      <c r="BX50" s="318">
        <v>1</v>
      </c>
      <c r="BY50" s="318">
        <v>14</v>
      </c>
      <c r="BZ50" s="318">
        <v>4</v>
      </c>
      <c r="CA50" s="318">
        <v>170</v>
      </c>
      <c r="CB50" s="318">
        <v>1</v>
      </c>
      <c r="CC50" s="318">
        <v>28</v>
      </c>
      <c r="CD50" s="318">
        <v>4</v>
      </c>
      <c r="CE50" s="318">
        <v>170</v>
      </c>
      <c r="CF50" s="318">
        <v>1</v>
      </c>
      <c r="CG50" s="318">
        <v>14</v>
      </c>
      <c r="CH50" s="318">
        <v>4</v>
      </c>
      <c r="CI50" s="318">
        <v>170</v>
      </c>
      <c r="CJ50" s="318">
        <v>1</v>
      </c>
      <c r="CK50" s="318">
        <v>14</v>
      </c>
      <c r="CL50" s="318">
        <v>4</v>
      </c>
      <c r="CM50" s="318">
        <v>340</v>
      </c>
      <c r="CN50" s="318">
        <v>1</v>
      </c>
      <c r="CO50" s="318">
        <v>17.5</v>
      </c>
      <c r="CP50" s="318">
        <v>4</v>
      </c>
      <c r="CQ50" s="318">
        <v>212.5</v>
      </c>
      <c r="CR50" s="318">
        <v>1</v>
      </c>
      <c r="CS50" s="318">
        <v>17.5</v>
      </c>
      <c r="CT50" s="318">
        <v>4</v>
      </c>
      <c r="CU50" s="318">
        <v>212.5</v>
      </c>
      <c r="CV50" s="318">
        <v>1</v>
      </c>
      <c r="CW50" s="318">
        <v>35</v>
      </c>
      <c r="CX50" s="318">
        <v>4</v>
      </c>
      <c r="CY50" s="318">
        <v>212.5</v>
      </c>
      <c r="CZ50" s="318">
        <v>1</v>
      </c>
      <c r="DA50" s="318">
        <v>17.5</v>
      </c>
      <c r="DB50" s="318">
        <v>4</v>
      </c>
      <c r="DC50" s="318">
        <v>212.5</v>
      </c>
      <c r="DD50" s="318">
        <v>1</v>
      </c>
      <c r="DE50" s="318">
        <v>17.5</v>
      </c>
      <c r="DF50" s="318">
        <v>4</v>
      </c>
      <c r="DG50" s="318">
        <v>425</v>
      </c>
      <c r="DH50" s="318">
        <v>1</v>
      </c>
      <c r="DI50" s="318">
        <v>21</v>
      </c>
      <c r="DJ50" s="318">
        <v>4</v>
      </c>
      <c r="DK50" s="318">
        <v>255</v>
      </c>
      <c r="DL50" s="318">
        <v>1</v>
      </c>
      <c r="DM50" s="318">
        <v>21</v>
      </c>
      <c r="DN50" s="318">
        <v>4</v>
      </c>
      <c r="DO50" s="318">
        <v>255</v>
      </c>
      <c r="DP50" s="318">
        <v>1</v>
      </c>
      <c r="DQ50" s="318">
        <v>42</v>
      </c>
      <c r="DR50" s="318">
        <v>4</v>
      </c>
      <c r="DS50" s="318">
        <v>255</v>
      </c>
      <c r="DT50" s="318">
        <v>1</v>
      </c>
      <c r="DU50" s="318">
        <v>21</v>
      </c>
      <c r="DV50" s="318">
        <v>4</v>
      </c>
      <c r="DW50" s="318">
        <v>255</v>
      </c>
      <c r="DX50" s="318">
        <v>1</v>
      </c>
      <c r="DY50" s="318">
        <v>21</v>
      </c>
      <c r="DZ50" s="318">
        <v>4</v>
      </c>
      <c r="EA50" s="318">
        <v>510</v>
      </c>
      <c r="EB50" s="318">
        <v>1</v>
      </c>
      <c r="EC50" s="318">
        <v>24.5</v>
      </c>
      <c r="ED50" s="318">
        <v>4</v>
      </c>
      <c r="EE50" s="318">
        <v>297.5</v>
      </c>
      <c r="EF50" s="318">
        <v>1</v>
      </c>
      <c r="EG50" s="318">
        <v>24.5</v>
      </c>
      <c r="EH50" s="318">
        <v>4</v>
      </c>
      <c r="EI50" s="318">
        <v>297.5</v>
      </c>
      <c r="EJ50" s="318">
        <v>1</v>
      </c>
      <c r="EK50" s="318">
        <v>49</v>
      </c>
      <c r="EL50" s="318">
        <v>4</v>
      </c>
      <c r="EM50" s="318">
        <v>297.5</v>
      </c>
      <c r="EN50" s="318">
        <v>1</v>
      </c>
      <c r="EO50" s="318">
        <v>24.5</v>
      </c>
      <c r="EP50" s="318">
        <v>4</v>
      </c>
      <c r="EQ50" s="318">
        <v>297.5</v>
      </c>
      <c r="ER50" s="318">
        <v>1</v>
      </c>
      <c r="ES50" s="318">
        <v>24.5</v>
      </c>
      <c r="ET50" s="318">
        <v>4</v>
      </c>
      <c r="EU50" s="318">
        <v>595</v>
      </c>
      <c r="EV50" s="318">
        <v>1</v>
      </c>
      <c r="EW50" s="318">
        <v>28</v>
      </c>
      <c r="EX50" s="318">
        <v>4</v>
      </c>
      <c r="EY50" s="318">
        <v>340</v>
      </c>
      <c r="EZ50" s="318">
        <v>1</v>
      </c>
      <c r="FA50" s="318">
        <v>28</v>
      </c>
      <c r="FB50" s="318">
        <v>4</v>
      </c>
      <c r="FC50" s="318">
        <v>340</v>
      </c>
      <c r="FD50" s="318">
        <v>1</v>
      </c>
      <c r="FE50" s="318">
        <v>56</v>
      </c>
      <c r="FF50" s="318">
        <v>4</v>
      </c>
      <c r="FG50" s="318">
        <v>340</v>
      </c>
      <c r="FH50" s="318">
        <v>1</v>
      </c>
      <c r="FI50" s="318">
        <v>28</v>
      </c>
      <c r="FJ50" s="318">
        <v>4</v>
      </c>
      <c r="FK50" s="318">
        <v>340</v>
      </c>
      <c r="FL50" s="318">
        <v>1</v>
      </c>
      <c r="FM50" s="318">
        <v>28</v>
      </c>
      <c r="FN50" s="318">
        <v>4</v>
      </c>
      <c r="FO50" s="318">
        <v>680</v>
      </c>
      <c r="FQ50" s="321">
        <f t="shared" si="3"/>
        <v>630</v>
      </c>
      <c r="FR50" s="321">
        <f t="shared" si="0"/>
        <v>7650</v>
      </c>
      <c r="FS50" s="321">
        <f t="shared" si="1"/>
        <v>0</v>
      </c>
      <c r="FT50" s="321">
        <f t="shared" si="2"/>
        <v>0</v>
      </c>
    </row>
    <row r="51" spans="1:176">
      <c r="A51" s="366" t="s">
        <v>12179</v>
      </c>
      <c r="B51" s="406">
        <f>BM7*M2</f>
        <v>0.8</v>
      </c>
      <c r="C51" s="322"/>
      <c r="H51" s="322"/>
      <c r="I51" s="322"/>
      <c r="J51"/>
      <c r="K51"/>
      <c r="L51"/>
      <c r="M51"/>
      <c r="N51"/>
      <c r="O51"/>
      <c r="P51"/>
      <c r="Q51"/>
      <c r="R51" s="364"/>
      <c r="AD51" s="350">
        <f>兵团team!A55</f>
        <v>705</v>
      </c>
      <c r="AE51" s="350" t="str">
        <f>兵团team!B55</f>
        <v>牛头怪</v>
      </c>
      <c r="AF51" s="350">
        <f>兵团team!K55</f>
        <v>3</v>
      </c>
      <c r="AG51" s="350">
        <f>兵团team!L55</f>
        <v>2</v>
      </c>
      <c r="AH51" s="325">
        <f>兵团team!M55</f>
        <v>1</v>
      </c>
      <c r="AI51" s="325">
        <f>兵团team!N55</f>
        <v>1</v>
      </c>
      <c r="AJ51" s="325">
        <f>兵团team!O55</f>
        <v>1</v>
      </c>
      <c r="AK51" s="325">
        <f>兵团team!P55</f>
        <v>1</v>
      </c>
      <c r="AL51" s="350">
        <f>兵团team!S55</f>
        <v>10.8</v>
      </c>
      <c r="AM51" s="350">
        <f>兵团team!T55</f>
        <v>272.5</v>
      </c>
      <c r="AN51" s="350">
        <f>兵团team!U55</f>
        <v>5.5</v>
      </c>
      <c r="AO51" s="350">
        <f>兵团team!V55</f>
        <v>0</v>
      </c>
      <c r="AP51" s="350">
        <f>兵团team!W55</f>
        <v>0.33</v>
      </c>
      <c r="AQ51" s="350">
        <f>兵团team!AH55</f>
        <v>4</v>
      </c>
      <c r="AR51" s="350">
        <f>兵团team!AI55</f>
        <v>2</v>
      </c>
      <c r="AS51" s="350">
        <f>兵团team!AK55</f>
        <v>108</v>
      </c>
      <c r="AT51" s="350">
        <f>兵团team!AL55</f>
        <v>2725</v>
      </c>
      <c r="AU51" s="350">
        <f>兵团team!BB55</f>
        <v>80</v>
      </c>
      <c r="AV51" s="350">
        <f>兵团team!BC55</f>
        <v>90</v>
      </c>
      <c r="AW51" s="350" t="str">
        <f>兵团team!DT55</f>
        <v>[[2,1],[5,1],[35,2],[21,2]]</v>
      </c>
      <c r="AX51" s="350" t="s">
        <v>6937</v>
      </c>
      <c r="AY51" s="350" t="s">
        <v>7065</v>
      </c>
      <c r="AZ51" s="350" t="s">
        <v>6938</v>
      </c>
      <c r="BA51" s="350" t="s">
        <v>7077</v>
      </c>
      <c r="BC51" s="354" t="s">
        <v>11975</v>
      </c>
      <c r="BD51" s="358">
        <v>0.28000000000000003</v>
      </c>
      <c r="BE51" s="358">
        <v>0.28000000000000003</v>
      </c>
      <c r="BF51" s="358">
        <v>7.0000000000000007E-2</v>
      </c>
      <c r="BG51" s="358">
        <v>140</v>
      </c>
      <c r="BH51" s="358">
        <v>7.0000000000000007E-2</v>
      </c>
      <c r="BI51" s="358">
        <v>7.0000000000000007E-2</v>
      </c>
      <c r="BJ51" s="358">
        <v>140</v>
      </c>
      <c r="BK51" s="358">
        <v>7.0000000000000007E-2</v>
      </c>
      <c r="BL51" s="358">
        <v>7.0000000000000007E-2</v>
      </c>
      <c r="BM51" s="358">
        <v>7.0000000000000007E-2</v>
      </c>
      <c r="BP51" s="322">
        <f>兵团team!A55</f>
        <v>705</v>
      </c>
      <c r="BQ51" s="322" t="str">
        <f>兵团team!B55</f>
        <v>牛头怪</v>
      </c>
      <c r="BR51" s="42" t="str">
        <f>兵团team!AX55</f>
        <v>[[1,14],[4,170],[1,14],[4,170],[1,28],[4,170],[1,14],[4,170],[1,14],[4,340],[1,17.5],[4,212.5],[1,17.5],[4,212.5],[1,35],[4,212.5],[1,17.5],[4,212.5],[1,17.5],[4,425],[1,21],[4,255],[1,21],[4,255],[1,42],[4,255],[1,21],[4,255],[1,21],[4,510],[1,24.5],[4,297.5],[1,24.5],[4,297.5],[1,49],[4,297.5],[1,24.5],[4,297.5],[1,24.5],[4,595],[1,28],[4,340],[1,28],[4,340],[1,56],[4,340],[1,28],[4,340],[1,28],[4,680]]</v>
      </c>
      <c r="BS51" s="318" t="s">
        <v>12085</v>
      </c>
      <c r="BT51" s="322">
        <v>1</v>
      </c>
      <c r="BU51" s="318">
        <v>14</v>
      </c>
      <c r="BV51" s="318">
        <v>4</v>
      </c>
      <c r="BW51" s="318">
        <v>170</v>
      </c>
      <c r="BX51" s="318">
        <v>1</v>
      </c>
      <c r="BY51" s="318">
        <v>14</v>
      </c>
      <c r="BZ51" s="318">
        <v>4</v>
      </c>
      <c r="CA51" s="318">
        <v>170</v>
      </c>
      <c r="CB51" s="318">
        <v>1</v>
      </c>
      <c r="CC51" s="318">
        <v>28</v>
      </c>
      <c r="CD51" s="318">
        <v>4</v>
      </c>
      <c r="CE51" s="318">
        <v>170</v>
      </c>
      <c r="CF51" s="318">
        <v>1</v>
      </c>
      <c r="CG51" s="318">
        <v>14</v>
      </c>
      <c r="CH51" s="318">
        <v>4</v>
      </c>
      <c r="CI51" s="318">
        <v>170</v>
      </c>
      <c r="CJ51" s="318">
        <v>1</v>
      </c>
      <c r="CK51" s="318">
        <v>14</v>
      </c>
      <c r="CL51" s="318">
        <v>4</v>
      </c>
      <c r="CM51" s="318">
        <v>340</v>
      </c>
      <c r="CN51" s="318">
        <v>1</v>
      </c>
      <c r="CO51" s="318">
        <v>17.5</v>
      </c>
      <c r="CP51" s="318">
        <v>4</v>
      </c>
      <c r="CQ51" s="318">
        <v>212.5</v>
      </c>
      <c r="CR51" s="318">
        <v>1</v>
      </c>
      <c r="CS51" s="318">
        <v>17.5</v>
      </c>
      <c r="CT51" s="318">
        <v>4</v>
      </c>
      <c r="CU51" s="318">
        <v>212.5</v>
      </c>
      <c r="CV51" s="318">
        <v>1</v>
      </c>
      <c r="CW51" s="318">
        <v>35</v>
      </c>
      <c r="CX51" s="318">
        <v>4</v>
      </c>
      <c r="CY51" s="318">
        <v>212.5</v>
      </c>
      <c r="CZ51" s="318">
        <v>1</v>
      </c>
      <c r="DA51" s="318">
        <v>17.5</v>
      </c>
      <c r="DB51" s="318">
        <v>4</v>
      </c>
      <c r="DC51" s="318">
        <v>212.5</v>
      </c>
      <c r="DD51" s="318">
        <v>1</v>
      </c>
      <c r="DE51" s="318">
        <v>17.5</v>
      </c>
      <c r="DF51" s="318">
        <v>4</v>
      </c>
      <c r="DG51" s="318">
        <v>425</v>
      </c>
      <c r="DH51" s="318">
        <v>1</v>
      </c>
      <c r="DI51" s="318">
        <v>21</v>
      </c>
      <c r="DJ51" s="318">
        <v>4</v>
      </c>
      <c r="DK51" s="318">
        <v>255</v>
      </c>
      <c r="DL51" s="318">
        <v>1</v>
      </c>
      <c r="DM51" s="318">
        <v>21</v>
      </c>
      <c r="DN51" s="318">
        <v>4</v>
      </c>
      <c r="DO51" s="318">
        <v>255</v>
      </c>
      <c r="DP51" s="318">
        <v>1</v>
      </c>
      <c r="DQ51" s="318">
        <v>42</v>
      </c>
      <c r="DR51" s="318">
        <v>4</v>
      </c>
      <c r="DS51" s="318">
        <v>255</v>
      </c>
      <c r="DT51" s="318">
        <v>1</v>
      </c>
      <c r="DU51" s="318">
        <v>21</v>
      </c>
      <c r="DV51" s="318">
        <v>4</v>
      </c>
      <c r="DW51" s="318">
        <v>255</v>
      </c>
      <c r="DX51" s="318">
        <v>1</v>
      </c>
      <c r="DY51" s="318">
        <v>21</v>
      </c>
      <c r="DZ51" s="318">
        <v>4</v>
      </c>
      <c r="EA51" s="318">
        <v>510</v>
      </c>
      <c r="EB51" s="318">
        <v>1</v>
      </c>
      <c r="EC51" s="318">
        <v>24.5</v>
      </c>
      <c r="ED51" s="318">
        <v>4</v>
      </c>
      <c r="EE51" s="318">
        <v>297.5</v>
      </c>
      <c r="EF51" s="318">
        <v>1</v>
      </c>
      <c r="EG51" s="318">
        <v>24.5</v>
      </c>
      <c r="EH51" s="318">
        <v>4</v>
      </c>
      <c r="EI51" s="318">
        <v>297.5</v>
      </c>
      <c r="EJ51" s="318">
        <v>1</v>
      </c>
      <c r="EK51" s="318">
        <v>49</v>
      </c>
      <c r="EL51" s="318">
        <v>4</v>
      </c>
      <c r="EM51" s="318">
        <v>297.5</v>
      </c>
      <c r="EN51" s="318">
        <v>1</v>
      </c>
      <c r="EO51" s="318">
        <v>24.5</v>
      </c>
      <c r="EP51" s="318">
        <v>4</v>
      </c>
      <c r="EQ51" s="318">
        <v>297.5</v>
      </c>
      <c r="ER51" s="318">
        <v>1</v>
      </c>
      <c r="ES51" s="318">
        <v>24.5</v>
      </c>
      <c r="ET51" s="318">
        <v>4</v>
      </c>
      <c r="EU51" s="318">
        <v>595</v>
      </c>
      <c r="EV51" s="318">
        <v>1</v>
      </c>
      <c r="EW51" s="318">
        <v>28</v>
      </c>
      <c r="EX51" s="318">
        <v>4</v>
      </c>
      <c r="EY51" s="318">
        <v>340</v>
      </c>
      <c r="EZ51" s="318">
        <v>1</v>
      </c>
      <c r="FA51" s="318">
        <v>28</v>
      </c>
      <c r="FB51" s="318">
        <v>4</v>
      </c>
      <c r="FC51" s="318">
        <v>340</v>
      </c>
      <c r="FD51" s="318">
        <v>1</v>
      </c>
      <c r="FE51" s="318">
        <v>56</v>
      </c>
      <c r="FF51" s="318">
        <v>4</v>
      </c>
      <c r="FG51" s="318">
        <v>340</v>
      </c>
      <c r="FH51" s="318">
        <v>1</v>
      </c>
      <c r="FI51" s="318">
        <v>28</v>
      </c>
      <c r="FJ51" s="318">
        <v>4</v>
      </c>
      <c r="FK51" s="318">
        <v>340</v>
      </c>
      <c r="FL51" s="318">
        <v>1</v>
      </c>
      <c r="FM51" s="318">
        <v>28</v>
      </c>
      <c r="FN51" s="318">
        <v>4</v>
      </c>
      <c r="FO51" s="318">
        <v>680</v>
      </c>
      <c r="FQ51" s="321">
        <f t="shared" si="3"/>
        <v>630</v>
      </c>
      <c r="FR51" s="321">
        <f t="shared" si="0"/>
        <v>7650</v>
      </c>
      <c r="FS51" s="321">
        <f t="shared" si="1"/>
        <v>0</v>
      </c>
      <c r="FT51" s="321">
        <f t="shared" si="2"/>
        <v>0</v>
      </c>
    </row>
    <row r="52" spans="1:176">
      <c r="A52" s="366" t="s">
        <v>12180</v>
      </c>
      <c r="B52" s="406">
        <f>BM8*M2</f>
        <v>0.2</v>
      </c>
      <c r="H52" s="322"/>
      <c r="I52" s="322"/>
      <c r="J52"/>
      <c r="K52"/>
      <c r="L52"/>
      <c r="M52"/>
      <c r="N52"/>
      <c r="O52"/>
      <c r="P52"/>
      <c r="Q52"/>
      <c r="R52" s="364"/>
      <c r="AD52" s="350">
        <f>兵团team!A56</f>
        <v>706</v>
      </c>
      <c r="AE52" s="350" t="str">
        <f>兵团team!B56</f>
        <v>蝎尾狮</v>
      </c>
      <c r="AF52" s="350">
        <f>兵团team!K56</f>
        <v>3</v>
      </c>
      <c r="AG52" s="350">
        <f>兵团team!L56</f>
        <v>3</v>
      </c>
      <c r="AH52" s="325">
        <f>兵团team!M56</f>
        <v>1</v>
      </c>
      <c r="AI52" s="325">
        <f>兵团team!N56</f>
        <v>1</v>
      </c>
      <c r="AJ52" s="325">
        <f>兵团team!O56</f>
        <v>1</v>
      </c>
      <c r="AK52" s="325">
        <f>兵团team!P56</f>
        <v>1</v>
      </c>
      <c r="AL52" s="350">
        <f>兵团team!S56</f>
        <v>19.2</v>
      </c>
      <c r="AM52" s="350">
        <f>兵团team!T56</f>
        <v>208.5</v>
      </c>
      <c r="AN52" s="350">
        <f>兵团team!U56</f>
        <v>2.2999999999999998</v>
      </c>
      <c r="AO52" s="350">
        <f>兵团team!V56</f>
        <v>0</v>
      </c>
      <c r="AP52" s="350">
        <f>兵团team!W56</f>
        <v>0.46</v>
      </c>
      <c r="AQ52" s="350">
        <f>兵团team!AH56</f>
        <v>4</v>
      </c>
      <c r="AR52" s="350">
        <f>兵团team!AI56</f>
        <v>1</v>
      </c>
      <c r="AS52" s="350">
        <f>兵团team!AK56</f>
        <v>192</v>
      </c>
      <c r="AT52" s="350">
        <f>兵团team!AL56</f>
        <v>2085</v>
      </c>
      <c r="AU52" s="350">
        <f>兵团team!BB56</f>
        <v>80</v>
      </c>
      <c r="AV52" s="350">
        <f>兵团team!BC56</f>
        <v>100</v>
      </c>
      <c r="AW52" s="350" t="str">
        <f>兵团team!DT56</f>
        <v>[[2,1],[5,1],[9,3],[20,2]]</v>
      </c>
      <c r="AX52" s="350" t="s">
        <v>6937</v>
      </c>
      <c r="AY52" s="350" t="s">
        <v>7065</v>
      </c>
      <c r="AZ52" s="350" t="s">
        <v>7067</v>
      </c>
      <c r="BA52" s="350" t="s">
        <v>7076</v>
      </c>
      <c r="BC52" s="354" t="s">
        <v>11984</v>
      </c>
      <c r="BD52" s="358">
        <v>0.36</v>
      </c>
      <c r="BE52" s="358">
        <v>0.36</v>
      </c>
      <c r="BF52" s="358">
        <v>0.09</v>
      </c>
      <c r="BG52" s="358">
        <v>180</v>
      </c>
      <c r="BH52" s="358">
        <v>0.09</v>
      </c>
      <c r="BI52" s="358">
        <v>0.09</v>
      </c>
      <c r="BJ52" s="358">
        <v>180</v>
      </c>
      <c r="BK52" s="358">
        <v>0.09</v>
      </c>
      <c r="BL52" s="358">
        <v>0.09</v>
      </c>
      <c r="BM52" s="358">
        <v>0.09</v>
      </c>
      <c r="BP52" s="322">
        <f>兵团team!A56</f>
        <v>706</v>
      </c>
      <c r="BQ52" s="322" t="str">
        <f>兵团team!B56</f>
        <v>蝎尾狮</v>
      </c>
      <c r="BR52" s="42" t="str">
        <f>兵团team!AX56</f>
        <v>[[1,14],[4,170],[1,14],[4,170],[1,28],[4,170],[1,14],[4,170],[1,14],[4,340],[1,17.5],[4,212.5],[1,17.5],[4,212.5],[1,35],[4,212.5],[1,17.5],[4,212.5],[1,17.5],[4,425],[1,21],[4,255],[1,21],[4,255],[1,42],[4,255],[1,21],[4,255],[1,21],[4,510],[1,24.5],[4,297.5],[1,24.5],[4,297.5],[1,49],[4,297.5],[1,24.5],[4,297.5],[1,24.5],[4,595],[1,28],[4,340],[1,28],[4,340],[1,56],[4,340],[1,28],[4,340],[1,28],[4,680]]</v>
      </c>
      <c r="BS52" s="318" t="s">
        <v>12085</v>
      </c>
      <c r="BT52" s="322">
        <v>1</v>
      </c>
      <c r="BU52" s="318">
        <v>14</v>
      </c>
      <c r="BV52" s="318">
        <v>4</v>
      </c>
      <c r="BW52" s="318">
        <v>170</v>
      </c>
      <c r="BX52" s="318">
        <v>1</v>
      </c>
      <c r="BY52" s="318">
        <v>14</v>
      </c>
      <c r="BZ52" s="318">
        <v>4</v>
      </c>
      <c r="CA52" s="318">
        <v>170</v>
      </c>
      <c r="CB52" s="318">
        <v>1</v>
      </c>
      <c r="CC52" s="318">
        <v>28</v>
      </c>
      <c r="CD52" s="318">
        <v>4</v>
      </c>
      <c r="CE52" s="318">
        <v>170</v>
      </c>
      <c r="CF52" s="318">
        <v>1</v>
      </c>
      <c r="CG52" s="318">
        <v>14</v>
      </c>
      <c r="CH52" s="318">
        <v>4</v>
      </c>
      <c r="CI52" s="318">
        <v>170</v>
      </c>
      <c r="CJ52" s="318">
        <v>1</v>
      </c>
      <c r="CK52" s="318">
        <v>14</v>
      </c>
      <c r="CL52" s="318">
        <v>4</v>
      </c>
      <c r="CM52" s="318">
        <v>340</v>
      </c>
      <c r="CN52" s="318">
        <v>1</v>
      </c>
      <c r="CO52" s="318">
        <v>17.5</v>
      </c>
      <c r="CP52" s="318">
        <v>4</v>
      </c>
      <c r="CQ52" s="318">
        <v>212.5</v>
      </c>
      <c r="CR52" s="318">
        <v>1</v>
      </c>
      <c r="CS52" s="318">
        <v>17.5</v>
      </c>
      <c r="CT52" s="318">
        <v>4</v>
      </c>
      <c r="CU52" s="318">
        <v>212.5</v>
      </c>
      <c r="CV52" s="318">
        <v>1</v>
      </c>
      <c r="CW52" s="318">
        <v>35</v>
      </c>
      <c r="CX52" s="318">
        <v>4</v>
      </c>
      <c r="CY52" s="318">
        <v>212.5</v>
      </c>
      <c r="CZ52" s="318">
        <v>1</v>
      </c>
      <c r="DA52" s="318">
        <v>17.5</v>
      </c>
      <c r="DB52" s="318">
        <v>4</v>
      </c>
      <c r="DC52" s="318">
        <v>212.5</v>
      </c>
      <c r="DD52" s="318">
        <v>1</v>
      </c>
      <c r="DE52" s="318">
        <v>17.5</v>
      </c>
      <c r="DF52" s="318">
        <v>4</v>
      </c>
      <c r="DG52" s="318">
        <v>425</v>
      </c>
      <c r="DH52" s="318">
        <v>1</v>
      </c>
      <c r="DI52" s="318">
        <v>21</v>
      </c>
      <c r="DJ52" s="318">
        <v>4</v>
      </c>
      <c r="DK52" s="318">
        <v>255</v>
      </c>
      <c r="DL52" s="318">
        <v>1</v>
      </c>
      <c r="DM52" s="318">
        <v>21</v>
      </c>
      <c r="DN52" s="318">
        <v>4</v>
      </c>
      <c r="DO52" s="318">
        <v>255</v>
      </c>
      <c r="DP52" s="318">
        <v>1</v>
      </c>
      <c r="DQ52" s="318">
        <v>42</v>
      </c>
      <c r="DR52" s="318">
        <v>4</v>
      </c>
      <c r="DS52" s="318">
        <v>255</v>
      </c>
      <c r="DT52" s="318">
        <v>1</v>
      </c>
      <c r="DU52" s="318">
        <v>21</v>
      </c>
      <c r="DV52" s="318">
        <v>4</v>
      </c>
      <c r="DW52" s="318">
        <v>255</v>
      </c>
      <c r="DX52" s="318">
        <v>1</v>
      </c>
      <c r="DY52" s="318">
        <v>21</v>
      </c>
      <c r="DZ52" s="318">
        <v>4</v>
      </c>
      <c r="EA52" s="318">
        <v>510</v>
      </c>
      <c r="EB52" s="318">
        <v>1</v>
      </c>
      <c r="EC52" s="318">
        <v>24.5</v>
      </c>
      <c r="ED52" s="318">
        <v>4</v>
      </c>
      <c r="EE52" s="318">
        <v>297.5</v>
      </c>
      <c r="EF52" s="318">
        <v>1</v>
      </c>
      <c r="EG52" s="318">
        <v>24.5</v>
      </c>
      <c r="EH52" s="318">
        <v>4</v>
      </c>
      <c r="EI52" s="318">
        <v>297.5</v>
      </c>
      <c r="EJ52" s="318">
        <v>1</v>
      </c>
      <c r="EK52" s="318">
        <v>49</v>
      </c>
      <c r="EL52" s="318">
        <v>4</v>
      </c>
      <c r="EM52" s="318">
        <v>297.5</v>
      </c>
      <c r="EN52" s="318">
        <v>1</v>
      </c>
      <c r="EO52" s="318">
        <v>24.5</v>
      </c>
      <c r="EP52" s="318">
        <v>4</v>
      </c>
      <c r="EQ52" s="318">
        <v>297.5</v>
      </c>
      <c r="ER52" s="318">
        <v>1</v>
      </c>
      <c r="ES52" s="318">
        <v>24.5</v>
      </c>
      <c r="ET52" s="318">
        <v>4</v>
      </c>
      <c r="EU52" s="318">
        <v>595</v>
      </c>
      <c r="EV52" s="318">
        <v>1</v>
      </c>
      <c r="EW52" s="318">
        <v>28</v>
      </c>
      <c r="EX52" s="318">
        <v>4</v>
      </c>
      <c r="EY52" s="318">
        <v>340</v>
      </c>
      <c r="EZ52" s="318">
        <v>1</v>
      </c>
      <c r="FA52" s="318">
        <v>28</v>
      </c>
      <c r="FB52" s="318">
        <v>4</v>
      </c>
      <c r="FC52" s="318">
        <v>340</v>
      </c>
      <c r="FD52" s="318">
        <v>1</v>
      </c>
      <c r="FE52" s="318">
        <v>56</v>
      </c>
      <c r="FF52" s="318">
        <v>4</v>
      </c>
      <c r="FG52" s="318">
        <v>340</v>
      </c>
      <c r="FH52" s="318">
        <v>1</v>
      </c>
      <c r="FI52" s="318">
        <v>28</v>
      </c>
      <c r="FJ52" s="318">
        <v>4</v>
      </c>
      <c r="FK52" s="318">
        <v>340</v>
      </c>
      <c r="FL52" s="318">
        <v>1</v>
      </c>
      <c r="FM52" s="318">
        <v>28</v>
      </c>
      <c r="FN52" s="318">
        <v>4</v>
      </c>
      <c r="FO52" s="318">
        <v>680</v>
      </c>
      <c r="FQ52" s="321">
        <f t="shared" si="3"/>
        <v>630</v>
      </c>
      <c r="FR52" s="321">
        <f t="shared" si="0"/>
        <v>7650</v>
      </c>
      <c r="FS52" s="321">
        <f t="shared" si="1"/>
        <v>0</v>
      </c>
      <c r="FT52" s="321">
        <f t="shared" si="2"/>
        <v>0</v>
      </c>
    </row>
    <row r="53" spans="1:176">
      <c r="A53" s="366" t="s">
        <v>12151</v>
      </c>
      <c r="B53" s="368">
        <f>B37+B33+B51</f>
        <v>1.91</v>
      </c>
      <c r="H53" s="322"/>
      <c r="I53" s="322"/>
      <c r="J53"/>
      <c r="K53"/>
      <c r="L53"/>
      <c r="M53"/>
      <c r="N53"/>
      <c r="O53"/>
      <c r="P53"/>
      <c r="Q53"/>
      <c r="R53" s="364"/>
      <c r="AD53" s="350">
        <f>兵团team!A57</f>
        <v>707</v>
      </c>
      <c r="AE53" s="350" t="str">
        <f>兵团team!B57</f>
        <v>黑龙</v>
      </c>
      <c r="AF53" s="350">
        <f>兵团team!K57</f>
        <v>3</v>
      </c>
      <c r="AG53" s="350">
        <f>兵团team!L57</f>
        <v>3</v>
      </c>
      <c r="AH53" s="325">
        <f>兵团team!M57</f>
        <v>1</v>
      </c>
      <c r="AI53" s="325">
        <f>兵团team!N57</f>
        <v>1</v>
      </c>
      <c r="AJ53" s="325">
        <f>兵团team!O57</f>
        <v>1</v>
      </c>
      <c r="AK53" s="325">
        <f>兵团team!P57</f>
        <v>1</v>
      </c>
      <c r="AL53" s="350">
        <f>兵团team!S57</f>
        <v>43</v>
      </c>
      <c r="AM53" s="350">
        <f>兵团team!T57</f>
        <v>871.2</v>
      </c>
      <c r="AN53" s="350">
        <f>兵团team!U57</f>
        <v>5.8</v>
      </c>
      <c r="AO53" s="350">
        <f>兵团team!V57</f>
        <v>0</v>
      </c>
      <c r="AP53" s="350">
        <f>兵团team!W57</f>
        <v>0.37</v>
      </c>
      <c r="AQ53" s="350">
        <f>兵团team!AH57</f>
        <v>5</v>
      </c>
      <c r="AR53" s="350">
        <f>兵团team!AI57</f>
        <v>2</v>
      </c>
      <c r="AS53" s="350">
        <f>兵团team!AK57</f>
        <v>430</v>
      </c>
      <c r="AT53" s="350">
        <f>兵团team!AL57</f>
        <v>8712</v>
      </c>
      <c r="AU53" s="350">
        <f>兵团team!BB57</f>
        <v>80</v>
      </c>
      <c r="AV53" s="350">
        <f>兵团team!BC57</f>
        <v>90</v>
      </c>
      <c r="AW53" s="350" t="str">
        <f>兵团team!DT57</f>
        <v>[[2,1],[5,1],[20,2],[21,2]]</v>
      </c>
      <c r="AX53" s="350" t="s">
        <v>6937</v>
      </c>
      <c r="AY53" s="350" t="s">
        <v>7065</v>
      </c>
      <c r="AZ53" s="350" t="s">
        <v>7076</v>
      </c>
      <c r="BA53" s="350" t="s">
        <v>7077</v>
      </c>
      <c r="BC53" s="354" t="s">
        <v>11985</v>
      </c>
      <c r="BD53" s="358">
        <v>0.44</v>
      </c>
      <c r="BE53" s="358">
        <v>0.44</v>
      </c>
      <c r="BF53" s="358">
        <v>0.11</v>
      </c>
      <c r="BG53" s="358">
        <v>220</v>
      </c>
      <c r="BH53" s="358">
        <v>0.11</v>
      </c>
      <c r="BI53" s="358">
        <v>0.11</v>
      </c>
      <c r="BJ53" s="358">
        <v>220</v>
      </c>
      <c r="BK53" s="358">
        <v>0.11</v>
      </c>
      <c r="BL53" s="358">
        <v>0.11</v>
      </c>
      <c r="BM53" s="358">
        <v>0.11</v>
      </c>
      <c r="BP53" s="322">
        <f>兵团team!A57</f>
        <v>707</v>
      </c>
      <c r="BQ53" s="322" t="str">
        <f>兵团team!B57</f>
        <v>黑龙</v>
      </c>
      <c r="BR53" s="42" t="str">
        <f>兵团team!AX57</f>
        <v>[[1,50],[4,550],[1,50],[4,550],[1,100],[4,550],[1,50],[4,550],[1,50],[4,1100],[1,62.5],[4,687.5],[1,62.5],[4,687.5],[1,125],[4,687.5],[1,62.5],[4,687.5],[1,62.5],[4,1375],[1,75],[4,825],[1,75],[4,825],[1,150],[4,825],[1,75],[4,825],[1,75],[4,1650],[1,87.5],[4,962.5],[1,87.5],[4,962.5],[1,175],[4,962.5],[1,87.5],[4,962.5],[1,87.5],[4,1925],[1,100],[4,1100],[1,100],[4,1100],[1,200],[4,1100],[1,100],[4,1100],[1,100],[4,2200]]</v>
      </c>
      <c r="BS53" s="318" t="s">
        <v>12086</v>
      </c>
      <c r="BT53" s="322">
        <v>1</v>
      </c>
      <c r="BU53" s="318">
        <v>50</v>
      </c>
      <c r="BV53" s="318">
        <v>4</v>
      </c>
      <c r="BW53" s="318">
        <v>550</v>
      </c>
      <c r="BX53" s="318">
        <v>1</v>
      </c>
      <c r="BY53" s="318">
        <v>50</v>
      </c>
      <c r="BZ53" s="318">
        <v>4</v>
      </c>
      <c r="CA53" s="318">
        <v>550</v>
      </c>
      <c r="CB53" s="318">
        <v>1</v>
      </c>
      <c r="CC53" s="318">
        <v>100</v>
      </c>
      <c r="CD53" s="318">
        <v>4</v>
      </c>
      <c r="CE53" s="318">
        <v>550</v>
      </c>
      <c r="CF53" s="318">
        <v>1</v>
      </c>
      <c r="CG53" s="318">
        <v>50</v>
      </c>
      <c r="CH53" s="318">
        <v>4</v>
      </c>
      <c r="CI53" s="318">
        <v>550</v>
      </c>
      <c r="CJ53" s="318">
        <v>1</v>
      </c>
      <c r="CK53" s="318">
        <v>50</v>
      </c>
      <c r="CL53" s="318">
        <v>4</v>
      </c>
      <c r="CM53" s="318">
        <v>1100</v>
      </c>
      <c r="CN53" s="318">
        <v>1</v>
      </c>
      <c r="CO53" s="318">
        <v>62.5</v>
      </c>
      <c r="CP53" s="318">
        <v>4</v>
      </c>
      <c r="CQ53" s="318">
        <v>687.5</v>
      </c>
      <c r="CR53" s="318">
        <v>1</v>
      </c>
      <c r="CS53" s="318">
        <v>62.5</v>
      </c>
      <c r="CT53" s="318">
        <v>4</v>
      </c>
      <c r="CU53" s="318">
        <v>687.5</v>
      </c>
      <c r="CV53" s="318">
        <v>1</v>
      </c>
      <c r="CW53" s="318">
        <v>125</v>
      </c>
      <c r="CX53" s="318">
        <v>4</v>
      </c>
      <c r="CY53" s="318">
        <v>687.5</v>
      </c>
      <c r="CZ53" s="318">
        <v>1</v>
      </c>
      <c r="DA53" s="318">
        <v>62.5</v>
      </c>
      <c r="DB53" s="318">
        <v>4</v>
      </c>
      <c r="DC53" s="318">
        <v>687.5</v>
      </c>
      <c r="DD53" s="318">
        <v>1</v>
      </c>
      <c r="DE53" s="318">
        <v>62.5</v>
      </c>
      <c r="DF53" s="318">
        <v>4</v>
      </c>
      <c r="DG53" s="318">
        <v>1375</v>
      </c>
      <c r="DH53" s="318">
        <v>1</v>
      </c>
      <c r="DI53" s="318">
        <v>75</v>
      </c>
      <c r="DJ53" s="318">
        <v>4</v>
      </c>
      <c r="DK53" s="318">
        <v>825</v>
      </c>
      <c r="DL53" s="318">
        <v>1</v>
      </c>
      <c r="DM53" s="318">
        <v>75</v>
      </c>
      <c r="DN53" s="318">
        <v>4</v>
      </c>
      <c r="DO53" s="318">
        <v>825</v>
      </c>
      <c r="DP53" s="318">
        <v>1</v>
      </c>
      <c r="DQ53" s="318">
        <v>150</v>
      </c>
      <c r="DR53" s="318">
        <v>4</v>
      </c>
      <c r="DS53" s="318">
        <v>825</v>
      </c>
      <c r="DT53" s="318">
        <v>1</v>
      </c>
      <c r="DU53" s="318">
        <v>75</v>
      </c>
      <c r="DV53" s="318">
        <v>4</v>
      </c>
      <c r="DW53" s="318">
        <v>825</v>
      </c>
      <c r="DX53" s="318">
        <v>1</v>
      </c>
      <c r="DY53" s="318">
        <v>75</v>
      </c>
      <c r="DZ53" s="318">
        <v>4</v>
      </c>
      <c r="EA53" s="318">
        <v>1650</v>
      </c>
      <c r="EB53" s="318">
        <v>1</v>
      </c>
      <c r="EC53" s="318">
        <v>87.5</v>
      </c>
      <c r="ED53" s="318">
        <v>4</v>
      </c>
      <c r="EE53" s="318">
        <v>962.5</v>
      </c>
      <c r="EF53" s="318">
        <v>1</v>
      </c>
      <c r="EG53" s="318">
        <v>87.5</v>
      </c>
      <c r="EH53" s="318">
        <v>4</v>
      </c>
      <c r="EI53" s="318">
        <v>962.5</v>
      </c>
      <c r="EJ53" s="318">
        <v>1</v>
      </c>
      <c r="EK53" s="318">
        <v>175</v>
      </c>
      <c r="EL53" s="318">
        <v>4</v>
      </c>
      <c r="EM53" s="318">
        <v>962.5</v>
      </c>
      <c r="EN53" s="318">
        <v>1</v>
      </c>
      <c r="EO53" s="318">
        <v>87.5</v>
      </c>
      <c r="EP53" s="318">
        <v>4</v>
      </c>
      <c r="EQ53" s="318">
        <v>962.5</v>
      </c>
      <c r="ER53" s="318">
        <v>1</v>
      </c>
      <c r="ES53" s="318">
        <v>87.5</v>
      </c>
      <c r="ET53" s="318">
        <v>4</v>
      </c>
      <c r="EU53" s="318">
        <v>1925</v>
      </c>
      <c r="EV53" s="318">
        <v>1</v>
      </c>
      <c r="EW53" s="318">
        <v>100</v>
      </c>
      <c r="EX53" s="318">
        <v>4</v>
      </c>
      <c r="EY53" s="318">
        <v>1100</v>
      </c>
      <c r="EZ53" s="318">
        <v>1</v>
      </c>
      <c r="FA53" s="318">
        <v>100</v>
      </c>
      <c r="FB53" s="318">
        <v>4</v>
      </c>
      <c r="FC53" s="318">
        <v>1100</v>
      </c>
      <c r="FD53" s="318">
        <v>1</v>
      </c>
      <c r="FE53" s="318">
        <v>200</v>
      </c>
      <c r="FF53" s="318">
        <v>4</v>
      </c>
      <c r="FG53" s="318">
        <v>1100</v>
      </c>
      <c r="FH53" s="318">
        <v>1</v>
      </c>
      <c r="FI53" s="318">
        <v>100</v>
      </c>
      <c r="FJ53" s="318">
        <v>4</v>
      </c>
      <c r="FK53" s="318">
        <v>1100</v>
      </c>
      <c r="FL53" s="318">
        <v>1</v>
      </c>
      <c r="FM53" s="318">
        <v>100</v>
      </c>
      <c r="FN53" s="318">
        <v>4</v>
      </c>
      <c r="FO53" s="318">
        <v>2200</v>
      </c>
      <c r="FQ53" s="321">
        <f t="shared" si="3"/>
        <v>2250</v>
      </c>
      <c r="FR53" s="321">
        <f t="shared" si="0"/>
        <v>24750</v>
      </c>
      <c r="FS53" s="321">
        <f t="shared" si="1"/>
        <v>0</v>
      </c>
      <c r="FT53" s="321">
        <f t="shared" si="2"/>
        <v>0</v>
      </c>
    </row>
    <row r="54" spans="1:176">
      <c r="A54" s="366" t="s">
        <v>12153</v>
      </c>
      <c r="B54" s="369">
        <f>B35+B39</f>
        <v>0</v>
      </c>
      <c r="C54" s="346" t="s">
        <v>12147</v>
      </c>
      <c r="H54" s="322"/>
      <c r="I54" s="322"/>
      <c r="J54"/>
      <c r="K54"/>
      <c r="L54"/>
      <c r="M54"/>
      <c r="N54"/>
      <c r="O54"/>
      <c r="P54"/>
      <c r="Q54"/>
      <c r="R54" s="364"/>
      <c r="AD54" s="350">
        <f>兵团team!A58</f>
        <v>801</v>
      </c>
      <c r="AE54" s="350" t="str">
        <f>兵团team!B58</f>
        <v>豺狼人</v>
      </c>
      <c r="AF54" s="350">
        <f>兵团team!K58</f>
        <v>2</v>
      </c>
      <c r="AG54" s="350">
        <f>兵团team!L58</f>
        <v>1</v>
      </c>
      <c r="AH54" s="325">
        <f>兵团team!M58</f>
        <v>1</v>
      </c>
      <c r="AI54" s="325">
        <f>兵团team!N58</f>
        <v>1</v>
      </c>
      <c r="AJ54" s="325">
        <f>兵团team!O58</f>
        <v>1</v>
      </c>
      <c r="AK54" s="325">
        <f>兵团team!P58</f>
        <v>1</v>
      </c>
      <c r="AL54" s="350">
        <f>兵团team!S58</f>
        <v>3</v>
      </c>
      <c r="AM54" s="350">
        <f>兵团team!T58</f>
        <v>75</v>
      </c>
      <c r="AN54" s="350">
        <f>兵团team!U58</f>
        <v>1</v>
      </c>
      <c r="AO54" s="350">
        <f>兵团team!V58</f>
        <v>1</v>
      </c>
      <c r="AP54" s="350">
        <f>兵团team!W58</f>
        <v>1</v>
      </c>
      <c r="AQ54" s="350">
        <f>兵团team!AH58</f>
        <v>3</v>
      </c>
      <c r="AR54" s="350">
        <f>兵团team!AI58</f>
        <v>1</v>
      </c>
      <c r="AS54" s="350">
        <f>兵团team!AK58</f>
        <v>30</v>
      </c>
      <c r="AT54" s="350">
        <f>兵团team!AL58</f>
        <v>750</v>
      </c>
      <c r="AU54" s="350">
        <f>兵团team!BB58</f>
        <v>80</v>
      </c>
      <c r="AV54" s="350">
        <f>兵团team!BC58</f>
        <v>100</v>
      </c>
      <c r="AW54" s="350" t="str">
        <f>兵团team!DT58</f>
        <v>[[1,1],[2,1],[3,2],[4,2]]</v>
      </c>
      <c r="AX54" s="350" t="s">
        <v>12150</v>
      </c>
      <c r="AY54" s="354" t="s">
        <v>12150</v>
      </c>
      <c r="AZ54" s="354" t="s">
        <v>12150</v>
      </c>
      <c r="BA54" s="354" t="s">
        <v>12150</v>
      </c>
      <c r="BC54" s="354" t="s">
        <v>11976</v>
      </c>
      <c r="BD54" s="358">
        <v>0.52</v>
      </c>
      <c r="BE54" s="358">
        <v>0.52</v>
      </c>
      <c r="BF54" s="358">
        <v>0.13</v>
      </c>
      <c r="BG54" s="358">
        <v>260</v>
      </c>
      <c r="BH54" s="358">
        <v>0.13</v>
      </c>
      <c r="BI54" s="358">
        <v>0.13</v>
      </c>
      <c r="BJ54" s="358">
        <v>260</v>
      </c>
      <c r="BK54" s="358">
        <v>0.13</v>
      </c>
      <c r="BL54" s="358">
        <v>0.13</v>
      </c>
      <c r="BM54" s="358">
        <v>0.13</v>
      </c>
      <c r="BP54" s="322">
        <f>兵团team!A58</f>
        <v>801</v>
      </c>
      <c r="BQ54" s="322" t="str">
        <f>兵团team!B58</f>
        <v>豺狼人</v>
      </c>
      <c r="BR54" s="42" t="str">
        <f>兵团team!AX58</f>
        <v>[[1,7],[4,85],[1,7],[4,85],[1,14],[4,85],[1,7],[4,85],[1,7],[4,170],[1,8.75],[4,106.25],[1,8.75],[4,106.25],[1,17.5],[4,106.25],[1,8.75],[4,106.25],[1,8.75],[4,212.5],[1,10.5],[4,127.5],[1,10.5],[4,127.5],[1,21],[4,127.5],[1,10.5],[4,127.5],[1,10.5],[4,255],[1,12.25],[4,148.75],[1,12.25],[4,148.75],[1,24.5],[4,148.75],[1,12.25],[4,148.75],[1,12.25],[4,297.5],[1,14],[4,170],[1,14],[4,170],[1,28],[4,170],[1,14],[4,170],[1,14],[4,340]]</v>
      </c>
      <c r="BS54" s="318" t="s">
        <v>12083</v>
      </c>
      <c r="BT54" s="322">
        <v>1</v>
      </c>
      <c r="BU54" s="318">
        <v>7</v>
      </c>
      <c r="BV54" s="318">
        <v>4</v>
      </c>
      <c r="BW54" s="318">
        <v>85</v>
      </c>
      <c r="BX54" s="318">
        <v>1</v>
      </c>
      <c r="BY54" s="318">
        <v>7</v>
      </c>
      <c r="BZ54" s="318">
        <v>4</v>
      </c>
      <c r="CA54" s="318">
        <v>85</v>
      </c>
      <c r="CB54" s="318">
        <v>1</v>
      </c>
      <c r="CC54" s="318">
        <v>14</v>
      </c>
      <c r="CD54" s="318">
        <v>4</v>
      </c>
      <c r="CE54" s="318">
        <v>85</v>
      </c>
      <c r="CF54" s="318">
        <v>1</v>
      </c>
      <c r="CG54" s="318">
        <v>7</v>
      </c>
      <c r="CH54" s="318">
        <v>4</v>
      </c>
      <c r="CI54" s="318">
        <v>85</v>
      </c>
      <c r="CJ54" s="318">
        <v>1</v>
      </c>
      <c r="CK54" s="318">
        <v>7</v>
      </c>
      <c r="CL54" s="318">
        <v>4</v>
      </c>
      <c r="CM54" s="318">
        <v>170</v>
      </c>
      <c r="CN54" s="318">
        <v>1</v>
      </c>
      <c r="CO54" s="318">
        <v>8.75</v>
      </c>
      <c r="CP54" s="318">
        <v>4</v>
      </c>
      <c r="CQ54" s="318">
        <v>106.25</v>
      </c>
      <c r="CR54" s="318">
        <v>1</v>
      </c>
      <c r="CS54" s="318">
        <v>8.75</v>
      </c>
      <c r="CT54" s="318">
        <v>4</v>
      </c>
      <c r="CU54" s="318">
        <v>106.25</v>
      </c>
      <c r="CV54" s="318">
        <v>1</v>
      </c>
      <c r="CW54" s="318">
        <v>17.5</v>
      </c>
      <c r="CX54" s="318">
        <v>4</v>
      </c>
      <c r="CY54" s="318">
        <v>106.25</v>
      </c>
      <c r="CZ54" s="318">
        <v>1</v>
      </c>
      <c r="DA54" s="318">
        <v>8.75</v>
      </c>
      <c r="DB54" s="318">
        <v>4</v>
      </c>
      <c r="DC54" s="318">
        <v>106.25</v>
      </c>
      <c r="DD54" s="318">
        <v>1</v>
      </c>
      <c r="DE54" s="318">
        <v>8.75</v>
      </c>
      <c r="DF54" s="318">
        <v>4</v>
      </c>
      <c r="DG54" s="318">
        <v>212.5</v>
      </c>
      <c r="DH54" s="318">
        <v>1</v>
      </c>
      <c r="DI54" s="318">
        <v>10.5</v>
      </c>
      <c r="DJ54" s="318">
        <v>4</v>
      </c>
      <c r="DK54" s="318">
        <v>127.5</v>
      </c>
      <c r="DL54" s="318">
        <v>1</v>
      </c>
      <c r="DM54" s="318">
        <v>10.5</v>
      </c>
      <c r="DN54" s="318">
        <v>4</v>
      </c>
      <c r="DO54" s="318">
        <v>127.5</v>
      </c>
      <c r="DP54" s="318">
        <v>1</v>
      </c>
      <c r="DQ54" s="318">
        <v>21</v>
      </c>
      <c r="DR54" s="318">
        <v>4</v>
      </c>
      <c r="DS54" s="318">
        <v>127.5</v>
      </c>
      <c r="DT54" s="318">
        <v>1</v>
      </c>
      <c r="DU54" s="318">
        <v>10.5</v>
      </c>
      <c r="DV54" s="318">
        <v>4</v>
      </c>
      <c r="DW54" s="318">
        <v>127.5</v>
      </c>
      <c r="DX54" s="318">
        <v>1</v>
      </c>
      <c r="DY54" s="318">
        <v>10.5</v>
      </c>
      <c r="DZ54" s="318">
        <v>4</v>
      </c>
      <c r="EA54" s="318">
        <v>255</v>
      </c>
      <c r="EB54" s="318">
        <v>1</v>
      </c>
      <c r="EC54" s="318">
        <v>12.25</v>
      </c>
      <c r="ED54" s="318">
        <v>4</v>
      </c>
      <c r="EE54" s="318">
        <v>148.75</v>
      </c>
      <c r="EF54" s="318">
        <v>1</v>
      </c>
      <c r="EG54" s="318">
        <v>12.25</v>
      </c>
      <c r="EH54" s="318">
        <v>4</v>
      </c>
      <c r="EI54" s="318">
        <v>148.75</v>
      </c>
      <c r="EJ54" s="318">
        <v>1</v>
      </c>
      <c r="EK54" s="318">
        <v>24.5</v>
      </c>
      <c r="EL54" s="318">
        <v>4</v>
      </c>
      <c r="EM54" s="318">
        <v>148.75</v>
      </c>
      <c r="EN54" s="318">
        <v>1</v>
      </c>
      <c r="EO54" s="318">
        <v>12.25</v>
      </c>
      <c r="EP54" s="318">
        <v>4</v>
      </c>
      <c r="EQ54" s="318">
        <v>148.75</v>
      </c>
      <c r="ER54" s="318">
        <v>1</v>
      </c>
      <c r="ES54" s="318">
        <v>12.25</v>
      </c>
      <c r="ET54" s="318">
        <v>4</v>
      </c>
      <c r="EU54" s="318">
        <v>297.5</v>
      </c>
      <c r="EV54" s="318">
        <v>1</v>
      </c>
      <c r="EW54" s="318">
        <v>14</v>
      </c>
      <c r="EX54" s="318">
        <v>4</v>
      </c>
      <c r="EY54" s="318">
        <v>170</v>
      </c>
      <c r="EZ54" s="318">
        <v>1</v>
      </c>
      <c r="FA54" s="318">
        <v>14</v>
      </c>
      <c r="FB54" s="318">
        <v>4</v>
      </c>
      <c r="FC54" s="318">
        <v>170</v>
      </c>
      <c r="FD54" s="318">
        <v>1</v>
      </c>
      <c r="FE54" s="318">
        <v>28</v>
      </c>
      <c r="FF54" s="318">
        <v>4</v>
      </c>
      <c r="FG54" s="318">
        <v>170</v>
      </c>
      <c r="FH54" s="318">
        <v>1</v>
      </c>
      <c r="FI54" s="318">
        <v>14</v>
      </c>
      <c r="FJ54" s="318">
        <v>4</v>
      </c>
      <c r="FK54" s="318">
        <v>170</v>
      </c>
      <c r="FL54" s="318">
        <v>1</v>
      </c>
      <c r="FM54" s="318">
        <v>14</v>
      </c>
      <c r="FN54" s="318">
        <v>4</v>
      </c>
      <c r="FO54" s="318">
        <v>340</v>
      </c>
      <c r="FQ54" s="321">
        <f t="shared" si="3"/>
        <v>315</v>
      </c>
      <c r="FR54" s="321">
        <f t="shared" si="0"/>
        <v>3825</v>
      </c>
      <c r="FS54" s="321">
        <f t="shared" si="1"/>
        <v>0</v>
      </c>
      <c r="FT54" s="321">
        <f t="shared" si="2"/>
        <v>0</v>
      </c>
    </row>
    <row r="55" spans="1:176">
      <c r="A55" s="366" t="s">
        <v>12152</v>
      </c>
      <c r="B55" s="370">
        <f>B38+B34+B47</f>
        <v>1.91</v>
      </c>
      <c r="H55" s="322"/>
      <c r="I55" s="322"/>
      <c r="J55"/>
      <c r="K55"/>
      <c r="L55"/>
      <c r="M55"/>
      <c r="N55"/>
      <c r="O55"/>
      <c r="P55"/>
      <c r="Q55"/>
      <c r="R55" s="364"/>
      <c r="AD55" s="350">
        <f>兵团team!A59</f>
        <v>802</v>
      </c>
      <c r="AE55" s="350" t="str">
        <f>兵团team!B59</f>
        <v>蜥蜴人</v>
      </c>
      <c r="AF55" s="350">
        <f>兵团team!K59</f>
        <v>1</v>
      </c>
      <c r="AG55" s="350">
        <f>兵团team!L59</f>
        <v>1</v>
      </c>
      <c r="AH55" s="325">
        <f>兵团team!M59</f>
        <v>1</v>
      </c>
      <c r="AI55" s="325">
        <f>兵团team!N59</f>
        <v>1</v>
      </c>
      <c r="AJ55" s="325">
        <f>兵团team!O59</f>
        <v>1</v>
      </c>
      <c r="AK55" s="325">
        <f>兵团team!P59</f>
        <v>1</v>
      </c>
      <c r="AL55" s="350">
        <f>兵团team!S59</f>
        <v>3</v>
      </c>
      <c r="AM55" s="350">
        <f>兵团team!T59</f>
        <v>75</v>
      </c>
      <c r="AN55" s="350">
        <f>兵团team!U59</f>
        <v>1</v>
      </c>
      <c r="AO55" s="350">
        <f>兵团team!V59</f>
        <v>1</v>
      </c>
      <c r="AP55" s="350">
        <f>兵团team!W59</f>
        <v>1</v>
      </c>
      <c r="AQ55" s="350">
        <f>兵团team!AH59</f>
        <v>2</v>
      </c>
      <c r="AR55" s="350">
        <f>兵团team!AI59</f>
        <v>4</v>
      </c>
      <c r="AS55" s="350">
        <f>兵团team!AK59</f>
        <v>30</v>
      </c>
      <c r="AT55" s="350">
        <f>兵团team!AL59</f>
        <v>750</v>
      </c>
      <c r="AU55" s="350">
        <f>兵团team!BB59</f>
        <v>350</v>
      </c>
      <c r="AV55" s="350">
        <f>兵团team!BC59</f>
        <v>90</v>
      </c>
      <c r="AW55" s="350" t="str">
        <f>兵团team!DT59</f>
        <v>[[1,1],[2,1],[3,2],[4,2]]</v>
      </c>
      <c r="AX55" s="354" t="s">
        <v>12150</v>
      </c>
      <c r="AY55" s="354" t="s">
        <v>12150</v>
      </c>
      <c r="AZ55" s="354" t="s">
        <v>12150</v>
      </c>
      <c r="BA55" s="354" t="s">
        <v>12150</v>
      </c>
      <c r="BC55" s="354" t="s">
        <v>11977</v>
      </c>
      <c r="BD55" s="358">
        <v>0.6</v>
      </c>
      <c r="BE55" s="358">
        <v>0.6</v>
      </c>
      <c r="BF55" s="358">
        <v>0.15</v>
      </c>
      <c r="BG55" s="358">
        <v>300</v>
      </c>
      <c r="BH55" s="358">
        <v>0.15</v>
      </c>
      <c r="BI55" s="358">
        <v>0.15</v>
      </c>
      <c r="BJ55" s="358">
        <v>300</v>
      </c>
      <c r="BK55" s="358">
        <v>0.15</v>
      </c>
      <c r="BL55" s="358">
        <v>0.15</v>
      </c>
      <c r="BM55" s="358">
        <v>0.15</v>
      </c>
      <c r="BP55" s="322">
        <f>兵团team!A59</f>
        <v>802</v>
      </c>
      <c r="BQ55" s="322" t="str">
        <f>兵团team!B59</f>
        <v>蜥蜴人</v>
      </c>
      <c r="BR55" s="42" t="str">
        <f>兵团team!AX59</f>
        <v>[[1,4],[4,50],[1,4],[4,50],[1,8],[4,50],[1,4],[4,50],[1,4],[4,100],[1,5],[4,62.5],[1,5],[4,62.5],[1,10],[4,62.5],[1,5],[4,62.5],[1,5],[4,125],[1,6],[4,75],[1,6],[4,75],[1,12],[4,75],[1,6],[4,75],[1,6],[4,150],[1,7],[4,87.5],[1,7],[4,87.5],[1,14],[4,87.5],[1,7],[4,87.5],[1,7],[4,175],[1,8],[4,100],[1,8],[4,100],[1,16],[4,100],[1,8],[4,100],[1,8],[4,200]]</v>
      </c>
      <c r="BS55" s="318" t="s">
        <v>12084</v>
      </c>
      <c r="BT55" s="322">
        <v>1</v>
      </c>
      <c r="BU55" s="318">
        <v>4</v>
      </c>
      <c r="BV55" s="318">
        <v>4</v>
      </c>
      <c r="BW55" s="318">
        <v>50</v>
      </c>
      <c r="BX55" s="318">
        <v>1</v>
      </c>
      <c r="BY55" s="318">
        <v>4</v>
      </c>
      <c r="BZ55" s="318">
        <v>4</v>
      </c>
      <c r="CA55" s="318">
        <v>50</v>
      </c>
      <c r="CB55" s="318">
        <v>1</v>
      </c>
      <c r="CC55" s="318">
        <v>8</v>
      </c>
      <c r="CD55" s="318">
        <v>4</v>
      </c>
      <c r="CE55" s="318">
        <v>50</v>
      </c>
      <c r="CF55" s="318">
        <v>1</v>
      </c>
      <c r="CG55" s="318">
        <v>4</v>
      </c>
      <c r="CH55" s="318">
        <v>4</v>
      </c>
      <c r="CI55" s="318">
        <v>50</v>
      </c>
      <c r="CJ55" s="318">
        <v>1</v>
      </c>
      <c r="CK55" s="318">
        <v>4</v>
      </c>
      <c r="CL55" s="318">
        <v>4</v>
      </c>
      <c r="CM55" s="318">
        <v>100</v>
      </c>
      <c r="CN55" s="318">
        <v>1</v>
      </c>
      <c r="CO55" s="318">
        <v>5</v>
      </c>
      <c r="CP55" s="318">
        <v>4</v>
      </c>
      <c r="CQ55" s="318">
        <v>62.5</v>
      </c>
      <c r="CR55" s="318">
        <v>1</v>
      </c>
      <c r="CS55" s="318">
        <v>5</v>
      </c>
      <c r="CT55" s="318">
        <v>4</v>
      </c>
      <c r="CU55" s="318">
        <v>62.5</v>
      </c>
      <c r="CV55" s="318">
        <v>1</v>
      </c>
      <c r="CW55" s="318">
        <v>10</v>
      </c>
      <c r="CX55" s="318">
        <v>4</v>
      </c>
      <c r="CY55" s="318">
        <v>62.5</v>
      </c>
      <c r="CZ55" s="318">
        <v>1</v>
      </c>
      <c r="DA55" s="318">
        <v>5</v>
      </c>
      <c r="DB55" s="318">
        <v>4</v>
      </c>
      <c r="DC55" s="318">
        <v>62.5</v>
      </c>
      <c r="DD55" s="318">
        <v>1</v>
      </c>
      <c r="DE55" s="318">
        <v>5</v>
      </c>
      <c r="DF55" s="318">
        <v>4</v>
      </c>
      <c r="DG55" s="318">
        <v>125</v>
      </c>
      <c r="DH55" s="318">
        <v>1</v>
      </c>
      <c r="DI55" s="318">
        <v>6</v>
      </c>
      <c r="DJ55" s="318">
        <v>4</v>
      </c>
      <c r="DK55" s="318">
        <v>75</v>
      </c>
      <c r="DL55" s="318">
        <v>1</v>
      </c>
      <c r="DM55" s="318">
        <v>6</v>
      </c>
      <c r="DN55" s="318">
        <v>4</v>
      </c>
      <c r="DO55" s="318">
        <v>75</v>
      </c>
      <c r="DP55" s="318">
        <v>1</v>
      </c>
      <c r="DQ55" s="318">
        <v>12</v>
      </c>
      <c r="DR55" s="318">
        <v>4</v>
      </c>
      <c r="DS55" s="318">
        <v>75</v>
      </c>
      <c r="DT55" s="318">
        <v>1</v>
      </c>
      <c r="DU55" s="318">
        <v>6</v>
      </c>
      <c r="DV55" s="318">
        <v>4</v>
      </c>
      <c r="DW55" s="318">
        <v>75</v>
      </c>
      <c r="DX55" s="318">
        <v>1</v>
      </c>
      <c r="DY55" s="318">
        <v>6</v>
      </c>
      <c r="DZ55" s="318">
        <v>4</v>
      </c>
      <c r="EA55" s="318">
        <v>150</v>
      </c>
      <c r="EB55" s="318">
        <v>1</v>
      </c>
      <c r="EC55" s="318">
        <v>7</v>
      </c>
      <c r="ED55" s="318">
        <v>4</v>
      </c>
      <c r="EE55" s="318">
        <v>87.5</v>
      </c>
      <c r="EF55" s="318">
        <v>1</v>
      </c>
      <c r="EG55" s="318">
        <v>7</v>
      </c>
      <c r="EH55" s="318">
        <v>4</v>
      </c>
      <c r="EI55" s="318">
        <v>87.5</v>
      </c>
      <c r="EJ55" s="318">
        <v>1</v>
      </c>
      <c r="EK55" s="318">
        <v>14</v>
      </c>
      <c r="EL55" s="318">
        <v>4</v>
      </c>
      <c r="EM55" s="318">
        <v>87.5</v>
      </c>
      <c r="EN55" s="318">
        <v>1</v>
      </c>
      <c r="EO55" s="318">
        <v>7</v>
      </c>
      <c r="EP55" s="318">
        <v>4</v>
      </c>
      <c r="EQ55" s="318">
        <v>87.5</v>
      </c>
      <c r="ER55" s="318">
        <v>1</v>
      </c>
      <c r="ES55" s="318">
        <v>7</v>
      </c>
      <c r="ET55" s="318">
        <v>4</v>
      </c>
      <c r="EU55" s="318">
        <v>175</v>
      </c>
      <c r="EV55" s="318">
        <v>1</v>
      </c>
      <c r="EW55" s="318">
        <v>8</v>
      </c>
      <c r="EX55" s="318">
        <v>4</v>
      </c>
      <c r="EY55" s="318">
        <v>100</v>
      </c>
      <c r="EZ55" s="318">
        <v>1</v>
      </c>
      <c r="FA55" s="318">
        <v>8</v>
      </c>
      <c r="FB55" s="318">
        <v>4</v>
      </c>
      <c r="FC55" s="318">
        <v>100</v>
      </c>
      <c r="FD55" s="318">
        <v>1</v>
      </c>
      <c r="FE55" s="318">
        <v>16</v>
      </c>
      <c r="FF55" s="318">
        <v>4</v>
      </c>
      <c r="FG55" s="318">
        <v>100</v>
      </c>
      <c r="FH55" s="318">
        <v>1</v>
      </c>
      <c r="FI55" s="318">
        <v>8</v>
      </c>
      <c r="FJ55" s="318">
        <v>4</v>
      </c>
      <c r="FK55" s="318">
        <v>100</v>
      </c>
      <c r="FL55" s="318">
        <v>1</v>
      </c>
      <c r="FM55" s="318">
        <v>8</v>
      </c>
      <c r="FN55" s="318">
        <v>4</v>
      </c>
      <c r="FO55" s="318">
        <v>200</v>
      </c>
      <c r="FQ55" s="321">
        <f t="shared" si="3"/>
        <v>180</v>
      </c>
      <c r="FR55" s="321">
        <f t="shared" si="0"/>
        <v>2250</v>
      </c>
      <c r="FS55" s="321">
        <f t="shared" si="1"/>
        <v>0</v>
      </c>
      <c r="FT55" s="321">
        <f t="shared" si="2"/>
        <v>0</v>
      </c>
    </row>
    <row r="56" spans="1:176">
      <c r="A56" s="371" t="s">
        <v>12095</v>
      </c>
      <c r="B56" s="344">
        <f>INDEX(FQ:FQ,MATCH($B$2,$BP:$BP,0),0)</f>
        <v>315</v>
      </c>
      <c r="H56" s="322"/>
      <c r="I56" s="322"/>
      <c r="AD56" s="350">
        <f>兵团team!A60</f>
        <v>803</v>
      </c>
      <c r="AE56" s="350" t="str">
        <f>兵团team!B60</f>
        <v>龙蝇</v>
      </c>
      <c r="AF56" s="350">
        <f>兵团team!K60</f>
        <v>1</v>
      </c>
      <c r="AG56" s="350">
        <f>兵团team!L60</f>
        <v>1</v>
      </c>
      <c r="AH56" s="325">
        <f>兵团team!M60</f>
        <v>1</v>
      </c>
      <c r="AI56" s="325">
        <f>兵团team!N60</f>
        <v>1</v>
      </c>
      <c r="AJ56" s="325">
        <f>兵团team!O60</f>
        <v>1</v>
      </c>
      <c r="AK56" s="325">
        <f>兵团team!P60</f>
        <v>1</v>
      </c>
      <c r="AL56" s="350">
        <f>兵团team!S60</f>
        <v>3</v>
      </c>
      <c r="AM56" s="350">
        <f>兵团team!T60</f>
        <v>75</v>
      </c>
      <c r="AN56" s="350">
        <f>兵团team!U60</f>
        <v>1</v>
      </c>
      <c r="AO56" s="350">
        <f>兵团team!V60</f>
        <v>1</v>
      </c>
      <c r="AP56" s="350">
        <f>兵团team!W60</f>
        <v>1</v>
      </c>
      <c r="AQ56" s="350">
        <f>兵团team!AH60</f>
        <v>2</v>
      </c>
      <c r="AR56" s="350">
        <f>兵团team!AI60</f>
        <v>1</v>
      </c>
      <c r="AS56" s="350">
        <f>兵团team!AK60</f>
        <v>30</v>
      </c>
      <c r="AT56" s="350">
        <f>兵团team!AL60</f>
        <v>750</v>
      </c>
      <c r="AU56" s="350">
        <f>兵团team!BB60</f>
        <v>80</v>
      </c>
      <c r="AV56" s="350">
        <f>兵团team!BC60</f>
        <v>100</v>
      </c>
      <c r="AW56" s="350" t="str">
        <f>兵团team!DT60</f>
        <v>[[1,1],[2,1],[3,2],[4,2]]</v>
      </c>
      <c r="AX56" s="354" t="s">
        <v>12150</v>
      </c>
      <c r="AY56" s="354" t="s">
        <v>12150</v>
      </c>
      <c r="AZ56" s="354" t="s">
        <v>12150</v>
      </c>
      <c r="BA56" s="354" t="s">
        <v>12150</v>
      </c>
      <c r="BC56" s="354" t="s">
        <v>10406</v>
      </c>
      <c r="BD56" s="358">
        <v>0.68</v>
      </c>
      <c r="BE56" s="358">
        <v>0.68</v>
      </c>
      <c r="BF56" s="358">
        <v>0.17</v>
      </c>
      <c r="BG56" s="358">
        <v>340</v>
      </c>
      <c r="BH56" s="358">
        <v>0.17</v>
      </c>
      <c r="BI56" s="358">
        <v>0.17</v>
      </c>
      <c r="BJ56" s="358">
        <v>340</v>
      </c>
      <c r="BK56" s="358">
        <v>0.17</v>
      </c>
      <c r="BL56" s="358">
        <v>0.17</v>
      </c>
      <c r="BM56" s="358">
        <v>0.17</v>
      </c>
      <c r="BP56" s="322">
        <f>兵团team!A60</f>
        <v>803</v>
      </c>
      <c r="BQ56" s="322" t="str">
        <f>兵团team!B60</f>
        <v>龙蝇</v>
      </c>
      <c r="BR56" s="42" t="str">
        <f>兵团team!AX60</f>
        <v>[[1,4],[4,50],[1,4],[4,50],[1,8],[4,50],[1,4],[4,50],[1,4],[4,100],[1,5],[4,62.5],[1,5],[4,62.5],[1,10],[4,62.5],[1,5],[4,62.5],[1,5],[4,125],[1,6],[4,75],[1,6],[4,75],[1,12],[4,75],[1,6],[4,75],[1,6],[4,150],[1,7],[4,87.5],[1,7],[4,87.5],[1,14],[4,87.5],[1,7],[4,87.5],[1,7],[4,175],[1,8],[4,100],[1,8],[4,100],[1,16],[4,100],[1,8],[4,100],[1,8],[4,200]]</v>
      </c>
      <c r="BS56" s="318" t="s">
        <v>12084</v>
      </c>
      <c r="BT56" s="322">
        <v>1</v>
      </c>
      <c r="BU56" s="318">
        <v>4</v>
      </c>
      <c r="BV56" s="318">
        <v>4</v>
      </c>
      <c r="BW56" s="318">
        <v>50</v>
      </c>
      <c r="BX56" s="318">
        <v>1</v>
      </c>
      <c r="BY56" s="318">
        <v>4</v>
      </c>
      <c r="BZ56" s="318">
        <v>4</v>
      </c>
      <c r="CA56" s="318">
        <v>50</v>
      </c>
      <c r="CB56" s="318">
        <v>1</v>
      </c>
      <c r="CC56" s="318">
        <v>8</v>
      </c>
      <c r="CD56" s="318">
        <v>4</v>
      </c>
      <c r="CE56" s="318">
        <v>50</v>
      </c>
      <c r="CF56" s="318">
        <v>1</v>
      </c>
      <c r="CG56" s="318">
        <v>4</v>
      </c>
      <c r="CH56" s="318">
        <v>4</v>
      </c>
      <c r="CI56" s="318">
        <v>50</v>
      </c>
      <c r="CJ56" s="318">
        <v>1</v>
      </c>
      <c r="CK56" s="318">
        <v>4</v>
      </c>
      <c r="CL56" s="318">
        <v>4</v>
      </c>
      <c r="CM56" s="318">
        <v>100</v>
      </c>
      <c r="CN56" s="318">
        <v>1</v>
      </c>
      <c r="CO56" s="318">
        <v>5</v>
      </c>
      <c r="CP56" s="318">
        <v>4</v>
      </c>
      <c r="CQ56" s="318">
        <v>62.5</v>
      </c>
      <c r="CR56" s="318">
        <v>1</v>
      </c>
      <c r="CS56" s="318">
        <v>5</v>
      </c>
      <c r="CT56" s="318">
        <v>4</v>
      </c>
      <c r="CU56" s="318">
        <v>62.5</v>
      </c>
      <c r="CV56" s="318">
        <v>1</v>
      </c>
      <c r="CW56" s="318">
        <v>10</v>
      </c>
      <c r="CX56" s="318">
        <v>4</v>
      </c>
      <c r="CY56" s="318">
        <v>62.5</v>
      </c>
      <c r="CZ56" s="318">
        <v>1</v>
      </c>
      <c r="DA56" s="318">
        <v>5</v>
      </c>
      <c r="DB56" s="318">
        <v>4</v>
      </c>
      <c r="DC56" s="318">
        <v>62.5</v>
      </c>
      <c r="DD56" s="318">
        <v>1</v>
      </c>
      <c r="DE56" s="318">
        <v>5</v>
      </c>
      <c r="DF56" s="318">
        <v>4</v>
      </c>
      <c r="DG56" s="318">
        <v>125</v>
      </c>
      <c r="DH56" s="318">
        <v>1</v>
      </c>
      <c r="DI56" s="318">
        <v>6</v>
      </c>
      <c r="DJ56" s="318">
        <v>4</v>
      </c>
      <c r="DK56" s="318">
        <v>75</v>
      </c>
      <c r="DL56" s="318">
        <v>1</v>
      </c>
      <c r="DM56" s="318">
        <v>6</v>
      </c>
      <c r="DN56" s="318">
        <v>4</v>
      </c>
      <c r="DO56" s="318">
        <v>75</v>
      </c>
      <c r="DP56" s="318">
        <v>1</v>
      </c>
      <c r="DQ56" s="318">
        <v>12</v>
      </c>
      <c r="DR56" s="318">
        <v>4</v>
      </c>
      <c r="DS56" s="318">
        <v>75</v>
      </c>
      <c r="DT56" s="318">
        <v>1</v>
      </c>
      <c r="DU56" s="318">
        <v>6</v>
      </c>
      <c r="DV56" s="318">
        <v>4</v>
      </c>
      <c r="DW56" s="318">
        <v>75</v>
      </c>
      <c r="DX56" s="318">
        <v>1</v>
      </c>
      <c r="DY56" s="318">
        <v>6</v>
      </c>
      <c r="DZ56" s="318">
        <v>4</v>
      </c>
      <c r="EA56" s="318">
        <v>150</v>
      </c>
      <c r="EB56" s="318">
        <v>1</v>
      </c>
      <c r="EC56" s="318">
        <v>7</v>
      </c>
      <c r="ED56" s="318">
        <v>4</v>
      </c>
      <c r="EE56" s="318">
        <v>87.5</v>
      </c>
      <c r="EF56" s="318">
        <v>1</v>
      </c>
      <c r="EG56" s="318">
        <v>7</v>
      </c>
      <c r="EH56" s="318">
        <v>4</v>
      </c>
      <c r="EI56" s="318">
        <v>87.5</v>
      </c>
      <c r="EJ56" s="318">
        <v>1</v>
      </c>
      <c r="EK56" s="318">
        <v>14</v>
      </c>
      <c r="EL56" s="318">
        <v>4</v>
      </c>
      <c r="EM56" s="318">
        <v>87.5</v>
      </c>
      <c r="EN56" s="318">
        <v>1</v>
      </c>
      <c r="EO56" s="318">
        <v>7</v>
      </c>
      <c r="EP56" s="318">
        <v>4</v>
      </c>
      <c r="EQ56" s="318">
        <v>87.5</v>
      </c>
      <c r="ER56" s="318">
        <v>1</v>
      </c>
      <c r="ES56" s="318">
        <v>7</v>
      </c>
      <c r="ET56" s="318">
        <v>4</v>
      </c>
      <c r="EU56" s="318">
        <v>175</v>
      </c>
      <c r="EV56" s="318">
        <v>1</v>
      </c>
      <c r="EW56" s="318">
        <v>8</v>
      </c>
      <c r="EX56" s="318">
        <v>4</v>
      </c>
      <c r="EY56" s="318">
        <v>100</v>
      </c>
      <c r="EZ56" s="318">
        <v>1</v>
      </c>
      <c r="FA56" s="318">
        <v>8</v>
      </c>
      <c r="FB56" s="318">
        <v>4</v>
      </c>
      <c r="FC56" s="318">
        <v>100</v>
      </c>
      <c r="FD56" s="318">
        <v>1</v>
      </c>
      <c r="FE56" s="318">
        <v>16</v>
      </c>
      <c r="FF56" s="318">
        <v>4</v>
      </c>
      <c r="FG56" s="318">
        <v>100</v>
      </c>
      <c r="FH56" s="318">
        <v>1</v>
      </c>
      <c r="FI56" s="318">
        <v>8</v>
      </c>
      <c r="FJ56" s="318">
        <v>4</v>
      </c>
      <c r="FK56" s="318">
        <v>100</v>
      </c>
      <c r="FL56" s="318">
        <v>1</v>
      </c>
      <c r="FM56" s="318">
        <v>8</v>
      </c>
      <c r="FN56" s="318">
        <v>4</v>
      </c>
      <c r="FO56" s="318">
        <v>200</v>
      </c>
      <c r="FQ56" s="321">
        <f t="shared" si="3"/>
        <v>180</v>
      </c>
      <c r="FR56" s="321">
        <f t="shared" si="0"/>
        <v>2250</v>
      </c>
      <c r="FS56" s="321">
        <f t="shared" si="1"/>
        <v>0</v>
      </c>
      <c r="FT56" s="321">
        <f t="shared" si="2"/>
        <v>0</v>
      </c>
    </row>
    <row r="57" spans="1:176">
      <c r="A57" s="371" t="s">
        <v>12096</v>
      </c>
      <c r="B57" s="342">
        <f>INDEX(FS:FS,MATCH(B2,BP:BP,0),0)</f>
        <v>0</v>
      </c>
      <c r="D57" s="360"/>
      <c r="H57" s="322"/>
      <c r="I57" s="322"/>
      <c r="AD57" s="350">
        <f>兵团team!A61</f>
        <v>804</v>
      </c>
      <c r="AE57" s="350" t="str">
        <f>兵团team!B61</f>
        <v>蜥蜴</v>
      </c>
      <c r="AF57" s="350">
        <f>兵团team!K61</f>
        <v>1</v>
      </c>
      <c r="AG57" s="350">
        <f>兵团team!L61</f>
        <v>1</v>
      </c>
      <c r="AH57" s="325">
        <f>兵团team!M61</f>
        <v>1</v>
      </c>
      <c r="AI57" s="325">
        <f>兵团team!N61</f>
        <v>1</v>
      </c>
      <c r="AJ57" s="325">
        <f>兵团team!O61</f>
        <v>1</v>
      </c>
      <c r="AK57" s="325">
        <f>兵团team!P61</f>
        <v>1</v>
      </c>
      <c r="AL57" s="350">
        <f>兵团team!S61</f>
        <v>3</v>
      </c>
      <c r="AM57" s="350">
        <f>兵团team!T61</f>
        <v>75</v>
      </c>
      <c r="AN57" s="350">
        <f>兵团team!U61</f>
        <v>1</v>
      </c>
      <c r="AO57" s="350">
        <f>兵团team!V61</f>
        <v>1</v>
      </c>
      <c r="AP57" s="350">
        <f>兵团team!W61</f>
        <v>1</v>
      </c>
      <c r="AQ57" s="350">
        <f>兵团team!AH61</f>
        <v>2</v>
      </c>
      <c r="AR57" s="350">
        <f>兵团team!AI61</f>
        <v>4</v>
      </c>
      <c r="AS57" s="350">
        <f>兵团team!AK61</f>
        <v>30</v>
      </c>
      <c r="AT57" s="350">
        <f>兵团team!AL61</f>
        <v>750</v>
      </c>
      <c r="AU57" s="350">
        <f>兵团team!BB61</f>
        <v>350</v>
      </c>
      <c r="AV57" s="350">
        <f>兵团team!BC61</f>
        <v>90</v>
      </c>
      <c r="AW57" s="350" t="str">
        <f>兵团team!DT61</f>
        <v>[[1,1],[2,1],[3,2],[4,2]]</v>
      </c>
      <c r="AX57" s="354" t="s">
        <v>12150</v>
      </c>
      <c r="AY57" s="354" t="s">
        <v>12150</v>
      </c>
      <c r="AZ57" s="354" t="s">
        <v>12150</v>
      </c>
      <c r="BA57" s="354" t="s">
        <v>12150</v>
      </c>
      <c r="BC57" s="354" t="s">
        <v>11986</v>
      </c>
      <c r="BD57" s="358">
        <v>0.76</v>
      </c>
      <c r="BE57" s="358">
        <v>0.76</v>
      </c>
      <c r="BF57" s="358">
        <v>0.19</v>
      </c>
      <c r="BG57" s="358">
        <v>380</v>
      </c>
      <c r="BH57" s="358">
        <v>0.19</v>
      </c>
      <c r="BI57" s="358">
        <v>0.19</v>
      </c>
      <c r="BJ57" s="358">
        <v>380</v>
      </c>
      <c r="BK57" s="358">
        <v>0.19</v>
      </c>
      <c r="BL57" s="358">
        <v>0.19</v>
      </c>
      <c r="BM57" s="358">
        <v>0.19</v>
      </c>
      <c r="BP57" s="322">
        <f>兵团team!A61</f>
        <v>804</v>
      </c>
      <c r="BQ57" s="322" t="str">
        <f>兵团team!B61</f>
        <v>蜥蜴</v>
      </c>
      <c r="BR57" s="42" t="str">
        <f>兵团team!AX61</f>
        <v>[[1,4],[4,50],[1,4],[4,50],[1,8],[4,50],[1,4],[4,50],[1,4],[4,100],[1,5],[4,62.5],[1,5],[4,62.5],[1,10],[4,62.5],[1,5],[4,62.5],[1,5],[4,125],[1,6],[4,75],[1,6],[4,75],[1,12],[4,75],[1,6],[4,75],[1,6],[4,150],[1,7],[4,87.5],[1,7],[4,87.5],[1,14],[4,87.5],[1,7],[4,87.5],[1,7],[4,175],[1,8],[4,100],[1,8],[4,100],[1,16],[4,100],[1,8],[4,100],[1,8],[4,200]]</v>
      </c>
      <c r="BS57" s="318" t="s">
        <v>12084</v>
      </c>
      <c r="BT57" s="322">
        <v>1</v>
      </c>
      <c r="BU57" s="318">
        <v>4</v>
      </c>
      <c r="BV57" s="318">
        <v>4</v>
      </c>
      <c r="BW57" s="318">
        <v>50</v>
      </c>
      <c r="BX57" s="318">
        <v>1</v>
      </c>
      <c r="BY57" s="318">
        <v>4</v>
      </c>
      <c r="BZ57" s="318">
        <v>4</v>
      </c>
      <c r="CA57" s="318">
        <v>50</v>
      </c>
      <c r="CB57" s="318">
        <v>1</v>
      </c>
      <c r="CC57" s="318">
        <v>8</v>
      </c>
      <c r="CD57" s="318">
        <v>4</v>
      </c>
      <c r="CE57" s="318">
        <v>50</v>
      </c>
      <c r="CF57" s="318">
        <v>1</v>
      </c>
      <c r="CG57" s="318">
        <v>4</v>
      </c>
      <c r="CH57" s="318">
        <v>4</v>
      </c>
      <c r="CI57" s="318">
        <v>50</v>
      </c>
      <c r="CJ57" s="318">
        <v>1</v>
      </c>
      <c r="CK57" s="318">
        <v>4</v>
      </c>
      <c r="CL57" s="318">
        <v>4</v>
      </c>
      <c r="CM57" s="318">
        <v>100</v>
      </c>
      <c r="CN57" s="318">
        <v>1</v>
      </c>
      <c r="CO57" s="318">
        <v>5</v>
      </c>
      <c r="CP57" s="318">
        <v>4</v>
      </c>
      <c r="CQ57" s="318">
        <v>62.5</v>
      </c>
      <c r="CR57" s="318">
        <v>1</v>
      </c>
      <c r="CS57" s="318">
        <v>5</v>
      </c>
      <c r="CT57" s="318">
        <v>4</v>
      </c>
      <c r="CU57" s="318">
        <v>62.5</v>
      </c>
      <c r="CV57" s="318">
        <v>1</v>
      </c>
      <c r="CW57" s="318">
        <v>10</v>
      </c>
      <c r="CX57" s="318">
        <v>4</v>
      </c>
      <c r="CY57" s="318">
        <v>62.5</v>
      </c>
      <c r="CZ57" s="318">
        <v>1</v>
      </c>
      <c r="DA57" s="318">
        <v>5</v>
      </c>
      <c r="DB57" s="318">
        <v>4</v>
      </c>
      <c r="DC57" s="318">
        <v>62.5</v>
      </c>
      <c r="DD57" s="318">
        <v>1</v>
      </c>
      <c r="DE57" s="318">
        <v>5</v>
      </c>
      <c r="DF57" s="318">
        <v>4</v>
      </c>
      <c r="DG57" s="318">
        <v>125</v>
      </c>
      <c r="DH57" s="318">
        <v>1</v>
      </c>
      <c r="DI57" s="318">
        <v>6</v>
      </c>
      <c r="DJ57" s="318">
        <v>4</v>
      </c>
      <c r="DK57" s="318">
        <v>75</v>
      </c>
      <c r="DL57" s="318">
        <v>1</v>
      </c>
      <c r="DM57" s="318">
        <v>6</v>
      </c>
      <c r="DN57" s="318">
        <v>4</v>
      </c>
      <c r="DO57" s="318">
        <v>75</v>
      </c>
      <c r="DP57" s="318">
        <v>1</v>
      </c>
      <c r="DQ57" s="318">
        <v>12</v>
      </c>
      <c r="DR57" s="318">
        <v>4</v>
      </c>
      <c r="DS57" s="318">
        <v>75</v>
      </c>
      <c r="DT57" s="318">
        <v>1</v>
      </c>
      <c r="DU57" s="318">
        <v>6</v>
      </c>
      <c r="DV57" s="318">
        <v>4</v>
      </c>
      <c r="DW57" s="318">
        <v>75</v>
      </c>
      <c r="DX57" s="318">
        <v>1</v>
      </c>
      <c r="DY57" s="318">
        <v>6</v>
      </c>
      <c r="DZ57" s="318">
        <v>4</v>
      </c>
      <c r="EA57" s="318">
        <v>150</v>
      </c>
      <c r="EB57" s="318">
        <v>1</v>
      </c>
      <c r="EC57" s="318">
        <v>7</v>
      </c>
      <c r="ED57" s="318">
        <v>4</v>
      </c>
      <c r="EE57" s="318">
        <v>87.5</v>
      </c>
      <c r="EF57" s="318">
        <v>1</v>
      </c>
      <c r="EG57" s="318">
        <v>7</v>
      </c>
      <c r="EH57" s="318">
        <v>4</v>
      </c>
      <c r="EI57" s="318">
        <v>87.5</v>
      </c>
      <c r="EJ57" s="318">
        <v>1</v>
      </c>
      <c r="EK57" s="318">
        <v>14</v>
      </c>
      <c r="EL57" s="318">
        <v>4</v>
      </c>
      <c r="EM57" s="318">
        <v>87.5</v>
      </c>
      <c r="EN57" s="318">
        <v>1</v>
      </c>
      <c r="EO57" s="318">
        <v>7</v>
      </c>
      <c r="EP57" s="318">
        <v>4</v>
      </c>
      <c r="EQ57" s="318">
        <v>87.5</v>
      </c>
      <c r="ER57" s="318">
        <v>1</v>
      </c>
      <c r="ES57" s="318">
        <v>7</v>
      </c>
      <c r="ET57" s="318">
        <v>4</v>
      </c>
      <c r="EU57" s="318">
        <v>175</v>
      </c>
      <c r="EV57" s="318">
        <v>1</v>
      </c>
      <c r="EW57" s="318">
        <v>8</v>
      </c>
      <c r="EX57" s="318">
        <v>4</v>
      </c>
      <c r="EY57" s="318">
        <v>100</v>
      </c>
      <c r="EZ57" s="318">
        <v>1</v>
      </c>
      <c r="FA57" s="318">
        <v>8</v>
      </c>
      <c r="FB57" s="318">
        <v>4</v>
      </c>
      <c r="FC57" s="318">
        <v>100</v>
      </c>
      <c r="FD57" s="318">
        <v>1</v>
      </c>
      <c r="FE57" s="318">
        <v>16</v>
      </c>
      <c r="FF57" s="318">
        <v>4</v>
      </c>
      <c r="FG57" s="318">
        <v>100</v>
      </c>
      <c r="FH57" s="318">
        <v>1</v>
      </c>
      <c r="FI57" s="318">
        <v>8</v>
      </c>
      <c r="FJ57" s="318">
        <v>4</v>
      </c>
      <c r="FK57" s="318">
        <v>100</v>
      </c>
      <c r="FL57" s="318">
        <v>1</v>
      </c>
      <c r="FM57" s="318">
        <v>8</v>
      </c>
      <c r="FN57" s="318">
        <v>4</v>
      </c>
      <c r="FO57" s="318">
        <v>200</v>
      </c>
      <c r="FQ57" s="321">
        <f t="shared" si="3"/>
        <v>180</v>
      </c>
      <c r="FR57" s="321">
        <f t="shared" si="0"/>
        <v>2250</v>
      </c>
      <c r="FS57" s="321">
        <f t="shared" si="1"/>
        <v>0</v>
      </c>
      <c r="FT57" s="321">
        <f t="shared" si="2"/>
        <v>0</v>
      </c>
    </row>
    <row r="58" spans="1:176">
      <c r="A58" s="371" t="s">
        <v>12157</v>
      </c>
      <c r="B58" s="345">
        <f>INDEX(FR:FR,MATCH($B$2,$BP:$BP,0),0)</f>
        <v>3825</v>
      </c>
      <c r="D58" s="360"/>
      <c r="H58" s="322"/>
      <c r="I58" s="322"/>
      <c r="AD58" s="350">
        <f>兵团team!A62</f>
        <v>805</v>
      </c>
      <c r="AE58" s="350" t="str">
        <f>兵团team!B62</f>
        <v>蛮牛</v>
      </c>
      <c r="AF58" s="350">
        <f>兵团team!K62</f>
        <v>3</v>
      </c>
      <c r="AG58" s="350">
        <f>兵团team!L62</f>
        <v>1</v>
      </c>
      <c r="AH58" s="325">
        <f>兵团team!M62</f>
        <v>1</v>
      </c>
      <c r="AI58" s="325">
        <f>兵团team!N62</f>
        <v>1</v>
      </c>
      <c r="AJ58" s="325">
        <f>兵团team!O62</f>
        <v>1</v>
      </c>
      <c r="AK58" s="325">
        <f>兵团team!P62</f>
        <v>1</v>
      </c>
      <c r="AL58" s="350">
        <f>兵团team!S62</f>
        <v>3</v>
      </c>
      <c r="AM58" s="350">
        <f>兵团team!T62</f>
        <v>75</v>
      </c>
      <c r="AN58" s="350">
        <f>兵团team!U62</f>
        <v>1</v>
      </c>
      <c r="AO58" s="350">
        <f>兵团team!V62</f>
        <v>1</v>
      </c>
      <c r="AP58" s="350">
        <f>兵团team!W62</f>
        <v>1</v>
      </c>
      <c r="AQ58" s="350">
        <f>兵团team!AH62</f>
        <v>3</v>
      </c>
      <c r="AR58" s="350">
        <f>兵团team!AI62</f>
        <v>2</v>
      </c>
      <c r="AS58" s="350">
        <f>兵团team!AK62</f>
        <v>30</v>
      </c>
      <c r="AT58" s="350">
        <f>兵团team!AL62</f>
        <v>750</v>
      </c>
      <c r="AU58" s="350">
        <f>兵团team!BB62</f>
        <v>80</v>
      </c>
      <c r="AV58" s="350">
        <f>兵团team!BC62</f>
        <v>90</v>
      </c>
      <c r="AW58" s="350" t="str">
        <f>兵团team!DT62</f>
        <v>[[1,1],[2,1],[3,2],[4,2]]</v>
      </c>
      <c r="AX58" s="354" t="s">
        <v>12150</v>
      </c>
      <c r="AY58" s="354" t="s">
        <v>12150</v>
      </c>
      <c r="AZ58" s="354" t="s">
        <v>12150</v>
      </c>
      <c r="BA58" s="354" t="s">
        <v>12150</v>
      </c>
      <c r="BC58" s="354" t="s">
        <v>10407</v>
      </c>
      <c r="BD58" s="358">
        <v>0.84</v>
      </c>
      <c r="BE58" s="358">
        <v>0.84</v>
      </c>
      <c r="BF58" s="358">
        <v>0.21</v>
      </c>
      <c r="BG58" s="358">
        <v>420</v>
      </c>
      <c r="BH58" s="358">
        <v>0.21</v>
      </c>
      <c r="BI58" s="358">
        <v>0.21</v>
      </c>
      <c r="BJ58" s="358">
        <v>420</v>
      </c>
      <c r="BK58" s="358">
        <v>0.21</v>
      </c>
      <c r="BL58" s="358">
        <v>0.21</v>
      </c>
      <c r="BM58" s="358">
        <v>0.21</v>
      </c>
      <c r="BP58" s="322">
        <f>兵团team!A62</f>
        <v>805</v>
      </c>
      <c r="BQ58" s="322" t="str">
        <f>兵团team!B62</f>
        <v>蛮牛</v>
      </c>
      <c r="BR58" s="42" t="str">
        <f>兵团team!AX62</f>
        <v>[[1,7],[4,85],[1,7],[4,85],[1,14],[4,85],[1,7],[4,85],[1,7],[4,170],[1,8.75],[4,106.25],[1,8.75],[4,106.25],[1,17.5],[4,106.25],[1,8.75],[4,106.25],[1,8.75],[4,212.5],[1,10.5],[4,127.5],[1,10.5],[4,127.5],[1,21],[4,127.5],[1,10.5],[4,127.5],[1,10.5],[4,255],[1,12.25],[4,148.75],[1,12.25],[4,148.75],[1,24.5],[4,148.75],[1,12.25],[4,148.75],[1,12.25],[4,297.5],[1,14],[4,170],[1,14],[4,170],[1,28],[4,170],[1,14],[4,170],[1,14],[4,340]]</v>
      </c>
      <c r="BS58" s="318" t="s">
        <v>12083</v>
      </c>
      <c r="BT58" s="322">
        <v>1</v>
      </c>
      <c r="BU58" s="318">
        <v>7</v>
      </c>
      <c r="BV58" s="318">
        <v>4</v>
      </c>
      <c r="BW58" s="318">
        <v>85</v>
      </c>
      <c r="BX58" s="318">
        <v>1</v>
      </c>
      <c r="BY58" s="318">
        <v>7</v>
      </c>
      <c r="BZ58" s="318">
        <v>4</v>
      </c>
      <c r="CA58" s="318">
        <v>85</v>
      </c>
      <c r="CB58" s="318">
        <v>1</v>
      </c>
      <c r="CC58" s="318">
        <v>14</v>
      </c>
      <c r="CD58" s="318">
        <v>4</v>
      </c>
      <c r="CE58" s="318">
        <v>85</v>
      </c>
      <c r="CF58" s="318">
        <v>1</v>
      </c>
      <c r="CG58" s="318">
        <v>7</v>
      </c>
      <c r="CH58" s="318">
        <v>4</v>
      </c>
      <c r="CI58" s="318">
        <v>85</v>
      </c>
      <c r="CJ58" s="318">
        <v>1</v>
      </c>
      <c r="CK58" s="318">
        <v>7</v>
      </c>
      <c r="CL58" s="318">
        <v>4</v>
      </c>
      <c r="CM58" s="318">
        <v>170</v>
      </c>
      <c r="CN58" s="318">
        <v>1</v>
      </c>
      <c r="CO58" s="318">
        <v>8.75</v>
      </c>
      <c r="CP58" s="318">
        <v>4</v>
      </c>
      <c r="CQ58" s="318">
        <v>106.25</v>
      </c>
      <c r="CR58" s="318">
        <v>1</v>
      </c>
      <c r="CS58" s="318">
        <v>8.75</v>
      </c>
      <c r="CT58" s="318">
        <v>4</v>
      </c>
      <c r="CU58" s="318">
        <v>106.25</v>
      </c>
      <c r="CV58" s="318">
        <v>1</v>
      </c>
      <c r="CW58" s="318">
        <v>17.5</v>
      </c>
      <c r="CX58" s="318">
        <v>4</v>
      </c>
      <c r="CY58" s="318">
        <v>106.25</v>
      </c>
      <c r="CZ58" s="318">
        <v>1</v>
      </c>
      <c r="DA58" s="318">
        <v>8.75</v>
      </c>
      <c r="DB58" s="318">
        <v>4</v>
      </c>
      <c r="DC58" s="318">
        <v>106.25</v>
      </c>
      <c r="DD58" s="318">
        <v>1</v>
      </c>
      <c r="DE58" s="318">
        <v>8.75</v>
      </c>
      <c r="DF58" s="318">
        <v>4</v>
      </c>
      <c r="DG58" s="318">
        <v>212.5</v>
      </c>
      <c r="DH58" s="318">
        <v>1</v>
      </c>
      <c r="DI58" s="318">
        <v>10.5</v>
      </c>
      <c r="DJ58" s="318">
        <v>4</v>
      </c>
      <c r="DK58" s="318">
        <v>127.5</v>
      </c>
      <c r="DL58" s="318">
        <v>1</v>
      </c>
      <c r="DM58" s="318">
        <v>10.5</v>
      </c>
      <c r="DN58" s="318">
        <v>4</v>
      </c>
      <c r="DO58" s="318">
        <v>127.5</v>
      </c>
      <c r="DP58" s="318">
        <v>1</v>
      </c>
      <c r="DQ58" s="318">
        <v>21</v>
      </c>
      <c r="DR58" s="318">
        <v>4</v>
      </c>
      <c r="DS58" s="318">
        <v>127.5</v>
      </c>
      <c r="DT58" s="318">
        <v>1</v>
      </c>
      <c r="DU58" s="318">
        <v>10.5</v>
      </c>
      <c r="DV58" s="318">
        <v>4</v>
      </c>
      <c r="DW58" s="318">
        <v>127.5</v>
      </c>
      <c r="DX58" s="318">
        <v>1</v>
      </c>
      <c r="DY58" s="318">
        <v>10.5</v>
      </c>
      <c r="DZ58" s="318">
        <v>4</v>
      </c>
      <c r="EA58" s="318">
        <v>255</v>
      </c>
      <c r="EB58" s="318">
        <v>1</v>
      </c>
      <c r="EC58" s="318">
        <v>12.25</v>
      </c>
      <c r="ED58" s="318">
        <v>4</v>
      </c>
      <c r="EE58" s="318">
        <v>148.75</v>
      </c>
      <c r="EF58" s="318">
        <v>1</v>
      </c>
      <c r="EG58" s="318">
        <v>12.25</v>
      </c>
      <c r="EH58" s="318">
        <v>4</v>
      </c>
      <c r="EI58" s="318">
        <v>148.75</v>
      </c>
      <c r="EJ58" s="318">
        <v>1</v>
      </c>
      <c r="EK58" s="318">
        <v>24.5</v>
      </c>
      <c r="EL58" s="318">
        <v>4</v>
      </c>
      <c r="EM58" s="318">
        <v>148.75</v>
      </c>
      <c r="EN58" s="318">
        <v>1</v>
      </c>
      <c r="EO58" s="318">
        <v>12.25</v>
      </c>
      <c r="EP58" s="318">
        <v>4</v>
      </c>
      <c r="EQ58" s="318">
        <v>148.75</v>
      </c>
      <c r="ER58" s="318">
        <v>1</v>
      </c>
      <c r="ES58" s="318">
        <v>12.25</v>
      </c>
      <c r="ET58" s="318">
        <v>4</v>
      </c>
      <c r="EU58" s="318">
        <v>297.5</v>
      </c>
      <c r="EV58" s="318">
        <v>1</v>
      </c>
      <c r="EW58" s="318">
        <v>14</v>
      </c>
      <c r="EX58" s="318">
        <v>4</v>
      </c>
      <c r="EY58" s="318">
        <v>170</v>
      </c>
      <c r="EZ58" s="318">
        <v>1</v>
      </c>
      <c r="FA58" s="318">
        <v>14</v>
      </c>
      <c r="FB58" s="318">
        <v>4</v>
      </c>
      <c r="FC58" s="318">
        <v>170</v>
      </c>
      <c r="FD58" s="318">
        <v>1</v>
      </c>
      <c r="FE58" s="318">
        <v>28</v>
      </c>
      <c r="FF58" s="318">
        <v>4</v>
      </c>
      <c r="FG58" s="318">
        <v>170</v>
      </c>
      <c r="FH58" s="318">
        <v>1</v>
      </c>
      <c r="FI58" s="318">
        <v>14</v>
      </c>
      <c r="FJ58" s="318">
        <v>4</v>
      </c>
      <c r="FK58" s="318">
        <v>170</v>
      </c>
      <c r="FL58" s="318">
        <v>1</v>
      </c>
      <c r="FM58" s="318">
        <v>14</v>
      </c>
      <c r="FN58" s="318">
        <v>4</v>
      </c>
      <c r="FO58" s="318">
        <v>340</v>
      </c>
      <c r="FQ58" s="321">
        <f t="shared" si="3"/>
        <v>315</v>
      </c>
      <c r="FR58" s="321">
        <f t="shared" si="0"/>
        <v>3825</v>
      </c>
      <c r="FS58" s="321">
        <f t="shared" si="1"/>
        <v>0</v>
      </c>
      <c r="FT58" s="321">
        <f t="shared" si="2"/>
        <v>0</v>
      </c>
    </row>
    <row r="59" spans="1:176">
      <c r="A59" s="371" t="s">
        <v>12097</v>
      </c>
      <c r="B59" s="342">
        <f>INDEX(FT:FT,MATCH(B2,BP:BP,0),0)</f>
        <v>0</v>
      </c>
      <c r="D59" s="360"/>
      <c r="H59" s="322"/>
      <c r="I59" s="322"/>
      <c r="AD59" s="350">
        <f>兵团team!A63</f>
        <v>806</v>
      </c>
      <c r="AE59" s="350" t="str">
        <f>兵团team!B63</f>
        <v>双足飞龙</v>
      </c>
      <c r="AF59" s="350">
        <f>兵团team!K63</f>
        <v>2</v>
      </c>
      <c r="AG59" s="350">
        <f>兵团team!L63</f>
        <v>1</v>
      </c>
      <c r="AH59" s="325">
        <f>兵团team!M63</f>
        <v>1</v>
      </c>
      <c r="AI59" s="325">
        <f>兵团team!N63</f>
        <v>1</v>
      </c>
      <c r="AJ59" s="325">
        <f>兵团team!O63</f>
        <v>1</v>
      </c>
      <c r="AK59" s="325">
        <f>兵团team!P63</f>
        <v>1</v>
      </c>
      <c r="AL59" s="350">
        <f>兵团team!S63</f>
        <v>5.7</v>
      </c>
      <c r="AM59" s="350">
        <f>兵团team!T63</f>
        <v>36</v>
      </c>
      <c r="AN59" s="350">
        <f>兵团team!U63</f>
        <v>1</v>
      </c>
      <c r="AO59" s="350">
        <f>兵团team!V63</f>
        <v>1</v>
      </c>
      <c r="AP59" s="350">
        <f>兵团team!W63</f>
        <v>1</v>
      </c>
      <c r="AQ59" s="350">
        <f>兵团team!AH63</f>
        <v>4</v>
      </c>
      <c r="AR59" s="350">
        <f>兵团team!AI63</f>
        <v>1</v>
      </c>
      <c r="AS59" s="350">
        <f>兵团team!AK63</f>
        <v>57</v>
      </c>
      <c r="AT59" s="350">
        <f>兵团team!AL63</f>
        <v>360</v>
      </c>
      <c r="AU59" s="350">
        <f>兵团team!BB63</f>
        <v>80</v>
      </c>
      <c r="AV59" s="350">
        <f>兵团team!BC63</f>
        <v>100</v>
      </c>
      <c r="AW59" s="350" t="str">
        <f>兵团team!DT63</f>
        <v>[[1,1],[2,1],[3,2],[4,2]]</v>
      </c>
      <c r="AX59" s="354" t="s">
        <v>12150</v>
      </c>
      <c r="AY59" s="354" t="s">
        <v>12150</v>
      </c>
      <c r="AZ59" s="354" t="s">
        <v>12150</v>
      </c>
      <c r="BA59" s="354" t="s">
        <v>12150</v>
      </c>
      <c r="BP59" s="322">
        <f>兵团team!A63</f>
        <v>806</v>
      </c>
      <c r="BQ59" s="322" t="str">
        <f>兵团team!B63</f>
        <v>双足飞龙</v>
      </c>
      <c r="BR59" s="42" t="str">
        <f>兵团team!AX63</f>
        <v>[[1,14],[4,170],[1,14],[4,170],[1,28],[4,170],[1,14],[4,170],[1,14],[4,340],[1,17.5],[4,212.5],[1,17.5],[4,212.5],[1,35],[4,212.5],[1,17.5],[4,212.5],[1,17.5],[4,425],[1,21],[4,255],[1,21],[4,255],[1,42],[4,255],[1,21],[4,255],[1,21],[4,510],[1,24.5],[4,297.5],[1,24.5],[4,297.5],[1,49],[4,297.5],[1,24.5],[4,297.5],[1,24.5],[4,595],[1,28],[4,340],[1,28],[4,340],[1,56],[4,340],[1,28],[4,340],[1,28],[4,680]]</v>
      </c>
      <c r="BS59" s="318" t="s">
        <v>12085</v>
      </c>
      <c r="BT59" s="322">
        <v>1</v>
      </c>
      <c r="BU59" s="318">
        <v>14</v>
      </c>
      <c r="BV59" s="318">
        <v>4</v>
      </c>
      <c r="BW59" s="318">
        <v>170</v>
      </c>
      <c r="BX59" s="318">
        <v>1</v>
      </c>
      <c r="BY59" s="318">
        <v>14</v>
      </c>
      <c r="BZ59" s="318">
        <v>4</v>
      </c>
      <c r="CA59" s="318">
        <v>170</v>
      </c>
      <c r="CB59" s="318">
        <v>1</v>
      </c>
      <c r="CC59" s="318">
        <v>28</v>
      </c>
      <c r="CD59" s="318">
        <v>4</v>
      </c>
      <c r="CE59" s="318">
        <v>170</v>
      </c>
      <c r="CF59" s="318">
        <v>1</v>
      </c>
      <c r="CG59" s="318">
        <v>14</v>
      </c>
      <c r="CH59" s="318">
        <v>4</v>
      </c>
      <c r="CI59" s="318">
        <v>170</v>
      </c>
      <c r="CJ59" s="318">
        <v>1</v>
      </c>
      <c r="CK59" s="318">
        <v>14</v>
      </c>
      <c r="CL59" s="318">
        <v>4</v>
      </c>
      <c r="CM59" s="318">
        <v>340</v>
      </c>
      <c r="CN59" s="318">
        <v>1</v>
      </c>
      <c r="CO59" s="318">
        <v>17.5</v>
      </c>
      <c r="CP59" s="318">
        <v>4</v>
      </c>
      <c r="CQ59" s="318">
        <v>212.5</v>
      </c>
      <c r="CR59" s="318">
        <v>1</v>
      </c>
      <c r="CS59" s="318">
        <v>17.5</v>
      </c>
      <c r="CT59" s="318">
        <v>4</v>
      </c>
      <c r="CU59" s="318">
        <v>212.5</v>
      </c>
      <c r="CV59" s="318">
        <v>1</v>
      </c>
      <c r="CW59" s="318">
        <v>35</v>
      </c>
      <c r="CX59" s="318">
        <v>4</v>
      </c>
      <c r="CY59" s="318">
        <v>212.5</v>
      </c>
      <c r="CZ59" s="318">
        <v>1</v>
      </c>
      <c r="DA59" s="318">
        <v>17.5</v>
      </c>
      <c r="DB59" s="318">
        <v>4</v>
      </c>
      <c r="DC59" s="318">
        <v>212.5</v>
      </c>
      <c r="DD59" s="318">
        <v>1</v>
      </c>
      <c r="DE59" s="318">
        <v>17.5</v>
      </c>
      <c r="DF59" s="318">
        <v>4</v>
      </c>
      <c r="DG59" s="318">
        <v>425</v>
      </c>
      <c r="DH59" s="318">
        <v>1</v>
      </c>
      <c r="DI59" s="318">
        <v>21</v>
      </c>
      <c r="DJ59" s="318">
        <v>4</v>
      </c>
      <c r="DK59" s="318">
        <v>255</v>
      </c>
      <c r="DL59" s="318">
        <v>1</v>
      </c>
      <c r="DM59" s="318">
        <v>21</v>
      </c>
      <c r="DN59" s="318">
        <v>4</v>
      </c>
      <c r="DO59" s="318">
        <v>255</v>
      </c>
      <c r="DP59" s="318">
        <v>1</v>
      </c>
      <c r="DQ59" s="318">
        <v>42</v>
      </c>
      <c r="DR59" s="318">
        <v>4</v>
      </c>
      <c r="DS59" s="318">
        <v>255</v>
      </c>
      <c r="DT59" s="318">
        <v>1</v>
      </c>
      <c r="DU59" s="318">
        <v>21</v>
      </c>
      <c r="DV59" s="318">
        <v>4</v>
      </c>
      <c r="DW59" s="318">
        <v>255</v>
      </c>
      <c r="DX59" s="318">
        <v>1</v>
      </c>
      <c r="DY59" s="318">
        <v>21</v>
      </c>
      <c r="DZ59" s="318">
        <v>4</v>
      </c>
      <c r="EA59" s="318">
        <v>510</v>
      </c>
      <c r="EB59" s="318">
        <v>1</v>
      </c>
      <c r="EC59" s="318">
        <v>24.5</v>
      </c>
      <c r="ED59" s="318">
        <v>4</v>
      </c>
      <c r="EE59" s="318">
        <v>297.5</v>
      </c>
      <c r="EF59" s="318">
        <v>1</v>
      </c>
      <c r="EG59" s="318">
        <v>24.5</v>
      </c>
      <c r="EH59" s="318">
        <v>4</v>
      </c>
      <c r="EI59" s="318">
        <v>297.5</v>
      </c>
      <c r="EJ59" s="318">
        <v>1</v>
      </c>
      <c r="EK59" s="318">
        <v>49</v>
      </c>
      <c r="EL59" s="318">
        <v>4</v>
      </c>
      <c r="EM59" s="318">
        <v>297.5</v>
      </c>
      <c r="EN59" s="318">
        <v>1</v>
      </c>
      <c r="EO59" s="318">
        <v>24.5</v>
      </c>
      <c r="EP59" s="318">
        <v>4</v>
      </c>
      <c r="EQ59" s="318">
        <v>297.5</v>
      </c>
      <c r="ER59" s="318">
        <v>1</v>
      </c>
      <c r="ES59" s="318">
        <v>24.5</v>
      </c>
      <c r="ET59" s="318">
        <v>4</v>
      </c>
      <c r="EU59" s="318">
        <v>595</v>
      </c>
      <c r="EV59" s="318">
        <v>1</v>
      </c>
      <c r="EW59" s="318">
        <v>28</v>
      </c>
      <c r="EX59" s="318">
        <v>4</v>
      </c>
      <c r="EY59" s="318">
        <v>340</v>
      </c>
      <c r="EZ59" s="318">
        <v>1</v>
      </c>
      <c r="FA59" s="318">
        <v>28</v>
      </c>
      <c r="FB59" s="318">
        <v>4</v>
      </c>
      <c r="FC59" s="318">
        <v>340</v>
      </c>
      <c r="FD59" s="318">
        <v>1</v>
      </c>
      <c r="FE59" s="318">
        <v>56</v>
      </c>
      <c r="FF59" s="318">
        <v>4</v>
      </c>
      <c r="FG59" s="318">
        <v>340</v>
      </c>
      <c r="FH59" s="318">
        <v>1</v>
      </c>
      <c r="FI59" s="318">
        <v>28</v>
      </c>
      <c r="FJ59" s="318">
        <v>4</v>
      </c>
      <c r="FK59" s="318">
        <v>340</v>
      </c>
      <c r="FL59" s="318">
        <v>1</v>
      </c>
      <c r="FM59" s="318">
        <v>28</v>
      </c>
      <c r="FN59" s="318">
        <v>4</v>
      </c>
      <c r="FO59" s="318">
        <v>680</v>
      </c>
      <c r="FQ59" s="321">
        <f t="shared" si="3"/>
        <v>630</v>
      </c>
      <c r="FR59" s="321">
        <f t="shared" si="0"/>
        <v>7650</v>
      </c>
      <c r="FS59" s="321">
        <f t="shared" si="1"/>
        <v>0</v>
      </c>
      <c r="FT59" s="321">
        <f t="shared" si="2"/>
        <v>0</v>
      </c>
    </row>
    <row r="60" spans="1:176">
      <c r="A60" s="316" t="s">
        <v>12078</v>
      </c>
      <c r="B60" s="187">
        <f>(B4+(B9*(D2-1))+B16+B56)*(1+B53)+(B29)</f>
        <v>10130.935599999999</v>
      </c>
      <c r="C60" s="322"/>
      <c r="D60" s="360"/>
      <c r="H60" s="322"/>
      <c r="I60" s="322"/>
      <c r="AD60" s="350">
        <f>兵团team!A64</f>
        <v>807</v>
      </c>
      <c r="AE60" s="350" t="str">
        <f>兵团team!B64</f>
        <v>多头龙</v>
      </c>
      <c r="AF60" s="350">
        <f>兵团team!K64</f>
        <v>3</v>
      </c>
      <c r="AG60" s="350">
        <f>兵团team!L64</f>
        <v>1</v>
      </c>
      <c r="AH60" s="325">
        <f>兵团team!M64</f>
        <v>1</v>
      </c>
      <c r="AI60" s="325">
        <f>兵团team!N64</f>
        <v>1</v>
      </c>
      <c r="AJ60" s="325">
        <f>兵团team!O64</f>
        <v>1</v>
      </c>
      <c r="AK60" s="325">
        <f>兵团team!P64</f>
        <v>1</v>
      </c>
      <c r="AL60" s="350">
        <f>兵团team!S64</f>
        <v>6.2</v>
      </c>
      <c r="AM60" s="350">
        <f>兵团team!T64</f>
        <v>36</v>
      </c>
      <c r="AN60" s="350">
        <f>兵团team!U64</f>
        <v>1</v>
      </c>
      <c r="AO60" s="350">
        <f>兵团team!V64</f>
        <v>1</v>
      </c>
      <c r="AP60" s="350">
        <f>兵团team!W64</f>
        <v>1</v>
      </c>
      <c r="AQ60" s="350">
        <f>兵团team!AH64</f>
        <v>5</v>
      </c>
      <c r="AR60" s="350">
        <f>兵团team!AI64</f>
        <v>1</v>
      </c>
      <c r="AS60" s="350">
        <f>兵团team!AK64</f>
        <v>62</v>
      </c>
      <c r="AT60" s="350">
        <f>兵团team!AL64</f>
        <v>360</v>
      </c>
      <c r="AU60" s="350">
        <f>兵团team!BB64</f>
        <v>80</v>
      </c>
      <c r="AV60" s="350">
        <f>兵团team!BC64</f>
        <v>100</v>
      </c>
      <c r="AW60" s="350" t="str">
        <f>兵团team!DT64</f>
        <v>[[1,1],[2,1],[3,2],[4,2]]</v>
      </c>
      <c r="AX60" s="354" t="s">
        <v>12150</v>
      </c>
      <c r="AY60" s="354" t="s">
        <v>12150</v>
      </c>
      <c r="AZ60" s="354" t="s">
        <v>12150</v>
      </c>
      <c r="BA60" s="354" t="s">
        <v>12150</v>
      </c>
      <c r="BP60" s="322">
        <f>兵团team!A64</f>
        <v>807</v>
      </c>
      <c r="BQ60" s="322" t="str">
        <f>兵团team!B64</f>
        <v>多头龙</v>
      </c>
      <c r="BR60" s="42" t="str">
        <f>兵团team!AX64</f>
        <v>[[1,50],[4,550],[1,50],[4,550],[1,100],[4,550],[1,50],[4,550],[1,50],[4,1100],[1,62.5],[4,687.5],[1,62.5],[4,687.5],[1,125],[4,687.5],[1,62.5],[4,687.5],[1,62.5],[4,1375],[1,75],[4,825],[1,75],[4,825],[1,150],[4,825],[1,75],[4,825],[1,75],[4,1650],[1,87.5],[4,962.5],[1,87.5],[4,962.5],[1,175],[4,962.5],[1,87.5],[4,962.5],[1,87.5],[4,1925],[1,100],[4,1100],[1,100],[4,1100],[1,200],[4,1100],[1,100],[4,1100],[1,100],[4,2200]]</v>
      </c>
      <c r="BS60" s="318" t="s">
        <v>12086</v>
      </c>
      <c r="BT60" s="322">
        <v>1</v>
      </c>
      <c r="BU60" s="318">
        <v>50</v>
      </c>
      <c r="BV60" s="318">
        <v>4</v>
      </c>
      <c r="BW60" s="318">
        <v>550</v>
      </c>
      <c r="BX60" s="318">
        <v>1</v>
      </c>
      <c r="BY60" s="318">
        <v>50</v>
      </c>
      <c r="BZ60" s="318">
        <v>4</v>
      </c>
      <c r="CA60" s="318">
        <v>550</v>
      </c>
      <c r="CB60" s="318">
        <v>1</v>
      </c>
      <c r="CC60" s="318">
        <v>100</v>
      </c>
      <c r="CD60" s="318">
        <v>4</v>
      </c>
      <c r="CE60" s="318">
        <v>550</v>
      </c>
      <c r="CF60" s="318">
        <v>1</v>
      </c>
      <c r="CG60" s="318">
        <v>50</v>
      </c>
      <c r="CH60" s="318">
        <v>4</v>
      </c>
      <c r="CI60" s="318">
        <v>550</v>
      </c>
      <c r="CJ60" s="318">
        <v>1</v>
      </c>
      <c r="CK60" s="318">
        <v>50</v>
      </c>
      <c r="CL60" s="318">
        <v>4</v>
      </c>
      <c r="CM60" s="318">
        <v>1100</v>
      </c>
      <c r="CN60" s="318">
        <v>1</v>
      </c>
      <c r="CO60" s="318">
        <v>62.5</v>
      </c>
      <c r="CP60" s="318">
        <v>4</v>
      </c>
      <c r="CQ60" s="318">
        <v>687.5</v>
      </c>
      <c r="CR60" s="318">
        <v>1</v>
      </c>
      <c r="CS60" s="318">
        <v>62.5</v>
      </c>
      <c r="CT60" s="318">
        <v>4</v>
      </c>
      <c r="CU60" s="318">
        <v>687.5</v>
      </c>
      <c r="CV60" s="318">
        <v>1</v>
      </c>
      <c r="CW60" s="318">
        <v>125</v>
      </c>
      <c r="CX60" s="318">
        <v>4</v>
      </c>
      <c r="CY60" s="318">
        <v>687.5</v>
      </c>
      <c r="CZ60" s="318">
        <v>1</v>
      </c>
      <c r="DA60" s="318">
        <v>62.5</v>
      </c>
      <c r="DB60" s="318">
        <v>4</v>
      </c>
      <c r="DC60" s="318">
        <v>687.5</v>
      </c>
      <c r="DD60" s="318">
        <v>1</v>
      </c>
      <c r="DE60" s="318">
        <v>62.5</v>
      </c>
      <c r="DF60" s="318">
        <v>4</v>
      </c>
      <c r="DG60" s="318">
        <v>1375</v>
      </c>
      <c r="DH60" s="318">
        <v>1</v>
      </c>
      <c r="DI60" s="318">
        <v>75</v>
      </c>
      <c r="DJ60" s="318">
        <v>4</v>
      </c>
      <c r="DK60" s="318">
        <v>825</v>
      </c>
      <c r="DL60" s="318">
        <v>1</v>
      </c>
      <c r="DM60" s="318">
        <v>75</v>
      </c>
      <c r="DN60" s="318">
        <v>4</v>
      </c>
      <c r="DO60" s="318">
        <v>825</v>
      </c>
      <c r="DP60" s="318">
        <v>1</v>
      </c>
      <c r="DQ60" s="318">
        <v>150</v>
      </c>
      <c r="DR60" s="318">
        <v>4</v>
      </c>
      <c r="DS60" s="318">
        <v>825</v>
      </c>
      <c r="DT60" s="318">
        <v>1</v>
      </c>
      <c r="DU60" s="318">
        <v>75</v>
      </c>
      <c r="DV60" s="318">
        <v>4</v>
      </c>
      <c r="DW60" s="318">
        <v>825</v>
      </c>
      <c r="DX60" s="318">
        <v>1</v>
      </c>
      <c r="DY60" s="318">
        <v>75</v>
      </c>
      <c r="DZ60" s="318">
        <v>4</v>
      </c>
      <c r="EA60" s="318">
        <v>1650</v>
      </c>
      <c r="EB60" s="318">
        <v>1</v>
      </c>
      <c r="EC60" s="318">
        <v>87.5</v>
      </c>
      <c r="ED60" s="318">
        <v>4</v>
      </c>
      <c r="EE60" s="318">
        <v>962.5</v>
      </c>
      <c r="EF60" s="318">
        <v>1</v>
      </c>
      <c r="EG60" s="318">
        <v>87.5</v>
      </c>
      <c r="EH60" s="318">
        <v>4</v>
      </c>
      <c r="EI60" s="318">
        <v>962.5</v>
      </c>
      <c r="EJ60" s="318">
        <v>1</v>
      </c>
      <c r="EK60" s="318">
        <v>175</v>
      </c>
      <c r="EL60" s="318">
        <v>4</v>
      </c>
      <c r="EM60" s="318">
        <v>962.5</v>
      </c>
      <c r="EN60" s="318">
        <v>1</v>
      </c>
      <c r="EO60" s="318">
        <v>87.5</v>
      </c>
      <c r="EP60" s="318">
        <v>4</v>
      </c>
      <c r="EQ60" s="318">
        <v>962.5</v>
      </c>
      <c r="ER60" s="318">
        <v>1</v>
      </c>
      <c r="ES60" s="318">
        <v>87.5</v>
      </c>
      <c r="ET60" s="318">
        <v>4</v>
      </c>
      <c r="EU60" s="318">
        <v>1925</v>
      </c>
      <c r="EV60" s="318">
        <v>1</v>
      </c>
      <c r="EW60" s="318">
        <v>100</v>
      </c>
      <c r="EX60" s="318">
        <v>4</v>
      </c>
      <c r="EY60" s="318">
        <v>1100</v>
      </c>
      <c r="EZ60" s="318">
        <v>1</v>
      </c>
      <c r="FA60" s="318">
        <v>100</v>
      </c>
      <c r="FB60" s="318">
        <v>4</v>
      </c>
      <c r="FC60" s="318">
        <v>1100</v>
      </c>
      <c r="FD60" s="318">
        <v>1</v>
      </c>
      <c r="FE60" s="318">
        <v>200</v>
      </c>
      <c r="FF60" s="318">
        <v>4</v>
      </c>
      <c r="FG60" s="318">
        <v>1100</v>
      </c>
      <c r="FH60" s="318">
        <v>1</v>
      </c>
      <c r="FI60" s="318">
        <v>100</v>
      </c>
      <c r="FJ60" s="318">
        <v>4</v>
      </c>
      <c r="FK60" s="318">
        <v>1100</v>
      </c>
      <c r="FL60" s="318">
        <v>1</v>
      </c>
      <c r="FM60" s="318">
        <v>100</v>
      </c>
      <c r="FN60" s="318">
        <v>4</v>
      </c>
      <c r="FO60" s="318">
        <v>2200</v>
      </c>
      <c r="FQ60" s="321">
        <f t="shared" si="3"/>
        <v>2250</v>
      </c>
      <c r="FR60" s="321">
        <f t="shared" si="0"/>
        <v>24750</v>
      </c>
      <c r="FS60" s="321">
        <f t="shared" si="1"/>
        <v>0</v>
      </c>
      <c r="FT60" s="321">
        <f t="shared" si="2"/>
        <v>0</v>
      </c>
    </row>
    <row r="61" spans="1:176">
      <c r="A61" s="316" t="s">
        <v>12079</v>
      </c>
      <c r="B61" s="327">
        <f>(B6+(B10*(D2-1))+B17)*(1+B54)+B57+B30</f>
        <v>1625.27</v>
      </c>
      <c r="C61" s="322"/>
      <c r="D61" s="360"/>
      <c r="H61" s="322"/>
      <c r="I61" s="322"/>
      <c r="AD61" s="350">
        <f>兵团team!A65</f>
        <v>901</v>
      </c>
      <c r="AE61" s="350" t="str">
        <f>兵团team!B65</f>
        <v>魔法仙灵</v>
      </c>
      <c r="AF61" s="350">
        <f>兵团team!K65</f>
        <v>1</v>
      </c>
      <c r="AG61" s="350">
        <f>兵团team!L65</f>
        <v>1</v>
      </c>
      <c r="AH61" s="325">
        <f>兵团team!M65</f>
        <v>1</v>
      </c>
      <c r="AI61" s="325">
        <f>兵团team!N65</f>
        <v>1</v>
      </c>
      <c r="AJ61" s="325">
        <f>兵团team!O65</f>
        <v>1</v>
      </c>
      <c r="AK61" s="325">
        <f>兵团team!P65</f>
        <v>1</v>
      </c>
      <c r="AL61" s="350">
        <f>兵团team!S65</f>
        <v>6.95</v>
      </c>
      <c r="AM61" s="350">
        <f>兵团team!T65</f>
        <v>99.3</v>
      </c>
      <c r="AN61" s="350">
        <f>兵团team!U65</f>
        <v>1.5</v>
      </c>
      <c r="AO61" s="350">
        <f>兵团team!V65</f>
        <v>0</v>
      </c>
      <c r="AP61" s="350">
        <f>兵团team!W65</f>
        <v>0.48</v>
      </c>
      <c r="AQ61" s="350">
        <f>兵团team!AH65</f>
        <v>3</v>
      </c>
      <c r="AR61" s="350">
        <f>兵团team!AI65</f>
        <v>3</v>
      </c>
      <c r="AS61" s="350">
        <f>兵团team!AK65</f>
        <v>69.5</v>
      </c>
      <c r="AT61" s="350">
        <f>兵团team!AL65</f>
        <v>993</v>
      </c>
      <c r="AU61" s="350">
        <f>兵团team!BB65</f>
        <v>80</v>
      </c>
      <c r="AV61" s="350">
        <f>兵团team!BC65</f>
        <v>120</v>
      </c>
      <c r="AW61" s="350" t="str">
        <f>兵团team!DT65</f>
        <v>[[2,1],[5,1],[20,2],[55,2]]</v>
      </c>
      <c r="AX61" s="350" t="s">
        <v>6937</v>
      </c>
      <c r="AY61" s="350" t="s">
        <v>7065</v>
      </c>
      <c r="AZ61" s="350" t="s">
        <v>7076</v>
      </c>
      <c r="BA61" s="350" t="s">
        <v>7088</v>
      </c>
      <c r="BP61" s="322">
        <f>兵团team!A65</f>
        <v>901</v>
      </c>
      <c r="BQ61" s="322" t="str">
        <f>兵团team!B65</f>
        <v>魔法仙灵</v>
      </c>
      <c r="BR61" s="42" t="str">
        <f>兵团team!AX65</f>
        <v>[[1,7],[4,85],[1,7],[4,85],[1,14],[4,85],[1,7],[4,85],[1,7],[4,170],[1,8.75],[4,106.25],[1,8.75],[4,106.25],[1,17.5],[4,106.25],[1,8.75],[4,106.25],[1,8.75],[4,212.5],[1,10.5],[4,127.5],[1,10.5],[4,127.5],[1,21],[4,127.5],[1,10.5],[4,127.5],[1,10.5],[4,255],[1,12.25],[4,148.75],[1,12.25],[4,148.75],[1,24.5],[4,148.75],[1,12.25],[4,148.75],[1,12.25],[4,297.5],[1,14],[4,170],[1,14],[4,170],[1,28],[4,170],[1,14],[4,170],[1,14],[4,340]]</v>
      </c>
      <c r="BS61" s="318" t="s">
        <v>12083</v>
      </c>
      <c r="BT61" s="322">
        <v>1</v>
      </c>
      <c r="BU61" s="318">
        <v>7</v>
      </c>
      <c r="BV61" s="318">
        <v>4</v>
      </c>
      <c r="BW61" s="318">
        <v>85</v>
      </c>
      <c r="BX61" s="318">
        <v>1</v>
      </c>
      <c r="BY61" s="318">
        <v>7</v>
      </c>
      <c r="BZ61" s="318">
        <v>4</v>
      </c>
      <c r="CA61" s="318">
        <v>85</v>
      </c>
      <c r="CB61" s="318">
        <v>1</v>
      </c>
      <c r="CC61" s="318">
        <v>14</v>
      </c>
      <c r="CD61" s="318">
        <v>4</v>
      </c>
      <c r="CE61" s="318">
        <v>85</v>
      </c>
      <c r="CF61" s="318">
        <v>1</v>
      </c>
      <c r="CG61" s="318">
        <v>7</v>
      </c>
      <c r="CH61" s="318">
        <v>4</v>
      </c>
      <c r="CI61" s="318">
        <v>85</v>
      </c>
      <c r="CJ61" s="318">
        <v>1</v>
      </c>
      <c r="CK61" s="318">
        <v>7</v>
      </c>
      <c r="CL61" s="318">
        <v>4</v>
      </c>
      <c r="CM61" s="318">
        <v>170</v>
      </c>
      <c r="CN61" s="318">
        <v>1</v>
      </c>
      <c r="CO61" s="318">
        <v>8.75</v>
      </c>
      <c r="CP61" s="318">
        <v>4</v>
      </c>
      <c r="CQ61" s="318">
        <v>106.25</v>
      </c>
      <c r="CR61" s="318">
        <v>1</v>
      </c>
      <c r="CS61" s="318">
        <v>8.75</v>
      </c>
      <c r="CT61" s="318">
        <v>4</v>
      </c>
      <c r="CU61" s="318">
        <v>106.25</v>
      </c>
      <c r="CV61" s="318">
        <v>1</v>
      </c>
      <c r="CW61" s="318">
        <v>17.5</v>
      </c>
      <c r="CX61" s="318">
        <v>4</v>
      </c>
      <c r="CY61" s="318">
        <v>106.25</v>
      </c>
      <c r="CZ61" s="318">
        <v>1</v>
      </c>
      <c r="DA61" s="318">
        <v>8.75</v>
      </c>
      <c r="DB61" s="318">
        <v>4</v>
      </c>
      <c r="DC61" s="318">
        <v>106.25</v>
      </c>
      <c r="DD61" s="318">
        <v>1</v>
      </c>
      <c r="DE61" s="318">
        <v>8.75</v>
      </c>
      <c r="DF61" s="318">
        <v>4</v>
      </c>
      <c r="DG61" s="318">
        <v>212.5</v>
      </c>
      <c r="DH61" s="318">
        <v>1</v>
      </c>
      <c r="DI61" s="318">
        <v>10.5</v>
      </c>
      <c r="DJ61" s="318">
        <v>4</v>
      </c>
      <c r="DK61" s="318">
        <v>127.5</v>
      </c>
      <c r="DL61" s="318">
        <v>1</v>
      </c>
      <c r="DM61" s="318">
        <v>10.5</v>
      </c>
      <c r="DN61" s="318">
        <v>4</v>
      </c>
      <c r="DO61" s="318">
        <v>127.5</v>
      </c>
      <c r="DP61" s="318">
        <v>1</v>
      </c>
      <c r="DQ61" s="318">
        <v>21</v>
      </c>
      <c r="DR61" s="318">
        <v>4</v>
      </c>
      <c r="DS61" s="318">
        <v>127.5</v>
      </c>
      <c r="DT61" s="318">
        <v>1</v>
      </c>
      <c r="DU61" s="318">
        <v>10.5</v>
      </c>
      <c r="DV61" s="318">
        <v>4</v>
      </c>
      <c r="DW61" s="318">
        <v>127.5</v>
      </c>
      <c r="DX61" s="318">
        <v>1</v>
      </c>
      <c r="DY61" s="318">
        <v>10.5</v>
      </c>
      <c r="DZ61" s="318">
        <v>4</v>
      </c>
      <c r="EA61" s="318">
        <v>255</v>
      </c>
      <c r="EB61" s="318">
        <v>1</v>
      </c>
      <c r="EC61" s="318">
        <v>12.25</v>
      </c>
      <c r="ED61" s="318">
        <v>4</v>
      </c>
      <c r="EE61" s="318">
        <v>148.75</v>
      </c>
      <c r="EF61" s="318">
        <v>1</v>
      </c>
      <c r="EG61" s="318">
        <v>12.25</v>
      </c>
      <c r="EH61" s="318">
        <v>4</v>
      </c>
      <c r="EI61" s="318">
        <v>148.75</v>
      </c>
      <c r="EJ61" s="318">
        <v>1</v>
      </c>
      <c r="EK61" s="318">
        <v>24.5</v>
      </c>
      <c r="EL61" s="318">
        <v>4</v>
      </c>
      <c r="EM61" s="318">
        <v>148.75</v>
      </c>
      <c r="EN61" s="318">
        <v>1</v>
      </c>
      <c r="EO61" s="318">
        <v>12.25</v>
      </c>
      <c r="EP61" s="318">
        <v>4</v>
      </c>
      <c r="EQ61" s="318">
        <v>148.75</v>
      </c>
      <c r="ER61" s="318">
        <v>1</v>
      </c>
      <c r="ES61" s="318">
        <v>12.25</v>
      </c>
      <c r="ET61" s="318">
        <v>4</v>
      </c>
      <c r="EU61" s="318">
        <v>297.5</v>
      </c>
      <c r="EV61" s="318">
        <v>1</v>
      </c>
      <c r="EW61" s="318">
        <v>14</v>
      </c>
      <c r="EX61" s="318">
        <v>4</v>
      </c>
      <c r="EY61" s="318">
        <v>170</v>
      </c>
      <c r="EZ61" s="318">
        <v>1</v>
      </c>
      <c r="FA61" s="318">
        <v>14</v>
      </c>
      <c r="FB61" s="318">
        <v>4</v>
      </c>
      <c r="FC61" s="318">
        <v>170</v>
      </c>
      <c r="FD61" s="318">
        <v>1</v>
      </c>
      <c r="FE61" s="318">
        <v>28</v>
      </c>
      <c r="FF61" s="318">
        <v>4</v>
      </c>
      <c r="FG61" s="318">
        <v>170</v>
      </c>
      <c r="FH61" s="318">
        <v>1</v>
      </c>
      <c r="FI61" s="318">
        <v>14</v>
      </c>
      <c r="FJ61" s="318">
        <v>4</v>
      </c>
      <c r="FK61" s="318">
        <v>170</v>
      </c>
      <c r="FL61" s="318">
        <v>1</v>
      </c>
      <c r="FM61" s="318">
        <v>14</v>
      </c>
      <c r="FN61" s="318">
        <v>4</v>
      </c>
      <c r="FO61" s="318">
        <v>340</v>
      </c>
      <c r="FQ61" s="321">
        <f t="shared" si="3"/>
        <v>315</v>
      </c>
      <c r="FR61" s="321">
        <f t="shared" si="0"/>
        <v>3825</v>
      </c>
      <c r="FS61" s="321">
        <f t="shared" si="1"/>
        <v>0</v>
      </c>
      <c r="FT61" s="321">
        <f t="shared" si="2"/>
        <v>0</v>
      </c>
    </row>
    <row r="62" spans="1:176">
      <c r="A62" s="316" t="s">
        <v>12080</v>
      </c>
      <c r="B62" s="187">
        <f>(B5+(B13*(D2-1))+B18+B58)*(1+B55)+(B31)</f>
        <v>89618.865000000005</v>
      </c>
      <c r="D62" s="364"/>
      <c r="E62" s="364"/>
      <c r="F62" s="364"/>
      <c r="AD62" s="350">
        <f>兵团team!A66</f>
        <v>902</v>
      </c>
      <c r="AE62" s="350" t="str">
        <f>兵团team!B66</f>
        <v>雷元素</v>
      </c>
      <c r="AF62" s="350">
        <f>兵团team!K66</f>
        <v>2</v>
      </c>
      <c r="AG62" s="350">
        <f>兵团team!L66</f>
        <v>2</v>
      </c>
      <c r="AH62" s="325">
        <f>兵团team!M66</f>
        <v>1</v>
      </c>
      <c r="AI62" s="325">
        <f>兵团team!N66</f>
        <v>1</v>
      </c>
      <c r="AJ62" s="325">
        <f>兵团team!O66</f>
        <v>1</v>
      </c>
      <c r="AK62" s="325">
        <f>兵团team!P66</f>
        <v>1</v>
      </c>
      <c r="AL62" s="350">
        <f>兵团team!S66</f>
        <v>9.92</v>
      </c>
      <c r="AM62" s="350">
        <f>兵团team!T66</f>
        <v>66.2</v>
      </c>
      <c r="AN62" s="350">
        <f>兵团team!U66</f>
        <v>1.2</v>
      </c>
      <c r="AO62" s="350">
        <f>兵团team!V66</f>
        <v>0</v>
      </c>
      <c r="AP62" s="350">
        <f>兵团team!W66</f>
        <v>0.56000000000000005</v>
      </c>
      <c r="AQ62" s="350">
        <f>兵团team!AH66</f>
        <v>3</v>
      </c>
      <c r="AR62" s="350">
        <f>兵团team!AI66</f>
        <v>4</v>
      </c>
      <c r="AS62" s="350">
        <f>兵团team!AK66</f>
        <v>99.2</v>
      </c>
      <c r="AT62" s="350">
        <f>兵团team!AL66</f>
        <v>662</v>
      </c>
      <c r="AU62" s="350">
        <f>兵团team!BB66</f>
        <v>350</v>
      </c>
      <c r="AV62" s="350">
        <f>兵团team!BC66</f>
        <v>90</v>
      </c>
      <c r="AW62" s="350" t="str">
        <f>兵团team!DT66</f>
        <v>[[2,1],[5,1],[14,2],[55,2]]</v>
      </c>
      <c r="AX62" s="350" t="s">
        <v>6937</v>
      </c>
      <c r="AY62" s="350" t="s">
        <v>7065</v>
      </c>
      <c r="AZ62" s="350" t="s">
        <v>7072</v>
      </c>
      <c r="BA62" s="350" t="s">
        <v>7088</v>
      </c>
      <c r="BP62" s="322">
        <f>兵团team!A66</f>
        <v>902</v>
      </c>
      <c r="BQ62" s="322" t="str">
        <f>兵团team!B66</f>
        <v>雷元素</v>
      </c>
      <c r="BR62" s="42" t="str">
        <f>兵团team!AX66</f>
        <v>[[1,7],[4,85],[1,7],[4,85],[1,14],[4,85],[1,7],[4,85],[1,7],[4,170],[1,8.75],[4,106.25],[1,8.75],[4,106.25],[1,17.5],[4,106.25],[1,8.75],[4,106.25],[1,8.75],[4,212.5],[1,10.5],[4,127.5],[1,10.5],[4,127.5],[1,21],[4,127.5],[1,10.5],[4,127.5],[1,10.5],[4,255],[1,12.25],[4,148.75],[1,12.25],[4,148.75],[1,24.5],[4,148.75],[1,12.25],[4,148.75],[1,12.25],[4,297.5],[1,14],[4,170],[1,14],[4,170],[1,28],[4,170],[1,14],[4,170],[1,14],[4,340]]</v>
      </c>
      <c r="BS62" s="318" t="s">
        <v>12083</v>
      </c>
      <c r="BT62" s="322">
        <v>1</v>
      </c>
      <c r="BU62" s="318">
        <v>7</v>
      </c>
      <c r="BV62" s="318">
        <v>4</v>
      </c>
      <c r="BW62" s="318">
        <v>85</v>
      </c>
      <c r="BX62" s="318">
        <v>1</v>
      </c>
      <c r="BY62" s="318">
        <v>7</v>
      </c>
      <c r="BZ62" s="318">
        <v>4</v>
      </c>
      <c r="CA62" s="318">
        <v>85</v>
      </c>
      <c r="CB62" s="318">
        <v>1</v>
      </c>
      <c r="CC62" s="318">
        <v>14</v>
      </c>
      <c r="CD62" s="318">
        <v>4</v>
      </c>
      <c r="CE62" s="318">
        <v>85</v>
      </c>
      <c r="CF62" s="318">
        <v>1</v>
      </c>
      <c r="CG62" s="318">
        <v>7</v>
      </c>
      <c r="CH62" s="318">
        <v>4</v>
      </c>
      <c r="CI62" s="318">
        <v>85</v>
      </c>
      <c r="CJ62" s="318">
        <v>1</v>
      </c>
      <c r="CK62" s="318">
        <v>7</v>
      </c>
      <c r="CL62" s="318">
        <v>4</v>
      </c>
      <c r="CM62" s="318">
        <v>170</v>
      </c>
      <c r="CN62" s="318">
        <v>1</v>
      </c>
      <c r="CO62" s="318">
        <v>8.75</v>
      </c>
      <c r="CP62" s="318">
        <v>4</v>
      </c>
      <c r="CQ62" s="318">
        <v>106.25</v>
      </c>
      <c r="CR62" s="318">
        <v>1</v>
      </c>
      <c r="CS62" s="318">
        <v>8.75</v>
      </c>
      <c r="CT62" s="318">
        <v>4</v>
      </c>
      <c r="CU62" s="318">
        <v>106.25</v>
      </c>
      <c r="CV62" s="318">
        <v>1</v>
      </c>
      <c r="CW62" s="318">
        <v>17.5</v>
      </c>
      <c r="CX62" s="318">
        <v>4</v>
      </c>
      <c r="CY62" s="318">
        <v>106.25</v>
      </c>
      <c r="CZ62" s="318">
        <v>1</v>
      </c>
      <c r="DA62" s="318">
        <v>8.75</v>
      </c>
      <c r="DB62" s="318">
        <v>4</v>
      </c>
      <c r="DC62" s="318">
        <v>106.25</v>
      </c>
      <c r="DD62" s="318">
        <v>1</v>
      </c>
      <c r="DE62" s="318">
        <v>8.75</v>
      </c>
      <c r="DF62" s="318">
        <v>4</v>
      </c>
      <c r="DG62" s="318">
        <v>212.5</v>
      </c>
      <c r="DH62" s="318">
        <v>1</v>
      </c>
      <c r="DI62" s="318">
        <v>10.5</v>
      </c>
      <c r="DJ62" s="318">
        <v>4</v>
      </c>
      <c r="DK62" s="318">
        <v>127.5</v>
      </c>
      <c r="DL62" s="318">
        <v>1</v>
      </c>
      <c r="DM62" s="318">
        <v>10.5</v>
      </c>
      <c r="DN62" s="318">
        <v>4</v>
      </c>
      <c r="DO62" s="318">
        <v>127.5</v>
      </c>
      <c r="DP62" s="318">
        <v>1</v>
      </c>
      <c r="DQ62" s="318">
        <v>21</v>
      </c>
      <c r="DR62" s="318">
        <v>4</v>
      </c>
      <c r="DS62" s="318">
        <v>127.5</v>
      </c>
      <c r="DT62" s="318">
        <v>1</v>
      </c>
      <c r="DU62" s="318">
        <v>10.5</v>
      </c>
      <c r="DV62" s="318">
        <v>4</v>
      </c>
      <c r="DW62" s="318">
        <v>127.5</v>
      </c>
      <c r="DX62" s="318">
        <v>1</v>
      </c>
      <c r="DY62" s="318">
        <v>10.5</v>
      </c>
      <c r="DZ62" s="318">
        <v>4</v>
      </c>
      <c r="EA62" s="318">
        <v>255</v>
      </c>
      <c r="EB62" s="318">
        <v>1</v>
      </c>
      <c r="EC62" s="318">
        <v>12.25</v>
      </c>
      <c r="ED62" s="318">
        <v>4</v>
      </c>
      <c r="EE62" s="318">
        <v>148.75</v>
      </c>
      <c r="EF62" s="318">
        <v>1</v>
      </c>
      <c r="EG62" s="318">
        <v>12.25</v>
      </c>
      <c r="EH62" s="318">
        <v>4</v>
      </c>
      <c r="EI62" s="318">
        <v>148.75</v>
      </c>
      <c r="EJ62" s="318">
        <v>1</v>
      </c>
      <c r="EK62" s="318">
        <v>24.5</v>
      </c>
      <c r="EL62" s="318">
        <v>4</v>
      </c>
      <c r="EM62" s="318">
        <v>148.75</v>
      </c>
      <c r="EN62" s="318">
        <v>1</v>
      </c>
      <c r="EO62" s="318">
        <v>12.25</v>
      </c>
      <c r="EP62" s="318">
        <v>4</v>
      </c>
      <c r="EQ62" s="318">
        <v>148.75</v>
      </c>
      <c r="ER62" s="318">
        <v>1</v>
      </c>
      <c r="ES62" s="318">
        <v>12.25</v>
      </c>
      <c r="ET62" s="318">
        <v>4</v>
      </c>
      <c r="EU62" s="318">
        <v>297.5</v>
      </c>
      <c r="EV62" s="318">
        <v>1</v>
      </c>
      <c r="EW62" s="318">
        <v>14</v>
      </c>
      <c r="EX62" s="318">
        <v>4</v>
      </c>
      <c r="EY62" s="318">
        <v>170</v>
      </c>
      <c r="EZ62" s="318">
        <v>1</v>
      </c>
      <c r="FA62" s="318">
        <v>14</v>
      </c>
      <c r="FB62" s="318">
        <v>4</v>
      </c>
      <c r="FC62" s="318">
        <v>170</v>
      </c>
      <c r="FD62" s="318">
        <v>1</v>
      </c>
      <c r="FE62" s="318">
        <v>28</v>
      </c>
      <c r="FF62" s="318">
        <v>4</v>
      </c>
      <c r="FG62" s="318">
        <v>170</v>
      </c>
      <c r="FH62" s="318">
        <v>1</v>
      </c>
      <c r="FI62" s="318">
        <v>14</v>
      </c>
      <c r="FJ62" s="318">
        <v>4</v>
      </c>
      <c r="FK62" s="318">
        <v>170</v>
      </c>
      <c r="FL62" s="318">
        <v>1</v>
      </c>
      <c r="FM62" s="318">
        <v>14</v>
      </c>
      <c r="FN62" s="318">
        <v>4</v>
      </c>
      <c r="FO62" s="318">
        <v>340</v>
      </c>
      <c r="FQ62" s="321">
        <f t="shared" si="3"/>
        <v>315</v>
      </c>
      <c r="FR62" s="321">
        <f t="shared" si="0"/>
        <v>3825</v>
      </c>
      <c r="FS62" s="321">
        <f t="shared" si="1"/>
        <v>0</v>
      </c>
      <c r="FT62" s="321">
        <f t="shared" si="2"/>
        <v>0</v>
      </c>
    </row>
    <row r="63" spans="1:176">
      <c r="A63" s="316" t="s">
        <v>12081</v>
      </c>
      <c r="B63" s="187">
        <f>B14*(1+B49)</f>
        <v>0.66</v>
      </c>
      <c r="D63" s="364"/>
      <c r="E63" s="364"/>
      <c r="F63" s="364"/>
      <c r="AD63" s="350">
        <f>兵团team!A67</f>
        <v>903</v>
      </c>
      <c r="AE63" s="350" t="str">
        <f>兵团team!B67</f>
        <v>冰元素</v>
      </c>
      <c r="AF63" s="350">
        <f>兵团team!K67</f>
        <v>2</v>
      </c>
      <c r="AG63" s="350">
        <f>兵团team!L67</f>
        <v>2</v>
      </c>
      <c r="AH63" s="325">
        <f>兵团team!M67</f>
        <v>1</v>
      </c>
      <c r="AI63" s="325">
        <f>兵团team!N67</f>
        <v>1</v>
      </c>
      <c r="AJ63" s="325">
        <f>兵团team!O67</f>
        <v>1</v>
      </c>
      <c r="AK63" s="325">
        <f>兵团team!P67</f>
        <v>1</v>
      </c>
      <c r="AL63" s="350">
        <f>兵团team!S67</f>
        <v>11.1</v>
      </c>
      <c r="AM63" s="350">
        <f>兵团team!T67</f>
        <v>74.400000000000006</v>
      </c>
      <c r="AN63" s="350">
        <f>兵团team!U67</f>
        <v>1</v>
      </c>
      <c r="AO63" s="350">
        <f>兵团team!V67</f>
        <v>0</v>
      </c>
      <c r="AP63" s="350">
        <f>兵团team!W67</f>
        <v>0.42</v>
      </c>
      <c r="AQ63" s="350">
        <f>兵团team!AH67</f>
        <v>3</v>
      </c>
      <c r="AR63" s="350">
        <f>兵团team!AI67</f>
        <v>5</v>
      </c>
      <c r="AS63" s="350">
        <f>兵团team!AK67</f>
        <v>111</v>
      </c>
      <c r="AT63" s="350">
        <f>兵团team!AL67</f>
        <v>744</v>
      </c>
      <c r="AU63" s="350">
        <f>兵团team!BB67</f>
        <v>230</v>
      </c>
      <c r="AV63" s="350">
        <f>兵团team!BC67</f>
        <v>80</v>
      </c>
      <c r="AW63" s="350" t="str">
        <f>兵团team!DT67</f>
        <v>[[2,1],[5,1],[14,2],[55,2]]</v>
      </c>
      <c r="AX63" s="350" t="s">
        <v>6937</v>
      </c>
      <c r="AY63" s="350" t="s">
        <v>7065</v>
      </c>
      <c r="AZ63" s="350" t="s">
        <v>7072</v>
      </c>
      <c r="BA63" s="350" t="s">
        <v>7088</v>
      </c>
      <c r="BP63" s="322">
        <f>兵团team!A67</f>
        <v>903</v>
      </c>
      <c r="BQ63" s="322" t="str">
        <f>兵团team!B67</f>
        <v>冰元素</v>
      </c>
      <c r="BR63" s="42" t="str">
        <f>兵团team!AX67</f>
        <v>[[1,7],[4,85],[1,7],[4,85],[1,14],[4,85],[1,7],[4,85],[1,7],[4,170],[1,8.75],[4,106.25],[1,8.75],[4,106.25],[1,17.5],[4,106.25],[1,8.75],[4,106.25],[1,8.75],[4,212.5],[1,10.5],[4,127.5],[1,10.5],[4,127.5],[1,21],[4,127.5],[1,10.5],[4,127.5],[1,10.5],[4,255],[1,12.25],[4,148.75],[1,12.25],[4,148.75],[1,24.5],[4,148.75],[1,12.25],[4,148.75],[1,12.25],[4,297.5],[1,14],[4,170],[1,14],[4,170],[1,28],[4,170],[1,14],[4,170],[1,14],[4,340]]</v>
      </c>
      <c r="BS63" s="318" t="s">
        <v>12083</v>
      </c>
      <c r="BT63" s="322">
        <v>1</v>
      </c>
      <c r="BU63" s="318">
        <v>7</v>
      </c>
      <c r="BV63" s="318">
        <v>4</v>
      </c>
      <c r="BW63" s="318">
        <v>85</v>
      </c>
      <c r="BX63" s="318">
        <v>1</v>
      </c>
      <c r="BY63" s="318">
        <v>7</v>
      </c>
      <c r="BZ63" s="318">
        <v>4</v>
      </c>
      <c r="CA63" s="318">
        <v>85</v>
      </c>
      <c r="CB63" s="318">
        <v>1</v>
      </c>
      <c r="CC63" s="318">
        <v>14</v>
      </c>
      <c r="CD63" s="318">
        <v>4</v>
      </c>
      <c r="CE63" s="318">
        <v>85</v>
      </c>
      <c r="CF63" s="318">
        <v>1</v>
      </c>
      <c r="CG63" s="318">
        <v>7</v>
      </c>
      <c r="CH63" s="318">
        <v>4</v>
      </c>
      <c r="CI63" s="318">
        <v>85</v>
      </c>
      <c r="CJ63" s="318">
        <v>1</v>
      </c>
      <c r="CK63" s="318">
        <v>7</v>
      </c>
      <c r="CL63" s="318">
        <v>4</v>
      </c>
      <c r="CM63" s="318">
        <v>170</v>
      </c>
      <c r="CN63" s="318">
        <v>1</v>
      </c>
      <c r="CO63" s="318">
        <v>8.75</v>
      </c>
      <c r="CP63" s="318">
        <v>4</v>
      </c>
      <c r="CQ63" s="318">
        <v>106.25</v>
      </c>
      <c r="CR63" s="318">
        <v>1</v>
      </c>
      <c r="CS63" s="318">
        <v>8.75</v>
      </c>
      <c r="CT63" s="318">
        <v>4</v>
      </c>
      <c r="CU63" s="318">
        <v>106.25</v>
      </c>
      <c r="CV63" s="318">
        <v>1</v>
      </c>
      <c r="CW63" s="318">
        <v>17.5</v>
      </c>
      <c r="CX63" s="318">
        <v>4</v>
      </c>
      <c r="CY63" s="318">
        <v>106.25</v>
      </c>
      <c r="CZ63" s="318">
        <v>1</v>
      </c>
      <c r="DA63" s="318">
        <v>8.75</v>
      </c>
      <c r="DB63" s="318">
        <v>4</v>
      </c>
      <c r="DC63" s="318">
        <v>106.25</v>
      </c>
      <c r="DD63" s="318">
        <v>1</v>
      </c>
      <c r="DE63" s="318">
        <v>8.75</v>
      </c>
      <c r="DF63" s="318">
        <v>4</v>
      </c>
      <c r="DG63" s="318">
        <v>212.5</v>
      </c>
      <c r="DH63" s="318">
        <v>1</v>
      </c>
      <c r="DI63" s="318">
        <v>10.5</v>
      </c>
      <c r="DJ63" s="318">
        <v>4</v>
      </c>
      <c r="DK63" s="318">
        <v>127.5</v>
      </c>
      <c r="DL63" s="318">
        <v>1</v>
      </c>
      <c r="DM63" s="318">
        <v>10.5</v>
      </c>
      <c r="DN63" s="318">
        <v>4</v>
      </c>
      <c r="DO63" s="318">
        <v>127.5</v>
      </c>
      <c r="DP63" s="318">
        <v>1</v>
      </c>
      <c r="DQ63" s="318">
        <v>21</v>
      </c>
      <c r="DR63" s="318">
        <v>4</v>
      </c>
      <c r="DS63" s="318">
        <v>127.5</v>
      </c>
      <c r="DT63" s="318">
        <v>1</v>
      </c>
      <c r="DU63" s="318">
        <v>10.5</v>
      </c>
      <c r="DV63" s="318">
        <v>4</v>
      </c>
      <c r="DW63" s="318">
        <v>127.5</v>
      </c>
      <c r="DX63" s="318">
        <v>1</v>
      </c>
      <c r="DY63" s="318">
        <v>10.5</v>
      </c>
      <c r="DZ63" s="318">
        <v>4</v>
      </c>
      <c r="EA63" s="318">
        <v>255</v>
      </c>
      <c r="EB63" s="318">
        <v>1</v>
      </c>
      <c r="EC63" s="318">
        <v>12.25</v>
      </c>
      <c r="ED63" s="318">
        <v>4</v>
      </c>
      <c r="EE63" s="318">
        <v>148.75</v>
      </c>
      <c r="EF63" s="318">
        <v>1</v>
      </c>
      <c r="EG63" s="318">
        <v>12.25</v>
      </c>
      <c r="EH63" s="318">
        <v>4</v>
      </c>
      <c r="EI63" s="318">
        <v>148.75</v>
      </c>
      <c r="EJ63" s="318">
        <v>1</v>
      </c>
      <c r="EK63" s="318">
        <v>24.5</v>
      </c>
      <c r="EL63" s="318">
        <v>4</v>
      </c>
      <c r="EM63" s="318">
        <v>148.75</v>
      </c>
      <c r="EN63" s="318">
        <v>1</v>
      </c>
      <c r="EO63" s="318">
        <v>12.25</v>
      </c>
      <c r="EP63" s="318">
        <v>4</v>
      </c>
      <c r="EQ63" s="318">
        <v>148.75</v>
      </c>
      <c r="ER63" s="318">
        <v>1</v>
      </c>
      <c r="ES63" s="318">
        <v>12.25</v>
      </c>
      <c r="ET63" s="318">
        <v>4</v>
      </c>
      <c r="EU63" s="318">
        <v>297.5</v>
      </c>
      <c r="EV63" s="318">
        <v>1</v>
      </c>
      <c r="EW63" s="318">
        <v>14</v>
      </c>
      <c r="EX63" s="318">
        <v>4</v>
      </c>
      <c r="EY63" s="318">
        <v>170</v>
      </c>
      <c r="EZ63" s="318">
        <v>1</v>
      </c>
      <c r="FA63" s="318">
        <v>14</v>
      </c>
      <c r="FB63" s="318">
        <v>4</v>
      </c>
      <c r="FC63" s="318">
        <v>170</v>
      </c>
      <c r="FD63" s="318">
        <v>1</v>
      </c>
      <c r="FE63" s="318">
        <v>28</v>
      </c>
      <c r="FF63" s="318">
        <v>4</v>
      </c>
      <c r="FG63" s="318">
        <v>170</v>
      </c>
      <c r="FH63" s="318">
        <v>1</v>
      </c>
      <c r="FI63" s="318">
        <v>14</v>
      </c>
      <c r="FJ63" s="318">
        <v>4</v>
      </c>
      <c r="FK63" s="318">
        <v>170</v>
      </c>
      <c r="FL63" s="318">
        <v>1</v>
      </c>
      <c r="FM63" s="318">
        <v>14</v>
      </c>
      <c r="FN63" s="318">
        <v>4</v>
      </c>
      <c r="FO63" s="318">
        <v>340</v>
      </c>
      <c r="FQ63" s="321">
        <f t="shared" si="3"/>
        <v>315</v>
      </c>
      <c r="FR63" s="321">
        <f t="shared" si="0"/>
        <v>3825</v>
      </c>
      <c r="FS63" s="321">
        <f t="shared" si="1"/>
        <v>0</v>
      </c>
      <c r="FT63" s="321">
        <f t="shared" si="2"/>
        <v>0</v>
      </c>
    </row>
    <row r="64" spans="1:176">
      <c r="D64" s="364"/>
      <c r="E64" s="364"/>
      <c r="F64" s="364"/>
      <c r="AD64" s="350">
        <f>兵团team!A68</f>
        <v>904</v>
      </c>
      <c r="AE64" s="350" t="str">
        <f>兵团team!B68</f>
        <v>幽火元素</v>
      </c>
      <c r="AF64" s="350">
        <f>兵团team!K68</f>
        <v>3</v>
      </c>
      <c r="AG64" s="350">
        <f>兵团team!L68</f>
        <v>2</v>
      </c>
      <c r="AH64" s="325">
        <f>兵团team!M68</f>
        <v>1</v>
      </c>
      <c r="AI64" s="325">
        <f>兵团team!N68</f>
        <v>1</v>
      </c>
      <c r="AJ64" s="325">
        <f>兵团team!O68</f>
        <v>1</v>
      </c>
      <c r="AK64" s="325">
        <f>兵团team!P68</f>
        <v>1</v>
      </c>
      <c r="AL64" s="350">
        <f>兵团team!S68</f>
        <v>19.5</v>
      </c>
      <c r="AM64" s="350">
        <f>兵团team!T68</f>
        <v>168.2</v>
      </c>
      <c r="AN64" s="350">
        <f>兵团team!U68</f>
        <v>1.8</v>
      </c>
      <c r="AO64" s="350">
        <f>兵团team!V68</f>
        <v>0</v>
      </c>
      <c r="AP64" s="350">
        <f>兵团team!W68</f>
        <v>0.5</v>
      </c>
      <c r="AQ64" s="350">
        <f>兵团team!AH68</f>
        <v>4</v>
      </c>
      <c r="AR64" s="350">
        <f>兵团team!AI68</f>
        <v>1</v>
      </c>
      <c r="AS64" s="350">
        <f>兵团team!AK68</f>
        <v>195</v>
      </c>
      <c r="AT64" s="350">
        <f>兵团team!AL68</f>
        <v>1682</v>
      </c>
      <c r="AU64" s="350">
        <f>兵团team!BB68</f>
        <v>80</v>
      </c>
      <c r="AV64" s="350">
        <f>兵团team!BC68</f>
        <v>100</v>
      </c>
      <c r="AW64" s="350" t="str">
        <f>兵团team!DT68</f>
        <v>[[2,1],[5,1],[14,2],[12,3]]</v>
      </c>
      <c r="AX64" s="350" t="s">
        <v>6937</v>
      </c>
      <c r="AY64" s="350" t="s">
        <v>7065</v>
      </c>
      <c r="AZ64" s="350" t="s">
        <v>7072</v>
      </c>
      <c r="BA64" s="350" t="s">
        <v>7070</v>
      </c>
      <c r="BP64" s="322">
        <f>兵团team!A68</f>
        <v>904</v>
      </c>
      <c r="BQ64" s="322" t="str">
        <f>兵团team!B68</f>
        <v>幽火元素</v>
      </c>
      <c r="BR64" s="42" t="str">
        <f>兵团team!AX68</f>
        <v>[[1,14],[4,170],[1,14],[4,170],[1,28],[4,170],[1,14],[4,170],[1,14],[4,340],[1,17.5],[4,212.5],[1,17.5],[4,212.5],[1,35],[4,212.5],[1,17.5],[4,212.5],[1,17.5],[4,425],[1,21],[4,255],[1,21],[4,255],[1,42],[4,255],[1,21],[4,255],[1,21],[4,510],[1,24.5],[4,297.5],[1,24.5],[4,297.5],[1,49],[4,297.5],[1,24.5],[4,297.5],[1,24.5],[4,595],[1,28],[4,340],[1,28],[4,340],[1,56],[4,340],[1,28],[4,340],[1,28],[4,680]]</v>
      </c>
      <c r="BS64" s="318" t="s">
        <v>12085</v>
      </c>
      <c r="BT64" s="322">
        <v>1</v>
      </c>
      <c r="BU64" s="318">
        <v>14</v>
      </c>
      <c r="BV64" s="318">
        <v>4</v>
      </c>
      <c r="BW64" s="318">
        <v>170</v>
      </c>
      <c r="BX64" s="318">
        <v>1</v>
      </c>
      <c r="BY64" s="318">
        <v>14</v>
      </c>
      <c r="BZ64" s="318">
        <v>4</v>
      </c>
      <c r="CA64" s="318">
        <v>170</v>
      </c>
      <c r="CB64" s="318">
        <v>1</v>
      </c>
      <c r="CC64" s="318">
        <v>28</v>
      </c>
      <c r="CD64" s="318">
        <v>4</v>
      </c>
      <c r="CE64" s="318">
        <v>170</v>
      </c>
      <c r="CF64" s="318">
        <v>1</v>
      </c>
      <c r="CG64" s="318">
        <v>14</v>
      </c>
      <c r="CH64" s="318">
        <v>4</v>
      </c>
      <c r="CI64" s="318">
        <v>170</v>
      </c>
      <c r="CJ64" s="318">
        <v>1</v>
      </c>
      <c r="CK64" s="318">
        <v>14</v>
      </c>
      <c r="CL64" s="318">
        <v>4</v>
      </c>
      <c r="CM64" s="318">
        <v>340</v>
      </c>
      <c r="CN64" s="318">
        <v>1</v>
      </c>
      <c r="CO64" s="318">
        <v>17.5</v>
      </c>
      <c r="CP64" s="318">
        <v>4</v>
      </c>
      <c r="CQ64" s="318">
        <v>212.5</v>
      </c>
      <c r="CR64" s="318">
        <v>1</v>
      </c>
      <c r="CS64" s="318">
        <v>17.5</v>
      </c>
      <c r="CT64" s="318">
        <v>4</v>
      </c>
      <c r="CU64" s="318">
        <v>212.5</v>
      </c>
      <c r="CV64" s="318">
        <v>1</v>
      </c>
      <c r="CW64" s="318">
        <v>35</v>
      </c>
      <c r="CX64" s="318">
        <v>4</v>
      </c>
      <c r="CY64" s="318">
        <v>212.5</v>
      </c>
      <c r="CZ64" s="318">
        <v>1</v>
      </c>
      <c r="DA64" s="318">
        <v>17.5</v>
      </c>
      <c r="DB64" s="318">
        <v>4</v>
      </c>
      <c r="DC64" s="318">
        <v>212.5</v>
      </c>
      <c r="DD64" s="318">
        <v>1</v>
      </c>
      <c r="DE64" s="318">
        <v>17.5</v>
      </c>
      <c r="DF64" s="318">
        <v>4</v>
      </c>
      <c r="DG64" s="318">
        <v>425</v>
      </c>
      <c r="DH64" s="318">
        <v>1</v>
      </c>
      <c r="DI64" s="318">
        <v>21</v>
      </c>
      <c r="DJ64" s="318">
        <v>4</v>
      </c>
      <c r="DK64" s="318">
        <v>255</v>
      </c>
      <c r="DL64" s="318">
        <v>1</v>
      </c>
      <c r="DM64" s="318">
        <v>21</v>
      </c>
      <c r="DN64" s="318">
        <v>4</v>
      </c>
      <c r="DO64" s="318">
        <v>255</v>
      </c>
      <c r="DP64" s="318">
        <v>1</v>
      </c>
      <c r="DQ64" s="318">
        <v>42</v>
      </c>
      <c r="DR64" s="318">
        <v>4</v>
      </c>
      <c r="DS64" s="318">
        <v>255</v>
      </c>
      <c r="DT64" s="318">
        <v>1</v>
      </c>
      <c r="DU64" s="318">
        <v>21</v>
      </c>
      <c r="DV64" s="318">
        <v>4</v>
      </c>
      <c r="DW64" s="318">
        <v>255</v>
      </c>
      <c r="DX64" s="318">
        <v>1</v>
      </c>
      <c r="DY64" s="318">
        <v>21</v>
      </c>
      <c r="DZ64" s="318">
        <v>4</v>
      </c>
      <c r="EA64" s="318">
        <v>510</v>
      </c>
      <c r="EB64" s="318">
        <v>1</v>
      </c>
      <c r="EC64" s="318">
        <v>24.5</v>
      </c>
      <c r="ED64" s="318">
        <v>4</v>
      </c>
      <c r="EE64" s="318">
        <v>297.5</v>
      </c>
      <c r="EF64" s="318">
        <v>1</v>
      </c>
      <c r="EG64" s="318">
        <v>24.5</v>
      </c>
      <c r="EH64" s="318">
        <v>4</v>
      </c>
      <c r="EI64" s="318">
        <v>297.5</v>
      </c>
      <c r="EJ64" s="318">
        <v>1</v>
      </c>
      <c r="EK64" s="318">
        <v>49</v>
      </c>
      <c r="EL64" s="318">
        <v>4</v>
      </c>
      <c r="EM64" s="318">
        <v>297.5</v>
      </c>
      <c r="EN64" s="318">
        <v>1</v>
      </c>
      <c r="EO64" s="318">
        <v>24.5</v>
      </c>
      <c r="EP64" s="318">
        <v>4</v>
      </c>
      <c r="EQ64" s="318">
        <v>297.5</v>
      </c>
      <c r="ER64" s="318">
        <v>1</v>
      </c>
      <c r="ES64" s="318">
        <v>24.5</v>
      </c>
      <c r="ET64" s="318">
        <v>4</v>
      </c>
      <c r="EU64" s="318">
        <v>595</v>
      </c>
      <c r="EV64" s="318">
        <v>1</v>
      </c>
      <c r="EW64" s="318">
        <v>28</v>
      </c>
      <c r="EX64" s="318">
        <v>4</v>
      </c>
      <c r="EY64" s="318">
        <v>340</v>
      </c>
      <c r="EZ64" s="318">
        <v>1</v>
      </c>
      <c r="FA64" s="318">
        <v>28</v>
      </c>
      <c r="FB64" s="318">
        <v>4</v>
      </c>
      <c r="FC64" s="318">
        <v>340</v>
      </c>
      <c r="FD64" s="318">
        <v>1</v>
      </c>
      <c r="FE64" s="318">
        <v>56</v>
      </c>
      <c r="FF64" s="318">
        <v>4</v>
      </c>
      <c r="FG64" s="318">
        <v>340</v>
      </c>
      <c r="FH64" s="318">
        <v>1</v>
      </c>
      <c r="FI64" s="318">
        <v>28</v>
      </c>
      <c r="FJ64" s="318">
        <v>4</v>
      </c>
      <c r="FK64" s="318">
        <v>340</v>
      </c>
      <c r="FL64" s="318">
        <v>1</v>
      </c>
      <c r="FM64" s="318">
        <v>28</v>
      </c>
      <c r="FN64" s="318">
        <v>4</v>
      </c>
      <c r="FO64" s="318">
        <v>680</v>
      </c>
      <c r="FQ64" s="321">
        <f t="shared" si="3"/>
        <v>630</v>
      </c>
      <c r="FR64" s="321">
        <f t="shared" si="0"/>
        <v>7650</v>
      </c>
      <c r="FS64" s="321">
        <f t="shared" si="1"/>
        <v>0</v>
      </c>
      <c r="FT64" s="321">
        <f t="shared" si="2"/>
        <v>0</v>
      </c>
    </row>
    <row r="65" spans="1:176">
      <c r="A65" s="362" t="s">
        <v>12181</v>
      </c>
      <c r="B65" s="322"/>
      <c r="D65" s="364"/>
      <c r="E65" s="364"/>
      <c r="F65" s="364"/>
      <c r="AD65" s="350">
        <f>兵团team!A69</f>
        <v>905</v>
      </c>
      <c r="AE65" s="350" t="str">
        <f>兵团team!B69</f>
        <v>石元素</v>
      </c>
      <c r="AF65" s="350">
        <f>兵团team!K69</f>
        <v>3</v>
      </c>
      <c r="AG65" s="350">
        <f>兵团team!L69</f>
        <v>2</v>
      </c>
      <c r="AH65" s="325">
        <f>兵团team!M69</f>
        <v>1</v>
      </c>
      <c r="AI65" s="325">
        <f>兵团team!N69</f>
        <v>1</v>
      </c>
      <c r="AJ65" s="325">
        <f>兵团team!O69</f>
        <v>1</v>
      </c>
      <c r="AK65" s="325">
        <f>兵团team!P69</f>
        <v>1</v>
      </c>
      <c r="AL65" s="350">
        <f>兵团team!S69</f>
        <v>12.1</v>
      </c>
      <c r="AM65" s="350">
        <f>兵团team!T69</f>
        <v>282.5</v>
      </c>
      <c r="AN65" s="350">
        <f>兵团team!U69</f>
        <v>5</v>
      </c>
      <c r="AO65" s="350">
        <f>兵团team!V69</f>
        <v>0</v>
      </c>
      <c r="AP65" s="350">
        <f>兵团team!W69</f>
        <v>0.32</v>
      </c>
      <c r="AQ65" s="350">
        <f>兵团team!AH69</f>
        <v>4</v>
      </c>
      <c r="AR65" s="350">
        <f>兵团team!AI69</f>
        <v>2</v>
      </c>
      <c r="AS65" s="350">
        <f>兵团team!AK69</f>
        <v>121</v>
      </c>
      <c r="AT65" s="350">
        <f>兵团team!AL69</f>
        <v>2825</v>
      </c>
      <c r="AU65" s="350">
        <f>兵团team!BB69</f>
        <v>80</v>
      </c>
      <c r="AV65" s="350">
        <f>兵团team!BC69</f>
        <v>90</v>
      </c>
      <c r="AW65" s="350" t="str">
        <f>兵团team!DT69</f>
        <v>[[2,1],[5,1],[35,2],[21,2]]</v>
      </c>
      <c r="AX65" s="350" t="s">
        <v>6937</v>
      </c>
      <c r="AY65" s="350" t="s">
        <v>7065</v>
      </c>
      <c r="AZ65" s="350" t="s">
        <v>6938</v>
      </c>
      <c r="BA65" s="350" t="s">
        <v>7077</v>
      </c>
      <c r="BP65" s="322">
        <f>兵团team!A69</f>
        <v>905</v>
      </c>
      <c r="BQ65" s="322" t="str">
        <f>兵团team!B69</f>
        <v>石元素</v>
      </c>
      <c r="BR65" s="42" t="str">
        <f>兵团team!AX69</f>
        <v>[[1,14],[4,170],[1,14],[4,170],[1,28],[4,170],[1,14],[4,170],[1,14],[4,340],[1,17.5],[4,212.5],[1,17.5],[4,212.5],[1,35],[4,212.5],[1,17.5],[4,212.5],[1,17.5],[4,425],[1,21],[4,255],[1,21],[4,255],[1,42],[4,255],[1,21],[4,255],[1,21],[4,510],[1,24.5],[4,297.5],[1,24.5],[4,297.5],[1,49],[4,297.5],[1,24.5],[4,297.5],[1,24.5],[4,595],[1,28],[4,340],[1,28],[4,340],[1,56],[4,340],[1,28],[4,340],[1,28],[4,680]]</v>
      </c>
      <c r="BS65" s="318" t="s">
        <v>12085</v>
      </c>
      <c r="BT65" s="322">
        <v>1</v>
      </c>
      <c r="BU65" s="318">
        <v>14</v>
      </c>
      <c r="BV65" s="318">
        <v>4</v>
      </c>
      <c r="BW65" s="318">
        <v>170</v>
      </c>
      <c r="BX65" s="318">
        <v>1</v>
      </c>
      <c r="BY65" s="318">
        <v>14</v>
      </c>
      <c r="BZ65" s="318">
        <v>4</v>
      </c>
      <c r="CA65" s="318">
        <v>170</v>
      </c>
      <c r="CB65" s="318">
        <v>1</v>
      </c>
      <c r="CC65" s="318">
        <v>28</v>
      </c>
      <c r="CD65" s="318">
        <v>4</v>
      </c>
      <c r="CE65" s="318">
        <v>170</v>
      </c>
      <c r="CF65" s="318">
        <v>1</v>
      </c>
      <c r="CG65" s="318">
        <v>14</v>
      </c>
      <c r="CH65" s="318">
        <v>4</v>
      </c>
      <c r="CI65" s="318">
        <v>170</v>
      </c>
      <c r="CJ65" s="318">
        <v>1</v>
      </c>
      <c r="CK65" s="318">
        <v>14</v>
      </c>
      <c r="CL65" s="318">
        <v>4</v>
      </c>
      <c r="CM65" s="318">
        <v>340</v>
      </c>
      <c r="CN65" s="318">
        <v>1</v>
      </c>
      <c r="CO65" s="318">
        <v>17.5</v>
      </c>
      <c r="CP65" s="318">
        <v>4</v>
      </c>
      <c r="CQ65" s="318">
        <v>212.5</v>
      </c>
      <c r="CR65" s="318">
        <v>1</v>
      </c>
      <c r="CS65" s="318">
        <v>17.5</v>
      </c>
      <c r="CT65" s="318">
        <v>4</v>
      </c>
      <c r="CU65" s="318">
        <v>212.5</v>
      </c>
      <c r="CV65" s="318">
        <v>1</v>
      </c>
      <c r="CW65" s="318">
        <v>35</v>
      </c>
      <c r="CX65" s="318">
        <v>4</v>
      </c>
      <c r="CY65" s="318">
        <v>212.5</v>
      </c>
      <c r="CZ65" s="318">
        <v>1</v>
      </c>
      <c r="DA65" s="318">
        <v>17.5</v>
      </c>
      <c r="DB65" s="318">
        <v>4</v>
      </c>
      <c r="DC65" s="318">
        <v>212.5</v>
      </c>
      <c r="DD65" s="318">
        <v>1</v>
      </c>
      <c r="DE65" s="318">
        <v>17.5</v>
      </c>
      <c r="DF65" s="318">
        <v>4</v>
      </c>
      <c r="DG65" s="318">
        <v>425</v>
      </c>
      <c r="DH65" s="318">
        <v>1</v>
      </c>
      <c r="DI65" s="318">
        <v>21</v>
      </c>
      <c r="DJ65" s="318">
        <v>4</v>
      </c>
      <c r="DK65" s="318">
        <v>255</v>
      </c>
      <c r="DL65" s="318">
        <v>1</v>
      </c>
      <c r="DM65" s="318">
        <v>21</v>
      </c>
      <c r="DN65" s="318">
        <v>4</v>
      </c>
      <c r="DO65" s="318">
        <v>255</v>
      </c>
      <c r="DP65" s="318">
        <v>1</v>
      </c>
      <c r="DQ65" s="318">
        <v>42</v>
      </c>
      <c r="DR65" s="318">
        <v>4</v>
      </c>
      <c r="DS65" s="318">
        <v>255</v>
      </c>
      <c r="DT65" s="318">
        <v>1</v>
      </c>
      <c r="DU65" s="318">
        <v>21</v>
      </c>
      <c r="DV65" s="318">
        <v>4</v>
      </c>
      <c r="DW65" s="318">
        <v>255</v>
      </c>
      <c r="DX65" s="318">
        <v>1</v>
      </c>
      <c r="DY65" s="318">
        <v>21</v>
      </c>
      <c r="DZ65" s="318">
        <v>4</v>
      </c>
      <c r="EA65" s="318">
        <v>510</v>
      </c>
      <c r="EB65" s="318">
        <v>1</v>
      </c>
      <c r="EC65" s="318">
        <v>24.5</v>
      </c>
      <c r="ED65" s="318">
        <v>4</v>
      </c>
      <c r="EE65" s="318">
        <v>297.5</v>
      </c>
      <c r="EF65" s="318">
        <v>1</v>
      </c>
      <c r="EG65" s="318">
        <v>24.5</v>
      </c>
      <c r="EH65" s="318">
        <v>4</v>
      </c>
      <c r="EI65" s="318">
        <v>297.5</v>
      </c>
      <c r="EJ65" s="318">
        <v>1</v>
      </c>
      <c r="EK65" s="318">
        <v>49</v>
      </c>
      <c r="EL65" s="318">
        <v>4</v>
      </c>
      <c r="EM65" s="318">
        <v>297.5</v>
      </c>
      <c r="EN65" s="318">
        <v>1</v>
      </c>
      <c r="EO65" s="318">
        <v>24.5</v>
      </c>
      <c r="EP65" s="318">
        <v>4</v>
      </c>
      <c r="EQ65" s="318">
        <v>297.5</v>
      </c>
      <c r="ER65" s="318">
        <v>1</v>
      </c>
      <c r="ES65" s="318">
        <v>24.5</v>
      </c>
      <c r="ET65" s="318">
        <v>4</v>
      </c>
      <c r="EU65" s="318">
        <v>595</v>
      </c>
      <c r="EV65" s="318">
        <v>1</v>
      </c>
      <c r="EW65" s="318">
        <v>28</v>
      </c>
      <c r="EX65" s="318">
        <v>4</v>
      </c>
      <c r="EY65" s="318">
        <v>340</v>
      </c>
      <c r="EZ65" s="318">
        <v>1</v>
      </c>
      <c r="FA65" s="318">
        <v>28</v>
      </c>
      <c r="FB65" s="318">
        <v>4</v>
      </c>
      <c r="FC65" s="318">
        <v>340</v>
      </c>
      <c r="FD65" s="318">
        <v>1</v>
      </c>
      <c r="FE65" s="318">
        <v>56</v>
      </c>
      <c r="FF65" s="318">
        <v>4</v>
      </c>
      <c r="FG65" s="318">
        <v>340</v>
      </c>
      <c r="FH65" s="318">
        <v>1</v>
      </c>
      <c r="FI65" s="318">
        <v>28</v>
      </c>
      <c r="FJ65" s="318">
        <v>4</v>
      </c>
      <c r="FK65" s="318">
        <v>340</v>
      </c>
      <c r="FL65" s="318">
        <v>1</v>
      </c>
      <c r="FM65" s="318">
        <v>28</v>
      </c>
      <c r="FN65" s="318">
        <v>4</v>
      </c>
      <c r="FO65" s="318">
        <v>680</v>
      </c>
      <c r="FQ65" s="321">
        <f t="shared" si="3"/>
        <v>630</v>
      </c>
      <c r="FR65" s="321">
        <f t="shared" si="0"/>
        <v>7650</v>
      </c>
      <c r="FS65" s="321">
        <f t="shared" si="1"/>
        <v>0</v>
      </c>
      <c r="FT65" s="321">
        <f t="shared" si="2"/>
        <v>0</v>
      </c>
    </row>
    <row r="66" spans="1:176">
      <c r="A66" s="362" t="str">
        <f>"天赋-"&amp;INDEX(AX:AX,MATCH($B$2,$AD:$AD,0),0)</f>
        <v>天赋-攻击</v>
      </c>
      <c r="B66" s="373">
        <f>INDEX($BI$20:$BI$29,MATCH(A66,$BH$20:$BH$29,0),0)</f>
        <v>0.84</v>
      </c>
      <c r="D66" s="364"/>
      <c r="E66" s="364"/>
      <c r="F66" s="364"/>
      <c r="AD66" s="350">
        <f>兵团team!A70</f>
        <v>906</v>
      </c>
      <c r="AE66" s="350" t="str">
        <f>兵团team!B70</f>
        <v>精神元素</v>
      </c>
      <c r="AF66" s="350">
        <f>兵团team!K70</f>
        <v>3</v>
      </c>
      <c r="AG66" s="350">
        <f>兵团team!L70</f>
        <v>3</v>
      </c>
      <c r="AH66" s="325">
        <f>兵团team!M70</f>
        <v>1</v>
      </c>
      <c r="AI66" s="325">
        <f>兵团team!N70</f>
        <v>1</v>
      </c>
      <c r="AJ66" s="325">
        <f>兵团team!O70</f>
        <v>1</v>
      </c>
      <c r="AK66" s="325">
        <f>兵团team!P70</f>
        <v>1</v>
      </c>
      <c r="AL66" s="350">
        <f>兵团team!S70</f>
        <v>21.2</v>
      </c>
      <c r="AM66" s="350">
        <f>兵团team!T70</f>
        <v>174.9</v>
      </c>
      <c r="AN66" s="350">
        <f>兵团team!U70</f>
        <v>2</v>
      </c>
      <c r="AO66" s="350">
        <f>兵团team!V70</f>
        <v>0</v>
      </c>
      <c r="AP66" s="350">
        <f>兵团team!W70</f>
        <v>0.5</v>
      </c>
      <c r="AQ66" s="350">
        <f>兵团team!AH70</f>
        <v>4</v>
      </c>
      <c r="AR66" s="350">
        <f>兵团team!AI70</f>
        <v>1</v>
      </c>
      <c r="AS66" s="350">
        <f>兵团team!AK70</f>
        <v>212</v>
      </c>
      <c r="AT66" s="350">
        <f>兵团team!AL70</f>
        <v>1749</v>
      </c>
      <c r="AU66" s="350">
        <f>兵团team!BB70</f>
        <v>80</v>
      </c>
      <c r="AV66" s="350">
        <f>兵团team!BC70</f>
        <v>100</v>
      </c>
      <c r="AW66" s="350" t="str">
        <f>兵团team!DT70</f>
        <v>[[2,1],[5,1],[14,2],[20,2]]</v>
      </c>
      <c r="AX66" s="350" t="s">
        <v>6937</v>
      </c>
      <c r="AY66" s="350" t="s">
        <v>7065</v>
      </c>
      <c r="AZ66" s="350" t="s">
        <v>7072</v>
      </c>
      <c r="BA66" s="350" t="s">
        <v>7076</v>
      </c>
      <c r="BP66" s="322">
        <f>兵团team!A70</f>
        <v>906</v>
      </c>
      <c r="BQ66" s="322" t="str">
        <f>兵团team!B70</f>
        <v>精神元素</v>
      </c>
      <c r="BR66" s="42" t="str">
        <f>兵团team!AX70</f>
        <v>[[1,14],[4,170],[1,14],[4,170],[1,28],[4,170],[1,14],[4,170],[1,14],[4,340],[1,17.5],[4,212.5],[1,17.5],[4,212.5],[1,35],[4,212.5],[1,17.5],[4,212.5],[1,17.5],[4,425],[1,21],[4,255],[1,21],[4,255],[1,42],[4,255],[1,21],[4,255],[1,21],[4,510],[1,24.5],[4,297.5],[1,24.5],[4,297.5],[1,49],[4,297.5],[1,24.5],[4,297.5],[1,24.5],[4,595],[1,28],[4,340],[1,28],[4,340],[1,56],[4,340],[1,28],[4,340],[1,28],[4,680]]</v>
      </c>
      <c r="BS66" s="318" t="s">
        <v>12085</v>
      </c>
      <c r="BT66" s="322">
        <v>1</v>
      </c>
      <c r="BU66" s="318">
        <v>14</v>
      </c>
      <c r="BV66" s="318">
        <v>4</v>
      </c>
      <c r="BW66" s="318">
        <v>170</v>
      </c>
      <c r="BX66" s="318">
        <v>1</v>
      </c>
      <c r="BY66" s="318">
        <v>14</v>
      </c>
      <c r="BZ66" s="318">
        <v>4</v>
      </c>
      <c r="CA66" s="318">
        <v>170</v>
      </c>
      <c r="CB66" s="318">
        <v>1</v>
      </c>
      <c r="CC66" s="318">
        <v>28</v>
      </c>
      <c r="CD66" s="318">
        <v>4</v>
      </c>
      <c r="CE66" s="318">
        <v>170</v>
      </c>
      <c r="CF66" s="318">
        <v>1</v>
      </c>
      <c r="CG66" s="318">
        <v>14</v>
      </c>
      <c r="CH66" s="318">
        <v>4</v>
      </c>
      <c r="CI66" s="318">
        <v>170</v>
      </c>
      <c r="CJ66" s="318">
        <v>1</v>
      </c>
      <c r="CK66" s="318">
        <v>14</v>
      </c>
      <c r="CL66" s="318">
        <v>4</v>
      </c>
      <c r="CM66" s="318">
        <v>340</v>
      </c>
      <c r="CN66" s="318">
        <v>1</v>
      </c>
      <c r="CO66" s="318">
        <v>17.5</v>
      </c>
      <c r="CP66" s="318">
        <v>4</v>
      </c>
      <c r="CQ66" s="318">
        <v>212.5</v>
      </c>
      <c r="CR66" s="318">
        <v>1</v>
      </c>
      <c r="CS66" s="318">
        <v>17.5</v>
      </c>
      <c r="CT66" s="318">
        <v>4</v>
      </c>
      <c r="CU66" s="318">
        <v>212.5</v>
      </c>
      <c r="CV66" s="318">
        <v>1</v>
      </c>
      <c r="CW66" s="318">
        <v>35</v>
      </c>
      <c r="CX66" s="318">
        <v>4</v>
      </c>
      <c r="CY66" s="318">
        <v>212.5</v>
      </c>
      <c r="CZ66" s="318">
        <v>1</v>
      </c>
      <c r="DA66" s="318">
        <v>17.5</v>
      </c>
      <c r="DB66" s="318">
        <v>4</v>
      </c>
      <c r="DC66" s="318">
        <v>212.5</v>
      </c>
      <c r="DD66" s="318">
        <v>1</v>
      </c>
      <c r="DE66" s="318">
        <v>17.5</v>
      </c>
      <c r="DF66" s="318">
        <v>4</v>
      </c>
      <c r="DG66" s="318">
        <v>425</v>
      </c>
      <c r="DH66" s="318">
        <v>1</v>
      </c>
      <c r="DI66" s="318">
        <v>21</v>
      </c>
      <c r="DJ66" s="318">
        <v>4</v>
      </c>
      <c r="DK66" s="318">
        <v>255</v>
      </c>
      <c r="DL66" s="318">
        <v>1</v>
      </c>
      <c r="DM66" s="318">
        <v>21</v>
      </c>
      <c r="DN66" s="318">
        <v>4</v>
      </c>
      <c r="DO66" s="318">
        <v>255</v>
      </c>
      <c r="DP66" s="318">
        <v>1</v>
      </c>
      <c r="DQ66" s="318">
        <v>42</v>
      </c>
      <c r="DR66" s="318">
        <v>4</v>
      </c>
      <c r="DS66" s="318">
        <v>255</v>
      </c>
      <c r="DT66" s="318">
        <v>1</v>
      </c>
      <c r="DU66" s="318">
        <v>21</v>
      </c>
      <c r="DV66" s="318">
        <v>4</v>
      </c>
      <c r="DW66" s="318">
        <v>255</v>
      </c>
      <c r="DX66" s="318">
        <v>1</v>
      </c>
      <c r="DY66" s="318">
        <v>21</v>
      </c>
      <c r="DZ66" s="318">
        <v>4</v>
      </c>
      <c r="EA66" s="318">
        <v>510</v>
      </c>
      <c r="EB66" s="318">
        <v>1</v>
      </c>
      <c r="EC66" s="318">
        <v>24.5</v>
      </c>
      <c r="ED66" s="318">
        <v>4</v>
      </c>
      <c r="EE66" s="318">
        <v>297.5</v>
      </c>
      <c r="EF66" s="318">
        <v>1</v>
      </c>
      <c r="EG66" s="318">
        <v>24.5</v>
      </c>
      <c r="EH66" s="318">
        <v>4</v>
      </c>
      <c r="EI66" s="318">
        <v>297.5</v>
      </c>
      <c r="EJ66" s="318">
        <v>1</v>
      </c>
      <c r="EK66" s="318">
        <v>49</v>
      </c>
      <c r="EL66" s="318">
        <v>4</v>
      </c>
      <c r="EM66" s="318">
        <v>297.5</v>
      </c>
      <c r="EN66" s="318">
        <v>1</v>
      </c>
      <c r="EO66" s="318">
        <v>24.5</v>
      </c>
      <c r="EP66" s="318">
        <v>4</v>
      </c>
      <c r="EQ66" s="318">
        <v>297.5</v>
      </c>
      <c r="ER66" s="318">
        <v>1</v>
      </c>
      <c r="ES66" s="318">
        <v>24.5</v>
      </c>
      <c r="ET66" s="318">
        <v>4</v>
      </c>
      <c r="EU66" s="318">
        <v>595</v>
      </c>
      <c r="EV66" s="318">
        <v>1</v>
      </c>
      <c r="EW66" s="318">
        <v>28</v>
      </c>
      <c r="EX66" s="318">
        <v>4</v>
      </c>
      <c r="EY66" s="318">
        <v>340</v>
      </c>
      <c r="EZ66" s="318">
        <v>1</v>
      </c>
      <c r="FA66" s="318">
        <v>28</v>
      </c>
      <c r="FB66" s="318">
        <v>4</v>
      </c>
      <c r="FC66" s="318">
        <v>340</v>
      </c>
      <c r="FD66" s="318">
        <v>1</v>
      </c>
      <c r="FE66" s="318">
        <v>56</v>
      </c>
      <c r="FF66" s="318">
        <v>4</v>
      </c>
      <c r="FG66" s="318">
        <v>340</v>
      </c>
      <c r="FH66" s="318">
        <v>1</v>
      </c>
      <c r="FI66" s="318">
        <v>28</v>
      </c>
      <c r="FJ66" s="318">
        <v>4</v>
      </c>
      <c r="FK66" s="318">
        <v>340</v>
      </c>
      <c r="FL66" s="318">
        <v>1</v>
      </c>
      <c r="FM66" s="318">
        <v>28</v>
      </c>
      <c r="FN66" s="318">
        <v>4</v>
      </c>
      <c r="FO66" s="318">
        <v>680</v>
      </c>
      <c r="FQ66" s="321">
        <f t="shared" si="3"/>
        <v>630</v>
      </c>
      <c r="FR66" s="321">
        <f t="shared" si="0"/>
        <v>7650</v>
      </c>
      <c r="FS66" s="321">
        <f t="shared" si="1"/>
        <v>0</v>
      </c>
      <c r="FT66" s="321">
        <f t="shared" si="2"/>
        <v>0</v>
      </c>
    </row>
    <row r="67" spans="1:176">
      <c r="A67" s="362" t="str">
        <f>"天赋-"&amp;INDEX(AY:AY,MATCH($B$2,$AD:$AD,0),0)</f>
        <v>天赋-生命</v>
      </c>
      <c r="B67" s="373">
        <f>INDEX($BI$20:$BI$29,MATCH(A67,$BH$20:$BH$29,0),0)</f>
        <v>0.84</v>
      </c>
      <c r="D67" s="364"/>
      <c r="E67" s="364"/>
      <c r="F67" s="364"/>
      <c r="H67" s="360"/>
      <c r="I67" s="360"/>
      <c r="AD67" s="350">
        <f>兵团team!A71</f>
        <v>907</v>
      </c>
      <c r="AE67" s="350" t="str">
        <f>兵团team!B71</f>
        <v>凤凰</v>
      </c>
      <c r="AF67" s="350">
        <f>兵团team!K71</f>
        <v>3</v>
      </c>
      <c r="AG67" s="350">
        <f>兵团team!L71</f>
        <v>2</v>
      </c>
      <c r="AH67" s="325">
        <f>兵团team!M71</f>
        <v>9</v>
      </c>
      <c r="AI67" s="325">
        <f>兵团team!N71</f>
        <v>5</v>
      </c>
      <c r="AJ67" s="325">
        <f>兵团team!O71</f>
        <v>6</v>
      </c>
      <c r="AK67" s="325">
        <f>兵团team!P71</f>
        <v>4</v>
      </c>
      <c r="AL67" s="350">
        <f>兵团team!S71</f>
        <v>84.85</v>
      </c>
      <c r="AM67" s="350">
        <f>兵团team!T71</f>
        <v>452.5</v>
      </c>
      <c r="AN67" s="350">
        <f>兵团team!U71</f>
        <v>1.5</v>
      </c>
      <c r="AO67" s="350">
        <f>兵团team!V71</f>
        <v>0</v>
      </c>
      <c r="AP67" s="350">
        <f>兵团team!W71</f>
        <v>0.4</v>
      </c>
      <c r="AQ67" s="350">
        <f>兵团team!AH71</f>
        <v>5</v>
      </c>
      <c r="AR67" s="350">
        <f>兵团team!AI71</f>
        <v>5</v>
      </c>
      <c r="AS67" s="350">
        <f>兵团team!AK71</f>
        <v>848.5</v>
      </c>
      <c r="AT67" s="350">
        <f>兵团team!AL71</f>
        <v>4525</v>
      </c>
      <c r="AU67" s="350">
        <f>兵团team!BB71</f>
        <v>230</v>
      </c>
      <c r="AV67" s="350">
        <f>兵团team!BC71</f>
        <v>80</v>
      </c>
      <c r="AW67" s="350" t="str">
        <f>兵团team!DT71</f>
        <v>[[2,1],[5,1],[9,3],[20,2]]</v>
      </c>
      <c r="AX67" s="350" t="s">
        <v>6937</v>
      </c>
      <c r="AY67" s="350" t="s">
        <v>7065</v>
      </c>
      <c r="AZ67" s="350" t="s">
        <v>7067</v>
      </c>
      <c r="BA67" s="350" t="s">
        <v>7076</v>
      </c>
      <c r="BP67" s="322">
        <f>兵团team!A71</f>
        <v>907</v>
      </c>
      <c r="BQ67" s="322" t="str">
        <f>兵团team!B71</f>
        <v>凤凰</v>
      </c>
      <c r="BR67" s="42" t="str">
        <f>兵团team!AX71</f>
        <v>[[1,50],[4,550],[1,50],[4,550],[1,100],[4,550],[1,50],[4,550],[1,50],[4,1100],[1,62.5],[4,687.5],[1,62.5],[4,687.5],[1,125],[4,687.5],[1,62.5],[4,687.5],[1,62.5],[4,1375],[1,75],[4,825],[1,75],[4,825],[1,150],[4,825],[1,75],[4,825],[1,75],[4,1650],[1,87.5],[4,962.5],[1,87.5],[4,962.5],[1,175],[4,962.5],[1,87.5],[4,962.5],[1,87.5],[4,1925],[1,100],[4,1100],[1,100],[4,1100],[1,200],[4,1100],[1,100],[4,1100],[1,100],[4,2200]]</v>
      </c>
      <c r="BS67" s="318" t="s">
        <v>12086</v>
      </c>
      <c r="BT67" s="322">
        <v>1</v>
      </c>
      <c r="BU67" s="318">
        <v>50</v>
      </c>
      <c r="BV67" s="318">
        <v>4</v>
      </c>
      <c r="BW67" s="318">
        <v>550</v>
      </c>
      <c r="BX67" s="318">
        <v>1</v>
      </c>
      <c r="BY67" s="318">
        <v>50</v>
      </c>
      <c r="BZ67" s="318">
        <v>4</v>
      </c>
      <c r="CA67" s="318">
        <v>550</v>
      </c>
      <c r="CB67" s="318">
        <v>1</v>
      </c>
      <c r="CC67" s="318">
        <v>100</v>
      </c>
      <c r="CD67" s="318">
        <v>4</v>
      </c>
      <c r="CE67" s="318">
        <v>550</v>
      </c>
      <c r="CF67" s="318">
        <v>1</v>
      </c>
      <c r="CG67" s="318">
        <v>50</v>
      </c>
      <c r="CH67" s="318">
        <v>4</v>
      </c>
      <c r="CI67" s="318">
        <v>550</v>
      </c>
      <c r="CJ67" s="318">
        <v>1</v>
      </c>
      <c r="CK67" s="318">
        <v>50</v>
      </c>
      <c r="CL67" s="318">
        <v>4</v>
      </c>
      <c r="CM67" s="318">
        <v>1100</v>
      </c>
      <c r="CN67" s="318">
        <v>1</v>
      </c>
      <c r="CO67" s="318">
        <v>62.5</v>
      </c>
      <c r="CP67" s="318">
        <v>4</v>
      </c>
      <c r="CQ67" s="318">
        <v>687.5</v>
      </c>
      <c r="CR67" s="318">
        <v>1</v>
      </c>
      <c r="CS67" s="318">
        <v>62.5</v>
      </c>
      <c r="CT67" s="318">
        <v>4</v>
      </c>
      <c r="CU67" s="318">
        <v>687.5</v>
      </c>
      <c r="CV67" s="318">
        <v>1</v>
      </c>
      <c r="CW67" s="318">
        <v>125</v>
      </c>
      <c r="CX67" s="318">
        <v>4</v>
      </c>
      <c r="CY67" s="318">
        <v>687.5</v>
      </c>
      <c r="CZ67" s="318">
        <v>1</v>
      </c>
      <c r="DA67" s="318">
        <v>62.5</v>
      </c>
      <c r="DB67" s="318">
        <v>4</v>
      </c>
      <c r="DC67" s="318">
        <v>687.5</v>
      </c>
      <c r="DD67" s="318">
        <v>1</v>
      </c>
      <c r="DE67" s="318">
        <v>62.5</v>
      </c>
      <c r="DF67" s="318">
        <v>4</v>
      </c>
      <c r="DG67" s="318">
        <v>1375</v>
      </c>
      <c r="DH67" s="318">
        <v>1</v>
      </c>
      <c r="DI67" s="318">
        <v>75</v>
      </c>
      <c r="DJ67" s="318">
        <v>4</v>
      </c>
      <c r="DK67" s="318">
        <v>825</v>
      </c>
      <c r="DL67" s="318">
        <v>1</v>
      </c>
      <c r="DM67" s="318">
        <v>75</v>
      </c>
      <c r="DN67" s="318">
        <v>4</v>
      </c>
      <c r="DO67" s="318">
        <v>825</v>
      </c>
      <c r="DP67" s="318">
        <v>1</v>
      </c>
      <c r="DQ67" s="318">
        <v>150</v>
      </c>
      <c r="DR67" s="318">
        <v>4</v>
      </c>
      <c r="DS67" s="318">
        <v>825</v>
      </c>
      <c r="DT67" s="318">
        <v>1</v>
      </c>
      <c r="DU67" s="318">
        <v>75</v>
      </c>
      <c r="DV67" s="318">
        <v>4</v>
      </c>
      <c r="DW67" s="318">
        <v>825</v>
      </c>
      <c r="DX67" s="318">
        <v>1</v>
      </c>
      <c r="DY67" s="318">
        <v>75</v>
      </c>
      <c r="DZ67" s="318">
        <v>4</v>
      </c>
      <c r="EA67" s="318">
        <v>1650</v>
      </c>
      <c r="EB67" s="318">
        <v>1</v>
      </c>
      <c r="EC67" s="318">
        <v>87.5</v>
      </c>
      <c r="ED67" s="318">
        <v>4</v>
      </c>
      <c r="EE67" s="318">
        <v>962.5</v>
      </c>
      <c r="EF67" s="318">
        <v>1</v>
      </c>
      <c r="EG67" s="318">
        <v>87.5</v>
      </c>
      <c r="EH67" s="318">
        <v>4</v>
      </c>
      <c r="EI67" s="318">
        <v>962.5</v>
      </c>
      <c r="EJ67" s="318">
        <v>1</v>
      </c>
      <c r="EK67" s="318">
        <v>175</v>
      </c>
      <c r="EL67" s="318">
        <v>4</v>
      </c>
      <c r="EM67" s="318">
        <v>962.5</v>
      </c>
      <c r="EN67" s="318">
        <v>1</v>
      </c>
      <c r="EO67" s="318">
        <v>87.5</v>
      </c>
      <c r="EP67" s="318">
        <v>4</v>
      </c>
      <c r="EQ67" s="318">
        <v>962.5</v>
      </c>
      <c r="ER67" s="318">
        <v>1</v>
      </c>
      <c r="ES67" s="318">
        <v>87.5</v>
      </c>
      <c r="ET67" s="318">
        <v>4</v>
      </c>
      <c r="EU67" s="318">
        <v>1925</v>
      </c>
      <c r="EV67" s="318">
        <v>1</v>
      </c>
      <c r="EW67" s="318">
        <v>100</v>
      </c>
      <c r="EX67" s="318">
        <v>4</v>
      </c>
      <c r="EY67" s="318">
        <v>1100</v>
      </c>
      <c r="EZ67" s="318">
        <v>1</v>
      </c>
      <c r="FA67" s="318">
        <v>100</v>
      </c>
      <c r="FB67" s="318">
        <v>4</v>
      </c>
      <c r="FC67" s="318">
        <v>1100</v>
      </c>
      <c r="FD67" s="318">
        <v>1</v>
      </c>
      <c r="FE67" s="318">
        <v>200</v>
      </c>
      <c r="FF67" s="318">
        <v>4</v>
      </c>
      <c r="FG67" s="318">
        <v>1100</v>
      </c>
      <c r="FH67" s="318">
        <v>1</v>
      </c>
      <c r="FI67" s="318">
        <v>100</v>
      </c>
      <c r="FJ67" s="318">
        <v>4</v>
      </c>
      <c r="FK67" s="318">
        <v>1100</v>
      </c>
      <c r="FL67" s="318">
        <v>1</v>
      </c>
      <c r="FM67" s="318">
        <v>100</v>
      </c>
      <c r="FN67" s="318">
        <v>4</v>
      </c>
      <c r="FO67" s="318">
        <v>2200</v>
      </c>
      <c r="FQ67" s="321">
        <f t="shared" ref="FQ67" si="5">IF(COUNTIFS(BT67,"1")=1,BU67,0)+IF(COUNTIFS(BV67,"1")=1,BW67,0)+IF(COUNTIFS(BX67,"1")=1,BY67,0)+IF(COUNTIFS(BZ67,"1")=1,CA67,0)+IF(COUNTIFS(CB67,"1")=1,CC67,0)+IF(COUNTIFS(CD67,"1")=1,CE67,0)+IF(COUNTIFS(CF67,"1")=1,CG67,0)+IF(COUNTIFS(CH67,"1")=1,CI67,0)+IF(COUNTIFS(CJ67,"1")=1,CK67,0)+IF(COUNTIFS(CL67,"1")=1,CM67,0)+IF(COUNTIFS(CN67,"1")=1,CO67,0)+IF(COUNTIFS(CP67,"1")=1,CQ67,0)+IF(COUNTIFS(CR67,"1")=1,CS67,0)+IF(COUNTIFS(CT67,"1")=1,CU67,0)+IF(COUNTIFS(CV67,"1")=1,CW67,0)+IF(COUNTIFS(CX67,"1")=1,CY67,0)+IF(COUNTIFS(CZ67,"1")=1,DA67,0)+IF(COUNTIFS(DB67,"1")=1,DC67,0)+IF(COUNTIFS(DD67,"1")=1,DE67,0)+IF(COUNTIFS(DF67,"1")=1,DG67,0)+IF(COUNTIFS(DH67,"1")=1,DI67,0)+IF(COUNTIFS(DJ67,"1")=1,DK67,0)+IF(COUNTIFS(DL67,"1")=1,DM67,0)+IF(COUNTIFS(DN67,"1")=1,DO67,0)+IF(COUNTIFS(DP67,"1")=1,DQ67,0)+IF(COUNTIFS(DR67,"1")=1,DS67,0)+IF(COUNTIFS(DT67,"1")=1,DU67,0)+IF(COUNTIFS(DV67,"1")=1,DW67,0)+IF(COUNTIFS(DX67,"1")=1,DY67,0)+IF(COUNTIFS(DZ67,"1")=1,EA67,0)+IF(COUNTIFS(EB67,"1")=1,EC67,0)+IF(COUNTIFS(ED67,"1")=1,EE67,0)+IF(COUNTIFS(EF67,"1")=1,EG67,0)+IF(COUNTIFS(EH67,"1")=1,EI67,0)+IF(COUNTIFS(EJ67,"1")=1,EK67,0)+IF(COUNTIFS(EL67,"1")=1,EM67,0)+IF(COUNTIFS(EN67,"1")=1,EO67,0)+IF(COUNTIFS(EP67,"1")=1,EQ67,0)+IF(COUNTIFS(ER67,"1")=1,ES67,0)+IF(COUNTIFS(ET67,"1")=1,EU67,0)+IF(COUNTIFS(EV67,"1")=1,EW67,0)+IF(COUNTIFS(EX67,"1")=1,EY67,0)+IF(COUNTIFS(EZ67,"1")=1,FA67,0)+IF(COUNTIFS(FB67,"1")=1,FC67,0)+IF(COUNTIFS(FD67,"1")=1,FE67,0)+IF(COUNTIFS(FF67,"1")=1,FG67,0)+IF(COUNTIFS(FH67,"1")=1,FI67,0)+IF(COUNTIFS(FJ67,"1")=1,FK67,0)+IF(COUNTIFS(FL67,"1")=1,FM67,0)+IF(COUNTIFS(FN67,"1")=1,FO67,0)</f>
        <v>2250</v>
      </c>
      <c r="FR67" s="321">
        <f t="shared" ref="FR67" si="6">IF(COUNTIFS(BT67,"4")=1,BU67,0)+IF(COUNTIFS(BV67,"4")=1,BW67,0)+IF(COUNTIFS(BX67,"4")=1,BY67,0)+IF(COUNTIFS(BZ67,"4")=1,CA67,0)+IF(COUNTIFS(CB67,"4")=1,CC67,0)+IF(COUNTIFS(CD67,"4")=1,CE67,0)+IF(COUNTIFS(CF67,"4")=1,CG67,0)+IF(COUNTIFS(CH67,"4")=1,CI67,0)+IF(COUNTIFS(CJ67,"4")=1,CK67,0)+IF(COUNTIFS(CL67,"4")=1,CM67,0)+IF(COUNTIFS(CN67,"4")=1,CO67,0)+IF(COUNTIFS(CP67,"4")=1,CQ67,0)+IF(COUNTIFS(CR67,"4")=1,CS67,0)+IF(COUNTIFS(CT67,"4")=1,CU67,0)+IF(COUNTIFS(CV67,"4")=1,CW67,0)+IF(COUNTIFS(CX67,"4")=1,CY67,0)+IF(COUNTIFS(CZ67,"4")=1,DA67,0)+IF(COUNTIFS(DB67,"4")=1,DC67,0)+IF(COUNTIFS(DD67,"4")=1,DE67,0)+IF(COUNTIFS(DF67,"4")=1,DG67,0)+IF(COUNTIFS(DH67,"4")=1,DI67,0)+IF(COUNTIFS(DJ67,"4")=1,DK67,0)+IF(COUNTIFS(DL67,"4")=1,DM67,0)+IF(COUNTIFS(DN67,"4")=1,DO67,0)+IF(COUNTIFS(DP67,"4")=1,DQ67,0)+IF(COUNTIFS(DR67,"4")=1,DS67,0)+IF(COUNTIFS(DT67,"4")=1,DU67,0)+IF(COUNTIFS(DV67,"4")=1,DW67,0)+IF(COUNTIFS(DX67,"4")=1,DY67,0)+IF(COUNTIFS(DZ67,"4")=1,EA67,0)+IF(COUNTIFS(EB67,"4")=1,EC67,0)+IF(COUNTIFS(ED67,"4")=1,EE67,0)+IF(COUNTIFS(EF67,"4")=1,EG67,0)+IF(COUNTIFS(EH67,"4")=1,EI67,0)+IF(COUNTIFS(EJ67,"4")=1,EK67,0)+IF(COUNTIFS(EL67,"4")=1,EM67,0)+IF(COUNTIFS(EN67,"4")=1,EO67,0)+IF(COUNTIFS(EP67,"4")=1,EQ67,0)+IF(COUNTIFS(ER67,"4")=1,ES67,0)+IF(COUNTIFS(ET67,"4")=1,EU67,0)+IF(COUNTIFS(EV67,"4")=1,EW67,0)+IF(COUNTIFS(EX67,"4")=1,EY67,0)+IF(COUNTIFS(EZ67,"4")=1,FA67,0)+IF(COUNTIFS(FB67,"4")=1,FC67,0)+IF(COUNTIFS(FD67,"4")=1,FE67,0)+IF(COUNTIFS(FF67,"4")=1,FG67,0)+IF(COUNTIFS(FH67,"4")=1,FI67,0)+IF(COUNTIFS(FJ67,"4")=1,FK67,0)+IF(COUNTIFS(FL67,"4")=1,FM67,0)+IF(COUNTIFS(FN67,"4")=1,FO67,0)</f>
        <v>24750</v>
      </c>
      <c r="FS67" s="321">
        <f t="shared" ref="FS67" si="7">IF(COUNTIFS(BT67,"7")=1,BU67,0)+IF(COUNTIFS(BV67,"7")=1,BW67,0)+IF(COUNTIFS(BX67,"7")=1,BY67,0)+IF(COUNTIFS(BZ67,"7")=1,CA67,0)+IF(COUNTIFS(CB67,"7")=1,CC67,0)+IF(COUNTIFS(CD67,"7")=1,CE67,0)+IF(COUNTIFS(CF67,"7")=1,CG67,0)+IF(COUNTIFS(CH67,"7")=1,CI67,0)+IF(COUNTIFS(CJ67,"7")=1,CK67,0)+IF(COUNTIFS(CL67,"7")=1,CM67,0)+IF(COUNTIFS(CN67,"7")=1,CO67,0)+IF(COUNTIFS(CP67,"7")=1,CQ67,0)+IF(COUNTIFS(CR67,"7")=1,CS67,0)+IF(COUNTIFS(CT67,"7")=1,CU67,0)+IF(COUNTIFS(CV67,"7")=1,CW67,0)+IF(COUNTIFS(CX67,"7")=1,CY67,0)+IF(COUNTIFS(CZ67,"7")=1,DA67,0)+IF(COUNTIFS(DB67,"7")=1,DC67,0)+IF(COUNTIFS(DD67,"7")=1,DE67,0)+IF(COUNTIFS(DF67,"7")=1,DG67,0)+IF(COUNTIFS(DH67,"7")=1,DI67,0)+IF(COUNTIFS(DJ67,"7")=1,DK67,0)+IF(COUNTIFS(DL67,"7")=1,DM67,0)+IF(COUNTIFS(DN67,"7")=1,DO67,0)+IF(COUNTIFS(DP67,"7")=1,DQ67,0)+IF(COUNTIFS(DR67,"7")=1,DS67,0)+IF(COUNTIFS(DT67,"7")=1,DU67,0)+IF(COUNTIFS(DV67,"7")=1,DW67,0)+IF(COUNTIFS(DX67,"7")=1,DY67,0)+IF(COUNTIFS(DZ67,"7")=1,EA67,0)+IF(COUNTIFS(EB67,"7")=1,EC67,0)+IF(COUNTIFS(ED67,"7")=1,EE67,0)+IF(COUNTIFS(EF67,"7")=1,EG67,0)+IF(COUNTIFS(EH67,"7")=1,EI67,0)+IF(COUNTIFS(EJ67,"7")=1,EK67,0)+IF(COUNTIFS(EL67,"7")=1,EM67,0)+IF(COUNTIFS(EN67,"7")=1,EO67,0)+IF(COUNTIFS(EP67,"7")=1,EQ67,0)+IF(COUNTIFS(ER67,"7")=1,ES67,0)+IF(COUNTIFS(ET67,"7")=1,EU67,0)+IF(COUNTIFS(EV67,"7")=1,EW67,0)+IF(COUNTIFS(EX67,"7")=1,EY67,0)+IF(COUNTIFS(EZ67,"7")=1,FA67,0)+IF(COUNTIFS(FB67,"7")=1,FC67,0)+IF(COUNTIFS(FD67,"7")=1,FE67,0)+IF(COUNTIFS(FF67,"7")=1,FG67,0)+IF(COUNTIFS(FH67,"7")=1,FI67,0)+IF(COUNTIFS(FJ67,"7")=1,FK67,0)+IF(COUNTIFS(FL67,"7")=1,FM67,0)+IF(COUNTIFS(FN67,"7")=1,FO67,0)</f>
        <v>0</v>
      </c>
      <c r="FT67" s="321">
        <f t="shared" ref="FT67" si="8">IF(COUNTIFS(BT67,"8")=1,BU67,0)+IF(COUNTIFS(BV67,"8")=1,BW67,0)+IF(COUNTIFS(BX67,"8")=1,BY67,0)+IF(COUNTIFS(BZ67,"8")=1,CA67,0)+IF(COUNTIFS(CB67,"8")=1,CC67,0)+IF(COUNTIFS(CD67,"8")=1,CE67,0)+IF(COUNTIFS(CF67,"8")=1,CG67,0)+IF(COUNTIFS(CH67,"8")=1,CI67,0)+IF(COUNTIFS(CJ67,"8")=1,CK67,0)+IF(COUNTIFS(CL67,"8")=1,CM67,0)+IF(COUNTIFS(CN67,"8")=1,CO67,0)+IF(COUNTIFS(CP67,"8")=1,CQ67,0)+IF(COUNTIFS(CR67,"8")=1,CS67,0)+IF(COUNTIFS(CT67,"8")=1,CU67,0)+IF(COUNTIFS(CV67,"8")=1,CW67,0)+IF(COUNTIFS(CX67,"8")=1,CY67,0)+IF(COUNTIFS(CZ67,"8")=1,DA67,0)+IF(COUNTIFS(DB67,"8")=1,DC67,0)+IF(COUNTIFS(DD67,"8")=1,DE67,0)+IF(COUNTIFS(DF67,"8")=1,DG67,0)+IF(COUNTIFS(DH67,"8")=1,DI67,0)+IF(COUNTIFS(DJ67,"8")=1,DK67,0)+IF(COUNTIFS(DL67,"8")=1,DM67,0)+IF(COUNTIFS(DN67,"8")=1,DO67,0)+IF(COUNTIFS(DP67,"8")=1,DQ67,0)+IF(COUNTIFS(DR67,"8")=1,DS67,0)+IF(COUNTIFS(DT67,"8")=1,DU67,0)+IF(COUNTIFS(DV67,"8")=1,DW67,0)+IF(COUNTIFS(DX67,"8")=1,DY67,0)+IF(COUNTIFS(DZ67,"8")=1,EA67,0)+IF(COUNTIFS(EB67,"8")=1,EC67,0)+IF(COUNTIFS(ED67,"8")=1,EE67,0)+IF(COUNTIFS(EF67,"8")=1,EG67,0)+IF(COUNTIFS(EH67,"8")=1,EI67,0)+IF(COUNTIFS(EJ67,"8")=1,EK67,0)+IF(COUNTIFS(EL67,"8")=1,EM67,0)+IF(COUNTIFS(EN67,"8")=1,EO67,0)+IF(COUNTIFS(EP67,"8")=1,EQ67,0)+IF(COUNTIFS(ER67,"8")=1,ES67,0)+IF(COUNTIFS(ET67,"8")=1,EU67,0)+IF(COUNTIFS(EV67,"8")=1,EW67,0)+IF(COUNTIFS(EX67,"8")=1,EY67,0)+IF(COUNTIFS(EZ67,"8")=1,FA67,0)+IF(COUNTIFS(FB67,"8")=1,FC67,0)+IF(COUNTIFS(FD67,"8")=1,FE67,0)+IF(COUNTIFS(FF67,"8")=1,FG67,0)+IF(COUNTIFS(FH67,"8")=1,FI67,0)+IF(COUNTIFS(FJ67,"8")=1,FK67,0)+IF(COUNTIFS(FL67,"8")=1,FM67,0)+IF(COUNTIFS(FN67,"8")=1,FO67,0)</f>
        <v>0</v>
      </c>
    </row>
    <row r="68" spans="1:176">
      <c r="A68" s="362" t="str">
        <f>"天赋-"&amp;INDEX(AZ:AZ,MATCH($B$2,$AD:$AD,0),0)</f>
        <v>天赋-暴击</v>
      </c>
      <c r="B68" s="373">
        <f>INDEX($BI$20:$BI$29,MATCH(A68,$BH$20:$BH$29,0),0)</f>
        <v>420</v>
      </c>
      <c r="D68" s="364"/>
      <c r="E68" s="364"/>
      <c r="F68" s="364"/>
      <c r="H68" s="360"/>
      <c r="I68" s="360"/>
      <c r="BR68" s="42"/>
    </row>
    <row r="69" spans="1:176">
      <c r="A69" s="362" t="str">
        <f>"天赋-"&amp;INDEX(BA:BA,MATCH($B$2,$AD:$AD,0),0)</f>
        <v>天赋-法术免伤</v>
      </c>
      <c r="B69" s="373">
        <f>INDEX($BI$20:$BI$29,MATCH(A69,$BH$20:$BH$29,0),0)</f>
        <v>0.21</v>
      </c>
      <c r="D69" s="364"/>
      <c r="E69" s="364"/>
      <c r="F69" s="364"/>
      <c r="H69" s="360"/>
      <c r="I69" s="360"/>
      <c r="BR69" s="42"/>
      <c r="BS69" s="318" t="s">
        <v>12090</v>
      </c>
    </row>
    <row r="70" spans="1:176">
      <c r="D70" s="364"/>
      <c r="E70" s="364"/>
      <c r="F70" s="364"/>
      <c r="H70" s="360"/>
      <c r="I70" s="360"/>
      <c r="J70" s="322"/>
      <c r="BR70" s="42"/>
    </row>
    <row r="71" spans="1:176">
      <c r="A71" s="355" t="s">
        <v>12163</v>
      </c>
      <c r="D71" s="364"/>
      <c r="E71" s="364"/>
      <c r="F71" s="364"/>
      <c r="H71" s="360"/>
      <c r="I71" s="360"/>
      <c r="J71" s="322"/>
      <c r="BR71" s="42"/>
    </row>
    <row r="72" spans="1:176">
      <c r="A72" s="353" t="s">
        <v>12128</v>
      </c>
      <c r="B72" s="359">
        <f>B40</f>
        <v>420</v>
      </c>
      <c r="D72" s="364"/>
      <c r="E72" s="364"/>
      <c r="F72" s="364"/>
      <c r="H72" s="360"/>
      <c r="I72" s="360"/>
      <c r="J72" s="322"/>
      <c r="BR72" s="42"/>
    </row>
    <row r="73" spans="1:176">
      <c r="A73" s="355" t="s">
        <v>12158</v>
      </c>
      <c r="B73" s="357">
        <f>B41+B49</f>
        <v>0.2</v>
      </c>
      <c r="D73" s="364"/>
      <c r="E73" s="364"/>
      <c r="F73" s="364"/>
      <c r="H73" s="360"/>
      <c r="I73" s="360"/>
      <c r="J73" s="322"/>
      <c r="BR73" s="42"/>
    </row>
    <row r="74" spans="1:176">
      <c r="A74" s="355" t="s">
        <v>12159</v>
      </c>
      <c r="B74" s="357">
        <f>B42</f>
        <v>0</v>
      </c>
      <c r="E74" s="364"/>
      <c r="F74" s="364"/>
      <c r="H74" s="360"/>
      <c r="I74" s="360"/>
      <c r="J74" s="322"/>
      <c r="BR74" s="42"/>
    </row>
    <row r="75" spans="1:176">
      <c r="A75" s="353" t="s">
        <v>12129</v>
      </c>
      <c r="B75" s="359">
        <f>B43</f>
        <v>0</v>
      </c>
      <c r="E75" s="364"/>
      <c r="F75" s="364"/>
      <c r="I75" s="322"/>
      <c r="J75" s="322"/>
      <c r="BR75" s="42"/>
    </row>
    <row r="76" spans="1:176">
      <c r="A76" s="355" t="s">
        <v>12160</v>
      </c>
      <c r="B76" s="357">
        <f>B44+B52</f>
        <v>0.2</v>
      </c>
      <c r="E76" s="364"/>
      <c r="F76" s="364"/>
      <c r="I76" s="322"/>
      <c r="J76" s="322"/>
      <c r="BR76" s="42"/>
    </row>
    <row r="77" spans="1:176">
      <c r="A77" s="353" t="s">
        <v>12130</v>
      </c>
      <c r="B77" s="357">
        <f>B45+B48</f>
        <v>0.2</v>
      </c>
      <c r="I77" s="322"/>
      <c r="J77" s="322"/>
      <c r="BR77" s="42"/>
    </row>
    <row r="78" spans="1:176">
      <c r="A78" s="355" t="s">
        <v>12161</v>
      </c>
      <c r="B78" s="357">
        <f>B46+B50</f>
        <v>0.41000000000000003</v>
      </c>
      <c r="I78" s="322"/>
      <c r="J78" s="322"/>
      <c r="BR78" s="42"/>
    </row>
    <row r="79" spans="1:176">
      <c r="A79" s="353" t="s">
        <v>12162</v>
      </c>
      <c r="B79" s="359">
        <f>INDEX(AV:AV,MATCH($B$2,$AD:$AD,0),0)</f>
        <v>100</v>
      </c>
      <c r="I79" s="322"/>
      <c r="J79" s="322"/>
      <c r="BR79" s="42"/>
    </row>
    <row r="80" spans="1:176">
      <c r="A80" s="353" t="s">
        <v>12131</v>
      </c>
      <c r="B80" s="359">
        <f>INDEX(AU:AU,MATCH($B$2,$AD:$AD,0),0)</f>
        <v>80</v>
      </c>
      <c r="I80" s="322"/>
      <c r="J80" s="322"/>
      <c r="BR80" s="42"/>
    </row>
    <row r="81" spans="9:70">
      <c r="I81" s="322"/>
      <c r="J81" s="322"/>
      <c r="BR81" s="42"/>
    </row>
    <row r="82" spans="9:70">
      <c r="I82" s="322"/>
      <c r="J82" s="322"/>
    </row>
    <row r="83" spans="9:70">
      <c r="I83" s="322"/>
      <c r="J83" s="322"/>
    </row>
    <row r="84" spans="9:70">
      <c r="I84" s="322"/>
      <c r="J84" s="322"/>
    </row>
    <row r="85" spans="9:70">
      <c r="I85" s="322"/>
      <c r="J85" s="322"/>
    </row>
    <row r="86" spans="9:70">
      <c r="I86" s="322"/>
      <c r="J86" s="322"/>
    </row>
    <row r="87" spans="9:70">
      <c r="I87" s="322"/>
      <c r="J87" s="322"/>
    </row>
    <row r="88" spans="9:70">
      <c r="I88" s="322"/>
      <c r="J88" s="322"/>
    </row>
    <row r="89" spans="9:70">
      <c r="I89" s="322"/>
      <c r="J89" s="322"/>
    </row>
    <row r="90" spans="9:70">
      <c r="I90" s="322"/>
      <c r="J90" s="322"/>
    </row>
    <row r="91" spans="9:70">
      <c r="I91" s="322"/>
      <c r="J91" s="322"/>
    </row>
    <row r="92" spans="9:70">
      <c r="I92" s="322"/>
      <c r="J92" s="322"/>
    </row>
    <row r="93" spans="9:70">
      <c r="I93" s="322"/>
      <c r="J93" s="322"/>
    </row>
    <row r="94" spans="9:70">
      <c r="I94" s="322"/>
      <c r="J94" s="322"/>
    </row>
    <row r="95" spans="9:70">
      <c r="I95" s="322"/>
      <c r="J95" s="322"/>
    </row>
    <row r="96" spans="9:70">
      <c r="I96" s="322"/>
      <c r="J96" s="322"/>
    </row>
    <row r="97" spans="9:10">
      <c r="I97" s="322"/>
      <c r="J97" s="322"/>
    </row>
    <row r="98" spans="9:10">
      <c r="I98" s="322"/>
      <c r="J98" s="322"/>
    </row>
    <row r="99" spans="9:10">
      <c r="I99" s="322"/>
      <c r="J99" s="322"/>
    </row>
    <row r="100" spans="9:10">
      <c r="I100" s="322"/>
      <c r="J100" s="322"/>
    </row>
    <row r="101" spans="9:10">
      <c r="I101" s="322"/>
      <c r="J101" s="322"/>
    </row>
    <row r="102" spans="9:10">
      <c r="I102" s="322"/>
      <c r="J102" s="322"/>
    </row>
    <row r="103" spans="9:10">
      <c r="I103" s="322"/>
      <c r="J103" s="322"/>
    </row>
    <row r="104" spans="9:10">
      <c r="I104" s="322"/>
      <c r="J104" s="322"/>
    </row>
    <row r="105" spans="9:10">
      <c r="I105" s="322"/>
      <c r="J105" s="322"/>
    </row>
    <row r="106" spans="9:10">
      <c r="I106" s="322"/>
      <c r="J106" s="322"/>
    </row>
    <row r="107" spans="9:10">
      <c r="I107" s="322"/>
      <c r="J107" s="322"/>
    </row>
    <row r="108" spans="9:10">
      <c r="I108" s="322"/>
      <c r="J108" s="322"/>
    </row>
    <row r="109" spans="9:10">
      <c r="I109" s="322"/>
      <c r="J109" s="322"/>
    </row>
    <row r="110" spans="9:10">
      <c r="I110" s="322"/>
      <c r="J110" s="322"/>
    </row>
    <row r="111" spans="9:10">
      <c r="I111" s="322"/>
      <c r="J111" s="322"/>
    </row>
    <row r="112" spans="9:10">
      <c r="I112" s="322"/>
      <c r="J112" s="322"/>
    </row>
    <row r="113" spans="9:10">
      <c r="I113" s="322"/>
      <c r="J113" s="322"/>
    </row>
    <row r="114" spans="9:10">
      <c r="I114" s="322"/>
      <c r="J114" s="322"/>
    </row>
    <row r="115" spans="9:10">
      <c r="I115" s="322"/>
      <c r="J115" s="322"/>
    </row>
    <row r="116" spans="9:10">
      <c r="I116" s="322"/>
      <c r="J116" s="322"/>
    </row>
    <row r="117" spans="9:10">
      <c r="I117" s="322"/>
      <c r="J117" s="322"/>
    </row>
    <row r="118" spans="9:10">
      <c r="I118" s="322"/>
      <c r="J118" s="322"/>
    </row>
  </sheetData>
  <mergeCells count="16">
    <mergeCell ref="BC43:BM43"/>
    <mergeCell ref="A23:A24"/>
    <mergeCell ref="A25:A26"/>
    <mergeCell ref="A27:A28"/>
    <mergeCell ref="BC1:BF1"/>
    <mergeCell ref="BH1:BI1"/>
    <mergeCell ref="BC19:BF19"/>
    <mergeCell ref="BC10:BE10"/>
    <mergeCell ref="A21:A22"/>
    <mergeCell ref="E21:H28"/>
    <mergeCell ref="AX1:BA1"/>
    <mergeCell ref="BH19:BI19"/>
    <mergeCell ref="BK3:BK4"/>
    <mergeCell ref="BK5:BK6"/>
    <mergeCell ref="BK7:BK8"/>
    <mergeCell ref="BK1:BM1"/>
  </mergeCells>
  <phoneticPr fontId="11" type="noConversion"/>
  <conditionalFormatting sqref="BD45:BE58">
    <cfRule type="colorScale" priority="7">
      <colorScale>
        <cfvo type="min"/>
        <cfvo type="percentile" val="50"/>
        <cfvo type="max"/>
        <color rgb="FF60F6A7"/>
        <color rgb="FFFFEB84"/>
        <color rgb="FFFF0000"/>
      </colorScale>
    </cfRule>
  </conditionalFormatting>
  <conditionalFormatting sqref="BF45:BM58">
    <cfRule type="colorScale" priority="6">
      <colorScale>
        <cfvo type="min"/>
        <cfvo type="percentile" val="50"/>
        <cfvo type="max"/>
        <color rgb="FF60F6A7"/>
        <color rgb="FFFFEB84"/>
        <color rgb="FFFF0000"/>
      </colorScale>
    </cfRule>
  </conditionalFormatting>
  <conditionalFormatting sqref="BF45:BF58">
    <cfRule type="colorScale" priority="5">
      <colorScale>
        <cfvo type="min"/>
        <cfvo type="percentile" val="50"/>
        <cfvo type="max"/>
        <color rgb="FF60F6A7"/>
        <color rgb="FFFFEB84"/>
        <color rgb="FFFF0000"/>
      </colorScale>
    </cfRule>
  </conditionalFormatting>
  <conditionalFormatting sqref="BG45:BG58">
    <cfRule type="colorScale" priority="4">
      <colorScale>
        <cfvo type="min"/>
        <cfvo type="percentile" val="50"/>
        <cfvo type="max"/>
        <color rgb="FF60F6A7"/>
        <color rgb="FFFFEB84"/>
        <color rgb="FFFF0000"/>
      </colorScale>
    </cfRule>
  </conditionalFormatting>
  <conditionalFormatting sqref="BH45:BI58">
    <cfRule type="colorScale" priority="3">
      <colorScale>
        <cfvo type="min"/>
        <cfvo type="percentile" val="50"/>
        <cfvo type="max"/>
        <color rgb="FF60F6A7"/>
        <color rgb="FFFFEB84"/>
        <color rgb="FFFF0000"/>
      </colorScale>
    </cfRule>
  </conditionalFormatting>
  <conditionalFormatting sqref="BK45:BM58">
    <cfRule type="colorScale" priority="2">
      <colorScale>
        <cfvo type="min"/>
        <cfvo type="percentile" val="50"/>
        <cfvo type="max"/>
        <color rgb="FF60F6A7"/>
        <color rgb="FFFFEB84"/>
        <color rgb="FFFF0000"/>
      </colorScale>
    </cfRule>
  </conditionalFormatting>
  <conditionalFormatting sqref="BJ45:BJ58">
    <cfRule type="colorScale" priority="1">
      <colorScale>
        <cfvo type="min"/>
        <cfvo type="percentile" val="50"/>
        <cfvo type="max"/>
        <color rgb="FF60F6A7"/>
        <color rgb="FFFFEB84"/>
        <color rgb="FFFF0000"/>
      </colorScale>
    </cfRule>
  </conditionalFormatting>
  <pageMargins left="0.7" right="0.7" top="0.75" bottom="0.75" header="0.3" footer="0.3"/>
  <ignoredErrors>
    <ignoredError sqref="B73" formula="1"/>
  </ignoredErrors>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31"/>
  <sheetViews>
    <sheetView topLeftCell="M1" workbookViewId="0">
      <selection activeCell="Z5" sqref="Z5"/>
    </sheetView>
  </sheetViews>
  <sheetFormatPr defaultRowHeight="14.25"/>
  <cols>
    <col min="1" max="1" width="9" style="194"/>
    <col min="2" max="2" width="9.875" style="194" customWidth="1"/>
    <col min="3" max="3" width="9" style="194" bestFit="1" customWidth="1"/>
    <col min="4" max="4" width="9" style="200" customWidth="1"/>
    <col min="5" max="5" width="5.25" style="194" bestFit="1" customWidth="1"/>
    <col min="6" max="6" width="21.625" style="200" bestFit="1" customWidth="1"/>
    <col min="7" max="7" width="5.25" style="200" bestFit="1" customWidth="1"/>
    <col min="8" max="8" width="4.875" style="288" bestFit="1" customWidth="1"/>
    <col min="9" max="9" width="5.25" style="288" bestFit="1" customWidth="1"/>
    <col min="10" max="10" width="4.875" style="288" bestFit="1" customWidth="1"/>
    <col min="11" max="11" width="5.25" style="288" bestFit="1" customWidth="1"/>
    <col min="12" max="12" width="4.875" style="288" bestFit="1" customWidth="1"/>
    <col min="13" max="15" width="9" style="288" customWidth="1"/>
    <col min="16" max="18" width="9" style="200" customWidth="1"/>
    <col min="19" max="19" width="5.25" style="200" bestFit="1" customWidth="1"/>
    <col min="20" max="20" width="5.875" style="200" bestFit="1" customWidth="1"/>
    <col min="21" max="21" width="5.25" style="200" bestFit="1" customWidth="1"/>
    <col min="22" max="22" width="5.875" style="200" bestFit="1" customWidth="1"/>
    <col min="23" max="23" width="5.25" style="200" bestFit="1" customWidth="1"/>
    <col min="24" max="24" width="5.875" style="200" bestFit="1" customWidth="1"/>
    <col min="25" max="25" width="9" style="200" customWidth="1"/>
    <col min="26" max="26" width="13" style="200" bestFit="1" customWidth="1"/>
    <col min="27" max="27" width="7.5" style="200" bestFit="1" customWidth="1"/>
    <col min="28" max="28" width="9" style="322" bestFit="1" customWidth="1"/>
    <col min="29" max="29" width="15.125" style="194" bestFit="1" customWidth="1"/>
    <col min="30" max="75" width="9" style="194"/>
    <col min="76" max="76" width="5.625" style="194" bestFit="1" customWidth="1"/>
    <col min="77" max="77" width="3.5" style="194" bestFit="1" customWidth="1"/>
    <col min="78" max="16384" width="9" style="194"/>
  </cols>
  <sheetData>
    <row r="1" spans="1:77">
      <c r="A1" s="659" t="s">
        <v>2224</v>
      </c>
      <c r="B1" s="659"/>
      <c r="BX1" s="194" t="s">
        <v>11970</v>
      </c>
      <c r="BY1" s="194">
        <v>1</v>
      </c>
    </row>
    <row r="2" spans="1:77">
      <c r="A2" s="284">
        <f>IF(兵团查询!A4="","",兵团查询!A4)</f>
        <v>101</v>
      </c>
      <c r="B2" s="197" t="str">
        <f>IF(A2="","",INDEX(兵团team!B:B,MATCH(A2,兵团team!A:A,0),0))</f>
        <v>枪兵</v>
      </c>
      <c r="BX2" s="194" t="s">
        <v>11971</v>
      </c>
      <c r="BY2" s="194">
        <v>2</v>
      </c>
    </row>
    <row r="3" spans="1:77">
      <c r="A3" s="284" t="str">
        <f>IF(兵团查询!A5="","",兵团查询!A5)</f>
        <v/>
      </c>
      <c r="B3" s="285" t="str">
        <f>IF(A3="","",IFERROR(INDEX(兵团team!A:A,MATCH(兵团装备计算表!A3,兵团team!B:B,0),0),"无"))</f>
        <v/>
      </c>
      <c r="C3" s="288"/>
      <c r="P3" s="659" t="s">
        <v>12001</v>
      </c>
      <c r="Q3" s="659"/>
      <c r="R3" s="659"/>
      <c r="S3" s="659"/>
      <c r="T3" s="659"/>
      <c r="U3" s="659"/>
      <c r="V3" s="659"/>
      <c r="W3" s="659"/>
      <c r="X3" s="659"/>
      <c r="Z3" s="348" t="s">
        <v>12002</v>
      </c>
      <c r="AA3" s="348"/>
      <c r="AB3" s="348"/>
      <c r="AC3" s="348"/>
      <c r="AE3" s="349" t="s">
        <v>12132</v>
      </c>
      <c r="AF3" s="349" t="s">
        <v>11341</v>
      </c>
      <c r="AG3" s="349" t="s">
        <v>6937</v>
      </c>
      <c r="AH3" s="349" t="s">
        <v>7065</v>
      </c>
      <c r="AI3" s="349" t="s">
        <v>12133</v>
      </c>
      <c r="BX3" s="194" t="s">
        <v>11972</v>
      </c>
      <c r="BY3" s="200">
        <v>3</v>
      </c>
    </row>
    <row r="4" spans="1:77">
      <c r="A4" s="199" t="s">
        <v>11981</v>
      </c>
      <c r="B4" s="199" t="s">
        <v>11980</v>
      </c>
      <c r="C4" s="199" t="s">
        <v>11982</v>
      </c>
      <c r="D4" s="199" t="s">
        <v>11987</v>
      </c>
      <c r="E4" s="199" t="s">
        <v>11988</v>
      </c>
      <c r="F4" s="287" t="s">
        <v>11991</v>
      </c>
      <c r="G4" s="659" t="s">
        <v>12003</v>
      </c>
      <c r="H4" s="659"/>
      <c r="I4" s="659"/>
      <c r="J4" s="659"/>
      <c r="K4" s="659"/>
      <c r="L4" s="659"/>
      <c r="P4" s="199" t="s">
        <v>11994</v>
      </c>
      <c r="Q4" s="199" t="s">
        <v>11995</v>
      </c>
      <c r="R4" s="199" t="s">
        <v>11996</v>
      </c>
      <c r="S4" s="287" t="s">
        <v>12000</v>
      </c>
      <c r="T4" s="287" t="s">
        <v>11999</v>
      </c>
      <c r="U4" s="287" t="s">
        <v>12000</v>
      </c>
      <c r="V4" s="287" t="s">
        <v>11999</v>
      </c>
      <c r="W4" s="287" t="s">
        <v>12000</v>
      </c>
      <c r="X4" s="287" t="s">
        <v>11999</v>
      </c>
      <c r="Y4" s="322"/>
      <c r="Z4" s="199" t="s">
        <v>12182</v>
      </c>
      <c r="AA4" s="199" t="s">
        <v>11989</v>
      </c>
      <c r="AB4" s="319" t="s">
        <v>12135</v>
      </c>
      <c r="AC4" s="198" t="s">
        <v>11990</v>
      </c>
      <c r="AE4" s="351">
        <v>1</v>
      </c>
      <c r="AF4" s="321" t="s">
        <v>12045</v>
      </c>
      <c r="AG4" s="321">
        <v>0.3</v>
      </c>
      <c r="AH4" s="321">
        <v>0.3</v>
      </c>
      <c r="AI4" s="321">
        <v>0.15</v>
      </c>
      <c r="BX4" s="194" t="s">
        <v>11973</v>
      </c>
      <c r="BY4" s="200">
        <v>4</v>
      </c>
    </row>
    <row r="5" spans="1:77">
      <c r="A5" s="661">
        <f>IFERROR(--MID(INDEX(兵团team!AV:AV,MATCH(IF(B3="",A2,B3),兵团team!A:A,0),0),2,4),"无")</f>
        <v>1011</v>
      </c>
      <c r="B5" s="661" t="str">
        <f>INDEX('04_语言配置表2'!C:C,MATCH("NAME_"&amp;A5,'04_语言配置表2'!A:A,0),0)</f>
        <v>#天青长枪</v>
      </c>
      <c r="C5" s="671" t="str">
        <f>兵团查询!C39</f>
        <v>橙+4</v>
      </c>
      <c r="D5" s="668">
        <f>兵团查询!D39</f>
        <v>100</v>
      </c>
      <c r="E5" s="197" t="s">
        <v>11978</v>
      </c>
      <c r="F5" s="43" t="str">
        <f>E5&amp;"："&amp;ROUND(Z5,1)&amp;"（"&amp;"+"&amp;ROUND(AA5,2)&amp;"）"</f>
        <v>攻击：874（+8.02）</v>
      </c>
      <c r="G5" s="665" t="str">
        <f>S5</f>
        <v>攻击</v>
      </c>
      <c r="H5" s="664">
        <f>T13</f>
        <v>0.03</v>
      </c>
      <c r="I5" s="661" t="str">
        <f>U5</f>
        <v>攻击</v>
      </c>
      <c r="J5" s="664">
        <f>V13</f>
        <v>4.4999999999999998E-2</v>
      </c>
      <c r="K5" s="661" t="str">
        <f>W5</f>
        <v>攻击</v>
      </c>
      <c r="L5" s="664">
        <f>X13</f>
        <v>0.06</v>
      </c>
      <c r="P5" s="661" t="str">
        <f>INDEX(兵团装备equipment!R:R,MATCH(兵团装备计算表!A5,兵团装备equipment!$A:$A,0),0)</f>
        <v>[2,3]</v>
      </c>
      <c r="Q5" s="661" t="str">
        <f>INDEX(兵团装备equipment!S:S,MATCH(兵团装备计算表!A5,兵团装备equipment!$A:$A,0),0)</f>
        <v>[2,4.5]</v>
      </c>
      <c r="R5" s="661" t="str">
        <f>INDEX(兵团装备equipment!T:T,MATCH(兵团装备计算表!A5,兵团装备equipment!$A:$A,0),0)</f>
        <v>[2,6]</v>
      </c>
      <c r="S5" s="661" t="str">
        <f>IF(--IF(MID(P5,FIND("",P5)+1,FIND(",",P5)-FIND("",P5)-1)&lt;&gt;"",MID(P5,FIND("",P5)+1,FIND(",",P5)-FIND("",P5)-1))=2,"攻击",IF(--IF(MID(P5,FIND("",P5)+1,FIND(",",P5)-FIND("",P5)-1)&lt;&gt;"",MID(P5,FIND("",P5)+1,FIND(",",P5)-FIND("",P5)-1))=5,"生命",IF(--IF(MID(P5,FIND("",P5)+1,FIND(",",P5)-FIND("",P5)-1)&lt;&gt;"",MID(P5,FIND("",P5)+1,FIND(",",P5)-FIND("",P5)-1))=17,"治疗","其他")))</f>
        <v>攻击</v>
      </c>
      <c r="T5" s="661" t="str">
        <f>IF(MID(P5,FIND(",",P5)+1,FIND("]",P5)-FIND(",",P5)-1)&lt;&gt;"",MID(P5,FIND(",",P5)+1,FIND("]",P5)-FIND(",",P5)-1))</f>
        <v>3</v>
      </c>
      <c r="U5" s="666" t="str">
        <f>IF(--IF(MID(Q5,FIND("",Q5)+1,FIND(",",Q5)-FIND("",Q5)-1)&lt;&gt;"",MID(Q5,FIND("",Q5)+1,FIND(",",Q5)-FIND("",Q5)-1))=2,"攻击",IF(--IF(MID(Q5,FIND("",Q5)+1,FIND(",",Q5)-FIND("",Q5)-1)&lt;&gt;"",MID(Q5,FIND("",Q5)+1,FIND(",",Q5)-FIND("",Q5)-1))=5,"生命",IF(--IF(MID(Q5,FIND("",Q5)+1,FIND(",",Q5)-FIND("",Q5)-1)&lt;&gt;"",MID(Q5,FIND("",Q5)+1,FIND(",",Q5)-FIND("",Q5)-1))=17,"治疗","其他")))</f>
        <v>攻击</v>
      </c>
      <c r="V5" s="661" t="str">
        <f>IF(MID(Q5,FIND(",",Q5)+1,FIND("]",Q5)-FIND(",",Q5)-1)&lt;&gt;"",MID(Q5,FIND(",",Q5)+1,FIND("]",Q5)-FIND(",",Q5)-1))</f>
        <v>4.5</v>
      </c>
      <c r="W5" s="666" t="str">
        <f>IF(--IF(MID(R5,FIND("",R5)+1,FIND(",",R5)-FIND("",R5)-1)&lt;&gt;"",MID(R5,FIND("",R5)+1,FIND(",",R5)-FIND("",R5)-1))=2,"攻击",IF(--IF(MID(R5,FIND("",R5)+1,FIND(",",R5)-FIND("",R5)-1)&lt;&gt;"",MID(R5,FIND("",R5)+1,FIND(",",R5)-FIND("",R5)-1))=5,"生命",IF(--IF(MID(R5,FIND("",R5)+1,FIND(",",R5)-FIND("",R5)-1)&lt;&gt;"",MID(R5,FIND("",R5)+1,FIND(",",R5)-FIND("",R5)-1))=17,"治疗","其他")))</f>
        <v>攻击</v>
      </c>
      <c r="X5" s="661" t="str">
        <f>IF(MID(R5,FIND(",",R5)+1,FIND("]",R5)-FIND(",",R5)-1)&lt;&gt;"",MID(R5,FIND(",",R5)+1,FIND("]",R5)-FIND(",",R5)-1))</f>
        <v>6</v>
      </c>
      <c r="Y5" s="322"/>
      <c r="Z5" s="338">
        <f>AA5*(AC5+$D$5)</f>
        <v>873.96199999999988</v>
      </c>
      <c r="AA5" s="338">
        <f>AB5*INDEX(AG4:AG18,MATCH(C5,AF4:AF18,0),0)</f>
        <v>8.0179999999999989</v>
      </c>
      <c r="AB5" s="338">
        <f>INDEX(兵团装备equipment!I:I,MATCH(兵团装备计算表!A5,兵团装备equipment!A:A,0),0)</f>
        <v>8.44</v>
      </c>
      <c r="AC5" s="661">
        <v>9</v>
      </c>
      <c r="AE5" s="351">
        <v>2</v>
      </c>
      <c r="AF5" s="321" t="s">
        <v>12050</v>
      </c>
      <c r="AG5" s="321">
        <v>0.35</v>
      </c>
      <c r="AH5" s="321">
        <v>0.35</v>
      </c>
      <c r="AI5" s="321">
        <v>0.17499999999999999</v>
      </c>
      <c r="BX5" s="194" t="s">
        <v>11983</v>
      </c>
      <c r="BY5" s="200">
        <v>5</v>
      </c>
    </row>
    <row r="6" spans="1:77">
      <c r="A6" s="661"/>
      <c r="B6" s="661"/>
      <c r="C6" s="671"/>
      <c r="D6" s="669"/>
      <c r="E6" s="197" t="s">
        <v>11968</v>
      </c>
      <c r="F6" s="43" t="str">
        <f>E6&amp;"："&amp;ROUND(Z6,1)&amp;"（"&amp;"+"&amp;ROUND(AA6,2)&amp;"）"</f>
        <v>防御：181.2（+1.66）</v>
      </c>
      <c r="G6" s="665"/>
      <c r="H6" s="661"/>
      <c r="I6" s="661"/>
      <c r="J6" s="661"/>
      <c r="K6" s="661"/>
      <c r="L6" s="661"/>
      <c r="P6" s="661"/>
      <c r="Q6" s="661"/>
      <c r="R6" s="661"/>
      <c r="S6" s="661"/>
      <c r="T6" s="661"/>
      <c r="U6" s="667"/>
      <c r="V6" s="661"/>
      <c r="W6" s="667"/>
      <c r="X6" s="661"/>
      <c r="Y6" s="322"/>
      <c r="Z6" s="341">
        <f>AA6*(AC5+$D$5)</f>
        <v>181.21249999999998</v>
      </c>
      <c r="AA6" s="330">
        <f>AB6*INDEX(AI4:AI18,MATCH(C5,AF4:AF18,0),0)</f>
        <v>1.6624999999999999</v>
      </c>
      <c r="AB6" s="330">
        <f>INDEX(兵团装备equipment!L:L,MATCH(兵团装备计算表!A5,兵团装备equipment!A:A,0),0)</f>
        <v>3.5</v>
      </c>
      <c r="AC6" s="661"/>
      <c r="AE6" s="351">
        <v>3</v>
      </c>
      <c r="AF6" s="321" t="s">
        <v>12051</v>
      </c>
      <c r="AG6" s="321">
        <v>0.4</v>
      </c>
      <c r="AH6" s="321">
        <v>0.4</v>
      </c>
      <c r="AI6" s="321">
        <v>0.2</v>
      </c>
      <c r="BX6" s="194" t="s">
        <v>11974</v>
      </c>
      <c r="BY6" s="200">
        <v>6</v>
      </c>
    </row>
    <row r="7" spans="1:77">
      <c r="A7" s="661">
        <f>IFERROR(--MID(INDEX(兵团team!AV:AV,MATCH(IF(B3="",A2,B3),兵团team!A:A,0),0),7,4),"无")</f>
        <v>1012</v>
      </c>
      <c r="B7" s="661" t="str">
        <f>INDEX('04_语言配置表2'!C:C,MATCH("NAME_"&amp;A7,'04_语言配置表2'!A:A,0),0)</f>
        <v>#战争头盔</v>
      </c>
      <c r="C7" s="671" t="str">
        <f>兵团查询!C46</f>
        <v>橙+4</v>
      </c>
      <c r="D7" s="668">
        <f>兵团查询!D46</f>
        <v>100</v>
      </c>
      <c r="E7" s="197" t="s">
        <v>11979</v>
      </c>
      <c r="F7" s="43" t="str">
        <f>E7&amp;"："&amp;ROUND(Z7,0)&amp;"（"&amp;"+"&amp;ROUND(AA7,2)&amp;"）"</f>
        <v>生命：6679（+61.28）</v>
      </c>
      <c r="G7" s="665" t="str">
        <f t="shared" ref="G7" si="0">S7</f>
        <v>生命</v>
      </c>
      <c r="H7" s="664">
        <f>T15</f>
        <v>0.03</v>
      </c>
      <c r="I7" s="661" t="str">
        <f t="shared" ref="I7" si="1">U7</f>
        <v>生命</v>
      </c>
      <c r="J7" s="664">
        <f>V15</f>
        <v>4.4999999999999998E-2</v>
      </c>
      <c r="K7" s="661" t="str">
        <f t="shared" ref="K7" si="2">W7</f>
        <v>生命</v>
      </c>
      <c r="L7" s="664">
        <f>X15</f>
        <v>0.06</v>
      </c>
      <c r="P7" s="661" t="str">
        <f>INDEX(兵团装备equipment!R:R,MATCH(兵团装备计算表!A7,兵团装备equipment!$A:$A,0),0)</f>
        <v>[5,3]</v>
      </c>
      <c r="Q7" s="661" t="str">
        <f>INDEX(兵团装备equipment!S:S,MATCH(兵团装备计算表!A7,兵团装备equipment!$A:$A,0),0)</f>
        <v>[5,4.5]</v>
      </c>
      <c r="R7" s="661" t="str">
        <f>INDEX(兵团装备equipment!T:T,MATCH(兵团装备计算表!A7,兵团装备equipment!$A:$A,0),0)</f>
        <v>[5,6]</v>
      </c>
      <c r="S7" s="661" t="str">
        <f>IF(--IF(MID(P7,FIND("",P7)+1,FIND(",",P7)-FIND("",P7)-1)&lt;&gt;"",MID(P7,FIND("",P7)+1,FIND(",",P7)-FIND("",P7)-1))=2,"攻击",IF(--IF(MID(P7,FIND("",P7)+1,FIND(",",P7)-FIND("",P7)-1)&lt;&gt;"",MID(P7,FIND("",P7)+1,FIND(",",P7)-FIND("",P7)-1))=5,"生命",IF(--IF(MID(P7,FIND("",P7)+1,FIND(",",P7)-FIND("",P7)-1)&lt;&gt;"",MID(P7,FIND("",P7)+1,FIND(",",P7)-FIND("",P7)-1))=17,"治疗","其他")))</f>
        <v>生命</v>
      </c>
      <c r="T7" s="661" t="str">
        <f>IF(MID(P7,FIND(",",P7)+1,FIND("]",P7)-FIND(",",P7)-1)&lt;&gt;"",MID(P7,FIND(",",P7)+1,FIND("]",P7)-FIND(",",P7)-1))</f>
        <v>3</v>
      </c>
      <c r="U7" s="666" t="str">
        <f>IF(--IF(MID(Q7,FIND("",Q7)+1,FIND(",",Q7)-FIND("",Q7)-1)&lt;&gt;"",MID(Q7,FIND("",Q7)+1,FIND(",",Q7)-FIND("",Q7)-1))=2,"攻击",IF(--IF(MID(Q7,FIND("",Q7)+1,FIND(",",Q7)-FIND("",Q7)-1)&lt;&gt;"",MID(Q7,FIND("",Q7)+1,FIND(",",Q7)-FIND("",Q7)-1))=5,"生命",IF(--IF(MID(Q7,FIND("",Q7)+1,FIND(",",Q7)-FIND("",Q7)-1)&lt;&gt;"",MID(Q7,FIND("",Q7)+1,FIND(",",Q7)-FIND("",Q7)-1))=17,"治疗","其他")))</f>
        <v>生命</v>
      </c>
      <c r="V7" s="661" t="str">
        <f>IF(MID(Q7,FIND(",",Q7)+1,FIND("]",Q7)-FIND(",",Q7)-1)&lt;&gt;"",MID(Q7,FIND(",",Q7)+1,FIND("]",Q7)-FIND(",",Q7)-1))</f>
        <v>4.5</v>
      </c>
      <c r="W7" s="666" t="str">
        <f>IF(--IF(MID(R7,FIND("",R7)+1,FIND(",",R7)-FIND("",R7)-1)&lt;&gt;"",MID(R7,FIND("",R7)+1,FIND(",",R7)-FIND("",R7)-1))=2,"攻击",IF(--IF(MID(R7,FIND("",R7)+1,FIND(",",R7)-FIND("",R7)-1)&lt;&gt;"",MID(R7,FIND("",R7)+1,FIND(",",R7)-FIND("",R7)-1))=5,"生命",IF(--IF(MID(R7,FIND("",R7)+1,FIND(",",R7)-FIND("",R7)-1)&lt;&gt;"",MID(R7,FIND("",R7)+1,FIND(",",R7)-FIND("",R7)-1))=17,"治疗","其他")))</f>
        <v>生命</v>
      </c>
      <c r="X7" s="661" t="str">
        <f>IF(MID(R7,FIND(",",R7)+1,FIND("]",R7)-FIND(",",R7)-1)&lt;&gt;"",MID(R7,FIND(",",R7)+1,FIND("]",R7)-FIND(",",R7)-1))</f>
        <v>6</v>
      </c>
      <c r="Y7" s="322"/>
      <c r="Z7" s="339">
        <f>AA7*(AC5+$D$7)</f>
        <v>6678.9749999999995</v>
      </c>
      <c r="AA7" s="340">
        <f>AB7*INDEX(AH4:AH18,MATCH(C7,AF4:AF18,0),0)</f>
        <v>61.274999999999999</v>
      </c>
      <c r="AB7" s="340">
        <f>INDEX(兵团装备equipment!I:I,MATCH(A7,兵团装备equipment!A:A,0),0)</f>
        <v>64.5</v>
      </c>
      <c r="AC7" s="661"/>
      <c r="AE7" s="351">
        <v>4</v>
      </c>
      <c r="AF7" s="321" t="s">
        <v>12052</v>
      </c>
      <c r="AG7" s="321">
        <v>0.45</v>
      </c>
      <c r="AH7" s="321">
        <v>0.45</v>
      </c>
      <c r="AI7" s="321">
        <v>0.22500000000000001</v>
      </c>
      <c r="BX7" s="194" t="s">
        <v>11975</v>
      </c>
      <c r="BY7" s="200">
        <v>7</v>
      </c>
    </row>
    <row r="8" spans="1:77">
      <c r="A8" s="661"/>
      <c r="B8" s="661"/>
      <c r="C8" s="671"/>
      <c r="D8" s="669"/>
      <c r="E8" s="197" t="s">
        <v>11968</v>
      </c>
      <c r="F8" s="43" t="str">
        <f>E8&amp;"："&amp;ROUND(Z8,1)&amp;"（"&amp;"+"&amp;ROUND(AA8,2)&amp;"）"</f>
        <v>防御：181.2（+1.66）</v>
      </c>
      <c r="G8" s="665"/>
      <c r="H8" s="661"/>
      <c r="I8" s="661"/>
      <c r="J8" s="661"/>
      <c r="K8" s="661"/>
      <c r="L8" s="661"/>
      <c r="P8" s="661"/>
      <c r="Q8" s="661"/>
      <c r="R8" s="661"/>
      <c r="S8" s="661"/>
      <c r="T8" s="661"/>
      <c r="U8" s="667"/>
      <c r="V8" s="661"/>
      <c r="W8" s="667"/>
      <c r="X8" s="661"/>
      <c r="Y8" s="322"/>
      <c r="Z8" s="341">
        <f>AA8*(AC5+$D$7)</f>
        <v>181.21249999999998</v>
      </c>
      <c r="AA8" s="330">
        <f>AB8*INDEX(AI4:AI18,MATCH(C7,AF4:AF18,0),0)</f>
        <v>1.6624999999999999</v>
      </c>
      <c r="AB8" s="330">
        <f>INDEX(兵团装备equipment!L:L,MATCH(A7,兵团装备equipment!A:A,0),0)</f>
        <v>3.5</v>
      </c>
      <c r="AC8" s="661"/>
      <c r="AE8" s="351">
        <v>5</v>
      </c>
      <c r="AF8" s="321" t="s">
        <v>11983</v>
      </c>
      <c r="AG8" s="321">
        <v>0.5</v>
      </c>
      <c r="AH8" s="321">
        <v>0.5</v>
      </c>
      <c r="AI8" s="321">
        <v>0.25</v>
      </c>
      <c r="BX8" s="194" t="s">
        <v>11984</v>
      </c>
      <c r="BY8" s="200">
        <v>8</v>
      </c>
    </row>
    <row r="9" spans="1:77">
      <c r="A9" s="661">
        <f>IFERROR(--MID(INDEX(兵团team!AV:AV,MATCH(IF(B3="",A2,B3),兵团team!A:A,0),0),12,4),"无")</f>
        <v>1013</v>
      </c>
      <c r="B9" s="661" t="str">
        <f>INDEX('04_语言配置表2'!C:C,MATCH("NAME_"&amp;A9,'04_语言配置表2'!A:A,0),0)</f>
        <v>#帝国重盾</v>
      </c>
      <c r="C9" s="671" t="str">
        <f>兵团查询!C53</f>
        <v>橙+4</v>
      </c>
      <c r="D9" s="668">
        <f>兵团查询!D53</f>
        <v>100</v>
      </c>
      <c r="E9" s="197" t="s">
        <v>11978</v>
      </c>
      <c r="F9" s="43" t="str">
        <f>E9&amp;"："&amp;ROUND(Z9,1)&amp;"（"&amp;"+"&amp;ROUND(AA9,2)&amp;"）"</f>
        <v>攻击：874（+8.02）</v>
      </c>
      <c r="G9" s="665" t="str">
        <f t="shared" ref="G9" si="3">S9</f>
        <v>攻击</v>
      </c>
      <c r="H9" s="664">
        <f>T17</f>
        <v>0.03</v>
      </c>
      <c r="I9" s="661" t="str">
        <f t="shared" ref="I9" si="4">U9</f>
        <v>攻击</v>
      </c>
      <c r="J9" s="664">
        <f>V17</f>
        <v>4.4999999999999998E-2</v>
      </c>
      <c r="K9" s="661" t="str">
        <f t="shared" ref="K9" si="5">W9</f>
        <v>攻击</v>
      </c>
      <c r="L9" s="664">
        <f>X17</f>
        <v>0.06</v>
      </c>
      <c r="P9" s="661" t="str">
        <f>INDEX(兵团装备equipment!R:R,MATCH(兵团装备计算表!A9,兵团装备equipment!$A:$A,0),0)</f>
        <v>[2,3]</v>
      </c>
      <c r="Q9" s="661" t="str">
        <f>INDEX(兵团装备equipment!S:S,MATCH(兵团装备计算表!A9,兵团装备equipment!$A:$A,0),0)</f>
        <v>[2,4.5]</v>
      </c>
      <c r="R9" s="661" t="str">
        <f>INDEX(兵团装备equipment!T:T,MATCH(兵团装备计算表!A9,兵团装备equipment!$A:$A,0),0)</f>
        <v>[2,6]</v>
      </c>
      <c r="S9" s="661" t="str">
        <f>IF(--IF(MID(P9,FIND("",P9)+1,FIND(",",P9)-FIND("",P9)-1)&lt;&gt;"",MID(P9,FIND("",P9)+1,FIND(",",P9)-FIND("",P9)-1))=2,"攻击",IF(--IF(MID(P9,FIND("",P9)+1,FIND(",",P9)-FIND("",P9)-1)&lt;&gt;"",MID(P9,FIND("",P9)+1,FIND(",",P9)-FIND("",P9)-1))=5,"生命",IF(--IF(MID(P9,FIND("",P9)+1,FIND(",",P9)-FIND("",P9)-1)&lt;&gt;"",MID(P9,FIND("",P9)+1,FIND(",",P9)-FIND("",P9)-1))=17,"治疗","其他")))</f>
        <v>攻击</v>
      </c>
      <c r="T9" s="661" t="str">
        <f>IF(MID(P9,FIND(",",P9)+1,FIND("]",P9)-FIND(",",P9)-1)&lt;&gt;"",MID(P9,FIND(",",P9)+1,FIND("]",P9)-FIND(",",P9)-1))</f>
        <v>3</v>
      </c>
      <c r="U9" s="666" t="str">
        <f>IF(--IF(MID(Q9,FIND("",Q9)+1,FIND(",",Q9)-FIND("",Q9)-1)&lt;&gt;"",MID(Q9,FIND("",Q9)+1,FIND(",",Q9)-FIND("",Q9)-1))=2,"攻击",IF(--IF(MID(Q9,FIND("",Q9)+1,FIND(",",Q9)-FIND("",Q9)-1)&lt;&gt;"",MID(Q9,FIND("",Q9)+1,FIND(",",Q9)-FIND("",Q9)-1))=5,"生命",IF(--IF(MID(Q9,FIND("",Q9)+1,FIND(",",Q9)-FIND("",Q9)-1)&lt;&gt;"",MID(Q9,FIND("",Q9)+1,FIND(",",Q9)-FIND("",Q9)-1))=17,"治疗","其他")))</f>
        <v>攻击</v>
      </c>
      <c r="V9" s="661" t="str">
        <f>IF(MID(Q9,FIND(",",Q9)+1,FIND("]",Q9)-FIND(",",Q9)-1)&lt;&gt;"",MID(Q9,FIND(",",Q9)+1,FIND("]",Q9)-FIND(",",Q9)-1))</f>
        <v>4.5</v>
      </c>
      <c r="W9" s="666" t="str">
        <f>IF(--IF(MID(R9,FIND("",R9)+1,FIND(",",R9)-FIND("",R9)-1)&lt;&gt;"",MID(R9,FIND("",R9)+1,FIND(",",R9)-FIND("",R9)-1))=2,"攻击",IF(--IF(MID(R9,FIND("",R9)+1,FIND(",",R9)-FIND("",R9)-1)&lt;&gt;"",MID(R9,FIND("",R9)+1,FIND(",",R9)-FIND("",R9)-1))=5,"生命",IF(--IF(MID(R9,FIND("",R9)+1,FIND(",",R9)-FIND("",R9)-1)&lt;&gt;"",MID(R9,FIND("",R9)+1,FIND(",",R9)-FIND("",R9)-1))=17,"治疗","其他")))</f>
        <v>攻击</v>
      </c>
      <c r="X9" s="661" t="str">
        <f>IF(MID(R9,FIND(",",R9)+1,FIND("]",R9)-FIND(",",R9)-1)&lt;&gt;"",MID(R9,FIND(",",R9)+1,FIND("]",R9)-FIND(",",R9)-1))</f>
        <v>6</v>
      </c>
      <c r="Y9" s="322"/>
      <c r="Z9" s="338">
        <f>AA9*(AC5+$D$9)</f>
        <v>873.96199999999988</v>
      </c>
      <c r="AA9" s="329">
        <f>AB9*INDEX(AG4:AG18,MATCH(C9,AF4:AF18,0),0)</f>
        <v>8.0179999999999989</v>
      </c>
      <c r="AB9" s="329">
        <f>INDEX(兵团装备equipment!I:I,MATCH(A9,兵团装备equipment!A:A,0),0)</f>
        <v>8.44</v>
      </c>
      <c r="AC9" s="661"/>
      <c r="AE9" s="351">
        <v>6</v>
      </c>
      <c r="AF9" s="321" t="s">
        <v>12053</v>
      </c>
      <c r="AG9" s="321">
        <v>0.55000000000000004</v>
      </c>
      <c r="AH9" s="321">
        <v>0.55000000000000004</v>
      </c>
      <c r="AI9" s="321">
        <v>0.27500000000000002</v>
      </c>
      <c r="BX9" s="194" t="s">
        <v>11985</v>
      </c>
      <c r="BY9" s="200">
        <v>9</v>
      </c>
    </row>
    <row r="10" spans="1:77">
      <c r="A10" s="661"/>
      <c r="B10" s="661"/>
      <c r="C10" s="671"/>
      <c r="D10" s="669"/>
      <c r="E10" s="197" t="s">
        <v>11968</v>
      </c>
      <c r="F10" s="43" t="str">
        <f>E10&amp;"："&amp;ROUND(Z10,1)&amp;"（"&amp;"+"&amp;ROUND(AA10,2)&amp;"）"</f>
        <v>防御：181.2（+1.66）</v>
      </c>
      <c r="G10" s="665"/>
      <c r="H10" s="661"/>
      <c r="I10" s="661"/>
      <c r="J10" s="661"/>
      <c r="K10" s="661"/>
      <c r="L10" s="661"/>
      <c r="P10" s="661"/>
      <c r="Q10" s="661"/>
      <c r="R10" s="661"/>
      <c r="S10" s="661"/>
      <c r="T10" s="661"/>
      <c r="U10" s="667"/>
      <c r="V10" s="661"/>
      <c r="W10" s="667"/>
      <c r="X10" s="661"/>
      <c r="Y10" s="322"/>
      <c r="Z10" s="341">
        <f>AA10*(AC5+$D$9)</f>
        <v>181.21249999999998</v>
      </c>
      <c r="AA10" s="330">
        <f>AB10*INDEX(AI4:AI18,MATCH(C9,AF4:AF18,0),0)</f>
        <v>1.6624999999999999</v>
      </c>
      <c r="AB10" s="330">
        <f>INDEX(兵团装备equipment!L:L,MATCH(A9,兵团装备equipment!A:A,0),0)</f>
        <v>3.5</v>
      </c>
      <c r="AC10" s="661"/>
      <c r="AE10" s="351">
        <v>7</v>
      </c>
      <c r="AF10" s="321" t="s">
        <v>12054</v>
      </c>
      <c r="AG10" s="321">
        <v>0.6</v>
      </c>
      <c r="AH10" s="321">
        <v>0.6</v>
      </c>
      <c r="AI10" s="321">
        <v>0.3</v>
      </c>
      <c r="BX10" s="194" t="s">
        <v>11976</v>
      </c>
      <c r="BY10" s="200">
        <v>10</v>
      </c>
    </row>
    <row r="11" spans="1:77">
      <c r="A11" s="661">
        <f>IFERROR(--MID(INDEX(兵团team!AV:AV,MATCH(IF(B3="",A2,B3),兵团team!A:A,0),0),17,4),"无")</f>
        <v>1014</v>
      </c>
      <c r="B11" s="661" t="str">
        <f>INDEX('04_语言配置表2'!C:C,MATCH("NAME_"&amp;A11,'04_语言配置表2'!A:A,0),0)</f>
        <v>#龙鳞护肩</v>
      </c>
      <c r="C11" s="671" t="str">
        <f>兵团查询!C60</f>
        <v>橙+4</v>
      </c>
      <c r="D11" s="668">
        <f>兵团查询!D60</f>
        <v>100</v>
      </c>
      <c r="E11" s="197" t="s">
        <v>11979</v>
      </c>
      <c r="F11" s="43" t="str">
        <f>E11&amp;"："&amp;ROUND(Z11,0)&amp;"（"&amp;"+"&amp;ROUND(AA11,2)&amp;"）"</f>
        <v>生命：6679（+61.28）</v>
      </c>
      <c r="G11" s="665" t="str">
        <f t="shared" ref="G11" si="6">S11</f>
        <v>生命</v>
      </c>
      <c r="H11" s="664">
        <f>T19</f>
        <v>0.03</v>
      </c>
      <c r="I11" s="661" t="str">
        <f t="shared" ref="I11" si="7">U11</f>
        <v>生命</v>
      </c>
      <c r="J11" s="664">
        <f>V19</f>
        <v>4.4999999999999998E-2</v>
      </c>
      <c r="K11" s="661" t="str">
        <f t="shared" ref="K11" si="8">W11</f>
        <v>生命</v>
      </c>
      <c r="L11" s="664">
        <f>X19</f>
        <v>0.06</v>
      </c>
      <c r="P11" s="661" t="str">
        <f>INDEX(兵团装备equipment!R:R,MATCH(兵团装备计算表!A11,兵团装备equipment!$A:$A,0),0)</f>
        <v>[5,3]</v>
      </c>
      <c r="Q11" s="661" t="str">
        <f>INDEX(兵团装备equipment!S:S,MATCH(兵团装备计算表!A11,兵团装备equipment!$A:$A,0),0)</f>
        <v>[5,4.5]</v>
      </c>
      <c r="R11" s="661" t="str">
        <f>INDEX(兵团装备equipment!T:T,MATCH(兵团装备计算表!A11,兵团装备equipment!$A:$A,0),0)</f>
        <v>[5,6]</v>
      </c>
      <c r="S11" s="661" t="str">
        <f>IF(--IF(MID(P11,FIND("",P11)+1,FIND(",",P11)-FIND("",P11)-1)&lt;&gt;"",MID(P11,FIND("",P11)+1,FIND(",",P11)-FIND("",P11)-1))=2,"攻击",IF(--IF(MID(P11,FIND("",P11)+1,FIND(",",P11)-FIND("",P11)-1)&lt;&gt;"",MID(P11,FIND("",P11)+1,FIND(",",P11)-FIND("",P11)-1))=5,"生命",IF(--IF(MID(P11,FIND("",P11)+1,FIND(",",P11)-FIND("",P11)-1)&lt;&gt;"",MID(P11,FIND("",P11)+1,FIND(",",P11)-FIND("",P11)-1))=17,"治疗","其他")))</f>
        <v>生命</v>
      </c>
      <c r="T11" s="661" t="str">
        <f>IF(MID(P11,FIND(",",P11)+1,FIND("]",P11)-FIND(",",P11)-1)&lt;&gt;"",MID(P11,FIND(",",P11)+1,FIND("]",P11)-FIND(",",P11)-1))</f>
        <v>3</v>
      </c>
      <c r="U11" s="666" t="str">
        <f>IF(--IF(MID(Q11,FIND("",Q11)+1,FIND(",",Q11)-FIND("",Q11)-1)&lt;&gt;"",MID(Q11,FIND("",Q11)+1,FIND(",",Q11)-FIND("",Q11)-1))=2,"攻击",IF(--IF(MID(Q11,FIND("",Q11)+1,FIND(",",Q11)-FIND("",Q11)-1)&lt;&gt;"",MID(Q11,FIND("",Q11)+1,FIND(",",Q11)-FIND("",Q11)-1))=5,"生命",IF(--IF(MID(Q11,FIND("",Q11)+1,FIND(",",Q11)-FIND("",Q11)-1)&lt;&gt;"",MID(Q11,FIND("",Q11)+1,FIND(",",Q11)-FIND("",Q11)-1))=17,"治疗","其他")))</f>
        <v>生命</v>
      </c>
      <c r="V11" s="661" t="str">
        <f>IF(MID(Q11,FIND(",",Q11)+1,FIND("]",Q11)-FIND(",",Q11)-1)&lt;&gt;"",MID(Q11,FIND(",",Q11)+1,FIND("]",Q11)-FIND(",",Q11)-1))</f>
        <v>4.5</v>
      </c>
      <c r="W11" s="666" t="str">
        <f>IF(--IF(MID(R11,FIND("",R11)+1,FIND(",",R11)-FIND("",R11)-1)&lt;&gt;"",MID(R11,FIND("",R11)+1,FIND(",",R11)-FIND("",R11)-1))=2,"攻击",IF(--IF(MID(R11,FIND("",R11)+1,FIND(",",R11)-FIND("",R11)-1)&lt;&gt;"",MID(R11,FIND("",R11)+1,FIND(",",R11)-FIND("",R11)-1))=5,"生命",IF(--IF(MID(R11,FIND("",R11)+1,FIND(",",R11)-FIND("",R11)-1)&lt;&gt;"",MID(R11,FIND("",R11)+1,FIND(",",R11)-FIND("",R11)-1))=17,"治疗","其他")))</f>
        <v>生命</v>
      </c>
      <c r="X11" s="661" t="str">
        <f>IF(MID(R11,FIND(",",R11)+1,FIND("]",R11)-FIND(",",R11)-1)&lt;&gt;"",MID(R11,FIND(",",R11)+1,FIND("]",R11)-FIND(",",R11)-1))</f>
        <v>6</v>
      </c>
      <c r="Y11" s="322"/>
      <c r="Z11" s="339">
        <f>AA11*(AC5+$D$11)</f>
        <v>6678.9749999999995</v>
      </c>
      <c r="AA11" s="340">
        <f>AB11*INDEX(AH4:AH18,MATCH(C11,AF4:AF18,0),0)</f>
        <v>61.274999999999999</v>
      </c>
      <c r="AB11" s="340">
        <f>INDEX(兵团装备equipment!I:I,MATCH(A11,兵团装备equipment!A:A,0),0)</f>
        <v>64.5</v>
      </c>
      <c r="AC11" s="661"/>
      <c r="AE11" s="351">
        <v>8</v>
      </c>
      <c r="AF11" s="321" t="s">
        <v>11984</v>
      </c>
      <c r="AG11" s="321">
        <v>0.65</v>
      </c>
      <c r="AH11" s="321">
        <v>0.65</v>
      </c>
      <c r="AI11" s="321">
        <v>0.32500000000000001</v>
      </c>
      <c r="BX11" s="194" t="s">
        <v>11977</v>
      </c>
      <c r="BY11" s="200">
        <v>11</v>
      </c>
    </row>
    <row r="12" spans="1:77">
      <c r="A12" s="661"/>
      <c r="B12" s="661"/>
      <c r="C12" s="671"/>
      <c r="D12" s="669"/>
      <c r="E12" s="197" t="s">
        <v>11968</v>
      </c>
      <c r="F12" s="43" t="str">
        <f>E12&amp;"："&amp;ROUND(Z12,1)&amp;"（"&amp;"+"&amp;ROUND(AA12,2)&amp;"）"</f>
        <v>防御：181.2（+1.66）</v>
      </c>
      <c r="G12" s="665"/>
      <c r="H12" s="661"/>
      <c r="I12" s="661"/>
      <c r="J12" s="661"/>
      <c r="K12" s="661"/>
      <c r="L12" s="661"/>
      <c r="P12" s="661"/>
      <c r="Q12" s="661"/>
      <c r="R12" s="661"/>
      <c r="S12" s="661"/>
      <c r="T12" s="661"/>
      <c r="U12" s="667"/>
      <c r="V12" s="661"/>
      <c r="W12" s="667"/>
      <c r="X12" s="661"/>
      <c r="Y12" s="322"/>
      <c r="Z12" s="341">
        <f>AA12*(AC5+$D$11)</f>
        <v>181.21249999999998</v>
      </c>
      <c r="AA12" s="330">
        <f>AB12*INDEX(AI4:AI18,MATCH(C11,AF4:AF18,0),0)</f>
        <v>1.6624999999999999</v>
      </c>
      <c r="AB12" s="330">
        <f>INDEX(兵团装备equipment!L:L,MATCH(A11,兵团装备equipment!A:A,0),0)</f>
        <v>3.5</v>
      </c>
      <c r="AC12" s="661"/>
      <c r="AE12" s="351">
        <v>9</v>
      </c>
      <c r="AF12" s="321" t="s">
        <v>11985</v>
      </c>
      <c r="AG12" s="321">
        <v>0.7</v>
      </c>
      <c r="AH12" s="321">
        <v>0.7</v>
      </c>
      <c r="AI12" s="321">
        <v>0.35</v>
      </c>
      <c r="BX12" s="194" t="s">
        <v>10406</v>
      </c>
      <c r="BY12" s="200">
        <v>12</v>
      </c>
    </row>
    <row r="13" spans="1:77">
      <c r="T13" s="107">
        <f>T5%</f>
        <v>0.03</v>
      </c>
      <c r="U13" s="107"/>
      <c r="V13" s="107">
        <f>V5%</f>
        <v>4.4999999999999998E-2</v>
      </c>
      <c r="W13" s="107"/>
      <c r="X13" s="107">
        <f>X5%</f>
        <v>0.06</v>
      </c>
      <c r="Y13" s="322"/>
      <c r="AE13" s="351">
        <v>10</v>
      </c>
      <c r="AF13" s="321" t="s">
        <v>10405</v>
      </c>
      <c r="AG13" s="321">
        <v>0.75</v>
      </c>
      <c r="AH13" s="321">
        <v>0.75</v>
      </c>
      <c r="AI13" s="321">
        <v>0.375</v>
      </c>
      <c r="BX13" s="194" t="s">
        <v>11986</v>
      </c>
      <c r="BY13" s="200">
        <v>13</v>
      </c>
    </row>
    <row r="14" spans="1:77">
      <c r="P14" s="288" t="s">
        <v>12063</v>
      </c>
      <c r="Q14" s="107">
        <f>((IF(OR(MID(C5,1,1)="蓝",MID(C5,1,1)="紫",MID(C5,1,1)="橙"),IF(COUNTIFS(S5,"攻击")=1,T5,0),0)+IF(OR(MID(C5,1,1)="紫",MID(C5,1,1)="橙"),IF(COUNTIFS(U5,"攻击")=1,V5,0),0)+IF(OR(MID(C5,1,1)="橙"),IF(COUNTIFS(W5,"攻击")=1,X5,0),0))+(IF(OR(MID(C7,1,1)="蓝",MID(C7,1,1)="紫",MID(C7,1,1)="橙"),IF(COUNTIFS(S7,"攻击")=1,T7,0),0)+IF(OR(MID(C7,1,1)="紫",MID(C7,1,1)="橙"),IF(COUNTIFS(U7,"攻击")=1,V7,0),0)+IF(OR(MID(C7,1,1)="橙"),IF(COUNTIFS(W7,"攻击")=1,X7,0),0))+(IF(OR(MID(C9,1,1)="蓝",MID(C9,1,1)="紫",MID(C9,1,1)="橙"),IF(COUNTIFS(S9,"攻击")=1,T9,0),0)+IF(OR(MID(C9,1,1)="紫",MID(C9,1,1)="橙"),IF(COUNTIFS(U9,"攻击")=1,V9,0),0)+IF(OR(MID(C9,1,1)="橙"),IF(COUNTIFS(W9,"攻击")=1,X9,0),0))+(IF(OR(MID(C11,1,1)="蓝",MID(C11,1,1)="紫",MID(C11,1,1)="橙"),IF(COUNTIFS(S11,"攻击")=1,T11,0),0)+IF(OR(MID(C11,1,1)="紫",MID(C11,1,1)="橙"),IF(COUNTIFS(U11,"攻击")=1,V11,0),0)+IF(OR(MID(C11,1,1)="橙"),IF(COUNTIFS(W11,"攻击")=1,X11,0),0)))/100</f>
        <v>0.27</v>
      </c>
      <c r="T14" s="107"/>
      <c r="U14" s="107"/>
      <c r="V14" s="107"/>
      <c r="W14" s="107"/>
      <c r="X14" s="107"/>
      <c r="AA14" s="194"/>
      <c r="AE14" s="351">
        <v>11</v>
      </c>
      <c r="AF14" s="321" t="s">
        <v>12055</v>
      </c>
      <c r="AG14" s="321">
        <v>0.8</v>
      </c>
      <c r="AH14" s="321">
        <v>0.8</v>
      </c>
      <c r="AI14" s="321">
        <v>0.4</v>
      </c>
      <c r="BX14" s="194" t="s">
        <v>10407</v>
      </c>
      <c r="BY14" s="200">
        <v>14</v>
      </c>
    </row>
    <row r="15" spans="1:77">
      <c r="O15" s="322"/>
      <c r="P15" s="288" t="s">
        <v>12064</v>
      </c>
      <c r="Q15" s="107">
        <f>((IF(OR(MID(C5,1,1)="蓝",MID(C5,1,1)="紫",MID(C5,1,1)="橙"),IF(COUNTIFS(S5,"生命")=1,T5,0),0)+IF(OR(MID(C5,1,1)="紫",MID(C5,1,1)="橙"),IF(COUNTIFS(U5,"生命")=1,V5,0),0)+IF(OR(MID(C5,1,1)="橙"),IF(COUNTIFS(W5,"生命")=1,X5,0),0))+(IF(OR(MID(C7,1,1)="蓝",MID(C7,1,1)="紫",MID(C7,1,1)="橙"),IF(COUNTIFS(S7,"生命")=1,T7,0),0)+IF(OR(MID(C7,1,1)="紫",MID(C7,1,1)="橙"),IF(COUNTIFS(U7,"生命")=1,V7,0),0)+IF(OR(MID(C7,1,1)="橙"),IF(COUNTIFS(W7,"生命")=1,X7,0),0))+(IF(OR(MID(C9,1,1)="蓝",MID(C9,1,1)="紫",MID(C9,1,1)="橙"),IF(COUNTIFS(S9,"生命")=1,T9,0),0)+IF(OR(MID(C9,1,1)="紫",MID(C9,1,1)="橙"),IF(COUNTIFS(U9,"生命")=1,V9,0),0)+IF(OR(MID(C9,1,1)="橙"),IF(COUNTIFS(W9,"生命")=1,X9,0),0))+(IF(OR(MID(C11,1,1)="蓝",MID(C11,1,1)="紫",MID(C11,1,1)="橙"),IF(COUNTIFS(S11,"生命")=1,T11,0),0)+IF(OR(MID(C11,1,1)="紫",MID(C11,1,1)="橙"),IF(COUNTIFS(U11,"生命")=1,V11,0),0)+IF(OR(MID(C11,1,1)="橙"),IF(COUNTIFS(W11,"生命")=1,X11,0),0)))/100</f>
        <v>0.27</v>
      </c>
      <c r="T15" s="107">
        <f t="shared" ref="T15:T19" si="9">T7%</f>
        <v>0.03</v>
      </c>
      <c r="U15" s="107"/>
      <c r="V15" s="107">
        <f t="shared" ref="V15:V19" si="10">V7%</f>
        <v>4.4999999999999998E-2</v>
      </c>
      <c r="W15" s="107"/>
      <c r="X15" s="107">
        <f t="shared" ref="X15:X19" si="11">X7%</f>
        <v>0.06</v>
      </c>
      <c r="Z15" s="42"/>
      <c r="AA15" s="194"/>
      <c r="AE15" s="351">
        <v>12</v>
      </c>
      <c r="AF15" s="321" t="s">
        <v>10406</v>
      </c>
      <c r="AG15" s="321">
        <v>0.85</v>
      </c>
      <c r="AH15" s="321">
        <v>0.85</v>
      </c>
      <c r="AI15" s="321">
        <v>0.42499999999999999</v>
      </c>
    </row>
    <row r="16" spans="1:77">
      <c r="G16" s="322" t="s">
        <v>12066</v>
      </c>
      <c r="O16" s="322"/>
      <c r="P16" s="288" t="s">
        <v>12065</v>
      </c>
      <c r="Q16" s="107">
        <f>((IF(OR(MID(C5,1,1)="蓝",MID(C5,1,1)="紫",MID(C5,1,1)="橙"),IF(COUNTIFS(S5,"治疗")=1,T5,0),0)+IF(OR(MID(C5,1,1)="紫",MID(C5,1,1)="橙"),IF(COUNTIFS(U5,"治疗")=1,V5,0),0)+IF(OR(MID(C5,1,1)="橙"),IF(COUNTIFS(W5,"治疗")=1,X5,0),0))+(IF(OR(MID(C7,1,1)="蓝",MID(C7,1,1)="紫",MID(C7,1,1)="橙"),IF(COUNTIFS(S7,"治疗")=1,T7,0),0)+IF(OR(MID(C7,1,1)="紫",MID(C7,1,1)="橙"),IF(COUNTIFS(U7,"治疗")=1,V7,0),0)+IF(OR(MID(C7,1,1)="橙"),IF(COUNTIFS(W7,"治疗")=1,X7,0),0))+(IF(OR(MID(C9,1,1)="蓝",MID(C9,1,1)="紫",MID(C9,1,1)="橙"),IF(COUNTIFS(S9,"治疗")=1,T9,0),0)+IF(OR(MID(C9,1,1)="紫",MID(C9,1,1)="橙"),IF(COUNTIFS(U9,"治疗")=1,V9,0),0)+IF(OR(MID(C9,1,1)="橙"),IF(COUNTIFS(W9,"治疗")=1,X9,0),0))+(IF(OR(MID(C11,1,1)="蓝",MID(C11,1,1)="紫",MID(C11,1,1)="橙"),IF(COUNTIFS(S11,"治疗")=1,T11,0),0)+IF(OR(MID(C11,1,1)="紫",MID(C11,1,1)="橙"),IF(COUNTIFS(U11,"治疗")=1,V11,0),0)+IF(OR(MID(C11,1,1)="橙"),IF(COUNTIFS(W11,"治疗")=1,X11,0),0)))/100</f>
        <v>0</v>
      </c>
      <c r="T16" s="107"/>
      <c r="U16" s="107"/>
      <c r="V16" s="107"/>
      <c r="W16" s="107"/>
      <c r="X16" s="107"/>
      <c r="AE16" s="351">
        <v>13</v>
      </c>
      <c r="AF16" s="321" t="s">
        <v>11986</v>
      </c>
      <c r="AG16" s="321">
        <v>0.9</v>
      </c>
      <c r="AH16" s="321">
        <v>0.9</v>
      </c>
      <c r="AI16" s="321">
        <v>0.45</v>
      </c>
    </row>
    <row r="17" spans="7:35">
      <c r="G17" s="322"/>
      <c r="O17" s="21" t="s">
        <v>12155</v>
      </c>
      <c r="P17" s="31" t="s">
        <v>12154</v>
      </c>
      <c r="Q17" s="31">
        <f>((IF(OR(MID(C5,1,1)="蓝",MID(C5,1,1)="紫",MID(C5,1,1)="橙"),IF(COUNTIFS(S5,"防御")=1,T5,0),0)+IF(OR(MID(C5,1,1)="紫",MID(C5,1,1)="橙"),IF(COUNTIFS(U5,"防御")=1,V5,0),0)+IF(OR(MID(C5,1,1)="橙"),IF(COUNTIFS(W5,"防御")=1,X5,0),0))+(IF(OR(MID(C7,1,1)="蓝",MID(C7,1,1)="紫",MID(C7,1,1)="橙"),IF(COUNTIFS(S7,"防御")=1,T7,0),0)+IF(OR(MID(C7,1,1)="紫",MID(C7,1,1)="橙"),IF(COUNTIFS(U7,"防御")=1,V7,0),0)+IF(OR(MID(C7,1,1)="橙"),IF(COUNTIFS(W7,"防御")=1,X7,0),0))+(IF(OR(MID(C9,1,1)="蓝",MID(C9,1,1)="紫",MID(C9,1,1)="橙"),IF(COUNTIFS(S9,"防御")=1,T9,0),0)+IF(OR(MID(C9,1,1)="紫",MID(C9,1,1)="橙"),IF(COUNTIFS(U9,"防御")=1,V9,0),0)+IF(OR(MID(C9,1,1)="橙"),IF(COUNTIFS(W9,"防御")=1,X9,0),0))+(IF(OR(MID(C11,1,1)="蓝",MID(C11,1,1)="紫",MID(C11,1,1)="橙"),IF(COUNTIFS(S11,"防御")=1,T11,0),0)+IF(OR(MID(C11,1,1)="紫",MID(C11,1,1)="橙"),IF(COUNTIFS(U11,"防御")=1,V11,0),0)+IF(OR(MID(C11,1,1)="橙"),IF(COUNTIFS(W11,"防御")=1,X11,0),0)))/100</f>
        <v>0</v>
      </c>
      <c r="T17" s="107">
        <f t="shared" si="9"/>
        <v>0.03</v>
      </c>
      <c r="U17" s="107"/>
      <c r="V17" s="107">
        <f t="shared" si="10"/>
        <v>4.4999999999999998E-2</v>
      </c>
      <c r="W17" s="107"/>
      <c r="X17" s="107">
        <f t="shared" si="11"/>
        <v>0.06</v>
      </c>
      <c r="AE17" s="351">
        <v>14</v>
      </c>
      <c r="AF17" s="321" t="s">
        <v>10407</v>
      </c>
      <c r="AG17" s="321">
        <v>0.95</v>
      </c>
      <c r="AH17" s="321">
        <v>0.95</v>
      </c>
      <c r="AI17" s="321">
        <v>0.47499999999999998</v>
      </c>
    </row>
    <row r="18" spans="7:35">
      <c r="G18" s="322"/>
      <c r="O18" s="322"/>
      <c r="T18" s="107"/>
      <c r="U18" s="107"/>
      <c r="V18" s="107"/>
      <c r="W18" s="107"/>
      <c r="X18" s="107"/>
      <c r="AE18" s="351">
        <v>15</v>
      </c>
      <c r="AF18" s="321" t="s">
        <v>12134</v>
      </c>
      <c r="AG18" s="321">
        <v>1</v>
      </c>
      <c r="AH18" s="321">
        <v>1</v>
      </c>
      <c r="AI18" s="321">
        <v>0.5</v>
      </c>
    </row>
    <row r="19" spans="7:35">
      <c r="G19" s="322"/>
      <c r="O19" s="322"/>
      <c r="T19" s="107">
        <f t="shared" si="9"/>
        <v>0.03</v>
      </c>
      <c r="U19" s="107"/>
      <c r="V19" s="107">
        <f t="shared" si="10"/>
        <v>4.4999999999999998E-2</v>
      </c>
      <c r="W19" s="107"/>
      <c r="X19" s="107">
        <f t="shared" si="11"/>
        <v>0.06</v>
      </c>
    </row>
    <row r="20" spans="7:35">
      <c r="O20" s="322"/>
    </row>
    <row r="21" spans="7:35">
      <c r="P21" s="670" t="s">
        <v>12009</v>
      </c>
      <c r="Q21" s="670"/>
      <c r="R21" s="670"/>
      <c r="S21" s="670"/>
      <c r="T21" s="670"/>
      <c r="U21" s="670"/>
      <c r="V21" s="670"/>
    </row>
    <row r="22" spans="7:35">
      <c r="P22" s="670"/>
      <c r="Q22" s="670"/>
      <c r="R22" s="670"/>
      <c r="S22" s="670"/>
      <c r="T22" s="670"/>
      <c r="U22" s="670"/>
      <c r="V22" s="670"/>
    </row>
    <row r="23" spans="7:35">
      <c r="P23" s="670"/>
      <c r="Q23" s="670"/>
      <c r="R23" s="670"/>
      <c r="S23" s="670"/>
      <c r="T23" s="670"/>
      <c r="U23" s="670"/>
      <c r="V23" s="670"/>
    </row>
    <row r="24" spans="7:35">
      <c r="P24" s="670"/>
      <c r="Q24" s="670"/>
      <c r="R24" s="670"/>
      <c r="S24" s="670"/>
      <c r="T24" s="670"/>
      <c r="U24" s="670"/>
      <c r="V24" s="670"/>
    </row>
    <row r="25" spans="7:35">
      <c r="P25" s="670"/>
      <c r="Q25" s="670"/>
      <c r="R25" s="670"/>
      <c r="S25" s="670"/>
      <c r="T25" s="670"/>
      <c r="U25" s="670"/>
      <c r="V25" s="670"/>
    </row>
    <row r="26" spans="7:35">
      <c r="P26" s="670"/>
      <c r="Q26" s="670"/>
      <c r="R26" s="670"/>
      <c r="S26" s="670"/>
      <c r="T26" s="670"/>
      <c r="U26" s="670"/>
      <c r="V26" s="670"/>
    </row>
    <row r="27" spans="7:35">
      <c r="P27" s="670"/>
      <c r="Q27" s="670"/>
      <c r="R27" s="670"/>
      <c r="S27" s="670"/>
      <c r="T27" s="670"/>
      <c r="U27" s="670"/>
      <c r="V27" s="670"/>
    </row>
    <row r="28" spans="7:35">
      <c r="P28" s="670"/>
      <c r="Q28" s="670"/>
      <c r="R28" s="670"/>
      <c r="S28" s="670"/>
      <c r="T28" s="670"/>
      <c r="U28" s="670"/>
      <c r="V28" s="670"/>
    </row>
    <row r="29" spans="7:35">
      <c r="P29" s="670"/>
      <c r="Q29" s="670"/>
      <c r="R29" s="670"/>
      <c r="S29" s="670"/>
      <c r="T29" s="670"/>
      <c r="U29" s="670"/>
      <c r="V29" s="670"/>
    </row>
    <row r="30" spans="7:35">
      <c r="P30" s="670"/>
      <c r="Q30" s="670"/>
      <c r="R30" s="670"/>
      <c r="S30" s="670"/>
      <c r="T30" s="670"/>
      <c r="U30" s="670"/>
      <c r="V30" s="670"/>
    </row>
    <row r="31" spans="7:35">
      <c r="P31" s="670"/>
      <c r="Q31" s="670"/>
      <c r="R31" s="670"/>
      <c r="S31" s="670"/>
      <c r="T31" s="670"/>
      <c r="U31" s="670"/>
      <c r="V31" s="670"/>
    </row>
  </sheetData>
  <mergeCells count="81">
    <mergeCell ref="P21:V31"/>
    <mergeCell ref="C5:C6"/>
    <mergeCell ref="C7:C8"/>
    <mergeCell ref="C9:C10"/>
    <mergeCell ref="C11:C12"/>
    <mergeCell ref="D7:D8"/>
    <mergeCell ref="D9:D10"/>
    <mergeCell ref="D11:D12"/>
    <mergeCell ref="S9:S10"/>
    <mergeCell ref="T9:T10"/>
    <mergeCell ref="P11:P12"/>
    <mergeCell ref="Q11:Q12"/>
    <mergeCell ref="R11:R12"/>
    <mergeCell ref="S5:S6"/>
    <mergeCell ref="T5:T6"/>
    <mergeCell ref="U9:U10"/>
    <mergeCell ref="B11:B12"/>
    <mergeCell ref="A5:A6"/>
    <mergeCell ref="A7:A8"/>
    <mergeCell ref="A9:A10"/>
    <mergeCell ref="A11:A12"/>
    <mergeCell ref="A1:B1"/>
    <mergeCell ref="B5:B6"/>
    <mergeCell ref="B7:B8"/>
    <mergeCell ref="B9:B10"/>
    <mergeCell ref="V5:V6"/>
    <mergeCell ref="D5:D6"/>
    <mergeCell ref="V9:V10"/>
    <mergeCell ref="P3:X3"/>
    <mergeCell ref="G5:G6"/>
    <mergeCell ref="G7:G8"/>
    <mergeCell ref="L5:L6"/>
    <mergeCell ref="L7:L8"/>
    <mergeCell ref="K7:K8"/>
    <mergeCell ref="I9:I10"/>
    <mergeCell ref="W5:W6"/>
    <mergeCell ref="X5:X6"/>
    <mergeCell ref="AC5:AC12"/>
    <mergeCell ref="P5:P6"/>
    <mergeCell ref="Q5:Q6"/>
    <mergeCell ref="R5:R6"/>
    <mergeCell ref="P7:P8"/>
    <mergeCell ref="Q7:Q8"/>
    <mergeCell ref="R7:R8"/>
    <mergeCell ref="P9:P10"/>
    <mergeCell ref="Q9:Q10"/>
    <mergeCell ref="R9:R10"/>
    <mergeCell ref="W9:W10"/>
    <mergeCell ref="X9:X10"/>
    <mergeCell ref="X7:X8"/>
    <mergeCell ref="U5:U6"/>
    <mergeCell ref="S7:S8"/>
    <mergeCell ref="T7:T8"/>
    <mergeCell ref="K9:K10"/>
    <mergeCell ref="X11:X12"/>
    <mergeCell ref="K5:K6"/>
    <mergeCell ref="I7:I8"/>
    <mergeCell ref="I11:I12"/>
    <mergeCell ref="U7:U8"/>
    <mergeCell ref="V7:V8"/>
    <mergeCell ref="W7:W8"/>
    <mergeCell ref="T11:T12"/>
    <mergeCell ref="U11:U12"/>
    <mergeCell ref="V11:V12"/>
    <mergeCell ref="W11:W12"/>
    <mergeCell ref="S11:S12"/>
    <mergeCell ref="K11:K12"/>
    <mergeCell ref="L9:L10"/>
    <mergeCell ref="L11:L12"/>
    <mergeCell ref="G4:L4"/>
    <mergeCell ref="H5:H6"/>
    <mergeCell ref="H7:H8"/>
    <mergeCell ref="H9:H10"/>
    <mergeCell ref="H11:H12"/>
    <mergeCell ref="J5:J6"/>
    <mergeCell ref="J7:J8"/>
    <mergeCell ref="J9:J10"/>
    <mergeCell ref="J11:J12"/>
    <mergeCell ref="G9:G10"/>
    <mergeCell ref="G11:G12"/>
    <mergeCell ref="I5:I6"/>
  </mergeCells>
  <phoneticPr fontId="11" type="noConversion"/>
  <pageMargins left="0.7" right="0.7" top="0.75" bottom="0.75" header="0.3" footer="0.3"/>
  <ignoredErrors>
    <ignoredError sqref="F7 F9:F11"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FA145"/>
  <sheetViews>
    <sheetView workbookViewId="0">
      <pane ySplit="5" topLeftCell="A66" activePane="bottomLeft" state="frozen"/>
      <selection activeCell="L1" sqref="L1"/>
      <selection pane="bottomLeft" activeCell="C12" sqref="C12"/>
    </sheetView>
  </sheetViews>
  <sheetFormatPr defaultColWidth="9" defaultRowHeight="14.25" outlineLevelCol="1"/>
  <cols>
    <col min="1" max="1" width="20" style="207" customWidth="1"/>
    <col min="2" max="2" width="9.625" style="207" customWidth="1"/>
    <col min="3" max="3" width="16.875" style="207" customWidth="1"/>
    <col min="4" max="4" width="10.875" style="207" customWidth="1"/>
    <col min="5" max="5" width="8.875" style="207" customWidth="1"/>
    <col min="6" max="6" width="10.125" style="207" customWidth="1"/>
    <col min="7" max="9" width="10.125" style="207" customWidth="1" outlineLevel="1"/>
    <col min="10" max="10" width="13.625" style="207" customWidth="1" outlineLevel="1"/>
    <col min="11" max="20" width="13.875" style="73" customWidth="1" outlineLevel="1"/>
    <col min="21" max="24" width="19.5" style="207" customWidth="1" outlineLevel="1"/>
    <col min="25" max="25" width="13.875" style="207" customWidth="1" outlineLevel="1"/>
    <col min="26" max="26" width="9" style="207" outlineLevel="1"/>
    <col min="27" max="27" width="11.625" style="207" customWidth="1" outlineLevel="1"/>
    <col min="28" max="28" width="14.625" style="207" customWidth="1" outlineLevel="1"/>
    <col min="29" max="29" width="17.25" style="207" customWidth="1" outlineLevel="1"/>
    <col min="30" max="31" width="9" style="207" outlineLevel="1"/>
    <col min="32" max="32" width="10.5" style="73" customWidth="1" outlineLevel="1"/>
    <col min="33" max="33" width="12.75" style="73" customWidth="1" outlineLevel="1"/>
    <col min="34" max="34" width="9.5" style="207" customWidth="1" outlineLevel="1"/>
    <col min="35" max="35" width="9" style="207" outlineLevel="1"/>
    <col min="36" max="36" width="19.25" style="207" customWidth="1" outlineLevel="1"/>
    <col min="37" max="37" width="24.875" style="207" customWidth="1" outlineLevel="1"/>
    <col min="38" max="38" width="5.625" style="207" customWidth="1" outlineLevel="1"/>
    <col min="39" max="39" width="34.875" style="207" customWidth="1" outlineLevel="1"/>
    <col min="40" max="40" width="45.375" style="207" customWidth="1" outlineLevel="1"/>
    <col min="41" max="41" width="44" style="323" bestFit="1" customWidth="1" outlineLevel="1"/>
    <col min="42" max="42" width="36.875" style="207" customWidth="1" outlineLevel="1"/>
    <col min="43" max="43" width="15.875" style="207" customWidth="1" outlineLevel="1"/>
    <col min="44" max="44" width="85.5" style="207" customWidth="1" outlineLevel="1"/>
    <col min="45" max="45" width="110.5" style="207" bestFit="1" customWidth="1" outlineLevel="1"/>
    <col min="46" max="46" width="43.5" style="207" customWidth="1" outlineLevel="1"/>
    <col min="47" max="47" width="81.875" style="207" customWidth="1" outlineLevel="1"/>
    <col min="48" max="48" width="28.25" style="207" customWidth="1" outlineLevel="1"/>
    <col min="49" max="49" width="46" style="207" customWidth="1" outlineLevel="1"/>
    <col min="50" max="50" width="72.75" style="207" customWidth="1" outlineLevel="1"/>
    <col min="51" max="55" width="12.5" style="207" customWidth="1" outlineLevel="1"/>
    <col min="56" max="56" width="13" style="207" customWidth="1" outlineLevel="1"/>
    <col min="57" max="57" width="16.125" style="207" customWidth="1" outlineLevel="1"/>
    <col min="58" max="60" width="13.875" style="207" customWidth="1" outlineLevel="1"/>
    <col min="61" max="61" width="53.125" style="207" customWidth="1" outlineLevel="1"/>
    <col min="62" max="62" width="100.375" style="207" customWidth="1" outlineLevel="1"/>
    <col min="63" max="63" width="81.125" style="207" customWidth="1" outlineLevel="1"/>
    <col min="64" max="64" width="56.625" style="207" customWidth="1" outlineLevel="1"/>
    <col min="65" max="65" width="82.25" style="207" customWidth="1" outlineLevel="1"/>
    <col min="66" max="68" width="59.25" style="207" customWidth="1" outlineLevel="1"/>
    <col min="69" max="69" width="11.625" style="207" customWidth="1" outlineLevel="1"/>
    <col min="70" max="71" width="13.625" style="207" customWidth="1" outlineLevel="1"/>
    <col min="72" max="72" width="12.75" style="207" customWidth="1" outlineLevel="1"/>
    <col min="73" max="74" width="14.5" style="207" customWidth="1" outlineLevel="1"/>
    <col min="75" max="77" width="16.125" style="207" customWidth="1" outlineLevel="1"/>
    <col min="78" max="78" width="13.25" style="207" customWidth="1" outlineLevel="1"/>
    <col min="79" max="79" width="12.75" style="207" customWidth="1" outlineLevel="1"/>
    <col min="80" max="82" width="9" style="207" outlineLevel="1"/>
    <col min="83" max="83" width="19.375" style="207" customWidth="1" outlineLevel="1"/>
    <col min="84" max="84" width="37.125" style="207" customWidth="1" outlineLevel="1"/>
    <col min="85" max="85" width="27.125" style="207" customWidth="1" outlineLevel="1"/>
    <col min="86" max="86" width="25.875" style="207" customWidth="1" outlineLevel="1"/>
    <col min="87" max="87" width="13.25" style="207" customWidth="1" outlineLevel="1"/>
    <col min="88" max="89" width="9" style="207" outlineLevel="1"/>
    <col min="90" max="90" width="11.875" style="207" customWidth="1" outlineLevel="1"/>
    <col min="91" max="91" width="14.625" style="207" customWidth="1" outlineLevel="1"/>
    <col min="92" max="93" width="19.375" style="207" customWidth="1" outlineLevel="1"/>
    <col min="94" max="94" width="16.25" style="207" customWidth="1" outlineLevel="1"/>
    <col min="95" max="96" width="34" style="207" customWidth="1"/>
    <col min="97" max="97" width="23.75" style="207" customWidth="1" outlineLevel="1"/>
    <col min="98" max="98" width="16.5" style="207" customWidth="1" outlineLevel="1"/>
    <col min="99" max="99" width="26.625" style="207" customWidth="1" outlineLevel="1"/>
    <col min="100" max="100" width="21.375" style="207" customWidth="1" outlineLevel="1"/>
    <col min="101" max="101" width="19.125" style="207" customWidth="1" outlineLevel="1"/>
    <col min="102" max="102" width="15.375" style="207" customWidth="1" outlineLevel="1"/>
    <col min="103" max="103" width="17.25" style="207" customWidth="1" outlineLevel="1"/>
    <col min="104" max="104" width="12.625" style="207" customWidth="1" outlineLevel="1"/>
    <col min="105" max="105" width="12.125" style="207" customWidth="1" outlineLevel="1"/>
    <col min="106" max="106" width="12.875" style="207" customWidth="1" outlineLevel="1"/>
    <col min="107" max="109" width="9" style="207" outlineLevel="1"/>
    <col min="110" max="110" width="15.875" style="207" customWidth="1" outlineLevel="1"/>
    <col min="111" max="111" width="9" style="207" outlineLevel="1"/>
    <col min="112" max="112" width="63.375" style="207" customWidth="1"/>
    <col min="113" max="114" width="9" style="207"/>
    <col min="115" max="115" width="26.125" style="207" customWidth="1"/>
    <col min="116" max="116" width="13.625" style="207" customWidth="1"/>
    <col min="117" max="117" width="36" style="207" customWidth="1"/>
    <col min="118" max="118" width="16.5" style="207" customWidth="1"/>
    <col min="119" max="119" width="19" style="207" customWidth="1"/>
    <col min="120" max="120" width="12" style="207" customWidth="1"/>
    <col min="121" max="121" width="16" style="207" customWidth="1"/>
    <col min="122" max="122" width="13.75" style="207" customWidth="1"/>
    <col min="123" max="123" width="21.375" style="207" customWidth="1"/>
    <col min="124" max="125" width="30.5" style="207" customWidth="1"/>
    <col min="126" max="126" width="9" style="207"/>
    <col min="127" max="127" width="13.5" style="207" customWidth="1"/>
    <col min="128" max="128" width="23.875" style="207" customWidth="1"/>
    <col min="129" max="129" width="63.75" style="207" customWidth="1"/>
    <col min="130" max="130" width="18.75" style="207" customWidth="1"/>
    <col min="131" max="131" width="18.375" style="207" customWidth="1"/>
    <col min="132" max="133" width="18.625" style="207" customWidth="1"/>
    <col min="134" max="134" width="18.75" style="207" customWidth="1"/>
    <col min="135" max="135" width="14.125" style="207" customWidth="1"/>
    <col min="136" max="136" width="15" style="207" customWidth="1"/>
    <col min="137" max="137" width="24" style="207" customWidth="1"/>
    <col min="138" max="138" width="28.375" style="207" customWidth="1"/>
    <col min="139" max="139" width="27.625" style="207" customWidth="1"/>
    <col min="140" max="140" width="34.625" style="207" customWidth="1"/>
    <col min="141" max="143" width="17.875" style="207" customWidth="1"/>
    <col min="144" max="144" width="25.25" style="207" customWidth="1"/>
    <col min="145" max="147" width="33.875" style="207" customWidth="1"/>
    <col min="148" max="148" width="45.375" style="207" customWidth="1" outlineLevel="1"/>
    <col min="149" max="149" width="49.375" style="207" customWidth="1" outlineLevel="1"/>
    <col min="150" max="150" width="41.625" style="207" customWidth="1"/>
    <col min="151" max="151" width="17.75" style="207" customWidth="1"/>
    <col min="152" max="152" width="18.375" style="207" customWidth="1"/>
    <col min="153" max="153" width="20.375" style="207" customWidth="1"/>
    <col min="154" max="154" width="21.75" style="207" customWidth="1"/>
    <col min="155" max="155" width="16.25" style="207" customWidth="1"/>
    <col min="156" max="156" width="16.125" style="207" bestFit="1" customWidth="1"/>
    <col min="157" max="157" width="20.625" style="207" customWidth="1" outlineLevel="1"/>
    <col min="158" max="16384" width="9" style="207"/>
  </cols>
  <sheetData>
    <row r="1" spans="1:157" ht="16.5">
      <c r="A1" s="207" t="s">
        <v>12184</v>
      </c>
      <c r="J1" s="207" t="s">
        <v>12185</v>
      </c>
      <c r="K1" s="208" t="s">
        <v>12186</v>
      </c>
      <c r="L1" s="208" t="s">
        <v>12187</v>
      </c>
      <c r="M1" s="208" t="s">
        <v>12188</v>
      </c>
      <c r="N1" s="208" t="s">
        <v>12189</v>
      </c>
      <c r="O1" s="208" t="s">
        <v>12190</v>
      </c>
      <c r="P1" s="73" t="s">
        <v>12191</v>
      </c>
      <c r="Q1" s="208" t="s">
        <v>12192</v>
      </c>
      <c r="S1" s="208"/>
      <c r="T1" s="208"/>
      <c r="X1" s="207" t="s">
        <v>12193</v>
      </c>
      <c r="Y1" s="207" t="s">
        <v>12194</v>
      </c>
      <c r="Z1" s="207" t="s">
        <v>12195</v>
      </c>
      <c r="AA1" s="207" t="s">
        <v>12196</v>
      </c>
      <c r="AB1" s="207" t="s">
        <v>12197</v>
      </c>
      <c r="AC1" s="207" t="s">
        <v>12198</v>
      </c>
      <c r="AD1" s="207" t="s">
        <v>12199</v>
      </c>
      <c r="AE1" s="207" t="s">
        <v>12200</v>
      </c>
      <c r="AF1" s="208" t="s">
        <v>12201</v>
      </c>
      <c r="AG1" s="208" t="s">
        <v>12202</v>
      </c>
      <c r="AH1" s="207" t="s">
        <v>12203</v>
      </c>
      <c r="AI1" s="207" t="s">
        <v>12204</v>
      </c>
      <c r="AJ1" s="207" t="s">
        <v>12205</v>
      </c>
      <c r="AK1" s="207" t="s">
        <v>12206</v>
      </c>
      <c r="AL1" s="207" t="s">
        <v>12207</v>
      </c>
      <c r="AM1" s="207" t="s">
        <v>12208</v>
      </c>
      <c r="AN1" s="207" t="s">
        <v>12209</v>
      </c>
      <c r="AO1" s="323" t="s">
        <v>12210</v>
      </c>
      <c r="AP1" s="207" t="s">
        <v>12211</v>
      </c>
      <c r="AQ1" s="207" t="s">
        <v>12212</v>
      </c>
      <c r="AR1" s="207" t="s">
        <v>12213</v>
      </c>
      <c r="AS1" s="207" t="s">
        <v>12214</v>
      </c>
      <c r="AT1" s="207" t="s">
        <v>12215</v>
      </c>
      <c r="AU1" s="207" t="s">
        <v>12216</v>
      </c>
      <c r="AV1" s="207" t="s">
        <v>12217</v>
      </c>
      <c r="AW1" s="207" t="s">
        <v>12218</v>
      </c>
      <c r="AX1" s="207" t="s">
        <v>12219</v>
      </c>
      <c r="AY1" s="207" t="s">
        <v>12220</v>
      </c>
      <c r="AZ1" s="207" t="s">
        <v>12221</v>
      </c>
      <c r="BA1" s="207" t="s">
        <v>12222</v>
      </c>
      <c r="BB1" s="207" t="s">
        <v>12223</v>
      </c>
      <c r="BC1" s="207" t="s">
        <v>12224</v>
      </c>
      <c r="BD1" s="207" t="s">
        <v>12225</v>
      </c>
      <c r="BE1" s="207" t="s">
        <v>12226</v>
      </c>
      <c r="BF1" s="207" t="s">
        <v>12227</v>
      </c>
      <c r="BG1" s="207" t="s">
        <v>12228</v>
      </c>
      <c r="BH1" s="207" t="s">
        <v>12229</v>
      </c>
      <c r="BI1" s="207" t="s">
        <v>12230</v>
      </c>
      <c r="BJ1" s="207" t="s">
        <v>12231</v>
      </c>
      <c r="BK1" s="207" t="s">
        <v>12232</v>
      </c>
      <c r="BL1" s="207" t="s">
        <v>12233</v>
      </c>
      <c r="BM1" s="207" t="s">
        <v>12234</v>
      </c>
      <c r="BN1" s="207" t="s">
        <v>12235</v>
      </c>
      <c r="BO1" s="207" t="s">
        <v>12236</v>
      </c>
      <c r="BP1" s="207" t="s">
        <v>12237</v>
      </c>
      <c r="BQ1" s="207" t="s">
        <v>12238</v>
      </c>
      <c r="BR1" s="207" t="s">
        <v>12239</v>
      </c>
      <c r="BS1" s="207" t="s">
        <v>12240</v>
      </c>
      <c r="BT1" s="207" t="s">
        <v>12241</v>
      </c>
      <c r="BU1" s="207" t="s">
        <v>12242</v>
      </c>
      <c r="BV1" s="207" t="s">
        <v>12243</v>
      </c>
      <c r="BW1" s="207" t="s">
        <v>12244</v>
      </c>
      <c r="BX1" s="207" t="s">
        <v>12245</v>
      </c>
      <c r="BY1" s="207" t="s">
        <v>12246</v>
      </c>
      <c r="BZ1" s="207" t="s">
        <v>12247</v>
      </c>
      <c r="CA1" s="207" t="s">
        <v>12248</v>
      </c>
      <c r="CB1" s="207" t="s">
        <v>12249</v>
      </c>
      <c r="CC1" s="207" t="s">
        <v>12250</v>
      </c>
      <c r="CD1" s="207" t="s">
        <v>12251</v>
      </c>
      <c r="CE1" s="209" t="s">
        <v>12252</v>
      </c>
      <c r="CF1" s="209" t="s">
        <v>12253</v>
      </c>
      <c r="CG1" s="209" t="s">
        <v>12254</v>
      </c>
      <c r="CH1" s="209" t="s">
        <v>12255</v>
      </c>
      <c r="CI1" s="209" t="s">
        <v>12256</v>
      </c>
      <c r="CJ1" s="209" t="s">
        <v>12257</v>
      </c>
      <c r="CK1" s="209" t="s">
        <v>12258</v>
      </c>
      <c r="CL1" s="209" t="s">
        <v>12259</v>
      </c>
      <c r="CM1" s="207" t="s">
        <v>12260</v>
      </c>
      <c r="CN1" s="209" t="s">
        <v>12261</v>
      </c>
      <c r="CO1" s="209" t="s">
        <v>12262</v>
      </c>
      <c r="CP1" s="209" t="s">
        <v>12263</v>
      </c>
      <c r="CQ1" s="209" t="s">
        <v>12264</v>
      </c>
      <c r="CR1" s="209" t="s">
        <v>12265</v>
      </c>
      <c r="CS1" s="209" t="s">
        <v>12266</v>
      </c>
      <c r="CT1" s="209" t="s">
        <v>12267</v>
      </c>
      <c r="CU1" s="209" t="s">
        <v>12268</v>
      </c>
      <c r="CV1" s="209"/>
      <c r="CW1" s="209" t="s">
        <v>12269</v>
      </c>
      <c r="CX1" s="209" t="s">
        <v>12270</v>
      </c>
      <c r="CY1" s="209" t="s">
        <v>12271</v>
      </c>
      <c r="CZ1" s="209" t="s">
        <v>12272</v>
      </c>
      <c r="DA1" s="209" t="s">
        <v>12273</v>
      </c>
      <c r="DB1" s="209" t="s">
        <v>12274</v>
      </c>
      <c r="DC1" s="209" t="s">
        <v>12275</v>
      </c>
      <c r="DD1" s="209" t="s">
        <v>12276</v>
      </c>
      <c r="DE1" s="209" t="s">
        <v>12277</v>
      </c>
      <c r="DF1" s="209" t="s">
        <v>12278</v>
      </c>
      <c r="DG1" s="209" t="s">
        <v>12279</v>
      </c>
      <c r="DH1" s="209" t="s">
        <v>12280</v>
      </c>
      <c r="DI1" s="209" t="s">
        <v>12281</v>
      </c>
      <c r="DJ1" s="209" t="s">
        <v>12282</v>
      </c>
      <c r="DK1" s="209" t="s">
        <v>12283</v>
      </c>
      <c r="DL1" s="209" t="s">
        <v>12284</v>
      </c>
      <c r="DM1" s="209" t="s">
        <v>12285</v>
      </c>
      <c r="DN1" s="209" t="s">
        <v>12286</v>
      </c>
      <c r="DO1" s="209" t="s">
        <v>12287</v>
      </c>
      <c r="DP1" s="209" t="s">
        <v>12288</v>
      </c>
      <c r="DQ1" s="209" t="s">
        <v>12289</v>
      </c>
      <c r="DR1" s="209" t="s">
        <v>12290</v>
      </c>
      <c r="DS1" s="209" t="s">
        <v>12291</v>
      </c>
      <c r="DT1" s="209" t="s">
        <v>12292</v>
      </c>
      <c r="DU1" s="209" t="s">
        <v>12293</v>
      </c>
      <c r="DV1" s="209" t="s">
        <v>12294</v>
      </c>
      <c r="DY1" s="195" t="s">
        <v>12295</v>
      </c>
      <c r="DZ1" s="209" t="s">
        <v>12296</v>
      </c>
      <c r="EA1" s="209" t="s">
        <v>12297</v>
      </c>
      <c r="EB1" s="209" t="s">
        <v>12298</v>
      </c>
      <c r="EC1" s="209" t="s">
        <v>12299</v>
      </c>
      <c r="ED1" s="209" t="s">
        <v>12300</v>
      </c>
      <c r="EE1" s="209" t="s">
        <v>12301</v>
      </c>
      <c r="EF1" s="209" t="s">
        <v>12302</v>
      </c>
      <c r="EG1" s="209" t="s">
        <v>12303</v>
      </c>
      <c r="EH1" s="209" t="s">
        <v>12304</v>
      </c>
      <c r="EI1" s="209" t="s">
        <v>12305</v>
      </c>
      <c r="EJ1" s="209" t="s">
        <v>12306</v>
      </c>
      <c r="EK1" s="207" t="s">
        <v>12307</v>
      </c>
      <c r="EL1" s="207" t="s">
        <v>12308</v>
      </c>
      <c r="EM1" s="207" t="s">
        <v>12309</v>
      </c>
      <c r="EN1" s="207" t="s">
        <v>12310</v>
      </c>
      <c r="EO1" s="207" t="s">
        <v>12311</v>
      </c>
      <c r="EP1" s="207" t="s">
        <v>12312</v>
      </c>
      <c r="EQ1" s="207" t="s">
        <v>12313</v>
      </c>
      <c r="ER1" s="207" t="s">
        <v>12314</v>
      </c>
      <c r="ES1" s="207" t="s">
        <v>12315</v>
      </c>
      <c r="ET1" s="207" t="s">
        <v>12316</v>
      </c>
      <c r="EU1" s="207" t="s">
        <v>12317</v>
      </c>
      <c r="EV1" s="207" t="s">
        <v>12318</v>
      </c>
      <c r="EW1" s="207" t="s">
        <v>12319</v>
      </c>
      <c r="EX1" s="207" t="s">
        <v>12320</v>
      </c>
      <c r="EY1" s="207" t="s">
        <v>12321</v>
      </c>
      <c r="EZ1" s="207" t="s">
        <v>12322</v>
      </c>
      <c r="FA1" s="207" t="s">
        <v>12323</v>
      </c>
    </row>
    <row r="2" spans="1:157" ht="16.5">
      <c r="A2" s="207" t="s">
        <v>12324</v>
      </c>
      <c r="K2" s="73" t="s">
        <v>12324</v>
      </c>
      <c r="X2" s="207" t="s">
        <v>12324</v>
      </c>
      <c r="Y2" s="207" t="s">
        <v>12324</v>
      </c>
      <c r="Z2" s="207" t="s">
        <v>12324</v>
      </c>
      <c r="AA2" s="207" t="s">
        <v>12324</v>
      </c>
      <c r="AB2" s="207" t="s">
        <v>12324</v>
      </c>
      <c r="AC2" s="207" t="s">
        <v>12324</v>
      </c>
      <c r="AD2" s="207" t="s">
        <v>12324</v>
      </c>
      <c r="AE2" s="207" t="s">
        <v>12324</v>
      </c>
      <c r="AF2" s="73" t="s">
        <v>12324</v>
      </c>
      <c r="AG2" s="73" t="s">
        <v>12324</v>
      </c>
      <c r="AH2" s="207" t="s">
        <v>12324</v>
      </c>
      <c r="AI2" s="207" t="s">
        <v>12324</v>
      </c>
      <c r="AJ2" s="207" t="s">
        <v>12324</v>
      </c>
      <c r="AK2" s="207" t="s">
        <v>12324</v>
      </c>
      <c r="AL2" s="207" t="s">
        <v>12324</v>
      </c>
      <c r="AM2" s="207" t="s">
        <v>12324</v>
      </c>
      <c r="AN2" s="207" t="s">
        <v>12324</v>
      </c>
      <c r="AO2" s="323" t="s">
        <v>12324</v>
      </c>
      <c r="AP2" s="207" t="s">
        <v>12324</v>
      </c>
      <c r="AQ2" s="207" t="s">
        <v>12324</v>
      </c>
      <c r="AR2" s="207" t="s">
        <v>12324</v>
      </c>
      <c r="AS2" s="207" t="s">
        <v>12324</v>
      </c>
      <c r="AT2" s="207" t="s">
        <v>12324</v>
      </c>
      <c r="AU2" s="207" t="s">
        <v>12324</v>
      </c>
      <c r="AV2" s="207" t="s">
        <v>12324</v>
      </c>
      <c r="AW2" s="207" t="s">
        <v>12324</v>
      </c>
      <c r="AX2" s="207" t="s">
        <v>12324</v>
      </c>
      <c r="AY2" s="207" t="s">
        <v>12324</v>
      </c>
      <c r="AZ2" s="207" t="s">
        <v>12324</v>
      </c>
      <c r="BA2" s="207" t="s">
        <v>12324</v>
      </c>
      <c r="BB2" s="207" t="s">
        <v>12324</v>
      </c>
      <c r="BC2" s="207" t="s">
        <v>12324</v>
      </c>
      <c r="BD2" s="207" t="s">
        <v>12324</v>
      </c>
      <c r="BE2" s="207" t="s">
        <v>12324</v>
      </c>
      <c r="BF2" s="207" t="s">
        <v>12324</v>
      </c>
      <c r="CE2" s="209"/>
      <c r="CF2" s="209"/>
      <c r="CG2" s="209"/>
      <c r="CH2" s="209"/>
      <c r="CI2" s="209"/>
      <c r="CJ2" s="209"/>
      <c r="CK2" s="209"/>
      <c r="DY2" s="195" t="s">
        <v>12325</v>
      </c>
      <c r="DZ2" s="207" t="s">
        <v>12326</v>
      </c>
      <c r="EA2" s="207" t="s">
        <v>12327</v>
      </c>
      <c r="EK2" s="207" t="s">
        <v>12328</v>
      </c>
      <c r="EL2" s="207" t="s">
        <v>12328</v>
      </c>
      <c r="EM2" s="207" t="s">
        <v>12328</v>
      </c>
      <c r="ER2" s="207" t="s">
        <v>12324</v>
      </c>
      <c r="ES2" s="207" t="s">
        <v>12324</v>
      </c>
      <c r="FA2" s="207" t="s">
        <v>12324</v>
      </c>
    </row>
    <row r="3" spans="1:157" ht="16.5">
      <c r="A3" s="207" t="s">
        <v>1799</v>
      </c>
      <c r="J3" s="207" t="s">
        <v>12329</v>
      </c>
      <c r="K3" s="73" t="s">
        <v>12330</v>
      </c>
      <c r="L3" s="73" t="s">
        <v>12331</v>
      </c>
      <c r="M3" s="73" t="s">
        <v>12029</v>
      </c>
      <c r="N3" s="73" t="s">
        <v>12030</v>
      </c>
      <c r="O3" s="73" t="s">
        <v>12031</v>
      </c>
      <c r="P3" s="73" t="s">
        <v>12032</v>
      </c>
      <c r="Q3" s="73" t="s">
        <v>12332</v>
      </c>
      <c r="R3" s="73" t="s">
        <v>12333</v>
      </c>
      <c r="S3" s="73" t="s">
        <v>7090</v>
      </c>
      <c r="T3" s="73" t="s">
        <v>7091</v>
      </c>
      <c r="U3" s="207" t="s">
        <v>12334</v>
      </c>
      <c r="V3" s="207" t="s">
        <v>12335</v>
      </c>
      <c r="W3" s="73" t="s">
        <v>7094</v>
      </c>
      <c r="X3" s="73" t="s">
        <v>12336</v>
      </c>
      <c r="Y3" s="207" t="s">
        <v>12337</v>
      </c>
      <c r="Z3" s="208" t="s">
        <v>12338</v>
      </c>
      <c r="AA3" s="207" t="s">
        <v>12339</v>
      </c>
      <c r="AB3" s="207" t="s">
        <v>12340</v>
      </c>
      <c r="AC3" s="207" t="s">
        <v>12341</v>
      </c>
      <c r="AE3" s="207" t="s">
        <v>12342</v>
      </c>
      <c r="AF3" s="73" t="s">
        <v>12343</v>
      </c>
      <c r="AG3" s="73" t="s">
        <v>12344</v>
      </c>
      <c r="AH3" s="207" t="s">
        <v>12345</v>
      </c>
      <c r="AI3" s="207" t="s">
        <v>6936</v>
      </c>
      <c r="AJ3" s="207" t="s">
        <v>12346</v>
      </c>
      <c r="AK3" s="207" t="s">
        <v>12347</v>
      </c>
      <c r="AL3" s="207" t="s">
        <v>12348</v>
      </c>
      <c r="AM3" s="207" t="s">
        <v>7094</v>
      </c>
      <c r="AN3" s="207" t="s">
        <v>7090</v>
      </c>
      <c r="AO3" s="323" t="s">
        <v>7091</v>
      </c>
      <c r="AP3" s="207" t="s">
        <v>12349</v>
      </c>
      <c r="AQ3" s="207" t="s">
        <v>12350</v>
      </c>
      <c r="AR3" s="207" t="s">
        <v>12351</v>
      </c>
      <c r="AS3" s="207" t="s">
        <v>12352</v>
      </c>
      <c r="AT3" s="207" t="s">
        <v>12353</v>
      </c>
      <c r="AU3" s="207" t="s">
        <v>12354</v>
      </c>
      <c r="AV3" s="207" t="s">
        <v>9712</v>
      </c>
      <c r="AW3" s="207" t="s">
        <v>12355</v>
      </c>
      <c r="AX3" s="207" t="s">
        <v>12356</v>
      </c>
      <c r="AY3" s="207" t="s">
        <v>12357</v>
      </c>
      <c r="AZ3" s="207" t="s">
        <v>12358</v>
      </c>
      <c r="BA3" s="207" t="s">
        <v>12359</v>
      </c>
      <c r="BB3" s="207" t="s">
        <v>12360</v>
      </c>
      <c r="BC3" s="207" t="s">
        <v>7085</v>
      </c>
      <c r="BD3" s="207" t="s">
        <v>12361</v>
      </c>
      <c r="BE3" s="207" t="s">
        <v>12362</v>
      </c>
      <c r="BF3" s="207" t="s">
        <v>12363</v>
      </c>
      <c r="BG3" s="207" t="s">
        <v>12364</v>
      </c>
      <c r="BH3" s="207" t="s">
        <v>6942</v>
      </c>
      <c r="BI3" s="207" t="s">
        <v>12365</v>
      </c>
      <c r="BJ3" s="207" t="s">
        <v>12366</v>
      </c>
      <c r="BK3" s="207" t="s">
        <v>12367</v>
      </c>
      <c r="BL3" s="207" t="s">
        <v>12368</v>
      </c>
      <c r="BM3" s="207" t="s">
        <v>12369</v>
      </c>
      <c r="BN3" s="207" t="s">
        <v>12370</v>
      </c>
      <c r="BQ3" s="207" t="s">
        <v>12371</v>
      </c>
      <c r="BR3" s="207" t="s">
        <v>12372</v>
      </c>
      <c r="BT3" s="207" t="s">
        <v>12373</v>
      </c>
      <c r="BU3" s="207" t="s">
        <v>12374</v>
      </c>
      <c r="BV3" s="207" t="s">
        <v>12375</v>
      </c>
      <c r="BW3" s="207" t="s">
        <v>12376</v>
      </c>
      <c r="BX3" s="207" t="s">
        <v>12377</v>
      </c>
      <c r="BY3" s="207" t="s">
        <v>12378</v>
      </c>
      <c r="BZ3" s="207" t="s">
        <v>12342</v>
      </c>
      <c r="CC3" s="207" t="s">
        <v>12379</v>
      </c>
      <c r="CD3" s="207" t="s">
        <v>12380</v>
      </c>
      <c r="CE3" s="209" t="s">
        <v>12381</v>
      </c>
      <c r="CF3" s="209" t="s">
        <v>12382</v>
      </c>
      <c r="CG3" s="209" t="s">
        <v>12383</v>
      </c>
      <c r="CH3" s="209" t="s">
        <v>12384</v>
      </c>
      <c r="CI3" s="209" t="s">
        <v>12385</v>
      </c>
      <c r="CJ3" s="209" t="s">
        <v>12386</v>
      </c>
      <c r="CK3" s="209" t="s">
        <v>12387</v>
      </c>
      <c r="CM3" s="207" t="s">
        <v>12388</v>
      </c>
      <c r="CN3" s="209" t="s">
        <v>12389</v>
      </c>
      <c r="CO3" s="209" t="s">
        <v>12390</v>
      </c>
      <c r="CP3" s="209" t="s">
        <v>12391</v>
      </c>
      <c r="CQ3" s="209" t="s">
        <v>12392</v>
      </c>
      <c r="CR3" s="209" t="s">
        <v>12393</v>
      </c>
      <c r="CS3" s="209" t="s">
        <v>12394</v>
      </c>
      <c r="CT3" s="209" t="s">
        <v>12395</v>
      </c>
      <c r="CU3" s="209" t="s">
        <v>8103</v>
      </c>
      <c r="CV3" s="209"/>
      <c r="CW3" s="209" t="s">
        <v>12396</v>
      </c>
      <c r="DJ3" s="207" t="s">
        <v>12397</v>
      </c>
      <c r="DL3" s="207" t="s">
        <v>12398</v>
      </c>
      <c r="DN3" s="207" t="s">
        <v>12399</v>
      </c>
      <c r="DO3" s="207" t="s">
        <v>12400</v>
      </c>
      <c r="DP3" s="207" t="s">
        <v>12401</v>
      </c>
      <c r="DQ3" s="207" t="s">
        <v>12402</v>
      </c>
      <c r="DR3" s="207" t="s">
        <v>12403</v>
      </c>
      <c r="DT3" s="207" t="s">
        <v>12404</v>
      </c>
      <c r="DV3" s="207" t="s">
        <v>12405</v>
      </c>
      <c r="EK3" s="207" t="s">
        <v>12339</v>
      </c>
      <c r="EL3" s="207" t="s">
        <v>12340</v>
      </c>
      <c r="EM3" s="207" t="s">
        <v>12341</v>
      </c>
      <c r="EN3" s="207" t="s">
        <v>12406</v>
      </c>
      <c r="EO3" s="207" t="s">
        <v>12407</v>
      </c>
      <c r="ER3" s="207" t="s">
        <v>7090</v>
      </c>
      <c r="ES3" s="207" t="s">
        <v>7091</v>
      </c>
      <c r="EZ3" s="207" t="s">
        <v>12408</v>
      </c>
      <c r="FA3" s="207" t="s">
        <v>6936</v>
      </c>
    </row>
    <row r="4" spans="1:157" ht="120.75" customHeight="1">
      <c r="A4" s="210" t="s">
        <v>12409</v>
      </c>
      <c r="L4" s="27" t="s">
        <v>12410</v>
      </c>
      <c r="Q4" s="27" t="s">
        <v>12411</v>
      </c>
      <c r="AD4" s="210" t="s">
        <v>12412</v>
      </c>
      <c r="AE4" s="210" t="s">
        <v>12413</v>
      </c>
      <c r="AH4" s="211" t="s">
        <v>12414</v>
      </c>
      <c r="AI4" s="210" t="s">
        <v>12415</v>
      </c>
      <c r="AJ4" s="207" t="s">
        <v>12416</v>
      </c>
      <c r="AS4" s="207" t="s">
        <v>12417</v>
      </c>
      <c r="AT4" s="207" t="s">
        <v>12417</v>
      </c>
      <c r="AU4" s="207" t="s">
        <v>12417</v>
      </c>
      <c r="AV4" s="207" t="s">
        <v>12418</v>
      </c>
      <c r="AW4" s="210" t="s">
        <v>12419</v>
      </c>
      <c r="AX4" s="210" t="s">
        <v>12420</v>
      </c>
      <c r="AY4" s="210" t="s">
        <v>12421</v>
      </c>
      <c r="AZ4" s="210" t="s">
        <v>12422</v>
      </c>
      <c r="BA4" s="210" t="s">
        <v>12423</v>
      </c>
      <c r="BI4" s="210" t="s">
        <v>12424</v>
      </c>
      <c r="BJ4" s="210" t="s">
        <v>12425</v>
      </c>
      <c r="BK4" s="210" t="s">
        <v>12426</v>
      </c>
      <c r="BL4" s="210" t="s">
        <v>12427</v>
      </c>
      <c r="BM4" s="210" t="s">
        <v>12428</v>
      </c>
      <c r="BN4" s="210" t="s">
        <v>12429</v>
      </c>
      <c r="BO4" s="210" t="s">
        <v>12430</v>
      </c>
      <c r="BP4" s="210" t="s">
        <v>12431</v>
      </c>
      <c r="BQ4" s="210" t="s">
        <v>12432</v>
      </c>
      <c r="BU4" s="210" t="s">
        <v>12433</v>
      </c>
      <c r="BV4" s="210"/>
      <c r="BY4" s="210" t="s">
        <v>12434</v>
      </c>
      <c r="BZ4" s="207" t="s">
        <v>12413</v>
      </c>
      <c r="CA4" s="210" t="s">
        <v>12435</v>
      </c>
      <c r="CC4" s="207" t="s">
        <v>12436</v>
      </c>
      <c r="CD4" s="212" t="s">
        <v>12437</v>
      </c>
      <c r="CE4" s="212" t="s">
        <v>12438</v>
      </c>
      <c r="CF4" s="212" t="s">
        <v>12439</v>
      </c>
      <c r="CG4" s="212" t="s">
        <v>12440</v>
      </c>
      <c r="CH4" s="212" t="s">
        <v>12440</v>
      </c>
      <c r="CI4" s="212" t="s">
        <v>12441</v>
      </c>
      <c r="CJ4" s="212" t="s">
        <v>12442</v>
      </c>
      <c r="CK4" s="209" t="s">
        <v>12443</v>
      </c>
      <c r="CL4" s="212" t="s">
        <v>12444</v>
      </c>
      <c r="CM4" s="210" t="s">
        <v>12445</v>
      </c>
      <c r="CN4" s="207">
        <v>0.83639999999999992</v>
      </c>
      <c r="CP4" s="207" t="s">
        <v>12446</v>
      </c>
      <c r="CS4" s="210" t="s">
        <v>12447</v>
      </c>
      <c r="CT4" s="210" t="s">
        <v>12448</v>
      </c>
      <c r="CU4" s="213"/>
      <c r="CW4" s="210" t="s">
        <v>12449</v>
      </c>
      <c r="CX4" s="210" t="s">
        <v>12450</v>
      </c>
      <c r="CY4" s="210" t="s">
        <v>12451</v>
      </c>
      <c r="DC4" s="210" t="s">
        <v>12452</v>
      </c>
      <c r="DD4" s="207" t="s">
        <v>12445</v>
      </c>
      <c r="DE4" s="207" t="s">
        <v>12453</v>
      </c>
      <c r="DJ4" s="210" t="s">
        <v>12454</v>
      </c>
      <c r="DK4" s="207" t="s">
        <v>12455</v>
      </c>
      <c r="DU4" s="207" t="s">
        <v>12456</v>
      </c>
      <c r="EB4" s="210" t="s">
        <v>12457</v>
      </c>
      <c r="EC4" s="210" t="s">
        <v>12458</v>
      </c>
      <c r="EG4" s="207" t="s">
        <v>12459</v>
      </c>
      <c r="EH4" s="207" t="s">
        <v>12460</v>
      </c>
      <c r="EI4" s="207" t="s">
        <v>12461</v>
      </c>
      <c r="EJ4" s="207" t="s">
        <v>12462</v>
      </c>
      <c r="EN4" s="207" t="s">
        <v>12463</v>
      </c>
      <c r="EO4" s="207" t="s">
        <v>12464</v>
      </c>
      <c r="ER4" s="207" t="s">
        <v>12465</v>
      </c>
      <c r="ES4" s="207" t="s">
        <v>12466</v>
      </c>
      <c r="ET4" s="210" t="s">
        <v>12467</v>
      </c>
      <c r="EV4" s="207" t="s">
        <v>12468</v>
      </c>
      <c r="EW4" s="207" t="s">
        <v>12469</v>
      </c>
      <c r="EX4" s="207" t="s">
        <v>12470</v>
      </c>
      <c r="FA4" s="210" t="s">
        <v>12415</v>
      </c>
    </row>
    <row r="5" spans="1:157">
      <c r="A5" s="214" t="s">
        <v>1799</v>
      </c>
      <c r="B5" s="214" t="s">
        <v>12471</v>
      </c>
      <c r="C5" s="214" t="s">
        <v>12472</v>
      </c>
      <c r="D5" s="214" t="s">
        <v>6948</v>
      </c>
      <c r="E5" s="214" t="s">
        <v>12346</v>
      </c>
      <c r="F5" s="214" t="s">
        <v>6936</v>
      </c>
      <c r="G5" s="214" t="s">
        <v>12473</v>
      </c>
      <c r="H5" s="214" t="s">
        <v>1800</v>
      </c>
      <c r="I5" s="214" t="s">
        <v>12474</v>
      </c>
      <c r="J5" s="215"/>
      <c r="K5" s="214" t="s">
        <v>12475</v>
      </c>
      <c r="L5" s="214"/>
      <c r="M5" s="214"/>
      <c r="N5" s="214"/>
      <c r="O5" s="214"/>
      <c r="P5" s="214"/>
      <c r="Q5" s="214"/>
      <c r="R5" s="214"/>
      <c r="S5" s="216" t="s">
        <v>7090</v>
      </c>
      <c r="T5" s="216" t="s">
        <v>7091</v>
      </c>
      <c r="U5" s="216" t="s">
        <v>12349</v>
      </c>
      <c r="V5" s="216" t="s">
        <v>12350</v>
      </c>
      <c r="W5" s="216" t="s">
        <v>7094</v>
      </c>
      <c r="X5" s="216"/>
      <c r="BM5" s="195"/>
      <c r="CD5" s="207" t="s">
        <v>12324</v>
      </c>
      <c r="CH5" s="207" t="s">
        <v>12324</v>
      </c>
      <c r="CI5" s="207" t="s">
        <v>12324</v>
      </c>
      <c r="CJ5" s="207" t="s">
        <v>12324</v>
      </c>
      <c r="CK5" s="207" t="s">
        <v>12324</v>
      </c>
    </row>
    <row r="6" spans="1:157" ht="13.5" customHeight="1">
      <c r="A6" s="215">
        <v>101</v>
      </c>
      <c r="B6" s="215" t="s">
        <v>12476</v>
      </c>
      <c r="C6" s="215" t="s">
        <v>9377</v>
      </c>
      <c r="D6" s="215" t="s">
        <v>1778</v>
      </c>
      <c r="E6" s="215" t="s">
        <v>1779</v>
      </c>
      <c r="F6" s="217" t="s">
        <v>12477</v>
      </c>
      <c r="G6" s="217">
        <v>9</v>
      </c>
      <c r="H6" s="217" t="s">
        <v>12478</v>
      </c>
      <c r="I6" s="218">
        <v>20</v>
      </c>
      <c r="J6" s="215" t="s">
        <v>5234</v>
      </c>
      <c r="K6" s="219">
        <v>1</v>
      </c>
      <c r="L6" s="195">
        <v>1</v>
      </c>
      <c r="M6" s="220">
        <v>6</v>
      </c>
      <c r="N6" s="220">
        <v>4</v>
      </c>
      <c r="O6" s="220">
        <v>5</v>
      </c>
      <c r="P6" s="220">
        <v>5</v>
      </c>
      <c r="Q6" s="220">
        <v>1</v>
      </c>
      <c r="R6" s="220">
        <v>1</v>
      </c>
      <c r="S6" s="207">
        <v>8.44</v>
      </c>
      <c r="T6" s="207">
        <v>64.5</v>
      </c>
      <c r="U6" s="207">
        <v>3.5</v>
      </c>
      <c r="V6" s="207">
        <v>0</v>
      </c>
      <c r="W6" s="207">
        <v>0.44</v>
      </c>
      <c r="X6" s="207" t="s">
        <v>2603</v>
      </c>
      <c r="Y6" s="207" t="s">
        <v>12479</v>
      </c>
      <c r="Z6" s="221" t="s">
        <v>12480</v>
      </c>
      <c r="AA6" s="207" t="s">
        <v>12481</v>
      </c>
      <c r="AB6" s="207" t="s">
        <v>12482</v>
      </c>
      <c r="AC6" s="207" t="s">
        <v>12482</v>
      </c>
      <c r="AD6" s="207">
        <v>1</v>
      </c>
      <c r="AE6" s="207">
        <v>100</v>
      </c>
      <c r="AF6" s="220">
        <v>1</v>
      </c>
      <c r="AG6" s="220">
        <v>1</v>
      </c>
      <c r="AH6" s="221">
        <v>3</v>
      </c>
      <c r="AI6" s="221">
        <v>1</v>
      </c>
      <c r="AJ6" s="207" t="s">
        <v>12483</v>
      </c>
      <c r="AK6" s="207">
        <v>84.399999999999991</v>
      </c>
      <c r="AL6" s="207">
        <v>645</v>
      </c>
      <c r="AM6" s="207" t="s">
        <v>12484</v>
      </c>
      <c r="AN6" s="207" t="s">
        <v>12485</v>
      </c>
      <c r="AO6" s="323" t="s">
        <v>12486</v>
      </c>
      <c r="AP6" s="207" t="s">
        <v>12487</v>
      </c>
      <c r="AQ6" s="207" t="s">
        <v>12488</v>
      </c>
      <c r="AR6" s="207" t="s">
        <v>12489</v>
      </c>
      <c r="AS6" s="207" t="s">
        <v>12490</v>
      </c>
      <c r="AT6" s="207" t="s">
        <v>12491</v>
      </c>
      <c r="AU6" s="207" t="s">
        <v>12492</v>
      </c>
      <c r="AV6" s="207" t="s">
        <v>12493</v>
      </c>
      <c r="AW6" s="208" t="s">
        <v>2433</v>
      </c>
      <c r="AX6" s="207" t="s">
        <v>12083</v>
      </c>
      <c r="AY6" s="207">
        <v>1</v>
      </c>
      <c r="AZ6" s="207">
        <v>1</v>
      </c>
      <c r="BA6" s="207">
        <v>1</v>
      </c>
      <c r="BB6" s="207">
        <v>80</v>
      </c>
      <c r="BC6" s="207">
        <v>100</v>
      </c>
      <c r="BD6" s="207">
        <v>300</v>
      </c>
      <c r="BE6" s="207">
        <v>120</v>
      </c>
      <c r="BF6" s="207" t="s">
        <v>2750</v>
      </c>
      <c r="BG6" s="207" t="s">
        <v>12494</v>
      </c>
      <c r="BH6" s="207" t="s">
        <v>2755</v>
      </c>
      <c r="BI6" s="207" t="s">
        <v>12495</v>
      </c>
      <c r="BJ6" s="207" t="s">
        <v>12496</v>
      </c>
      <c r="BK6" s="207" t="s">
        <v>12497</v>
      </c>
      <c r="BL6" s="195" t="s">
        <v>12498</v>
      </c>
      <c r="BM6" s="195" t="s">
        <v>12499</v>
      </c>
      <c r="BN6" s="195" t="s">
        <v>12500</v>
      </c>
      <c r="BO6" s="195" t="s">
        <v>12501</v>
      </c>
      <c r="BP6" s="195" t="s">
        <v>12502</v>
      </c>
      <c r="BQ6" s="207" t="s">
        <v>6831</v>
      </c>
      <c r="BR6" s="207" t="s">
        <v>6831</v>
      </c>
      <c r="BT6" s="207" t="s">
        <v>6831</v>
      </c>
      <c r="BU6" s="207" t="s">
        <v>6831</v>
      </c>
      <c r="BW6" s="207" t="s">
        <v>12503</v>
      </c>
      <c r="BZ6" s="207">
        <v>130</v>
      </c>
      <c r="CC6" s="207">
        <v>1</v>
      </c>
      <c r="CE6" s="207" t="s">
        <v>12504</v>
      </c>
      <c r="CF6" s="207" t="s">
        <v>12505</v>
      </c>
      <c r="CG6" s="207" t="s">
        <v>12506</v>
      </c>
      <c r="CH6" s="207" t="s">
        <v>12507</v>
      </c>
      <c r="CI6" s="207">
        <v>50</v>
      </c>
      <c r="CJ6" s="207">
        <v>10</v>
      </c>
      <c r="CK6" s="207">
        <v>40</v>
      </c>
      <c r="CM6" s="222" t="s">
        <v>12508</v>
      </c>
      <c r="CN6" s="223" t="s">
        <v>12509</v>
      </c>
      <c r="CO6" s="222" t="s">
        <v>12510</v>
      </c>
      <c r="CP6" s="222" t="s">
        <v>12511</v>
      </c>
      <c r="CQ6" s="224" t="s">
        <v>12512</v>
      </c>
      <c r="CR6" s="207" t="s">
        <v>12513</v>
      </c>
      <c r="CS6" s="207" t="s">
        <v>12514</v>
      </c>
      <c r="CT6" s="207" t="s">
        <v>12515</v>
      </c>
      <c r="CU6" s="207" t="s">
        <v>3915</v>
      </c>
      <c r="CV6" s="207" t="s">
        <v>12516</v>
      </c>
      <c r="CY6" s="207">
        <v>101</v>
      </c>
      <c r="CZ6" s="207" t="s">
        <v>4076</v>
      </c>
      <c r="DA6" s="207" t="s">
        <v>4077</v>
      </c>
      <c r="DB6" s="207" t="s">
        <v>4078</v>
      </c>
      <c r="DC6" s="207">
        <v>2</v>
      </c>
      <c r="DD6" s="207">
        <v>1</v>
      </c>
      <c r="DE6" s="207">
        <v>1</v>
      </c>
      <c r="DF6" s="207">
        <v>1</v>
      </c>
      <c r="DG6" s="207">
        <v>455</v>
      </c>
      <c r="DH6" s="207" t="s">
        <v>12517</v>
      </c>
      <c r="DI6" s="207" t="s">
        <v>116</v>
      </c>
      <c r="DK6" s="207">
        <v>1</v>
      </c>
      <c r="DN6" s="207" t="s">
        <v>6831</v>
      </c>
      <c r="DQ6" s="207" t="s">
        <v>12518</v>
      </c>
      <c r="DR6" s="207" t="s">
        <v>1801</v>
      </c>
      <c r="DS6" s="207" t="s">
        <v>6006</v>
      </c>
      <c r="DT6" s="207" t="s">
        <v>12519</v>
      </c>
      <c r="DU6" s="207">
        <v>3044</v>
      </c>
      <c r="DV6" s="207" t="s">
        <v>12520</v>
      </c>
      <c r="DW6" s="207">
        <v>10</v>
      </c>
      <c r="DX6" s="225" t="s">
        <v>12521</v>
      </c>
      <c r="DY6" s="195" t="s">
        <v>12522</v>
      </c>
      <c r="DZ6" s="195">
        <v>2</v>
      </c>
      <c r="EA6" s="207" t="s">
        <v>6385</v>
      </c>
      <c r="EB6" s="207" t="s">
        <v>12523</v>
      </c>
      <c r="EC6" s="207" t="s">
        <v>12524</v>
      </c>
      <c r="ED6" s="196" t="s">
        <v>6385</v>
      </c>
      <c r="EF6" s="207">
        <v>85</v>
      </c>
      <c r="EG6" s="226" t="s">
        <v>12525</v>
      </c>
      <c r="EK6" s="207" t="s">
        <v>12526</v>
      </c>
      <c r="EL6" s="207" t="s">
        <v>12527</v>
      </c>
      <c r="EM6" s="207" t="s">
        <v>12527</v>
      </c>
      <c r="EN6" s="207" t="s">
        <v>12493</v>
      </c>
      <c r="EO6" s="222" t="s">
        <v>12528</v>
      </c>
      <c r="EP6" s="222" t="s">
        <v>12529</v>
      </c>
      <c r="EQ6" s="222" t="s">
        <v>12530</v>
      </c>
      <c r="ER6" s="223" t="s">
        <v>12531</v>
      </c>
      <c r="ES6" s="223" t="s">
        <v>12532</v>
      </c>
      <c r="ET6" s="207" t="s">
        <v>12533</v>
      </c>
      <c r="EU6" s="207" t="s">
        <v>6600</v>
      </c>
      <c r="EV6" s="222" t="s">
        <v>12534</v>
      </c>
      <c r="EW6" s="207" t="s">
        <v>12535</v>
      </c>
      <c r="EX6" s="207">
        <v>1</v>
      </c>
      <c r="EY6" s="207" t="s">
        <v>12536</v>
      </c>
      <c r="EZ6" s="207">
        <v>4101</v>
      </c>
      <c r="FA6" s="221">
        <v>1</v>
      </c>
    </row>
    <row r="7" spans="1:157" ht="18">
      <c r="A7" s="215">
        <v>102</v>
      </c>
      <c r="B7" s="215" t="s">
        <v>12537</v>
      </c>
      <c r="C7" s="215" t="s">
        <v>9378</v>
      </c>
      <c r="D7" s="215" t="s">
        <v>1778</v>
      </c>
      <c r="E7" s="215" t="s">
        <v>1779</v>
      </c>
      <c r="F7" s="47" t="s">
        <v>12538</v>
      </c>
      <c r="G7" s="47">
        <v>16</v>
      </c>
      <c r="H7" s="47" t="s">
        <v>12478</v>
      </c>
      <c r="I7" s="218">
        <v>20</v>
      </c>
      <c r="J7" s="215" t="s">
        <v>5235</v>
      </c>
      <c r="K7" s="219">
        <v>1</v>
      </c>
      <c r="L7" s="207">
        <v>1</v>
      </c>
      <c r="M7" s="220">
        <v>6</v>
      </c>
      <c r="N7" s="220">
        <v>3</v>
      </c>
      <c r="O7" s="220">
        <v>7</v>
      </c>
      <c r="P7" s="220">
        <v>4</v>
      </c>
      <c r="Q7" s="220">
        <v>1</v>
      </c>
      <c r="R7" s="220">
        <v>2</v>
      </c>
      <c r="S7" s="207">
        <v>4.8</v>
      </c>
      <c r="T7" s="207">
        <v>30</v>
      </c>
      <c r="U7" s="207">
        <v>3</v>
      </c>
      <c r="V7" s="207">
        <v>0</v>
      </c>
      <c r="W7" s="207">
        <v>0.55000000000000004</v>
      </c>
      <c r="X7" s="207" t="s">
        <v>2604</v>
      </c>
      <c r="Y7" s="207" t="s">
        <v>2694</v>
      </c>
      <c r="Z7" s="221" t="s">
        <v>12539</v>
      </c>
      <c r="AA7" s="207" t="s">
        <v>12540</v>
      </c>
      <c r="AB7" s="207" t="s">
        <v>12541</v>
      </c>
      <c r="AC7" s="207" t="s">
        <v>12541</v>
      </c>
      <c r="AD7" s="207">
        <v>1</v>
      </c>
      <c r="AE7" s="207">
        <v>100</v>
      </c>
      <c r="AF7" s="220">
        <v>1</v>
      </c>
      <c r="AG7" s="220">
        <v>1</v>
      </c>
      <c r="AH7" s="221">
        <v>2</v>
      </c>
      <c r="AI7" s="221">
        <v>4</v>
      </c>
      <c r="AJ7" s="207" t="s">
        <v>12483</v>
      </c>
      <c r="AK7" s="207">
        <v>48</v>
      </c>
      <c r="AL7" s="207">
        <v>300</v>
      </c>
      <c r="AM7" s="207" t="s">
        <v>12542</v>
      </c>
      <c r="AN7" s="207" t="s">
        <v>12543</v>
      </c>
      <c r="AO7" s="323" t="s">
        <v>12544</v>
      </c>
      <c r="AP7" s="207" t="s">
        <v>12545</v>
      </c>
      <c r="AQ7" s="207" t="s">
        <v>12488</v>
      </c>
      <c r="AR7" s="207" t="s">
        <v>12546</v>
      </c>
      <c r="AS7" s="207" t="s">
        <v>12547</v>
      </c>
      <c r="AT7" s="207" t="s">
        <v>12548</v>
      </c>
      <c r="AU7" s="207" t="s">
        <v>12492</v>
      </c>
      <c r="AV7" s="207" t="s">
        <v>12549</v>
      </c>
      <c r="AW7" s="208" t="s">
        <v>2434</v>
      </c>
      <c r="AX7" s="207" t="s">
        <v>12084</v>
      </c>
      <c r="AY7" s="207">
        <v>2</v>
      </c>
      <c r="AZ7" s="207">
        <v>1</v>
      </c>
      <c r="BA7" s="207">
        <v>3</v>
      </c>
      <c r="BB7" s="207">
        <v>350</v>
      </c>
      <c r="BC7" s="207">
        <v>90</v>
      </c>
      <c r="BD7" s="207">
        <v>300</v>
      </c>
      <c r="BE7" s="207">
        <v>80</v>
      </c>
      <c r="BF7" s="207" t="s">
        <v>2753</v>
      </c>
      <c r="BG7" s="207" t="s">
        <v>12550</v>
      </c>
      <c r="BH7" s="207" t="s">
        <v>2758</v>
      </c>
      <c r="BI7" s="207" t="s">
        <v>12495</v>
      </c>
      <c r="BJ7" s="207" t="s">
        <v>12496</v>
      </c>
      <c r="BK7" s="207" t="s">
        <v>12497</v>
      </c>
      <c r="BL7" s="195" t="s">
        <v>12498</v>
      </c>
      <c r="BM7" s="195" t="s">
        <v>12499</v>
      </c>
      <c r="BN7" s="195" t="s">
        <v>12500</v>
      </c>
      <c r="BO7" s="195" t="s">
        <v>12501</v>
      </c>
      <c r="BP7" s="195" t="s">
        <v>12502</v>
      </c>
      <c r="BQ7" s="207">
        <v>1</v>
      </c>
      <c r="BR7" s="207" t="s">
        <v>12551</v>
      </c>
      <c r="BS7" s="206" t="s">
        <v>12552</v>
      </c>
      <c r="BT7" s="207">
        <v>300</v>
      </c>
      <c r="BU7" s="207" t="s">
        <v>6831</v>
      </c>
      <c r="BW7" s="207" t="s">
        <v>12553</v>
      </c>
      <c r="BZ7" s="207">
        <v>100</v>
      </c>
      <c r="CC7" s="207">
        <v>0</v>
      </c>
      <c r="CE7" s="207" t="s">
        <v>12554</v>
      </c>
      <c r="CF7" s="207" t="s">
        <v>12505</v>
      </c>
      <c r="CG7" s="207" t="s">
        <v>12555</v>
      </c>
      <c r="CH7" s="207" t="s">
        <v>12507</v>
      </c>
      <c r="CI7" s="207">
        <v>50</v>
      </c>
      <c r="CJ7" s="207">
        <v>10</v>
      </c>
      <c r="CK7" s="207">
        <v>40</v>
      </c>
      <c r="CM7" s="222" t="s">
        <v>12508</v>
      </c>
      <c r="CN7" s="223" t="s">
        <v>12509</v>
      </c>
      <c r="CO7" s="222" t="s">
        <v>12510</v>
      </c>
      <c r="CP7" s="222" t="s">
        <v>12511</v>
      </c>
      <c r="CQ7" s="224" t="s">
        <v>12512</v>
      </c>
      <c r="CR7" s="207" t="s">
        <v>12513</v>
      </c>
      <c r="CS7" s="207" t="s">
        <v>12556</v>
      </c>
      <c r="CT7" s="207" t="s">
        <v>12557</v>
      </c>
      <c r="CU7" s="207" t="s">
        <v>3916</v>
      </c>
      <c r="CV7" s="207" t="s">
        <v>12516</v>
      </c>
      <c r="CY7" s="207">
        <v>102</v>
      </c>
      <c r="CZ7" s="207" t="s">
        <v>4079</v>
      </c>
      <c r="DA7" s="207" t="s">
        <v>4080</v>
      </c>
      <c r="DB7" s="207" t="s">
        <v>4081</v>
      </c>
      <c r="DC7" s="207">
        <v>2</v>
      </c>
      <c r="DD7" s="207">
        <v>1</v>
      </c>
      <c r="DE7" s="207">
        <v>1</v>
      </c>
      <c r="DF7" s="207">
        <v>1</v>
      </c>
      <c r="DG7" s="207">
        <v>455</v>
      </c>
      <c r="DH7" s="207" t="s">
        <v>12558</v>
      </c>
      <c r="DI7" s="207" t="s">
        <v>117</v>
      </c>
      <c r="DK7" s="207">
        <v>1</v>
      </c>
      <c r="DL7" s="207" t="s">
        <v>12559</v>
      </c>
      <c r="DM7" s="195" t="s">
        <v>12560</v>
      </c>
      <c r="DN7" s="207" t="s">
        <v>12561</v>
      </c>
      <c r="DO7" s="207" t="s">
        <v>6831</v>
      </c>
      <c r="DR7" s="207" t="s">
        <v>1805</v>
      </c>
      <c r="DS7" s="207" t="s">
        <v>6007</v>
      </c>
      <c r="DT7" s="207" t="s">
        <v>12519</v>
      </c>
      <c r="DU7" s="207">
        <v>3047</v>
      </c>
      <c r="DV7" s="207" t="s">
        <v>12562</v>
      </c>
      <c r="DW7" s="207">
        <v>4</v>
      </c>
      <c r="DX7" s="225" t="s">
        <v>12563</v>
      </c>
      <c r="DY7" s="195" t="s">
        <v>12564</v>
      </c>
      <c r="DZ7" s="195">
        <v>2</v>
      </c>
      <c r="EA7" s="207" t="s">
        <v>6386</v>
      </c>
      <c r="EB7" s="207" t="s">
        <v>12523</v>
      </c>
      <c r="EC7" s="207" t="s">
        <v>12565</v>
      </c>
      <c r="ED7" s="196" t="s">
        <v>6386</v>
      </c>
      <c r="EF7" s="207">
        <v>85</v>
      </c>
      <c r="EG7" s="226" t="s">
        <v>12566</v>
      </c>
      <c r="EL7" s="207" t="s">
        <v>12482</v>
      </c>
      <c r="EM7" s="207" t="s">
        <v>12482</v>
      </c>
      <c r="EN7" s="207" t="s">
        <v>12493</v>
      </c>
      <c r="EO7" s="207" t="s">
        <v>12567</v>
      </c>
      <c r="EP7" s="207" t="s">
        <v>12568</v>
      </c>
      <c r="EQ7" s="207" t="s">
        <v>12569</v>
      </c>
      <c r="ET7" s="207" t="s">
        <v>12533</v>
      </c>
      <c r="EU7" s="207" t="s">
        <v>12570</v>
      </c>
      <c r="EV7" s="222" t="s">
        <v>12571</v>
      </c>
      <c r="EW7" s="207" t="s">
        <v>12535</v>
      </c>
      <c r="FA7" s="221">
        <v>4</v>
      </c>
    </row>
    <row r="8" spans="1:157">
      <c r="A8" s="215">
        <v>103</v>
      </c>
      <c r="B8" s="215" t="s">
        <v>12572</v>
      </c>
      <c r="C8" s="215" t="s">
        <v>9379</v>
      </c>
      <c r="D8" s="215" t="s">
        <v>1778</v>
      </c>
      <c r="E8" s="215" t="s">
        <v>1780</v>
      </c>
      <c r="F8" s="217" t="s">
        <v>6939</v>
      </c>
      <c r="G8" s="217">
        <v>4</v>
      </c>
      <c r="H8" s="217" t="s">
        <v>12573</v>
      </c>
      <c r="I8" s="227">
        <v>23</v>
      </c>
      <c r="J8" s="215" t="s">
        <v>5236</v>
      </c>
      <c r="K8" s="219">
        <v>3</v>
      </c>
      <c r="L8" s="195">
        <v>2</v>
      </c>
      <c r="M8" s="220">
        <v>6</v>
      </c>
      <c r="N8" s="220">
        <v>7</v>
      </c>
      <c r="O8" s="220">
        <v>6</v>
      </c>
      <c r="P8" s="220">
        <v>4</v>
      </c>
      <c r="Q8" s="220">
        <v>1</v>
      </c>
      <c r="R8" s="220">
        <v>3</v>
      </c>
      <c r="S8" s="207">
        <v>15.14</v>
      </c>
      <c r="T8" s="207">
        <v>185</v>
      </c>
      <c r="U8" s="207">
        <v>2.5</v>
      </c>
      <c r="V8" s="207">
        <v>0</v>
      </c>
      <c r="W8" s="207">
        <v>0.48</v>
      </c>
      <c r="X8" s="207" t="s">
        <v>2605</v>
      </c>
      <c r="Y8" s="207" t="s">
        <v>2695</v>
      </c>
      <c r="Z8" s="221" t="s">
        <v>12574</v>
      </c>
      <c r="AA8" s="207" t="s">
        <v>12575</v>
      </c>
      <c r="AB8" s="207" t="s">
        <v>12576</v>
      </c>
      <c r="AC8" s="207" t="s">
        <v>12576</v>
      </c>
      <c r="AD8" s="207">
        <v>1</v>
      </c>
      <c r="AE8" s="207">
        <v>100</v>
      </c>
      <c r="AF8" s="220">
        <v>1</v>
      </c>
      <c r="AG8" s="220">
        <v>1</v>
      </c>
      <c r="AH8" s="221">
        <v>4</v>
      </c>
      <c r="AI8" s="221">
        <v>3</v>
      </c>
      <c r="AJ8" s="207" t="s">
        <v>12577</v>
      </c>
      <c r="AK8" s="207">
        <v>151.4</v>
      </c>
      <c r="AL8" s="207">
        <v>1850</v>
      </c>
      <c r="AM8" s="207" t="s">
        <v>12578</v>
      </c>
      <c r="AN8" s="207" t="s">
        <v>12579</v>
      </c>
      <c r="AO8" s="323" t="s">
        <v>12580</v>
      </c>
      <c r="AP8" s="207" t="s">
        <v>12581</v>
      </c>
      <c r="AQ8" s="207" t="s">
        <v>12488</v>
      </c>
      <c r="AR8" s="207" t="s">
        <v>12582</v>
      </c>
      <c r="AS8" s="207" t="s">
        <v>12583</v>
      </c>
      <c r="AT8" s="207" t="s">
        <v>12584</v>
      </c>
      <c r="AU8" s="207" t="s">
        <v>12492</v>
      </c>
      <c r="AV8" s="207" t="s">
        <v>12585</v>
      </c>
      <c r="AW8" s="208" t="s">
        <v>2435</v>
      </c>
      <c r="AX8" s="207" t="s">
        <v>12085</v>
      </c>
      <c r="AY8" s="207">
        <v>1</v>
      </c>
      <c r="AZ8" s="207">
        <v>2</v>
      </c>
      <c r="BA8" s="207">
        <v>2</v>
      </c>
      <c r="BB8" s="207">
        <v>80</v>
      </c>
      <c r="BC8" s="207">
        <v>120</v>
      </c>
      <c r="BD8" s="207">
        <v>300</v>
      </c>
      <c r="BE8" s="207">
        <v>160</v>
      </c>
      <c r="BF8" s="207" t="s">
        <v>2752</v>
      </c>
      <c r="BG8" s="207" t="s">
        <v>12586</v>
      </c>
      <c r="BH8" s="207" t="s">
        <v>2757</v>
      </c>
      <c r="BI8" s="207" t="s">
        <v>12587</v>
      </c>
      <c r="BJ8" s="207" t="s">
        <v>12588</v>
      </c>
      <c r="BK8" s="207" t="s">
        <v>12589</v>
      </c>
      <c r="BL8" s="195" t="s">
        <v>12498</v>
      </c>
      <c r="BM8" s="195" t="s">
        <v>12499</v>
      </c>
      <c r="BN8" s="195" t="s">
        <v>12500</v>
      </c>
      <c r="BO8" s="195" t="s">
        <v>12501</v>
      </c>
      <c r="BP8" s="195" t="s">
        <v>12502</v>
      </c>
      <c r="BQ8" s="207" t="s">
        <v>6831</v>
      </c>
      <c r="BR8" s="207" t="s">
        <v>6831</v>
      </c>
      <c r="BT8" s="207" t="s">
        <v>6831</v>
      </c>
      <c r="BU8" s="207" t="s">
        <v>6831</v>
      </c>
      <c r="BW8" s="207" t="s">
        <v>12590</v>
      </c>
      <c r="BZ8" s="207">
        <v>130</v>
      </c>
      <c r="CC8" s="207">
        <v>1</v>
      </c>
      <c r="CF8" s="207" t="s">
        <v>12591</v>
      </c>
      <c r="CG8" s="207" t="s">
        <v>12592</v>
      </c>
      <c r="CH8" s="207" t="s">
        <v>12593</v>
      </c>
      <c r="CI8" s="207">
        <v>50</v>
      </c>
      <c r="CJ8" s="207">
        <v>10</v>
      </c>
      <c r="CK8" s="207">
        <v>40</v>
      </c>
      <c r="CM8" s="222" t="s">
        <v>12508</v>
      </c>
      <c r="CN8" s="223" t="s">
        <v>12509</v>
      </c>
      <c r="CO8" s="222" t="s">
        <v>12510</v>
      </c>
      <c r="CP8" s="222" t="s">
        <v>12511</v>
      </c>
      <c r="CQ8" s="224" t="s">
        <v>12512</v>
      </c>
      <c r="CR8" s="207" t="s">
        <v>12513</v>
      </c>
      <c r="CS8" s="207" t="s">
        <v>12594</v>
      </c>
      <c r="CT8" s="207" t="s">
        <v>12416</v>
      </c>
      <c r="CU8" s="207" t="s">
        <v>3917</v>
      </c>
      <c r="CV8" s="207" t="s">
        <v>12595</v>
      </c>
      <c r="CY8" s="207">
        <v>103</v>
      </c>
      <c r="CZ8" s="207" t="s">
        <v>4082</v>
      </c>
      <c r="DA8" s="207" t="s">
        <v>4083</v>
      </c>
      <c r="DB8" s="207" t="s">
        <v>4084</v>
      </c>
      <c r="DC8" s="207">
        <v>2</v>
      </c>
      <c r="DD8" s="207">
        <v>1</v>
      </c>
      <c r="DE8" s="207">
        <v>1</v>
      </c>
      <c r="DF8" s="207">
        <v>1</v>
      </c>
      <c r="DG8" s="207">
        <v>1293</v>
      </c>
      <c r="DH8" s="207" t="s">
        <v>12596</v>
      </c>
      <c r="DI8" s="207" t="s">
        <v>118</v>
      </c>
      <c r="DK8" s="207">
        <v>1</v>
      </c>
      <c r="DN8" s="207" t="s">
        <v>6831</v>
      </c>
      <c r="DO8" s="207" t="s">
        <v>6831</v>
      </c>
      <c r="DR8" s="207" t="s">
        <v>1802</v>
      </c>
      <c r="DS8" s="207" t="s">
        <v>6008</v>
      </c>
      <c r="DT8" s="207" t="s">
        <v>12597</v>
      </c>
      <c r="DU8" s="207">
        <v>3046</v>
      </c>
      <c r="DV8" s="207" t="s">
        <v>12416</v>
      </c>
      <c r="DW8" s="207">
        <v>2</v>
      </c>
      <c r="DX8" s="225" t="s">
        <v>12598</v>
      </c>
      <c r="DY8" s="195" t="s">
        <v>12599</v>
      </c>
      <c r="DZ8" s="195">
        <v>2</v>
      </c>
      <c r="EA8" s="207" t="s">
        <v>6387</v>
      </c>
      <c r="EB8" s="207" t="s">
        <v>12523</v>
      </c>
      <c r="EC8" s="207" t="s">
        <v>12600</v>
      </c>
      <c r="ED8" s="196" t="s">
        <v>6387</v>
      </c>
      <c r="EF8" s="207">
        <v>85</v>
      </c>
      <c r="EG8" s="226" t="s">
        <v>12601</v>
      </c>
      <c r="EL8" s="207" t="s">
        <v>12482</v>
      </c>
      <c r="EM8" s="207" t="s">
        <v>12482</v>
      </c>
      <c r="EN8" s="207" t="s">
        <v>12493</v>
      </c>
      <c r="EO8" s="207" t="s">
        <v>12567</v>
      </c>
      <c r="EP8" s="207" t="s">
        <v>12568</v>
      </c>
      <c r="EQ8" s="207" t="s">
        <v>12569</v>
      </c>
      <c r="ET8" s="207" t="s">
        <v>12602</v>
      </c>
      <c r="EU8" s="207" t="s">
        <v>12603</v>
      </c>
      <c r="EV8" s="222" t="s">
        <v>12604</v>
      </c>
      <c r="EW8" s="207" t="s">
        <v>12535</v>
      </c>
      <c r="FA8" s="221">
        <v>3</v>
      </c>
    </row>
    <row r="9" spans="1:157">
      <c r="A9" s="215">
        <v>104</v>
      </c>
      <c r="B9" s="215" t="s">
        <v>12605</v>
      </c>
      <c r="C9" s="215" t="s">
        <v>9380</v>
      </c>
      <c r="D9" s="215" t="s">
        <v>1778</v>
      </c>
      <c r="E9" s="215" t="s">
        <v>1779</v>
      </c>
      <c r="F9" s="47" t="s">
        <v>6938</v>
      </c>
      <c r="G9" s="47">
        <v>9</v>
      </c>
      <c r="H9" s="47" t="s">
        <v>12478</v>
      </c>
      <c r="I9" s="227">
        <v>23</v>
      </c>
      <c r="J9" s="215" t="s">
        <v>5237</v>
      </c>
      <c r="K9" s="219">
        <v>2</v>
      </c>
      <c r="L9" s="195">
        <v>2</v>
      </c>
      <c r="M9" s="220">
        <v>4</v>
      </c>
      <c r="N9" s="220">
        <v>8</v>
      </c>
      <c r="O9" s="220">
        <v>4</v>
      </c>
      <c r="P9" s="220">
        <v>7</v>
      </c>
      <c r="Q9" s="220">
        <v>2</v>
      </c>
      <c r="R9" s="220">
        <v>4</v>
      </c>
      <c r="S9" s="207">
        <v>5.46</v>
      </c>
      <c r="T9" s="207">
        <v>132.4</v>
      </c>
      <c r="U9" s="207">
        <v>5.3</v>
      </c>
      <c r="V9" s="207">
        <v>0</v>
      </c>
      <c r="W9" s="207">
        <v>0.33</v>
      </c>
      <c r="X9" s="207" t="s">
        <v>2606</v>
      </c>
      <c r="Y9" s="207" t="s">
        <v>2696</v>
      </c>
      <c r="Z9" s="221" t="s">
        <v>12606</v>
      </c>
      <c r="AA9" s="207" t="s">
        <v>12607</v>
      </c>
      <c r="AB9" s="207" t="s">
        <v>12608</v>
      </c>
      <c r="AC9" s="207" t="s">
        <v>12608</v>
      </c>
      <c r="AD9" s="207">
        <v>1</v>
      </c>
      <c r="AE9" s="207">
        <v>100</v>
      </c>
      <c r="AF9" s="220">
        <v>1</v>
      </c>
      <c r="AG9" s="220">
        <v>1</v>
      </c>
      <c r="AH9" s="221">
        <v>3</v>
      </c>
      <c r="AI9" s="221">
        <v>2</v>
      </c>
      <c r="AJ9" s="207" t="s">
        <v>12483</v>
      </c>
      <c r="AK9" s="207">
        <v>54.6</v>
      </c>
      <c r="AL9" s="207">
        <v>1324</v>
      </c>
      <c r="AM9" s="207" t="s">
        <v>12609</v>
      </c>
      <c r="AN9" s="207" t="s">
        <v>12610</v>
      </c>
      <c r="AO9" s="323" t="s">
        <v>12611</v>
      </c>
      <c r="AP9" s="207" t="s">
        <v>12612</v>
      </c>
      <c r="AQ9" s="207" t="s">
        <v>12488</v>
      </c>
      <c r="AR9" s="207" t="s">
        <v>12613</v>
      </c>
      <c r="AS9" s="207" t="s">
        <v>12614</v>
      </c>
      <c r="AT9" s="207" t="s">
        <v>12615</v>
      </c>
      <c r="AU9" s="207" t="s">
        <v>12492</v>
      </c>
      <c r="AV9" s="207" t="s">
        <v>12616</v>
      </c>
      <c r="AW9" s="207" t="s">
        <v>2436</v>
      </c>
      <c r="AX9" s="207" t="s">
        <v>12083</v>
      </c>
      <c r="AY9" s="207">
        <v>1</v>
      </c>
      <c r="AZ9" s="207">
        <v>1</v>
      </c>
      <c r="BA9" s="207">
        <v>1</v>
      </c>
      <c r="BB9" s="207">
        <v>80</v>
      </c>
      <c r="BC9" s="207">
        <v>90</v>
      </c>
      <c r="BD9" s="207">
        <v>300</v>
      </c>
      <c r="BE9" s="207">
        <v>100</v>
      </c>
      <c r="BF9" s="207" t="s">
        <v>2751</v>
      </c>
      <c r="BG9" s="207" t="s">
        <v>12617</v>
      </c>
      <c r="BH9" s="207" t="s">
        <v>2756</v>
      </c>
      <c r="BI9" s="207" t="s">
        <v>12587</v>
      </c>
      <c r="BJ9" s="207" t="s">
        <v>12588</v>
      </c>
      <c r="BK9" s="207" t="s">
        <v>12589</v>
      </c>
      <c r="BL9" s="195" t="s">
        <v>12498</v>
      </c>
      <c r="BM9" s="195" t="s">
        <v>12499</v>
      </c>
      <c r="BN9" s="195" t="s">
        <v>12500</v>
      </c>
      <c r="BO9" s="195" t="s">
        <v>12501</v>
      </c>
      <c r="BP9" s="195" t="s">
        <v>12502</v>
      </c>
      <c r="BQ9" s="207" t="s">
        <v>6831</v>
      </c>
      <c r="BR9" s="207" t="s">
        <v>6831</v>
      </c>
      <c r="BT9" s="207" t="s">
        <v>6831</v>
      </c>
      <c r="BU9" s="207" t="s">
        <v>6831</v>
      </c>
      <c r="BW9" s="207" t="s">
        <v>12618</v>
      </c>
      <c r="BZ9" s="207">
        <v>100</v>
      </c>
      <c r="CC9" s="207">
        <v>1</v>
      </c>
      <c r="CE9" s="207" t="s">
        <v>12504</v>
      </c>
      <c r="CF9" s="207" t="s">
        <v>12505</v>
      </c>
      <c r="CG9" s="207" t="s">
        <v>12506</v>
      </c>
      <c r="CH9" s="207" t="s">
        <v>12507</v>
      </c>
      <c r="CI9" s="207">
        <v>50</v>
      </c>
      <c r="CJ9" s="207">
        <v>10</v>
      </c>
      <c r="CK9" s="207">
        <v>40</v>
      </c>
      <c r="CM9" s="222" t="s">
        <v>12508</v>
      </c>
      <c r="CN9" s="223" t="s">
        <v>12509</v>
      </c>
      <c r="CO9" s="222" t="s">
        <v>12510</v>
      </c>
      <c r="CP9" s="222" t="s">
        <v>12511</v>
      </c>
      <c r="CQ9" s="224" t="s">
        <v>12512</v>
      </c>
      <c r="CR9" s="207" t="s">
        <v>12513</v>
      </c>
      <c r="CS9" s="207" t="s">
        <v>12619</v>
      </c>
      <c r="CT9" s="207" t="s">
        <v>12620</v>
      </c>
      <c r="CU9" s="207" t="s">
        <v>3918</v>
      </c>
      <c r="CV9" s="207" t="s">
        <v>12621</v>
      </c>
      <c r="CY9" s="207">
        <v>104</v>
      </c>
      <c r="CZ9" s="207" t="s">
        <v>4085</v>
      </c>
      <c r="DA9" s="207" t="s">
        <v>4086</v>
      </c>
      <c r="DB9" s="207" t="s">
        <v>4087</v>
      </c>
      <c r="DC9" s="207">
        <v>2</v>
      </c>
      <c r="DD9" s="207">
        <v>1</v>
      </c>
      <c r="DE9" s="207">
        <v>1</v>
      </c>
      <c r="DF9" s="207">
        <v>1</v>
      </c>
      <c r="DG9" s="207">
        <v>761</v>
      </c>
      <c r="DH9" s="207" t="s">
        <v>12622</v>
      </c>
      <c r="DI9" s="207" t="s">
        <v>1781</v>
      </c>
      <c r="DK9" s="207">
        <v>1</v>
      </c>
      <c r="DL9" s="207" t="s">
        <v>12623</v>
      </c>
      <c r="DM9" s="195" t="s">
        <v>12624</v>
      </c>
      <c r="DN9" s="207" t="s">
        <v>12625</v>
      </c>
      <c r="DO9" s="207" t="s">
        <v>6831</v>
      </c>
      <c r="DR9" s="207" t="s">
        <v>1804</v>
      </c>
      <c r="DS9" s="207" t="s">
        <v>6009</v>
      </c>
      <c r="DT9" s="207" t="s">
        <v>12626</v>
      </c>
      <c r="DU9" s="207">
        <v>3045</v>
      </c>
      <c r="DV9" s="207" t="s">
        <v>12627</v>
      </c>
      <c r="DW9" s="207">
        <v>6</v>
      </c>
      <c r="DX9" s="225" t="s">
        <v>12628</v>
      </c>
      <c r="DY9" s="195" t="s">
        <v>12629</v>
      </c>
      <c r="DZ9" s="195">
        <v>2</v>
      </c>
      <c r="EA9" s="207" t="s">
        <v>6388</v>
      </c>
      <c r="EB9" s="207" t="s">
        <v>12523</v>
      </c>
      <c r="EC9" s="207" t="s">
        <v>12630</v>
      </c>
      <c r="ED9" s="196" t="s">
        <v>6388</v>
      </c>
      <c r="EF9" s="207">
        <v>85</v>
      </c>
      <c r="EG9" s="226" t="s">
        <v>12631</v>
      </c>
      <c r="EL9" s="207" t="s">
        <v>12482</v>
      </c>
      <c r="EM9" s="207" t="s">
        <v>12482</v>
      </c>
      <c r="EN9" s="207" t="s">
        <v>12493</v>
      </c>
      <c r="EO9" s="207" t="s">
        <v>12567</v>
      </c>
      <c r="EP9" s="207" t="s">
        <v>12568</v>
      </c>
      <c r="EQ9" s="207" t="s">
        <v>12569</v>
      </c>
      <c r="ET9" s="207" t="s">
        <v>12602</v>
      </c>
      <c r="EU9" s="207" t="s">
        <v>12632</v>
      </c>
      <c r="EV9" s="222" t="s">
        <v>12633</v>
      </c>
      <c r="EW9" s="207" t="s">
        <v>12535</v>
      </c>
      <c r="FA9" s="221">
        <v>2</v>
      </c>
    </row>
    <row r="10" spans="1:157">
      <c r="A10" s="215">
        <v>105</v>
      </c>
      <c r="B10" s="215" t="s">
        <v>120</v>
      </c>
      <c r="C10" s="215" t="s">
        <v>9381</v>
      </c>
      <c r="D10" s="215" t="s">
        <v>1778</v>
      </c>
      <c r="E10" s="215" t="s">
        <v>1779</v>
      </c>
      <c r="F10" s="217" t="s">
        <v>6941</v>
      </c>
      <c r="G10" s="217">
        <v>9</v>
      </c>
      <c r="H10" s="217" t="s">
        <v>12478</v>
      </c>
      <c r="I10" s="227">
        <v>22</v>
      </c>
      <c r="J10" s="215" t="s">
        <v>5238</v>
      </c>
      <c r="K10" s="219">
        <v>1</v>
      </c>
      <c r="L10" s="195">
        <v>2</v>
      </c>
      <c r="M10" s="220">
        <v>7</v>
      </c>
      <c r="N10" s="220">
        <v>5</v>
      </c>
      <c r="O10" s="220">
        <v>7</v>
      </c>
      <c r="P10" s="220">
        <v>3</v>
      </c>
      <c r="Q10" s="220">
        <v>2</v>
      </c>
      <c r="R10" s="220">
        <v>5</v>
      </c>
      <c r="S10" s="207">
        <v>10.26</v>
      </c>
      <c r="T10" s="207">
        <v>66.2</v>
      </c>
      <c r="U10" s="207">
        <v>1.7</v>
      </c>
      <c r="V10" s="207">
        <v>0</v>
      </c>
      <c r="W10" s="207">
        <v>0.45</v>
      </c>
      <c r="X10" s="207" t="s">
        <v>2607</v>
      </c>
      <c r="Y10" s="207" t="s">
        <v>2697</v>
      </c>
      <c r="Z10" s="221" t="s">
        <v>12634</v>
      </c>
      <c r="AA10" s="207" t="s">
        <v>12635</v>
      </c>
      <c r="AB10" s="207" t="s">
        <v>12636</v>
      </c>
      <c r="AC10" s="207" t="s">
        <v>12636</v>
      </c>
      <c r="AD10" s="207">
        <v>1</v>
      </c>
      <c r="AE10" s="207">
        <v>100</v>
      </c>
      <c r="AF10" s="220">
        <v>1</v>
      </c>
      <c r="AG10" s="220">
        <v>1</v>
      </c>
      <c r="AH10" s="221">
        <v>3</v>
      </c>
      <c r="AI10" s="221">
        <v>5</v>
      </c>
      <c r="AJ10" s="207" t="s">
        <v>12483</v>
      </c>
      <c r="AK10" s="207">
        <v>102.6</v>
      </c>
      <c r="AL10" s="207">
        <v>662</v>
      </c>
      <c r="AM10" s="207" t="s">
        <v>12637</v>
      </c>
      <c r="AN10" s="207" t="s">
        <v>12638</v>
      </c>
      <c r="AO10" s="323" t="s">
        <v>12639</v>
      </c>
      <c r="AP10" s="207" t="s">
        <v>12640</v>
      </c>
      <c r="AQ10" s="207" t="s">
        <v>12488</v>
      </c>
      <c r="AR10" s="207" t="s">
        <v>12641</v>
      </c>
      <c r="AS10" s="207" t="s">
        <v>12642</v>
      </c>
      <c r="AT10" s="207" t="s">
        <v>12643</v>
      </c>
      <c r="AU10" s="207" t="s">
        <v>12492</v>
      </c>
      <c r="AV10" s="207" t="s">
        <v>12644</v>
      </c>
      <c r="AW10" s="208" t="s">
        <v>2437</v>
      </c>
      <c r="AX10" s="207" t="s">
        <v>12083</v>
      </c>
      <c r="AY10" s="207">
        <v>2</v>
      </c>
      <c r="AZ10" s="207">
        <v>1</v>
      </c>
      <c r="BA10" s="207">
        <v>3</v>
      </c>
      <c r="BB10" s="207">
        <v>230</v>
      </c>
      <c r="BC10" s="207">
        <v>80</v>
      </c>
      <c r="BD10" s="207">
        <v>300</v>
      </c>
      <c r="BE10" s="207">
        <v>60</v>
      </c>
      <c r="BF10" s="207" t="s">
        <v>2754</v>
      </c>
      <c r="BG10" s="207" t="s">
        <v>12645</v>
      </c>
      <c r="BH10" s="207" t="s">
        <v>2759</v>
      </c>
      <c r="BI10" s="207" t="s">
        <v>12587</v>
      </c>
      <c r="BJ10" s="207" t="s">
        <v>12646</v>
      </c>
      <c r="BK10" s="207" t="s">
        <v>12647</v>
      </c>
      <c r="BL10" s="195" t="s">
        <v>12498</v>
      </c>
      <c r="BM10" s="195" t="s">
        <v>12499</v>
      </c>
      <c r="BN10" s="195" t="s">
        <v>12500</v>
      </c>
      <c r="BO10" s="195" t="s">
        <v>12501</v>
      </c>
      <c r="BP10" s="195" t="s">
        <v>12502</v>
      </c>
      <c r="BQ10" s="207">
        <v>1</v>
      </c>
      <c r="BR10" s="207" t="s">
        <v>12648</v>
      </c>
      <c r="BT10" s="207">
        <v>200</v>
      </c>
      <c r="BU10" s="207">
        <v>6</v>
      </c>
      <c r="BW10" s="207" t="s">
        <v>12553</v>
      </c>
      <c r="BZ10" s="207">
        <v>130</v>
      </c>
      <c r="CC10" s="207">
        <v>0</v>
      </c>
      <c r="CE10" s="207" t="s">
        <v>12649</v>
      </c>
      <c r="CF10" s="207" t="s">
        <v>12650</v>
      </c>
      <c r="CG10" s="207" t="s">
        <v>12651</v>
      </c>
      <c r="CH10" s="207" t="s">
        <v>12507</v>
      </c>
      <c r="CI10" s="207">
        <v>50</v>
      </c>
      <c r="CJ10" s="207">
        <v>10</v>
      </c>
      <c r="CK10" s="207">
        <v>40</v>
      </c>
      <c r="CM10" s="222" t="s">
        <v>12508</v>
      </c>
      <c r="CN10" s="223" t="s">
        <v>12509</v>
      </c>
      <c r="CO10" s="222" t="s">
        <v>12510</v>
      </c>
      <c r="CP10" s="222" t="s">
        <v>12511</v>
      </c>
      <c r="CQ10" s="224" t="s">
        <v>12512</v>
      </c>
      <c r="CR10" s="207" t="s">
        <v>12513</v>
      </c>
      <c r="CS10" s="207" t="s">
        <v>12652</v>
      </c>
      <c r="CT10" s="207" t="s">
        <v>12620</v>
      </c>
      <c r="CU10" s="207" t="s">
        <v>3919</v>
      </c>
      <c r="CV10" s="207" t="s">
        <v>12516</v>
      </c>
      <c r="CY10" s="207">
        <v>105</v>
      </c>
      <c r="CZ10" s="207" t="s">
        <v>4088</v>
      </c>
      <c r="DA10" s="207" t="s">
        <v>4089</v>
      </c>
      <c r="DB10" s="207" t="s">
        <v>4090</v>
      </c>
      <c r="DC10" s="207">
        <v>2</v>
      </c>
      <c r="DD10" s="207">
        <v>1</v>
      </c>
      <c r="DE10" s="207">
        <v>1</v>
      </c>
      <c r="DF10" s="207">
        <v>1</v>
      </c>
      <c r="DG10" s="207">
        <v>501</v>
      </c>
      <c r="DH10" s="207" t="s">
        <v>12653</v>
      </c>
      <c r="DI10" s="207" t="s">
        <v>120</v>
      </c>
      <c r="DK10" s="207">
        <v>1</v>
      </c>
      <c r="DL10" s="207" t="s">
        <v>12654</v>
      </c>
      <c r="DM10" s="207" t="s">
        <v>12655</v>
      </c>
      <c r="DN10" s="207" t="s">
        <v>12656</v>
      </c>
      <c r="DO10" s="207" t="s">
        <v>6831</v>
      </c>
      <c r="DQ10" s="207" t="s">
        <v>12657</v>
      </c>
      <c r="DR10" s="207" t="s">
        <v>1803</v>
      </c>
      <c r="DS10" s="207" t="s">
        <v>6010</v>
      </c>
      <c r="DT10" s="207" t="s">
        <v>12658</v>
      </c>
      <c r="DU10" s="207">
        <v>3048</v>
      </c>
      <c r="DV10" s="207" t="s">
        <v>12659</v>
      </c>
      <c r="DW10" s="228">
        <v>8</v>
      </c>
      <c r="DX10" s="225" t="s">
        <v>12660</v>
      </c>
      <c r="DY10" s="195" t="s">
        <v>12661</v>
      </c>
      <c r="DZ10" s="195">
        <v>2</v>
      </c>
      <c r="EA10" s="207" t="s">
        <v>6389</v>
      </c>
      <c r="EB10" s="207" t="s">
        <v>12523</v>
      </c>
      <c r="EC10" s="207" t="s">
        <v>12662</v>
      </c>
      <c r="ED10" s="196" t="s">
        <v>6389</v>
      </c>
      <c r="EF10" s="207">
        <v>85</v>
      </c>
      <c r="EG10" s="226" t="s">
        <v>12663</v>
      </c>
      <c r="EL10" s="207" t="s">
        <v>12482</v>
      </c>
      <c r="EM10" s="207" t="s">
        <v>12482</v>
      </c>
      <c r="EN10" s="207" t="s">
        <v>12493</v>
      </c>
      <c r="EO10" s="207" t="s">
        <v>12567</v>
      </c>
      <c r="EP10" s="207" t="s">
        <v>12568</v>
      </c>
      <c r="EQ10" s="207" t="s">
        <v>12569</v>
      </c>
      <c r="ET10" s="207" t="s">
        <v>12602</v>
      </c>
      <c r="EU10" s="207" t="s">
        <v>12664</v>
      </c>
      <c r="EV10" s="222" t="s">
        <v>12665</v>
      </c>
      <c r="EW10" s="207" t="s">
        <v>12535</v>
      </c>
      <c r="FA10" s="221">
        <v>5</v>
      </c>
    </row>
    <row r="11" spans="1:157">
      <c r="A11" s="215">
        <v>106</v>
      </c>
      <c r="B11" s="215" t="s">
        <v>12666</v>
      </c>
      <c r="C11" s="215" t="s">
        <v>9382</v>
      </c>
      <c r="D11" s="215" t="s">
        <v>1778</v>
      </c>
      <c r="E11" s="215" t="s">
        <v>1779</v>
      </c>
      <c r="F11" s="47" t="s">
        <v>6939</v>
      </c>
      <c r="G11" s="47">
        <v>9</v>
      </c>
      <c r="H11" s="47" t="s">
        <v>12478</v>
      </c>
      <c r="I11" s="227">
        <v>22</v>
      </c>
      <c r="J11" s="215" t="s">
        <v>5239</v>
      </c>
      <c r="K11" s="219">
        <v>1</v>
      </c>
      <c r="L11" s="195">
        <v>2</v>
      </c>
      <c r="M11" s="220">
        <v>6</v>
      </c>
      <c r="N11" s="220">
        <v>5</v>
      </c>
      <c r="O11" s="220">
        <v>7</v>
      </c>
      <c r="P11" s="220">
        <v>4</v>
      </c>
      <c r="Q11" s="220">
        <v>2</v>
      </c>
      <c r="R11" s="220">
        <v>6</v>
      </c>
      <c r="S11" s="207">
        <v>7.94</v>
      </c>
      <c r="T11" s="207">
        <v>81.099999999999994</v>
      </c>
      <c r="U11" s="207">
        <v>3.5</v>
      </c>
      <c r="V11" s="207">
        <v>0</v>
      </c>
      <c r="W11" s="207">
        <v>0.46</v>
      </c>
      <c r="X11" s="207" t="s">
        <v>2608</v>
      </c>
      <c r="Y11" s="207" t="s">
        <v>2698</v>
      </c>
      <c r="Z11" s="221" t="s">
        <v>12667</v>
      </c>
      <c r="AA11" s="207" t="s">
        <v>12668</v>
      </c>
      <c r="AB11" s="207" t="s">
        <v>12669</v>
      </c>
      <c r="AC11" s="207" t="s">
        <v>12669</v>
      </c>
      <c r="AD11" s="207">
        <v>1</v>
      </c>
      <c r="AE11" s="207">
        <v>100</v>
      </c>
      <c r="AF11" s="220">
        <v>1</v>
      </c>
      <c r="AG11" s="220">
        <v>1</v>
      </c>
      <c r="AH11" s="221">
        <v>3</v>
      </c>
      <c r="AI11" s="221">
        <v>3</v>
      </c>
      <c r="AJ11" s="207" t="s">
        <v>12483</v>
      </c>
      <c r="AK11" s="207">
        <v>79.400000000000006</v>
      </c>
      <c r="AL11" s="207">
        <v>811</v>
      </c>
      <c r="AM11" s="207" t="s">
        <v>12670</v>
      </c>
      <c r="AN11" s="207" t="s">
        <v>12671</v>
      </c>
      <c r="AO11" s="323" t="s">
        <v>12672</v>
      </c>
      <c r="AP11" s="207" t="s">
        <v>12487</v>
      </c>
      <c r="AQ11" s="207" t="s">
        <v>12488</v>
      </c>
      <c r="AR11" s="207" t="s">
        <v>12673</v>
      </c>
      <c r="AS11" s="207" t="s">
        <v>12674</v>
      </c>
      <c r="AT11" s="207" t="s">
        <v>12491</v>
      </c>
      <c r="AU11" s="207" t="s">
        <v>12492</v>
      </c>
      <c r="AV11" s="207" t="s">
        <v>12675</v>
      </c>
      <c r="AW11" s="208" t="s">
        <v>2438</v>
      </c>
      <c r="AX11" s="207" t="s">
        <v>12083</v>
      </c>
      <c r="AY11" s="207">
        <v>1</v>
      </c>
      <c r="AZ11" s="207">
        <v>1</v>
      </c>
      <c r="BA11" s="207">
        <v>2</v>
      </c>
      <c r="BB11" s="207">
        <v>80</v>
      </c>
      <c r="BC11" s="207">
        <v>120</v>
      </c>
      <c r="BD11" s="207">
        <v>300</v>
      </c>
      <c r="BE11" s="207">
        <v>160</v>
      </c>
      <c r="BF11" s="207" t="s">
        <v>2752</v>
      </c>
      <c r="BG11" s="207" t="s">
        <v>12586</v>
      </c>
      <c r="BH11" s="207" t="s">
        <v>2757</v>
      </c>
      <c r="BI11" s="207" t="s">
        <v>12587</v>
      </c>
      <c r="BJ11" s="207" t="s">
        <v>12646</v>
      </c>
      <c r="BK11" s="207" t="s">
        <v>12647</v>
      </c>
      <c r="BL11" s="195" t="s">
        <v>12498</v>
      </c>
      <c r="BM11" s="195" t="s">
        <v>12499</v>
      </c>
      <c r="BN11" s="195" t="s">
        <v>12500</v>
      </c>
      <c r="BO11" s="195" t="s">
        <v>12501</v>
      </c>
      <c r="BP11" s="195" t="s">
        <v>12502</v>
      </c>
      <c r="BQ11" s="207" t="s">
        <v>6831</v>
      </c>
      <c r="BR11" s="207" t="s">
        <v>6831</v>
      </c>
      <c r="BT11" s="207" t="s">
        <v>6831</v>
      </c>
      <c r="BU11" s="207" t="s">
        <v>6831</v>
      </c>
      <c r="BW11" s="207" t="s">
        <v>12590</v>
      </c>
      <c r="BZ11" s="207">
        <v>130</v>
      </c>
      <c r="CC11" s="207">
        <v>1</v>
      </c>
      <c r="CE11" s="207" t="s">
        <v>12504</v>
      </c>
      <c r="CF11" s="207" t="s">
        <v>12676</v>
      </c>
      <c r="CG11" s="207" t="s">
        <v>12506</v>
      </c>
      <c r="CH11" s="207" t="s">
        <v>12677</v>
      </c>
      <c r="CI11" s="207">
        <v>50</v>
      </c>
      <c r="CJ11" s="207">
        <v>10</v>
      </c>
      <c r="CK11" s="207">
        <v>40</v>
      </c>
      <c r="CM11" s="222" t="s">
        <v>12508</v>
      </c>
      <c r="CN11" s="223" t="s">
        <v>12509</v>
      </c>
      <c r="CO11" s="222" t="s">
        <v>12510</v>
      </c>
      <c r="CP11" s="222" t="s">
        <v>12511</v>
      </c>
      <c r="CQ11" s="224" t="s">
        <v>12512</v>
      </c>
      <c r="CR11" s="207" t="s">
        <v>12513</v>
      </c>
      <c r="CS11" s="207" t="s">
        <v>12678</v>
      </c>
      <c r="CT11" s="207" t="s">
        <v>12679</v>
      </c>
      <c r="CU11" s="207" t="s">
        <v>3920</v>
      </c>
      <c r="CV11" s="207" t="s">
        <v>12680</v>
      </c>
      <c r="CY11" s="207">
        <v>106</v>
      </c>
      <c r="CZ11" s="207" t="s">
        <v>4091</v>
      </c>
      <c r="DA11" s="207" t="s">
        <v>4092</v>
      </c>
      <c r="DB11" s="207" t="s">
        <v>4093</v>
      </c>
      <c r="DC11" s="207">
        <v>2</v>
      </c>
      <c r="DD11" s="207">
        <v>1</v>
      </c>
      <c r="DE11" s="207">
        <v>1</v>
      </c>
      <c r="DF11" s="207">
        <v>1</v>
      </c>
      <c r="DG11" s="207">
        <v>501</v>
      </c>
      <c r="DH11" s="207" t="s">
        <v>12596</v>
      </c>
      <c r="DI11" s="207" t="s">
        <v>121</v>
      </c>
      <c r="DK11" s="207">
        <v>2</v>
      </c>
      <c r="DN11" s="207" t="s">
        <v>6831</v>
      </c>
      <c r="DO11" s="207" t="s">
        <v>12681</v>
      </c>
      <c r="DP11" s="207">
        <v>306</v>
      </c>
      <c r="DR11" s="207" t="s">
        <v>1802</v>
      </c>
      <c r="DS11" s="207" t="s">
        <v>6011</v>
      </c>
      <c r="DT11" s="207" t="s">
        <v>12597</v>
      </c>
      <c r="DU11" s="207">
        <v>3046</v>
      </c>
      <c r="DV11" s="207" t="s">
        <v>12416</v>
      </c>
      <c r="DW11" s="207">
        <v>2</v>
      </c>
      <c r="DX11" s="225" t="s">
        <v>12682</v>
      </c>
      <c r="DY11" s="195" t="s">
        <v>12683</v>
      </c>
      <c r="DZ11" s="195">
        <v>2</v>
      </c>
      <c r="EA11" s="207" t="s">
        <v>6390</v>
      </c>
      <c r="EB11" s="207" t="s">
        <v>12523</v>
      </c>
      <c r="EC11" s="207" t="s">
        <v>12684</v>
      </c>
      <c r="ED11" s="196" t="s">
        <v>6390</v>
      </c>
      <c r="EF11" s="207">
        <v>85</v>
      </c>
      <c r="EG11" s="226" t="s">
        <v>12685</v>
      </c>
      <c r="EK11" s="207" t="s">
        <v>12686</v>
      </c>
      <c r="EL11" s="207" t="s">
        <v>12687</v>
      </c>
      <c r="EM11" s="207" t="s">
        <v>12687</v>
      </c>
      <c r="EN11" s="207" t="s">
        <v>12675</v>
      </c>
      <c r="EO11" s="222" t="s">
        <v>12688</v>
      </c>
      <c r="EP11" s="222" t="s">
        <v>12689</v>
      </c>
      <c r="EQ11" s="222" t="s">
        <v>12690</v>
      </c>
      <c r="ER11" s="223" t="s">
        <v>12691</v>
      </c>
      <c r="ES11" s="223" t="s">
        <v>12692</v>
      </c>
      <c r="ET11" s="207" t="s">
        <v>12602</v>
      </c>
      <c r="EU11" s="207" t="s">
        <v>11078</v>
      </c>
      <c r="EV11" s="222" t="s">
        <v>12693</v>
      </c>
      <c r="EW11" s="207" t="s">
        <v>12535</v>
      </c>
      <c r="EX11" s="207">
        <v>1</v>
      </c>
      <c r="EY11" s="207" t="s">
        <v>12694</v>
      </c>
      <c r="EZ11" s="207">
        <v>4106</v>
      </c>
      <c r="FA11" s="221">
        <v>3</v>
      </c>
    </row>
    <row r="12" spans="1:157">
      <c r="A12" s="215">
        <v>107</v>
      </c>
      <c r="B12" s="215" t="s">
        <v>1782</v>
      </c>
      <c r="C12" s="215" t="s">
        <v>9383</v>
      </c>
      <c r="D12" s="215" t="s">
        <v>1778</v>
      </c>
      <c r="E12" s="215" t="s">
        <v>1782</v>
      </c>
      <c r="F12" s="229" t="s">
        <v>12477</v>
      </c>
      <c r="G12" s="217">
        <v>1</v>
      </c>
      <c r="H12" s="217" t="s">
        <v>12573</v>
      </c>
      <c r="I12" s="230">
        <v>28</v>
      </c>
      <c r="J12" s="215" t="s">
        <v>5240</v>
      </c>
      <c r="K12" s="219">
        <v>3</v>
      </c>
      <c r="L12" s="207">
        <v>3</v>
      </c>
      <c r="M12" s="220">
        <v>9</v>
      </c>
      <c r="N12" s="220">
        <v>6</v>
      </c>
      <c r="O12" s="220">
        <v>8</v>
      </c>
      <c r="P12" s="220">
        <v>5</v>
      </c>
      <c r="Q12" s="220">
        <v>3</v>
      </c>
      <c r="R12" s="220">
        <v>7</v>
      </c>
      <c r="S12" s="207">
        <v>79.2</v>
      </c>
      <c r="T12" s="207">
        <v>543.1</v>
      </c>
      <c r="U12" s="207">
        <v>1.9</v>
      </c>
      <c r="V12" s="207">
        <v>0</v>
      </c>
      <c r="W12" s="207">
        <v>0.52</v>
      </c>
      <c r="X12" s="207" t="s">
        <v>2609</v>
      </c>
      <c r="Y12" s="207" t="s">
        <v>2699</v>
      </c>
      <c r="Z12" s="221" t="s">
        <v>12695</v>
      </c>
      <c r="AA12" s="207" t="s">
        <v>12696</v>
      </c>
      <c r="AB12" s="207" t="s">
        <v>12697</v>
      </c>
      <c r="AC12" s="207" t="s">
        <v>12698</v>
      </c>
      <c r="AD12" s="207">
        <v>1</v>
      </c>
      <c r="AE12" s="207">
        <v>120</v>
      </c>
      <c r="AF12" s="220">
        <v>1</v>
      </c>
      <c r="AG12" s="220">
        <v>1</v>
      </c>
      <c r="AH12" s="221">
        <v>5</v>
      </c>
      <c r="AI12" s="221">
        <v>1</v>
      </c>
      <c r="AJ12" s="207" t="s">
        <v>12699</v>
      </c>
      <c r="AK12" s="207">
        <v>792</v>
      </c>
      <c r="AL12" s="207">
        <v>5431</v>
      </c>
      <c r="AM12" s="207" t="s">
        <v>12700</v>
      </c>
      <c r="AN12" s="207" t="s">
        <v>12701</v>
      </c>
      <c r="AO12" s="323" t="s">
        <v>12702</v>
      </c>
      <c r="AP12" s="207" t="s">
        <v>12703</v>
      </c>
      <c r="AQ12" s="207" t="s">
        <v>12488</v>
      </c>
      <c r="AR12" s="207" t="s">
        <v>12704</v>
      </c>
      <c r="AS12" s="207" t="s">
        <v>12705</v>
      </c>
      <c r="AT12" s="207" t="s">
        <v>12706</v>
      </c>
      <c r="AU12" s="207" t="s">
        <v>12492</v>
      </c>
      <c r="AV12" s="207" t="s">
        <v>12707</v>
      </c>
      <c r="AW12" s="208" t="s">
        <v>2439</v>
      </c>
      <c r="AX12" s="207" t="s">
        <v>12086</v>
      </c>
      <c r="AY12" s="207">
        <v>1</v>
      </c>
      <c r="AZ12" s="207">
        <v>2</v>
      </c>
      <c r="BA12" s="207">
        <v>1</v>
      </c>
      <c r="BB12" s="207">
        <v>80</v>
      </c>
      <c r="BC12" s="207">
        <v>100</v>
      </c>
      <c r="BD12" s="207">
        <v>300</v>
      </c>
      <c r="BE12" s="207">
        <v>120</v>
      </c>
      <c r="BF12" s="207" t="s">
        <v>2750</v>
      </c>
      <c r="BG12" s="207" t="s">
        <v>12494</v>
      </c>
      <c r="BH12" s="207" t="s">
        <v>2755</v>
      </c>
      <c r="BI12" s="207" t="s">
        <v>12708</v>
      </c>
      <c r="BJ12" s="207" t="s">
        <v>12709</v>
      </c>
      <c r="BK12" s="207" t="s">
        <v>12710</v>
      </c>
      <c r="BL12" s="195" t="s">
        <v>12498</v>
      </c>
      <c r="BM12" s="195" t="s">
        <v>12499</v>
      </c>
      <c r="BN12" s="195" t="s">
        <v>12500</v>
      </c>
      <c r="BO12" s="195" t="s">
        <v>12501</v>
      </c>
      <c r="BP12" s="195" t="s">
        <v>12502</v>
      </c>
      <c r="BQ12" s="207" t="s">
        <v>6831</v>
      </c>
      <c r="BR12" s="207" t="s">
        <v>6831</v>
      </c>
      <c r="BT12" s="207" t="s">
        <v>6831</v>
      </c>
      <c r="BU12" s="207" t="s">
        <v>6831</v>
      </c>
      <c r="BW12" s="207" t="s">
        <v>12711</v>
      </c>
      <c r="BZ12" s="207">
        <v>250</v>
      </c>
      <c r="CC12" s="207">
        <v>1</v>
      </c>
      <c r="CF12" s="207" t="s">
        <v>12712</v>
      </c>
      <c r="CG12" s="207" t="s">
        <v>12713</v>
      </c>
      <c r="CH12" s="207" t="s">
        <v>12713</v>
      </c>
      <c r="CI12" s="207">
        <v>70</v>
      </c>
      <c r="CJ12" s="207">
        <v>20</v>
      </c>
      <c r="CK12" s="207">
        <v>70</v>
      </c>
      <c r="CM12" s="222" t="s">
        <v>12508</v>
      </c>
      <c r="CN12" s="223" t="s">
        <v>12509</v>
      </c>
      <c r="CO12" s="222" t="s">
        <v>12510</v>
      </c>
      <c r="CP12" s="222" t="s">
        <v>12511</v>
      </c>
      <c r="CQ12" s="224" t="s">
        <v>12512</v>
      </c>
      <c r="CR12" s="207" t="s">
        <v>12513</v>
      </c>
      <c r="CS12" s="207" t="s">
        <v>12714</v>
      </c>
      <c r="CT12" s="207" t="s">
        <v>12679</v>
      </c>
      <c r="CU12" s="207" t="s">
        <v>3921</v>
      </c>
      <c r="CV12" s="207" t="s">
        <v>12680</v>
      </c>
      <c r="CY12" s="207">
        <v>107</v>
      </c>
      <c r="CZ12" s="207" t="s">
        <v>4094</v>
      </c>
      <c r="DA12" s="207" t="s">
        <v>4095</v>
      </c>
      <c r="DB12" s="207" t="s">
        <v>4096</v>
      </c>
      <c r="DC12" s="207">
        <v>2</v>
      </c>
      <c r="DD12" s="207">
        <v>1</v>
      </c>
      <c r="DE12" s="207">
        <v>2</v>
      </c>
      <c r="DF12" s="207">
        <v>1</v>
      </c>
      <c r="DG12" s="207">
        <v>1574</v>
      </c>
      <c r="DH12" s="207" t="s">
        <v>12517</v>
      </c>
      <c r="DI12" s="207" t="s">
        <v>122</v>
      </c>
      <c r="DN12" s="207" t="s">
        <v>12715</v>
      </c>
      <c r="DO12" s="207" t="s">
        <v>12716</v>
      </c>
      <c r="DP12" s="207">
        <v>507</v>
      </c>
      <c r="DQ12" s="207" t="s">
        <v>12717</v>
      </c>
      <c r="DR12" s="207" t="s">
        <v>1801</v>
      </c>
      <c r="DS12" s="207" t="s">
        <v>6012</v>
      </c>
      <c r="DT12" s="207" t="s">
        <v>12718</v>
      </c>
      <c r="DU12" s="207">
        <v>3044</v>
      </c>
      <c r="DV12" s="207" t="s">
        <v>12520</v>
      </c>
      <c r="DW12" s="207">
        <v>10</v>
      </c>
      <c r="DY12" s="195" t="s">
        <v>6831</v>
      </c>
      <c r="DZ12" s="195" t="s">
        <v>6831</v>
      </c>
      <c r="EA12" s="207" t="s">
        <v>6391</v>
      </c>
      <c r="EB12" s="207" t="s">
        <v>12523</v>
      </c>
      <c r="EC12" s="207" t="s">
        <v>12719</v>
      </c>
      <c r="ED12" s="196" t="s">
        <v>6391</v>
      </c>
      <c r="EE12" s="207" t="s">
        <v>12720</v>
      </c>
      <c r="EF12" s="207">
        <v>60</v>
      </c>
      <c r="EG12" s="226" t="s">
        <v>12721</v>
      </c>
      <c r="EH12" s="207">
        <v>10000</v>
      </c>
      <c r="EI12" s="207">
        <v>10000</v>
      </c>
      <c r="EJ12" s="207">
        <v>5</v>
      </c>
      <c r="EL12" s="207" t="s">
        <v>12482</v>
      </c>
      <c r="EM12" s="207" t="s">
        <v>12482</v>
      </c>
      <c r="EN12" s="207" t="s">
        <v>12493</v>
      </c>
      <c r="EO12" s="207" t="s">
        <v>12567</v>
      </c>
      <c r="EP12" s="207" t="s">
        <v>12568</v>
      </c>
      <c r="EQ12" s="207" t="s">
        <v>12569</v>
      </c>
      <c r="ET12" s="207" t="s">
        <v>12722</v>
      </c>
      <c r="EU12" s="207" t="s">
        <v>12723</v>
      </c>
      <c r="EV12" s="222" t="s">
        <v>12724</v>
      </c>
      <c r="EW12" s="207" t="s">
        <v>12535</v>
      </c>
      <c r="FA12" s="221">
        <v>1</v>
      </c>
    </row>
    <row r="13" spans="1:157">
      <c r="A13" s="215">
        <v>108</v>
      </c>
      <c r="B13" s="215" t="s">
        <v>12006</v>
      </c>
      <c r="C13" s="215" t="s">
        <v>9383</v>
      </c>
      <c r="D13" s="215" t="s">
        <v>1778</v>
      </c>
      <c r="E13" s="215" t="s">
        <v>1779</v>
      </c>
      <c r="F13" s="229" t="s">
        <v>6938</v>
      </c>
      <c r="G13" s="217">
        <v>4</v>
      </c>
      <c r="H13" s="217" t="s">
        <v>12478</v>
      </c>
      <c r="I13" s="230">
        <v>28</v>
      </c>
      <c r="J13" s="215" t="s">
        <v>12725</v>
      </c>
      <c r="K13" s="219">
        <v>3</v>
      </c>
      <c r="L13" s="207">
        <v>3</v>
      </c>
      <c r="M13" s="220">
        <v>9</v>
      </c>
      <c r="N13" s="220">
        <v>6</v>
      </c>
      <c r="O13" s="220">
        <v>8</v>
      </c>
      <c r="P13" s="220">
        <v>5</v>
      </c>
      <c r="Q13" s="220">
        <v>3</v>
      </c>
      <c r="R13" s="220">
        <v>7</v>
      </c>
      <c r="S13" s="207">
        <v>12.8</v>
      </c>
      <c r="T13" s="207">
        <v>258.89999999999998</v>
      </c>
      <c r="U13" s="207">
        <v>5.4</v>
      </c>
      <c r="V13" s="207">
        <v>0</v>
      </c>
      <c r="W13" s="207">
        <v>0.34</v>
      </c>
      <c r="X13" s="207" t="s">
        <v>12726</v>
      </c>
      <c r="Y13" s="207" t="s">
        <v>12727</v>
      </c>
      <c r="Z13" s="221" t="s">
        <v>12728</v>
      </c>
      <c r="AA13" s="207" t="s">
        <v>12729</v>
      </c>
      <c r="AB13" s="207" t="s">
        <v>12730</v>
      </c>
      <c r="AC13" s="207" t="s">
        <v>12730</v>
      </c>
      <c r="AD13" s="207">
        <v>1</v>
      </c>
      <c r="AE13" s="207">
        <v>100</v>
      </c>
      <c r="AF13" s="220">
        <v>1</v>
      </c>
      <c r="AG13" s="220">
        <v>1</v>
      </c>
      <c r="AH13" s="221">
        <v>4</v>
      </c>
      <c r="AI13" s="221">
        <v>2</v>
      </c>
      <c r="AJ13" s="207" t="s">
        <v>12483</v>
      </c>
      <c r="AK13" s="207">
        <v>128</v>
      </c>
      <c r="AL13" s="207">
        <v>2589</v>
      </c>
      <c r="AM13" s="207" t="s">
        <v>12731</v>
      </c>
      <c r="AN13" s="207" t="s">
        <v>12732</v>
      </c>
      <c r="AO13" s="323" t="s">
        <v>12733</v>
      </c>
      <c r="AP13" s="207" t="s">
        <v>12734</v>
      </c>
      <c r="AQ13" s="207" t="s">
        <v>12488</v>
      </c>
      <c r="AR13" s="207" t="s">
        <v>12735</v>
      </c>
      <c r="AS13" s="207" t="s">
        <v>12736</v>
      </c>
      <c r="AT13" s="207" t="s">
        <v>12737</v>
      </c>
      <c r="AU13" s="207" t="s">
        <v>12492</v>
      </c>
      <c r="AV13" s="207" t="s">
        <v>12738</v>
      </c>
      <c r="AW13" s="208" t="s">
        <v>12739</v>
      </c>
      <c r="AX13" s="207" t="s">
        <v>12085</v>
      </c>
      <c r="AY13" s="207">
        <v>1</v>
      </c>
      <c r="AZ13" s="207">
        <v>1</v>
      </c>
      <c r="BA13" s="207">
        <v>1</v>
      </c>
      <c r="BB13" s="207">
        <v>80</v>
      </c>
      <c r="BC13" s="207">
        <v>90</v>
      </c>
      <c r="BD13" s="207">
        <v>300</v>
      </c>
      <c r="BE13" s="207">
        <v>100</v>
      </c>
      <c r="BF13" s="207" t="s">
        <v>2751</v>
      </c>
      <c r="BG13" s="207" t="s">
        <v>12617</v>
      </c>
      <c r="BH13" s="207" t="s">
        <v>2756</v>
      </c>
      <c r="BI13" s="207" t="s">
        <v>12708</v>
      </c>
      <c r="BJ13" s="207" t="s">
        <v>12709</v>
      </c>
      <c r="BK13" s="207" t="s">
        <v>12710</v>
      </c>
      <c r="BL13" s="195" t="s">
        <v>12498</v>
      </c>
      <c r="BM13" s="195" t="s">
        <v>12499</v>
      </c>
      <c r="BN13" s="195" t="s">
        <v>12500</v>
      </c>
      <c r="BO13" s="195" t="s">
        <v>12501</v>
      </c>
      <c r="BP13" s="195" t="s">
        <v>12502</v>
      </c>
      <c r="BW13" s="207" t="s">
        <v>12740</v>
      </c>
      <c r="BZ13" s="207">
        <v>130</v>
      </c>
      <c r="CC13" s="207">
        <v>1</v>
      </c>
      <c r="CF13" s="207" t="s">
        <v>12712</v>
      </c>
      <c r="CG13" s="207" t="s">
        <v>12506</v>
      </c>
      <c r="CH13" s="207" t="s">
        <v>12713</v>
      </c>
      <c r="CI13" s="207">
        <v>70</v>
      </c>
      <c r="CJ13" s="207">
        <v>20</v>
      </c>
      <c r="CK13" s="207">
        <v>70</v>
      </c>
      <c r="CM13" s="222" t="s">
        <v>12508</v>
      </c>
      <c r="CN13" s="223" t="s">
        <v>12509</v>
      </c>
      <c r="CO13" s="222" t="s">
        <v>12510</v>
      </c>
      <c r="CP13" s="222" t="s">
        <v>12511</v>
      </c>
      <c r="CQ13" s="224" t="s">
        <v>12512</v>
      </c>
      <c r="CR13" s="207" t="s">
        <v>12513</v>
      </c>
      <c r="CS13" s="207" t="s">
        <v>12714</v>
      </c>
      <c r="CT13" s="207" t="s">
        <v>12679</v>
      </c>
      <c r="CU13" s="207" t="s">
        <v>12741</v>
      </c>
      <c r="CV13" s="207" t="s">
        <v>12680</v>
      </c>
      <c r="CY13" s="207">
        <v>108</v>
      </c>
      <c r="CZ13" s="207" t="s">
        <v>4094</v>
      </c>
      <c r="DA13" s="207" t="s">
        <v>4095</v>
      </c>
      <c r="DB13" s="207" t="s">
        <v>4096</v>
      </c>
      <c r="DC13" s="207">
        <v>2</v>
      </c>
      <c r="DD13" s="207">
        <v>1</v>
      </c>
      <c r="DE13" s="207">
        <v>2</v>
      </c>
      <c r="DF13" s="207">
        <v>1</v>
      </c>
      <c r="DG13" s="207">
        <v>1574</v>
      </c>
      <c r="DH13" s="207" t="s">
        <v>12742</v>
      </c>
      <c r="DI13" s="207" t="s">
        <v>12006</v>
      </c>
      <c r="DK13" s="207">
        <v>2</v>
      </c>
      <c r="DR13" s="207" t="s">
        <v>1804</v>
      </c>
      <c r="DS13" s="207" t="s">
        <v>12743</v>
      </c>
      <c r="DT13" s="195" t="s">
        <v>12744</v>
      </c>
      <c r="DU13" s="207">
        <v>3045</v>
      </c>
      <c r="DV13" s="207" t="s">
        <v>12627</v>
      </c>
      <c r="DW13" s="207">
        <v>6</v>
      </c>
      <c r="DY13" s="195" t="s">
        <v>6831</v>
      </c>
      <c r="DZ13" s="195" t="s">
        <v>6831</v>
      </c>
      <c r="EA13" s="207" t="s">
        <v>12745</v>
      </c>
      <c r="EB13" s="207" t="s">
        <v>12523</v>
      </c>
      <c r="EC13" s="207" t="s">
        <v>12746</v>
      </c>
      <c r="ED13" s="196" t="s">
        <v>12745</v>
      </c>
      <c r="EE13" s="207" t="s">
        <v>12720</v>
      </c>
      <c r="EF13" s="207">
        <v>60</v>
      </c>
      <c r="EG13" s="226" t="s">
        <v>12747</v>
      </c>
      <c r="EL13" s="207" t="s">
        <v>12482</v>
      </c>
      <c r="EM13" s="207" t="s">
        <v>12482</v>
      </c>
      <c r="EN13" s="207" t="s">
        <v>12493</v>
      </c>
      <c r="EO13" s="207" t="s">
        <v>12567</v>
      </c>
      <c r="EP13" s="207" t="s">
        <v>12568</v>
      </c>
      <c r="EQ13" s="207" t="s">
        <v>12569</v>
      </c>
      <c r="ET13" s="207" t="s">
        <v>12722</v>
      </c>
      <c r="EU13" s="207" t="s">
        <v>12748</v>
      </c>
      <c r="EV13" s="222" t="s">
        <v>12749</v>
      </c>
      <c r="EW13" s="207" t="s">
        <v>12535</v>
      </c>
      <c r="FA13" s="221">
        <v>1</v>
      </c>
    </row>
    <row r="14" spans="1:157">
      <c r="A14" s="215">
        <v>201</v>
      </c>
      <c r="B14" s="215" t="s">
        <v>12750</v>
      </c>
      <c r="C14" s="215" t="s">
        <v>9384</v>
      </c>
      <c r="D14" s="215" t="s">
        <v>1783</v>
      </c>
      <c r="E14" s="215" t="s">
        <v>12751</v>
      </c>
      <c r="F14" s="47" t="s">
        <v>6938</v>
      </c>
      <c r="G14" s="47">
        <v>4</v>
      </c>
      <c r="H14" s="47" t="s">
        <v>12478</v>
      </c>
      <c r="I14" s="218">
        <v>21</v>
      </c>
      <c r="J14" s="215" t="s">
        <v>5241</v>
      </c>
      <c r="K14" s="219">
        <v>2</v>
      </c>
      <c r="L14" s="207">
        <v>1</v>
      </c>
      <c r="M14" s="220">
        <v>3</v>
      </c>
      <c r="N14" s="220">
        <v>8</v>
      </c>
      <c r="O14" s="220">
        <v>4</v>
      </c>
      <c r="P14" s="220">
        <v>6</v>
      </c>
      <c r="Q14" s="220">
        <v>1</v>
      </c>
      <c r="R14" s="220">
        <v>1</v>
      </c>
      <c r="S14" s="207">
        <v>11.1</v>
      </c>
      <c r="T14" s="207">
        <v>269.10000000000002</v>
      </c>
      <c r="U14" s="207">
        <v>4.7</v>
      </c>
      <c r="V14" s="207">
        <v>0</v>
      </c>
      <c r="W14" s="207">
        <v>0.3</v>
      </c>
      <c r="X14" s="207" t="s">
        <v>2610</v>
      </c>
      <c r="Y14" s="207" t="s">
        <v>2700</v>
      </c>
      <c r="Z14" s="221" t="s">
        <v>12752</v>
      </c>
      <c r="AA14" s="207" t="s">
        <v>12753</v>
      </c>
      <c r="AB14" s="207" t="s">
        <v>12754</v>
      </c>
      <c r="AC14" s="207" t="s">
        <v>12754</v>
      </c>
      <c r="AD14" s="207">
        <v>1</v>
      </c>
      <c r="AE14" s="207">
        <v>100</v>
      </c>
      <c r="AF14" s="220">
        <v>1</v>
      </c>
      <c r="AG14" s="220">
        <v>1</v>
      </c>
      <c r="AH14" s="221">
        <v>4</v>
      </c>
      <c r="AI14" s="221">
        <v>2</v>
      </c>
      <c r="AJ14" s="207" t="s">
        <v>12755</v>
      </c>
      <c r="AK14" s="207">
        <v>111</v>
      </c>
      <c r="AL14" s="207">
        <v>2691</v>
      </c>
      <c r="AM14" s="207" t="s">
        <v>12756</v>
      </c>
      <c r="AN14" s="207" t="s">
        <v>12757</v>
      </c>
      <c r="AO14" s="323" t="s">
        <v>12758</v>
      </c>
      <c r="AP14" s="207" t="s">
        <v>12759</v>
      </c>
      <c r="AQ14" s="207" t="s">
        <v>12488</v>
      </c>
      <c r="AR14" s="207" t="s">
        <v>12760</v>
      </c>
      <c r="AS14" s="207" t="s">
        <v>12761</v>
      </c>
      <c r="AT14" s="207" t="s">
        <v>12762</v>
      </c>
      <c r="AU14" s="207" t="s">
        <v>12492</v>
      </c>
      <c r="AV14" s="207" t="s">
        <v>12763</v>
      </c>
      <c r="AW14" s="208" t="s">
        <v>2440</v>
      </c>
      <c r="AX14" s="207" t="s">
        <v>12085</v>
      </c>
      <c r="AY14" s="207">
        <v>1</v>
      </c>
      <c r="AZ14" s="207">
        <v>1</v>
      </c>
      <c r="BA14" s="207">
        <v>1</v>
      </c>
      <c r="BB14" s="207">
        <v>80</v>
      </c>
      <c r="BC14" s="207">
        <v>90</v>
      </c>
      <c r="BD14" s="207">
        <v>300</v>
      </c>
      <c r="BE14" s="207">
        <v>100</v>
      </c>
      <c r="BF14" s="207" t="s">
        <v>2751</v>
      </c>
      <c r="BG14" s="207" t="s">
        <v>12617</v>
      </c>
      <c r="BH14" s="207" t="s">
        <v>2756</v>
      </c>
      <c r="BI14" s="207" t="s">
        <v>12495</v>
      </c>
      <c r="BJ14" s="207" t="s">
        <v>12764</v>
      </c>
      <c r="BK14" s="207" t="s">
        <v>12765</v>
      </c>
      <c r="BL14" s="195" t="s">
        <v>12498</v>
      </c>
      <c r="BM14" s="195" t="s">
        <v>12499</v>
      </c>
      <c r="BN14" s="195" t="s">
        <v>12500</v>
      </c>
      <c r="BO14" s="195" t="s">
        <v>12501</v>
      </c>
      <c r="BP14" s="195" t="s">
        <v>12502</v>
      </c>
      <c r="BQ14" s="207" t="s">
        <v>6831</v>
      </c>
      <c r="BR14" s="207" t="s">
        <v>6831</v>
      </c>
      <c r="BT14" s="207" t="s">
        <v>6831</v>
      </c>
      <c r="BU14" s="207" t="s">
        <v>6831</v>
      </c>
      <c r="BW14" s="207" t="s">
        <v>12766</v>
      </c>
      <c r="BZ14" s="207">
        <v>130</v>
      </c>
      <c r="CC14" s="207">
        <v>1</v>
      </c>
      <c r="CE14" s="207" t="s">
        <v>12767</v>
      </c>
      <c r="CF14" s="207" t="s">
        <v>12768</v>
      </c>
      <c r="CG14" s="207" t="s">
        <v>12506</v>
      </c>
      <c r="CH14" s="207" t="s">
        <v>12677</v>
      </c>
      <c r="CI14" s="207">
        <v>50</v>
      </c>
      <c r="CJ14" s="207">
        <v>0</v>
      </c>
      <c r="CK14" s="207">
        <v>40</v>
      </c>
      <c r="CM14" s="222" t="s">
        <v>12508</v>
      </c>
      <c r="CN14" s="223" t="s">
        <v>12509</v>
      </c>
      <c r="CO14" s="222" t="s">
        <v>12510</v>
      </c>
      <c r="CP14" s="222" t="s">
        <v>12511</v>
      </c>
      <c r="CQ14" s="224" t="s">
        <v>12512</v>
      </c>
      <c r="CR14" s="207" t="s">
        <v>12513</v>
      </c>
      <c r="CS14" s="207" t="s">
        <v>12769</v>
      </c>
      <c r="CT14" s="207" t="s">
        <v>12515</v>
      </c>
      <c r="CU14" s="207" t="s">
        <v>3922</v>
      </c>
      <c r="CV14" s="207" t="s">
        <v>12621</v>
      </c>
      <c r="CY14" s="207">
        <v>201</v>
      </c>
      <c r="CZ14" s="207" t="s">
        <v>4097</v>
      </c>
      <c r="DA14" s="207" t="s">
        <v>4098</v>
      </c>
      <c r="DB14" s="207" t="s">
        <v>4099</v>
      </c>
      <c r="DC14" s="207">
        <v>3</v>
      </c>
      <c r="DD14" s="207">
        <v>1</v>
      </c>
      <c r="DE14" s="207">
        <v>1</v>
      </c>
      <c r="DF14" s="207">
        <v>1</v>
      </c>
      <c r="DG14" s="207">
        <v>695</v>
      </c>
      <c r="DH14" s="207" t="s">
        <v>12770</v>
      </c>
      <c r="DI14" s="207" t="s">
        <v>123</v>
      </c>
      <c r="DK14" s="207">
        <v>1</v>
      </c>
      <c r="DN14" s="207" t="s">
        <v>6831</v>
      </c>
      <c r="DO14" s="207" t="s">
        <v>6831</v>
      </c>
      <c r="DQ14" s="207" t="s">
        <v>12771</v>
      </c>
      <c r="DR14" s="207" t="s">
        <v>1804</v>
      </c>
      <c r="DS14" s="207" t="s">
        <v>6013</v>
      </c>
      <c r="DT14" s="207" t="s">
        <v>12744</v>
      </c>
      <c r="DU14" s="207">
        <v>3045</v>
      </c>
      <c r="DV14" s="207" t="s">
        <v>12772</v>
      </c>
      <c r="DW14" s="207">
        <v>6</v>
      </c>
      <c r="DX14" s="225" t="s">
        <v>12773</v>
      </c>
      <c r="DY14" s="195" t="s">
        <v>12774</v>
      </c>
      <c r="DZ14" s="195">
        <v>2</v>
      </c>
      <c r="EA14" s="207" t="s">
        <v>11014</v>
      </c>
      <c r="EB14" s="207" t="s">
        <v>12523</v>
      </c>
      <c r="EC14" s="207" t="s">
        <v>12775</v>
      </c>
      <c r="ED14" s="196" t="s">
        <v>11014</v>
      </c>
      <c r="EF14" s="207">
        <v>85</v>
      </c>
      <c r="EG14" s="226" t="s">
        <v>12776</v>
      </c>
      <c r="EL14" s="207" t="s">
        <v>12482</v>
      </c>
      <c r="EM14" s="207" t="s">
        <v>12482</v>
      </c>
      <c r="EN14" s="207" t="s">
        <v>12493</v>
      </c>
      <c r="EO14" s="207" t="s">
        <v>12567</v>
      </c>
      <c r="EP14" s="207" t="s">
        <v>12568</v>
      </c>
      <c r="EQ14" s="207" t="s">
        <v>12569</v>
      </c>
      <c r="ET14" s="207" t="s">
        <v>12533</v>
      </c>
      <c r="EU14" s="207" t="s">
        <v>12777</v>
      </c>
      <c r="EV14" s="222" t="s">
        <v>12778</v>
      </c>
      <c r="EW14" s="207" t="s">
        <v>12535</v>
      </c>
      <c r="FA14" s="221">
        <v>2</v>
      </c>
    </row>
    <row r="15" spans="1:157" ht="12" customHeight="1">
      <c r="A15" s="215">
        <v>202</v>
      </c>
      <c r="B15" s="215" t="s">
        <v>12779</v>
      </c>
      <c r="C15" s="215" t="s">
        <v>9385</v>
      </c>
      <c r="D15" s="215" t="s">
        <v>1783</v>
      </c>
      <c r="E15" s="215" t="s">
        <v>12751</v>
      </c>
      <c r="F15" s="217" t="s">
        <v>6938</v>
      </c>
      <c r="G15" s="217">
        <v>9</v>
      </c>
      <c r="H15" s="217" t="s">
        <v>12478</v>
      </c>
      <c r="I15" s="227">
        <v>23</v>
      </c>
      <c r="J15" s="215" t="s">
        <v>5242</v>
      </c>
      <c r="K15" s="219">
        <v>2</v>
      </c>
      <c r="L15" s="207">
        <v>2</v>
      </c>
      <c r="M15" s="220">
        <v>4</v>
      </c>
      <c r="N15" s="220">
        <v>8</v>
      </c>
      <c r="O15" s="220">
        <v>4</v>
      </c>
      <c r="P15" s="220">
        <v>7</v>
      </c>
      <c r="Q15" s="220">
        <v>1</v>
      </c>
      <c r="R15" s="220">
        <v>2</v>
      </c>
      <c r="S15" s="207">
        <v>5.46</v>
      </c>
      <c r="T15" s="207">
        <v>132.4</v>
      </c>
      <c r="U15" s="207">
        <v>5.3</v>
      </c>
      <c r="V15" s="207">
        <v>0</v>
      </c>
      <c r="W15" s="207">
        <v>0.32</v>
      </c>
      <c r="X15" s="207" t="s">
        <v>2611</v>
      </c>
      <c r="Y15" s="207" t="s">
        <v>2701</v>
      </c>
      <c r="Z15" s="221" t="s">
        <v>12780</v>
      </c>
      <c r="AA15" s="207" t="s">
        <v>12781</v>
      </c>
      <c r="AB15" s="207" t="s">
        <v>12782</v>
      </c>
      <c r="AC15" s="207" t="s">
        <v>12782</v>
      </c>
      <c r="AD15" s="207">
        <v>1</v>
      </c>
      <c r="AE15" s="207">
        <v>100</v>
      </c>
      <c r="AF15" s="220">
        <v>1</v>
      </c>
      <c r="AG15" s="220">
        <v>1</v>
      </c>
      <c r="AH15" s="221">
        <v>3</v>
      </c>
      <c r="AI15" s="221">
        <v>2</v>
      </c>
      <c r="AJ15" s="207" t="s">
        <v>12755</v>
      </c>
      <c r="AK15" s="207">
        <v>54.6</v>
      </c>
      <c r="AL15" s="207">
        <v>1324</v>
      </c>
      <c r="AM15" s="207" t="s">
        <v>12783</v>
      </c>
      <c r="AN15" s="207" t="s">
        <v>12610</v>
      </c>
      <c r="AO15" s="323" t="s">
        <v>12611</v>
      </c>
      <c r="AP15" s="207" t="s">
        <v>12612</v>
      </c>
      <c r="AQ15" s="207" t="s">
        <v>12488</v>
      </c>
      <c r="AR15" s="207" t="s">
        <v>12613</v>
      </c>
      <c r="AS15" s="207" t="s">
        <v>12614</v>
      </c>
      <c r="AT15" s="207" t="s">
        <v>12615</v>
      </c>
      <c r="AU15" s="207" t="s">
        <v>12492</v>
      </c>
      <c r="AV15" s="207" t="s">
        <v>12784</v>
      </c>
      <c r="AW15" s="208" t="s">
        <v>2441</v>
      </c>
      <c r="AX15" s="207" t="s">
        <v>12083</v>
      </c>
      <c r="AY15" s="207">
        <v>1</v>
      </c>
      <c r="AZ15" s="207">
        <v>1</v>
      </c>
      <c r="BA15" s="207">
        <v>1</v>
      </c>
      <c r="BB15" s="207">
        <v>80</v>
      </c>
      <c r="BC15" s="207">
        <v>90</v>
      </c>
      <c r="BD15" s="207">
        <v>300</v>
      </c>
      <c r="BE15" s="207">
        <v>100</v>
      </c>
      <c r="BF15" s="207" t="s">
        <v>2751</v>
      </c>
      <c r="BG15" s="207" t="s">
        <v>12617</v>
      </c>
      <c r="BH15" s="207" t="s">
        <v>2756</v>
      </c>
      <c r="BI15" s="207" t="s">
        <v>12587</v>
      </c>
      <c r="BJ15" s="207" t="s">
        <v>12588</v>
      </c>
      <c r="BK15" s="207" t="s">
        <v>12589</v>
      </c>
      <c r="BL15" s="195" t="s">
        <v>12498</v>
      </c>
      <c r="BM15" s="195" t="s">
        <v>12499</v>
      </c>
      <c r="BN15" s="195" t="s">
        <v>12500</v>
      </c>
      <c r="BO15" s="195" t="s">
        <v>12501</v>
      </c>
      <c r="BP15" s="195" t="s">
        <v>12502</v>
      </c>
      <c r="BQ15" s="207" t="s">
        <v>6831</v>
      </c>
      <c r="BR15" s="207" t="s">
        <v>6831</v>
      </c>
      <c r="BT15" s="207" t="s">
        <v>6831</v>
      </c>
      <c r="BU15" s="207" t="s">
        <v>6831</v>
      </c>
      <c r="BW15" s="207" t="s">
        <v>12785</v>
      </c>
      <c r="BZ15" s="207">
        <v>100</v>
      </c>
      <c r="CC15" s="207">
        <v>1</v>
      </c>
      <c r="CE15" s="207" t="s">
        <v>12504</v>
      </c>
      <c r="CF15" s="207" t="s">
        <v>12505</v>
      </c>
      <c r="CG15" s="207" t="s">
        <v>12506</v>
      </c>
      <c r="CH15" s="207" t="s">
        <v>12507</v>
      </c>
      <c r="CI15" s="207">
        <v>50</v>
      </c>
      <c r="CJ15" s="207">
        <v>0</v>
      </c>
      <c r="CK15" s="207">
        <v>40</v>
      </c>
      <c r="CM15" s="222" t="s">
        <v>12508</v>
      </c>
      <c r="CN15" s="223" t="s">
        <v>12509</v>
      </c>
      <c r="CO15" s="222" t="s">
        <v>12510</v>
      </c>
      <c r="CP15" s="222" t="s">
        <v>12511</v>
      </c>
      <c r="CQ15" s="224" t="s">
        <v>12512</v>
      </c>
      <c r="CR15" s="207" t="s">
        <v>12513</v>
      </c>
      <c r="CS15" s="207" t="s">
        <v>12786</v>
      </c>
      <c r="CT15" s="207" t="s">
        <v>12515</v>
      </c>
      <c r="CU15" s="207" t="s">
        <v>3923</v>
      </c>
      <c r="CV15" s="207" t="s">
        <v>12787</v>
      </c>
      <c r="CY15" s="207">
        <v>202</v>
      </c>
      <c r="CZ15" s="207" t="s">
        <v>4100</v>
      </c>
      <c r="DA15" s="207" t="s">
        <v>4101</v>
      </c>
      <c r="DB15" s="207" t="s">
        <v>4102</v>
      </c>
      <c r="DC15" s="207">
        <v>3</v>
      </c>
      <c r="DD15" s="207">
        <v>1</v>
      </c>
      <c r="DE15" s="207">
        <v>1</v>
      </c>
      <c r="DF15" s="207">
        <v>1</v>
      </c>
      <c r="DG15" s="207">
        <v>761</v>
      </c>
      <c r="DH15" s="207" t="s">
        <v>12770</v>
      </c>
      <c r="DI15" s="207" t="s">
        <v>124</v>
      </c>
      <c r="DK15" s="207">
        <v>1</v>
      </c>
      <c r="DN15" s="207" t="s">
        <v>12788</v>
      </c>
      <c r="DO15" s="207" t="s">
        <v>6831</v>
      </c>
      <c r="DR15" s="207" t="s">
        <v>1804</v>
      </c>
      <c r="DS15" s="207" t="s">
        <v>6014</v>
      </c>
      <c r="DT15" s="207" t="s">
        <v>12626</v>
      </c>
      <c r="DU15" s="207">
        <v>3045</v>
      </c>
      <c r="DV15" s="207" t="s">
        <v>12772</v>
      </c>
      <c r="DW15" s="207">
        <v>6</v>
      </c>
      <c r="DX15" s="225" t="s">
        <v>12789</v>
      </c>
      <c r="DY15" s="195" t="s">
        <v>12790</v>
      </c>
      <c r="DZ15" s="195">
        <v>2</v>
      </c>
      <c r="EA15" s="207" t="s">
        <v>11015</v>
      </c>
      <c r="EB15" s="207" t="s">
        <v>12523</v>
      </c>
      <c r="EC15" s="207" t="s">
        <v>12791</v>
      </c>
      <c r="ED15" s="196" t="s">
        <v>11015</v>
      </c>
      <c r="EF15" s="207">
        <v>85</v>
      </c>
      <c r="EG15" s="226" t="s">
        <v>12792</v>
      </c>
      <c r="EL15" s="207" t="s">
        <v>12482</v>
      </c>
      <c r="EM15" s="207" t="s">
        <v>12482</v>
      </c>
      <c r="EN15" s="207" t="s">
        <v>12493</v>
      </c>
      <c r="EO15" s="207" t="s">
        <v>12567</v>
      </c>
      <c r="EP15" s="207" t="s">
        <v>12568</v>
      </c>
      <c r="EQ15" s="207" t="s">
        <v>12569</v>
      </c>
      <c r="ER15" s="231"/>
      <c r="ET15" s="207" t="s">
        <v>12602</v>
      </c>
      <c r="EU15" s="207" t="s">
        <v>12793</v>
      </c>
      <c r="EV15" s="222" t="s">
        <v>12794</v>
      </c>
      <c r="EW15" s="207" t="s">
        <v>12535</v>
      </c>
      <c r="FA15" s="221">
        <v>2</v>
      </c>
    </row>
    <row r="16" spans="1:157" ht="18">
      <c r="A16" s="215">
        <v>203</v>
      </c>
      <c r="B16" s="215" t="s">
        <v>125</v>
      </c>
      <c r="C16" s="215" t="s">
        <v>9386</v>
      </c>
      <c r="D16" s="215" t="s">
        <v>1783</v>
      </c>
      <c r="E16" s="215" t="s">
        <v>12751</v>
      </c>
      <c r="F16" s="47" t="s">
        <v>12538</v>
      </c>
      <c r="G16" s="47">
        <v>16</v>
      </c>
      <c r="H16" s="47" t="s">
        <v>12478</v>
      </c>
      <c r="I16" s="227">
        <v>23</v>
      </c>
      <c r="J16" s="215" t="s">
        <v>5243</v>
      </c>
      <c r="K16" s="219">
        <v>2</v>
      </c>
      <c r="L16" s="207">
        <v>2</v>
      </c>
      <c r="M16" s="220">
        <v>6</v>
      </c>
      <c r="N16" s="220">
        <v>4</v>
      </c>
      <c r="O16" s="220">
        <v>9</v>
      </c>
      <c r="P16" s="220">
        <v>4</v>
      </c>
      <c r="Q16" s="220">
        <v>1</v>
      </c>
      <c r="R16" s="220">
        <v>3</v>
      </c>
      <c r="S16" s="207">
        <v>5.2</v>
      </c>
      <c r="T16" s="207">
        <v>30</v>
      </c>
      <c r="U16" s="207">
        <v>2.5</v>
      </c>
      <c r="V16" s="207">
        <v>0</v>
      </c>
      <c r="W16" s="207">
        <v>0.65</v>
      </c>
      <c r="X16" s="207" t="s">
        <v>2612</v>
      </c>
      <c r="Y16" s="207" t="s">
        <v>2702</v>
      </c>
      <c r="Z16" s="221" t="s">
        <v>12795</v>
      </c>
      <c r="AA16" s="207" t="s">
        <v>12796</v>
      </c>
      <c r="AB16" s="207" t="s">
        <v>12797</v>
      </c>
      <c r="AC16" s="207" t="s">
        <v>12798</v>
      </c>
      <c r="AD16" s="207">
        <v>1</v>
      </c>
      <c r="AE16" s="207">
        <v>100</v>
      </c>
      <c r="AF16" s="220">
        <v>1</v>
      </c>
      <c r="AG16" s="220">
        <v>1</v>
      </c>
      <c r="AH16" s="221">
        <v>2</v>
      </c>
      <c r="AI16" s="221">
        <v>4</v>
      </c>
      <c r="AJ16" s="207" t="s">
        <v>12755</v>
      </c>
      <c r="AK16" s="207">
        <v>52</v>
      </c>
      <c r="AL16" s="207">
        <v>300</v>
      </c>
      <c r="AM16" s="207" t="s">
        <v>12799</v>
      </c>
      <c r="AN16" s="207" t="s">
        <v>12800</v>
      </c>
      <c r="AO16" s="323" t="s">
        <v>12544</v>
      </c>
      <c r="AP16" s="207" t="s">
        <v>12581</v>
      </c>
      <c r="AQ16" s="207" t="s">
        <v>12488</v>
      </c>
      <c r="AR16" s="207" t="s">
        <v>12801</v>
      </c>
      <c r="AS16" s="207" t="s">
        <v>12547</v>
      </c>
      <c r="AT16" s="207" t="s">
        <v>12584</v>
      </c>
      <c r="AU16" s="207" t="s">
        <v>12492</v>
      </c>
      <c r="AV16" s="207" t="s">
        <v>12802</v>
      </c>
      <c r="AW16" s="208" t="s">
        <v>2442</v>
      </c>
      <c r="AX16" s="207" t="s">
        <v>12084</v>
      </c>
      <c r="AY16" s="207">
        <v>2</v>
      </c>
      <c r="AZ16" s="207">
        <v>1</v>
      </c>
      <c r="BA16" s="207">
        <v>3</v>
      </c>
      <c r="BB16" s="207">
        <v>350</v>
      </c>
      <c r="BC16" s="207">
        <v>90</v>
      </c>
      <c r="BD16" s="207">
        <v>300</v>
      </c>
      <c r="BE16" s="207">
        <v>80</v>
      </c>
      <c r="BF16" s="207" t="s">
        <v>2753</v>
      </c>
      <c r="BG16" s="207" t="s">
        <v>12550</v>
      </c>
      <c r="BH16" s="207" t="s">
        <v>2758</v>
      </c>
      <c r="BI16" s="207" t="s">
        <v>12587</v>
      </c>
      <c r="BJ16" s="207" t="s">
        <v>12588</v>
      </c>
      <c r="BK16" s="207" t="s">
        <v>12589</v>
      </c>
      <c r="BL16" s="195" t="s">
        <v>12498</v>
      </c>
      <c r="BM16" s="195" t="s">
        <v>12499</v>
      </c>
      <c r="BN16" s="195" t="s">
        <v>12500</v>
      </c>
      <c r="BO16" s="195" t="s">
        <v>12501</v>
      </c>
      <c r="BP16" s="195" t="s">
        <v>12502</v>
      </c>
      <c r="BQ16" s="207">
        <v>2</v>
      </c>
      <c r="BR16" s="207" t="s">
        <v>12803</v>
      </c>
      <c r="BS16" s="206" t="s">
        <v>12552</v>
      </c>
      <c r="BT16" s="207">
        <v>300</v>
      </c>
      <c r="BU16" s="207" t="s">
        <v>6831</v>
      </c>
      <c r="BW16" s="207" t="s">
        <v>12804</v>
      </c>
      <c r="BZ16" s="207">
        <v>100</v>
      </c>
      <c r="CC16" s="207">
        <v>0</v>
      </c>
      <c r="CG16" s="207" t="s">
        <v>12555</v>
      </c>
      <c r="CH16" s="207" t="s">
        <v>12805</v>
      </c>
      <c r="CI16" s="207">
        <v>50</v>
      </c>
      <c r="CJ16" s="207">
        <v>0</v>
      </c>
      <c r="CK16" s="207">
        <v>40</v>
      </c>
      <c r="CM16" s="222" t="s">
        <v>12508</v>
      </c>
      <c r="CN16" s="223" t="s">
        <v>12509</v>
      </c>
      <c r="CO16" s="222" t="s">
        <v>12510</v>
      </c>
      <c r="CP16" s="222" t="s">
        <v>12511</v>
      </c>
      <c r="CQ16" s="224" t="s">
        <v>12512</v>
      </c>
      <c r="CR16" s="207" t="s">
        <v>12513</v>
      </c>
      <c r="CS16" s="207" t="s">
        <v>12619</v>
      </c>
      <c r="CT16" s="207" t="s">
        <v>12557</v>
      </c>
      <c r="CU16" s="207" t="s">
        <v>3924</v>
      </c>
      <c r="CV16" s="207" t="s">
        <v>12621</v>
      </c>
      <c r="CY16" s="207">
        <v>203</v>
      </c>
      <c r="CZ16" s="207" t="s">
        <v>4103</v>
      </c>
      <c r="DA16" s="207" t="s">
        <v>4104</v>
      </c>
      <c r="DB16" s="207" t="s">
        <v>4105</v>
      </c>
      <c r="DC16" s="207">
        <v>3</v>
      </c>
      <c r="DD16" s="207">
        <v>1</v>
      </c>
      <c r="DE16" s="207">
        <v>1</v>
      </c>
      <c r="DF16" s="207">
        <v>1</v>
      </c>
      <c r="DG16" s="207">
        <v>761</v>
      </c>
      <c r="DH16" s="207" t="s">
        <v>12806</v>
      </c>
      <c r="DI16" s="207" t="s">
        <v>125</v>
      </c>
      <c r="DK16" s="207">
        <v>1</v>
      </c>
      <c r="DL16" s="207" t="s">
        <v>12807</v>
      </c>
      <c r="DM16" s="195" t="s">
        <v>12560</v>
      </c>
      <c r="DN16" s="207" t="s">
        <v>12808</v>
      </c>
      <c r="DO16" s="207" t="s">
        <v>6831</v>
      </c>
      <c r="DR16" s="207" t="s">
        <v>1805</v>
      </c>
      <c r="DS16" s="207" t="s">
        <v>6015</v>
      </c>
      <c r="DT16" s="207" t="s">
        <v>12809</v>
      </c>
      <c r="DU16" s="207">
        <v>3047</v>
      </c>
      <c r="DV16" s="207" t="s">
        <v>12810</v>
      </c>
      <c r="DW16" s="207">
        <v>4</v>
      </c>
      <c r="DX16" s="225" t="s">
        <v>12811</v>
      </c>
      <c r="DY16" s="195" t="s">
        <v>12812</v>
      </c>
      <c r="DZ16" s="195">
        <v>2</v>
      </c>
      <c r="EA16" s="207" t="s">
        <v>11016</v>
      </c>
      <c r="EB16" s="207" t="s">
        <v>12523</v>
      </c>
      <c r="EC16" s="207" t="s">
        <v>12813</v>
      </c>
      <c r="ED16" s="196" t="s">
        <v>11016</v>
      </c>
      <c r="EF16" s="207">
        <v>85</v>
      </c>
      <c r="EG16" s="226" t="s">
        <v>12814</v>
      </c>
      <c r="EK16" s="207" t="s">
        <v>12815</v>
      </c>
      <c r="EL16" s="207" t="s">
        <v>12816</v>
      </c>
      <c r="EM16" s="207" t="s">
        <v>12816</v>
      </c>
      <c r="EN16" s="207" t="s">
        <v>12802</v>
      </c>
      <c r="EO16" s="232" t="s">
        <v>12817</v>
      </c>
      <c r="EP16" s="232" t="s">
        <v>12818</v>
      </c>
      <c r="EQ16" s="231" t="s">
        <v>12819</v>
      </c>
      <c r="ER16" s="223" t="s">
        <v>12820</v>
      </c>
      <c r="ES16" s="223" t="s">
        <v>12821</v>
      </c>
      <c r="ET16" s="207" t="s">
        <v>12602</v>
      </c>
      <c r="EU16" s="207" t="s">
        <v>6654</v>
      </c>
      <c r="EV16" s="222" t="s">
        <v>12822</v>
      </c>
      <c r="EW16" s="207" t="s">
        <v>12535</v>
      </c>
      <c r="EX16" s="207">
        <v>1</v>
      </c>
      <c r="EY16" s="207" t="s">
        <v>12823</v>
      </c>
      <c r="EZ16" s="207">
        <v>4203</v>
      </c>
      <c r="FA16" s="221">
        <v>4</v>
      </c>
    </row>
    <row r="17" spans="1:157" ht="13.5" customHeight="1">
      <c r="A17" s="215">
        <v>204</v>
      </c>
      <c r="B17" s="215" t="s">
        <v>6918</v>
      </c>
      <c r="C17" s="215" t="s">
        <v>9387</v>
      </c>
      <c r="D17" s="215" t="s">
        <v>1783</v>
      </c>
      <c r="E17" s="215" t="s">
        <v>12751</v>
      </c>
      <c r="F17" s="217" t="s">
        <v>12538</v>
      </c>
      <c r="G17" s="217">
        <v>4</v>
      </c>
      <c r="H17" s="217" t="s">
        <v>12573</v>
      </c>
      <c r="I17" s="227">
        <v>23</v>
      </c>
      <c r="J17" s="215" t="s">
        <v>5244</v>
      </c>
      <c r="K17" s="219">
        <v>2</v>
      </c>
      <c r="L17" s="207">
        <v>2</v>
      </c>
      <c r="M17" s="220">
        <v>7</v>
      </c>
      <c r="N17" s="220">
        <v>4</v>
      </c>
      <c r="O17" s="220">
        <v>8</v>
      </c>
      <c r="P17" s="220">
        <v>4</v>
      </c>
      <c r="Q17" s="220">
        <v>2</v>
      </c>
      <c r="R17" s="220">
        <v>4</v>
      </c>
      <c r="S17" s="207">
        <v>19.510000000000002</v>
      </c>
      <c r="T17" s="207">
        <v>114.4</v>
      </c>
      <c r="U17" s="207">
        <v>2</v>
      </c>
      <c r="V17" s="207">
        <v>0</v>
      </c>
      <c r="W17" s="207">
        <v>0.56999999999999995</v>
      </c>
      <c r="X17" s="207" t="s">
        <v>2613</v>
      </c>
      <c r="Y17" s="207" t="s">
        <v>2703</v>
      </c>
      <c r="Z17" s="221" t="s">
        <v>12824</v>
      </c>
      <c r="AA17" s="207" t="s">
        <v>12825</v>
      </c>
      <c r="AB17" s="207" t="s">
        <v>12826</v>
      </c>
      <c r="AC17" s="207" t="s">
        <v>12826</v>
      </c>
      <c r="AD17" s="207">
        <v>1</v>
      </c>
      <c r="AE17" s="207">
        <v>100</v>
      </c>
      <c r="AF17" s="220">
        <v>1</v>
      </c>
      <c r="AG17" s="220">
        <v>2</v>
      </c>
      <c r="AH17" s="221">
        <v>4</v>
      </c>
      <c r="AI17" s="221">
        <v>4</v>
      </c>
      <c r="AJ17" s="207" t="s">
        <v>12755</v>
      </c>
      <c r="AK17" s="207">
        <v>195.10000000000002</v>
      </c>
      <c r="AL17" s="207">
        <v>1144</v>
      </c>
      <c r="AM17" s="207" t="s">
        <v>12827</v>
      </c>
      <c r="AN17" s="207" t="s">
        <v>12828</v>
      </c>
      <c r="AO17" s="323" t="s">
        <v>12829</v>
      </c>
      <c r="AP17" s="207" t="s">
        <v>12830</v>
      </c>
      <c r="AQ17" s="207" t="s">
        <v>12488</v>
      </c>
      <c r="AR17" s="207" t="s">
        <v>12831</v>
      </c>
      <c r="AS17" s="207" t="s">
        <v>12832</v>
      </c>
      <c r="AT17" s="207" t="s">
        <v>12833</v>
      </c>
      <c r="AU17" s="207" t="s">
        <v>12492</v>
      </c>
      <c r="AV17" s="207" t="s">
        <v>12834</v>
      </c>
      <c r="AW17" s="208" t="s">
        <v>2443</v>
      </c>
      <c r="AX17" s="207" t="s">
        <v>12085</v>
      </c>
      <c r="AY17" s="207">
        <v>2</v>
      </c>
      <c r="AZ17" s="207">
        <v>2</v>
      </c>
      <c r="BA17" s="207">
        <v>3</v>
      </c>
      <c r="BB17" s="207">
        <v>350</v>
      </c>
      <c r="BC17" s="207">
        <v>90</v>
      </c>
      <c r="BD17" s="207">
        <v>300</v>
      </c>
      <c r="BE17" s="207">
        <v>80</v>
      </c>
      <c r="BF17" s="207" t="s">
        <v>2753</v>
      </c>
      <c r="BG17" s="207" t="s">
        <v>12550</v>
      </c>
      <c r="BH17" s="207" t="s">
        <v>2758</v>
      </c>
      <c r="BI17" s="207" t="s">
        <v>12587</v>
      </c>
      <c r="BJ17" s="207" t="s">
        <v>12588</v>
      </c>
      <c r="BK17" s="207" t="s">
        <v>12589</v>
      </c>
      <c r="BL17" s="195" t="s">
        <v>12498</v>
      </c>
      <c r="BM17" s="195" t="s">
        <v>12499</v>
      </c>
      <c r="BN17" s="195" t="s">
        <v>12500</v>
      </c>
      <c r="BO17" s="195" t="s">
        <v>12501</v>
      </c>
      <c r="BP17" s="195" t="s">
        <v>12502</v>
      </c>
      <c r="BQ17" s="207">
        <v>1</v>
      </c>
      <c r="BR17" s="207" t="s">
        <v>12835</v>
      </c>
      <c r="BT17" s="207">
        <v>300</v>
      </c>
      <c r="BU17" s="207" t="s">
        <v>6831</v>
      </c>
      <c r="BW17" s="207" t="s">
        <v>12785</v>
      </c>
      <c r="BZ17" s="207">
        <v>130</v>
      </c>
      <c r="CC17" s="207">
        <v>0</v>
      </c>
      <c r="CE17" s="207" t="s">
        <v>12767</v>
      </c>
      <c r="CF17" s="207" t="s">
        <v>12591</v>
      </c>
      <c r="CH17" s="207" t="s">
        <v>12836</v>
      </c>
      <c r="CI17" s="207">
        <v>50</v>
      </c>
      <c r="CJ17" s="207">
        <v>0</v>
      </c>
      <c r="CK17" s="207">
        <v>40</v>
      </c>
      <c r="CM17" s="222" t="s">
        <v>12508</v>
      </c>
      <c r="CN17" s="223" t="s">
        <v>12509</v>
      </c>
      <c r="CO17" s="222" t="s">
        <v>12510</v>
      </c>
      <c r="CP17" s="222" t="s">
        <v>12511</v>
      </c>
      <c r="CQ17" s="224" t="s">
        <v>12512</v>
      </c>
      <c r="CR17" s="207" t="s">
        <v>12513</v>
      </c>
      <c r="CS17" s="207" t="s">
        <v>12769</v>
      </c>
      <c r="CT17" s="207" t="s">
        <v>12557</v>
      </c>
      <c r="CU17" s="207" t="s">
        <v>3925</v>
      </c>
      <c r="CV17" s="207" t="s">
        <v>12621</v>
      </c>
      <c r="CY17" s="207">
        <v>204</v>
      </c>
      <c r="CZ17" s="207" t="s">
        <v>4106</v>
      </c>
      <c r="DA17" s="207" t="s">
        <v>4107</v>
      </c>
      <c r="DB17" s="207" t="s">
        <v>4108</v>
      </c>
      <c r="DC17" s="207">
        <v>3</v>
      </c>
      <c r="DD17" s="207">
        <v>1</v>
      </c>
      <c r="DE17" s="207">
        <v>1</v>
      </c>
      <c r="DF17" s="207">
        <v>1</v>
      </c>
      <c r="DG17" s="207">
        <v>761</v>
      </c>
      <c r="DH17" s="207" t="s">
        <v>12837</v>
      </c>
      <c r="DI17" s="207" t="s">
        <v>126</v>
      </c>
      <c r="DK17" s="207">
        <v>1</v>
      </c>
      <c r="DN17" s="207" t="s">
        <v>12838</v>
      </c>
      <c r="DO17" s="207" t="s">
        <v>6831</v>
      </c>
      <c r="DR17" s="207" t="s">
        <v>1805</v>
      </c>
      <c r="DS17" s="207" t="s">
        <v>6016</v>
      </c>
      <c r="DT17" s="207" t="s">
        <v>12718</v>
      </c>
      <c r="DU17" s="207">
        <v>3047</v>
      </c>
      <c r="DV17" s="207" t="s">
        <v>12810</v>
      </c>
      <c r="DW17" s="207">
        <v>4</v>
      </c>
      <c r="DX17" s="225" t="s">
        <v>12839</v>
      </c>
      <c r="DY17" s="195" t="s">
        <v>12840</v>
      </c>
      <c r="DZ17" s="195">
        <v>2</v>
      </c>
      <c r="EA17" s="207" t="s">
        <v>11017</v>
      </c>
      <c r="EB17" s="207" t="s">
        <v>12523</v>
      </c>
      <c r="EC17" s="207" t="s">
        <v>12841</v>
      </c>
      <c r="ED17" s="196" t="s">
        <v>11017</v>
      </c>
      <c r="EF17" s="207">
        <v>85</v>
      </c>
      <c r="EG17" s="226" t="s">
        <v>12842</v>
      </c>
      <c r="EK17" s="207" t="s">
        <v>12843</v>
      </c>
      <c r="EL17" s="207" t="s">
        <v>12844</v>
      </c>
      <c r="EM17" s="207" t="s">
        <v>12845</v>
      </c>
      <c r="EN17" s="207" t="s">
        <v>12834</v>
      </c>
      <c r="EO17" s="231" t="s">
        <v>12846</v>
      </c>
      <c r="EP17" s="231" t="s">
        <v>12847</v>
      </c>
      <c r="EQ17" s="231" t="s">
        <v>12848</v>
      </c>
      <c r="ER17" s="223" t="s">
        <v>12849</v>
      </c>
      <c r="ES17" s="223" t="s">
        <v>12850</v>
      </c>
      <c r="ET17" s="207" t="s">
        <v>12602</v>
      </c>
      <c r="EU17" s="207" t="s">
        <v>6667</v>
      </c>
      <c r="EV17" s="222" t="s">
        <v>12851</v>
      </c>
      <c r="EW17" s="207" t="s">
        <v>12535</v>
      </c>
      <c r="EX17" s="207">
        <v>1</v>
      </c>
      <c r="EY17" s="207" t="s">
        <v>12852</v>
      </c>
      <c r="EZ17" s="207">
        <v>4204</v>
      </c>
      <c r="FA17" s="221">
        <v>4</v>
      </c>
    </row>
    <row r="18" spans="1:157" ht="21" customHeight="1">
      <c r="A18" s="215">
        <v>205</v>
      </c>
      <c r="B18" s="215" t="s">
        <v>127</v>
      </c>
      <c r="C18" s="215" t="s">
        <v>9388</v>
      </c>
      <c r="D18" s="215" t="s">
        <v>1783</v>
      </c>
      <c r="E18" s="215" t="s">
        <v>12853</v>
      </c>
      <c r="F18" s="47" t="s">
        <v>6938</v>
      </c>
      <c r="G18" s="47">
        <v>1</v>
      </c>
      <c r="H18" s="47" t="s">
        <v>12478</v>
      </c>
      <c r="I18" s="214">
        <v>25</v>
      </c>
      <c r="J18" s="215" t="s">
        <v>5245</v>
      </c>
      <c r="K18" s="219">
        <v>3</v>
      </c>
      <c r="L18" s="207">
        <v>2</v>
      </c>
      <c r="M18" s="220">
        <v>5</v>
      </c>
      <c r="N18" s="220">
        <v>9</v>
      </c>
      <c r="O18" s="220">
        <v>3</v>
      </c>
      <c r="P18" s="220">
        <v>8</v>
      </c>
      <c r="Q18" s="220">
        <v>2</v>
      </c>
      <c r="R18" s="220">
        <v>5</v>
      </c>
      <c r="S18" s="207">
        <v>39.6</v>
      </c>
      <c r="T18" s="207">
        <v>1018.2</v>
      </c>
      <c r="U18" s="207">
        <v>5.3</v>
      </c>
      <c r="V18" s="207">
        <v>0</v>
      </c>
      <c r="W18" s="207">
        <v>0.3</v>
      </c>
      <c r="X18" s="207" t="s">
        <v>2614</v>
      </c>
      <c r="Y18" s="207" t="s">
        <v>2704</v>
      </c>
      <c r="Z18" s="221" t="s">
        <v>12854</v>
      </c>
      <c r="AA18" s="207" t="s">
        <v>12855</v>
      </c>
      <c r="AB18" s="207" t="s">
        <v>12856</v>
      </c>
      <c r="AC18" s="207" t="s">
        <v>12857</v>
      </c>
      <c r="AD18" s="207">
        <v>1</v>
      </c>
      <c r="AE18" s="207">
        <v>100</v>
      </c>
      <c r="AF18" s="220">
        <v>1</v>
      </c>
      <c r="AG18" s="220">
        <v>1</v>
      </c>
      <c r="AH18" s="221">
        <v>5</v>
      </c>
      <c r="AI18" s="221">
        <v>2</v>
      </c>
      <c r="AJ18" s="207" t="s">
        <v>12858</v>
      </c>
      <c r="AK18" s="207">
        <v>396</v>
      </c>
      <c r="AL18" s="207">
        <v>10182</v>
      </c>
      <c r="AM18" s="207" t="s">
        <v>12756</v>
      </c>
      <c r="AN18" s="207" t="s">
        <v>12859</v>
      </c>
      <c r="AO18" s="323" t="s">
        <v>12860</v>
      </c>
      <c r="AP18" s="207" t="s">
        <v>12612</v>
      </c>
      <c r="AQ18" s="207" t="s">
        <v>12488</v>
      </c>
      <c r="AR18" s="207" t="s">
        <v>12861</v>
      </c>
      <c r="AS18" s="207" t="s">
        <v>12862</v>
      </c>
      <c r="AT18" s="207" t="s">
        <v>12615</v>
      </c>
      <c r="AU18" s="207" t="s">
        <v>12492</v>
      </c>
      <c r="AV18" s="207" t="s">
        <v>12863</v>
      </c>
      <c r="AW18" s="233" t="s">
        <v>2444</v>
      </c>
      <c r="AX18" s="207" t="s">
        <v>12086</v>
      </c>
      <c r="AY18" s="207">
        <v>1</v>
      </c>
      <c r="AZ18" s="207">
        <v>1</v>
      </c>
      <c r="BA18" s="207">
        <v>1</v>
      </c>
      <c r="BB18" s="207">
        <v>80</v>
      </c>
      <c r="BC18" s="207">
        <v>90</v>
      </c>
      <c r="BD18" s="207">
        <v>300</v>
      </c>
      <c r="BE18" s="207">
        <v>100</v>
      </c>
      <c r="BF18" s="207" t="s">
        <v>2751</v>
      </c>
      <c r="BG18" s="207" t="s">
        <v>12617</v>
      </c>
      <c r="BH18" s="207" t="s">
        <v>2756</v>
      </c>
      <c r="BI18" s="207" t="s">
        <v>12864</v>
      </c>
      <c r="BJ18" s="207" t="s">
        <v>12865</v>
      </c>
      <c r="BK18" s="207" t="s">
        <v>12866</v>
      </c>
      <c r="BL18" s="195" t="s">
        <v>12498</v>
      </c>
      <c r="BM18" s="195" t="s">
        <v>12499</v>
      </c>
      <c r="BN18" s="195" t="s">
        <v>12500</v>
      </c>
      <c r="BO18" s="195" t="s">
        <v>12501</v>
      </c>
      <c r="BP18" s="195" t="s">
        <v>12502</v>
      </c>
      <c r="BQ18" s="207" t="s">
        <v>6831</v>
      </c>
      <c r="BR18" s="207" t="s">
        <v>6831</v>
      </c>
      <c r="BT18" s="207" t="s">
        <v>6831</v>
      </c>
      <c r="BU18" s="207" t="s">
        <v>6831</v>
      </c>
      <c r="BW18" s="207" t="s">
        <v>12804</v>
      </c>
      <c r="BZ18" s="207">
        <v>225</v>
      </c>
      <c r="CB18" s="207" t="s">
        <v>12867</v>
      </c>
      <c r="CC18" s="207">
        <v>1</v>
      </c>
      <c r="CF18" s="207" t="s">
        <v>12868</v>
      </c>
      <c r="CI18" s="207">
        <v>70</v>
      </c>
      <c r="CJ18" s="207">
        <v>20</v>
      </c>
      <c r="CK18" s="207">
        <v>70</v>
      </c>
      <c r="CM18" s="222" t="s">
        <v>12508</v>
      </c>
      <c r="CN18" s="223" t="s">
        <v>12509</v>
      </c>
      <c r="CO18" s="222" t="s">
        <v>12510</v>
      </c>
      <c r="CP18" s="222" t="s">
        <v>12511</v>
      </c>
      <c r="CQ18" s="224" t="s">
        <v>12512</v>
      </c>
      <c r="CR18" s="207" t="s">
        <v>12513</v>
      </c>
      <c r="CS18" s="207" t="s">
        <v>12769</v>
      </c>
      <c r="CT18" s="207" t="s">
        <v>12620</v>
      </c>
      <c r="CU18" s="207" t="s">
        <v>3926</v>
      </c>
      <c r="CV18" s="207" t="s">
        <v>12621</v>
      </c>
      <c r="CY18" s="207">
        <v>205</v>
      </c>
      <c r="CZ18" s="207" t="s">
        <v>4109</v>
      </c>
      <c r="DA18" s="207" t="s">
        <v>4110</v>
      </c>
      <c r="DB18" s="207" t="s">
        <v>4111</v>
      </c>
      <c r="DC18" s="207">
        <v>3</v>
      </c>
      <c r="DD18" s="207">
        <v>1</v>
      </c>
      <c r="DE18" s="207">
        <v>2</v>
      </c>
      <c r="DF18" s="207">
        <v>1</v>
      </c>
      <c r="DG18" s="207">
        <v>1405</v>
      </c>
      <c r="DH18" s="207" t="s">
        <v>12869</v>
      </c>
      <c r="DI18" s="207" t="s">
        <v>127</v>
      </c>
      <c r="DK18" s="207">
        <v>4</v>
      </c>
      <c r="DL18" s="207" t="s">
        <v>12870</v>
      </c>
      <c r="DM18" s="195" t="s">
        <v>12871</v>
      </c>
      <c r="DN18" s="207" t="s">
        <v>12872</v>
      </c>
      <c r="DO18" s="207" t="s">
        <v>6831</v>
      </c>
      <c r="DR18" s="207" t="s">
        <v>1804</v>
      </c>
      <c r="DS18" s="207" t="s">
        <v>6017</v>
      </c>
      <c r="DT18" s="207" t="s">
        <v>12744</v>
      </c>
      <c r="DU18" s="207">
        <v>3045</v>
      </c>
      <c r="DV18" s="207" t="s">
        <v>12772</v>
      </c>
      <c r="DW18" s="207">
        <v>6</v>
      </c>
      <c r="DX18" s="225" t="s">
        <v>12873</v>
      </c>
      <c r="DY18" s="195" t="s">
        <v>12874</v>
      </c>
      <c r="DZ18" s="195">
        <v>2</v>
      </c>
      <c r="EA18" s="207" t="s">
        <v>11018</v>
      </c>
      <c r="EB18" s="207" t="s">
        <v>12523</v>
      </c>
      <c r="EC18" s="207" t="s">
        <v>12875</v>
      </c>
      <c r="ED18" s="196" t="s">
        <v>11018</v>
      </c>
      <c r="EE18" s="207" t="s">
        <v>12876</v>
      </c>
      <c r="EF18" s="207">
        <v>70</v>
      </c>
      <c r="EG18" s="226" t="s">
        <v>12877</v>
      </c>
      <c r="EL18" s="207" t="s">
        <v>12482</v>
      </c>
      <c r="EM18" s="207" t="s">
        <v>12482</v>
      </c>
      <c r="EN18" s="207" t="s">
        <v>12493</v>
      </c>
      <c r="EO18" s="207" t="s">
        <v>12567</v>
      </c>
      <c r="EP18" s="207" t="s">
        <v>12568</v>
      </c>
      <c r="EQ18" s="207" t="s">
        <v>12569</v>
      </c>
      <c r="ET18" s="207" t="s">
        <v>12878</v>
      </c>
      <c r="EU18" s="207" t="s">
        <v>12879</v>
      </c>
      <c r="EV18" s="222" t="s">
        <v>12880</v>
      </c>
      <c r="EW18" s="207" t="s">
        <v>12535</v>
      </c>
      <c r="FA18" s="221">
        <v>2</v>
      </c>
    </row>
    <row r="19" spans="1:157" ht="21" customHeight="1">
      <c r="A19" s="215">
        <v>206</v>
      </c>
      <c r="B19" s="215" t="s">
        <v>128</v>
      </c>
      <c r="C19" s="215" t="s">
        <v>9389</v>
      </c>
      <c r="D19" s="215" t="s">
        <v>1783</v>
      </c>
      <c r="E19" s="215" t="s">
        <v>1784</v>
      </c>
      <c r="F19" s="217" t="s">
        <v>6939</v>
      </c>
      <c r="G19" s="217">
        <v>4</v>
      </c>
      <c r="H19" s="217" t="s">
        <v>12478</v>
      </c>
      <c r="I19" s="227">
        <v>22</v>
      </c>
      <c r="J19" s="215" t="s">
        <v>5246</v>
      </c>
      <c r="K19" s="219">
        <v>3</v>
      </c>
      <c r="L19" s="207">
        <v>2</v>
      </c>
      <c r="M19" s="220">
        <v>5</v>
      </c>
      <c r="N19" s="220">
        <v>6</v>
      </c>
      <c r="O19" s="220">
        <v>7</v>
      </c>
      <c r="P19" s="220">
        <v>4</v>
      </c>
      <c r="Q19" s="220">
        <v>2</v>
      </c>
      <c r="R19" s="220">
        <v>6</v>
      </c>
      <c r="S19" s="207">
        <v>15.14</v>
      </c>
      <c r="T19" s="207">
        <v>185</v>
      </c>
      <c r="U19" s="207">
        <v>2.6</v>
      </c>
      <c r="V19" s="207">
        <v>0</v>
      </c>
      <c r="W19" s="207">
        <v>0.5</v>
      </c>
      <c r="X19" s="207" t="s">
        <v>2615</v>
      </c>
      <c r="Y19" s="207" t="s">
        <v>2705</v>
      </c>
      <c r="Z19" s="221" t="s">
        <v>12881</v>
      </c>
      <c r="AA19" s="207" t="s">
        <v>12882</v>
      </c>
      <c r="AB19" s="208" t="s">
        <v>12883</v>
      </c>
      <c r="AC19" s="207" t="s">
        <v>12883</v>
      </c>
      <c r="AD19" s="207">
        <v>1</v>
      </c>
      <c r="AE19" s="207">
        <v>100</v>
      </c>
      <c r="AF19" s="220">
        <v>1</v>
      </c>
      <c r="AG19" s="220">
        <v>1</v>
      </c>
      <c r="AH19" s="221">
        <v>4</v>
      </c>
      <c r="AI19" s="221">
        <v>3</v>
      </c>
      <c r="AJ19" s="207" t="s">
        <v>12884</v>
      </c>
      <c r="AK19" s="207">
        <v>151.4</v>
      </c>
      <c r="AL19" s="207">
        <v>1850</v>
      </c>
      <c r="AM19" s="207" t="s">
        <v>12885</v>
      </c>
      <c r="AN19" s="207" t="s">
        <v>12579</v>
      </c>
      <c r="AO19" s="323" t="s">
        <v>12580</v>
      </c>
      <c r="AP19" s="207" t="s">
        <v>12886</v>
      </c>
      <c r="AQ19" s="207" t="s">
        <v>12488</v>
      </c>
      <c r="AR19" s="207" t="s">
        <v>12582</v>
      </c>
      <c r="AS19" s="207" t="s">
        <v>12583</v>
      </c>
      <c r="AT19" s="207" t="s">
        <v>12887</v>
      </c>
      <c r="AU19" s="207" t="s">
        <v>12492</v>
      </c>
      <c r="AV19" s="207" t="s">
        <v>12888</v>
      </c>
      <c r="AW19" s="208" t="s">
        <v>2445</v>
      </c>
      <c r="AX19" s="207" t="s">
        <v>12085</v>
      </c>
      <c r="AY19" s="207">
        <v>1</v>
      </c>
      <c r="AZ19" s="207">
        <v>1</v>
      </c>
      <c r="BA19" s="207">
        <v>2</v>
      </c>
      <c r="BB19" s="207">
        <v>80</v>
      </c>
      <c r="BC19" s="207">
        <v>120</v>
      </c>
      <c r="BD19" s="207">
        <v>300</v>
      </c>
      <c r="BE19" s="207">
        <v>160</v>
      </c>
      <c r="BF19" s="207" t="s">
        <v>2752</v>
      </c>
      <c r="BG19" s="207" t="s">
        <v>12586</v>
      </c>
      <c r="BH19" s="207" t="s">
        <v>2757</v>
      </c>
      <c r="BI19" s="207" t="s">
        <v>12587</v>
      </c>
      <c r="BJ19" s="207" t="s">
        <v>12646</v>
      </c>
      <c r="BK19" s="207" t="s">
        <v>12647</v>
      </c>
      <c r="BL19" s="195" t="s">
        <v>12498</v>
      </c>
      <c r="BM19" s="195" t="s">
        <v>12499</v>
      </c>
      <c r="BN19" s="195" t="s">
        <v>12500</v>
      </c>
      <c r="BO19" s="195" t="s">
        <v>12501</v>
      </c>
      <c r="BP19" s="195" t="s">
        <v>12502</v>
      </c>
      <c r="BQ19" s="207" t="s">
        <v>6831</v>
      </c>
      <c r="BR19" s="207" t="s">
        <v>6831</v>
      </c>
      <c r="BT19" s="207" t="s">
        <v>6831</v>
      </c>
      <c r="BU19" s="207">
        <v>12</v>
      </c>
      <c r="BW19" s="207" t="s">
        <v>12590</v>
      </c>
      <c r="BZ19" s="207">
        <v>130</v>
      </c>
      <c r="CC19" s="207">
        <v>1</v>
      </c>
      <c r="CE19" s="207" t="s">
        <v>12767</v>
      </c>
      <c r="CF19" s="207" t="s">
        <v>12676</v>
      </c>
      <c r="CI19" s="207">
        <v>50</v>
      </c>
      <c r="CJ19" s="207">
        <v>0</v>
      </c>
      <c r="CK19" s="207">
        <v>40</v>
      </c>
      <c r="CM19" s="222" t="s">
        <v>12508</v>
      </c>
      <c r="CN19" s="223" t="s">
        <v>12509</v>
      </c>
      <c r="CO19" s="222" t="s">
        <v>12510</v>
      </c>
      <c r="CP19" s="222" t="s">
        <v>12511</v>
      </c>
      <c r="CQ19" s="224" t="s">
        <v>12512</v>
      </c>
      <c r="CR19" s="207" t="s">
        <v>12513</v>
      </c>
      <c r="CS19" s="207" t="s">
        <v>12889</v>
      </c>
      <c r="CT19" s="207" t="s">
        <v>12416</v>
      </c>
      <c r="CU19" s="207" t="s">
        <v>3927</v>
      </c>
      <c r="CV19" s="207" t="s">
        <v>12595</v>
      </c>
      <c r="CY19" s="207">
        <v>206</v>
      </c>
      <c r="CZ19" s="207" t="s">
        <v>4112</v>
      </c>
      <c r="DA19" s="207" t="s">
        <v>4113</v>
      </c>
      <c r="DB19" s="207" t="s">
        <v>4114</v>
      </c>
      <c r="DC19" s="207">
        <v>3</v>
      </c>
      <c r="DD19" s="207">
        <v>1</v>
      </c>
      <c r="DE19" s="207">
        <v>1</v>
      </c>
      <c r="DF19" s="207">
        <v>1</v>
      </c>
      <c r="DG19" s="207">
        <v>1236</v>
      </c>
      <c r="DH19" s="207" t="s">
        <v>12890</v>
      </c>
      <c r="DI19" s="207" t="s">
        <v>128</v>
      </c>
      <c r="DK19" s="207">
        <v>2</v>
      </c>
      <c r="DN19" s="207" t="s">
        <v>6831</v>
      </c>
      <c r="DO19" s="207" t="s">
        <v>6831</v>
      </c>
      <c r="DR19" s="207" t="s">
        <v>1802</v>
      </c>
      <c r="DS19" s="207" t="s">
        <v>6018</v>
      </c>
      <c r="DT19" s="207" t="s">
        <v>12891</v>
      </c>
      <c r="DU19" s="207">
        <v>3046</v>
      </c>
      <c r="DV19" s="207" t="s">
        <v>12892</v>
      </c>
      <c r="DW19" s="207">
        <v>2</v>
      </c>
      <c r="DX19" s="225" t="s">
        <v>12893</v>
      </c>
      <c r="DY19" s="195" t="s">
        <v>12894</v>
      </c>
      <c r="DZ19" s="195">
        <v>2</v>
      </c>
      <c r="EA19" s="207" t="s">
        <v>11019</v>
      </c>
      <c r="EB19" s="207" t="s">
        <v>12523</v>
      </c>
      <c r="EC19" s="207" t="s">
        <v>12895</v>
      </c>
      <c r="ED19" s="196" t="s">
        <v>11019</v>
      </c>
      <c r="EF19" s="207">
        <v>85</v>
      </c>
      <c r="EG19" s="226" t="s">
        <v>12896</v>
      </c>
      <c r="EL19" s="207" t="s">
        <v>12482</v>
      </c>
      <c r="EM19" s="207" t="s">
        <v>12482</v>
      </c>
      <c r="EN19" s="207" t="s">
        <v>12493</v>
      </c>
      <c r="EO19" s="207" t="s">
        <v>12567</v>
      </c>
      <c r="EP19" s="207" t="s">
        <v>12568</v>
      </c>
      <c r="EQ19" s="207" t="s">
        <v>12569</v>
      </c>
      <c r="ET19" s="207" t="s">
        <v>12602</v>
      </c>
      <c r="EU19" s="207" t="s">
        <v>12897</v>
      </c>
      <c r="EV19" s="222" t="s">
        <v>12898</v>
      </c>
      <c r="EW19" s="207" t="s">
        <v>12535</v>
      </c>
      <c r="FA19" s="221">
        <v>3</v>
      </c>
    </row>
    <row r="20" spans="1:157">
      <c r="A20" s="215">
        <v>207</v>
      </c>
      <c r="B20" s="215" t="s">
        <v>129</v>
      </c>
      <c r="C20" s="215" t="s">
        <v>9390</v>
      </c>
      <c r="D20" s="215" t="s">
        <v>1783</v>
      </c>
      <c r="E20" s="215" t="s">
        <v>1785</v>
      </c>
      <c r="F20" s="47" t="s">
        <v>6941</v>
      </c>
      <c r="G20" s="47">
        <v>1</v>
      </c>
      <c r="H20" s="47" t="s">
        <v>12573</v>
      </c>
      <c r="I20" s="230">
        <v>27</v>
      </c>
      <c r="J20" s="215" t="s">
        <v>5247</v>
      </c>
      <c r="K20" s="219">
        <v>3</v>
      </c>
      <c r="L20" s="207">
        <v>3</v>
      </c>
      <c r="M20" s="220">
        <v>10</v>
      </c>
      <c r="N20" s="220">
        <v>6</v>
      </c>
      <c r="O20" s="220">
        <v>6</v>
      </c>
      <c r="P20" s="220">
        <v>5</v>
      </c>
      <c r="Q20" s="220">
        <v>3</v>
      </c>
      <c r="R20" s="220">
        <v>7</v>
      </c>
      <c r="S20" s="207">
        <v>101.82</v>
      </c>
      <c r="T20" s="207">
        <v>452.5</v>
      </c>
      <c r="U20" s="207">
        <v>1.8</v>
      </c>
      <c r="V20" s="207">
        <v>0</v>
      </c>
      <c r="W20" s="207">
        <v>0.4</v>
      </c>
      <c r="X20" s="207" t="s">
        <v>2616</v>
      </c>
      <c r="Y20" s="207" t="s">
        <v>2706</v>
      </c>
      <c r="Z20" s="221" t="s">
        <v>12899</v>
      </c>
      <c r="AA20" s="207" t="s">
        <v>12900</v>
      </c>
      <c r="AB20" s="207" t="s">
        <v>12901</v>
      </c>
      <c r="AC20" s="207" t="s">
        <v>12901</v>
      </c>
      <c r="AD20" s="207">
        <v>1</v>
      </c>
      <c r="AE20" s="207">
        <v>100</v>
      </c>
      <c r="AF20" s="220">
        <v>2</v>
      </c>
      <c r="AG20" s="220">
        <v>2</v>
      </c>
      <c r="AH20" s="221">
        <v>5</v>
      </c>
      <c r="AI20" s="221">
        <v>5</v>
      </c>
      <c r="AJ20" s="207" t="s">
        <v>12902</v>
      </c>
      <c r="AK20" s="207">
        <v>1018.1999999999999</v>
      </c>
      <c r="AL20" s="207">
        <v>4525</v>
      </c>
      <c r="AM20" s="207" t="s">
        <v>12903</v>
      </c>
      <c r="AN20" s="207" t="s">
        <v>12904</v>
      </c>
      <c r="AO20" s="323" t="s">
        <v>12905</v>
      </c>
      <c r="AP20" s="207" t="s">
        <v>12906</v>
      </c>
      <c r="AQ20" s="207" t="s">
        <v>12488</v>
      </c>
      <c r="AR20" s="207" t="s">
        <v>12907</v>
      </c>
      <c r="AS20" s="207" t="s">
        <v>12908</v>
      </c>
      <c r="AT20" s="207" t="s">
        <v>12909</v>
      </c>
      <c r="AU20" s="207" t="s">
        <v>12492</v>
      </c>
      <c r="AV20" s="207" t="s">
        <v>12910</v>
      </c>
      <c r="AW20" s="208" t="s">
        <v>2446</v>
      </c>
      <c r="AX20" s="207" t="s">
        <v>12086</v>
      </c>
      <c r="AY20" s="207">
        <v>2</v>
      </c>
      <c r="AZ20" s="207">
        <v>2</v>
      </c>
      <c r="BA20" s="207">
        <v>3</v>
      </c>
      <c r="BB20" s="207">
        <v>230</v>
      </c>
      <c r="BC20" s="207">
        <v>80</v>
      </c>
      <c r="BD20" s="207">
        <v>300</v>
      </c>
      <c r="BE20" s="207">
        <v>60</v>
      </c>
      <c r="BF20" s="207" t="s">
        <v>2754</v>
      </c>
      <c r="BG20" s="207" t="s">
        <v>12645</v>
      </c>
      <c r="BH20" s="207" t="s">
        <v>2759</v>
      </c>
      <c r="BI20" s="207" t="s">
        <v>12911</v>
      </c>
      <c r="BJ20" s="207" t="s">
        <v>12912</v>
      </c>
      <c r="BK20" s="207" t="s">
        <v>12913</v>
      </c>
      <c r="BL20" s="195" t="s">
        <v>12498</v>
      </c>
      <c r="BM20" s="195" t="s">
        <v>12499</v>
      </c>
      <c r="BN20" s="195" t="s">
        <v>12500</v>
      </c>
      <c r="BO20" s="195" t="s">
        <v>12501</v>
      </c>
      <c r="BP20" s="195" t="s">
        <v>12502</v>
      </c>
      <c r="BQ20" s="207">
        <v>1</v>
      </c>
      <c r="BR20" s="207" t="s">
        <v>12914</v>
      </c>
      <c r="BT20" s="207">
        <v>300</v>
      </c>
      <c r="BU20" s="207">
        <v>3</v>
      </c>
      <c r="BW20" s="207" t="s">
        <v>12915</v>
      </c>
      <c r="BZ20" s="207">
        <v>175</v>
      </c>
      <c r="CC20" s="207">
        <v>0</v>
      </c>
      <c r="CF20" s="207" t="s">
        <v>12916</v>
      </c>
      <c r="CH20" s="207" t="s">
        <v>12917</v>
      </c>
      <c r="CI20" s="207">
        <v>70</v>
      </c>
      <c r="CJ20" s="207">
        <v>20</v>
      </c>
      <c r="CK20" s="207">
        <v>70</v>
      </c>
      <c r="CM20" s="222" t="s">
        <v>12508</v>
      </c>
      <c r="CN20" s="223" t="s">
        <v>12509</v>
      </c>
      <c r="CO20" s="222" t="s">
        <v>12918</v>
      </c>
      <c r="CP20" s="222" t="s">
        <v>12511</v>
      </c>
      <c r="CQ20" s="224" t="s">
        <v>12512</v>
      </c>
      <c r="CR20" s="207" t="s">
        <v>12513</v>
      </c>
      <c r="CS20" s="207" t="s">
        <v>12919</v>
      </c>
      <c r="CT20" s="207" t="s">
        <v>12679</v>
      </c>
      <c r="CU20" s="207" t="s">
        <v>3928</v>
      </c>
      <c r="CV20" s="207" t="s">
        <v>12920</v>
      </c>
      <c r="CY20" s="207">
        <v>207</v>
      </c>
      <c r="CZ20" s="207" t="s">
        <v>4115</v>
      </c>
      <c r="DA20" s="207" t="s">
        <v>4116</v>
      </c>
      <c r="DB20" s="207" t="s">
        <v>4117</v>
      </c>
      <c r="DC20" s="207">
        <v>3</v>
      </c>
      <c r="DD20" s="207">
        <v>1</v>
      </c>
      <c r="DE20" s="207">
        <v>4</v>
      </c>
      <c r="DF20" s="207">
        <v>1</v>
      </c>
      <c r="DG20" s="207">
        <v>1517</v>
      </c>
      <c r="DH20" s="207" t="s">
        <v>12921</v>
      </c>
      <c r="DI20" s="207" t="s">
        <v>129</v>
      </c>
      <c r="DK20" s="207">
        <v>4</v>
      </c>
      <c r="DN20" s="207" t="s">
        <v>6831</v>
      </c>
      <c r="DO20" s="207" t="s">
        <v>6831</v>
      </c>
      <c r="DR20" s="207" t="s">
        <v>1803</v>
      </c>
      <c r="DS20" s="207" t="s">
        <v>6019</v>
      </c>
      <c r="DT20" s="207" t="s">
        <v>12922</v>
      </c>
      <c r="DU20" s="207">
        <v>3048</v>
      </c>
      <c r="DV20" s="207" t="s">
        <v>12923</v>
      </c>
      <c r="DW20" s="207">
        <v>8</v>
      </c>
      <c r="DY20" s="195" t="s">
        <v>6831</v>
      </c>
      <c r="DZ20" s="195" t="s">
        <v>6831</v>
      </c>
      <c r="EA20" s="207" t="s">
        <v>11020</v>
      </c>
      <c r="EB20" s="207" t="s">
        <v>12924</v>
      </c>
      <c r="EC20" s="207" t="s">
        <v>12925</v>
      </c>
      <c r="ED20" s="196" t="s">
        <v>11020</v>
      </c>
      <c r="EF20" s="207">
        <v>60</v>
      </c>
      <c r="EG20" s="226" t="s">
        <v>12926</v>
      </c>
      <c r="EL20" s="207" t="s">
        <v>12482</v>
      </c>
      <c r="EM20" s="207" t="s">
        <v>12482</v>
      </c>
      <c r="EN20" s="207" t="s">
        <v>12493</v>
      </c>
      <c r="EO20" s="207" t="s">
        <v>12567</v>
      </c>
      <c r="EP20" s="207" t="s">
        <v>12568</v>
      </c>
      <c r="EQ20" s="207" t="s">
        <v>12569</v>
      </c>
      <c r="ER20" s="231"/>
      <c r="ET20" s="207" t="s">
        <v>12927</v>
      </c>
      <c r="EU20" s="207" t="s">
        <v>12928</v>
      </c>
      <c r="EV20" s="222" t="s">
        <v>12929</v>
      </c>
      <c r="EW20" s="207" t="s">
        <v>12535</v>
      </c>
      <c r="FA20" s="221">
        <v>5</v>
      </c>
    </row>
    <row r="21" spans="1:157" ht="15" customHeight="1">
      <c r="A21" s="215">
        <v>208</v>
      </c>
      <c r="B21" s="215" t="s">
        <v>12930</v>
      </c>
      <c r="C21" s="215" t="s">
        <v>12931</v>
      </c>
      <c r="D21" s="215" t="s">
        <v>1783</v>
      </c>
      <c r="E21" s="215" t="s">
        <v>12751</v>
      </c>
      <c r="F21" s="217" t="s">
        <v>6941</v>
      </c>
      <c r="G21" s="217">
        <v>9</v>
      </c>
      <c r="H21" s="217" t="s">
        <v>12478</v>
      </c>
      <c r="I21" s="218">
        <v>25</v>
      </c>
      <c r="J21" s="215" t="s">
        <v>12932</v>
      </c>
      <c r="K21" s="219">
        <v>3</v>
      </c>
      <c r="L21" s="207">
        <v>2</v>
      </c>
      <c r="M21" s="220">
        <v>7</v>
      </c>
      <c r="N21" s="220">
        <v>5</v>
      </c>
      <c r="O21" s="220">
        <v>6</v>
      </c>
      <c r="P21" s="220">
        <v>4</v>
      </c>
      <c r="Q21" s="220">
        <v>1</v>
      </c>
      <c r="R21" s="220">
        <v>3</v>
      </c>
      <c r="S21" s="207">
        <v>10.26</v>
      </c>
      <c r="T21" s="207">
        <v>84.4</v>
      </c>
      <c r="U21" s="207">
        <v>1.5</v>
      </c>
      <c r="V21" s="207">
        <v>0</v>
      </c>
      <c r="W21" s="207">
        <v>0.42</v>
      </c>
      <c r="X21" s="207" t="s">
        <v>12933</v>
      </c>
      <c r="Y21" s="207" t="s">
        <v>12934</v>
      </c>
      <c r="Z21" s="221" t="s">
        <v>12935</v>
      </c>
      <c r="AA21" s="207" t="s">
        <v>12936</v>
      </c>
      <c r="AB21" s="207" t="s">
        <v>12937</v>
      </c>
      <c r="AC21" s="207" t="s">
        <v>12937</v>
      </c>
      <c r="AD21" s="207">
        <v>1</v>
      </c>
      <c r="AE21" s="207">
        <v>100</v>
      </c>
      <c r="AF21" s="220">
        <v>1</v>
      </c>
      <c r="AG21" s="220">
        <v>1</v>
      </c>
      <c r="AH21" s="221">
        <v>3</v>
      </c>
      <c r="AI21" s="221">
        <v>5</v>
      </c>
      <c r="AJ21" s="207" t="s">
        <v>12755</v>
      </c>
      <c r="AK21" s="207">
        <v>102.6</v>
      </c>
      <c r="AL21" s="207">
        <v>844</v>
      </c>
      <c r="AM21" s="207" t="s">
        <v>12938</v>
      </c>
      <c r="AN21" s="207" t="s">
        <v>12638</v>
      </c>
      <c r="AO21" s="323" t="s">
        <v>12939</v>
      </c>
      <c r="AP21" s="207" t="s">
        <v>12940</v>
      </c>
      <c r="AQ21" s="207" t="s">
        <v>12488</v>
      </c>
      <c r="AR21" s="207" t="s">
        <v>12641</v>
      </c>
      <c r="AS21" s="207" t="s">
        <v>12941</v>
      </c>
      <c r="AT21" s="207" t="s">
        <v>12942</v>
      </c>
      <c r="AU21" s="207" t="s">
        <v>12492</v>
      </c>
      <c r="AV21" s="207" t="s">
        <v>12943</v>
      </c>
      <c r="AW21" s="208" t="s">
        <v>12944</v>
      </c>
      <c r="AX21" s="207" t="s">
        <v>12083</v>
      </c>
      <c r="AY21" s="207">
        <v>2</v>
      </c>
      <c r="AZ21" s="207">
        <v>1</v>
      </c>
      <c r="BA21" s="207">
        <v>3</v>
      </c>
      <c r="BB21" s="207">
        <v>230</v>
      </c>
      <c r="BC21" s="207">
        <v>80</v>
      </c>
      <c r="BD21" s="207">
        <v>300</v>
      </c>
      <c r="BE21" s="207">
        <v>60</v>
      </c>
      <c r="BF21" s="207" t="s">
        <v>2754</v>
      </c>
      <c r="BG21" s="207" t="s">
        <v>12645</v>
      </c>
      <c r="BH21" s="207" t="s">
        <v>2759</v>
      </c>
      <c r="BI21" s="207" t="s">
        <v>12864</v>
      </c>
      <c r="BJ21" s="207" t="s">
        <v>12865</v>
      </c>
      <c r="BK21" s="207" t="s">
        <v>12866</v>
      </c>
      <c r="BL21" s="195" t="s">
        <v>12498</v>
      </c>
      <c r="BM21" s="195" t="s">
        <v>12499</v>
      </c>
      <c r="BN21" s="195" t="s">
        <v>12500</v>
      </c>
      <c r="BO21" s="195" t="s">
        <v>12501</v>
      </c>
      <c r="BP21" s="195" t="s">
        <v>12502</v>
      </c>
      <c r="BQ21" s="207">
        <v>1</v>
      </c>
      <c r="BR21" s="207" t="s">
        <v>12937</v>
      </c>
      <c r="BT21" s="207">
        <v>300</v>
      </c>
      <c r="BU21" s="207">
        <v>7</v>
      </c>
      <c r="BW21" s="207" t="s">
        <v>12804</v>
      </c>
      <c r="BZ21" s="207">
        <v>130</v>
      </c>
      <c r="CC21" s="207">
        <v>0</v>
      </c>
      <c r="CF21" s="207" t="s">
        <v>12945</v>
      </c>
      <c r="CG21" s="207" t="s">
        <v>12946</v>
      </c>
      <c r="CH21" s="207" t="s">
        <v>12805</v>
      </c>
      <c r="CI21" s="207">
        <v>50</v>
      </c>
      <c r="CJ21" s="207">
        <v>0</v>
      </c>
      <c r="CK21" s="207">
        <v>40</v>
      </c>
      <c r="CM21" s="222" t="s">
        <v>12508</v>
      </c>
      <c r="CN21" s="223" t="s">
        <v>12509</v>
      </c>
      <c r="CO21" s="222" t="s">
        <v>12510</v>
      </c>
      <c r="CP21" s="222" t="s">
        <v>12511</v>
      </c>
      <c r="CQ21" s="224" t="s">
        <v>12512</v>
      </c>
      <c r="CR21" s="207" t="s">
        <v>12513</v>
      </c>
      <c r="CS21" s="207" t="s">
        <v>12947</v>
      </c>
      <c r="CT21" s="207" t="s">
        <v>12418</v>
      </c>
      <c r="CU21" s="207" t="s">
        <v>12948</v>
      </c>
      <c r="CY21" s="207">
        <v>208</v>
      </c>
      <c r="CZ21" s="207" t="s">
        <v>4076</v>
      </c>
      <c r="DA21" s="207" t="s">
        <v>4077</v>
      </c>
      <c r="DB21" s="207" t="s">
        <v>4078</v>
      </c>
      <c r="DC21" s="207">
        <v>3</v>
      </c>
      <c r="DD21" s="207">
        <v>1</v>
      </c>
      <c r="DE21" s="207">
        <v>1</v>
      </c>
      <c r="DF21" s="207">
        <v>1</v>
      </c>
      <c r="DG21" s="207">
        <v>1405</v>
      </c>
      <c r="DH21" s="207" t="s">
        <v>12921</v>
      </c>
      <c r="DI21" s="207" t="s">
        <v>12930</v>
      </c>
      <c r="DK21" s="207">
        <v>1</v>
      </c>
      <c r="DO21" s="207" t="s">
        <v>6831</v>
      </c>
      <c r="DR21" s="207" t="s">
        <v>1803</v>
      </c>
      <c r="DS21" s="207" t="s">
        <v>12949</v>
      </c>
      <c r="DT21" s="207" t="s">
        <v>12809</v>
      </c>
      <c r="DU21" s="207">
        <v>3048</v>
      </c>
      <c r="DV21" s="207" t="s">
        <v>12923</v>
      </c>
      <c r="DW21" s="207">
        <v>8</v>
      </c>
      <c r="DX21" s="225"/>
      <c r="DY21" s="195" t="s">
        <v>6831</v>
      </c>
      <c r="DZ21" s="195" t="s">
        <v>6831</v>
      </c>
      <c r="EA21" s="207" t="s">
        <v>12950</v>
      </c>
      <c r="EB21" s="207" t="s">
        <v>12523</v>
      </c>
      <c r="EC21" s="207" t="s">
        <v>12951</v>
      </c>
      <c r="ED21" s="196" t="s">
        <v>12950</v>
      </c>
      <c r="EF21" s="207">
        <v>85</v>
      </c>
      <c r="EG21" s="226" t="s">
        <v>12952</v>
      </c>
      <c r="EL21" s="207" t="s">
        <v>12482</v>
      </c>
      <c r="EM21" s="207" t="s">
        <v>12482</v>
      </c>
      <c r="EN21" s="207" t="s">
        <v>12493</v>
      </c>
      <c r="EO21" s="231" t="s">
        <v>12567</v>
      </c>
      <c r="EP21" s="231" t="s">
        <v>12568</v>
      </c>
      <c r="EQ21" s="231" t="s">
        <v>12569</v>
      </c>
      <c r="ER21" s="223"/>
      <c r="ES21" s="223"/>
      <c r="ET21" s="207" t="s">
        <v>12878</v>
      </c>
      <c r="EU21" s="207" t="s">
        <v>12953</v>
      </c>
      <c r="EV21" s="222" t="s">
        <v>12954</v>
      </c>
      <c r="EW21" s="207" t="s">
        <v>12535</v>
      </c>
      <c r="FA21" s="221">
        <v>5</v>
      </c>
    </row>
    <row r="22" spans="1:157" ht="15.75" customHeight="1">
      <c r="A22" s="215">
        <v>301</v>
      </c>
      <c r="B22" s="215" t="s">
        <v>12955</v>
      </c>
      <c r="C22" s="215" t="s">
        <v>9391</v>
      </c>
      <c r="D22" s="215" t="s">
        <v>1786</v>
      </c>
      <c r="E22" s="215" t="s">
        <v>1787</v>
      </c>
      <c r="F22" s="47" t="s">
        <v>6938</v>
      </c>
      <c r="G22" s="47">
        <v>9</v>
      </c>
      <c r="H22" s="47" t="s">
        <v>12478</v>
      </c>
      <c r="I22" s="218">
        <v>20</v>
      </c>
      <c r="J22" s="215" t="s">
        <v>5248</v>
      </c>
      <c r="K22" s="219">
        <v>1</v>
      </c>
      <c r="L22" s="207">
        <v>1</v>
      </c>
      <c r="M22" s="220">
        <v>3</v>
      </c>
      <c r="N22" s="220">
        <v>7</v>
      </c>
      <c r="O22" s="220">
        <v>5</v>
      </c>
      <c r="P22" s="220">
        <v>5</v>
      </c>
      <c r="Q22" s="220">
        <v>1</v>
      </c>
      <c r="R22" s="220">
        <v>1</v>
      </c>
      <c r="S22" s="207">
        <v>5.79</v>
      </c>
      <c r="T22" s="207">
        <v>115.8</v>
      </c>
      <c r="U22" s="207">
        <v>3.5</v>
      </c>
      <c r="V22" s="207">
        <v>0</v>
      </c>
      <c r="W22" s="207">
        <v>0.36</v>
      </c>
      <c r="X22" s="207" t="s">
        <v>2617</v>
      </c>
      <c r="Y22" s="207" t="s">
        <v>2707</v>
      </c>
      <c r="Z22" s="221" t="s">
        <v>12956</v>
      </c>
      <c r="AA22" s="207" t="s">
        <v>12957</v>
      </c>
      <c r="AB22" s="207" t="s">
        <v>12958</v>
      </c>
      <c r="AC22" s="207" t="s">
        <v>12959</v>
      </c>
      <c r="AD22" s="207">
        <v>1</v>
      </c>
      <c r="AE22" s="207">
        <v>100</v>
      </c>
      <c r="AF22" s="220">
        <v>1</v>
      </c>
      <c r="AG22" s="220">
        <v>3</v>
      </c>
      <c r="AH22" s="221">
        <v>3</v>
      </c>
      <c r="AI22" s="221">
        <v>2</v>
      </c>
      <c r="AJ22" s="207" t="s">
        <v>12960</v>
      </c>
      <c r="AK22" s="207">
        <v>57.9</v>
      </c>
      <c r="AL22" s="207">
        <v>1158</v>
      </c>
      <c r="AM22" s="207" t="s">
        <v>12961</v>
      </c>
      <c r="AN22" s="207" t="s">
        <v>12962</v>
      </c>
      <c r="AO22" s="323" t="s">
        <v>12963</v>
      </c>
      <c r="AP22" s="207" t="s">
        <v>12487</v>
      </c>
      <c r="AQ22" s="207" t="s">
        <v>12488</v>
      </c>
      <c r="AR22" s="207" t="s">
        <v>12964</v>
      </c>
      <c r="AS22" s="207" t="s">
        <v>12965</v>
      </c>
      <c r="AT22" s="207" t="s">
        <v>12491</v>
      </c>
      <c r="AU22" s="207" t="s">
        <v>12492</v>
      </c>
      <c r="AV22" s="207" t="s">
        <v>12966</v>
      </c>
      <c r="AW22" s="73" t="s">
        <v>2447</v>
      </c>
      <c r="AX22" s="207" t="s">
        <v>12083</v>
      </c>
      <c r="AY22" s="207">
        <v>1</v>
      </c>
      <c r="AZ22" s="207">
        <v>1</v>
      </c>
      <c r="BA22" s="207">
        <v>1</v>
      </c>
      <c r="BB22" s="207">
        <v>80</v>
      </c>
      <c r="BC22" s="207">
        <v>90</v>
      </c>
      <c r="BD22" s="207">
        <v>300</v>
      </c>
      <c r="BE22" s="207">
        <v>100</v>
      </c>
      <c r="BF22" s="207" t="s">
        <v>2751</v>
      </c>
      <c r="BG22" s="207" t="s">
        <v>12617</v>
      </c>
      <c r="BH22" s="207" t="s">
        <v>2756</v>
      </c>
      <c r="BI22" s="207" t="s">
        <v>12495</v>
      </c>
      <c r="BJ22" s="207" t="s">
        <v>12496</v>
      </c>
      <c r="BK22" s="207" t="s">
        <v>12497</v>
      </c>
      <c r="BL22" s="195" t="s">
        <v>12498</v>
      </c>
      <c r="BM22" s="195" t="s">
        <v>12499</v>
      </c>
      <c r="BN22" s="195" t="s">
        <v>12500</v>
      </c>
      <c r="BO22" s="195" t="s">
        <v>12501</v>
      </c>
      <c r="BP22" s="195" t="s">
        <v>12502</v>
      </c>
      <c r="BQ22" s="207" t="s">
        <v>6831</v>
      </c>
      <c r="BR22" s="207" t="s">
        <v>6831</v>
      </c>
      <c r="BT22" s="207" t="s">
        <v>6831</v>
      </c>
      <c r="BU22" s="207" t="s">
        <v>6831</v>
      </c>
      <c r="BW22" s="207" t="s">
        <v>12590</v>
      </c>
      <c r="BZ22" s="207">
        <v>130</v>
      </c>
      <c r="CC22" s="207">
        <v>1</v>
      </c>
      <c r="CE22" s="207" t="s">
        <v>12967</v>
      </c>
      <c r="CF22" s="207" t="s">
        <v>12650</v>
      </c>
      <c r="CI22" s="207">
        <v>50</v>
      </c>
      <c r="CJ22" s="207">
        <v>0</v>
      </c>
      <c r="CK22" s="207">
        <v>40</v>
      </c>
      <c r="CM22" s="222" t="s">
        <v>12508</v>
      </c>
      <c r="CN22" s="223" t="s">
        <v>12509</v>
      </c>
      <c r="CO22" s="222" t="s">
        <v>12510</v>
      </c>
      <c r="CP22" s="222" t="s">
        <v>12511</v>
      </c>
      <c r="CQ22" s="224" t="s">
        <v>12512</v>
      </c>
      <c r="CR22" s="207" t="s">
        <v>12513</v>
      </c>
      <c r="CS22" s="207" t="s">
        <v>12947</v>
      </c>
      <c r="CT22" s="207" t="s">
        <v>12418</v>
      </c>
      <c r="CU22" s="207" t="s">
        <v>3929</v>
      </c>
      <c r="CY22" s="207">
        <v>301</v>
      </c>
      <c r="CZ22" s="207" t="s">
        <v>4076</v>
      </c>
      <c r="DA22" s="207" t="s">
        <v>4077</v>
      </c>
      <c r="DB22" s="207" t="s">
        <v>4078</v>
      </c>
      <c r="DC22" s="207">
        <v>1</v>
      </c>
      <c r="DD22" s="207">
        <v>1</v>
      </c>
      <c r="DE22" s="207">
        <v>1</v>
      </c>
      <c r="DF22" s="207">
        <v>1</v>
      </c>
      <c r="DG22" s="207">
        <v>455</v>
      </c>
      <c r="DH22" s="207" t="s">
        <v>12968</v>
      </c>
      <c r="DI22" s="207" t="s">
        <v>130</v>
      </c>
      <c r="DJ22" s="207">
        <v>1</v>
      </c>
      <c r="DK22" s="207">
        <v>1</v>
      </c>
      <c r="DN22" s="207" t="s">
        <v>6831</v>
      </c>
      <c r="DO22" s="207" t="s">
        <v>6831</v>
      </c>
      <c r="DR22" s="207" t="s">
        <v>1804</v>
      </c>
      <c r="DS22" s="207" t="s">
        <v>6020</v>
      </c>
      <c r="DT22" s="207" t="s">
        <v>12626</v>
      </c>
      <c r="DU22" s="207">
        <v>3045</v>
      </c>
      <c r="DV22" s="207" t="s">
        <v>12969</v>
      </c>
      <c r="DW22" s="207">
        <v>6</v>
      </c>
      <c r="DX22" s="225" t="s">
        <v>12970</v>
      </c>
      <c r="DY22" s="195" t="s">
        <v>12971</v>
      </c>
      <c r="DZ22" s="195">
        <v>2</v>
      </c>
      <c r="EA22" s="207" t="s">
        <v>11021</v>
      </c>
      <c r="EB22" s="207" t="s">
        <v>12523</v>
      </c>
      <c r="EC22" s="207" t="s">
        <v>12972</v>
      </c>
      <c r="ED22" s="196" t="s">
        <v>11021</v>
      </c>
      <c r="EF22" s="207">
        <v>85</v>
      </c>
      <c r="EG22" s="226" t="s">
        <v>12973</v>
      </c>
      <c r="EK22" s="207" t="s">
        <v>12974</v>
      </c>
      <c r="EL22" s="207" t="s">
        <v>12975</v>
      </c>
      <c r="EM22" s="207" t="s">
        <v>12975</v>
      </c>
      <c r="EN22" s="207" t="s">
        <v>12966</v>
      </c>
      <c r="EO22" s="207" t="s">
        <v>12976</v>
      </c>
      <c r="EP22" s="207" t="s">
        <v>12977</v>
      </c>
      <c r="EQ22" s="207" t="s">
        <v>12978</v>
      </c>
      <c r="ER22" s="207" t="s">
        <v>12979</v>
      </c>
      <c r="ES22" s="207" t="s">
        <v>12980</v>
      </c>
      <c r="ET22" s="207" t="s">
        <v>12533</v>
      </c>
      <c r="EU22" s="207" t="s">
        <v>6680</v>
      </c>
      <c r="EV22" s="222" t="s">
        <v>12981</v>
      </c>
      <c r="EW22" s="207" t="s">
        <v>12535</v>
      </c>
      <c r="EX22" s="207">
        <v>1</v>
      </c>
      <c r="EY22" s="207" t="s">
        <v>12982</v>
      </c>
      <c r="EZ22" s="207">
        <v>4301</v>
      </c>
      <c r="FA22" s="221">
        <v>2</v>
      </c>
    </row>
    <row r="23" spans="1:157">
      <c r="A23" s="215">
        <v>302</v>
      </c>
      <c r="B23" s="215" t="s">
        <v>131</v>
      </c>
      <c r="C23" s="215" t="s">
        <v>9392</v>
      </c>
      <c r="D23" s="215" t="s">
        <v>1786</v>
      </c>
      <c r="E23" s="215" t="s">
        <v>1787</v>
      </c>
      <c r="F23" s="217" t="s">
        <v>6938</v>
      </c>
      <c r="G23" s="217">
        <v>4</v>
      </c>
      <c r="H23" s="217" t="s">
        <v>12478</v>
      </c>
      <c r="I23" s="227">
        <v>21</v>
      </c>
      <c r="J23" s="215" t="s">
        <v>5249</v>
      </c>
      <c r="K23" s="219">
        <v>2</v>
      </c>
      <c r="L23" s="207">
        <v>1</v>
      </c>
      <c r="M23" s="220">
        <v>3</v>
      </c>
      <c r="N23" s="220">
        <v>8</v>
      </c>
      <c r="O23" s="220">
        <v>4</v>
      </c>
      <c r="P23" s="220">
        <v>6</v>
      </c>
      <c r="Q23" s="220">
        <v>1</v>
      </c>
      <c r="R23" s="220">
        <v>2</v>
      </c>
      <c r="S23" s="207">
        <v>11.77</v>
      </c>
      <c r="T23" s="207">
        <v>275.8</v>
      </c>
      <c r="U23" s="207">
        <v>4.5</v>
      </c>
      <c r="V23" s="207">
        <v>0</v>
      </c>
      <c r="W23" s="207">
        <v>0.28999999999999998</v>
      </c>
      <c r="X23" s="207" t="s">
        <v>2618</v>
      </c>
      <c r="Y23" s="207" t="s">
        <v>2708</v>
      </c>
      <c r="Z23" s="221" t="s">
        <v>12983</v>
      </c>
      <c r="AA23" s="207" t="s">
        <v>12984</v>
      </c>
      <c r="AB23" s="207" t="s">
        <v>12985</v>
      </c>
      <c r="AC23" s="207" t="s">
        <v>12985</v>
      </c>
      <c r="AD23" s="207">
        <v>1</v>
      </c>
      <c r="AE23" s="207">
        <v>100</v>
      </c>
      <c r="AF23" s="220">
        <v>1</v>
      </c>
      <c r="AG23" s="220">
        <v>1</v>
      </c>
      <c r="AH23" s="221">
        <v>4</v>
      </c>
      <c r="AI23" s="221">
        <v>2</v>
      </c>
      <c r="AJ23" s="207" t="s">
        <v>12960</v>
      </c>
      <c r="AK23" s="207">
        <v>117.69999999999999</v>
      </c>
      <c r="AL23" s="207">
        <v>2758</v>
      </c>
      <c r="AM23" s="207" t="s">
        <v>12986</v>
      </c>
      <c r="AN23" s="207" t="s">
        <v>12987</v>
      </c>
      <c r="AO23" s="323" t="s">
        <v>12988</v>
      </c>
      <c r="AP23" s="207" t="s">
        <v>12989</v>
      </c>
      <c r="AQ23" s="207" t="s">
        <v>12488</v>
      </c>
      <c r="AR23" s="207" t="s">
        <v>12990</v>
      </c>
      <c r="AS23" s="207" t="s">
        <v>12991</v>
      </c>
      <c r="AT23" s="207" t="s">
        <v>12992</v>
      </c>
      <c r="AU23" s="207" t="s">
        <v>12492</v>
      </c>
      <c r="AV23" s="207" t="s">
        <v>12993</v>
      </c>
      <c r="AW23" s="73" t="s">
        <v>2448</v>
      </c>
      <c r="AX23" s="207" t="s">
        <v>12085</v>
      </c>
      <c r="AY23" s="207">
        <v>1</v>
      </c>
      <c r="AZ23" s="207">
        <v>1</v>
      </c>
      <c r="BA23" s="207">
        <v>1</v>
      </c>
      <c r="BB23" s="207">
        <v>80</v>
      </c>
      <c r="BC23" s="207">
        <v>90</v>
      </c>
      <c r="BD23" s="207">
        <v>300</v>
      </c>
      <c r="BE23" s="207">
        <v>100</v>
      </c>
      <c r="BF23" s="207" t="s">
        <v>2751</v>
      </c>
      <c r="BG23" s="207" t="s">
        <v>12617</v>
      </c>
      <c r="BH23" s="207" t="s">
        <v>2756</v>
      </c>
      <c r="BI23" s="207" t="s">
        <v>12495</v>
      </c>
      <c r="BJ23" s="207" t="s">
        <v>12764</v>
      </c>
      <c r="BK23" s="207" t="s">
        <v>12765</v>
      </c>
      <c r="BL23" s="195" t="s">
        <v>12498</v>
      </c>
      <c r="BM23" s="195" t="s">
        <v>12499</v>
      </c>
      <c r="BN23" s="195" t="s">
        <v>12500</v>
      </c>
      <c r="BO23" s="195" t="s">
        <v>12501</v>
      </c>
      <c r="BP23" s="195" t="s">
        <v>12502</v>
      </c>
      <c r="BQ23" s="207" t="s">
        <v>6831</v>
      </c>
      <c r="BR23" s="207" t="s">
        <v>6831</v>
      </c>
      <c r="BT23" s="207" t="s">
        <v>6831</v>
      </c>
      <c r="BU23" s="207" t="s">
        <v>6831</v>
      </c>
      <c r="BW23" s="207" t="s">
        <v>12503</v>
      </c>
      <c r="BZ23" s="207">
        <v>130</v>
      </c>
      <c r="CC23" s="207">
        <v>1</v>
      </c>
      <c r="CF23" s="207" t="s">
        <v>12650</v>
      </c>
      <c r="CG23" s="207" t="s">
        <v>12506</v>
      </c>
      <c r="CH23" s="207" t="s">
        <v>12994</v>
      </c>
      <c r="CI23" s="207">
        <v>50</v>
      </c>
      <c r="CJ23" s="207">
        <v>0</v>
      </c>
      <c r="CK23" s="207">
        <v>40</v>
      </c>
      <c r="CM23" s="222" t="s">
        <v>12508</v>
      </c>
      <c r="CN23" s="223" t="s">
        <v>12509</v>
      </c>
      <c r="CO23" s="222" t="s">
        <v>12510</v>
      </c>
      <c r="CP23" s="222" t="s">
        <v>12511</v>
      </c>
      <c r="CQ23" s="224" t="s">
        <v>12512</v>
      </c>
      <c r="CR23" s="207" t="s">
        <v>12513</v>
      </c>
      <c r="CS23" s="207" t="s">
        <v>12947</v>
      </c>
      <c r="CT23" s="207" t="s">
        <v>12418</v>
      </c>
      <c r="CU23" s="207" t="s">
        <v>3930</v>
      </c>
      <c r="CY23" s="207">
        <v>302</v>
      </c>
      <c r="CZ23" s="207" t="s">
        <v>4076</v>
      </c>
      <c r="DA23" s="207" t="s">
        <v>4077</v>
      </c>
      <c r="DB23" s="207" t="s">
        <v>4078</v>
      </c>
      <c r="DC23" s="207">
        <v>10</v>
      </c>
      <c r="DD23" s="207">
        <v>1</v>
      </c>
      <c r="DE23" s="207">
        <v>1</v>
      </c>
      <c r="DF23" s="207">
        <v>1</v>
      </c>
      <c r="DG23" s="207">
        <v>695</v>
      </c>
      <c r="DH23" s="207" t="s">
        <v>12995</v>
      </c>
      <c r="DI23" s="207" t="s">
        <v>131</v>
      </c>
      <c r="DK23" s="207">
        <v>1</v>
      </c>
      <c r="DN23" s="207" t="s">
        <v>6831</v>
      </c>
      <c r="DO23" s="207" t="s">
        <v>6831</v>
      </c>
      <c r="DR23" s="207" t="s">
        <v>1804</v>
      </c>
      <c r="DS23" s="207" t="s">
        <v>6021</v>
      </c>
      <c r="DT23" s="207" t="s">
        <v>12744</v>
      </c>
      <c r="DU23" s="207">
        <v>3045</v>
      </c>
      <c r="DV23" s="207" t="s">
        <v>12969</v>
      </c>
      <c r="DW23" s="207">
        <v>6</v>
      </c>
      <c r="DX23" s="225" t="s">
        <v>12996</v>
      </c>
      <c r="DY23" s="195" t="s">
        <v>12997</v>
      </c>
      <c r="DZ23" s="195">
        <v>2</v>
      </c>
      <c r="EA23" s="207" t="s">
        <v>11022</v>
      </c>
      <c r="EB23" s="207" t="s">
        <v>12523</v>
      </c>
      <c r="EC23" s="207" t="s">
        <v>12998</v>
      </c>
      <c r="ED23" s="196" t="s">
        <v>11022</v>
      </c>
      <c r="EF23" s="207">
        <v>85</v>
      </c>
      <c r="EG23" s="226" t="s">
        <v>12999</v>
      </c>
      <c r="EL23" s="207" t="s">
        <v>12482</v>
      </c>
      <c r="EM23" s="207" t="s">
        <v>12482</v>
      </c>
      <c r="EN23" s="207" t="s">
        <v>12493</v>
      </c>
      <c r="EO23" s="207" t="s">
        <v>12567</v>
      </c>
      <c r="EP23" s="207" t="s">
        <v>12568</v>
      </c>
      <c r="EQ23" s="207" t="s">
        <v>12569</v>
      </c>
      <c r="ET23" s="207" t="s">
        <v>12533</v>
      </c>
      <c r="EU23" s="207" t="s">
        <v>13000</v>
      </c>
      <c r="EV23" s="222" t="s">
        <v>13001</v>
      </c>
      <c r="EW23" s="207" t="s">
        <v>12535</v>
      </c>
      <c r="FA23" s="221">
        <v>2</v>
      </c>
    </row>
    <row r="24" spans="1:157">
      <c r="A24" s="215">
        <v>303</v>
      </c>
      <c r="B24" s="215" t="s">
        <v>132</v>
      </c>
      <c r="C24" s="215" t="s">
        <v>9393</v>
      </c>
      <c r="D24" s="215" t="s">
        <v>1786</v>
      </c>
      <c r="E24" s="215" t="s">
        <v>1787</v>
      </c>
      <c r="F24" s="47" t="s">
        <v>6941</v>
      </c>
      <c r="G24" s="47">
        <v>9</v>
      </c>
      <c r="H24" s="47" t="s">
        <v>12478</v>
      </c>
      <c r="I24" s="227">
        <v>22</v>
      </c>
      <c r="J24" s="215" t="s">
        <v>5250</v>
      </c>
      <c r="K24" s="219">
        <v>3</v>
      </c>
      <c r="L24" s="207">
        <v>2</v>
      </c>
      <c r="M24" s="220">
        <v>7</v>
      </c>
      <c r="N24" s="220">
        <v>5</v>
      </c>
      <c r="O24" s="220">
        <v>6</v>
      </c>
      <c r="P24" s="220">
        <v>4</v>
      </c>
      <c r="Q24" s="220">
        <v>1</v>
      </c>
      <c r="R24" s="220">
        <v>3</v>
      </c>
      <c r="S24" s="207">
        <v>10.75</v>
      </c>
      <c r="T24" s="207">
        <v>66.2</v>
      </c>
      <c r="U24" s="207">
        <v>1.8</v>
      </c>
      <c r="V24" s="207">
        <v>0</v>
      </c>
      <c r="W24" s="207">
        <v>0.43</v>
      </c>
      <c r="X24" s="207" t="s">
        <v>2619</v>
      </c>
      <c r="Y24" s="207" t="s">
        <v>2709</v>
      </c>
      <c r="Z24" s="221" t="s">
        <v>13002</v>
      </c>
      <c r="AA24" s="207" t="s">
        <v>13003</v>
      </c>
      <c r="AB24" s="207" t="s">
        <v>13004</v>
      </c>
      <c r="AC24" s="207" t="s">
        <v>13004</v>
      </c>
      <c r="AD24" s="207">
        <v>1</v>
      </c>
      <c r="AE24" s="207">
        <v>100</v>
      </c>
      <c r="AF24" s="220">
        <v>1</v>
      </c>
      <c r="AG24" s="220">
        <v>1</v>
      </c>
      <c r="AH24" s="221">
        <v>3</v>
      </c>
      <c r="AI24" s="221">
        <v>5</v>
      </c>
      <c r="AJ24" s="207" t="s">
        <v>12960</v>
      </c>
      <c r="AK24" s="207">
        <v>107.5</v>
      </c>
      <c r="AL24" s="207">
        <v>662</v>
      </c>
      <c r="AM24" s="207" t="s">
        <v>13005</v>
      </c>
      <c r="AN24" s="207" t="s">
        <v>13006</v>
      </c>
      <c r="AO24" s="323" t="s">
        <v>12639</v>
      </c>
      <c r="AP24" s="207" t="s">
        <v>12906</v>
      </c>
      <c r="AQ24" s="207" t="s">
        <v>12488</v>
      </c>
      <c r="AR24" s="207" t="s">
        <v>13007</v>
      </c>
      <c r="AS24" s="207" t="s">
        <v>12642</v>
      </c>
      <c r="AT24" s="207" t="s">
        <v>12909</v>
      </c>
      <c r="AU24" s="207" t="s">
        <v>12492</v>
      </c>
      <c r="AV24" s="207" t="s">
        <v>13008</v>
      </c>
      <c r="AW24" s="73" t="s">
        <v>2449</v>
      </c>
      <c r="AX24" s="207" t="s">
        <v>12083</v>
      </c>
      <c r="AY24" s="207">
        <v>2</v>
      </c>
      <c r="AZ24" s="207">
        <v>1</v>
      </c>
      <c r="BA24" s="207">
        <v>3</v>
      </c>
      <c r="BB24" s="207">
        <v>230</v>
      </c>
      <c r="BC24" s="207">
        <v>80</v>
      </c>
      <c r="BD24" s="207">
        <v>300</v>
      </c>
      <c r="BE24" s="207">
        <v>60</v>
      </c>
      <c r="BF24" s="207" t="s">
        <v>2754</v>
      </c>
      <c r="BG24" s="207" t="s">
        <v>12645</v>
      </c>
      <c r="BH24" s="207" t="s">
        <v>2759</v>
      </c>
      <c r="BI24" s="207" t="s">
        <v>12587</v>
      </c>
      <c r="BJ24" s="207" t="s">
        <v>12646</v>
      </c>
      <c r="BK24" s="207" t="s">
        <v>12647</v>
      </c>
      <c r="BL24" s="195" t="s">
        <v>12498</v>
      </c>
      <c r="BM24" s="195" t="s">
        <v>12499</v>
      </c>
      <c r="BN24" s="195" t="s">
        <v>12500</v>
      </c>
      <c r="BO24" s="195" t="s">
        <v>12501</v>
      </c>
      <c r="BP24" s="195" t="s">
        <v>12502</v>
      </c>
      <c r="BQ24" s="207">
        <v>1</v>
      </c>
      <c r="BR24" s="207" t="s">
        <v>13004</v>
      </c>
      <c r="BT24" s="207">
        <v>300</v>
      </c>
      <c r="BU24" s="207">
        <v>11</v>
      </c>
      <c r="BW24" s="207" t="s">
        <v>12804</v>
      </c>
      <c r="BZ24" s="207">
        <v>130</v>
      </c>
      <c r="CC24" s="207">
        <v>0</v>
      </c>
      <c r="CF24" s="207" t="s">
        <v>12945</v>
      </c>
      <c r="CG24" s="207" t="s">
        <v>12946</v>
      </c>
      <c r="CH24" s="207" t="s">
        <v>13009</v>
      </c>
      <c r="CI24" s="207">
        <v>50</v>
      </c>
      <c r="CJ24" s="207">
        <v>0</v>
      </c>
      <c r="CK24" s="207">
        <v>40</v>
      </c>
      <c r="CM24" s="222" t="s">
        <v>12508</v>
      </c>
      <c r="CN24" s="223" t="s">
        <v>12509</v>
      </c>
      <c r="CO24" s="222" t="s">
        <v>12510</v>
      </c>
      <c r="CP24" s="222" t="s">
        <v>12511</v>
      </c>
      <c r="CQ24" s="224" t="s">
        <v>12512</v>
      </c>
      <c r="CR24" s="207" t="s">
        <v>12513</v>
      </c>
      <c r="CS24" s="207" t="s">
        <v>12947</v>
      </c>
      <c r="CT24" s="207" t="s">
        <v>12418</v>
      </c>
      <c r="CU24" s="207" t="s">
        <v>3931</v>
      </c>
      <c r="CY24" s="207">
        <v>303</v>
      </c>
      <c r="CZ24" s="207" t="s">
        <v>4076</v>
      </c>
      <c r="DA24" s="207" t="s">
        <v>4077</v>
      </c>
      <c r="DB24" s="207" t="s">
        <v>4078</v>
      </c>
      <c r="DC24" s="207">
        <v>10</v>
      </c>
      <c r="DD24" s="207">
        <v>1</v>
      </c>
      <c r="DE24" s="207">
        <v>1</v>
      </c>
      <c r="DF24" s="207">
        <v>1</v>
      </c>
      <c r="DG24" s="207">
        <v>1236</v>
      </c>
      <c r="DH24" s="207" t="s">
        <v>13010</v>
      </c>
      <c r="DI24" s="207" t="s">
        <v>132</v>
      </c>
      <c r="DK24" s="207">
        <v>1</v>
      </c>
      <c r="DN24" s="207" t="s">
        <v>13011</v>
      </c>
      <c r="DO24" s="207" t="s">
        <v>6831</v>
      </c>
      <c r="DQ24" s="207" t="s">
        <v>13012</v>
      </c>
      <c r="DR24" s="207" t="s">
        <v>1803</v>
      </c>
      <c r="DS24" s="207" t="s">
        <v>6022</v>
      </c>
      <c r="DT24" s="207" t="s">
        <v>12809</v>
      </c>
      <c r="DU24" s="207">
        <v>3048</v>
      </c>
      <c r="DV24" s="207" t="s">
        <v>13013</v>
      </c>
      <c r="DW24" s="207">
        <v>8</v>
      </c>
      <c r="DX24" s="225" t="s">
        <v>13014</v>
      </c>
      <c r="DY24" s="195" t="s">
        <v>13015</v>
      </c>
      <c r="DZ24" s="195">
        <v>2</v>
      </c>
      <c r="EA24" s="207" t="s">
        <v>11023</v>
      </c>
      <c r="EB24" s="207" t="s">
        <v>12523</v>
      </c>
      <c r="EC24" s="207" t="s">
        <v>13016</v>
      </c>
      <c r="ED24" s="196" t="s">
        <v>11023</v>
      </c>
      <c r="EF24" s="207">
        <v>85</v>
      </c>
      <c r="EG24" s="226" t="s">
        <v>12952</v>
      </c>
      <c r="EL24" s="207" t="s">
        <v>12482</v>
      </c>
      <c r="EM24" s="207" t="s">
        <v>12482</v>
      </c>
      <c r="EN24" s="207" t="s">
        <v>12493</v>
      </c>
      <c r="EO24" s="231" t="s">
        <v>12567</v>
      </c>
      <c r="EP24" s="231" t="s">
        <v>12568</v>
      </c>
      <c r="EQ24" s="231" t="s">
        <v>12569</v>
      </c>
      <c r="ER24" s="223"/>
      <c r="ES24" s="223"/>
      <c r="ET24" s="207" t="s">
        <v>12602</v>
      </c>
      <c r="EU24" s="207" t="s">
        <v>13017</v>
      </c>
      <c r="EV24" s="222" t="s">
        <v>13018</v>
      </c>
      <c r="EW24" s="207" t="s">
        <v>12535</v>
      </c>
      <c r="FA24" s="221">
        <v>5</v>
      </c>
    </row>
    <row r="25" spans="1:157">
      <c r="A25" s="215">
        <v>304</v>
      </c>
      <c r="B25" s="215" t="s">
        <v>133</v>
      </c>
      <c r="C25" s="215" t="s">
        <v>9394</v>
      </c>
      <c r="D25" s="215" t="s">
        <v>1786</v>
      </c>
      <c r="E25" s="215" t="s">
        <v>1788</v>
      </c>
      <c r="F25" s="217" t="s">
        <v>6939</v>
      </c>
      <c r="G25" s="217">
        <v>9</v>
      </c>
      <c r="H25" s="217" t="s">
        <v>12478</v>
      </c>
      <c r="I25" s="215">
        <v>22</v>
      </c>
      <c r="J25" s="215" t="s">
        <v>5251</v>
      </c>
      <c r="K25" s="219">
        <v>3</v>
      </c>
      <c r="L25" s="207">
        <v>2</v>
      </c>
      <c r="M25" s="220">
        <v>5</v>
      </c>
      <c r="N25" s="220">
        <v>6</v>
      </c>
      <c r="O25" s="220">
        <v>7</v>
      </c>
      <c r="P25" s="220">
        <v>4</v>
      </c>
      <c r="Q25" s="220">
        <v>2</v>
      </c>
      <c r="R25" s="220">
        <v>4</v>
      </c>
      <c r="S25" s="207">
        <v>7.44</v>
      </c>
      <c r="T25" s="207">
        <v>91</v>
      </c>
      <c r="U25" s="207">
        <v>2.5</v>
      </c>
      <c r="V25" s="207">
        <v>0</v>
      </c>
      <c r="W25" s="207">
        <v>0.5</v>
      </c>
      <c r="X25" s="207" t="s">
        <v>2620</v>
      </c>
      <c r="Y25" s="207" t="s">
        <v>2710</v>
      </c>
      <c r="Z25" s="221" t="s">
        <v>13019</v>
      </c>
      <c r="AA25" s="223" t="s">
        <v>13020</v>
      </c>
      <c r="AB25" s="207" t="s">
        <v>13021</v>
      </c>
      <c r="AC25" s="207" t="s">
        <v>13021</v>
      </c>
      <c r="AD25" s="207">
        <v>1</v>
      </c>
      <c r="AE25" s="207">
        <v>100</v>
      </c>
      <c r="AF25" s="220">
        <v>1</v>
      </c>
      <c r="AG25" s="220">
        <v>1</v>
      </c>
      <c r="AH25" s="221">
        <v>3</v>
      </c>
      <c r="AI25" s="221">
        <v>3</v>
      </c>
      <c r="AJ25" s="207" t="s">
        <v>13022</v>
      </c>
      <c r="AK25" s="207">
        <v>74.400000000000006</v>
      </c>
      <c r="AL25" s="207">
        <v>910</v>
      </c>
      <c r="AM25" s="207" t="s">
        <v>12885</v>
      </c>
      <c r="AN25" s="207" t="s">
        <v>13023</v>
      </c>
      <c r="AO25" s="323" t="s">
        <v>13024</v>
      </c>
      <c r="AP25" s="207" t="s">
        <v>12581</v>
      </c>
      <c r="AQ25" s="207" t="s">
        <v>12488</v>
      </c>
      <c r="AR25" s="207" t="s">
        <v>13025</v>
      </c>
      <c r="AS25" s="207" t="s">
        <v>13026</v>
      </c>
      <c r="AT25" s="207" t="s">
        <v>12584</v>
      </c>
      <c r="AU25" s="207" t="s">
        <v>12492</v>
      </c>
      <c r="AV25" s="207" t="s">
        <v>13027</v>
      </c>
      <c r="AW25" s="73" t="s">
        <v>2450</v>
      </c>
      <c r="AX25" s="207" t="s">
        <v>12083</v>
      </c>
      <c r="AY25" s="207">
        <v>1</v>
      </c>
      <c r="AZ25" s="207">
        <v>1</v>
      </c>
      <c r="BA25" s="207">
        <v>2</v>
      </c>
      <c r="BB25" s="207">
        <v>80</v>
      </c>
      <c r="BC25" s="207">
        <v>120</v>
      </c>
      <c r="BD25" s="207">
        <v>300</v>
      </c>
      <c r="BE25" s="207">
        <v>160</v>
      </c>
      <c r="BF25" s="207" t="s">
        <v>2752</v>
      </c>
      <c r="BG25" s="207" t="s">
        <v>12586</v>
      </c>
      <c r="BH25" s="207" t="s">
        <v>2757</v>
      </c>
      <c r="BI25" s="207" t="s">
        <v>12587</v>
      </c>
      <c r="BJ25" s="207" t="s">
        <v>12646</v>
      </c>
      <c r="BK25" s="207" t="s">
        <v>12647</v>
      </c>
      <c r="BL25" s="195" t="s">
        <v>12498</v>
      </c>
      <c r="BM25" s="195" t="s">
        <v>12499</v>
      </c>
      <c r="BN25" s="195" t="s">
        <v>12500</v>
      </c>
      <c r="BO25" s="195" t="s">
        <v>12501</v>
      </c>
      <c r="BP25" s="195" t="s">
        <v>12502</v>
      </c>
      <c r="BQ25" s="207" t="s">
        <v>6831</v>
      </c>
      <c r="BR25" s="207" t="s">
        <v>6831</v>
      </c>
      <c r="BT25" s="207" t="s">
        <v>6831</v>
      </c>
      <c r="BU25" s="207" t="s">
        <v>6831</v>
      </c>
      <c r="BW25" s="207" t="s">
        <v>12553</v>
      </c>
      <c r="BZ25" s="207">
        <v>130</v>
      </c>
      <c r="CC25" s="207">
        <v>1</v>
      </c>
      <c r="CF25" s="207" t="s">
        <v>12945</v>
      </c>
      <c r="CI25" s="207">
        <v>50</v>
      </c>
      <c r="CJ25" s="207">
        <v>0</v>
      </c>
      <c r="CK25" s="207">
        <v>40</v>
      </c>
      <c r="CM25" s="222" t="s">
        <v>12508</v>
      </c>
      <c r="CN25" s="223" t="s">
        <v>12509</v>
      </c>
      <c r="CO25" s="222" t="s">
        <v>12510</v>
      </c>
      <c r="CP25" s="222" t="s">
        <v>12511</v>
      </c>
      <c r="CQ25" s="224" t="s">
        <v>12512</v>
      </c>
      <c r="CR25" s="207" t="s">
        <v>12513</v>
      </c>
      <c r="CS25" s="207" t="s">
        <v>12947</v>
      </c>
      <c r="CT25" s="207" t="s">
        <v>12418</v>
      </c>
      <c r="CU25" s="207" t="s">
        <v>3932</v>
      </c>
      <c r="CY25" s="207">
        <v>304</v>
      </c>
      <c r="CZ25" s="207" t="s">
        <v>4076</v>
      </c>
      <c r="DA25" s="207" t="s">
        <v>4077</v>
      </c>
      <c r="DB25" s="207" t="s">
        <v>4078</v>
      </c>
      <c r="DC25" s="207">
        <v>10</v>
      </c>
      <c r="DD25" s="223">
        <v>1</v>
      </c>
      <c r="DE25" s="207">
        <v>1</v>
      </c>
      <c r="DF25" s="207">
        <v>1</v>
      </c>
      <c r="DG25" s="207">
        <v>1236</v>
      </c>
      <c r="DH25" s="207" t="s">
        <v>13028</v>
      </c>
      <c r="DI25" s="207" t="s">
        <v>133</v>
      </c>
      <c r="DK25" s="207">
        <v>1</v>
      </c>
      <c r="DN25" s="207" t="s">
        <v>13029</v>
      </c>
      <c r="DO25" s="207" t="s">
        <v>6831</v>
      </c>
      <c r="DR25" s="207" t="s">
        <v>1802</v>
      </c>
      <c r="DS25" s="207" t="s">
        <v>6023</v>
      </c>
      <c r="DT25" s="207" t="s">
        <v>12597</v>
      </c>
      <c r="DU25" s="207">
        <v>3046</v>
      </c>
      <c r="DV25" s="207" t="s">
        <v>13030</v>
      </c>
      <c r="DW25" s="207">
        <v>2</v>
      </c>
      <c r="DX25" s="207" t="s">
        <v>13031</v>
      </c>
      <c r="DY25" s="195" t="s">
        <v>13032</v>
      </c>
      <c r="DZ25" s="195">
        <v>2</v>
      </c>
      <c r="EA25" s="207" t="s">
        <v>11024</v>
      </c>
      <c r="EB25" s="207" t="s">
        <v>12523</v>
      </c>
      <c r="EC25" s="207" t="s">
        <v>13033</v>
      </c>
      <c r="ED25" s="196" t="s">
        <v>11024</v>
      </c>
      <c r="EF25" s="207">
        <v>85</v>
      </c>
      <c r="EG25" s="226" t="s">
        <v>13034</v>
      </c>
      <c r="EK25" s="223" t="s">
        <v>13035</v>
      </c>
      <c r="EL25" s="207" t="s">
        <v>13036</v>
      </c>
      <c r="EM25" s="207" t="s">
        <v>13036</v>
      </c>
      <c r="EN25" s="207" t="s">
        <v>13027</v>
      </c>
      <c r="EO25" s="207" t="s">
        <v>13037</v>
      </c>
      <c r="EP25" s="207" t="s">
        <v>13038</v>
      </c>
      <c r="EQ25" s="207" t="s">
        <v>13039</v>
      </c>
      <c r="ER25" s="223" t="s">
        <v>13040</v>
      </c>
      <c r="ES25" s="223" t="s">
        <v>13041</v>
      </c>
      <c r="ET25" s="207" t="s">
        <v>12602</v>
      </c>
      <c r="EU25" s="207" t="s">
        <v>6693</v>
      </c>
      <c r="EV25" s="222" t="s">
        <v>13042</v>
      </c>
      <c r="EW25" s="207" t="s">
        <v>12535</v>
      </c>
      <c r="EX25" s="207">
        <v>1</v>
      </c>
      <c r="EY25" s="207" t="s">
        <v>13043</v>
      </c>
      <c r="EZ25" s="207">
        <v>4304</v>
      </c>
      <c r="FA25" s="221">
        <v>3</v>
      </c>
    </row>
    <row r="26" spans="1:157">
      <c r="A26" s="215">
        <v>305</v>
      </c>
      <c r="B26" s="215" t="s">
        <v>134</v>
      </c>
      <c r="C26" s="215" t="s">
        <v>9395</v>
      </c>
      <c r="D26" s="215" t="s">
        <v>1786</v>
      </c>
      <c r="E26" s="215" t="s">
        <v>1787</v>
      </c>
      <c r="F26" s="47" t="s">
        <v>6941</v>
      </c>
      <c r="G26" s="47">
        <v>4</v>
      </c>
      <c r="H26" s="47" t="s">
        <v>12478</v>
      </c>
      <c r="I26" s="215">
        <v>25</v>
      </c>
      <c r="J26" s="215" t="s">
        <v>5252</v>
      </c>
      <c r="K26" s="219">
        <v>3</v>
      </c>
      <c r="L26" s="207">
        <v>2</v>
      </c>
      <c r="M26" s="220">
        <v>8</v>
      </c>
      <c r="N26" s="220">
        <v>7</v>
      </c>
      <c r="O26" s="220">
        <v>6</v>
      </c>
      <c r="P26" s="220">
        <v>4</v>
      </c>
      <c r="Q26" s="220">
        <v>2</v>
      </c>
      <c r="R26" s="220">
        <v>5</v>
      </c>
      <c r="S26" s="207">
        <v>22.87</v>
      </c>
      <c r="T26" s="207">
        <v>158.1</v>
      </c>
      <c r="U26" s="207">
        <v>1.6</v>
      </c>
      <c r="V26" s="207">
        <v>0</v>
      </c>
      <c r="W26" s="207">
        <v>0.4</v>
      </c>
      <c r="X26" s="207" t="s">
        <v>2621</v>
      </c>
      <c r="Y26" s="207" t="s">
        <v>2711</v>
      </c>
      <c r="Z26" s="221" t="s">
        <v>13044</v>
      </c>
      <c r="AA26" s="207" t="s">
        <v>13045</v>
      </c>
      <c r="AB26" s="208" t="s">
        <v>13046</v>
      </c>
      <c r="AC26" s="207" t="s">
        <v>13046</v>
      </c>
      <c r="AD26" s="207">
        <v>1</v>
      </c>
      <c r="AE26" s="207">
        <v>100</v>
      </c>
      <c r="AF26" s="220">
        <v>1</v>
      </c>
      <c r="AG26" s="220">
        <v>3</v>
      </c>
      <c r="AH26" s="221">
        <v>4</v>
      </c>
      <c r="AI26" s="221">
        <v>5</v>
      </c>
      <c r="AJ26" s="207" t="s">
        <v>12960</v>
      </c>
      <c r="AK26" s="207">
        <v>228.70000000000002</v>
      </c>
      <c r="AL26" s="207">
        <v>1581</v>
      </c>
      <c r="AM26" s="207" t="s">
        <v>12903</v>
      </c>
      <c r="AN26" s="207" t="s">
        <v>13047</v>
      </c>
      <c r="AO26" s="323" t="s">
        <v>13048</v>
      </c>
      <c r="AP26" s="207" t="s">
        <v>13049</v>
      </c>
      <c r="AQ26" s="207" t="s">
        <v>12488</v>
      </c>
      <c r="AR26" s="207" t="s">
        <v>13050</v>
      </c>
      <c r="AS26" s="207" t="s">
        <v>13051</v>
      </c>
      <c r="AT26" s="207" t="s">
        <v>13052</v>
      </c>
      <c r="AU26" s="207" t="s">
        <v>12492</v>
      </c>
      <c r="AV26" s="207" t="s">
        <v>13053</v>
      </c>
      <c r="AW26" s="73" t="s">
        <v>2451</v>
      </c>
      <c r="AX26" s="207" t="s">
        <v>12085</v>
      </c>
      <c r="AY26" s="207">
        <v>2</v>
      </c>
      <c r="AZ26" s="207">
        <v>1</v>
      </c>
      <c r="BA26" s="207">
        <v>3</v>
      </c>
      <c r="BB26" s="207">
        <v>230</v>
      </c>
      <c r="BC26" s="207">
        <v>80</v>
      </c>
      <c r="BD26" s="207">
        <v>300</v>
      </c>
      <c r="BE26" s="207">
        <v>60</v>
      </c>
      <c r="BF26" s="207" t="s">
        <v>2754</v>
      </c>
      <c r="BG26" s="207" t="s">
        <v>12645</v>
      </c>
      <c r="BH26" s="207" t="s">
        <v>2759</v>
      </c>
      <c r="BI26" s="207" t="s">
        <v>12864</v>
      </c>
      <c r="BJ26" s="207" t="s">
        <v>12865</v>
      </c>
      <c r="BK26" s="207" t="s">
        <v>12866</v>
      </c>
      <c r="BL26" s="195" t="s">
        <v>12498</v>
      </c>
      <c r="BM26" s="195" t="s">
        <v>12499</v>
      </c>
      <c r="BN26" s="195" t="s">
        <v>12500</v>
      </c>
      <c r="BO26" s="195" t="s">
        <v>12501</v>
      </c>
      <c r="BP26" s="195" t="s">
        <v>12502</v>
      </c>
      <c r="BQ26" s="207">
        <v>1</v>
      </c>
      <c r="BR26" s="207" t="s">
        <v>13054</v>
      </c>
      <c r="BT26" s="207">
        <v>300</v>
      </c>
      <c r="BU26" s="207">
        <v>9</v>
      </c>
      <c r="BW26" s="207" t="s">
        <v>12590</v>
      </c>
      <c r="BZ26" s="207">
        <v>130</v>
      </c>
      <c r="CC26" s="207">
        <v>0</v>
      </c>
      <c r="CE26" s="207" t="s">
        <v>12967</v>
      </c>
      <c r="CF26" s="207" t="s">
        <v>12650</v>
      </c>
      <c r="CI26" s="207">
        <v>70</v>
      </c>
      <c r="CJ26" s="207">
        <v>20</v>
      </c>
      <c r="CK26" s="207">
        <v>70</v>
      </c>
      <c r="CM26" s="222" t="s">
        <v>12508</v>
      </c>
      <c r="CN26" s="223" t="s">
        <v>12509</v>
      </c>
      <c r="CO26" s="222" t="s">
        <v>12510</v>
      </c>
      <c r="CP26" s="222" t="s">
        <v>12511</v>
      </c>
      <c r="CQ26" s="224" t="s">
        <v>12512</v>
      </c>
      <c r="CR26" s="207" t="s">
        <v>12513</v>
      </c>
      <c r="CS26" s="207" t="s">
        <v>12947</v>
      </c>
      <c r="CT26" s="207" t="s">
        <v>12418</v>
      </c>
      <c r="CU26" s="207" t="s">
        <v>3933</v>
      </c>
      <c r="CY26" s="207">
        <v>305</v>
      </c>
      <c r="CZ26" s="207" t="s">
        <v>4076</v>
      </c>
      <c r="DA26" s="207" t="s">
        <v>4077</v>
      </c>
      <c r="DB26" s="207" t="s">
        <v>4078</v>
      </c>
      <c r="DC26" s="207">
        <v>1</v>
      </c>
      <c r="DD26" s="207">
        <v>1</v>
      </c>
      <c r="DE26" s="207">
        <v>1</v>
      </c>
      <c r="DF26" s="207">
        <v>1</v>
      </c>
      <c r="DG26" s="207">
        <v>1405</v>
      </c>
      <c r="DH26" s="207" t="s">
        <v>13055</v>
      </c>
      <c r="DI26" s="207" t="s">
        <v>134</v>
      </c>
      <c r="DJ26" s="207">
        <v>1</v>
      </c>
      <c r="DK26" s="207">
        <v>1</v>
      </c>
      <c r="DN26" s="207" t="s">
        <v>13056</v>
      </c>
      <c r="DO26" s="207" t="s">
        <v>6831</v>
      </c>
      <c r="DR26" s="207" t="s">
        <v>1803</v>
      </c>
      <c r="DS26" s="207" t="s">
        <v>6024</v>
      </c>
      <c r="DT26" s="207" t="s">
        <v>12718</v>
      </c>
      <c r="DU26" s="207">
        <v>3048</v>
      </c>
      <c r="DV26" s="207" t="s">
        <v>13013</v>
      </c>
      <c r="DW26" s="207">
        <v>8</v>
      </c>
      <c r="DY26" s="195" t="s">
        <v>6831</v>
      </c>
      <c r="DZ26" s="195" t="s">
        <v>6831</v>
      </c>
      <c r="EA26" s="207" t="s">
        <v>11025</v>
      </c>
      <c r="EB26" s="207" t="s">
        <v>12523</v>
      </c>
      <c r="EC26" s="207" t="s">
        <v>13057</v>
      </c>
      <c r="ED26" s="196" t="s">
        <v>11025</v>
      </c>
      <c r="EF26" s="207">
        <v>85</v>
      </c>
      <c r="EG26" s="226" t="s">
        <v>13058</v>
      </c>
      <c r="EK26" s="207" t="s">
        <v>13059</v>
      </c>
      <c r="EL26" s="207" t="s">
        <v>13060</v>
      </c>
      <c r="EM26" s="207" t="s">
        <v>13060</v>
      </c>
      <c r="EN26" s="207" t="s">
        <v>13053</v>
      </c>
      <c r="EO26" s="222" t="s">
        <v>13061</v>
      </c>
      <c r="EP26" s="222" t="s">
        <v>13062</v>
      </c>
      <c r="EQ26" s="222" t="s">
        <v>13063</v>
      </c>
      <c r="ER26" s="223" t="s">
        <v>13064</v>
      </c>
      <c r="ES26" s="223" t="s">
        <v>13065</v>
      </c>
      <c r="ET26" s="207" t="s">
        <v>12878</v>
      </c>
      <c r="EU26" s="207" t="s">
        <v>13066</v>
      </c>
      <c r="EV26" s="222" t="s">
        <v>13067</v>
      </c>
      <c r="EW26" s="207" t="s">
        <v>12535</v>
      </c>
      <c r="EX26" s="207">
        <v>1</v>
      </c>
      <c r="EY26" s="207" t="s">
        <v>13068</v>
      </c>
      <c r="EZ26" s="207">
        <v>4305</v>
      </c>
      <c r="FA26" s="221">
        <v>5</v>
      </c>
    </row>
    <row r="27" spans="1:157">
      <c r="A27" s="215">
        <v>306</v>
      </c>
      <c r="B27" s="215" t="s">
        <v>6902</v>
      </c>
      <c r="C27" s="215" t="s">
        <v>9396</v>
      </c>
      <c r="D27" s="215" t="s">
        <v>1786</v>
      </c>
      <c r="E27" s="215" t="s">
        <v>1787</v>
      </c>
      <c r="F27" s="217" t="s">
        <v>6939</v>
      </c>
      <c r="G27" s="217">
        <v>9</v>
      </c>
      <c r="H27" s="217" t="s">
        <v>12478</v>
      </c>
      <c r="I27" s="215">
        <v>27</v>
      </c>
      <c r="J27" s="215" t="s">
        <v>5253</v>
      </c>
      <c r="K27" s="219">
        <v>3</v>
      </c>
      <c r="L27" s="207">
        <v>3</v>
      </c>
      <c r="M27" s="220">
        <v>8</v>
      </c>
      <c r="N27" s="220">
        <v>8</v>
      </c>
      <c r="O27" s="220">
        <v>6</v>
      </c>
      <c r="P27" s="220">
        <v>5</v>
      </c>
      <c r="Q27" s="220">
        <v>2</v>
      </c>
      <c r="R27" s="220">
        <v>6</v>
      </c>
      <c r="S27" s="207">
        <v>11.58</v>
      </c>
      <c r="T27" s="207">
        <v>91</v>
      </c>
      <c r="U27" s="207">
        <v>2.5</v>
      </c>
      <c r="V27" s="207">
        <v>0</v>
      </c>
      <c r="W27" s="207">
        <v>0.4</v>
      </c>
      <c r="X27" s="207" t="s">
        <v>2622</v>
      </c>
      <c r="Y27" s="207" t="s">
        <v>2712</v>
      </c>
      <c r="Z27" s="221" t="s">
        <v>13069</v>
      </c>
      <c r="AA27" s="207" t="s">
        <v>13070</v>
      </c>
      <c r="AB27" s="73" t="s">
        <v>13071</v>
      </c>
      <c r="AC27" s="207" t="s">
        <v>13071</v>
      </c>
      <c r="AD27" s="207">
        <v>1</v>
      </c>
      <c r="AE27" s="207">
        <v>100</v>
      </c>
      <c r="AF27" s="220">
        <v>1</v>
      </c>
      <c r="AG27" s="220">
        <v>3</v>
      </c>
      <c r="AH27" s="221">
        <v>3</v>
      </c>
      <c r="AI27" s="221">
        <v>3</v>
      </c>
      <c r="AJ27" s="207" t="s">
        <v>12960</v>
      </c>
      <c r="AK27" s="207">
        <v>115.8</v>
      </c>
      <c r="AL27" s="207">
        <v>910</v>
      </c>
      <c r="AM27" s="207" t="s">
        <v>12903</v>
      </c>
      <c r="AN27" s="207" t="s">
        <v>13072</v>
      </c>
      <c r="AO27" s="323" t="s">
        <v>13024</v>
      </c>
      <c r="AP27" s="207" t="s">
        <v>12581</v>
      </c>
      <c r="AQ27" s="207" t="s">
        <v>12488</v>
      </c>
      <c r="AR27" s="207" t="s">
        <v>13073</v>
      </c>
      <c r="AS27" s="207" t="s">
        <v>13026</v>
      </c>
      <c r="AT27" s="207" t="s">
        <v>12584</v>
      </c>
      <c r="AU27" s="207" t="s">
        <v>12492</v>
      </c>
      <c r="AV27" s="207" t="s">
        <v>13074</v>
      </c>
      <c r="AW27" s="73" t="s">
        <v>2452</v>
      </c>
      <c r="AX27" s="207" t="s">
        <v>12083</v>
      </c>
      <c r="AY27" s="207">
        <v>1</v>
      </c>
      <c r="AZ27" s="207">
        <v>1</v>
      </c>
      <c r="BA27" s="207">
        <v>2</v>
      </c>
      <c r="BB27" s="207">
        <v>80</v>
      </c>
      <c r="BC27" s="207">
        <v>120</v>
      </c>
      <c r="BD27" s="207">
        <v>300</v>
      </c>
      <c r="BE27" s="207">
        <v>160</v>
      </c>
      <c r="BF27" s="207" t="s">
        <v>2752</v>
      </c>
      <c r="BG27" s="207" t="s">
        <v>12586</v>
      </c>
      <c r="BH27" s="207" t="s">
        <v>2757</v>
      </c>
      <c r="BI27" s="207" t="s">
        <v>12911</v>
      </c>
      <c r="BJ27" s="207" t="s">
        <v>12912</v>
      </c>
      <c r="BK27" s="207" t="s">
        <v>12913</v>
      </c>
      <c r="BL27" s="195" t="s">
        <v>12498</v>
      </c>
      <c r="BM27" s="195" t="s">
        <v>12499</v>
      </c>
      <c r="BN27" s="195" t="s">
        <v>12500</v>
      </c>
      <c r="BO27" s="195" t="s">
        <v>12501</v>
      </c>
      <c r="BP27" s="195" t="s">
        <v>12502</v>
      </c>
      <c r="BQ27" s="207" t="s">
        <v>6831</v>
      </c>
      <c r="BR27" s="207" t="s">
        <v>6831</v>
      </c>
      <c r="BT27" s="207" t="s">
        <v>6831</v>
      </c>
      <c r="BU27" s="207" t="s">
        <v>6831</v>
      </c>
      <c r="BW27" s="207" t="s">
        <v>12590</v>
      </c>
      <c r="BZ27" s="207">
        <v>130</v>
      </c>
      <c r="CC27" s="207">
        <v>1</v>
      </c>
      <c r="CE27" s="207" t="s">
        <v>12504</v>
      </c>
      <c r="CF27" s="207" t="s">
        <v>12676</v>
      </c>
      <c r="CG27" s="207" t="s">
        <v>12506</v>
      </c>
      <c r="CH27" s="207" t="s">
        <v>12677</v>
      </c>
      <c r="CI27" s="207">
        <v>50</v>
      </c>
      <c r="CJ27" s="207">
        <v>0</v>
      </c>
      <c r="CK27" s="207">
        <v>40</v>
      </c>
      <c r="CM27" s="222" t="s">
        <v>12508</v>
      </c>
      <c r="CN27" s="223" t="s">
        <v>12509</v>
      </c>
      <c r="CO27" s="222" t="s">
        <v>12510</v>
      </c>
      <c r="CP27" s="222" t="s">
        <v>12511</v>
      </c>
      <c r="CQ27" s="224" t="s">
        <v>12512</v>
      </c>
      <c r="CR27" s="207" t="s">
        <v>12513</v>
      </c>
      <c r="CS27" s="207" t="s">
        <v>12947</v>
      </c>
      <c r="CT27" s="207" t="s">
        <v>12418</v>
      </c>
      <c r="CU27" s="207" t="s">
        <v>3934</v>
      </c>
      <c r="CY27" s="207">
        <v>306</v>
      </c>
      <c r="CZ27" s="207" t="s">
        <v>4076</v>
      </c>
      <c r="DA27" s="207" t="s">
        <v>4077</v>
      </c>
      <c r="DB27" s="207" t="s">
        <v>4078</v>
      </c>
      <c r="DC27" s="207">
        <v>10</v>
      </c>
      <c r="DD27" s="207">
        <v>1</v>
      </c>
      <c r="DE27" s="207">
        <v>1</v>
      </c>
      <c r="DF27" s="207">
        <v>1</v>
      </c>
      <c r="DG27" s="207">
        <v>1517</v>
      </c>
      <c r="DH27" s="207" t="s">
        <v>13075</v>
      </c>
      <c r="DI27" s="207" t="s">
        <v>135</v>
      </c>
      <c r="DK27" s="207">
        <v>2</v>
      </c>
      <c r="DL27" s="207" t="s">
        <v>13076</v>
      </c>
      <c r="DM27" s="207" t="s">
        <v>13077</v>
      </c>
      <c r="DN27" s="207" t="s">
        <v>13078</v>
      </c>
      <c r="DO27" s="207" t="s">
        <v>13079</v>
      </c>
      <c r="DP27" s="207">
        <v>106</v>
      </c>
      <c r="DQ27" s="207" t="s">
        <v>13080</v>
      </c>
      <c r="DR27" s="207" t="s">
        <v>1802</v>
      </c>
      <c r="DS27" s="207" t="s">
        <v>6025</v>
      </c>
      <c r="DT27" s="207" t="s">
        <v>12718</v>
      </c>
      <c r="DU27" s="207">
        <v>3046</v>
      </c>
      <c r="DV27" s="207" t="s">
        <v>13030</v>
      </c>
      <c r="DW27" s="207">
        <v>2</v>
      </c>
      <c r="DY27" s="195" t="s">
        <v>6831</v>
      </c>
      <c r="DZ27" s="195" t="s">
        <v>6831</v>
      </c>
      <c r="EA27" s="207" t="s">
        <v>11026</v>
      </c>
      <c r="EB27" s="207" t="s">
        <v>12523</v>
      </c>
      <c r="EC27" s="207" t="s">
        <v>13081</v>
      </c>
      <c r="ED27" s="196" t="s">
        <v>11026</v>
      </c>
      <c r="EF27" s="207">
        <v>85</v>
      </c>
      <c r="EG27" s="226" t="s">
        <v>13082</v>
      </c>
      <c r="EK27" s="207" t="s">
        <v>13083</v>
      </c>
      <c r="EL27" s="207" t="s">
        <v>13084</v>
      </c>
      <c r="EM27" s="207" t="s">
        <v>13084</v>
      </c>
      <c r="EN27" s="207" t="s">
        <v>13074</v>
      </c>
      <c r="EO27" s="207" t="s">
        <v>13085</v>
      </c>
      <c r="EP27" s="207" t="s">
        <v>13086</v>
      </c>
      <c r="EQ27" s="207" t="s">
        <v>13087</v>
      </c>
      <c r="ER27" s="207" t="s">
        <v>13088</v>
      </c>
      <c r="ES27" s="207" t="s">
        <v>13041</v>
      </c>
      <c r="ET27" s="207" t="s">
        <v>12927</v>
      </c>
      <c r="EU27" s="207" t="s">
        <v>6626</v>
      </c>
      <c r="EV27" s="222" t="s">
        <v>13089</v>
      </c>
      <c r="EW27" s="207" t="s">
        <v>12535</v>
      </c>
      <c r="EX27" s="207">
        <v>1</v>
      </c>
      <c r="EY27" s="207" t="s">
        <v>13090</v>
      </c>
      <c r="EZ27" s="207">
        <v>4306</v>
      </c>
      <c r="FA27" s="221">
        <v>3</v>
      </c>
    </row>
    <row r="28" spans="1:157">
      <c r="A28" s="215">
        <v>307</v>
      </c>
      <c r="B28" s="215" t="s">
        <v>136</v>
      </c>
      <c r="C28" s="215" t="s">
        <v>9397</v>
      </c>
      <c r="D28" s="215" t="s">
        <v>1786</v>
      </c>
      <c r="E28" s="215" t="s">
        <v>1785</v>
      </c>
      <c r="F28" s="47" t="s">
        <v>12477</v>
      </c>
      <c r="G28" s="47">
        <v>1</v>
      </c>
      <c r="H28" s="47" t="s">
        <v>12573</v>
      </c>
      <c r="I28" s="215">
        <v>27</v>
      </c>
      <c r="J28" s="215" t="s">
        <v>5254</v>
      </c>
      <c r="K28" s="219">
        <v>3</v>
      </c>
      <c r="L28" s="207">
        <v>3</v>
      </c>
      <c r="M28" s="220">
        <v>8</v>
      </c>
      <c r="N28" s="220">
        <v>7</v>
      </c>
      <c r="O28" s="220">
        <v>8</v>
      </c>
      <c r="P28" s="220">
        <v>4</v>
      </c>
      <c r="Q28" s="220">
        <v>3</v>
      </c>
      <c r="R28" s="220">
        <v>7</v>
      </c>
      <c r="S28" s="207">
        <v>75.8</v>
      </c>
      <c r="T28" s="207">
        <v>577</v>
      </c>
      <c r="U28" s="207">
        <v>1.8</v>
      </c>
      <c r="V28" s="207">
        <v>0</v>
      </c>
      <c r="W28" s="207">
        <v>0.51</v>
      </c>
      <c r="X28" s="207" t="s">
        <v>2623</v>
      </c>
      <c r="Y28" s="207" t="s">
        <v>2713</v>
      </c>
      <c r="Z28" s="221" t="s">
        <v>13091</v>
      </c>
      <c r="AA28" s="208" t="s">
        <v>13092</v>
      </c>
      <c r="AB28" s="208" t="s">
        <v>13093</v>
      </c>
      <c r="AC28" s="208" t="s">
        <v>13093</v>
      </c>
      <c r="AD28" s="207">
        <v>1</v>
      </c>
      <c r="AE28" s="207">
        <v>120</v>
      </c>
      <c r="AF28" s="220">
        <v>1</v>
      </c>
      <c r="AG28" s="220">
        <v>1</v>
      </c>
      <c r="AH28" s="221">
        <v>5</v>
      </c>
      <c r="AI28" s="221">
        <v>1</v>
      </c>
      <c r="AJ28" s="207" t="s">
        <v>13094</v>
      </c>
      <c r="AK28" s="207">
        <v>758</v>
      </c>
      <c r="AL28" s="207">
        <v>5770</v>
      </c>
      <c r="AM28" s="207" t="s">
        <v>13095</v>
      </c>
      <c r="AN28" s="207" t="s">
        <v>13096</v>
      </c>
      <c r="AO28" s="323" t="s">
        <v>13097</v>
      </c>
      <c r="AP28" s="207" t="s">
        <v>12906</v>
      </c>
      <c r="AQ28" s="207" t="s">
        <v>12488</v>
      </c>
      <c r="AR28" s="207" t="s">
        <v>13098</v>
      </c>
      <c r="AS28" s="207" t="s">
        <v>13099</v>
      </c>
      <c r="AT28" s="207" t="s">
        <v>12909</v>
      </c>
      <c r="AU28" s="207" t="s">
        <v>12492</v>
      </c>
      <c r="AV28" s="207" t="s">
        <v>13100</v>
      </c>
      <c r="AW28" s="234" t="s">
        <v>2453</v>
      </c>
      <c r="AX28" s="207" t="s">
        <v>12086</v>
      </c>
      <c r="AY28" s="207">
        <v>1</v>
      </c>
      <c r="AZ28" s="207">
        <v>2</v>
      </c>
      <c r="BA28" s="207">
        <v>1</v>
      </c>
      <c r="BB28" s="207">
        <v>80</v>
      </c>
      <c r="BC28" s="207">
        <v>100</v>
      </c>
      <c r="BD28" s="207">
        <v>300</v>
      </c>
      <c r="BE28" s="207">
        <v>120</v>
      </c>
      <c r="BF28" s="207" t="s">
        <v>2750</v>
      </c>
      <c r="BG28" s="207" t="s">
        <v>12494</v>
      </c>
      <c r="BH28" s="207" t="s">
        <v>2755</v>
      </c>
      <c r="BI28" s="207" t="s">
        <v>12911</v>
      </c>
      <c r="BJ28" s="207" t="s">
        <v>12912</v>
      </c>
      <c r="BK28" s="207" t="s">
        <v>12913</v>
      </c>
      <c r="BL28" s="195" t="s">
        <v>12498</v>
      </c>
      <c r="BM28" s="195" t="s">
        <v>12499</v>
      </c>
      <c r="BN28" s="195" t="s">
        <v>12500</v>
      </c>
      <c r="BO28" s="195" t="s">
        <v>12501</v>
      </c>
      <c r="BP28" s="195" t="s">
        <v>12502</v>
      </c>
      <c r="BQ28" s="207" t="s">
        <v>6831</v>
      </c>
      <c r="BR28" s="207" t="s">
        <v>6831</v>
      </c>
      <c r="BT28" s="207" t="s">
        <v>6831</v>
      </c>
      <c r="BU28" s="207" t="s">
        <v>6831</v>
      </c>
      <c r="BW28" s="207" t="s">
        <v>12618</v>
      </c>
      <c r="BZ28" s="207">
        <v>175</v>
      </c>
      <c r="CC28" s="207">
        <v>1</v>
      </c>
      <c r="CE28" s="207" t="s">
        <v>12967</v>
      </c>
      <c r="CF28" s="207" t="s">
        <v>12916</v>
      </c>
      <c r="CG28" s="207" t="s">
        <v>13101</v>
      </c>
      <c r="CH28" s="207" t="s">
        <v>13102</v>
      </c>
      <c r="CI28" s="207">
        <v>70</v>
      </c>
      <c r="CJ28" s="207">
        <v>20</v>
      </c>
      <c r="CK28" s="207">
        <v>70</v>
      </c>
      <c r="CM28" s="222" t="s">
        <v>12508</v>
      </c>
      <c r="CN28" s="223" t="s">
        <v>12509</v>
      </c>
      <c r="CO28" s="222" t="s">
        <v>12510</v>
      </c>
      <c r="CP28" s="222" t="s">
        <v>12511</v>
      </c>
      <c r="CQ28" s="224" t="s">
        <v>12512</v>
      </c>
      <c r="CR28" s="207" t="s">
        <v>12513</v>
      </c>
      <c r="CS28" s="207" t="s">
        <v>12947</v>
      </c>
      <c r="CT28" s="207" t="s">
        <v>12418</v>
      </c>
      <c r="CU28" s="207" t="s">
        <v>3935</v>
      </c>
      <c r="CY28" s="207">
        <v>307</v>
      </c>
      <c r="CZ28" s="207" t="s">
        <v>4076</v>
      </c>
      <c r="DA28" s="207" t="s">
        <v>4077</v>
      </c>
      <c r="DB28" s="207" t="s">
        <v>4078</v>
      </c>
      <c r="DC28" s="207">
        <v>1</v>
      </c>
      <c r="DD28" s="207">
        <v>1</v>
      </c>
      <c r="DE28" s="207">
        <v>2</v>
      </c>
      <c r="DF28" s="207">
        <v>1</v>
      </c>
      <c r="DG28" s="207">
        <v>1517</v>
      </c>
      <c r="DH28" s="207" t="s">
        <v>13103</v>
      </c>
      <c r="DI28" s="207" t="s">
        <v>136</v>
      </c>
      <c r="DJ28" s="207">
        <v>1</v>
      </c>
      <c r="DK28" s="207">
        <v>4</v>
      </c>
      <c r="DN28" s="207" t="s">
        <v>6831</v>
      </c>
      <c r="DO28" s="207" t="s">
        <v>6831</v>
      </c>
      <c r="DQ28" s="207" t="s">
        <v>13104</v>
      </c>
      <c r="DR28" s="207" t="s">
        <v>1801</v>
      </c>
      <c r="DS28" s="207" t="s">
        <v>6026</v>
      </c>
      <c r="DT28" s="207" t="s">
        <v>12718</v>
      </c>
      <c r="DU28" s="207">
        <v>3044</v>
      </c>
      <c r="DV28" s="207" t="s">
        <v>13105</v>
      </c>
      <c r="DW28" s="207">
        <v>10</v>
      </c>
      <c r="DY28" s="195" t="s">
        <v>6831</v>
      </c>
      <c r="DZ28" s="195" t="s">
        <v>6831</v>
      </c>
      <c r="EA28" s="207" t="s">
        <v>11027</v>
      </c>
      <c r="EB28" s="207" t="s">
        <v>12523</v>
      </c>
      <c r="EC28" s="207" t="s">
        <v>13106</v>
      </c>
      <c r="ED28" s="196" t="s">
        <v>11027</v>
      </c>
      <c r="EE28" s="207" t="s">
        <v>13107</v>
      </c>
      <c r="EF28" s="207">
        <v>60</v>
      </c>
      <c r="EG28" s="235" t="s">
        <v>13108</v>
      </c>
      <c r="EL28" s="207" t="s">
        <v>12482</v>
      </c>
      <c r="EM28" s="207" t="s">
        <v>12482</v>
      </c>
      <c r="EN28" s="207" t="s">
        <v>12493</v>
      </c>
      <c r="EO28" s="222" t="s">
        <v>12567</v>
      </c>
      <c r="EP28" s="222" t="s">
        <v>12568</v>
      </c>
      <c r="EQ28" s="222" t="s">
        <v>12569</v>
      </c>
      <c r="ER28" s="223"/>
      <c r="ES28" s="223"/>
      <c r="ET28" s="207" t="s">
        <v>12927</v>
      </c>
      <c r="EU28" s="207" t="s">
        <v>13109</v>
      </c>
      <c r="EV28" s="222" t="s">
        <v>13110</v>
      </c>
      <c r="EW28" s="207" t="s">
        <v>12535</v>
      </c>
      <c r="FA28" s="221">
        <v>1</v>
      </c>
    </row>
    <row r="29" spans="1:157">
      <c r="A29" s="215">
        <v>308</v>
      </c>
      <c r="B29" s="215" t="s">
        <v>1806</v>
      </c>
      <c r="C29" s="215" t="s">
        <v>13111</v>
      </c>
      <c r="D29" s="215" t="s">
        <v>1786</v>
      </c>
      <c r="E29" s="215" t="s">
        <v>1787</v>
      </c>
      <c r="F29" s="47" t="s">
        <v>6938</v>
      </c>
      <c r="G29" s="219">
        <v>4</v>
      </c>
      <c r="H29" s="47" t="s">
        <v>12478</v>
      </c>
      <c r="I29" s="215">
        <v>25</v>
      </c>
      <c r="J29" s="215" t="s">
        <v>13112</v>
      </c>
      <c r="K29" s="219">
        <v>3</v>
      </c>
      <c r="L29" s="207">
        <v>2</v>
      </c>
      <c r="M29" s="220">
        <v>8</v>
      </c>
      <c r="N29" s="220">
        <v>8</v>
      </c>
      <c r="O29" s="220">
        <v>6</v>
      </c>
      <c r="P29" s="220">
        <v>5</v>
      </c>
      <c r="Q29" s="220">
        <v>2</v>
      </c>
      <c r="R29" s="220">
        <v>6</v>
      </c>
      <c r="S29" s="207">
        <v>14.1</v>
      </c>
      <c r="T29" s="207">
        <v>269.10000000000002</v>
      </c>
      <c r="U29" s="207">
        <v>4.8</v>
      </c>
      <c r="V29" s="207">
        <v>0</v>
      </c>
      <c r="W29" s="207">
        <v>0.3</v>
      </c>
      <c r="X29" s="207" t="s">
        <v>13113</v>
      </c>
      <c r="Y29" s="207" t="s">
        <v>13114</v>
      </c>
      <c r="Z29" s="221" t="s">
        <v>13115</v>
      </c>
      <c r="AA29" s="207" t="s">
        <v>13116</v>
      </c>
      <c r="AB29" s="73" t="s">
        <v>13117</v>
      </c>
      <c r="AC29" s="207" t="s">
        <v>13117</v>
      </c>
      <c r="AD29" s="207">
        <v>1</v>
      </c>
      <c r="AE29" s="207">
        <v>100</v>
      </c>
      <c r="AF29" s="220">
        <v>1</v>
      </c>
      <c r="AG29" s="220">
        <v>3</v>
      </c>
      <c r="AH29" s="221">
        <v>4</v>
      </c>
      <c r="AI29" s="221">
        <v>2</v>
      </c>
      <c r="AJ29" s="207" t="s">
        <v>12960</v>
      </c>
      <c r="AK29" s="207">
        <v>141</v>
      </c>
      <c r="AL29" s="207">
        <v>2691</v>
      </c>
      <c r="AM29" s="207" t="s">
        <v>12756</v>
      </c>
      <c r="AN29" s="207" t="s">
        <v>13118</v>
      </c>
      <c r="AO29" s="323" t="s">
        <v>12758</v>
      </c>
      <c r="AP29" s="207" t="s">
        <v>13119</v>
      </c>
      <c r="AQ29" s="207" t="s">
        <v>12488</v>
      </c>
      <c r="AR29" s="207" t="s">
        <v>13120</v>
      </c>
      <c r="AS29" s="207" t="s">
        <v>12761</v>
      </c>
      <c r="AT29" s="207" t="s">
        <v>13121</v>
      </c>
      <c r="AU29" s="207" t="s">
        <v>12492</v>
      </c>
      <c r="AV29" s="207" t="s">
        <v>13122</v>
      </c>
      <c r="AW29" s="73" t="s">
        <v>2454</v>
      </c>
      <c r="AX29" s="207" t="s">
        <v>12085</v>
      </c>
      <c r="AY29" s="207">
        <v>1</v>
      </c>
      <c r="AZ29" s="207">
        <v>1</v>
      </c>
      <c r="BA29" s="207">
        <v>1</v>
      </c>
      <c r="BB29" s="207">
        <v>80</v>
      </c>
      <c r="BC29" s="207">
        <v>90</v>
      </c>
      <c r="BD29" s="207">
        <v>300</v>
      </c>
      <c r="BE29" s="207">
        <v>100</v>
      </c>
      <c r="BF29" s="207" t="s">
        <v>2751</v>
      </c>
      <c r="BG29" s="207" t="s">
        <v>12617</v>
      </c>
      <c r="BH29" s="207" t="s">
        <v>2756</v>
      </c>
      <c r="BI29" s="207" t="s">
        <v>12864</v>
      </c>
      <c r="BJ29" s="207" t="s">
        <v>12865</v>
      </c>
      <c r="BK29" s="207" t="s">
        <v>12866</v>
      </c>
      <c r="BL29" s="195" t="s">
        <v>12498</v>
      </c>
      <c r="BM29" s="195" t="s">
        <v>12499</v>
      </c>
      <c r="BN29" s="195" t="s">
        <v>12500</v>
      </c>
      <c r="BO29" s="195" t="s">
        <v>12501</v>
      </c>
      <c r="BP29" s="195" t="s">
        <v>12502</v>
      </c>
      <c r="BW29" s="207" t="s">
        <v>12590</v>
      </c>
      <c r="BZ29" s="207">
        <v>130</v>
      </c>
      <c r="CC29" s="207">
        <v>1</v>
      </c>
      <c r="CI29" s="207">
        <v>50</v>
      </c>
      <c r="CJ29" s="207">
        <v>0</v>
      </c>
      <c r="CK29" s="207">
        <v>40</v>
      </c>
      <c r="CM29" s="222" t="s">
        <v>12508</v>
      </c>
      <c r="CN29" s="223" t="s">
        <v>12509</v>
      </c>
      <c r="CO29" s="222" t="s">
        <v>12510</v>
      </c>
      <c r="CP29" s="222" t="s">
        <v>12511</v>
      </c>
      <c r="CQ29" s="224" t="s">
        <v>12512</v>
      </c>
      <c r="CR29" s="207" t="s">
        <v>12513</v>
      </c>
      <c r="CS29" s="207" t="s">
        <v>12947</v>
      </c>
      <c r="CT29" s="207" t="s">
        <v>12418</v>
      </c>
      <c r="CU29" s="207" t="s">
        <v>13123</v>
      </c>
      <c r="CY29" s="207">
        <v>308</v>
      </c>
      <c r="CZ29" s="207" t="s">
        <v>4076</v>
      </c>
      <c r="DA29" s="207" t="s">
        <v>4077</v>
      </c>
      <c r="DB29" s="207" t="s">
        <v>4078</v>
      </c>
      <c r="DC29" s="207">
        <v>10</v>
      </c>
      <c r="DD29" s="207">
        <v>1</v>
      </c>
      <c r="DE29" s="207">
        <v>1</v>
      </c>
      <c r="DF29" s="207">
        <v>1</v>
      </c>
      <c r="DG29" s="207">
        <v>1405</v>
      </c>
      <c r="DH29" s="207" t="s">
        <v>12995</v>
      </c>
      <c r="DI29" s="207" t="s">
        <v>1806</v>
      </c>
      <c r="DJ29" s="207">
        <v>1</v>
      </c>
      <c r="DK29" s="207">
        <v>2</v>
      </c>
      <c r="DN29" s="207" t="s">
        <v>13124</v>
      </c>
      <c r="DR29" s="207" t="s">
        <v>1804</v>
      </c>
      <c r="DS29" s="207" t="s">
        <v>13125</v>
      </c>
      <c r="DT29" s="207" t="s">
        <v>12744</v>
      </c>
      <c r="DU29" s="207">
        <v>3045</v>
      </c>
      <c r="DV29" s="207" t="s">
        <v>12969</v>
      </c>
      <c r="DW29" s="207">
        <v>6</v>
      </c>
      <c r="DX29" s="225"/>
      <c r="DY29" s="195" t="s">
        <v>6831</v>
      </c>
      <c r="DZ29" s="195" t="s">
        <v>6831</v>
      </c>
      <c r="EA29" s="207" t="s">
        <v>13126</v>
      </c>
      <c r="EB29" s="207" t="s">
        <v>12523</v>
      </c>
      <c r="EC29" s="207" t="s">
        <v>13127</v>
      </c>
      <c r="ED29" s="196" t="s">
        <v>13126</v>
      </c>
      <c r="EF29" s="207">
        <v>85</v>
      </c>
      <c r="EG29" s="226" t="s">
        <v>13128</v>
      </c>
      <c r="EK29" s="207" t="s">
        <v>13083</v>
      </c>
      <c r="EL29" s="207" t="s">
        <v>13084</v>
      </c>
      <c r="EM29" s="207" t="s">
        <v>13084</v>
      </c>
      <c r="EN29" s="207" t="s">
        <v>13074</v>
      </c>
      <c r="EO29" s="207" t="s">
        <v>13085</v>
      </c>
      <c r="EP29" s="207" t="s">
        <v>13086</v>
      </c>
      <c r="EQ29" s="207" t="s">
        <v>13087</v>
      </c>
      <c r="ET29" s="207" t="s">
        <v>12878</v>
      </c>
      <c r="EU29" s="207" t="s">
        <v>13129</v>
      </c>
      <c r="EV29" s="222" t="s">
        <v>13130</v>
      </c>
      <c r="EW29" s="207" t="s">
        <v>12535</v>
      </c>
      <c r="FA29" s="221">
        <v>2</v>
      </c>
    </row>
    <row r="30" spans="1:157">
      <c r="A30" s="215">
        <v>401</v>
      </c>
      <c r="B30" s="215" t="s">
        <v>13131</v>
      </c>
      <c r="C30" s="215" t="s">
        <v>9398</v>
      </c>
      <c r="D30" s="215" t="s">
        <v>1789</v>
      </c>
      <c r="E30" s="215" t="s">
        <v>1790</v>
      </c>
      <c r="F30" s="217" t="s">
        <v>12477</v>
      </c>
      <c r="G30" s="219">
        <v>9</v>
      </c>
      <c r="H30" s="217" t="s">
        <v>12478</v>
      </c>
      <c r="I30" s="215">
        <v>20</v>
      </c>
      <c r="J30" s="215" t="s">
        <v>5255</v>
      </c>
      <c r="K30" s="219">
        <v>1</v>
      </c>
      <c r="L30" s="207">
        <v>1</v>
      </c>
      <c r="M30" s="220">
        <v>6</v>
      </c>
      <c r="N30" s="220">
        <v>5</v>
      </c>
      <c r="O30" s="220">
        <v>6</v>
      </c>
      <c r="P30" s="220">
        <v>3</v>
      </c>
      <c r="Q30" s="220">
        <v>1</v>
      </c>
      <c r="R30" s="220">
        <v>1</v>
      </c>
      <c r="S30" s="207">
        <v>8.27</v>
      </c>
      <c r="T30" s="207">
        <v>76.099999999999994</v>
      </c>
      <c r="U30" s="207">
        <v>1.7</v>
      </c>
      <c r="V30" s="207">
        <v>0</v>
      </c>
      <c r="W30" s="207">
        <v>0.49</v>
      </c>
      <c r="X30" s="207" t="s">
        <v>2624</v>
      </c>
      <c r="Y30" s="207" t="s">
        <v>2714</v>
      </c>
      <c r="Z30" s="221" t="s">
        <v>13132</v>
      </c>
      <c r="AA30" s="207" t="s">
        <v>13133</v>
      </c>
      <c r="AB30" s="73" t="s">
        <v>13134</v>
      </c>
      <c r="AC30" s="207" t="s">
        <v>13135</v>
      </c>
      <c r="AD30" s="207">
        <v>1</v>
      </c>
      <c r="AE30" s="207">
        <v>100</v>
      </c>
      <c r="AF30" s="220">
        <v>1</v>
      </c>
      <c r="AG30" s="220">
        <v>1</v>
      </c>
      <c r="AH30" s="221">
        <v>3</v>
      </c>
      <c r="AI30" s="221">
        <v>1</v>
      </c>
      <c r="AJ30" s="207" t="s">
        <v>13136</v>
      </c>
      <c r="AK30" s="207">
        <v>82.699999999999989</v>
      </c>
      <c r="AL30" s="207">
        <v>761</v>
      </c>
      <c r="AM30" s="207" t="s">
        <v>13137</v>
      </c>
      <c r="AN30" s="207" t="s">
        <v>13138</v>
      </c>
      <c r="AO30" s="323" t="s">
        <v>13139</v>
      </c>
      <c r="AP30" s="207" t="s">
        <v>12640</v>
      </c>
      <c r="AQ30" s="207" t="s">
        <v>12488</v>
      </c>
      <c r="AR30" s="207" t="s">
        <v>13140</v>
      </c>
      <c r="AS30" s="207" t="s">
        <v>13141</v>
      </c>
      <c r="AT30" s="207" t="s">
        <v>12643</v>
      </c>
      <c r="AU30" s="207" t="s">
        <v>12492</v>
      </c>
      <c r="AV30" s="207" t="s">
        <v>13142</v>
      </c>
      <c r="AW30" s="73" t="s">
        <v>2455</v>
      </c>
      <c r="AX30" s="207" t="s">
        <v>12083</v>
      </c>
      <c r="AY30" s="207">
        <v>1</v>
      </c>
      <c r="AZ30" s="207">
        <v>1</v>
      </c>
      <c r="BA30" s="207">
        <v>1</v>
      </c>
      <c r="BB30" s="207">
        <v>80</v>
      </c>
      <c r="BC30" s="207">
        <v>100</v>
      </c>
      <c r="BD30" s="207">
        <v>300</v>
      </c>
      <c r="BE30" s="207">
        <v>120</v>
      </c>
      <c r="BF30" s="207" t="s">
        <v>2750</v>
      </c>
      <c r="BG30" s="207" t="s">
        <v>12494</v>
      </c>
      <c r="BH30" s="207" t="s">
        <v>2755</v>
      </c>
      <c r="BI30" s="207" t="s">
        <v>12495</v>
      </c>
      <c r="BJ30" s="207" t="s">
        <v>12496</v>
      </c>
      <c r="BK30" s="207" t="s">
        <v>12497</v>
      </c>
      <c r="BL30" s="195" t="s">
        <v>12498</v>
      </c>
      <c r="BM30" s="195" t="s">
        <v>12499</v>
      </c>
      <c r="BN30" s="195" t="s">
        <v>12500</v>
      </c>
      <c r="BO30" s="195" t="s">
        <v>12501</v>
      </c>
      <c r="BP30" s="195" t="s">
        <v>12502</v>
      </c>
      <c r="BQ30" s="207" t="s">
        <v>6831</v>
      </c>
      <c r="BR30" s="207" t="s">
        <v>6831</v>
      </c>
      <c r="BT30" s="207" t="s">
        <v>6831</v>
      </c>
      <c r="BU30" s="207" t="s">
        <v>6831</v>
      </c>
      <c r="BW30" s="207" t="s">
        <v>12740</v>
      </c>
      <c r="BZ30" s="207">
        <v>130</v>
      </c>
      <c r="CC30" s="207">
        <v>1</v>
      </c>
      <c r="CI30" s="207">
        <v>50</v>
      </c>
      <c r="CJ30" s="207">
        <v>0</v>
      </c>
      <c r="CK30" s="207">
        <v>40</v>
      </c>
      <c r="CM30" s="222" t="s">
        <v>12508</v>
      </c>
      <c r="CN30" s="223" t="s">
        <v>12509</v>
      </c>
      <c r="CO30" s="222" t="s">
        <v>12510</v>
      </c>
      <c r="CP30" s="222" t="s">
        <v>12511</v>
      </c>
      <c r="CQ30" s="224" t="s">
        <v>12512</v>
      </c>
      <c r="CR30" s="207" t="s">
        <v>12513</v>
      </c>
      <c r="CS30" s="207" t="s">
        <v>12947</v>
      </c>
      <c r="CT30" s="207" t="s">
        <v>12418</v>
      </c>
      <c r="CU30" s="207" t="s">
        <v>3936</v>
      </c>
      <c r="CY30" s="207">
        <v>401</v>
      </c>
      <c r="CZ30" s="207" t="s">
        <v>4118</v>
      </c>
      <c r="DA30" s="207" t="s">
        <v>4119</v>
      </c>
      <c r="DB30" s="207" t="s">
        <v>4120</v>
      </c>
      <c r="DC30" s="207">
        <v>5</v>
      </c>
      <c r="DD30" s="207">
        <v>1</v>
      </c>
      <c r="DE30" s="207">
        <v>1</v>
      </c>
      <c r="DF30" s="207">
        <v>1</v>
      </c>
      <c r="DG30" s="207">
        <v>455</v>
      </c>
      <c r="DH30" s="207" t="s">
        <v>13143</v>
      </c>
      <c r="DI30" s="207" t="s">
        <v>138</v>
      </c>
      <c r="DK30" s="207">
        <v>1</v>
      </c>
      <c r="DN30" s="207" t="s">
        <v>6831</v>
      </c>
      <c r="DO30" s="207" t="s">
        <v>6831</v>
      </c>
      <c r="DR30" s="207" t="s">
        <v>1801</v>
      </c>
      <c r="DS30" s="207" t="s">
        <v>6027</v>
      </c>
      <c r="DT30" s="207" t="s">
        <v>12809</v>
      </c>
      <c r="DU30" s="207">
        <v>3044</v>
      </c>
      <c r="DV30" s="207" t="s">
        <v>13144</v>
      </c>
      <c r="DW30" s="207">
        <v>10</v>
      </c>
      <c r="DX30" s="225" t="s">
        <v>13145</v>
      </c>
      <c r="DY30" s="195" t="s">
        <v>13146</v>
      </c>
      <c r="DZ30" s="195">
        <v>2</v>
      </c>
      <c r="EA30" s="207" t="s">
        <v>11028</v>
      </c>
      <c r="EB30" s="207" t="s">
        <v>12523</v>
      </c>
      <c r="EC30" s="207" t="s">
        <v>13147</v>
      </c>
      <c r="ED30" s="196" t="s">
        <v>11028</v>
      </c>
      <c r="EF30" s="207">
        <v>85</v>
      </c>
      <c r="EG30" s="226" t="s">
        <v>13148</v>
      </c>
      <c r="EL30" s="207" t="s">
        <v>12482</v>
      </c>
      <c r="EM30" s="207" t="s">
        <v>12482</v>
      </c>
      <c r="EN30" s="207" t="s">
        <v>12493</v>
      </c>
      <c r="EO30" s="207" t="s">
        <v>12567</v>
      </c>
      <c r="EP30" s="207" t="s">
        <v>12568</v>
      </c>
      <c r="EQ30" s="207" t="s">
        <v>12569</v>
      </c>
      <c r="ET30" s="207" t="s">
        <v>12533</v>
      </c>
      <c r="EU30" s="207" t="s">
        <v>13149</v>
      </c>
      <c r="EV30" s="222" t="s">
        <v>13150</v>
      </c>
      <c r="EW30" s="207" t="s">
        <v>12535</v>
      </c>
      <c r="FA30" s="221">
        <v>1</v>
      </c>
    </row>
    <row r="31" spans="1:157" ht="12.75" customHeight="1">
      <c r="A31" s="215">
        <v>402</v>
      </c>
      <c r="B31" s="215" t="s">
        <v>13151</v>
      </c>
      <c r="C31" s="215" t="s">
        <v>9399</v>
      </c>
      <c r="D31" s="215" t="s">
        <v>1789</v>
      </c>
      <c r="E31" s="215" t="s">
        <v>1790</v>
      </c>
      <c r="F31" s="47" t="s">
        <v>6939</v>
      </c>
      <c r="G31" s="219">
        <v>9</v>
      </c>
      <c r="H31" s="47" t="s">
        <v>12478</v>
      </c>
      <c r="I31" s="215">
        <v>21</v>
      </c>
      <c r="J31" s="215" t="s">
        <v>5256</v>
      </c>
      <c r="K31" s="219">
        <v>2</v>
      </c>
      <c r="L31" s="207">
        <v>1</v>
      </c>
      <c r="M31" s="220">
        <v>5</v>
      </c>
      <c r="N31" s="220">
        <v>6</v>
      </c>
      <c r="O31" s="220">
        <v>6</v>
      </c>
      <c r="P31" s="220">
        <v>4</v>
      </c>
      <c r="Q31" s="220">
        <v>1</v>
      </c>
      <c r="R31" s="220">
        <v>2</v>
      </c>
      <c r="S31" s="236">
        <v>7.28</v>
      </c>
      <c r="T31" s="236">
        <v>86</v>
      </c>
      <c r="U31" s="207">
        <v>2.2000000000000002</v>
      </c>
      <c r="V31" s="207">
        <v>0</v>
      </c>
      <c r="W31" s="207">
        <v>0.48</v>
      </c>
      <c r="X31" s="207" t="s">
        <v>2625</v>
      </c>
      <c r="Y31" s="207" t="s">
        <v>2715</v>
      </c>
      <c r="Z31" s="221" t="s">
        <v>13152</v>
      </c>
      <c r="AA31" s="207" t="s">
        <v>13153</v>
      </c>
      <c r="AB31" s="73" t="s">
        <v>13154</v>
      </c>
      <c r="AC31" s="207" t="s">
        <v>13155</v>
      </c>
      <c r="AD31" s="207">
        <v>1</v>
      </c>
      <c r="AE31" s="207">
        <v>100</v>
      </c>
      <c r="AF31" s="220">
        <v>1</v>
      </c>
      <c r="AG31" s="220">
        <v>1</v>
      </c>
      <c r="AH31" s="221">
        <v>3</v>
      </c>
      <c r="AI31" s="221">
        <v>3</v>
      </c>
      <c r="AJ31" s="207" t="s">
        <v>13136</v>
      </c>
      <c r="AK31" s="207">
        <v>72.8</v>
      </c>
      <c r="AL31" s="207">
        <v>860</v>
      </c>
      <c r="AM31" s="207" t="s">
        <v>12578</v>
      </c>
      <c r="AN31" s="207" t="s">
        <v>13156</v>
      </c>
      <c r="AO31" s="323" t="s">
        <v>13157</v>
      </c>
      <c r="AP31" s="207" t="s">
        <v>13158</v>
      </c>
      <c r="AQ31" s="207" t="s">
        <v>12488</v>
      </c>
      <c r="AR31" s="207" t="s">
        <v>13159</v>
      </c>
      <c r="AS31" s="207" t="s">
        <v>13160</v>
      </c>
      <c r="AT31" s="207" t="s">
        <v>13161</v>
      </c>
      <c r="AU31" s="207" t="s">
        <v>12492</v>
      </c>
      <c r="AV31" s="207" t="s">
        <v>13162</v>
      </c>
      <c r="AW31" s="49" t="s">
        <v>2456</v>
      </c>
      <c r="AX31" s="207" t="s">
        <v>12083</v>
      </c>
      <c r="AY31" s="207">
        <v>1</v>
      </c>
      <c r="AZ31" s="207">
        <v>1</v>
      </c>
      <c r="BA31" s="207">
        <v>2</v>
      </c>
      <c r="BB31" s="207">
        <v>80</v>
      </c>
      <c r="BC31" s="207">
        <v>120</v>
      </c>
      <c r="BD31" s="207">
        <v>300</v>
      </c>
      <c r="BE31" s="207">
        <v>160</v>
      </c>
      <c r="BF31" s="207" t="s">
        <v>2752</v>
      </c>
      <c r="BG31" s="207" t="s">
        <v>12586</v>
      </c>
      <c r="BH31" s="207" t="s">
        <v>2757</v>
      </c>
      <c r="BI31" s="207" t="s">
        <v>12495</v>
      </c>
      <c r="BJ31" s="207" t="s">
        <v>12764</v>
      </c>
      <c r="BK31" s="207" t="s">
        <v>12765</v>
      </c>
      <c r="BL31" s="195" t="s">
        <v>12498</v>
      </c>
      <c r="BM31" s="195" t="s">
        <v>12499</v>
      </c>
      <c r="BN31" s="195" t="s">
        <v>12500</v>
      </c>
      <c r="BO31" s="195" t="s">
        <v>12501</v>
      </c>
      <c r="BP31" s="195" t="s">
        <v>12502</v>
      </c>
      <c r="BQ31" s="207" t="s">
        <v>6831</v>
      </c>
      <c r="BR31" s="207" t="s">
        <v>6831</v>
      </c>
      <c r="BT31" s="207" t="s">
        <v>6831</v>
      </c>
      <c r="BU31" s="207" t="s">
        <v>6831</v>
      </c>
      <c r="BW31" s="207" t="s">
        <v>12503</v>
      </c>
      <c r="BZ31" s="207">
        <v>130</v>
      </c>
      <c r="CC31" s="207">
        <v>1</v>
      </c>
      <c r="CE31" s="207" t="s">
        <v>12767</v>
      </c>
      <c r="CF31" s="207" t="s">
        <v>12676</v>
      </c>
      <c r="CI31" s="207">
        <v>50</v>
      </c>
      <c r="CJ31" s="207">
        <v>0</v>
      </c>
      <c r="CK31" s="207">
        <v>40</v>
      </c>
      <c r="CM31" s="222" t="s">
        <v>12508</v>
      </c>
      <c r="CN31" s="223" t="s">
        <v>12509</v>
      </c>
      <c r="CO31" s="222" t="s">
        <v>12510</v>
      </c>
      <c r="CP31" s="222" t="s">
        <v>12511</v>
      </c>
      <c r="CQ31" s="224" t="s">
        <v>12512</v>
      </c>
      <c r="CR31" s="207" t="s">
        <v>12513</v>
      </c>
      <c r="CS31" s="207" t="s">
        <v>12947</v>
      </c>
      <c r="CT31" s="207" t="s">
        <v>12418</v>
      </c>
      <c r="CU31" s="207" t="s">
        <v>3937</v>
      </c>
      <c r="CY31" s="207">
        <v>402</v>
      </c>
      <c r="CZ31" s="207" t="s">
        <v>4121</v>
      </c>
      <c r="DA31" s="207" t="s">
        <v>4122</v>
      </c>
      <c r="DB31" s="207" t="s">
        <v>4123</v>
      </c>
      <c r="DC31" s="207">
        <v>5</v>
      </c>
      <c r="DD31" s="207">
        <v>1</v>
      </c>
      <c r="DE31" s="207">
        <v>1</v>
      </c>
      <c r="DF31" s="207">
        <v>1</v>
      </c>
      <c r="DG31" s="207">
        <v>695</v>
      </c>
      <c r="DH31" s="207" t="s">
        <v>13163</v>
      </c>
      <c r="DI31" s="207" t="s">
        <v>139</v>
      </c>
      <c r="DK31" s="207">
        <v>2</v>
      </c>
      <c r="DN31" s="207" t="s">
        <v>13164</v>
      </c>
      <c r="DO31" s="207" t="s">
        <v>6831</v>
      </c>
      <c r="DR31" s="207" t="s">
        <v>1802</v>
      </c>
      <c r="DS31" s="207" t="s">
        <v>6028</v>
      </c>
      <c r="DT31" s="207" t="s">
        <v>13165</v>
      </c>
      <c r="DU31" s="207">
        <v>3046</v>
      </c>
      <c r="DV31" s="207" t="s">
        <v>13166</v>
      </c>
      <c r="DW31" s="207">
        <v>2</v>
      </c>
      <c r="DX31" s="225" t="s">
        <v>13167</v>
      </c>
      <c r="DY31" s="195" t="s">
        <v>13168</v>
      </c>
      <c r="DZ31" s="195">
        <v>2</v>
      </c>
      <c r="EA31" s="207" t="s">
        <v>11029</v>
      </c>
      <c r="EB31" s="207" t="s">
        <v>12523</v>
      </c>
      <c r="EC31" s="207" t="s">
        <v>13169</v>
      </c>
      <c r="ED31" s="196" t="s">
        <v>11029</v>
      </c>
      <c r="EF31" s="207">
        <v>85</v>
      </c>
      <c r="EG31" s="226" t="s">
        <v>13170</v>
      </c>
      <c r="EL31" s="207" t="s">
        <v>12482</v>
      </c>
      <c r="EM31" s="207" t="s">
        <v>12482</v>
      </c>
      <c r="EN31" s="207" t="s">
        <v>12493</v>
      </c>
      <c r="EO31" s="207" t="s">
        <v>12567</v>
      </c>
      <c r="EP31" s="207" t="s">
        <v>12568</v>
      </c>
      <c r="EQ31" s="207" t="s">
        <v>12569</v>
      </c>
      <c r="ET31" s="207" t="s">
        <v>12533</v>
      </c>
      <c r="EU31" s="207" t="s">
        <v>13171</v>
      </c>
      <c r="EV31" s="222" t="s">
        <v>13172</v>
      </c>
      <c r="EW31" s="207" t="s">
        <v>12535</v>
      </c>
      <c r="FA31" s="221">
        <v>3</v>
      </c>
    </row>
    <row r="32" spans="1:157">
      <c r="A32" s="215">
        <v>403</v>
      </c>
      <c r="B32" s="215" t="s">
        <v>140</v>
      </c>
      <c r="C32" s="215" t="s">
        <v>9400</v>
      </c>
      <c r="D32" s="215" t="s">
        <v>1789</v>
      </c>
      <c r="E32" s="215" t="s">
        <v>1790</v>
      </c>
      <c r="F32" s="217" t="s">
        <v>12538</v>
      </c>
      <c r="G32" s="219">
        <v>9</v>
      </c>
      <c r="H32" s="217" t="s">
        <v>12478</v>
      </c>
      <c r="I32" s="215">
        <v>20</v>
      </c>
      <c r="J32" s="215" t="s">
        <v>5257</v>
      </c>
      <c r="K32" s="219">
        <v>1</v>
      </c>
      <c r="L32" s="207">
        <v>1</v>
      </c>
      <c r="M32" s="220">
        <v>6</v>
      </c>
      <c r="N32" s="220">
        <v>3</v>
      </c>
      <c r="O32" s="220">
        <v>8</v>
      </c>
      <c r="P32" s="220">
        <v>3</v>
      </c>
      <c r="Q32" s="220">
        <v>1</v>
      </c>
      <c r="R32" s="220">
        <v>3</v>
      </c>
      <c r="S32" s="207">
        <v>8.27</v>
      </c>
      <c r="T32" s="207">
        <v>56.2</v>
      </c>
      <c r="U32" s="207">
        <v>1.2</v>
      </c>
      <c r="V32" s="207">
        <v>0</v>
      </c>
      <c r="W32" s="207">
        <v>0.61</v>
      </c>
      <c r="X32" s="207" t="s">
        <v>2626</v>
      </c>
      <c r="Y32" s="207" t="s">
        <v>2716</v>
      </c>
      <c r="Z32" s="221" t="s">
        <v>13173</v>
      </c>
      <c r="AA32" s="207" t="s">
        <v>13174</v>
      </c>
      <c r="AB32" s="73" t="s">
        <v>13175</v>
      </c>
      <c r="AC32" s="207" t="s">
        <v>13176</v>
      </c>
      <c r="AD32" s="207">
        <v>1</v>
      </c>
      <c r="AE32" s="207">
        <v>100</v>
      </c>
      <c r="AF32" s="220">
        <v>1</v>
      </c>
      <c r="AG32" s="220">
        <v>1</v>
      </c>
      <c r="AH32" s="221">
        <v>3</v>
      </c>
      <c r="AI32" s="221">
        <v>4</v>
      </c>
      <c r="AJ32" s="207" t="s">
        <v>13136</v>
      </c>
      <c r="AK32" s="207">
        <v>82.699999999999989</v>
      </c>
      <c r="AL32" s="207">
        <v>562</v>
      </c>
      <c r="AM32" s="207" t="s">
        <v>13177</v>
      </c>
      <c r="AN32" s="207" t="s">
        <v>13138</v>
      </c>
      <c r="AO32" s="323" t="s">
        <v>13178</v>
      </c>
      <c r="AP32" s="207" t="s">
        <v>13179</v>
      </c>
      <c r="AQ32" s="207" t="s">
        <v>12488</v>
      </c>
      <c r="AR32" s="207" t="s">
        <v>13140</v>
      </c>
      <c r="AS32" s="207" t="s">
        <v>13180</v>
      </c>
      <c r="AT32" s="207" t="s">
        <v>13181</v>
      </c>
      <c r="AU32" s="207" t="s">
        <v>12492</v>
      </c>
      <c r="AV32" s="207" t="s">
        <v>13182</v>
      </c>
      <c r="AW32" s="73" t="s">
        <v>2457</v>
      </c>
      <c r="AX32" s="207" t="s">
        <v>12083</v>
      </c>
      <c r="AY32" s="207">
        <v>2</v>
      </c>
      <c r="AZ32" s="207">
        <v>1</v>
      </c>
      <c r="BA32" s="207">
        <v>3</v>
      </c>
      <c r="BB32" s="207">
        <v>350</v>
      </c>
      <c r="BC32" s="207">
        <v>90</v>
      </c>
      <c r="BD32" s="207">
        <v>300</v>
      </c>
      <c r="BE32" s="207">
        <v>80</v>
      </c>
      <c r="BF32" s="207" t="s">
        <v>2753</v>
      </c>
      <c r="BG32" s="207" t="s">
        <v>12550</v>
      </c>
      <c r="BH32" s="207" t="s">
        <v>2758</v>
      </c>
      <c r="BI32" s="207" t="s">
        <v>12495</v>
      </c>
      <c r="BJ32" s="207" t="s">
        <v>12496</v>
      </c>
      <c r="BK32" s="207" t="s">
        <v>12497</v>
      </c>
      <c r="BL32" s="195" t="s">
        <v>12498</v>
      </c>
      <c r="BM32" s="195" t="s">
        <v>12499</v>
      </c>
      <c r="BN32" s="195" t="s">
        <v>12500</v>
      </c>
      <c r="BO32" s="195" t="s">
        <v>12501</v>
      </c>
      <c r="BP32" s="195" t="s">
        <v>12502</v>
      </c>
      <c r="BQ32" s="207">
        <v>5</v>
      </c>
      <c r="BR32" s="207" t="s">
        <v>13183</v>
      </c>
      <c r="BT32" s="207">
        <v>300</v>
      </c>
      <c r="BU32" s="207" t="s">
        <v>6831</v>
      </c>
      <c r="BW32" s="207" t="s">
        <v>12804</v>
      </c>
      <c r="BZ32" s="207">
        <v>130</v>
      </c>
      <c r="CC32" s="207">
        <v>0</v>
      </c>
      <c r="CE32" s="207" t="s">
        <v>12504</v>
      </c>
      <c r="CF32" s="207" t="s">
        <v>12505</v>
      </c>
      <c r="CG32" s="207" t="s">
        <v>12506</v>
      </c>
      <c r="CH32" s="207" t="s">
        <v>12507</v>
      </c>
      <c r="CI32" s="207">
        <v>50</v>
      </c>
      <c r="CJ32" s="207">
        <v>0</v>
      </c>
      <c r="CK32" s="207">
        <v>40</v>
      </c>
      <c r="CM32" s="222" t="s">
        <v>12508</v>
      </c>
      <c r="CN32" s="223" t="s">
        <v>12509</v>
      </c>
      <c r="CO32" s="222" t="s">
        <v>12510</v>
      </c>
      <c r="CP32" s="222" t="s">
        <v>12511</v>
      </c>
      <c r="CQ32" s="224" t="s">
        <v>12512</v>
      </c>
      <c r="CR32" s="207" t="s">
        <v>12513</v>
      </c>
      <c r="CS32" s="207" t="s">
        <v>12947</v>
      </c>
      <c r="CT32" s="207" t="s">
        <v>12418</v>
      </c>
      <c r="CU32" s="207" t="s">
        <v>3938</v>
      </c>
      <c r="CY32" s="207">
        <v>403</v>
      </c>
      <c r="CZ32" s="207" t="s">
        <v>4124</v>
      </c>
      <c r="DA32" s="207" t="s">
        <v>4125</v>
      </c>
      <c r="DB32" s="207" t="s">
        <v>4126</v>
      </c>
      <c r="DC32" s="207">
        <v>5</v>
      </c>
      <c r="DD32" s="207">
        <v>1</v>
      </c>
      <c r="DE32" s="207">
        <v>1</v>
      </c>
      <c r="DF32" s="207">
        <v>1</v>
      </c>
      <c r="DG32" s="207">
        <v>455</v>
      </c>
      <c r="DH32" s="207" t="s">
        <v>13184</v>
      </c>
      <c r="DI32" s="207" t="s">
        <v>140</v>
      </c>
      <c r="DK32" s="207">
        <v>1</v>
      </c>
      <c r="DN32" s="207" t="s">
        <v>6831</v>
      </c>
      <c r="DO32" s="207" t="s">
        <v>6831</v>
      </c>
      <c r="DR32" s="207" t="s">
        <v>1805</v>
      </c>
      <c r="DS32" s="207" t="s">
        <v>6029</v>
      </c>
      <c r="DT32" s="207" t="s">
        <v>12809</v>
      </c>
      <c r="DU32" s="207">
        <v>3047</v>
      </c>
      <c r="DV32" s="207" t="s">
        <v>13185</v>
      </c>
      <c r="DW32" s="207">
        <v>4</v>
      </c>
      <c r="DX32" s="207" t="s">
        <v>13186</v>
      </c>
      <c r="DY32" s="195" t="s">
        <v>13187</v>
      </c>
      <c r="DZ32" s="195">
        <v>2</v>
      </c>
      <c r="EA32" s="207" t="s">
        <v>11030</v>
      </c>
      <c r="EB32" s="207" t="s">
        <v>12523</v>
      </c>
      <c r="EC32" s="207" t="s">
        <v>13188</v>
      </c>
      <c r="ED32" s="196" t="s">
        <v>11030</v>
      </c>
      <c r="EF32" s="207">
        <v>85</v>
      </c>
      <c r="EG32" s="226" t="s">
        <v>13189</v>
      </c>
      <c r="EL32" s="207" t="s">
        <v>12482</v>
      </c>
      <c r="EM32" s="207" t="s">
        <v>12482</v>
      </c>
      <c r="EN32" s="207" t="s">
        <v>12493</v>
      </c>
      <c r="EO32" s="207" t="s">
        <v>12567</v>
      </c>
      <c r="EP32" s="207" t="s">
        <v>12568</v>
      </c>
      <c r="EQ32" s="207" t="s">
        <v>12569</v>
      </c>
      <c r="ET32" s="207" t="s">
        <v>12533</v>
      </c>
      <c r="EU32" s="207" t="s">
        <v>13190</v>
      </c>
      <c r="EV32" s="222" t="s">
        <v>13191</v>
      </c>
      <c r="EW32" s="207" t="s">
        <v>12535</v>
      </c>
      <c r="FA32" s="221">
        <v>4</v>
      </c>
    </row>
    <row r="33" spans="1:157">
      <c r="A33" s="215">
        <v>404</v>
      </c>
      <c r="B33" s="215" t="s">
        <v>141</v>
      </c>
      <c r="C33" s="215" t="s">
        <v>9401</v>
      </c>
      <c r="D33" s="215" t="s">
        <v>1789</v>
      </c>
      <c r="E33" s="215" t="s">
        <v>1791</v>
      </c>
      <c r="F33" s="47" t="s">
        <v>6938</v>
      </c>
      <c r="G33" s="219">
        <v>4</v>
      </c>
      <c r="H33" s="47" t="s">
        <v>12478</v>
      </c>
      <c r="I33" s="215">
        <v>24</v>
      </c>
      <c r="J33" s="215" t="s">
        <v>5258</v>
      </c>
      <c r="K33" s="219">
        <v>2</v>
      </c>
      <c r="L33" s="207">
        <v>2</v>
      </c>
      <c r="M33" s="220">
        <v>3</v>
      </c>
      <c r="N33" s="220">
        <v>8</v>
      </c>
      <c r="O33" s="220">
        <v>4</v>
      </c>
      <c r="P33" s="220">
        <v>9</v>
      </c>
      <c r="Q33" s="220">
        <v>2</v>
      </c>
      <c r="R33" s="220">
        <v>4</v>
      </c>
      <c r="S33" s="207">
        <v>10.76</v>
      </c>
      <c r="T33" s="207">
        <v>252.3</v>
      </c>
      <c r="U33" s="207">
        <v>6</v>
      </c>
      <c r="V33" s="207">
        <v>0</v>
      </c>
      <c r="W33" s="207">
        <v>0.34</v>
      </c>
      <c r="X33" s="207" t="s">
        <v>2627</v>
      </c>
      <c r="Y33" s="207" t="s">
        <v>2717</v>
      </c>
      <c r="Z33" s="221" t="s">
        <v>13192</v>
      </c>
      <c r="AA33" s="207" t="s">
        <v>13193</v>
      </c>
      <c r="AB33" s="73" t="s">
        <v>13194</v>
      </c>
      <c r="AC33" s="207" t="s">
        <v>13194</v>
      </c>
      <c r="AD33" s="207">
        <v>1</v>
      </c>
      <c r="AE33" s="207">
        <v>100</v>
      </c>
      <c r="AF33" s="220">
        <v>1</v>
      </c>
      <c r="AG33" s="220">
        <v>1</v>
      </c>
      <c r="AH33" s="221">
        <v>4</v>
      </c>
      <c r="AI33" s="221">
        <v>2</v>
      </c>
      <c r="AJ33" s="207" t="s">
        <v>13195</v>
      </c>
      <c r="AK33" s="207">
        <v>107.6</v>
      </c>
      <c r="AL33" s="207">
        <v>2523</v>
      </c>
      <c r="AM33" s="207" t="s">
        <v>12731</v>
      </c>
      <c r="AN33" s="207" t="s">
        <v>13196</v>
      </c>
      <c r="AO33" s="323" t="s">
        <v>13197</v>
      </c>
      <c r="AP33" s="207" t="s">
        <v>13198</v>
      </c>
      <c r="AQ33" s="207" t="s">
        <v>12488</v>
      </c>
      <c r="AR33" s="207" t="s">
        <v>13199</v>
      </c>
      <c r="AS33" s="207" t="s">
        <v>13200</v>
      </c>
      <c r="AT33" s="207" t="s">
        <v>13201</v>
      </c>
      <c r="AU33" s="207" t="s">
        <v>12492</v>
      </c>
      <c r="AV33" s="207" t="s">
        <v>13202</v>
      </c>
      <c r="AW33" s="73" t="s">
        <v>2458</v>
      </c>
      <c r="AX33" s="207" t="s">
        <v>12085</v>
      </c>
      <c r="AY33" s="207">
        <v>1</v>
      </c>
      <c r="AZ33" s="207">
        <v>1</v>
      </c>
      <c r="BA33" s="207">
        <v>1</v>
      </c>
      <c r="BB33" s="207">
        <v>80</v>
      </c>
      <c r="BC33" s="207">
        <v>90</v>
      </c>
      <c r="BD33" s="207">
        <v>300</v>
      </c>
      <c r="BE33" s="207">
        <v>100</v>
      </c>
      <c r="BF33" s="207" t="s">
        <v>2751</v>
      </c>
      <c r="BG33" s="207" t="s">
        <v>12617</v>
      </c>
      <c r="BH33" s="207" t="s">
        <v>2756</v>
      </c>
      <c r="BI33" s="207" t="s">
        <v>12864</v>
      </c>
      <c r="BJ33" s="207" t="s">
        <v>13203</v>
      </c>
      <c r="BK33" s="207" t="s">
        <v>13204</v>
      </c>
      <c r="BL33" s="195" t="s">
        <v>12498</v>
      </c>
      <c r="BM33" s="195" t="s">
        <v>12499</v>
      </c>
      <c r="BN33" s="195" t="s">
        <v>12500</v>
      </c>
      <c r="BO33" s="195" t="s">
        <v>12501</v>
      </c>
      <c r="BP33" s="195" t="s">
        <v>12502</v>
      </c>
      <c r="BQ33" s="207" t="s">
        <v>6831</v>
      </c>
      <c r="BR33" s="207" t="s">
        <v>6831</v>
      </c>
      <c r="BT33" s="207" t="s">
        <v>6831</v>
      </c>
      <c r="BU33" s="207" t="s">
        <v>6831</v>
      </c>
      <c r="BW33" s="207" t="s">
        <v>12503</v>
      </c>
      <c r="BZ33" s="207">
        <v>130</v>
      </c>
      <c r="CC33" s="207">
        <v>1</v>
      </c>
      <c r="CE33" s="207" t="s">
        <v>12767</v>
      </c>
      <c r="CF33" s="207" t="s">
        <v>12505</v>
      </c>
      <c r="CG33" s="207" t="s">
        <v>13205</v>
      </c>
      <c r="CH33" s="207" t="s">
        <v>13206</v>
      </c>
      <c r="CI33" s="207">
        <v>50</v>
      </c>
      <c r="CJ33" s="207">
        <v>0</v>
      </c>
      <c r="CK33" s="207">
        <v>40</v>
      </c>
      <c r="CM33" s="222" t="s">
        <v>12508</v>
      </c>
      <c r="CN33" s="223" t="s">
        <v>12509</v>
      </c>
      <c r="CO33" s="222" t="s">
        <v>12510</v>
      </c>
      <c r="CP33" s="222" t="s">
        <v>12511</v>
      </c>
      <c r="CQ33" s="224" t="s">
        <v>12512</v>
      </c>
      <c r="CR33" s="207" t="s">
        <v>12513</v>
      </c>
      <c r="CS33" s="207" t="s">
        <v>12947</v>
      </c>
      <c r="CT33" s="207" t="s">
        <v>12418</v>
      </c>
      <c r="CU33" s="207" t="s">
        <v>3939</v>
      </c>
      <c r="CY33" s="207">
        <v>404</v>
      </c>
      <c r="CZ33" s="207" t="s">
        <v>4127</v>
      </c>
      <c r="DA33" s="207" t="s">
        <v>4128</v>
      </c>
      <c r="DB33" s="207" t="s">
        <v>4129</v>
      </c>
      <c r="DD33" s="207">
        <v>1</v>
      </c>
      <c r="DE33" s="207">
        <v>1</v>
      </c>
      <c r="DF33" s="207">
        <v>1</v>
      </c>
      <c r="DG33" s="207">
        <v>794</v>
      </c>
      <c r="DH33" s="207" t="s">
        <v>13207</v>
      </c>
      <c r="DI33" s="207" t="s">
        <v>141</v>
      </c>
      <c r="DK33" s="207">
        <v>2</v>
      </c>
      <c r="DN33" s="207" t="s">
        <v>13208</v>
      </c>
      <c r="DO33" s="207" t="s">
        <v>6831</v>
      </c>
      <c r="DR33" s="207" t="s">
        <v>1804</v>
      </c>
      <c r="DS33" s="207" t="s">
        <v>6030</v>
      </c>
      <c r="DT33" s="207" t="s">
        <v>12744</v>
      </c>
      <c r="DU33" s="207">
        <v>3045</v>
      </c>
      <c r="DV33" s="207" t="s">
        <v>13209</v>
      </c>
      <c r="DW33" s="207">
        <v>6</v>
      </c>
      <c r="DY33" s="195" t="s">
        <v>6831</v>
      </c>
      <c r="DZ33" s="195" t="s">
        <v>6831</v>
      </c>
      <c r="EA33" s="207" t="s">
        <v>11031</v>
      </c>
      <c r="EB33" s="207" t="s">
        <v>12523</v>
      </c>
      <c r="EC33" s="207" t="s">
        <v>13210</v>
      </c>
      <c r="ED33" s="196" t="s">
        <v>11031</v>
      </c>
      <c r="EF33" s="207">
        <v>85</v>
      </c>
      <c r="EG33" s="226" t="s">
        <v>13194</v>
      </c>
      <c r="EL33" s="73" t="s">
        <v>12482</v>
      </c>
      <c r="EM33" s="73" t="s">
        <v>12482</v>
      </c>
      <c r="EN33" s="207" t="s">
        <v>12493</v>
      </c>
      <c r="EO33" s="207" t="s">
        <v>12567</v>
      </c>
      <c r="EP33" s="207" t="s">
        <v>12568</v>
      </c>
      <c r="EQ33" s="207" t="s">
        <v>12569</v>
      </c>
      <c r="ER33" s="223"/>
      <c r="ES33" s="223"/>
      <c r="ET33" s="207" t="s">
        <v>12878</v>
      </c>
      <c r="EU33" s="207" t="s">
        <v>13211</v>
      </c>
      <c r="EV33" s="222" t="s">
        <v>13212</v>
      </c>
      <c r="EW33" s="207" t="s">
        <v>12535</v>
      </c>
      <c r="FA33" s="221">
        <v>2</v>
      </c>
    </row>
    <row r="34" spans="1:157">
      <c r="A34" s="215">
        <v>405</v>
      </c>
      <c r="B34" s="215" t="s">
        <v>142</v>
      </c>
      <c r="C34" s="215" t="s">
        <v>9402</v>
      </c>
      <c r="D34" s="215" t="s">
        <v>1789</v>
      </c>
      <c r="E34" s="215" t="s">
        <v>1784</v>
      </c>
      <c r="F34" s="217" t="s">
        <v>6941</v>
      </c>
      <c r="G34" s="219">
        <v>1</v>
      </c>
      <c r="H34" s="217" t="s">
        <v>12573</v>
      </c>
      <c r="I34" s="215">
        <v>25</v>
      </c>
      <c r="J34" s="215" t="s">
        <v>5259</v>
      </c>
      <c r="K34" s="219">
        <v>3</v>
      </c>
      <c r="L34" s="207">
        <v>2</v>
      </c>
      <c r="M34" s="220">
        <v>9</v>
      </c>
      <c r="N34" s="220">
        <v>6</v>
      </c>
      <c r="O34" s="220">
        <v>7</v>
      </c>
      <c r="P34" s="220">
        <v>3</v>
      </c>
      <c r="Q34" s="220">
        <v>2</v>
      </c>
      <c r="R34" s="220">
        <v>5</v>
      </c>
      <c r="S34" s="207">
        <v>79.2</v>
      </c>
      <c r="T34" s="207">
        <v>497.8</v>
      </c>
      <c r="U34" s="207">
        <v>1.2</v>
      </c>
      <c r="V34" s="207">
        <v>0</v>
      </c>
      <c r="W34" s="207">
        <v>0.45</v>
      </c>
      <c r="X34" s="207" t="s">
        <v>2628</v>
      </c>
      <c r="Y34" s="207" t="s">
        <v>2718</v>
      </c>
      <c r="Z34" s="221" t="s">
        <v>13213</v>
      </c>
      <c r="AA34" s="207" t="s">
        <v>13214</v>
      </c>
      <c r="AB34" s="73" t="s">
        <v>13215</v>
      </c>
      <c r="AC34" s="207" t="s">
        <v>13215</v>
      </c>
      <c r="AD34" s="207">
        <v>1</v>
      </c>
      <c r="AE34" s="207">
        <v>100</v>
      </c>
      <c r="AF34" s="220">
        <v>1</v>
      </c>
      <c r="AG34" s="220">
        <v>1</v>
      </c>
      <c r="AH34" s="221">
        <v>5</v>
      </c>
      <c r="AI34" s="221">
        <v>5</v>
      </c>
      <c r="AJ34" s="207" t="s">
        <v>13216</v>
      </c>
      <c r="AK34" s="207">
        <v>792</v>
      </c>
      <c r="AL34" s="207">
        <v>4978</v>
      </c>
      <c r="AM34" s="207" t="s">
        <v>12637</v>
      </c>
      <c r="AN34" s="207" t="s">
        <v>12701</v>
      </c>
      <c r="AO34" s="323" t="s">
        <v>13217</v>
      </c>
      <c r="AP34" s="207" t="s">
        <v>13179</v>
      </c>
      <c r="AQ34" s="207" t="s">
        <v>12488</v>
      </c>
      <c r="AR34" s="207" t="s">
        <v>12704</v>
      </c>
      <c r="AS34" s="207" t="s">
        <v>13218</v>
      </c>
      <c r="AT34" s="207" t="s">
        <v>13181</v>
      </c>
      <c r="AU34" s="207" t="s">
        <v>12492</v>
      </c>
      <c r="AV34" s="207" t="s">
        <v>13219</v>
      </c>
      <c r="AW34" s="73" t="s">
        <v>2459</v>
      </c>
      <c r="AX34" s="207" t="s">
        <v>12086</v>
      </c>
      <c r="AY34" s="207">
        <v>2</v>
      </c>
      <c r="AZ34" s="207">
        <v>2</v>
      </c>
      <c r="BA34" s="207">
        <v>3</v>
      </c>
      <c r="BB34" s="207">
        <v>230</v>
      </c>
      <c r="BC34" s="207">
        <v>80</v>
      </c>
      <c r="BD34" s="207">
        <v>300</v>
      </c>
      <c r="BE34" s="207">
        <v>60</v>
      </c>
      <c r="BF34" s="207" t="s">
        <v>2754</v>
      </c>
      <c r="BG34" s="207" t="s">
        <v>12645</v>
      </c>
      <c r="BH34" s="207" t="s">
        <v>2759</v>
      </c>
      <c r="BI34" s="207" t="s">
        <v>12864</v>
      </c>
      <c r="BJ34" s="207" t="s">
        <v>12865</v>
      </c>
      <c r="BK34" s="207" t="s">
        <v>12866</v>
      </c>
      <c r="BL34" s="195" t="s">
        <v>12498</v>
      </c>
      <c r="BM34" s="195" t="s">
        <v>12499</v>
      </c>
      <c r="BN34" s="195" t="s">
        <v>12500</v>
      </c>
      <c r="BO34" s="195" t="s">
        <v>12501</v>
      </c>
      <c r="BP34" s="195" t="s">
        <v>12502</v>
      </c>
      <c r="BQ34" s="207">
        <v>1</v>
      </c>
      <c r="BR34" s="207" t="s">
        <v>13215</v>
      </c>
      <c r="BT34" s="207">
        <v>300</v>
      </c>
      <c r="BU34" s="207">
        <v>10</v>
      </c>
      <c r="BW34" s="207" t="s">
        <v>13220</v>
      </c>
      <c r="BZ34" s="207">
        <v>200</v>
      </c>
      <c r="CC34" s="207">
        <v>0</v>
      </c>
      <c r="CF34" s="207" t="s">
        <v>12712</v>
      </c>
      <c r="CG34" s="207" t="s">
        <v>13221</v>
      </c>
      <c r="CH34" s="207" t="s">
        <v>13222</v>
      </c>
      <c r="CI34" s="207">
        <v>70</v>
      </c>
      <c r="CJ34" s="207">
        <v>20</v>
      </c>
      <c r="CK34" s="207">
        <v>70</v>
      </c>
      <c r="CM34" s="222" t="s">
        <v>12508</v>
      </c>
      <c r="CN34" s="223" t="s">
        <v>12509</v>
      </c>
      <c r="CO34" s="222" t="s">
        <v>12510</v>
      </c>
      <c r="CP34" s="222" t="s">
        <v>12511</v>
      </c>
      <c r="CQ34" s="224" t="s">
        <v>12512</v>
      </c>
      <c r="CR34" s="207" t="s">
        <v>12513</v>
      </c>
      <c r="CS34" s="207" t="s">
        <v>12947</v>
      </c>
      <c r="CT34" s="207" t="s">
        <v>12418</v>
      </c>
      <c r="CU34" s="207" t="s">
        <v>3940</v>
      </c>
      <c r="CY34" s="207">
        <v>405</v>
      </c>
      <c r="CZ34" s="207" t="s">
        <v>4130</v>
      </c>
      <c r="DA34" s="207" t="s">
        <v>4131</v>
      </c>
      <c r="DB34" s="207" t="s">
        <v>4132</v>
      </c>
      <c r="DC34" s="207">
        <v>5</v>
      </c>
      <c r="DD34" s="207">
        <v>1</v>
      </c>
      <c r="DE34" s="207">
        <v>1</v>
      </c>
      <c r="DF34" s="207">
        <v>1</v>
      </c>
      <c r="DG34" s="207">
        <v>1405</v>
      </c>
      <c r="DH34" s="207" t="s">
        <v>13223</v>
      </c>
      <c r="DI34" s="207" t="s">
        <v>142</v>
      </c>
      <c r="DK34" s="207">
        <v>4</v>
      </c>
      <c r="DL34" s="207" t="s">
        <v>13224</v>
      </c>
      <c r="DM34" s="207" t="s">
        <v>13225</v>
      </c>
      <c r="DN34" s="207" t="s">
        <v>13226</v>
      </c>
      <c r="DO34" s="207" t="s">
        <v>6831</v>
      </c>
      <c r="DQ34" s="207" t="s">
        <v>13227</v>
      </c>
      <c r="DR34" s="207" t="s">
        <v>1803</v>
      </c>
      <c r="DS34" s="207" t="s">
        <v>6031</v>
      </c>
      <c r="DT34" s="207" t="s">
        <v>12922</v>
      </c>
      <c r="DU34" s="207">
        <v>3048</v>
      </c>
      <c r="DV34" s="207" t="s">
        <v>13228</v>
      </c>
      <c r="DW34" s="207">
        <v>8</v>
      </c>
      <c r="DY34" s="195" t="s">
        <v>6831</v>
      </c>
      <c r="DZ34" s="195" t="s">
        <v>6831</v>
      </c>
      <c r="EA34" s="207" t="s">
        <v>11032</v>
      </c>
      <c r="EB34" s="207" t="s">
        <v>12523</v>
      </c>
      <c r="EC34" s="207" t="s">
        <v>13229</v>
      </c>
      <c r="ED34" s="196" t="s">
        <v>11032</v>
      </c>
      <c r="EF34" s="207">
        <v>85</v>
      </c>
      <c r="EG34" s="226" t="s">
        <v>13215</v>
      </c>
      <c r="EK34" s="207" t="s">
        <v>13230</v>
      </c>
      <c r="EL34" s="207" t="s">
        <v>13231</v>
      </c>
      <c r="EM34" s="207" t="s">
        <v>13231</v>
      </c>
      <c r="EN34" s="207" t="s">
        <v>13219</v>
      </c>
      <c r="EO34" s="207" t="s">
        <v>13232</v>
      </c>
      <c r="EP34" s="207" t="s">
        <v>13233</v>
      </c>
      <c r="EQ34" s="207" t="s">
        <v>13234</v>
      </c>
      <c r="ER34" s="207" t="s">
        <v>13235</v>
      </c>
      <c r="ES34" s="207" t="s">
        <v>13236</v>
      </c>
      <c r="ET34" s="207" t="s">
        <v>12878</v>
      </c>
      <c r="EU34" s="207" t="s">
        <v>6720</v>
      </c>
      <c r="EV34" s="222" t="s">
        <v>13237</v>
      </c>
      <c r="EW34" s="207" t="s">
        <v>12535</v>
      </c>
      <c r="EX34" s="207">
        <v>1</v>
      </c>
      <c r="EY34" s="207" t="s">
        <v>13238</v>
      </c>
      <c r="EZ34" s="207">
        <v>4405</v>
      </c>
      <c r="FA34" s="221">
        <v>5</v>
      </c>
    </row>
    <row r="35" spans="1:157">
      <c r="A35" s="215">
        <v>406</v>
      </c>
      <c r="B35" s="215" t="s">
        <v>143</v>
      </c>
      <c r="C35" s="215" t="s">
        <v>9403</v>
      </c>
      <c r="D35" s="215" t="s">
        <v>1789</v>
      </c>
      <c r="E35" s="215" t="s">
        <v>1791</v>
      </c>
      <c r="F35" s="47" t="s">
        <v>12538</v>
      </c>
      <c r="G35" s="219">
        <v>1</v>
      </c>
      <c r="H35" s="47" t="s">
        <v>12478</v>
      </c>
      <c r="I35" s="215">
        <v>25</v>
      </c>
      <c r="J35" s="215" t="s">
        <v>5260</v>
      </c>
      <c r="K35" s="219">
        <v>3</v>
      </c>
      <c r="L35" s="207">
        <v>2</v>
      </c>
      <c r="M35" s="220">
        <v>9</v>
      </c>
      <c r="N35" s="220">
        <v>6</v>
      </c>
      <c r="O35" s="220">
        <v>7</v>
      </c>
      <c r="P35" s="220">
        <v>3</v>
      </c>
      <c r="Q35" s="220">
        <v>2</v>
      </c>
      <c r="R35" s="220">
        <v>6</v>
      </c>
      <c r="S35" s="207">
        <v>67.88</v>
      </c>
      <c r="T35" s="207">
        <v>509.1</v>
      </c>
      <c r="U35" s="207">
        <v>2.5</v>
      </c>
      <c r="V35" s="207">
        <v>0</v>
      </c>
      <c r="W35" s="207">
        <v>0.45</v>
      </c>
      <c r="X35" s="207" t="s">
        <v>2629</v>
      </c>
      <c r="Y35" s="207" t="s">
        <v>2719</v>
      </c>
      <c r="Z35" s="221" t="s">
        <v>13239</v>
      </c>
      <c r="AA35" s="207" t="s">
        <v>13240</v>
      </c>
      <c r="AB35" s="73" t="s">
        <v>13241</v>
      </c>
      <c r="AC35" s="207" t="s">
        <v>13241</v>
      </c>
      <c r="AD35" s="207">
        <v>1</v>
      </c>
      <c r="AE35" s="207">
        <v>100</v>
      </c>
      <c r="AF35" s="220">
        <v>1</v>
      </c>
      <c r="AG35" s="220">
        <v>1</v>
      </c>
      <c r="AH35" s="221">
        <v>5</v>
      </c>
      <c r="AI35" s="221">
        <v>4</v>
      </c>
      <c r="AJ35" s="207" t="s">
        <v>13195</v>
      </c>
      <c r="AK35" s="207">
        <v>678.8</v>
      </c>
      <c r="AL35" s="207">
        <v>5091</v>
      </c>
      <c r="AM35" s="207" t="s">
        <v>12637</v>
      </c>
      <c r="AN35" s="207" t="s">
        <v>13242</v>
      </c>
      <c r="AO35" s="323" t="s">
        <v>13243</v>
      </c>
      <c r="AP35" s="207" t="s">
        <v>12581</v>
      </c>
      <c r="AQ35" s="207" t="s">
        <v>12488</v>
      </c>
      <c r="AR35" s="207" t="s">
        <v>13244</v>
      </c>
      <c r="AS35" s="207" t="s">
        <v>13245</v>
      </c>
      <c r="AT35" s="207" t="s">
        <v>12584</v>
      </c>
      <c r="AU35" s="207" t="s">
        <v>12492</v>
      </c>
      <c r="AV35" s="207" t="s">
        <v>13246</v>
      </c>
      <c r="AW35" s="73" t="s">
        <v>2460</v>
      </c>
      <c r="AX35" s="207" t="s">
        <v>12086</v>
      </c>
      <c r="AY35" s="207">
        <v>2</v>
      </c>
      <c r="AZ35" s="207">
        <v>1</v>
      </c>
      <c r="BA35" s="207">
        <v>3</v>
      </c>
      <c r="BB35" s="207">
        <v>350</v>
      </c>
      <c r="BC35" s="207">
        <v>90</v>
      </c>
      <c r="BD35" s="207">
        <v>300</v>
      </c>
      <c r="BE35" s="207">
        <v>80</v>
      </c>
      <c r="BF35" s="207" t="s">
        <v>2753</v>
      </c>
      <c r="BG35" s="207" t="s">
        <v>12550</v>
      </c>
      <c r="BH35" s="207" t="s">
        <v>2758</v>
      </c>
      <c r="BI35" s="207" t="s">
        <v>12864</v>
      </c>
      <c r="BJ35" s="207" t="s">
        <v>12865</v>
      </c>
      <c r="BK35" s="207" t="s">
        <v>12866</v>
      </c>
      <c r="BL35" s="195" t="s">
        <v>12498</v>
      </c>
      <c r="BM35" s="195" t="s">
        <v>12499</v>
      </c>
      <c r="BN35" s="195" t="s">
        <v>12500</v>
      </c>
      <c r="BO35" s="195" t="s">
        <v>12501</v>
      </c>
      <c r="BP35" s="195" t="s">
        <v>12502</v>
      </c>
      <c r="BQ35" s="207">
        <v>4</v>
      </c>
      <c r="BR35" s="207" t="s">
        <v>13247</v>
      </c>
      <c r="BT35" s="207">
        <v>300</v>
      </c>
      <c r="BV35" s="207" t="s">
        <v>13248</v>
      </c>
      <c r="BW35" s="207" t="s">
        <v>12915</v>
      </c>
      <c r="BZ35" s="207">
        <v>212</v>
      </c>
      <c r="CC35" s="207">
        <v>0</v>
      </c>
      <c r="CF35" s="207" t="s">
        <v>13249</v>
      </c>
      <c r="CG35" s="207" t="s">
        <v>13250</v>
      </c>
      <c r="CH35" s="207" t="s">
        <v>13251</v>
      </c>
      <c r="CI35" s="207">
        <v>70</v>
      </c>
      <c r="CJ35" s="207">
        <v>20</v>
      </c>
      <c r="CK35" s="207">
        <v>70</v>
      </c>
      <c r="CM35" s="222" t="s">
        <v>12508</v>
      </c>
      <c r="CN35" s="223" t="s">
        <v>12509</v>
      </c>
      <c r="CO35" s="222" t="s">
        <v>12510</v>
      </c>
      <c r="CP35" s="222" t="s">
        <v>12511</v>
      </c>
      <c r="CQ35" s="224" t="s">
        <v>12512</v>
      </c>
      <c r="CR35" s="207" t="s">
        <v>12513</v>
      </c>
      <c r="CS35" s="207" t="s">
        <v>12947</v>
      </c>
      <c r="CT35" s="207" t="s">
        <v>12418</v>
      </c>
      <c r="CU35" s="207" t="s">
        <v>3941</v>
      </c>
      <c r="CY35" s="207">
        <v>406</v>
      </c>
      <c r="CZ35" s="207" t="s">
        <v>4133</v>
      </c>
      <c r="DA35" s="207" t="s">
        <v>4134</v>
      </c>
      <c r="DB35" s="207" t="s">
        <v>4135</v>
      </c>
      <c r="DC35" s="207">
        <v>5</v>
      </c>
      <c r="DD35" s="207">
        <v>1</v>
      </c>
      <c r="DE35" s="207">
        <v>2</v>
      </c>
      <c r="DF35" s="207">
        <v>1</v>
      </c>
      <c r="DG35" s="207">
        <v>1405</v>
      </c>
      <c r="DH35" s="207" t="s">
        <v>13252</v>
      </c>
      <c r="DI35" s="207" t="s">
        <v>143</v>
      </c>
      <c r="DK35" s="207">
        <v>4</v>
      </c>
      <c r="DL35" s="207" t="s">
        <v>13253</v>
      </c>
      <c r="DM35" s="207" t="s">
        <v>13254</v>
      </c>
      <c r="DN35" s="207" t="s">
        <v>13255</v>
      </c>
      <c r="DO35" s="207" t="s">
        <v>6831</v>
      </c>
      <c r="DR35" s="207" t="s">
        <v>1805</v>
      </c>
      <c r="DS35" s="207" t="s">
        <v>6032</v>
      </c>
      <c r="DT35" s="207" t="s">
        <v>12718</v>
      </c>
      <c r="DU35" s="207">
        <v>3047</v>
      </c>
      <c r="DV35" s="207" t="s">
        <v>13185</v>
      </c>
      <c r="DW35" s="207">
        <v>4</v>
      </c>
      <c r="DY35" s="195" t="s">
        <v>6831</v>
      </c>
      <c r="DZ35" s="195" t="s">
        <v>6831</v>
      </c>
      <c r="EA35" s="207" t="s">
        <v>11033</v>
      </c>
      <c r="EB35" s="207" t="s">
        <v>13256</v>
      </c>
      <c r="EC35" s="207" t="s">
        <v>13257</v>
      </c>
      <c r="ED35" s="196" t="s">
        <v>11033</v>
      </c>
      <c r="EF35" s="207">
        <v>70</v>
      </c>
      <c r="EG35" s="226" t="s">
        <v>13258</v>
      </c>
      <c r="EL35" s="207" t="s">
        <v>12482</v>
      </c>
      <c r="EM35" s="207" t="s">
        <v>12482</v>
      </c>
      <c r="EN35" s="207" t="s">
        <v>12493</v>
      </c>
      <c r="EO35" s="207" t="s">
        <v>12567</v>
      </c>
      <c r="EP35" s="207" t="s">
        <v>12568</v>
      </c>
      <c r="EQ35" s="207" t="s">
        <v>12569</v>
      </c>
      <c r="ER35" s="223"/>
      <c r="ES35" s="223"/>
      <c r="ET35" s="207" t="s">
        <v>12878</v>
      </c>
      <c r="EU35" s="207" t="s">
        <v>13259</v>
      </c>
      <c r="EV35" s="222" t="s">
        <v>13260</v>
      </c>
      <c r="EW35" s="207" t="s">
        <v>12535</v>
      </c>
      <c r="FA35" s="221">
        <v>4</v>
      </c>
    </row>
    <row r="36" spans="1:157">
      <c r="A36" s="215">
        <v>407</v>
      </c>
      <c r="B36" s="215" t="s">
        <v>144</v>
      </c>
      <c r="C36" s="215" t="s">
        <v>9404</v>
      </c>
      <c r="D36" s="215" t="s">
        <v>1789</v>
      </c>
      <c r="E36" s="215" t="s">
        <v>1784</v>
      </c>
      <c r="F36" s="217" t="s">
        <v>6938</v>
      </c>
      <c r="G36" s="219">
        <v>1</v>
      </c>
      <c r="H36" s="217" t="s">
        <v>12478</v>
      </c>
      <c r="I36" s="215">
        <v>28</v>
      </c>
      <c r="J36" s="215" t="s">
        <v>5261</v>
      </c>
      <c r="K36" s="219">
        <v>3</v>
      </c>
      <c r="L36" s="207">
        <v>3</v>
      </c>
      <c r="M36" s="220">
        <v>5</v>
      </c>
      <c r="N36" s="220">
        <v>9</v>
      </c>
      <c r="O36" s="220">
        <v>5</v>
      </c>
      <c r="P36" s="220">
        <v>9</v>
      </c>
      <c r="Q36" s="220">
        <v>3</v>
      </c>
      <c r="R36" s="220">
        <v>7</v>
      </c>
      <c r="S36" s="207">
        <v>40.729999999999997</v>
      </c>
      <c r="T36" s="207">
        <v>1018.2</v>
      </c>
      <c r="U36" s="207">
        <v>6</v>
      </c>
      <c r="V36" s="207">
        <v>0</v>
      </c>
      <c r="W36" s="207">
        <v>0.32</v>
      </c>
      <c r="X36" s="207" t="s">
        <v>2630</v>
      </c>
      <c r="Y36" s="207" t="s">
        <v>2720</v>
      </c>
      <c r="Z36" s="221" t="s">
        <v>13261</v>
      </c>
      <c r="AA36" s="207" t="s">
        <v>13262</v>
      </c>
      <c r="AB36" s="73" t="s">
        <v>13263</v>
      </c>
      <c r="AC36" s="207" t="s">
        <v>13264</v>
      </c>
      <c r="AD36" s="207">
        <v>1</v>
      </c>
      <c r="AE36" s="207">
        <v>100</v>
      </c>
      <c r="AF36" s="220">
        <v>1</v>
      </c>
      <c r="AG36" s="220">
        <v>1</v>
      </c>
      <c r="AH36" s="221">
        <v>5</v>
      </c>
      <c r="AI36" s="221">
        <v>2</v>
      </c>
      <c r="AJ36" s="207" t="s">
        <v>13216</v>
      </c>
      <c r="AK36" s="207">
        <v>407.29999999999995</v>
      </c>
      <c r="AL36" s="207">
        <v>10182</v>
      </c>
      <c r="AM36" s="207" t="s">
        <v>12783</v>
      </c>
      <c r="AN36" s="207" t="s">
        <v>13265</v>
      </c>
      <c r="AO36" s="323" t="s">
        <v>12860</v>
      </c>
      <c r="AP36" s="207" t="s">
        <v>13198</v>
      </c>
      <c r="AQ36" s="207" t="s">
        <v>12488</v>
      </c>
      <c r="AR36" s="207" t="s">
        <v>13266</v>
      </c>
      <c r="AS36" s="207" t="s">
        <v>12862</v>
      </c>
      <c r="AT36" s="207" t="s">
        <v>13201</v>
      </c>
      <c r="AU36" s="207" t="s">
        <v>12492</v>
      </c>
      <c r="AV36" s="207" t="s">
        <v>13267</v>
      </c>
      <c r="AW36" s="73" t="s">
        <v>2461</v>
      </c>
      <c r="AX36" s="207" t="s">
        <v>12086</v>
      </c>
      <c r="AY36" s="207">
        <v>1</v>
      </c>
      <c r="AZ36" s="207">
        <v>1</v>
      </c>
      <c r="BA36" s="207">
        <v>1</v>
      </c>
      <c r="BB36" s="207">
        <v>80</v>
      </c>
      <c r="BC36" s="207">
        <v>90</v>
      </c>
      <c r="BD36" s="207">
        <v>300</v>
      </c>
      <c r="BE36" s="207">
        <v>100</v>
      </c>
      <c r="BF36" s="207" t="s">
        <v>2751</v>
      </c>
      <c r="BG36" s="207" t="s">
        <v>12617</v>
      </c>
      <c r="BH36" s="207" t="s">
        <v>2756</v>
      </c>
      <c r="BI36" s="207" t="s">
        <v>12708</v>
      </c>
      <c r="BJ36" s="207" t="s">
        <v>12709</v>
      </c>
      <c r="BK36" s="207" t="s">
        <v>12710</v>
      </c>
      <c r="BL36" s="195" t="s">
        <v>12498</v>
      </c>
      <c r="BM36" s="195" t="s">
        <v>12499</v>
      </c>
      <c r="BN36" s="195" t="s">
        <v>12500</v>
      </c>
      <c r="BO36" s="195" t="s">
        <v>12501</v>
      </c>
      <c r="BP36" s="195" t="s">
        <v>12502</v>
      </c>
      <c r="BQ36" s="207" t="s">
        <v>6831</v>
      </c>
      <c r="BR36" s="207" t="s">
        <v>6831</v>
      </c>
      <c r="BT36" s="207" t="s">
        <v>6831</v>
      </c>
      <c r="BU36" s="207" t="s">
        <v>6831</v>
      </c>
      <c r="BW36" s="207" t="s">
        <v>13268</v>
      </c>
      <c r="BZ36" s="207">
        <v>250</v>
      </c>
      <c r="CC36" s="207">
        <v>1</v>
      </c>
      <c r="CF36" s="207" t="s">
        <v>12868</v>
      </c>
      <c r="CI36" s="207">
        <v>70</v>
      </c>
      <c r="CJ36" s="207">
        <v>20</v>
      </c>
      <c r="CK36" s="207">
        <v>70</v>
      </c>
      <c r="CM36" s="222" t="s">
        <v>12508</v>
      </c>
      <c r="CN36" s="223" t="s">
        <v>12509</v>
      </c>
      <c r="CO36" s="222" t="s">
        <v>12510</v>
      </c>
      <c r="CP36" s="222" t="s">
        <v>12511</v>
      </c>
      <c r="CQ36" s="224" t="s">
        <v>12512</v>
      </c>
      <c r="CR36" s="207" t="s">
        <v>12513</v>
      </c>
      <c r="CS36" s="207" t="s">
        <v>12947</v>
      </c>
      <c r="CT36" s="207" t="s">
        <v>12418</v>
      </c>
      <c r="CU36" s="207" t="s">
        <v>3942</v>
      </c>
      <c r="CY36" s="207">
        <v>407</v>
      </c>
      <c r="CZ36" s="207" t="s">
        <v>4136</v>
      </c>
      <c r="DA36" s="207" t="s">
        <v>4137</v>
      </c>
      <c r="DB36" s="207" t="s">
        <v>4138</v>
      </c>
      <c r="DC36" s="207">
        <v>5</v>
      </c>
      <c r="DD36" s="207">
        <v>1</v>
      </c>
      <c r="DE36" s="207">
        <v>1</v>
      </c>
      <c r="DF36" s="207">
        <v>1</v>
      </c>
      <c r="DG36" s="207">
        <v>1574</v>
      </c>
      <c r="DH36" s="207" t="s">
        <v>13269</v>
      </c>
      <c r="DI36" s="207" t="s">
        <v>144</v>
      </c>
      <c r="DK36" s="207">
        <v>4</v>
      </c>
      <c r="DL36" s="207" t="s">
        <v>13270</v>
      </c>
      <c r="DM36" s="207" t="s">
        <v>13271</v>
      </c>
      <c r="DN36" s="207" t="s">
        <v>13272</v>
      </c>
      <c r="DO36" s="207" t="s">
        <v>6831</v>
      </c>
      <c r="DQ36" s="207" t="s">
        <v>13273</v>
      </c>
      <c r="DR36" s="207" t="s">
        <v>1804</v>
      </c>
      <c r="DS36" s="207" t="s">
        <v>6033</v>
      </c>
      <c r="DT36" s="207" t="s">
        <v>12744</v>
      </c>
      <c r="DU36" s="207">
        <v>3045</v>
      </c>
      <c r="DV36" s="207" t="s">
        <v>13209</v>
      </c>
      <c r="DW36" s="207">
        <v>6</v>
      </c>
      <c r="DX36" s="225"/>
      <c r="DY36" s="195" t="s">
        <v>6831</v>
      </c>
      <c r="DZ36" s="195" t="s">
        <v>6831</v>
      </c>
      <c r="EA36" s="207" t="s">
        <v>11034</v>
      </c>
      <c r="EB36" s="207" t="s">
        <v>13274</v>
      </c>
      <c r="EC36" s="207" t="s">
        <v>13275</v>
      </c>
      <c r="ED36" s="196" t="s">
        <v>11034</v>
      </c>
      <c r="EE36" s="207" t="s">
        <v>13276</v>
      </c>
      <c r="EF36" s="207">
        <v>70</v>
      </c>
      <c r="EG36" s="226" t="s">
        <v>13264</v>
      </c>
      <c r="EK36" s="207" t="s">
        <v>13277</v>
      </c>
      <c r="EL36" s="207" t="s">
        <v>13278</v>
      </c>
      <c r="EM36" s="207" t="s">
        <v>13278</v>
      </c>
      <c r="EN36" s="207" t="s">
        <v>13267</v>
      </c>
      <c r="EO36" s="207" t="s">
        <v>13279</v>
      </c>
      <c r="EP36" s="207" t="s">
        <v>13280</v>
      </c>
      <c r="EQ36" s="207" t="s">
        <v>13281</v>
      </c>
      <c r="ER36" s="207" t="s">
        <v>13282</v>
      </c>
      <c r="ES36" s="207" t="s">
        <v>13283</v>
      </c>
      <c r="ET36" s="207" t="s">
        <v>12722</v>
      </c>
      <c r="EU36" s="207" t="s">
        <v>6706</v>
      </c>
      <c r="EV36" s="222" t="s">
        <v>13284</v>
      </c>
      <c r="EW36" s="207" t="s">
        <v>12535</v>
      </c>
      <c r="EX36" s="207">
        <v>1</v>
      </c>
      <c r="EY36" s="207" t="s">
        <v>13285</v>
      </c>
      <c r="EZ36" s="207">
        <v>4407</v>
      </c>
      <c r="FA36" s="221">
        <v>2</v>
      </c>
    </row>
    <row r="37" spans="1:157" ht="15" customHeight="1">
      <c r="A37" s="215">
        <v>501</v>
      </c>
      <c r="B37" s="215" t="s">
        <v>145</v>
      </c>
      <c r="C37" s="215" t="s">
        <v>9405</v>
      </c>
      <c r="D37" s="215" t="s">
        <v>1792</v>
      </c>
      <c r="E37" s="215" t="s">
        <v>1793</v>
      </c>
      <c r="F37" s="47" t="s">
        <v>6938</v>
      </c>
      <c r="G37" s="219">
        <v>9</v>
      </c>
      <c r="H37" s="47" t="s">
        <v>12573</v>
      </c>
      <c r="I37" s="215">
        <v>21</v>
      </c>
      <c r="J37" s="215" t="s">
        <v>5262</v>
      </c>
      <c r="K37" s="219">
        <v>1</v>
      </c>
      <c r="L37" s="207">
        <v>1</v>
      </c>
      <c r="M37" s="220">
        <v>3</v>
      </c>
      <c r="N37" s="220">
        <v>7</v>
      </c>
      <c r="O37" s="220">
        <v>3</v>
      </c>
      <c r="P37" s="220">
        <v>8</v>
      </c>
      <c r="Q37" s="220">
        <v>1</v>
      </c>
      <c r="R37" s="220">
        <v>1</v>
      </c>
      <c r="S37" s="207">
        <v>5.13</v>
      </c>
      <c r="T37" s="207">
        <v>122.4</v>
      </c>
      <c r="U37" s="207">
        <v>4.4000000000000004</v>
      </c>
      <c r="V37" s="207">
        <v>0</v>
      </c>
      <c r="W37" s="207">
        <v>0.35</v>
      </c>
      <c r="X37" s="207" t="s">
        <v>2631</v>
      </c>
      <c r="Y37" s="207" t="s">
        <v>2721</v>
      </c>
      <c r="Z37" s="221" t="s">
        <v>13286</v>
      </c>
      <c r="AA37" s="207" t="s">
        <v>13287</v>
      </c>
      <c r="AB37" s="207" t="s">
        <v>13288</v>
      </c>
      <c r="AC37" s="207" t="s">
        <v>13288</v>
      </c>
      <c r="AD37" s="207">
        <v>1</v>
      </c>
      <c r="AE37" s="207">
        <v>100</v>
      </c>
      <c r="AF37" s="220">
        <v>1</v>
      </c>
      <c r="AG37" s="220">
        <v>1</v>
      </c>
      <c r="AH37" s="221">
        <v>3</v>
      </c>
      <c r="AI37" s="221">
        <v>2</v>
      </c>
      <c r="AJ37" s="207" t="s">
        <v>13289</v>
      </c>
      <c r="AK37" s="207">
        <v>51.3</v>
      </c>
      <c r="AL37" s="207">
        <v>1224</v>
      </c>
      <c r="AM37" s="207" t="s">
        <v>13290</v>
      </c>
      <c r="AN37" s="207" t="s">
        <v>13291</v>
      </c>
      <c r="AO37" s="323" t="s">
        <v>13292</v>
      </c>
      <c r="AP37" s="207" t="s">
        <v>13293</v>
      </c>
      <c r="AQ37" s="207" t="s">
        <v>12488</v>
      </c>
      <c r="AR37" s="207" t="s">
        <v>13294</v>
      </c>
      <c r="AS37" s="207" t="s">
        <v>13295</v>
      </c>
      <c r="AT37" s="207" t="s">
        <v>13296</v>
      </c>
      <c r="AU37" s="207" t="s">
        <v>12492</v>
      </c>
      <c r="AV37" s="207" t="s">
        <v>13297</v>
      </c>
      <c r="AW37" s="73" t="s">
        <v>2462</v>
      </c>
      <c r="AX37" s="207" t="s">
        <v>12083</v>
      </c>
      <c r="AY37" s="207">
        <v>1</v>
      </c>
      <c r="AZ37" s="207">
        <v>2</v>
      </c>
      <c r="BA37" s="207">
        <v>1</v>
      </c>
      <c r="BB37" s="207">
        <v>80</v>
      </c>
      <c r="BC37" s="207">
        <v>90</v>
      </c>
      <c r="BD37" s="207">
        <v>300</v>
      </c>
      <c r="BE37" s="207">
        <v>100</v>
      </c>
      <c r="BF37" s="207" t="s">
        <v>2751</v>
      </c>
      <c r="BG37" s="207" t="s">
        <v>12617</v>
      </c>
      <c r="BH37" s="207" t="s">
        <v>2756</v>
      </c>
      <c r="BI37" s="207" t="s">
        <v>12495</v>
      </c>
      <c r="BJ37" s="207" t="s">
        <v>12764</v>
      </c>
      <c r="BK37" s="207" t="s">
        <v>12765</v>
      </c>
      <c r="BL37" s="195" t="s">
        <v>12498</v>
      </c>
      <c r="BM37" s="195" t="s">
        <v>12499</v>
      </c>
      <c r="BN37" s="195" t="s">
        <v>12500</v>
      </c>
      <c r="BO37" s="195" t="s">
        <v>12501</v>
      </c>
      <c r="BP37" s="195" t="s">
        <v>12502</v>
      </c>
      <c r="BQ37" s="207" t="s">
        <v>6831</v>
      </c>
      <c r="BR37" s="207" t="s">
        <v>6831</v>
      </c>
      <c r="BT37" s="207" t="s">
        <v>6831</v>
      </c>
      <c r="BW37" s="207" t="s">
        <v>12515</v>
      </c>
      <c r="BZ37" s="207">
        <v>130</v>
      </c>
      <c r="CC37" s="207">
        <v>1</v>
      </c>
      <c r="CF37" s="207" t="s">
        <v>12650</v>
      </c>
      <c r="CI37" s="207">
        <v>50</v>
      </c>
      <c r="CJ37" s="207">
        <v>0</v>
      </c>
      <c r="CK37" s="207">
        <v>40</v>
      </c>
      <c r="CM37" s="222" t="s">
        <v>12508</v>
      </c>
      <c r="CN37" s="223" t="s">
        <v>12509</v>
      </c>
      <c r="CO37" s="222" t="s">
        <v>12510</v>
      </c>
      <c r="CP37" s="222" t="s">
        <v>12511</v>
      </c>
      <c r="CQ37" s="224" t="s">
        <v>12512</v>
      </c>
      <c r="CR37" s="207" t="s">
        <v>12513</v>
      </c>
      <c r="CS37" s="207" t="s">
        <v>12947</v>
      </c>
      <c r="CT37" s="207" t="s">
        <v>12418</v>
      </c>
      <c r="CU37" s="207" t="s">
        <v>3943</v>
      </c>
      <c r="CY37" s="207">
        <v>501</v>
      </c>
      <c r="CZ37" s="207" t="s">
        <v>4076</v>
      </c>
      <c r="DA37" s="207" t="s">
        <v>4077</v>
      </c>
      <c r="DB37" s="207" t="s">
        <v>4078</v>
      </c>
      <c r="DD37" s="207">
        <v>1</v>
      </c>
      <c r="DE37" s="207">
        <v>1</v>
      </c>
      <c r="DF37" s="207">
        <v>1</v>
      </c>
      <c r="DG37" s="207">
        <v>478</v>
      </c>
      <c r="DH37" s="207" t="s">
        <v>12770</v>
      </c>
      <c r="DI37" s="207" t="s">
        <v>145</v>
      </c>
      <c r="DJ37" s="207">
        <v>2</v>
      </c>
      <c r="DK37" s="207">
        <v>51</v>
      </c>
      <c r="DN37" s="207" t="s">
        <v>13298</v>
      </c>
      <c r="DO37" s="207" t="s">
        <v>6831</v>
      </c>
      <c r="DR37" s="207" t="s">
        <v>1804</v>
      </c>
      <c r="DS37" s="207" t="s">
        <v>6034</v>
      </c>
      <c r="DT37" s="207" t="s">
        <v>13299</v>
      </c>
      <c r="DU37" s="207">
        <v>3045</v>
      </c>
      <c r="DV37" s="207" t="s">
        <v>13300</v>
      </c>
      <c r="DW37" s="207">
        <v>6</v>
      </c>
      <c r="DX37" s="225" t="s">
        <v>13301</v>
      </c>
      <c r="DY37" s="195" t="s">
        <v>13302</v>
      </c>
      <c r="DZ37" s="195">
        <v>2</v>
      </c>
      <c r="EA37" s="207" t="s">
        <v>11035</v>
      </c>
      <c r="EB37" s="207" t="s">
        <v>12523</v>
      </c>
      <c r="EC37" s="207" t="s">
        <v>13303</v>
      </c>
      <c r="ED37" s="196" t="s">
        <v>11035</v>
      </c>
      <c r="EF37" s="207">
        <v>85</v>
      </c>
      <c r="EG37" s="226" t="s">
        <v>13304</v>
      </c>
      <c r="EL37" s="207" t="s">
        <v>12482</v>
      </c>
      <c r="EM37" s="207" t="s">
        <v>12482</v>
      </c>
      <c r="EN37" s="207" t="s">
        <v>12493</v>
      </c>
      <c r="EO37" s="207" t="s">
        <v>12567</v>
      </c>
      <c r="EP37" s="207" t="s">
        <v>12568</v>
      </c>
      <c r="EQ37" s="207" t="s">
        <v>12569</v>
      </c>
      <c r="ER37" s="223"/>
      <c r="ES37" s="223"/>
      <c r="ET37" s="207" t="s">
        <v>12533</v>
      </c>
      <c r="EU37" s="207" t="s">
        <v>13305</v>
      </c>
      <c r="EV37" s="222" t="s">
        <v>13306</v>
      </c>
      <c r="EW37" s="207" t="s">
        <v>12535</v>
      </c>
      <c r="FA37" s="221">
        <v>2</v>
      </c>
    </row>
    <row r="38" spans="1:157">
      <c r="A38" s="215">
        <v>502</v>
      </c>
      <c r="B38" s="215" t="s">
        <v>13307</v>
      </c>
      <c r="C38" s="215" t="s">
        <v>9406</v>
      </c>
      <c r="D38" s="215" t="s">
        <v>1792</v>
      </c>
      <c r="E38" s="215" t="s">
        <v>1793</v>
      </c>
      <c r="F38" s="217" t="s">
        <v>6941</v>
      </c>
      <c r="G38" s="219">
        <v>9</v>
      </c>
      <c r="H38" s="217" t="s">
        <v>12478</v>
      </c>
      <c r="I38" s="215">
        <v>21</v>
      </c>
      <c r="J38" s="215" t="s">
        <v>5263</v>
      </c>
      <c r="K38" s="219">
        <v>2</v>
      </c>
      <c r="L38" s="207">
        <v>1</v>
      </c>
      <c r="M38" s="220">
        <v>8</v>
      </c>
      <c r="N38" s="220">
        <v>4</v>
      </c>
      <c r="O38" s="220">
        <v>6</v>
      </c>
      <c r="P38" s="220">
        <v>3</v>
      </c>
      <c r="Q38" s="220">
        <v>1</v>
      </c>
      <c r="R38" s="220">
        <v>2</v>
      </c>
      <c r="S38" s="207">
        <v>10.26</v>
      </c>
      <c r="T38" s="207">
        <v>62.9</v>
      </c>
      <c r="U38" s="207">
        <v>1.5</v>
      </c>
      <c r="V38" s="207">
        <v>0</v>
      </c>
      <c r="W38" s="207">
        <v>0.42</v>
      </c>
      <c r="X38" s="207" t="s">
        <v>2632</v>
      </c>
      <c r="Y38" s="207" t="s">
        <v>2722</v>
      </c>
      <c r="Z38" s="221" t="s">
        <v>13308</v>
      </c>
      <c r="AA38" s="207" t="s">
        <v>13309</v>
      </c>
      <c r="AB38" s="207" t="s">
        <v>13310</v>
      </c>
      <c r="AC38" s="207" t="s">
        <v>13310</v>
      </c>
      <c r="AD38" s="207">
        <v>1</v>
      </c>
      <c r="AE38" s="207">
        <v>100</v>
      </c>
      <c r="AF38" s="220">
        <v>1</v>
      </c>
      <c r="AG38" s="220">
        <v>1</v>
      </c>
      <c r="AH38" s="221">
        <v>3</v>
      </c>
      <c r="AI38" s="221">
        <v>5</v>
      </c>
      <c r="AJ38" s="207" t="s">
        <v>13289</v>
      </c>
      <c r="AK38" s="207">
        <v>102.6</v>
      </c>
      <c r="AL38" s="207">
        <v>629</v>
      </c>
      <c r="AM38" s="207" t="s">
        <v>12938</v>
      </c>
      <c r="AN38" s="207" t="s">
        <v>12638</v>
      </c>
      <c r="AO38" s="323" t="s">
        <v>13311</v>
      </c>
      <c r="AP38" s="207" t="s">
        <v>12940</v>
      </c>
      <c r="AQ38" s="207" t="s">
        <v>12488</v>
      </c>
      <c r="AR38" s="207" t="s">
        <v>12641</v>
      </c>
      <c r="AS38" s="207" t="s">
        <v>13312</v>
      </c>
      <c r="AT38" s="207" t="s">
        <v>12942</v>
      </c>
      <c r="AU38" s="207" t="s">
        <v>12492</v>
      </c>
      <c r="AV38" s="207" t="s">
        <v>13313</v>
      </c>
      <c r="AW38" s="73" t="s">
        <v>2463</v>
      </c>
      <c r="AX38" s="207" t="s">
        <v>12083</v>
      </c>
      <c r="AY38" s="207">
        <v>2</v>
      </c>
      <c r="AZ38" s="207">
        <v>1</v>
      </c>
      <c r="BA38" s="207">
        <v>3</v>
      </c>
      <c r="BB38" s="207">
        <v>230</v>
      </c>
      <c r="BC38" s="207">
        <v>80</v>
      </c>
      <c r="BD38" s="207">
        <v>300</v>
      </c>
      <c r="BE38" s="207">
        <v>60</v>
      </c>
      <c r="BF38" s="207" t="s">
        <v>2754</v>
      </c>
      <c r="BG38" s="207" t="s">
        <v>12645</v>
      </c>
      <c r="BH38" s="207" t="s">
        <v>2759</v>
      </c>
      <c r="BI38" s="207" t="s">
        <v>12495</v>
      </c>
      <c r="BJ38" s="207" t="s">
        <v>12764</v>
      </c>
      <c r="BK38" s="207" t="s">
        <v>12765</v>
      </c>
      <c r="BL38" s="195" t="s">
        <v>12498</v>
      </c>
      <c r="BM38" s="195" t="s">
        <v>12499</v>
      </c>
      <c r="BN38" s="195" t="s">
        <v>12500</v>
      </c>
      <c r="BO38" s="195" t="s">
        <v>12501</v>
      </c>
      <c r="BP38" s="195" t="s">
        <v>12502</v>
      </c>
      <c r="BQ38" s="207">
        <v>1</v>
      </c>
      <c r="BR38" s="207" t="s">
        <v>12648</v>
      </c>
      <c r="BT38" s="207">
        <v>300</v>
      </c>
      <c r="BU38" s="207">
        <v>6</v>
      </c>
      <c r="BW38" s="207" t="s">
        <v>12553</v>
      </c>
      <c r="BZ38" s="207">
        <v>130</v>
      </c>
      <c r="CC38" s="207">
        <v>0</v>
      </c>
      <c r="CE38" s="207" t="s">
        <v>13314</v>
      </c>
      <c r="CF38" s="207" t="s">
        <v>12650</v>
      </c>
      <c r="CI38" s="207">
        <v>50</v>
      </c>
      <c r="CJ38" s="207">
        <v>0</v>
      </c>
      <c r="CK38" s="207">
        <v>40</v>
      </c>
      <c r="CM38" s="222" t="s">
        <v>12508</v>
      </c>
      <c r="CN38" s="223" t="s">
        <v>12509</v>
      </c>
      <c r="CO38" s="222" t="s">
        <v>12510</v>
      </c>
      <c r="CP38" s="222" t="s">
        <v>12511</v>
      </c>
      <c r="CQ38" s="224" t="s">
        <v>12512</v>
      </c>
      <c r="CR38" s="207" t="s">
        <v>12513</v>
      </c>
      <c r="CS38" s="207" t="s">
        <v>12947</v>
      </c>
      <c r="CT38" s="207" t="s">
        <v>12418</v>
      </c>
      <c r="CU38" s="207" t="s">
        <v>3944</v>
      </c>
      <c r="CY38" s="207">
        <v>502</v>
      </c>
      <c r="CZ38" s="207" t="s">
        <v>4076</v>
      </c>
      <c r="DA38" s="207" t="s">
        <v>4077</v>
      </c>
      <c r="DB38" s="207" t="s">
        <v>4078</v>
      </c>
      <c r="DD38" s="207">
        <v>1</v>
      </c>
      <c r="DE38" s="207">
        <v>1</v>
      </c>
      <c r="DF38" s="207">
        <v>1</v>
      </c>
      <c r="DG38" s="207">
        <v>695</v>
      </c>
      <c r="DH38" s="207" t="s">
        <v>12921</v>
      </c>
      <c r="DI38" s="207" t="s">
        <v>146</v>
      </c>
      <c r="DK38" s="207">
        <v>51</v>
      </c>
      <c r="DN38" s="207" t="s">
        <v>6831</v>
      </c>
      <c r="DO38" s="207" t="s">
        <v>6831</v>
      </c>
      <c r="DR38" s="207" t="s">
        <v>1803</v>
      </c>
      <c r="DS38" s="207" t="s">
        <v>6035</v>
      </c>
      <c r="DT38" s="207" t="s">
        <v>12519</v>
      </c>
      <c r="DU38" s="207">
        <v>3048</v>
      </c>
      <c r="DV38" s="207" t="s">
        <v>13315</v>
      </c>
      <c r="DW38" s="207">
        <v>8</v>
      </c>
      <c r="DX38" s="225" t="s">
        <v>13316</v>
      </c>
      <c r="DY38" s="195" t="s">
        <v>13317</v>
      </c>
      <c r="DZ38" s="195">
        <v>2</v>
      </c>
      <c r="EA38" s="207" t="s">
        <v>11036</v>
      </c>
      <c r="EB38" s="207" t="s">
        <v>12523</v>
      </c>
      <c r="EC38" s="207" t="s">
        <v>13318</v>
      </c>
      <c r="ED38" s="196" t="s">
        <v>11036</v>
      </c>
      <c r="EF38" s="207">
        <v>85</v>
      </c>
      <c r="EG38" s="235" t="s">
        <v>13319</v>
      </c>
      <c r="EK38" s="207" t="s">
        <v>13320</v>
      </c>
      <c r="EL38" s="207" t="s">
        <v>13321</v>
      </c>
      <c r="EM38" s="207" t="s">
        <v>13321</v>
      </c>
      <c r="EN38" s="207" t="s">
        <v>13313</v>
      </c>
      <c r="EO38" s="207" t="s">
        <v>13322</v>
      </c>
      <c r="EP38" s="207" t="s">
        <v>13323</v>
      </c>
      <c r="EQ38" s="207" t="s">
        <v>13324</v>
      </c>
      <c r="ER38" s="207" t="s">
        <v>13325</v>
      </c>
      <c r="ES38" s="207" t="s">
        <v>13326</v>
      </c>
      <c r="ET38" s="207" t="s">
        <v>12533</v>
      </c>
      <c r="EU38" s="207" t="s">
        <v>6733</v>
      </c>
      <c r="EV38" s="222" t="s">
        <v>13327</v>
      </c>
      <c r="EW38" s="207" t="s">
        <v>12535</v>
      </c>
      <c r="EX38" s="207">
        <v>1</v>
      </c>
      <c r="EY38" s="207" t="s">
        <v>13328</v>
      </c>
      <c r="EZ38" s="207">
        <v>4502</v>
      </c>
      <c r="FA38" s="221">
        <v>5</v>
      </c>
    </row>
    <row r="39" spans="1:157">
      <c r="A39" s="215">
        <v>503</v>
      </c>
      <c r="B39" s="215" t="s">
        <v>147</v>
      </c>
      <c r="C39" s="215" t="s">
        <v>9407</v>
      </c>
      <c r="D39" s="215" t="s">
        <v>1792</v>
      </c>
      <c r="E39" s="215" t="s">
        <v>1780</v>
      </c>
      <c r="F39" s="47" t="s">
        <v>6939</v>
      </c>
      <c r="G39" s="219">
        <v>9</v>
      </c>
      <c r="H39" s="47" t="s">
        <v>12478</v>
      </c>
      <c r="I39" s="215">
        <v>22</v>
      </c>
      <c r="J39" s="215" t="s">
        <v>5264</v>
      </c>
      <c r="K39" s="219">
        <v>3</v>
      </c>
      <c r="L39" s="207">
        <v>2</v>
      </c>
      <c r="M39" s="220">
        <v>5</v>
      </c>
      <c r="N39" s="220">
        <v>6</v>
      </c>
      <c r="O39" s="220">
        <v>7</v>
      </c>
      <c r="P39" s="220">
        <v>4</v>
      </c>
      <c r="Q39" s="220">
        <v>1</v>
      </c>
      <c r="R39" s="220">
        <v>3</v>
      </c>
      <c r="S39" s="207">
        <v>7.78</v>
      </c>
      <c r="T39" s="207">
        <v>82.7</v>
      </c>
      <c r="U39" s="207">
        <v>2.6</v>
      </c>
      <c r="V39" s="207">
        <v>0</v>
      </c>
      <c r="W39" s="207">
        <v>0.5</v>
      </c>
      <c r="X39" s="207" t="s">
        <v>2633</v>
      </c>
      <c r="Y39" s="207" t="s">
        <v>2723</v>
      </c>
      <c r="Z39" s="221" t="s">
        <v>13329</v>
      </c>
      <c r="AA39" s="207" t="s">
        <v>13330</v>
      </c>
      <c r="AB39" s="207" t="s">
        <v>13331</v>
      </c>
      <c r="AC39" s="207" t="s">
        <v>13331</v>
      </c>
      <c r="AD39" s="207">
        <v>1</v>
      </c>
      <c r="AE39" s="207">
        <v>100</v>
      </c>
      <c r="AF39" s="220">
        <v>1</v>
      </c>
      <c r="AG39" s="220">
        <v>1</v>
      </c>
      <c r="AH39" s="221">
        <v>3</v>
      </c>
      <c r="AI39" s="221">
        <v>3</v>
      </c>
      <c r="AJ39" s="207" t="s">
        <v>13332</v>
      </c>
      <c r="AK39" s="207">
        <v>77.8</v>
      </c>
      <c r="AL39" s="207">
        <v>827</v>
      </c>
      <c r="AM39" s="207" t="s">
        <v>12885</v>
      </c>
      <c r="AN39" s="207" t="s">
        <v>13333</v>
      </c>
      <c r="AO39" s="323" t="s">
        <v>13334</v>
      </c>
      <c r="AP39" s="207" t="s">
        <v>12886</v>
      </c>
      <c r="AQ39" s="207" t="s">
        <v>12488</v>
      </c>
      <c r="AR39" s="207" t="s">
        <v>13335</v>
      </c>
      <c r="AS39" s="207" t="s">
        <v>13336</v>
      </c>
      <c r="AT39" s="207" t="s">
        <v>12887</v>
      </c>
      <c r="AU39" s="207" t="s">
        <v>12492</v>
      </c>
      <c r="AV39" s="207" t="s">
        <v>13337</v>
      </c>
      <c r="AW39" s="73" t="s">
        <v>2464</v>
      </c>
      <c r="AX39" s="207" t="s">
        <v>12083</v>
      </c>
      <c r="AY39" s="207">
        <v>1</v>
      </c>
      <c r="AZ39" s="207">
        <v>1</v>
      </c>
      <c r="BA39" s="207">
        <v>2</v>
      </c>
      <c r="BB39" s="207">
        <v>80</v>
      </c>
      <c r="BC39" s="207">
        <v>120</v>
      </c>
      <c r="BD39" s="207">
        <v>300</v>
      </c>
      <c r="BE39" s="207">
        <v>160</v>
      </c>
      <c r="BF39" s="207" t="s">
        <v>2752</v>
      </c>
      <c r="BG39" s="207" t="s">
        <v>12586</v>
      </c>
      <c r="BH39" s="207" t="s">
        <v>2757</v>
      </c>
      <c r="BI39" s="207" t="s">
        <v>12587</v>
      </c>
      <c r="BJ39" s="207" t="s">
        <v>12646</v>
      </c>
      <c r="BK39" s="207" t="s">
        <v>12647</v>
      </c>
      <c r="BL39" s="195" t="s">
        <v>12498</v>
      </c>
      <c r="BM39" s="195" t="s">
        <v>12499</v>
      </c>
      <c r="BN39" s="195" t="s">
        <v>12500</v>
      </c>
      <c r="BO39" s="195" t="s">
        <v>12501</v>
      </c>
      <c r="BP39" s="195" t="s">
        <v>12502</v>
      </c>
      <c r="BQ39" s="207" t="s">
        <v>6831</v>
      </c>
      <c r="BR39" s="207" t="s">
        <v>6831</v>
      </c>
      <c r="BT39" s="207" t="s">
        <v>6831</v>
      </c>
      <c r="BW39" s="207" t="s">
        <v>12740</v>
      </c>
      <c r="BZ39" s="207">
        <v>130</v>
      </c>
      <c r="CC39" s="207">
        <v>1</v>
      </c>
      <c r="CE39" s="207" t="s">
        <v>12767</v>
      </c>
      <c r="CF39" s="207" t="s">
        <v>12768</v>
      </c>
      <c r="CI39" s="207">
        <v>50</v>
      </c>
      <c r="CJ39" s="207">
        <v>0</v>
      </c>
      <c r="CK39" s="207">
        <v>40</v>
      </c>
      <c r="CM39" s="222" t="s">
        <v>12508</v>
      </c>
      <c r="CN39" s="223" t="s">
        <v>12509</v>
      </c>
      <c r="CO39" s="222" t="s">
        <v>12510</v>
      </c>
      <c r="CP39" s="222" t="s">
        <v>12511</v>
      </c>
      <c r="CQ39" s="224" t="s">
        <v>12512</v>
      </c>
      <c r="CR39" s="207" t="s">
        <v>12513</v>
      </c>
      <c r="CS39" s="207" t="s">
        <v>12947</v>
      </c>
      <c r="CT39" s="207" t="s">
        <v>12418</v>
      </c>
      <c r="CU39" s="207" t="s">
        <v>3945</v>
      </c>
      <c r="CY39" s="207">
        <v>503</v>
      </c>
      <c r="CZ39" s="207" t="s">
        <v>4076</v>
      </c>
      <c r="DA39" s="207" t="s">
        <v>4077</v>
      </c>
      <c r="DB39" s="207" t="s">
        <v>4078</v>
      </c>
      <c r="DD39" s="207">
        <v>1</v>
      </c>
      <c r="DE39" s="207">
        <v>1</v>
      </c>
      <c r="DF39" s="207">
        <v>1</v>
      </c>
      <c r="DG39" s="207">
        <v>1236</v>
      </c>
      <c r="DH39" s="207" t="s">
        <v>12890</v>
      </c>
      <c r="DI39" s="207" t="s">
        <v>147</v>
      </c>
      <c r="DK39" s="207">
        <v>51</v>
      </c>
      <c r="DN39" s="207" t="s">
        <v>6831</v>
      </c>
      <c r="DO39" s="207" t="s">
        <v>6831</v>
      </c>
      <c r="DR39" s="207" t="s">
        <v>1802</v>
      </c>
      <c r="DS39" s="207" t="s">
        <v>6036</v>
      </c>
      <c r="DT39" s="207" t="s">
        <v>12519</v>
      </c>
      <c r="DU39" s="207">
        <v>3046</v>
      </c>
      <c r="DV39" s="207" t="s">
        <v>13338</v>
      </c>
      <c r="DW39" s="207">
        <v>2</v>
      </c>
      <c r="DX39" s="207" t="s">
        <v>13339</v>
      </c>
      <c r="DY39" s="195" t="s">
        <v>13340</v>
      </c>
      <c r="DZ39" s="195">
        <v>2</v>
      </c>
      <c r="EA39" s="207" t="s">
        <v>11037</v>
      </c>
      <c r="EB39" s="207" t="s">
        <v>12523</v>
      </c>
      <c r="EC39" s="207" t="s">
        <v>13341</v>
      </c>
      <c r="ED39" s="196" t="s">
        <v>11037</v>
      </c>
      <c r="EF39" s="207">
        <v>85</v>
      </c>
      <c r="EG39" s="235" t="s">
        <v>13342</v>
      </c>
      <c r="EL39" s="207" t="s">
        <v>12482</v>
      </c>
      <c r="EM39" s="207" t="s">
        <v>12482</v>
      </c>
      <c r="EN39" s="207" t="s">
        <v>12493</v>
      </c>
      <c r="EO39" s="207" t="s">
        <v>12567</v>
      </c>
      <c r="EP39" s="207" t="s">
        <v>12568</v>
      </c>
      <c r="EQ39" s="207" t="s">
        <v>12569</v>
      </c>
      <c r="ET39" s="207" t="s">
        <v>12602</v>
      </c>
      <c r="EU39" s="207" t="s">
        <v>13343</v>
      </c>
      <c r="EV39" s="222" t="s">
        <v>13344</v>
      </c>
      <c r="EW39" s="207" t="s">
        <v>12535</v>
      </c>
      <c r="FA39" s="221">
        <v>3</v>
      </c>
    </row>
    <row r="40" spans="1:157" ht="12.75" customHeight="1">
      <c r="A40" s="215">
        <v>504</v>
      </c>
      <c r="B40" s="215" t="s">
        <v>148</v>
      </c>
      <c r="C40" s="215" t="s">
        <v>9408</v>
      </c>
      <c r="D40" s="215" t="s">
        <v>1792</v>
      </c>
      <c r="E40" s="215" t="s">
        <v>1793</v>
      </c>
      <c r="F40" s="217" t="s">
        <v>6938</v>
      </c>
      <c r="G40" s="219">
        <v>4</v>
      </c>
      <c r="H40" s="217" t="s">
        <v>12478</v>
      </c>
      <c r="I40" s="215">
        <v>22</v>
      </c>
      <c r="J40" s="215" t="s">
        <v>5265</v>
      </c>
      <c r="K40" s="219">
        <v>2</v>
      </c>
      <c r="L40" s="207">
        <v>2</v>
      </c>
      <c r="M40" s="220">
        <v>3</v>
      </c>
      <c r="N40" s="220">
        <v>8</v>
      </c>
      <c r="O40" s="220">
        <v>4</v>
      </c>
      <c r="P40" s="220">
        <v>7</v>
      </c>
      <c r="Q40" s="220">
        <v>2</v>
      </c>
      <c r="R40" s="220">
        <v>4</v>
      </c>
      <c r="S40" s="207">
        <v>11.44</v>
      </c>
      <c r="T40" s="207">
        <v>248.9</v>
      </c>
      <c r="U40" s="207">
        <v>6</v>
      </c>
      <c r="V40" s="207">
        <v>0</v>
      </c>
      <c r="W40" s="207">
        <v>0.32</v>
      </c>
      <c r="X40" s="207" t="s">
        <v>2634</v>
      </c>
      <c r="Y40" s="207" t="s">
        <v>2724</v>
      </c>
      <c r="Z40" s="221" t="s">
        <v>13345</v>
      </c>
      <c r="AA40" s="207" t="s">
        <v>13346</v>
      </c>
      <c r="AB40" s="207" t="s">
        <v>13347</v>
      </c>
      <c r="AC40" s="207" t="s">
        <v>13347</v>
      </c>
      <c r="AD40" s="207">
        <v>1</v>
      </c>
      <c r="AE40" s="207">
        <v>100</v>
      </c>
      <c r="AF40" s="220">
        <v>2</v>
      </c>
      <c r="AG40" s="220">
        <v>2</v>
      </c>
      <c r="AH40" s="221">
        <v>4</v>
      </c>
      <c r="AI40" s="221">
        <v>2</v>
      </c>
      <c r="AJ40" s="207" t="s">
        <v>13289</v>
      </c>
      <c r="AK40" s="207">
        <v>114.39999999999999</v>
      </c>
      <c r="AL40" s="207">
        <v>2489</v>
      </c>
      <c r="AM40" s="207" t="s">
        <v>12783</v>
      </c>
      <c r="AN40" s="207" t="s">
        <v>13348</v>
      </c>
      <c r="AO40" s="323" t="s">
        <v>13349</v>
      </c>
      <c r="AP40" s="207" t="s">
        <v>13198</v>
      </c>
      <c r="AQ40" s="207" t="s">
        <v>12488</v>
      </c>
      <c r="AR40" s="207" t="s">
        <v>13350</v>
      </c>
      <c r="AS40" s="207" t="s">
        <v>13351</v>
      </c>
      <c r="AT40" s="207" t="s">
        <v>13201</v>
      </c>
      <c r="AU40" s="207" t="s">
        <v>12492</v>
      </c>
      <c r="AV40" s="207" t="s">
        <v>13352</v>
      </c>
      <c r="AW40" s="73" t="s">
        <v>2465</v>
      </c>
      <c r="AX40" s="207" t="s">
        <v>12085</v>
      </c>
      <c r="AY40" s="207">
        <v>1</v>
      </c>
      <c r="AZ40" s="207">
        <v>1</v>
      </c>
      <c r="BA40" s="207">
        <v>1</v>
      </c>
      <c r="BB40" s="207">
        <v>80</v>
      </c>
      <c r="BC40" s="207">
        <v>90</v>
      </c>
      <c r="BD40" s="207">
        <v>300</v>
      </c>
      <c r="BE40" s="207">
        <v>100</v>
      </c>
      <c r="BF40" s="207" t="s">
        <v>2751</v>
      </c>
      <c r="BG40" s="207" t="s">
        <v>12617</v>
      </c>
      <c r="BH40" s="207" t="s">
        <v>2756</v>
      </c>
      <c r="BI40" s="207" t="s">
        <v>12587</v>
      </c>
      <c r="BJ40" s="207" t="s">
        <v>12646</v>
      </c>
      <c r="BK40" s="207" t="s">
        <v>12647</v>
      </c>
      <c r="BL40" s="195" t="s">
        <v>12498</v>
      </c>
      <c r="BM40" s="195" t="s">
        <v>12499</v>
      </c>
      <c r="BN40" s="195" t="s">
        <v>12500</v>
      </c>
      <c r="BO40" s="195" t="s">
        <v>12501</v>
      </c>
      <c r="BP40" s="195" t="s">
        <v>12502</v>
      </c>
      <c r="BQ40" s="207" t="s">
        <v>6831</v>
      </c>
      <c r="BR40" s="207" t="s">
        <v>6831</v>
      </c>
      <c r="BT40" s="207" t="s">
        <v>6831</v>
      </c>
      <c r="BW40" s="207" t="s">
        <v>12740</v>
      </c>
      <c r="BZ40" s="207">
        <v>130</v>
      </c>
      <c r="CC40" s="207">
        <v>1</v>
      </c>
      <c r="CE40" s="207" t="s">
        <v>13314</v>
      </c>
      <c r="CF40" s="207" t="s">
        <v>12650</v>
      </c>
      <c r="CI40" s="207">
        <v>50</v>
      </c>
      <c r="CJ40" s="207">
        <v>0</v>
      </c>
      <c r="CK40" s="207">
        <v>40</v>
      </c>
      <c r="CM40" s="222" t="s">
        <v>12508</v>
      </c>
      <c r="CN40" s="223" t="s">
        <v>12509</v>
      </c>
      <c r="CO40" s="222" t="s">
        <v>12510</v>
      </c>
      <c r="CP40" s="222" t="s">
        <v>12511</v>
      </c>
      <c r="CQ40" s="224" t="s">
        <v>12512</v>
      </c>
      <c r="CR40" s="207" t="s">
        <v>12513</v>
      </c>
      <c r="CS40" s="207" t="s">
        <v>12947</v>
      </c>
      <c r="CT40" s="207" t="s">
        <v>12418</v>
      </c>
      <c r="CU40" s="207" t="s">
        <v>3946</v>
      </c>
      <c r="CY40" s="207">
        <v>504</v>
      </c>
      <c r="CZ40" s="207" t="s">
        <v>4076</v>
      </c>
      <c r="DA40" s="207" t="s">
        <v>4077</v>
      </c>
      <c r="DB40" s="207" t="s">
        <v>4078</v>
      </c>
      <c r="DD40" s="207">
        <v>1</v>
      </c>
      <c r="DE40" s="207">
        <v>1</v>
      </c>
      <c r="DF40" s="207">
        <v>1</v>
      </c>
      <c r="DG40" s="207">
        <v>728</v>
      </c>
      <c r="DH40" s="207" t="s">
        <v>12770</v>
      </c>
      <c r="DI40" s="207" t="s">
        <v>148</v>
      </c>
      <c r="DJ40" s="207">
        <v>2</v>
      </c>
      <c r="DK40" s="207">
        <v>51</v>
      </c>
      <c r="DN40" s="207" t="s">
        <v>13353</v>
      </c>
      <c r="DO40" s="207" t="s">
        <v>6831</v>
      </c>
      <c r="DQ40" s="207" t="s">
        <v>13354</v>
      </c>
      <c r="DR40" s="207" t="s">
        <v>1804</v>
      </c>
      <c r="DS40" s="207" t="s">
        <v>6037</v>
      </c>
      <c r="DT40" s="207" t="s">
        <v>13355</v>
      </c>
      <c r="DU40" s="207">
        <v>3045</v>
      </c>
      <c r="DV40" s="207" t="s">
        <v>13300</v>
      </c>
      <c r="DW40" s="207">
        <v>6</v>
      </c>
      <c r="DY40" s="195" t="s">
        <v>6831</v>
      </c>
      <c r="DZ40" s="195" t="s">
        <v>6831</v>
      </c>
      <c r="EA40" s="207" t="s">
        <v>11038</v>
      </c>
      <c r="EB40" s="207" t="s">
        <v>12523</v>
      </c>
      <c r="EC40" s="207" t="s">
        <v>13356</v>
      </c>
      <c r="ED40" s="196" t="s">
        <v>11038</v>
      </c>
      <c r="EF40" s="207">
        <v>85</v>
      </c>
      <c r="EG40" s="235" t="s">
        <v>13357</v>
      </c>
      <c r="EL40" s="207" t="s">
        <v>12482</v>
      </c>
      <c r="EM40" s="207" t="s">
        <v>12482</v>
      </c>
      <c r="EN40" s="207" t="s">
        <v>12493</v>
      </c>
      <c r="EO40" s="207" t="s">
        <v>12567</v>
      </c>
      <c r="EP40" s="207" t="s">
        <v>12568</v>
      </c>
      <c r="EQ40" s="207" t="s">
        <v>12569</v>
      </c>
      <c r="ET40" s="207" t="s">
        <v>12602</v>
      </c>
      <c r="EU40" s="207" t="s">
        <v>13358</v>
      </c>
      <c r="EV40" s="222" t="s">
        <v>13359</v>
      </c>
      <c r="EW40" s="207" t="s">
        <v>12535</v>
      </c>
      <c r="FA40" s="221">
        <v>2</v>
      </c>
    </row>
    <row r="41" spans="1:157">
      <c r="A41" s="215">
        <v>505</v>
      </c>
      <c r="B41" s="215" t="s">
        <v>149</v>
      </c>
      <c r="C41" s="215" t="s">
        <v>9409</v>
      </c>
      <c r="D41" s="215" t="s">
        <v>1792</v>
      </c>
      <c r="E41" s="215" t="s">
        <v>1793</v>
      </c>
      <c r="F41" s="47" t="s">
        <v>12477</v>
      </c>
      <c r="G41" s="219">
        <v>4</v>
      </c>
      <c r="H41" s="47" t="s">
        <v>12478</v>
      </c>
      <c r="I41" s="215">
        <v>25</v>
      </c>
      <c r="J41" s="215" t="s">
        <v>5266</v>
      </c>
      <c r="K41" s="219">
        <v>3</v>
      </c>
      <c r="L41" s="207">
        <v>2</v>
      </c>
      <c r="M41" s="220">
        <v>7</v>
      </c>
      <c r="N41" s="220">
        <v>5</v>
      </c>
      <c r="O41" s="220">
        <v>8</v>
      </c>
      <c r="P41" s="220">
        <v>5</v>
      </c>
      <c r="Q41" s="220">
        <v>2</v>
      </c>
      <c r="R41" s="220">
        <v>5</v>
      </c>
      <c r="S41" s="207">
        <v>17.489999999999998</v>
      </c>
      <c r="T41" s="207">
        <v>185</v>
      </c>
      <c r="U41" s="207">
        <v>1.9</v>
      </c>
      <c r="V41" s="207">
        <v>0</v>
      </c>
      <c r="W41" s="207">
        <v>0.5</v>
      </c>
      <c r="X41" s="207" t="s">
        <v>2635</v>
      </c>
      <c r="Y41" s="207" t="s">
        <v>2725</v>
      </c>
      <c r="Z41" s="221" t="s">
        <v>13360</v>
      </c>
      <c r="AA41" s="207" t="s">
        <v>13361</v>
      </c>
      <c r="AB41" s="207" t="s">
        <v>13362</v>
      </c>
      <c r="AC41" s="207" t="s">
        <v>13363</v>
      </c>
      <c r="AD41" s="207">
        <v>1</v>
      </c>
      <c r="AE41" s="207">
        <v>100</v>
      </c>
      <c r="AF41" s="220">
        <v>1</v>
      </c>
      <c r="AG41" s="220">
        <v>2</v>
      </c>
      <c r="AH41" s="221">
        <v>4</v>
      </c>
      <c r="AI41" s="221">
        <v>1</v>
      </c>
      <c r="AJ41" s="207" t="s">
        <v>13289</v>
      </c>
      <c r="AK41" s="207">
        <v>174.89999999999998</v>
      </c>
      <c r="AL41" s="207">
        <v>1850</v>
      </c>
      <c r="AM41" s="207" t="s">
        <v>12885</v>
      </c>
      <c r="AN41" s="207" t="s">
        <v>13364</v>
      </c>
      <c r="AO41" s="323" t="s">
        <v>12580</v>
      </c>
      <c r="AP41" s="207" t="s">
        <v>12703</v>
      </c>
      <c r="AQ41" s="207" t="s">
        <v>12488</v>
      </c>
      <c r="AR41" s="207" t="s">
        <v>13365</v>
      </c>
      <c r="AS41" s="207" t="s">
        <v>12583</v>
      </c>
      <c r="AT41" s="207" t="s">
        <v>12706</v>
      </c>
      <c r="AU41" s="207" t="s">
        <v>12492</v>
      </c>
      <c r="AV41" s="207" t="s">
        <v>13366</v>
      </c>
      <c r="AW41" s="73" t="s">
        <v>2466</v>
      </c>
      <c r="AX41" s="207" t="s">
        <v>12085</v>
      </c>
      <c r="AY41" s="207">
        <v>1</v>
      </c>
      <c r="AZ41" s="207">
        <v>1</v>
      </c>
      <c r="BA41" s="207">
        <v>1</v>
      </c>
      <c r="BB41" s="207">
        <v>80</v>
      </c>
      <c r="BC41" s="207">
        <v>100</v>
      </c>
      <c r="BD41" s="207">
        <v>300</v>
      </c>
      <c r="BE41" s="207">
        <v>120</v>
      </c>
      <c r="BF41" s="207" t="s">
        <v>2750</v>
      </c>
      <c r="BG41" s="207" t="s">
        <v>12494</v>
      </c>
      <c r="BH41" s="207" t="s">
        <v>2755</v>
      </c>
      <c r="BI41" s="207" t="s">
        <v>12864</v>
      </c>
      <c r="BJ41" s="207" t="s">
        <v>12865</v>
      </c>
      <c r="BK41" s="207" t="s">
        <v>12866</v>
      </c>
      <c r="BL41" s="195" t="s">
        <v>12498</v>
      </c>
      <c r="BM41" s="195" t="s">
        <v>12499</v>
      </c>
      <c r="BN41" s="195" t="s">
        <v>12500</v>
      </c>
      <c r="BO41" s="195" t="s">
        <v>12501</v>
      </c>
      <c r="BP41" s="195" t="s">
        <v>12502</v>
      </c>
      <c r="BQ41" s="207" t="s">
        <v>6831</v>
      </c>
      <c r="BR41" s="207" t="s">
        <v>6831</v>
      </c>
      <c r="BT41" s="207" t="s">
        <v>6831</v>
      </c>
      <c r="BU41" s="207" t="s">
        <v>6831</v>
      </c>
      <c r="BW41" s="207" t="s">
        <v>12590</v>
      </c>
      <c r="BZ41" s="207">
        <v>130</v>
      </c>
      <c r="CC41" s="207">
        <v>1</v>
      </c>
      <c r="CI41" s="207">
        <v>50</v>
      </c>
      <c r="CJ41" s="207">
        <v>0</v>
      </c>
      <c r="CK41" s="207">
        <v>40</v>
      </c>
      <c r="CM41" s="222" t="s">
        <v>12508</v>
      </c>
      <c r="CN41" s="223" t="s">
        <v>12509</v>
      </c>
      <c r="CO41" s="222" t="s">
        <v>12510</v>
      </c>
      <c r="CP41" s="222" t="s">
        <v>12511</v>
      </c>
      <c r="CQ41" s="224" t="s">
        <v>12512</v>
      </c>
      <c r="CR41" s="207" t="s">
        <v>12513</v>
      </c>
      <c r="CS41" s="207" t="s">
        <v>12947</v>
      </c>
      <c r="CT41" s="207" t="s">
        <v>12418</v>
      </c>
      <c r="CU41" s="207" t="s">
        <v>3947</v>
      </c>
      <c r="CY41" s="207">
        <v>505</v>
      </c>
      <c r="CZ41" s="207" t="s">
        <v>4076</v>
      </c>
      <c r="DA41" s="207" t="s">
        <v>4077</v>
      </c>
      <c r="DB41" s="207" t="s">
        <v>4078</v>
      </c>
      <c r="DD41" s="207">
        <v>1</v>
      </c>
      <c r="DE41" s="207">
        <v>1</v>
      </c>
      <c r="DF41" s="207">
        <v>1</v>
      </c>
      <c r="DG41" s="207">
        <v>1405</v>
      </c>
      <c r="DH41" s="207" t="s">
        <v>13367</v>
      </c>
      <c r="DI41" s="207" t="s">
        <v>149</v>
      </c>
      <c r="DK41" s="207">
        <v>51</v>
      </c>
      <c r="DN41" s="207" t="s">
        <v>13368</v>
      </c>
      <c r="DO41" s="207" t="s">
        <v>6831</v>
      </c>
      <c r="DR41" s="207" t="s">
        <v>1801</v>
      </c>
      <c r="DS41" s="207" t="s">
        <v>6038</v>
      </c>
      <c r="DT41" s="207" t="s">
        <v>13369</v>
      </c>
      <c r="DU41" s="207">
        <v>3044</v>
      </c>
      <c r="DV41" s="207" t="s">
        <v>13370</v>
      </c>
      <c r="DW41" s="207">
        <v>10</v>
      </c>
      <c r="DY41" s="195" t="s">
        <v>6831</v>
      </c>
      <c r="DZ41" s="195" t="s">
        <v>6831</v>
      </c>
      <c r="EA41" s="207" t="s">
        <v>11039</v>
      </c>
      <c r="EB41" s="207" t="s">
        <v>12523</v>
      </c>
      <c r="EC41" s="207" t="s">
        <v>13371</v>
      </c>
      <c r="ED41" s="196" t="s">
        <v>11039</v>
      </c>
      <c r="EF41" s="207">
        <v>85</v>
      </c>
      <c r="EG41" s="235" t="s">
        <v>13372</v>
      </c>
      <c r="EL41" s="207" t="s">
        <v>12482</v>
      </c>
      <c r="EM41" s="207" t="s">
        <v>12482</v>
      </c>
      <c r="EN41" s="207" t="s">
        <v>12493</v>
      </c>
      <c r="EO41" s="207" t="s">
        <v>12567</v>
      </c>
      <c r="EP41" s="207" t="s">
        <v>12568</v>
      </c>
      <c r="EQ41" s="207" t="s">
        <v>12569</v>
      </c>
      <c r="ER41" s="223"/>
      <c r="ES41" s="223"/>
      <c r="ET41" s="207" t="s">
        <v>12878</v>
      </c>
      <c r="EU41" s="207" t="s">
        <v>13373</v>
      </c>
      <c r="EV41" s="222" t="s">
        <v>13374</v>
      </c>
      <c r="EW41" s="207" t="s">
        <v>12535</v>
      </c>
      <c r="FA41" s="221">
        <v>1</v>
      </c>
    </row>
    <row r="42" spans="1:157">
      <c r="A42" s="215">
        <v>506</v>
      </c>
      <c r="B42" s="215" t="s">
        <v>13375</v>
      </c>
      <c r="C42" s="215" t="s">
        <v>9410</v>
      </c>
      <c r="D42" s="215" t="s">
        <v>1792</v>
      </c>
      <c r="E42" s="215" t="s">
        <v>1788</v>
      </c>
      <c r="F42" s="47" t="s">
        <v>6941</v>
      </c>
      <c r="G42" s="219">
        <v>4</v>
      </c>
      <c r="H42" s="47" t="s">
        <v>12478</v>
      </c>
      <c r="I42" s="215">
        <v>24</v>
      </c>
      <c r="J42" s="215" t="s">
        <v>5267</v>
      </c>
      <c r="K42" s="219">
        <v>2</v>
      </c>
      <c r="L42" s="207">
        <v>2</v>
      </c>
      <c r="M42" s="220">
        <v>9</v>
      </c>
      <c r="N42" s="220">
        <v>4</v>
      </c>
      <c r="O42" s="220">
        <v>7</v>
      </c>
      <c r="P42" s="220">
        <v>4</v>
      </c>
      <c r="Q42" s="220">
        <v>2</v>
      </c>
      <c r="R42" s="220">
        <v>6</v>
      </c>
      <c r="S42" s="207">
        <v>22.54</v>
      </c>
      <c r="T42" s="207">
        <v>144.6</v>
      </c>
      <c r="U42" s="207">
        <v>1.3</v>
      </c>
      <c r="V42" s="207">
        <v>0</v>
      </c>
      <c r="W42" s="207">
        <v>0.46</v>
      </c>
      <c r="X42" s="207" t="s">
        <v>2636</v>
      </c>
      <c r="Y42" s="207" t="s">
        <v>2726</v>
      </c>
      <c r="Z42" s="221" t="s">
        <v>13376</v>
      </c>
      <c r="AA42" s="207" t="s">
        <v>13377</v>
      </c>
      <c r="AB42" s="207" t="s">
        <v>13378</v>
      </c>
      <c r="AC42" s="207" t="s">
        <v>13378</v>
      </c>
      <c r="AD42" s="207">
        <v>1</v>
      </c>
      <c r="AE42" s="207">
        <v>100</v>
      </c>
      <c r="AF42" s="220">
        <v>1</v>
      </c>
      <c r="AG42" s="220">
        <v>1</v>
      </c>
      <c r="AH42" s="221">
        <v>4</v>
      </c>
      <c r="AI42" s="221">
        <v>5</v>
      </c>
      <c r="AJ42" s="207" t="s">
        <v>13379</v>
      </c>
      <c r="AK42" s="207">
        <v>225.39999999999998</v>
      </c>
      <c r="AL42" s="207">
        <v>1446</v>
      </c>
      <c r="AM42" s="207" t="s">
        <v>12670</v>
      </c>
      <c r="AN42" s="207" t="s">
        <v>13380</v>
      </c>
      <c r="AO42" s="323" t="s">
        <v>13381</v>
      </c>
      <c r="AP42" s="207" t="s">
        <v>13382</v>
      </c>
      <c r="AQ42" s="207" t="s">
        <v>12488</v>
      </c>
      <c r="AR42" s="207" t="s">
        <v>13383</v>
      </c>
      <c r="AS42" s="207" t="s">
        <v>13384</v>
      </c>
      <c r="AT42" s="207" t="s">
        <v>13385</v>
      </c>
      <c r="AU42" s="207" t="s">
        <v>12492</v>
      </c>
      <c r="AV42" s="207" t="s">
        <v>13386</v>
      </c>
      <c r="AW42" s="73" t="s">
        <v>2467</v>
      </c>
      <c r="AX42" s="207" t="s">
        <v>12085</v>
      </c>
      <c r="AY42" s="207">
        <v>2</v>
      </c>
      <c r="AZ42" s="207">
        <v>1</v>
      </c>
      <c r="BA42" s="207">
        <v>3</v>
      </c>
      <c r="BB42" s="207">
        <v>230</v>
      </c>
      <c r="BC42" s="207">
        <v>80</v>
      </c>
      <c r="BD42" s="207">
        <v>300</v>
      </c>
      <c r="BE42" s="207">
        <v>60</v>
      </c>
      <c r="BF42" s="207" t="s">
        <v>2754</v>
      </c>
      <c r="BG42" s="207" t="s">
        <v>12645</v>
      </c>
      <c r="BH42" s="207" t="s">
        <v>2759</v>
      </c>
      <c r="BI42" s="207" t="s">
        <v>12864</v>
      </c>
      <c r="BJ42" s="207" t="s">
        <v>13203</v>
      </c>
      <c r="BK42" s="207" t="s">
        <v>13204</v>
      </c>
      <c r="BL42" s="195" t="s">
        <v>12498</v>
      </c>
      <c r="BM42" s="195" t="s">
        <v>12499</v>
      </c>
      <c r="BN42" s="195" t="s">
        <v>12500</v>
      </c>
      <c r="BO42" s="195" t="s">
        <v>12501</v>
      </c>
      <c r="BP42" s="195" t="s">
        <v>12502</v>
      </c>
      <c r="BQ42" s="207">
        <v>1</v>
      </c>
      <c r="BR42" s="207" t="s">
        <v>12648</v>
      </c>
      <c r="BT42" s="207">
        <v>300</v>
      </c>
      <c r="BU42" s="207">
        <v>2</v>
      </c>
      <c r="BW42" s="207" t="s">
        <v>12503</v>
      </c>
      <c r="BY42" s="207">
        <v>2</v>
      </c>
      <c r="BZ42" s="207">
        <v>130</v>
      </c>
      <c r="CC42" s="207">
        <v>0</v>
      </c>
      <c r="CE42" s="207" t="s">
        <v>13314</v>
      </c>
      <c r="CG42" s="207" t="s">
        <v>13387</v>
      </c>
      <c r="CH42" s="207" t="s">
        <v>13388</v>
      </c>
      <c r="CI42" s="207">
        <v>50</v>
      </c>
      <c r="CJ42" s="207">
        <v>0</v>
      </c>
      <c r="CK42" s="207">
        <v>40</v>
      </c>
      <c r="CM42" s="222" t="s">
        <v>12508</v>
      </c>
      <c r="CN42" s="223" t="s">
        <v>12509</v>
      </c>
      <c r="CO42" s="222" t="s">
        <v>12510</v>
      </c>
      <c r="CP42" s="222" t="s">
        <v>12511</v>
      </c>
      <c r="CQ42" s="224" t="s">
        <v>12512</v>
      </c>
      <c r="CR42" s="207" t="s">
        <v>12513</v>
      </c>
      <c r="CS42" s="207" t="s">
        <v>12947</v>
      </c>
      <c r="CT42" s="207" t="s">
        <v>12418</v>
      </c>
      <c r="CU42" s="207" t="s">
        <v>3948</v>
      </c>
      <c r="CY42" s="207">
        <v>506</v>
      </c>
      <c r="CZ42" s="207" t="s">
        <v>4076</v>
      </c>
      <c r="DA42" s="207" t="s">
        <v>4077</v>
      </c>
      <c r="DB42" s="207" t="s">
        <v>4078</v>
      </c>
      <c r="DD42" s="207">
        <v>1</v>
      </c>
      <c r="DE42" s="207">
        <v>1</v>
      </c>
      <c r="DF42" s="207">
        <v>1</v>
      </c>
      <c r="DG42" s="207">
        <v>794</v>
      </c>
      <c r="DH42" s="207" t="s">
        <v>13389</v>
      </c>
      <c r="DI42" s="207" t="s">
        <v>150</v>
      </c>
      <c r="DK42" s="207">
        <v>51</v>
      </c>
      <c r="DL42" s="207" t="s">
        <v>13390</v>
      </c>
      <c r="DM42" s="207" t="s">
        <v>13391</v>
      </c>
      <c r="DN42" s="207" t="s">
        <v>13392</v>
      </c>
      <c r="DO42" s="207" t="s">
        <v>13393</v>
      </c>
      <c r="DP42" s="207">
        <v>605</v>
      </c>
      <c r="DR42" s="207" t="s">
        <v>1803</v>
      </c>
      <c r="DS42" s="207" t="s">
        <v>6039</v>
      </c>
      <c r="DT42" s="207" t="s">
        <v>12922</v>
      </c>
      <c r="DU42" s="207">
        <v>3048</v>
      </c>
      <c r="DV42" s="207" t="s">
        <v>13315</v>
      </c>
      <c r="DW42" s="207">
        <v>8</v>
      </c>
      <c r="DY42" s="195" t="s">
        <v>6831</v>
      </c>
      <c r="DZ42" s="195" t="s">
        <v>6831</v>
      </c>
      <c r="EA42" s="207" t="s">
        <v>11040</v>
      </c>
      <c r="EB42" s="207" t="s">
        <v>12523</v>
      </c>
      <c r="EC42" s="207" t="s">
        <v>13394</v>
      </c>
      <c r="ED42" s="196" t="s">
        <v>11040</v>
      </c>
      <c r="EF42" s="207">
        <v>85</v>
      </c>
      <c r="EG42" s="235" t="s">
        <v>13395</v>
      </c>
      <c r="EK42" s="207" t="s">
        <v>13396</v>
      </c>
      <c r="EL42" s="207" t="s">
        <v>13397</v>
      </c>
      <c r="EM42" s="207" t="s">
        <v>13397</v>
      </c>
      <c r="EN42" s="207" t="s">
        <v>13386</v>
      </c>
      <c r="EO42" s="207" t="s">
        <v>13398</v>
      </c>
      <c r="EP42" s="207" t="s">
        <v>13399</v>
      </c>
      <c r="EQ42" s="207" t="s">
        <v>13400</v>
      </c>
      <c r="ER42" s="207" t="s">
        <v>13401</v>
      </c>
      <c r="ES42" s="207" t="s">
        <v>13402</v>
      </c>
      <c r="ET42" s="207" t="s">
        <v>12878</v>
      </c>
      <c r="EU42" s="207" t="s">
        <v>6746</v>
      </c>
      <c r="EV42" s="222" t="s">
        <v>13403</v>
      </c>
      <c r="EW42" s="207" t="s">
        <v>12535</v>
      </c>
      <c r="EX42" s="207">
        <v>1</v>
      </c>
      <c r="EY42" s="207" t="s">
        <v>13404</v>
      </c>
      <c r="EZ42" s="207">
        <v>4506</v>
      </c>
      <c r="FA42" s="221">
        <v>5</v>
      </c>
    </row>
    <row r="43" spans="1:157">
      <c r="A43" s="215">
        <v>507</v>
      </c>
      <c r="B43" s="215" t="s">
        <v>151</v>
      </c>
      <c r="C43" s="215" t="s">
        <v>9411</v>
      </c>
      <c r="D43" s="215" t="s">
        <v>1792</v>
      </c>
      <c r="E43" s="215" t="s">
        <v>1793</v>
      </c>
      <c r="F43" s="47" t="s">
        <v>12477</v>
      </c>
      <c r="G43" s="219">
        <v>1</v>
      </c>
      <c r="H43" s="47" t="s">
        <v>12478</v>
      </c>
      <c r="I43" s="215">
        <v>28</v>
      </c>
      <c r="J43" s="215" t="s">
        <v>5268</v>
      </c>
      <c r="K43" s="219">
        <v>3</v>
      </c>
      <c r="L43" s="207">
        <v>3</v>
      </c>
      <c r="M43" s="220">
        <v>9</v>
      </c>
      <c r="N43" s="220">
        <v>6</v>
      </c>
      <c r="O43" s="220">
        <v>8</v>
      </c>
      <c r="P43" s="220">
        <v>5</v>
      </c>
      <c r="Q43" s="220">
        <v>3</v>
      </c>
      <c r="R43" s="220">
        <v>7</v>
      </c>
      <c r="S43" s="207">
        <v>79.2</v>
      </c>
      <c r="T43" s="207">
        <v>543.1</v>
      </c>
      <c r="U43" s="207">
        <v>1.9</v>
      </c>
      <c r="V43" s="207">
        <v>0</v>
      </c>
      <c r="W43" s="207">
        <v>0.52</v>
      </c>
      <c r="X43" s="207" t="s">
        <v>13405</v>
      </c>
      <c r="Y43" s="207" t="s">
        <v>2727</v>
      </c>
      <c r="Z43" s="221" t="s">
        <v>13406</v>
      </c>
      <c r="AA43" s="207" t="s">
        <v>13407</v>
      </c>
      <c r="AB43" s="207" t="s">
        <v>13408</v>
      </c>
      <c r="AC43" s="207" t="s">
        <v>13408</v>
      </c>
      <c r="AD43" s="207">
        <v>1</v>
      </c>
      <c r="AE43" s="207">
        <v>120</v>
      </c>
      <c r="AF43" s="220">
        <v>1</v>
      </c>
      <c r="AG43" s="220">
        <v>1</v>
      </c>
      <c r="AH43" s="221">
        <v>5</v>
      </c>
      <c r="AI43" s="221">
        <v>1</v>
      </c>
      <c r="AJ43" s="207" t="s">
        <v>13289</v>
      </c>
      <c r="AK43" s="207">
        <v>792</v>
      </c>
      <c r="AL43" s="207">
        <v>5431</v>
      </c>
      <c r="AM43" s="207" t="s">
        <v>12700</v>
      </c>
      <c r="AN43" s="207" t="s">
        <v>12701</v>
      </c>
      <c r="AO43" s="323" t="s">
        <v>12702</v>
      </c>
      <c r="AP43" s="207" t="s">
        <v>12703</v>
      </c>
      <c r="AQ43" s="207" t="s">
        <v>12488</v>
      </c>
      <c r="AR43" s="207" t="s">
        <v>12704</v>
      </c>
      <c r="AS43" s="207" t="s">
        <v>12705</v>
      </c>
      <c r="AT43" s="207" t="s">
        <v>12706</v>
      </c>
      <c r="AU43" s="207" t="s">
        <v>12492</v>
      </c>
      <c r="AV43" s="207" t="s">
        <v>13409</v>
      </c>
      <c r="AW43" s="73" t="s">
        <v>2468</v>
      </c>
      <c r="AX43" s="207" t="s">
        <v>12086</v>
      </c>
      <c r="AY43" s="207">
        <v>1</v>
      </c>
      <c r="AZ43" s="207">
        <v>1</v>
      </c>
      <c r="BA43" s="207">
        <v>1</v>
      </c>
      <c r="BB43" s="207">
        <v>80</v>
      </c>
      <c r="BC43" s="207">
        <v>-1</v>
      </c>
      <c r="BD43" s="207">
        <v>300</v>
      </c>
      <c r="BE43" s="207">
        <v>999</v>
      </c>
      <c r="BF43" s="207" t="s">
        <v>2750</v>
      </c>
      <c r="BG43" s="207" t="s">
        <v>12494</v>
      </c>
      <c r="BH43" s="207" t="s">
        <v>2755</v>
      </c>
      <c r="BI43" s="207" t="s">
        <v>12708</v>
      </c>
      <c r="BJ43" s="207" t="s">
        <v>12709</v>
      </c>
      <c r="BK43" s="207" t="s">
        <v>12710</v>
      </c>
      <c r="BL43" s="195" t="s">
        <v>12498</v>
      </c>
      <c r="BM43" s="195" t="s">
        <v>12499</v>
      </c>
      <c r="BN43" s="195" t="s">
        <v>12500</v>
      </c>
      <c r="BO43" s="195" t="s">
        <v>12501</v>
      </c>
      <c r="BP43" s="195" t="s">
        <v>12502</v>
      </c>
      <c r="BQ43" s="207" t="s">
        <v>6831</v>
      </c>
      <c r="BR43" s="207" t="s">
        <v>6831</v>
      </c>
      <c r="BT43" s="207" t="s">
        <v>6831</v>
      </c>
      <c r="BU43" s="207" t="s">
        <v>6831</v>
      </c>
      <c r="BW43" s="207" t="s">
        <v>12590</v>
      </c>
      <c r="BZ43" s="207">
        <v>200</v>
      </c>
      <c r="CC43" s="207">
        <v>1</v>
      </c>
      <c r="CI43" s="207">
        <v>70</v>
      </c>
      <c r="CJ43" s="207">
        <v>20</v>
      </c>
      <c r="CK43" s="207">
        <v>70</v>
      </c>
      <c r="CM43" s="222" t="s">
        <v>12508</v>
      </c>
      <c r="CN43" s="223" t="s">
        <v>12509</v>
      </c>
      <c r="CO43" s="222" t="s">
        <v>12510</v>
      </c>
      <c r="CP43" s="222" t="s">
        <v>12511</v>
      </c>
      <c r="CQ43" s="224" t="s">
        <v>12512</v>
      </c>
      <c r="CR43" s="207" t="s">
        <v>12513</v>
      </c>
      <c r="CS43" s="207" t="s">
        <v>12947</v>
      </c>
      <c r="CT43" s="207" t="s">
        <v>12418</v>
      </c>
      <c r="CU43" s="207" t="s">
        <v>3949</v>
      </c>
      <c r="CY43" s="207">
        <v>507</v>
      </c>
      <c r="CZ43" s="207" t="s">
        <v>4076</v>
      </c>
      <c r="DA43" s="207" t="s">
        <v>4077</v>
      </c>
      <c r="DB43" s="207" t="s">
        <v>4078</v>
      </c>
      <c r="DD43" s="207">
        <v>1</v>
      </c>
      <c r="DE43" s="207">
        <v>1</v>
      </c>
      <c r="DF43" s="207">
        <v>1</v>
      </c>
      <c r="DG43" s="207">
        <v>1574</v>
      </c>
      <c r="DH43" s="207" t="s">
        <v>13410</v>
      </c>
      <c r="DI43" s="207" t="s">
        <v>151</v>
      </c>
      <c r="DN43" s="207" t="s">
        <v>13411</v>
      </c>
      <c r="DO43" s="207" t="s">
        <v>13412</v>
      </c>
      <c r="DP43" s="207">
        <v>107</v>
      </c>
      <c r="DR43" s="207" t="s">
        <v>1801</v>
      </c>
      <c r="DS43" s="207" t="s">
        <v>6040</v>
      </c>
      <c r="DT43" s="207" t="s">
        <v>12718</v>
      </c>
      <c r="DU43" s="207">
        <v>3044</v>
      </c>
      <c r="DV43" s="207" t="s">
        <v>13370</v>
      </c>
      <c r="DW43" s="207">
        <v>10</v>
      </c>
      <c r="DY43" s="195" t="s">
        <v>6831</v>
      </c>
      <c r="DZ43" s="195" t="s">
        <v>6831</v>
      </c>
      <c r="EA43" s="207" t="s">
        <v>11041</v>
      </c>
      <c r="EB43" s="207" t="s">
        <v>12523</v>
      </c>
      <c r="EC43" s="207" t="s">
        <v>13413</v>
      </c>
      <c r="ED43" s="196" t="s">
        <v>11041</v>
      </c>
      <c r="EE43" s="207" t="s">
        <v>13414</v>
      </c>
      <c r="EF43" s="207">
        <v>60</v>
      </c>
      <c r="EG43" s="235" t="s">
        <v>13415</v>
      </c>
      <c r="EL43" s="207" t="s">
        <v>12482</v>
      </c>
      <c r="EM43" s="207" t="s">
        <v>12482</v>
      </c>
      <c r="EN43" s="207" t="s">
        <v>12493</v>
      </c>
      <c r="EO43" s="207" t="s">
        <v>12567</v>
      </c>
      <c r="EP43" s="207" t="s">
        <v>12568</v>
      </c>
      <c r="EQ43" s="207" t="s">
        <v>12569</v>
      </c>
      <c r="ET43" s="207" t="s">
        <v>12722</v>
      </c>
      <c r="EU43" s="207" t="s">
        <v>13416</v>
      </c>
      <c r="EV43" s="222" t="s">
        <v>13417</v>
      </c>
      <c r="EW43" s="207" t="s">
        <v>12535</v>
      </c>
      <c r="FA43" s="221">
        <v>3</v>
      </c>
    </row>
    <row r="44" spans="1:157">
      <c r="A44" s="215">
        <v>601</v>
      </c>
      <c r="B44" s="215" t="s">
        <v>13418</v>
      </c>
      <c r="C44" s="215" t="s">
        <v>9377</v>
      </c>
      <c r="D44" s="215" t="s">
        <v>1798</v>
      </c>
      <c r="E44" s="215" t="s">
        <v>1779</v>
      </c>
      <c r="F44" s="47" t="s">
        <v>12538</v>
      </c>
      <c r="G44" s="219">
        <v>16</v>
      </c>
      <c r="H44" s="47" t="s">
        <v>12478</v>
      </c>
      <c r="I44" s="215">
        <v>20</v>
      </c>
      <c r="J44" s="215" t="s">
        <v>5269</v>
      </c>
      <c r="K44" s="219">
        <v>1</v>
      </c>
      <c r="L44" s="207">
        <v>1</v>
      </c>
      <c r="M44" s="220">
        <v>6</v>
      </c>
      <c r="N44" s="220">
        <v>4</v>
      </c>
      <c r="O44" s="220">
        <v>5</v>
      </c>
      <c r="P44" s="220">
        <v>5</v>
      </c>
      <c r="Q44" s="220">
        <v>1</v>
      </c>
      <c r="R44" s="220">
        <v>1</v>
      </c>
      <c r="S44" s="207">
        <v>4.9000000000000004</v>
      </c>
      <c r="T44" s="207">
        <v>32</v>
      </c>
      <c r="U44" s="207">
        <v>3</v>
      </c>
      <c r="V44" s="207">
        <v>0</v>
      </c>
      <c r="W44" s="207">
        <v>0.5</v>
      </c>
      <c r="X44" s="207" t="s">
        <v>2637</v>
      </c>
      <c r="Y44" s="207" t="s">
        <v>2728</v>
      </c>
      <c r="Z44" s="221" t="s">
        <v>13419</v>
      </c>
      <c r="AA44" s="207" t="s">
        <v>13420</v>
      </c>
      <c r="AB44" s="207" t="s">
        <v>13421</v>
      </c>
      <c r="AC44" s="207" t="s">
        <v>13421</v>
      </c>
      <c r="AD44" s="207">
        <v>1</v>
      </c>
      <c r="AE44" s="207">
        <v>100</v>
      </c>
      <c r="AF44" s="220">
        <v>1</v>
      </c>
      <c r="AG44" s="220">
        <v>1</v>
      </c>
      <c r="AH44" s="221">
        <v>2</v>
      </c>
      <c r="AI44" s="221">
        <v>4</v>
      </c>
      <c r="AJ44" s="207" t="s">
        <v>13422</v>
      </c>
      <c r="AK44" s="207">
        <v>84.399999999999991</v>
      </c>
      <c r="AL44" s="207">
        <v>645</v>
      </c>
      <c r="AM44" s="207" t="s">
        <v>12885</v>
      </c>
      <c r="AN44" s="207" t="s">
        <v>13423</v>
      </c>
      <c r="AO44" s="323" t="s">
        <v>13424</v>
      </c>
      <c r="AP44" s="207" t="s">
        <v>12545</v>
      </c>
      <c r="AQ44" s="207" t="s">
        <v>12488</v>
      </c>
      <c r="AR44" s="207" t="s">
        <v>13425</v>
      </c>
      <c r="AS44" s="207" t="s">
        <v>13426</v>
      </c>
      <c r="AT44" s="207" t="s">
        <v>12548</v>
      </c>
      <c r="AU44" s="207" t="s">
        <v>12492</v>
      </c>
      <c r="AV44" s="207" t="s">
        <v>13427</v>
      </c>
      <c r="AW44" s="73" t="s">
        <v>2469</v>
      </c>
      <c r="AX44" s="207" t="s">
        <v>12084</v>
      </c>
      <c r="AY44" s="207">
        <v>2</v>
      </c>
      <c r="AZ44" s="207">
        <v>1</v>
      </c>
      <c r="BA44" s="207">
        <v>3</v>
      </c>
      <c r="BB44" s="207">
        <v>350</v>
      </c>
      <c r="BC44" s="207">
        <v>90</v>
      </c>
      <c r="BD44" s="207">
        <v>300</v>
      </c>
      <c r="BE44" s="207">
        <v>120</v>
      </c>
      <c r="BF44" s="207" t="s">
        <v>2753</v>
      </c>
      <c r="BG44" s="207" t="s">
        <v>12550</v>
      </c>
      <c r="BH44" s="207" t="s">
        <v>2758</v>
      </c>
      <c r="BI44" s="207" t="s">
        <v>12495</v>
      </c>
      <c r="BJ44" s="207" t="s">
        <v>12496</v>
      </c>
      <c r="BK44" s="207" t="s">
        <v>12497</v>
      </c>
      <c r="BL44" s="195" t="s">
        <v>12498</v>
      </c>
      <c r="BM44" s="195" t="s">
        <v>12499</v>
      </c>
      <c r="BN44" s="195" t="s">
        <v>12500</v>
      </c>
      <c r="BO44" s="195" t="s">
        <v>12501</v>
      </c>
      <c r="BP44" s="195" t="s">
        <v>12502</v>
      </c>
      <c r="BQ44" s="207">
        <v>5</v>
      </c>
      <c r="BR44" s="207" t="s">
        <v>13421</v>
      </c>
      <c r="BS44" s="207" t="s">
        <v>13428</v>
      </c>
      <c r="BT44" s="207">
        <v>300</v>
      </c>
      <c r="BW44" s="207" t="s">
        <v>12590</v>
      </c>
      <c r="BZ44" s="207">
        <v>100</v>
      </c>
      <c r="CC44" s="207">
        <v>1</v>
      </c>
      <c r="CM44" s="222" t="s">
        <v>12508</v>
      </c>
      <c r="CN44" s="223" t="s">
        <v>12509</v>
      </c>
      <c r="CO44" s="222" t="s">
        <v>12510</v>
      </c>
      <c r="CP44" s="222" t="s">
        <v>12511</v>
      </c>
      <c r="CQ44" s="224" t="s">
        <v>12512</v>
      </c>
      <c r="CR44" s="207" t="s">
        <v>12513</v>
      </c>
      <c r="CS44" s="207" t="s">
        <v>12514</v>
      </c>
      <c r="CT44" s="207" t="s">
        <v>12515</v>
      </c>
      <c r="CU44" s="207" t="s">
        <v>3915</v>
      </c>
      <c r="CV44" s="207" t="s">
        <v>12516</v>
      </c>
      <c r="CY44" s="207">
        <v>601</v>
      </c>
      <c r="CZ44" s="207" t="s">
        <v>4076</v>
      </c>
      <c r="DA44" s="207" t="s">
        <v>4077</v>
      </c>
      <c r="DB44" s="207" t="s">
        <v>4078</v>
      </c>
      <c r="DD44" s="207">
        <v>1</v>
      </c>
      <c r="DE44" s="207">
        <v>1</v>
      </c>
      <c r="DF44" s="207">
        <v>1</v>
      </c>
      <c r="DG44" s="207">
        <v>455</v>
      </c>
      <c r="DH44" s="207" t="s">
        <v>12837</v>
      </c>
      <c r="DI44" s="207" t="s">
        <v>116</v>
      </c>
      <c r="DK44" s="207">
        <v>1</v>
      </c>
      <c r="DR44" s="207" t="s">
        <v>1805</v>
      </c>
      <c r="DS44" s="207" t="s">
        <v>6041</v>
      </c>
      <c r="DT44" s="207" t="s">
        <v>12809</v>
      </c>
      <c r="DU44" s="207">
        <v>3047</v>
      </c>
      <c r="DV44" s="207" t="s">
        <v>13429</v>
      </c>
      <c r="DW44" s="207">
        <v>4</v>
      </c>
      <c r="DY44" s="195" t="s">
        <v>6831</v>
      </c>
      <c r="DZ44" s="195" t="s">
        <v>6831</v>
      </c>
      <c r="EA44" s="207" t="s">
        <v>6421</v>
      </c>
      <c r="EB44" s="207" t="s">
        <v>12523</v>
      </c>
      <c r="EC44" s="207" t="s">
        <v>13430</v>
      </c>
      <c r="ED44" s="196" t="s">
        <v>6421</v>
      </c>
      <c r="EF44" s="207">
        <v>85</v>
      </c>
      <c r="EG44" s="235" t="s">
        <v>13431</v>
      </c>
      <c r="EL44" s="207" t="s">
        <v>12482</v>
      </c>
      <c r="EM44" s="207" t="s">
        <v>12482</v>
      </c>
      <c r="EN44" s="207" t="s">
        <v>12493</v>
      </c>
      <c r="EO44" s="207" t="s">
        <v>12567</v>
      </c>
      <c r="EP44" s="207" t="s">
        <v>12568</v>
      </c>
      <c r="EQ44" s="207" t="s">
        <v>12569</v>
      </c>
      <c r="ET44" s="207" t="s">
        <v>12533</v>
      </c>
      <c r="EU44" s="207" t="s">
        <v>13432</v>
      </c>
      <c r="EV44" s="222" t="s">
        <v>13433</v>
      </c>
      <c r="EW44" s="207" t="s">
        <v>12535</v>
      </c>
      <c r="FA44" s="221">
        <v>4</v>
      </c>
    </row>
    <row r="45" spans="1:157" ht="13.9" customHeight="1">
      <c r="A45" s="215">
        <v>602</v>
      </c>
      <c r="B45" s="215" t="s">
        <v>153</v>
      </c>
      <c r="C45" s="215" t="s">
        <v>9378</v>
      </c>
      <c r="D45" s="215" t="s">
        <v>1798</v>
      </c>
      <c r="E45" s="215" t="s">
        <v>1779</v>
      </c>
      <c r="F45" s="47" t="s">
        <v>12477</v>
      </c>
      <c r="G45" s="219">
        <v>9</v>
      </c>
      <c r="H45" s="47" t="s">
        <v>12573</v>
      </c>
      <c r="I45" s="215">
        <v>20</v>
      </c>
      <c r="J45" s="215" t="s">
        <v>5270</v>
      </c>
      <c r="K45" s="219">
        <v>2</v>
      </c>
      <c r="L45" s="207">
        <v>2</v>
      </c>
      <c r="M45" s="220">
        <v>6</v>
      </c>
      <c r="N45" s="220">
        <v>3</v>
      </c>
      <c r="O45" s="220">
        <v>7</v>
      </c>
      <c r="P45" s="220">
        <v>4</v>
      </c>
      <c r="Q45" s="220">
        <v>1</v>
      </c>
      <c r="R45" s="220">
        <v>2</v>
      </c>
      <c r="S45" s="207">
        <v>10.1</v>
      </c>
      <c r="T45" s="207">
        <v>76.099999999999994</v>
      </c>
      <c r="U45" s="207">
        <v>2.1</v>
      </c>
      <c r="V45" s="207">
        <v>0</v>
      </c>
      <c r="W45" s="207">
        <v>0.45</v>
      </c>
      <c r="X45" s="207" t="s">
        <v>2638</v>
      </c>
      <c r="Y45" s="207" t="s">
        <v>2729</v>
      </c>
      <c r="Z45" s="221" t="s">
        <v>13434</v>
      </c>
      <c r="AA45" s="207" t="s">
        <v>13435</v>
      </c>
      <c r="AB45" s="207" t="s">
        <v>13436</v>
      </c>
      <c r="AC45" s="207" t="s">
        <v>13436</v>
      </c>
      <c r="AD45" s="207">
        <v>1</v>
      </c>
      <c r="AE45" s="207">
        <v>100</v>
      </c>
      <c r="AF45" s="220">
        <v>1</v>
      </c>
      <c r="AG45" s="220">
        <v>1</v>
      </c>
      <c r="AH45" s="221">
        <v>3</v>
      </c>
      <c r="AI45" s="221">
        <v>1</v>
      </c>
      <c r="AJ45" s="207" t="s">
        <v>13422</v>
      </c>
      <c r="AK45" s="207">
        <v>48</v>
      </c>
      <c r="AL45" s="207">
        <v>300</v>
      </c>
      <c r="AM45" s="207" t="s">
        <v>12637</v>
      </c>
      <c r="AN45" s="207" t="s">
        <v>13437</v>
      </c>
      <c r="AO45" s="323" t="s">
        <v>13139</v>
      </c>
      <c r="AP45" s="207" t="s">
        <v>13438</v>
      </c>
      <c r="AQ45" s="207" t="s">
        <v>12488</v>
      </c>
      <c r="AR45" s="207" t="s">
        <v>13439</v>
      </c>
      <c r="AS45" s="207" t="s">
        <v>13141</v>
      </c>
      <c r="AT45" s="207" t="s">
        <v>13440</v>
      </c>
      <c r="AU45" s="207" t="s">
        <v>12492</v>
      </c>
      <c r="AV45" s="207" t="s">
        <v>13441</v>
      </c>
      <c r="AW45" s="73" t="s">
        <v>2470</v>
      </c>
      <c r="AX45" s="207" t="s">
        <v>12083</v>
      </c>
      <c r="AY45" s="207">
        <v>1</v>
      </c>
      <c r="AZ45" s="207">
        <v>2</v>
      </c>
      <c r="BA45" s="207">
        <v>1</v>
      </c>
      <c r="BB45" s="207">
        <v>80</v>
      </c>
      <c r="BC45" s="207">
        <v>100</v>
      </c>
      <c r="BD45" s="207">
        <v>300</v>
      </c>
      <c r="BE45" s="207">
        <v>80</v>
      </c>
      <c r="BF45" s="207" t="s">
        <v>2750</v>
      </c>
      <c r="BG45" s="207" t="s">
        <v>12494</v>
      </c>
      <c r="BH45" s="207" t="s">
        <v>2755</v>
      </c>
      <c r="BI45" s="207" t="s">
        <v>12495</v>
      </c>
      <c r="BJ45" s="207" t="s">
        <v>12496</v>
      </c>
      <c r="BK45" s="207" t="s">
        <v>12497</v>
      </c>
      <c r="BL45" s="195" t="s">
        <v>12498</v>
      </c>
      <c r="BM45" s="195" t="s">
        <v>12499</v>
      </c>
      <c r="BN45" s="195" t="s">
        <v>12500</v>
      </c>
      <c r="BO45" s="195" t="s">
        <v>12501</v>
      </c>
      <c r="BP45" s="195" t="s">
        <v>12502</v>
      </c>
      <c r="BQ45" s="207" t="s">
        <v>6831</v>
      </c>
      <c r="BW45" s="207" t="s">
        <v>12503</v>
      </c>
      <c r="BZ45" s="207">
        <v>100</v>
      </c>
      <c r="CC45" s="207">
        <v>0</v>
      </c>
      <c r="CM45" s="222" t="s">
        <v>12508</v>
      </c>
      <c r="CN45" s="223" t="s">
        <v>12509</v>
      </c>
      <c r="CO45" s="222" t="s">
        <v>12510</v>
      </c>
      <c r="CP45" s="222" t="s">
        <v>12511</v>
      </c>
      <c r="CQ45" s="224" t="s">
        <v>12512</v>
      </c>
      <c r="CR45" s="207" t="s">
        <v>12513</v>
      </c>
      <c r="CS45" s="207" t="s">
        <v>12556</v>
      </c>
      <c r="CT45" s="207" t="s">
        <v>12557</v>
      </c>
      <c r="CU45" s="207" t="s">
        <v>3916</v>
      </c>
      <c r="CV45" s="207" t="s">
        <v>12516</v>
      </c>
      <c r="CY45" s="207">
        <v>602</v>
      </c>
      <c r="CZ45" s="207" t="s">
        <v>4079</v>
      </c>
      <c r="DA45" s="207" t="s">
        <v>4080</v>
      </c>
      <c r="DB45" s="207" t="s">
        <v>4081</v>
      </c>
      <c r="DD45" s="207">
        <v>1</v>
      </c>
      <c r="DE45" s="207">
        <v>1</v>
      </c>
      <c r="DF45" s="207">
        <v>1</v>
      </c>
      <c r="DG45" s="207">
        <v>662</v>
      </c>
      <c r="DH45" s="207" t="s">
        <v>13367</v>
      </c>
      <c r="DI45" s="207" t="s">
        <v>117</v>
      </c>
      <c r="DK45" s="207">
        <v>1</v>
      </c>
      <c r="DR45" s="207" t="s">
        <v>1801</v>
      </c>
      <c r="DS45" s="207" t="s">
        <v>6042</v>
      </c>
      <c r="DT45" s="207" t="s">
        <v>13299</v>
      </c>
      <c r="DU45" s="207">
        <v>3044</v>
      </c>
      <c r="DV45" s="207" t="s">
        <v>13442</v>
      </c>
      <c r="DW45" s="207">
        <v>10</v>
      </c>
      <c r="DY45" s="195" t="s">
        <v>6831</v>
      </c>
      <c r="DZ45" s="195" t="s">
        <v>6831</v>
      </c>
      <c r="EA45" s="207" t="s">
        <v>6422</v>
      </c>
      <c r="EB45" s="207" t="s">
        <v>12523</v>
      </c>
      <c r="EC45" s="207" t="s">
        <v>13443</v>
      </c>
      <c r="ED45" s="196" t="s">
        <v>6422</v>
      </c>
      <c r="EF45" s="207">
        <v>85</v>
      </c>
      <c r="EG45" s="235" t="s">
        <v>13444</v>
      </c>
      <c r="EL45" s="207" t="s">
        <v>12482</v>
      </c>
      <c r="EM45" s="207" t="s">
        <v>12482</v>
      </c>
      <c r="EN45" s="207" t="s">
        <v>12493</v>
      </c>
      <c r="EO45" s="207" t="s">
        <v>12567</v>
      </c>
      <c r="EP45" s="207" t="s">
        <v>12568</v>
      </c>
      <c r="EQ45" s="207" t="s">
        <v>12569</v>
      </c>
      <c r="ET45" s="207" t="s">
        <v>12533</v>
      </c>
      <c r="EU45" s="207" t="s">
        <v>13445</v>
      </c>
      <c r="EV45" s="222" t="s">
        <v>13446</v>
      </c>
      <c r="EW45" s="207" t="s">
        <v>12535</v>
      </c>
      <c r="FA45" s="221">
        <v>1</v>
      </c>
    </row>
    <row r="46" spans="1:157">
      <c r="A46" s="215">
        <v>603</v>
      </c>
      <c r="B46" s="215" t="s">
        <v>154</v>
      </c>
      <c r="C46" s="215" t="s">
        <v>9379</v>
      </c>
      <c r="D46" s="215" t="s">
        <v>1798</v>
      </c>
      <c r="E46" s="215" t="s">
        <v>1780</v>
      </c>
      <c r="F46" s="47" t="s">
        <v>6938</v>
      </c>
      <c r="G46" s="219">
        <v>4</v>
      </c>
      <c r="H46" s="47" t="s">
        <v>12478</v>
      </c>
      <c r="I46" s="215">
        <v>23</v>
      </c>
      <c r="J46" s="215" t="s">
        <v>5271</v>
      </c>
      <c r="K46" s="219">
        <v>2</v>
      </c>
      <c r="L46" s="207">
        <v>2</v>
      </c>
      <c r="M46" s="220">
        <v>6</v>
      </c>
      <c r="N46" s="220">
        <v>7</v>
      </c>
      <c r="O46" s="220">
        <v>6</v>
      </c>
      <c r="P46" s="220">
        <v>4</v>
      </c>
      <c r="Q46" s="220">
        <v>1</v>
      </c>
      <c r="R46" s="220">
        <v>3</v>
      </c>
      <c r="S46" s="207">
        <v>13.5</v>
      </c>
      <c r="T46" s="207">
        <v>255.6</v>
      </c>
      <c r="U46" s="207">
        <v>5</v>
      </c>
      <c r="V46" s="207">
        <v>0</v>
      </c>
      <c r="W46" s="207">
        <v>0.28999999999999998</v>
      </c>
      <c r="X46" s="207" t="s">
        <v>2639</v>
      </c>
      <c r="Y46" s="207" t="s">
        <v>2730</v>
      </c>
      <c r="Z46" s="221" t="s">
        <v>13447</v>
      </c>
      <c r="AA46" s="207" t="s">
        <v>13448</v>
      </c>
      <c r="AB46" s="207" t="s">
        <v>13449</v>
      </c>
      <c r="AC46" s="207" t="s">
        <v>13449</v>
      </c>
      <c r="AD46" s="207">
        <v>1</v>
      </c>
      <c r="AE46" s="207">
        <v>100</v>
      </c>
      <c r="AF46" s="220">
        <v>1</v>
      </c>
      <c r="AG46" s="220">
        <v>1</v>
      </c>
      <c r="AH46" s="221">
        <v>4</v>
      </c>
      <c r="AI46" s="221">
        <v>2</v>
      </c>
      <c r="AJ46" s="207" t="s">
        <v>13422</v>
      </c>
      <c r="AK46" s="207">
        <v>151.4</v>
      </c>
      <c r="AL46" s="207">
        <v>1850</v>
      </c>
      <c r="AM46" s="207" t="s">
        <v>12986</v>
      </c>
      <c r="AN46" s="207" t="s">
        <v>13450</v>
      </c>
      <c r="AO46" s="323" t="s">
        <v>13451</v>
      </c>
      <c r="AP46" s="207" t="s">
        <v>13452</v>
      </c>
      <c r="AQ46" s="207" t="s">
        <v>12488</v>
      </c>
      <c r="AR46" s="207" t="s">
        <v>13453</v>
      </c>
      <c r="AS46" s="207" t="s">
        <v>13454</v>
      </c>
      <c r="AT46" s="207" t="s">
        <v>13455</v>
      </c>
      <c r="AU46" s="207" t="s">
        <v>12492</v>
      </c>
      <c r="AV46" s="207" t="s">
        <v>13456</v>
      </c>
      <c r="AW46" s="73" t="s">
        <v>2471</v>
      </c>
      <c r="AX46" s="207" t="s">
        <v>12085</v>
      </c>
      <c r="AY46" s="207">
        <v>1</v>
      </c>
      <c r="AZ46" s="207">
        <v>1</v>
      </c>
      <c r="BA46" s="207">
        <v>1</v>
      </c>
      <c r="BB46" s="207">
        <v>80</v>
      </c>
      <c r="BC46" s="207">
        <v>90</v>
      </c>
      <c r="BD46" s="207">
        <v>300</v>
      </c>
      <c r="BE46" s="207">
        <v>160</v>
      </c>
      <c r="BF46" s="207" t="s">
        <v>2751</v>
      </c>
      <c r="BG46" s="207" t="s">
        <v>12617</v>
      </c>
      <c r="BH46" s="207" t="s">
        <v>2756</v>
      </c>
      <c r="BI46" s="207" t="s">
        <v>12587</v>
      </c>
      <c r="BJ46" s="207" t="s">
        <v>12588</v>
      </c>
      <c r="BK46" s="207" t="s">
        <v>12589</v>
      </c>
      <c r="BL46" s="195" t="s">
        <v>12498</v>
      </c>
      <c r="BM46" s="195" t="s">
        <v>12499</v>
      </c>
      <c r="BN46" s="195" t="s">
        <v>12500</v>
      </c>
      <c r="BO46" s="195" t="s">
        <v>12501</v>
      </c>
      <c r="BP46" s="195" t="s">
        <v>12502</v>
      </c>
      <c r="BQ46" s="207" t="s">
        <v>6831</v>
      </c>
      <c r="BR46" s="207" t="s">
        <v>6831</v>
      </c>
      <c r="BT46" s="207" t="s">
        <v>6831</v>
      </c>
      <c r="BU46" s="207" t="s">
        <v>6831</v>
      </c>
      <c r="BW46" s="207" t="s">
        <v>13457</v>
      </c>
      <c r="BZ46" s="207">
        <v>130</v>
      </c>
      <c r="CC46" s="207">
        <v>1</v>
      </c>
      <c r="CM46" s="222" t="s">
        <v>12508</v>
      </c>
      <c r="CN46" s="223" t="s">
        <v>12509</v>
      </c>
      <c r="CO46" s="222" t="s">
        <v>12510</v>
      </c>
      <c r="CP46" s="222" t="s">
        <v>12511</v>
      </c>
      <c r="CQ46" s="224" t="s">
        <v>12512</v>
      </c>
      <c r="CR46" s="207" t="s">
        <v>12513</v>
      </c>
      <c r="CS46" s="207" t="s">
        <v>12594</v>
      </c>
      <c r="CT46" s="207" t="s">
        <v>12416</v>
      </c>
      <c r="CU46" s="207" t="s">
        <v>3917</v>
      </c>
      <c r="CV46" s="207" t="s">
        <v>12595</v>
      </c>
      <c r="CY46" s="207">
        <v>603</v>
      </c>
      <c r="CZ46" s="207" t="s">
        <v>4082</v>
      </c>
      <c r="DA46" s="207" t="s">
        <v>4083</v>
      </c>
      <c r="DB46" s="207" t="s">
        <v>4084</v>
      </c>
      <c r="DD46" s="207">
        <v>1</v>
      </c>
      <c r="DE46" s="207">
        <v>1</v>
      </c>
      <c r="DF46" s="207">
        <v>1</v>
      </c>
      <c r="DG46" s="207">
        <v>761</v>
      </c>
      <c r="DH46" s="207" t="s">
        <v>12770</v>
      </c>
      <c r="DI46" s="207" t="s">
        <v>118</v>
      </c>
      <c r="DK46" s="207">
        <v>2</v>
      </c>
      <c r="DR46" s="207" t="s">
        <v>1804</v>
      </c>
      <c r="DS46" s="207" t="s">
        <v>6043</v>
      </c>
      <c r="DT46" s="207" t="s">
        <v>13458</v>
      </c>
      <c r="DU46" s="207">
        <v>3045</v>
      </c>
      <c r="DV46" s="207" t="s">
        <v>13459</v>
      </c>
      <c r="DW46" s="207">
        <v>6</v>
      </c>
      <c r="DY46" s="195" t="s">
        <v>6831</v>
      </c>
      <c r="DZ46" s="195" t="s">
        <v>6831</v>
      </c>
      <c r="EA46" s="207" t="s">
        <v>6423</v>
      </c>
      <c r="EB46" s="207" t="s">
        <v>12523</v>
      </c>
      <c r="EC46" s="207" t="s">
        <v>13460</v>
      </c>
      <c r="ED46" s="196" t="s">
        <v>6423</v>
      </c>
      <c r="EF46" s="207">
        <v>85</v>
      </c>
      <c r="EG46" s="235" t="s">
        <v>13461</v>
      </c>
      <c r="EL46" s="207" t="s">
        <v>12482</v>
      </c>
      <c r="EM46" s="207" t="s">
        <v>12482</v>
      </c>
      <c r="EN46" s="207" t="s">
        <v>12493</v>
      </c>
      <c r="EO46" s="207" t="s">
        <v>12567</v>
      </c>
      <c r="EP46" s="207" t="s">
        <v>12568</v>
      </c>
      <c r="EQ46" s="207" t="s">
        <v>12569</v>
      </c>
      <c r="ET46" s="207" t="s">
        <v>12602</v>
      </c>
      <c r="EU46" s="207" t="s">
        <v>13462</v>
      </c>
      <c r="EV46" s="222" t="s">
        <v>13463</v>
      </c>
      <c r="EW46" s="207" t="s">
        <v>12535</v>
      </c>
      <c r="FA46" s="221">
        <v>2</v>
      </c>
    </row>
    <row r="47" spans="1:157">
      <c r="A47" s="215">
        <v>604</v>
      </c>
      <c r="B47" s="215" t="s">
        <v>155</v>
      </c>
      <c r="C47" s="215" t="s">
        <v>9380</v>
      </c>
      <c r="D47" s="215" t="s">
        <v>1798</v>
      </c>
      <c r="E47" s="215" t="s">
        <v>1779</v>
      </c>
      <c r="F47" s="47" t="s">
        <v>6941</v>
      </c>
      <c r="G47" s="219">
        <v>9</v>
      </c>
      <c r="H47" s="47" t="s">
        <v>12478</v>
      </c>
      <c r="I47" s="215">
        <v>23</v>
      </c>
      <c r="J47" s="215" t="s">
        <v>5272</v>
      </c>
      <c r="K47" s="219">
        <v>3</v>
      </c>
      <c r="L47" s="207">
        <v>2</v>
      </c>
      <c r="M47" s="220">
        <v>4</v>
      </c>
      <c r="N47" s="220">
        <v>8</v>
      </c>
      <c r="O47" s="220">
        <v>4</v>
      </c>
      <c r="P47" s="220">
        <v>7</v>
      </c>
      <c r="Q47" s="220">
        <v>2</v>
      </c>
      <c r="R47" s="220">
        <v>4</v>
      </c>
      <c r="S47" s="207">
        <v>11.6</v>
      </c>
      <c r="T47" s="207">
        <v>66.2</v>
      </c>
      <c r="U47" s="207">
        <v>1.7</v>
      </c>
      <c r="V47" s="207">
        <v>0</v>
      </c>
      <c r="W47" s="207">
        <v>0.4</v>
      </c>
      <c r="X47" s="207" t="s">
        <v>2640</v>
      </c>
      <c r="Y47" s="207" t="s">
        <v>2731</v>
      </c>
      <c r="Z47" s="221" t="s">
        <v>13464</v>
      </c>
      <c r="AA47" s="207" t="s">
        <v>13465</v>
      </c>
      <c r="AB47" s="207" t="s">
        <v>13466</v>
      </c>
      <c r="AC47" s="207" t="s">
        <v>13466</v>
      </c>
      <c r="AD47" s="207">
        <v>1</v>
      </c>
      <c r="AE47" s="207">
        <v>100</v>
      </c>
      <c r="AF47" s="220">
        <v>1</v>
      </c>
      <c r="AG47" s="220">
        <v>1</v>
      </c>
      <c r="AH47" s="221">
        <v>3</v>
      </c>
      <c r="AI47" s="221">
        <v>5</v>
      </c>
      <c r="AJ47" s="207" t="s">
        <v>13422</v>
      </c>
      <c r="AK47" s="207">
        <v>54.6</v>
      </c>
      <c r="AL47" s="207">
        <v>1324</v>
      </c>
      <c r="AM47" s="207" t="s">
        <v>12903</v>
      </c>
      <c r="AN47" s="207" t="s">
        <v>13467</v>
      </c>
      <c r="AO47" s="323" t="s">
        <v>12639</v>
      </c>
      <c r="AP47" s="207" t="s">
        <v>12640</v>
      </c>
      <c r="AQ47" s="207" t="s">
        <v>12488</v>
      </c>
      <c r="AR47" s="207" t="s">
        <v>13468</v>
      </c>
      <c r="AS47" s="207" t="s">
        <v>12642</v>
      </c>
      <c r="AT47" s="207" t="s">
        <v>12643</v>
      </c>
      <c r="AU47" s="207" t="s">
        <v>12492</v>
      </c>
      <c r="AV47" s="207" t="s">
        <v>13469</v>
      </c>
      <c r="AW47" s="73" t="s">
        <v>2472</v>
      </c>
      <c r="AX47" s="207" t="s">
        <v>12083</v>
      </c>
      <c r="AY47" s="207">
        <v>2</v>
      </c>
      <c r="AZ47" s="207">
        <v>1</v>
      </c>
      <c r="BA47" s="207">
        <v>3</v>
      </c>
      <c r="BB47" s="207">
        <v>230</v>
      </c>
      <c r="BC47" s="207">
        <v>80</v>
      </c>
      <c r="BD47" s="207">
        <v>300</v>
      </c>
      <c r="BE47" s="207">
        <v>100</v>
      </c>
      <c r="BF47" s="207" t="s">
        <v>2754</v>
      </c>
      <c r="BG47" s="207" t="s">
        <v>12645</v>
      </c>
      <c r="BH47" s="207" t="s">
        <v>2759</v>
      </c>
      <c r="BI47" s="207" t="s">
        <v>12587</v>
      </c>
      <c r="BJ47" s="207" t="s">
        <v>12588</v>
      </c>
      <c r="BK47" s="207" t="s">
        <v>12589</v>
      </c>
      <c r="BL47" s="195" t="s">
        <v>12498</v>
      </c>
      <c r="BM47" s="195" t="s">
        <v>12499</v>
      </c>
      <c r="BN47" s="195" t="s">
        <v>12500</v>
      </c>
      <c r="BO47" s="195" t="s">
        <v>12501</v>
      </c>
      <c r="BP47" s="195" t="s">
        <v>12502</v>
      </c>
      <c r="BQ47" s="207">
        <v>1</v>
      </c>
      <c r="BR47" s="207" t="s">
        <v>13466</v>
      </c>
      <c r="BT47" s="207">
        <v>300</v>
      </c>
      <c r="BU47" s="207">
        <v>6</v>
      </c>
      <c r="BW47" s="207" t="s">
        <v>12503</v>
      </c>
      <c r="BZ47" s="207">
        <v>100</v>
      </c>
      <c r="CC47" s="207">
        <v>1</v>
      </c>
      <c r="CM47" s="222" t="s">
        <v>12508</v>
      </c>
      <c r="CN47" s="223" t="s">
        <v>12509</v>
      </c>
      <c r="CO47" s="222" t="s">
        <v>12510</v>
      </c>
      <c r="CP47" s="222" t="s">
        <v>12511</v>
      </c>
      <c r="CQ47" s="224" t="s">
        <v>12512</v>
      </c>
      <c r="CR47" s="207" t="s">
        <v>12513</v>
      </c>
      <c r="CS47" s="207" t="s">
        <v>12619</v>
      </c>
      <c r="CT47" s="207" t="s">
        <v>12620</v>
      </c>
      <c r="CU47" s="207" t="s">
        <v>3918</v>
      </c>
      <c r="CV47" s="207" t="s">
        <v>12621</v>
      </c>
      <c r="CY47" s="207">
        <v>604</v>
      </c>
      <c r="CZ47" s="207" t="s">
        <v>4085</v>
      </c>
      <c r="DA47" s="207" t="s">
        <v>4086</v>
      </c>
      <c r="DB47" s="207" t="s">
        <v>4087</v>
      </c>
      <c r="DD47" s="207">
        <v>1</v>
      </c>
      <c r="DE47" s="207">
        <v>1</v>
      </c>
      <c r="DF47" s="207">
        <v>1</v>
      </c>
      <c r="DG47" s="207">
        <v>1293</v>
      </c>
      <c r="DH47" s="207" t="s">
        <v>13470</v>
      </c>
      <c r="DI47" s="207" t="s">
        <v>1781</v>
      </c>
      <c r="DK47" s="207">
        <v>1</v>
      </c>
      <c r="DL47" s="207" t="s">
        <v>13471</v>
      </c>
      <c r="DM47" s="207" t="s">
        <v>12655</v>
      </c>
      <c r="DR47" s="207" t="s">
        <v>1803</v>
      </c>
      <c r="DS47" s="207" t="s">
        <v>6044</v>
      </c>
      <c r="DT47" s="207" t="s">
        <v>12922</v>
      </c>
      <c r="DU47" s="207">
        <v>3048</v>
      </c>
      <c r="DV47" s="207" t="s">
        <v>13472</v>
      </c>
      <c r="DW47" s="207">
        <v>8</v>
      </c>
      <c r="DY47" s="195" t="s">
        <v>6831</v>
      </c>
      <c r="DZ47" s="195" t="s">
        <v>6831</v>
      </c>
      <c r="EA47" s="207" t="s">
        <v>6424</v>
      </c>
      <c r="EB47" s="207" t="s">
        <v>12523</v>
      </c>
      <c r="EC47" s="207" t="s">
        <v>13473</v>
      </c>
      <c r="ED47" s="196" t="s">
        <v>6424</v>
      </c>
      <c r="EF47" s="207">
        <v>85</v>
      </c>
      <c r="EG47" s="235" t="s">
        <v>13474</v>
      </c>
      <c r="EL47" s="207" t="s">
        <v>12482</v>
      </c>
      <c r="EM47" s="207" t="s">
        <v>12482</v>
      </c>
      <c r="EN47" s="207" t="s">
        <v>12493</v>
      </c>
      <c r="EO47" s="207" t="s">
        <v>12567</v>
      </c>
      <c r="EP47" s="207" t="s">
        <v>12568</v>
      </c>
      <c r="EQ47" s="207" t="s">
        <v>12569</v>
      </c>
      <c r="ET47" s="207" t="s">
        <v>12602</v>
      </c>
      <c r="EU47" s="207" t="s">
        <v>13475</v>
      </c>
      <c r="EV47" s="222" t="s">
        <v>13476</v>
      </c>
      <c r="EW47" s="207" t="s">
        <v>12535</v>
      </c>
      <c r="FA47" s="221">
        <v>5</v>
      </c>
    </row>
    <row r="48" spans="1:157">
      <c r="A48" s="215">
        <v>605</v>
      </c>
      <c r="B48" s="215" t="s">
        <v>156</v>
      </c>
      <c r="C48" s="215" t="s">
        <v>9381</v>
      </c>
      <c r="D48" s="215" t="s">
        <v>1798</v>
      </c>
      <c r="E48" s="215" t="s">
        <v>1779</v>
      </c>
      <c r="F48" s="47" t="s">
        <v>6941</v>
      </c>
      <c r="G48" s="219">
        <v>4</v>
      </c>
      <c r="H48" s="47" t="s">
        <v>12478</v>
      </c>
      <c r="I48" s="215">
        <v>22</v>
      </c>
      <c r="J48" s="215" t="s">
        <v>5273</v>
      </c>
      <c r="K48" s="219">
        <v>3</v>
      </c>
      <c r="L48" s="207">
        <v>2</v>
      </c>
      <c r="M48" s="220">
        <v>7</v>
      </c>
      <c r="N48" s="220">
        <v>5</v>
      </c>
      <c r="O48" s="220">
        <v>7</v>
      </c>
      <c r="P48" s="220">
        <v>3</v>
      </c>
      <c r="Q48" s="220">
        <v>2</v>
      </c>
      <c r="R48" s="220">
        <v>5</v>
      </c>
      <c r="S48" s="207">
        <v>18.16</v>
      </c>
      <c r="T48" s="207">
        <v>168.2</v>
      </c>
      <c r="U48" s="207">
        <v>3</v>
      </c>
      <c r="V48" s="207">
        <v>0</v>
      </c>
      <c r="W48" s="207">
        <v>0.3</v>
      </c>
      <c r="X48" s="207" t="s">
        <v>2641</v>
      </c>
      <c r="Y48" s="207" t="s">
        <v>2732</v>
      </c>
      <c r="Z48" s="221" t="s">
        <v>13477</v>
      </c>
      <c r="AA48" s="207" t="s">
        <v>13478</v>
      </c>
      <c r="AB48" s="207" t="s">
        <v>13479</v>
      </c>
      <c r="AC48" s="207" t="s">
        <v>13480</v>
      </c>
      <c r="AD48" s="207">
        <v>1</v>
      </c>
      <c r="AE48" s="207">
        <v>100</v>
      </c>
      <c r="AF48" s="220">
        <v>1</v>
      </c>
      <c r="AG48" s="220">
        <v>1</v>
      </c>
      <c r="AH48" s="221">
        <v>4</v>
      </c>
      <c r="AI48" s="221">
        <v>5</v>
      </c>
      <c r="AJ48" s="207" t="s">
        <v>13422</v>
      </c>
      <c r="AK48" s="207">
        <v>102.6</v>
      </c>
      <c r="AL48" s="207">
        <v>662</v>
      </c>
      <c r="AM48" s="207" t="s">
        <v>12756</v>
      </c>
      <c r="AN48" s="207" t="s">
        <v>13481</v>
      </c>
      <c r="AO48" s="323" t="s">
        <v>13482</v>
      </c>
      <c r="AP48" s="207" t="s">
        <v>12545</v>
      </c>
      <c r="AQ48" s="207" t="s">
        <v>12488</v>
      </c>
      <c r="AR48" s="207" t="s">
        <v>13483</v>
      </c>
      <c r="AS48" s="207" t="s">
        <v>13484</v>
      </c>
      <c r="AT48" s="207" t="s">
        <v>12548</v>
      </c>
      <c r="AU48" s="207" t="s">
        <v>12492</v>
      </c>
      <c r="AV48" s="207" t="s">
        <v>13485</v>
      </c>
      <c r="AW48" s="73" t="s">
        <v>2473</v>
      </c>
      <c r="AX48" s="207" t="s">
        <v>12085</v>
      </c>
      <c r="AY48" s="207">
        <v>2</v>
      </c>
      <c r="AZ48" s="207">
        <v>1</v>
      </c>
      <c r="BA48" s="207">
        <v>3</v>
      </c>
      <c r="BB48" s="207">
        <v>230</v>
      </c>
      <c r="BC48" s="207">
        <v>80</v>
      </c>
      <c r="BD48" s="207">
        <v>300</v>
      </c>
      <c r="BE48" s="207">
        <v>60</v>
      </c>
      <c r="BF48" s="207" t="s">
        <v>2754</v>
      </c>
      <c r="BG48" s="207" t="s">
        <v>12645</v>
      </c>
      <c r="BH48" s="207" t="s">
        <v>2759</v>
      </c>
      <c r="BI48" s="207" t="s">
        <v>12587</v>
      </c>
      <c r="BJ48" s="207" t="s">
        <v>12646</v>
      </c>
      <c r="BK48" s="207" t="s">
        <v>12647</v>
      </c>
      <c r="BL48" s="195" t="s">
        <v>12498</v>
      </c>
      <c r="BM48" s="195" t="s">
        <v>12499</v>
      </c>
      <c r="BN48" s="195" t="s">
        <v>12500</v>
      </c>
      <c r="BO48" s="195" t="s">
        <v>12501</v>
      </c>
      <c r="BP48" s="195" t="s">
        <v>12502</v>
      </c>
      <c r="BQ48" s="207">
        <v>1</v>
      </c>
      <c r="BR48" s="207" t="s">
        <v>13486</v>
      </c>
      <c r="BT48" s="207">
        <v>300</v>
      </c>
      <c r="BU48" s="207">
        <v>8</v>
      </c>
      <c r="BW48" s="207" t="s">
        <v>12915</v>
      </c>
      <c r="BZ48" s="207">
        <v>130</v>
      </c>
      <c r="CC48" s="207">
        <v>0</v>
      </c>
      <c r="CM48" s="222" t="s">
        <v>12508</v>
      </c>
      <c r="CN48" s="223" t="s">
        <v>12509</v>
      </c>
      <c r="CO48" s="222" t="s">
        <v>12510</v>
      </c>
      <c r="CP48" s="222" t="s">
        <v>12511</v>
      </c>
      <c r="CQ48" s="224" t="s">
        <v>12512</v>
      </c>
      <c r="CR48" s="207" t="s">
        <v>12513</v>
      </c>
      <c r="CS48" s="207" t="s">
        <v>12652</v>
      </c>
      <c r="CT48" s="207" t="s">
        <v>12620</v>
      </c>
      <c r="CU48" s="207" t="s">
        <v>3919</v>
      </c>
      <c r="CV48" s="207" t="s">
        <v>12516</v>
      </c>
      <c r="CY48" s="207">
        <v>605</v>
      </c>
      <c r="CZ48" s="207" t="s">
        <v>4088</v>
      </c>
      <c r="DA48" s="207" t="s">
        <v>4089</v>
      </c>
      <c r="DB48" s="207" t="s">
        <v>4090</v>
      </c>
      <c r="DD48" s="207">
        <v>1</v>
      </c>
      <c r="DE48" s="207">
        <v>1</v>
      </c>
      <c r="DF48" s="207">
        <v>1</v>
      </c>
      <c r="DG48" s="207">
        <v>1236</v>
      </c>
      <c r="DH48" s="207" t="s">
        <v>12921</v>
      </c>
      <c r="DI48" s="207" t="s">
        <v>120</v>
      </c>
      <c r="DK48" s="207">
        <v>2</v>
      </c>
      <c r="DR48" s="207" t="s">
        <v>1803</v>
      </c>
      <c r="DS48" s="207" t="s">
        <v>6045</v>
      </c>
      <c r="DT48" s="207" t="s">
        <v>13487</v>
      </c>
      <c r="DU48" s="207">
        <v>3048</v>
      </c>
      <c r="DV48" s="207" t="s">
        <v>13472</v>
      </c>
      <c r="DW48" s="207">
        <v>8</v>
      </c>
      <c r="DY48" s="195" t="s">
        <v>6831</v>
      </c>
      <c r="DZ48" s="195" t="s">
        <v>6831</v>
      </c>
      <c r="EA48" s="207" t="s">
        <v>6425</v>
      </c>
      <c r="EB48" s="207" t="s">
        <v>12523</v>
      </c>
      <c r="EC48" s="207" t="s">
        <v>13488</v>
      </c>
      <c r="ED48" s="196" t="s">
        <v>6425</v>
      </c>
      <c r="EF48" s="207">
        <v>85</v>
      </c>
      <c r="EG48" s="235" t="s">
        <v>13489</v>
      </c>
      <c r="EL48" s="207" t="s">
        <v>12482</v>
      </c>
      <c r="EM48" s="207" t="s">
        <v>12482</v>
      </c>
      <c r="EN48" s="207" t="s">
        <v>12493</v>
      </c>
      <c r="EO48" s="207" t="s">
        <v>12567</v>
      </c>
      <c r="EP48" s="207" t="s">
        <v>12568</v>
      </c>
      <c r="EQ48" s="207" t="s">
        <v>12569</v>
      </c>
      <c r="ET48" s="207" t="s">
        <v>12602</v>
      </c>
      <c r="EU48" s="207" t="s">
        <v>13490</v>
      </c>
      <c r="EV48" s="222" t="s">
        <v>13491</v>
      </c>
      <c r="EW48" s="207" t="s">
        <v>12535</v>
      </c>
      <c r="FA48" s="221">
        <v>5</v>
      </c>
    </row>
    <row r="49" spans="1:157">
      <c r="A49" s="215">
        <v>606</v>
      </c>
      <c r="B49" s="215" t="s">
        <v>157</v>
      </c>
      <c r="C49" s="215" t="s">
        <v>9382</v>
      </c>
      <c r="D49" s="215" t="s">
        <v>1798</v>
      </c>
      <c r="E49" s="215" t="s">
        <v>1779</v>
      </c>
      <c r="F49" s="47" t="s">
        <v>12477</v>
      </c>
      <c r="G49" s="219">
        <v>4</v>
      </c>
      <c r="H49" s="47" t="s">
        <v>12478</v>
      </c>
      <c r="I49" s="215">
        <v>22</v>
      </c>
      <c r="J49" s="215" t="s">
        <v>5274</v>
      </c>
      <c r="K49" s="219">
        <v>3</v>
      </c>
      <c r="L49" s="207">
        <v>3</v>
      </c>
      <c r="M49" s="220">
        <v>6</v>
      </c>
      <c r="N49" s="220">
        <v>5</v>
      </c>
      <c r="O49" s="220">
        <v>7</v>
      </c>
      <c r="P49" s="220">
        <v>4</v>
      </c>
      <c r="Q49" s="220">
        <v>3</v>
      </c>
      <c r="R49" s="220">
        <v>6</v>
      </c>
      <c r="S49" s="207">
        <v>22.5</v>
      </c>
      <c r="T49" s="207">
        <v>178.3</v>
      </c>
      <c r="U49" s="207">
        <v>1.8</v>
      </c>
      <c r="V49" s="207">
        <v>0</v>
      </c>
      <c r="W49" s="207">
        <v>0.46</v>
      </c>
      <c r="X49" s="207" t="s">
        <v>2642</v>
      </c>
      <c r="Y49" s="207" t="s">
        <v>2733</v>
      </c>
      <c r="Z49" s="221" t="s">
        <v>13492</v>
      </c>
      <c r="AA49" s="207" t="s">
        <v>13493</v>
      </c>
      <c r="AB49" s="207" t="s">
        <v>13494</v>
      </c>
      <c r="AC49" s="207" t="s">
        <v>13495</v>
      </c>
      <c r="AD49" s="207">
        <v>1</v>
      </c>
      <c r="AE49" s="207">
        <v>100</v>
      </c>
      <c r="AF49" s="220">
        <v>1</v>
      </c>
      <c r="AG49" s="220">
        <v>1</v>
      </c>
      <c r="AH49" s="221">
        <v>4</v>
      </c>
      <c r="AI49" s="221">
        <v>1</v>
      </c>
      <c r="AJ49" s="207" t="s">
        <v>13422</v>
      </c>
      <c r="AK49" s="207">
        <v>79.400000000000006</v>
      </c>
      <c r="AL49" s="207">
        <v>811</v>
      </c>
      <c r="AM49" s="207" t="s">
        <v>12670</v>
      </c>
      <c r="AN49" s="207" t="s">
        <v>13496</v>
      </c>
      <c r="AO49" s="323" t="s">
        <v>13497</v>
      </c>
      <c r="AP49" s="207" t="s">
        <v>12906</v>
      </c>
      <c r="AQ49" s="207" t="s">
        <v>12488</v>
      </c>
      <c r="AR49" s="207" t="s">
        <v>13498</v>
      </c>
      <c r="AS49" s="207" t="s">
        <v>13499</v>
      </c>
      <c r="AT49" s="207" t="s">
        <v>12909</v>
      </c>
      <c r="AU49" s="207" t="s">
        <v>12492</v>
      </c>
      <c r="AV49" s="207" t="s">
        <v>13500</v>
      </c>
      <c r="AW49" s="73" t="s">
        <v>2474</v>
      </c>
      <c r="AX49" s="207" t="s">
        <v>12085</v>
      </c>
      <c r="AY49" s="207">
        <v>1</v>
      </c>
      <c r="AZ49" s="207">
        <v>1</v>
      </c>
      <c r="BA49" s="207">
        <v>1</v>
      </c>
      <c r="BB49" s="207">
        <v>80</v>
      </c>
      <c r="BC49" s="207">
        <v>100</v>
      </c>
      <c r="BD49" s="207">
        <v>300</v>
      </c>
      <c r="BE49" s="207">
        <v>160</v>
      </c>
      <c r="BF49" s="207" t="s">
        <v>2750</v>
      </c>
      <c r="BG49" s="207" t="s">
        <v>12494</v>
      </c>
      <c r="BH49" s="207" t="s">
        <v>2755</v>
      </c>
      <c r="BI49" s="207" t="s">
        <v>12587</v>
      </c>
      <c r="BJ49" s="207" t="s">
        <v>12646</v>
      </c>
      <c r="BK49" s="207" t="s">
        <v>12647</v>
      </c>
      <c r="BL49" s="195" t="s">
        <v>12498</v>
      </c>
      <c r="BM49" s="195" t="s">
        <v>12499</v>
      </c>
      <c r="BN49" s="195" t="s">
        <v>12500</v>
      </c>
      <c r="BO49" s="195" t="s">
        <v>12501</v>
      </c>
      <c r="BP49" s="195" t="s">
        <v>12502</v>
      </c>
      <c r="BQ49" s="207" t="s">
        <v>6831</v>
      </c>
      <c r="BR49" s="207" t="s">
        <v>6831</v>
      </c>
      <c r="BT49" s="207" t="s">
        <v>6831</v>
      </c>
      <c r="BU49" s="207" t="s">
        <v>6831</v>
      </c>
      <c r="BW49" s="207" t="s">
        <v>13501</v>
      </c>
      <c r="BZ49" s="207">
        <v>130</v>
      </c>
      <c r="CC49" s="207">
        <v>1</v>
      </c>
      <c r="CM49" s="222" t="s">
        <v>12508</v>
      </c>
      <c r="CN49" s="223" t="s">
        <v>12509</v>
      </c>
      <c r="CO49" s="222" t="s">
        <v>12510</v>
      </c>
      <c r="CP49" s="222" t="s">
        <v>12511</v>
      </c>
      <c r="CQ49" s="224" t="s">
        <v>12512</v>
      </c>
      <c r="CR49" s="207" t="s">
        <v>12513</v>
      </c>
      <c r="CS49" s="207" t="s">
        <v>12678</v>
      </c>
      <c r="CT49" s="207" t="s">
        <v>12679</v>
      </c>
      <c r="CU49" s="207" t="s">
        <v>3920</v>
      </c>
      <c r="CV49" s="207" t="s">
        <v>12680</v>
      </c>
      <c r="CY49" s="207">
        <v>606</v>
      </c>
      <c r="CZ49" s="207" t="s">
        <v>4091</v>
      </c>
      <c r="DA49" s="207" t="s">
        <v>4092</v>
      </c>
      <c r="DB49" s="207" t="s">
        <v>4093</v>
      </c>
      <c r="DD49" s="207">
        <v>1</v>
      </c>
      <c r="DE49" s="207">
        <v>1</v>
      </c>
      <c r="DF49" s="207">
        <v>1</v>
      </c>
      <c r="DG49" s="207">
        <v>1236</v>
      </c>
      <c r="DH49" s="207" t="s">
        <v>13367</v>
      </c>
      <c r="DI49" s="207" t="s">
        <v>121</v>
      </c>
      <c r="DK49" s="207">
        <v>1</v>
      </c>
      <c r="DQ49" s="207" t="s">
        <v>13502</v>
      </c>
      <c r="DR49" s="207" t="s">
        <v>1801</v>
      </c>
      <c r="DS49" s="207" t="s">
        <v>6046</v>
      </c>
      <c r="DT49" s="207" t="s">
        <v>12718</v>
      </c>
      <c r="DU49" s="207">
        <v>3044</v>
      </c>
      <c r="DV49" s="207" t="s">
        <v>13442</v>
      </c>
      <c r="DW49" s="207">
        <v>10</v>
      </c>
      <c r="DY49" s="195" t="s">
        <v>6831</v>
      </c>
      <c r="DZ49" s="195" t="s">
        <v>6831</v>
      </c>
      <c r="EA49" s="207" t="s">
        <v>6426</v>
      </c>
      <c r="EB49" s="207" t="s">
        <v>12523</v>
      </c>
      <c r="EC49" s="207" t="s">
        <v>13503</v>
      </c>
      <c r="ED49" s="196" t="s">
        <v>6426</v>
      </c>
      <c r="EF49" s="207">
        <v>85</v>
      </c>
      <c r="EG49" s="235" t="s">
        <v>13504</v>
      </c>
      <c r="EL49" s="207" t="s">
        <v>12482</v>
      </c>
      <c r="EM49" s="207" t="s">
        <v>12482</v>
      </c>
      <c r="EN49" s="207" t="s">
        <v>12493</v>
      </c>
      <c r="EO49" s="207" t="s">
        <v>12567</v>
      </c>
      <c r="EP49" s="207" t="s">
        <v>12568</v>
      </c>
      <c r="EQ49" s="207" t="s">
        <v>12569</v>
      </c>
      <c r="ET49" s="207" t="s">
        <v>12602</v>
      </c>
      <c r="EU49" s="207" t="s">
        <v>13505</v>
      </c>
      <c r="EV49" s="222" t="s">
        <v>13506</v>
      </c>
      <c r="EW49" s="207" t="s">
        <v>12535</v>
      </c>
      <c r="FA49" s="221">
        <v>1</v>
      </c>
    </row>
    <row r="50" spans="1:157">
      <c r="A50" s="215">
        <v>607</v>
      </c>
      <c r="B50" s="215" t="s">
        <v>13507</v>
      </c>
      <c r="C50" s="215" t="s">
        <v>9383</v>
      </c>
      <c r="D50" s="215" t="s">
        <v>1798</v>
      </c>
      <c r="E50" s="215" t="s">
        <v>1782</v>
      </c>
      <c r="F50" s="47" t="s">
        <v>6941</v>
      </c>
      <c r="G50" s="219">
        <v>1</v>
      </c>
      <c r="H50" s="47" t="s">
        <v>12478</v>
      </c>
      <c r="I50" s="215">
        <v>28</v>
      </c>
      <c r="J50" s="215" t="s">
        <v>5275</v>
      </c>
      <c r="K50" s="219">
        <v>3</v>
      </c>
      <c r="L50" s="207">
        <v>3</v>
      </c>
      <c r="M50" s="220">
        <v>9</v>
      </c>
      <c r="N50" s="220">
        <v>6</v>
      </c>
      <c r="O50" s="220">
        <v>8</v>
      </c>
      <c r="P50" s="220">
        <v>5</v>
      </c>
      <c r="Q50" s="220">
        <v>3</v>
      </c>
      <c r="R50" s="220">
        <v>7</v>
      </c>
      <c r="S50" s="207">
        <v>90.5</v>
      </c>
      <c r="T50" s="207">
        <v>565.70000000000005</v>
      </c>
      <c r="U50" s="207">
        <v>1.3</v>
      </c>
      <c r="V50" s="207">
        <v>0</v>
      </c>
      <c r="W50" s="207">
        <v>0.4</v>
      </c>
      <c r="X50" s="207" t="s">
        <v>2643</v>
      </c>
      <c r="Y50" s="207" t="s">
        <v>2734</v>
      </c>
      <c r="Z50" s="221" t="s">
        <v>13508</v>
      </c>
      <c r="AA50" s="207" t="s">
        <v>13509</v>
      </c>
      <c r="AB50" s="207" t="s">
        <v>13510</v>
      </c>
      <c r="AC50" s="207" t="s">
        <v>13510</v>
      </c>
      <c r="AD50" s="207">
        <v>1</v>
      </c>
      <c r="AE50" s="207">
        <v>100</v>
      </c>
      <c r="AF50" s="220">
        <v>1</v>
      </c>
      <c r="AG50" s="220">
        <v>1</v>
      </c>
      <c r="AH50" s="221">
        <v>5</v>
      </c>
      <c r="AI50" s="221">
        <v>5</v>
      </c>
      <c r="AJ50" s="207" t="s">
        <v>13422</v>
      </c>
      <c r="AK50" s="207">
        <v>792</v>
      </c>
      <c r="AL50" s="207">
        <v>5431</v>
      </c>
      <c r="AM50" s="207" t="s">
        <v>12903</v>
      </c>
      <c r="AN50" s="207" t="s">
        <v>13511</v>
      </c>
      <c r="AO50" s="323" t="s">
        <v>13512</v>
      </c>
      <c r="AP50" s="207" t="s">
        <v>13382</v>
      </c>
      <c r="AQ50" s="207" t="s">
        <v>12488</v>
      </c>
      <c r="AR50" s="207" t="s">
        <v>13513</v>
      </c>
      <c r="AS50" s="207" t="s">
        <v>13514</v>
      </c>
      <c r="AT50" s="207" t="s">
        <v>13385</v>
      </c>
      <c r="AU50" s="207" t="s">
        <v>12492</v>
      </c>
      <c r="AV50" s="207" t="s">
        <v>13515</v>
      </c>
      <c r="AW50" s="73" t="s">
        <v>2475</v>
      </c>
      <c r="AX50" s="207" t="s">
        <v>12086</v>
      </c>
      <c r="AY50" s="207">
        <v>2</v>
      </c>
      <c r="AZ50" s="207">
        <v>1</v>
      </c>
      <c r="BA50" s="207">
        <v>3</v>
      </c>
      <c r="BB50" s="207">
        <v>9999</v>
      </c>
      <c r="BC50" s="207">
        <v>0</v>
      </c>
      <c r="BD50" s="207">
        <v>2000</v>
      </c>
      <c r="BE50" s="207">
        <v>120</v>
      </c>
      <c r="BF50" s="207" t="s">
        <v>2754</v>
      </c>
      <c r="BG50" s="207" t="s">
        <v>12645</v>
      </c>
      <c r="BH50" s="207" t="s">
        <v>2759</v>
      </c>
      <c r="BI50" s="207" t="s">
        <v>12708</v>
      </c>
      <c r="BJ50" s="207" t="s">
        <v>12709</v>
      </c>
      <c r="BK50" s="207" t="s">
        <v>12710</v>
      </c>
      <c r="BL50" s="195" t="s">
        <v>12498</v>
      </c>
      <c r="BM50" s="195" t="s">
        <v>12499</v>
      </c>
      <c r="BN50" s="195" t="s">
        <v>12500</v>
      </c>
      <c r="BO50" s="195" t="s">
        <v>12501</v>
      </c>
      <c r="BP50" s="195" t="s">
        <v>12502</v>
      </c>
      <c r="BQ50" s="207" t="s">
        <v>6831</v>
      </c>
      <c r="BR50" s="207" t="s">
        <v>6831</v>
      </c>
      <c r="BT50" s="207" t="s">
        <v>6831</v>
      </c>
      <c r="BU50" s="207" t="s">
        <v>6831</v>
      </c>
      <c r="BW50" s="207" t="s">
        <v>12590</v>
      </c>
      <c r="BZ50" s="207">
        <v>250</v>
      </c>
      <c r="CC50" s="207">
        <v>1</v>
      </c>
      <c r="CM50" s="222" t="s">
        <v>12508</v>
      </c>
      <c r="CN50" s="223" t="s">
        <v>12509</v>
      </c>
      <c r="CO50" s="222" t="s">
        <v>12510</v>
      </c>
      <c r="CP50" s="222" t="s">
        <v>12511</v>
      </c>
      <c r="CQ50" s="224" t="s">
        <v>12512</v>
      </c>
      <c r="CR50" s="207" t="s">
        <v>12513</v>
      </c>
      <c r="CS50" s="207" t="s">
        <v>12714</v>
      </c>
      <c r="CT50" s="207" t="s">
        <v>12679</v>
      </c>
      <c r="CU50" s="207" t="s">
        <v>3921</v>
      </c>
      <c r="CV50" s="207" t="s">
        <v>12680</v>
      </c>
      <c r="CY50" s="207">
        <v>607</v>
      </c>
      <c r="CZ50" s="207" t="s">
        <v>4094</v>
      </c>
      <c r="DA50" s="207" t="s">
        <v>4095</v>
      </c>
      <c r="DB50" s="207" t="s">
        <v>4096</v>
      </c>
      <c r="DD50" s="207">
        <v>1</v>
      </c>
      <c r="DE50" s="207">
        <v>2</v>
      </c>
      <c r="DF50" s="207">
        <v>1</v>
      </c>
      <c r="DG50" s="207">
        <v>1574</v>
      </c>
      <c r="DH50" s="207" t="s">
        <v>12921</v>
      </c>
      <c r="DI50" s="207" t="s">
        <v>122</v>
      </c>
      <c r="DK50" s="207">
        <v>4</v>
      </c>
      <c r="DR50" s="207" t="s">
        <v>1803</v>
      </c>
      <c r="DS50" s="207" t="s">
        <v>6047</v>
      </c>
      <c r="DT50" s="207" t="s">
        <v>12922</v>
      </c>
      <c r="DU50" s="207">
        <v>3048</v>
      </c>
      <c r="DV50" s="207" t="s">
        <v>13472</v>
      </c>
      <c r="DW50" s="207">
        <v>8</v>
      </c>
      <c r="DY50" s="195" t="s">
        <v>6831</v>
      </c>
      <c r="DZ50" s="195" t="s">
        <v>6831</v>
      </c>
      <c r="EA50" s="207" t="s">
        <v>6427</v>
      </c>
      <c r="EB50" s="207" t="s">
        <v>12523</v>
      </c>
      <c r="EC50" s="207" t="s">
        <v>13516</v>
      </c>
      <c r="ED50" s="196" t="s">
        <v>6427</v>
      </c>
      <c r="EE50" s="207" t="s">
        <v>13517</v>
      </c>
      <c r="EF50" s="207">
        <v>60</v>
      </c>
      <c r="EG50" s="235" t="s">
        <v>13518</v>
      </c>
      <c r="EL50" s="207" t="s">
        <v>12482</v>
      </c>
      <c r="EM50" s="207" t="s">
        <v>12482</v>
      </c>
      <c r="EN50" s="207" t="s">
        <v>12493</v>
      </c>
      <c r="EO50" s="207" t="s">
        <v>12567</v>
      </c>
      <c r="EP50" s="207" t="s">
        <v>12568</v>
      </c>
      <c r="EQ50" s="207" t="s">
        <v>12569</v>
      </c>
      <c r="ET50" s="207" t="s">
        <v>12722</v>
      </c>
      <c r="EU50" s="207" t="s">
        <v>13519</v>
      </c>
      <c r="EV50" s="222" t="s">
        <v>13520</v>
      </c>
      <c r="EW50" s="207" t="s">
        <v>12535</v>
      </c>
      <c r="FA50" s="221">
        <v>5</v>
      </c>
    </row>
    <row r="51" spans="1:157">
      <c r="A51" s="215">
        <v>701</v>
      </c>
      <c r="B51" s="215" t="s">
        <v>159</v>
      </c>
      <c r="C51" s="215" t="s">
        <v>9419</v>
      </c>
      <c r="D51" s="215" t="s">
        <v>1794</v>
      </c>
      <c r="E51" s="215" t="s">
        <v>13521</v>
      </c>
      <c r="F51" s="47" t="s">
        <v>12477</v>
      </c>
      <c r="G51" s="219">
        <v>9</v>
      </c>
      <c r="H51" s="47" t="s">
        <v>12478</v>
      </c>
      <c r="I51" s="215">
        <v>20</v>
      </c>
      <c r="J51" s="215" t="s">
        <v>5276</v>
      </c>
      <c r="K51" s="219">
        <v>1</v>
      </c>
      <c r="L51" s="207">
        <v>1</v>
      </c>
      <c r="M51" s="220">
        <v>1</v>
      </c>
      <c r="N51" s="220">
        <v>1</v>
      </c>
      <c r="O51" s="220">
        <v>1</v>
      </c>
      <c r="P51" s="220">
        <v>1</v>
      </c>
      <c r="Q51" s="220">
        <v>1</v>
      </c>
      <c r="R51" s="220">
        <v>1</v>
      </c>
      <c r="S51" s="207">
        <v>8.6</v>
      </c>
      <c r="T51" s="207">
        <v>74.400000000000006</v>
      </c>
      <c r="U51" s="207">
        <v>1.7</v>
      </c>
      <c r="V51" s="207">
        <v>0</v>
      </c>
      <c r="W51" s="207">
        <v>0.49</v>
      </c>
      <c r="X51" s="207" t="s">
        <v>2644</v>
      </c>
      <c r="Y51" s="207" t="s">
        <v>2735</v>
      </c>
      <c r="Z51" s="221" t="s">
        <v>13522</v>
      </c>
      <c r="AA51" s="207" t="s">
        <v>13523</v>
      </c>
      <c r="AB51" s="207" t="s">
        <v>13524</v>
      </c>
      <c r="AC51" s="207" t="s">
        <v>13524</v>
      </c>
      <c r="AD51" s="207">
        <v>1</v>
      </c>
      <c r="AE51" s="207">
        <v>100</v>
      </c>
      <c r="AF51" s="220">
        <v>1</v>
      </c>
      <c r="AG51" s="220">
        <v>1</v>
      </c>
      <c r="AH51" s="221">
        <v>3</v>
      </c>
      <c r="AI51" s="221">
        <v>1</v>
      </c>
      <c r="AJ51" s="207" t="s">
        <v>13525</v>
      </c>
      <c r="AK51" s="207">
        <v>86</v>
      </c>
      <c r="AL51" s="207">
        <v>744</v>
      </c>
      <c r="AM51" s="207" t="s">
        <v>13137</v>
      </c>
      <c r="AN51" s="207" t="s">
        <v>13526</v>
      </c>
      <c r="AO51" s="323" t="s">
        <v>13527</v>
      </c>
      <c r="AP51" s="207" t="s">
        <v>12640</v>
      </c>
      <c r="AQ51" s="207" t="s">
        <v>12488</v>
      </c>
      <c r="AR51" s="207" t="s">
        <v>13528</v>
      </c>
      <c r="AS51" s="207" t="s">
        <v>13529</v>
      </c>
      <c r="AT51" s="207" t="s">
        <v>12643</v>
      </c>
      <c r="AU51" s="207" t="s">
        <v>12492</v>
      </c>
      <c r="AV51" s="207" t="s">
        <v>13530</v>
      </c>
      <c r="AW51" s="73" t="s">
        <v>2476</v>
      </c>
      <c r="AX51" s="207" t="s">
        <v>12083</v>
      </c>
      <c r="AY51" s="207">
        <v>1</v>
      </c>
      <c r="AZ51" s="207">
        <v>1</v>
      </c>
      <c r="BA51" s="207">
        <v>1</v>
      </c>
      <c r="BB51" s="207">
        <v>80</v>
      </c>
      <c r="BC51" s="207">
        <v>100</v>
      </c>
      <c r="BD51" s="207">
        <v>300</v>
      </c>
      <c r="BE51" s="207">
        <v>120</v>
      </c>
      <c r="BF51" s="207" t="s">
        <v>2750</v>
      </c>
      <c r="BG51" s="207" t="s">
        <v>12494</v>
      </c>
      <c r="BH51" s="207" t="s">
        <v>2755</v>
      </c>
      <c r="BI51" s="207" t="s">
        <v>12495</v>
      </c>
      <c r="BJ51" s="207" t="s">
        <v>12496</v>
      </c>
      <c r="BK51" s="207" t="s">
        <v>12497</v>
      </c>
      <c r="BL51" s="195" t="s">
        <v>12498</v>
      </c>
      <c r="BM51" s="195" t="s">
        <v>12499</v>
      </c>
      <c r="BN51" s="195" t="s">
        <v>12500</v>
      </c>
      <c r="BO51" s="195" t="s">
        <v>12501</v>
      </c>
      <c r="BP51" s="195" t="s">
        <v>12502</v>
      </c>
      <c r="BQ51" s="207" t="s">
        <v>6831</v>
      </c>
      <c r="BR51" s="207" t="s">
        <v>6831</v>
      </c>
      <c r="BT51" s="207" t="s">
        <v>6831</v>
      </c>
      <c r="BU51" s="207" t="s">
        <v>6831</v>
      </c>
      <c r="BW51" s="207" t="s">
        <v>12804</v>
      </c>
      <c r="BZ51" s="207">
        <v>130</v>
      </c>
      <c r="CC51" s="207">
        <v>1</v>
      </c>
      <c r="CF51" s="207" t="s">
        <v>12505</v>
      </c>
      <c r="CI51" s="207">
        <v>50</v>
      </c>
      <c r="CJ51" s="207">
        <v>0</v>
      </c>
      <c r="CK51" s="207">
        <v>40</v>
      </c>
      <c r="CM51" s="222" t="s">
        <v>12508</v>
      </c>
      <c r="CN51" s="223" t="s">
        <v>12509</v>
      </c>
      <c r="CO51" s="222" t="s">
        <v>12510</v>
      </c>
      <c r="CP51" s="222" t="s">
        <v>12511</v>
      </c>
      <c r="CQ51" s="224" t="s">
        <v>12512</v>
      </c>
      <c r="CR51" s="207" t="s">
        <v>12513</v>
      </c>
      <c r="CS51" s="207" t="s">
        <v>12947</v>
      </c>
      <c r="CT51" s="207" t="s">
        <v>12418</v>
      </c>
      <c r="CU51" s="207" t="s">
        <v>3957</v>
      </c>
      <c r="CY51" s="207">
        <v>701</v>
      </c>
      <c r="CZ51" s="207" t="s">
        <v>4076</v>
      </c>
      <c r="DA51" s="207" t="s">
        <v>4077</v>
      </c>
      <c r="DB51" s="207" t="s">
        <v>4078</v>
      </c>
      <c r="DC51" s="207">
        <v>7</v>
      </c>
      <c r="DD51" s="207">
        <v>1</v>
      </c>
      <c r="DE51" s="207">
        <v>1</v>
      </c>
      <c r="DF51" s="207">
        <v>1</v>
      </c>
      <c r="DG51" s="207">
        <v>455</v>
      </c>
      <c r="DH51" s="207" t="s">
        <v>13531</v>
      </c>
      <c r="DI51" s="207" t="s">
        <v>159</v>
      </c>
      <c r="DK51" s="207">
        <v>1</v>
      </c>
      <c r="DN51" s="207" t="s">
        <v>6831</v>
      </c>
      <c r="DO51" s="207" t="s">
        <v>6831</v>
      </c>
      <c r="DR51" s="207" t="s">
        <v>1801</v>
      </c>
      <c r="DS51" s="207" t="s">
        <v>6048</v>
      </c>
      <c r="DT51" s="207" t="s">
        <v>12519</v>
      </c>
      <c r="DU51" s="207">
        <v>3044</v>
      </c>
      <c r="DV51" s="207" t="s">
        <v>13532</v>
      </c>
      <c r="DW51" s="207">
        <v>10</v>
      </c>
      <c r="DY51" s="195" t="s">
        <v>6831</v>
      </c>
      <c r="DZ51" s="195" t="s">
        <v>6831</v>
      </c>
      <c r="EA51" s="207" t="s">
        <v>13533</v>
      </c>
      <c r="EB51" s="207" t="s">
        <v>12523</v>
      </c>
      <c r="EC51" s="207" t="s">
        <v>13534</v>
      </c>
      <c r="ED51" s="196" t="s">
        <v>13533</v>
      </c>
      <c r="EF51" s="207">
        <v>85</v>
      </c>
      <c r="EG51" s="235" t="s">
        <v>13535</v>
      </c>
      <c r="EL51" s="207" t="s">
        <v>12482</v>
      </c>
      <c r="EM51" s="207" t="s">
        <v>12482</v>
      </c>
      <c r="EN51" s="207" t="s">
        <v>12493</v>
      </c>
      <c r="EO51" s="207" t="s">
        <v>12567</v>
      </c>
      <c r="EP51" s="207" t="s">
        <v>12568</v>
      </c>
      <c r="EQ51" s="207" t="s">
        <v>12569</v>
      </c>
      <c r="ET51" s="207" t="s">
        <v>12533</v>
      </c>
      <c r="EU51" s="207" t="s">
        <v>13536</v>
      </c>
      <c r="EV51" s="222" t="s">
        <v>13537</v>
      </c>
      <c r="EW51" s="207" t="s">
        <v>12535</v>
      </c>
      <c r="FA51" s="221">
        <v>1</v>
      </c>
    </row>
    <row r="52" spans="1:157">
      <c r="A52" s="215">
        <v>702</v>
      </c>
      <c r="B52" s="215" t="s">
        <v>160</v>
      </c>
      <c r="C52" s="215" t="s">
        <v>9420</v>
      </c>
      <c r="D52" s="215" t="s">
        <v>1794</v>
      </c>
      <c r="E52" s="215" t="s">
        <v>13521</v>
      </c>
      <c r="F52" s="47" t="s">
        <v>6939</v>
      </c>
      <c r="G52" s="219">
        <v>9</v>
      </c>
      <c r="H52" s="47" t="s">
        <v>12573</v>
      </c>
      <c r="I52" s="215">
        <v>22</v>
      </c>
      <c r="J52" s="215" t="s">
        <v>5277</v>
      </c>
      <c r="K52" s="219">
        <v>2</v>
      </c>
      <c r="L52" s="207">
        <v>2</v>
      </c>
      <c r="M52" s="220">
        <v>1</v>
      </c>
      <c r="N52" s="220">
        <v>1</v>
      </c>
      <c r="O52" s="220">
        <v>1</v>
      </c>
      <c r="P52" s="220">
        <v>1</v>
      </c>
      <c r="Q52" s="220">
        <v>1</v>
      </c>
      <c r="R52" s="220">
        <v>2</v>
      </c>
      <c r="S52" s="207">
        <v>7.4</v>
      </c>
      <c r="T52" s="207">
        <v>86</v>
      </c>
      <c r="U52" s="207">
        <v>2.7</v>
      </c>
      <c r="V52" s="207">
        <v>0</v>
      </c>
      <c r="W52" s="207">
        <v>0.5</v>
      </c>
      <c r="X52" s="207" t="s">
        <v>2645</v>
      </c>
      <c r="Y52" s="207" t="s">
        <v>2736</v>
      </c>
      <c r="Z52" s="221" t="s">
        <v>13538</v>
      </c>
      <c r="AA52" s="207" t="s">
        <v>13539</v>
      </c>
      <c r="AB52" s="207" t="s">
        <v>13540</v>
      </c>
      <c r="AC52" s="207" t="s">
        <v>13540</v>
      </c>
      <c r="AD52" s="207">
        <v>1</v>
      </c>
      <c r="AE52" s="207">
        <v>100</v>
      </c>
      <c r="AF52" s="220">
        <v>1</v>
      </c>
      <c r="AG52" s="220">
        <v>1</v>
      </c>
      <c r="AH52" s="221">
        <v>3</v>
      </c>
      <c r="AI52" s="221">
        <v>3</v>
      </c>
      <c r="AJ52" s="207" t="s">
        <v>13525</v>
      </c>
      <c r="AK52" s="207">
        <v>74</v>
      </c>
      <c r="AL52" s="207">
        <v>860</v>
      </c>
      <c r="AM52" s="207" t="s">
        <v>12885</v>
      </c>
      <c r="AN52" s="207" t="s">
        <v>13541</v>
      </c>
      <c r="AO52" s="323" t="s">
        <v>13157</v>
      </c>
      <c r="AP52" s="207" t="s">
        <v>13542</v>
      </c>
      <c r="AQ52" s="207" t="s">
        <v>12488</v>
      </c>
      <c r="AR52" s="207" t="s">
        <v>13543</v>
      </c>
      <c r="AS52" s="207" t="s">
        <v>13160</v>
      </c>
      <c r="AT52" s="207" t="s">
        <v>13544</v>
      </c>
      <c r="AU52" s="207" t="s">
        <v>12492</v>
      </c>
      <c r="AV52" s="207" t="s">
        <v>13545</v>
      </c>
      <c r="AW52" s="73" t="s">
        <v>2477</v>
      </c>
      <c r="AX52" s="207" t="s">
        <v>12083</v>
      </c>
      <c r="AY52" s="207">
        <v>1</v>
      </c>
      <c r="AZ52" s="207">
        <v>2</v>
      </c>
      <c r="BA52" s="207">
        <v>2</v>
      </c>
      <c r="BB52" s="207">
        <v>80</v>
      </c>
      <c r="BC52" s="207">
        <v>120</v>
      </c>
      <c r="BD52" s="207">
        <v>300</v>
      </c>
      <c r="BE52" s="207">
        <v>160</v>
      </c>
      <c r="BF52" s="207" t="s">
        <v>2752</v>
      </c>
      <c r="BG52" s="207" t="s">
        <v>12586</v>
      </c>
      <c r="BH52" s="207" t="s">
        <v>2757</v>
      </c>
      <c r="BI52" s="207" t="s">
        <v>12587</v>
      </c>
      <c r="BJ52" s="207" t="s">
        <v>12646</v>
      </c>
      <c r="BK52" s="207" t="s">
        <v>12647</v>
      </c>
      <c r="BL52" s="195" t="s">
        <v>12498</v>
      </c>
      <c r="BM52" s="195" t="s">
        <v>12499</v>
      </c>
      <c r="BN52" s="195" t="s">
        <v>12500</v>
      </c>
      <c r="BO52" s="195" t="s">
        <v>12501</v>
      </c>
      <c r="BP52" s="195" t="s">
        <v>12502</v>
      </c>
      <c r="BQ52" s="207" t="s">
        <v>6831</v>
      </c>
      <c r="BR52" s="207" t="s">
        <v>6831</v>
      </c>
      <c r="BT52" s="207" t="s">
        <v>6831</v>
      </c>
      <c r="BU52" s="207" t="s">
        <v>6831</v>
      </c>
      <c r="BW52" s="207" t="s">
        <v>12503</v>
      </c>
      <c r="BZ52" s="207">
        <v>130</v>
      </c>
      <c r="CC52" s="207">
        <v>1</v>
      </c>
      <c r="CE52" s="207" t="s">
        <v>13546</v>
      </c>
      <c r="CF52" s="207" t="s">
        <v>12591</v>
      </c>
      <c r="CI52" s="207">
        <v>50</v>
      </c>
      <c r="CJ52" s="207">
        <v>0</v>
      </c>
      <c r="CK52" s="207">
        <v>40</v>
      </c>
      <c r="CM52" s="222" t="s">
        <v>12508</v>
      </c>
      <c r="CN52" s="223" t="s">
        <v>12509</v>
      </c>
      <c r="CO52" s="222" t="s">
        <v>12510</v>
      </c>
      <c r="CP52" s="222" t="s">
        <v>12511</v>
      </c>
      <c r="CQ52" s="224" t="s">
        <v>12512</v>
      </c>
      <c r="CR52" s="207" t="s">
        <v>12513</v>
      </c>
      <c r="CS52" s="207" t="s">
        <v>12947</v>
      </c>
      <c r="CT52" s="207" t="s">
        <v>12418</v>
      </c>
      <c r="CU52" s="207" t="s">
        <v>3958</v>
      </c>
      <c r="CY52" s="207">
        <v>702</v>
      </c>
      <c r="CZ52" s="207" t="s">
        <v>4076</v>
      </c>
      <c r="DA52" s="207" t="s">
        <v>4077</v>
      </c>
      <c r="DB52" s="207" t="s">
        <v>4078</v>
      </c>
      <c r="DC52" s="207">
        <v>7</v>
      </c>
      <c r="DD52" s="207">
        <v>1</v>
      </c>
      <c r="DE52" s="207">
        <v>1</v>
      </c>
      <c r="DF52" s="207">
        <v>1</v>
      </c>
      <c r="DG52" s="207">
        <v>728</v>
      </c>
      <c r="DH52" s="207" t="s">
        <v>13547</v>
      </c>
      <c r="DI52" s="207" t="s">
        <v>160</v>
      </c>
      <c r="DK52" s="207">
        <v>1</v>
      </c>
      <c r="DN52" s="207" t="s">
        <v>6831</v>
      </c>
      <c r="DO52" s="207" t="s">
        <v>6831</v>
      </c>
      <c r="DR52" s="207" t="s">
        <v>1802</v>
      </c>
      <c r="DS52" s="207" t="s">
        <v>6049</v>
      </c>
      <c r="DT52" s="207" t="s">
        <v>12809</v>
      </c>
      <c r="DU52" s="207">
        <v>3046</v>
      </c>
      <c r="DV52" s="207" t="s">
        <v>13548</v>
      </c>
      <c r="DW52" s="207">
        <v>2</v>
      </c>
      <c r="DY52" s="195" t="s">
        <v>6831</v>
      </c>
      <c r="DZ52" s="195" t="s">
        <v>6831</v>
      </c>
      <c r="EA52" s="207" t="s">
        <v>13549</v>
      </c>
      <c r="EB52" s="207" t="s">
        <v>12523</v>
      </c>
      <c r="EC52" s="207" t="s">
        <v>13550</v>
      </c>
      <c r="ED52" s="196" t="s">
        <v>13549</v>
      </c>
      <c r="EF52" s="207">
        <v>85</v>
      </c>
      <c r="EG52" s="235" t="s">
        <v>13551</v>
      </c>
      <c r="EL52" s="207" t="s">
        <v>12482</v>
      </c>
      <c r="EM52" s="207" t="s">
        <v>12482</v>
      </c>
      <c r="EN52" s="207" t="s">
        <v>12493</v>
      </c>
      <c r="EO52" s="207" t="s">
        <v>12567</v>
      </c>
      <c r="EP52" s="207" t="s">
        <v>12568</v>
      </c>
      <c r="EQ52" s="207" t="s">
        <v>12569</v>
      </c>
      <c r="ET52" s="207" t="s">
        <v>12602</v>
      </c>
      <c r="EU52" s="207" t="s">
        <v>13552</v>
      </c>
      <c r="EV52" s="222" t="s">
        <v>13553</v>
      </c>
      <c r="EW52" s="207" t="s">
        <v>12535</v>
      </c>
      <c r="FA52" s="221">
        <v>3</v>
      </c>
    </row>
    <row r="53" spans="1:157">
      <c r="A53" s="215">
        <v>703</v>
      </c>
      <c r="B53" s="215" t="s">
        <v>161</v>
      </c>
      <c r="C53" s="215" t="s">
        <v>9421</v>
      </c>
      <c r="D53" s="215" t="s">
        <v>1794</v>
      </c>
      <c r="E53" s="215" t="s">
        <v>1788</v>
      </c>
      <c r="F53" s="47" t="s">
        <v>6941</v>
      </c>
      <c r="G53" s="219">
        <v>9</v>
      </c>
      <c r="H53" s="47" t="s">
        <v>12478</v>
      </c>
      <c r="I53" s="215">
        <v>22</v>
      </c>
      <c r="J53" s="215" t="s">
        <v>5278</v>
      </c>
      <c r="K53" s="219">
        <v>3</v>
      </c>
      <c r="L53" s="207">
        <v>2</v>
      </c>
      <c r="M53" s="220">
        <v>1</v>
      </c>
      <c r="N53" s="220">
        <v>1</v>
      </c>
      <c r="O53" s="220">
        <v>1</v>
      </c>
      <c r="P53" s="220">
        <v>1</v>
      </c>
      <c r="Q53" s="220">
        <v>1</v>
      </c>
      <c r="R53" s="220">
        <v>3</v>
      </c>
      <c r="S53" s="207">
        <v>11.58</v>
      </c>
      <c r="T53" s="207">
        <v>74.400000000000006</v>
      </c>
      <c r="U53" s="207">
        <v>1.5</v>
      </c>
      <c r="V53" s="207">
        <v>0</v>
      </c>
      <c r="W53" s="207">
        <v>0.41</v>
      </c>
      <c r="X53" s="207" t="s">
        <v>2646</v>
      </c>
      <c r="Y53" s="207" t="s">
        <v>2737</v>
      </c>
      <c r="Z53" s="221" t="s">
        <v>13554</v>
      </c>
      <c r="AA53" s="207" t="s">
        <v>13555</v>
      </c>
      <c r="AB53" s="207" t="s">
        <v>13556</v>
      </c>
      <c r="AC53" s="207" t="s">
        <v>13556</v>
      </c>
      <c r="AD53" s="207">
        <v>1</v>
      </c>
      <c r="AE53" s="207">
        <v>100</v>
      </c>
      <c r="AF53" s="220">
        <v>1</v>
      </c>
      <c r="AG53" s="220">
        <v>1</v>
      </c>
      <c r="AH53" s="221">
        <v>3</v>
      </c>
      <c r="AI53" s="221">
        <v>5</v>
      </c>
      <c r="AJ53" s="207" t="s">
        <v>13557</v>
      </c>
      <c r="AK53" s="207">
        <v>115.8</v>
      </c>
      <c r="AL53" s="207">
        <v>744</v>
      </c>
      <c r="AM53" s="207" t="s">
        <v>13558</v>
      </c>
      <c r="AN53" s="207" t="s">
        <v>13072</v>
      </c>
      <c r="AO53" s="323" t="s">
        <v>13527</v>
      </c>
      <c r="AP53" s="207" t="s">
        <v>12940</v>
      </c>
      <c r="AQ53" s="207" t="s">
        <v>12488</v>
      </c>
      <c r="AR53" s="207" t="s">
        <v>13073</v>
      </c>
      <c r="AS53" s="207" t="s">
        <v>13529</v>
      </c>
      <c r="AT53" s="207" t="s">
        <v>12942</v>
      </c>
      <c r="AU53" s="207" t="s">
        <v>12492</v>
      </c>
      <c r="AV53" s="207" t="s">
        <v>13559</v>
      </c>
      <c r="AW53" s="73" t="s">
        <v>2478</v>
      </c>
      <c r="AX53" s="207" t="s">
        <v>12083</v>
      </c>
      <c r="AY53" s="207">
        <v>2</v>
      </c>
      <c r="AZ53" s="207">
        <v>1</v>
      </c>
      <c r="BA53" s="207">
        <v>3</v>
      </c>
      <c r="BB53" s="207">
        <v>230</v>
      </c>
      <c r="BC53" s="207">
        <v>80</v>
      </c>
      <c r="BD53" s="207">
        <v>300</v>
      </c>
      <c r="BE53" s="207">
        <v>60</v>
      </c>
      <c r="BF53" s="207" t="s">
        <v>2754</v>
      </c>
      <c r="BG53" s="207" t="s">
        <v>12645</v>
      </c>
      <c r="BH53" s="207" t="s">
        <v>2759</v>
      </c>
      <c r="BI53" s="207" t="s">
        <v>12587</v>
      </c>
      <c r="BJ53" s="207" t="s">
        <v>12646</v>
      </c>
      <c r="BK53" s="207" t="s">
        <v>12647</v>
      </c>
      <c r="BL53" s="195" t="s">
        <v>12498</v>
      </c>
      <c r="BM53" s="195" t="s">
        <v>12499</v>
      </c>
      <c r="BN53" s="195" t="s">
        <v>12500</v>
      </c>
      <c r="BO53" s="195" t="s">
        <v>12501</v>
      </c>
      <c r="BP53" s="195" t="s">
        <v>12502</v>
      </c>
      <c r="BQ53" s="207" t="s">
        <v>6831</v>
      </c>
      <c r="BR53" s="207" t="s">
        <v>6831</v>
      </c>
      <c r="BT53" s="207" t="s">
        <v>6831</v>
      </c>
      <c r="BU53" s="207" t="s">
        <v>6831</v>
      </c>
      <c r="BW53" s="207" t="s">
        <v>12553</v>
      </c>
      <c r="BZ53" s="207">
        <v>130</v>
      </c>
      <c r="CC53" s="207">
        <v>0</v>
      </c>
      <c r="CE53" s="207" t="s">
        <v>13560</v>
      </c>
      <c r="CF53" s="207" t="s">
        <v>12650</v>
      </c>
      <c r="CI53" s="207">
        <v>50</v>
      </c>
      <c r="CJ53" s="207">
        <v>0</v>
      </c>
      <c r="CK53" s="207">
        <v>40</v>
      </c>
      <c r="CM53" s="222" t="s">
        <v>12508</v>
      </c>
      <c r="CN53" s="223" t="s">
        <v>12509</v>
      </c>
      <c r="CO53" s="222" t="s">
        <v>12510</v>
      </c>
      <c r="CP53" s="222" t="s">
        <v>12511</v>
      </c>
      <c r="CQ53" s="224" t="s">
        <v>12512</v>
      </c>
      <c r="CR53" s="207" t="s">
        <v>12513</v>
      </c>
      <c r="CS53" s="207" t="s">
        <v>12947</v>
      </c>
      <c r="CT53" s="207" t="s">
        <v>12418</v>
      </c>
      <c r="CU53" s="207" t="s">
        <v>3959</v>
      </c>
      <c r="CY53" s="207">
        <v>703</v>
      </c>
      <c r="CZ53" s="207" t="s">
        <v>4076</v>
      </c>
      <c r="DA53" s="207" t="s">
        <v>4077</v>
      </c>
      <c r="DB53" s="207" t="s">
        <v>4078</v>
      </c>
      <c r="DC53" s="207">
        <v>7</v>
      </c>
      <c r="DD53" s="207">
        <v>1</v>
      </c>
      <c r="DE53" s="207">
        <v>1</v>
      </c>
      <c r="DF53" s="207">
        <v>1</v>
      </c>
      <c r="DG53" s="207">
        <v>1236</v>
      </c>
      <c r="DH53" s="207" t="s">
        <v>13561</v>
      </c>
      <c r="DI53" s="207" t="s">
        <v>161</v>
      </c>
      <c r="DK53" s="207">
        <v>2</v>
      </c>
      <c r="DN53" s="207" t="s">
        <v>6831</v>
      </c>
      <c r="DO53" s="207" t="s">
        <v>6831</v>
      </c>
      <c r="DR53" s="207" t="s">
        <v>1803</v>
      </c>
      <c r="DS53" s="207" t="s">
        <v>6050</v>
      </c>
      <c r="DT53" s="207" t="s">
        <v>13165</v>
      </c>
      <c r="DU53" s="207">
        <v>3048</v>
      </c>
      <c r="DV53" s="207" t="s">
        <v>13562</v>
      </c>
      <c r="DW53" s="207">
        <v>8</v>
      </c>
      <c r="DY53" s="195" t="s">
        <v>6831</v>
      </c>
      <c r="DZ53" s="195" t="s">
        <v>6831</v>
      </c>
      <c r="EA53" s="207" t="s">
        <v>13563</v>
      </c>
      <c r="EB53" s="207" t="s">
        <v>12523</v>
      </c>
      <c r="EC53" s="207" t="s">
        <v>13564</v>
      </c>
      <c r="ED53" s="196" t="s">
        <v>13563</v>
      </c>
      <c r="EF53" s="207">
        <v>85</v>
      </c>
      <c r="EG53" s="235" t="s">
        <v>13565</v>
      </c>
      <c r="EL53" s="207" t="s">
        <v>12482</v>
      </c>
      <c r="EM53" s="207" t="s">
        <v>12482</v>
      </c>
      <c r="EN53" s="207" t="s">
        <v>12493</v>
      </c>
      <c r="EO53" s="207" t="s">
        <v>12567</v>
      </c>
      <c r="EP53" s="207" t="s">
        <v>12568</v>
      </c>
      <c r="EQ53" s="207" t="s">
        <v>12569</v>
      </c>
      <c r="ET53" s="207" t="s">
        <v>12602</v>
      </c>
      <c r="EU53" s="207" t="s">
        <v>13566</v>
      </c>
      <c r="EV53" s="222" t="s">
        <v>13567</v>
      </c>
      <c r="EW53" s="207" t="s">
        <v>12535</v>
      </c>
      <c r="FA53" s="221">
        <v>5</v>
      </c>
    </row>
    <row r="54" spans="1:157">
      <c r="A54" s="215">
        <v>704</v>
      </c>
      <c r="B54" s="215" t="s">
        <v>162</v>
      </c>
      <c r="C54" s="215" t="s">
        <v>9422</v>
      </c>
      <c r="D54" s="215" t="s">
        <v>1794</v>
      </c>
      <c r="E54" s="215" t="s">
        <v>1788</v>
      </c>
      <c r="F54" s="47" t="s">
        <v>12538</v>
      </c>
      <c r="G54" s="219">
        <v>4</v>
      </c>
      <c r="H54" s="47" t="s">
        <v>12478</v>
      </c>
      <c r="I54" s="215">
        <v>26</v>
      </c>
      <c r="J54" s="215" t="s">
        <v>5279</v>
      </c>
      <c r="K54" s="219">
        <v>3</v>
      </c>
      <c r="L54" s="207">
        <v>2</v>
      </c>
      <c r="M54" s="220">
        <v>1</v>
      </c>
      <c r="N54" s="220">
        <v>1</v>
      </c>
      <c r="O54" s="220">
        <v>1</v>
      </c>
      <c r="P54" s="220">
        <v>1</v>
      </c>
      <c r="Q54" s="220">
        <v>2</v>
      </c>
      <c r="R54" s="220">
        <v>4</v>
      </c>
      <c r="S54" s="207">
        <v>20.2</v>
      </c>
      <c r="T54" s="207">
        <v>114.4</v>
      </c>
      <c r="U54" s="207">
        <v>1.8</v>
      </c>
      <c r="V54" s="207">
        <v>0</v>
      </c>
      <c r="W54" s="207">
        <v>0.61</v>
      </c>
      <c r="X54" s="207" t="s">
        <v>2647</v>
      </c>
      <c r="Y54" s="207" t="s">
        <v>2738</v>
      </c>
      <c r="Z54" s="221" t="s">
        <v>13568</v>
      </c>
      <c r="AA54" s="207" t="s">
        <v>13569</v>
      </c>
      <c r="AB54" s="207" t="s">
        <v>13570</v>
      </c>
      <c r="AC54" s="207" t="s">
        <v>13570</v>
      </c>
      <c r="AD54" s="207">
        <v>1</v>
      </c>
      <c r="AE54" s="207">
        <v>100</v>
      </c>
      <c r="AF54" s="220">
        <v>1</v>
      </c>
      <c r="AG54" s="220">
        <v>1</v>
      </c>
      <c r="AH54" s="221">
        <v>4</v>
      </c>
      <c r="AI54" s="221">
        <v>4</v>
      </c>
      <c r="AJ54" s="207" t="s">
        <v>13557</v>
      </c>
      <c r="AK54" s="207">
        <v>202</v>
      </c>
      <c r="AL54" s="207">
        <v>1144</v>
      </c>
      <c r="AM54" s="207" t="s">
        <v>13177</v>
      </c>
      <c r="AN54" s="207" t="s">
        <v>13571</v>
      </c>
      <c r="AO54" s="323" t="s">
        <v>12829</v>
      </c>
      <c r="AP54" s="207" t="s">
        <v>12906</v>
      </c>
      <c r="AQ54" s="207" t="s">
        <v>12488</v>
      </c>
      <c r="AR54" s="207" t="s">
        <v>13572</v>
      </c>
      <c r="AS54" s="207" t="s">
        <v>12832</v>
      </c>
      <c r="AT54" s="207" t="s">
        <v>12909</v>
      </c>
      <c r="AU54" s="207" t="s">
        <v>12492</v>
      </c>
      <c r="AV54" s="207" t="s">
        <v>13573</v>
      </c>
      <c r="AW54" s="73" t="s">
        <v>2479</v>
      </c>
      <c r="AX54" s="207" t="s">
        <v>12085</v>
      </c>
      <c r="AY54" s="207">
        <v>2</v>
      </c>
      <c r="AZ54" s="207">
        <v>1</v>
      </c>
      <c r="BA54" s="207">
        <v>3</v>
      </c>
      <c r="BB54" s="207">
        <v>350</v>
      </c>
      <c r="BC54" s="207">
        <v>90</v>
      </c>
      <c r="BD54" s="207">
        <v>300</v>
      </c>
      <c r="BE54" s="207">
        <v>80</v>
      </c>
      <c r="BF54" s="207" t="s">
        <v>2753</v>
      </c>
      <c r="BG54" s="207" t="s">
        <v>12550</v>
      </c>
      <c r="BH54" s="207" t="s">
        <v>2758</v>
      </c>
      <c r="BI54" s="207" t="s">
        <v>12911</v>
      </c>
      <c r="BJ54" s="207" t="s">
        <v>13574</v>
      </c>
      <c r="BK54" s="207" t="s">
        <v>13575</v>
      </c>
      <c r="BL54" s="195" t="s">
        <v>12498</v>
      </c>
      <c r="BM54" s="195" t="s">
        <v>12499</v>
      </c>
      <c r="BN54" s="195" t="s">
        <v>12500</v>
      </c>
      <c r="BO54" s="195" t="s">
        <v>12501</v>
      </c>
      <c r="BP54" s="195" t="s">
        <v>12502</v>
      </c>
      <c r="BQ54" s="207">
        <v>2</v>
      </c>
      <c r="BR54" s="207" t="s">
        <v>13570</v>
      </c>
      <c r="BT54" s="207">
        <v>300</v>
      </c>
      <c r="BU54" s="207" t="s">
        <v>6831</v>
      </c>
      <c r="BW54" s="207" t="s">
        <v>12804</v>
      </c>
      <c r="BZ54" s="207">
        <v>130</v>
      </c>
      <c r="CC54" s="207">
        <v>0</v>
      </c>
      <c r="CE54" s="207" t="s">
        <v>13546</v>
      </c>
      <c r="CF54" s="207" t="s">
        <v>13576</v>
      </c>
      <c r="CI54" s="207">
        <v>50</v>
      </c>
      <c r="CJ54" s="207">
        <v>0</v>
      </c>
      <c r="CK54" s="207">
        <v>40</v>
      </c>
      <c r="CM54" s="222" t="s">
        <v>12508</v>
      </c>
      <c r="CN54" s="223" t="s">
        <v>12509</v>
      </c>
      <c r="CO54" s="222" t="s">
        <v>12510</v>
      </c>
      <c r="CP54" s="222" t="s">
        <v>12511</v>
      </c>
      <c r="CQ54" s="224" t="s">
        <v>12512</v>
      </c>
      <c r="CR54" s="207" t="s">
        <v>12513</v>
      </c>
      <c r="CS54" s="207" t="s">
        <v>12947</v>
      </c>
      <c r="CT54" s="207" t="s">
        <v>12418</v>
      </c>
      <c r="CU54" s="207" t="s">
        <v>3960</v>
      </c>
      <c r="CY54" s="207">
        <v>704</v>
      </c>
      <c r="CZ54" s="207" t="s">
        <v>4076</v>
      </c>
      <c r="DA54" s="207" t="s">
        <v>4077</v>
      </c>
      <c r="DB54" s="207" t="s">
        <v>4078</v>
      </c>
      <c r="DC54" s="207">
        <v>7</v>
      </c>
      <c r="DD54" s="207">
        <v>1</v>
      </c>
      <c r="DE54" s="207">
        <v>1</v>
      </c>
      <c r="DF54" s="207">
        <v>1</v>
      </c>
      <c r="DG54" s="207">
        <v>1461</v>
      </c>
      <c r="DH54" s="207" t="s">
        <v>13577</v>
      </c>
      <c r="DI54" s="207" t="s">
        <v>162</v>
      </c>
      <c r="DK54" s="207">
        <v>2</v>
      </c>
      <c r="DN54" s="207" t="s">
        <v>6831</v>
      </c>
      <c r="DO54" s="207" t="s">
        <v>6831</v>
      </c>
      <c r="DR54" s="207" t="s">
        <v>1805</v>
      </c>
      <c r="DS54" s="207" t="s">
        <v>6051</v>
      </c>
      <c r="DT54" s="207" t="s">
        <v>12718</v>
      </c>
      <c r="DU54" s="207">
        <v>3047</v>
      </c>
      <c r="DV54" s="207" t="s">
        <v>13578</v>
      </c>
      <c r="DW54" s="207">
        <v>4</v>
      </c>
      <c r="DY54" s="195" t="s">
        <v>6831</v>
      </c>
      <c r="DZ54" s="195" t="s">
        <v>6831</v>
      </c>
      <c r="EA54" s="207" t="s">
        <v>13579</v>
      </c>
      <c r="EB54" s="207" t="s">
        <v>12523</v>
      </c>
      <c r="EC54" s="207" t="s">
        <v>13580</v>
      </c>
      <c r="ED54" s="196" t="s">
        <v>13579</v>
      </c>
      <c r="EF54" s="207">
        <v>85</v>
      </c>
      <c r="EG54" s="235" t="s">
        <v>13581</v>
      </c>
      <c r="EL54" s="207" t="s">
        <v>12482</v>
      </c>
      <c r="EM54" s="207" t="s">
        <v>12482</v>
      </c>
      <c r="EN54" s="207" t="s">
        <v>12493</v>
      </c>
      <c r="EO54" s="207" t="s">
        <v>12567</v>
      </c>
      <c r="EP54" s="207" t="s">
        <v>12568</v>
      </c>
      <c r="EQ54" s="207" t="s">
        <v>12569</v>
      </c>
      <c r="ET54" s="207" t="s">
        <v>12927</v>
      </c>
      <c r="EU54" s="207" t="s">
        <v>13582</v>
      </c>
      <c r="EV54" s="222" t="s">
        <v>13583</v>
      </c>
      <c r="EW54" s="207" t="s">
        <v>12535</v>
      </c>
      <c r="FA54" s="221">
        <v>4</v>
      </c>
    </row>
    <row r="55" spans="1:157">
      <c r="A55" s="215">
        <v>705</v>
      </c>
      <c r="B55" s="215" t="s">
        <v>163</v>
      </c>
      <c r="C55" s="215" t="s">
        <v>9423</v>
      </c>
      <c r="D55" s="215" t="s">
        <v>1794</v>
      </c>
      <c r="E55" s="215" t="s">
        <v>13521</v>
      </c>
      <c r="F55" s="47" t="s">
        <v>6938</v>
      </c>
      <c r="G55" s="219">
        <v>4</v>
      </c>
      <c r="H55" s="47" t="s">
        <v>12478</v>
      </c>
      <c r="I55" s="215">
        <v>24</v>
      </c>
      <c r="J55" s="215" t="s">
        <v>5280</v>
      </c>
      <c r="K55" s="219">
        <v>3</v>
      </c>
      <c r="L55" s="207">
        <v>2</v>
      </c>
      <c r="M55" s="220">
        <v>1</v>
      </c>
      <c r="N55" s="220">
        <v>1</v>
      </c>
      <c r="O55" s="220">
        <v>1</v>
      </c>
      <c r="P55" s="220">
        <v>1</v>
      </c>
      <c r="Q55" s="220">
        <v>2</v>
      </c>
      <c r="R55" s="220">
        <v>5</v>
      </c>
      <c r="S55" s="207">
        <v>10.8</v>
      </c>
      <c r="T55" s="207">
        <v>272.5</v>
      </c>
      <c r="U55" s="207">
        <v>5.5</v>
      </c>
      <c r="V55" s="207">
        <v>0</v>
      </c>
      <c r="W55" s="207">
        <v>0.33</v>
      </c>
      <c r="X55" s="207" t="s">
        <v>2648</v>
      </c>
      <c r="Y55" s="207" t="s">
        <v>2739</v>
      </c>
      <c r="Z55" s="221" t="s">
        <v>13584</v>
      </c>
      <c r="AA55" s="207" t="s">
        <v>13585</v>
      </c>
      <c r="AB55" s="207" t="s">
        <v>13586</v>
      </c>
      <c r="AC55" s="207" t="s">
        <v>13586</v>
      </c>
      <c r="AD55" s="207">
        <v>1</v>
      </c>
      <c r="AE55" s="207">
        <v>100</v>
      </c>
      <c r="AF55" s="220">
        <v>2</v>
      </c>
      <c r="AG55" s="220">
        <v>2</v>
      </c>
      <c r="AH55" s="221">
        <v>4</v>
      </c>
      <c r="AI55" s="221">
        <v>2</v>
      </c>
      <c r="AJ55" s="207" t="s">
        <v>13525</v>
      </c>
      <c r="AK55" s="207">
        <v>108</v>
      </c>
      <c r="AL55" s="207">
        <v>2725</v>
      </c>
      <c r="AM55" s="207" t="s">
        <v>12609</v>
      </c>
      <c r="AN55" s="207" t="s">
        <v>13587</v>
      </c>
      <c r="AO55" s="323" t="s">
        <v>13588</v>
      </c>
      <c r="AP55" s="207" t="s">
        <v>13589</v>
      </c>
      <c r="AQ55" s="207" t="s">
        <v>12488</v>
      </c>
      <c r="AR55" s="207" t="s">
        <v>13590</v>
      </c>
      <c r="AS55" s="207" t="s">
        <v>13591</v>
      </c>
      <c r="AT55" s="207" t="s">
        <v>13592</v>
      </c>
      <c r="AU55" s="207" t="s">
        <v>12492</v>
      </c>
      <c r="AV55" s="207" t="s">
        <v>13593</v>
      </c>
      <c r="AW55" s="73" t="s">
        <v>2480</v>
      </c>
      <c r="AX55" s="207" t="s">
        <v>12085</v>
      </c>
      <c r="AY55" s="207">
        <v>1</v>
      </c>
      <c r="AZ55" s="207">
        <v>1</v>
      </c>
      <c r="BA55" s="207">
        <v>1</v>
      </c>
      <c r="BB55" s="207">
        <v>80</v>
      </c>
      <c r="BC55" s="207">
        <v>90</v>
      </c>
      <c r="BD55" s="207">
        <v>300</v>
      </c>
      <c r="BE55" s="207">
        <v>100</v>
      </c>
      <c r="BF55" s="207" t="s">
        <v>2751</v>
      </c>
      <c r="BG55" s="207" t="s">
        <v>12617</v>
      </c>
      <c r="BH55" s="207" t="s">
        <v>2756</v>
      </c>
      <c r="BI55" s="207" t="s">
        <v>12864</v>
      </c>
      <c r="BJ55" s="207" t="s">
        <v>13203</v>
      </c>
      <c r="BK55" s="207" t="s">
        <v>13204</v>
      </c>
      <c r="BL55" s="195" t="s">
        <v>12498</v>
      </c>
      <c r="BM55" s="195" t="s">
        <v>12499</v>
      </c>
      <c r="BN55" s="195" t="s">
        <v>12500</v>
      </c>
      <c r="BO55" s="195" t="s">
        <v>12501</v>
      </c>
      <c r="BP55" s="195" t="s">
        <v>12502</v>
      </c>
      <c r="BQ55" s="207" t="s">
        <v>6831</v>
      </c>
      <c r="BR55" s="207" t="s">
        <v>6831</v>
      </c>
      <c r="BT55" s="207" t="s">
        <v>6831</v>
      </c>
      <c r="BU55" s="207" t="s">
        <v>6831</v>
      </c>
      <c r="BW55" s="207" t="s">
        <v>12804</v>
      </c>
      <c r="BZ55" s="207">
        <v>130</v>
      </c>
      <c r="CC55" s="207">
        <v>1</v>
      </c>
      <c r="CI55" s="207">
        <v>50</v>
      </c>
      <c r="CJ55" s="207">
        <v>0</v>
      </c>
      <c r="CK55" s="207">
        <v>40</v>
      </c>
      <c r="CM55" s="222" t="s">
        <v>12508</v>
      </c>
      <c r="CN55" s="223" t="s">
        <v>12509</v>
      </c>
      <c r="CO55" s="222" t="s">
        <v>12510</v>
      </c>
      <c r="CP55" s="222" t="s">
        <v>12511</v>
      </c>
      <c r="CQ55" s="224" t="s">
        <v>12512</v>
      </c>
      <c r="CR55" s="207" t="s">
        <v>12513</v>
      </c>
      <c r="CS55" s="207" t="s">
        <v>12947</v>
      </c>
      <c r="CT55" s="207" t="s">
        <v>12418</v>
      </c>
      <c r="CU55" s="207" t="s">
        <v>3961</v>
      </c>
      <c r="CY55" s="207">
        <v>705</v>
      </c>
      <c r="CZ55" s="207" t="s">
        <v>4076</v>
      </c>
      <c r="DA55" s="207" t="s">
        <v>4077</v>
      </c>
      <c r="DB55" s="207" t="s">
        <v>4078</v>
      </c>
      <c r="DC55" s="207">
        <v>7</v>
      </c>
      <c r="DD55" s="207">
        <v>1</v>
      </c>
      <c r="DE55" s="207">
        <v>1</v>
      </c>
      <c r="DF55" s="207">
        <v>1</v>
      </c>
      <c r="DG55" s="207">
        <v>1349</v>
      </c>
      <c r="DH55" s="207" t="s">
        <v>13594</v>
      </c>
      <c r="DI55" s="207" t="s">
        <v>163</v>
      </c>
      <c r="DK55" s="207">
        <v>2</v>
      </c>
      <c r="DN55" s="207" t="s">
        <v>6831</v>
      </c>
      <c r="DO55" s="207" t="s">
        <v>6831</v>
      </c>
      <c r="DR55" s="207" t="s">
        <v>1804</v>
      </c>
      <c r="DS55" s="207" t="s">
        <v>6052</v>
      </c>
      <c r="DT55" s="207" t="s">
        <v>12744</v>
      </c>
      <c r="DU55" s="207">
        <v>3045</v>
      </c>
      <c r="DV55" s="207" t="s">
        <v>13595</v>
      </c>
      <c r="DW55" s="207">
        <v>6</v>
      </c>
      <c r="DY55" s="195" t="s">
        <v>6831</v>
      </c>
      <c r="DZ55" s="195" t="s">
        <v>6831</v>
      </c>
      <c r="EA55" s="207" t="s">
        <v>13596</v>
      </c>
      <c r="EB55" s="207" t="s">
        <v>12523</v>
      </c>
      <c r="EC55" s="207" t="s">
        <v>13597</v>
      </c>
      <c r="ED55" s="196" t="s">
        <v>13596</v>
      </c>
      <c r="EF55" s="207">
        <v>85</v>
      </c>
      <c r="EG55" s="235" t="s">
        <v>13598</v>
      </c>
      <c r="EL55" s="207" t="s">
        <v>12482</v>
      </c>
      <c r="EM55" s="207" t="s">
        <v>12482</v>
      </c>
      <c r="EN55" s="207" t="s">
        <v>12493</v>
      </c>
      <c r="EO55" s="207" t="s">
        <v>12567</v>
      </c>
      <c r="EP55" s="207" t="s">
        <v>12568</v>
      </c>
      <c r="EQ55" s="207" t="s">
        <v>12569</v>
      </c>
      <c r="ET55" s="207" t="s">
        <v>12878</v>
      </c>
      <c r="EU55" s="207" t="s">
        <v>13599</v>
      </c>
      <c r="EV55" s="222" t="s">
        <v>13600</v>
      </c>
      <c r="EW55" s="207" t="s">
        <v>12535</v>
      </c>
      <c r="FA55" s="221">
        <v>2</v>
      </c>
    </row>
    <row r="56" spans="1:157">
      <c r="A56" s="215">
        <v>706</v>
      </c>
      <c r="B56" s="215" t="s">
        <v>164</v>
      </c>
      <c r="C56" s="215" t="s">
        <v>9424</v>
      </c>
      <c r="D56" s="215" t="s">
        <v>1794</v>
      </c>
      <c r="E56" s="215" t="s">
        <v>1788</v>
      </c>
      <c r="F56" s="47" t="s">
        <v>12477</v>
      </c>
      <c r="G56" s="219">
        <v>4</v>
      </c>
      <c r="H56" s="47" t="s">
        <v>12478</v>
      </c>
      <c r="I56" s="215">
        <v>28</v>
      </c>
      <c r="J56" s="215" t="s">
        <v>5281</v>
      </c>
      <c r="K56" s="219">
        <v>3</v>
      </c>
      <c r="L56" s="207">
        <v>3</v>
      </c>
      <c r="M56" s="220">
        <v>1</v>
      </c>
      <c r="N56" s="220">
        <v>1</v>
      </c>
      <c r="O56" s="220">
        <v>1</v>
      </c>
      <c r="P56" s="220">
        <v>1</v>
      </c>
      <c r="Q56" s="220">
        <v>2</v>
      </c>
      <c r="R56" s="220">
        <v>6</v>
      </c>
      <c r="S56" s="207">
        <v>19.2</v>
      </c>
      <c r="T56" s="207">
        <v>208.5</v>
      </c>
      <c r="U56" s="207">
        <v>2.2999999999999998</v>
      </c>
      <c r="V56" s="207">
        <v>0</v>
      </c>
      <c r="W56" s="207">
        <v>0.46</v>
      </c>
      <c r="X56" s="207" t="s">
        <v>2649</v>
      </c>
      <c r="Y56" s="207" t="s">
        <v>2740</v>
      </c>
      <c r="Z56" s="221" t="s">
        <v>13601</v>
      </c>
      <c r="AA56" s="207" t="s">
        <v>13602</v>
      </c>
      <c r="AB56" s="207" t="s">
        <v>13603</v>
      </c>
      <c r="AC56" s="207" t="s">
        <v>13603</v>
      </c>
      <c r="AD56" s="207">
        <v>0</v>
      </c>
      <c r="AE56" s="207">
        <v>100</v>
      </c>
      <c r="AF56" s="220">
        <v>1</v>
      </c>
      <c r="AG56" s="220">
        <v>1</v>
      </c>
      <c r="AH56" s="221">
        <v>4</v>
      </c>
      <c r="AI56" s="221">
        <v>1</v>
      </c>
      <c r="AJ56" s="207" t="s">
        <v>13557</v>
      </c>
      <c r="AK56" s="207">
        <v>192</v>
      </c>
      <c r="AL56" s="207">
        <v>2085</v>
      </c>
      <c r="AM56" s="207" t="s">
        <v>12670</v>
      </c>
      <c r="AN56" s="207" t="s">
        <v>13604</v>
      </c>
      <c r="AO56" s="323" t="s">
        <v>13605</v>
      </c>
      <c r="AP56" s="207" t="s">
        <v>13606</v>
      </c>
      <c r="AQ56" s="207" t="s">
        <v>12488</v>
      </c>
      <c r="AR56" s="207" t="s">
        <v>13607</v>
      </c>
      <c r="AS56" s="207" t="s">
        <v>13608</v>
      </c>
      <c r="AT56" s="207" t="s">
        <v>13609</v>
      </c>
      <c r="AU56" s="207" t="s">
        <v>12492</v>
      </c>
      <c r="AV56" s="207" t="s">
        <v>13610</v>
      </c>
      <c r="AW56" s="73" t="s">
        <v>2481</v>
      </c>
      <c r="AX56" s="207" t="s">
        <v>12085</v>
      </c>
      <c r="AY56" s="207">
        <v>1</v>
      </c>
      <c r="AZ56" s="207">
        <v>1</v>
      </c>
      <c r="BA56" s="207">
        <v>1</v>
      </c>
      <c r="BB56" s="207">
        <v>80</v>
      </c>
      <c r="BC56" s="207">
        <v>100</v>
      </c>
      <c r="BD56" s="207">
        <v>300</v>
      </c>
      <c r="BE56" s="207">
        <v>120</v>
      </c>
      <c r="BF56" s="207" t="s">
        <v>2750</v>
      </c>
      <c r="BG56" s="207" t="s">
        <v>12494</v>
      </c>
      <c r="BH56" s="207" t="s">
        <v>2755</v>
      </c>
      <c r="BI56" s="207" t="s">
        <v>12708</v>
      </c>
      <c r="BJ56" s="207" t="s">
        <v>12709</v>
      </c>
      <c r="BK56" s="207" t="s">
        <v>12710</v>
      </c>
      <c r="BL56" s="195" t="s">
        <v>12498</v>
      </c>
      <c r="BM56" s="195" t="s">
        <v>12499</v>
      </c>
      <c r="BN56" s="195" t="s">
        <v>12500</v>
      </c>
      <c r="BO56" s="195" t="s">
        <v>12501</v>
      </c>
      <c r="BP56" s="195" t="s">
        <v>12502</v>
      </c>
      <c r="BQ56" s="207" t="s">
        <v>6831</v>
      </c>
      <c r="BR56" s="207" t="s">
        <v>6831</v>
      </c>
      <c r="BT56" s="207" t="s">
        <v>6831</v>
      </c>
      <c r="BU56" s="207" t="s">
        <v>6831</v>
      </c>
      <c r="BW56" s="207" t="s">
        <v>12785</v>
      </c>
      <c r="BZ56" s="207">
        <v>130</v>
      </c>
      <c r="CC56" s="207">
        <v>1</v>
      </c>
      <c r="CE56" s="207" t="s">
        <v>12767</v>
      </c>
      <c r="CF56" s="207" t="s">
        <v>12591</v>
      </c>
      <c r="CI56" s="207">
        <v>50</v>
      </c>
      <c r="CJ56" s="207">
        <v>0</v>
      </c>
      <c r="CK56" s="207">
        <v>40</v>
      </c>
      <c r="CM56" s="222" t="s">
        <v>12508</v>
      </c>
      <c r="CN56" s="223" t="s">
        <v>12509</v>
      </c>
      <c r="CO56" s="222" t="s">
        <v>12510</v>
      </c>
      <c r="CP56" s="222" t="s">
        <v>12511</v>
      </c>
      <c r="CQ56" s="224" t="s">
        <v>12512</v>
      </c>
      <c r="CR56" s="207" t="s">
        <v>12513</v>
      </c>
      <c r="CS56" s="207" t="s">
        <v>12947</v>
      </c>
      <c r="CT56" s="207" t="s">
        <v>12418</v>
      </c>
      <c r="CU56" s="207" t="s">
        <v>3962</v>
      </c>
      <c r="CY56" s="207">
        <v>706</v>
      </c>
      <c r="CZ56" s="207" t="s">
        <v>4076</v>
      </c>
      <c r="DA56" s="207" t="s">
        <v>4077</v>
      </c>
      <c r="DB56" s="207" t="s">
        <v>4078</v>
      </c>
      <c r="DC56" s="207">
        <v>7</v>
      </c>
      <c r="DD56" s="207">
        <v>1</v>
      </c>
      <c r="DE56" s="207">
        <v>1</v>
      </c>
      <c r="DF56" s="207">
        <v>1</v>
      </c>
      <c r="DG56" s="207">
        <v>1574</v>
      </c>
      <c r="DH56" s="207" t="s">
        <v>13547</v>
      </c>
      <c r="DI56" s="207" t="s">
        <v>164</v>
      </c>
      <c r="DK56" s="207">
        <v>2</v>
      </c>
      <c r="DN56" s="207" t="s">
        <v>6831</v>
      </c>
      <c r="DO56" s="207" t="s">
        <v>6831</v>
      </c>
      <c r="DR56" s="207" t="s">
        <v>1801</v>
      </c>
      <c r="DS56" s="207" t="s">
        <v>6053</v>
      </c>
      <c r="DT56" s="207" t="s">
        <v>12922</v>
      </c>
      <c r="DU56" s="207">
        <v>3044</v>
      </c>
      <c r="DV56" s="207" t="s">
        <v>13532</v>
      </c>
      <c r="DW56" s="207">
        <v>10</v>
      </c>
      <c r="DY56" s="195" t="s">
        <v>6831</v>
      </c>
      <c r="DZ56" s="195" t="s">
        <v>6831</v>
      </c>
      <c r="EA56" s="207" t="s">
        <v>13611</v>
      </c>
      <c r="EB56" s="207" t="s">
        <v>12523</v>
      </c>
      <c r="EC56" s="207" t="s">
        <v>13612</v>
      </c>
      <c r="ED56" s="196" t="s">
        <v>13611</v>
      </c>
      <c r="EF56" s="207">
        <v>85</v>
      </c>
      <c r="EG56" s="235" t="s">
        <v>13613</v>
      </c>
      <c r="EL56" s="207" t="s">
        <v>12482</v>
      </c>
      <c r="EM56" s="207" t="s">
        <v>12482</v>
      </c>
      <c r="EN56" s="207" t="s">
        <v>12493</v>
      </c>
      <c r="EO56" s="207" t="s">
        <v>12567</v>
      </c>
      <c r="EP56" s="207" t="s">
        <v>12568</v>
      </c>
      <c r="EQ56" s="207" t="s">
        <v>12569</v>
      </c>
      <c r="ET56" s="207" t="s">
        <v>12722</v>
      </c>
      <c r="EU56" s="207" t="s">
        <v>13614</v>
      </c>
      <c r="EV56" s="222" t="s">
        <v>13615</v>
      </c>
      <c r="EW56" s="207" t="s">
        <v>12535</v>
      </c>
      <c r="FA56" s="221">
        <v>1</v>
      </c>
    </row>
    <row r="57" spans="1:157" s="222" customFormat="1">
      <c r="A57" s="218">
        <v>707</v>
      </c>
      <c r="B57" s="218" t="s">
        <v>165</v>
      </c>
      <c r="C57" s="218" t="s">
        <v>9425</v>
      </c>
      <c r="D57" s="218" t="s">
        <v>1794</v>
      </c>
      <c r="E57" s="218" t="s">
        <v>1785</v>
      </c>
      <c r="F57" s="347" t="s">
        <v>6938</v>
      </c>
      <c r="G57" s="243">
        <v>1</v>
      </c>
      <c r="H57" s="347" t="s">
        <v>12573</v>
      </c>
      <c r="I57" s="218">
        <v>28</v>
      </c>
      <c r="J57" s="218" t="s">
        <v>5282</v>
      </c>
      <c r="K57" s="243">
        <v>3</v>
      </c>
      <c r="L57" s="222">
        <v>3</v>
      </c>
      <c r="M57" s="244">
        <v>1</v>
      </c>
      <c r="N57" s="244">
        <v>1</v>
      </c>
      <c r="O57" s="244">
        <v>1</v>
      </c>
      <c r="P57" s="244">
        <v>1</v>
      </c>
      <c r="Q57" s="244">
        <v>3</v>
      </c>
      <c r="R57" s="244">
        <v>7</v>
      </c>
      <c r="S57" s="222">
        <v>43</v>
      </c>
      <c r="T57" s="222">
        <v>871.2</v>
      </c>
      <c r="U57" s="222">
        <v>5.8</v>
      </c>
      <c r="V57" s="222">
        <v>0</v>
      </c>
      <c r="W57" s="222">
        <v>0.37</v>
      </c>
      <c r="X57" s="222" t="s">
        <v>2650</v>
      </c>
      <c r="Y57" s="222" t="s">
        <v>2741</v>
      </c>
      <c r="Z57" s="245" t="s">
        <v>13616</v>
      </c>
      <c r="AA57" s="222" t="s">
        <v>13617</v>
      </c>
      <c r="AB57" s="222" t="s">
        <v>13618</v>
      </c>
      <c r="AC57" s="222" t="s">
        <v>13618</v>
      </c>
      <c r="AD57" s="222">
        <v>1</v>
      </c>
      <c r="AE57" s="222">
        <v>100</v>
      </c>
      <c r="AF57" s="244">
        <v>1</v>
      </c>
      <c r="AG57" s="244">
        <v>1</v>
      </c>
      <c r="AH57" s="245">
        <v>5</v>
      </c>
      <c r="AI57" s="245">
        <v>2</v>
      </c>
      <c r="AJ57" s="222" t="s">
        <v>13619</v>
      </c>
      <c r="AK57" s="222">
        <v>430</v>
      </c>
      <c r="AL57" s="222">
        <v>8712</v>
      </c>
      <c r="AM57" s="222" t="s">
        <v>13620</v>
      </c>
      <c r="AN57" s="222" t="s">
        <v>13621</v>
      </c>
      <c r="AO57" s="324" t="s">
        <v>13622</v>
      </c>
      <c r="AP57" s="222" t="s">
        <v>13623</v>
      </c>
      <c r="AQ57" s="222" t="s">
        <v>12488</v>
      </c>
      <c r="AR57" s="222" t="s">
        <v>13624</v>
      </c>
      <c r="AS57" s="222" t="s">
        <v>13625</v>
      </c>
      <c r="AT57" s="222" t="s">
        <v>13626</v>
      </c>
      <c r="AU57" s="222" t="s">
        <v>12492</v>
      </c>
      <c r="AV57" s="222" t="s">
        <v>13627</v>
      </c>
      <c r="AW57" s="237" t="s">
        <v>2482</v>
      </c>
      <c r="AX57" s="222" t="s">
        <v>12086</v>
      </c>
      <c r="AY57" s="222">
        <v>1</v>
      </c>
      <c r="AZ57" s="222">
        <v>2</v>
      </c>
      <c r="BA57" s="222">
        <v>1</v>
      </c>
      <c r="BB57" s="222">
        <v>80</v>
      </c>
      <c r="BC57" s="222">
        <v>90</v>
      </c>
      <c r="BD57" s="222">
        <v>300</v>
      </c>
      <c r="BE57" s="222">
        <v>100</v>
      </c>
      <c r="BF57" s="222" t="s">
        <v>2751</v>
      </c>
      <c r="BG57" s="222" t="s">
        <v>12617</v>
      </c>
      <c r="BH57" s="222" t="s">
        <v>2756</v>
      </c>
      <c r="BI57" s="222" t="s">
        <v>12708</v>
      </c>
      <c r="BJ57" s="222" t="s">
        <v>12709</v>
      </c>
      <c r="BK57" s="222" t="s">
        <v>12710</v>
      </c>
      <c r="BL57" s="222" t="s">
        <v>12498</v>
      </c>
      <c r="BM57" s="222" t="s">
        <v>12499</v>
      </c>
      <c r="BN57" s="222" t="s">
        <v>12500</v>
      </c>
      <c r="BO57" s="222" t="s">
        <v>12501</v>
      </c>
      <c r="BP57" s="222" t="s">
        <v>12502</v>
      </c>
      <c r="BQ57" s="222" t="s">
        <v>6831</v>
      </c>
      <c r="BR57" s="222" t="s">
        <v>6831</v>
      </c>
      <c r="BT57" s="222" t="s">
        <v>6831</v>
      </c>
      <c r="BU57" s="222" t="s">
        <v>6831</v>
      </c>
      <c r="BW57" s="222" t="s">
        <v>12766</v>
      </c>
      <c r="BZ57" s="222">
        <v>250</v>
      </c>
      <c r="CC57" s="222">
        <v>1</v>
      </c>
      <c r="CF57" s="222" t="s">
        <v>12916</v>
      </c>
      <c r="CI57" s="222">
        <v>50</v>
      </c>
      <c r="CJ57" s="222">
        <v>0</v>
      </c>
      <c r="CK57" s="222">
        <v>40</v>
      </c>
      <c r="CM57" s="222" t="s">
        <v>12508</v>
      </c>
      <c r="CN57" s="240" t="s">
        <v>12509</v>
      </c>
      <c r="CO57" s="222" t="s">
        <v>12510</v>
      </c>
      <c r="CP57" s="222" t="s">
        <v>12511</v>
      </c>
      <c r="CQ57" s="222" t="s">
        <v>12512</v>
      </c>
      <c r="CR57" s="222" t="s">
        <v>12513</v>
      </c>
      <c r="CS57" s="222" t="s">
        <v>12947</v>
      </c>
      <c r="CT57" s="222" t="s">
        <v>12418</v>
      </c>
      <c r="CU57" s="222" t="s">
        <v>3963</v>
      </c>
      <c r="CY57" s="222">
        <v>707</v>
      </c>
      <c r="CZ57" s="222" t="s">
        <v>4076</v>
      </c>
      <c r="DA57" s="222" t="s">
        <v>4077</v>
      </c>
      <c r="DB57" s="222" t="s">
        <v>4078</v>
      </c>
      <c r="DC57" s="222">
        <v>7</v>
      </c>
      <c r="DD57" s="222">
        <v>1</v>
      </c>
      <c r="DE57" s="222">
        <v>1</v>
      </c>
      <c r="DF57" s="222">
        <v>1</v>
      </c>
      <c r="DG57" s="222">
        <v>1574</v>
      </c>
      <c r="DH57" s="222" t="s">
        <v>13594</v>
      </c>
      <c r="DI57" s="222" t="s">
        <v>165</v>
      </c>
      <c r="DK57" s="222">
        <v>5</v>
      </c>
      <c r="DN57" s="222" t="s">
        <v>6831</v>
      </c>
      <c r="DO57" s="222" t="s">
        <v>6831</v>
      </c>
      <c r="DR57" s="222" t="s">
        <v>1804</v>
      </c>
      <c r="DS57" s="222" t="s">
        <v>6054</v>
      </c>
      <c r="DT57" s="222" t="s">
        <v>12597</v>
      </c>
      <c r="DU57" s="222">
        <v>3045</v>
      </c>
      <c r="DV57" s="222" t="s">
        <v>13595</v>
      </c>
      <c r="DW57" s="222">
        <v>6</v>
      </c>
      <c r="DY57" s="222" t="s">
        <v>6831</v>
      </c>
      <c r="DZ57" s="222" t="s">
        <v>6831</v>
      </c>
      <c r="EA57" s="222" t="s">
        <v>13628</v>
      </c>
      <c r="EB57" s="222" t="s">
        <v>12523</v>
      </c>
      <c r="EC57" s="222" t="s">
        <v>13629</v>
      </c>
      <c r="ED57" s="82" t="s">
        <v>13628</v>
      </c>
      <c r="EF57" s="222">
        <v>85</v>
      </c>
      <c r="EG57" s="226" t="s">
        <v>13630</v>
      </c>
      <c r="EL57" s="222" t="s">
        <v>12482</v>
      </c>
      <c r="EM57" s="222" t="s">
        <v>12482</v>
      </c>
      <c r="EN57" s="222" t="s">
        <v>12493</v>
      </c>
      <c r="EO57" s="222" t="s">
        <v>12567</v>
      </c>
      <c r="EP57" s="222" t="s">
        <v>12568</v>
      </c>
      <c r="EQ57" s="222" t="s">
        <v>12569</v>
      </c>
      <c r="ET57" s="222" t="s">
        <v>12722</v>
      </c>
      <c r="EU57" s="222" t="s">
        <v>13631</v>
      </c>
      <c r="EV57" s="222" t="s">
        <v>13632</v>
      </c>
      <c r="EW57" s="222" t="s">
        <v>12535</v>
      </c>
      <c r="FA57" s="245">
        <v>2</v>
      </c>
    </row>
    <row r="58" spans="1:157">
      <c r="A58" s="215">
        <v>801</v>
      </c>
      <c r="B58" s="215" t="s">
        <v>166</v>
      </c>
      <c r="C58" s="215" t="s">
        <v>9426</v>
      </c>
      <c r="D58" s="215" t="s">
        <v>1795</v>
      </c>
      <c r="E58" s="215" t="s">
        <v>1796</v>
      </c>
      <c r="F58" s="47" t="s">
        <v>12477</v>
      </c>
      <c r="G58" s="219">
        <v>9</v>
      </c>
      <c r="H58" s="47" t="s">
        <v>12478</v>
      </c>
      <c r="I58" s="215">
        <v>24</v>
      </c>
      <c r="J58" s="215" t="s">
        <v>5283</v>
      </c>
      <c r="K58" s="219">
        <v>2</v>
      </c>
      <c r="L58" s="207">
        <v>1</v>
      </c>
      <c r="M58" s="220">
        <v>1</v>
      </c>
      <c r="N58" s="220">
        <v>1</v>
      </c>
      <c r="O58" s="220">
        <v>1</v>
      </c>
      <c r="P58" s="220">
        <v>1</v>
      </c>
      <c r="Q58" s="220">
        <v>1</v>
      </c>
      <c r="R58" s="220">
        <v>1</v>
      </c>
      <c r="S58" s="207">
        <v>3</v>
      </c>
      <c r="T58" s="207">
        <v>75</v>
      </c>
      <c r="U58" s="207">
        <v>1</v>
      </c>
      <c r="V58" s="207">
        <v>1</v>
      </c>
      <c r="W58" s="207">
        <v>1</v>
      </c>
      <c r="X58" s="207" t="s">
        <v>2651</v>
      </c>
      <c r="Y58" s="207" t="s">
        <v>2742</v>
      </c>
      <c r="Z58" s="221" t="s">
        <v>13633</v>
      </c>
      <c r="AA58" s="207" t="s">
        <v>13523</v>
      </c>
      <c r="AB58" s="207" t="s">
        <v>13524</v>
      </c>
      <c r="AC58" s="207" t="s">
        <v>13524</v>
      </c>
      <c r="AD58" s="207">
        <v>0</v>
      </c>
      <c r="AE58" s="207">
        <v>100</v>
      </c>
      <c r="AF58" s="220">
        <v>1</v>
      </c>
      <c r="AG58" s="220">
        <v>1</v>
      </c>
      <c r="AH58" s="221">
        <v>3</v>
      </c>
      <c r="AI58" s="221">
        <v>1</v>
      </c>
      <c r="AJ58" s="207" t="s">
        <v>13634</v>
      </c>
      <c r="AK58" s="207">
        <v>30</v>
      </c>
      <c r="AL58" s="207">
        <v>750</v>
      </c>
      <c r="AM58" s="207" t="s">
        <v>13635</v>
      </c>
      <c r="AN58" s="207" t="s">
        <v>13636</v>
      </c>
      <c r="AO58" s="323" t="s">
        <v>13637</v>
      </c>
      <c r="AP58" s="207" t="s">
        <v>13638</v>
      </c>
      <c r="AQ58" s="207" t="s">
        <v>12488</v>
      </c>
      <c r="AR58" s="207" t="s">
        <v>13201</v>
      </c>
      <c r="AS58" s="207" t="s">
        <v>13639</v>
      </c>
      <c r="AT58" s="207" t="s">
        <v>13640</v>
      </c>
      <c r="AU58" s="207" t="s">
        <v>12492</v>
      </c>
      <c r="AV58" s="207" t="s">
        <v>13641</v>
      </c>
      <c r="AW58" s="73" t="s">
        <v>2481</v>
      </c>
      <c r="AX58" s="207" t="s">
        <v>12083</v>
      </c>
      <c r="AY58" s="207">
        <v>1</v>
      </c>
      <c r="AZ58" s="207">
        <v>1</v>
      </c>
      <c r="BA58" s="207">
        <v>1</v>
      </c>
      <c r="BB58" s="207">
        <v>80</v>
      </c>
      <c r="BC58" s="207">
        <v>100</v>
      </c>
      <c r="BD58" s="207">
        <v>300</v>
      </c>
      <c r="BE58" s="207">
        <v>120</v>
      </c>
      <c r="BF58" s="207" t="s">
        <v>2750</v>
      </c>
      <c r="BG58" s="207" t="s">
        <v>12494</v>
      </c>
      <c r="BH58" s="207" t="s">
        <v>2755</v>
      </c>
      <c r="BI58" s="207" t="s">
        <v>12864</v>
      </c>
      <c r="BJ58" s="207" t="s">
        <v>13203</v>
      </c>
      <c r="BK58" s="207" t="s">
        <v>13204</v>
      </c>
      <c r="BL58" s="195" t="s">
        <v>12498</v>
      </c>
      <c r="BM58" s="195" t="s">
        <v>12499</v>
      </c>
      <c r="BN58" s="195" t="s">
        <v>12500</v>
      </c>
      <c r="BO58" s="195" t="s">
        <v>12501</v>
      </c>
      <c r="BP58" s="195" t="s">
        <v>12502</v>
      </c>
      <c r="BQ58" s="207" t="s">
        <v>6831</v>
      </c>
      <c r="BR58" s="207" t="s">
        <v>6831</v>
      </c>
      <c r="BT58" s="207" t="s">
        <v>6831</v>
      </c>
      <c r="BU58" s="207" t="s">
        <v>6831</v>
      </c>
      <c r="BW58" s="207" t="s">
        <v>12590</v>
      </c>
      <c r="BZ58" s="207">
        <v>130</v>
      </c>
      <c r="CC58" s="207">
        <v>1</v>
      </c>
      <c r="CF58" s="207" t="s">
        <v>12505</v>
      </c>
      <c r="CI58" s="207">
        <v>50</v>
      </c>
      <c r="CJ58" s="207">
        <v>0</v>
      </c>
      <c r="CK58" s="207">
        <v>40</v>
      </c>
      <c r="CM58" s="222" t="s">
        <v>12508</v>
      </c>
      <c r="CN58" s="223" t="s">
        <v>12509</v>
      </c>
      <c r="CO58" s="222" t="s">
        <v>12510</v>
      </c>
      <c r="CP58" s="222" t="s">
        <v>12511</v>
      </c>
      <c r="CQ58" s="224" t="s">
        <v>12512</v>
      </c>
      <c r="CR58" s="207" t="s">
        <v>12513</v>
      </c>
      <c r="CS58" s="207" t="s">
        <v>12947</v>
      </c>
      <c r="CT58" s="207" t="s">
        <v>12418</v>
      </c>
      <c r="CU58" s="207" t="s">
        <v>3964</v>
      </c>
      <c r="CY58" s="207">
        <v>801</v>
      </c>
      <c r="CZ58" s="207" t="s">
        <v>4076</v>
      </c>
      <c r="DA58" s="207" t="s">
        <v>4077</v>
      </c>
      <c r="DB58" s="207" t="s">
        <v>4078</v>
      </c>
      <c r="DE58" s="207">
        <v>1</v>
      </c>
      <c r="DF58" s="207">
        <v>1</v>
      </c>
      <c r="DG58" s="207">
        <v>794</v>
      </c>
      <c r="DH58" s="207" t="s">
        <v>13642</v>
      </c>
      <c r="DI58" s="207" t="s">
        <v>166</v>
      </c>
      <c r="DK58" s="207">
        <v>1</v>
      </c>
      <c r="DN58" s="207" t="s">
        <v>6831</v>
      </c>
      <c r="DO58" s="207" t="s">
        <v>6831</v>
      </c>
      <c r="DR58" s="207" t="s">
        <v>1801</v>
      </c>
      <c r="DS58" s="207" t="s">
        <v>6055</v>
      </c>
      <c r="DT58" s="207" t="s">
        <v>13643</v>
      </c>
      <c r="DU58" s="207">
        <v>3044</v>
      </c>
      <c r="DV58" s="207" t="s">
        <v>13532</v>
      </c>
      <c r="DW58" s="207">
        <v>10</v>
      </c>
      <c r="DY58" s="195" t="s">
        <v>6831</v>
      </c>
      <c r="DZ58" s="195" t="s">
        <v>6831</v>
      </c>
      <c r="EA58" s="207" t="s">
        <v>13644</v>
      </c>
      <c r="EB58" s="207" t="s">
        <v>12523</v>
      </c>
      <c r="EC58" s="207" t="s">
        <v>13645</v>
      </c>
      <c r="ED58" s="196" t="s">
        <v>13644</v>
      </c>
      <c r="EF58" s="207">
        <v>85</v>
      </c>
      <c r="EG58" s="235" t="s">
        <v>13646</v>
      </c>
      <c r="EL58" s="207" t="s">
        <v>12482</v>
      </c>
      <c r="EM58" s="207" t="s">
        <v>12482</v>
      </c>
      <c r="EN58" s="207" t="s">
        <v>12493</v>
      </c>
      <c r="EO58" s="207" t="s">
        <v>12567</v>
      </c>
      <c r="EP58" s="207" t="s">
        <v>12568</v>
      </c>
      <c r="EQ58" s="207" t="s">
        <v>12569</v>
      </c>
      <c r="ET58" s="207" t="s">
        <v>12878</v>
      </c>
      <c r="EU58" s="207" t="s">
        <v>13647</v>
      </c>
      <c r="EV58" s="222" t="s">
        <v>13648</v>
      </c>
      <c r="EW58" s="207" t="s">
        <v>12535</v>
      </c>
      <c r="FA58" s="221">
        <v>1</v>
      </c>
    </row>
    <row r="59" spans="1:157">
      <c r="A59" s="215">
        <v>802</v>
      </c>
      <c r="B59" s="215" t="s">
        <v>167</v>
      </c>
      <c r="C59" s="215" t="s">
        <v>9427</v>
      </c>
      <c r="D59" s="215" t="s">
        <v>1795</v>
      </c>
      <c r="E59" s="215" t="s">
        <v>1796</v>
      </c>
      <c r="F59" s="47" t="s">
        <v>12538</v>
      </c>
      <c r="G59" s="219">
        <v>16</v>
      </c>
      <c r="H59" s="47" t="s">
        <v>12478</v>
      </c>
      <c r="I59" s="215">
        <v>24</v>
      </c>
      <c r="J59" s="215" t="s">
        <v>5284</v>
      </c>
      <c r="K59" s="219">
        <v>1</v>
      </c>
      <c r="L59" s="207">
        <v>1</v>
      </c>
      <c r="M59" s="220">
        <v>1</v>
      </c>
      <c r="N59" s="220">
        <v>1</v>
      </c>
      <c r="O59" s="220">
        <v>1</v>
      </c>
      <c r="P59" s="220">
        <v>1</v>
      </c>
      <c r="Q59" s="220">
        <v>1</v>
      </c>
      <c r="R59" s="220">
        <v>2</v>
      </c>
      <c r="S59" s="207">
        <v>3</v>
      </c>
      <c r="T59" s="207">
        <v>75</v>
      </c>
      <c r="U59" s="207">
        <v>1</v>
      </c>
      <c r="V59" s="207">
        <v>1</v>
      </c>
      <c r="W59" s="207">
        <v>1</v>
      </c>
      <c r="X59" s="207" t="s">
        <v>2652</v>
      </c>
      <c r="Y59" s="207" t="s">
        <v>2743</v>
      </c>
      <c r="Z59" s="221" t="s">
        <v>13649</v>
      </c>
      <c r="AA59" s="207" t="s">
        <v>13523</v>
      </c>
      <c r="AB59" s="207" t="s">
        <v>13524</v>
      </c>
      <c r="AC59" s="207" t="s">
        <v>13524</v>
      </c>
      <c r="AD59" s="207">
        <v>0</v>
      </c>
      <c r="AE59" s="207">
        <v>100</v>
      </c>
      <c r="AF59" s="220">
        <v>1</v>
      </c>
      <c r="AG59" s="220">
        <v>1</v>
      </c>
      <c r="AH59" s="221">
        <v>2</v>
      </c>
      <c r="AI59" s="221">
        <v>4</v>
      </c>
      <c r="AJ59" s="207" t="s">
        <v>13634</v>
      </c>
      <c r="AK59" s="207">
        <v>30</v>
      </c>
      <c r="AL59" s="207">
        <v>750</v>
      </c>
      <c r="AM59" s="207" t="s">
        <v>13635</v>
      </c>
      <c r="AN59" s="207" t="s">
        <v>13636</v>
      </c>
      <c r="AO59" s="323" t="s">
        <v>13637</v>
      </c>
      <c r="AP59" s="207" t="s">
        <v>13638</v>
      </c>
      <c r="AQ59" s="207" t="s">
        <v>12488</v>
      </c>
      <c r="AR59" s="207" t="s">
        <v>13201</v>
      </c>
      <c r="AS59" s="207" t="s">
        <v>13639</v>
      </c>
      <c r="AT59" s="207" t="s">
        <v>13640</v>
      </c>
      <c r="AU59" s="207" t="s">
        <v>12492</v>
      </c>
      <c r="AV59" s="207" t="s">
        <v>13650</v>
      </c>
      <c r="AW59" s="73" t="s">
        <v>2481</v>
      </c>
      <c r="AX59" s="207" t="s">
        <v>12084</v>
      </c>
      <c r="AY59" s="207">
        <v>2</v>
      </c>
      <c r="AZ59" s="207">
        <v>1</v>
      </c>
      <c r="BA59" s="207">
        <v>3</v>
      </c>
      <c r="BB59" s="207">
        <v>350</v>
      </c>
      <c r="BC59" s="207">
        <v>90</v>
      </c>
      <c r="BD59" s="207">
        <v>300</v>
      </c>
      <c r="BE59" s="207">
        <v>80</v>
      </c>
      <c r="BF59" s="207" t="s">
        <v>2753</v>
      </c>
      <c r="BG59" s="207" t="s">
        <v>12550</v>
      </c>
      <c r="BH59" s="207" t="s">
        <v>2758</v>
      </c>
      <c r="BI59" s="207" t="s">
        <v>12864</v>
      </c>
      <c r="BJ59" s="207" t="s">
        <v>13203</v>
      </c>
      <c r="BK59" s="207" t="s">
        <v>13204</v>
      </c>
      <c r="BL59" s="195" t="s">
        <v>12498</v>
      </c>
      <c r="BM59" s="195" t="s">
        <v>12499</v>
      </c>
      <c r="BN59" s="195" t="s">
        <v>12500</v>
      </c>
      <c r="BO59" s="195" t="s">
        <v>12501</v>
      </c>
      <c r="BP59" s="195" t="s">
        <v>12502</v>
      </c>
      <c r="BQ59" s="207" t="s">
        <v>6831</v>
      </c>
      <c r="BR59" s="207" t="s">
        <v>6831</v>
      </c>
      <c r="BT59" s="207" t="s">
        <v>6831</v>
      </c>
      <c r="BU59" s="207" t="s">
        <v>6831</v>
      </c>
      <c r="BW59" s="207" t="s">
        <v>12590</v>
      </c>
      <c r="BZ59" s="207">
        <v>130</v>
      </c>
      <c r="CC59" s="207">
        <v>0</v>
      </c>
      <c r="CE59" s="207" t="s">
        <v>12554</v>
      </c>
      <c r="CF59" s="207" t="s">
        <v>12505</v>
      </c>
      <c r="CI59" s="207">
        <v>50</v>
      </c>
      <c r="CJ59" s="207">
        <v>0</v>
      </c>
      <c r="CK59" s="207">
        <v>40</v>
      </c>
      <c r="CM59" s="222" t="s">
        <v>12508</v>
      </c>
      <c r="CN59" s="223" t="s">
        <v>12509</v>
      </c>
      <c r="CO59" s="222" t="s">
        <v>12510</v>
      </c>
      <c r="CP59" s="222" t="s">
        <v>12511</v>
      </c>
      <c r="CQ59" s="224" t="s">
        <v>12512</v>
      </c>
      <c r="CR59" s="207" t="s">
        <v>12513</v>
      </c>
      <c r="CS59" s="207" t="s">
        <v>12947</v>
      </c>
      <c r="CT59" s="207" t="s">
        <v>12418</v>
      </c>
      <c r="CU59" s="207" t="s">
        <v>3965</v>
      </c>
      <c r="CY59" s="207">
        <v>802</v>
      </c>
      <c r="CZ59" s="207" t="s">
        <v>4076</v>
      </c>
      <c r="DA59" s="207" t="s">
        <v>4077</v>
      </c>
      <c r="DB59" s="207" t="s">
        <v>4078</v>
      </c>
      <c r="DE59" s="207">
        <v>1</v>
      </c>
      <c r="DF59" s="207">
        <v>1</v>
      </c>
      <c r="DG59" s="207">
        <v>546</v>
      </c>
      <c r="DH59" s="207" t="s">
        <v>13642</v>
      </c>
      <c r="DI59" s="207" t="s">
        <v>167</v>
      </c>
      <c r="DK59" s="207">
        <v>1</v>
      </c>
      <c r="DN59" s="207" t="s">
        <v>6831</v>
      </c>
      <c r="DO59" s="207" t="s">
        <v>6831</v>
      </c>
      <c r="DR59" s="207" t="s">
        <v>1805</v>
      </c>
      <c r="DS59" s="207" t="s">
        <v>6056</v>
      </c>
      <c r="DT59" s="207" t="s">
        <v>13643</v>
      </c>
      <c r="DU59" s="207">
        <v>3047</v>
      </c>
      <c r="DV59" s="207" t="s">
        <v>13185</v>
      </c>
      <c r="DW59" s="207">
        <v>4</v>
      </c>
      <c r="DY59" s="195" t="s">
        <v>6831</v>
      </c>
      <c r="DZ59" s="195" t="s">
        <v>6831</v>
      </c>
      <c r="EA59" s="207" t="s">
        <v>13651</v>
      </c>
      <c r="EB59" s="207" t="s">
        <v>12523</v>
      </c>
      <c r="EC59" s="207" t="s">
        <v>13652</v>
      </c>
      <c r="ED59" s="196" t="s">
        <v>13651</v>
      </c>
      <c r="EF59" s="207">
        <v>85</v>
      </c>
      <c r="EG59" s="235" t="s">
        <v>13653</v>
      </c>
      <c r="EL59" s="207" t="s">
        <v>12482</v>
      </c>
      <c r="EM59" s="207" t="s">
        <v>12482</v>
      </c>
      <c r="EN59" s="207" t="s">
        <v>12493</v>
      </c>
      <c r="EO59" s="207" t="s">
        <v>12567</v>
      </c>
      <c r="EP59" s="207" t="s">
        <v>12568</v>
      </c>
      <c r="EQ59" s="207" t="s">
        <v>12569</v>
      </c>
      <c r="ET59" s="207" t="s">
        <v>12878</v>
      </c>
      <c r="EU59" s="207" t="s">
        <v>13654</v>
      </c>
      <c r="EV59" s="222" t="s">
        <v>13655</v>
      </c>
      <c r="EW59" s="207" t="s">
        <v>12535</v>
      </c>
      <c r="FA59" s="221">
        <v>4</v>
      </c>
    </row>
    <row r="60" spans="1:157">
      <c r="A60" s="215">
        <v>803</v>
      </c>
      <c r="B60" s="215" t="s">
        <v>168</v>
      </c>
      <c r="C60" s="215" t="s">
        <v>9428</v>
      </c>
      <c r="D60" s="215" t="s">
        <v>1795</v>
      </c>
      <c r="E60" s="215" t="s">
        <v>1780</v>
      </c>
      <c r="F60" s="47" t="s">
        <v>12477</v>
      </c>
      <c r="G60" s="219">
        <v>16</v>
      </c>
      <c r="H60" s="47" t="s">
        <v>12573</v>
      </c>
      <c r="I60" s="215">
        <v>24</v>
      </c>
      <c r="J60" s="215" t="s">
        <v>5285</v>
      </c>
      <c r="K60" s="219">
        <v>1</v>
      </c>
      <c r="L60" s="207">
        <v>1</v>
      </c>
      <c r="M60" s="220">
        <v>1</v>
      </c>
      <c r="N60" s="220">
        <v>1</v>
      </c>
      <c r="O60" s="220">
        <v>1</v>
      </c>
      <c r="P60" s="220">
        <v>1</v>
      </c>
      <c r="Q60" s="220">
        <v>1</v>
      </c>
      <c r="R60" s="220">
        <v>3</v>
      </c>
      <c r="S60" s="207">
        <v>3</v>
      </c>
      <c r="T60" s="207">
        <v>75</v>
      </c>
      <c r="U60" s="207">
        <v>1</v>
      </c>
      <c r="V60" s="207">
        <v>1</v>
      </c>
      <c r="W60" s="207">
        <v>1</v>
      </c>
      <c r="X60" s="207" t="s">
        <v>2653</v>
      </c>
      <c r="Y60" s="207" t="s">
        <v>2744</v>
      </c>
      <c r="Z60" s="221" t="s">
        <v>13656</v>
      </c>
      <c r="AA60" s="207" t="s">
        <v>13523</v>
      </c>
      <c r="AB60" s="207" t="s">
        <v>13524</v>
      </c>
      <c r="AC60" s="207" t="s">
        <v>13524</v>
      </c>
      <c r="AD60" s="207">
        <v>0</v>
      </c>
      <c r="AE60" s="207">
        <v>100</v>
      </c>
      <c r="AF60" s="220">
        <v>1</v>
      </c>
      <c r="AG60" s="220">
        <v>1</v>
      </c>
      <c r="AH60" s="221">
        <v>2</v>
      </c>
      <c r="AI60" s="221">
        <v>1</v>
      </c>
      <c r="AJ60" s="207" t="s">
        <v>13657</v>
      </c>
      <c r="AK60" s="207">
        <v>30</v>
      </c>
      <c r="AL60" s="207">
        <v>750</v>
      </c>
      <c r="AM60" s="207" t="s">
        <v>13635</v>
      </c>
      <c r="AN60" s="207" t="s">
        <v>13636</v>
      </c>
      <c r="AO60" s="323" t="s">
        <v>13637</v>
      </c>
      <c r="AP60" s="207" t="s">
        <v>13638</v>
      </c>
      <c r="AQ60" s="207" t="s">
        <v>12488</v>
      </c>
      <c r="AR60" s="207" t="s">
        <v>13201</v>
      </c>
      <c r="AS60" s="207" t="s">
        <v>13639</v>
      </c>
      <c r="AT60" s="207" t="s">
        <v>13640</v>
      </c>
      <c r="AU60" s="207" t="s">
        <v>12492</v>
      </c>
      <c r="AV60" s="207" t="s">
        <v>13658</v>
      </c>
      <c r="AW60" s="73" t="s">
        <v>2481</v>
      </c>
      <c r="AX60" s="207" t="s">
        <v>12084</v>
      </c>
      <c r="AY60" s="207">
        <v>1</v>
      </c>
      <c r="AZ60" s="207">
        <v>2</v>
      </c>
      <c r="BA60" s="207">
        <v>1</v>
      </c>
      <c r="BB60" s="207">
        <v>80</v>
      </c>
      <c r="BC60" s="207">
        <v>100</v>
      </c>
      <c r="BD60" s="207">
        <v>300</v>
      </c>
      <c r="BE60" s="207">
        <v>120</v>
      </c>
      <c r="BF60" s="207" t="s">
        <v>2750</v>
      </c>
      <c r="BG60" s="207" t="s">
        <v>12494</v>
      </c>
      <c r="BH60" s="207" t="s">
        <v>2755</v>
      </c>
      <c r="BI60" s="207" t="s">
        <v>12864</v>
      </c>
      <c r="BJ60" s="207" t="s">
        <v>13203</v>
      </c>
      <c r="BK60" s="207" t="s">
        <v>13204</v>
      </c>
      <c r="BL60" s="195" t="s">
        <v>12498</v>
      </c>
      <c r="BM60" s="195" t="s">
        <v>12499</v>
      </c>
      <c r="BN60" s="195" t="s">
        <v>12500</v>
      </c>
      <c r="BO60" s="195" t="s">
        <v>12501</v>
      </c>
      <c r="BP60" s="195" t="s">
        <v>12502</v>
      </c>
      <c r="BQ60" s="207" t="s">
        <v>6831</v>
      </c>
      <c r="BR60" s="207" t="s">
        <v>6831</v>
      </c>
      <c r="BT60" s="207" t="s">
        <v>6831</v>
      </c>
      <c r="BU60" s="207" t="s">
        <v>6831</v>
      </c>
      <c r="BW60" s="207" t="s">
        <v>12590</v>
      </c>
      <c r="BZ60" s="207">
        <v>130</v>
      </c>
      <c r="CC60" s="207">
        <v>1</v>
      </c>
      <c r="CI60" s="207">
        <v>50</v>
      </c>
      <c r="CJ60" s="207">
        <v>0</v>
      </c>
      <c r="CK60" s="207">
        <v>40</v>
      </c>
      <c r="CM60" s="222" t="s">
        <v>12508</v>
      </c>
      <c r="CN60" s="223" t="s">
        <v>12509</v>
      </c>
      <c r="CO60" s="222" t="s">
        <v>12510</v>
      </c>
      <c r="CP60" s="222" t="s">
        <v>12511</v>
      </c>
      <c r="CQ60" s="224" t="s">
        <v>12512</v>
      </c>
      <c r="CR60" s="207" t="s">
        <v>12513</v>
      </c>
      <c r="CS60" s="207" t="s">
        <v>12947</v>
      </c>
      <c r="CT60" s="207" t="s">
        <v>12418</v>
      </c>
      <c r="CU60" s="207" t="s">
        <v>3966</v>
      </c>
      <c r="CY60" s="207">
        <v>803</v>
      </c>
      <c r="CZ60" s="207" t="s">
        <v>4076</v>
      </c>
      <c r="DA60" s="207" t="s">
        <v>4077</v>
      </c>
      <c r="DB60" s="207" t="s">
        <v>4078</v>
      </c>
      <c r="DE60" s="207">
        <v>1</v>
      </c>
      <c r="DF60" s="207">
        <v>1</v>
      </c>
      <c r="DG60" s="207">
        <v>546</v>
      </c>
      <c r="DH60" s="207" t="s">
        <v>13642</v>
      </c>
      <c r="DI60" s="207" t="s">
        <v>168</v>
      </c>
      <c r="DK60" s="207">
        <v>1</v>
      </c>
      <c r="DN60" s="207" t="s">
        <v>6831</v>
      </c>
      <c r="DO60" s="207" t="s">
        <v>6831</v>
      </c>
      <c r="DR60" s="207" t="s">
        <v>1801</v>
      </c>
      <c r="DS60" s="207" t="s">
        <v>6057</v>
      </c>
      <c r="DT60" s="207" t="s">
        <v>13643</v>
      </c>
      <c r="DU60" s="207">
        <v>3044</v>
      </c>
      <c r="DV60" s="207" t="s">
        <v>13144</v>
      </c>
      <c r="DW60" s="207">
        <v>10</v>
      </c>
      <c r="DY60" s="195" t="s">
        <v>6831</v>
      </c>
      <c r="DZ60" s="195" t="s">
        <v>6831</v>
      </c>
      <c r="EA60" s="207" t="s">
        <v>13659</v>
      </c>
      <c r="EB60" s="207" t="s">
        <v>12523</v>
      </c>
      <c r="EC60" s="207" t="s">
        <v>13660</v>
      </c>
      <c r="ED60" s="196" t="s">
        <v>13659</v>
      </c>
      <c r="EF60" s="207">
        <v>85</v>
      </c>
      <c r="EG60" s="235" t="s">
        <v>13661</v>
      </c>
      <c r="EL60" s="207" t="s">
        <v>12482</v>
      </c>
      <c r="EM60" s="207" t="s">
        <v>12482</v>
      </c>
      <c r="EN60" s="207" t="s">
        <v>12493</v>
      </c>
      <c r="EO60" s="207" t="s">
        <v>12567</v>
      </c>
      <c r="EP60" s="207" t="s">
        <v>12568</v>
      </c>
      <c r="EQ60" s="207" t="s">
        <v>12569</v>
      </c>
      <c r="ET60" s="207" t="s">
        <v>12878</v>
      </c>
      <c r="EU60" s="207" t="s">
        <v>13662</v>
      </c>
      <c r="EV60" s="222" t="s">
        <v>13663</v>
      </c>
      <c r="EW60" s="207" t="s">
        <v>12535</v>
      </c>
      <c r="FA60" s="221">
        <v>1</v>
      </c>
    </row>
    <row r="61" spans="1:157">
      <c r="A61" s="215">
        <v>804</v>
      </c>
      <c r="B61" s="215" t="s">
        <v>169</v>
      </c>
      <c r="C61" s="215" t="s">
        <v>9429</v>
      </c>
      <c r="D61" s="215" t="s">
        <v>1795</v>
      </c>
      <c r="E61" s="215" t="s">
        <v>1780</v>
      </c>
      <c r="F61" s="47" t="s">
        <v>12538</v>
      </c>
      <c r="G61" s="219">
        <v>16</v>
      </c>
      <c r="H61" s="47" t="s">
        <v>12478</v>
      </c>
      <c r="I61" s="215">
        <v>24</v>
      </c>
      <c r="J61" s="215" t="s">
        <v>5286</v>
      </c>
      <c r="K61" s="219">
        <v>1</v>
      </c>
      <c r="L61" s="207">
        <v>1</v>
      </c>
      <c r="M61" s="220">
        <v>1</v>
      </c>
      <c r="N61" s="220">
        <v>1</v>
      </c>
      <c r="O61" s="220">
        <v>1</v>
      </c>
      <c r="P61" s="220">
        <v>1</v>
      </c>
      <c r="Q61" s="220">
        <v>2</v>
      </c>
      <c r="R61" s="220">
        <v>4</v>
      </c>
      <c r="S61" s="207">
        <v>3</v>
      </c>
      <c r="T61" s="207">
        <v>75</v>
      </c>
      <c r="U61" s="207">
        <v>1</v>
      </c>
      <c r="V61" s="207">
        <v>1</v>
      </c>
      <c r="W61" s="207">
        <v>1</v>
      </c>
      <c r="X61" s="207" t="s">
        <v>2654</v>
      </c>
      <c r="Y61" s="207" t="s">
        <v>2745</v>
      </c>
      <c r="Z61" s="221" t="s">
        <v>13664</v>
      </c>
      <c r="AA61" s="207" t="s">
        <v>13523</v>
      </c>
      <c r="AB61" s="207" t="s">
        <v>13524</v>
      </c>
      <c r="AC61" s="207" t="s">
        <v>13524</v>
      </c>
      <c r="AD61" s="207">
        <v>0</v>
      </c>
      <c r="AE61" s="207">
        <v>100</v>
      </c>
      <c r="AF61" s="220">
        <v>1</v>
      </c>
      <c r="AG61" s="220">
        <v>1</v>
      </c>
      <c r="AH61" s="221">
        <v>2</v>
      </c>
      <c r="AI61" s="221">
        <v>4</v>
      </c>
      <c r="AJ61" s="207" t="s">
        <v>13657</v>
      </c>
      <c r="AK61" s="207">
        <v>30</v>
      </c>
      <c r="AL61" s="207">
        <v>750</v>
      </c>
      <c r="AM61" s="207" t="s">
        <v>13635</v>
      </c>
      <c r="AN61" s="207" t="s">
        <v>13636</v>
      </c>
      <c r="AO61" s="323" t="s">
        <v>13637</v>
      </c>
      <c r="AP61" s="207" t="s">
        <v>13638</v>
      </c>
      <c r="AQ61" s="207" t="s">
        <v>12488</v>
      </c>
      <c r="AR61" s="207" t="s">
        <v>13201</v>
      </c>
      <c r="AS61" s="207" t="s">
        <v>13639</v>
      </c>
      <c r="AT61" s="207" t="s">
        <v>13640</v>
      </c>
      <c r="AU61" s="207" t="s">
        <v>12492</v>
      </c>
      <c r="AV61" s="207" t="s">
        <v>13665</v>
      </c>
      <c r="AW61" s="73" t="s">
        <v>2481</v>
      </c>
      <c r="AX61" s="207" t="s">
        <v>12084</v>
      </c>
      <c r="AY61" s="207">
        <v>2</v>
      </c>
      <c r="AZ61" s="207">
        <v>1</v>
      </c>
      <c r="BA61" s="207">
        <v>3</v>
      </c>
      <c r="BB61" s="207">
        <v>350</v>
      </c>
      <c r="BC61" s="207">
        <v>90</v>
      </c>
      <c r="BD61" s="207">
        <v>300</v>
      </c>
      <c r="BE61" s="207">
        <v>80</v>
      </c>
      <c r="BF61" s="207" t="s">
        <v>2753</v>
      </c>
      <c r="BG61" s="207" t="s">
        <v>12550</v>
      </c>
      <c r="BH61" s="207" t="s">
        <v>2758</v>
      </c>
      <c r="BI61" s="207" t="s">
        <v>12864</v>
      </c>
      <c r="BJ61" s="207" t="s">
        <v>13203</v>
      </c>
      <c r="BK61" s="207" t="s">
        <v>13204</v>
      </c>
      <c r="BL61" s="195" t="s">
        <v>12498</v>
      </c>
      <c r="BM61" s="195" t="s">
        <v>12499</v>
      </c>
      <c r="BN61" s="195" t="s">
        <v>12500</v>
      </c>
      <c r="BO61" s="195" t="s">
        <v>12501</v>
      </c>
      <c r="BP61" s="195" t="s">
        <v>12502</v>
      </c>
      <c r="BQ61" s="207" t="s">
        <v>6831</v>
      </c>
      <c r="BR61" s="207" t="s">
        <v>6831</v>
      </c>
      <c r="BT61" s="207" t="s">
        <v>6831</v>
      </c>
      <c r="BU61" s="207" t="s">
        <v>6831</v>
      </c>
      <c r="BW61" s="207" t="s">
        <v>12590</v>
      </c>
      <c r="BZ61" s="207">
        <v>130</v>
      </c>
      <c r="CC61" s="207">
        <v>0</v>
      </c>
      <c r="CF61" s="207" t="s">
        <v>12768</v>
      </c>
      <c r="CI61" s="207">
        <v>50</v>
      </c>
      <c r="CJ61" s="207">
        <v>0</v>
      </c>
      <c r="CK61" s="207">
        <v>40</v>
      </c>
      <c r="CM61" s="222" t="s">
        <v>12508</v>
      </c>
      <c r="CN61" s="223" t="s">
        <v>12509</v>
      </c>
      <c r="CO61" s="222" t="s">
        <v>12510</v>
      </c>
      <c r="CP61" s="222" t="s">
        <v>12511</v>
      </c>
      <c r="CQ61" s="224" t="s">
        <v>12512</v>
      </c>
      <c r="CR61" s="207" t="s">
        <v>12513</v>
      </c>
      <c r="CS61" s="207" t="s">
        <v>12947</v>
      </c>
      <c r="CT61" s="207" t="s">
        <v>12418</v>
      </c>
      <c r="CU61" s="207" t="s">
        <v>3967</v>
      </c>
      <c r="CY61" s="207">
        <v>804</v>
      </c>
      <c r="CZ61" s="207" t="s">
        <v>4076</v>
      </c>
      <c r="DA61" s="207" t="s">
        <v>4077</v>
      </c>
      <c r="DB61" s="207" t="s">
        <v>4078</v>
      </c>
      <c r="DE61" s="207">
        <v>1</v>
      </c>
      <c r="DF61" s="207">
        <v>1</v>
      </c>
      <c r="DG61" s="207">
        <v>546</v>
      </c>
      <c r="DH61" s="207" t="s">
        <v>13642</v>
      </c>
      <c r="DI61" s="207" t="s">
        <v>169</v>
      </c>
      <c r="DK61" s="207">
        <v>1</v>
      </c>
      <c r="DN61" s="207" t="s">
        <v>6831</v>
      </c>
      <c r="DO61" s="207" t="s">
        <v>6831</v>
      </c>
      <c r="DR61" s="207" t="s">
        <v>1805</v>
      </c>
      <c r="DS61" s="207" t="s">
        <v>6058</v>
      </c>
      <c r="DT61" s="207" t="s">
        <v>13643</v>
      </c>
      <c r="DU61" s="207">
        <v>3047</v>
      </c>
      <c r="DV61" s="207" t="s">
        <v>13185</v>
      </c>
      <c r="DW61" s="207">
        <v>4</v>
      </c>
      <c r="DY61" s="195" t="s">
        <v>6831</v>
      </c>
      <c r="DZ61" s="195" t="s">
        <v>6831</v>
      </c>
      <c r="EA61" s="207" t="s">
        <v>13666</v>
      </c>
      <c r="EB61" s="207" t="s">
        <v>12523</v>
      </c>
      <c r="EC61" s="207" t="s">
        <v>13667</v>
      </c>
      <c r="ED61" s="196" t="s">
        <v>13666</v>
      </c>
      <c r="EF61" s="207">
        <v>85</v>
      </c>
      <c r="EG61" s="235" t="s">
        <v>13668</v>
      </c>
      <c r="EL61" s="207" t="s">
        <v>12482</v>
      </c>
      <c r="EM61" s="207" t="s">
        <v>12482</v>
      </c>
      <c r="EN61" s="207" t="s">
        <v>12493</v>
      </c>
      <c r="EO61" s="207" t="s">
        <v>12567</v>
      </c>
      <c r="EP61" s="207" t="s">
        <v>12568</v>
      </c>
      <c r="EQ61" s="207" t="s">
        <v>12569</v>
      </c>
      <c r="ET61" s="207" t="s">
        <v>12878</v>
      </c>
      <c r="EU61" s="207" t="s">
        <v>13669</v>
      </c>
      <c r="EV61" s="222" t="s">
        <v>13670</v>
      </c>
      <c r="EW61" s="207" t="s">
        <v>12535</v>
      </c>
      <c r="FA61" s="221">
        <v>4</v>
      </c>
    </row>
    <row r="62" spans="1:157">
      <c r="A62" s="215">
        <v>805</v>
      </c>
      <c r="B62" s="215" t="s">
        <v>170</v>
      </c>
      <c r="C62" s="215" t="s">
        <v>9430</v>
      </c>
      <c r="D62" s="215" t="s">
        <v>1795</v>
      </c>
      <c r="E62" s="215" t="s">
        <v>1780</v>
      </c>
      <c r="F62" s="47" t="s">
        <v>6938</v>
      </c>
      <c r="G62" s="219">
        <v>9</v>
      </c>
      <c r="H62" s="47" t="s">
        <v>12478</v>
      </c>
      <c r="I62" s="215">
        <v>24</v>
      </c>
      <c r="J62" s="215" t="s">
        <v>5287</v>
      </c>
      <c r="K62" s="219">
        <v>3</v>
      </c>
      <c r="L62" s="207">
        <v>1</v>
      </c>
      <c r="M62" s="220">
        <v>1</v>
      </c>
      <c r="N62" s="220">
        <v>1</v>
      </c>
      <c r="O62" s="220">
        <v>1</v>
      </c>
      <c r="P62" s="220">
        <v>1</v>
      </c>
      <c r="Q62" s="220">
        <v>2</v>
      </c>
      <c r="R62" s="220">
        <v>5</v>
      </c>
      <c r="S62" s="207">
        <v>3</v>
      </c>
      <c r="T62" s="207">
        <v>75</v>
      </c>
      <c r="U62" s="207">
        <v>1</v>
      </c>
      <c r="V62" s="207">
        <v>1</v>
      </c>
      <c r="W62" s="207">
        <v>1</v>
      </c>
      <c r="X62" s="207" t="s">
        <v>2655</v>
      </c>
      <c r="Y62" s="207" t="s">
        <v>2746</v>
      </c>
      <c r="Z62" s="221" t="s">
        <v>13671</v>
      </c>
      <c r="AA62" s="207" t="s">
        <v>13523</v>
      </c>
      <c r="AB62" s="207" t="s">
        <v>13524</v>
      </c>
      <c r="AC62" s="207" t="s">
        <v>13524</v>
      </c>
      <c r="AD62" s="207">
        <v>0</v>
      </c>
      <c r="AE62" s="207">
        <v>100</v>
      </c>
      <c r="AF62" s="220">
        <v>1</v>
      </c>
      <c r="AG62" s="220">
        <v>1</v>
      </c>
      <c r="AH62" s="221">
        <v>3</v>
      </c>
      <c r="AI62" s="221">
        <v>2</v>
      </c>
      <c r="AJ62" s="207" t="s">
        <v>13657</v>
      </c>
      <c r="AK62" s="207">
        <v>30</v>
      </c>
      <c r="AL62" s="207">
        <v>750</v>
      </c>
      <c r="AM62" s="207" t="s">
        <v>13635</v>
      </c>
      <c r="AN62" s="207" t="s">
        <v>13636</v>
      </c>
      <c r="AO62" s="323" t="s">
        <v>13637</v>
      </c>
      <c r="AP62" s="207" t="s">
        <v>13638</v>
      </c>
      <c r="AQ62" s="207" t="s">
        <v>12488</v>
      </c>
      <c r="AR62" s="207" t="s">
        <v>13201</v>
      </c>
      <c r="AS62" s="207" t="s">
        <v>13639</v>
      </c>
      <c r="AT62" s="207" t="s">
        <v>13640</v>
      </c>
      <c r="AU62" s="207" t="s">
        <v>12492</v>
      </c>
      <c r="AV62" s="207" t="s">
        <v>13672</v>
      </c>
      <c r="AW62" s="73" t="s">
        <v>2481</v>
      </c>
      <c r="AX62" s="207" t="s">
        <v>12083</v>
      </c>
      <c r="AY62" s="207">
        <v>1</v>
      </c>
      <c r="AZ62" s="207">
        <v>1</v>
      </c>
      <c r="BA62" s="207">
        <v>1</v>
      </c>
      <c r="BB62" s="207">
        <v>80</v>
      </c>
      <c r="BC62" s="207">
        <v>90</v>
      </c>
      <c r="BD62" s="207">
        <v>300</v>
      </c>
      <c r="BE62" s="207">
        <v>100</v>
      </c>
      <c r="BF62" s="207" t="s">
        <v>2751</v>
      </c>
      <c r="BG62" s="207" t="s">
        <v>12617</v>
      </c>
      <c r="BH62" s="207" t="s">
        <v>2756</v>
      </c>
      <c r="BI62" s="207" t="s">
        <v>12864</v>
      </c>
      <c r="BJ62" s="207" t="s">
        <v>13203</v>
      </c>
      <c r="BK62" s="207" t="s">
        <v>13204</v>
      </c>
      <c r="BL62" s="195" t="s">
        <v>12498</v>
      </c>
      <c r="BM62" s="195" t="s">
        <v>12499</v>
      </c>
      <c r="BN62" s="195" t="s">
        <v>12500</v>
      </c>
      <c r="BO62" s="195" t="s">
        <v>12501</v>
      </c>
      <c r="BP62" s="195" t="s">
        <v>12502</v>
      </c>
      <c r="BQ62" s="207" t="s">
        <v>6831</v>
      </c>
      <c r="BR62" s="207" t="s">
        <v>6831</v>
      </c>
      <c r="BT62" s="207" t="s">
        <v>6831</v>
      </c>
      <c r="BU62" s="207" t="s">
        <v>6831</v>
      </c>
      <c r="BW62" s="207" t="s">
        <v>12590</v>
      </c>
      <c r="BZ62" s="207">
        <v>130</v>
      </c>
      <c r="CC62" s="207">
        <v>1</v>
      </c>
      <c r="CE62" s="207" t="s">
        <v>12767</v>
      </c>
      <c r="CF62" s="207" t="s">
        <v>12768</v>
      </c>
      <c r="CI62" s="207">
        <v>50</v>
      </c>
      <c r="CJ62" s="207">
        <v>0</v>
      </c>
      <c r="CK62" s="207">
        <v>40</v>
      </c>
      <c r="CM62" s="222" t="s">
        <v>12508</v>
      </c>
      <c r="CN62" s="223" t="s">
        <v>12509</v>
      </c>
      <c r="CO62" s="222" t="s">
        <v>12510</v>
      </c>
      <c r="CP62" s="222" t="s">
        <v>12511</v>
      </c>
      <c r="CQ62" s="224" t="s">
        <v>12512</v>
      </c>
      <c r="CR62" s="207" t="s">
        <v>12513</v>
      </c>
      <c r="CS62" s="207" t="s">
        <v>12947</v>
      </c>
      <c r="CT62" s="207" t="s">
        <v>12418</v>
      </c>
      <c r="CU62" s="207" t="s">
        <v>3968</v>
      </c>
      <c r="CY62" s="207">
        <v>805</v>
      </c>
      <c r="CZ62" s="207" t="s">
        <v>4076</v>
      </c>
      <c r="DA62" s="207" t="s">
        <v>4077</v>
      </c>
      <c r="DB62" s="207" t="s">
        <v>4078</v>
      </c>
      <c r="DE62" s="207">
        <v>1</v>
      </c>
      <c r="DF62" s="207">
        <v>1</v>
      </c>
      <c r="DG62" s="207">
        <v>1349</v>
      </c>
      <c r="DH62" s="207" t="s">
        <v>13642</v>
      </c>
      <c r="DI62" s="207" t="s">
        <v>170</v>
      </c>
      <c r="DK62" s="207">
        <v>1</v>
      </c>
      <c r="DN62" s="207" t="s">
        <v>6831</v>
      </c>
      <c r="DO62" s="207" t="s">
        <v>6831</v>
      </c>
      <c r="DR62" s="207" t="s">
        <v>1804</v>
      </c>
      <c r="DS62" s="207" t="s">
        <v>6059</v>
      </c>
      <c r="DT62" s="207" t="s">
        <v>13643</v>
      </c>
      <c r="DU62" s="207">
        <v>3045</v>
      </c>
      <c r="DV62" s="207" t="s">
        <v>13209</v>
      </c>
      <c r="DW62" s="207">
        <v>6</v>
      </c>
      <c r="DY62" s="195" t="s">
        <v>6831</v>
      </c>
      <c r="DZ62" s="195" t="s">
        <v>6831</v>
      </c>
      <c r="EA62" s="207" t="s">
        <v>13673</v>
      </c>
      <c r="EB62" s="207" t="s">
        <v>12523</v>
      </c>
      <c r="EC62" s="207" t="s">
        <v>13674</v>
      </c>
      <c r="ED62" s="196" t="s">
        <v>13673</v>
      </c>
      <c r="EF62" s="207">
        <v>85</v>
      </c>
      <c r="EG62" s="235" t="s">
        <v>13675</v>
      </c>
      <c r="EL62" s="207" t="s">
        <v>12482</v>
      </c>
      <c r="EM62" s="207" t="s">
        <v>12482</v>
      </c>
      <c r="EN62" s="207" t="s">
        <v>12493</v>
      </c>
      <c r="EO62" s="207" t="s">
        <v>12567</v>
      </c>
      <c r="EP62" s="207" t="s">
        <v>12568</v>
      </c>
      <c r="EQ62" s="207" t="s">
        <v>12569</v>
      </c>
      <c r="ET62" s="207" t="s">
        <v>12878</v>
      </c>
      <c r="EU62" s="207" t="s">
        <v>13676</v>
      </c>
      <c r="EV62" s="222" t="s">
        <v>13677</v>
      </c>
      <c r="EW62" s="207" t="s">
        <v>12535</v>
      </c>
      <c r="FA62" s="221">
        <v>2</v>
      </c>
    </row>
    <row r="63" spans="1:157">
      <c r="A63" s="215">
        <v>806</v>
      </c>
      <c r="B63" s="215" t="s">
        <v>171</v>
      </c>
      <c r="C63" s="215" t="s">
        <v>9431</v>
      </c>
      <c r="D63" s="215" t="s">
        <v>1795</v>
      </c>
      <c r="E63" s="215" t="s">
        <v>1780</v>
      </c>
      <c r="F63" s="47" t="s">
        <v>12477</v>
      </c>
      <c r="G63" s="219">
        <v>4</v>
      </c>
      <c r="H63" s="47" t="s">
        <v>12573</v>
      </c>
      <c r="I63" s="215">
        <v>24</v>
      </c>
      <c r="J63" s="215" t="s">
        <v>5288</v>
      </c>
      <c r="K63" s="219">
        <v>2</v>
      </c>
      <c r="L63" s="207">
        <v>1</v>
      </c>
      <c r="M63" s="220">
        <v>1</v>
      </c>
      <c r="N63" s="220">
        <v>1</v>
      </c>
      <c r="O63" s="220">
        <v>1</v>
      </c>
      <c r="P63" s="220">
        <v>1</v>
      </c>
      <c r="Q63" s="220">
        <v>2</v>
      </c>
      <c r="R63" s="220">
        <v>6</v>
      </c>
      <c r="S63" s="207">
        <v>5.7</v>
      </c>
      <c r="T63" s="207">
        <v>36</v>
      </c>
      <c r="U63" s="207">
        <v>1</v>
      </c>
      <c r="V63" s="207">
        <v>1</v>
      </c>
      <c r="W63" s="207">
        <v>1</v>
      </c>
      <c r="X63" s="207" t="s">
        <v>2656</v>
      </c>
      <c r="Y63" s="207" t="s">
        <v>2747</v>
      </c>
      <c r="Z63" s="221" t="s">
        <v>13678</v>
      </c>
      <c r="AA63" s="207" t="s">
        <v>13523</v>
      </c>
      <c r="AB63" s="207" t="s">
        <v>13524</v>
      </c>
      <c r="AC63" s="207" t="s">
        <v>13524</v>
      </c>
      <c r="AD63" s="207">
        <v>0</v>
      </c>
      <c r="AE63" s="207">
        <v>100</v>
      </c>
      <c r="AF63" s="220">
        <v>2</v>
      </c>
      <c r="AG63" s="220">
        <v>1</v>
      </c>
      <c r="AH63" s="221">
        <v>4</v>
      </c>
      <c r="AI63" s="221">
        <v>1</v>
      </c>
      <c r="AJ63" s="207" t="s">
        <v>13657</v>
      </c>
      <c r="AK63" s="207">
        <v>57</v>
      </c>
      <c r="AL63" s="207">
        <v>360</v>
      </c>
      <c r="AM63" s="207" t="s">
        <v>13635</v>
      </c>
      <c r="AN63" s="207" t="s">
        <v>13679</v>
      </c>
      <c r="AO63" s="323" t="s">
        <v>13680</v>
      </c>
      <c r="AP63" s="207" t="s">
        <v>13638</v>
      </c>
      <c r="AQ63" s="207" t="s">
        <v>12488</v>
      </c>
      <c r="AR63" s="207" t="s">
        <v>13681</v>
      </c>
      <c r="AS63" s="207" t="s">
        <v>13682</v>
      </c>
      <c r="AT63" s="207" t="s">
        <v>13640</v>
      </c>
      <c r="AU63" s="207" t="s">
        <v>12492</v>
      </c>
      <c r="AV63" s="207" t="s">
        <v>13683</v>
      </c>
      <c r="AW63" s="73" t="s">
        <v>2481</v>
      </c>
      <c r="AX63" s="207" t="s">
        <v>12085</v>
      </c>
      <c r="AY63" s="207">
        <v>1</v>
      </c>
      <c r="AZ63" s="207">
        <v>2</v>
      </c>
      <c r="BA63" s="207">
        <v>1</v>
      </c>
      <c r="BB63" s="207">
        <v>80</v>
      </c>
      <c r="BC63" s="207">
        <v>100</v>
      </c>
      <c r="BD63" s="207">
        <v>300</v>
      </c>
      <c r="BE63" s="207">
        <v>120</v>
      </c>
      <c r="BF63" s="207" t="s">
        <v>2750</v>
      </c>
      <c r="BG63" s="207" t="s">
        <v>12494</v>
      </c>
      <c r="BH63" s="207" t="s">
        <v>2755</v>
      </c>
      <c r="BI63" s="207" t="s">
        <v>12864</v>
      </c>
      <c r="BJ63" s="207" t="s">
        <v>13203</v>
      </c>
      <c r="BK63" s="207" t="s">
        <v>13204</v>
      </c>
      <c r="BL63" s="195" t="s">
        <v>12498</v>
      </c>
      <c r="BM63" s="195" t="s">
        <v>12499</v>
      </c>
      <c r="BN63" s="195" t="s">
        <v>12500</v>
      </c>
      <c r="BO63" s="195" t="s">
        <v>12501</v>
      </c>
      <c r="BP63" s="195" t="s">
        <v>12502</v>
      </c>
      <c r="BQ63" s="207" t="s">
        <v>6831</v>
      </c>
      <c r="BR63" s="207" t="s">
        <v>6831</v>
      </c>
      <c r="BT63" s="207" t="s">
        <v>6831</v>
      </c>
      <c r="BU63" s="207" t="s">
        <v>6831</v>
      </c>
      <c r="BW63" s="207" t="s">
        <v>12590</v>
      </c>
      <c r="BZ63" s="207">
        <v>130</v>
      </c>
      <c r="CC63" s="207">
        <v>1</v>
      </c>
      <c r="CI63" s="207">
        <v>50</v>
      </c>
      <c r="CJ63" s="207">
        <v>0</v>
      </c>
      <c r="CK63" s="207">
        <v>40</v>
      </c>
      <c r="CM63" s="222" t="s">
        <v>12508</v>
      </c>
      <c r="CN63" s="223" t="s">
        <v>12509</v>
      </c>
      <c r="CO63" s="222" t="s">
        <v>12510</v>
      </c>
      <c r="CP63" s="222" t="s">
        <v>12511</v>
      </c>
      <c r="CQ63" s="224" t="s">
        <v>12512</v>
      </c>
      <c r="CR63" s="207" t="s">
        <v>12513</v>
      </c>
      <c r="CS63" s="207" t="s">
        <v>12947</v>
      </c>
      <c r="CT63" s="207" t="s">
        <v>12418</v>
      </c>
      <c r="CU63" s="207" t="s">
        <v>3969</v>
      </c>
      <c r="CY63" s="207">
        <v>806</v>
      </c>
      <c r="CZ63" s="207" t="s">
        <v>4076</v>
      </c>
      <c r="DA63" s="207" t="s">
        <v>4077</v>
      </c>
      <c r="DB63" s="207" t="s">
        <v>4078</v>
      </c>
      <c r="DE63" s="207">
        <v>1</v>
      </c>
      <c r="DF63" s="207">
        <v>1</v>
      </c>
      <c r="DG63" s="207">
        <v>794</v>
      </c>
      <c r="DH63" s="207" t="s">
        <v>13642</v>
      </c>
      <c r="DI63" s="207" t="s">
        <v>171</v>
      </c>
      <c r="DK63" s="207">
        <v>1</v>
      </c>
      <c r="DN63" s="207" t="s">
        <v>6831</v>
      </c>
      <c r="DO63" s="207" t="s">
        <v>6831</v>
      </c>
      <c r="DR63" s="207" t="s">
        <v>1801</v>
      </c>
      <c r="DS63" s="207" t="s">
        <v>6060</v>
      </c>
      <c r="DT63" s="207" t="s">
        <v>13643</v>
      </c>
      <c r="DU63" s="207">
        <v>3044</v>
      </c>
      <c r="DV63" s="207" t="s">
        <v>13144</v>
      </c>
      <c r="DW63" s="207">
        <v>10</v>
      </c>
      <c r="DY63" s="195" t="s">
        <v>6831</v>
      </c>
      <c r="DZ63" s="195" t="s">
        <v>6831</v>
      </c>
      <c r="EA63" s="207" t="s">
        <v>13684</v>
      </c>
      <c r="EB63" s="207" t="s">
        <v>12523</v>
      </c>
      <c r="EC63" s="207" t="s">
        <v>13685</v>
      </c>
      <c r="ED63" s="196" t="s">
        <v>13684</v>
      </c>
      <c r="EF63" s="207">
        <v>85</v>
      </c>
      <c r="EG63" s="235" t="s">
        <v>13686</v>
      </c>
      <c r="EL63" s="207" t="s">
        <v>12482</v>
      </c>
      <c r="EM63" s="207" t="s">
        <v>12482</v>
      </c>
      <c r="EN63" s="207" t="s">
        <v>12493</v>
      </c>
      <c r="EO63" s="207" t="s">
        <v>12567</v>
      </c>
      <c r="EP63" s="207" t="s">
        <v>12568</v>
      </c>
      <c r="EQ63" s="207" t="s">
        <v>12569</v>
      </c>
      <c r="ET63" s="207" t="s">
        <v>12878</v>
      </c>
      <c r="EU63" s="207" t="s">
        <v>13687</v>
      </c>
      <c r="EV63" s="222" t="s">
        <v>13688</v>
      </c>
      <c r="EW63" s="207" t="s">
        <v>12535</v>
      </c>
      <c r="FA63" s="221">
        <v>1</v>
      </c>
    </row>
    <row r="64" spans="1:157">
      <c r="A64" s="215">
        <v>807</v>
      </c>
      <c r="B64" s="215" t="s">
        <v>172</v>
      </c>
      <c r="C64" s="215" t="s">
        <v>9432</v>
      </c>
      <c r="D64" s="215" t="s">
        <v>1795</v>
      </c>
      <c r="E64" s="215" t="s">
        <v>1784</v>
      </c>
      <c r="F64" s="47" t="s">
        <v>12477</v>
      </c>
      <c r="G64" s="219">
        <v>1</v>
      </c>
      <c r="H64" s="47" t="s">
        <v>12478</v>
      </c>
      <c r="I64" s="215">
        <v>24</v>
      </c>
      <c r="J64" s="215" t="s">
        <v>5289</v>
      </c>
      <c r="K64" s="219">
        <v>3</v>
      </c>
      <c r="L64" s="207">
        <v>1</v>
      </c>
      <c r="M64" s="220">
        <v>1</v>
      </c>
      <c r="N64" s="220">
        <v>1</v>
      </c>
      <c r="O64" s="220">
        <v>1</v>
      </c>
      <c r="P64" s="220">
        <v>1</v>
      </c>
      <c r="Q64" s="220">
        <v>3</v>
      </c>
      <c r="R64" s="220">
        <v>7</v>
      </c>
      <c r="S64" s="207">
        <v>6.2</v>
      </c>
      <c r="T64" s="207">
        <v>36</v>
      </c>
      <c r="U64" s="207">
        <v>1</v>
      </c>
      <c r="V64" s="207">
        <v>1</v>
      </c>
      <c r="W64" s="207">
        <v>1</v>
      </c>
      <c r="X64" s="207" t="s">
        <v>2657</v>
      </c>
      <c r="Y64" s="207" t="s">
        <v>2748</v>
      </c>
      <c r="Z64" s="221" t="s">
        <v>13689</v>
      </c>
      <c r="AA64" s="207" t="s">
        <v>13523</v>
      </c>
      <c r="AB64" s="207" t="s">
        <v>13524</v>
      </c>
      <c r="AC64" s="207" t="s">
        <v>13524</v>
      </c>
      <c r="AD64" s="207">
        <v>0</v>
      </c>
      <c r="AE64" s="207">
        <v>100</v>
      </c>
      <c r="AF64" s="220">
        <v>1</v>
      </c>
      <c r="AG64" s="220">
        <v>3</v>
      </c>
      <c r="AH64" s="221">
        <v>5</v>
      </c>
      <c r="AI64" s="221">
        <v>1</v>
      </c>
      <c r="AJ64" s="207" t="s">
        <v>13690</v>
      </c>
      <c r="AK64" s="207">
        <v>62</v>
      </c>
      <c r="AL64" s="207">
        <v>360</v>
      </c>
      <c r="AM64" s="207" t="s">
        <v>13635</v>
      </c>
      <c r="AN64" s="207" t="s">
        <v>13691</v>
      </c>
      <c r="AO64" s="323" t="s">
        <v>13680</v>
      </c>
      <c r="AP64" s="207" t="s">
        <v>13638</v>
      </c>
      <c r="AQ64" s="207" t="s">
        <v>12488</v>
      </c>
      <c r="AR64" s="207" t="s">
        <v>13692</v>
      </c>
      <c r="AS64" s="207" t="s">
        <v>13682</v>
      </c>
      <c r="AT64" s="207" t="s">
        <v>13640</v>
      </c>
      <c r="AU64" s="207" t="s">
        <v>12492</v>
      </c>
      <c r="AV64" s="207" t="s">
        <v>13693</v>
      </c>
      <c r="AW64" s="73" t="s">
        <v>2481</v>
      </c>
      <c r="AX64" s="207" t="s">
        <v>12086</v>
      </c>
      <c r="AY64" s="207">
        <v>1</v>
      </c>
      <c r="AZ64" s="207">
        <v>1</v>
      </c>
      <c r="BA64" s="207">
        <v>1</v>
      </c>
      <c r="BB64" s="207">
        <v>80</v>
      </c>
      <c r="BC64" s="207">
        <v>100</v>
      </c>
      <c r="BD64" s="207">
        <v>300</v>
      </c>
      <c r="BE64" s="207">
        <v>120</v>
      </c>
      <c r="BF64" s="207" t="s">
        <v>2750</v>
      </c>
      <c r="BG64" s="207" t="s">
        <v>12494</v>
      </c>
      <c r="BH64" s="207" t="s">
        <v>2755</v>
      </c>
      <c r="BI64" s="207" t="s">
        <v>12864</v>
      </c>
      <c r="BJ64" s="207" t="s">
        <v>13203</v>
      </c>
      <c r="BK64" s="207" t="s">
        <v>13204</v>
      </c>
      <c r="BL64" s="195" t="s">
        <v>12498</v>
      </c>
      <c r="BM64" s="195" t="s">
        <v>12499</v>
      </c>
      <c r="BN64" s="195" t="s">
        <v>12500</v>
      </c>
      <c r="BO64" s="195" t="s">
        <v>12501</v>
      </c>
      <c r="BP64" s="195" t="s">
        <v>12502</v>
      </c>
      <c r="BQ64" s="207" t="s">
        <v>6831</v>
      </c>
      <c r="BR64" s="207" t="s">
        <v>6831</v>
      </c>
      <c r="BT64" s="207" t="s">
        <v>6831</v>
      </c>
      <c r="BU64" s="207" t="s">
        <v>6831</v>
      </c>
      <c r="BW64" s="207" t="s">
        <v>12590</v>
      </c>
      <c r="BZ64" s="207">
        <v>130</v>
      </c>
      <c r="CC64" s="207">
        <v>1</v>
      </c>
      <c r="CF64" s="207" t="s">
        <v>12868</v>
      </c>
      <c r="CI64" s="207">
        <v>50</v>
      </c>
      <c r="CJ64" s="207">
        <v>0</v>
      </c>
      <c r="CK64" s="207">
        <v>40</v>
      </c>
      <c r="CM64" s="222" t="s">
        <v>12508</v>
      </c>
      <c r="CN64" s="223" t="s">
        <v>12509</v>
      </c>
      <c r="CO64" s="222" t="s">
        <v>12510</v>
      </c>
      <c r="CP64" s="222" t="s">
        <v>12511</v>
      </c>
      <c r="CQ64" s="224" t="s">
        <v>12512</v>
      </c>
      <c r="CR64" s="207" t="s">
        <v>12513</v>
      </c>
      <c r="CS64" s="207" t="s">
        <v>12947</v>
      </c>
      <c r="CT64" s="207" t="s">
        <v>12418</v>
      </c>
      <c r="CU64" s="207" t="s">
        <v>3970</v>
      </c>
      <c r="CY64" s="207">
        <v>807</v>
      </c>
      <c r="CZ64" s="207" t="s">
        <v>4076</v>
      </c>
      <c r="DA64" s="207" t="s">
        <v>4077</v>
      </c>
      <c r="DB64" s="207" t="s">
        <v>4078</v>
      </c>
      <c r="DE64" s="207">
        <v>1</v>
      </c>
      <c r="DF64" s="207">
        <v>1</v>
      </c>
      <c r="DG64" s="207">
        <v>1349</v>
      </c>
      <c r="DH64" s="207" t="s">
        <v>13642</v>
      </c>
      <c r="DI64" s="207" t="s">
        <v>172</v>
      </c>
      <c r="DK64" s="207">
        <v>1</v>
      </c>
      <c r="DN64" s="207" t="s">
        <v>6831</v>
      </c>
      <c r="DO64" s="207" t="s">
        <v>6831</v>
      </c>
      <c r="DR64" s="207" t="s">
        <v>1801</v>
      </c>
      <c r="DS64" s="207" t="s">
        <v>6061</v>
      </c>
      <c r="DT64" s="207" t="s">
        <v>13643</v>
      </c>
      <c r="DU64" s="207">
        <v>3044</v>
      </c>
      <c r="DV64" s="207" t="s">
        <v>13144</v>
      </c>
      <c r="DW64" s="207">
        <v>10</v>
      </c>
      <c r="DY64" s="195" t="s">
        <v>6831</v>
      </c>
      <c r="DZ64" s="195" t="s">
        <v>6831</v>
      </c>
      <c r="EA64" s="207" t="s">
        <v>13694</v>
      </c>
      <c r="EB64" s="207" t="s">
        <v>12523</v>
      </c>
      <c r="EC64" s="207" t="s">
        <v>13695</v>
      </c>
      <c r="ED64" s="196" t="s">
        <v>13694</v>
      </c>
      <c r="EF64" s="207">
        <v>85</v>
      </c>
      <c r="EG64" s="235" t="s">
        <v>13696</v>
      </c>
      <c r="EL64" s="207" t="s">
        <v>12482</v>
      </c>
      <c r="EM64" s="207" t="s">
        <v>12482</v>
      </c>
      <c r="EN64" s="207" t="s">
        <v>12493</v>
      </c>
      <c r="EO64" s="207" t="s">
        <v>12567</v>
      </c>
      <c r="EP64" s="207" t="s">
        <v>12568</v>
      </c>
      <c r="EQ64" s="207" t="s">
        <v>12569</v>
      </c>
      <c r="ET64" s="207" t="s">
        <v>12878</v>
      </c>
      <c r="EU64" s="207" t="s">
        <v>13697</v>
      </c>
      <c r="EV64" s="222" t="s">
        <v>13698</v>
      </c>
      <c r="EW64" s="207" t="s">
        <v>12535</v>
      </c>
      <c r="FA64" s="221">
        <v>1</v>
      </c>
    </row>
    <row r="65" spans="1:157">
      <c r="A65" s="215">
        <v>901</v>
      </c>
      <c r="B65" s="215" t="s">
        <v>6882</v>
      </c>
      <c r="C65" s="215" t="s">
        <v>9426</v>
      </c>
      <c r="D65" s="215" t="s">
        <v>1797</v>
      </c>
      <c r="E65" s="215" t="s">
        <v>1796</v>
      </c>
      <c r="F65" s="47" t="s">
        <v>6939</v>
      </c>
      <c r="G65" s="219">
        <v>9</v>
      </c>
      <c r="H65" s="47" t="s">
        <v>12573</v>
      </c>
      <c r="I65" s="215">
        <v>24</v>
      </c>
      <c r="J65" s="215" t="s">
        <v>13699</v>
      </c>
      <c r="K65" s="219">
        <v>1</v>
      </c>
      <c r="L65" s="207">
        <v>1</v>
      </c>
      <c r="M65" s="220">
        <v>1</v>
      </c>
      <c r="N65" s="220">
        <v>1</v>
      </c>
      <c r="O65" s="220">
        <v>1</v>
      </c>
      <c r="P65" s="220">
        <v>1</v>
      </c>
      <c r="Q65" s="220">
        <v>2</v>
      </c>
      <c r="R65" s="220">
        <v>1</v>
      </c>
      <c r="S65" s="207">
        <v>6.95</v>
      </c>
      <c r="T65" s="207">
        <v>99.3</v>
      </c>
      <c r="U65" s="207">
        <v>1.5</v>
      </c>
      <c r="V65" s="207">
        <v>0</v>
      </c>
      <c r="W65" s="207">
        <v>0.48</v>
      </c>
      <c r="X65" s="207" t="s">
        <v>10637</v>
      </c>
      <c r="Y65" s="207" t="s">
        <v>10666</v>
      </c>
      <c r="Z65" s="221" t="s">
        <v>13700</v>
      </c>
      <c r="AA65" s="207" t="s">
        <v>13701</v>
      </c>
      <c r="AB65" s="207" t="s">
        <v>13702</v>
      </c>
      <c r="AC65" s="207" t="s">
        <v>13702</v>
      </c>
      <c r="AD65" s="207">
        <v>1</v>
      </c>
      <c r="AE65" s="207">
        <v>100</v>
      </c>
      <c r="AF65" s="220">
        <v>1</v>
      </c>
      <c r="AG65" s="220">
        <v>1</v>
      </c>
      <c r="AH65" s="221">
        <v>3</v>
      </c>
      <c r="AI65" s="221">
        <v>3</v>
      </c>
      <c r="AJ65" s="207" t="s">
        <v>13703</v>
      </c>
      <c r="AK65" s="207">
        <v>69.5</v>
      </c>
      <c r="AL65" s="207">
        <v>993</v>
      </c>
      <c r="AM65" s="207" t="s">
        <v>12578</v>
      </c>
      <c r="AN65" s="207" t="s">
        <v>13704</v>
      </c>
      <c r="AO65" s="323" t="s">
        <v>13705</v>
      </c>
      <c r="AP65" s="207" t="s">
        <v>12940</v>
      </c>
      <c r="AQ65" s="207" t="s">
        <v>12488</v>
      </c>
      <c r="AR65" s="207" t="s">
        <v>13706</v>
      </c>
      <c r="AS65" s="207" t="s">
        <v>13707</v>
      </c>
      <c r="AT65" s="207" t="s">
        <v>12942</v>
      </c>
      <c r="AU65" s="207" t="s">
        <v>12492</v>
      </c>
      <c r="AV65" s="207" t="s">
        <v>13708</v>
      </c>
      <c r="AW65" s="73" t="s">
        <v>2483</v>
      </c>
      <c r="AX65" s="207" t="s">
        <v>12083</v>
      </c>
      <c r="AY65" s="207">
        <v>1</v>
      </c>
      <c r="AZ65" s="207">
        <v>2</v>
      </c>
      <c r="BA65" s="207">
        <v>2</v>
      </c>
      <c r="BB65" s="207">
        <v>80</v>
      </c>
      <c r="BC65" s="207">
        <v>120</v>
      </c>
      <c r="BD65" s="207">
        <v>300</v>
      </c>
      <c r="BE65" s="207">
        <v>160</v>
      </c>
      <c r="BF65" s="207" t="s">
        <v>2752</v>
      </c>
      <c r="BG65" s="207" t="s">
        <v>12586</v>
      </c>
      <c r="BH65" s="207" t="s">
        <v>2757</v>
      </c>
      <c r="BI65" s="207" t="s">
        <v>12864</v>
      </c>
      <c r="BJ65" s="207" t="s">
        <v>13203</v>
      </c>
      <c r="BK65" s="207" t="s">
        <v>13204</v>
      </c>
      <c r="BL65" s="195" t="s">
        <v>12498</v>
      </c>
      <c r="BM65" s="195" t="s">
        <v>12499</v>
      </c>
      <c r="BN65" s="195" t="s">
        <v>12500</v>
      </c>
      <c r="BO65" s="195" t="s">
        <v>12501</v>
      </c>
      <c r="BP65" s="195" t="s">
        <v>12502</v>
      </c>
      <c r="BW65" s="207" t="s">
        <v>13220</v>
      </c>
      <c r="BZ65" s="207">
        <v>100</v>
      </c>
      <c r="CC65" s="207">
        <v>1</v>
      </c>
      <c r="CI65" s="207">
        <v>50</v>
      </c>
      <c r="CJ65" s="207">
        <v>0</v>
      </c>
      <c r="CK65" s="207">
        <v>40</v>
      </c>
      <c r="CM65" s="222" t="s">
        <v>12508</v>
      </c>
      <c r="CN65" s="223" t="s">
        <v>12509</v>
      </c>
      <c r="CO65" s="222" t="s">
        <v>12510</v>
      </c>
      <c r="CP65" s="222" t="s">
        <v>12511</v>
      </c>
      <c r="CQ65" s="224" t="s">
        <v>12512</v>
      </c>
      <c r="CR65" s="207" t="s">
        <v>12513</v>
      </c>
      <c r="CS65" s="207" t="s">
        <v>12947</v>
      </c>
      <c r="CT65" s="207" t="s">
        <v>12418</v>
      </c>
      <c r="CU65" s="207" t="s">
        <v>13709</v>
      </c>
      <c r="CY65" s="207">
        <v>901</v>
      </c>
      <c r="CZ65" s="207" t="s">
        <v>4076</v>
      </c>
      <c r="DA65" s="207" t="s">
        <v>4077</v>
      </c>
      <c r="DB65" s="207" t="s">
        <v>4078</v>
      </c>
      <c r="DD65" s="207">
        <v>1</v>
      </c>
      <c r="DE65" s="207">
        <v>1</v>
      </c>
      <c r="DF65" s="207">
        <v>1</v>
      </c>
      <c r="DG65" s="207">
        <v>546</v>
      </c>
      <c r="DH65" s="207" t="s">
        <v>12890</v>
      </c>
      <c r="DI65" s="207" t="s">
        <v>166</v>
      </c>
      <c r="DK65" s="207">
        <v>1</v>
      </c>
      <c r="DN65" s="207" t="s">
        <v>13710</v>
      </c>
      <c r="DO65" s="207" t="s">
        <v>6831</v>
      </c>
      <c r="DR65" s="207" t="s">
        <v>1802</v>
      </c>
      <c r="DS65" s="207" t="s">
        <v>13711</v>
      </c>
      <c r="DT65" s="207" t="s">
        <v>13165</v>
      </c>
      <c r="DU65" s="207">
        <v>3046</v>
      </c>
      <c r="DV65" s="207" t="s">
        <v>13712</v>
      </c>
      <c r="DW65" s="207">
        <v>2</v>
      </c>
      <c r="DY65" s="195" t="s">
        <v>6831</v>
      </c>
      <c r="DZ65" s="195" t="s">
        <v>6831</v>
      </c>
      <c r="EA65" s="207" t="s">
        <v>11049</v>
      </c>
      <c r="EB65" s="207" t="s">
        <v>12523</v>
      </c>
      <c r="EC65" s="207" t="s">
        <v>13713</v>
      </c>
      <c r="ED65" s="196" t="s">
        <v>11049</v>
      </c>
      <c r="EF65" s="207">
        <v>85</v>
      </c>
      <c r="EG65" s="235" t="s">
        <v>13714</v>
      </c>
      <c r="EL65" s="207" t="s">
        <v>12482</v>
      </c>
      <c r="EM65" s="207" t="s">
        <v>12482</v>
      </c>
      <c r="EN65" s="207" t="s">
        <v>12493</v>
      </c>
      <c r="EO65" s="207" t="s">
        <v>12567</v>
      </c>
      <c r="EP65" s="207" t="s">
        <v>12568</v>
      </c>
      <c r="EQ65" s="207" t="s">
        <v>12569</v>
      </c>
      <c r="ET65" s="207" t="s">
        <v>12878</v>
      </c>
      <c r="EU65" s="207" t="s">
        <v>13715</v>
      </c>
      <c r="EV65" s="222" t="s">
        <v>13716</v>
      </c>
      <c r="EW65" s="207" t="s">
        <v>12535</v>
      </c>
      <c r="FA65" s="221">
        <v>3</v>
      </c>
    </row>
    <row r="66" spans="1:157">
      <c r="A66" s="215">
        <v>902</v>
      </c>
      <c r="B66" s="215" t="s">
        <v>6883</v>
      </c>
      <c r="C66" s="215" t="s">
        <v>9426</v>
      </c>
      <c r="D66" s="215" t="s">
        <v>1797</v>
      </c>
      <c r="E66" s="215" t="s">
        <v>1796</v>
      </c>
      <c r="F66" s="47" t="s">
        <v>12538</v>
      </c>
      <c r="G66" s="219">
        <v>9</v>
      </c>
      <c r="H66" s="47" t="s">
        <v>12478</v>
      </c>
      <c r="I66" s="215">
        <v>24</v>
      </c>
      <c r="J66" s="215" t="s">
        <v>13717</v>
      </c>
      <c r="K66" s="219">
        <v>2</v>
      </c>
      <c r="L66" s="207">
        <v>2</v>
      </c>
      <c r="M66" s="220">
        <v>1</v>
      </c>
      <c r="N66" s="220">
        <v>1</v>
      </c>
      <c r="O66" s="220">
        <v>1</v>
      </c>
      <c r="P66" s="220">
        <v>1</v>
      </c>
      <c r="Q66" s="220">
        <v>2</v>
      </c>
      <c r="R66" s="220">
        <v>2</v>
      </c>
      <c r="S66" s="207">
        <v>9.92</v>
      </c>
      <c r="T66" s="207">
        <v>66.2</v>
      </c>
      <c r="U66" s="207">
        <v>1.2</v>
      </c>
      <c r="V66" s="207">
        <v>0</v>
      </c>
      <c r="W66" s="207">
        <v>0.56000000000000005</v>
      </c>
      <c r="X66" s="207" t="s">
        <v>2658</v>
      </c>
      <c r="Y66" s="207" t="s">
        <v>10667</v>
      </c>
      <c r="Z66" s="221" t="s">
        <v>13718</v>
      </c>
      <c r="AA66" s="207" t="s">
        <v>13719</v>
      </c>
      <c r="AB66" s="207" t="s">
        <v>13720</v>
      </c>
      <c r="AC66" s="207" t="s">
        <v>13720</v>
      </c>
      <c r="AD66" s="207">
        <v>1</v>
      </c>
      <c r="AE66" s="207">
        <v>100</v>
      </c>
      <c r="AF66" s="220">
        <v>1</v>
      </c>
      <c r="AG66" s="220">
        <v>1</v>
      </c>
      <c r="AH66" s="221">
        <v>3</v>
      </c>
      <c r="AI66" s="221">
        <v>4</v>
      </c>
      <c r="AJ66" s="207" t="s">
        <v>13703</v>
      </c>
      <c r="AK66" s="207">
        <v>99.2</v>
      </c>
      <c r="AL66" s="207">
        <v>662</v>
      </c>
      <c r="AM66" s="207" t="s">
        <v>13721</v>
      </c>
      <c r="AN66" s="207" t="s">
        <v>13722</v>
      </c>
      <c r="AO66" s="323" t="s">
        <v>12639</v>
      </c>
      <c r="AP66" s="207" t="s">
        <v>13179</v>
      </c>
      <c r="AQ66" s="207" t="s">
        <v>12488</v>
      </c>
      <c r="AR66" s="207" t="s">
        <v>13723</v>
      </c>
      <c r="AS66" s="207" t="s">
        <v>12642</v>
      </c>
      <c r="AT66" s="207" t="s">
        <v>13181</v>
      </c>
      <c r="AU66" s="207" t="s">
        <v>12492</v>
      </c>
      <c r="AV66" s="207" t="s">
        <v>13724</v>
      </c>
      <c r="AW66" s="73" t="s">
        <v>2484</v>
      </c>
      <c r="AX66" s="207" t="s">
        <v>12083</v>
      </c>
      <c r="AY66" s="207">
        <v>2</v>
      </c>
      <c r="AZ66" s="207">
        <v>1</v>
      </c>
      <c r="BA66" s="207">
        <v>3</v>
      </c>
      <c r="BB66" s="207">
        <v>350</v>
      </c>
      <c r="BC66" s="207">
        <v>90</v>
      </c>
      <c r="BD66" s="207">
        <v>300</v>
      </c>
      <c r="BE66" s="207">
        <v>80</v>
      </c>
      <c r="BF66" s="207" t="s">
        <v>2753</v>
      </c>
      <c r="BG66" s="207" t="s">
        <v>12550</v>
      </c>
      <c r="BH66" s="207" t="s">
        <v>2758</v>
      </c>
      <c r="BI66" s="207" t="s">
        <v>12864</v>
      </c>
      <c r="BJ66" s="207" t="s">
        <v>13203</v>
      </c>
      <c r="BK66" s="207" t="s">
        <v>13204</v>
      </c>
      <c r="BL66" s="195" t="s">
        <v>12498</v>
      </c>
      <c r="BM66" s="195" t="s">
        <v>12499</v>
      </c>
      <c r="BN66" s="195" t="s">
        <v>12500</v>
      </c>
      <c r="BO66" s="195" t="s">
        <v>12501</v>
      </c>
      <c r="BP66" s="195" t="s">
        <v>12502</v>
      </c>
      <c r="BQ66" s="207">
        <v>1</v>
      </c>
      <c r="BR66" s="207" t="s">
        <v>13720</v>
      </c>
      <c r="BT66" s="207">
        <v>1000</v>
      </c>
      <c r="BW66" s="207" t="s">
        <v>12503</v>
      </c>
      <c r="BZ66" s="207">
        <v>100</v>
      </c>
      <c r="CC66" s="207">
        <v>0</v>
      </c>
      <c r="CI66" s="207">
        <v>50</v>
      </c>
      <c r="CJ66" s="207">
        <v>0</v>
      </c>
      <c r="CK66" s="207">
        <v>40</v>
      </c>
      <c r="CM66" s="222" t="s">
        <v>12508</v>
      </c>
      <c r="CN66" s="223" t="s">
        <v>12509</v>
      </c>
      <c r="CO66" s="222" t="s">
        <v>12510</v>
      </c>
      <c r="CP66" s="222" t="s">
        <v>12511</v>
      </c>
      <c r="CQ66" s="224" t="s">
        <v>12512</v>
      </c>
      <c r="CR66" s="207" t="s">
        <v>12513</v>
      </c>
      <c r="CS66" s="207" t="s">
        <v>12947</v>
      </c>
      <c r="CT66" s="207" t="s">
        <v>12418</v>
      </c>
      <c r="CU66" s="207" t="s">
        <v>13725</v>
      </c>
      <c r="CY66" s="207">
        <v>902</v>
      </c>
      <c r="CZ66" s="207" t="s">
        <v>4076</v>
      </c>
      <c r="DA66" s="207" t="s">
        <v>4077</v>
      </c>
      <c r="DB66" s="207" t="s">
        <v>4078</v>
      </c>
      <c r="DD66" s="207">
        <v>1</v>
      </c>
      <c r="DE66" s="207">
        <v>1</v>
      </c>
      <c r="DF66" s="207">
        <v>1</v>
      </c>
      <c r="DG66" s="207">
        <v>794</v>
      </c>
      <c r="DH66" s="207" t="s">
        <v>12837</v>
      </c>
      <c r="DI66" s="207" t="s">
        <v>166</v>
      </c>
      <c r="DK66" s="207">
        <v>1</v>
      </c>
      <c r="DO66" s="207" t="s">
        <v>6831</v>
      </c>
      <c r="DR66" s="207" t="s">
        <v>1805</v>
      </c>
      <c r="DS66" s="207" t="s">
        <v>13726</v>
      </c>
      <c r="DT66" s="207" t="s">
        <v>12809</v>
      </c>
      <c r="DU66" s="207">
        <v>3047</v>
      </c>
      <c r="DV66" s="207" t="s">
        <v>13727</v>
      </c>
      <c r="DW66" s="207">
        <v>4</v>
      </c>
      <c r="DY66" s="195" t="s">
        <v>6831</v>
      </c>
      <c r="DZ66" s="195" t="s">
        <v>6831</v>
      </c>
      <c r="EA66" s="207" t="s">
        <v>6436</v>
      </c>
      <c r="EB66" s="207" t="s">
        <v>12523</v>
      </c>
      <c r="EC66" s="207" t="s">
        <v>13728</v>
      </c>
      <c r="ED66" s="196" t="s">
        <v>6436</v>
      </c>
      <c r="EF66" s="207">
        <v>85</v>
      </c>
      <c r="EG66" s="235" t="s">
        <v>13729</v>
      </c>
      <c r="EL66" s="207" t="s">
        <v>12482</v>
      </c>
      <c r="EM66" s="207" t="s">
        <v>12482</v>
      </c>
      <c r="EN66" s="207" t="s">
        <v>12493</v>
      </c>
      <c r="EO66" s="207" t="s">
        <v>12567</v>
      </c>
      <c r="EP66" s="207" t="s">
        <v>12568</v>
      </c>
      <c r="EQ66" s="207" t="s">
        <v>12569</v>
      </c>
      <c r="ET66" s="207" t="s">
        <v>12878</v>
      </c>
      <c r="EU66" s="207" t="s">
        <v>13730</v>
      </c>
      <c r="EV66" s="222" t="s">
        <v>13731</v>
      </c>
      <c r="EW66" s="207" t="s">
        <v>12535</v>
      </c>
      <c r="FA66" s="221">
        <v>4</v>
      </c>
    </row>
    <row r="67" spans="1:157">
      <c r="A67" s="215">
        <v>903</v>
      </c>
      <c r="B67" s="215" t="s">
        <v>6884</v>
      </c>
      <c r="C67" s="215" t="s">
        <v>9426</v>
      </c>
      <c r="D67" s="215" t="s">
        <v>1797</v>
      </c>
      <c r="E67" s="215" t="s">
        <v>1796</v>
      </c>
      <c r="F67" s="47" t="s">
        <v>6941</v>
      </c>
      <c r="G67" s="219">
        <v>9</v>
      </c>
      <c r="H67" s="47" t="s">
        <v>12478</v>
      </c>
      <c r="I67" s="215">
        <v>24</v>
      </c>
      <c r="J67" s="215" t="s">
        <v>13732</v>
      </c>
      <c r="K67" s="219">
        <v>2</v>
      </c>
      <c r="L67" s="207">
        <v>2</v>
      </c>
      <c r="M67" s="220">
        <v>1</v>
      </c>
      <c r="N67" s="220">
        <v>1</v>
      </c>
      <c r="O67" s="220">
        <v>1</v>
      </c>
      <c r="P67" s="220">
        <v>1</v>
      </c>
      <c r="Q67" s="220">
        <v>2</v>
      </c>
      <c r="R67" s="220">
        <v>3</v>
      </c>
      <c r="S67" s="207">
        <v>11.1</v>
      </c>
      <c r="T67" s="207">
        <v>74.400000000000006</v>
      </c>
      <c r="U67" s="207">
        <v>1</v>
      </c>
      <c r="V67" s="207">
        <v>0</v>
      </c>
      <c r="W67" s="207">
        <v>0.42</v>
      </c>
      <c r="X67" s="207" t="s">
        <v>10638</v>
      </c>
      <c r="Y67" s="207" t="s">
        <v>10668</v>
      </c>
      <c r="Z67" s="221" t="s">
        <v>13733</v>
      </c>
      <c r="AA67" s="207" t="s">
        <v>13734</v>
      </c>
      <c r="AB67" s="207" t="s">
        <v>13735</v>
      </c>
      <c r="AC67" s="207" t="s">
        <v>13735</v>
      </c>
      <c r="AD67" s="207">
        <v>1</v>
      </c>
      <c r="AE67" s="207">
        <v>100</v>
      </c>
      <c r="AF67" s="220">
        <v>1</v>
      </c>
      <c r="AG67" s="220">
        <v>1</v>
      </c>
      <c r="AH67" s="221">
        <v>3</v>
      </c>
      <c r="AI67" s="221">
        <v>5</v>
      </c>
      <c r="AJ67" s="207" t="s">
        <v>13703</v>
      </c>
      <c r="AK67" s="207">
        <v>111</v>
      </c>
      <c r="AL67" s="207">
        <v>744</v>
      </c>
      <c r="AM67" s="207" t="s">
        <v>12938</v>
      </c>
      <c r="AN67" s="207" t="s">
        <v>12757</v>
      </c>
      <c r="AO67" s="323" t="s">
        <v>13527</v>
      </c>
      <c r="AP67" s="207" t="s">
        <v>13638</v>
      </c>
      <c r="AQ67" s="207" t="s">
        <v>12488</v>
      </c>
      <c r="AR67" s="207" t="s">
        <v>12760</v>
      </c>
      <c r="AS67" s="207" t="s">
        <v>13529</v>
      </c>
      <c r="AT67" s="207" t="s">
        <v>13640</v>
      </c>
      <c r="AU67" s="207" t="s">
        <v>12492</v>
      </c>
      <c r="AV67" s="207" t="s">
        <v>13736</v>
      </c>
      <c r="AW67" s="73" t="s">
        <v>2485</v>
      </c>
      <c r="AX67" s="207" t="s">
        <v>12083</v>
      </c>
      <c r="AY67" s="207">
        <v>2</v>
      </c>
      <c r="AZ67" s="207">
        <v>1</v>
      </c>
      <c r="BA67" s="207">
        <v>3</v>
      </c>
      <c r="BB67" s="207">
        <v>230</v>
      </c>
      <c r="BC67" s="207">
        <v>80</v>
      </c>
      <c r="BD67" s="207">
        <v>300</v>
      </c>
      <c r="BE67" s="207">
        <v>60</v>
      </c>
      <c r="BF67" s="207" t="s">
        <v>2754</v>
      </c>
      <c r="BG67" s="207" t="s">
        <v>12645</v>
      </c>
      <c r="BH67" s="207" t="s">
        <v>2759</v>
      </c>
      <c r="BI67" s="207" t="s">
        <v>12864</v>
      </c>
      <c r="BJ67" s="207" t="s">
        <v>13203</v>
      </c>
      <c r="BK67" s="207" t="s">
        <v>13204</v>
      </c>
      <c r="BL67" s="195" t="s">
        <v>12498</v>
      </c>
      <c r="BM67" s="195" t="s">
        <v>12499</v>
      </c>
      <c r="BN67" s="195" t="s">
        <v>12500</v>
      </c>
      <c r="BO67" s="195" t="s">
        <v>12501</v>
      </c>
      <c r="BP67" s="195" t="s">
        <v>12502</v>
      </c>
      <c r="BQ67" s="207">
        <v>1</v>
      </c>
      <c r="BR67" s="207" t="s">
        <v>13735</v>
      </c>
      <c r="BT67" s="207">
        <v>300</v>
      </c>
      <c r="BU67" s="207">
        <v>13</v>
      </c>
      <c r="BW67" s="207" t="s">
        <v>12785</v>
      </c>
      <c r="BZ67" s="207">
        <v>100</v>
      </c>
      <c r="CC67" s="207">
        <v>0</v>
      </c>
      <c r="CI67" s="207">
        <v>50</v>
      </c>
      <c r="CJ67" s="207">
        <v>0</v>
      </c>
      <c r="CK67" s="207">
        <v>40</v>
      </c>
      <c r="CM67" s="222" t="s">
        <v>12508</v>
      </c>
      <c r="CN67" s="223" t="s">
        <v>12509</v>
      </c>
      <c r="CO67" s="222" t="s">
        <v>12510</v>
      </c>
      <c r="CP67" s="222" t="s">
        <v>12511</v>
      </c>
      <c r="CQ67" s="224" t="s">
        <v>12512</v>
      </c>
      <c r="CR67" s="207" t="s">
        <v>12513</v>
      </c>
      <c r="CS67" s="207" t="s">
        <v>12947</v>
      </c>
      <c r="CT67" s="207" t="s">
        <v>12418</v>
      </c>
      <c r="CU67" s="207" t="s">
        <v>13737</v>
      </c>
      <c r="CY67" s="207">
        <v>903</v>
      </c>
      <c r="CZ67" s="207" t="s">
        <v>4076</v>
      </c>
      <c r="DA67" s="207" t="s">
        <v>4077</v>
      </c>
      <c r="DB67" s="207" t="s">
        <v>4078</v>
      </c>
      <c r="DD67" s="207">
        <v>1</v>
      </c>
      <c r="DE67" s="207">
        <v>1</v>
      </c>
      <c r="DF67" s="207">
        <v>1</v>
      </c>
      <c r="DG67" s="207">
        <v>794</v>
      </c>
      <c r="DH67" s="207" t="s">
        <v>12921</v>
      </c>
      <c r="DI67" s="207" t="s">
        <v>166</v>
      </c>
      <c r="DK67" s="207">
        <v>1</v>
      </c>
      <c r="DN67" s="207" t="s">
        <v>13738</v>
      </c>
      <c r="DO67" s="207" t="s">
        <v>6831</v>
      </c>
      <c r="DR67" s="207" t="s">
        <v>1803</v>
      </c>
      <c r="DS67" s="207" t="s">
        <v>13739</v>
      </c>
      <c r="DT67" s="207" t="s">
        <v>12809</v>
      </c>
      <c r="DU67" s="207">
        <v>3048</v>
      </c>
      <c r="DV67" s="207" t="s">
        <v>13740</v>
      </c>
      <c r="DW67" s="207">
        <v>8</v>
      </c>
      <c r="DY67" s="195" t="s">
        <v>6831</v>
      </c>
      <c r="DZ67" s="195" t="s">
        <v>6831</v>
      </c>
      <c r="EA67" s="207" t="s">
        <v>11050</v>
      </c>
      <c r="EB67" s="207" t="s">
        <v>12523</v>
      </c>
      <c r="EC67" s="207" t="s">
        <v>13741</v>
      </c>
      <c r="ED67" s="196" t="s">
        <v>11050</v>
      </c>
      <c r="EF67" s="207">
        <v>85</v>
      </c>
      <c r="EG67" s="235" t="s">
        <v>13742</v>
      </c>
      <c r="EL67" s="207" t="s">
        <v>12482</v>
      </c>
      <c r="EM67" s="207" t="s">
        <v>12482</v>
      </c>
      <c r="EN67" s="207" t="s">
        <v>12493</v>
      </c>
      <c r="EO67" s="207" t="s">
        <v>12567</v>
      </c>
      <c r="EP67" s="207" t="s">
        <v>12568</v>
      </c>
      <c r="EQ67" s="207" t="s">
        <v>12569</v>
      </c>
      <c r="ET67" s="207" t="s">
        <v>12878</v>
      </c>
      <c r="EU67" s="207" t="s">
        <v>13743</v>
      </c>
      <c r="EV67" s="222" t="s">
        <v>13744</v>
      </c>
      <c r="EW67" s="207" t="s">
        <v>12535</v>
      </c>
      <c r="FA67" s="221">
        <v>5</v>
      </c>
    </row>
    <row r="68" spans="1:157">
      <c r="A68" s="215">
        <v>904</v>
      </c>
      <c r="B68" s="215" t="s">
        <v>6885</v>
      </c>
      <c r="C68" s="215" t="s">
        <v>9426</v>
      </c>
      <c r="D68" s="215" t="s">
        <v>1797</v>
      </c>
      <c r="E68" s="215" t="s">
        <v>1796</v>
      </c>
      <c r="F68" s="47" t="s">
        <v>12477</v>
      </c>
      <c r="G68" s="219">
        <v>4</v>
      </c>
      <c r="H68" s="47" t="s">
        <v>12478</v>
      </c>
      <c r="I68" s="215">
        <v>24</v>
      </c>
      <c r="J68" s="215" t="s">
        <v>13745</v>
      </c>
      <c r="K68" s="219">
        <v>3</v>
      </c>
      <c r="L68" s="207">
        <v>2</v>
      </c>
      <c r="M68" s="220">
        <v>1</v>
      </c>
      <c r="N68" s="220">
        <v>1</v>
      </c>
      <c r="O68" s="220">
        <v>1</v>
      </c>
      <c r="P68" s="220">
        <v>1</v>
      </c>
      <c r="Q68" s="220">
        <v>2</v>
      </c>
      <c r="R68" s="220">
        <v>4</v>
      </c>
      <c r="S68" s="207">
        <v>19.5</v>
      </c>
      <c r="T68" s="207">
        <v>168.2</v>
      </c>
      <c r="U68" s="207">
        <v>1.8</v>
      </c>
      <c r="V68" s="207">
        <v>0</v>
      </c>
      <c r="W68" s="207">
        <v>0.5</v>
      </c>
      <c r="X68" s="207" t="s">
        <v>2659</v>
      </c>
      <c r="Y68" s="207" t="s">
        <v>10669</v>
      </c>
      <c r="Z68" s="221" t="s">
        <v>13746</v>
      </c>
      <c r="AA68" s="207" t="s">
        <v>13747</v>
      </c>
      <c r="AB68" s="207" t="s">
        <v>13748</v>
      </c>
      <c r="AC68" s="207" t="s">
        <v>13748</v>
      </c>
      <c r="AD68" s="207">
        <v>1</v>
      </c>
      <c r="AE68" s="207">
        <v>100</v>
      </c>
      <c r="AF68" s="220">
        <v>1</v>
      </c>
      <c r="AG68" s="220">
        <v>1</v>
      </c>
      <c r="AH68" s="221">
        <v>4</v>
      </c>
      <c r="AI68" s="221">
        <v>1</v>
      </c>
      <c r="AJ68" s="207" t="s">
        <v>13703</v>
      </c>
      <c r="AK68" s="207">
        <v>195</v>
      </c>
      <c r="AL68" s="207">
        <v>1682</v>
      </c>
      <c r="AM68" s="207" t="s">
        <v>12885</v>
      </c>
      <c r="AN68" s="207" t="s">
        <v>13749</v>
      </c>
      <c r="AO68" s="323" t="s">
        <v>13482</v>
      </c>
      <c r="AP68" s="207" t="s">
        <v>12906</v>
      </c>
      <c r="AQ68" s="207" t="s">
        <v>12488</v>
      </c>
      <c r="AR68" s="207" t="s">
        <v>13750</v>
      </c>
      <c r="AS68" s="207" t="s">
        <v>13484</v>
      </c>
      <c r="AT68" s="207" t="s">
        <v>12909</v>
      </c>
      <c r="AU68" s="207" t="s">
        <v>12492</v>
      </c>
      <c r="AV68" s="207" t="s">
        <v>13751</v>
      </c>
      <c r="AW68" s="73" t="s">
        <v>2486</v>
      </c>
      <c r="AX68" s="207" t="s">
        <v>12085</v>
      </c>
      <c r="AY68" s="207">
        <v>1</v>
      </c>
      <c r="AZ68" s="207">
        <v>1</v>
      </c>
      <c r="BA68" s="207">
        <v>1</v>
      </c>
      <c r="BB68" s="207">
        <v>80</v>
      </c>
      <c r="BC68" s="207">
        <v>100</v>
      </c>
      <c r="BD68" s="207">
        <v>300</v>
      </c>
      <c r="BE68" s="207">
        <v>120</v>
      </c>
      <c r="BF68" s="207" t="s">
        <v>2750</v>
      </c>
      <c r="BG68" s="207" t="s">
        <v>12494</v>
      </c>
      <c r="BH68" s="207" t="s">
        <v>2755</v>
      </c>
      <c r="BI68" s="207" t="s">
        <v>12864</v>
      </c>
      <c r="BJ68" s="207" t="s">
        <v>13203</v>
      </c>
      <c r="BK68" s="207" t="s">
        <v>13204</v>
      </c>
      <c r="BL68" s="195" t="s">
        <v>12498</v>
      </c>
      <c r="BM68" s="195" t="s">
        <v>12499</v>
      </c>
      <c r="BN68" s="195" t="s">
        <v>12500</v>
      </c>
      <c r="BO68" s="195" t="s">
        <v>12501</v>
      </c>
      <c r="BP68" s="195" t="s">
        <v>12502</v>
      </c>
      <c r="BW68" s="207" t="s">
        <v>13752</v>
      </c>
      <c r="BZ68" s="207">
        <v>100</v>
      </c>
      <c r="CC68" s="207">
        <v>1</v>
      </c>
      <c r="CI68" s="207">
        <v>50</v>
      </c>
      <c r="CJ68" s="207">
        <v>0</v>
      </c>
      <c r="CK68" s="207">
        <v>40</v>
      </c>
      <c r="CM68" s="222" t="s">
        <v>12508</v>
      </c>
      <c r="CN68" s="223" t="s">
        <v>12509</v>
      </c>
      <c r="CO68" s="222" t="s">
        <v>12510</v>
      </c>
      <c r="CP68" s="222" t="s">
        <v>12511</v>
      </c>
      <c r="CQ68" s="224" t="s">
        <v>12512</v>
      </c>
      <c r="CR68" s="207" t="s">
        <v>12513</v>
      </c>
      <c r="CS68" s="207" t="s">
        <v>12947</v>
      </c>
      <c r="CT68" s="207" t="s">
        <v>12418</v>
      </c>
      <c r="CU68" s="207" t="s">
        <v>13753</v>
      </c>
      <c r="CY68" s="207">
        <v>904</v>
      </c>
      <c r="CZ68" s="207" t="s">
        <v>4076</v>
      </c>
      <c r="DA68" s="207" t="s">
        <v>4077</v>
      </c>
      <c r="DB68" s="207" t="s">
        <v>4078</v>
      </c>
      <c r="DD68" s="207">
        <v>1</v>
      </c>
      <c r="DE68" s="207">
        <v>1</v>
      </c>
      <c r="DF68" s="207">
        <v>1</v>
      </c>
      <c r="DG68" s="207">
        <v>1349</v>
      </c>
      <c r="DH68" s="207" t="s">
        <v>13367</v>
      </c>
      <c r="DI68" s="207" t="s">
        <v>166</v>
      </c>
      <c r="DK68" s="207">
        <v>2</v>
      </c>
      <c r="DN68" s="207" t="s">
        <v>6831</v>
      </c>
      <c r="DO68" s="207" t="s">
        <v>6831</v>
      </c>
      <c r="DR68" s="207" t="s">
        <v>1801</v>
      </c>
      <c r="DS68" s="207" t="s">
        <v>13754</v>
      </c>
      <c r="DT68" s="207" t="s">
        <v>13755</v>
      </c>
      <c r="DU68" s="207">
        <v>3044</v>
      </c>
      <c r="DV68" s="207" t="s">
        <v>13756</v>
      </c>
      <c r="DW68" s="207">
        <v>10</v>
      </c>
      <c r="DY68" s="195" t="s">
        <v>6831</v>
      </c>
      <c r="DZ68" s="195" t="s">
        <v>6831</v>
      </c>
      <c r="EA68" s="207" t="s">
        <v>6438</v>
      </c>
      <c r="EB68" s="207" t="s">
        <v>12523</v>
      </c>
      <c r="EC68" s="207" t="s">
        <v>13757</v>
      </c>
      <c r="ED68" s="196" t="s">
        <v>6438</v>
      </c>
      <c r="EF68" s="207">
        <v>85</v>
      </c>
      <c r="EG68" s="235" t="s">
        <v>13758</v>
      </c>
      <c r="EL68" s="207" t="s">
        <v>12482</v>
      </c>
      <c r="EM68" s="207" t="s">
        <v>12482</v>
      </c>
      <c r="EN68" s="207" t="s">
        <v>12493</v>
      </c>
      <c r="EO68" s="207" t="s">
        <v>12567</v>
      </c>
      <c r="EP68" s="207" t="s">
        <v>12568</v>
      </c>
      <c r="EQ68" s="207" t="s">
        <v>12569</v>
      </c>
      <c r="ET68" s="207" t="s">
        <v>12878</v>
      </c>
      <c r="EU68" s="207" t="s">
        <v>13759</v>
      </c>
      <c r="EV68" s="222" t="s">
        <v>13760</v>
      </c>
      <c r="EW68" s="207" t="s">
        <v>12535</v>
      </c>
      <c r="FA68" s="221">
        <v>1</v>
      </c>
    </row>
    <row r="69" spans="1:157">
      <c r="A69" s="215">
        <v>905</v>
      </c>
      <c r="B69" s="215" t="s">
        <v>6886</v>
      </c>
      <c r="C69" s="215" t="s">
        <v>9426</v>
      </c>
      <c r="D69" s="215" t="s">
        <v>1797</v>
      </c>
      <c r="E69" s="215" t="s">
        <v>1796</v>
      </c>
      <c r="F69" s="47" t="s">
        <v>6938</v>
      </c>
      <c r="G69" s="219">
        <v>4</v>
      </c>
      <c r="H69" s="47" t="s">
        <v>12478</v>
      </c>
      <c r="I69" s="215">
        <v>24</v>
      </c>
      <c r="J69" s="215" t="s">
        <v>13761</v>
      </c>
      <c r="K69" s="219">
        <v>3</v>
      </c>
      <c r="L69" s="207">
        <v>2</v>
      </c>
      <c r="M69" s="220">
        <v>1</v>
      </c>
      <c r="N69" s="220">
        <v>1</v>
      </c>
      <c r="O69" s="220">
        <v>1</v>
      </c>
      <c r="P69" s="220">
        <v>1</v>
      </c>
      <c r="Q69" s="220">
        <v>2</v>
      </c>
      <c r="R69" s="220">
        <v>5</v>
      </c>
      <c r="S69" s="207">
        <v>12.1</v>
      </c>
      <c r="T69" s="207">
        <v>282.5</v>
      </c>
      <c r="U69" s="207">
        <v>5</v>
      </c>
      <c r="V69" s="207">
        <v>0</v>
      </c>
      <c r="W69" s="207">
        <v>0.32</v>
      </c>
      <c r="X69" s="207" t="s">
        <v>10639</v>
      </c>
      <c r="Y69" s="207" t="s">
        <v>10670</v>
      </c>
      <c r="Z69" s="221" t="s">
        <v>13762</v>
      </c>
      <c r="AA69" s="207" t="s">
        <v>13763</v>
      </c>
      <c r="AB69" s="207" t="s">
        <v>13764</v>
      </c>
      <c r="AC69" s="207" t="s">
        <v>13764</v>
      </c>
      <c r="AD69" s="207">
        <v>1</v>
      </c>
      <c r="AE69" s="207">
        <v>100</v>
      </c>
      <c r="AF69" s="220">
        <v>1</v>
      </c>
      <c r="AG69" s="220">
        <v>1</v>
      </c>
      <c r="AH69" s="221">
        <v>4</v>
      </c>
      <c r="AI69" s="221">
        <v>2</v>
      </c>
      <c r="AJ69" s="207" t="s">
        <v>13703</v>
      </c>
      <c r="AK69" s="207">
        <v>121</v>
      </c>
      <c r="AL69" s="207">
        <v>2825</v>
      </c>
      <c r="AM69" s="207" t="s">
        <v>12783</v>
      </c>
      <c r="AN69" s="207" t="s">
        <v>13765</v>
      </c>
      <c r="AO69" s="323" t="s">
        <v>13766</v>
      </c>
      <c r="AP69" s="207" t="s">
        <v>13452</v>
      </c>
      <c r="AQ69" s="207" t="s">
        <v>12488</v>
      </c>
      <c r="AR69" s="207" t="s">
        <v>13767</v>
      </c>
      <c r="AS69" s="207" t="s">
        <v>13768</v>
      </c>
      <c r="AT69" s="207" t="s">
        <v>13455</v>
      </c>
      <c r="AU69" s="207" t="s">
        <v>12492</v>
      </c>
      <c r="AV69" s="207" t="s">
        <v>13769</v>
      </c>
      <c r="AW69" s="73" t="s">
        <v>2487</v>
      </c>
      <c r="AX69" s="207" t="s">
        <v>12085</v>
      </c>
      <c r="AY69" s="207">
        <v>1</v>
      </c>
      <c r="AZ69" s="207">
        <v>1</v>
      </c>
      <c r="BA69" s="207">
        <v>1</v>
      </c>
      <c r="BB69" s="207">
        <v>80</v>
      </c>
      <c r="BC69" s="207">
        <v>90</v>
      </c>
      <c r="BD69" s="207">
        <v>300</v>
      </c>
      <c r="BE69" s="207">
        <v>100</v>
      </c>
      <c r="BF69" s="207" t="s">
        <v>2751</v>
      </c>
      <c r="BG69" s="207" t="s">
        <v>12617</v>
      </c>
      <c r="BH69" s="207" t="s">
        <v>2756</v>
      </c>
      <c r="BI69" s="207" t="s">
        <v>12864</v>
      </c>
      <c r="BJ69" s="207" t="s">
        <v>13203</v>
      </c>
      <c r="BK69" s="207" t="s">
        <v>13204</v>
      </c>
      <c r="BL69" s="195" t="s">
        <v>12498</v>
      </c>
      <c r="BM69" s="195" t="s">
        <v>12499</v>
      </c>
      <c r="BN69" s="195" t="s">
        <v>12500</v>
      </c>
      <c r="BO69" s="195" t="s">
        <v>12501</v>
      </c>
      <c r="BP69" s="195" t="s">
        <v>12502</v>
      </c>
      <c r="BV69" s="207" t="s">
        <v>13770</v>
      </c>
      <c r="BW69" s="207" t="s">
        <v>12740</v>
      </c>
      <c r="BZ69" s="207">
        <v>100</v>
      </c>
      <c r="CC69" s="207">
        <v>1</v>
      </c>
      <c r="CI69" s="207">
        <v>50</v>
      </c>
      <c r="CJ69" s="207">
        <v>0</v>
      </c>
      <c r="CK69" s="207">
        <v>40</v>
      </c>
      <c r="CM69" s="222" t="s">
        <v>12508</v>
      </c>
      <c r="CN69" s="223" t="s">
        <v>12509</v>
      </c>
      <c r="CO69" s="222" t="s">
        <v>12510</v>
      </c>
      <c r="CP69" s="222" t="s">
        <v>12511</v>
      </c>
      <c r="CQ69" s="224" t="s">
        <v>12512</v>
      </c>
      <c r="CR69" s="207" t="s">
        <v>12513</v>
      </c>
      <c r="CS69" s="207" t="s">
        <v>12947</v>
      </c>
      <c r="CT69" s="207" t="s">
        <v>12418</v>
      </c>
      <c r="CU69" s="207" t="s">
        <v>13771</v>
      </c>
      <c r="CY69" s="207">
        <v>905</v>
      </c>
      <c r="CZ69" s="207" t="s">
        <v>4076</v>
      </c>
      <c r="DA69" s="207" t="s">
        <v>4077</v>
      </c>
      <c r="DB69" s="207" t="s">
        <v>4078</v>
      </c>
      <c r="DD69" s="207">
        <v>1</v>
      </c>
      <c r="DE69" s="207">
        <v>1</v>
      </c>
      <c r="DF69" s="207">
        <v>1</v>
      </c>
      <c r="DG69" s="207">
        <v>1349</v>
      </c>
      <c r="DH69" s="207" t="s">
        <v>12770</v>
      </c>
      <c r="DI69" s="207" t="s">
        <v>166</v>
      </c>
      <c r="DK69" s="207">
        <v>2</v>
      </c>
      <c r="DN69" s="207" t="s">
        <v>6831</v>
      </c>
      <c r="DO69" s="207" t="s">
        <v>6831</v>
      </c>
      <c r="DR69" s="207" t="s">
        <v>1804</v>
      </c>
      <c r="DS69" s="207" t="s">
        <v>13772</v>
      </c>
      <c r="DT69" s="207" t="s">
        <v>12744</v>
      </c>
      <c r="DU69" s="207">
        <v>3045</v>
      </c>
      <c r="DV69" s="207" t="s">
        <v>13773</v>
      </c>
      <c r="DW69" s="207">
        <v>6</v>
      </c>
      <c r="DY69" s="195" t="s">
        <v>6831</v>
      </c>
      <c r="DZ69" s="195" t="s">
        <v>6831</v>
      </c>
      <c r="EA69" s="207" t="s">
        <v>11051</v>
      </c>
      <c r="EB69" s="207" t="s">
        <v>12523</v>
      </c>
      <c r="EC69" s="207" t="s">
        <v>13774</v>
      </c>
      <c r="ED69" s="196" t="s">
        <v>11051</v>
      </c>
      <c r="EF69" s="207">
        <v>85</v>
      </c>
      <c r="EG69" s="235" t="s">
        <v>13775</v>
      </c>
      <c r="EL69" s="207" t="s">
        <v>12482</v>
      </c>
      <c r="EM69" s="207" t="s">
        <v>12482</v>
      </c>
      <c r="EN69" s="207" t="s">
        <v>12493</v>
      </c>
      <c r="EO69" s="207" t="s">
        <v>12567</v>
      </c>
      <c r="EP69" s="207" t="s">
        <v>12568</v>
      </c>
      <c r="EQ69" s="207" t="s">
        <v>12569</v>
      </c>
      <c r="ET69" s="207" t="s">
        <v>12878</v>
      </c>
      <c r="EU69" s="207" t="s">
        <v>13776</v>
      </c>
      <c r="EV69" s="222" t="s">
        <v>13777</v>
      </c>
      <c r="EW69" s="207" t="s">
        <v>12535</v>
      </c>
      <c r="FA69" s="221">
        <v>2</v>
      </c>
    </row>
    <row r="70" spans="1:157">
      <c r="A70" s="215">
        <v>906</v>
      </c>
      <c r="B70" s="215" t="s">
        <v>6887</v>
      </c>
      <c r="C70" s="215" t="s">
        <v>9426</v>
      </c>
      <c r="D70" s="215" t="s">
        <v>1797</v>
      </c>
      <c r="E70" s="215" t="s">
        <v>1796</v>
      </c>
      <c r="F70" s="47" t="s">
        <v>12477</v>
      </c>
      <c r="G70" s="219">
        <v>4</v>
      </c>
      <c r="H70" s="47" t="s">
        <v>12478</v>
      </c>
      <c r="I70" s="215">
        <v>24</v>
      </c>
      <c r="J70" s="215" t="s">
        <v>13778</v>
      </c>
      <c r="K70" s="219">
        <v>3</v>
      </c>
      <c r="L70" s="207">
        <v>3</v>
      </c>
      <c r="M70" s="220">
        <v>1</v>
      </c>
      <c r="N70" s="220">
        <v>1</v>
      </c>
      <c r="O70" s="220">
        <v>1</v>
      </c>
      <c r="P70" s="220">
        <v>1</v>
      </c>
      <c r="Q70" s="220">
        <v>3</v>
      </c>
      <c r="R70" s="220">
        <v>6</v>
      </c>
      <c r="S70" s="207">
        <v>21.2</v>
      </c>
      <c r="T70" s="207">
        <v>174.9</v>
      </c>
      <c r="U70" s="207">
        <v>2</v>
      </c>
      <c r="V70" s="207">
        <v>0</v>
      </c>
      <c r="W70" s="207">
        <v>0.5</v>
      </c>
      <c r="X70" s="207" t="s">
        <v>2660</v>
      </c>
      <c r="Y70" s="207" t="s">
        <v>10671</v>
      </c>
      <c r="Z70" s="221" t="s">
        <v>13779</v>
      </c>
      <c r="AA70" s="207" t="s">
        <v>13780</v>
      </c>
      <c r="AB70" s="207" t="s">
        <v>13781</v>
      </c>
      <c r="AC70" s="207" t="s">
        <v>13781</v>
      </c>
      <c r="AD70" s="207">
        <v>1</v>
      </c>
      <c r="AE70" s="207">
        <v>100</v>
      </c>
      <c r="AF70" s="220">
        <v>1</v>
      </c>
      <c r="AG70" s="220">
        <v>1</v>
      </c>
      <c r="AH70" s="221">
        <v>4</v>
      </c>
      <c r="AI70" s="221">
        <v>1</v>
      </c>
      <c r="AJ70" s="207" t="s">
        <v>13703</v>
      </c>
      <c r="AK70" s="207">
        <v>212</v>
      </c>
      <c r="AL70" s="207">
        <v>1749</v>
      </c>
      <c r="AM70" s="207" t="s">
        <v>12885</v>
      </c>
      <c r="AN70" s="207" t="s">
        <v>13782</v>
      </c>
      <c r="AO70" s="323" t="s">
        <v>13783</v>
      </c>
      <c r="AP70" s="207" t="s">
        <v>12830</v>
      </c>
      <c r="AQ70" s="207" t="s">
        <v>12488</v>
      </c>
      <c r="AR70" s="207" t="s">
        <v>13784</v>
      </c>
      <c r="AS70" s="207" t="s">
        <v>13785</v>
      </c>
      <c r="AT70" s="207" t="s">
        <v>12833</v>
      </c>
      <c r="AU70" s="207" t="s">
        <v>12492</v>
      </c>
      <c r="AV70" s="207" t="s">
        <v>13786</v>
      </c>
      <c r="AW70" s="237" t="s">
        <v>2488</v>
      </c>
      <c r="AX70" s="207" t="s">
        <v>12085</v>
      </c>
      <c r="AY70" s="207">
        <v>1</v>
      </c>
      <c r="AZ70" s="207">
        <v>1</v>
      </c>
      <c r="BA70" s="207">
        <v>1</v>
      </c>
      <c r="BB70" s="207">
        <v>80</v>
      </c>
      <c r="BC70" s="207">
        <v>100</v>
      </c>
      <c r="BD70" s="207">
        <v>300</v>
      </c>
      <c r="BE70" s="207">
        <v>120</v>
      </c>
      <c r="BF70" s="207" t="s">
        <v>2750</v>
      </c>
      <c r="BG70" s="207" t="s">
        <v>12494</v>
      </c>
      <c r="BH70" s="207" t="s">
        <v>2755</v>
      </c>
      <c r="BI70" s="207" t="s">
        <v>12864</v>
      </c>
      <c r="BJ70" s="207" t="s">
        <v>13203</v>
      </c>
      <c r="BK70" s="207" t="s">
        <v>13204</v>
      </c>
      <c r="BL70" s="195" t="s">
        <v>12498</v>
      </c>
      <c r="BM70" s="195" t="s">
        <v>12499</v>
      </c>
      <c r="BN70" s="195" t="s">
        <v>12500</v>
      </c>
      <c r="BO70" s="195" t="s">
        <v>12501</v>
      </c>
      <c r="BP70" s="195" t="s">
        <v>12502</v>
      </c>
      <c r="BW70" s="207" t="s">
        <v>13752</v>
      </c>
      <c r="BZ70" s="207">
        <v>100</v>
      </c>
      <c r="CC70" s="207">
        <v>1</v>
      </c>
      <c r="CI70" s="207">
        <v>50</v>
      </c>
      <c r="CJ70" s="207">
        <v>0</v>
      </c>
      <c r="CK70" s="207">
        <v>40</v>
      </c>
      <c r="CM70" s="222" t="s">
        <v>12508</v>
      </c>
      <c r="CN70" s="223" t="s">
        <v>12509</v>
      </c>
      <c r="CO70" s="222" t="s">
        <v>12510</v>
      </c>
      <c r="CP70" s="222" t="s">
        <v>12511</v>
      </c>
      <c r="CQ70" s="224" t="s">
        <v>12512</v>
      </c>
      <c r="CR70" s="207" t="s">
        <v>12513</v>
      </c>
      <c r="CS70" s="207" t="s">
        <v>12947</v>
      </c>
      <c r="CT70" s="207" t="s">
        <v>12418</v>
      </c>
      <c r="CU70" s="207" t="s">
        <v>13787</v>
      </c>
      <c r="CY70" s="207">
        <v>906</v>
      </c>
      <c r="CZ70" s="207" t="s">
        <v>4076</v>
      </c>
      <c r="DA70" s="207" t="s">
        <v>4077</v>
      </c>
      <c r="DB70" s="207" t="s">
        <v>4078</v>
      </c>
      <c r="DD70" s="207">
        <v>1</v>
      </c>
      <c r="DE70" s="207">
        <v>1</v>
      </c>
      <c r="DF70" s="207">
        <v>1</v>
      </c>
      <c r="DG70" s="207">
        <v>1349</v>
      </c>
      <c r="DH70" s="207" t="s">
        <v>13788</v>
      </c>
      <c r="DI70" s="207" t="s">
        <v>166</v>
      </c>
      <c r="DK70" s="207">
        <v>2</v>
      </c>
      <c r="DL70" s="207" t="s">
        <v>13789</v>
      </c>
      <c r="DM70" s="207" t="s">
        <v>13790</v>
      </c>
      <c r="DN70" s="207" t="s">
        <v>13791</v>
      </c>
      <c r="DO70" s="207" t="s">
        <v>6831</v>
      </c>
      <c r="DR70" s="207" t="s">
        <v>1801</v>
      </c>
      <c r="DS70" s="207" t="s">
        <v>13792</v>
      </c>
      <c r="DT70" s="207" t="s">
        <v>13793</v>
      </c>
      <c r="DU70" s="207">
        <v>3044</v>
      </c>
      <c r="DV70" s="207" t="s">
        <v>13756</v>
      </c>
      <c r="DW70" s="207">
        <v>10</v>
      </c>
      <c r="DY70" s="195" t="s">
        <v>6831</v>
      </c>
      <c r="DZ70" s="195" t="s">
        <v>6831</v>
      </c>
      <c r="EA70" s="207" t="s">
        <v>11052</v>
      </c>
      <c r="EB70" s="207" t="s">
        <v>12523</v>
      </c>
      <c r="EC70" s="207" t="s">
        <v>13794</v>
      </c>
      <c r="ED70" s="196" t="s">
        <v>11052</v>
      </c>
      <c r="EF70" s="207">
        <v>85</v>
      </c>
      <c r="EG70" s="235" t="s">
        <v>13795</v>
      </c>
      <c r="EL70" s="207" t="s">
        <v>12482</v>
      </c>
      <c r="EM70" s="207" t="s">
        <v>12482</v>
      </c>
      <c r="EN70" s="207" t="s">
        <v>12493</v>
      </c>
      <c r="EO70" s="222" t="s">
        <v>12567</v>
      </c>
      <c r="EP70" s="222" t="s">
        <v>12568</v>
      </c>
      <c r="EQ70" s="222" t="s">
        <v>12569</v>
      </c>
      <c r="ER70" s="223"/>
      <c r="ES70" s="223"/>
      <c r="ET70" s="207" t="s">
        <v>12878</v>
      </c>
      <c r="EU70" s="207" t="s">
        <v>13796</v>
      </c>
      <c r="EV70" s="222" t="s">
        <v>13797</v>
      </c>
      <c r="EW70" s="207" t="s">
        <v>12535</v>
      </c>
      <c r="FA70" s="221">
        <v>1</v>
      </c>
    </row>
    <row r="71" spans="1:157">
      <c r="A71" s="215">
        <v>907</v>
      </c>
      <c r="B71" s="215" t="s">
        <v>179</v>
      </c>
      <c r="C71" s="196" t="s">
        <v>13798</v>
      </c>
      <c r="D71" s="196" t="s">
        <v>1797</v>
      </c>
      <c r="E71" s="196" t="s">
        <v>1784</v>
      </c>
      <c r="F71" s="196" t="s">
        <v>6941</v>
      </c>
      <c r="G71" s="219">
        <v>1</v>
      </c>
      <c r="H71" s="215" t="s">
        <v>12573</v>
      </c>
      <c r="I71" s="238">
        <v>24</v>
      </c>
      <c r="J71" s="215" t="s">
        <v>5290</v>
      </c>
      <c r="K71" s="219">
        <v>3</v>
      </c>
      <c r="L71" s="219">
        <v>2</v>
      </c>
      <c r="M71" s="195">
        <v>9</v>
      </c>
      <c r="N71" s="195">
        <v>5</v>
      </c>
      <c r="O71" s="195">
        <v>6</v>
      </c>
      <c r="P71" s="195">
        <v>4</v>
      </c>
      <c r="Q71" s="220">
        <v>2</v>
      </c>
      <c r="R71" s="220">
        <v>7</v>
      </c>
      <c r="S71" s="207">
        <v>84.85</v>
      </c>
      <c r="T71" s="207">
        <v>452.5</v>
      </c>
      <c r="U71" s="207">
        <v>1.5</v>
      </c>
      <c r="V71" s="207">
        <v>0</v>
      </c>
      <c r="W71" s="207">
        <v>0.4</v>
      </c>
      <c r="X71" s="207" t="s">
        <v>10640</v>
      </c>
      <c r="Y71" s="207" t="s">
        <v>2749</v>
      </c>
      <c r="Z71" s="221" t="s">
        <v>13799</v>
      </c>
      <c r="AA71" s="207" t="s">
        <v>13800</v>
      </c>
      <c r="AB71" s="207" t="s">
        <v>13801</v>
      </c>
      <c r="AC71" s="207" t="s">
        <v>13801</v>
      </c>
      <c r="AD71" s="207">
        <v>1</v>
      </c>
      <c r="AE71" s="207">
        <v>100</v>
      </c>
      <c r="AF71" s="220">
        <v>1</v>
      </c>
      <c r="AG71" s="220">
        <v>3</v>
      </c>
      <c r="AH71" s="221">
        <v>5</v>
      </c>
      <c r="AI71" s="221">
        <v>5</v>
      </c>
      <c r="AJ71" s="207" t="s">
        <v>13802</v>
      </c>
      <c r="AK71" s="207">
        <v>848.5</v>
      </c>
      <c r="AL71" s="207">
        <v>4525</v>
      </c>
      <c r="AM71" s="207" t="s">
        <v>12903</v>
      </c>
      <c r="AN71" s="207" t="s">
        <v>13803</v>
      </c>
      <c r="AO71" s="323" t="s">
        <v>12905</v>
      </c>
      <c r="AP71" s="207" t="s">
        <v>12940</v>
      </c>
      <c r="AQ71" s="207" t="s">
        <v>12488</v>
      </c>
      <c r="AR71" s="207" t="s">
        <v>13804</v>
      </c>
      <c r="AS71" s="207" t="s">
        <v>12908</v>
      </c>
      <c r="AT71" s="207" t="s">
        <v>12942</v>
      </c>
      <c r="AU71" s="207" t="s">
        <v>12492</v>
      </c>
      <c r="AV71" s="207" t="s">
        <v>13805</v>
      </c>
      <c r="AW71" s="239" t="s">
        <v>2489</v>
      </c>
      <c r="AX71" s="207" t="s">
        <v>12086</v>
      </c>
      <c r="AY71" s="207">
        <v>2</v>
      </c>
      <c r="AZ71" s="207">
        <v>2</v>
      </c>
      <c r="BA71" s="207">
        <v>3</v>
      </c>
      <c r="BB71" s="207">
        <v>230</v>
      </c>
      <c r="BC71" s="207">
        <v>80</v>
      </c>
      <c r="BD71" s="207">
        <v>300</v>
      </c>
      <c r="BE71" s="207">
        <v>60</v>
      </c>
      <c r="BF71" s="207" t="s">
        <v>2754</v>
      </c>
      <c r="BG71" s="207" t="s">
        <v>12645</v>
      </c>
      <c r="BH71" s="207" t="s">
        <v>2759</v>
      </c>
      <c r="BI71" s="207" t="s">
        <v>12864</v>
      </c>
      <c r="BJ71" s="207" t="s">
        <v>13203</v>
      </c>
      <c r="BK71" s="207" t="s">
        <v>13204</v>
      </c>
      <c r="BL71" s="195" t="s">
        <v>12498</v>
      </c>
      <c r="BM71" s="195" t="s">
        <v>12499</v>
      </c>
      <c r="BN71" s="195" t="s">
        <v>12500</v>
      </c>
      <c r="BO71" s="195" t="s">
        <v>12501</v>
      </c>
      <c r="BP71" s="195" t="s">
        <v>12502</v>
      </c>
      <c r="BQ71" s="207">
        <v>1</v>
      </c>
      <c r="BR71" s="207" t="s">
        <v>13806</v>
      </c>
      <c r="BT71" s="207">
        <v>300</v>
      </c>
      <c r="BU71" s="207">
        <v>2</v>
      </c>
      <c r="BV71" s="207" t="s">
        <v>13807</v>
      </c>
      <c r="BW71" s="207" t="s">
        <v>12618</v>
      </c>
      <c r="BZ71" s="207">
        <v>200</v>
      </c>
      <c r="CC71" s="207">
        <v>0</v>
      </c>
      <c r="CG71" s="207" t="s">
        <v>13808</v>
      </c>
      <c r="CH71" s="207" t="s">
        <v>13809</v>
      </c>
      <c r="CI71" s="207">
        <v>70</v>
      </c>
      <c r="CJ71" s="207">
        <v>20</v>
      </c>
      <c r="CK71" s="207">
        <v>40</v>
      </c>
      <c r="CM71" s="222" t="s">
        <v>12508</v>
      </c>
      <c r="CN71" s="207" t="s">
        <v>12509</v>
      </c>
      <c r="CO71" s="207" t="s">
        <v>12510</v>
      </c>
      <c r="CP71" s="240" t="s">
        <v>12511</v>
      </c>
      <c r="CQ71" s="224" t="s">
        <v>12512</v>
      </c>
      <c r="CR71" s="207" t="s">
        <v>12513</v>
      </c>
      <c r="CS71" s="207" t="s">
        <v>12947</v>
      </c>
      <c r="CT71" s="207" t="s">
        <v>12418</v>
      </c>
      <c r="CU71" s="207" t="s">
        <v>3971</v>
      </c>
      <c r="CY71" s="207">
        <v>907</v>
      </c>
      <c r="CZ71" s="207" t="s">
        <v>4076</v>
      </c>
      <c r="DA71" s="207" t="s">
        <v>4077</v>
      </c>
      <c r="DB71" s="207" t="s">
        <v>4078</v>
      </c>
      <c r="DD71" s="207">
        <v>1</v>
      </c>
      <c r="DE71" s="207">
        <v>3</v>
      </c>
      <c r="DF71" s="207">
        <v>1</v>
      </c>
      <c r="DG71" s="207">
        <v>1349</v>
      </c>
      <c r="DH71" s="207" t="s">
        <v>12921</v>
      </c>
      <c r="DI71" s="207" t="s">
        <v>179</v>
      </c>
      <c r="DK71" s="207">
        <v>4</v>
      </c>
      <c r="DN71" s="207" t="s">
        <v>6831</v>
      </c>
      <c r="DO71" s="207" t="s">
        <v>6831</v>
      </c>
      <c r="DQ71" s="207" t="s">
        <v>13810</v>
      </c>
      <c r="DR71" s="207" t="s">
        <v>1803</v>
      </c>
      <c r="DS71" s="207" t="s">
        <v>6062</v>
      </c>
      <c r="DT71" s="207" t="s">
        <v>12922</v>
      </c>
      <c r="DU71" s="207">
        <v>3048</v>
      </c>
      <c r="DV71" s="207" t="s">
        <v>13740</v>
      </c>
      <c r="DW71" s="207">
        <v>8</v>
      </c>
      <c r="DY71" s="195" t="s">
        <v>6831</v>
      </c>
      <c r="DZ71" s="195" t="s">
        <v>6831</v>
      </c>
      <c r="EA71" s="207" t="s">
        <v>6441</v>
      </c>
      <c r="EB71" s="207" t="s">
        <v>12523</v>
      </c>
      <c r="EC71" s="207" t="s">
        <v>13811</v>
      </c>
      <c r="ED71" s="207" t="s">
        <v>6441</v>
      </c>
      <c r="EF71" s="207">
        <v>85</v>
      </c>
      <c r="EG71" s="207" t="s">
        <v>13812</v>
      </c>
      <c r="EK71" s="207" t="s">
        <v>13813</v>
      </c>
      <c r="EL71" s="207" t="s">
        <v>13814</v>
      </c>
      <c r="EM71" s="207" t="s">
        <v>13814</v>
      </c>
      <c r="EN71" s="207" t="s">
        <v>13805</v>
      </c>
      <c r="EO71" s="207" t="s">
        <v>13815</v>
      </c>
      <c r="EP71" s="207" t="s">
        <v>13816</v>
      </c>
      <c r="EQ71" s="207" t="s">
        <v>13817</v>
      </c>
      <c r="ER71" s="207" t="s">
        <v>13818</v>
      </c>
      <c r="ES71" s="207" t="s">
        <v>13819</v>
      </c>
      <c r="ET71" s="207" t="s">
        <v>12878</v>
      </c>
      <c r="EU71" s="207" t="s">
        <v>6641</v>
      </c>
      <c r="EV71" s="207" t="s">
        <v>13820</v>
      </c>
      <c r="EW71" s="207" t="s">
        <v>12535</v>
      </c>
      <c r="EX71" s="207">
        <v>1</v>
      </c>
      <c r="EY71" s="207" t="s">
        <v>13821</v>
      </c>
      <c r="EZ71" s="207">
        <v>4907</v>
      </c>
      <c r="FA71" s="221">
        <v>5</v>
      </c>
    </row>
    <row r="72" spans="1:157">
      <c r="A72" s="215"/>
      <c r="B72" s="215"/>
      <c r="C72" s="196"/>
      <c r="D72" s="196"/>
      <c r="E72" s="196"/>
      <c r="F72" s="196"/>
      <c r="G72" s="219"/>
      <c r="H72" s="215"/>
      <c r="I72" s="238"/>
      <c r="J72" s="238"/>
      <c r="K72" s="219"/>
      <c r="L72" s="219"/>
      <c r="M72" s="195"/>
      <c r="N72" s="195"/>
      <c r="O72" s="195"/>
      <c r="P72" s="195"/>
      <c r="Q72" s="220"/>
      <c r="R72" s="220"/>
      <c r="S72" s="241"/>
      <c r="T72" s="241"/>
      <c r="U72" s="241"/>
      <c r="V72" s="241"/>
      <c r="Z72" s="221"/>
      <c r="AF72" s="220"/>
      <c r="AG72" s="220"/>
      <c r="AH72" s="221"/>
      <c r="AI72" s="221"/>
      <c r="AW72" s="73"/>
      <c r="BL72" s="195"/>
      <c r="BM72" s="195"/>
      <c r="CP72" s="223"/>
      <c r="DY72" s="195" t="s">
        <v>6831</v>
      </c>
      <c r="DZ72" s="195"/>
      <c r="FA72" s="221"/>
    </row>
    <row r="73" spans="1:157">
      <c r="A73" s="215"/>
      <c r="B73" s="215"/>
      <c r="C73" s="196"/>
      <c r="D73" s="196"/>
      <c r="E73" s="196"/>
      <c r="F73" s="196"/>
      <c r="G73" s="219"/>
      <c r="H73" s="215"/>
      <c r="I73" s="238"/>
      <c r="J73" s="238"/>
      <c r="K73" s="219"/>
      <c r="L73" s="219"/>
      <c r="M73" s="195"/>
      <c r="N73" s="195"/>
      <c r="O73" s="195"/>
      <c r="P73" s="195"/>
      <c r="Q73" s="220"/>
      <c r="R73" s="220"/>
      <c r="S73" s="241"/>
      <c r="T73" s="241"/>
      <c r="U73" s="241"/>
      <c r="V73" s="241"/>
      <c r="Z73" s="221"/>
      <c r="AF73" s="220"/>
      <c r="AG73" s="220"/>
      <c r="AH73" s="221"/>
      <c r="AI73" s="221"/>
      <c r="AW73" s="73"/>
      <c r="BL73" s="195"/>
      <c r="BM73" s="195"/>
      <c r="CP73" s="223"/>
      <c r="DY73" s="195" t="s">
        <v>6831</v>
      </c>
      <c r="DZ73" s="195"/>
      <c r="FA73" s="221"/>
    </row>
    <row r="74" spans="1:157">
      <c r="A74" s="215"/>
      <c r="B74" s="215"/>
      <c r="C74" s="215"/>
      <c r="D74" s="215"/>
      <c r="E74" s="215"/>
      <c r="F74" s="47"/>
      <c r="G74" s="47"/>
      <c r="H74" s="215"/>
      <c r="I74" s="227"/>
      <c r="J74" s="215"/>
      <c r="K74" s="219"/>
      <c r="L74" s="195"/>
      <c r="M74" s="220"/>
      <c r="N74" s="220"/>
      <c r="O74" s="220"/>
      <c r="P74" s="220"/>
      <c r="Q74" s="220"/>
      <c r="R74" s="220"/>
      <c r="S74" s="207"/>
      <c r="T74" s="207"/>
      <c r="Z74" s="221"/>
      <c r="AF74" s="220"/>
      <c r="AG74" s="220"/>
      <c r="AH74" s="221"/>
      <c r="AI74" s="221"/>
      <c r="BL74" s="195"/>
      <c r="BM74" s="195"/>
      <c r="BO74" s="195"/>
      <c r="BP74" s="195"/>
      <c r="CM74" s="222"/>
      <c r="CN74" s="223"/>
      <c r="CO74" s="222"/>
      <c r="CP74" s="222"/>
      <c r="CQ74" s="224"/>
      <c r="DY74" s="195" t="s">
        <v>6831</v>
      </c>
      <c r="DZ74" s="195"/>
      <c r="ED74" s="196"/>
      <c r="FA74" s="221"/>
    </row>
    <row r="75" spans="1:157" s="222" customFormat="1">
      <c r="A75" s="218">
        <v>1104</v>
      </c>
      <c r="B75" s="218" t="s">
        <v>12605</v>
      </c>
      <c r="C75" s="218" t="s">
        <v>9380</v>
      </c>
      <c r="D75" s="218" t="s">
        <v>1778</v>
      </c>
      <c r="E75" s="218" t="s">
        <v>1779</v>
      </c>
      <c r="F75" s="242" t="s">
        <v>6938</v>
      </c>
      <c r="G75" s="243">
        <v>9</v>
      </c>
      <c r="H75" s="218" t="s">
        <v>12478</v>
      </c>
      <c r="I75" s="230">
        <v>23</v>
      </c>
      <c r="J75" s="215" t="s">
        <v>13822</v>
      </c>
      <c r="K75" s="219">
        <v>2</v>
      </c>
      <c r="L75" s="207">
        <v>2</v>
      </c>
      <c r="M75" s="220">
        <v>4</v>
      </c>
      <c r="N75" s="220">
        <v>8</v>
      </c>
      <c r="O75" s="220">
        <v>4</v>
      </c>
      <c r="P75" s="220">
        <v>7</v>
      </c>
      <c r="Q75" s="244">
        <v>2</v>
      </c>
      <c r="R75" s="244">
        <v>4</v>
      </c>
      <c r="S75" s="222">
        <v>5.46</v>
      </c>
      <c r="T75" s="222">
        <v>132.4</v>
      </c>
      <c r="U75" s="222">
        <v>5.3</v>
      </c>
      <c r="V75" s="222">
        <v>0</v>
      </c>
      <c r="W75" s="222">
        <v>0.33</v>
      </c>
      <c r="X75" s="222" t="s">
        <v>2673</v>
      </c>
      <c r="Y75" s="222" t="s">
        <v>13823</v>
      </c>
      <c r="Z75" s="245"/>
      <c r="AA75" s="222" t="s">
        <v>13824</v>
      </c>
      <c r="AB75" s="222" t="s">
        <v>13825</v>
      </c>
      <c r="AC75" s="222" t="s">
        <v>13825</v>
      </c>
      <c r="AD75" s="207">
        <v>0</v>
      </c>
      <c r="AE75" s="222">
        <v>100</v>
      </c>
      <c r="AF75" s="244">
        <v>1</v>
      </c>
      <c r="AG75" s="244">
        <v>1</v>
      </c>
      <c r="AH75" s="245">
        <v>2</v>
      </c>
      <c r="AI75" s="245">
        <v>2</v>
      </c>
      <c r="AJ75" s="222" t="s">
        <v>12483</v>
      </c>
      <c r="AK75" s="222">
        <v>54.6</v>
      </c>
      <c r="AL75" s="222">
        <v>1324</v>
      </c>
      <c r="AM75" s="222" t="s">
        <v>12609</v>
      </c>
      <c r="AN75" s="222" t="s">
        <v>12610</v>
      </c>
      <c r="AO75" s="324" t="s">
        <v>12611</v>
      </c>
      <c r="AP75" s="222" t="s">
        <v>12612</v>
      </c>
      <c r="AQ75" s="222" t="s">
        <v>12488</v>
      </c>
      <c r="AR75" s="207" t="s">
        <v>12613</v>
      </c>
      <c r="AS75" s="207" t="s">
        <v>12614</v>
      </c>
      <c r="AT75" s="207" t="s">
        <v>12615</v>
      </c>
      <c r="AU75" s="207" t="s">
        <v>12492</v>
      </c>
      <c r="AV75" s="222" t="s">
        <v>12616</v>
      </c>
      <c r="AW75" s="246" t="s">
        <v>13826</v>
      </c>
      <c r="AX75" s="222" t="s">
        <v>12083</v>
      </c>
      <c r="AY75" s="222">
        <v>1</v>
      </c>
      <c r="AZ75" s="222">
        <v>1</v>
      </c>
      <c r="BA75" s="222">
        <v>1</v>
      </c>
      <c r="BB75" s="222">
        <v>80</v>
      </c>
      <c r="BC75" s="222">
        <v>90</v>
      </c>
      <c r="BD75" s="222">
        <v>300</v>
      </c>
      <c r="BE75" s="222">
        <v>100</v>
      </c>
      <c r="BF75" s="222" t="s">
        <v>2751</v>
      </c>
      <c r="BG75" s="222" t="s">
        <v>12617</v>
      </c>
      <c r="BH75" s="222" t="s">
        <v>2756</v>
      </c>
      <c r="BI75" s="222" t="s">
        <v>13827</v>
      </c>
      <c r="BJ75" s="222" t="s">
        <v>13828</v>
      </c>
      <c r="BK75" s="222" t="s">
        <v>13829</v>
      </c>
      <c r="BL75" s="195" t="s">
        <v>12498</v>
      </c>
      <c r="BM75" s="195" t="s">
        <v>12499</v>
      </c>
      <c r="BN75" s="222" t="s">
        <v>13830</v>
      </c>
      <c r="BO75" s="195" t="s">
        <v>13831</v>
      </c>
      <c r="BP75" s="195"/>
      <c r="BQ75" s="222" t="s">
        <v>6831</v>
      </c>
      <c r="BR75" s="222" t="s">
        <v>6831</v>
      </c>
      <c r="BT75" s="222" t="s">
        <v>6831</v>
      </c>
      <c r="BU75" s="222" t="s">
        <v>6831</v>
      </c>
      <c r="BW75" s="222" t="s">
        <v>12503</v>
      </c>
      <c r="BZ75" s="207">
        <v>100</v>
      </c>
      <c r="CC75" s="222">
        <v>1</v>
      </c>
      <c r="CE75" s="222" t="s">
        <v>12504</v>
      </c>
      <c r="CF75" s="222" t="s">
        <v>12505</v>
      </c>
      <c r="CG75" s="222" t="s">
        <v>12506</v>
      </c>
      <c r="CH75" s="222" t="s">
        <v>12507</v>
      </c>
      <c r="CI75" s="222">
        <v>50</v>
      </c>
      <c r="CJ75" s="222">
        <v>10</v>
      </c>
      <c r="CK75" s="222">
        <v>40</v>
      </c>
      <c r="CM75" s="222" t="s">
        <v>12508</v>
      </c>
      <c r="CN75" s="223" t="s">
        <v>12509</v>
      </c>
      <c r="CO75" s="222" t="s">
        <v>13832</v>
      </c>
      <c r="CP75" s="222" t="s">
        <v>12511</v>
      </c>
      <c r="CQ75" s="224" t="s">
        <v>12512</v>
      </c>
      <c r="CR75" s="207" t="s">
        <v>12513</v>
      </c>
      <c r="CS75" s="222" t="s">
        <v>12619</v>
      </c>
      <c r="CT75" s="222" t="s">
        <v>12620</v>
      </c>
      <c r="CU75" s="222" t="s">
        <v>3918</v>
      </c>
      <c r="CV75" s="222" t="s">
        <v>12621</v>
      </c>
      <c r="CY75" s="222">
        <v>104</v>
      </c>
      <c r="CZ75" s="222" t="s">
        <v>4085</v>
      </c>
      <c r="DA75" s="222" t="s">
        <v>4086</v>
      </c>
      <c r="DB75" s="222" t="s">
        <v>4087</v>
      </c>
      <c r="DC75" s="222">
        <v>1</v>
      </c>
      <c r="DE75" s="222">
        <v>1</v>
      </c>
      <c r="DF75" s="222">
        <v>1</v>
      </c>
      <c r="DG75" s="222">
        <v>761</v>
      </c>
      <c r="DH75" s="207" t="s">
        <v>13642</v>
      </c>
      <c r="DK75" s="207">
        <v>1</v>
      </c>
      <c r="DU75" s="207">
        <v>3045</v>
      </c>
      <c r="DW75" s="207">
        <v>6</v>
      </c>
      <c r="DX75" s="207"/>
      <c r="DY75" s="195" t="s">
        <v>6831</v>
      </c>
      <c r="DZ75" s="195" t="s">
        <v>6831</v>
      </c>
      <c r="EB75" s="207" t="s">
        <v>12523</v>
      </c>
      <c r="ED75" s="222" t="s">
        <v>6388</v>
      </c>
      <c r="ER75" s="207"/>
      <c r="ES75" s="207"/>
      <c r="ET75" s="207" t="s">
        <v>12602</v>
      </c>
      <c r="FA75" s="222">
        <v>2</v>
      </c>
    </row>
    <row r="76" spans="1:157">
      <c r="A76" s="215">
        <v>1507</v>
      </c>
      <c r="B76" s="215" t="s">
        <v>151</v>
      </c>
      <c r="C76" s="215" t="s">
        <v>9411</v>
      </c>
      <c r="D76" s="215" t="s">
        <v>1792</v>
      </c>
      <c r="E76" s="215" t="s">
        <v>1793</v>
      </c>
      <c r="F76" s="47" t="s">
        <v>12477</v>
      </c>
      <c r="G76" s="219">
        <v>1</v>
      </c>
      <c r="H76" s="47" t="s">
        <v>12478</v>
      </c>
      <c r="I76" s="215">
        <v>28</v>
      </c>
      <c r="J76" s="215" t="s">
        <v>5268</v>
      </c>
      <c r="K76" s="219">
        <v>3</v>
      </c>
      <c r="L76" s="207">
        <v>3</v>
      </c>
      <c r="M76" s="220">
        <v>9</v>
      </c>
      <c r="N76" s="220">
        <v>6</v>
      </c>
      <c r="O76" s="220">
        <v>8</v>
      </c>
      <c r="P76" s="220">
        <v>5</v>
      </c>
      <c r="Q76" s="220">
        <v>3</v>
      </c>
      <c r="R76" s="220">
        <v>7</v>
      </c>
      <c r="S76" s="207">
        <v>79.2</v>
      </c>
      <c r="T76" s="207">
        <v>543.1</v>
      </c>
      <c r="U76" s="207">
        <v>1.9</v>
      </c>
      <c r="V76" s="207">
        <v>0</v>
      </c>
      <c r="W76" s="207">
        <v>0.52</v>
      </c>
      <c r="X76" s="207" t="s">
        <v>13405</v>
      </c>
      <c r="Y76" s="207" t="s">
        <v>2727</v>
      </c>
      <c r="Z76" s="221"/>
      <c r="AA76" s="207" t="s">
        <v>13407</v>
      </c>
      <c r="AB76" s="207" t="s">
        <v>13408</v>
      </c>
      <c r="AC76" s="207" t="s">
        <v>13408</v>
      </c>
      <c r="AD76" s="207">
        <v>0</v>
      </c>
      <c r="AE76" s="207">
        <v>100</v>
      </c>
      <c r="AF76" s="220">
        <v>1</v>
      </c>
      <c r="AG76" s="220">
        <v>1</v>
      </c>
      <c r="AH76" s="221">
        <v>5</v>
      </c>
      <c r="AI76" s="221">
        <v>1</v>
      </c>
      <c r="AJ76" s="207" t="s">
        <v>13289</v>
      </c>
      <c r="AK76" s="207">
        <v>792</v>
      </c>
      <c r="AL76" s="207">
        <v>5431</v>
      </c>
      <c r="AM76" s="207" t="s">
        <v>12700</v>
      </c>
      <c r="AN76" s="207" t="s">
        <v>12701</v>
      </c>
      <c r="AO76" s="323" t="s">
        <v>12702</v>
      </c>
      <c r="AP76" s="207" t="s">
        <v>12703</v>
      </c>
      <c r="AQ76" s="207" t="s">
        <v>12488</v>
      </c>
      <c r="AR76" s="207" t="s">
        <v>12704</v>
      </c>
      <c r="AS76" s="207" t="s">
        <v>12705</v>
      </c>
      <c r="AT76" s="207" t="s">
        <v>12706</v>
      </c>
      <c r="AU76" s="207" t="s">
        <v>12492</v>
      </c>
      <c r="AV76" s="207" t="s">
        <v>13409</v>
      </c>
      <c r="AW76" s="73" t="s">
        <v>13833</v>
      </c>
      <c r="AX76" s="207" t="s">
        <v>12086</v>
      </c>
      <c r="AY76" s="207">
        <v>1</v>
      </c>
      <c r="AZ76" s="207">
        <v>1</v>
      </c>
      <c r="BA76" s="207">
        <v>1</v>
      </c>
      <c r="BB76" s="207">
        <v>150</v>
      </c>
      <c r="BC76" s="207">
        <v>0</v>
      </c>
      <c r="BD76" s="207">
        <v>300</v>
      </c>
      <c r="BE76" s="207">
        <v>0</v>
      </c>
      <c r="BF76" s="207" t="s">
        <v>2750</v>
      </c>
      <c r="BG76" s="207" t="s">
        <v>12494</v>
      </c>
      <c r="BH76" s="207" t="s">
        <v>2755</v>
      </c>
      <c r="BI76" s="207" t="s">
        <v>13834</v>
      </c>
      <c r="BJ76" s="207" t="s">
        <v>13835</v>
      </c>
      <c r="BK76" s="207" t="s">
        <v>13836</v>
      </c>
      <c r="BL76" s="195" t="s">
        <v>12498</v>
      </c>
      <c r="BM76" s="195" t="s">
        <v>12499</v>
      </c>
      <c r="BN76" s="195" t="s">
        <v>13830</v>
      </c>
      <c r="BO76" s="195" t="s">
        <v>13831</v>
      </c>
      <c r="BP76" s="195"/>
      <c r="BQ76" s="207" t="s">
        <v>6831</v>
      </c>
      <c r="BR76" s="207" t="s">
        <v>6831</v>
      </c>
      <c r="BT76" s="207" t="s">
        <v>6831</v>
      </c>
      <c r="BU76" s="207" t="s">
        <v>6831</v>
      </c>
      <c r="BW76" s="207" t="s">
        <v>12590</v>
      </c>
      <c r="BZ76" s="207">
        <v>250</v>
      </c>
      <c r="CC76" s="207">
        <v>1</v>
      </c>
      <c r="CI76" s="207">
        <v>70</v>
      </c>
      <c r="CJ76" s="207">
        <v>20</v>
      </c>
      <c r="CK76" s="207">
        <v>70</v>
      </c>
      <c r="CM76" s="222" t="s">
        <v>12508</v>
      </c>
      <c r="CN76" s="223" t="s">
        <v>12509</v>
      </c>
      <c r="CO76" s="222" t="s">
        <v>13832</v>
      </c>
      <c r="CP76" s="222" t="s">
        <v>12511</v>
      </c>
      <c r="CQ76" s="224" t="s">
        <v>12512</v>
      </c>
      <c r="CR76" s="207" t="s">
        <v>12513</v>
      </c>
      <c r="CS76" s="207" t="s">
        <v>12947</v>
      </c>
      <c r="CT76" s="207" t="s">
        <v>12418</v>
      </c>
      <c r="CU76" s="207" t="s">
        <v>3949</v>
      </c>
      <c r="CY76" s="207">
        <v>507</v>
      </c>
      <c r="CZ76" s="207" t="s">
        <v>4076</v>
      </c>
      <c r="DA76" s="207" t="s">
        <v>4077</v>
      </c>
      <c r="DB76" s="207" t="s">
        <v>4078</v>
      </c>
      <c r="DE76" s="207">
        <v>1</v>
      </c>
      <c r="DF76" s="207">
        <v>1</v>
      </c>
      <c r="DG76" s="207">
        <v>1574</v>
      </c>
      <c r="DH76" s="207" t="s">
        <v>13642</v>
      </c>
      <c r="DK76" s="207">
        <v>1</v>
      </c>
      <c r="DU76" s="207">
        <v>3044</v>
      </c>
      <c r="DW76" s="207">
        <v>10</v>
      </c>
      <c r="DY76" s="195" t="s">
        <v>6831</v>
      </c>
      <c r="DZ76" s="195" t="s">
        <v>6831</v>
      </c>
      <c r="EB76" s="207" t="s">
        <v>12523</v>
      </c>
      <c r="ED76" s="196"/>
      <c r="EG76" s="235"/>
      <c r="ET76" s="207" t="s">
        <v>12722</v>
      </c>
      <c r="EV76" s="222"/>
      <c r="FA76" s="221"/>
    </row>
    <row r="77" spans="1:157">
      <c r="A77" s="207">
        <v>11507</v>
      </c>
      <c r="B77" s="207" t="s">
        <v>151</v>
      </c>
      <c r="C77" s="207" t="s">
        <v>9411</v>
      </c>
      <c r="D77" s="207" t="s">
        <v>1792</v>
      </c>
      <c r="E77" s="207" t="s">
        <v>1793</v>
      </c>
      <c r="F77" s="207" t="s">
        <v>12477</v>
      </c>
      <c r="G77" s="207">
        <v>1</v>
      </c>
      <c r="H77" s="207" t="s">
        <v>12478</v>
      </c>
      <c r="I77" s="207">
        <v>28</v>
      </c>
      <c r="J77" s="215" t="s">
        <v>5268</v>
      </c>
      <c r="K77" s="73">
        <v>3</v>
      </c>
      <c r="L77" s="73">
        <v>3</v>
      </c>
      <c r="M77" s="73">
        <v>9</v>
      </c>
      <c r="N77" s="73">
        <v>6</v>
      </c>
      <c r="O77" s="73">
        <v>8</v>
      </c>
      <c r="P77" s="73">
        <v>5</v>
      </c>
      <c r="Q77" s="73">
        <v>3</v>
      </c>
      <c r="R77" s="73">
        <v>7</v>
      </c>
      <c r="S77" s="73">
        <v>79.2</v>
      </c>
      <c r="T77" s="73">
        <v>543.1</v>
      </c>
      <c r="U77" s="207">
        <v>1.9</v>
      </c>
      <c r="V77" s="207">
        <v>0</v>
      </c>
      <c r="W77" s="207">
        <v>0.52</v>
      </c>
      <c r="X77" s="207" t="s">
        <v>13837</v>
      </c>
      <c r="Y77" s="207" t="s">
        <v>2727</v>
      </c>
      <c r="AA77" s="207" t="s">
        <v>13407</v>
      </c>
      <c r="AB77" s="207" t="s">
        <v>13838</v>
      </c>
      <c r="AC77" s="207" t="s">
        <v>13838</v>
      </c>
      <c r="AD77" s="207">
        <v>0</v>
      </c>
      <c r="AE77" s="207">
        <v>120</v>
      </c>
      <c r="AF77" s="73">
        <v>1</v>
      </c>
      <c r="AG77" s="73">
        <v>1</v>
      </c>
      <c r="AH77" s="207">
        <v>5</v>
      </c>
      <c r="AI77" s="207">
        <v>1</v>
      </c>
      <c r="AJ77" s="207" t="s">
        <v>13289</v>
      </c>
      <c r="AK77" s="207">
        <v>792</v>
      </c>
      <c r="AL77" s="207">
        <v>5431</v>
      </c>
      <c r="AM77" s="207" t="s">
        <v>12700</v>
      </c>
      <c r="AN77" s="207" t="s">
        <v>12701</v>
      </c>
      <c r="AO77" s="323" t="s">
        <v>12702</v>
      </c>
      <c r="AP77" s="207" t="s">
        <v>12703</v>
      </c>
      <c r="AQ77" s="207" t="s">
        <v>12488</v>
      </c>
      <c r="AR77" s="207" t="s">
        <v>12704</v>
      </c>
      <c r="AS77" s="207" t="s">
        <v>12705</v>
      </c>
      <c r="AT77" s="207" t="s">
        <v>12706</v>
      </c>
      <c r="AU77" s="207" t="s">
        <v>12492</v>
      </c>
      <c r="AV77" s="207" t="s">
        <v>13409</v>
      </c>
      <c r="AW77" s="73" t="s">
        <v>13839</v>
      </c>
      <c r="AX77" s="207" t="s">
        <v>12086</v>
      </c>
      <c r="AY77" s="207">
        <v>1</v>
      </c>
      <c r="AZ77" s="207">
        <v>1</v>
      </c>
      <c r="BA77" s="207">
        <v>1</v>
      </c>
      <c r="BB77" s="207">
        <v>80</v>
      </c>
      <c r="BC77" s="207">
        <v>-1</v>
      </c>
      <c r="BD77" s="207">
        <v>300</v>
      </c>
      <c r="BE77" s="207">
        <v>999</v>
      </c>
      <c r="BF77" s="207" t="s">
        <v>2750</v>
      </c>
      <c r="BG77" s="207" t="s">
        <v>12494</v>
      </c>
      <c r="BH77" s="207" t="s">
        <v>2755</v>
      </c>
      <c r="BI77" s="207" t="s">
        <v>12708</v>
      </c>
      <c r="BJ77" s="207" t="s">
        <v>12709</v>
      </c>
      <c r="BK77" s="207" t="s">
        <v>12710</v>
      </c>
      <c r="BL77" s="195" t="s">
        <v>12498</v>
      </c>
      <c r="BM77" s="195" t="s">
        <v>12499</v>
      </c>
      <c r="BN77" s="207" t="s">
        <v>12500</v>
      </c>
      <c r="BO77" s="195" t="s">
        <v>12501</v>
      </c>
      <c r="BP77" s="195" t="s">
        <v>12502</v>
      </c>
      <c r="BQ77" s="207" t="s">
        <v>6831</v>
      </c>
      <c r="BR77" s="207" t="s">
        <v>6831</v>
      </c>
      <c r="BT77" s="207" t="s">
        <v>6831</v>
      </c>
      <c r="BU77" s="207" t="s">
        <v>6831</v>
      </c>
      <c r="BW77" s="207" t="s">
        <v>12590</v>
      </c>
      <c r="BZ77" s="207">
        <v>200</v>
      </c>
      <c r="CC77" s="207">
        <v>1</v>
      </c>
      <c r="CI77" s="207">
        <v>70</v>
      </c>
      <c r="CJ77" s="207">
        <v>20</v>
      </c>
      <c r="CK77" s="207">
        <v>70</v>
      </c>
      <c r="CM77" s="222" t="s">
        <v>12508</v>
      </c>
      <c r="CN77" s="223" t="s">
        <v>12509</v>
      </c>
      <c r="CO77" s="222" t="s">
        <v>12510</v>
      </c>
      <c r="CP77" s="222" t="s">
        <v>12511</v>
      </c>
      <c r="CQ77" s="224" t="s">
        <v>12512</v>
      </c>
      <c r="CR77" s="207" t="s">
        <v>12513</v>
      </c>
      <c r="CS77" s="207" t="s">
        <v>12947</v>
      </c>
      <c r="CT77" s="207" t="s">
        <v>12418</v>
      </c>
      <c r="CU77" s="207" t="s">
        <v>3949</v>
      </c>
      <c r="CY77" s="207">
        <v>507</v>
      </c>
      <c r="CZ77" s="207" t="s">
        <v>4076</v>
      </c>
      <c r="DA77" s="207" t="s">
        <v>4077</v>
      </c>
      <c r="DB77" s="207" t="s">
        <v>4078</v>
      </c>
      <c r="DD77" s="207">
        <v>1</v>
      </c>
      <c r="DE77" s="207">
        <v>1</v>
      </c>
      <c r="DF77" s="207">
        <v>1</v>
      </c>
      <c r="DG77" s="207">
        <v>1574</v>
      </c>
      <c r="DH77" s="207" t="s">
        <v>13367</v>
      </c>
      <c r="DI77" s="207" t="s">
        <v>151</v>
      </c>
      <c r="DN77" s="207" t="s">
        <v>13411</v>
      </c>
      <c r="DO77" s="207" t="s">
        <v>13412</v>
      </c>
      <c r="DP77" s="207">
        <v>107</v>
      </c>
      <c r="DR77" s="207" t="s">
        <v>1801</v>
      </c>
      <c r="DS77" s="207" t="s">
        <v>6040</v>
      </c>
      <c r="DT77" s="207" t="s">
        <v>12718</v>
      </c>
      <c r="DU77" s="207">
        <v>3044</v>
      </c>
      <c r="DV77" s="207" t="s">
        <v>13370</v>
      </c>
      <c r="DW77" s="207">
        <v>10</v>
      </c>
      <c r="DY77" s="195" t="s">
        <v>6831</v>
      </c>
      <c r="DZ77" s="195" t="s">
        <v>6831</v>
      </c>
      <c r="EA77" s="207" t="s">
        <v>11041</v>
      </c>
      <c r="EB77" s="207" t="s">
        <v>12523</v>
      </c>
      <c r="EC77" s="207" t="s">
        <v>13413</v>
      </c>
      <c r="ED77" s="207" t="s">
        <v>11041</v>
      </c>
      <c r="EE77" s="207" t="s">
        <v>13414</v>
      </c>
      <c r="EF77" s="207">
        <v>60</v>
      </c>
      <c r="EG77" s="207" t="s">
        <v>13415</v>
      </c>
      <c r="EL77" s="207" t="s">
        <v>12482</v>
      </c>
      <c r="EM77" s="207" t="s">
        <v>12482</v>
      </c>
      <c r="EN77" s="207" t="s">
        <v>12493</v>
      </c>
      <c r="EO77" s="207" t="s">
        <v>12567</v>
      </c>
      <c r="EP77" s="207" t="s">
        <v>12568</v>
      </c>
      <c r="EQ77" s="207" t="s">
        <v>12569</v>
      </c>
      <c r="ET77" s="207" t="s">
        <v>12722</v>
      </c>
      <c r="EU77" s="207" t="s">
        <v>13416</v>
      </c>
      <c r="EV77" s="207" t="s">
        <v>13417</v>
      </c>
      <c r="EW77" s="207" t="s">
        <v>12535</v>
      </c>
      <c r="FA77" s="207">
        <v>3</v>
      </c>
    </row>
    <row r="78" spans="1:157">
      <c r="A78" s="207">
        <v>1502</v>
      </c>
      <c r="B78" s="207" t="s">
        <v>13307</v>
      </c>
      <c r="C78" s="207" t="s">
        <v>9406</v>
      </c>
      <c r="D78" s="207" t="s">
        <v>1792</v>
      </c>
      <c r="E78" s="207" t="s">
        <v>1793</v>
      </c>
      <c r="F78" s="207" t="s">
        <v>6941</v>
      </c>
      <c r="G78" s="207">
        <v>9</v>
      </c>
      <c r="H78" s="207" t="s">
        <v>12478</v>
      </c>
      <c r="I78" s="207">
        <v>21</v>
      </c>
      <c r="J78" s="215" t="s">
        <v>5263</v>
      </c>
      <c r="K78" s="73">
        <v>2</v>
      </c>
      <c r="L78" s="73">
        <v>1</v>
      </c>
      <c r="M78" s="73">
        <v>8</v>
      </c>
      <c r="N78" s="73">
        <v>4</v>
      </c>
      <c r="O78" s="73">
        <v>6</v>
      </c>
      <c r="P78" s="73">
        <v>3</v>
      </c>
      <c r="Q78" s="73">
        <v>1</v>
      </c>
      <c r="R78" s="73">
        <v>2</v>
      </c>
      <c r="S78" s="73">
        <v>11.58</v>
      </c>
      <c r="T78" s="73">
        <v>57.9</v>
      </c>
      <c r="U78" s="207">
        <v>1.5</v>
      </c>
      <c r="V78" s="207">
        <v>0</v>
      </c>
      <c r="W78" s="207">
        <v>0.4</v>
      </c>
      <c r="X78" s="207" t="s">
        <v>2632</v>
      </c>
      <c r="Y78" s="207" t="s">
        <v>2722</v>
      </c>
      <c r="AA78" s="207" t="s">
        <v>13309</v>
      </c>
      <c r="AB78" s="207" t="s">
        <v>13310</v>
      </c>
      <c r="AC78" s="207" t="s">
        <v>13310</v>
      </c>
      <c r="AD78" s="207">
        <v>0</v>
      </c>
      <c r="AE78" s="207">
        <v>100</v>
      </c>
      <c r="AF78" s="73">
        <v>1</v>
      </c>
      <c r="AG78" s="73">
        <v>1</v>
      </c>
      <c r="AH78" s="207">
        <v>3</v>
      </c>
      <c r="AI78" s="207">
        <v>5</v>
      </c>
      <c r="AJ78" s="207" t="s">
        <v>13289</v>
      </c>
      <c r="AK78" s="207">
        <v>115.8</v>
      </c>
      <c r="AL78" s="207">
        <v>579</v>
      </c>
      <c r="AM78" s="207" t="s">
        <v>12903</v>
      </c>
      <c r="AN78" s="207" t="s">
        <v>13072</v>
      </c>
      <c r="AO78" s="323" t="s">
        <v>13840</v>
      </c>
      <c r="AP78" s="207" t="s">
        <v>12940</v>
      </c>
      <c r="AQ78" s="207" t="s">
        <v>12488</v>
      </c>
      <c r="AR78" s="207" t="s">
        <v>13073</v>
      </c>
      <c r="AS78" s="207" t="s">
        <v>13841</v>
      </c>
      <c r="AT78" s="207" t="s">
        <v>12942</v>
      </c>
      <c r="AU78" s="207" t="s">
        <v>12492</v>
      </c>
      <c r="AV78" s="207" t="s">
        <v>13313</v>
      </c>
      <c r="AW78" s="207" t="s">
        <v>13842</v>
      </c>
      <c r="AX78" s="207" t="s">
        <v>12083</v>
      </c>
      <c r="AY78" s="207">
        <v>2</v>
      </c>
      <c r="AZ78" s="207">
        <v>1</v>
      </c>
      <c r="BA78" s="207">
        <v>1</v>
      </c>
      <c r="BB78" s="207">
        <v>130</v>
      </c>
      <c r="BC78" s="207">
        <v>80</v>
      </c>
      <c r="BD78" s="207">
        <v>300</v>
      </c>
      <c r="BE78" s="207">
        <v>60</v>
      </c>
      <c r="BF78" s="207" t="s">
        <v>2754</v>
      </c>
      <c r="BG78" s="207" t="s">
        <v>12645</v>
      </c>
      <c r="BH78" s="207" t="s">
        <v>2759</v>
      </c>
      <c r="BI78" s="207" t="s">
        <v>13843</v>
      </c>
      <c r="BJ78" s="207" t="s">
        <v>13844</v>
      </c>
      <c r="BK78" s="207" t="s">
        <v>13845</v>
      </c>
      <c r="BL78" s="195" t="s">
        <v>12498</v>
      </c>
      <c r="BM78" s="195" t="s">
        <v>12499</v>
      </c>
      <c r="BN78" s="207" t="s">
        <v>13830</v>
      </c>
      <c r="BO78" s="195" t="s">
        <v>13831</v>
      </c>
      <c r="BP78" s="195"/>
      <c r="BQ78" s="207">
        <v>1</v>
      </c>
      <c r="BR78" s="207" t="s">
        <v>12648</v>
      </c>
      <c r="BT78" s="207">
        <v>300</v>
      </c>
      <c r="BW78" s="207" t="s">
        <v>12553</v>
      </c>
      <c r="BZ78" s="207">
        <v>130</v>
      </c>
      <c r="CC78" s="207">
        <v>0</v>
      </c>
      <c r="CE78" s="207" t="s">
        <v>13314</v>
      </c>
      <c r="CF78" s="207" t="s">
        <v>12650</v>
      </c>
      <c r="CI78" s="207">
        <v>50</v>
      </c>
      <c r="CJ78" s="207">
        <v>0</v>
      </c>
      <c r="CK78" s="207">
        <v>40</v>
      </c>
      <c r="CM78" s="222" t="s">
        <v>12508</v>
      </c>
      <c r="CN78" s="223" t="s">
        <v>12509</v>
      </c>
      <c r="CO78" s="222" t="s">
        <v>13832</v>
      </c>
      <c r="CP78" s="222" t="s">
        <v>12511</v>
      </c>
      <c r="CQ78" s="224" t="s">
        <v>12512</v>
      </c>
      <c r="CR78" s="207" t="s">
        <v>12513</v>
      </c>
      <c r="CS78" s="207" t="s">
        <v>12947</v>
      </c>
      <c r="CT78" s="207" t="s">
        <v>12418</v>
      </c>
      <c r="CU78" s="207" t="s">
        <v>3944</v>
      </c>
      <c r="CY78" s="207">
        <v>502</v>
      </c>
      <c r="CZ78" s="207" t="s">
        <v>4076</v>
      </c>
      <c r="DA78" s="207" t="s">
        <v>4077</v>
      </c>
      <c r="DB78" s="207" t="s">
        <v>4078</v>
      </c>
      <c r="DE78" s="207">
        <v>1</v>
      </c>
      <c r="DF78" s="207">
        <v>1</v>
      </c>
      <c r="DG78" s="207">
        <v>695</v>
      </c>
      <c r="DH78" s="207" t="s">
        <v>13642</v>
      </c>
      <c r="DK78" s="207">
        <v>51</v>
      </c>
      <c r="DU78" s="207">
        <v>3048</v>
      </c>
      <c r="DW78" s="207">
        <v>8</v>
      </c>
      <c r="DY78" s="195" t="s">
        <v>6831</v>
      </c>
      <c r="DZ78" s="195" t="s">
        <v>6831</v>
      </c>
      <c r="EB78" s="207" t="s">
        <v>12523</v>
      </c>
      <c r="ET78" s="207" t="s">
        <v>12533</v>
      </c>
      <c r="FA78" s="207">
        <v>5</v>
      </c>
    </row>
    <row r="79" spans="1:157">
      <c r="A79" s="207">
        <v>1504</v>
      </c>
      <c r="B79" s="207" t="s">
        <v>148</v>
      </c>
      <c r="C79" s="207" t="s">
        <v>9408</v>
      </c>
      <c r="D79" s="207" t="s">
        <v>1792</v>
      </c>
      <c r="E79" s="207" t="s">
        <v>1793</v>
      </c>
      <c r="F79" s="207" t="s">
        <v>6938</v>
      </c>
      <c r="G79" s="207">
        <v>9</v>
      </c>
      <c r="H79" s="207" t="s">
        <v>12478</v>
      </c>
      <c r="I79" s="207">
        <v>22</v>
      </c>
      <c r="J79" s="215" t="s">
        <v>5265</v>
      </c>
      <c r="K79" s="73">
        <v>2</v>
      </c>
      <c r="L79" s="73">
        <v>2</v>
      </c>
      <c r="M79" s="73">
        <v>3</v>
      </c>
      <c r="N79" s="73">
        <v>8</v>
      </c>
      <c r="O79" s="73">
        <v>4</v>
      </c>
      <c r="P79" s="73">
        <v>7</v>
      </c>
      <c r="Q79" s="73">
        <v>2</v>
      </c>
      <c r="R79" s="73">
        <v>4</v>
      </c>
      <c r="S79" s="73">
        <v>4.96</v>
      </c>
      <c r="T79" s="73">
        <v>124.1</v>
      </c>
      <c r="U79" s="207">
        <v>5</v>
      </c>
      <c r="V79" s="207">
        <v>0</v>
      </c>
      <c r="W79" s="207">
        <v>0.33</v>
      </c>
      <c r="X79" s="207" t="s">
        <v>2634</v>
      </c>
      <c r="Y79" s="207" t="s">
        <v>2724</v>
      </c>
      <c r="AA79" s="207" t="s">
        <v>13346</v>
      </c>
      <c r="AB79" s="207" t="s">
        <v>13347</v>
      </c>
      <c r="AC79" s="207" t="s">
        <v>13347</v>
      </c>
      <c r="AD79" s="207">
        <v>0</v>
      </c>
      <c r="AE79" s="207">
        <v>100</v>
      </c>
      <c r="AF79" s="73">
        <v>2</v>
      </c>
      <c r="AG79" s="73">
        <v>2</v>
      </c>
      <c r="AH79" s="207">
        <v>3</v>
      </c>
      <c r="AI79" s="207">
        <v>2</v>
      </c>
      <c r="AJ79" s="207" t="s">
        <v>13289</v>
      </c>
      <c r="AK79" s="207">
        <v>49.6</v>
      </c>
      <c r="AL79" s="207">
        <v>1241</v>
      </c>
      <c r="AM79" s="207" t="s">
        <v>12609</v>
      </c>
      <c r="AN79" s="207" t="s">
        <v>13846</v>
      </c>
      <c r="AO79" s="323" t="s">
        <v>13847</v>
      </c>
      <c r="AP79" s="207" t="s">
        <v>13452</v>
      </c>
      <c r="AQ79" s="207" t="s">
        <v>12488</v>
      </c>
      <c r="AR79" s="207" t="s">
        <v>13848</v>
      </c>
      <c r="AS79" s="207" t="s">
        <v>13849</v>
      </c>
      <c r="AT79" s="207" t="s">
        <v>13455</v>
      </c>
      <c r="AU79" s="207" t="s">
        <v>12492</v>
      </c>
      <c r="AV79" s="207" t="s">
        <v>13352</v>
      </c>
      <c r="AW79" s="207" t="s">
        <v>2481</v>
      </c>
      <c r="AX79" s="207" t="s">
        <v>12083</v>
      </c>
      <c r="AY79" s="207">
        <v>1</v>
      </c>
      <c r="AZ79" s="207">
        <v>1</v>
      </c>
      <c r="BA79" s="207">
        <v>1</v>
      </c>
      <c r="BB79" s="207">
        <v>100</v>
      </c>
      <c r="BC79" s="207">
        <v>110</v>
      </c>
      <c r="BD79" s="207">
        <v>300</v>
      </c>
      <c r="BE79" s="207">
        <v>100</v>
      </c>
      <c r="BF79" s="207" t="s">
        <v>2751</v>
      </c>
      <c r="BG79" s="207" t="s">
        <v>12617</v>
      </c>
      <c r="BH79" s="207" t="s">
        <v>2756</v>
      </c>
      <c r="BI79" s="207" t="s">
        <v>13827</v>
      </c>
      <c r="BJ79" s="207" t="s">
        <v>13850</v>
      </c>
      <c r="BK79" s="207" t="s">
        <v>13851</v>
      </c>
      <c r="BL79" s="195" t="s">
        <v>12498</v>
      </c>
      <c r="BM79" s="195" t="s">
        <v>12499</v>
      </c>
      <c r="BN79" s="207" t="s">
        <v>13830</v>
      </c>
      <c r="BO79" s="195" t="s">
        <v>13831</v>
      </c>
      <c r="BP79" s="195"/>
      <c r="BQ79" s="207" t="s">
        <v>6831</v>
      </c>
      <c r="BR79" s="207" t="s">
        <v>6831</v>
      </c>
      <c r="BT79" s="207" t="s">
        <v>6831</v>
      </c>
      <c r="BW79" s="207" t="s">
        <v>12740</v>
      </c>
      <c r="BZ79" s="207">
        <v>130</v>
      </c>
      <c r="CC79" s="207">
        <v>1</v>
      </c>
      <c r="CE79" s="207" t="s">
        <v>13314</v>
      </c>
      <c r="CF79" s="207" t="s">
        <v>12650</v>
      </c>
      <c r="CI79" s="207">
        <v>50</v>
      </c>
      <c r="CJ79" s="207">
        <v>0</v>
      </c>
      <c r="CK79" s="207">
        <v>40</v>
      </c>
      <c r="CM79" s="222" t="s">
        <v>12508</v>
      </c>
      <c r="CN79" s="223" t="s">
        <v>12509</v>
      </c>
      <c r="CO79" s="222" t="s">
        <v>13832</v>
      </c>
      <c r="CP79" s="222" t="s">
        <v>12511</v>
      </c>
      <c r="CQ79" s="224" t="s">
        <v>12512</v>
      </c>
      <c r="CR79" s="207" t="s">
        <v>12513</v>
      </c>
      <c r="CS79" s="207" t="s">
        <v>12947</v>
      </c>
      <c r="CT79" s="207" t="s">
        <v>12418</v>
      </c>
      <c r="CU79" s="207" t="s">
        <v>3946</v>
      </c>
      <c r="CY79" s="207">
        <v>504</v>
      </c>
      <c r="CZ79" s="207" t="s">
        <v>4076</v>
      </c>
      <c r="DA79" s="207" t="s">
        <v>4077</v>
      </c>
      <c r="DB79" s="207" t="s">
        <v>4078</v>
      </c>
      <c r="DE79" s="207">
        <v>1</v>
      </c>
      <c r="DF79" s="207">
        <v>1</v>
      </c>
      <c r="DG79" s="207">
        <v>728</v>
      </c>
      <c r="DH79" s="207" t="s">
        <v>13642</v>
      </c>
      <c r="DK79" s="207">
        <v>51</v>
      </c>
      <c r="DU79" s="207">
        <v>3045</v>
      </c>
      <c r="DW79" s="207">
        <v>6</v>
      </c>
      <c r="DY79" s="195" t="s">
        <v>6831</v>
      </c>
      <c r="DZ79" s="195" t="s">
        <v>6831</v>
      </c>
      <c r="EB79" s="207" t="s">
        <v>12523</v>
      </c>
      <c r="ET79" s="207" t="s">
        <v>12602</v>
      </c>
      <c r="FA79" s="207">
        <v>2</v>
      </c>
    </row>
    <row r="80" spans="1:157">
      <c r="A80" s="207">
        <v>1105</v>
      </c>
      <c r="B80" s="207" t="s">
        <v>120</v>
      </c>
      <c r="C80" s="207" t="s">
        <v>9381</v>
      </c>
      <c r="D80" s="207" t="s">
        <v>1778</v>
      </c>
      <c r="E80" s="207" t="s">
        <v>1779</v>
      </c>
      <c r="F80" s="207" t="s">
        <v>6941</v>
      </c>
      <c r="G80" s="207">
        <v>9</v>
      </c>
      <c r="H80" s="207" t="s">
        <v>12478</v>
      </c>
      <c r="I80" s="207">
        <v>22</v>
      </c>
      <c r="J80" s="215" t="s">
        <v>5238</v>
      </c>
      <c r="K80" s="73">
        <v>1</v>
      </c>
      <c r="L80" s="73">
        <v>2</v>
      </c>
      <c r="M80" s="73">
        <v>7</v>
      </c>
      <c r="N80" s="73">
        <v>5</v>
      </c>
      <c r="O80" s="73">
        <v>7</v>
      </c>
      <c r="P80" s="73">
        <v>3</v>
      </c>
      <c r="Q80" s="73">
        <v>2</v>
      </c>
      <c r="R80" s="73">
        <v>5</v>
      </c>
      <c r="S80" s="73">
        <v>10.26</v>
      </c>
      <c r="T80" s="73">
        <v>66.2</v>
      </c>
      <c r="U80" s="207">
        <v>1.7</v>
      </c>
      <c r="V80" s="207">
        <v>0</v>
      </c>
      <c r="W80" s="207">
        <v>0.45</v>
      </c>
      <c r="X80" s="207" t="s">
        <v>2607</v>
      </c>
      <c r="Y80" s="207" t="s">
        <v>2697</v>
      </c>
      <c r="AA80" s="207" t="s">
        <v>12635</v>
      </c>
      <c r="AB80" s="207" t="s">
        <v>12636</v>
      </c>
      <c r="AC80" s="207" t="s">
        <v>12636</v>
      </c>
      <c r="AD80" s="207">
        <v>0</v>
      </c>
      <c r="AE80" s="207">
        <v>100</v>
      </c>
      <c r="AF80" s="73">
        <v>1</v>
      </c>
      <c r="AG80" s="73">
        <v>1</v>
      </c>
      <c r="AH80" s="207">
        <v>3</v>
      </c>
      <c r="AI80" s="207">
        <v>5</v>
      </c>
      <c r="AJ80" s="207" t="s">
        <v>12483</v>
      </c>
      <c r="AK80" s="207">
        <v>102.6</v>
      </c>
      <c r="AL80" s="207">
        <v>662</v>
      </c>
      <c r="AM80" s="207" t="s">
        <v>12637</v>
      </c>
      <c r="AN80" s="207" t="s">
        <v>12638</v>
      </c>
      <c r="AO80" s="323" t="s">
        <v>12639</v>
      </c>
      <c r="AP80" s="207" t="s">
        <v>12640</v>
      </c>
      <c r="AQ80" s="207" t="s">
        <v>12488</v>
      </c>
      <c r="AR80" s="207" t="s">
        <v>12641</v>
      </c>
      <c r="AS80" s="207" t="s">
        <v>12642</v>
      </c>
      <c r="AT80" s="207" t="s">
        <v>12643</v>
      </c>
      <c r="AU80" s="207" t="s">
        <v>12492</v>
      </c>
      <c r="AV80" s="207" t="s">
        <v>12644</v>
      </c>
      <c r="AW80" s="207" t="s">
        <v>13852</v>
      </c>
      <c r="AX80" s="207" t="s">
        <v>12083</v>
      </c>
      <c r="AY80" s="207">
        <v>2</v>
      </c>
      <c r="AZ80" s="207">
        <v>1</v>
      </c>
      <c r="BA80" s="207">
        <v>1</v>
      </c>
      <c r="BB80" s="207">
        <v>160</v>
      </c>
      <c r="BC80" s="207">
        <v>80</v>
      </c>
      <c r="BD80" s="207">
        <v>300</v>
      </c>
      <c r="BE80" s="207">
        <v>60</v>
      </c>
      <c r="BF80" s="207" t="s">
        <v>2754</v>
      </c>
      <c r="BG80" s="207" t="s">
        <v>12645</v>
      </c>
      <c r="BH80" s="207" t="s">
        <v>2759</v>
      </c>
      <c r="BI80" s="207" t="s">
        <v>13827</v>
      </c>
      <c r="BJ80" s="207" t="s">
        <v>13850</v>
      </c>
      <c r="BK80" s="207" t="s">
        <v>13851</v>
      </c>
      <c r="BL80" s="195" t="s">
        <v>12498</v>
      </c>
      <c r="BM80" s="195" t="s">
        <v>12499</v>
      </c>
      <c r="BN80" s="207" t="s">
        <v>13830</v>
      </c>
      <c r="BO80" s="195" t="s">
        <v>13831</v>
      </c>
      <c r="BP80" s="195"/>
      <c r="BQ80" s="207">
        <v>1</v>
      </c>
      <c r="BR80" s="207" t="s">
        <v>12648</v>
      </c>
      <c r="BT80" s="207">
        <v>200</v>
      </c>
      <c r="BU80" s="207">
        <v>6</v>
      </c>
      <c r="BW80" s="207" t="s">
        <v>12766</v>
      </c>
      <c r="BZ80" s="207">
        <v>130</v>
      </c>
      <c r="CC80" s="207">
        <v>0</v>
      </c>
      <c r="CE80" s="207" t="s">
        <v>12649</v>
      </c>
      <c r="CF80" s="207" t="s">
        <v>12650</v>
      </c>
      <c r="CG80" s="207" t="s">
        <v>12651</v>
      </c>
      <c r="CH80" s="207" t="s">
        <v>12507</v>
      </c>
      <c r="CI80" s="207">
        <v>50</v>
      </c>
      <c r="CJ80" s="207">
        <v>10</v>
      </c>
      <c r="CK80" s="207">
        <v>40</v>
      </c>
      <c r="CM80" s="222" t="s">
        <v>12508</v>
      </c>
      <c r="CN80" s="223" t="s">
        <v>12509</v>
      </c>
      <c r="CO80" s="222" t="s">
        <v>13832</v>
      </c>
      <c r="CP80" s="222" t="s">
        <v>12511</v>
      </c>
      <c r="CQ80" s="224" t="s">
        <v>12512</v>
      </c>
      <c r="CR80" s="207" t="s">
        <v>12513</v>
      </c>
      <c r="CS80" s="207" t="s">
        <v>12652</v>
      </c>
      <c r="CT80" s="207" t="s">
        <v>12620</v>
      </c>
      <c r="CU80" s="207" t="s">
        <v>3919</v>
      </c>
      <c r="CV80" s="207" t="s">
        <v>12516</v>
      </c>
      <c r="CY80" s="207">
        <v>105</v>
      </c>
      <c r="CZ80" s="207" t="s">
        <v>4088</v>
      </c>
      <c r="DA80" s="207" t="s">
        <v>4089</v>
      </c>
      <c r="DB80" s="207" t="s">
        <v>4090</v>
      </c>
      <c r="DC80" s="207">
        <v>1</v>
      </c>
      <c r="DE80" s="207">
        <v>1</v>
      </c>
      <c r="DF80" s="207">
        <v>1</v>
      </c>
      <c r="DG80" s="207">
        <v>501</v>
      </c>
      <c r="DH80" s="207" t="s">
        <v>13642</v>
      </c>
      <c r="DK80" s="207">
        <v>1</v>
      </c>
      <c r="DU80" s="207">
        <v>3048</v>
      </c>
      <c r="DW80" s="207">
        <v>8</v>
      </c>
      <c r="DY80" s="195" t="s">
        <v>6831</v>
      </c>
      <c r="DZ80" s="195" t="s">
        <v>6831</v>
      </c>
      <c r="EB80" s="207" t="s">
        <v>12523</v>
      </c>
      <c r="ET80" s="207" t="s">
        <v>12602</v>
      </c>
      <c r="FA80" s="207">
        <v>5</v>
      </c>
    </row>
    <row r="81" spans="1:157" ht="13.9" customHeight="1">
      <c r="A81" s="215">
        <v>1102</v>
      </c>
      <c r="B81" s="215" t="s">
        <v>12537</v>
      </c>
      <c r="C81" s="215" t="s">
        <v>9378</v>
      </c>
      <c r="D81" s="215" t="s">
        <v>1778</v>
      </c>
      <c r="E81" s="215" t="s">
        <v>1779</v>
      </c>
      <c r="F81" s="217" t="s">
        <v>12538</v>
      </c>
      <c r="G81" s="217">
        <v>16</v>
      </c>
      <c r="H81" s="215" t="s">
        <v>12478</v>
      </c>
      <c r="I81" s="218">
        <v>20</v>
      </c>
      <c r="J81" s="215" t="s">
        <v>5235</v>
      </c>
      <c r="K81" s="219">
        <v>1</v>
      </c>
      <c r="L81" s="195">
        <v>1</v>
      </c>
      <c r="M81" s="220">
        <v>6</v>
      </c>
      <c r="N81" s="220">
        <v>3</v>
      </c>
      <c r="O81" s="220">
        <v>7</v>
      </c>
      <c r="P81" s="220">
        <v>4</v>
      </c>
      <c r="Q81" s="220">
        <v>1</v>
      </c>
      <c r="R81" s="220">
        <v>2</v>
      </c>
      <c r="S81" s="207">
        <v>4.8</v>
      </c>
      <c r="T81" s="207">
        <v>30</v>
      </c>
      <c r="U81" s="207">
        <v>3</v>
      </c>
      <c r="V81" s="207">
        <v>0</v>
      </c>
      <c r="W81" s="207">
        <v>0.55000000000000004</v>
      </c>
      <c r="X81" s="207" t="s">
        <v>2604</v>
      </c>
      <c r="Y81" s="207" t="s">
        <v>2694</v>
      </c>
      <c r="Z81" s="221"/>
      <c r="AA81" s="207" t="s">
        <v>12540</v>
      </c>
      <c r="AB81" s="207" t="s">
        <v>12541</v>
      </c>
      <c r="AC81" s="207" t="s">
        <v>12541</v>
      </c>
      <c r="AD81" s="207">
        <v>0</v>
      </c>
      <c r="AE81" s="207">
        <v>100</v>
      </c>
      <c r="AF81" s="220">
        <v>1</v>
      </c>
      <c r="AG81" s="220">
        <v>1</v>
      </c>
      <c r="AH81" s="221">
        <v>2</v>
      </c>
      <c r="AI81" s="221">
        <v>4</v>
      </c>
      <c r="AJ81" s="207" t="s">
        <v>12483</v>
      </c>
      <c r="AK81" s="207">
        <v>48</v>
      </c>
      <c r="AL81" s="207">
        <v>300</v>
      </c>
      <c r="AM81" s="207" t="s">
        <v>12542</v>
      </c>
      <c r="AN81" s="207" t="s">
        <v>12543</v>
      </c>
      <c r="AO81" s="323" t="s">
        <v>12544</v>
      </c>
      <c r="AP81" s="207" t="s">
        <v>12545</v>
      </c>
      <c r="AQ81" s="207" t="s">
        <v>12488</v>
      </c>
      <c r="AR81" s="207" t="s">
        <v>12546</v>
      </c>
      <c r="AS81" s="207" t="s">
        <v>12547</v>
      </c>
      <c r="AT81" s="207" t="s">
        <v>12548</v>
      </c>
      <c r="AU81" s="207" t="s">
        <v>12492</v>
      </c>
      <c r="AV81" s="207" t="s">
        <v>12549</v>
      </c>
      <c r="AW81" s="208" t="s">
        <v>13853</v>
      </c>
      <c r="AX81" s="207" t="s">
        <v>12084</v>
      </c>
      <c r="AY81" s="207">
        <v>2</v>
      </c>
      <c r="AZ81" s="207">
        <v>1</v>
      </c>
      <c r="BA81" s="207">
        <v>1</v>
      </c>
      <c r="BB81" s="207">
        <v>230</v>
      </c>
      <c r="BC81" s="207">
        <v>90</v>
      </c>
      <c r="BD81" s="207">
        <v>300</v>
      </c>
      <c r="BE81" s="207">
        <v>80</v>
      </c>
      <c r="BF81" s="207" t="s">
        <v>2753</v>
      </c>
      <c r="BG81" s="207" t="s">
        <v>12550</v>
      </c>
      <c r="BH81" s="207" t="s">
        <v>2758</v>
      </c>
      <c r="BI81" s="207" t="s">
        <v>13843</v>
      </c>
      <c r="BJ81" s="207" t="s">
        <v>13854</v>
      </c>
      <c r="BK81" s="207" t="s">
        <v>13855</v>
      </c>
      <c r="BL81" s="195" t="s">
        <v>12498</v>
      </c>
      <c r="BM81" s="195" t="s">
        <v>12499</v>
      </c>
      <c r="BN81" s="195" t="s">
        <v>13830</v>
      </c>
      <c r="BO81" s="195" t="s">
        <v>13831</v>
      </c>
      <c r="BP81" s="195"/>
      <c r="BQ81" s="207">
        <v>1</v>
      </c>
      <c r="BR81" s="207" t="s">
        <v>12551</v>
      </c>
      <c r="BT81" s="207">
        <v>300</v>
      </c>
      <c r="BU81" s="207" t="s">
        <v>6831</v>
      </c>
      <c r="BW81" s="207" t="s">
        <v>12915</v>
      </c>
      <c r="BZ81" s="207">
        <v>100</v>
      </c>
      <c r="CC81" s="207">
        <v>0</v>
      </c>
      <c r="CE81" s="207" t="s">
        <v>12554</v>
      </c>
      <c r="CF81" s="207" t="s">
        <v>12505</v>
      </c>
      <c r="CG81" s="207" t="s">
        <v>12555</v>
      </c>
      <c r="CH81" s="207" t="s">
        <v>12507</v>
      </c>
      <c r="CI81" s="207">
        <v>50</v>
      </c>
      <c r="CJ81" s="207">
        <v>10</v>
      </c>
      <c r="CK81" s="207">
        <v>40</v>
      </c>
      <c r="CM81" s="222" t="s">
        <v>12508</v>
      </c>
      <c r="CN81" s="223" t="s">
        <v>12509</v>
      </c>
      <c r="CO81" s="222" t="s">
        <v>13832</v>
      </c>
      <c r="CP81" s="222" t="s">
        <v>12511</v>
      </c>
      <c r="CQ81" s="224" t="s">
        <v>12512</v>
      </c>
      <c r="CR81" s="207" t="s">
        <v>12513</v>
      </c>
      <c r="CS81" s="207" t="s">
        <v>12556</v>
      </c>
      <c r="CT81" s="207" t="s">
        <v>12557</v>
      </c>
      <c r="CU81" s="207" t="s">
        <v>3916</v>
      </c>
      <c r="CV81" s="207" t="s">
        <v>12516</v>
      </c>
      <c r="CY81" s="207">
        <v>102</v>
      </c>
      <c r="CZ81" s="207" t="s">
        <v>4079</v>
      </c>
      <c r="DA81" s="207" t="s">
        <v>4080</v>
      </c>
      <c r="DB81" s="207" t="s">
        <v>4081</v>
      </c>
      <c r="DC81" s="207">
        <v>1</v>
      </c>
      <c r="DE81" s="207">
        <v>1</v>
      </c>
      <c r="DF81" s="207">
        <v>1</v>
      </c>
      <c r="DG81" s="207">
        <v>455</v>
      </c>
      <c r="DH81" s="207" t="s">
        <v>13642</v>
      </c>
      <c r="DK81" s="207">
        <v>1</v>
      </c>
      <c r="DU81" s="207">
        <v>3047</v>
      </c>
      <c r="DW81" s="207">
        <v>4</v>
      </c>
      <c r="DY81" s="195" t="s">
        <v>6831</v>
      </c>
      <c r="DZ81" s="195" t="s">
        <v>6831</v>
      </c>
      <c r="EB81" s="207" t="s">
        <v>12523</v>
      </c>
      <c r="ED81" s="207" t="s">
        <v>6386</v>
      </c>
      <c r="ET81" s="207" t="s">
        <v>12533</v>
      </c>
      <c r="FA81" s="221">
        <v>4</v>
      </c>
    </row>
    <row r="82" spans="1:157" ht="13.5" customHeight="1">
      <c r="A82" s="215">
        <v>1101</v>
      </c>
      <c r="B82" s="215" t="s">
        <v>12476</v>
      </c>
      <c r="C82" s="215" t="s">
        <v>9377</v>
      </c>
      <c r="D82" s="215" t="s">
        <v>1778</v>
      </c>
      <c r="E82" s="215" t="s">
        <v>1779</v>
      </c>
      <c r="F82" s="217" t="s">
        <v>12477</v>
      </c>
      <c r="G82" s="217">
        <v>9</v>
      </c>
      <c r="H82" s="215" t="s">
        <v>12478</v>
      </c>
      <c r="I82" s="218">
        <v>20</v>
      </c>
      <c r="J82" s="215" t="s">
        <v>5234</v>
      </c>
      <c r="K82" s="219">
        <v>1</v>
      </c>
      <c r="L82" s="195">
        <v>1</v>
      </c>
      <c r="M82" s="220">
        <v>6</v>
      </c>
      <c r="N82" s="220">
        <v>4</v>
      </c>
      <c r="O82" s="220">
        <v>5</v>
      </c>
      <c r="P82" s="220">
        <v>5</v>
      </c>
      <c r="Q82" s="220">
        <v>1</v>
      </c>
      <c r="R82" s="220">
        <v>1</v>
      </c>
      <c r="S82" s="207">
        <v>8.44</v>
      </c>
      <c r="T82" s="207">
        <v>64.5</v>
      </c>
      <c r="U82" s="207">
        <v>3.5</v>
      </c>
      <c r="V82" s="207">
        <v>0</v>
      </c>
      <c r="W82" s="207">
        <v>0.44</v>
      </c>
      <c r="X82" s="207" t="s">
        <v>2603</v>
      </c>
      <c r="Y82" s="207" t="s">
        <v>12479</v>
      </c>
      <c r="Z82" s="221"/>
      <c r="AA82" s="207" t="s">
        <v>12481</v>
      </c>
      <c r="AB82" s="207" t="s">
        <v>12482</v>
      </c>
      <c r="AC82" s="207" t="s">
        <v>12482</v>
      </c>
      <c r="AD82" s="207">
        <v>0</v>
      </c>
      <c r="AE82" s="207">
        <v>100</v>
      </c>
      <c r="AF82" s="220">
        <v>1</v>
      </c>
      <c r="AG82" s="220">
        <v>1</v>
      </c>
      <c r="AH82" s="221">
        <v>3</v>
      </c>
      <c r="AI82" s="221">
        <v>1</v>
      </c>
      <c r="AJ82" s="207" t="s">
        <v>12483</v>
      </c>
      <c r="AK82" s="207">
        <v>84.399999999999991</v>
      </c>
      <c r="AL82" s="207">
        <v>645</v>
      </c>
      <c r="AM82" s="207" t="s">
        <v>12484</v>
      </c>
      <c r="AN82" s="207" t="s">
        <v>12485</v>
      </c>
      <c r="AO82" s="323" t="s">
        <v>12486</v>
      </c>
      <c r="AP82" s="207" t="s">
        <v>12487</v>
      </c>
      <c r="AQ82" s="207" t="s">
        <v>12488</v>
      </c>
      <c r="AR82" s="207" t="s">
        <v>12489</v>
      </c>
      <c r="AS82" s="207" t="s">
        <v>12490</v>
      </c>
      <c r="AT82" s="207" t="s">
        <v>12491</v>
      </c>
      <c r="AU82" s="207" t="s">
        <v>12492</v>
      </c>
      <c r="AV82" s="207" t="s">
        <v>12493</v>
      </c>
      <c r="AW82" s="208" t="s">
        <v>13856</v>
      </c>
      <c r="AX82" s="207" t="s">
        <v>12084</v>
      </c>
      <c r="AY82" s="207">
        <v>1</v>
      </c>
      <c r="AZ82" s="207">
        <v>1</v>
      </c>
      <c r="BA82" s="207">
        <v>1</v>
      </c>
      <c r="BB82" s="207">
        <v>80</v>
      </c>
      <c r="BC82" s="207">
        <v>100</v>
      </c>
      <c r="BD82" s="207">
        <v>300</v>
      </c>
      <c r="BE82" s="207">
        <v>120</v>
      </c>
      <c r="BF82" s="207" t="s">
        <v>2750</v>
      </c>
      <c r="BG82" s="207" t="s">
        <v>12494</v>
      </c>
      <c r="BH82" s="207" t="s">
        <v>2755</v>
      </c>
      <c r="BI82" s="207" t="s">
        <v>12495</v>
      </c>
      <c r="BJ82" s="207" t="s">
        <v>13857</v>
      </c>
      <c r="BK82" s="207" t="s">
        <v>13855</v>
      </c>
      <c r="BL82" s="195" t="s">
        <v>12498</v>
      </c>
      <c r="BM82" s="195" t="s">
        <v>12499</v>
      </c>
      <c r="BN82" s="195" t="s">
        <v>12500</v>
      </c>
      <c r="BO82" s="195" t="s">
        <v>13831</v>
      </c>
      <c r="BP82" s="195"/>
      <c r="BQ82" s="207" t="s">
        <v>6831</v>
      </c>
      <c r="BR82" s="207" t="s">
        <v>6831</v>
      </c>
      <c r="BT82" s="207" t="s">
        <v>6831</v>
      </c>
      <c r="BU82" s="207" t="s">
        <v>6831</v>
      </c>
      <c r="BW82" s="207" t="s">
        <v>12503</v>
      </c>
      <c r="BZ82" s="207">
        <v>100</v>
      </c>
      <c r="CC82" s="207">
        <v>1</v>
      </c>
      <c r="CE82" s="207" t="s">
        <v>12504</v>
      </c>
      <c r="CF82" s="207" t="s">
        <v>12505</v>
      </c>
      <c r="CG82" s="207" t="s">
        <v>12506</v>
      </c>
      <c r="CH82" s="207" t="s">
        <v>12507</v>
      </c>
      <c r="CI82" s="207">
        <v>50</v>
      </c>
      <c r="CJ82" s="207">
        <v>10</v>
      </c>
      <c r="CK82" s="207">
        <v>40</v>
      </c>
      <c r="CM82" s="222" t="s">
        <v>12508</v>
      </c>
      <c r="CN82" s="223" t="s">
        <v>12509</v>
      </c>
      <c r="CO82" s="222" t="s">
        <v>13832</v>
      </c>
      <c r="CP82" s="222" t="s">
        <v>12511</v>
      </c>
      <c r="CQ82" s="224" t="s">
        <v>12512</v>
      </c>
      <c r="CR82" s="207" t="s">
        <v>12513</v>
      </c>
      <c r="CS82" s="207" t="s">
        <v>12514</v>
      </c>
      <c r="CT82" s="207" t="s">
        <v>12515</v>
      </c>
      <c r="CU82" s="207" t="s">
        <v>3915</v>
      </c>
      <c r="CV82" s="207" t="s">
        <v>12516</v>
      </c>
      <c r="CY82" s="207">
        <v>101</v>
      </c>
      <c r="CZ82" s="207" t="s">
        <v>4076</v>
      </c>
      <c r="DA82" s="207" t="s">
        <v>4077</v>
      </c>
      <c r="DB82" s="207" t="s">
        <v>4078</v>
      </c>
      <c r="DC82" s="207">
        <v>2</v>
      </c>
      <c r="DE82" s="207">
        <v>1</v>
      </c>
      <c r="DF82" s="207">
        <v>1</v>
      </c>
      <c r="DG82" s="207">
        <v>455</v>
      </c>
      <c r="DH82" s="207" t="s">
        <v>13642</v>
      </c>
      <c r="DI82" s="207" t="s">
        <v>116</v>
      </c>
      <c r="DK82" s="207">
        <v>1</v>
      </c>
      <c r="DU82" s="207">
        <v>3044</v>
      </c>
      <c r="DW82" s="207">
        <v>10</v>
      </c>
      <c r="DY82" s="195" t="s">
        <v>6831</v>
      </c>
      <c r="DZ82" s="195" t="s">
        <v>6831</v>
      </c>
      <c r="EB82" s="207" t="s">
        <v>12523</v>
      </c>
      <c r="ED82" s="207" t="s">
        <v>6385</v>
      </c>
      <c r="EO82" s="222"/>
      <c r="EP82" s="222"/>
      <c r="EQ82" s="222"/>
      <c r="ER82" s="223"/>
      <c r="ES82" s="223"/>
      <c r="ET82" s="207" t="s">
        <v>12533</v>
      </c>
      <c r="EV82" s="222"/>
      <c r="FA82" s="221">
        <v>1</v>
      </c>
    </row>
    <row r="83" spans="1:157" ht="13.5" customHeight="1">
      <c r="A83" s="215">
        <v>1306</v>
      </c>
      <c r="B83" s="215" t="s">
        <v>6902</v>
      </c>
      <c r="C83" s="215" t="s">
        <v>9396</v>
      </c>
      <c r="D83" s="215" t="s">
        <v>1786</v>
      </c>
      <c r="E83" s="215" t="s">
        <v>1787</v>
      </c>
      <c r="F83" s="217" t="s">
        <v>6939</v>
      </c>
      <c r="G83" s="217">
        <v>9</v>
      </c>
      <c r="H83" s="215" t="s">
        <v>12478</v>
      </c>
      <c r="I83" s="218">
        <v>27</v>
      </c>
      <c r="J83" s="215" t="s">
        <v>5253</v>
      </c>
      <c r="K83" s="219">
        <v>3</v>
      </c>
      <c r="L83" s="195">
        <v>3</v>
      </c>
      <c r="M83" s="220">
        <v>8</v>
      </c>
      <c r="N83" s="220">
        <v>8</v>
      </c>
      <c r="O83" s="220">
        <v>6</v>
      </c>
      <c r="P83" s="220">
        <v>5</v>
      </c>
      <c r="Q83" s="220">
        <v>2</v>
      </c>
      <c r="R83" s="220">
        <v>6</v>
      </c>
      <c r="S83" s="207">
        <v>11.58</v>
      </c>
      <c r="T83" s="207">
        <v>91</v>
      </c>
      <c r="U83" s="207">
        <v>2.5</v>
      </c>
      <c r="V83" s="207">
        <v>0</v>
      </c>
      <c r="W83" s="207">
        <v>0.4</v>
      </c>
      <c r="X83" s="207" t="s">
        <v>10642</v>
      </c>
      <c r="Y83" s="207" t="s">
        <v>2712</v>
      </c>
      <c r="Z83" s="221"/>
      <c r="AA83" s="207" t="s">
        <v>13070</v>
      </c>
      <c r="AB83" s="207" t="s">
        <v>13858</v>
      </c>
      <c r="AC83" s="207" t="s">
        <v>13859</v>
      </c>
      <c r="AD83" s="207">
        <v>0</v>
      </c>
      <c r="AE83" s="207">
        <v>100</v>
      </c>
      <c r="AF83" s="220">
        <v>1</v>
      </c>
      <c r="AG83" s="220">
        <v>3</v>
      </c>
      <c r="AH83" s="221">
        <v>3</v>
      </c>
      <c r="AI83" s="221">
        <v>3</v>
      </c>
      <c r="AJ83" s="207" t="s">
        <v>12960</v>
      </c>
      <c r="AK83" s="207">
        <v>115.8</v>
      </c>
      <c r="AL83" s="207">
        <v>910</v>
      </c>
      <c r="AM83" s="207" t="s">
        <v>12903</v>
      </c>
      <c r="AN83" s="207" t="s">
        <v>13072</v>
      </c>
      <c r="AO83" s="323" t="s">
        <v>13024</v>
      </c>
      <c r="AP83" s="207" t="s">
        <v>12581</v>
      </c>
      <c r="AQ83" s="207" t="s">
        <v>12488</v>
      </c>
      <c r="AR83" s="207" t="s">
        <v>13073</v>
      </c>
      <c r="AS83" s="207" t="s">
        <v>13026</v>
      </c>
      <c r="AT83" s="207" t="s">
        <v>12584</v>
      </c>
      <c r="AU83" s="207" t="s">
        <v>12492</v>
      </c>
      <c r="AV83" s="207" t="s">
        <v>13074</v>
      </c>
      <c r="AW83" s="208" t="s">
        <v>2452</v>
      </c>
      <c r="AX83" s="207" t="s">
        <v>12083</v>
      </c>
      <c r="AY83" s="207">
        <v>1</v>
      </c>
      <c r="AZ83" s="207">
        <v>1</v>
      </c>
      <c r="BA83" s="207">
        <v>2</v>
      </c>
      <c r="BB83" s="207">
        <v>80</v>
      </c>
      <c r="BC83" s="207">
        <v>120</v>
      </c>
      <c r="BD83" s="207">
        <v>300</v>
      </c>
      <c r="BE83" s="207">
        <v>160</v>
      </c>
      <c r="BF83" s="207" t="s">
        <v>2752</v>
      </c>
      <c r="BG83" s="207" t="s">
        <v>12586</v>
      </c>
      <c r="BH83" s="207" t="s">
        <v>2757</v>
      </c>
      <c r="BI83" s="207" t="s">
        <v>12911</v>
      </c>
      <c r="BJ83" s="207" t="s">
        <v>13860</v>
      </c>
      <c r="BK83" s="207" t="s">
        <v>13861</v>
      </c>
      <c r="BL83" s="195" t="s">
        <v>12498</v>
      </c>
      <c r="BM83" s="195" t="s">
        <v>12499</v>
      </c>
      <c r="BN83" s="195" t="s">
        <v>12500</v>
      </c>
      <c r="BO83" s="195" t="s">
        <v>13831</v>
      </c>
      <c r="BP83" s="195"/>
      <c r="BQ83" s="207" t="s">
        <v>6831</v>
      </c>
      <c r="BR83" s="207" t="s">
        <v>6831</v>
      </c>
      <c r="BT83" s="207" t="s">
        <v>6831</v>
      </c>
      <c r="BU83" s="207" t="s">
        <v>6831</v>
      </c>
      <c r="BW83" s="207" t="s">
        <v>12503</v>
      </c>
      <c r="BZ83" s="207">
        <v>130</v>
      </c>
      <c r="CC83" s="207">
        <v>1</v>
      </c>
      <c r="CE83" s="207" t="s">
        <v>12504</v>
      </c>
      <c r="CF83" s="207" t="s">
        <v>12676</v>
      </c>
      <c r="CG83" s="207" t="s">
        <v>12506</v>
      </c>
      <c r="CH83" s="207" t="s">
        <v>12677</v>
      </c>
      <c r="CI83" s="207">
        <v>50</v>
      </c>
      <c r="CJ83" s="207">
        <v>0</v>
      </c>
      <c r="CK83" s="207">
        <v>40</v>
      </c>
      <c r="CM83" s="222" t="s">
        <v>12508</v>
      </c>
      <c r="CN83" s="223" t="s">
        <v>12509</v>
      </c>
      <c r="CO83" s="222" t="s">
        <v>13832</v>
      </c>
      <c r="CP83" s="222" t="s">
        <v>12511</v>
      </c>
      <c r="CQ83" s="224" t="s">
        <v>12512</v>
      </c>
      <c r="CR83" s="207" t="s">
        <v>12513</v>
      </c>
      <c r="CS83" s="207" t="s">
        <v>12947</v>
      </c>
      <c r="CT83" s="207" t="s">
        <v>12418</v>
      </c>
      <c r="CU83" s="207" t="s">
        <v>3934</v>
      </c>
      <c r="CY83" s="207">
        <v>306</v>
      </c>
      <c r="CZ83" s="207" t="s">
        <v>4076</v>
      </c>
      <c r="DA83" s="207" t="s">
        <v>4077</v>
      </c>
      <c r="DB83" s="207" t="s">
        <v>4078</v>
      </c>
      <c r="DD83" s="207">
        <v>1</v>
      </c>
      <c r="DE83" s="207">
        <v>1</v>
      </c>
      <c r="DF83" s="207">
        <v>1</v>
      </c>
      <c r="DG83" s="207">
        <v>1517</v>
      </c>
      <c r="DH83" s="207" t="s">
        <v>12890</v>
      </c>
      <c r="DI83" s="207" t="s">
        <v>135</v>
      </c>
      <c r="DK83" s="207">
        <v>2</v>
      </c>
      <c r="DL83" s="207" t="s">
        <v>13076</v>
      </c>
      <c r="DM83" s="207" t="s">
        <v>13077</v>
      </c>
      <c r="DN83" s="207" t="s">
        <v>13078</v>
      </c>
      <c r="DO83" s="207" t="s">
        <v>13079</v>
      </c>
      <c r="DP83" s="207">
        <v>106</v>
      </c>
      <c r="DQ83" s="207" t="s">
        <v>13080</v>
      </c>
      <c r="DR83" s="207" t="s">
        <v>1802</v>
      </c>
      <c r="DS83" s="207" t="s">
        <v>6025</v>
      </c>
      <c r="DU83" s="207">
        <v>3046</v>
      </c>
      <c r="DV83" s="207" t="s">
        <v>13030</v>
      </c>
      <c r="DW83" s="207">
        <v>2</v>
      </c>
      <c r="DY83" s="195" t="s">
        <v>6831</v>
      </c>
      <c r="DZ83" s="195" t="s">
        <v>6831</v>
      </c>
      <c r="EB83" s="207" t="s">
        <v>12523</v>
      </c>
      <c r="ED83" s="207" t="s">
        <v>11026</v>
      </c>
      <c r="EK83" s="207" t="s">
        <v>13070</v>
      </c>
      <c r="EL83" s="207" t="s">
        <v>13858</v>
      </c>
      <c r="EM83" s="207" t="s">
        <v>13859</v>
      </c>
      <c r="EN83" s="207" t="s">
        <v>12493</v>
      </c>
      <c r="EO83" s="222" t="s">
        <v>13085</v>
      </c>
      <c r="EP83" s="222" t="s">
        <v>13086</v>
      </c>
      <c r="EQ83" s="222" t="s">
        <v>13087</v>
      </c>
      <c r="ER83" s="223" t="s">
        <v>13088</v>
      </c>
      <c r="ES83" s="223" t="s">
        <v>13041</v>
      </c>
      <c r="ET83" s="207" t="s">
        <v>12927</v>
      </c>
      <c r="EU83" s="207" t="s">
        <v>10642</v>
      </c>
      <c r="EV83" s="222"/>
      <c r="EW83" s="207" t="s">
        <v>12535</v>
      </c>
      <c r="EX83" s="207">
        <v>1</v>
      </c>
      <c r="FA83" s="221">
        <v>3</v>
      </c>
    </row>
    <row r="84" spans="1:157">
      <c r="A84" s="207">
        <v>11306</v>
      </c>
      <c r="B84" s="207" t="s">
        <v>6902</v>
      </c>
      <c r="C84" s="207" t="s">
        <v>9396</v>
      </c>
      <c r="D84" s="207" t="s">
        <v>1786</v>
      </c>
      <c r="E84" s="207" t="s">
        <v>1787</v>
      </c>
      <c r="F84" s="207" t="s">
        <v>6939</v>
      </c>
      <c r="G84" s="207">
        <v>9</v>
      </c>
      <c r="H84" s="207" t="s">
        <v>12478</v>
      </c>
      <c r="I84" s="207">
        <v>27</v>
      </c>
      <c r="J84" s="215" t="s">
        <v>5253</v>
      </c>
      <c r="K84" s="73">
        <v>3</v>
      </c>
      <c r="L84" s="73">
        <v>3</v>
      </c>
      <c r="M84" s="73">
        <v>8</v>
      </c>
      <c r="N84" s="73">
        <v>8</v>
      </c>
      <c r="O84" s="73">
        <v>6</v>
      </c>
      <c r="P84" s="73">
        <v>5</v>
      </c>
      <c r="Q84" s="73">
        <v>2</v>
      </c>
      <c r="R84" s="73">
        <v>6</v>
      </c>
      <c r="S84" s="73">
        <v>11.58</v>
      </c>
      <c r="T84" s="73">
        <v>91</v>
      </c>
      <c r="U84" s="207">
        <v>2.5</v>
      </c>
      <c r="V84" s="207">
        <v>0</v>
      </c>
      <c r="W84" s="207">
        <v>0.4</v>
      </c>
      <c r="X84" s="207" t="s">
        <v>10642</v>
      </c>
      <c r="Y84" s="207" t="s">
        <v>2712</v>
      </c>
      <c r="AA84" s="207" t="s">
        <v>13070</v>
      </c>
      <c r="AB84" s="207" t="s">
        <v>13858</v>
      </c>
      <c r="AC84" s="207" t="s">
        <v>13859</v>
      </c>
      <c r="AD84" s="207">
        <v>0</v>
      </c>
      <c r="AE84" s="207">
        <v>100</v>
      </c>
      <c r="AF84" s="73">
        <v>1</v>
      </c>
      <c r="AG84" s="73">
        <v>3</v>
      </c>
      <c r="AH84" s="207">
        <v>3</v>
      </c>
      <c r="AI84" s="207">
        <v>3</v>
      </c>
      <c r="AJ84" s="207" t="s">
        <v>12960</v>
      </c>
      <c r="AK84" s="207">
        <v>115.8</v>
      </c>
      <c r="AL84" s="207">
        <v>910</v>
      </c>
      <c r="AM84" s="207" t="s">
        <v>12903</v>
      </c>
      <c r="AN84" s="207" t="s">
        <v>13072</v>
      </c>
      <c r="AO84" s="323" t="s">
        <v>13024</v>
      </c>
      <c r="AP84" s="207" t="s">
        <v>12581</v>
      </c>
      <c r="AQ84" s="207" t="s">
        <v>12488</v>
      </c>
      <c r="AR84" s="207" t="s">
        <v>13073</v>
      </c>
      <c r="AS84" s="207" t="s">
        <v>13026</v>
      </c>
      <c r="AT84" s="207" t="s">
        <v>12584</v>
      </c>
      <c r="AU84" s="207" t="s">
        <v>12492</v>
      </c>
      <c r="AV84" s="207" t="s">
        <v>13074</v>
      </c>
      <c r="AW84" s="207" t="s">
        <v>13862</v>
      </c>
      <c r="AX84" s="207" t="s">
        <v>12083</v>
      </c>
      <c r="AY84" s="207">
        <v>1</v>
      </c>
      <c r="AZ84" s="207">
        <v>1</v>
      </c>
      <c r="BA84" s="207">
        <v>2</v>
      </c>
      <c r="BB84" s="207">
        <v>80</v>
      </c>
      <c r="BC84" s="207">
        <v>120</v>
      </c>
      <c r="BD84" s="207">
        <v>300</v>
      </c>
      <c r="BE84" s="207">
        <v>160</v>
      </c>
      <c r="BF84" s="207" t="s">
        <v>2752</v>
      </c>
      <c r="BG84" s="207" t="s">
        <v>12586</v>
      </c>
      <c r="BH84" s="207" t="s">
        <v>2757</v>
      </c>
      <c r="BI84" s="207" t="s">
        <v>12911</v>
      </c>
      <c r="BJ84" s="207" t="s">
        <v>13860</v>
      </c>
      <c r="BK84" s="207" t="s">
        <v>13861</v>
      </c>
      <c r="BL84" s="195" t="s">
        <v>12498</v>
      </c>
      <c r="BM84" s="195" t="s">
        <v>12499</v>
      </c>
      <c r="BN84" s="207" t="s">
        <v>12500</v>
      </c>
      <c r="BO84" s="195" t="s">
        <v>13831</v>
      </c>
      <c r="BP84" s="195"/>
      <c r="BQ84" s="207" t="s">
        <v>6831</v>
      </c>
      <c r="BR84" s="207" t="s">
        <v>6831</v>
      </c>
      <c r="BT84" s="207" t="s">
        <v>6831</v>
      </c>
      <c r="BU84" s="207" t="s">
        <v>6831</v>
      </c>
      <c r="BW84" s="207" t="s">
        <v>12503</v>
      </c>
      <c r="BZ84" s="207">
        <v>130</v>
      </c>
      <c r="CC84" s="207">
        <v>1</v>
      </c>
      <c r="CE84" s="207" t="s">
        <v>12504</v>
      </c>
      <c r="CF84" s="207" t="s">
        <v>12676</v>
      </c>
      <c r="CG84" s="207" t="s">
        <v>12506</v>
      </c>
      <c r="CH84" s="207" t="s">
        <v>12677</v>
      </c>
      <c r="CI84" s="207">
        <v>50</v>
      </c>
      <c r="CJ84" s="207">
        <v>0</v>
      </c>
      <c r="CK84" s="207">
        <v>40</v>
      </c>
      <c r="CM84" s="222" t="s">
        <v>12508</v>
      </c>
      <c r="CN84" s="223" t="s">
        <v>12509</v>
      </c>
      <c r="CO84" s="222" t="s">
        <v>13832</v>
      </c>
      <c r="CP84" s="222" t="s">
        <v>12511</v>
      </c>
      <c r="CQ84" s="224" t="s">
        <v>12512</v>
      </c>
      <c r="CR84" s="207" t="s">
        <v>12513</v>
      </c>
      <c r="CS84" s="207" t="s">
        <v>12947</v>
      </c>
      <c r="CT84" s="207" t="s">
        <v>12418</v>
      </c>
      <c r="CU84" s="207" t="s">
        <v>3934</v>
      </c>
      <c r="CY84" s="207">
        <v>306</v>
      </c>
      <c r="CZ84" s="207" t="s">
        <v>4076</v>
      </c>
      <c r="DA84" s="207" t="s">
        <v>4077</v>
      </c>
      <c r="DB84" s="207" t="s">
        <v>4078</v>
      </c>
      <c r="DD84" s="207">
        <v>1</v>
      </c>
      <c r="DE84" s="207">
        <v>1</v>
      </c>
      <c r="DF84" s="207">
        <v>1</v>
      </c>
      <c r="DG84" s="207">
        <v>1517</v>
      </c>
      <c r="DH84" s="207" t="s">
        <v>12890</v>
      </c>
      <c r="DI84" s="207" t="s">
        <v>135</v>
      </c>
      <c r="DK84" s="207">
        <v>2</v>
      </c>
      <c r="DL84" s="207" t="s">
        <v>13076</v>
      </c>
      <c r="DM84" s="207" t="s">
        <v>13077</v>
      </c>
      <c r="DN84" s="207" t="s">
        <v>13078</v>
      </c>
      <c r="DO84" s="207" t="s">
        <v>13079</v>
      </c>
      <c r="DP84" s="207">
        <v>106</v>
      </c>
      <c r="DQ84" s="207" t="s">
        <v>13080</v>
      </c>
      <c r="DR84" s="207" t="s">
        <v>1802</v>
      </c>
      <c r="DS84" s="207" t="s">
        <v>6025</v>
      </c>
      <c r="DU84" s="207">
        <v>3046</v>
      </c>
      <c r="DV84" s="207" t="s">
        <v>13030</v>
      </c>
      <c r="DW84" s="207">
        <v>2</v>
      </c>
      <c r="DY84" s="195" t="s">
        <v>6831</v>
      </c>
      <c r="DZ84" s="195" t="s">
        <v>6831</v>
      </c>
      <c r="EB84" s="207" t="s">
        <v>12523</v>
      </c>
      <c r="ED84" s="196" t="s">
        <v>11026</v>
      </c>
      <c r="EK84" s="207" t="s">
        <v>13070</v>
      </c>
      <c r="EL84" s="207" t="s">
        <v>13858</v>
      </c>
      <c r="EM84" s="207" t="s">
        <v>13859</v>
      </c>
      <c r="EN84" s="207" t="s">
        <v>12493</v>
      </c>
      <c r="EO84" s="207" t="s">
        <v>13863</v>
      </c>
      <c r="EP84" s="207" t="s">
        <v>13086</v>
      </c>
      <c r="EQ84" s="207" t="s">
        <v>13087</v>
      </c>
      <c r="ER84" s="207" t="s">
        <v>13088</v>
      </c>
      <c r="ES84" s="207" t="s">
        <v>13041</v>
      </c>
      <c r="ET84" s="207" t="s">
        <v>12927</v>
      </c>
      <c r="EU84" s="207" t="s">
        <v>10642</v>
      </c>
      <c r="EW84" s="207" t="s">
        <v>12535</v>
      </c>
      <c r="EX84" s="207">
        <v>1</v>
      </c>
      <c r="FA84" s="207">
        <v>3</v>
      </c>
    </row>
    <row r="85" spans="1:157" ht="18">
      <c r="A85" s="215">
        <v>1205</v>
      </c>
      <c r="B85" s="215" t="s">
        <v>13864</v>
      </c>
      <c r="C85" s="215" t="s">
        <v>9388</v>
      </c>
      <c r="D85" s="215" t="s">
        <v>1783</v>
      </c>
      <c r="E85" s="215" t="s">
        <v>12853</v>
      </c>
      <c r="F85" s="47" t="s">
        <v>6938</v>
      </c>
      <c r="G85" s="47">
        <v>1</v>
      </c>
      <c r="H85" s="215" t="s">
        <v>12478</v>
      </c>
      <c r="I85" s="227">
        <v>25</v>
      </c>
      <c r="J85" s="215" t="s">
        <v>5245</v>
      </c>
      <c r="K85" s="219">
        <v>3</v>
      </c>
      <c r="L85" s="207">
        <v>2</v>
      </c>
      <c r="M85" s="220">
        <v>5</v>
      </c>
      <c r="N85" s="220">
        <v>9</v>
      </c>
      <c r="O85" s="220">
        <v>3</v>
      </c>
      <c r="P85" s="220">
        <v>8</v>
      </c>
      <c r="Q85" s="220">
        <v>2</v>
      </c>
      <c r="R85" s="220">
        <v>5</v>
      </c>
      <c r="S85" s="207">
        <v>39.6</v>
      </c>
      <c r="T85" s="207">
        <v>1018.2</v>
      </c>
      <c r="U85" s="207">
        <v>5.3</v>
      </c>
      <c r="V85" s="207">
        <v>0</v>
      </c>
      <c r="W85" s="207">
        <v>0.3</v>
      </c>
      <c r="X85" s="207" t="s">
        <v>2674</v>
      </c>
      <c r="Y85" s="207" t="s">
        <v>2704</v>
      </c>
      <c r="Z85" s="221"/>
      <c r="AA85" s="207" t="s">
        <v>13865</v>
      </c>
      <c r="AB85" s="207" t="s">
        <v>13866</v>
      </c>
      <c r="AC85" s="207" t="s">
        <v>13867</v>
      </c>
      <c r="AD85" s="207">
        <v>0</v>
      </c>
      <c r="AE85" s="207">
        <v>100</v>
      </c>
      <c r="AF85" s="220">
        <v>1</v>
      </c>
      <c r="AG85" s="220">
        <v>1</v>
      </c>
      <c r="AH85" s="221">
        <v>5</v>
      </c>
      <c r="AI85" s="221">
        <v>2</v>
      </c>
      <c r="AJ85" s="207" t="s">
        <v>12858</v>
      </c>
      <c r="AK85" s="207">
        <v>396</v>
      </c>
      <c r="AL85" s="207">
        <v>10182</v>
      </c>
      <c r="AM85" s="207" t="s">
        <v>12756</v>
      </c>
      <c r="AN85" s="207" t="s">
        <v>12859</v>
      </c>
      <c r="AO85" s="323" t="s">
        <v>12860</v>
      </c>
      <c r="AP85" s="207" t="s">
        <v>12612</v>
      </c>
      <c r="AQ85" s="207" t="s">
        <v>12488</v>
      </c>
      <c r="AR85" s="207" t="s">
        <v>12861</v>
      </c>
      <c r="AS85" s="207" t="s">
        <v>12862</v>
      </c>
      <c r="AT85" s="207" t="s">
        <v>12615</v>
      </c>
      <c r="AU85" s="207" t="s">
        <v>12492</v>
      </c>
      <c r="AV85" s="207" t="s">
        <v>12863</v>
      </c>
      <c r="AW85" s="208" t="s">
        <v>13868</v>
      </c>
      <c r="AX85" s="207" t="s">
        <v>12086</v>
      </c>
      <c r="AY85" s="207">
        <v>1</v>
      </c>
      <c r="AZ85" s="207">
        <v>1</v>
      </c>
      <c r="BA85" s="207">
        <v>1</v>
      </c>
      <c r="BB85" s="207">
        <v>80</v>
      </c>
      <c r="BC85" s="207">
        <v>90</v>
      </c>
      <c r="BD85" s="207">
        <v>300</v>
      </c>
      <c r="BE85" s="207">
        <v>100</v>
      </c>
      <c r="BF85" s="207" t="s">
        <v>2751</v>
      </c>
      <c r="BG85" s="207" t="s">
        <v>12617</v>
      </c>
      <c r="BH85" s="207" t="s">
        <v>2756</v>
      </c>
      <c r="BI85" s="207" t="s">
        <v>13869</v>
      </c>
      <c r="BJ85" s="207" t="s">
        <v>13870</v>
      </c>
      <c r="BK85" s="207" t="s">
        <v>13871</v>
      </c>
      <c r="BL85" s="195" t="s">
        <v>12498</v>
      </c>
      <c r="BM85" s="195" t="s">
        <v>12499</v>
      </c>
      <c r="BN85" s="195" t="s">
        <v>13830</v>
      </c>
      <c r="BO85" s="195" t="s">
        <v>13831</v>
      </c>
      <c r="BP85" s="195"/>
      <c r="BQ85" s="207" t="s">
        <v>6831</v>
      </c>
      <c r="BR85" s="207" t="s">
        <v>6831</v>
      </c>
      <c r="BS85" s="206"/>
      <c r="BT85" s="207" t="s">
        <v>6831</v>
      </c>
      <c r="BU85" s="207" t="s">
        <v>6831</v>
      </c>
      <c r="BW85" s="207" t="s">
        <v>12766</v>
      </c>
      <c r="BZ85" s="207">
        <v>250</v>
      </c>
      <c r="CC85" s="207">
        <v>1</v>
      </c>
      <c r="CF85" s="207" t="s">
        <v>12868</v>
      </c>
      <c r="CI85" s="207">
        <v>70</v>
      </c>
      <c r="CJ85" s="207">
        <v>20</v>
      </c>
      <c r="CK85" s="207">
        <v>70</v>
      </c>
      <c r="CM85" s="222" t="s">
        <v>12508</v>
      </c>
      <c r="CN85" s="223" t="s">
        <v>12509</v>
      </c>
      <c r="CO85" s="222" t="s">
        <v>13832</v>
      </c>
      <c r="CP85" s="222" t="s">
        <v>12511</v>
      </c>
      <c r="CQ85" s="224" t="s">
        <v>12512</v>
      </c>
      <c r="CR85" s="207" t="s">
        <v>12513</v>
      </c>
      <c r="CS85" s="207" t="s">
        <v>12769</v>
      </c>
      <c r="CT85" s="207" t="s">
        <v>12620</v>
      </c>
      <c r="CU85" s="207" t="s">
        <v>3926</v>
      </c>
      <c r="CV85" s="207" t="s">
        <v>12621</v>
      </c>
      <c r="CY85" s="207">
        <v>205</v>
      </c>
      <c r="CZ85" s="207" t="s">
        <v>4109</v>
      </c>
      <c r="DA85" s="207" t="s">
        <v>4110</v>
      </c>
      <c r="DB85" s="207" t="s">
        <v>4111</v>
      </c>
      <c r="DE85" s="207">
        <v>2</v>
      </c>
      <c r="DF85" s="207">
        <v>1</v>
      </c>
      <c r="DG85" s="207">
        <v>1405</v>
      </c>
      <c r="DH85" s="207" t="s">
        <v>13642</v>
      </c>
      <c r="DK85" s="207">
        <v>4</v>
      </c>
      <c r="DR85" s="207" t="s">
        <v>1804</v>
      </c>
      <c r="DU85" s="207">
        <v>3045</v>
      </c>
      <c r="DW85" s="207">
        <v>6</v>
      </c>
      <c r="DY85" s="195" t="s">
        <v>6831</v>
      </c>
      <c r="DZ85" s="195" t="s">
        <v>6831</v>
      </c>
      <c r="EB85" s="207" t="s">
        <v>12523</v>
      </c>
      <c r="ED85" s="207" t="s">
        <v>11018</v>
      </c>
      <c r="EO85" s="232"/>
      <c r="EP85" s="232"/>
      <c r="EQ85" s="231"/>
      <c r="ER85" s="223"/>
      <c r="ES85" s="223"/>
      <c r="ET85" s="207" t="s">
        <v>12878</v>
      </c>
      <c r="FA85" s="221">
        <v>2</v>
      </c>
    </row>
    <row r="86" spans="1:157" ht="18">
      <c r="A86" s="215">
        <v>11203</v>
      </c>
      <c r="B86" s="215" t="s">
        <v>13872</v>
      </c>
      <c r="C86" s="215" t="s">
        <v>9386</v>
      </c>
      <c r="D86" s="215" t="s">
        <v>1783</v>
      </c>
      <c r="E86" s="215" t="s">
        <v>12751</v>
      </c>
      <c r="F86" s="47" t="s">
        <v>12538</v>
      </c>
      <c r="G86" s="47">
        <v>16</v>
      </c>
      <c r="H86" s="215" t="s">
        <v>12478</v>
      </c>
      <c r="I86" s="227">
        <v>23</v>
      </c>
      <c r="J86" s="215" t="s">
        <v>5243</v>
      </c>
      <c r="K86" s="219">
        <v>2</v>
      </c>
      <c r="L86" s="207">
        <v>2</v>
      </c>
      <c r="M86" s="220">
        <v>6</v>
      </c>
      <c r="N86" s="220">
        <v>4</v>
      </c>
      <c r="O86" s="220">
        <v>9</v>
      </c>
      <c r="P86" s="220">
        <v>4</v>
      </c>
      <c r="Q86" s="220">
        <v>2</v>
      </c>
      <c r="R86" s="220">
        <v>3</v>
      </c>
      <c r="S86" s="207">
        <v>5.2</v>
      </c>
      <c r="T86" s="207">
        <v>30</v>
      </c>
      <c r="U86" s="207">
        <v>2.5</v>
      </c>
      <c r="V86" s="207">
        <v>0</v>
      </c>
      <c r="W86" s="207">
        <v>0.65</v>
      </c>
      <c r="X86" s="207" t="s">
        <v>2661</v>
      </c>
      <c r="Y86" s="207" t="s">
        <v>13873</v>
      </c>
      <c r="Z86" s="221"/>
      <c r="AA86" s="207" t="s">
        <v>13874</v>
      </c>
      <c r="AB86" s="207" t="s">
        <v>13875</v>
      </c>
      <c r="AC86" s="207" t="s">
        <v>13875</v>
      </c>
      <c r="AD86" s="207">
        <v>0</v>
      </c>
      <c r="AE86" s="207">
        <v>100</v>
      </c>
      <c r="AF86" s="220">
        <v>1</v>
      </c>
      <c r="AG86" s="220">
        <v>1</v>
      </c>
      <c r="AH86" s="221">
        <v>2</v>
      </c>
      <c r="AI86" s="221">
        <v>4</v>
      </c>
      <c r="AJ86" s="207" t="s">
        <v>12755</v>
      </c>
      <c r="AK86" s="207">
        <v>52</v>
      </c>
      <c r="AL86" s="207">
        <v>300</v>
      </c>
      <c r="AM86" s="207" t="s">
        <v>12799</v>
      </c>
      <c r="AN86" s="207" t="s">
        <v>13691</v>
      </c>
      <c r="AO86" s="323" t="s">
        <v>13680</v>
      </c>
      <c r="AP86" s="207" t="s">
        <v>12581</v>
      </c>
      <c r="AQ86" s="207" t="s">
        <v>12488</v>
      </c>
      <c r="AR86" s="207" t="s">
        <v>12801</v>
      </c>
      <c r="AS86" s="207" t="s">
        <v>12547</v>
      </c>
      <c r="AT86" s="207" t="s">
        <v>12584</v>
      </c>
      <c r="AU86" s="207" t="s">
        <v>12492</v>
      </c>
      <c r="AV86" s="207" t="s">
        <v>12802</v>
      </c>
      <c r="AW86" s="208" t="s">
        <v>13876</v>
      </c>
      <c r="AX86" s="207" t="s">
        <v>12084</v>
      </c>
      <c r="AY86" s="207">
        <v>2</v>
      </c>
      <c r="AZ86" s="207">
        <v>1</v>
      </c>
      <c r="BA86" s="207">
        <v>1</v>
      </c>
      <c r="BB86" s="207">
        <v>450</v>
      </c>
      <c r="BC86" s="207">
        <v>90</v>
      </c>
      <c r="BD86" s="207">
        <v>300</v>
      </c>
      <c r="BE86" s="207">
        <v>80</v>
      </c>
      <c r="BF86" s="207" t="s">
        <v>2753</v>
      </c>
      <c r="BG86" s="207" t="s">
        <v>12550</v>
      </c>
      <c r="BH86" s="207" t="s">
        <v>2758</v>
      </c>
      <c r="BI86" s="207" t="s">
        <v>12587</v>
      </c>
      <c r="BJ86" s="207" t="s">
        <v>13877</v>
      </c>
      <c r="BK86" s="207" t="s">
        <v>13878</v>
      </c>
      <c r="BL86" s="195" t="s">
        <v>12498</v>
      </c>
      <c r="BM86" s="195" t="s">
        <v>12499</v>
      </c>
      <c r="BN86" s="195" t="s">
        <v>12500</v>
      </c>
      <c r="BO86" s="195" t="s">
        <v>13831</v>
      </c>
      <c r="BP86" s="195"/>
      <c r="BQ86" s="207">
        <v>2</v>
      </c>
      <c r="BR86" s="207" t="s">
        <v>12803</v>
      </c>
      <c r="BS86" s="206" t="s">
        <v>12552</v>
      </c>
      <c r="BT86" s="207">
        <v>300</v>
      </c>
      <c r="BU86" s="207" t="s">
        <v>6831</v>
      </c>
      <c r="BW86" s="207" t="s">
        <v>13879</v>
      </c>
      <c r="BZ86" s="207">
        <v>100</v>
      </c>
      <c r="CC86" s="207">
        <v>0</v>
      </c>
      <c r="CG86" s="207" t="s">
        <v>12555</v>
      </c>
      <c r="CH86" s="207" t="s">
        <v>12805</v>
      </c>
      <c r="CI86" s="207">
        <v>50</v>
      </c>
      <c r="CJ86" s="207">
        <v>0</v>
      </c>
      <c r="CK86" s="207">
        <v>40</v>
      </c>
      <c r="CM86" s="222" t="s">
        <v>12508</v>
      </c>
      <c r="CN86" s="223" t="s">
        <v>12509</v>
      </c>
      <c r="CO86" s="222" t="s">
        <v>13832</v>
      </c>
      <c r="CP86" s="222" t="s">
        <v>12511</v>
      </c>
      <c r="CQ86" s="224" t="s">
        <v>12512</v>
      </c>
      <c r="CR86" s="207" t="s">
        <v>12513</v>
      </c>
      <c r="CS86" s="207" t="s">
        <v>12619</v>
      </c>
      <c r="CT86" s="207" t="s">
        <v>12557</v>
      </c>
      <c r="CU86" s="207" t="s">
        <v>13880</v>
      </c>
      <c r="CV86" s="207" t="s">
        <v>12621</v>
      </c>
      <c r="CY86" s="207">
        <v>203</v>
      </c>
      <c r="CZ86" s="207" t="s">
        <v>4103</v>
      </c>
      <c r="DA86" s="207" t="s">
        <v>4104</v>
      </c>
      <c r="DB86" s="207" t="s">
        <v>4105</v>
      </c>
      <c r="DE86" s="207">
        <v>1</v>
      </c>
      <c r="DF86" s="207">
        <v>1</v>
      </c>
      <c r="DG86" s="207">
        <v>761</v>
      </c>
      <c r="DH86" s="207" t="s">
        <v>13642</v>
      </c>
      <c r="DI86" s="207" t="s">
        <v>125</v>
      </c>
      <c r="DK86" s="207">
        <v>1</v>
      </c>
      <c r="DR86" s="207" t="s">
        <v>1805</v>
      </c>
      <c r="DU86" s="207">
        <v>3047</v>
      </c>
      <c r="DW86" s="207">
        <v>4</v>
      </c>
      <c r="DY86" s="195" t="s">
        <v>6831</v>
      </c>
      <c r="DZ86" s="195" t="s">
        <v>6831</v>
      </c>
      <c r="EB86" s="207" t="s">
        <v>12523</v>
      </c>
      <c r="ED86" s="207" t="s">
        <v>11016</v>
      </c>
      <c r="EK86" s="207" t="s">
        <v>13874</v>
      </c>
      <c r="EL86" s="207" t="s">
        <v>13875</v>
      </c>
      <c r="EM86" s="207" t="s">
        <v>13875</v>
      </c>
      <c r="EN86" s="207" t="s">
        <v>12802</v>
      </c>
      <c r="EO86" s="207" t="s">
        <v>12817</v>
      </c>
      <c r="EP86" s="207" t="s">
        <v>12818</v>
      </c>
      <c r="EQ86" s="207" t="s">
        <v>12819</v>
      </c>
      <c r="ER86" s="207" t="s">
        <v>12820</v>
      </c>
      <c r="ES86" s="207" t="s">
        <v>12821</v>
      </c>
      <c r="ET86" s="207" t="s">
        <v>12602</v>
      </c>
      <c r="EU86" s="207" t="s">
        <v>2661</v>
      </c>
      <c r="EW86" s="207" t="s">
        <v>12535</v>
      </c>
      <c r="EX86" s="207">
        <v>1</v>
      </c>
      <c r="EY86" s="207" t="s">
        <v>12823</v>
      </c>
      <c r="FA86" s="221">
        <v>4</v>
      </c>
    </row>
    <row r="87" spans="1:157" ht="14.25" customHeight="1">
      <c r="A87" s="215">
        <v>11102</v>
      </c>
      <c r="B87" s="215" t="s">
        <v>13881</v>
      </c>
      <c r="C87" s="215" t="s">
        <v>9386</v>
      </c>
      <c r="D87" s="215" t="s">
        <v>1783</v>
      </c>
      <c r="E87" s="215" t="s">
        <v>12751</v>
      </c>
      <c r="F87" s="47" t="s">
        <v>12538</v>
      </c>
      <c r="G87" s="219">
        <v>16</v>
      </c>
      <c r="H87" s="47" t="s">
        <v>12478</v>
      </c>
      <c r="I87" s="215">
        <v>23</v>
      </c>
      <c r="J87" s="215" t="s">
        <v>5235</v>
      </c>
      <c r="K87" s="219">
        <v>2</v>
      </c>
      <c r="L87" s="207">
        <v>2</v>
      </c>
      <c r="M87" s="220">
        <v>6</v>
      </c>
      <c r="N87" s="220">
        <v>4</v>
      </c>
      <c r="O87" s="220">
        <v>9</v>
      </c>
      <c r="P87" s="220">
        <v>4</v>
      </c>
      <c r="Q87" s="220">
        <v>2</v>
      </c>
      <c r="R87" s="220">
        <v>3</v>
      </c>
      <c r="S87" s="207">
        <v>4.8</v>
      </c>
      <c r="T87" s="207">
        <v>30</v>
      </c>
      <c r="U87" s="207">
        <v>3</v>
      </c>
      <c r="V87" s="207">
        <v>0</v>
      </c>
      <c r="W87" s="207">
        <v>0.55000000000000004</v>
      </c>
      <c r="X87" s="207" t="s">
        <v>2662</v>
      </c>
      <c r="Y87" s="207" t="s">
        <v>13882</v>
      </c>
      <c r="Z87" s="221"/>
      <c r="AA87" s="207" t="s">
        <v>13883</v>
      </c>
      <c r="AB87" s="207" t="s">
        <v>13884</v>
      </c>
      <c r="AC87" s="207" t="s">
        <v>13884</v>
      </c>
      <c r="AD87" s="207">
        <v>0</v>
      </c>
      <c r="AE87" s="207">
        <v>100</v>
      </c>
      <c r="AF87" s="220">
        <v>1</v>
      </c>
      <c r="AG87" s="220">
        <v>1</v>
      </c>
      <c r="AH87" s="221">
        <v>2</v>
      </c>
      <c r="AI87" s="221">
        <v>4</v>
      </c>
      <c r="AJ87" s="207" t="s">
        <v>13885</v>
      </c>
      <c r="AK87" s="207">
        <v>48</v>
      </c>
      <c r="AL87" s="207">
        <v>300</v>
      </c>
      <c r="AM87" s="207" t="s">
        <v>12542</v>
      </c>
      <c r="AN87" s="207" t="s">
        <v>13679</v>
      </c>
      <c r="AO87" s="323" t="s">
        <v>13680</v>
      </c>
      <c r="AP87" s="207" t="s">
        <v>12545</v>
      </c>
      <c r="AQ87" s="207" t="s">
        <v>12488</v>
      </c>
      <c r="AR87" s="207" t="s">
        <v>12546</v>
      </c>
      <c r="AS87" s="207" t="s">
        <v>12547</v>
      </c>
      <c r="AT87" s="207" t="s">
        <v>12548</v>
      </c>
      <c r="AU87" s="207" t="s">
        <v>12492</v>
      </c>
      <c r="AV87" s="207" t="s">
        <v>12549</v>
      </c>
      <c r="AW87" s="73" t="s">
        <v>13886</v>
      </c>
      <c r="AX87" s="207" t="s">
        <v>12084</v>
      </c>
      <c r="AY87" s="207">
        <v>2</v>
      </c>
      <c r="AZ87" s="207">
        <v>1</v>
      </c>
      <c r="BA87" s="207">
        <v>1</v>
      </c>
      <c r="BB87" s="207">
        <v>450</v>
      </c>
      <c r="BC87" s="207">
        <v>90</v>
      </c>
      <c r="BD87" s="207">
        <v>300</v>
      </c>
      <c r="BE87" s="207">
        <v>80</v>
      </c>
      <c r="BF87" s="207" t="s">
        <v>2753</v>
      </c>
      <c r="BG87" s="207" t="s">
        <v>12550</v>
      </c>
      <c r="BH87" s="207" t="s">
        <v>2758</v>
      </c>
      <c r="BI87" s="207" t="s">
        <v>12587</v>
      </c>
      <c r="BJ87" s="207" t="s">
        <v>13877</v>
      </c>
      <c r="BK87" s="207" t="s">
        <v>13878</v>
      </c>
      <c r="BL87" s="195" t="s">
        <v>12498</v>
      </c>
      <c r="BM87" s="195" t="s">
        <v>12499</v>
      </c>
      <c r="BN87" s="195" t="s">
        <v>12500</v>
      </c>
      <c r="BO87" s="195" t="s">
        <v>13831</v>
      </c>
      <c r="BP87" s="195"/>
      <c r="BQ87" s="207">
        <v>2</v>
      </c>
      <c r="BR87" s="207" t="s">
        <v>12803</v>
      </c>
      <c r="BS87" s="207" t="s">
        <v>12552</v>
      </c>
      <c r="BT87" s="207">
        <v>300</v>
      </c>
      <c r="BU87" s="207" t="s">
        <v>6831</v>
      </c>
      <c r="BW87" s="207" t="s">
        <v>13879</v>
      </c>
      <c r="BZ87" s="207">
        <v>100</v>
      </c>
      <c r="CC87" s="207">
        <v>0</v>
      </c>
      <c r="CG87" s="207" t="s">
        <v>12555</v>
      </c>
      <c r="CH87" s="207" t="s">
        <v>12805</v>
      </c>
      <c r="CI87" s="207">
        <v>50</v>
      </c>
      <c r="CJ87" s="207">
        <v>0</v>
      </c>
      <c r="CK87" s="207">
        <v>40</v>
      </c>
      <c r="CM87" s="222" t="s">
        <v>12508</v>
      </c>
      <c r="CN87" s="223" t="s">
        <v>12509</v>
      </c>
      <c r="CO87" s="222" t="s">
        <v>13832</v>
      </c>
      <c r="CP87" s="222" t="s">
        <v>12511</v>
      </c>
      <c r="CQ87" s="224" t="s">
        <v>12512</v>
      </c>
      <c r="CR87" s="207" t="s">
        <v>12513</v>
      </c>
      <c r="CS87" s="207" t="s">
        <v>12619</v>
      </c>
      <c r="CT87" s="207" t="s">
        <v>12557</v>
      </c>
      <c r="CU87" s="207" t="s">
        <v>13887</v>
      </c>
      <c r="CV87" s="207" t="s">
        <v>12621</v>
      </c>
      <c r="CY87" s="207">
        <v>102</v>
      </c>
      <c r="CZ87" s="207" t="s">
        <v>4103</v>
      </c>
      <c r="DA87" s="207" t="s">
        <v>4104</v>
      </c>
      <c r="DB87" s="207" t="s">
        <v>4105</v>
      </c>
      <c r="DE87" s="207">
        <v>1</v>
      </c>
      <c r="DF87" s="207">
        <v>1</v>
      </c>
      <c r="DG87" s="207">
        <v>761</v>
      </c>
      <c r="DH87" s="207" t="s">
        <v>13642</v>
      </c>
      <c r="DI87" s="207" t="s">
        <v>125</v>
      </c>
      <c r="DK87" s="207">
        <v>1</v>
      </c>
      <c r="DR87" s="207" t="s">
        <v>1805</v>
      </c>
      <c r="DU87" s="207">
        <v>3047</v>
      </c>
      <c r="DW87" s="207">
        <v>4</v>
      </c>
      <c r="DY87" s="195" t="s">
        <v>6831</v>
      </c>
      <c r="DZ87" s="195" t="s">
        <v>6831</v>
      </c>
      <c r="EB87" s="207" t="s">
        <v>12523</v>
      </c>
      <c r="ED87" s="207" t="s">
        <v>6386</v>
      </c>
      <c r="ET87" s="207" t="s">
        <v>12602</v>
      </c>
      <c r="FA87" s="221">
        <v>4</v>
      </c>
    </row>
    <row r="88" spans="1:157" ht="14.25" customHeight="1">
      <c r="A88" s="215">
        <v>1506</v>
      </c>
      <c r="B88" s="215" t="s">
        <v>6903</v>
      </c>
      <c r="C88" s="215" t="s">
        <v>9410</v>
      </c>
      <c r="D88" s="215" t="s">
        <v>1792</v>
      </c>
      <c r="E88" s="215" t="s">
        <v>1788</v>
      </c>
      <c r="F88" s="47" t="s">
        <v>6941</v>
      </c>
      <c r="G88" s="219">
        <v>4</v>
      </c>
      <c r="H88" s="47" t="s">
        <v>12478</v>
      </c>
      <c r="I88" s="215">
        <v>24</v>
      </c>
      <c r="J88" s="215" t="s">
        <v>5267</v>
      </c>
      <c r="K88" s="219">
        <v>2</v>
      </c>
      <c r="L88" s="207">
        <v>2</v>
      </c>
      <c r="M88" s="220">
        <v>9</v>
      </c>
      <c r="N88" s="220">
        <v>4</v>
      </c>
      <c r="O88" s="220">
        <v>7</v>
      </c>
      <c r="P88" s="220">
        <v>4</v>
      </c>
      <c r="Q88" s="220">
        <v>2</v>
      </c>
      <c r="R88" s="220">
        <v>6</v>
      </c>
      <c r="S88" s="207">
        <v>22.54</v>
      </c>
      <c r="T88" s="207">
        <v>144.6</v>
      </c>
      <c r="U88" s="207">
        <v>1.3</v>
      </c>
      <c r="V88" s="207">
        <v>0</v>
      </c>
      <c r="W88" s="207">
        <v>0.46</v>
      </c>
      <c r="X88" s="207" t="s">
        <v>2680</v>
      </c>
      <c r="Y88" s="207" t="s">
        <v>2726</v>
      </c>
      <c r="Z88" s="221"/>
      <c r="AA88" s="207" t="s">
        <v>13377</v>
      </c>
      <c r="AB88" s="207" t="s">
        <v>13888</v>
      </c>
      <c r="AC88" s="207" t="s">
        <v>13888</v>
      </c>
      <c r="AD88" s="207">
        <v>0</v>
      </c>
      <c r="AE88" s="207">
        <v>100</v>
      </c>
      <c r="AF88" s="220">
        <v>1</v>
      </c>
      <c r="AG88" s="220">
        <v>1</v>
      </c>
      <c r="AH88" s="221">
        <v>4</v>
      </c>
      <c r="AI88" s="221">
        <v>5</v>
      </c>
      <c r="AJ88" s="207" t="s">
        <v>13379</v>
      </c>
      <c r="AK88" s="207">
        <v>225.39999999999998</v>
      </c>
      <c r="AL88" s="207">
        <v>1446</v>
      </c>
      <c r="AM88" s="207" t="s">
        <v>12670</v>
      </c>
      <c r="AN88" s="207" t="s">
        <v>13380</v>
      </c>
      <c r="AO88" s="323" t="s">
        <v>13381</v>
      </c>
      <c r="AP88" s="207" t="s">
        <v>13382</v>
      </c>
      <c r="AQ88" s="207" t="s">
        <v>12488</v>
      </c>
      <c r="AR88" s="207" t="s">
        <v>13383</v>
      </c>
      <c r="AS88" s="207" t="s">
        <v>13384</v>
      </c>
      <c r="AT88" s="207" t="s">
        <v>13385</v>
      </c>
      <c r="AU88" s="207" t="s">
        <v>12492</v>
      </c>
      <c r="AV88" s="207" t="s">
        <v>13386</v>
      </c>
      <c r="AW88" s="73" t="s">
        <v>13889</v>
      </c>
      <c r="AX88" s="207" t="s">
        <v>12085</v>
      </c>
      <c r="AY88" s="207">
        <v>2</v>
      </c>
      <c r="AZ88" s="207">
        <v>1</v>
      </c>
      <c r="BA88" s="207">
        <v>3</v>
      </c>
      <c r="BB88" s="207">
        <v>230</v>
      </c>
      <c r="BC88" s="207">
        <v>80</v>
      </c>
      <c r="BD88" s="207">
        <v>300</v>
      </c>
      <c r="BE88" s="207">
        <v>60</v>
      </c>
      <c r="BF88" s="207" t="s">
        <v>2754</v>
      </c>
      <c r="BG88" s="207" t="s">
        <v>12645</v>
      </c>
      <c r="BH88" s="207" t="s">
        <v>2759</v>
      </c>
      <c r="BI88" s="207" t="s">
        <v>12864</v>
      </c>
      <c r="BJ88" s="207" t="s">
        <v>13890</v>
      </c>
      <c r="BK88" s="207" t="s">
        <v>13891</v>
      </c>
      <c r="BL88" s="195" t="s">
        <v>12498</v>
      </c>
      <c r="BM88" s="195" t="s">
        <v>12499</v>
      </c>
      <c r="BN88" s="195" t="s">
        <v>12500</v>
      </c>
      <c r="BO88" s="195" t="s">
        <v>13831</v>
      </c>
      <c r="BP88" s="195"/>
      <c r="BQ88" s="207">
        <v>1</v>
      </c>
      <c r="BR88" s="207" t="s">
        <v>12648</v>
      </c>
      <c r="BT88" s="207">
        <v>300</v>
      </c>
      <c r="BU88" s="207">
        <v>2</v>
      </c>
      <c r="BW88" s="207" t="s">
        <v>12503</v>
      </c>
      <c r="BY88" s="207">
        <v>2</v>
      </c>
      <c r="BZ88" s="207">
        <v>130</v>
      </c>
      <c r="CC88" s="207">
        <v>0</v>
      </c>
      <c r="CE88" s="207" t="s">
        <v>13314</v>
      </c>
      <c r="CG88" s="207" t="s">
        <v>13387</v>
      </c>
      <c r="CH88" s="207" t="s">
        <v>13388</v>
      </c>
      <c r="CI88" s="207">
        <v>50</v>
      </c>
      <c r="CJ88" s="207">
        <v>0</v>
      </c>
      <c r="CK88" s="207">
        <v>40</v>
      </c>
      <c r="CM88" s="222" t="s">
        <v>12508</v>
      </c>
      <c r="CN88" s="223" t="s">
        <v>12509</v>
      </c>
      <c r="CO88" s="222" t="s">
        <v>13832</v>
      </c>
      <c r="CP88" s="222" t="s">
        <v>12511</v>
      </c>
      <c r="CQ88" s="224" t="s">
        <v>12512</v>
      </c>
      <c r="CR88" s="207" t="s">
        <v>12513</v>
      </c>
      <c r="CS88" s="207" t="s">
        <v>12947</v>
      </c>
      <c r="CT88" s="207" t="s">
        <v>12418</v>
      </c>
      <c r="CU88" s="207" t="s">
        <v>3948</v>
      </c>
      <c r="CY88" s="207">
        <v>506</v>
      </c>
      <c r="CZ88" s="207" t="s">
        <v>4076</v>
      </c>
      <c r="DA88" s="207" t="s">
        <v>4077</v>
      </c>
      <c r="DB88" s="207" t="s">
        <v>4078</v>
      </c>
      <c r="DE88" s="207">
        <v>1</v>
      </c>
      <c r="DF88" s="207">
        <v>1</v>
      </c>
      <c r="DG88" s="207">
        <v>794</v>
      </c>
      <c r="DH88" s="207" t="s">
        <v>13642</v>
      </c>
      <c r="DI88" s="207" t="s">
        <v>150</v>
      </c>
      <c r="DK88" s="207">
        <v>51</v>
      </c>
      <c r="DL88" s="207" t="s">
        <v>13390</v>
      </c>
      <c r="DM88" s="207" t="s">
        <v>13391</v>
      </c>
      <c r="DN88" s="207" t="s">
        <v>13392</v>
      </c>
      <c r="DO88" s="207" t="s">
        <v>13393</v>
      </c>
      <c r="DP88" s="207">
        <v>605</v>
      </c>
      <c r="DR88" s="207" t="s">
        <v>1803</v>
      </c>
      <c r="DS88" s="207" t="s">
        <v>6039</v>
      </c>
      <c r="DU88" s="207">
        <v>3048</v>
      </c>
      <c r="DV88" s="207" t="s">
        <v>13315</v>
      </c>
      <c r="DW88" s="207">
        <v>8</v>
      </c>
      <c r="DY88" s="195" t="s">
        <v>6831</v>
      </c>
      <c r="DZ88" s="195" t="s">
        <v>6831</v>
      </c>
      <c r="EB88" s="207" t="s">
        <v>12523</v>
      </c>
      <c r="ED88" s="207" t="s">
        <v>11040</v>
      </c>
      <c r="EK88" s="207" t="s">
        <v>13377</v>
      </c>
      <c r="EL88" s="207" t="s">
        <v>13888</v>
      </c>
      <c r="EM88" s="207" t="s">
        <v>13888</v>
      </c>
      <c r="EN88" s="207" t="s">
        <v>13386</v>
      </c>
      <c r="EO88" s="207" t="s">
        <v>13892</v>
      </c>
      <c r="EP88" s="207" t="s">
        <v>13893</v>
      </c>
      <c r="EQ88" s="207" t="s">
        <v>13400</v>
      </c>
      <c r="ER88" s="207" t="s">
        <v>13401</v>
      </c>
      <c r="ES88" s="207" t="s">
        <v>13402</v>
      </c>
      <c r="ET88" s="207" t="s">
        <v>12878</v>
      </c>
      <c r="EU88" s="207" t="s">
        <v>2680</v>
      </c>
      <c r="EV88" s="207" t="s">
        <v>13403</v>
      </c>
      <c r="EW88" s="207" t="s">
        <v>12535</v>
      </c>
      <c r="FA88" s="221">
        <v>5</v>
      </c>
    </row>
    <row r="89" spans="1:157">
      <c r="A89" s="207">
        <v>11506</v>
      </c>
      <c r="B89" s="207" t="s">
        <v>6903</v>
      </c>
      <c r="C89" s="207" t="s">
        <v>9410</v>
      </c>
      <c r="D89" s="207" t="s">
        <v>1792</v>
      </c>
      <c r="E89" s="207" t="s">
        <v>1788</v>
      </c>
      <c r="F89" s="207" t="s">
        <v>6941</v>
      </c>
      <c r="G89" s="207">
        <v>4</v>
      </c>
      <c r="H89" s="207" t="s">
        <v>12478</v>
      </c>
      <c r="I89" s="207">
        <v>24</v>
      </c>
      <c r="J89" s="215" t="s">
        <v>5267</v>
      </c>
      <c r="K89" s="73">
        <v>2</v>
      </c>
      <c r="L89" s="73">
        <v>2</v>
      </c>
      <c r="M89" s="73">
        <v>9</v>
      </c>
      <c r="N89" s="73">
        <v>4</v>
      </c>
      <c r="O89" s="73">
        <v>7</v>
      </c>
      <c r="P89" s="73">
        <v>4</v>
      </c>
      <c r="Q89" s="73">
        <v>2</v>
      </c>
      <c r="R89" s="73">
        <v>6</v>
      </c>
      <c r="S89" s="73">
        <v>22.54</v>
      </c>
      <c r="T89" s="73">
        <v>144.6</v>
      </c>
      <c r="U89" s="207">
        <v>1.3</v>
      </c>
      <c r="V89" s="207">
        <v>0</v>
      </c>
      <c r="W89" s="207">
        <v>0.46</v>
      </c>
      <c r="X89" s="207" t="s">
        <v>2680</v>
      </c>
      <c r="Y89" s="207" t="s">
        <v>2726</v>
      </c>
      <c r="AA89" s="207" t="s">
        <v>13377</v>
      </c>
      <c r="AB89" s="207" t="s">
        <v>13888</v>
      </c>
      <c r="AC89" s="207" t="s">
        <v>13888</v>
      </c>
      <c r="AD89" s="207">
        <v>0</v>
      </c>
      <c r="AE89" s="207">
        <v>100</v>
      </c>
      <c r="AF89" s="73">
        <v>1</v>
      </c>
      <c r="AG89" s="73">
        <v>1</v>
      </c>
      <c r="AH89" s="207">
        <v>4</v>
      </c>
      <c r="AI89" s="207">
        <v>5</v>
      </c>
      <c r="AJ89" s="207" t="s">
        <v>13379</v>
      </c>
      <c r="AK89" s="207">
        <v>225.39999999999998</v>
      </c>
      <c r="AL89" s="207">
        <v>1446</v>
      </c>
      <c r="AM89" s="207" t="s">
        <v>12670</v>
      </c>
      <c r="AN89" s="207" t="s">
        <v>13380</v>
      </c>
      <c r="AO89" s="323" t="s">
        <v>13381</v>
      </c>
      <c r="AP89" s="207" t="s">
        <v>13382</v>
      </c>
      <c r="AQ89" s="207" t="s">
        <v>12488</v>
      </c>
      <c r="AR89" s="207" t="s">
        <v>13383</v>
      </c>
      <c r="AS89" s="207" t="s">
        <v>13384</v>
      </c>
      <c r="AT89" s="207" t="s">
        <v>13385</v>
      </c>
      <c r="AU89" s="207" t="s">
        <v>12492</v>
      </c>
      <c r="AV89" s="207" t="s">
        <v>13386</v>
      </c>
      <c r="AW89" s="207" t="s">
        <v>13894</v>
      </c>
      <c r="AX89" s="207" t="s">
        <v>12085</v>
      </c>
      <c r="AY89" s="207">
        <v>2</v>
      </c>
      <c r="AZ89" s="207">
        <v>1</v>
      </c>
      <c r="BA89" s="207">
        <v>3</v>
      </c>
      <c r="BB89" s="207">
        <v>230</v>
      </c>
      <c r="BC89" s="207">
        <v>80</v>
      </c>
      <c r="BD89" s="207">
        <v>300</v>
      </c>
      <c r="BE89" s="207">
        <v>60</v>
      </c>
      <c r="BF89" s="207" t="s">
        <v>2754</v>
      </c>
      <c r="BG89" s="207" t="s">
        <v>12645</v>
      </c>
      <c r="BH89" s="207" t="s">
        <v>2759</v>
      </c>
      <c r="BI89" s="207" t="s">
        <v>12864</v>
      </c>
      <c r="BJ89" s="207" t="s">
        <v>13890</v>
      </c>
      <c r="BK89" s="207" t="s">
        <v>13891</v>
      </c>
      <c r="BL89" s="195" t="s">
        <v>12498</v>
      </c>
      <c r="BM89" s="195" t="s">
        <v>12499</v>
      </c>
      <c r="BN89" s="207" t="s">
        <v>12500</v>
      </c>
      <c r="BO89" s="195" t="s">
        <v>13831</v>
      </c>
      <c r="BP89" s="195"/>
      <c r="BQ89" s="207">
        <v>1</v>
      </c>
      <c r="BR89" s="207" t="s">
        <v>12648</v>
      </c>
      <c r="BT89" s="207">
        <v>300</v>
      </c>
      <c r="BU89" s="207">
        <v>2</v>
      </c>
      <c r="BW89" s="207" t="s">
        <v>12503</v>
      </c>
      <c r="BY89" s="207">
        <v>2</v>
      </c>
      <c r="BZ89" s="207">
        <v>130</v>
      </c>
      <c r="CC89" s="207">
        <v>0</v>
      </c>
      <c r="CE89" s="207" t="s">
        <v>13314</v>
      </c>
      <c r="CG89" s="207" t="s">
        <v>13387</v>
      </c>
      <c r="CH89" s="207" t="s">
        <v>13388</v>
      </c>
      <c r="CI89" s="207">
        <v>50</v>
      </c>
      <c r="CJ89" s="207">
        <v>0</v>
      </c>
      <c r="CK89" s="207">
        <v>40</v>
      </c>
      <c r="CM89" s="222" t="s">
        <v>12508</v>
      </c>
      <c r="CN89" s="223" t="s">
        <v>12509</v>
      </c>
      <c r="CO89" s="222" t="s">
        <v>13832</v>
      </c>
      <c r="CP89" s="222" t="s">
        <v>12511</v>
      </c>
      <c r="CQ89" s="224" t="s">
        <v>12512</v>
      </c>
      <c r="CR89" s="207" t="s">
        <v>12513</v>
      </c>
      <c r="CS89" s="207" t="s">
        <v>12947</v>
      </c>
      <c r="CT89" s="207" t="s">
        <v>12418</v>
      </c>
      <c r="CU89" s="207" t="s">
        <v>3948</v>
      </c>
      <c r="CY89" s="207">
        <v>506</v>
      </c>
      <c r="CZ89" s="207" t="s">
        <v>4076</v>
      </c>
      <c r="DA89" s="207" t="s">
        <v>4077</v>
      </c>
      <c r="DB89" s="207" t="s">
        <v>4078</v>
      </c>
      <c r="DE89" s="207">
        <v>1</v>
      </c>
      <c r="DF89" s="207">
        <v>1</v>
      </c>
      <c r="DG89" s="207">
        <v>794</v>
      </c>
      <c r="DH89" s="207" t="s">
        <v>13642</v>
      </c>
      <c r="DI89" s="207" t="s">
        <v>150</v>
      </c>
      <c r="DK89" s="207">
        <v>51</v>
      </c>
      <c r="DL89" s="207" t="s">
        <v>13390</v>
      </c>
      <c r="DM89" s="207" t="s">
        <v>13391</v>
      </c>
      <c r="DN89" s="207" t="s">
        <v>13392</v>
      </c>
      <c r="DO89" s="207" t="s">
        <v>13393</v>
      </c>
      <c r="DP89" s="207">
        <v>605</v>
      </c>
      <c r="DR89" s="207" t="s">
        <v>1803</v>
      </c>
      <c r="DS89" s="207" t="s">
        <v>6039</v>
      </c>
      <c r="DU89" s="207">
        <v>3048</v>
      </c>
      <c r="DV89" s="207" t="s">
        <v>13315</v>
      </c>
      <c r="DW89" s="207">
        <v>8</v>
      </c>
      <c r="DY89" s="195" t="s">
        <v>6831</v>
      </c>
      <c r="DZ89" s="195" t="s">
        <v>6831</v>
      </c>
      <c r="EB89" s="207" t="s">
        <v>12523</v>
      </c>
      <c r="ED89" s="196" t="s">
        <v>11040</v>
      </c>
      <c r="EK89" s="207" t="s">
        <v>13377</v>
      </c>
      <c r="EL89" s="207" t="s">
        <v>13888</v>
      </c>
      <c r="EM89" s="207" t="s">
        <v>13888</v>
      </c>
      <c r="EN89" s="207" t="s">
        <v>13386</v>
      </c>
      <c r="EO89" s="207" t="s">
        <v>13892</v>
      </c>
      <c r="EP89" s="207" t="s">
        <v>13893</v>
      </c>
      <c r="EQ89" s="207" t="s">
        <v>13400</v>
      </c>
      <c r="ER89" s="207" t="s">
        <v>13401</v>
      </c>
      <c r="ES89" s="207" t="s">
        <v>13402</v>
      </c>
      <c r="ET89" s="207" t="s">
        <v>12878</v>
      </c>
      <c r="EU89" s="207" t="s">
        <v>2680</v>
      </c>
      <c r="EV89" s="207" t="s">
        <v>13403</v>
      </c>
      <c r="EW89" s="207" t="s">
        <v>12535</v>
      </c>
      <c r="FA89" s="207">
        <v>5</v>
      </c>
    </row>
    <row r="90" spans="1:157">
      <c r="A90" s="207">
        <v>11104</v>
      </c>
      <c r="B90" s="207" t="s">
        <v>12605</v>
      </c>
      <c r="C90" s="207" t="s">
        <v>9380</v>
      </c>
      <c r="D90" s="207" t="s">
        <v>1778</v>
      </c>
      <c r="E90" s="207" t="s">
        <v>1779</v>
      </c>
      <c r="F90" s="207" t="s">
        <v>6938</v>
      </c>
      <c r="G90" s="207">
        <v>9</v>
      </c>
      <c r="H90" s="207" t="s">
        <v>12478</v>
      </c>
      <c r="I90" s="207">
        <v>23</v>
      </c>
      <c r="J90" s="207" t="s">
        <v>13822</v>
      </c>
      <c r="K90" s="73">
        <v>2</v>
      </c>
      <c r="L90" s="73">
        <v>2</v>
      </c>
      <c r="M90" s="73">
        <v>4</v>
      </c>
      <c r="N90" s="73">
        <v>8</v>
      </c>
      <c r="O90" s="73">
        <v>4</v>
      </c>
      <c r="P90" s="73">
        <v>7</v>
      </c>
      <c r="Q90" s="73">
        <v>2</v>
      </c>
      <c r="R90" s="73">
        <v>4</v>
      </c>
      <c r="S90" s="73">
        <v>5.46</v>
      </c>
      <c r="T90" s="73">
        <v>132.4</v>
      </c>
      <c r="U90" s="207">
        <v>5.3</v>
      </c>
      <c r="V90" s="207">
        <v>0</v>
      </c>
      <c r="W90" s="207">
        <v>0.33</v>
      </c>
      <c r="X90" s="207" t="s">
        <v>2673</v>
      </c>
      <c r="Y90" s="207" t="s">
        <v>13823</v>
      </c>
      <c r="AA90" s="207" t="s">
        <v>13824</v>
      </c>
      <c r="AB90" s="207" t="s">
        <v>13825</v>
      </c>
      <c r="AC90" s="207" t="s">
        <v>13825</v>
      </c>
      <c r="AD90" s="207">
        <v>0</v>
      </c>
      <c r="AE90" s="207">
        <v>100</v>
      </c>
      <c r="AF90" s="73">
        <v>1</v>
      </c>
      <c r="AG90" s="73">
        <v>1</v>
      </c>
      <c r="AH90" s="207">
        <v>3</v>
      </c>
      <c r="AI90" s="207">
        <v>2</v>
      </c>
      <c r="AJ90" s="207" t="s">
        <v>12483</v>
      </c>
      <c r="AK90" s="207">
        <v>54.6</v>
      </c>
      <c r="AL90" s="207">
        <v>1324</v>
      </c>
      <c r="AM90" s="207" t="s">
        <v>12609</v>
      </c>
      <c r="AN90" s="207" t="s">
        <v>12610</v>
      </c>
      <c r="AO90" s="323" t="s">
        <v>12611</v>
      </c>
      <c r="AP90" s="207" t="s">
        <v>12612</v>
      </c>
      <c r="AQ90" s="207" t="s">
        <v>12488</v>
      </c>
      <c r="AR90" s="207" t="s">
        <v>12613</v>
      </c>
      <c r="AS90" s="207" t="s">
        <v>12614</v>
      </c>
      <c r="AT90" s="207" t="s">
        <v>12615</v>
      </c>
      <c r="AU90" s="207" t="s">
        <v>12492</v>
      </c>
      <c r="AV90" s="207" t="s">
        <v>12616</v>
      </c>
      <c r="AW90" s="207" t="s">
        <v>13826</v>
      </c>
      <c r="AX90" s="207" t="s">
        <v>12083</v>
      </c>
      <c r="AY90" s="207">
        <v>1</v>
      </c>
      <c r="AZ90" s="207">
        <v>1</v>
      </c>
      <c r="BA90" s="207">
        <v>1</v>
      </c>
      <c r="BB90" s="207">
        <v>80</v>
      </c>
      <c r="BC90" s="207">
        <v>90</v>
      </c>
      <c r="BD90" s="207">
        <v>300</v>
      </c>
      <c r="BE90" s="207">
        <v>100</v>
      </c>
      <c r="BF90" s="207" t="s">
        <v>2751</v>
      </c>
      <c r="BG90" s="207" t="s">
        <v>12617</v>
      </c>
      <c r="BH90" s="207" t="s">
        <v>2756</v>
      </c>
      <c r="BI90" s="207" t="s">
        <v>12587</v>
      </c>
      <c r="BJ90" s="207" t="s">
        <v>13877</v>
      </c>
      <c r="BK90" s="207" t="s">
        <v>13878</v>
      </c>
      <c r="BL90" s="195" t="s">
        <v>12498</v>
      </c>
      <c r="BM90" s="195" t="s">
        <v>12499</v>
      </c>
      <c r="BN90" s="207" t="s">
        <v>12500</v>
      </c>
      <c r="BO90" s="195" t="s">
        <v>13831</v>
      </c>
      <c r="BP90" s="195"/>
      <c r="BQ90" s="207" t="s">
        <v>6831</v>
      </c>
      <c r="BR90" s="207" t="s">
        <v>6831</v>
      </c>
      <c r="BT90" s="207" t="s">
        <v>6831</v>
      </c>
      <c r="BU90" s="207" t="s">
        <v>6831</v>
      </c>
      <c r="BW90" s="207" t="s">
        <v>12503</v>
      </c>
      <c r="BZ90" s="207">
        <v>100</v>
      </c>
      <c r="CC90" s="207">
        <v>1</v>
      </c>
      <c r="CE90" s="207" t="s">
        <v>12504</v>
      </c>
      <c r="CF90" s="207" t="s">
        <v>12505</v>
      </c>
      <c r="CG90" s="207" t="s">
        <v>12506</v>
      </c>
      <c r="CH90" s="207" t="s">
        <v>12507</v>
      </c>
      <c r="CI90" s="207">
        <v>50</v>
      </c>
      <c r="CJ90" s="207">
        <v>10</v>
      </c>
      <c r="CK90" s="207">
        <v>40</v>
      </c>
      <c r="CM90" s="222" t="s">
        <v>12508</v>
      </c>
      <c r="CN90" s="223" t="s">
        <v>12509</v>
      </c>
      <c r="CO90" s="222" t="s">
        <v>13832</v>
      </c>
      <c r="CP90" s="222" t="s">
        <v>12511</v>
      </c>
      <c r="CQ90" s="224" t="s">
        <v>12512</v>
      </c>
      <c r="CR90" s="207" t="s">
        <v>12513</v>
      </c>
      <c r="CS90" s="207" t="s">
        <v>12619</v>
      </c>
      <c r="CT90" s="207" t="s">
        <v>12620</v>
      </c>
      <c r="CU90" s="207" t="s">
        <v>3918</v>
      </c>
      <c r="CV90" s="207" t="s">
        <v>12621</v>
      </c>
      <c r="CY90" s="207">
        <v>104</v>
      </c>
      <c r="CZ90" s="207" t="s">
        <v>4085</v>
      </c>
      <c r="DA90" s="207" t="s">
        <v>4086</v>
      </c>
      <c r="DB90" s="207" t="s">
        <v>4087</v>
      </c>
      <c r="DC90" s="207">
        <v>2</v>
      </c>
      <c r="DE90" s="207">
        <v>1</v>
      </c>
      <c r="DF90" s="207">
        <v>1</v>
      </c>
      <c r="DG90" s="207">
        <v>761</v>
      </c>
      <c r="DH90" s="207" t="s">
        <v>13642</v>
      </c>
      <c r="DI90" s="207" t="s">
        <v>1781</v>
      </c>
      <c r="DK90" s="207">
        <v>1</v>
      </c>
      <c r="DL90" s="207" t="s">
        <v>12623</v>
      </c>
      <c r="DM90" s="207" t="s">
        <v>12624</v>
      </c>
      <c r="DR90" s="207" t="s">
        <v>1804</v>
      </c>
      <c r="DU90" s="207">
        <v>3045</v>
      </c>
      <c r="DW90" s="207">
        <v>6</v>
      </c>
      <c r="DY90" s="195" t="s">
        <v>6831</v>
      </c>
      <c r="DZ90" s="195" t="s">
        <v>6831</v>
      </c>
      <c r="EB90" s="207" t="s">
        <v>12523</v>
      </c>
      <c r="ED90" s="196" t="s">
        <v>6388</v>
      </c>
      <c r="ET90" s="207" t="s">
        <v>12602</v>
      </c>
      <c r="FA90" s="207">
        <v>2</v>
      </c>
    </row>
    <row r="91" spans="1:157">
      <c r="A91" s="207">
        <v>11205</v>
      </c>
      <c r="B91" s="207" t="s">
        <v>13895</v>
      </c>
      <c r="C91" s="207" t="s">
        <v>9388</v>
      </c>
      <c r="D91" s="207" t="s">
        <v>1783</v>
      </c>
      <c r="E91" s="207" t="s">
        <v>12853</v>
      </c>
      <c r="F91" s="207" t="s">
        <v>6938</v>
      </c>
      <c r="G91" s="207">
        <v>1</v>
      </c>
      <c r="H91" s="207" t="s">
        <v>12478</v>
      </c>
      <c r="I91" s="207">
        <v>25</v>
      </c>
      <c r="J91" s="215"/>
      <c r="K91" s="73">
        <v>3</v>
      </c>
      <c r="L91" s="73">
        <v>2</v>
      </c>
      <c r="M91" s="73">
        <v>5</v>
      </c>
      <c r="N91" s="73">
        <v>9</v>
      </c>
      <c r="O91" s="73">
        <v>3</v>
      </c>
      <c r="P91" s="73">
        <v>8</v>
      </c>
      <c r="Q91" s="73">
        <v>2</v>
      </c>
      <c r="R91" s="73">
        <v>5</v>
      </c>
      <c r="S91" s="73">
        <v>39.6</v>
      </c>
      <c r="T91" s="73">
        <v>1018.2</v>
      </c>
      <c r="U91" s="207">
        <v>5.3</v>
      </c>
      <c r="V91" s="207">
        <v>0</v>
      </c>
      <c r="W91" s="207">
        <v>0.3</v>
      </c>
      <c r="X91" s="207" t="s">
        <v>2675</v>
      </c>
      <c r="Y91" s="207" t="s">
        <v>2704</v>
      </c>
      <c r="AA91" s="207" t="s">
        <v>12855</v>
      </c>
      <c r="AB91" s="207" t="s">
        <v>12856</v>
      </c>
      <c r="AC91" s="207" t="s">
        <v>12857</v>
      </c>
      <c r="AD91" s="207">
        <v>0</v>
      </c>
      <c r="AE91" s="207">
        <v>100</v>
      </c>
      <c r="AF91" s="73">
        <v>1</v>
      </c>
      <c r="AG91" s="73">
        <v>1</v>
      </c>
      <c r="AH91" s="207">
        <v>5</v>
      </c>
      <c r="AI91" s="207">
        <v>2</v>
      </c>
      <c r="AJ91" s="207" t="s">
        <v>12858</v>
      </c>
      <c r="AK91" s="207">
        <v>396</v>
      </c>
      <c r="AL91" s="207">
        <v>10182</v>
      </c>
      <c r="AM91" s="207" t="s">
        <v>12756</v>
      </c>
      <c r="AN91" s="207" t="s">
        <v>12859</v>
      </c>
      <c r="AO91" s="323" t="s">
        <v>12860</v>
      </c>
      <c r="AP91" s="207" t="s">
        <v>12612</v>
      </c>
      <c r="AQ91" s="207" t="s">
        <v>12488</v>
      </c>
      <c r="AR91" s="207" t="s">
        <v>12861</v>
      </c>
      <c r="AS91" s="207" t="s">
        <v>12862</v>
      </c>
      <c r="AT91" s="207" t="s">
        <v>12615</v>
      </c>
      <c r="AU91" s="207" t="s">
        <v>12492</v>
      </c>
      <c r="AV91" s="207" t="s">
        <v>12863</v>
      </c>
      <c r="AW91" s="223" t="s">
        <v>13868</v>
      </c>
      <c r="AX91" s="207" t="s">
        <v>12086</v>
      </c>
      <c r="AY91" s="207">
        <v>1</v>
      </c>
      <c r="AZ91" s="207">
        <v>1</v>
      </c>
      <c r="BA91" s="207">
        <v>1</v>
      </c>
      <c r="BB91" s="207">
        <v>80</v>
      </c>
      <c r="BC91" s="207">
        <v>90</v>
      </c>
      <c r="BD91" s="207">
        <v>300</v>
      </c>
      <c r="BE91" s="207">
        <v>100</v>
      </c>
      <c r="BF91" s="207" t="s">
        <v>2751</v>
      </c>
      <c r="BG91" s="207" t="s">
        <v>12617</v>
      </c>
      <c r="BH91" s="207" t="s">
        <v>2756</v>
      </c>
      <c r="BI91" s="207" t="s">
        <v>12864</v>
      </c>
      <c r="BJ91" s="207" t="s">
        <v>13896</v>
      </c>
      <c r="BK91" s="207" t="s">
        <v>13897</v>
      </c>
      <c r="BL91" s="195" t="s">
        <v>12498</v>
      </c>
      <c r="BM91" s="195" t="s">
        <v>12499</v>
      </c>
      <c r="BN91" s="207" t="s">
        <v>12500</v>
      </c>
      <c r="BO91" s="195" t="s">
        <v>13831</v>
      </c>
      <c r="BP91" s="195"/>
      <c r="BQ91" s="207" t="s">
        <v>6831</v>
      </c>
      <c r="BR91" s="207" t="s">
        <v>6831</v>
      </c>
      <c r="BT91" s="207" t="s">
        <v>6831</v>
      </c>
      <c r="BU91" s="207" t="s">
        <v>6831</v>
      </c>
      <c r="BW91" s="207" t="s">
        <v>12766</v>
      </c>
      <c r="BZ91" s="207">
        <v>212</v>
      </c>
      <c r="CC91" s="207">
        <v>1</v>
      </c>
      <c r="CF91" s="207" t="s">
        <v>12868</v>
      </c>
      <c r="CI91" s="207">
        <v>70</v>
      </c>
      <c r="CJ91" s="207">
        <v>20</v>
      </c>
      <c r="CK91" s="207">
        <v>70</v>
      </c>
      <c r="CM91" s="222" t="s">
        <v>12508</v>
      </c>
      <c r="CN91" s="223" t="s">
        <v>12509</v>
      </c>
      <c r="CO91" s="222" t="s">
        <v>13832</v>
      </c>
      <c r="CP91" s="222" t="s">
        <v>12511</v>
      </c>
      <c r="CQ91" s="224" t="s">
        <v>12512</v>
      </c>
      <c r="CR91" s="207" t="s">
        <v>12513</v>
      </c>
      <c r="CS91" s="207" t="s">
        <v>12769</v>
      </c>
      <c r="CT91" s="207" t="s">
        <v>12620</v>
      </c>
      <c r="CU91" s="207" t="s">
        <v>3926</v>
      </c>
      <c r="CV91" s="207" t="s">
        <v>12621</v>
      </c>
      <c r="CY91" s="207">
        <v>205</v>
      </c>
      <c r="CZ91" s="207" t="s">
        <v>4109</v>
      </c>
      <c r="DA91" s="207" t="s">
        <v>4110</v>
      </c>
      <c r="DB91" s="207" t="s">
        <v>4111</v>
      </c>
      <c r="DC91" s="207">
        <v>3</v>
      </c>
      <c r="DE91" s="207">
        <v>2</v>
      </c>
      <c r="DF91" s="207">
        <v>1</v>
      </c>
      <c r="DG91" s="207">
        <v>1405</v>
      </c>
      <c r="DH91" s="207" t="s">
        <v>13642</v>
      </c>
      <c r="DI91" s="207" t="s">
        <v>127</v>
      </c>
      <c r="DK91" s="207">
        <v>4</v>
      </c>
      <c r="DL91" s="207" t="s">
        <v>12870</v>
      </c>
      <c r="DM91" s="207" t="s">
        <v>12871</v>
      </c>
      <c r="DR91" s="207" t="s">
        <v>1804</v>
      </c>
      <c r="DU91" s="207">
        <v>3045</v>
      </c>
      <c r="DW91" s="207">
        <v>6</v>
      </c>
      <c r="DY91" s="195" t="s">
        <v>6831</v>
      </c>
      <c r="DZ91" s="195" t="s">
        <v>6831</v>
      </c>
      <c r="EB91" s="207" t="s">
        <v>12523</v>
      </c>
      <c r="ED91" s="196" t="s">
        <v>11018</v>
      </c>
      <c r="ET91" s="207" t="s">
        <v>12878</v>
      </c>
      <c r="FA91" s="207">
        <v>2</v>
      </c>
    </row>
    <row r="92" spans="1:157">
      <c r="A92" s="215">
        <v>111205</v>
      </c>
      <c r="B92" s="215" t="s">
        <v>13898</v>
      </c>
      <c r="C92" s="215" t="s">
        <v>9388</v>
      </c>
      <c r="D92" s="215" t="s">
        <v>1783</v>
      </c>
      <c r="E92" s="215" t="s">
        <v>12853</v>
      </c>
      <c r="F92" s="47" t="s">
        <v>6938</v>
      </c>
      <c r="G92" s="219">
        <v>1</v>
      </c>
      <c r="H92" s="47" t="s">
        <v>12478</v>
      </c>
      <c r="I92" s="215">
        <v>25</v>
      </c>
      <c r="J92" s="215" t="s">
        <v>5245</v>
      </c>
      <c r="K92" s="219">
        <v>3</v>
      </c>
      <c r="L92" s="207">
        <v>2</v>
      </c>
      <c r="M92" s="220">
        <v>5</v>
      </c>
      <c r="N92" s="220">
        <v>9</v>
      </c>
      <c r="O92" s="220">
        <v>3</v>
      </c>
      <c r="P92" s="220">
        <v>8</v>
      </c>
      <c r="Q92" s="220">
        <v>2</v>
      </c>
      <c r="R92" s="220">
        <v>5</v>
      </c>
      <c r="S92" s="207">
        <v>39.6</v>
      </c>
      <c r="T92" s="207">
        <v>1018.2</v>
      </c>
      <c r="U92" s="207">
        <v>5.3</v>
      </c>
      <c r="V92" s="207">
        <v>0</v>
      </c>
      <c r="W92" s="207">
        <v>0.3</v>
      </c>
      <c r="X92" s="207" t="s">
        <v>2676</v>
      </c>
      <c r="Y92" s="207" t="s">
        <v>2704</v>
      </c>
      <c r="Z92" s="221"/>
      <c r="AA92" s="207" t="s">
        <v>13865</v>
      </c>
      <c r="AB92" s="73" t="s">
        <v>13866</v>
      </c>
      <c r="AC92" s="73" t="s">
        <v>13867</v>
      </c>
      <c r="AD92" s="207">
        <v>0</v>
      </c>
      <c r="AE92" s="207">
        <v>100</v>
      </c>
      <c r="AF92" s="220">
        <v>1</v>
      </c>
      <c r="AG92" s="220">
        <v>1</v>
      </c>
      <c r="AH92" s="221">
        <v>5</v>
      </c>
      <c r="AI92" s="221">
        <v>2</v>
      </c>
      <c r="AJ92" s="207" t="s">
        <v>12858</v>
      </c>
      <c r="AK92" s="207">
        <v>396</v>
      </c>
      <c r="AL92" s="207">
        <v>10182</v>
      </c>
      <c r="AM92" s="207" t="s">
        <v>12756</v>
      </c>
      <c r="AN92" s="207" t="s">
        <v>12859</v>
      </c>
      <c r="AO92" s="323" t="s">
        <v>12860</v>
      </c>
      <c r="AP92" s="207" t="s">
        <v>12612</v>
      </c>
      <c r="AQ92" s="207" t="s">
        <v>12488</v>
      </c>
      <c r="AR92" s="207" t="s">
        <v>12861</v>
      </c>
      <c r="AS92" s="207" t="s">
        <v>12862</v>
      </c>
      <c r="AT92" s="207" t="s">
        <v>12615</v>
      </c>
      <c r="AU92" s="207" t="s">
        <v>12492</v>
      </c>
      <c r="AV92" s="207" t="s">
        <v>12863</v>
      </c>
      <c r="AW92" s="73" t="s">
        <v>2444</v>
      </c>
      <c r="AX92" s="207" t="s">
        <v>12086</v>
      </c>
      <c r="AY92" s="207">
        <v>1</v>
      </c>
      <c r="AZ92" s="207">
        <v>1</v>
      </c>
      <c r="BA92" s="207">
        <v>1</v>
      </c>
      <c r="BB92" s="207">
        <v>80</v>
      </c>
      <c r="BC92" s="207">
        <v>90</v>
      </c>
      <c r="BD92" s="207">
        <v>300</v>
      </c>
      <c r="BE92" s="207">
        <v>100</v>
      </c>
      <c r="BF92" s="207" t="s">
        <v>2751</v>
      </c>
      <c r="BG92" s="207" t="s">
        <v>12617</v>
      </c>
      <c r="BH92" s="207" t="s">
        <v>2756</v>
      </c>
      <c r="BI92" s="207" t="s">
        <v>13869</v>
      </c>
      <c r="BJ92" s="207" t="s">
        <v>13870</v>
      </c>
      <c r="BK92" s="207" t="s">
        <v>13871</v>
      </c>
      <c r="BL92" s="195" t="s">
        <v>12498</v>
      </c>
      <c r="BM92" s="195" t="s">
        <v>12499</v>
      </c>
      <c r="BN92" s="195" t="s">
        <v>13830</v>
      </c>
      <c r="BO92" s="195" t="s">
        <v>13831</v>
      </c>
      <c r="BP92" s="195"/>
      <c r="BQ92" s="207" t="s">
        <v>6831</v>
      </c>
      <c r="BR92" s="207" t="s">
        <v>6831</v>
      </c>
      <c r="BT92" s="207" t="s">
        <v>6831</v>
      </c>
      <c r="BU92" s="207" t="s">
        <v>6831</v>
      </c>
      <c r="BW92" s="207" t="s">
        <v>12766</v>
      </c>
      <c r="BZ92" s="207">
        <v>250</v>
      </c>
      <c r="CC92" s="207">
        <v>1</v>
      </c>
      <c r="CF92" s="207" t="s">
        <v>12868</v>
      </c>
      <c r="CI92" s="207">
        <v>70</v>
      </c>
      <c r="CJ92" s="207">
        <v>20</v>
      </c>
      <c r="CK92" s="207">
        <v>70</v>
      </c>
      <c r="CM92" s="222" t="s">
        <v>12508</v>
      </c>
      <c r="CN92" s="223" t="s">
        <v>12509</v>
      </c>
      <c r="CO92" s="222" t="s">
        <v>13832</v>
      </c>
      <c r="CP92" s="222" t="s">
        <v>12511</v>
      </c>
      <c r="CQ92" s="224" t="s">
        <v>12512</v>
      </c>
      <c r="CR92" s="207" t="s">
        <v>12513</v>
      </c>
      <c r="CS92" s="207" t="s">
        <v>12769</v>
      </c>
      <c r="CT92" s="207" t="s">
        <v>12620</v>
      </c>
      <c r="CU92" s="207" t="s">
        <v>3926</v>
      </c>
      <c r="CV92" s="207" t="s">
        <v>12621</v>
      </c>
      <c r="CY92" s="207">
        <v>205</v>
      </c>
      <c r="CZ92" s="207" t="s">
        <v>4109</v>
      </c>
      <c r="DA92" s="207" t="s">
        <v>4110</v>
      </c>
      <c r="DB92" s="207" t="s">
        <v>4111</v>
      </c>
      <c r="DE92" s="207">
        <v>2</v>
      </c>
      <c r="DF92" s="207">
        <v>1</v>
      </c>
      <c r="DG92" s="207">
        <v>1405</v>
      </c>
      <c r="DH92" s="207" t="s">
        <v>13642</v>
      </c>
      <c r="DK92" s="207">
        <v>4</v>
      </c>
      <c r="DR92" s="207" t="s">
        <v>1804</v>
      </c>
      <c r="DU92" s="207">
        <v>3045</v>
      </c>
      <c r="DW92" s="207">
        <v>6</v>
      </c>
      <c r="DY92" s="195" t="s">
        <v>6831</v>
      </c>
      <c r="DZ92" s="195" t="s">
        <v>6831</v>
      </c>
      <c r="EB92" s="207" t="s">
        <v>12523</v>
      </c>
      <c r="ED92" s="207" t="s">
        <v>11018</v>
      </c>
      <c r="EL92" s="73"/>
      <c r="EM92" s="73"/>
      <c r="ET92" s="207" t="s">
        <v>12878</v>
      </c>
      <c r="FA92" s="221">
        <v>2</v>
      </c>
    </row>
    <row r="93" spans="1:157">
      <c r="A93" s="215">
        <v>1405</v>
      </c>
      <c r="B93" s="215" t="s">
        <v>13899</v>
      </c>
      <c r="C93" s="215" t="s">
        <v>9402</v>
      </c>
      <c r="D93" s="215" t="s">
        <v>1789</v>
      </c>
      <c r="E93" s="215" t="s">
        <v>1784</v>
      </c>
      <c r="F93" s="47" t="s">
        <v>6941</v>
      </c>
      <c r="G93" s="219">
        <v>1</v>
      </c>
      <c r="H93" s="47" t="s">
        <v>12573</v>
      </c>
      <c r="I93" s="215">
        <v>25</v>
      </c>
      <c r="J93" s="215" t="s">
        <v>5259</v>
      </c>
      <c r="K93" s="219">
        <v>3</v>
      </c>
      <c r="L93" s="207">
        <v>2</v>
      </c>
      <c r="M93" s="220">
        <v>9</v>
      </c>
      <c r="N93" s="220">
        <v>6</v>
      </c>
      <c r="O93" s="220">
        <v>7</v>
      </c>
      <c r="P93" s="220">
        <v>3</v>
      </c>
      <c r="Q93" s="220">
        <v>2</v>
      </c>
      <c r="R93" s="220">
        <v>5</v>
      </c>
      <c r="S93" s="207">
        <v>79.2</v>
      </c>
      <c r="T93" s="207">
        <v>497.8</v>
      </c>
      <c r="U93" s="207">
        <v>1.2</v>
      </c>
      <c r="V93" s="207">
        <v>0</v>
      </c>
      <c r="W93" s="207">
        <v>0</v>
      </c>
      <c r="X93" s="207" t="s">
        <v>2681</v>
      </c>
      <c r="Y93" s="207" t="s">
        <v>2718</v>
      </c>
      <c r="Z93" s="221"/>
      <c r="AA93" s="207" t="s">
        <v>13900</v>
      </c>
      <c r="AB93" s="73" t="s">
        <v>13901</v>
      </c>
      <c r="AC93" s="73" t="s">
        <v>13901</v>
      </c>
      <c r="AD93" s="207">
        <v>0</v>
      </c>
      <c r="AE93" s="207">
        <v>100</v>
      </c>
      <c r="AF93" s="220">
        <v>1</v>
      </c>
      <c r="AG93" s="220">
        <v>1</v>
      </c>
      <c r="AH93" s="221">
        <v>5</v>
      </c>
      <c r="AI93" s="221">
        <v>5</v>
      </c>
      <c r="AJ93" s="207" t="s">
        <v>13216</v>
      </c>
      <c r="AK93" s="207">
        <v>792</v>
      </c>
      <c r="AL93" s="207">
        <v>4978</v>
      </c>
      <c r="AM93" s="207" t="s">
        <v>12637</v>
      </c>
      <c r="AN93" s="207" t="s">
        <v>12701</v>
      </c>
      <c r="AO93" s="323" t="s">
        <v>13217</v>
      </c>
      <c r="AP93" s="207" t="s">
        <v>13179</v>
      </c>
      <c r="AQ93" s="207" t="s">
        <v>12488</v>
      </c>
      <c r="AR93" s="207" t="s">
        <v>12704</v>
      </c>
      <c r="AS93" s="207" t="s">
        <v>13218</v>
      </c>
      <c r="AT93" s="207" t="s">
        <v>13181</v>
      </c>
      <c r="AU93" s="207" t="s">
        <v>12492</v>
      </c>
      <c r="AV93" s="207" t="s">
        <v>13219</v>
      </c>
      <c r="AW93" s="73" t="s">
        <v>2459</v>
      </c>
      <c r="AX93" s="207" t="s">
        <v>12086</v>
      </c>
      <c r="AY93" s="207">
        <v>2</v>
      </c>
      <c r="AZ93" s="207">
        <v>2</v>
      </c>
      <c r="BA93" s="207">
        <v>3</v>
      </c>
      <c r="BB93" s="207">
        <v>230</v>
      </c>
      <c r="BC93" s="207">
        <v>80</v>
      </c>
      <c r="BD93" s="207">
        <v>300</v>
      </c>
      <c r="BE93" s="207">
        <v>60</v>
      </c>
      <c r="BF93" s="207" t="s">
        <v>2754</v>
      </c>
      <c r="BG93" s="207" t="s">
        <v>12645</v>
      </c>
      <c r="BH93" s="207" t="s">
        <v>2759</v>
      </c>
      <c r="BI93" s="207" t="s">
        <v>12864</v>
      </c>
      <c r="BJ93" s="207" t="s">
        <v>12865</v>
      </c>
      <c r="BK93" s="207" t="s">
        <v>12866</v>
      </c>
      <c r="BL93" s="195" t="s">
        <v>12498</v>
      </c>
      <c r="BM93" s="195" t="s">
        <v>12499</v>
      </c>
      <c r="BN93" s="195" t="s">
        <v>12500</v>
      </c>
      <c r="BO93" s="195" t="s">
        <v>12501</v>
      </c>
      <c r="BP93" s="195" t="s">
        <v>12502</v>
      </c>
      <c r="BQ93" s="207">
        <v>1</v>
      </c>
      <c r="BR93" s="207" t="s">
        <v>13215</v>
      </c>
      <c r="BT93" s="207">
        <v>300</v>
      </c>
      <c r="BU93" s="207">
        <v>10</v>
      </c>
      <c r="BW93" s="207" t="s">
        <v>13220</v>
      </c>
      <c r="BZ93" s="207">
        <v>200</v>
      </c>
      <c r="CC93" s="207">
        <v>0</v>
      </c>
      <c r="CF93" s="207" t="s">
        <v>12712</v>
      </c>
      <c r="CG93" s="207" t="s">
        <v>13221</v>
      </c>
      <c r="CH93" s="207" t="s">
        <v>13222</v>
      </c>
      <c r="CI93" s="207">
        <v>70</v>
      </c>
      <c r="CJ93" s="207">
        <v>20</v>
      </c>
      <c r="CK93" s="207">
        <v>70</v>
      </c>
      <c r="CM93" s="222" t="s">
        <v>12508</v>
      </c>
      <c r="CN93" s="223" t="s">
        <v>12509</v>
      </c>
      <c r="CO93" s="222" t="s">
        <v>13832</v>
      </c>
      <c r="CP93" s="222" t="s">
        <v>12511</v>
      </c>
      <c r="CQ93" s="224" t="s">
        <v>12512</v>
      </c>
      <c r="CR93" s="207" t="s">
        <v>12513</v>
      </c>
      <c r="CS93" s="207" t="s">
        <v>12947</v>
      </c>
      <c r="CT93" s="207" t="s">
        <v>12418</v>
      </c>
      <c r="CU93" s="207" t="s">
        <v>13902</v>
      </c>
      <c r="CY93" s="207">
        <v>1405</v>
      </c>
      <c r="CZ93" s="207" t="s">
        <v>4130</v>
      </c>
      <c r="DA93" s="207" t="s">
        <v>4131</v>
      </c>
      <c r="DB93" s="207" t="s">
        <v>4132</v>
      </c>
      <c r="DC93" s="207">
        <v>5</v>
      </c>
      <c r="DD93" s="207">
        <v>1</v>
      </c>
      <c r="DE93" s="207">
        <v>1</v>
      </c>
      <c r="DF93" s="207">
        <v>1</v>
      </c>
      <c r="DG93" s="207">
        <v>1405</v>
      </c>
      <c r="DH93" s="207" t="s">
        <v>13642</v>
      </c>
      <c r="DI93" s="207" t="s">
        <v>142</v>
      </c>
      <c r="DK93" s="207">
        <v>4</v>
      </c>
      <c r="DN93" s="207" t="s">
        <v>13226</v>
      </c>
      <c r="DO93" s="207" t="s">
        <v>6831</v>
      </c>
      <c r="DQ93" s="207" t="s">
        <v>13227</v>
      </c>
      <c r="DR93" s="207" t="s">
        <v>1803</v>
      </c>
      <c r="DS93" s="207" t="s">
        <v>13903</v>
      </c>
      <c r="DT93" s="207" t="s">
        <v>12922</v>
      </c>
      <c r="DU93" s="207">
        <v>3048</v>
      </c>
      <c r="DV93" s="207" t="s">
        <v>13228</v>
      </c>
      <c r="DW93" s="207">
        <v>8</v>
      </c>
      <c r="DY93" s="195" t="s">
        <v>6831</v>
      </c>
      <c r="DZ93" s="195" t="s">
        <v>6831</v>
      </c>
      <c r="EA93" s="207" t="s">
        <v>11032</v>
      </c>
      <c r="EB93" s="207" t="s">
        <v>12523</v>
      </c>
      <c r="ED93" s="207" t="s">
        <v>11032</v>
      </c>
      <c r="EK93" s="207" t="s">
        <v>13900</v>
      </c>
      <c r="EL93" s="73" t="s">
        <v>13901</v>
      </c>
      <c r="EM93" s="73" t="s">
        <v>13901</v>
      </c>
      <c r="EN93" s="207" t="s">
        <v>13219</v>
      </c>
      <c r="EO93" s="207" t="s">
        <v>13232</v>
      </c>
      <c r="EP93" s="207" t="s">
        <v>13233</v>
      </c>
      <c r="EQ93" s="207" t="s">
        <v>13234</v>
      </c>
      <c r="ER93" s="207" t="s">
        <v>13235</v>
      </c>
      <c r="ES93" s="207" t="s">
        <v>13236</v>
      </c>
      <c r="ET93" s="207" t="s">
        <v>12878</v>
      </c>
      <c r="EU93" s="207" t="s">
        <v>2681</v>
      </c>
      <c r="EV93" s="207" t="s">
        <v>13237</v>
      </c>
      <c r="EW93" s="207" t="s">
        <v>12535</v>
      </c>
      <c r="FA93" s="221">
        <v>5</v>
      </c>
    </row>
    <row r="94" spans="1:157">
      <c r="A94" s="215">
        <v>11405</v>
      </c>
      <c r="B94" s="215" t="s">
        <v>13904</v>
      </c>
      <c r="C94" s="215" t="s">
        <v>9402</v>
      </c>
      <c r="D94" s="215" t="s">
        <v>1789</v>
      </c>
      <c r="E94" s="215" t="s">
        <v>1784</v>
      </c>
      <c r="F94" s="47" t="s">
        <v>6941</v>
      </c>
      <c r="G94" s="219">
        <v>1</v>
      </c>
      <c r="H94" s="47" t="s">
        <v>12573</v>
      </c>
      <c r="I94" s="215">
        <v>25</v>
      </c>
      <c r="J94" s="215" t="s">
        <v>5259</v>
      </c>
      <c r="K94" s="219">
        <v>3</v>
      </c>
      <c r="L94" s="207">
        <v>2</v>
      </c>
      <c r="M94" s="220">
        <v>9</v>
      </c>
      <c r="N94" s="220">
        <v>6</v>
      </c>
      <c r="O94" s="220">
        <v>7</v>
      </c>
      <c r="P94" s="220">
        <v>3</v>
      </c>
      <c r="Q94" s="220">
        <v>2</v>
      </c>
      <c r="R94" s="220">
        <v>5</v>
      </c>
      <c r="S94" s="207">
        <v>79.2</v>
      </c>
      <c r="T94" s="207">
        <v>497.8</v>
      </c>
      <c r="U94" s="207">
        <v>1.2</v>
      </c>
      <c r="V94" s="207">
        <v>0</v>
      </c>
      <c r="W94" s="207">
        <v>0</v>
      </c>
      <c r="X94" s="207" t="s">
        <v>2681</v>
      </c>
      <c r="Y94" s="207" t="s">
        <v>2718</v>
      </c>
      <c r="Z94" s="221"/>
      <c r="AA94" s="207" t="s">
        <v>13900</v>
      </c>
      <c r="AB94" s="73" t="s">
        <v>13901</v>
      </c>
      <c r="AC94" s="73" t="s">
        <v>13901</v>
      </c>
      <c r="AD94" s="207">
        <v>0</v>
      </c>
      <c r="AE94" s="207">
        <v>100</v>
      </c>
      <c r="AF94" s="220">
        <v>1</v>
      </c>
      <c r="AG94" s="220">
        <v>1</v>
      </c>
      <c r="AH94" s="221">
        <v>5</v>
      </c>
      <c r="AI94" s="221">
        <v>5</v>
      </c>
      <c r="AJ94" s="207" t="s">
        <v>13216</v>
      </c>
      <c r="AK94" s="207">
        <v>792</v>
      </c>
      <c r="AL94" s="207">
        <v>4978</v>
      </c>
      <c r="AM94" s="207" t="s">
        <v>12637</v>
      </c>
      <c r="AN94" s="207" t="s">
        <v>12701</v>
      </c>
      <c r="AO94" s="323" t="s">
        <v>13217</v>
      </c>
      <c r="AP94" s="207" t="s">
        <v>13179</v>
      </c>
      <c r="AQ94" s="207" t="s">
        <v>12488</v>
      </c>
      <c r="AR94" s="207" t="s">
        <v>12704</v>
      </c>
      <c r="AS94" s="207" t="s">
        <v>13218</v>
      </c>
      <c r="AT94" s="207" t="s">
        <v>13181</v>
      </c>
      <c r="AU94" s="207" t="s">
        <v>12492</v>
      </c>
      <c r="AV94" s="207" t="s">
        <v>13219</v>
      </c>
      <c r="AW94" s="73" t="s">
        <v>13905</v>
      </c>
      <c r="AX94" s="207" t="s">
        <v>12086</v>
      </c>
      <c r="AY94" s="207">
        <v>2</v>
      </c>
      <c r="AZ94" s="207">
        <v>2</v>
      </c>
      <c r="BA94" s="207">
        <v>3</v>
      </c>
      <c r="BB94" s="207">
        <v>230</v>
      </c>
      <c r="BC94" s="207">
        <v>80</v>
      </c>
      <c r="BD94" s="207">
        <v>300</v>
      </c>
      <c r="BE94" s="207">
        <v>60</v>
      </c>
      <c r="BF94" s="207" t="s">
        <v>2754</v>
      </c>
      <c r="BG94" s="207" t="s">
        <v>12645</v>
      </c>
      <c r="BH94" s="207" t="s">
        <v>2759</v>
      </c>
      <c r="BI94" s="207" t="s">
        <v>12864</v>
      </c>
      <c r="BJ94" s="207" t="s">
        <v>12865</v>
      </c>
      <c r="BK94" s="207" t="s">
        <v>12866</v>
      </c>
      <c r="BL94" s="195" t="s">
        <v>12498</v>
      </c>
      <c r="BM94" s="195" t="s">
        <v>12499</v>
      </c>
      <c r="BN94" s="195" t="s">
        <v>12500</v>
      </c>
      <c r="BO94" s="195" t="s">
        <v>12501</v>
      </c>
      <c r="BP94" s="195" t="s">
        <v>12502</v>
      </c>
      <c r="BQ94" s="207">
        <v>1</v>
      </c>
      <c r="BR94" s="207" t="s">
        <v>13215</v>
      </c>
      <c r="BT94" s="207">
        <v>300</v>
      </c>
      <c r="BU94" s="207">
        <v>10</v>
      </c>
      <c r="BW94" s="207" t="s">
        <v>13220</v>
      </c>
      <c r="BZ94" s="207">
        <v>200</v>
      </c>
      <c r="CC94" s="207">
        <v>0</v>
      </c>
      <c r="CF94" s="207" t="s">
        <v>12712</v>
      </c>
      <c r="CG94" s="207" t="s">
        <v>13221</v>
      </c>
      <c r="CH94" s="207" t="s">
        <v>13222</v>
      </c>
      <c r="CI94" s="207">
        <v>70</v>
      </c>
      <c r="CJ94" s="207">
        <v>20</v>
      </c>
      <c r="CK94" s="207">
        <v>70</v>
      </c>
      <c r="CM94" s="222" t="s">
        <v>12508</v>
      </c>
      <c r="CN94" s="223" t="s">
        <v>12509</v>
      </c>
      <c r="CO94" s="222" t="s">
        <v>13832</v>
      </c>
      <c r="CP94" s="222" t="s">
        <v>12511</v>
      </c>
      <c r="CQ94" s="224" t="s">
        <v>12512</v>
      </c>
      <c r="CR94" s="207" t="s">
        <v>12513</v>
      </c>
      <c r="CS94" s="207" t="s">
        <v>12947</v>
      </c>
      <c r="CT94" s="207" t="s">
        <v>12418</v>
      </c>
      <c r="CU94" s="207" t="s">
        <v>13906</v>
      </c>
      <c r="CY94" s="207">
        <v>11405</v>
      </c>
      <c r="CZ94" s="207" t="s">
        <v>4130</v>
      </c>
      <c r="DA94" s="207" t="s">
        <v>4131</v>
      </c>
      <c r="DB94" s="207" t="s">
        <v>4132</v>
      </c>
      <c r="DC94" s="207">
        <v>5</v>
      </c>
      <c r="DD94" s="207">
        <v>1</v>
      </c>
      <c r="DE94" s="207">
        <v>1</v>
      </c>
      <c r="DF94" s="207">
        <v>1</v>
      </c>
      <c r="DG94" s="207">
        <v>1405</v>
      </c>
      <c r="DH94" s="207" t="s">
        <v>13642</v>
      </c>
      <c r="DI94" s="207" t="s">
        <v>142</v>
      </c>
      <c r="DK94" s="207">
        <v>4</v>
      </c>
      <c r="DN94" s="207" t="s">
        <v>13226</v>
      </c>
      <c r="DO94" s="207" t="s">
        <v>6831</v>
      </c>
      <c r="DQ94" s="207" t="s">
        <v>13227</v>
      </c>
      <c r="DR94" s="207" t="s">
        <v>1803</v>
      </c>
      <c r="DS94" s="207" t="s">
        <v>13907</v>
      </c>
      <c r="DT94" s="207" t="s">
        <v>12922</v>
      </c>
      <c r="DU94" s="207">
        <v>3048</v>
      </c>
      <c r="DV94" s="207" t="s">
        <v>13228</v>
      </c>
      <c r="DW94" s="207">
        <v>8</v>
      </c>
      <c r="DY94" s="195" t="s">
        <v>6831</v>
      </c>
      <c r="DZ94" s="195" t="s">
        <v>6831</v>
      </c>
      <c r="EA94" s="207" t="s">
        <v>11032</v>
      </c>
      <c r="EB94" s="207" t="s">
        <v>12523</v>
      </c>
      <c r="ED94" s="207" t="s">
        <v>11032</v>
      </c>
      <c r="EK94" s="207" t="s">
        <v>13900</v>
      </c>
      <c r="EL94" s="73" t="s">
        <v>13901</v>
      </c>
      <c r="EM94" s="73" t="s">
        <v>13901</v>
      </c>
      <c r="EN94" s="207" t="s">
        <v>13219</v>
      </c>
      <c r="EO94" s="207" t="s">
        <v>13908</v>
      </c>
      <c r="EP94" s="207" t="s">
        <v>13233</v>
      </c>
      <c r="EQ94" s="207" t="s">
        <v>13234</v>
      </c>
      <c r="ER94" s="207" t="s">
        <v>13235</v>
      </c>
      <c r="ES94" s="207" t="s">
        <v>13236</v>
      </c>
      <c r="ET94" s="207" t="s">
        <v>12878</v>
      </c>
      <c r="EU94" s="207" t="s">
        <v>2681</v>
      </c>
      <c r="EV94" s="207" t="s">
        <v>13237</v>
      </c>
      <c r="EW94" s="207" t="s">
        <v>12535</v>
      </c>
      <c r="FA94" s="221">
        <v>5</v>
      </c>
    </row>
    <row r="95" spans="1:157">
      <c r="A95" s="215">
        <v>111405</v>
      </c>
      <c r="B95" s="215" t="s">
        <v>13909</v>
      </c>
      <c r="C95" s="215" t="s">
        <v>9402</v>
      </c>
      <c r="D95" s="215" t="s">
        <v>1789</v>
      </c>
      <c r="E95" s="215" t="s">
        <v>1784</v>
      </c>
      <c r="F95" s="47" t="s">
        <v>6941</v>
      </c>
      <c r="G95" s="219">
        <v>1</v>
      </c>
      <c r="H95" s="47" t="s">
        <v>12573</v>
      </c>
      <c r="I95" s="215">
        <v>25</v>
      </c>
      <c r="J95" s="215" t="s">
        <v>5259</v>
      </c>
      <c r="K95" s="219">
        <v>3</v>
      </c>
      <c r="L95" s="207">
        <v>2</v>
      </c>
      <c r="M95" s="220">
        <v>9</v>
      </c>
      <c r="N95" s="220">
        <v>6</v>
      </c>
      <c r="O95" s="220">
        <v>7</v>
      </c>
      <c r="P95" s="220">
        <v>3</v>
      </c>
      <c r="Q95" s="220">
        <v>2</v>
      </c>
      <c r="R95" s="220">
        <v>5</v>
      </c>
      <c r="S95" s="207">
        <v>79.2</v>
      </c>
      <c r="T95" s="207">
        <v>497.8</v>
      </c>
      <c r="U95" s="207">
        <v>1.2</v>
      </c>
      <c r="V95" s="207">
        <v>0</v>
      </c>
      <c r="W95" s="207">
        <v>0</v>
      </c>
      <c r="X95" s="207" t="s">
        <v>2681</v>
      </c>
      <c r="Y95" s="207" t="s">
        <v>2718</v>
      </c>
      <c r="Z95" s="221"/>
      <c r="AA95" s="207" t="s">
        <v>13900</v>
      </c>
      <c r="AB95" s="73" t="s">
        <v>13901</v>
      </c>
      <c r="AC95" s="73" t="s">
        <v>13901</v>
      </c>
      <c r="AD95" s="207">
        <v>0</v>
      </c>
      <c r="AE95" s="207">
        <v>100</v>
      </c>
      <c r="AF95" s="220">
        <v>1</v>
      </c>
      <c r="AG95" s="220">
        <v>1</v>
      </c>
      <c r="AH95" s="221">
        <v>5</v>
      </c>
      <c r="AI95" s="221">
        <v>5</v>
      </c>
      <c r="AJ95" s="207" t="s">
        <v>13216</v>
      </c>
      <c r="AK95" s="207">
        <v>792</v>
      </c>
      <c r="AL95" s="207">
        <v>4978</v>
      </c>
      <c r="AM95" s="207" t="s">
        <v>12637</v>
      </c>
      <c r="AN95" s="207" t="s">
        <v>12701</v>
      </c>
      <c r="AO95" s="323" t="s">
        <v>13217</v>
      </c>
      <c r="AP95" s="207" t="s">
        <v>13179</v>
      </c>
      <c r="AQ95" s="207" t="s">
        <v>12488</v>
      </c>
      <c r="AR95" s="207" t="s">
        <v>12704</v>
      </c>
      <c r="AS95" s="207" t="s">
        <v>13218</v>
      </c>
      <c r="AT95" s="207" t="s">
        <v>13181</v>
      </c>
      <c r="AU95" s="207" t="s">
        <v>12492</v>
      </c>
      <c r="AV95" s="207" t="s">
        <v>13219</v>
      </c>
      <c r="AW95" s="73" t="s">
        <v>13910</v>
      </c>
      <c r="AX95" s="207" t="s">
        <v>12086</v>
      </c>
      <c r="AY95" s="207">
        <v>2</v>
      </c>
      <c r="AZ95" s="207">
        <v>2</v>
      </c>
      <c r="BA95" s="207">
        <v>3</v>
      </c>
      <c r="BB95" s="207">
        <v>230</v>
      </c>
      <c r="BC95" s="207">
        <v>80</v>
      </c>
      <c r="BD95" s="207">
        <v>300</v>
      </c>
      <c r="BE95" s="207">
        <v>60</v>
      </c>
      <c r="BF95" s="207" t="s">
        <v>2754</v>
      </c>
      <c r="BG95" s="207" t="s">
        <v>12645</v>
      </c>
      <c r="BH95" s="207" t="s">
        <v>2759</v>
      </c>
      <c r="BI95" s="207" t="s">
        <v>12864</v>
      </c>
      <c r="BJ95" s="207" t="s">
        <v>12865</v>
      </c>
      <c r="BK95" s="207" t="s">
        <v>12866</v>
      </c>
      <c r="BL95" s="195" t="s">
        <v>12498</v>
      </c>
      <c r="BM95" s="195" t="s">
        <v>12499</v>
      </c>
      <c r="BN95" s="195" t="s">
        <v>12500</v>
      </c>
      <c r="BO95" s="195" t="s">
        <v>12501</v>
      </c>
      <c r="BP95" s="195" t="s">
        <v>12502</v>
      </c>
      <c r="BQ95" s="207">
        <v>1</v>
      </c>
      <c r="BR95" s="207" t="s">
        <v>13215</v>
      </c>
      <c r="BT95" s="207">
        <v>300</v>
      </c>
      <c r="BU95" s="207">
        <v>10</v>
      </c>
      <c r="BW95" s="207" t="s">
        <v>13220</v>
      </c>
      <c r="BZ95" s="207">
        <v>200</v>
      </c>
      <c r="CC95" s="207">
        <v>0</v>
      </c>
      <c r="CF95" s="207" t="s">
        <v>12712</v>
      </c>
      <c r="CG95" s="207" t="s">
        <v>13221</v>
      </c>
      <c r="CH95" s="207" t="s">
        <v>13222</v>
      </c>
      <c r="CI95" s="207">
        <v>70</v>
      </c>
      <c r="CJ95" s="207">
        <v>20</v>
      </c>
      <c r="CK95" s="207">
        <v>70</v>
      </c>
      <c r="CM95" s="222" t="s">
        <v>12508</v>
      </c>
      <c r="CN95" s="223" t="s">
        <v>12509</v>
      </c>
      <c r="CO95" s="222" t="s">
        <v>13832</v>
      </c>
      <c r="CP95" s="222" t="s">
        <v>12511</v>
      </c>
      <c r="CQ95" s="224" t="s">
        <v>12512</v>
      </c>
      <c r="CR95" s="207" t="s">
        <v>12513</v>
      </c>
      <c r="CS95" s="207" t="s">
        <v>12947</v>
      </c>
      <c r="CT95" s="207" t="s">
        <v>12418</v>
      </c>
      <c r="CU95" s="207" t="s">
        <v>13911</v>
      </c>
      <c r="CY95" s="207">
        <v>111405</v>
      </c>
      <c r="CZ95" s="207" t="s">
        <v>4130</v>
      </c>
      <c r="DA95" s="207" t="s">
        <v>4131</v>
      </c>
      <c r="DB95" s="207" t="s">
        <v>4132</v>
      </c>
      <c r="DC95" s="207">
        <v>5</v>
      </c>
      <c r="DD95" s="207">
        <v>1</v>
      </c>
      <c r="DE95" s="207">
        <v>1</v>
      </c>
      <c r="DF95" s="207">
        <v>1</v>
      </c>
      <c r="DG95" s="207">
        <v>1405</v>
      </c>
      <c r="DH95" s="207" t="s">
        <v>13642</v>
      </c>
      <c r="DI95" s="207" t="s">
        <v>142</v>
      </c>
      <c r="DK95" s="207">
        <v>4</v>
      </c>
      <c r="DN95" s="207" t="s">
        <v>13226</v>
      </c>
      <c r="DO95" s="207" t="s">
        <v>6831</v>
      </c>
      <c r="DQ95" s="207" t="s">
        <v>13227</v>
      </c>
      <c r="DR95" s="207" t="s">
        <v>1803</v>
      </c>
      <c r="DS95" s="207" t="s">
        <v>13912</v>
      </c>
      <c r="DT95" s="207" t="s">
        <v>12922</v>
      </c>
      <c r="DU95" s="207">
        <v>3048</v>
      </c>
      <c r="DV95" s="207" t="s">
        <v>13228</v>
      </c>
      <c r="DW95" s="207">
        <v>8</v>
      </c>
      <c r="DY95" s="195" t="s">
        <v>6831</v>
      </c>
      <c r="DZ95" s="195" t="s">
        <v>6831</v>
      </c>
      <c r="EA95" s="207" t="s">
        <v>11032</v>
      </c>
      <c r="EB95" s="207" t="s">
        <v>12523</v>
      </c>
      <c r="ED95" s="207" t="s">
        <v>11032</v>
      </c>
      <c r="EK95" s="207" t="s">
        <v>13900</v>
      </c>
      <c r="EL95" s="73" t="s">
        <v>13901</v>
      </c>
      <c r="EM95" s="73" t="s">
        <v>13901</v>
      </c>
      <c r="EN95" s="207" t="s">
        <v>13219</v>
      </c>
      <c r="EO95" s="207" t="s">
        <v>13908</v>
      </c>
      <c r="EP95" s="207" t="s">
        <v>13233</v>
      </c>
      <c r="EQ95" s="207" t="s">
        <v>13234</v>
      </c>
      <c r="ER95" s="207" t="s">
        <v>13235</v>
      </c>
      <c r="ES95" s="207" t="s">
        <v>13236</v>
      </c>
      <c r="ET95" s="207" t="s">
        <v>12878</v>
      </c>
      <c r="EU95" s="207" t="s">
        <v>2681</v>
      </c>
      <c r="EV95" s="207" t="s">
        <v>13237</v>
      </c>
      <c r="EW95" s="207" t="s">
        <v>12535</v>
      </c>
      <c r="FA95" s="221">
        <v>5</v>
      </c>
    </row>
    <row r="96" spans="1:157">
      <c r="A96" s="215">
        <v>1111405</v>
      </c>
      <c r="B96" s="215" t="s">
        <v>13913</v>
      </c>
      <c r="C96" s="215" t="s">
        <v>9402</v>
      </c>
      <c r="D96" s="215" t="s">
        <v>1789</v>
      </c>
      <c r="E96" s="215" t="s">
        <v>1784</v>
      </c>
      <c r="F96" s="217" t="s">
        <v>6941</v>
      </c>
      <c r="G96" s="217">
        <v>1</v>
      </c>
      <c r="H96" s="217" t="s">
        <v>12573</v>
      </c>
      <c r="I96" s="227">
        <v>25</v>
      </c>
      <c r="J96" s="215" t="s">
        <v>5259</v>
      </c>
      <c r="K96" s="219">
        <v>3</v>
      </c>
      <c r="L96" s="195">
        <v>2</v>
      </c>
      <c r="M96" s="220">
        <v>9</v>
      </c>
      <c r="N96" s="220">
        <v>6</v>
      </c>
      <c r="O96" s="220">
        <v>7</v>
      </c>
      <c r="P96" s="220">
        <v>3</v>
      </c>
      <c r="Q96" s="220">
        <v>2</v>
      </c>
      <c r="R96" s="220">
        <v>5</v>
      </c>
      <c r="S96" s="207">
        <v>79.2</v>
      </c>
      <c r="T96" s="207">
        <v>497.8</v>
      </c>
      <c r="U96" s="207">
        <v>1.2</v>
      </c>
      <c r="V96" s="207">
        <v>0</v>
      </c>
      <c r="W96" s="207">
        <v>0</v>
      </c>
      <c r="X96" s="207" t="s">
        <v>2628</v>
      </c>
      <c r="Y96" s="207" t="s">
        <v>2718</v>
      </c>
      <c r="Z96" s="221"/>
      <c r="AA96" s="207" t="s">
        <v>13214</v>
      </c>
      <c r="AB96" s="207" t="s">
        <v>13215</v>
      </c>
      <c r="AC96" s="207" t="s">
        <v>13215</v>
      </c>
      <c r="AD96" s="207">
        <v>0</v>
      </c>
      <c r="AE96" s="207">
        <v>100</v>
      </c>
      <c r="AF96" s="220">
        <v>1</v>
      </c>
      <c r="AG96" s="220">
        <v>1</v>
      </c>
      <c r="AH96" s="221">
        <v>5</v>
      </c>
      <c r="AI96" s="221">
        <v>5</v>
      </c>
      <c r="AJ96" s="207" t="s">
        <v>13216</v>
      </c>
      <c r="AK96" s="207">
        <v>792</v>
      </c>
      <c r="AL96" s="207">
        <v>4978</v>
      </c>
      <c r="AM96" s="207" t="s">
        <v>12637</v>
      </c>
      <c r="AN96" s="207" t="s">
        <v>12701</v>
      </c>
      <c r="AO96" s="323" t="s">
        <v>13217</v>
      </c>
      <c r="AP96" s="207" t="s">
        <v>13179</v>
      </c>
      <c r="AQ96" s="207" t="s">
        <v>12488</v>
      </c>
      <c r="AR96" s="207" t="s">
        <v>12704</v>
      </c>
      <c r="AS96" s="207" t="s">
        <v>13218</v>
      </c>
      <c r="AT96" s="207" t="s">
        <v>13181</v>
      </c>
      <c r="AU96" s="207" t="s">
        <v>12492</v>
      </c>
      <c r="AV96" s="207" t="s">
        <v>13219</v>
      </c>
      <c r="AW96" s="208" t="s">
        <v>13914</v>
      </c>
      <c r="AX96" s="207" t="s">
        <v>12086</v>
      </c>
      <c r="AY96" s="207">
        <v>2</v>
      </c>
      <c r="AZ96" s="207">
        <v>2</v>
      </c>
      <c r="BA96" s="207">
        <v>3</v>
      </c>
      <c r="BB96" s="207">
        <v>230</v>
      </c>
      <c r="BC96" s="207">
        <v>80</v>
      </c>
      <c r="BD96" s="207">
        <v>300</v>
      </c>
      <c r="BE96" s="207">
        <v>60</v>
      </c>
      <c r="BF96" s="207" t="s">
        <v>2754</v>
      </c>
      <c r="BG96" s="207" t="s">
        <v>12645</v>
      </c>
      <c r="BH96" s="207" t="s">
        <v>2759</v>
      </c>
      <c r="BI96" s="207" t="s">
        <v>12864</v>
      </c>
      <c r="BJ96" s="207" t="s">
        <v>12865</v>
      </c>
      <c r="BK96" s="207" t="s">
        <v>12866</v>
      </c>
      <c r="BL96" s="195" t="s">
        <v>12498</v>
      </c>
      <c r="BM96" s="195" t="s">
        <v>12499</v>
      </c>
      <c r="BN96" s="195" t="s">
        <v>12500</v>
      </c>
      <c r="BO96" s="195" t="s">
        <v>12501</v>
      </c>
      <c r="BP96" s="195" t="s">
        <v>12502</v>
      </c>
      <c r="BQ96" s="207">
        <v>1</v>
      </c>
      <c r="BR96" s="207" t="s">
        <v>13215</v>
      </c>
      <c r="BT96" s="207">
        <v>300</v>
      </c>
      <c r="BU96" s="207">
        <v>10</v>
      </c>
      <c r="BW96" s="207" t="s">
        <v>13220</v>
      </c>
      <c r="BZ96" s="207">
        <v>200</v>
      </c>
      <c r="CC96" s="207">
        <v>0</v>
      </c>
      <c r="CF96" s="207" t="s">
        <v>12712</v>
      </c>
      <c r="CG96" s="207" t="s">
        <v>13221</v>
      </c>
      <c r="CH96" s="207" t="s">
        <v>13222</v>
      </c>
      <c r="CI96" s="207">
        <v>70</v>
      </c>
      <c r="CJ96" s="207">
        <v>20</v>
      </c>
      <c r="CK96" s="207">
        <v>70</v>
      </c>
      <c r="CM96" s="222" t="s">
        <v>12508</v>
      </c>
      <c r="CN96" s="223" t="s">
        <v>12509</v>
      </c>
      <c r="CO96" s="222" t="s">
        <v>13832</v>
      </c>
      <c r="CP96" s="222" t="s">
        <v>12511</v>
      </c>
      <c r="CQ96" s="224" t="s">
        <v>12512</v>
      </c>
      <c r="CR96" s="207" t="s">
        <v>12513</v>
      </c>
      <c r="CS96" s="207" t="s">
        <v>12947</v>
      </c>
      <c r="CT96" s="207" t="s">
        <v>12418</v>
      </c>
      <c r="CU96" s="207" t="s">
        <v>13915</v>
      </c>
      <c r="CY96" s="207">
        <v>1111405</v>
      </c>
      <c r="CZ96" s="207" t="s">
        <v>4130</v>
      </c>
      <c r="DA96" s="207" t="s">
        <v>4131</v>
      </c>
      <c r="DB96" s="207" t="s">
        <v>4132</v>
      </c>
      <c r="DC96" s="207">
        <v>5</v>
      </c>
      <c r="DD96" s="207">
        <v>1</v>
      </c>
      <c r="DE96" s="207">
        <v>1</v>
      </c>
      <c r="DF96" s="207">
        <v>1</v>
      </c>
      <c r="DG96" s="207">
        <v>1405</v>
      </c>
      <c r="DH96" s="207" t="s">
        <v>13642</v>
      </c>
      <c r="DI96" s="207" t="s">
        <v>142</v>
      </c>
      <c r="DK96" s="207">
        <v>4</v>
      </c>
      <c r="DN96" s="207" t="s">
        <v>13226</v>
      </c>
      <c r="DO96" s="207" t="s">
        <v>6831</v>
      </c>
      <c r="DQ96" s="207" t="s">
        <v>13227</v>
      </c>
      <c r="DR96" s="207" t="s">
        <v>1803</v>
      </c>
      <c r="DS96" s="207" t="s">
        <v>13916</v>
      </c>
      <c r="DT96" s="207" t="s">
        <v>12922</v>
      </c>
      <c r="DU96" s="207">
        <v>3048</v>
      </c>
      <c r="DV96" s="207" t="s">
        <v>13228</v>
      </c>
      <c r="DW96" s="228">
        <v>8</v>
      </c>
      <c r="DX96" s="225"/>
      <c r="DY96" s="195" t="s">
        <v>6831</v>
      </c>
      <c r="DZ96" s="195" t="s">
        <v>6831</v>
      </c>
      <c r="EA96" s="207" t="s">
        <v>11032</v>
      </c>
      <c r="EB96" s="207" t="s">
        <v>12523</v>
      </c>
      <c r="ED96" s="196" t="s">
        <v>11032</v>
      </c>
      <c r="EG96" s="226"/>
      <c r="EK96" s="207" t="s">
        <v>13230</v>
      </c>
      <c r="EL96" s="207" t="s">
        <v>13231</v>
      </c>
      <c r="EM96" s="207" t="s">
        <v>13231</v>
      </c>
      <c r="EN96" s="207" t="s">
        <v>13219</v>
      </c>
      <c r="EO96" s="207" t="s">
        <v>13232</v>
      </c>
      <c r="EP96" s="207" t="s">
        <v>13233</v>
      </c>
      <c r="EQ96" s="207" t="s">
        <v>13234</v>
      </c>
      <c r="ER96" s="207" t="s">
        <v>13235</v>
      </c>
      <c r="ES96" s="207" t="s">
        <v>13236</v>
      </c>
      <c r="ET96" s="207" t="s">
        <v>12878</v>
      </c>
      <c r="EU96" s="207" t="s">
        <v>6720</v>
      </c>
      <c r="EV96" s="207" t="s">
        <v>13237</v>
      </c>
      <c r="EW96" s="207" t="s">
        <v>12535</v>
      </c>
      <c r="FA96" s="221">
        <v>5</v>
      </c>
    </row>
    <row r="97" spans="1:157">
      <c r="A97" s="215">
        <v>11105</v>
      </c>
      <c r="B97" s="215" t="s">
        <v>13917</v>
      </c>
      <c r="C97" s="196" t="s">
        <v>9381</v>
      </c>
      <c r="D97" s="196" t="s">
        <v>1778</v>
      </c>
      <c r="E97" s="196" t="s">
        <v>1779</v>
      </c>
      <c r="F97" s="47" t="s">
        <v>6941</v>
      </c>
      <c r="G97" s="47">
        <v>9</v>
      </c>
      <c r="H97" s="47" t="s">
        <v>12478</v>
      </c>
      <c r="I97" s="238">
        <v>22</v>
      </c>
      <c r="J97" s="215" t="s">
        <v>5238</v>
      </c>
      <c r="K97" s="47">
        <v>1</v>
      </c>
      <c r="L97" s="219">
        <v>2</v>
      </c>
      <c r="M97" s="195">
        <v>7</v>
      </c>
      <c r="N97" s="195">
        <v>5</v>
      </c>
      <c r="O97" s="195">
        <v>7</v>
      </c>
      <c r="P97" s="195">
        <v>3</v>
      </c>
      <c r="Q97" s="220">
        <v>2</v>
      </c>
      <c r="R97" s="220">
        <v>5</v>
      </c>
      <c r="S97" s="207">
        <v>10.26</v>
      </c>
      <c r="T97" s="207">
        <v>66.2</v>
      </c>
      <c r="U97" s="207">
        <v>1.7</v>
      </c>
      <c r="V97" s="207">
        <v>0</v>
      </c>
      <c r="W97" s="207">
        <v>0.45</v>
      </c>
      <c r="X97" s="207" t="s">
        <v>2683</v>
      </c>
      <c r="Y97" s="207" t="s">
        <v>2697</v>
      </c>
      <c r="Z97" s="221"/>
      <c r="AA97" s="207" t="s">
        <v>12635</v>
      </c>
      <c r="AB97" s="207" t="s">
        <v>13918</v>
      </c>
      <c r="AC97" s="207" t="s">
        <v>13918</v>
      </c>
      <c r="AD97" s="207">
        <v>0</v>
      </c>
      <c r="AE97" s="207">
        <v>100</v>
      </c>
      <c r="AF97" s="220">
        <v>1</v>
      </c>
      <c r="AG97" s="220">
        <v>1</v>
      </c>
      <c r="AH97" s="221">
        <v>3</v>
      </c>
      <c r="AI97" s="221">
        <v>5</v>
      </c>
      <c r="AJ97" s="207" t="s">
        <v>12483</v>
      </c>
      <c r="AK97" s="207">
        <v>102.6</v>
      </c>
      <c r="AL97" s="207">
        <v>662</v>
      </c>
      <c r="AM97" s="207" t="s">
        <v>12637</v>
      </c>
      <c r="AN97" s="207" t="s">
        <v>12638</v>
      </c>
      <c r="AO97" s="323" t="s">
        <v>12639</v>
      </c>
      <c r="AP97" s="207" t="s">
        <v>12640</v>
      </c>
      <c r="AQ97" s="207" t="s">
        <v>12488</v>
      </c>
      <c r="AR97" s="207" t="s">
        <v>12641</v>
      </c>
      <c r="AS97" s="207" t="s">
        <v>12642</v>
      </c>
      <c r="AT97" s="207" t="s">
        <v>12643</v>
      </c>
      <c r="AU97" s="207" t="s">
        <v>12492</v>
      </c>
      <c r="AV97" s="207" t="s">
        <v>12644</v>
      </c>
      <c r="AW97" s="73" t="s">
        <v>2437</v>
      </c>
      <c r="AX97" s="207" t="s">
        <v>12083</v>
      </c>
      <c r="AY97" s="207">
        <v>2</v>
      </c>
      <c r="AZ97" s="207">
        <v>1</v>
      </c>
      <c r="BA97" s="207">
        <v>3</v>
      </c>
      <c r="BB97" s="207">
        <v>230</v>
      </c>
      <c r="BC97" s="207">
        <v>80</v>
      </c>
      <c r="BD97" s="207">
        <v>300</v>
      </c>
      <c r="BE97" s="207">
        <v>60</v>
      </c>
      <c r="BF97" s="207" t="s">
        <v>2754</v>
      </c>
      <c r="BG97" s="207" t="s">
        <v>12645</v>
      </c>
      <c r="BH97" s="207" t="s">
        <v>2759</v>
      </c>
      <c r="BI97" s="207" t="s">
        <v>12587</v>
      </c>
      <c r="BJ97" s="207" t="s">
        <v>13919</v>
      </c>
      <c r="BK97" s="207" t="s">
        <v>13920</v>
      </c>
      <c r="BL97" s="195" t="s">
        <v>12498</v>
      </c>
      <c r="BM97" s="195" t="s">
        <v>12499</v>
      </c>
      <c r="BN97" s="195" t="s">
        <v>12500</v>
      </c>
      <c r="BO97" s="195" t="s">
        <v>12501</v>
      </c>
      <c r="BP97" s="195" t="s">
        <v>12502</v>
      </c>
      <c r="BQ97" s="207">
        <v>1</v>
      </c>
      <c r="BR97" s="207" t="s">
        <v>13918</v>
      </c>
      <c r="BT97" s="207">
        <v>200</v>
      </c>
      <c r="BU97" s="207">
        <v>6</v>
      </c>
      <c r="BW97" s="207" t="s">
        <v>12618</v>
      </c>
      <c r="BZ97" s="207">
        <v>130</v>
      </c>
      <c r="CC97" s="207">
        <v>0</v>
      </c>
      <c r="CE97" s="207" t="s">
        <v>12649</v>
      </c>
      <c r="CF97" s="207" t="s">
        <v>12650</v>
      </c>
      <c r="CG97" s="207" t="s">
        <v>12651</v>
      </c>
      <c r="CH97" s="207" t="s">
        <v>12507</v>
      </c>
      <c r="CI97" s="207">
        <v>50</v>
      </c>
      <c r="CJ97" s="207">
        <v>10</v>
      </c>
      <c r="CK97" s="207">
        <v>40</v>
      </c>
      <c r="CM97" s="222" t="s">
        <v>12508</v>
      </c>
      <c r="CN97" s="223" t="s">
        <v>12509</v>
      </c>
      <c r="CO97" s="222" t="s">
        <v>12510</v>
      </c>
      <c r="CP97" s="222" t="s">
        <v>12511</v>
      </c>
      <c r="CQ97" s="224" t="s">
        <v>12512</v>
      </c>
      <c r="CR97" s="207" t="s">
        <v>12513</v>
      </c>
      <c r="CS97" s="207" t="s">
        <v>12652</v>
      </c>
      <c r="CT97" s="207" t="s">
        <v>12620</v>
      </c>
      <c r="CU97" s="207" t="s">
        <v>3919</v>
      </c>
      <c r="CV97" s="207" t="s">
        <v>12516</v>
      </c>
      <c r="CY97" s="207">
        <v>105</v>
      </c>
      <c r="CZ97" s="207" t="s">
        <v>4088</v>
      </c>
      <c r="DA97" s="207" t="s">
        <v>4089</v>
      </c>
      <c r="DB97" s="207" t="s">
        <v>4090</v>
      </c>
      <c r="DC97" s="207">
        <v>2</v>
      </c>
      <c r="DD97" s="207">
        <v>1</v>
      </c>
      <c r="DE97" s="207">
        <v>1</v>
      </c>
      <c r="DF97" s="207">
        <v>1</v>
      </c>
      <c r="DG97" s="207">
        <v>501</v>
      </c>
      <c r="DH97" s="207" t="s">
        <v>13921</v>
      </c>
      <c r="DI97" s="207" t="s">
        <v>120</v>
      </c>
      <c r="DK97" s="207">
        <v>1</v>
      </c>
      <c r="DN97" s="207" t="s">
        <v>12656</v>
      </c>
      <c r="DO97" s="207" t="s">
        <v>6831</v>
      </c>
      <c r="DQ97" s="207" t="s">
        <v>12657</v>
      </c>
      <c r="DR97" s="207" t="s">
        <v>1803</v>
      </c>
      <c r="DS97" s="207" t="s">
        <v>6010</v>
      </c>
      <c r="DT97" s="207" t="s">
        <v>12658</v>
      </c>
      <c r="DU97" s="207">
        <v>3048</v>
      </c>
      <c r="DV97" s="207" t="s">
        <v>12659</v>
      </c>
      <c r="DW97" s="207">
        <v>8</v>
      </c>
      <c r="DX97" s="207" t="s">
        <v>12660</v>
      </c>
      <c r="DY97" s="195" t="s">
        <v>12661</v>
      </c>
      <c r="DZ97" s="195">
        <v>2</v>
      </c>
      <c r="EA97" s="207" t="s">
        <v>6389</v>
      </c>
      <c r="EB97" s="207" t="s">
        <v>12523</v>
      </c>
      <c r="EC97" s="207" t="s">
        <v>12662</v>
      </c>
      <c r="ED97" s="196" t="s">
        <v>6389</v>
      </c>
      <c r="EF97" s="207">
        <v>85</v>
      </c>
      <c r="EG97" s="235" t="s">
        <v>12663</v>
      </c>
      <c r="ET97" s="207" t="s">
        <v>12602</v>
      </c>
      <c r="FA97" s="221">
        <v>5</v>
      </c>
    </row>
    <row r="98" spans="1:157">
      <c r="A98" s="215">
        <v>11604</v>
      </c>
      <c r="B98" s="215" t="s">
        <v>13922</v>
      </c>
      <c r="C98" s="215" t="s">
        <v>9380</v>
      </c>
      <c r="D98" s="215" t="s">
        <v>1798</v>
      </c>
      <c r="E98" s="215" t="s">
        <v>1779</v>
      </c>
      <c r="F98" s="217" t="s">
        <v>6941</v>
      </c>
      <c r="G98" s="217">
        <v>9</v>
      </c>
      <c r="H98" s="217" t="s">
        <v>12478</v>
      </c>
      <c r="I98" s="227">
        <v>23</v>
      </c>
      <c r="J98" s="215" t="s">
        <v>5272</v>
      </c>
      <c r="K98" s="219">
        <v>3</v>
      </c>
      <c r="L98" s="195">
        <v>2</v>
      </c>
      <c r="M98" s="220">
        <v>4</v>
      </c>
      <c r="N98" s="220">
        <v>8</v>
      </c>
      <c r="O98" s="220">
        <v>4</v>
      </c>
      <c r="P98" s="220">
        <v>7</v>
      </c>
      <c r="Q98" s="220">
        <v>2</v>
      </c>
      <c r="R98" s="220">
        <v>4</v>
      </c>
      <c r="S98" s="207">
        <v>11.6</v>
      </c>
      <c r="T98" s="207">
        <v>66.2</v>
      </c>
      <c r="U98" s="207">
        <v>1.7</v>
      </c>
      <c r="V98" s="207">
        <v>0</v>
      </c>
      <c r="W98" s="207">
        <v>0.4</v>
      </c>
      <c r="X98" s="207" t="s">
        <v>2684</v>
      </c>
      <c r="Y98" s="207" t="s">
        <v>2731</v>
      </c>
      <c r="Z98" s="221"/>
      <c r="AA98" s="207" t="s">
        <v>13465</v>
      </c>
      <c r="AB98" s="207" t="s">
        <v>13923</v>
      </c>
      <c r="AC98" s="207" t="s">
        <v>13923</v>
      </c>
      <c r="AD98" s="207">
        <v>0</v>
      </c>
      <c r="AE98" s="207">
        <v>100</v>
      </c>
      <c r="AF98" s="220">
        <v>1</v>
      </c>
      <c r="AG98" s="220">
        <v>1</v>
      </c>
      <c r="AH98" s="221">
        <v>3</v>
      </c>
      <c r="AI98" s="221">
        <v>5</v>
      </c>
      <c r="AJ98" s="207" t="s">
        <v>13422</v>
      </c>
      <c r="AK98" s="207">
        <v>54.6</v>
      </c>
      <c r="AL98" s="207">
        <v>1324</v>
      </c>
      <c r="AM98" s="207" t="s">
        <v>12903</v>
      </c>
      <c r="AN98" s="207" t="s">
        <v>13467</v>
      </c>
      <c r="AO98" s="323" t="s">
        <v>12639</v>
      </c>
      <c r="AP98" s="207" t="s">
        <v>12640</v>
      </c>
      <c r="AQ98" s="207" t="s">
        <v>12488</v>
      </c>
      <c r="AR98" s="207" t="s">
        <v>13468</v>
      </c>
      <c r="AS98" s="207" t="s">
        <v>12642</v>
      </c>
      <c r="AT98" s="207" t="s">
        <v>12643</v>
      </c>
      <c r="AU98" s="207" t="s">
        <v>12492</v>
      </c>
      <c r="AV98" s="207" t="s">
        <v>13469</v>
      </c>
      <c r="AW98" s="208" t="s">
        <v>13924</v>
      </c>
      <c r="AX98" s="207" t="s">
        <v>12083</v>
      </c>
      <c r="AY98" s="207">
        <v>2</v>
      </c>
      <c r="AZ98" s="207">
        <v>1</v>
      </c>
      <c r="BA98" s="207">
        <v>3</v>
      </c>
      <c r="BB98" s="207">
        <v>230</v>
      </c>
      <c r="BC98" s="207">
        <v>80</v>
      </c>
      <c r="BD98" s="207">
        <v>300</v>
      </c>
      <c r="BE98" s="207">
        <v>100</v>
      </c>
      <c r="BF98" s="207" t="s">
        <v>2754</v>
      </c>
      <c r="BG98" s="207" t="s">
        <v>12645</v>
      </c>
      <c r="BH98" s="207" t="s">
        <v>2759</v>
      </c>
      <c r="BI98" s="207" t="s">
        <v>12587</v>
      </c>
      <c r="BJ98" s="207" t="s">
        <v>13925</v>
      </c>
      <c r="BK98" s="207" t="s">
        <v>13878</v>
      </c>
      <c r="BL98" s="195" t="s">
        <v>12498</v>
      </c>
      <c r="BM98" s="195" t="s">
        <v>12499</v>
      </c>
      <c r="BN98" s="195" t="s">
        <v>12500</v>
      </c>
      <c r="BO98" s="195" t="s">
        <v>12501</v>
      </c>
      <c r="BP98" s="195" t="s">
        <v>12502</v>
      </c>
      <c r="BQ98" s="207">
        <v>1</v>
      </c>
      <c r="BR98" s="207" t="s">
        <v>13918</v>
      </c>
      <c r="BT98" s="207">
        <v>200</v>
      </c>
      <c r="BU98" s="207">
        <v>6</v>
      </c>
      <c r="BW98" s="207" t="s">
        <v>12618</v>
      </c>
      <c r="BZ98" s="207">
        <v>130</v>
      </c>
      <c r="CC98" s="207">
        <v>1</v>
      </c>
      <c r="CM98" s="222" t="s">
        <v>12508</v>
      </c>
      <c r="CN98" s="223" t="s">
        <v>12509</v>
      </c>
      <c r="CO98" s="222" t="s">
        <v>12510</v>
      </c>
      <c r="CP98" s="222" t="s">
        <v>12511</v>
      </c>
      <c r="CQ98" s="224" t="s">
        <v>12512</v>
      </c>
      <c r="CR98" s="207" t="s">
        <v>12513</v>
      </c>
      <c r="CS98" s="207" t="s">
        <v>12619</v>
      </c>
      <c r="CT98" s="207" t="s">
        <v>12620</v>
      </c>
      <c r="CU98" s="207" t="s">
        <v>3918</v>
      </c>
      <c r="CV98" s="207" t="s">
        <v>12621</v>
      </c>
      <c r="CY98" s="207">
        <v>604</v>
      </c>
      <c r="CZ98" s="207" t="s">
        <v>4085</v>
      </c>
      <c r="DA98" s="207" t="s">
        <v>4086</v>
      </c>
      <c r="DB98" s="207" t="s">
        <v>4087</v>
      </c>
      <c r="DE98" s="207">
        <v>1</v>
      </c>
      <c r="DF98" s="207">
        <v>1</v>
      </c>
      <c r="DG98" s="207">
        <v>1293</v>
      </c>
      <c r="DH98" s="207" t="s">
        <v>13642</v>
      </c>
      <c r="DI98" s="207" t="s">
        <v>1781</v>
      </c>
      <c r="DK98" s="207">
        <v>1</v>
      </c>
      <c r="DR98" s="207" t="s">
        <v>1803</v>
      </c>
      <c r="DS98" s="207" t="s">
        <v>6044</v>
      </c>
      <c r="DT98" s="207" t="s">
        <v>12922</v>
      </c>
      <c r="DU98" s="207">
        <v>3048</v>
      </c>
      <c r="DV98" s="207" t="s">
        <v>13472</v>
      </c>
      <c r="DW98" s="228">
        <v>8</v>
      </c>
      <c r="DX98" s="225"/>
      <c r="DY98" s="195" t="s">
        <v>6831</v>
      </c>
      <c r="DZ98" s="195" t="s">
        <v>6831</v>
      </c>
      <c r="EA98" s="207" t="s">
        <v>6424</v>
      </c>
      <c r="EB98" s="207" t="s">
        <v>12523</v>
      </c>
      <c r="EC98" s="207" t="s">
        <v>13473</v>
      </c>
      <c r="ED98" s="196" t="s">
        <v>6424</v>
      </c>
      <c r="EF98" s="207">
        <v>85</v>
      </c>
      <c r="EG98" s="226" t="s">
        <v>13474</v>
      </c>
      <c r="ET98" s="207" t="s">
        <v>12602</v>
      </c>
      <c r="FA98" s="221">
        <v>5</v>
      </c>
    </row>
    <row r="99" spans="1:157">
      <c r="A99" s="215">
        <v>111105</v>
      </c>
      <c r="B99" s="215" t="s">
        <v>13917</v>
      </c>
      <c r="C99" s="215" t="s">
        <v>9381</v>
      </c>
      <c r="D99" s="215" t="s">
        <v>1778</v>
      </c>
      <c r="E99" s="215" t="s">
        <v>1779</v>
      </c>
      <c r="F99" s="217" t="s">
        <v>6941</v>
      </c>
      <c r="G99" s="219">
        <v>9</v>
      </c>
      <c r="H99" s="217" t="s">
        <v>12478</v>
      </c>
      <c r="I99" s="215">
        <v>22</v>
      </c>
      <c r="J99" s="215" t="s">
        <v>5238</v>
      </c>
      <c r="K99" s="219">
        <v>1</v>
      </c>
      <c r="L99" s="207">
        <v>2</v>
      </c>
      <c r="M99" s="220">
        <v>7</v>
      </c>
      <c r="N99" s="220">
        <v>5</v>
      </c>
      <c r="O99" s="220">
        <v>7</v>
      </c>
      <c r="P99" s="220">
        <v>3</v>
      </c>
      <c r="Q99" s="220">
        <v>2</v>
      </c>
      <c r="R99" s="220">
        <v>5</v>
      </c>
      <c r="S99" s="207">
        <v>10.26</v>
      </c>
      <c r="T99" s="207">
        <v>66.2</v>
      </c>
      <c r="U99" s="207">
        <v>1.7</v>
      </c>
      <c r="V99" s="207">
        <v>0</v>
      </c>
      <c r="W99" s="207">
        <v>0.45</v>
      </c>
      <c r="X99" s="207" t="s">
        <v>2683</v>
      </c>
      <c r="Y99" s="207" t="s">
        <v>2697</v>
      </c>
      <c r="Z99" s="221"/>
      <c r="AA99" s="207" t="s">
        <v>12635</v>
      </c>
      <c r="AB99" s="73" t="s">
        <v>13918</v>
      </c>
      <c r="AC99" s="207" t="s">
        <v>13918</v>
      </c>
      <c r="AD99" s="207">
        <v>0</v>
      </c>
      <c r="AE99" s="207">
        <v>100</v>
      </c>
      <c r="AF99" s="220">
        <v>1</v>
      </c>
      <c r="AG99" s="220">
        <v>1</v>
      </c>
      <c r="AH99" s="221">
        <v>3</v>
      </c>
      <c r="AI99" s="221">
        <v>5</v>
      </c>
      <c r="AJ99" s="207" t="s">
        <v>12483</v>
      </c>
      <c r="AK99" s="207">
        <v>102.6</v>
      </c>
      <c r="AL99" s="207">
        <v>662</v>
      </c>
      <c r="AM99" s="207" t="s">
        <v>12637</v>
      </c>
      <c r="AN99" s="207" t="s">
        <v>12638</v>
      </c>
      <c r="AO99" s="323" t="s">
        <v>12639</v>
      </c>
      <c r="AP99" s="207" t="s">
        <v>12640</v>
      </c>
      <c r="AQ99" s="207" t="s">
        <v>12488</v>
      </c>
      <c r="AR99" s="207" t="s">
        <v>12641</v>
      </c>
      <c r="AS99" s="207" t="s">
        <v>12642</v>
      </c>
      <c r="AT99" s="207" t="s">
        <v>12643</v>
      </c>
      <c r="AU99" s="207" t="s">
        <v>12492</v>
      </c>
      <c r="AV99" s="207" t="s">
        <v>12644</v>
      </c>
      <c r="AW99" s="73" t="s">
        <v>13926</v>
      </c>
      <c r="AX99" s="207" t="s">
        <v>12083</v>
      </c>
      <c r="AY99" s="207">
        <v>2</v>
      </c>
      <c r="AZ99" s="207">
        <v>1</v>
      </c>
      <c r="BA99" s="207">
        <v>3</v>
      </c>
      <c r="BB99" s="207">
        <v>230</v>
      </c>
      <c r="BC99" s="207">
        <v>80</v>
      </c>
      <c r="BD99" s="207">
        <v>300</v>
      </c>
      <c r="BE99" s="207">
        <v>60</v>
      </c>
      <c r="BF99" s="207" t="s">
        <v>2754</v>
      </c>
      <c r="BG99" s="207" t="s">
        <v>12645</v>
      </c>
      <c r="BH99" s="207" t="s">
        <v>2759</v>
      </c>
      <c r="BI99" s="207" t="s">
        <v>12587</v>
      </c>
      <c r="BJ99" s="207" t="s">
        <v>13919</v>
      </c>
      <c r="BK99" s="207" t="s">
        <v>13920</v>
      </c>
      <c r="BL99" s="195" t="s">
        <v>12498</v>
      </c>
      <c r="BM99" s="195" t="s">
        <v>12499</v>
      </c>
      <c r="BN99" s="195" t="s">
        <v>12500</v>
      </c>
      <c r="BO99" s="195" t="s">
        <v>12501</v>
      </c>
      <c r="BP99" s="195" t="s">
        <v>12502</v>
      </c>
      <c r="BQ99" s="207">
        <v>1</v>
      </c>
      <c r="BR99" s="207" t="s">
        <v>13918</v>
      </c>
      <c r="BT99" s="207">
        <v>200</v>
      </c>
      <c r="BU99" s="207">
        <v>6</v>
      </c>
      <c r="BW99" s="207" t="s">
        <v>12618</v>
      </c>
      <c r="BZ99" s="207">
        <v>130</v>
      </c>
      <c r="CC99" s="207">
        <v>0</v>
      </c>
      <c r="CE99" s="207" t="s">
        <v>12649</v>
      </c>
      <c r="CF99" s="207" t="s">
        <v>12650</v>
      </c>
      <c r="CG99" s="207" t="s">
        <v>12651</v>
      </c>
      <c r="CH99" s="207" t="s">
        <v>12507</v>
      </c>
      <c r="CI99" s="207">
        <v>50</v>
      </c>
      <c r="CJ99" s="207">
        <v>10</v>
      </c>
      <c r="CK99" s="207">
        <v>40</v>
      </c>
      <c r="CM99" s="222" t="s">
        <v>12508</v>
      </c>
      <c r="CN99" s="223" t="s">
        <v>12509</v>
      </c>
      <c r="CO99" s="222" t="s">
        <v>12510</v>
      </c>
      <c r="CP99" s="222" t="s">
        <v>12511</v>
      </c>
      <c r="CQ99" s="224" t="s">
        <v>12512</v>
      </c>
      <c r="CR99" s="207" t="s">
        <v>12513</v>
      </c>
      <c r="CS99" s="207" t="s">
        <v>12652</v>
      </c>
      <c r="CT99" s="207" t="s">
        <v>12620</v>
      </c>
      <c r="CU99" s="207" t="s">
        <v>3919</v>
      </c>
      <c r="CV99" s="207" t="s">
        <v>12516</v>
      </c>
      <c r="CY99" s="207">
        <v>105</v>
      </c>
      <c r="CZ99" s="207" t="s">
        <v>4088</v>
      </c>
      <c r="DA99" s="207" t="s">
        <v>4089</v>
      </c>
      <c r="DB99" s="207" t="s">
        <v>4090</v>
      </c>
      <c r="DC99" s="207">
        <v>2</v>
      </c>
      <c r="DD99" s="207">
        <v>1</v>
      </c>
      <c r="DE99" s="207">
        <v>1</v>
      </c>
      <c r="DF99" s="207">
        <v>1</v>
      </c>
      <c r="DG99" s="207">
        <v>501</v>
      </c>
      <c r="DH99" s="207" t="s">
        <v>13921</v>
      </c>
      <c r="DI99" s="207" t="s">
        <v>120</v>
      </c>
      <c r="DK99" s="207">
        <v>1</v>
      </c>
      <c r="DN99" s="207" t="s">
        <v>12656</v>
      </c>
      <c r="DO99" s="207" t="s">
        <v>6831</v>
      </c>
      <c r="DQ99" s="207" t="s">
        <v>12657</v>
      </c>
      <c r="DR99" s="207" t="s">
        <v>1803</v>
      </c>
      <c r="DS99" s="207" t="s">
        <v>6010</v>
      </c>
      <c r="DT99" s="207" t="s">
        <v>12658</v>
      </c>
      <c r="DU99" s="207">
        <v>3048</v>
      </c>
      <c r="DV99" s="207" t="s">
        <v>12659</v>
      </c>
      <c r="DW99" s="207">
        <v>8</v>
      </c>
      <c r="DX99" s="207" t="s">
        <v>12660</v>
      </c>
      <c r="DY99" s="195" t="s">
        <v>12661</v>
      </c>
      <c r="DZ99" s="195">
        <v>2</v>
      </c>
      <c r="EA99" s="207" t="s">
        <v>6389</v>
      </c>
      <c r="EB99" s="207" t="s">
        <v>12523</v>
      </c>
      <c r="EC99" s="207" t="s">
        <v>12662</v>
      </c>
      <c r="ED99" s="196" t="s">
        <v>6389</v>
      </c>
      <c r="EF99" s="207">
        <v>85</v>
      </c>
      <c r="EG99" s="226" t="s">
        <v>12663</v>
      </c>
      <c r="ET99" s="207" t="s">
        <v>12602</v>
      </c>
      <c r="FA99" s="221">
        <v>5</v>
      </c>
    </row>
    <row r="100" spans="1:157">
      <c r="A100" s="215">
        <v>1406</v>
      </c>
      <c r="B100" s="215" t="s">
        <v>6905</v>
      </c>
      <c r="C100" s="215" t="s">
        <v>9403</v>
      </c>
      <c r="D100" s="215" t="s">
        <v>1789</v>
      </c>
      <c r="E100" s="215" t="s">
        <v>1791</v>
      </c>
      <c r="F100" s="47" t="s">
        <v>12538</v>
      </c>
      <c r="G100" s="219">
        <v>1</v>
      </c>
      <c r="H100" s="47" t="s">
        <v>12478</v>
      </c>
      <c r="I100" s="215">
        <v>25</v>
      </c>
      <c r="J100" s="215" t="s">
        <v>5273</v>
      </c>
      <c r="K100" s="219">
        <v>3</v>
      </c>
      <c r="L100" s="207">
        <v>2</v>
      </c>
      <c r="M100" s="220">
        <v>9</v>
      </c>
      <c r="N100" s="220">
        <v>6</v>
      </c>
      <c r="O100" s="220">
        <v>7</v>
      </c>
      <c r="P100" s="220">
        <v>3</v>
      </c>
      <c r="Q100" s="220">
        <v>2</v>
      </c>
      <c r="R100" s="220">
        <v>6</v>
      </c>
      <c r="S100" s="207">
        <v>67.88</v>
      </c>
      <c r="T100" s="207">
        <v>509.1</v>
      </c>
      <c r="U100" s="207">
        <v>2.5</v>
      </c>
      <c r="V100" s="207">
        <v>0</v>
      </c>
      <c r="W100" s="207">
        <v>0.45</v>
      </c>
      <c r="X100" s="207" t="s">
        <v>2682</v>
      </c>
      <c r="Y100" s="207" t="s">
        <v>2719</v>
      </c>
      <c r="Z100" s="221"/>
      <c r="AA100" s="207" t="s">
        <v>13927</v>
      </c>
      <c r="AB100" s="73" t="s">
        <v>13928</v>
      </c>
      <c r="AC100" s="73" t="s">
        <v>13928</v>
      </c>
      <c r="AD100" s="207">
        <v>0</v>
      </c>
      <c r="AE100" s="207">
        <v>100</v>
      </c>
      <c r="AF100" s="220">
        <v>1</v>
      </c>
      <c r="AG100" s="220">
        <v>1</v>
      </c>
      <c r="AH100" s="221">
        <v>5</v>
      </c>
      <c r="AI100" s="221">
        <v>4</v>
      </c>
      <c r="AJ100" s="207" t="s">
        <v>13195</v>
      </c>
      <c r="AK100" s="207">
        <v>678.8</v>
      </c>
      <c r="AL100" s="207">
        <v>5091</v>
      </c>
      <c r="AM100" s="207" t="s">
        <v>12637</v>
      </c>
      <c r="AN100" s="207" t="s">
        <v>13242</v>
      </c>
      <c r="AO100" s="323" t="s">
        <v>13243</v>
      </c>
      <c r="AP100" s="207" t="s">
        <v>12581</v>
      </c>
      <c r="AQ100" s="207" t="s">
        <v>12488</v>
      </c>
      <c r="AR100" s="207" t="s">
        <v>13244</v>
      </c>
      <c r="AS100" s="207" t="s">
        <v>13245</v>
      </c>
      <c r="AT100" s="207" t="s">
        <v>12584</v>
      </c>
      <c r="AU100" s="207" t="s">
        <v>12492</v>
      </c>
      <c r="AV100" s="207" t="s">
        <v>13246</v>
      </c>
      <c r="AW100" s="73" t="s">
        <v>2460</v>
      </c>
      <c r="AX100" s="207" t="s">
        <v>12086</v>
      </c>
      <c r="AY100" s="207">
        <v>2</v>
      </c>
      <c r="AZ100" s="207">
        <v>1</v>
      </c>
      <c r="BA100" s="207">
        <v>3</v>
      </c>
      <c r="BB100" s="207">
        <v>350</v>
      </c>
      <c r="BC100" s="207">
        <v>90</v>
      </c>
      <c r="BD100" s="207">
        <v>300</v>
      </c>
      <c r="BE100" s="207">
        <v>80</v>
      </c>
      <c r="BF100" s="207" t="s">
        <v>2753</v>
      </c>
      <c r="BG100" s="207" t="s">
        <v>12550</v>
      </c>
      <c r="BH100" s="207" t="s">
        <v>2758</v>
      </c>
      <c r="BI100" s="207" t="s">
        <v>12864</v>
      </c>
      <c r="BJ100" s="207" t="s">
        <v>12865</v>
      </c>
      <c r="BK100" s="207" t="s">
        <v>12866</v>
      </c>
      <c r="BL100" s="195" t="s">
        <v>12498</v>
      </c>
      <c r="BM100" s="195" t="s">
        <v>12499</v>
      </c>
      <c r="BN100" s="195" t="s">
        <v>12500</v>
      </c>
      <c r="BO100" s="195" t="s">
        <v>12501</v>
      </c>
      <c r="BP100" s="195" t="s">
        <v>12502</v>
      </c>
      <c r="BQ100" s="207">
        <v>4</v>
      </c>
      <c r="BR100" s="207" t="s">
        <v>13247</v>
      </c>
      <c r="BT100" s="207">
        <v>300</v>
      </c>
      <c r="BU100" s="207">
        <v>0</v>
      </c>
      <c r="BV100" s="207" t="s">
        <v>13248</v>
      </c>
      <c r="BW100" s="207" t="s">
        <v>12915</v>
      </c>
      <c r="BZ100" s="207">
        <v>212</v>
      </c>
      <c r="CC100" s="207">
        <v>0</v>
      </c>
      <c r="CF100" s="207" t="s">
        <v>13249</v>
      </c>
      <c r="CG100" s="207" t="s">
        <v>13250</v>
      </c>
      <c r="CH100" s="207" t="s">
        <v>13251</v>
      </c>
      <c r="CI100" s="207">
        <v>70</v>
      </c>
      <c r="CJ100" s="207">
        <v>20</v>
      </c>
      <c r="CK100" s="207">
        <v>70</v>
      </c>
      <c r="CL100" s="207">
        <v>0</v>
      </c>
      <c r="CM100" s="222" t="s">
        <v>12508</v>
      </c>
      <c r="CN100" s="223" t="s">
        <v>12509</v>
      </c>
      <c r="CO100" s="222" t="s">
        <v>12510</v>
      </c>
      <c r="CP100" s="222" t="s">
        <v>12511</v>
      </c>
      <c r="CQ100" s="224" t="s">
        <v>12512</v>
      </c>
      <c r="CR100" s="207" t="s">
        <v>12513</v>
      </c>
      <c r="CS100" s="207" t="s">
        <v>12947</v>
      </c>
      <c r="CT100" s="207" t="s">
        <v>12418</v>
      </c>
      <c r="CU100" s="207" t="s">
        <v>3941</v>
      </c>
      <c r="CY100" s="207">
        <v>406</v>
      </c>
      <c r="CZ100" s="207" t="s">
        <v>4133</v>
      </c>
      <c r="DA100" s="207" t="s">
        <v>4134</v>
      </c>
      <c r="DB100" s="207" t="s">
        <v>4135</v>
      </c>
      <c r="DC100" s="207">
        <v>5</v>
      </c>
      <c r="DD100" s="207">
        <v>1</v>
      </c>
      <c r="DE100" s="207">
        <v>2</v>
      </c>
      <c r="DF100" s="207">
        <v>1</v>
      </c>
      <c r="DG100" s="207">
        <v>1405</v>
      </c>
      <c r="DH100" s="207" t="s">
        <v>13252</v>
      </c>
      <c r="DI100" s="207" t="s">
        <v>143</v>
      </c>
      <c r="DK100" s="207">
        <v>4</v>
      </c>
      <c r="DN100" s="207" t="s">
        <v>13255</v>
      </c>
      <c r="DO100" s="207" t="s">
        <v>6831</v>
      </c>
      <c r="DR100" s="207" t="s">
        <v>1805</v>
      </c>
      <c r="DS100" s="207" t="s">
        <v>6032</v>
      </c>
      <c r="DT100" s="207" t="s">
        <v>12718</v>
      </c>
      <c r="DU100" s="207">
        <v>3047</v>
      </c>
      <c r="DV100" s="207" t="s">
        <v>13185</v>
      </c>
      <c r="DW100" s="207">
        <v>4</v>
      </c>
      <c r="DY100" s="195" t="s">
        <v>6831</v>
      </c>
      <c r="DZ100" s="195" t="s">
        <v>6831</v>
      </c>
      <c r="EA100" s="207" t="s">
        <v>11033</v>
      </c>
      <c r="EB100" s="207" t="s">
        <v>13256</v>
      </c>
      <c r="EC100" s="207" t="s">
        <v>13257</v>
      </c>
      <c r="ED100" s="196" t="s">
        <v>11033</v>
      </c>
      <c r="EF100" s="207">
        <v>70</v>
      </c>
      <c r="EG100" s="226" t="s">
        <v>13258</v>
      </c>
      <c r="EL100" s="73"/>
      <c r="EM100" s="73"/>
      <c r="ET100" s="207" t="s">
        <v>12878</v>
      </c>
      <c r="EV100" s="222"/>
      <c r="FA100" s="221">
        <v>4</v>
      </c>
    </row>
    <row r="101" spans="1:157">
      <c r="A101" s="215">
        <v>1407</v>
      </c>
      <c r="B101" s="215" t="s">
        <v>144</v>
      </c>
      <c r="C101" s="215" t="s">
        <v>9404</v>
      </c>
      <c r="D101" s="215" t="s">
        <v>1789</v>
      </c>
      <c r="E101" s="215" t="s">
        <v>1784</v>
      </c>
      <c r="F101" s="217" t="s">
        <v>6938</v>
      </c>
      <c r="G101" s="217">
        <v>1</v>
      </c>
      <c r="H101" s="217" t="s">
        <v>12478</v>
      </c>
      <c r="I101" s="227">
        <v>28</v>
      </c>
      <c r="J101" s="215" t="s">
        <v>5261</v>
      </c>
      <c r="K101" s="219">
        <v>3</v>
      </c>
      <c r="L101" s="195">
        <v>3</v>
      </c>
      <c r="M101" s="220">
        <v>5</v>
      </c>
      <c r="N101" s="220">
        <v>9</v>
      </c>
      <c r="O101" s="220">
        <v>5</v>
      </c>
      <c r="P101" s="220">
        <v>9</v>
      </c>
      <c r="Q101" s="220">
        <v>3</v>
      </c>
      <c r="R101" s="220">
        <v>7</v>
      </c>
      <c r="S101" s="207">
        <v>40.729999999999997</v>
      </c>
      <c r="T101" s="207">
        <v>1018.2</v>
      </c>
      <c r="U101" s="207">
        <v>6</v>
      </c>
      <c r="V101" s="207">
        <v>0</v>
      </c>
      <c r="W101" s="207">
        <v>0</v>
      </c>
      <c r="X101" s="207" t="s">
        <v>10643</v>
      </c>
      <c r="Y101" s="207" t="s">
        <v>2720</v>
      </c>
      <c r="Z101" s="221"/>
      <c r="AA101" s="207" t="s">
        <v>13262</v>
      </c>
      <c r="AB101" s="73" t="s">
        <v>13929</v>
      </c>
      <c r="AC101" s="73" t="s">
        <v>13929</v>
      </c>
      <c r="AD101" s="207">
        <v>0</v>
      </c>
      <c r="AE101" s="207">
        <v>100</v>
      </c>
      <c r="AF101" s="220">
        <v>1</v>
      </c>
      <c r="AG101" s="220">
        <v>1</v>
      </c>
      <c r="AH101" s="221">
        <v>5</v>
      </c>
      <c r="AI101" s="221">
        <v>2</v>
      </c>
      <c r="AJ101" s="207" t="s">
        <v>13216</v>
      </c>
      <c r="AK101" s="207">
        <v>407.29999999999995</v>
      </c>
      <c r="AL101" s="207">
        <v>10182</v>
      </c>
      <c r="AM101" s="207" t="s">
        <v>12783</v>
      </c>
      <c r="AN101" s="207" t="s">
        <v>13265</v>
      </c>
      <c r="AO101" s="323" t="s">
        <v>12860</v>
      </c>
      <c r="AP101" s="207" t="s">
        <v>13198</v>
      </c>
      <c r="AQ101" s="207" t="s">
        <v>12488</v>
      </c>
      <c r="AR101" s="207" t="s">
        <v>13266</v>
      </c>
      <c r="AS101" s="207" t="s">
        <v>12862</v>
      </c>
      <c r="AT101" s="207" t="s">
        <v>13201</v>
      </c>
      <c r="AU101" s="207" t="s">
        <v>12492</v>
      </c>
      <c r="AV101" s="207" t="s">
        <v>13267</v>
      </c>
      <c r="AW101" s="208" t="s">
        <v>2461</v>
      </c>
      <c r="AX101" s="207" t="s">
        <v>12086</v>
      </c>
      <c r="AY101" s="207">
        <v>1</v>
      </c>
      <c r="AZ101" s="207">
        <v>1</v>
      </c>
      <c r="BA101" s="207">
        <v>1</v>
      </c>
      <c r="BB101" s="207">
        <v>80</v>
      </c>
      <c r="BC101" s="207">
        <v>90</v>
      </c>
      <c r="BD101" s="207">
        <v>300</v>
      </c>
      <c r="BE101" s="207">
        <v>100</v>
      </c>
      <c r="BF101" s="207" t="s">
        <v>2751</v>
      </c>
      <c r="BG101" s="207" t="s">
        <v>12617</v>
      </c>
      <c r="BH101" s="207" t="s">
        <v>2756</v>
      </c>
      <c r="BI101" s="207" t="s">
        <v>12708</v>
      </c>
      <c r="BJ101" s="207" t="s">
        <v>12709</v>
      </c>
      <c r="BK101" s="207" t="s">
        <v>12710</v>
      </c>
      <c r="BL101" s="195" t="s">
        <v>12498</v>
      </c>
      <c r="BM101" s="195" t="s">
        <v>12499</v>
      </c>
      <c r="BN101" s="195" t="s">
        <v>12500</v>
      </c>
      <c r="BO101" s="195" t="s">
        <v>12501</v>
      </c>
      <c r="BP101" s="195" t="s">
        <v>12502</v>
      </c>
      <c r="BQ101" s="207" t="s">
        <v>6831</v>
      </c>
      <c r="BR101" s="207" t="s">
        <v>6831</v>
      </c>
      <c r="BT101" s="207" t="s">
        <v>6831</v>
      </c>
      <c r="BU101" s="207" t="s">
        <v>6831</v>
      </c>
      <c r="BW101" s="207" t="s">
        <v>13268</v>
      </c>
      <c r="BZ101" s="207">
        <v>250</v>
      </c>
      <c r="CC101" s="207">
        <v>1</v>
      </c>
      <c r="CF101" s="207" t="s">
        <v>12868</v>
      </c>
      <c r="CI101" s="207">
        <v>70</v>
      </c>
      <c r="CJ101" s="207">
        <v>20</v>
      </c>
      <c r="CK101" s="207">
        <v>70</v>
      </c>
      <c r="CM101" s="222" t="s">
        <v>12508</v>
      </c>
      <c r="CN101" s="223" t="s">
        <v>12509</v>
      </c>
      <c r="CO101" s="222" t="s">
        <v>12510</v>
      </c>
      <c r="CP101" s="222" t="s">
        <v>12511</v>
      </c>
      <c r="CQ101" s="224" t="s">
        <v>12512</v>
      </c>
      <c r="CR101" s="207" t="s">
        <v>12513</v>
      </c>
      <c r="CS101" s="207" t="s">
        <v>12947</v>
      </c>
      <c r="CT101" s="207" t="s">
        <v>12418</v>
      </c>
      <c r="CU101" s="207" t="s">
        <v>3942</v>
      </c>
      <c r="CY101" s="207">
        <v>407</v>
      </c>
      <c r="CZ101" s="207" t="s">
        <v>4136</v>
      </c>
      <c r="DA101" s="207" t="s">
        <v>4137</v>
      </c>
      <c r="DB101" s="207" t="s">
        <v>4138</v>
      </c>
      <c r="DC101" s="207">
        <v>5</v>
      </c>
      <c r="DD101" s="207">
        <v>1</v>
      </c>
      <c r="DE101" s="207">
        <v>1</v>
      </c>
      <c r="DF101" s="207">
        <v>1</v>
      </c>
      <c r="DG101" s="207">
        <v>1574</v>
      </c>
      <c r="DH101" s="207" t="s">
        <v>13207</v>
      </c>
      <c r="DI101" s="207" t="s">
        <v>144</v>
      </c>
      <c r="DK101" s="207">
        <v>4</v>
      </c>
      <c r="DN101" s="207" t="s">
        <v>13272</v>
      </c>
      <c r="DO101" s="207" t="s">
        <v>6831</v>
      </c>
      <c r="DQ101" s="207" t="s">
        <v>13273</v>
      </c>
      <c r="DR101" s="207" t="s">
        <v>1804</v>
      </c>
      <c r="DS101" s="207" t="s">
        <v>6033</v>
      </c>
      <c r="DT101" s="207" t="s">
        <v>12744</v>
      </c>
      <c r="DU101" s="207">
        <v>3045</v>
      </c>
      <c r="DV101" s="207" t="s">
        <v>13209</v>
      </c>
      <c r="DW101" s="228">
        <v>6</v>
      </c>
      <c r="DX101" s="225"/>
      <c r="DY101" s="195" t="s">
        <v>6831</v>
      </c>
      <c r="DZ101" s="195" t="s">
        <v>6831</v>
      </c>
      <c r="EA101" s="207" t="s">
        <v>11034</v>
      </c>
      <c r="EB101" s="207" t="s">
        <v>13274</v>
      </c>
      <c r="EC101" s="207" t="s">
        <v>13275</v>
      </c>
      <c r="ED101" s="196" t="s">
        <v>11034</v>
      </c>
      <c r="EE101" s="207" t="s">
        <v>13276</v>
      </c>
      <c r="EF101" s="207">
        <v>70</v>
      </c>
      <c r="EG101" s="226" t="s">
        <v>13929</v>
      </c>
      <c r="EK101" s="207" t="s">
        <v>13262</v>
      </c>
      <c r="EL101" s="73" t="s">
        <v>13929</v>
      </c>
      <c r="EM101" s="73" t="s">
        <v>13929</v>
      </c>
      <c r="EN101" s="207" t="s">
        <v>13267</v>
      </c>
      <c r="EO101" s="207" t="s">
        <v>13279</v>
      </c>
      <c r="EP101" s="207" t="s">
        <v>13280</v>
      </c>
      <c r="EQ101" s="207" t="s">
        <v>13281</v>
      </c>
      <c r="ER101" s="207" t="s">
        <v>13282</v>
      </c>
      <c r="ES101" s="207" t="s">
        <v>13283</v>
      </c>
      <c r="ET101" s="207" t="s">
        <v>12722</v>
      </c>
      <c r="EU101" s="207" t="s">
        <v>10643</v>
      </c>
      <c r="EV101" s="222" t="s">
        <v>13284</v>
      </c>
      <c r="EW101" s="207" t="s">
        <v>12535</v>
      </c>
      <c r="EX101" s="207">
        <v>1</v>
      </c>
      <c r="FA101" s="221">
        <v>2</v>
      </c>
    </row>
    <row r="102" spans="1:157">
      <c r="A102" s="215">
        <v>11407</v>
      </c>
      <c r="B102" s="215" t="s">
        <v>144</v>
      </c>
      <c r="C102" s="215" t="s">
        <v>9404</v>
      </c>
      <c r="D102" s="215" t="s">
        <v>1789</v>
      </c>
      <c r="E102" s="215" t="s">
        <v>1784</v>
      </c>
      <c r="F102" s="47" t="s">
        <v>6938</v>
      </c>
      <c r="G102" s="219">
        <v>1</v>
      </c>
      <c r="H102" s="47" t="s">
        <v>12478</v>
      </c>
      <c r="I102" s="215">
        <v>28</v>
      </c>
      <c r="J102" s="215" t="s">
        <v>5261</v>
      </c>
      <c r="K102" s="219">
        <v>3</v>
      </c>
      <c r="L102" s="207">
        <v>3</v>
      </c>
      <c r="M102" s="220">
        <v>5</v>
      </c>
      <c r="N102" s="220">
        <v>9</v>
      </c>
      <c r="O102" s="220">
        <v>5</v>
      </c>
      <c r="P102" s="220">
        <v>9</v>
      </c>
      <c r="Q102" s="220">
        <v>3</v>
      </c>
      <c r="R102" s="220">
        <v>7</v>
      </c>
      <c r="S102" s="207">
        <v>40.729999999999997</v>
      </c>
      <c r="T102" s="207">
        <v>1018.2</v>
      </c>
      <c r="U102" s="207">
        <v>6</v>
      </c>
      <c r="V102" s="207">
        <v>0</v>
      </c>
      <c r="W102" s="207">
        <v>0</v>
      </c>
      <c r="X102" s="207" t="s">
        <v>10643</v>
      </c>
      <c r="Y102" s="207" t="s">
        <v>2720</v>
      </c>
      <c r="Z102" s="221"/>
      <c r="AA102" s="207" t="s">
        <v>13262</v>
      </c>
      <c r="AB102" s="207" t="s">
        <v>13929</v>
      </c>
      <c r="AC102" s="207" t="s">
        <v>13929</v>
      </c>
      <c r="AD102" s="207">
        <v>0</v>
      </c>
      <c r="AE102" s="207">
        <v>100</v>
      </c>
      <c r="AF102" s="220">
        <v>1</v>
      </c>
      <c r="AG102" s="220">
        <v>1</v>
      </c>
      <c r="AH102" s="221">
        <v>5</v>
      </c>
      <c r="AI102" s="221">
        <v>2</v>
      </c>
      <c r="AJ102" s="207" t="s">
        <v>13216</v>
      </c>
      <c r="AK102" s="207">
        <v>407.29999999999995</v>
      </c>
      <c r="AL102" s="207">
        <v>10182</v>
      </c>
      <c r="AM102" s="207" t="s">
        <v>12783</v>
      </c>
      <c r="AN102" s="207" t="s">
        <v>13265</v>
      </c>
      <c r="AO102" s="323" t="s">
        <v>12860</v>
      </c>
      <c r="AP102" s="207" t="s">
        <v>13198</v>
      </c>
      <c r="AQ102" s="207" t="s">
        <v>12488</v>
      </c>
      <c r="AR102" s="207" t="s">
        <v>13266</v>
      </c>
      <c r="AS102" s="207" t="s">
        <v>12862</v>
      </c>
      <c r="AT102" s="207" t="s">
        <v>13201</v>
      </c>
      <c r="AU102" s="207" t="s">
        <v>12492</v>
      </c>
      <c r="AV102" s="207" t="s">
        <v>13267</v>
      </c>
      <c r="AW102" s="73" t="s">
        <v>13930</v>
      </c>
      <c r="AX102" s="207" t="s">
        <v>12086</v>
      </c>
      <c r="AY102" s="207">
        <v>1</v>
      </c>
      <c r="AZ102" s="207">
        <v>1</v>
      </c>
      <c r="BA102" s="207">
        <v>1</v>
      </c>
      <c r="BB102" s="207">
        <v>80</v>
      </c>
      <c r="BC102" s="207">
        <v>90</v>
      </c>
      <c r="BD102" s="207">
        <v>300</v>
      </c>
      <c r="BE102" s="207">
        <v>100</v>
      </c>
      <c r="BF102" s="207" t="s">
        <v>2751</v>
      </c>
      <c r="BG102" s="207" t="s">
        <v>12617</v>
      </c>
      <c r="BH102" s="207" t="s">
        <v>2756</v>
      </c>
      <c r="BI102" s="207" t="s">
        <v>12708</v>
      </c>
      <c r="BJ102" s="207" t="s">
        <v>12709</v>
      </c>
      <c r="BK102" s="207" t="s">
        <v>12710</v>
      </c>
      <c r="BL102" s="195" t="s">
        <v>12498</v>
      </c>
      <c r="BM102" s="195" t="s">
        <v>12499</v>
      </c>
      <c r="BN102" s="195" t="s">
        <v>12500</v>
      </c>
      <c r="BO102" s="195" t="s">
        <v>12501</v>
      </c>
      <c r="BP102" s="195" t="s">
        <v>12502</v>
      </c>
      <c r="BQ102" s="207" t="s">
        <v>6831</v>
      </c>
      <c r="BR102" s="207" t="s">
        <v>6831</v>
      </c>
      <c r="BT102" s="207" t="s">
        <v>6831</v>
      </c>
      <c r="BU102" s="207" t="s">
        <v>6831</v>
      </c>
      <c r="BW102" s="207" t="s">
        <v>13268</v>
      </c>
      <c r="BZ102" s="207">
        <v>250</v>
      </c>
      <c r="CC102" s="207">
        <v>1</v>
      </c>
      <c r="CF102" s="207" t="s">
        <v>12868</v>
      </c>
      <c r="CI102" s="207">
        <v>70</v>
      </c>
      <c r="CJ102" s="207">
        <v>20</v>
      </c>
      <c r="CK102" s="207">
        <v>70</v>
      </c>
      <c r="CM102" s="222" t="s">
        <v>12508</v>
      </c>
      <c r="CN102" s="223" t="s">
        <v>12509</v>
      </c>
      <c r="CO102" s="222" t="s">
        <v>12510</v>
      </c>
      <c r="CP102" s="222" t="s">
        <v>12511</v>
      </c>
      <c r="CQ102" s="224" t="s">
        <v>12512</v>
      </c>
      <c r="CR102" s="207" t="s">
        <v>12513</v>
      </c>
      <c r="CS102" s="207" t="s">
        <v>12947</v>
      </c>
      <c r="CT102" s="207" t="s">
        <v>12418</v>
      </c>
      <c r="CU102" s="207" t="s">
        <v>3942</v>
      </c>
      <c r="CY102" s="207">
        <v>407</v>
      </c>
      <c r="CZ102" s="207" t="s">
        <v>4136</v>
      </c>
      <c r="DA102" s="207" t="s">
        <v>4137</v>
      </c>
      <c r="DB102" s="207" t="s">
        <v>4138</v>
      </c>
      <c r="DC102" s="207">
        <v>5</v>
      </c>
      <c r="DD102" s="207">
        <v>1</v>
      </c>
      <c r="DE102" s="207">
        <v>1</v>
      </c>
      <c r="DF102" s="207">
        <v>1</v>
      </c>
      <c r="DG102" s="207">
        <v>1574</v>
      </c>
      <c r="DH102" s="207" t="s">
        <v>13207</v>
      </c>
      <c r="DI102" s="207" t="s">
        <v>144</v>
      </c>
      <c r="DK102" s="207">
        <v>4</v>
      </c>
      <c r="DN102" s="207" t="s">
        <v>13272</v>
      </c>
      <c r="DO102" s="207" t="s">
        <v>6831</v>
      </c>
      <c r="DQ102" s="207" t="s">
        <v>13273</v>
      </c>
      <c r="DR102" s="207" t="s">
        <v>1804</v>
      </c>
      <c r="DS102" s="207" t="s">
        <v>6033</v>
      </c>
      <c r="DT102" s="207" t="s">
        <v>12744</v>
      </c>
      <c r="DU102" s="207">
        <v>3045</v>
      </c>
      <c r="DV102" s="207" t="s">
        <v>13209</v>
      </c>
      <c r="DW102" s="207">
        <v>6</v>
      </c>
      <c r="DY102" s="195" t="s">
        <v>6831</v>
      </c>
      <c r="DZ102" s="195" t="s">
        <v>6831</v>
      </c>
      <c r="EA102" s="207" t="s">
        <v>11034</v>
      </c>
      <c r="EB102" s="207" t="s">
        <v>13274</v>
      </c>
      <c r="EC102" s="207" t="s">
        <v>13275</v>
      </c>
      <c r="ED102" s="196" t="s">
        <v>11034</v>
      </c>
      <c r="EE102" s="207" t="s">
        <v>13276</v>
      </c>
      <c r="EF102" s="207">
        <v>70</v>
      </c>
      <c r="EG102" s="235" t="s">
        <v>13929</v>
      </c>
      <c r="EK102" s="207" t="s">
        <v>13262</v>
      </c>
      <c r="EL102" s="207" t="s">
        <v>13929</v>
      </c>
      <c r="EM102" s="207" t="s">
        <v>13929</v>
      </c>
      <c r="EN102" s="207" t="s">
        <v>13267</v>
      </c>
      <c r="EO102" s="207" t="s">
        <v>13279</v>
      </c>
      <c r="EP102" s="207" t="s">
        <v>13280</v>
      </c>
      <c r="EQ102" s="207" t="s">
        <v>13281</v>
      </c>
      <c r="ER102" s="207" t="s">
        <v>13282</v>
      </c>
      <c r="ES102" s="207" t="s">
        <v>13283</v>
      </c>
      <c r="ET102" s="207" t="s">
        <v>12722</v>
      </c>
      <c r="EU102" s="207" t="s">
        <v>10643</v>
      </c>
      <c r="EV102" s="222" t="s">
        <v>13284</v>
      </c>
      <c r="EW102" s="207" t="s">
        <v>12535</v>
      </c>
      <c r="EX102" s="207">
        <v>1</v>
      </c>
      <c r="FA102" s="221">
        <v>2</v>
      </c>
    </row>
    <row r="103" spans="1:157">
      <c r="A103" s="215">
        <v>1906</v>
      </c>
      <c r="B103" s="215" t="s">
        <v>6908</v>
      </c>
      <c r="C103" s="215" t="s">
        <v>9426</v>
      </c>
      <c r="D103" s="215" t="s">
        <v>1797</v>
      </c>
      <c r="E103" s="215" t="s">
        <v>1796</v>
      </c>
      <c r="F103" s="217" t="s">
        <v>12477</v>
      </c>
      <c r="G103" s="217">
        <v>4</v>
      </c>
      <c r="H103" s="217" t="s">
        <v>12478</v>
      </c>
      <c r="I103" s="227">
        <v>24</v>
      </c>
      <c r="J103" s="215" t="s">
        <v>13778</v>
      </c>
      <c r="K103" s="219">
        <v>3</v>
      </c>
      <c r="L103" s="195">
        <v>3</v>
      </c>
      <c r="M103" s="220">
        <v>1</v>
      </c>
      <c r="N103" s="220">
        <v>1</v>
      </c>
      <c r="O103" s="220">
        <v>1</v>
      </c>
      <c r="P103" s="220">
        <v>1</v>
      </c>
      <c r="Q103" s="220">
        <v>3</v>
      </c>
      <c r="R103" s="220">
        <v>6</v>
      </c>
      <c r="S103" s="207">
        <v>21.2</v>
      </c>
      <c r="T103" s="207">
        <v>174.9</v>
      </c>
      <c r="U103" s="207">
        <v>2</v>
      </c>
      <c r="V103" s="207">
        <v>0</v>
      </c>
      <c r="W103" s="207">
        <v>0.5</v>
      </c>
      <c r="X103" s="207" t="s">
        <v>2685</v>
      </c>
      <c r="Y103" s="207" t="s">
        <v>10671</v>
      </c>
      <c r="Z103" s="221"/>
      <c r="AA103" s="207" t="s">
        <v>13780</v>
      </c>
      <c r="AB103" s="207" t="s">
        <v>13931</v>
      </c>
      <c r="AC103" s="207" t="s">
        <v>13932</v>
      </c>
      <c r="AD103" s="207">
        <v>0</v>
      </c>
      <c r="AE103" s="207">
        <v>100</v>
      </c>
      <c r="AF103" s="220">
        <v>1</v>
      </c>
      <c r="AG103" s="220">
        <v>1</v>
      </c>
      <c r="AH103" s="221">
        <v>4</v>
      </c>
      <c r="AI103" s="221">
        <v>1</v>
      </c>
      <c r="AJ103" s="207" t="s">
        <v>13703</v>
      </c>
      <c r="AK103" s="207">
        <v>212</v>
      </c>
      <c r="AL103" s="207">
        <v>1749</v>
      </c>
      <c r="AM103" s="207" t="s">
        <v>12885</v>
      </c>
      <c r="AN103" s="207" t="s">
        <v>13782</v>
      </c>
      <c r="AO103" s="323" t="s">
        <v>13783</v>
      </c>
      <c r="AP103" s="207" t="s">
        <v>12830</v>
      </c>
      <c r="AQ103" s="207" t="s">
        <v>12488</v>
      </c>
      <c r="AR103" s="207" t="s">
        <v>13784</v>
      </c>
      <c r="AS103" s="207" t="s">
        <v>13785</v>
      </c>
      <c r="AT103" s="207" t="s">
        <v>12833</v>
      </c>
      <c r="AU103" s="207" t="s">
        <v>12492</v>
      </c>
      <c r="AV103" s="207" t="s">
        <v>13786</v>
      </c>
      <c r="AW103" s="208" t="s">
        <v>13933</v>
      </c>
      <c r="AX103" s="207" t="s">
        <v>12085</v>
      </c>
      <c r="AY103" s="207">
        <v>1</v>
      </c>
      <c r="AZ103" s="207">
        <v>1</v>
      </c>
      <c r="BA103" s="207">
        <v>1</v>
      </c>
      <c r="BB103" s="207">
        <v>80</v>
      </c>
      <c r="BC103" s="207">
        <v>100</v>
      </c>
      <c r="BD103" s="207">
        <v>300</v>
      </c>
      <c r="BE103" s="207">
        <v>120</v>
      </c>
      <c r="BF103" s="207" t="s">
        <v>2750</v>
      </c>
      <c r="BG103" s="207" t="s">
        <v>12494</v>
      </c>
      <c r="BH103" s="207" t="s">
        <v>2755</v>
      </c>
      <c r="BI103" s="207" t="s">
        <v>12864</v>
      </c>
      <c r="BJ103" s="207" t="s">
        <v>13203</v>
      </c>
      <c r="BK103" s="207" t="s">
        <v>13204</v>
      </c>
      <c r="BL103" s="195" t="s">
        <v>12498</v>
      </c>
      <c r="BM103" s="195" t="s">
        <v>12499</v>
      </c>
      <c r="BN103" s="195" t="s">
        <v>12500</v>
      </c>
      <c r="BO103" s="195" t="s">
        <v>12501</v>
      </c>
      <c r="BP103" s="195" t="s">
        <v>12502</v>
      </c>
      <c r="BW103" s="207" t="s">
        <v>13752</v>
      </c>
      <c r="BZ103" s="207">
        <v>100</v>
      </c>
      <c r="CC103" s="207">
        <v>1</v>
      </c>
      <c r="CI103" s="207">
        <v>50</v>
      </c>
      <c r="CJ103" s="207">
        <v>0</v>
      </c>
      <c r="CK103" s="207">
        <v>40</v>
      </c>
      <c r="CM103" s="222" t="s">
        <v>12508</v>
      </c>
      <c r="CN103" s="223" t="s">
        <v>12509</v>
      </c>
      <c r="CO103" s="222" t="s">
        <v>12510</v>
      </c>
      <c r="CP103" s="222" t="s">
        <v>12511</v>
      </c>
      <c r="CQ103" s="224" t="s">
        <v>12512</v>
      </c>
      <c r="CR103" s="207" t="s">
        <v>12513</v>
      </c>
      <c r="CS103" s="207" t="s">
        <v>12947</v>
      </c>
      <c r="CT103" s="207" t="s">
        <v>12418</v>
      </c>
      <c r="CU103" s="207" t="s">
        <v>13787</v>
      </c>
      <c r="CY103" s="207">
        <v>906</v>
      </c>
      <c r="CZ103" s="207" t="s">
        <v>4076</v>
      </c>
      <c r="DA103" s="207" t="s">
        <v>4077</v>
      </c>
      <c r="DB103" s="207" t="s">
        <v>4078</v>
      </c>
      <c r="DE103" s="207">
        <v>1</v>
      </c>
      <c r="DF103" s="207">
        <v>1</v>
      </c>
      <c r="DG103" s="207">
        <v>1349</v>
      </c>
      <c r="DH103" s="207" t="s">
        <v>13642</v>
      </c>
      <c r="DI103" s="207" t="s">
        <v>166</v>
      </c>
      <c r="DK103" s="207">
        <v>2</v>
      </c>
      <c r="DN103" s="207" t="s">
        <v>13791</v>
      </c>
      <c r="DO103" s="207" t="s">
        <v>6831</v>
      </c>
      <c r="DR103" s="207" t="s">
        <v>1801</v>
      </c>
      <c r="DS103" s="207" t="s">
        <v>13792</v>
      </c>
      <c r="DT103" s="207" t="s">
        <v>13793</v>
      </c>
      <c r="DU103" s="207">
        <v>3044</v>
      </c>
      <c r="DV103" s="207" t="s">
        <v>13756</v>
      </c>
      <c r="DW103" s="228">
        <v>10</v>
      </c>
      <c r="DX103" s="225"/>
      <c r="DY103" s="195" t="s">
        <v>6831</v>
      </c>
      <c r="DZ103" s="195" t="s">
        <v>6831</v>
      </c>
      <c r="EA103" s="207" t="s">
        <v>11052</v>
      </c>
      <c r="EB103" s="207" t="s">
        <v>12523</v>
      </c>
      <c r="EC103" s="207" t="s">
        <v>13794</v>
      </c>
      <c r="ED103" s="196" t="s">
        <v>11052</v>
      </c>
      <c r="EF103" s="207">
        <v>85</v>
      </c>
      <c r="EG103" s="226" t="s">
        <v>13795</v>
      </c>
      <c r="EL103" s="207" t="s">
        <v>12482</v>
      </c>
      <c r="EM103" s="207" t="s">
        <v>12482</v>
      </c>
      <c r="EN103" s="207" t="s">
        <v>12493</v>
      </c>
      <c r="EO103" s="207" t="s">
        <v>12567</v>
      </c>
      <c r="EP103" s="207" t="s">
        <v>12568</v>
      </c>
      <c r="EQ103" s="207" t="s">
        <v>12569</v>
      </c>
      <c r="ET103" s="207" t="s">
        <v>12878</v>
      </c>
      <c r="EV103" s="207" t="s">
        <v>13797</v>
      </c>
      <c r="EW103" s="207" t="s">
        <v>12535</v>
      </c>
      <c r="FA103" s="221">
        <v>1</v>
      </c>
    </row>
    <row r="104" spans="1:157">
      <c r="A104" s="215"/>
      <c r="B104" s="215"/>
      <c r="C104" s="215"/>
      <c r="D104" s="215"/>
      <c r="E104" s="215"/>
      <c r="F104" s="217"/>
      <c r="G104" s="217"/>
      <c r="H104" s="217"/>
      <c r="I104" s="227"/>
      <c r="J104" s="215"/>
      <c r="K104" s="219"/>
      <c r="L104" s="195"/>
      <c r="M104" s="220"/>
      <c r="N104" s="220"/>
      <c r="O104" s="220"/>
      <c r="P104" s="220"/>
      <c r="Q104" s="220"/>
      <c r="R104" s="220"/>
      <c r="S104" s="207"/>
      <c r="T104" s="207"/>
      <c r="Z104" s="221"/>
      <c r="AF104" s="220"/>
      <c r="AG104" s="220"/>
      <c r="AH104" s="221"/>
      <c r="AI104" s="221"/>
      <c r="AW104" s="208"/>
      <c r="BL104" s="195"/>
      <c r="BM104" s="195"/>
      <c r="BN104" s="195"/>
      <c r="BO104" s="195"/>
      <c r="BP104" s="195"/>
      <c r="CM104" s="222"/>
      <c r="CN104" s="223"/>
      <c r="CO104" s="222"/>
      <c r="CP104" s="222"/>
      <c r="CQ104" s="224"/>
      <c r="DW104" s="228"/>
      <c r="DX104" s="225"/>
      <c r="DY104" s="195"/>
      <c r="DZ104" s="195"/>
      <c r="ED104" s="196"/>
      <c r="EG104" s="226"/>
      <c r="FA104" s="221"/>
    </row>
    <row r="105" spans="1:157">
      <c r="A105" s="215"/>
      <c r="B105" s="215"/>
      <c r="C105" s="215"/>
      <c r="D105" s="215"/>
      <c r="E105" s="215"/>
      <c r="F105" s="217"/>
      <c r="G105" s="217"/>
      <c r="H105" s="217"/>
      <c r="I105" s="227"/>
      <c r="J105" s="215"/>
      <c r="K105" s="219"/>
      <c r="L105" s="195"/>
      <c r="M105" s="220"/>
      <c r="N105" s="220"/>
      <c r="O105" s="220"/>
      <c r="P105" s="220"/>
      <c r="Q105" s="220"/>
      <c r="R105" s="220"/>
      <c r="S105" s="207"/>
      <c r="T105" s="207"/>
      <c r="Z105" s="221"/>
      <c r="AF105" s="220"/>
      <c r="AG105" s="220"/>
      <c r="AH105" s="221"/>
      <c r="AI105" s="221"/>
      <c r="AW105" s="208"/>
      <c r="BL105" s="195"/>
      <c r="BM105" s="195"/>
      <c r="BN105" s="195"/>
      <c r="BO105" s="195"/>
      <c r="BP105" s="195"/>
      <c r="CM105" s="222"/>
      <c r="CN105" s="223"/>
      <c r="CO105" s="222"/>
      <c r="CP105" s="222"/>
      <c r="CQ105" s="224"/>
      <c r="DW105" s="228"/>
      <c r="DX105" s="225"/>
      <c r="DY105" s="195"/>
      <c r="DZ105" s="195"/>
      <c r="ED105" s="196"/>
      <c r="EG105" s="226"/>
      <c r="FA105" s="221"/>
    </row>
    <row r="106" spans="1:157">
      <c r="A106" s="215"/>
      <c r="B106" s="215"/>
      <c r="C106" s="215"/>
      <c r="D106" s="215"/>
      <c r="E106" s="215"/>
      <c r="F106" s="217"/>
      <c r="G106" s="217"/>
      <c r="H106" s="217"/>
      <c r="I106" s="227"/>
      <c r="J106" s="215"/>
      <c r="K106" s="219"/>
      <c r="L106" s="195"/>
      <c r="M106" s="220"/>
      <c r="N106" s="220"/>
      <c r="O106" s="220"/>
      <c r="P106" s="220"/>
      <c r="Q106" s="220"/>
      <c r="R106" s="220"/>
      <c r="S106" s="207"/>
      <c r="T106" s="207"/>
      <c r="Z106" s="221"/>
      <c r="AF106" s="220"/>
      <c r="AG106" s="220"/>
      <c r="AH106" s="221"/>
      <c r="AI106" s="221"/>
      <c r="AW106" s="208"/>
      <c r="BL106" s="195"/>
      <c r="BM106" s="195"/>
      <c r="BN106" s="195"/>
      <c r="BO106" s="195"/>
      <c r="BP106" s="195"/>
      <c r="CM106" s="222"/>
      <c r="CN106" s="223"/>
      <c r="CO106" s="222"/>
      <c r="CP106" s="222"/>
      <c r="CQ106" s="224"/>
      <c r="DW106" s="228"/>
      <c r="DX106" s="225"/>
      <c r="DY106" s="195"/>
      <c r="DZ106" s="195"/>
      <c r="ED106" s="196"/>
      <c r="EG106" s="226"/>
      <c r="FA106" s="221"/>
    </row>
    <row r="107" spans="1:157">
      <c r="A107" s="215"/>
      <c r="B107" s="215"/>
      <c r="C107" s="215"/>
      <c r="D107" s="215"/>
      <c r="E107" s="215"/>
      <c r="F107" s="217"/>
      <c r="G107" s="217"/>
      <c r="H107" s="217"/>
      <c r="I107" s="227"/>
      <c r="J107" s="215"/>
      <c r="K107" s="219"/>
      <c r="L107" s="195"/>
      <c r="M107" s="220"/>
      <c r="N107" s="220"/>
      <c r="O107" s="220"/>
      <c r="P107" s="220"/>
      <c r="Q107" s="220"/>
      <c r="R107" s="220"/>
      <c r="S107" s="207"/>
      <c r="T107" s="207"/>
      <c r="Z107" s="221"/>
      <c r="AF107" s="220"/>
      <c r="AG107" s="220"/>
      <c r="AH107" s="221"/>
      <c r="AI107" s="221"/>
      <c r="AW107" s="208"/>
      <c r="BL107" s="195"/>
      <c r="BM107" s="195"/>
      <c r="BN107" s="195"/>
      <c r="BO107" s="195"/>
      <c r="BP107" s="195"/>
      <c r="CM107" s="222"/>
      <c r="CN107" s="223"/>
      <c r="CO107" s="222"/>
      <c r="CP107" s="222"/>
      <c r="CQ107" s="224"/>
      <c r="DW107" s="228"/>
      <c r="DX107" s="225"/>
      <c r="DY107" s="195"/>
      <c r="DZ107" s="195"/>
      <c r="ED107" s="196"/>
      <c r="EG107" s="226"/>
      <c r="FA107" s="221"/>
    </row>
    <row r="108" spans="1:157">
      <c r="A108" s="215"/>
      <c r="B108" s="215"/>
      <c r="C108" s="215"/>
      <c r="D108" s="215"/>
      <c r="E108" s="215"/>
      <c r="F108" s="217"/>
      <c r="G108" s="217"/>
      <c r="H108" s="217"/>
      <c r="I108" s="227"/>
      <c r="J108" s="215"/>
      <c r="K108" s="219"/>
      <c r="L108" s="195"/>
      <c r="M108" s="220"/>
      <c r="N108" s="220"/>
      <c r="O108" s="220"/>
      <c r="P108" s="220"/>
      <c r="Q108" s="220"/>
      <c r="R108" s="220"/>
      <c r="S108" s="207"/>
      <c r="T108" s="207"/>
      <c r="Z108" s="221"/>
      <c r="AF108" s="220"/>
      <c r="AG108" s="220"/>
      <c r="AH108" s="221"/>
      <c r="AI108" s="221"/>
      <c r="AW108" s="208"/>
      <c r="BL108" s="195"/>
      <c r="BM108" s="195"/>
      <c r="BN108" s="195"/>
      <c r="BO108" s="195"/>
      <c r="BP108" s="195"/>
      <c r="CM108" s="222"/>
      <c r="CN108" s="223"/>
      <c r="CO108" s="222"/>
      <c r="CP108" s="222"/>
      <c r="CQ108" s="224"/>
      <c r="DW108" s="228"/>
      <c r="DX108" s="225"/>
      <c r="DY108" s="195"/>
      <c r="DZ108" s="195"/>
      <c r="ED108" s="196"/>
      <c r="EG108" s="226"/>
      <c r="FA108" s="221"/>
    </row>
    <row r="109" spans="1:157">
      <c r="A109" s="215"/>
      <c r="B109" s="195"/>
      <c r="X109" s="247"/>
      <c r="AA109" s="248"/>
      <c r="AE109" s="195"/>
      <c r="AF109" s="220"/>
      <c r="AG109" s="220"/>
      <c r="AH109" s="249"/>
      <c r="AI109" s="195"/>
      <c r="AJ109" s="221"/>
      <c r="AW109" s="208"/>
      <c r="AY109" s="250"/>
      <c r="AZ109" s="250"/>
      <c r="BA109" s="251"/>
      <c r="BC109" s="251"/>
      <c r="BD109" s="251"/>
      <c r="BE109" s="251"/>
      <c r="BF109" s="252"/>
      <c r="BH109" s="252"/>
      <c r="BQ109" s="251"/>
      <c r="BR109" s="251"/>
      <c r="BT109" s="251"/>
      <c r="BU109" s="251"/>
      <c r="BZ109" s="251"/>
      <c r="CE109" s="251"/>
      <c r="CF109" s="251"/>
      <c r="CG109" s="251"/>
      <c r="CH109" s="251"/>
      <c r="DK109" s="73"/>
      <c r="DY109" s="195"/>
      <c r="FA109" s="195"/>
    </row>
    <row r="110" spans="1:157">
      <c r="A110" s="195">
        <v>1001</v>
      </c>
      <c r="B110" s="195" t="s">
        <v>6889</v>
      </c>
      <c r="L110" s="195"/>
      <c r="X110" s="195" t="s">
        <v>2663</v>
      </c>
      <c r="AA110" s="253" t="s">
        <v>13934</v>
      </c>
      <c r="AB110" s="207" t="s">
        <v>13935</v>
      </c>
      <c r="AC110" s="195" t="s">
        <v>13935</v>
      </c>
      <c r="AD110" s="207">
        <v>0</v>
      </c>
      <c r="AE110" s="195">
        <v>100</v>
      </c>
      <c r="AF110" s="195">
        <v>1</v>
      </c>
      <c r="AG110" s="195">
        <v>1</v>
      </c>
      <c r="AH110" s="195">
        <v>2</v>
      </c>
      <c r="AI110" s="195">
        <v>1</v>
      </c>
      <c r="AJ110" s="195" t="s">
        <v>12483</v>
      </c>
      <c r="AW110" s="208" t="s">
        <v>13936</v>
      </c>
      <c r="AX110" s="207" t="s">
        <v>12086</v>
      </c>
      <c r="AY110" s="195">
        <v>1</v>
      </c>
      <c r="AZ110" s="195">
        <v>1</v>
      </c>
      <c r="BA110" s="195">
        <v>1</v>
      </c>
      <c r="BB110" s="195">
        <v>80</v>
      </c>
      <c r="BC110" s="195">
        <v>100</v>
      </c>
      <c r="BD110" s="195">
        <v>300</v>
      </c>
      <c r="BE110" s="195">
        <v>120</v>
      </c>
      <c r="BF110" s="195" t="s">
        <v>2750</v>
      </c>
      <c r="BG110" s="195" t="s">
        <v>12494</v>
      </c>
      <c r="BH110" s="195" t="s">
        <v>2755</v>
      </c>
      <c r="BQ110" s="195" t="s">
        <v>6831</v>
      </c>
      <c r="BR110" s="195" t="s">
        <v>6831</v>
      </c>
      <c r="BT110" s="195" t="s">
        <v>6831</v>
      </c>
      <c r="BU110" s="195" t="s">
        <v>6831</v>
      </c>
      <c r="BW110" s="195" t="s">
        <v>12740</v>
      </c>
      <c r="BZ110" s="195">
        <v>100</v>
      </c>
      <c r="CE110" s="195" t="s">
        <v>12504</v>
      </c>
      <c r="CF110" s="195" t="s">
        <v>12505</v>
      </c>
      <c r="CG110" s="195" t="s">
        <v>12506</v>
      </c>
      <c r="CH110" s="195" t="s">
        <v>12507</v>
      </c>
      <c r="CI110" s="195">
        <v>50</v>
      </c>
      <c r="CJ110" s="195">
        <v>10</v>
      </c>
      <c r="CK110" s="195">
        <v>40</v>
      </c>
      <c r="DF110" s="207">
        <v>1</v>
      </c>
      <c r="DG110" s="207">
        <v>1405</v>
      </c>
      <c r="DH110" s="207" t="s">
        <v>13642</v>
      </c>
      <c r="DK110" s="195">
        <v>1</v>
      </c>
      <c r="DY110" s="195" t="s">
        <v>6831</v>
      </c>
      <c r="EB110" s="207" t="s">
        <v>12523</v>
      </c>
      <c r="FA110" s="195">
        <v>1</v>
      </c>
    </row>
    <row r="111" spans="1:157">
      <c r="A111" s="215">
        <v>1002</v>
      </c>
      <c r="B111" s="195" t="s">
        <v>6890</v>
      </c>
      <c r="K111" s="73">
        <v>1</v>
      </c>
      <c r="L111" s="195">
        <v>1</v>
      </c>
      <c r="X111" s="247" t="s">
        <v>2664</v>
      </c>
      <c r="AA111" s="195" t="s">
        <v>13937</v>
      </c>
      <c r="AB111" s="207" t="s">
        <v>13938</v>
      </c>
      <c r="AC111" s="195" t="s">
        <v>12669</v>
      </c>
      <c r="AD111" s="207">
        <v>0</v>
      </c>
      <c r="AE111" s="195">
        <v>100</v>
      </c>
      <c r="AF111" s="195">
        <v>1</v>
      </c>
      <c r="AG111" s="195">
        <v>1</v>
      </c>
      <c r="AH111" s="195">
        <v>3</v>
      </c>
      <c r="AI111" s="195">
        <v>3</v>
      </c>
      <c r="AJ111" s="195" t="s">
        <v>12483</v>
      </c>
      <c r="AW111" s="208" t="s">
        <v>13936</v>
      </c>
      <c r="AX111" s="207" t="s">
        <v>12086</v>
      </c>
      <c r="AY111" s="195">
        <v>1</v>
      </c>
      <c r="AZ111" s="195">
        <v>1</v>
      </c>
      <c r="BA111" s="195">
        <v>2</v>
      </c>
      <c r="BB111" s="195">
        <v>80</v>
      </c>
      <c r="BC111" s="195">
        <v>120</v>
      </c>
      <c r="BD111" s="195">
        <v>300</v>
      </c>
      <c r="BE111" s="195">
        <v>160</v>
      </c>
      <c r="BF111" s="195" t="s">
        <v>2752</v>
      </c>
      <c r="BG111" s="195" t="s">
        <v>12586</v>
      </c>
      <c r="BH111" s="195" t="s">
        <v>2757</v>
      </c>
      <c r="BQ111" s="195" t="s">
        <v>6831</v>
      </c>
      <c r="BR111" s="195" t="s">
        <v>6831</v>
      </c>
      <c r="BT111" s="195" t="s">
        <v>6831</v>
      </c>
      <c r="BU111" s="195" t="s">
        <v>6831</v>
      </c>
      <c r="BW111" s="195" t="s">
        <v>12590</v>
      </c>
      <c r="BZ111" s="195">
        <v>130</v>
      </c>
      <c r="CE111" s="195" t="s">
        <v>12504</v>
      </c>
      <c r="CF111" s="195" t="s">
        <v>12676</v>
      </c>
      <c r="CG111" s="195" t="s">
        <v>12506</v>
      </c>
      <c r="CH111" s="195" t="s">
        <v>12677</v>
      </c>
      <c r="CI111" s="195">
        <v>50</v>
      </c>
      <c r="CJ111" s="195">
        <v>10</v>
      </c>
      <c r="CK111" s="195">
        <v>40</v>
      </c>
      <c r="DF111" s="207">
        <v>1</v>
      </c>
      <c r="DG111" s="207">
        <v>1405</v>
      </c>
      <c r="DH111" s="207" t="s">
        <v>13642</v>
      </c>
      <c r="DK111" s="195">
        <v>1</v>
      </c>
      <c r="DY111" s="195" t="s">
        <v>6831</v>
      </c>
      <c r="EB111" s="207" t="s">
        <v>12523</v>
      </c>
      <c r="FA111" s="195">
        <v>3</v>
      </c>
    </row>
    <row r="112" spans="1:157">
      <c r="A112" s="195">
        <v>1003</v>
      </c>
      <c r="B112" s="195" t="s">
        <v>6891</v>
      </c>
      <c r="K112" s="73">
        <v>1</v>
      </c>
      <c r="L112" s="195">
        <v>1</v>
      </c>
      <c r="X112" s="195" t="s">
        <v>2665</v>
      </c>
      <c r="AA112" s="195" t="s">
        <v>13937</v>
      </c>
      <c r="AB112" s="207" t="s">
        <v>13939</v>
      </c>
      <c r="AC112" s="195" t="s">
        <v>12482</v>
      </c>
      <c r="AD112" s="207">
        <v>0</v>
      </c>
      <c r="AE112" s="195">
        <v>100</v>
      </c>
      <c r="AF112" s="195">
        <v>1</v>
      </c>
      <c r="AG112" s="195">
        <v>1</v>
      </c>
      <c r="AH112" s="195">
        <v>2</v>
      </c>
      <c r="AI112" s="195">
        <v>1</v>
      </c>
      <c r="AJ112" s="195" t="s">
        <v>12483</v>
      </c>
      <c r="AW112" s="208" t="s">
        <v>13936</v>
      </c>
      <c r="AX112" s="207" t="s">
        <v>12086</v>
      </c>
      <c r="AY112" s="195">
        <v>1</v>
      </c>
      <c r="AZ112" s="195">
        <v>1</v>
      </c>
      <c r="BA112" s="195">
        <v>1</v>
      </c>
      <c r="BB112" s="195">
        <v>80</v>
      </c>
      <c r="BC112" s="195">
        <v>100</v>
      </c>
      <c r="BD112" s="195">
        <v>300</v>
      </c>
      <c r="BE112" s="195">
        <v>120</v>
      </c>
      <c r="BF112" s="195" t="s">
        <v>2750</v>
      </c>
      <c r="BG112" s="195" t="s">
        <v>12494</v>
      </c>
      <c r="BH112" s="195" t="s">
        <v>2755</v>
      </c>
      <c r="BQ112" s="195" t="s">
        <v>6831</v>
      </c>
      <c r="BR112" s="195" t="s">
        <v>6831</v>
      </c>
      <c r="BT112" s="195" t="s">
        <v>6831</v>
      </c>
      <c r="BU112" s="195" t="s">
        <v>6831</v>
      </c>
      <c r="BW112" s="195" t="s">
        <v>12503</v>
      </c>
      <c r="BZ112" s="195">
        <v>100</v>
      </c>
      <c r="CE112" s="195" t="s">
        <v>12504</v>
      </c>
      <c r="CF112" s="195" t="s">
        <v>12505</v>
      </c>
      <c r="CG112" s="195" t="s">
        <v>12506</v>
      </c>
      <c r="CH112" s="195" t="s">
        <v>12507</v>
      </c>
      <c r="CI112" s="195">
        <v>50</v>
      </c>
      <c r="CJ112" s="195">
        <v>10</v>
      </c>
      <c r="CK112" s="195">
        <v>40</v>
      </c>
      <c r="DF112" s="207">
        <v>1</v>
      </c>
      <c r="DG112" s="207">
        <v>1405</v>
      </c>
      <c r="DH112" s="207" t="s">
        <v>13642</v>
      </c>
      <c r="DK112" s="195">
        <v>1</v>
      </c>
      <c r="DY112" s="195" t="s">
        <v>6831</v>
      </c>
      <c r="EB112" s="207" t="s">
        <v>12523</v>
      </c>
      <c r="FA112" s="195">
        <v>1</v>
      </c>
    </row>
    <row r="113" spans="1:157">
      <c r="A113" s="215">
        <v>1004</v>
      </c>
      <c r="B113" s="195" t="s">
        <v>6892</v>
      </c>
      <c r="K113" s="73">
        <v>1</v>
      </c>
      <c r="L113" s="195">
        <v>1</v>
      </c>
      <c r="X113" s="247" t="s">
        <v>2666</v>
      </c>
      <c r="AA113" s="253" t="s">
        <v>13940</v>
      </c>
      <c r="AB113" s="207" t="s">
        <v>13941</v>
      </c>
      <c r="AC113" s="195" t="s">
        <v>13942</v>
      </c>
      <c r="AD113" s="207">
        <v>0</v>
      </c>
      <c r="AE113" s="195">
        <v>100</v>
      </c>
      <c r="AF113" s="195">
        <v>1</v>
      </c>
      <c r="AG113" s="195">
        <v>1</v>
      </c>
      <c r="AH113" s="195">
        <v>2</v>
      </c>
      <c r="AI113" s="195">
        <v>2</v>
      </c>
      <c r="AJ113" s="195" t="s">
        <v>12755</v>
      </c>
      <c r="AW113" s="208" t="s">
        <v>13936</v>
      </c>
      <c r="AX113" s="207" t="s">
        <v>12086</v>
      </c>
      <c r="AY113" s="195">
        <v>1</v>
      </c>
      <c r="AZ113" s="195">
        <v>1</v>
      </c>
      <c r="BA113" s="195">
        <v>1</v>
      </c>
      <c r="BB113" s="195">
        <v>80</v>
      </c>
      <c r="BC113" s="195">
        <v>90</v>
      </c>
      <c r="BD113" s="195">
        <v>300</v>
      </c>
      <c r="BE113" s="195">
        <v>100</v>
      </c>
      <c r="BF113" s="195" t="s">
        <v>2751</v>
      </c>
      <c r="BG113" s="195" t="s">
        <v>12617</v>
      </c>
      <c r="BH113" s="195" t="s">
        <v>2756</v>
      </c>
      <c r="BQ113" s="195" t="s">
        <v>6831</v>
      </c>
      <c r="BR113" s="195" t="s">
        <v>6831</v>
      </c>
      <c r="BT113" s="195" t="s">
        <v>6831</v>
      </c>
      <c r="BU113" s="195" t="s">
        <v>6831</v>
      </c>
      <c r="BW113" s="195" t="s">
        <v>12740</v>
      </c>
      <c r="BZ113" s="195">
        <v>100</v>
      </c>
      <c r="CE113" s="195" t="s">
        <v>12504</v>
      </c>
      <c r="CF113" s="195" t="s">
        <v>12505</v>
      </c>
      <c r="CG113" s="195" t="s">
        <v>12506</v>
      </c>
      <c r="CH113" s="195" t="s">
        <v>12507</v>
      </c>
      <c r="CI113" s="195">
        <v>50</v>
      </c>
      <c r="CJ113" s="195">
        <v>0</v>
      </c>
      <c r="CK113" s="195">
        <v>40</v>
      </c>
      <c r="DF113" s="207">
        <v>1</v>
      </c>
      <c r="DG113" s="207">
        <v>1405</v>
      </c>
      <c r="DH113" s="207" t="s">
        <v>13642</v>
      </c>
      <c r="DK113" s="195">
        <v>1</v>
      </c>
      <c r="DY113" s="195" t="s">
        <v>6831</v>
      </c>
      <c r="EB113" s="207" t="s">
        <v>12523</v>
      </c>
      <c r="FA113" s="195">
        <v>2</v>
      </c>
    </row>
    <row r="114" spans="1:157">
      <c r="A114" s="195">
        <v>1005</v>
      </c>
      <c r="B114" s="195" t="s">
        <v>6893</v>
      </c>
      <c r="K114" s="73">
        <v>1</v>
      </c>
      <c r="L114" s="195">
        <v>1</v>
      </c>
      <c r="X114" s="195" t="s">
        <v>2667</v>
      </c>
      <c r="AA114" s="248" t="s">
        <v>13943</v>
      </c>
      <c r="AB114" s="207" t="s">
        <v>13944</v>
      </c>
      <c r="AC114" s="207" t="s">
        <v>13944</v>
      </c>
      <c r="AD114" s="207">
        <v>0</v>
      </c>
      <c r="AE114" s="195">
        <v>100</v>
      </c>
      <c r="AF114" s="220">
        <v>1</v>
      </c>
      <c r="AG114" s="220">
        <v>1</v>
      </c>
      <c r="AH114" s="249">
        <v>3</v>
      </c>
      <c r="AI114" s="195">
        <v>5</v>
      </c>
      <c r="AJ114" s="221" t="s">
        <v>13945</v>
      </c>
      <c r="AW114" s="208" t="s">
        <v>13936</v>
      </c>
      <c r="AX114" s="207" t="s">
        <v>12086</v>
      </c>
      <c r="AY114" s="250">
        <v>2</v>
      </c>
      <c r="AZ114" s="250">
        <v>1</v>
      </c>
      <c r="BA114" s="251">
        <v>1</v>
      </c>
      <c r="BB114" s="207">
        <v>230</v>
      </c>
      <c r="BC114" s="251">
        <v>80</v>
      </c>
      <c r="BD114" s="251">
        <v>300</v>
      </c>
      <c r="BE114" s="251">
        <v>60</v>
      </c>
      <c r="BF114" s="252" t="s">
        <v>2754</v>
      </c>
      <c r="BG114" s="207" t="s">
        <v>12645</v>
      </c>
      <c r="BH114" s="252" t="s">
        <v>2759</v>
      </c>
      <c r="BQ114" s="251">
        <v>1</v>
      </c>
      <c r="BR114" s="251" t="s">
        <v>13946</v>
      </c>
      <c r="BT114" s="251">
        <v>300</v>
      </c>
      <c r="BU114" s="251">
        <v>1</v>
      </c>
      <c r="BW114" s="207" t="s">
        <v>12503</v>
      </c>
      <c r="BZ114" s="251">
        <v>130</v>
      </c>
      <c r="CE114" s="251" t="s">
        <v>12649</v>
      </c>
      <c r="CF114" s="251" t="s">
        <v>12650</v>
      </c>
      <c r="CG114" s="251" t="s">
        <v>12651</v>
      </c>
      <c r="CH114" s="251" t="s">
        <v>12507</v>
      </c>
      <c r="CI114" s="207">
        <v>50</v>
      </c>
      <c r="CJ114" s="207">
        <v>10</v>
      </c>
      <c r="CK114" s="207">
        <v>40</v>
      </c>
      <c r="DF114" s="207">
        <v>1</v>
      </c>
      <c r="DG114" s="207">
        <v>1405</v>
      </c>
      <c r="DH114" s="207" t="s">
        <v>13642</v>
      </c>
      <c r="DK114" s="195">
        <v>1</v>
      </c>
      <c r="DY114" s="195" t="s">
        <v>6831</v>
      </c>
      <c r="EB114" s="207" t="s">
        <v>12523</v>
      </c>
      <c r="FA114" s="195">
        <v>5</v>
      </c>
    </row>
    <row r="115" spans="1:157">
      <c r="A115" s="215">
        <v>1006</v>
      </c>
      <c r="B115" s="195" t="s">
        <v>6894</v>
      </c>
      <c r="K115" s="73">
        <v>1</v>
      </c>
      <c r="L115" s="195">
        <v>1</v>
      </c>
      <c r="X115" s="247" t="s">
        <v>2668</v>
      </c>
      <c r="AA115" s="195" t="s">
        <v>13947</v>
      </c>
      <c r="AB115" s="195" t="s">
        <v>13948</v>
      </c>
      <c r="AC115" s="195" t="s">
        <v>13948</v>
      </c>
      <c r="AD115" s="207">
        <v>0</v>
      </c>
      <c r="AE115" s="195">
        <v>100</v>
      </c>
      <c r="AF115" s="195">
        <v>1</v>
      </c>
      <c r="AG115" s="195">
        <v>1</v>
      </c>
      <c r="AH115" s="195">
        <v>3</v>
      </c>
      <c r="AI115" s="195">
        <v>3</v>
      </c>
      <c r="AJ115" s="195" t="s">
        <v>13136</v>
      </c>
      <c r="AW115" s="208" t="s">
        <v>13936</v>
      </c>
      <c r="AX115" s="207" t="s">
        <v>12086</v>
      </c>
      <c r="AY115" s="195">
        <v>1</v>
      </c>
      <c r="AZ115" s="195">
        <v>1</v>
      </c>
      <c r="BA115" s="195">
        <v>2</v>
      </c>
      <c r="BB115" s="195">
        <v>80</v>
      </c>
      <c r="BC115" s="195">
        <v>120</v>
      </c>
      <c r="BD115" s="195">
        <v>300</v>
      </c>
      <c r="BE115" s="195">
        <v>160</v>
      </c>
      <c r="BF115" s="195" t="s">
        <v>2752</v>
      </c>
      <c r="BG115" s="195" t="s">
        <v>12586</v>
      </c>
      <c r="BH115" s="195" t="s">
        <v>2757</v>
      </c>
      <c r="BQ115" s="195" t="s">
        <v>6831</v>
      </c>
      <c r="BR115" s="195" t="s">
        <v>6831</v>
      </c>
      <c r="BT115" s="195" t="s">
        <v>6831</v>
      </c>
      <c r="BU115" s="195" t="s">
        <v>6831</v>
      </c>
      <c r="BW115" s="195" t="s">
        <v>12503</v>
      </c>
      <c r="BZ115" s="195">
        <v>130</v>
      </c>
      <c r="CE115" s="195" t="s">
        <v>12767</v>
      </c>
      <c r="CF115" s="195" t="s">
        <v>12676</v>
      </c>
      <c r="CG115" s="195"/>
      <c r="CH115" s="195"/>
      <c r="CI115" s="195">
        <v>50</v>
      </c>
      <c r="CJ115" s="195">
        <v>0</v>
      </c>
      <c r="CK115" s="195">
        <v>40</v>
      </c>
      <c r="DF115" s="207">
        <v>1</v>
      </c>
      <c r="DG115" s="207">
        <v>1405</v>
      </c>
      <c r="DH115" s="207" t="s">
        <v>13642</v>
      </c>
      <c r="DK115" s="195">
        <v>1</v>
      </c>
      <c r="DY115" s="195" t="s">
        <v>6831</v>
      </c>
      <c r="EB115" s="207" t="s">
        <v>12523</v>
      </c>
      <c r="FA115" s="195">
        <v>3</v>
      </c>
    </row>
    <row r="116" spans="1:157">
      <c r="A116" s="195">
        <v>1007</v>
      </c>
      <c r="B116" s="195" t="s">
        <v>13949</v>
      </c>
      <c r="K116" s="73">
        <v>1</v>
      </c>
      <c r="L116" s="195">
        <v>2</v>
      </c>
      <c r="X116" s="195" t="s">
        <v>2669</v>
      </c>
      <c r="AA116" s="195" t="s">
        <v>13883</v>
      </c>
      <c r="AB116" s="195" t="s">
        <v>13884</v>
      </c>
      <c r="AC116" s="195" t="s">
        <v>13884</v>
      </c>
      <c r="AD116" s="207">
        <v>0</v>
      </c>
      <c r="AE116" s="195">
        <v>100</v>
      </c>
      <c r="AF116" s="195">
        <v>1</v>
      </c>
      <c r="AG116" s="195">
        <v>1</v>
      </c>
      <c r="AH116" s="195">
        <v>2</v>
      </c>
      <c r="AI116" s="195">
        <v>4</v>
      </c>
      <c r="AJ116" s="195" t="s">
        <v>12483</v>
      </c>
      <c r="AW116" s="208" t="s">
        <v>13886</v>
      </c>
      <c r="AX116" s="207" t="s">
        <v>12086</v>
      </c>
      <c r="AY116" s="195">
        <v>2</v>
      </c>
      <c r="AZ116" s="195">
        <v>1</v>
      </c>
      <c r="BA116" s="195">
        <v>3</v>
      </c>
      <c r="BB116" s="195">
        <v>450</v>
      </c>
      <c r="BC116" s="195">
        <v>90</v>
      </c>
      <c r="BD116" s="195">
        <v>300</v>
      </c>
      <c r="BE116" s="195">
        <v>80</v>
      </c>
      <c r="BF116" s="195" t="s">
        <v>2753</v>
      </c>
      <c r="BG116" s="195" t="s">
        <v>12550</v>
      </c>
      <c r="BH116" s="195" t="s">
        <v>2758</v>
      </c>
      <c r="BQ116" s="195">
        <v>2</v>
      </c>
      <c r="BR116" s="195" t="s">
        <v>12803</v>
      </c>
      <c r="BT116" s="195">
        <v>300</v>
      </c>
      <c r="BU116" s="195" t="s">
        <v>6831</v>
      </c>
      <c r="BW116" s="195" t="s">
        <v>12785</v>
      </c>
      <c r="BZ116" s="195">
        <v>100</v>
      </c>
      <c r="CE116" s="195" t="s">
        <v>12554</v>
      </c>
      <c r="CF116" s="195" t="s">
        <v>12505</v>
      </c>
      <c r="CG116" s="195" t="s">
        <v>12555</v>
      </c>
      <c r="CH116" s="195" t="s">
        <v>12507</v>
      </c>
      <c r="CI116" s="195">
        <v>50</v>
      </c>
      <c r="CJ116" s="195">
        <v>10</v>
      </c>
      <c r="CK116" s="195">
        <v>40</v>
      </c>
      <c r="DF116" s="207">
        <v>1</v>
      </c>
      <c r="DG116" s="207">
        <v>1405</v>
      </c>
      <c r="DH116" s="207" t="s">
        <v>13642</v>
      </c>
      <c r="DK116" s="195">
        <v>1</v>
      </c>
      <c r="DY116" s="195" t="s">
        <v>6831</v>
      </c>
      <c r="EB116" s="207" t="s">
        <v>12523</v>
      </c>
      <c r="EK116" s="195"/>
      <c r="EL116" s="195"/>
      <c r="EM116" s="195"/>
      <c r="FA116" s="195">
        <v>4</v>
      </c>
    </row>
    <row r="117" spans="1:157">
      <c r="A117" s="215">
        <v>1008</v>
      </c>
      <c r="B117" s="195" t="s">
        <v>13950</v>
      </c>
      <c r="K117" s="73">
        <v>1</v>
      </c>
      <c r="L117" s="195">
        <v>2</v>
      </c>
      <c r="X117" s="247" t="s">
        <v>2670</v>
      </c>
      <c r="AA117" s="195" t="s">
        <v>13874</v>
      </c>
      <c r="AB117" s="195" t="s">
        <v>13875</v>
      </c>
      <c r="AC117" s="195" t="s">
        <v>13875</v>
      </c>
      <c r="AD117" s="207">
        <v>0</v>
      </c>
      <c r="AE117" s="195">
        <v>100</v>
      </c>
      <c r="AF117" s="195">
        <v>1</v>
      </c>
      <c r="AG117" s="195">
        <v>1</v>
      </c>
      <c r="AH117" s="195">
        <v>2</v>
      </c>
      <c r="AI117" s="195">
        <v>4</v>
      </c>
      <c r="AJ117" s="195" t="s">
        <v>12755</v>
      </c>
      <c r="AW117" s="208" t="s">
        <v>13951</v>
      </c>
      <c r="AX117" s="207" t="s">
        <v>12086</v>
      </c>
      <c r="AY117" s="195">
        <v>2</v>
      </c>
      <c r="AZ117" s="195">
        <v>1</v>
      </c>
      <c r="BA117" s="195">
        <v>3</v>
      </c>
      <c r="BB117" s="195">
        <v>450</v>
      </c>
      <c r="BC117" s="195">
        <v>90</v>
      </c>
      <c r="BD117" s="195">
        <v>300</v>
      </c>
      <c r="BE117" s="195">
        <v>80</v>
      </c>
      <c r="BF117" s="195" t="s">
        <v>2753</v>
      </c>
      <c r="BG117" s="195" t="s">
        <v>12550</v>
      </c>
      <c r="BH117" s="195" t="s">
        <v>2758</v>
      </c>
      <c r="BQ117" s="195">
        <v>2</v>
      </c>
      <c r="BR117" s="195" t="s">
        <v>12803</v>
      </c>
      <c r="BT117" s="195">
        <v>300</v>
      </c>
      <c r="BU117" s="195" t="s">
        <v>6831</v>
      </c>
      <c r="BW117" s="195" t="s">
        <v>12785</v>
      </c>
      <c r="BZ117" s="195">
        <v>100</v>
      </c>
      <c r="CE117" s="195"/>
      <c r="CF117" s="195"/>
      <c r="CG117" s="195" t="s">
        <v>12555</v>
      </c>
      <c r="CH117" s="195" t="s">
        <v>12805</v>
      </c>
      <c r="CI117" s="195">
        <v>50</v>
      </c>
      <c r="CJ117" s="195">
        <v>0</v>
      </c>
      <c r="CK117" s="195">
        <v>40</v>
      </c>
      <c r="DF117" s="207">
        <v>1</v>
      </c>
      <c r="DG117" s="207">
        <v>1405</v>
      </c>
      <c r="DH117" s="207" t="s">
        <v>13642</v>
      </c>
      <c r="DK117" s="195">
        <v>1</v>
      </c>
      <c r="DY117" s="195" t="s">
        <v>6831</v>
      </c>
      <c r="EB117" s="207" t="s">
        <v>12523</v>
      </c>
      <c r="EK117" s="207" t="s">
        <v>13874</v>
      </c>
      <c r="EL117" s="207" t="s">
        <v>13875</v>
      </c>
      <c r="EM117" s="207" t="s">
        <v>13875</v>
      </c>
      <c r="FA117" s="195">
        <v>4</v>
      </c>
    </row>
    <row r="118" spans="1:157">
      <c r="A118" s="195">
        <v>1009</v>
      </c>
      <c r="B118" s="248" t="s">
        <v>130</v>
      </c>
      <c r="K118" s="73">
        <v>1</v>
      </c>
      <c r="L118" s="207">
        <v>1</v>
      </c>
      <c r="X118" s="195" t="s">
        <v>2671</v>
      </c>
      <c r="AA118" s="248" t="s">
        <v>13952</v>
      </c>
      <c r="AB118" s="207" t="s">
        <v>12959</v>
      </c>
      <c r="AC118" s="207" t="s">
        <v>13953</v>
      </c>
      <c r="AD118" s="207">
        <v>0</v>
      </c>
      <c r="AE118" s="195">
        <v>100</v>
      </c>
      <c r="AF118" s="220">
        <v>1</v>
      </c>
      <c r="AG118" s="220">
        <v>3</v>
      </c>
      <c r="AH118" s="249">
        <v>2</v>
      </c>
      <c r="AI118" s="195">
        <v>2</v>
      </c>
      <c r="AJ118" s="221" t="s">
        <v>12960</v>
      </c>
      <c r="AW118" s="208" t="s">
        <v>13936</v>
      </c>
      <c r="AX118" s="207" t="s">
        <v>12086</v>
      </c>
      <c r="AY118" s="250">
        <v>1</v>
      </c>
      <c r="AZ118" s="250">
        <v>1</v>
      </c>
      <c r="BA118" s="251">
        <v>1</v>
      </c>
      <c r="BB118" s="207">
        <v>80</v>
      </c>
      <c r="BC118" s="251">
        <v>90</v>
      </c>
      <c r="BD118" s="251">
        <v>300</v>
      </c>
      <c r="BE118" s="251">
        <v>100</v>
      </c>
      <c r="BF118" s="252" t="s">
        <v>2751</v>
      </c>
      <c r="BG118" s="207" t="s">
        <v>12617</v>
      </c>
      <c r="BH118" s="252" t="s">
        <v>2756</v>
      </c>
      <c r="BQ118" s="195" t="s">
        <v>6831</v>
      </c>
      <c r="BR118" s="195" t="s">
        <v>6831</v>
      </c>
      <c r="BT118" s="251" t="s">
        <v>6831</v>
      </c>
      <c r="BU118" s="251" t="s">
        <v>6831</v>
      </c>
      <c r="BW118" s="207" t="s">
        <v>12590</v>
      </c>
      <c r="BZ118" s="251">
        <v>130</v>
      </c>
      <c r="CE118" s="251" t="s">
        <v>12967</v>
      </c>
      <c r="CF118" s="251" t="s">
        <v>12650</v>
      </c>
      <c r="CG118" s="251"/>
      <c r="CH118" s="251"/>
      <c r="CI118" s="207">
        <v>50</v>
      </c>
      <c r="CJ118" s="207">
        <v>0</v>
      </c>
      <c r="CK118" s="207">
        <v>40</v>
      </c>
      <c r="DF118" s="207">
        <v>1</v>
      </c>
      <c r="DG118" s="207">
        <v>1405</v>
      </c>
      <c r="DH118" s="207" t="s">
        <v>13642</v>
      </c>
      <c r="DK118" s="195">
        <v>1</v>
      </c>
      <c r="DY118" s="195" t="s">
        <v>6831</v>
      </c>
      <c r="EB118" s="207" t="s">
        <v>12523</v>
      </c>
      <c r="FA118" s="195">
        <v>2</v>
      </c>
    </row>
    <row r="119" spans="1:157">
      <c r="A119" s="215">
        <v>1010</v>
      </c>
      <c r="B119" s="248" t="s">
        <v>13954</v>
      </c>
      <c r="K119" s="73">
        <v>1</v>
      </c>
      <c r="L119" s="207">
        <v>1</v>
      </c>
      <c r="X119" s="254" t="s">
        <v>2672</v>
      </c>
      <c r="AA119" s="215" t="s">
        <v>13955</v>
      </c>
      <c r="AB119" s="207" t="s">
        <v>13956</v>
      </c>
      <c r="AC119" s="207" t="s">
        <v>13957</v>
      </c>
      <c r="AD119" s="207">
        <v>0</v>
      </c>
      <c r="AE119" s="195">
        <v>100</v>
      </c>
      <c r="AF119" s="220">
        <v>1</v>
      </c>
      <c r="AG119" s="220">
        <v>1</v>
      </c>
      <c r="AH119" s="249">
        <v>2</v>
      </c>
      <c r="AI119" s="195">
        <v>4</v>
      </c>
      <c r="AJ119" s="221" t="s">
        <v>13958</v>
      </c>
      <c r="AW119" s="208" t="s">
        <v>13936</v>
      </c>
      <c r="AX119" s="207" t="s">
        <v>12086</v>
      </c>
      <c r="AY119" s="250">
        <v>2</v>
      </c>
      <c r="AZ119" s="250">
        <v>1</v>
      </c>
      <c r="BA119" s="251">
        <v>3</v>
      </c>
      <c r="BB119" s="207">
        <v>350</v>
      </c>
      <c r="BC119" s="251">
        <v>90</v>
      </c>
      <c r="BD119" s="251">
        <v>300</v>
      </c>
      <c r="BE119" s="251">
        <v>80</v>
      </c>
      <c r="BF119" s="252" t="s">
        <v>2753</v>
      </c>
      <c r="BG119" s="207" t="s">
        <v>12550</v>
      </c>
      <c r="BH119" s="252" t="s">
        <v>2758</v>
      </c>
      <c r="BQ119" s="251">
        <v>2</v>
      </c>
      <c r="BR119" s="251" t="s">
        <v>12803</v>
      </c>
      <c r="BT119" s="251">
        <v>300</v>
      </c>
      <c r="BU119" s="251" t="s">
        <v>6831</v>
      </c>
      <c r="BW119" s="207" t="s">
        <v>13879</v>
      </c>
      <c r="BZ119" s="251">
        <v>100</v>
      </c>
      <c r="CE119" s="251" t="s">
        <v>12554</v>
      </c>
      <c r="CF119" s="251" t="s">
        <v>12505</v>
      </c>
      <c r="CG119" s="251" t="s">
        <v>12555</v>
      </c>
      <c r="CH119" s="251" t="s">
        <v>12507</v>
      </c>
      <c r="CI119" s="207">
        <v>50</v>
      </c>
      <c r="CJ119" s="207">
        <v>10</v>
      </c>
      <c r="CK119" s="207">
        <v>40</v>
      </c>
      <c r="DF119" s="207">
        <v>1</v>
      </c>
      <c r="DG119" s="207">
        <v>1405</v>
      </c>
      <c r="DH119" s="207" t="s">
        <v>13642</v>
      </c>
      <c r="DK119" s="195">
        <v>1</v>
      </c>
      <c r="DY119" s="195" t="s">
        <v>6831</v>
      </c>
      <c r="EB119" s="207" t="s">
        <v>12523</v>
      </c>
      <c r="FA119" s="195">
        <v>4</v>
      </c>
    </row>
    <row r="120" spans="1:157">
      <c r="A120" s="195">
        <v>1011</v>
      </c>
      <c r="B120" s="195" t="s">
        <v>13959</v>
      </c>
      <c r="K120" s="73">
        <v>1</v>
      </c>
      <c r="L120" s="195">
        <v>1</v>
      </c>
      <c r="X120" s="195" t="s">
        <v>2617</v>
      </c>
      <c r="AA120" s="253" t="s">
        <v>12957</v>
      </c>
      <c r="AB120" s="207" t="s">
        <v>12958</v>
      </c>
      <c r="AC120" s="195" t="s">
        <v>13960</v>
      </c>
      <c r="AD120" s="207">
        <v>0</v>
      </c>
      <c r="AE120" s="195">
        <v>100</v>
      </c>
      <c r="AF120" s="195">
        <v>1</v>
      </c>
      <c r="AG120" s="195">
        <v>3</v>
      </c>
      <c r="AH120" s="195">
        <v>3</v>
      </c>
      <c r="AI120" s="195">
        <v>2</v>
      </c>
      <c r="AJ120" s="195" t="s">
        <v>12960</v>
      </c>
      <c r="AW120" s="208" t="s">
        <v>13936</v>
      </c>
      <c r="AX120" s="207" t="s">
        <v>12086</v>
      </c>
      <c r="AY120" s="195">
        <v>1</v>
      </c>
      <c r="AZ120" s="195">
        <v>1</v>
      </c>
      <c r="BA120" s="195">
        <v>1</v>
      </c>
      <c r="BB120" s="195">
        <v>80</v>
      </c>
      <c r="BC120" s="195">
        <v>90</v>
      </c>
      <c r="BD120" s="195">
        <v>300</v>
      </c>
      <c r="BE120" s="195">
        <v>100</v>
      </c>
      <c r="BF120" s="195" t="s">
        <v>2751</v>
      </c>
      <c r="BG120" s="195" t="s">
        <v>12617</v>
      </c>
      <c r="BH120" s="195" t="s">
        <v>2756</v>
      </c>
      <c r="BQ120" s="195" t="s">
        <v>6831</v>
      </c>
      <c r="BR120" s="195" t="s">
        <v>6831</v>
      </c>
      <c r="BT120" s="195" t="s">
        <v>6831</v>
      </c>
      <c r="BU120" s="195" t="s">
        <v>6831</v>
      </c>
      <c r="BW120" s="195" t="s">
        <v>12590</v>
      </c>
      <c r="BZ120" s="195">
        <v>130</v>
      </c>
      <c r="CE120" s="195" t="s">
        <v>12967</v>
      </c>
      <c r="CF120" s="195" t="s">
        <v>12650</v>
      </c>
      <c r="CG120" s="195"/>
      <c r="CH120" s="195"/>
      <c r="CI120" s="195">
        <v>50</v>
      </c>
      <c r="CJ120" s="195">
        <v>0</v>
      </c>
      <c r="CK120" s="195">
        <v>40</v>
      </c>
      <c r="DF120" s="207">
        <v>1</v>
      </c>
      <c r="DG120" s="207">
        <v>1405</v>
      </c>
      <c r="DH120" s="207" t="s">
        <v>13642</v>
      </c>
      <c r="DK120" s="195">
        <v>1</v>
      </c>
      <c r="DY120" s="195" t="s">
        <v>6831</v>
      </c>
      <c r="EB120" s="207" t="s">
        <v>12523</v>
      </c>
      <c r="FA120" s="195">
        <v>2</v>
      </c>
    </row>
    <row r="121" spans="1:157">
      <c r="A121" s="207">
        <v>1012</v>
      </c>
      <c r="B121" s="207" t="s">
        <v>13961</v>
      </c>
      <c r="K121" s="73">
        <v>1</v>
      </c>
      <c r="L121" s="73">
        <v>1</v>
      </c>
      <c r="X121" s="207" t="s">
        <v>2605</v>
      </c>
      <c r="AA121" s="207" t="s">
        <v>12575</v>
      </c>
      <c r="AB121" s="207" t="s">
        <v>12576</v>
      </c>
      <c r="AC121" s="207" t="s">
        <v>13962</v>
      </c>
      <c r="AD121" s="207">
        <v>0</v>
      </c>
      <c r="AE121" s="207">
        <v>100</v>
      </c>
      <c r="AF121" s="73">
        <v>1</v>
      </c>
      <c r="AG121" s="73">
        <v>1</v>
      </c>
      <c r="AH121" s="207">
        <v>4</v>
      </c>
      <c r="AI121" s="207">
        <v>3</v>
      </c>
      <c r="AJ121" s="207" t="s">
        <v>12577</v>
      </c>
      <c r="AW121" s="207" t="s">
        <v>13936</v>
      </c>
      <c r="AX121" s="207" t="s">
        <v>12086</v>
      </c>
      <c r="AY121" s="207">
        <v>1</v>
      </c>
      <c r="AZ121" s="207">
        <v>2</v>
      </c>
      <c r="BA121" s="207">
        <v>2</v>
      </c>
      <c r="BB121" s="207">
        <v>80</v>
      </c>
      <c r="BC121" s="207">
        <v>120</v>
      </c>
      <c r="BD121" s="207">
        <v>300</v>
      </c>
      <c r="BE121" s="207">
        <v>160</v>
      </c>
      <c r="BF121" s="207" t="s">
        <v>2752</v>
      </c>
      <c r="BG121" s="207" t="s">
        <v>12586</v>
      </c>
      <c r="BH121" s="207" t="s">
        <v>2757</v>
      </c>
      <c r="BQ121" s="207" t="s">
        <v>6831</v>
      </c>
      <c r="BR121" s="207" t="s">
        <v>6831</v>
      </c>
      <c r="BT121" s="207" t="s">
        <v>6831</v>
      </c>
      <c r="BU121" s="207" t="s">
        <v>6831</v>
      </c>
      <c r="BW121" s="207" t="s">
        <v>12590</v>
      </c>
      <c r="BZ121" s="207">
        <v>130</v>
      </c>
      <c r="CF121" s="207" t="s">
        <v>12591</v>
      </c>
      <c r="CG121" s="207" t="s">
        <v>12592</v>
      </c>
      <c r="CH121" s="207" t="s">
        <v>12593</v>
      </c>
      <c r="CI121" s="207">
        <v>50</v>
      </c>
      <c r="CJ121" s="207">
        <v>10</v>
      </c>
      <c r="CK121" s="207">
        <v>40</v>
      </c>
      <c r="DF121" s="207">
        <v>1</v>
      </c>
      <c r="DG121" s="207">
        <v>1405</v>
      </c>
      <c r="DH121" s="207" t="s">
        <v>13642</v>
      </c>
      <c r="DK121" s="207">
        <v>2</v>
      </c>
      <c r="DY121" s="207" t="s">
        <v>6831</v>
      </c>
      <c r="EB121" s="207" t="s">
        <v>12523</v>
      </c>
      <c r="FA121" s="207">
        <v>3</v>
      </c>
    </row>
    <row r="122" spans="1:157">
      <c r="A122" s="195"/>
      <c r="B122" s="195"/>
      <c r="L122" s="195"/>
      <c r="X122" s="255"/>
      <c r="AA122" s="255"/>
      <c r="AB122" s="255"/>
      <c r="AC122" s="255"/>
      <c r="AE122" s="190"/>
      <c r="AF122" s="195"/>
      <c r="AG122" s="195"/>
      <c r="AH122" s="189"/>
      <c r="AI122" s="255"/>
      <c r="AJ122" s="256"/>
      <c r="AW122" s="189"/>
      <c r="AY122" s="189"/>
      <c r="AZ122" s="255"/>
      <c r="BA122" s="189"/>
      <c r="BB122" s="189"/>
      <c r="BC122" s="189"/>
      <c r="BD122" s="189"/>
      <c r="BE122" s="189"/>
      <c r="BF122" s="255"/>
      <c r="BH122" s="195"/>
      <c r="BQ122" s="195"/>
      <c r="BR122" s="195"/>
      <c r="BT122" s="195"/>
      <c r="BU122" s="195"/>
      <c r="BW122" s="190"/>
      <c r="BZ122" s="195"/>
      <c r="CE122" s="195"/>
      <c r="CF122" s="195"/>
      <c r="CG122" s="195"/>
      <c r="CH122" s="195"/>
      <c r="CI122" s="195"/>
      <c r="CJ122" s="195"/>
      <c r="CK122" s="195"/>
      <c r="DK122" s="195"/>
      <c r="DY122" s="195"/>
      <c r="FA122" s="255"/>
    </row>
    <row r="123" spans="1:157">
      <c r="A123" s="195">
        <v>1099</v>
      </c>
      <c r="B123" s="195" t="s">
        <v>6920</v>
      </c>
      <c r="L123" s="195">
        <v>1</v>
      </c>
      <c r="X123" s="255" t="s">
        <v>2686</v>
      </c>
      <c r="AA123" s="255" t="s">
        <v>13963</v>
      </c>
      <c r="AB123" s="255" t="s">
        <v>13964</v>
      </c>
      <c r="AC123" s="255" t="s">
        <v>13964</v>
      </c>
      <c r="AD123" s="207">
        <v>0</v>
      </c>
      <c r="AE123" s="190">
        <v>250</v>
      </c>
      <c r="AF123" s="195">
        <v>1</v>
      </c>
      <c r="AG123" s="195">
        <v>1</v>
      </c>
      <c r="AH123" s="189">
        <v>6</v>
      </c>
      <c r="AI123" s="255">
        <v>2</v>
      </c>
      <c r="AJ123" s="256" t="s">
        <v>13965</v>
      </c>
      <c r="AM123" s="207" t="s">
        <v>12756</v>
      </c>
      <c r="AN123" s="207" t="s">
        <v>13966</v>
      </c>
      <c r="AO123" s="323" t="s">
        <v>13967</v>
      </c>
      <c r="AP123" s="207" t="s">
        <v>12612</v>
      </c>
      <c r="AW123" s="189" t="s">
        <v>13642</v>
      </c>
      <c r="AX123" s="207" t="s">
        <v>12086</v>
      </c>
      <c r="AY123" s="189">
        <v>1</v>
      </c>
      <c r="AZ123" s="255">
        <v>1</v>
      </c>
      <c r="BA123" s="189">
        <v>1</v>
      </c>
      <c r="BB123" s="189">
        <v>-1</v>
      </c>
      <c r="BC123" s="189">
        <v>0</v>
      </c>
      <c r="BD123" s="189">
        <v>0</v>
      </c>
      <c r="BE123" s="189">
        <v>0</v>
      </c>
      <c r="BF123" s="255" t="s">
        <v>2750</v>
      </c>
      <c r="BG123" s="207" t="s">
        <v>12617</v>
      </c>
      <c r="BH123" s="195" t="s">
        <v>2756</v>
      </c>
      <c r="BQ123" s="195" t="s">
        <v>6831</v>
      </c>
      <c r="BR123" s="195" t="s">
        <v>6831</v>
      </c>
      <c r="BT123" s="195" t="s">
        <v>6831</v>
      </c>
      <c r="BU123" s="195" t="s">
        <v>6831</v>
      </c>
      <c r="BW123" s="190" t="s">
        <v>13220</v>
      </c>
      <c r="BZ123" s="195">
        <v>250</v>
      </c>
      <c r="CE123" s="195"/>
      <c r="CF123" s="195"/>
      <c r="CG123" s="195"/>
      <c r="CH123" s="195"/>
      <c r="CI123" s="195"/>
      <c r="CJ123" s="195"/>
      <c r="CK123" s="195"/>
      <c r="DH123" s="207" t="s">
        <v>13642</v>
      </c>
      <c r="DK123" s="195"/>
      <c r="DY123" s="195" t="s">
        <v>6831</v>
      </c>
      <c r="EB123" s="207" t="s">
        <v>12523</v>
      </c>
      <c r="ER123" s="207" t="s">
        <v>13966</v>
      </c>
      <c r="ES123" s="207" t="s">
        <v>13967</v>
      </c>
      <c r="FA123" s="255">
        <v>2</v>
      </c>
    </row>
    <row r="124" spans="1:157">
      <c r="A124" s="195">
        <v>1098</v>
      </c>
      <c r="B124" s="195" t="s">
        <v>13968</v>
      </c>
      <c r="L124" s="195">
        <v>1</v>
      </c>
      <c r="X124" s="255" t="s">
        <v>2687</v>
      </c>
      <c r="AA124" s="255" t="s">
        <v>13969</v>
      </c>
      <c r="AB124" s="255" t="s">
        <v>13970</v>
      </c>
      <c r="AC124" s="255" t="s">
        <v>13970</v>
      </c>
      <c r="AD124" s="207">
        <v>0</v>
      </c>
      <c r="AE124" s="190">
        <v>250</v>
      </c>
      <c r="AF124" s="195">
        <v>1</v>
      </c>
      <c r="AG124" s="195">
        <v>1</v>
      </c>
      <c r="AH124" s="189">
        <v>6</v>
      </c>
      <c r="AI124" s="255">
        <v>2</v>
      </c>
      <c r="AJ124" s="256" t="s">
        <v>13965</v>
      </c>
      <c r="AM124" s="207" t="s">
        <v>12756</v>
      </c>
      <c r="AN124" s="207" t="s">
        <v>13966</v>
      </c>
      <c r="AO124" s="323" t="s">
        <v>13967</v>
      </c>
      <c r="AP124" s="207" t="s">
        <v>12612</v>
      </c>
      <c r="AW124" s="189" t="s">
        <v>13642</v>
      </c>
      <c r="AX124" s="207" t="s">
        <v>12086</v>
      </c>
      <c r="AY124" s="189">
        <v>1</v>
      </c>
      <c r="AZ124" s="255">
        <v>1</v>
      </c>
      <c r="BA124" s="189">
        <v>1</v>
      </c>
      <c r="BB124" s="189">
        <v>-1</v>
      </c>
      <c r="BC124" s="189">
        <v>0</v>
      </c>
      <c r="BD124" s="189">
        <v>0</v>
      </c>
      <c r="BE124" s="189">
        <v>0</v>
      </c>
      <c r="BF124" s="255" t="s">
        <v>2750</v>
      </c>
      <c r="BG124" s="207" t="s">
        <v>12617</v>
      </c>
      <c r="BH124" s="195" t="s">
        <v>2756</v>
      </c>
      <c r="BQ124" s="195" t="s">
        <v>6831</v>
      </c>
      <c r="BR124" s="195" t="s">
        <v>6831</v>
      </c>
      <c r="BT124" s="195" t="s">
        <v>6831</v>
      </c>
      <c r="BU124" s="195" t="s">
        <v>6831</v>
      </c>
      <c r="BW124" s="190" t="s">
        <v>13220</v>
      </c>
      <c r="BZ124" s="195">
        <v>250</v>
      </c>
      <c r="CE124" s="195"/>
      <c r="CF124" s="195"/>
      <c r="CG124" s="195"/>
      <c r="CH124" s="195"/>
      <c r="CI124" s="195"/>
      <c r="CJ124" s="195"/>
      <c r="CK124" s="195"/>
      <c r="DH124" s="207" t="s">
        <v>13642</v>
      </c>
      <c r="DK124" s="195"/>
      <c r="DY124" s="195" t="s">
        <v>6831</v>
      </c>
      <c r="EB124" s="207" t="s">
        <v>12523</v>
      </c>
      <c r="ER124" s="207" t="s">
        <v>13966</v>
      </c>
      <c r="ES124" s="207" t="s">
        <v>13967</v>
      </c>
      <c r="FA124" s="255">
        <v>2</v>
      </c>
    </row>
    <row r="125" spans="1:157">
      <c r="A125" s="207">
        <v>1097</v>
      </c>
      <c r="B125" s="207" t="s">
        <v>13971</v>
      </c>
      <c r="L125" s="73">
        <v>1</v>
      </c>
      <c r="X125" s="207" t="s">
        <v>2688</v>
      </c>
      <c r="AA125" s="207" t="s">
        <v>13972</v>
      </c>
      <c r="AB125" s="207" t="s">
        <v>13973</v>
      </c>
      <c r="AC125" s="207" t="s">
        <v>13973</v>
      </c>
      <c r="AD125" s="207">
        <v>0</v>
      </c>
      <c r="AE125" s="207">
        <v>250</v>
      </c>
      <c r="AF125" s="73">
        <v>1</v>
      </c>
      <c r="AG125" s="73">
        <v>1</v>
      </c>
      <c r="AH125" s="207">
        <v>6</v>
      </c>
      <c r="AI125" s="207">
        <v>2</v>
      </c>
      <c r="AJ125" s="207" t="s">
        <v>13965</v>
      </c>
      <c r="AM125" s="207" t="s">
        <v>12756</v>
      </c>
      <c r="AN125" s="207" t="s">
        <v>13966</v>
      </c>
      <c r="AO125" s="323" t="s">
        <v>13967</v>
      </c>
      <c r="AP125" s="207" t="s">
        <v>12612</v>
      </c>
      <c r="AW125" s="207" t="s">
        <v>13642</v>
      </c>
      <c r="AX125" s="207" t="s">
        <v>12086</v>
      </c>
      <c r="AY125" s="207">
        <v>1</v>
      </c>
      <c r="AZ125" s="207">
        <v>1</v>
      </c>
      <c r="BA125" s="207">
        <v>1</v>
      </c>
      <c r="BB125" s="207">
        <v>-1</v>
      </c>
      <c r="BC125" s="207">
        <v>0</v>
      </c>
      <c r="BD125" s="207">
        <v>0</v>
      </c>
      <c r="BE125" s="207">
        <v>0</v>
      </c>
      <c r="BF125" s="207" t="s">
        <v>2750</v>
      </c>
      <c r="BG125" s="207" t="s">
        <v>12617</v>
      </c>
      <c r="BH125" s="207" t="s">
        <v>2756</v>
      </c>
      <c r="BQ125" s="207" t="s">
        <v>6831</v>
      </c>
      <c r="BR125" s="207" t="s">
        <v>6831</v>
      </c>
      <c r="BT125" s="207" t="s">
        <v>6831</v>
      </c>
      <c r="BU125" s="207" t="s">
        <v>6831</v>
      </c>
      <c r="BW125" s="207" t="s">
        <v>13220</v>
      </c>
      <c r="BZ125" s="207">
        <v>250</v>
      </c>
      <c r="DH125" s="207" t="s">
        <v>13642</v>
      </c>
      <c r="DY125" s="207" t="s">
        <v>6831</v>
      </c>
      <c r="EB125" s="207" t="s">
        <v>12523</v>
      </c>
      <c r="ER125" s="207" t="s">
        <v>13966</v>
      </c>
      <c r="ES125" s="207" t="s">
        <v>13967</v>
      </c>
      <c r="FA125" s="207">
        <v>2</v>
      </c>
    </row>
    <row r="128" spans="1:157" ht="13.5" customHeight="1">
      <c r="A128" s="215"/>
      <c r="B128" s="215"/>
      <c r="C128" s="215"/>
      <c r="D128" s="215"/>
      <c r="E128" s="215"/>
      <c r="F128" s="217"/>
      <c r="G128" s="217"/>
      <c r="H128" s="217"/>
      <c r="I128" s="218"/>
      <c r="J128" s="215"/>
      <c r="K128" s="219"/>
      <c r="L128" s="195"/>
      <c r="M128" s="220"/>
      <c r="N128" s="220"/>
      <c r="O128" s="220"/>
      <c r="P128" s="220"/>
      <c r="Q128" s="220"/>
      <c r="R128" s="220"/>
      <c r="S128" s="207"/>
      <c r="T128" s="207"/>
      <c r="Z128" s="221"/>
      <c r="AF128" s="220"/>
      <c r="AG128" s="220"/>
      <c r="AH128" s="221"/>
      <c r="AI128" s="221"/>
      <c r="AW128" s="208"/>
      <c r="BL128" s="195"/>
      <c r="BM128" s="195"/>
      <c r="BN128" s="195"/>
      <c r="BO128" s="195"/>
      <c r="BP128" s="195"/>
      <c r="CM128" s="222"/>
      <c r="CN128" s="223"/>
      <c r="CO128" s="222"/>
      <c r="CP128" s="222"/>
      <c r="CQ128" s="224"/>
      <c r="DX128" s="225"/>
      <c r="DY128" s="195"/>
      <c r="DZ128" s="195"/>
      <c r="ED128" s="196"/>
      <c r="FA128" s="221"/>
    </row>
    <row r="129" spans="1:157" ht="13.5" customHeight="1">
      <c r="A129" s="215">
        <v>2001</v>
      </c>
      <c r="B129" s="215" t="s">
        <v>12476</v>
      </c>
      <c r="C129" s="215" t="s">
        <v>9377</v>
      </c>
      <c r="D129" s="215" t="s">
        <v>1778</v>
      </c>
      <c r="E129" s="215" t="s">
        <v>1779</v>
      </c>
      <c r="F129" s="217" t="s">
        <v>12477</v>
      </c>
      <c r="G129" s="217">
        <v>9</v>
      </c>
      <c r="H129" s="217" t="s">
        <v>12478</v>
      </c>
      <c r="I129" s="218">
        <v>20</v>
      </c>
      <c r="J129" s="215" t="s">
        <v>5234</v>
      </c>
      <c r="K129" s="219">
        <v>1</v>
      </c>
      <c r="L129" s="195">
        <v>1</v>
      </c>
      <c r="M129" s="220">
        <v>6</v>
      </c>
      <c r="N129" s="220">
        <v>4</v>
      </c>
      <c r="O129" s="220">
        <v>5</v>
      </c>
      <c r="P129" s="220">
        <v>5</v>
      </c>
      <c r="Q129" s="220">
        <v>1</v>
      </c>
      <c r="R129" s="220">
        <v>1</v>
      </c>
      <c r="S129" s="207">
        <v>8.44</v>
      </c>
      <c r="T129" s="207">
        <v>64.5</v>
      </c>
      <c r="U129" s="207">
        <v>3.5</v>
      </c>
      <c r="V129" s="207">
        <v>0</v>
      </c>
      <c r="W129" s="207">
        <v>0.44</v>
      </c>
      <c r="X129" s="207" t="s">
        <v>2603</v>
      </c>
      <c r="Y129" s="207" t="s">
        <v>12479</v>
      </c>
      <c r="Z129" s="221"/>
      <c r="AA129" s="207" t="s">
        <v>12481</v>
      </c>
      <c r="AB129" s="207" t="s">
        <v>12482</v>
      </c>
      <c r="AC129" s="207" t="s">
        <v>12482</v>
      </c>
      <c r="AD129" s="207">
        <v>0</v>
      </c>
      <c r="AE129" s="207">
        <v>100</v>
      </c>
      <c r="AF129" s="220">
        <v>1</v>
      </c>
      <c r="AG129" s="220">
        <v>1</v>
      </c>
      <c r="AH129" s="221">
        <v>3</v>
      </c>
      <c r="AI129" s="221">
        <v>1</v>
      </c>
      <c r="AJ129" s="207" t="s">
        <v>12483</v>
      </c>
      <c r="AK129" s="207">
        <v>84.399999999999991</v>
      </c>
      <c r="AL129" s="207">
        <v>645</v>
      </c>
      <c r="AM129" s="207" t="s">
        <v>12484</v>
      </c>
      <c r="AN129" s="207" t="s">
        <v>12485</v>
      </c>
      <c r="AO129" s="323" t="s">
        <v>12486</v>
      </c>
      <c r="AP129" s="207" t="s">
        <v>12487</v>
      </c>
      <c r="AQ129" s="207" t="s">
        <v>12488</v>
      </c>
      <c r="AR129" s="207" t="s">
        <v>13974</v>
      </c>
      <c r="AS129" s="207" t="s">
        <v>13975</v>
      </c>
      <c r="AT129" s="207" t="s">
        <v>13976</v>
      </c>
      <c r="AU129" s="207" t="s">
        <v>12492</v>
      </c>
      <c r="AV129" s="207" t="s">
        <v>12493</v>
      </c>
      <c r="AW129" s="208" t="s">
        <v>13977</v>
      </c>
      <c r="AX129" s="207" t="s">
        <v>12083</v>
      </c>
      <c r="AY129" s="207">
        <v>1</v>
      </c>
      <c r="AZ129" s="207">
        <v>1</v>
      </c>
      <c r="BA129" s="207">
        <v>1</v>
      </c>
      <c r="BB129" s="207">
        <v>80</v>
      </c>
      <c r="BC129" s="207">
        <v>100</v>
      </c>
      <c r="BD129" s="207">
        <v>300</v>
      </c>
      <c r="BE129" s="207">
        <v>120</v>
      </c>
      <c r="BF129" s="207" t="s">
        <v>2750</v>
      </c>
      <c r="BG129" s="207" t="s">
        <v>12494</v>
      </c>
      <c r="BH129" s="207" t="s">
        <v>2755</v>
      </c>
      <c r="BI129" s="207" t="s">
        <v>12495</v>
      </c>
      <c r="BJ129" s="207" t="s">
        <v>13978</v>
      </c>
      <c r="BK129" s="207" t="s">
        <v>13855</v>
      </c>
      <c r="BL129" s="195" t="s">
        <v>13979</v>
      </c>
      <c r="BM129" s="195" t="s">
        <v>13980</v>
      </c>
      <c r="BN129" s="195" t="s">
        <v>12500</v>
      </c>
      <c r="BO129" s="195" t="s">
        <v>12501</v>
      </c>
      <c r="BP129" s="195" t="s">
        <v>12502</v>
      </c>
      <c r="BQ129" s="207" t="s">
        <v>6831</v>
      </c>
      <c r="BR129" s="207" t="s">
        <v>6831</v>
      </c>
      <c r="BT129" s="207" t="s">
        <v>6831</v>
      </c>
      <c r="BU129" s="207" t="s">
        <v>6831</v>
      </c>
      <c r="BW129" s="207" t="s">
        <v>12503</v>
      </c>
      <c r="BZ129" s="207">
        <v>130</v>
      </c>
      <c r="CC129" s="207">
        <v>1</v>
      </c>
      <c r="CE129" s="207" t="s">
        <v>12504</v>
      </c>
      <c r="CF129" s="207" t="s">
        <v>12505</v>
      </c>
      <c r="CG129" s="207" t="s">
        <v>12506</v>
      </c>
      <c r="CH129" s="207" t="s">
        <v>12507</v>
      </c>
      <c r="CI129" s="207">
        <v>50</v>
      </c>
      <c r="CJ129" s="207">
        <v>10</v>
      </c>
      <c r="CK129" s="207">
        <v>40</v>
      </c>
      <c r="CM129" s="222" t="s">
        <v>12508</v>
      </c>
      <c r="CN129" s="223" t="s">
        <v>12509</v>
      </c>
      <c r="CO129" s="222" t="s">
        <v>13832</v>
      </c>
      <c r="CP129" s="222" t="s">
        <v>12511</v>
      </c>
      <c r="CQ129" s="224" t="s">
        <v>12512</v>
      </c>
      <c r="CR129" s="207" t="s">
        <v>12513</v>
      </c>
      <c r="CS129" s="207" t="s">
        <v>12514</v>
      </c>
      <c r="CT129" s="207" t="s">
        <v>12515</v>
      </c>
      <c r="CU129" s="207" t="s">
        <v>3915</v>
      </c>
      <c r="CV129" s="207" t="s">
        <v>12516</v>
      </c>
      <c r="CY129" s="207">
        <v>101</v>
      </c>
      <c r="CZ129" s="207" t="s">
        <v>4076</v>
      </c>
      <c r="DA129" s="207" t="s">
        <v>4077</v>
      </c>
      <c r="DB129" s="207" t="s">
        <v>4078</v>
      </c>
      <c r="DC129" s="207">
        <v>2</v>
      </c>
      <c r="DD129" s="207">
        <v>1</v>
      </c>
      <c r="DE129" s="207">
        <v>1</v>
      </c>
      <c r="DF129" s="207">
        <v>1</v>
      </c>
      <c r="DG129" s="207">
        <v>455</v>
      </c>
      <c r="DH129" s="207" t="s">
        <v>13921</v>
      </c>
      <c r="DI129" s="207" t="s">
        <v>116</v>
      </c>
      <c r="DK129" s="207">
        <v>1</v>
      </c>
      <c r="DN129" s="207" t="s">
        <v>6831</v>
      </c>
      <c r="DQ129" s="207" t="s">
        <v>12518</v>
      </c>
      <c r="DR129" s="207" t="s">
        <v>1801</v>
      </c>
      <c r="DS129" s="207" t="s">
        <v>6006</v>
      </c>
      <c r="DT129" s="207" t="s">
        <v>12519</v>
      </c>
      <c r="DU129" s="207">
        <v>3044</v>
      </c>
      <c r="DV129" s="207" t="s">
        <v>12520</v>
      </c>
      <c r="DW129" s="207">
        <v>10</v>
      </c>
      <c r="DX129" s="225" t="s">
        <v>12521</v>
      </c>
      <c r="DY129" s="195" t="s">
        <v>12522</v>
      </c>
      <c r="DZ129" s="195">
        <v>2</v>
      </c>
      <c r="EA129" s="207" t="s">
        <v>6385</v>
      </c>
      <c r="EB129" s="207" t="s">
        <v>12523</v>
      </c>
      <c r="ED129" s="196" t="s">
        <v>6385</v>
      </c>
      <c r="ER129" s="207" t="s">
        <v>12485</v>
      </c>
      <c r="ES129" s="207" t="s">
        <v>12486</v>
      </c>
      <c r="FA129" s="221">
        <v>1</v>
      </c>
    </row>
    <row r="130" spans="1:157" ht="18">
      <c r="A130" s="215">
        <v>2002</v>
      </c>
      <c r="B130" s="215" t="s">
        <v>12476</v>
      </c>
      <c r="C130" s="215" t="s">
        <v>9377</v>
      </c>
      <c r="D130" s="215" t="s">
        <v>1778</v>
      </c>
      <c r="E130" s="215" t="s">
        <v>1779</v>
      </c>
      <c r="F130" s="47" t="s">
        <v>12477</v>
      </c>
      <c r="G130" s="47">
        <v>9</v>
      </c>
      <c r="H130" s="47" t="s">
        <v>12478</v>
      </c>
      <c r="I130" s="218">
        <v>20</v>
      </c>
      <c r="J130" s="215" t="s">
        <v>5234</v>
      </c>
      <c r="K130" s="219">
        <v>1</v>
      </c>
      <c r="L130" s="207">
        <v>1</v>
      </c>
      <c r="M130" s="220">
        <v>6</v>
      </c>
      <c r="N130" s="220">
        <v>4</v>
      </c>
      <c r="O130" s="220">
        <v>5</v>
      </c>
      <c r="P130" s="220">
        <v>5</v>
      </c>
      <c r="Q130" s="220">
        <v>1</v>
      </c>
      <c r="R130" s="220">
        <v>1</v>
      </c>
      <c r="S130" s="207">
        <v>8.44</v>
      </c>
      <c r="T130" s="207">
        <v>64.5</v>
      </c>
      <c r="U130" s="207">
        <v>3.5</v>
      </c>
      <c r="V130" s="207">
        <v>0</v>
      </c>
      <c r="W130" s="207">
        <v>0.44</v>
      </c>
      <c r="X130" s="207" t="s">
        <v>2603</v>
      </c>
      <c r="Y130" s="207" t="s">
        <v>12479</v>
      </c>
      <c r="Z130" s="221"/>
      <c r="AA130" s="207" t="s">
        <v>12481</v>
      </c>
      <c r="AB130" s="207" t="s">
        <v>12482</v>
      </c>
      <c r="AC130" s="207" t="s">
        <v>12482</v>
      </c>
      <c r="AD130" s="207">
        <v>0</v>
      </c>
      <c r="AE130" s="207">
        <v>100</v>
      </c>
      <c r="AF130" s="220">
        <v>1</v>
      </c>
      <c r="AG130" s="220">
        <v>1</v>
      </c>
      <c r="AH130" s="221">
        <v>3</v>
      </c>
      <c r="AI130" s="221">
        <v>1</v>
      </c>
      <c r="AJ130" s="207" t="s">
        <v>12483</v>
      </c>
      <c r="AK130" s="207">
        <v>84.399999999999991</v>
      </c>
      <c r="AL130" s="207">
        <v>645</v>
      </c>
      <c r="AM130" s="207" t="s">
        <v>12484</v>
      </c>
      <c r="AN130" s="207" t="s">
        <v>12485</v>
      </c>
      <c r="AO130" s="323" t="s">
        <v>12486</v>
      </c>
      <c r="AP130" s="207" t="s">
        <v>12487</v>
      </c>
      <c r="AQ130" s="207" t="s">
        <v>12488</v>
      </c>
      <c r="AR130" s="207" t="s">
        <v>13974</v>
      </c>
      <c r="AS130" s="207" t="s">
        <v>13975</v>
      </c>
      <c r="AT130" s="207" t="s">
        <v>13976</v>
      </c>
      <c r="AU130" s="207" t="s">
        <v>12492</v>
      </c>
      <c r="AV130" s="207" t="s">
        <v>12493</v>
      </c>
      <c r="AW130" s="208" t="s">
        <v>13977</v>
      </c>
      <c r="AX130" s="207" t="s">
        <v>12083</v>
      </c>
      <c r="AY130" s="207">
        <v>1</v>
      </c>
      <c r="AZ130" s="207">
        <v>1</v>
      </c>
      <c r="BA130" s="207">
        <v>1</v>
      </c>
      <c r="BB130" s="207">
        <v>80</v>
      </c>
      <c r="BC130" s="207">
        <v>100</v>
      </c>
      <c r="BD130" s="207">
        <v>300</v>
      </c>
      <c r="BE130" s="207">
        <v>120</v>
      </c>
      <c r="BF130" s="207" t="s">
        <v>2750</v>
      </c>
      <c r="BG130" s="207" t="s">
        <v>12494</v>
      </c>
      <c r="BH130" s="207" t="s">
        <v>2755</v>
      </c>
      <c r="BI130" s="207" t="s">
        <v>12495</v>
      </c>
      <c r="BJ130" s="207" t="s">
        <v>13978</v>
      </c>
      <c r="BK130" s="207" t="s">
        <v>13855</v>
      </c>
      <c r="BL130" s="195" t="s">
        <v>13979</v>
      </c>
      <c r="BM130" s="195" t="s">
        <v>13980</v>
      </c>
      <c r="BN130" s="195" t="s">
        <v>12500</v>
      </c>
      <c r="BO130" s="195" t="s">
        <v>12501</v>
      </c>
      <c r="BP130" s="195" t="s">
        <v>12502</v>
      </c>
      <c r="BQ130" s="207" t="s">
        <v>6831</v>
      </c>
      <c r="BR130" s="207" t="s">
        <v>6831</v>
      </c>
      <c r="BS130" s="206"/>
      <c r="BT130" s="207" t="s">
        <v>6831</v>
      </c>
      <c r="BU130" s="207" t="s">
        <v>6831</v>
      </c>
      <c r="BW130" s="207" t="s">
        <v>12503</v>
      </c>
      <c r="BZ130" s="207">
        <v>130</v>
      </c>
      <c r="CC130" s="207">
        <v>1</v>
      </c>
      <c r="CE130" s="207" t="s">
        <v>12504</v>
      </c>
      <c r="CF130" s="207" t="s">
        <v>12505</v>
      </c>
      <c r="CG130" s="207" t="s">
        <v>12506</v>
      </c>
      <c r="CH130" s="207" t="s">
        <v>12507</v>
      </c>
      <c r="CI130" s="207">
        <v>50</v>
      </c>
      <c r="CJ130" s="207">
        <v>10</v>
      </c>
      <c r="CK130" s="207">
        <v>40</v>
      </c>
      <c r="CM130" s="222" t="s">
        <v>12508</v>
      </c>
      <c r="CN130" s="223" t="s">
        <v>12509</v>
      </c>
      <c r="CO130" s="222" t="s">
        <v>13832</v>
      </c>
      <c r="CP130" s="222" t="s">
        <v>12511</v>
      </c>
      <c r="CQ130" s="224" t="s">
        <v>12512</v>
      </c>
      <c r="CR130" s="207" t="s">
        <v>12513</v>
      </c>
      <c r="CS130" s="207" t="s">
        <v>12514</v>
      </c>
      <c r="CT130" s="207" t="s">
        <v>12515</v>
      </c>
      <c r="CU130" s="207" t="s">
        <v>3915</v>
      </c>
      <c r="CV130" s="207" t="s">
        <v>12516</v>
      </c>
      <c r="CY130" s="207">
        <v>101</v>
      </c>
      <c r="CZ130" s="207" t="s">
        <v>4076</v>
      </c>
      <c r="DA130" s="207" t="s">
        <v>4077</v>
      </c>
      <c r="DB130" s="207" t="s">
        <v>4078</v>
      </c>
      <c r="DC130" s="207">
        <v>2</v>
      </c>
      <c r="DD130" s="207">
        <v>1</v>
      </c>
      <c r="DE130" s="207">
        <v>1</v>
      </c>
      <c r="DF130" s="207">
        <v>1</v>
      </c>
      <c r="DG130" s="207">
        <v>455</v>
      </c>
      <c r="DH130" s="207" t="s">
        <v>13921</v>
      </c>
      <c r="DI130" s="207" t="s">
        <v>116</v>
      </c>
      <c r="DK130" s="207">
        <v>1</v>
      </c>
      <c r="DM130" s="195"/>
      <c r="DN130" s="207" t="s">
        <v>6831</v>
      </c>
      <c r="DQ130" s="207" t="s">
        <v>12518</v>
      </c>
      <c r="DR130" s="207" t="s">
        <v>1801</v>
      </c>
      <c r="DS130" s="207" t="s">
        <v>6006</v>
      </c>
      <c r="DT130" s="207" t="s">
        <v>12519</v>
      </c>
      <c r="DU130" s="207">
        <v>3044</v>
      </c>
      <c r="DV130" s="207" t="s">
        <v>12520</v>
      </c>
      <c r="DW130" s="207">
        <v>10</v>
      </c>
      <c r="DX130" s="225" t="s">
        <v>12521</v>
      </c>
      <c r="DY130" s="195" t="s">
        <v>12522</v>
      </c>
      <c r="DZ130" s="195">
        <v>2</v>
      </c>
      <c r="EA130" s="207" t="s">
        <v>6385</v>
      </c>
      <c r="EB130" s="207" t="s">
        <v>12523</v>
      </c>
      <c r="ED130" s="196" t="s">
        <v>6385</v>
      </c>
      <c r="ER130" s="207" t="s">
        <v>12485</v>
      </c>
      <c r="ES130" s="207" t="s">
        <v>12486</v>
      </c>
      <c r="FA130" s="221">
        <v>1</v>
      </c>
    </row>
    <row r="131" spans="1:157" ht="18">
      <c r="A131" s="215">
        <v>2003</v>
      </c>
      <c r="B131" s="215" t="s">
        <v>12537</v>
      </c>
      <c r="C131" s="215" t="s">
        <v>9378</v>
      </c>
      <c r="D131" s="215" t="s">
        <v>1778</v>
      </c>
      <c r="E131" s="215" t="s">
        <v>1779</v>
      </c>
      <c r="F131" s="47" t="s">
        <v>12538</v>
      </c>
      <c r="G131" s="47">
        <v>16</v>
      </c>
      <c r="H131" s="47" t="s">
        <v>12478</v>
      </c>
      <c r="I131" s="218">
        <v>20</v>
      </c>
      <c r="J131" s="215" t="s">
        <v>5235</v>
      </c>
      <c r="K131" s="219">
        <v>1</v>
      </c>
      <c r="L131" s="207">
        <v>1</v>
      </c>
      <c r="M131" s="220">
        <v>6</v>
      </c>
      <c r="N131" s="220">
        <v>3</v>
      </c>
      <c r="O131" s="220">
        <v>7</v>
      </c>
      <c r="P131" s="220">
        <v>4</v>
      </c>
      <c r="Q131" s="220">
        <v>1</v>
      </c>
      <c r="R131" s="220">
        <v>2</v>
      </c>
      <c r="S131" s="207">
        <v>4.8</v>
      </c>
      <c r="T131" s="207">
        <v>30</v>
      </c>
      <c r="U131" s="207">
        <v>3</v>
      </c>
      <c r="V131" s="207">
        <v>0</v>
      </c>
      <c r="W131" s="207">
        <v>0.55000000000000004</v>
      </c>
      <c r="X131" s="207" t="s">
        <v>2604</v>
      </c>
      <c r="Y131" s="207" t="s">
        <v>2694</v>
      </c>
      <c r="Z131" s="221"/>
      <c r="AA131" s="207" t="s">
        <v>12540</v>
      </c>
      <c r="AB131" s="207" t="s">
        <v>12541</v>
      </c>
      <c r="AC131" s="207" t="s">
        <v>12541</v>
      </c>
      <c r="AD131" s="207">
        <v>0</v>
      </c>
      <c r="AE131" s="207">
        <v>100</v>
      </c>
      <c r="AF131" s="220">
        <v>1</v>
      </c>
      <c r="AG131" s="220">
        <v>1</v>
      </c>
      <c r="AH131" s="221">
        <v>2</v>
      </c>
      <c r="AI131" s="221">
        <v>4</v>
      </c>
      <c r="AJ131" s="207" t="s">
        <v>12483</v>
      </c>
      <c r="AK131" s="207">
        <v>48</v>
      </c>
      <c r="AL131" s="207">
        <v>300</v>
      </c>
      <c r="AM131" s="207" t="s">
        <v>12542</v>
      </c>
      <c r="AN131" s="207" t="s">
        <v>12543</v>
      </c>
      <c r="AO131" s="323" t="s">
        <v>12544</v>
      </c>
      <c r="AP131" s="207" t="s">
        <v>12545</v>
      </c>
      <c r="AQ131" s="207" t="s">
        <v>12488</v>
      </c>
      <c r="AR131" s="207" t="s">
        <v>13981</v>
      </c>
      <c r="AS131" s="207" t="s">
        <v>13982</v>
      </c>
      <c r="AT131" s="207" t="s">
        <v>13983</v>
      </c>
      <c r="AU131" s="207" t="s">
        <v>12492</v>
      </c>
      <c r="AV131" s="207" t="s">
        <v>12549</v>
      </c>
      <c r="AW131" s="208" t="s">
        <v>13984</v>
      </c>
      <c r="AX131" s="207" t="s">
        <v>12084</v>
      </c>
      <c r="AY131" s="207">
        <v>2</v>
      </c>
      <c r="AZ131" s="207">
        <v>1</v>
      </c>
      <c r="BA131" s="207">
        <v>3</v>
      </c>
      <c r="BB131" s="207">
        <v>150</v>
      </c>
      <c r="BC131" s="207">
        <v>90</v>
      </c>
      <c r="BD131" s="207">
        <v>150</v>
      </c>
      <c r="BE131" s="207">
        <v>80</v>
      </c>
      <c r="BF131" s="207" t="s">
        <v>2753</v>
      </c>
      <c r="BG131" s="207" t="s">
        <v>12550</v>
      </c>
      <c r="BH131" s="207" t="s">
        <v>2758</v>
      </c>
      <c r="BI131" s="207" t="s">
        <v>12495</v>
      </c>
      <c r="BJ131" s="207" t="s">
        <v>13978</v>
      </c>
      <c r="BK131" s="207" t="s">
        <v>13855</v>
      </c>
      <c r="BL131" s="195" t="s">
        <v>13979</v>
      </c>
      <c r="BM131" s="195" t="s">
        <v>13980</v>
      </c>
      <c r="BN131" s="195" t="s">
        <v>12500</v>
      </c>
      <c r="BO131" s="195" t="s">
        <v>12501</v>
      </c>
      <c r="BP131" s="195" t="s">
        <v>12502</v>
      </c>
      <c r="BQ131" s="207">
        <v>1</v>
      </c>
      <c r="BR131" s="207" t="s">
        <v>12551</v>
      </c>
      <c r="BS131" s="206" t="s">
        <v>12552</v>
      </c>
      <c r="BT131" s="207">
        <v>300</v>
      </c>
      <c r="BU131" s="207" t="s">
        <v>6831</v>
      </c>
      <c r="BW131" s="207" t="s">
        <v>12553</v>
      </c>
      <c r="BZ131" s="207">
        <v>100</v>
      </c>
      <c r="CC131" s="207">
        <v>0</v>
      </c>
      <c r="CE131" s="207" t="s">
        <v>12554</v>
      </c>
      <c r="CF131" s="207" t="s">
        <v>12505</v>
      </c>
      <c r="CG131" s="207" t="s">
        <v>12555</v>
      </c>
      <c r="CH131" s="207" t="s">
        <v>12507</v>
      </c>
      <c r="CI131" s="207">
        <v>50</v>
      </c>
      <c r="CJ131" s="207">
        <v>10</v>
      </c>
      <c r="CK131" s="207">
        <v>40</v>
      </c>
      <c r="CM131" s="222" t="s">
        <v>12508</v>
      </c>
      <c r="CN131" s="223" t="s">
        <v>12509</v>
      </c>
      <c r="CO131" s="222" t="s">
        <v>13832</v>
      </c>
      <c r="CP131" s="222" t="s">
        <v>12511</v>
      </c>
      <c r="CQ131" s="224" t="s">
        <v>12512</v>
      </c>
      <c r="CR131" s="207" t="s">
        <v>12513</v>
      </c>
      <c r="CS131" s="207" t="s">
        <v>12556</v>
      </c>
      <c r="CT131" s="207" t="s">
        <v>12557</v>
      </c>
      <c r="CU131" s="207" t="s">
        <v>3916</v>
      </c>
      <c r="CV131" s="207" t="s">
        <v>12516</v>
      </c>
      <c r="CY131" s="207">
        <v>102</v>
      </c>
      <c r="CZ131" s="207" t="s">
        <v>4079</v>
      </c>
      <c r="DA131" s="207" t="s">
        <v>4080</v>
      </c>
      <c r="DB131" s="207" t="s">
        <v>4081</v>
      </c>
      <c r="DC131" s="207">
        <v>2</v>
      </c>
      <c r="DD131" s="207">
        <v>1</v>
      </c>
      <c r="DE131" s="207">
        <v>1</v>
      </c>
      <c r="DF131" s="207">
        <v>1</v>
      </c>
      <c r="DG131" s="207">
        <v>455</v>
      </c>
      <c r="DH131" s="207" t="s">
        <v>13985</v>
      </c>
      <c r="DI131" s="207" t="s">
        <v>117</v>
      </c>
      <c r="DK131" s="207">
        <v>1</v>
      </c>
      <c r="DL131" s="207" t="s">
        <v>12559</v>
      </c>
      <c r="DM131" s="195" t="s">
        <v>12560</v>
      </c>
      <c r="DN131" s="207" t="s">
        <v>12561</v>
      </c>
      <c r="DO131" s="207" t="s">
        <v>6831</v>
      </c>
      <c r="DR131" s="207" t="s">
        <v>1805</v>
      </c>
      <c r="DS131" s="207" t="s">
        <v>6007</v>
      </c>
      <c r="DT131" s="207" t="s">
        <v>12519</v>
      </c>
      <c r="DU131" s="207">
        <v>3047</v>
      </c>
      <c r="DV131" s="207" t="s">
        <v>12562</v>
      </c>
      <c r="DW131" s="207">
        <v>4</v>
      </c>
      <c r="DX131" s="225" t="s">
        <v>12563</v>
      </c>
      <c r="DY131" s="195" t="s">
        <v>12564</v>
      </c>
      <c r="DZ131" s="195">
        <v>2</v>
      </c>
      <c r="EA131" s="207" t="s">
        <v>6386</v>
      </c>
      <c r="EB131" s="207" t="s">
        <v>12523</v>
      </c>
      <c r="ED131" s="196" t="s">
        <v>6386</v>
      </c>
      <c r="ER131" s="207" t="s">
        <v>12543</v>
      </c>
      <c r="ES131" s="207" t="s">
        <v>12544</v>
      </c>
      <c r="FA131" s="221">
        <v>4</v>
      </c>
    </row>
    <row r="132" spans="1:157">
      <c r="A132" s="215">
        <v>2004</v>
      </c>
      <c r="B132" s="215" t="s">
        <v>12537</v>
      </c>
      <c r="C132" s="215" t="s">
        <v>9378</v>
      </c>
      <c r="D132" s="215" t="s">
        <v>1778</v>
      </c>
      <c r="E132" s="215" t="s">
        <v>1779</v>
      </c>
      <c r="F132" s="47" t="s">
        <v>12538</v>
      </c>
      <c r="G132" s="47">
        <v>16</v>
      </c>
      <c r="H132" s="47" t="s">
        <v>12478</v>
      </c>
      <c r="I132" s="227">
        <v>20</v>
      </c>
      <c r="J132" s="215" t="s">
        <v>5235</v>
      </c>
      <c r="K132" s="219">
        <v>1</v>
      </c>
      <c r="L132" s="195">
        <v>1</v>
      </c>
      <c r="M132" s="220">
        <v>6</v>
      </c>
      <c r="N132" s="220">
        <v>3</v>
      </c>
      <c r="O132" s="220">
        <v>7</v>
      </c>
      <c r="P132" s="220">
        <v>4</v>
      </c>
      <c r="Q132" s="220">
        <v>1</v>
      </c>
      <c r="R132" s="220">
        <v>2</v>
      </c>
      <c r="S132" s="207">
        <v>4.8</v>
      </c>
      <c r="T132" s="207">
        <v>30</v>
      </c>
      <c r="U132" s="207">
        <v>3</v>
      </c>
      <c r="V132" s="207">
        <v>0</v>
      </c>
      <c r="W132" s="207">
        <v>0.55000000000000004</v>
      </c>
      <c r="X132" s="207" t="s">
        <v>2604</v>
      </c>
      <c r="Y132" s="207" t="s">
        <v>2694</v>
      </c>
      <c r="Z132" s="221"/>
      <c r="AA132" s="207" t="s">
        <v>12540</v>
      </c>
      <c r="AB132" s="207" t="s">
        <v>12541</v>
      </c>
      <c r="AC132" s="207" t="s">
        <v>12541</v>
      </c>
      <c r="AD132" s="207">
        <v>0</v>
      </c>
      <c r="AE132" s="207">
        <v>100</v>
      </c>
      <c r="AF132" s="220">
        <v>1</v>
      </c>
      <c r="AG132" s="220">
        <v>1</v>
      </c>
      <c r="AH132" s="221">
        <v>2</v>
      </c>
      <c r="AI132" s="221">
        <v>4</v>
      </c>
      <c r="AJ132" s="207" t="s">
        <v>12483</v>
      </c>
      <c r="AK132" s="207">
        <v>48</v>
      </c>
      <c r="AL132" s="207">
        <v>300</v>
      </c>
      <c r="AM132" s="207" t="s">
        <v>12542</v>
      </c>
      <c r="AN132" s="207" t="s">
        <v>12543</v>
      </c>
      <c r="AO132" s="323" t="s">
        <v>12544</v>
      </c>
      <c r="AP132" s="207" t="s">
        <v>12545</v>
      </c>
      <c r="AQ132" s="207" t="s">
        <v>12488</v>
      </c>
      <c r="AR132" s="207" t="s">
        <v>13981</v>
      </c>
      <c r="AS132" s="207" t="s">
        <v>13982</v>
      </c>
      <c r="AT132" s="207" t="s">
        <v>13983</v>
      </c>
      <c r="AU132" s="207" t="s">
        <v>12492</v>
      </c>
      <c r="AV132" s="207" t="s">
        <v>12549</v>
      </c>
      <c r="AW132" s="207" t="s">
        <v>2434</v>
      </c>
      <c r="AX132" s="207" t="s">
        <v>12084</v>
      </c>
      <c r="AY132" s="207">
        <v>2</v>
      </c>
      <c r="AZ132" s="207">
        <v>1</v>
      </c>
      <c r="BA132" s="207">
        <v>3</v>
      </c>
      <c r="BB132" s="207">
        <v>350</v>
      </c>
      <c r="BC132" s="207">
        <v>90</v>
      </c>
      <c r="BD132" s="207">
        <v>300</v>
      </c>
      <c r="BE132" s="207">
        <v>80</v>
      </c>
      <c r="BF132" s="207" t="s">
        <v>2753</v>
      </c>
      <c r="BG132" s="207" t="s">
        <v>12550</v>
      </c>
      <c r="BH132" s="207" t="s">
        <v>2758</v>
      </c>
      <c r="BI132" s="207" t="s">
        <v>12495</v>
      </c>
      <c r="BJ132" s="207" t="s">
        <v>13978</v>
      </c>
      <c r="BK132" s="207" t="s">
        <v>13855</v>
      </c>
      <c r="BL132" s="195" t="s">
        <v>13979</v>
      </c>
      <c r="BM132" s="195" t="s">
        <v>13980</v>
      </c>
      <c r="BN132" s="195" t="s">
        <v>12500</v>
      </c>
      <c r="BO132" s="195" t="s">
        <v>12501</v>
      </c>
      <c r="BP132" s="195" t="s">
        <v>12502</v>
      </c>
      <c r="BQ132" s="207">
        <v>1</v>
      </c>
      <c r="BR132" s="207" t="s">
        <v>12551</v>
      </c>
      <c r="BS132" s="207" t="s">
        <v>12552</v>
      </c>
      <c r="BT132" s="207">
        <v>300</v>
      </c>
      <c r="BU132" s="207" t="s">
        <v>6831</v>
      </c>
      <c r="BW132" s="207" t="s">
        <v>12553</v>
      </c>
      <c r="BZ132" s="207">
        <v>100</v>
      </c>
      <c r="CC132" s="207">
        <v>0</v>
      </c>
      <c r="CE132" s="207" t="s">
        <v>12554</v>
      </c>
      <c r="CF132" s="207" t="s">
        <v>12505</v>
      </c>
      <c r="CG132" s="207" t="s">
        <v>12555</v>
      </c>
      <c r="CH132" s="207" t="s">
        <v>12507</v>
      </c>
      <c r="CI132" s="207">
        <v>50</v>
      </c>
      <c r="CJ132" s="207">
        <v>10</v>
      </c>
      <c r="CK132" s="207">
        <v>40</v>
      </c>
      <c r="CM132" s="222" t="s">
        <v>12508</v>
      </c>
      <c r="CN132" s="223" t="s">
        <v>12509</v>
      </c>
      <c r="CO132" s="222" t="s">
        <v>13832</v>
      </c>
      <c r="CP132" s="222" t="s">
        <v>12511</v>
      </c>
      <c r="CQ132" s="224" t="s">
        <v>12512</v>
      </c>
      <c r="CR132" s="207" t="s">
        <v>12513</v>
      </c>
      <c r="CS132" s="207" t="s">
        <v>12556</v>
      </c>
      <c r="CT132" s="207" t="s">
        <v>12557</v>
      </c>
      <c r="CU132" s="207" t="s">
        <v>3916</v>
      </c>
      <c r="CV132" s="207" t="s">
        <v>12516</v>
      </c>
      <c r="CY132" s="207">
        <v>102</v>
      </c>
      <c r="CZ132" s="207" t="s">
        <v>4079</v>
      </c>
      <c r="DA132" s="207" t="s">
        <v>4080</v>
      </c>
      <c r="DB132" s="207" t="s">
        <v>4081</v>
      </c>
      <c r="DC132" s="207">
        <v>2</v>
      </c>
      <c r="DD132" s="207">
        <v>1</v>
      </c>
      <c r="DE132" s="207">
        <v>1</v>
      </c>
      <c r="DF132" s="207">
        <v>1</v>
      </c>
      <c r="DG132" s="207">
        <v>455</v>
      </c>
      <c r="DH132" s="207" t="s">
        <v>13985</v>
      </c>
      <c r="DI132" s="207" t="s">
        <v>117</v>
      </c>
      <c r="DK132" s="207">
        <v>1</v>
      </c>
      <c r="DL132" s="207" t="s">
        <v>12559</v>
      </c>
      <c r="DM132" s="195" t="s">
        <v>12560</v>
      </c>
      <c r="DN132" s="207" t="s">
        <v>12561</v>
      </c>
      <c r="DO132" s="207" t="s">
        <v>6831</v>
      </c>
      <c r="DR132" s="207" t="s">
        <v>1805</v>
      </c>
      <c r="DS132" s="207" t="s">
        <v>6007</v>
      </c>
      <c r="DT132" s="207" t="s">
        <v>12519</v>
      </c>
      <c r="DU132" s="207">
        <v>3047</v>
      </c>
      <c r="DV132" s="207" t="s">
        <v>12562</v>
      </c>
      <c r="DW132" s="207">
        <v>4</v>
      </c>
      <c r="DX132" s="225" t="s">
        <v>12563</v>
      </c>
      <c r="DY132" s="195" t="s">
        <v>12564</v>
      </c>
      <c r="DZ132" s="195">
        <v>2</v>
      </c>
      <c r="EA132" s="207" t="s">
        <v>6386</v>
      </c>
      <c r="EB132" s="207" t="s">
        <v>12523</v>
      </c>
      <c r="ED132" s="196" t="s">
        <v>6386</v>
      </c>
      <c r="ER132" s="207" t="s">
        <v>12543</v>
      </c>
      <c r="ES132" s="207" t="s">
        <v>12544</v>
      </c>
      <c r="FA132" s="221">
        <v>4</v>
      </c>
    </row>
    <row r="133" spans="1:157">
      <c r="A133" s="215">
        <v>2005</v>
      </c>
      <c r="B133" s="215" t="s">
        <v>12605</v>
      </c>
      <c r="C133" s="215" t="s">
        <v>9380</v>
      </c>
      <c r="D133" s="215" t="s">
        <v>1778</v>
      </c>
      <c r="E133" s="215" t="s">
        <v>1779</v>
      </c>
      <c r="F133" s="47" t="s">
        <v>6938</v>
      </c>
      <c r="G133" s="47">
        <v>9</v>
      </c>
      <c r="H133" s="47" t="s">
        <v>12478</v>
      </c>
      <c r="I133" s="227">
        <v>23</v>
      </c>
      <c r="J133" s="215" t="s">
        <v>5237</v>
      </c>
      <c r="K133" s="219">
        <v>2</v>
      </c>
      <c r="L133" s="195">
        <v>2</v>
      </c>
      <c r="M133" s="220">
        <v>4</v>
      </c>
      <c r="N133" s="220">
        <v>8</v>
      </c>
      <c r="O133" s="220">
        <v>4</v>
      </c>
      <c r="P133" s="220">
        <v>7</v>
      </c>
      <c r="Q133" s="220">
        <v>2</v>
      </c>
      <c r="R133" s="220">
        <v>4</v>
      </c>
      <c r="S133" s="207">
        <v>5.46</v>
      </c>
      <c r="T133" s="207">
        <v>132.4</v>
      </c>
      <c r="U133" s="207">
        <v>5.3</v>
      </c>
      <c r="V133" s="207">
        <v>0</v>
      </c>
      <c r="W133" s="207">
        <v>0.33</v>
      </c>
      <c r="X133" s="207" t="s">
        <v>2606</v>
      </c>
      <c r="Y133" s="207" t="s">
        <v>2696</v>
      </c>
      <c r="Z133" s="221"/>
      <c r="AA133" s="207" t="s">
        <v>12607</v>
      </c>
      <c r="AB133" s="207" t="s">
        <v>12608</v>
      </c>
      <c r="AC133" s="207" t="s">
        <v>12608</v>
      </c>
      <c r="AD133" s="207">
        <v>0</v>
      </c>
      <c r="AE133" s="207">
        <v>100</v>
      </c>
      <c r="AF133" s="220">
        <v>1</v>
      </c>
      <c r="AG133" s="220">
        <v>1</v>
      </c>
      <c r="AH133" s="221">
        <v>3</v>
      </c>
      <c r="AI133" s="221">
        <v>2</v>
      </c>
      <c r="AJ133" s="207" t="s">
        <v>12483</v>
      </c>
      <c r="AK133" s="207">
        <v>54.6</v>
      </c>
      <c r="AL133" s="207">
        <v>1324</v>
      </c>
      <c r="AM133" s="207" t="s">
        <v>12609</v>
      </c>
      <c r="AN133" s="207" t="s">
        <v>12610</v>
      </c>
      <c r="AO133" s="323" t="s">
        <v>12611</v>
      </c>
      <c r="AP133" s="207" t="s">
        <v>12612</v>
      </c>
      <c r="AQ133" s="207" t="s">
        <v>12488</v>
      </c>
      <c r="AR133" s="207" t="s">
        <v>13986</v>
      </c>
      <c r="AS133" s="207" t="s">
        <v>13987</v>
      </c>
      <c r="AT133" s="207" t="s">
        <v>13988</v>
      </c>
      <c r="AU133" s="207" t="s">
        <v>12492</v>
      </c>
      <c r="AV133" s="207" t="s">
        <v>12616</v>
      </c>
      <c r="AW133" s="207" t="s">
        <v>2436</v>
      </c>
      <c r="AX133" s="207" t="s">
        <v>12083</v>
      </c>
      <c r="AY133" s="207">
        <v>1</v>
      </c>
      <c r="AZ133" s="207">
        <v>1</v>
      </c>
      <c r="BA133" s="207">
        <v>1</v>
      </c>
      <c r="BB133" s="207">
        <v>80</v>
      </c>
      <c r="BC133" s="207">
        <v>90</v>
      </c>
      <c r="BD133" s="207">
        <v>300</v>
      </c>
      <c r="BE133" s="207">
        <v>100</v>
      </c>
      <c r="BF133" s="207" t="s">
        <v>2751</v>
      </c>
      <c r="BG133" s="207" t="s">
        <v>12617</v>
      </c>
      <c r="BH133" s="207" t="s">
        <v>2756</v>
      </c>
      <c r="BI133" s="207" t="s">
        <v>12587</v>
      </c>
      <c r="BJ133" s="207" t="s">
        <v>13925</v>
      </c>
      <c r="BK133" s="207" t="s">
        <v>13878</v>
      </c>
      <c r="BL133" s="195" t="s">
        <v>13979</v>
      </c>
      <c r="BM133" s="195" t="s">
        <v>13980</v>
      </c>
      <c r="BN133" s="195" t="s">
        <v>12500</v>
      </c>
      <c r="BO133" s="195" t="s">
        <v>12501</v>
      </c>
      <c r="BP133" s="195" t="s">
        <v>12502</v>
      </c>
      <c r="BQ133" s="207" t="s">
        <v>6831</v>
      </c>
      <c r="BR133" s="207" t="s">
        <v>6831</v>
      </c>
      <c r="BT133" s="207" t="s">
        <v>6831</v>
      </c>
      <c r="BU133" s="207" t="s">
        <v>6831</v>
      </c>
      <c r="BW133" s="207" t="s">
        <v>12618</v>
      </c>
      <c r="BZ133" s="207">
        <v>100</v>
      </c>
      <c r="CC133" s="207">
        <v>1</v>
      </c>
      <c r="CE133" s="207" t="s">
        <v>12504</v>
      </c>
      <c r="CF133" s="207" t="s">
        <v>12505</v>
      </c>
      <c r="CG133" s="207" t="s">
        <v>12506</v>
      </c>
      <c r="CH133" s="207" t="s">
        <v>12507</v>
      </c>
      <c r="CI133" s="207">
        <v>50</v>
      </c>
      <c r="CJ133" s="207">
        <v>10</v>
      </c>
      <c r="CK133" s="207">
        <v>40</v>
      </c>
      <c r="CM133" s="222" t="s">
        <v>12508</v>
      </c>
      <c r="CN133" s="223" t="s">
        <v>12509</v>
      </c>
      <c r="CO133" s="222" t="s">
        <v>13832</v>
      </c>
      <c r="CP133" s="222" t="s">
        <v>12511</v>
      </c>
      <c r="CQ133" s="224" t="s">
        <v>12512</v>
      </c>
      <c r="CR133" s="207" t="s">
        <v>12513</v>
      </c>
      <c r="CS133" s="207" t="s">
        <v>12619</v>
      </c>
      <c r="CT133" s="207" t="s">
        <v>12620</v>
      </c>
      <c r="CU133" s="207" t="s">
        <v>3918</v>
      </c>
      <c r="CV133" s="207" t="s">
        <v>12621</v>
      </c>
      <c r="CY133" s="207">
        <v>104</v>
      </c>
      <c r="CZ133" s="207" t="s">
        <v>4085</v>
      </c>
      <c r="DA133" s="207" t="s">
        <v>4086</v>
      </c>
      <c r="DB133" s="207" t="s">
        <v>4087</v>
      </c>
      <c r="DC133" s="207">
        <v>2</v>
      </c>
      <c r="DD133" s="207">
        <v>1</v>
      </c>
      <c r="DE133" s="207">
        <v>1</v>
      </c>
      <c r="DF133" s="207">
        <v>1</v>
      </c>
      <c r="DG133" s="207">
        <v>761</v>
      </c>
      <c r="DH133" s="207" t="s">
        <v>13989</v>
      </c>
      <c r="DI133" s="207" t="s">
        <v>1781</v>
      </c>
      <c r="DK133" s="207">
        <v>1</v>
      </c>
      <c r="DL133" s="207" t="s">
        <v>12623</v>
      </c>
      <c r="DM133" s="195" t="s">
        <v>12624</v>
      </c>
      <c r="DN133" s="207" t="s">
        <v>12625</v>
      </c>
      <c r="DO133" s="207" t="s">
        <v>6831</v>
      </c>
      <c r="DR133" s="207" t="s">
        <v>1804</v>
      </c>
      <c r="DS133" s="207" t="s">
        <v>6009</v>
      </c>
      <c r="DT133" s="207" t="s">
        <v>12626</v>
      </c>
      <c r="DU133" s="207">
        <v>3045</v>
      </c>
      <c r="DV133" s="207" t="s">
        <v>12627</v>
      </c>
      <c r="DW133" s="207">
        <v>6</v>
      </c>
      <c r="DX133" s="225" t="s">
        <v>12628</v>
      </c>
      <c r="DY133" s="195" t="s">
        <v>12629</v>
      </c>
      <c r="DZ133" s="195">
        <v>2</v>
      </c>
      <c r="EA133" s="207" t="s">
        <v>6388</v>
      </c>
      <c r="EB133" s="207" t="s">
        <v>12523</v>
      </c>
      <c r="ED133" s="196" t="s">
        <v>6388</v>
      </c>
      <c r="ER133" s="207" t="s">
        <v>12610</v>
      </c>
      <c r="ES133" s="207" t="s">
        <v>12611</v>
      </c>
      <c r="FA133" s="221">
        <v>2</v>
      </c>
    </row>
    <row r="134" spans="1:157">
      <c r="A134" s="215">
        <v>2006</v>
      </c>
      <c r="B134" s="215" t="s">
        <v>12605</v>
      </c>
      <c r="C134" s="215" t="s">
        <v>9380</v>
      </c>
      <c r="D134" s="215" t="s">
        <v>1778</v>
      </c>
      <c r="E134" s="215" t="s">
        <v>1779</v>
      </c>
      <c r="F134" s="217" t="s">
        <v>6938</v>
      </c>
      <c r="G134" s="217">
        <v>9</v>
      </c>
      <c r="H134" s="217" t="s">
        <v>12478</v>
      </c>
      <c r="I134" s="227">
        <v>23</v>
      </c>
      <c r="J134" s="215" t="s">
        <v>5237</v>
      </c>
      <c r="K134" s="219">
        <v>2</v>
      </c>
      <c r="L134" s="195">
        <v>2</v>
      </c>
      <c r="M134" s="220">
        <v>4</v>
      </c>
      <c r="N134" s="220">
        <v>8</v>
      </c>
      <c r="O134" s="220">
        <v>4</v>
      </c>
      <c r="P134" s="220">
        <v>7</v>
      </c>
      <c r="Q134" s="220">
        <v>2</v>
      </c>
      <c r="R134" s="220">
        <v>4</v>
      </c>
      <c r="S134" s="207">
        <v>5.46</v>
      </c>
      <c r="T134" s="207">
        <v>132.4</v>
      </c>
      <c r="U134" s="207">
        <v>5.3</v>
      </c>
      <c r="V134" s="207">
        <v>0</v>
      </c>
      <c r="W134" s="207">
        <v>0.33</v>
      </c>
      <c r="X134" s="207" t="s">
        <v>2606</v>
      </c>
      <c r="Y134" s="207" t="s">
        <v>2696</v>
      </c>
      <c r="Z134" s="221"/>
      <c r="AA134" s="207" t="s">
        <v>12607</v>
      </c>
      <c r="AB134" s="207" t="s">
        <v>12608</v>
      </c>
      <c r="AC134" s="207" t="s">
        <v>12608</v>
      </c>
      <c r="AD134" s="207">
        <v>0</v>
      </c>
      <c r="AE134" s="207">
        <v>100</v>
      </c>
      <c r="AF134" s="220">
        <v>1</v>
      </c>
      <c r="AG134" s="220">
        <v>1</v>
      </c>
      <c r="AH134" s="221">
        <v>3</v>
      </c>
      <c r="AI134" s="221">
        <v>2</v>
      </c>
      <c r="AJ134" s="207" t="s">
        <v>12483</v>
      </c>
      <c r="AK134" s="207">
        <v>54.6</v>
      </c>
      <c r="AL134" s="207">
        <v>1324</v>
      </c>
      <c r="AM134" s="207" t="s">
        <v>12609</v>
      </c>
      <c r="AN134" s="207" t="s">
        <v>12610</v>
      </c>
      <c r="AO134" s="323" t="s">
        <v>12611</v>
      </c>
      <c r="AP134" s="207" t="s">
        <v>12612</v>
      </c>
      <c r="AQ134" s="207" t="s">
        <v>12488</v>
      </c>
      <c r="AR134" s="207" t="s">
        <v>13986</v>
      </c>
      <c r="AS134" s="207" t="s">
        <v>13987</v>
      </c>
      <c r="AT134" s="207" t="s">
        <v>13988</v>
      </c>
      <c r="AU134" s="207" t="s">
        <v>12492</v>
      </c>
      <c r="AV134" s="207" t="s">
        <v>12616</v>
      </c>
      <c r="AW134" s="208" t="s">
        <v>2436</v>
      </c>
      <c r="AX134" s="207" t="s">
        <v>12083</v>
      </c>
      <c r="AY134" s="207">
        <v>1</v>
      </c>
      <c r="AZ134" s="207">
        <v>1</v>
      </c>
      <c r="BA134" s="207">
        <v>1</v>
      </c>
      <c r="BB134" s="207">
        <v>80</v>
      </c>
      <c r="BC134" s="207">
        <v>90</v>
      </c>
      <c r="BD134" s="207">
        <v>300</v>
      </c>
      <c r="BE134" s="207">
        <v>100</v>
      </c>
      <c r="BF134" s="207" t="s">
        <v>2751</v>
      </c>
      <c r="BG134" s="207" t="s">
        <v>12617</v>
      </c>
      <c r="BH134" s="207" t="s">
        <v>2756</v>
      </c>
      <c r="BI134" s="207" t="s">
        <v>12587</v>
      </c>
      <c r="BJ134" s="207" t="s">
        <v>13925</v>
      </c>
      <c r="BK134" s="207" t="s">
        <v>13878</v>
      </c>
      <c r="BL134" s="195" t="s">
        <v>13979</v>
      </c>
      <c r="BM134" s="195" t="s">
        <v>13980</v>
      </c>
      <c r="BN134" s="195" t="s">
        <v>12500</v>
      </c>
      <c r="BO134" s="195" t="s">
        <v>12501</v>
      </c>
      <c r="BP134" s="195" t="s">
        <v>12502</v>
      </c>
      <c r="BQ134" s="207" t="s">
        <v>6831</v>
      </c>
      <c r="BR134" s="207" t="s">
        <v>6831</v>
      </c>
      <c r="BT134" s="207" t="s">
        <v>6831</v>
      </c>
      <c r="BU134" s="207" t="s">
        <v>6831</v>
      </c>
      <c r="BW134" s="207" t="s">
        <v>12618</v>
      </c>
      <c r="BZ134" s="207">
        <v>100</v>
      </c>
      <c r="CC134" s="207">
        <v>1</v>
      </c>
      <c r="CE134" s="207" t="s">
        <v>12504</v>
      </c>
      <c r="CF134" s="207" t="s">
        <v>12505</v>
      </c>
      <c r="CG134" s="207" t="s">
        <v>12506</v>
      </c>
      <c r="CH134" s="207" t="s">
        <v>12507</v>
      </c>
      <c r="CI134" s="207">
        <v>50</v>
      </c>
      <c r="CJ134" s="207">
        <v>10</v>
      </c>
      <c r="CK134" s="207">
        <v>40</v>
      </c>
      <c r="CM134" s="222" t="s">
        <v>12508</v>
      </c>
      <c r="CN134" s="223" t="s">
        <v>12509</v>
      </c>
      <c r="CO134" s="222" t="s">
        <v>13832</v>
      </c>
      <c r="CP134" s="222" t="s">
        <v>12511</v>
      </c>
      <c r="CQ134" s="224" t="s">
        <v>12512</v>
      </c>
      <c r="CR134" s="207" t="s">
        <v>12513</v>
      </c>
      <c r="CS134" s="207" t="s">
        <v>12619</v>
      </c>
      <c r="CT134" s="207" t="s">
        <v>12620</v>
      </c>
      <c r="CU134" s="207" t="s">
        <v>3918</v>
      </c>
      <c r="CV134" s="207" t="s">
        <v>12621</v>
      </c>
      <c r="CY134" s="207">
        <v>104</v>
      </c>
      <c r="CZ134" s="207" t="s">
        <v>4085</v>
      </c>
      <c r="DA134" s="207" t="s">
        <v>4086</v>
      </c>
      <c r="DB134" s="207" t="s">
        <v>4087</v>
      </c>
      <c r="DC134" s="207">
        <v>2</v>
      </c>
      <c r="DD134" s="207">
        <v>1</v>
      </c>
      <c r="DE134" s="207">
        <v>1</v>
      </c>
      <c r="DF134" s="207">
        <v>1</v>
      </c>
      <c r="DG134" s="207">
        <v>761</v>
      </c>
      <c r="DH134" s="207" t="s">
        <v>13989</v>
      </c>
      <c r="DI134" s="207" t="s">
        <v>1781</v>
      </c>
      <c r="DK134" s="207">
        <v>1</v>
      </c>
      <c r="DL134" s="207" t="s">
        <v>12623</v>
      </c>
      <c r="DM134" s="207" t="s">
        <v>12624</v>
      </c>
      <c r="DN134" s="207" t="s">
        <v>12625</v>
      </c>
      <c r="DO134" s="207" t="s">
        <v>6831</v>
      </c>
      <c r="DR134" s="207" t="s">
        <v>1804</v>
      </c>
      <c r="DS134" s="207" t="s">
        <v>6009</v>
      </c>
      <c r="DT134" s="207" t="s">
        <v>12626</v>
      </c>
      <c r="DU134" s="207">
        <v>3045</v>
      </c>
      <c r="DV134" s="207" t="s">
        <v>12627</v>
      </c>
      <c r="DW134" s="228">
        <v>6</v>
      </c>
      <c r="DX134" s="225" t="s">
        <v>12628</v>
      </c>
      <c r="DY134" s="195" t="s">
        <v>12629</v>
      </c>
      <c r="DZ134" s="195">
        <v>2</v>
      </c>
      <c r="EA134" s="207" t="s">
        <v>6388</v>
      </c>
      <c r="EB134" s="207" t="s">
        <v>12523</v>
      </c>
      <c r="ED134" s="196" t="s">
        <v>6388</v>
      </c>
      <c r="ER134" s="207" t="s">
        <v>12610</v>
      </c>
      <c r="ES134" s="207" t="s">
        <v>12611</v>
      </c>
      <c r="FA134" s="221">
        <v>2</v>
      </c>
    </row>
    <row r="135" spans="1:157">
      <c r="A135" s="215">
        <v>2007</v>
      </c>
      <c r="B135" s="215" t="s">
        <v>120</v>
      </c>
      <c r="C135" s="215" t="s">
        <v>9381</v>
      </c>
      <c r="D135" s="215" t="s">
        <v>1778</v>
      </c>
      <c r="E135" s="215" t="s">
        <v>1779</v>
      </c>
      <c r="F135" s="47" t="s">
        <v>6941</v>
      </c>
      <c r="G135" s="47">
        <v>9</v>
      </c>
      <c r="H135" s="47" t="s">
        <v>12478</v>
      </c>
      <c r="I135" s="227">
        <v>22</v>
      </c>
      <c r="J135" s="215" t="s">
        <v>5238</v>
      </c>
      <c r="K135" s="219">
        <v>1</v>
      </c>
      <c r="L135" s="195">
        <v>2</v>
      </c>
      <c r="M135" s="220">
        <v>7</v>
      </c>
      <c r="N135" s="220">
        <v>5</v>
      </c>
      <c r="O135" s="220">
        <v>7</v>
      </c>
      <c r="P135" s="220">
        <v>3</v>
      </c>
      <c r="Q135" s="220">
        <v>2</v>
      </c>
      <c r="R135" s="220">
        <v>5</v>
      </c>
      <c r="S135" s="207">
        <v>10.26</v>
      </c>
      <c r="T135" s="207">
        <v>66.2</v>
      </c>
      <c r="U135" s="207">
        <v>1.7</v>
      </c>
      <c r="V135" s="207">
        <v>0</v>
      </c>
      <c r="W135" s="207">
        <v>0.45</v>
      </c>
      <c r="X135" s="207" t="s">
        <v>2607</v>
      </c>
      <c r="Y135" s="207" t="s">
        <v>2697</v>
      </c>
      <c r="Z135" s="221"/>
      <c r="AA135" s="207" t="s">
        <v>12635</v>
      </c>
      <c r="AB135" s="207" t="s">
        <v>12636</v>
      </c>
      <c r="AC135" s="207" t="s">
        <v>12636</v>
      </c>
      <c r="AD135" s="207">
        <v>0</v>
      </c>
      <c r="AE135" s="207">
        <v>100</v>
      </c>
      <c r="AF135" s="220">
        <v>1</v>
      </c>
      <c r="AG135" s="220">
        <v>1</v>
      </c>
      <c r="AH135" s="221">
        <v>3</v>
      </c>
      <c r="AI135" s="221">
        <v>5</v>
      </c>
      <c r="AJ135" s="207" t="s">
        <v>12483</v>
      </c>
      <c r="AK135" s="207">
        <v>102.6</v>
      </c>
      <c r="AL135" s="207">
        <v>662</v>
      </c>
      <c r="AM135" s="207" t="s">
        <v>12637</v>
      </c>
      <c r="AN135" s="207" t="s">
        <v>12638</v>
      </c>
      <c r="AO135" s="323" t="s">
        <v>12639</v>
      </c>
      <c r="AP135" s="207" t="s">
        <v>12640</v>
      </c>
      <c r="AQ135" s="207" t="s">
        <v>12488</v>
      </c>
      <c r="AR135" s="207" t="s">
        <v>13990</v>
      </c>
      <c r="AS135" s="207" t="s">
        <v>13991</v>
      </c>
      <c r="AT135" s="207" t="s">
        <v>13992</v>
      </c>
      <c r="AU135" s="207" t="s">
        <v>12492</v>
      </c>
      <c r="AV135" s="207" t="s">
        <v>12644</v>
      </c>
      <c r="AW135" s="208" t="s">
        <v>13993</v>
      </c>
      <c r="AX135" s="207" t="s">
        <v>12083</v>
      </c>
      <c r="AY135" s="207">
        <v>2</v>
      </c>
      <c r="AZ135" s="207">
        <v>1</v>
      </c>
      <c r="BA135" s="207">
        <v>3</v>
      </c>
      <c r="BB135" s="207">
        <v>230</v>
      </c>
      <c r="BC135" s="207">
        <v>80</v>
      </c>
      <c r="BD135" s="207">
        <v>300</v>
      </c>
      <c r="BE135" s="207">
        <v>60</v>
      </c>
      <c r="BF135" s="207" t="s">
        <v>2754</v>
      </c>
      <c r="BG135" s="207" t="s">
        <v>12645</v>
      </c>
      <c r="BH135" s="207" t="s">
        <v>2759</v>
      </c>
      <c r="BI135" s="207" t="s">
        <v>12587</v>
      </c>
      <c r="BJ135" s="207" t="s">
        <v>13919</v>
      </c>
      <c r="BK135" s="207" t="s">
        <v>13920</v>
      </c>
      <c r="BL135" s="195" t="s">
        <v>13979</v>
      </c>
      <c r="BM135" s="195" t="s">
        <v>13980</v>
      </c>
      <c r="BN135" s="195" t="s">
        <v>12500</v>
      </c>
      <c r="BO135" s="195" t="s">
        <v>12501</v>
      </c>
      <c r="BP135" s="195" t="s">
        <v>12502</v>
      </c>
      <c r="BQ135" s="207">
        <v>1</v>
      </c>
      <c r="BR135" s="207" t="s">
        <v>12648</v>
      </c>
      <c r="BT135" s="207">
        <v>200</v>
      </c>
      <c r="BU135" s="207">
        <v>6</v>
      </c>
      <c r="BW135" s="207" t="s">
        <v>12553</v>
      </c>
      <c r="BZ135" s="207">
        <v>130</v>
      </c>
      <c r="CC135" s="207">
        <v>0</v>
      </c>
      <c r="CE135" s="207" t="s">
        <v>12649</v>
      </c>
      <c r="CF135" s="207" t="s">
        <v>12650</v>
      </c>
      <c r="CG135" s="207" t="s">
        <v>12651</v>
      </c>
      <c r="CH135" s="207" t="s">
        <v>12507</v>
      </c>
      <c r="CI135" s="207">
        <v>50</v>
      </c>
      <c r="CJ135" s="207">
        <v>10</v>
      </c>
      <c r="CK135" s="207">
        <v>40</v>
      </c>
      <c r="CM135" s="222" t="s">
        <v>12508</v>
      </c>
      <c r="CN135" s="223" t="s">
        <v>12509</v>
      </c>
      <c r="CO135" s="222" t="s">
        <v>13832</v>
      </c>
      <c r="CP135" s="222" t="s">
        <v>12511</v>
      </c>
      <c r="CQ135" s="224" t="s">
        <v>12512</v>
      </c>
      <c r="CR135" s="207" t="s">
        <v>12513</v>
      </c>
      <c r="CS135" s="207" t="s">
        <v>12652</v>
      </c>
      <c r="CT135" s="207" t="s">
        <v>12620</v>
      </c>
      <c r="CU135" s="207" t="s">
        <v>3919</v>
      </c>
      <c r="CV135" s="207" t="s">
        <v>12516</v>
      </c>
      <c r="CY135" s="207">
        <v>105</v>
      </c>
      <c r="CZ135" s="207" t="s">
        <v>4088</v>
      </c>
      <c r="DA135" s="207" t="s">
        <v>4089</v>
      </c>
      <c r="DB135" s="207" t="s">
        <v>4090</v>
      </c>
      <c r="DC135" s="207">
        <v>2</v>
      </c>
      <c r="DD135" s="207">
        <v>1</v>
      </c>
      <c r="DE135" s="207">
        <v>1</v>
      </c>
      <c r="DF135" s="207">
        <v>1</v>
      </c>
      <c r="DG135" s="207">
        <v>501</v>
      </c>
      <c r="DH135" s="207" t="s">
        <v>13921</v>
      </c>
      <c r="DI135" s="207" t="s">
        <v>120</v>
      </c>
      <c r="DK135" s="207">
        <v>1</v>
      </c>
      <c r="DN135" s="207" t="s">
        <v>12656</v>
      </c>
      <c r="DO135" s="207" t="s">
        <v>6831</v>
      </c>
      <c r="DQ135" s="207" t="s">
        <v>12657</v>
      </c>
      <c r="DR135" s="207" t="s">
        <v>1803</v>
      </c>
      <c r="DS135" s="207" t="s">
        <v>6010</v>
      </c>
      <c r="DT135" s="207" t="s">
        <v>13994</v>
      </c>
      <c r="DU135" s="207">
        <v>3048</v>
      </c>
      <c r="DV135" s="207" t="s">
        <v>12659</v>
      </c>
      <c r="DW135" s="207">
        <v>8</v>
      </c>
      <c r="DX135" s="225" t="s">
        <v>12660</v>
      </c>
      <c r="DY135" s="195" t="s">
        <v>12661</v>
      </c>
      <c r="DZ135" s="195">
        <v>2</v>
      </c>
      <c r="EA135" s="207" t="s">
        <v>6389</v>
      </c>
      <c r="EB135" s="207" t="s">
        <v>12523</v>
      </c>
      <c r="ED135" s="196" t="s">
        <v>6389</v>
      </c>
      <c r="ER135" s="207" t="s">
        <v>12638</v>
      </c>
      <c r="ES135" s="207" t="s">
        <v>12639</v>
      </c>
      <c r="FA135" s="221">
        <v>5</v>
      </c>
    </row>
    <row r="136" spans="1:157">
      <c r="A136" s="215">
        <v>2008</v>
      </c>
      <c r="B136" s="215" t="s">
        <v>12666</v>
      </c>
      <c r="C136" s="215" t="s">
        <v>9382</v>
      </c>
      <c r="D136" s="215" t="s">
        <v>1778</v>
      </c>
      <c r="E136" s="215" t="s">
        <v>1779</v>
      </c>
      <c r="F136" s="217" t="s">
        <v>6939</v>
      </c>
      <c r="G136" s="219">
        <v>9</v>
      </c>
      <c r="H136" s="217" t="s">
        <v>12478</v>
      </c>
      <c r="I136" s="215">
        <v>22</v>
      </c>
      <c r="J136" s="215" t="s">
        <v>5239</v>
      </c>
      <c r="K136" s="219">
        <v>1</v>
      </c>
      <c r="L136" s="207">
        <v>2</v>
      </c>
      <c r="M136" s="220">
        <v>6</v>
      </c>
      <c r="N136" s="220">
        <v>5</v>
      </c>
      <c r="O136" s="220">
        <v>7</v>
      </c>
      <c r="P136" s="220">
        <v>4</v>
      </c>
      <c r="Q136" s="220">
        <v>2</v>
      </c>
      <c r="R136" s="220">
        <v>6</v>
      </c>
      <c r="S136" s="207">
        <v>7.94</v>
      </c>
      <c r="T136" s="207">
        <v>81.099999999999994</v>
      </c>
      <c r="U136" s="207">
        <v>3.5</v>
      </c>
      <c r="V136" s="207">
        <v>0</v>
      </c>
      <c r="W136" s="207">
        <v>0.46</v>
      </c>
      <c r="X136" s="207" t="s">
        <v>2608</v>
      </c>
      <c r="Y136" s="207" t="s">
        <v>2698</v>
      </c>
      <c r="Z136" s="221"/>
      <c r="AA136" s="207" t="s">
        <v>12668</v>
      </c>
      <c r="AB136" s="73" t="s">
        <v>12669</v>
      </c>
      <c r="AC136" s="207" t="s">
        <v>12669</v>
      </c>
      <c r="AD136" s="207">
        <v>0</v>
      </c>
      <c r="AE136" s="207">
        <v>100</v>
      </c>
      <c r="AF136" s="220">
        <v>1</v>
      </c>
      <c r="AG136" s="220">
        <v>1</v>
      </c>
      <c r="AH136" s="221">
        <v>3</v>
      </c>
      <c r="AI136" s="221">
        <v>3</v>
      </c>
      <c r="AJ136" s="207" t="s">
        <v>12483</v>
      </c>
      <c r="AK136" s="207">
        <v>79.400000000000006</v>
      </c>
      <c r="AL136" s="207">
        <v>811</v>
      </c>
      <c r="AM136" s="207" t="s">
        <v>12670</v>
      </c>
      <c r="AN136" s="207" t="s">
        <v>12671</v>
      </c>
      <c r="AO136" s="323" t="s">
        <v>12672</v>
      </c>
      <c r="AP136" s="207" t="s">
        <v>12487</v>
      </c>
      <c r="AQ136" s="207" t="s">
        <v>12488</v>
      </c>
      <c r="AR136" s="207" t="s">
        <v>13995</v>
      </c>
      <c r="AS136" s="207" t="s">
        <v>13996</v>
      </c>
      <c r="AT136" s="207" t="s">
        <v>13976</v>
      </c>
      <c r="AU136" s="207" t="s">
        <v>12492</v>
      </c>
      <c r="AV136" s="207" t="s">
        <v>12675</v>
      </c>
      <c r="AW136" s="73" t="s">
        <v>13997</v>
      </c>
      <c r="AX136" s="207" t="s">
        <v>12083</v>
      </c>
      <c r="AY136" s="207">
        <v>1</v>
      </c>
      <c r="AZ136" s="207">
        <v>1</v>
      </c>
      <c r="BA136" s="207">
        <v>2</v>
      </c>
      <c r="BB136" s="207">
        <v>80</v>
      </c>
      <c r="BC136" s="207">
        <v>120</v>
      </c>
      <c r="BD136" s="207">
        <v>300</v>
      </c>
      <c r="BE136" s="207">
        <v>160</v>
      </c>
      <c r="BF136" s="207" t="s">
        <v>2752</v>
      </c>
      <c r="BG136" s="207" t="s">
        <v>12586</v>
      </c>
      <c r="BH136" s="207" t="s">
        <v>2757</v>
      </c>
      <c r="BI136" s="207" t="s">
        <v>12587</v>
      </c>
      <c r="BJ136" s="207" t="s">
        <v>13919</v>
      </c>
      <c r="BK136" s="207" t="s">
        <v>13920</v>
      </c>
      <c r="BL136" s="195" t="s">
        <v>13979</v>
      </c>
      <c r="BM136" s="195" t="s">
        <v>13980</v>
      </c>
      <c r="BN136" s="195" t="s">
        <v>12500</v>
      </c>
      <c r="BO136" s="195" t="s">
        <v>12501</v>
      </c>
      <c r="BP136" s="195" t="s">
        <v>12502</v>
      </c>
      <c r="BQ136" s="207" t="s">
        <v>6831</v>
      </c>
      <c r="BR136" s="207" t="s">
        <v>6831</v>
      </c>
      <c r="BT136" s="207" t="s">
        <v>6831</v>
      </c>
      <c r="BU136" s="207" t="s">
        <v>6831</v>
      </c>
      <c r="BW136" s="207" t="s">
        <v>12590</v>
      </c>
      <c r="BZ136" s="207">
        <v>130</v>
      </c>
      <c r="CC136" s="207">
        <v>1</v>
      </c>
      <c r="CE136" s="207" t="s">
        <v>12504</v>
      </c>
      <c r="CF136" s="207" t="s">
        <v>12676</v>
      </c>
      <c r="CG136" s="207" t="s">
        <v>12506</v>
      </c>
      <c r="CH136" s="207" t="s">
        <v>12677</v>
      </c>
      <c r="CI136" s="207">
        <v>50</v>
      </c>
      <c r="CJ136" s="207">
        <v>10</v>
      </c>
      <c r="CK136" s="207">
        <v>40</v>
      </c>
      <c r="CM136" s="222" t="s">
        <v>12508</v>
      </c>
      <c r="CN136" s="223" t="s">
        <v>12509</v>
      </c>
      <c r="CO136" s="222" t="s">
        <v>13832</v>
      </c>
      <c r="CP136" s="222" t="s">
        <v>12511</v>
      </c>
      <c r="CQ136" s="224" t="s">
        <v>12512</v>
      </c>
      <c r="CR136" s="207" t="s">
        <v>12513</v>
      </c>
      <c r="CS136" s="207" t="s">
        <v>12678</v>
      </c>
      <c r="CT136" s="207" t="s">
        <v>12679</v>
      </c>
      <c r="CU136" s="207" t="s">
        <v>3920</v>
      </c>
      <c r="CV136" s="207" t="s">
        <v>12680</v>
      </c>
      <c r="CY136" s="207">
        <v>106</v>
      </c>
      <c r="CZ136" s="207" t="s">
        <v>4091</v>
      </c>
      <c r="DA136" s="207" t="s">
        <v>4092</v>
      </c>
      <c r="DB136" s="207" t="s">
        <v>4093</v>
      </c>
      <c r="DC136" s="207">
        <v>2</v>
      </c>
      <c r="DD136" s="207">
        <v>1</v>
      </c>
      <c r="DE136" s="207">
        <v>1</v>
      </c>
      <c r="DF136" s="207">
        <v>1</v>
      </c>
      <c r="DG136" s="207">
        <v>501</v>
      </c>
      <c r="DH136" s="207" t="s">
        <v>13998</v>
      </c>
      <c r="DI136" s="207" t="s">
        <v>121</v>
      </c>
      <c r="DK136" s="207">
        <v>1</v>
      </c>
      <c r="DN136" s="207" t="s">
        <v>6831</v>
      </c>
      <c r="DO136" s="207" t="s">
        <v>12681</v>
      </c>
      <c r="DP136" s="207">
        <v>306</v>
      </c>
      <c r="DR136" s="207" t="s">
        <v>1802</v>
      </c>
      <c r="DS136" s="207" t="s">
        <v>6011</v>
      </c>
      <c r="DT136" s="207" t="s">
        <v>12597</v>
      </c>
      <c r="DU136" s="207">
        <v>3046</v>
      </c>
      <c r="DV136" s="207" t="s">
        <v>12416</v>
      </c>
      <c r="DW136" s="207">
        <v>2</v>
      </c>
      <c r="DX136" s="225" t="s">
        <v>12682</v>
      </c>
      <c r="DY136" s="195" t="s">
        <v>12683</v>
      </c>
      <c r="DZ136" s="195">
        <v>2</v>
      </c>
      <c r="EA136" s="207" t="s">
        <v>6390</v>
      </c>
      <c r="EB136" s="207" t="s">
        <v>12523</v>
      </c>
      <c r="ED136" s="196" t="s">
        <v>6390</v>
      </c>
      <c r="ER136" s="207" t="s">
        <v>12671</v>
      </c>
      <c r="ES136" s="207" t="s">
        <v>12672</v>
      </c>
      <c r="FA136" s="221">
        <v>3</v>
      </c>
    </row>
    <row r="137" spans="1:157">
      <c r="A137" s="215">
        <v>2101</v>
      </c>
      <c r="B137" s="215" t="s">
        <v>145</v>
      </c>
      <c r="C137" s="215" t="s">
        <v>9405</v>
      </c>
      <c r="D137" s="215" t="s">
        <v>1792</v>
      </c>
      <c r="E137" s="215" t="s">
        <v>1793</v>
      </c>
      <c r="F137" s="47" t="s">
        <v>6938</v>
      </c>
      <c r="G137" s="219">
        <v>9</v>
      </c>
      <c r="H137" s="47" t="s">
        <v>12573</v>
      </c>
      <c r="I137" s="215">
        <v>21</v>
      </c>
      <c r="J137" s="215" t="s">
        <v>5262</v>
      </c>
      <c r="K137" s="219">
        <v>1</v>
      </c>
      <c r="L137" s="207">
        <v>1</v>
      </c>
      <c r="M137" s="220">
        <v>3</v>
      </c>
      <c r="N137" s="220">
        <v>7</v>
      </c>
      <c r="O137" s="220">
        <v>3</v>
      </c>
      <c r="P137" s="220">
        <v>8</v>
      </c>
      <c r="Q137" s="220">
        <v>1</v>
      </c>
      <c r="R137" s="220">
        <v>1</v>
      </c>
      <c r="S137" s="207">
        <v>5.13</v>
      </c>
      <c r="T137" s="207">
        <v>122.4</v>
      </c>
      <c r="U137" s="207">
        <v>4.4000000000000004</v>
      </c>
      <c r="V137" s="207">
        <v>0</v>
      </c>
      <c r="W137" s="207">
        <v>0.35</v>
      </c>
      <c r="X137" s="207" t="s">
        <v>2631</v>
      </c>
      <c r="Y137" s="207" t="s">
        <v>2721</v>
      </c>
      <c r="Z137" s="221"/>
      <c r="AA137" s="207" t="s">
        <v>13287</v>
      </c>
      <c r="AB137" s="207" t="s">
        <v>13288</v>
      </c>
      <c r="AC137" s="207" t="s">
        <v>13288</v>
      </c>
      <c r="AD137" s="207">
        <v>0</v>
      </c>
      <c r="AE137" s="207">
        <v>100</v>
      </c>
      <c r="AF137" s="220">
        <v>1</v>
      </c>
      <c r="AG137" s="220">
        <v>1</v>
      </c>
      <c r="AH137" s="221">
        <v>3</v>
      </c>
      <c r="AI137" s="221">
        <v>2</v>
      </c>
      <c r="AJ137" s="207" t="s">
        <v>13289</v>
      </c>
      <c r="AK137" s="207">
        <v>51.3</v>
      </c>
      <c r="AL137" s="207">
        <v>1224</v>
      </c>
      <c r="AM137" s="207" t="s">
        <v>13290</v>
      </c>
      <c r="AN137" s="207" t="s">
        <v>13291</v>
      </c>
      <c r="AO137" s="323" t="s">
        <v>13292</v>
      </c>
      <c r="AP137" s="207" t="s">
        <v>13293</v>
      </c>
      <c r="AQ137" s="207" t="s">
        <v>12488</v>
      </c>
      <c r="AR137" s="207" t="s">
        <v>13999</v>
      </c>
      <c r="AS137" s="207" t="s">
        <v>14000</v>
      </c>
      <c r="AT137" s="207" t="s">
        <v>14001</v>
      </c>
      <c r="AU137" s="207" t="s">
        <v>12492</v>
      </c>
      <c r="AV137" s="207" t="s">
        <v>13297</v>
      </c>
      <c r="AW137" s="73" t="s">
        <v>2462</v>
      </c>
      <c r="AX137" s="207" t="s">
        <v>12083</v>
      </c>
      <c r="AY137" s="207">
        <v>1</v>
      </c>
      <c r="AZ137" s="207">
        <v>2</v>
      </c>
      <c r="BA137" s="207">
        <v>1</v>
      </c>
      <c r="BB137" s="207">
        <v>80</v>
      </c>
      <c r="BC137" s="207">
        <v>60</v>
      </c>
      <c r="BD137" s="207">
        <v>300</v>
      </c>
      <c r="BE137" s="207">
        <v>100</v>
      </c>
      <c r="BF137" s="207" t="s">
        <v>2751</v>
      </c>
      <c r="BG137" s="207" t="s">
        <v>12617</v>
      </c>
      <c r="BH137" s="207" t="s">
        <v>2756</v>
      </c>
      <c r="BI137" s="207" t="s">
        <v>12495</v>
      </c>
      <c r="BJ137" s="207" t="s">
        <v>14002</v>
      </c>
      <c r="BK137" s="207" t="s">
        <v>14003</v>
      </c>
      <c r="BL137" s="195" t="s">
        <v>13979</v>
      </c>
      <c r="BM137" s="195" t="s">
        <v>13980</v>
      </c>
      <c r="BN137" s="195" t="s">
        <v>12500</v>
      </c>
      <c r="BO137" s="195" t="s">
        <v>12501</v>
      </c>
      <c r="BP137" s="195" t="s">
        <v>12502</v>
      </c>
      <c r="BQ137" s="207" t="s">
        <v>6831</v>
      </c>
      <c r="BR137" s="207" t="s">
        <v>6831</v>
      </c>
      <c r="BT137" s="207" t="s">
        <v>6831</v>
      </c>
      <c r="BW137" s="207" t="s">
        <v>12515</v>
      </c>
      <c r="BZ137" s="207">
        <v>130</v>
      </c>
      <c r="CC137" s="207">
        <v>1</v>
      </c>
      <c r="CF137" s="207" t="s">
        <v>12650</v>
      </c>
      <c r="CI137" s="207">
        <v>50</v>
      </c>
      <c r="CJ137" s="207">
        <v>0</v>
      </c>
      <c r="CK137" s="207">
        <v>40</v>
      </c>
      <c r="CM137" s="222" t="s">
        <v>12508</v>
      </c>
      <c r="CN137" s="223" t="s">
        <v>12509</v>
      </c>
      <c r="CO137" s="222" t="s">
        <v>13832</v>
      </c>
      <c r="CP137" s="222" t="s">
        <v>12511</v>
      </c>
      <c r="CQ137" s="224" t="s">
        <v>12512</v>
      </c>
      <c r="CR137" s="207" t="s">
        <v>12513</v>
      </c>
      <c r="CS137" s="207" t="s">
        <v>12947</v>
      </c>
      <c r="CT137" s="207" t="s">
        <v>12418</v>
      </c>
      <c r="CU137" s="207" t="s">
        <v>3943</v>
      </c>
      <c r="CY137" s="207">
        <v>501</v>
      </c>
      <c r="CZ137" s="207" t="s">
        <v>4076</v>
      </c>
      <c r="DA137" s="207" t="s">
        <v>4077</v>
      </c>
      <c r="DB137" s="207" t="s">
        <v>4078</v>
      </c>
      <c r="DD137" s="207">
        <v>1</v>
      </c>
      <c r="DE137" s="207">
        <v>1</v>
      </c>
      <c r="DF137" s="207">
        <v>1</v>
      </c>
      <c r="DG137" s="207">
        <v>478</v>
      </c>
      <c r="DH137" s="207" t="s">
        <v>12770</v>
      </c>
      <c r="DI137" s="207" t="s">
        <v>145</v>
      </c>
      <c r="DJ137" s="207">
        <v>2</v>
      </c>
      <c r="DK137" s="207">
        <v>51</v>
      </c>
      <c r="DN137" s="207" t="s">
        <v>13298</v>
      </c>
      <c r="DO137" s="207" t="s">
        <v>6831</v>
      </c>
      <c r="DR137" s="207" t="s">
        <v>1804</v>
      </c>
      <c r="DS137" s="207" t="s">
        <v>6034</v>
      </c>
      <c r="DT137" s="207" t="s">
        <v>13299</v>
      </c>
      <c r="DU137" s="207">
        <v>3045</v>
      </c>
      <c r="DV137" s="207" t="s">
        <v>13300</v>
      </c>
      <c r="DW137" s="207">
        <v>6</v>
      </c>
      <c r="DX137" s="207" t="s">
        <v>13301</v>
      </c>
      <c r="DY137" s="195" t="s">
        <v>13302</v>
      </c>
      <c r="DZ137" s="195">
        <v>2</v>
      </c>
      <c r="EA137" s="207" t="s">
        <v>11035</v>
      </c>
      <c r="EB137" s="207" t="s">
        <v>12523</v>
      </c>
      <c r="ED137" s="196" t="s">
        <v>11035</v>
      </c>
      <c r="ER137" s="207" t="s">
        <v>13291</v>
      </c>
      <c r="ES137" s="207" t="s">
        <v>13292</v>
      </c>
      <c r="FA137" s="221">
        <v>2</v>
      </c>
    </row>
    <row r="138" spans="1:157">
      <c r="A138" s="215">
        <v>2102</v>
      </c>
      <c r="B138" s="215" t="s">
        <v>148</v>
      </c>
      <c r="C138" s="215" t="s">
        <v>9408</v>
      </c>
      <c r="D138" s="215" t="s">
        <v>1792</v>
      </c>
      <c r="E138" s="215" t="s">
        <v>1793</v>
      </c>
      <c r="F138" s="217" t="s">
        <v>6938</v>
      </c>
      <c r="G138" s="219">
        <v>4</v>
      </c>
      <c r="H138" s="217" t="s">
        <v>12478</v>
      </c>
      <c r="I138" s="215">
        <v>22</v>
      </c>
      <c r="J138" s="215" t="s">
        <v>5265</v>
      </c>
      <c r="K138" s="219">
        <v>2</v>
      </c>
      <c r="L138" s="207">
        <v>2</v>
      </c>
      <c r="M138" s="220">
        <v>3</v>
      </c>
      <c r="N138" s="220">
        <v>8</v>
      </c>
      <c r="O138" s="220">
        <v>4</v>
      </c>
      <c r="P138" s="220">
        <v>7</v>
      </c>
      <c r="Q138" s="220">
        <v>2</v>
      </c>
      <c r="R138" s="220">
        <v>4</v>
      </c>
      <c r="S138" s="207">
        <v>11.44</v>
      </c>
      <c r="T138" s="207">
        <v>248.9</v>
      </c>
      <c r="U138" s="207">
        <v>6</v>
      </c>
      <c r="V138" s="207">
        <v>0</v>
      </c>
      <c r="W138" s="207">
        <v>0.32</v>
      </c>
      <c r="X138" s="207" t="s">
        <v>2634</v>
      </c>
      <c r="Y138" s="207" t="s">
        <v>2724</v>
      </c>
      <c r="Z138" s="221"/>
      <c r="AA138" s="207" t="s">
        <v>13346</v>
      </c>
      <c r="AB138" s="207" t="s">
        <v>13347</v>
      </c>
      <c r="AC138" s="207" t="s">
        <v>13347</v>
      </c>
      <c r="AD138" s="207">
        <v>0</v>
      </c>
      <c r="AE138" s="207">
        <v>100</v>
      </c>
      <c r="AF138" s="220">
        <v>2</v>
      </c>
      <c r="AG138" s="220">
        <v>2</v>
      </c>
      <c r="AH138" s="221">
        <v>4</v>
      </c>
      <c r="AI138" s="221">
        <v>2</v>
      </c>
      <c r="AJ138" s="207" t="s">
        <v>13289</v>
      </c>
      <c r="AK138" s="207">
        <v>114.39999999999999</v>
      </c>
      <c r="AL138" s="207">
        <v>2489</v>
      </c>
      <c r="AM138" s="207" t="s">
        <v>12783</v>
      </c>
      <c r="AN138" s="207" t="s">
        <v>13348</v>
      </c>
      <c r="AO138" s="323" t="s">
        <v>13349</v>
      </c>
      <c r="AP138" s="207" t="s">
        <v>13198</v>
      </c>
      <c r="AQ138" s="207" t="s">
        <v>12488</v>
      </c>
      <c r="AR138" s="207" t="s">
        <v>14004</v>
      </c>
      <c r="AS138" s="207" t="s">
        <v>14005</v>
      </c>
      <c r="AT138" s="207" t="s">
        <v>14006</v>
      </c>
      <c r="AU138" s="207" t="s">
        <v>12492</v>
      </c>
      <c r="AV138" s="207" t="s">
        <v>13352</v>
      </c>
      <c r="AW138" s="73" t="s">
        <v>2465</v>
      </c>
      <c r="AX138" s="207" t="s">
        <v>12085</v>
      </c>
      <c r="AY138" s="207">
        <v>1</v>
      </c>
      <c r="AZ138" s="207">
        <v>1</v>
      </c>
      <c r="BA138" s="207">
        <v>1</v>
      </c>
      <c r="BB138" s="207">
        <v>80</v>
      </c>
      <c r="BC138" s="207">
        <v>60</v>
      </c>
      <c r="BD138" s="207">
        <v>300</v>
      </c>
      <c r="BE138" s="207">
        <v>100</v>
      </c>
      <c r="BF138" s="207" t="s">
        <v>2751</v>
      </c>
      <c r="BG138" s="207" t="s">
        <v>12617</v>
      </c>
      <c r="BH138" s="207" t="s">
        <v>2756</v>
      </c>
      <c r="BI138" s="207" t="s">
        <v>12587</v>
      </c>
      <c r="BJ138" s="207" t="s">
        <v>13919</v>
      </c>
      <c r="BK138" s="207" t="s">
        <v>13920</v>
      </c>
      <c r="BL138" s="195" t="s">
        <v>13979</v>
      </c>
      <c r="BM138" s="195" t="s">
        <v>13980</v>
      </c>
      <c r="BN138" s="195" t="s">
        <v>12500</v>
      </c>
      <c r="BO138" s="195" t="s">
        <v>12501</v>
      </c>
      <c r="BP138" s="195" t="s">
        <v>12502</v>
      </c>
      <c r="BQ138" s="207" t="s">
        <v>6831</v>
      </c>
      <c r="BR138" s="207" t="s">
        <v>6831</v>
      </c>
      <c r="BT138" s="207" t="s">
        <v>6831</v>
      </c>
      <c r="BW138" s="207" t="s">
        <v>12740</v>
      </c>
      <c r="BZ138" s="207">
        <v>130</v>
      </c>
      <c r="CC138" s="207">
        <v>1</v>
      </c>
      <c r="CE138" s="207" t="s">
        <v>13314</v>
      </c>
      <c r="CF138" s="207" t="s">
        <v>12650</v>
      </c>
      <c r="CI138" s="207">
        <v>50</v>
      </c>
      <c r="CJ138" s="207">
        <v>0</v>
      </c>
      <c r="CK138" s="207">
        <v>40</v>
      </c>
      <c r="CM138" s="222" t="s">
        <v>12508</v>
      </c>
      <c r="CN138" s="223" t="s">
        <v>12509</v>
      </c>
      <c r="CO138" s="222" t="s">
        <v>13832</v>
      </c>
      <c r="CP138" s="222" t="s">
        <v>12511</v>
      </c>
      <c r="CQ138" s="224" t="s">
        <v>12512</v>
      </c>
      <c r="CR138" s="207" t="s">
        <v>12513</v>
      </c>
      <c r="CS138" s="207" t="s">
        <v>12947</v>
      </c>
      <c r="CT138" s="207" t="s">
        <v>12418</v>
      </c>
      <c r="CU138" s="207" t="s">
        <v>3946</v>
      </c>
      <c r="CY138" s="207">
        <v>504</v>
      </c>
      <c r="CZ138" s="207" t="s">
        <v>4076</v>
      </c>
      <c r="DA138" s="207" t="s">
        <v>4077</v>
      </c>
      <c r="DB138" s="207" t="s">
        <v>4078</v>
      </c>
      <c r="DD138" s="207">
        <v>1</v>
      </c>
      <c r="DE138" s="207">
        <v>1</v>
      </c>
      <c r="DF138" s="207">
        <v>1</v>
      </c>
      <c r="DG138" s="207">
        <v>728</v>
      </c>
      <c r="DH138" s="207" t="s">
        <v>12770</v>
      </c>
      <c r="DI138" s="207" t="s">
        <v>148</v>
      </c>
      <c r="DJ138" s="207">
        <v>2</v>
      </c>
      <c r="DK138" s="207">
        <v>51</v>
      </c>
      <c r="DN138" s="207" t="s">
        <v>13353</v>
      </c>
      <c r="DO138" s="207" t="s">
        <v>6831</v>
      </c>
      <c r="DQ138" s="207" t="s">
        <v>13354</v>
      </c>
      <c r="DR138" s="207" t="s">
        <v>1804</v>
      </c>
      <c r="DS138" s="207" t="s">
        <v>6037</v>
      </c>
      <c r="DT138" s="207" t="s">
        <v>13355</v>
      </c>
      <c r="DU138" s="207">
        <v>3045</v>
      </c>
      <c r="DV138" s="207" t="s">
        <v>13300</v>
      </c>
      <c r="DW138" s="207">
        <v>6</v>
      </c>
      <c r="DX138" s="225"/>
      <c r="DY138" s="195" t="s">
        <v>6831</v>
      </c>
      <c r="DZ138" s="195" t="s">
        <v>6831</v>
      </c>
      <c r="EA138" s="207" t="s">
        <v>11038</v>
      </c>
      <c r="EB138" s="207" t="s">
        <v>12523</v>
      </c>
      <c r="ED138" s="196" t="s">
        <v>11038</v>
      </c>
      <c r="ER138" s="207" t="s">
        <v>13348</v>
      </c>
      <c r="ES138" s="207" t="s">
        <v>13349</v>
      </c>
      <c r="FA138" s="221">
        <v>2</v>
      </c>
    </row>
    <row r="139" spans="1:157">
      <c r="A139" s="215">
        <v>2103</v>
      </c>
      <c r="B139" s="215" t="s">
        <v>147</v>
      </c>
      <c r="C139" s="215" t="s">
        <v>9407</v>
      </c>
      <c r="D139" s="215" t="s">
        <v>1792</v>
      </c>
      <c r="E139" s="215" t="s">
        <v>1780</v>
      </c>
      <c r="F139" s="217" t="s">
        <v>6939</v>
      </c>
      <c r="G139" s="219">
        <v>9</v>
      </c>
      <c r="H139" s="217" t="s">
        <v>12478</v>
      </c>
      <c r="I139" s="215">
        <v>22</v>
      </c>
      <c r="J139" s="215" t="s">
        <v>5264</v>
      </c>
      <c r="K139" s="219">
        <v>3</v>
      </c>
      <c r="L139" s="207">
        <v>2</v>
      </c>
      <c r="M139" s="220">
        <v>5</v>
      </c>
      <c r="N139" s="220">
        <v>6</v>
      </c>
      <c r="O139" s="220">
        <v>7</v>
      </c>
      <c r="P139" s="220">
        <v>4</v>
      </c>
      <c r="Q139" s="220">
        <v>1</v>
      </c>
      <c r="R139" s="220">
        <v>3</v>
      </c>
      <c r="S139" s="207">
        <v>7.78</v>
      </c>
      <c r="T139" s="207">
        <v>82.7</v>
      </c>
      <c r="U139" s="207">
        <v>2.6</v>
      </c>
      <c r="V139" s="207">
        <v>0</v>
      </c>
      <c r="W139" s="207">
        <v>0.5</v>
      </c>
      <c r="X139" s="207" t="s">
        <v>2633</v>
      </c>
      <c r="Y139" s="207" t="s">
        <v>2723</v>
      </c>
      <c r="Z139" s="221"/>
      <c r="AA139" s="207" t="s">
        <v>13330</v>
      </c>
      <c r="AB139" s="207" t="s">
        <v>13331</v>
      </c>
      <c r="AC139" s="207" t="s">
        <v>13331</v>
      </c>
      <c r="AD139" s="207">
        <v>0</v>
      </c>
      <c r="AE139" s="207">
        <v>100</v>
      </c>
      <c r="AF139" s="220">
        <v>1</v>
      </c>
      <c r="AG139" s="220">
        <v>1</v>
      </c>
      <c r="AH139" s="221">
        <v>3</v>
      </c>
      <c r="AI139" s="221">
        <v>3</v>
      </c>
      <c r="AJ139" s="207" t="s">
        <v>13332</v>
      </c>
      <c r="AK139" s="207">
        <v>77.8</v>
      </c>
      <c r="AL139" s="207">
        <v>827</v>
      </c>
      <c r="AM139" s="207" t="s">
        <v>12885</v>
      </c>
      <c r="AN139" s="207" t="s">
        <v>13333</v>
      </c>
      <c r="AO139" s="323" t="s">
        <v>13334</v>
      </c>
      <c r="AP139" s="207" t="s">
        <v>12886</v>
      </c>
      <c r="AQ139" s="207" t="s">
        <v>12488</v>
      </c>
      <c r="AR139" s="207" t="s">
        <v>14007</v>
      </c>
      <c r="AS139" s="207" t="s">
        <v>14008</v>
      </c>
      <c r="AT139" s="207" t="s">
        <v>14009</v>
      </c>
      <c r="AU139" s="207" t="s">
        <v>12492</v>
      </c>
      <c r="AV139" s="207" t="s">
        <v>13337</v>
      </c>
      <c r="AW139" s="73" t="s">
        <v>2464</v>
      </c>
      <c r="AX139" s="207" t="s">
        <v>12083</v>
      </c>
      <c r="AY139" s="207">
        <v>1</v>
      </c>
      <c r="AZ139" s="207">
        <v>1</v>
      </c>
      <c r="BA139" s="207">
        <v>2</v>
      </c>
      <c r="BB139" s="207">
        <v>80</v>
      </c>
      <c r="BC139" s="207">
        <v>110</v>
      </c>
      <c r="BD139" s="207">
        <v>300</v>
      </c>
      <c r="BE139" s="207">
        <v>160</v>
      </c>
      <c r="BF139" s="207" t="s">
        <v>2752</v>
      </c>
      <c r="BG139" s="207" t="s">
        <v>12586</v>
      </c>
      <c r="BH139" s="207" t="s">
        <v>2757</v>
      </c>
      <c r="BI139" s="207" t="s">
        <v>12587</v>
      </c>
      <c r="BJ139" s="207" t="s">
        <v>13919</v>
      </c>
      <c r="BK139" s="207" t="s">
        <v>13920</v>
      </c>
      <c r="BL139" s="195" t="s">
        <v>13979</v>
      </c>
      <c r="BM139" s="195" t="s">
        <v>13980</v>
      </c>
      <c r="BN139" s="195" t="s">
        <v>12500</v>
      </c>
      <c r="BO139" s="195" t="s">
        <v>12501</v>
      </c>
      <c r="BP139" s="195" t="s">
        <v>12502</v>
      </c>
      <c r="BQ139" s="207" t="s">
        <v>6831</v>
      </c>
      <c r="BR139" s="207" t="s">
        <v>6831</v>
      </c>
      <c r="BT139" s="207" t="s">
        <v>6831</v>
      </c>
      <c r="BW139" s="207" t="s">
        <v>12740</v>
      </c>
      <c r="BZ139" s="207">
        <v>130</v>
      </c>
      <c r="CC139" s="207">
        <v>1</v>
      </c>
      <c r="CE139" s="207" t="s">
        <v>12767</v>
      </c>
      <c r="CF139" s="207" t="s">
        <v>12768</v>
      </c>
      <c r="CI139" s="207">
        <v>50</v>
      </c>
      <c r="CJ139" s="207">
        <v>0</v>
      </c>
      <c r="CK139" s="207">
        <v>40</v>
      </c>
      <c r="CM139" s="222" t="s">
        <v>12508</v>
      </c>
      <c r="CN139" s="223" t="s">
        <v>12509</v>
      </c>
      <c r="CO139" s="222" t="s">
        <v>13832</v>
      </c>
      <c r="CP139" s="222" t="s">
        <v>12511</v>
      </c>
      <c r="CQ139" s="224" t="s">
        <v>12512</v>
      </c>
      <c r="CR139" s="207" t="s">
        <v>12513</v>
      </c>
      <c r="CS139" s="207" t="s">
        <v>12947</v>
      </c>
      <c r="CT139" s="207" t="s">
        <v>12418</v>
      </c>
      <c r="CU139" s="207" t="s">
        <v>3945</v>
      </c>
      <c r="CY139" s="207">
        <v>503</v>
      </c>
      <c r="CZ139" s="207" t="s">
        <v>4076</v>
      </c>
      <c r="DA139" s="207" t="s">
        <v>4077</v>
      </c>
      <c r="DB139" s="207" t="s">
        <v>4078</v>
      </c>
      <c r="DD139" s="207">
        <v>1</v>
      </c>
      <c r="DE139" s="207">
        <v>1</v>
      </c>
      <c r="DF139" s="207">
        <v>1</v>
      </c>
      <c r="DG139" s="207">
        <v>1236</v>
      </c>
      <c r="DH139" s="207" t="s">
        <v>12890</v>
      </c>
      <c r="DI139" s="207" t="s">
        <v>147</v>
      </c>
      <c r="DK139" s="207">
        <v>51</v>
      </c>
      <c r="DN139" s="207" t="s">
        <v>6831</v>
      </c>
      <c r="DO139" s="207" t="s">
        <v>6831</v>
      </c>
      <c r="DR139" s="207" t="s">
        <v>1802</v>
      </c>
      <c r="DS139" s="207" t="s">
        <v>6036</v>
      </c>
      <c r="DT139" s="207" t="s">
        <v>12519</v>
      </c>
      <c r="DU139" s="207">
        <v>3046</v>
      </c>
      <c r="DV139" s="207" t="s">
        <v>13338</v>
      </c>
      <c r="DW139" s="207">
        <v>2</v>
      </c>
      <c r="DX139" s="225" t="s">
        <v>13339</v>
      </c>
      <c r="DY139" s="195" t="s">
        <v>13340</v>
      </c>
      <c r="DZ139" s="195">
        <v>2</v>
      </c>
      <c r="EA139" s="207" t="s">
        <v>11037</v>
      </c>
      <c r="EB139" s="207" t="s">
        <v>12523</v>
      </c>
      <c r="ED139" s="196" t="s">
        <v>11037</v>
      </c>
      <c r="ER139" s="207" t="s">
        <v>13333</v>
      </c>
      <c r="ES139" s="207" t="s">
        <v>13334</v>
      </c>
      <c r="FA139" s="221">
        <v>3</v>
      </c>
    </row>
    <row r="140" spans="1:157" ht="12.75" customHeight="1">
      <c r="A140" s="215">
        <v>2104</v>
      </c>
      <c r="B140" s="215" t="s">
        <v>147</v>
      </c>
      <c r="C140" s="215" t="s">
        <v>9407</v>
      </c>
      <c r="D140" s="215" t="s">
        <v>1792</v>
      </c>
      <c r="E140" s="215" t="s">
        <v>1780</v>
      </c>
      <c r="F140" s="217" t="s">
        <v>6939</v>
      </c>
      <c r="G140" s="219">
        <v>9</v>
      </c>
      <c r="H140" s="217" t="s">
        <v>12478</v>
      </c>
      <c r="I140" s="215">
        <v>22</v>
      </c>
      <c r="J140" s="215" t="s">
        <v>5264</v>
      </c>
      <c r="K140" s="219">
        <v>3</v>
      </c>
      <c r="L140" s="207">
        <v>2</v>
      </c>
      <c r="M140" s="220">
        <v>5</v>
      </c>
      <c r="N140" s="220">
        <v>6</v>
      </c>
      <c r="O140" s="220">
        <v>7</v>
      </c>
      <c r="P140" s="220">
        <v>4</v>
      </c>
      <c r="Q140" s="220">
        <v>1</v>
      </c>
      <c r="R140" s="220">
        <v>3</v>
      </c>
      <c r="S140" s="207">
        <v>7.78</v>
      </c>
      <c r="T140" s="207">
        <v>82.7</v>
      </c>
      <c r="U140" s="207">
        <v>2.6</v>
      </c>
      <c r="V140" s="207">
        <v>0</v>
      </c>
      <c r="W140" s="207">
        <v>0.5</v>
      </c>
      <c r="X140" s="207" t="s">
        <v>2633</v>
      </c>
      <c r="Y140" s="207" t="s">
        <v>2723</v>
      </c>
      <c r="Z140" s="221"/>
      <c r="AA140" s="207" t="s">
        <v>13330</v>
      </c>
      <c r="AB140" s="207" t="s">
        <v>13331</v>
      </c>
      <c r="AC140" s="207" t="s">
        <v>13331</v>
      </c>
      <c r="AD140" s="207">
        <v>0</v>
      </c>
      <c r="AE140" s="207">
        <v>100</v>
      </c>
      <c r="AF140" s="220">
        <v>1</v>
      </c>
      <c r="AG140" s="220">
        <v>1</v>
      </c>
      <c r="AH140" s="221">
        <v>3</v>
      </c>
      <c r="AI140" s="221">
        <v>3</v>
      </c>
      <c r="AJ140" s="207" t="s">
        <v>13332</v>
      </c>
      <c r="AK140" s="207">
        <v>77.8</v>
      </c>
      <c r="AL140" s="207">
        <v>827</v>
      </c>
      <c r="AM140" s="207" t="s">
        <v>12885</v>
      </c>
      <c r="AN140" s="207" t="s">
        <v>13333</v>
      </c>
      <c r="AO140" s="323" t="s">
        <v>13334</v>
      </c>
      <c r="AP140" s="207" t="s">
        <v>12886</v>
      </c>
      <c r="AQ140" s="207" t="s">
        <v>12488</v>
      </c>
      <c r="AR140" s="207" t="s">
        <v>14007</v>
      </c>
      <c r="AS140" s="207" t="s">
        <v>14008</v>
      </c>
      <c r="AT140" s="207" t="s">
        <v>14009</v>
      </c>
      <c r="AU140" s="207" t="s">
        <v>12492</v>
      </c>
      <c r="AV140" s="207" t="s">
        <v>13337</v>
      </c>
      <c r="AW140" s="73" t="s">
        <v>2464</v>
      </c>
      <c r="AX140" s="207" t="s">
        <v>12083</v>
      </c>
      <c r="AY140" s="207">
        <v>1</v>
      </c>
      <c r="AZ140" s="207">
        <v>1</v>
      </c>
      <c r="BA140" s="207">
        <v>2</v>
      </c>
      <c r="BB140" s="207">
        <v>80</v>
      </c>
      <c r="BC140" s="207">
        <v>100</v>
      </c>
      <c r="BD140" s="207">
        <v>300</v>
      </c>
      <c r="BE140" s="207">
        <v>160</v>
      </c>
      <c r="BF140" s="207" t="s">
        <v>2752</v>
      </c>
      <c r="BG140" s="207" t="s">
        <v>12586</v>
      </c>
      <c r="BH140" s="207" t="s">
        <v>2757</v>
      </c>
      <c r="BI140" s="207" t="s">
        <v>12587</v>
      </c>
      <c r="BJ140" s="207" t="s">
        <v>13919</v>
      </c>
      <c r="BK140" s="207" t="s">
        <v>13920</v>
      </c>
      <c r="BL140" s="195" t="s">
        <v>13979</v>
      </c>
      <c r="BM140" s="195" t="s">
        <v>13980</v>
      </c>
      <c r="BN140" s="195" t="s">
        <v>12500</v>
      </c>
      <c r="BO140" s="195" t="s">
        <v>12501</v>
      </c>
      <c r="BP140" s="195" t="s">
        <v>12502</v>
      </c>
      <c r="BQ140" s="207" t="s">
        <v>6831</v>
      </c>
      <c r="BR140" s="207" t="s">
        <v>6831</v>
      </c>
      <c r="BT140" s="207" t="s">
        <v>6831</v>
      </c>
      <c r="BW140" s="207" t="s">
        <v>12740</v>
      </c>
      <c r="BZ140" s="207">
        <v>130</v>
      </c>
      <c r="CC140" s="207">
        <v>1</v>
      </c>
      <c r="CE140" s="207" t="s">
        <v>12767</v>
      </c>
      <c r="CF140" s="207" t="s">
        <v>12768</v>
      </c>
      <c r="CI140" s="207">
        <v>50</v>
      </c>
      <c r="CJ140" s="207">
        <v>0</v>
      </c>
      <c r="CK140" s="207">
        <v>40</v>
      </c>
      <c r="CM140" s="222" t="s">
        <v>12508</v>
      </c>
      <c r="CN140" s="223" t="s">
        <v>12509</v>
      </c>
      <c r="CO140" s="222" t="s">
        <v>13832</v>
      </c>
      <c r="CP140" s="222" t="s">
        <v>12511</v>
      </c>
      <c r="CQ140" s="224" t="s">
        <v>12512</v>
      </c>
      <c r="CR140" s="207" t="s">
        <v>12513</v>
      </c>
      <c r="CS140" s="207" t="s">
        <v>12947</v>
      </c>
      <c r="CT140" s="207" t="s">
        <v>12418</v>
      </c>
      <c r="CU140" s="207" t="s">
        <v>3945</v>
      </c>
      <c r="CY140" s="207">
        <v>503</v>
      </c>
      <c r="CZ140" s="207" t="s">
        <v>4076</v>
      </c>
      <c r="DA140" s="207" t="s">
        <v>4077</v>
      </c>
      <c r="DB140" s="207" t="s">
        <v>4078</v>
      </c>
      <c r="DD140" s="207">
        <v>1</v>
      </c>
      <c r="DE140" s="207">
        <v>1</v>
      </c>
      <c r="DF140" s="207">
        <v>1</v>
      </c>
      <c r="DG140" s="207">
        <v>1236</v>
      </c>
      <c r="DH140" s="207" t="s">
        <v>12890</v>
      </c>
      <c r="DI140" s="207" t="s">
        <v>147</v>
      </c>
      <c r="DK140" s="207">
        <v>51</v>
      </c>
      <c r="DN140" s="207" t="s">
        <v>6831</v>
      </c>
      <c r="DO140" s="207" t="s">
        <v>6831</v>
      </c>
      <c r="DR140" s="207" t="s">
        <v>1802</v>
      </c>
      <c r="DS140" s="207" t="s">
        <v>6036</v>
      </c>
      <c r="DT140" s="207" t="s">
        <v>12519</v>
      </c>
      <c r="DU140" s="207">
        <v>3046</v>
      </c>
      <c r="DV140" s="207" t="s">
        <v>13338</v>
      </c>
      <c r="DW140" s="207">
        <v>2</v>
      </c>
      <c r="DX140" s="207" t="s">
        <v>13339</v>
      </c>
      <c r="DY140" s="195" t="s">
        <v>13340</v>
      </c>
      <c r="DZ140" s="195">
        <v>2</v>
      </c>
      <c r="EA140" s="207" t="s">
        <v>11037</v>
      </c>
      <c r="EB140" s="207" t="s">
        <v>12523</v>
      </c>
      <c r="ED140" s="196" t="s">
        <v>11037</v>
      </c>
      <c r="ER140" s="207" t="s">
        <v>13333</v>
      </c>
      <c r="ES140" s="207" t="s">
        <v>13334</v>
      </c>
      <c r="FA140" s="221">
        <v>3</v>
      </c>
    </row>
    <row r="141" spans="1:157" ht="12.75" customHeight="1">
      <c r="A141" s="215">
        <v>2105</v>
      </c>
      <c r="B141" s="215" t="s">
        <v>149</v>
      </c>
      <c r="C141" s="215" t="s">
        <v>9409</v>
      </c>
      <c r="D141" s="215" t="s">
        <v>1792</v>
      </c>
      <c r="E141" s="215" t="s">
        <v>1793</v>
      </c>
      <c r="F141" s="217" t="s">
        <v>12477</v>
      </c>
      <c r="G141" s="219">
        <v>4</v>
      </c>
      <c r="H141" s="217" t="s">
        <v>12478</v>
      </c>
      <c r="I141" s="215">
        <v>25</v>
      </c>
      <c r="J141" s="215" t="s">
        <v>5266</v>
      </c>
      <c r="K141" s="219">
        <v>3</v>
      </c>
      <c r="L141" s="207">
        <v>2</v>
      </c>
      <c r="M141" s="220">
        <v>7</v>
      </c>
      <c r="N141" s="220">
        <v>5</v>
      </c>
      <c r="O141" s="220">
        <v>8</v>
      </c>
      <c r="P141" s="220">
        <v>5</v>
      </c>
      <c r="Q141" s="220">
        <v>2</v>
      </c>
      <c r="R141" s="220">
        <v>5</v>
      </c>
      <c r="S141" s="207">
        <v>17.489999999999998</v>
      </c>
      <c r="T141" s="207">
        <v>185</v>
      </c>
      <c r="U141" s="207">
        <v>1.9</v>
      </c>
      <c r="V141" s="207">
        <v>0</v>
      </c>
      <c r="W141" s="207">
        <v>0.5</v>
      </c>
      <c r="X141" s="207" t="s">
        <v>2635</v>
      </c>
      <c r="Y141" s="207" t="s">
        <v>2725</v>
      </c>
      <c r="Z141" s="221"/>
      <c r="AA141" s="207" t="s">
        <v>13361</v>
      </c>
      <c r="AB141" s="207" t="s">
        <v>13362</v>
      </c>
      <c r="AC141" s="207" t="s">
        <v>13363</v>
      </c>
      <c r="AD141" s="207">
        <v>0</v>
      </c>
      <c r="AE141" s="207">
        <v>100</v>
      </c>
      <c r="AF141" s="220">
        <v>1</v>
      </c>
      <c r="AG141" s="220">
        <v>2</v>
      </c>
      <c r="AH141" s="221">
        <v>4</v>
      </c>
      <c r="AI141" s="221">
        <v>1</v>
      </c>
      <c r="AJ141" s="207" t="s">
        <v>13289</v>
      </c>
      <c r="AK141" s="207">
        <v>174.89999999999998</v>
      </c>
      <c r="AL141" s="207">
        <v>1850</v>
      </c>
      <c r="AM141" s="207" t="s">
        <v>12885</v>
      </c>
      <c r="AN141" s="207" t="s">
        <v>13364</v>
      </c>
      <c r="AO141" s="323" t="s">
        <v>12580</v>
      </c>
      <c r="AP141" s="207" t="s">
        <v>12703</v>
      </c>
      <c r="AQ141" s="207" t="s">
        <v>12488</v>
      </c>
      <c r="AR141" s="207" t="s">
        <v>14010</v>
      </c>
      <c r="AS141" s="207" t="s">
        <v>14011</v>
      </c>
      <c r="AT141" s="207" t="s">
        <v>14012</v>
      </c>
      <c r="AU141" s="207" t="s">
        <v>12492</v>
      </c>
      <c r="AV141" s="207" t="s">
        <v>13366</v>
      </c>
      <c r="AW141" s="73" t="s">
        <v>2466</v>
      </c>
      <c r="AX141" s="207" t="s">
        <v>12085</v>
      </c>
      <c r="AY141" s="207">
        <v>1</v>
      </c>
      <c r="AZ141" s="207">
        <v>1</v>
      </c>
      <c r="BA141" s="207">
        <v>1</v>
      </c>
      <c r="BB141" s="207">
        <v>80</v>
      </c>
      <c r="BC141" s="207">
        <v>60</v>
      </c>
      <c r="BD141" s="207">
        <v>300</v>
      </c>
      <c r="BE141" s="207">
        <v>120</v>
      </c>
      <c r="BF141" s="207" t="s">
        <v>2750</v>
      </c>
      <c r="BG141" s="207" t="s">
        <v>12494</v>
      </c>
      <c r="BH141" s="207" t="s">
        <v>2755</v>
      </c>
      <c r="BI141" s="207" t="s">
        <v>12864</v>
      </c>
      <c r="BJ141" s="207" t="s">
        <v>14013</v>
      </c>
      <c r="BK141" s="207" t="s">
        <v>13897</v>
      </c>
      <c r="BL141" s="195" t="s">
        <v>13979</v>
      </c>
      <c r="BM141" s="195" t="s">
        <v>13980</v>
      </c>
      <c r="BN141" s="195" t="s">
        <v>12500</v>
      </c>
      <c r="BO141" s="195" t="s">
        <v>12501</v>
      </c>
      <c r="BP141" s="195" t="s">
        <v>12502</v>
      </c>
      <c r="BQ141" s="207" t="s">
        <v>6831</v>
      </c>
      <c r="BR141" s="207" t="s">
        <v>6831</v>
      </c>
      <c r="BT141" s="207" t="s">
        <v>6831</v>
      </c>
      <c r="BU141" s="207" t="s">
        <v>6831</v>
      </c>
      <c r="BW141" s="207" t="s">
        <v>12590</v>
      </c>
      <c r="BZ141" s="207">
        <v>130</v>
      </c>
      <c r="CC141" s="207">
        <v>1</v>
      </c>
      <c r="CI141" s="207">
        <v>50</v>
      </c>
      <c r="CJ141" s="207">
        <v>0</v>
      </c>
      <c r="CK141" s="207">
        <v>40</v>
      </c>
      <c r="CM141" s="222" t="s">
        <v>12508</v>
      </c>
      <c r="CN141" s="223" t="s">
        <v>12509</v>
      </c>
      <c r="CO141" s="222" t="s">
        <v>13832</v>
      </c>
      <c r="CP141" s="222" t="s">
        <v>12511</v>
      </c>
      <c r="CQ141" s="224" t="s">
        <v>12512</v>
      </c>
      <c r="CR141" s="207" t="s">
        <v>12513</v>
      </c>
      <c r="CS141" s="207" t="s">
        <v>12947</v>
      </c>
      <c r="CT141" s="207" t="s">
        <v>12418</v>
      </c>
      <c r="CU141" s="207" t="s">
        <v>3947</v>
      </c>
      <c r="CY141" s="207">
        <v>505</v>
      </c>
      <c r="CZ141" s="207" t="s">
        <v>4076</v>
      </c>
      <c r="DA141" s="207" t="s">
        <v>4077</v>
      </c>
      <c r="DB141" s="207" t="s">
        <v>4078</v>
      </c>
      <c r="DD141" s="207">
        <v>1</v>
      </c>
      <c r="DE141" s="207">
        <v>1</v>
      </c>
      <c r="DF141" s="207">
        <v>1</v>
      </c>
      <c r="DG141" s="207">
        <v>1405</v>
      </c>
      <c r="DH141" s="207" t="s">
        <v>13642</v>
      </c>
      <c r="DI141" s="207" t="s">
        <v>149</v>
      </c>
      <c r="DK141" s="207">
        <v>51</v>
      </c>
      <c r="DN141" s="207" t="s">
        <v>13368</v>
      </c>
      <c r="DO141" s="207" t="s">
        <v>6831</v>
      </c>
      <c r="DR141" s="207" t="s">
        <v>1801</v>
      </c>
      <c r="DS141" s="207" t="s">
        <v>6038</v>
      </c>
      <c r="DT141" s="207" t="s">
        <v>13369</v>
      </c>
      <c r="DU141" s="207">
        <v>3044</v>
      </c>
      <c r="DV141" s="207" t="s">
        <v>13370</v>
      </c>
      <c r="DW141" s="207">
        <v>10</v>
      </c>
      <c r="DY141" s="195" t="s">
        <v>6831</v>
      </c>
      <c r="DZ141" s="195" t="s">
        <v>6831</v>
      </c>
      <c r="EA141" s="207" t="s">
        <v>11039</v>
      </c>
      <c r="EB141" s="207" t="s">
        <v>12523</v>
      </c>
      <c r="ED141" s="196" t="s">
        <v>11039</v>
      </c>
      <c r="ER141" s="207" t="s">
        <v>13364</v>
      </c>
      <c r="ES141" s="207" t="s">
        <v>12580</v>
      </c>
      <c r="FA141" s="221">
        <v>1</v>
      </c>
    </row>
    <row r="142" spans="1:157" ht="15" customHeight="1">
      <c r="A142" s="215">
        <v>2106</v>
      </c>
      <c r="B142" s="215" t="s">
        <v>149</v>
      </c>
      <c r="C142" s="215" t="s">
        <v>9409</v>
      </c>
      <c r="D142" s="215" t="s">
        <v>1792</v>
      </c>
      <c r="E142" s="215" t="s">
        <v>1793</v>
      </c>
      <c r="F142" s="47" t="s">
        <v>12477</v>
      </c>
      <c r="G142" s="219">
        <v>4</v>
      </c>
      <c r="H142" s="47" t="s">
        <v>12478</v>
      </c>
      <c r="I142" s="215">
        <v>25</v>
      </c>
      <c r="J142" s="215" t="s">
        <v>5266</v>
      </c>
      <c r="K142" s="219">
        <v>3</v>
      </c>
      <c r="L142" s="207">
        <v>2</v>
      </c>
      <c r="M142" s="220">
        <v>7</v>
      </c>
      <c r="N142" s="220">
        <v>5</v>
      </c>
      <c r="O142" s="220">
        <v>8</v>
      </c>
      <c r="P142" s="220">
        <v>5</v>
      </c>
      <c r="Q142" s="220">
        <v>2</v>
      </c>
      <c r="R142" s="220">
        <v>5</v>
      </c>
      <c r="S142" s="207">
        <v>17.489999999999998</v>
      </c>
      <c r="T142" s="207">
        <v>185</v>
      </c>
      <c r="U142" s="207">
        <v>1.9</v>
      </c>
      <c r="V142" s="207">
        <v>0</v>
      </c>
      <c r="W142" s="207">
        <v>0.5</v>
      </c>
      <c r="X142" s="207" t="s">
        <v>2635</v>
      </c>
      <c r="Y142" s="207" t="s">
        <v>2725</v>
      </c>
      <c r="Z142" s="221"/>
      <c r="AA142" s="207" t="s">
        <v>13361</v>
      </c>
      <c r="AB142" s="207" t="s">
        <v>13362</v>
      </c>
      <c r="AC142" s="207" t="s">
        <v>13363</v>
      </c>
      <c r="AD142" s="207">
        <v>0</v>
      </c>
      <c r="AE142" s="207">
        <v>100</v>
      </c>
      <c r="AF142" s="220">
        <v>1</v>
      </c>
      <c r="AG142" s="220">
        <v>2</v>
      </c>
      <c r="AH142" s="221">
        <v>4</v>
      </c>
      <c r="AI142" s="221">
        <v>1</v>
      </c>
      <c r="AJ142" s="207" t="s">
        <v>13289</v>
      </c>
      <c r="AK142" s="207">
        <v>174.89999999999998</v>
      </c>
      <c r="AL142" s="207">
        <v>1850</v>
      </c>
      <c r="AM142" s="207" t="s">
        <v>12885</v>
      </c>
      <c r="AN142" s="207" t="s">
        <v>13364</v>
      </c>
      <c r="AO142" s="323" t="s">
        <v>12580</v>
      </c>
      <c r="AP142" s="207" t="s">
        <v>12703</v>
      </c>
      <c r="AQ142" s="207" t="s">
        <v>12488</v>
      </c>
      <c r="AR142" s="207" t="s">
        <v>14010</v>
      </c>
      <c r="AS142" s="207" t="s">
        <v>14011</v>
      </c>
      <c r="AT142" s="207" t="s">
        <v>14012</v>
      </c>
      <c r="AU142" s="207" t="s">
        <v>12492</v>
      </c>
      <c r="AV142" s="207" t="s">
        <v>13366</v>
      </c>
      <c r="AW142" s="73" t="s">
        <v>2466</v>
      </c>
      <c r="AX142" s="207" t="s">
        <v>12085</v>
      </c>
      <c r="AY142" s="207">
        <v>1</v>
      </c>
      <c r="AZ142" s="207">
        <v>1</v>
      </c>
      <c r="BA142" s="207">
        <v>1</v>
      </c>
      <c r="BB142" s="207">
        <v>80</v>
      </c>
      <c r="BC142" s="207">
        <v>60</v>
      </c>
      <c r="BD142" s="207">
        <v>300</v>
      </c>
      <c r="BE142" s="207">
        <v>120</v>
      </c>
      <c r="BF142" s="207" t="s">
        <v>2750</v>
      </c>
      <c r="BG142" s="207" t="s">
        <v>12494</v>
      </c>
      <c r="BH142" s="207" t="s">
        <v>2755</v>
      </c>
      <c r="BI142" s="207" t="s">
        <v>12864</v>
      </c>
      <c r="BJ142" s="207" t="s">
        <v>14013</v>
      </c>
      <c r="BK142" s="207" t="s">
        <v>13897</v>
      </c>
      <c r="BL142" s="195" t="s">
        <v>13979</v>
      </c>
      <c r="BM142" s="195" t="s">
        <v>13980</v>
      </c>
      <c r="BN142" s="195" t="s">
        <v>12500</v>
      </c>
      <c r="BO142" s="195" t="s">
        <v>12501</v>
      </c>
      <c r="BP142" s="195" t="s">
        <v>12502</v>
      </c>
      <c r="BQ142" s="207" t="s">
        <v>6831</v>
      </c>
      <c r="BR142" s="207" t="s">
        <v>6831</v>
      </c>
      <c r="BT142" s="207" t="s">
        <v>6831</v>
      </c>
      <c r="BU142" s="207" t="s">
        <v>6831</v>
      </c>
      <c r="BW142" s="207" t="s">
        <v>12590</v>
      </c>
      <c r="BZ142" s="207">
        <v>130</v>
      </c>
      <c r="CC142" s="207">
        <v>1</v>
      </c>
      <c r="CI142" s="207">
        <v>50</v>
      </c>
      <c r="CJ142" s="207">
        <v>0</v>
      </c>
      <c r="CK142" s="207">
        <v>40</v>
      </c>
      <c r="CM142" s="222" t="s">
        <v>12508</v>
      </c>
      <c r="CN142" s="223" t="s">
        <v>12509</v>
      </c>
      <c r="CO142" s="222" t="s">
        <v>13832</v>
      </c>
      <c r="CP142" s="222" t="s">
        <v>12511</v>
      </c>
      <c r="CQ142" s="224" t="s">
        <v>12512</v>
      </c>
      <c r="CR142" s="207" t="s">
        <v>12513</v>
      </c>
      <c r="CS142" s="207" t="s">
        <v>12947</v>
      </c>
      <c r="CT142" s="207" t="s">
        <v>12418</v>
      </c>
      <c r="CU142" s="207" t="s">
        <v>3947</v>
      </c>
      <c r="CY142" s="207">
        <v>505</v>
      </c>
      <c r="CZ142" s="207" t="s">
        <v>4076</v>
      </c>
      <c r="DA142" s="207" t="s">
        <v>4077</v>
      </c>
      <c r="DB142" s="207" t="s">
        <v>4078</v>
      </c>
      <c r="DD142" s="207">
        <v>1</v>
      </c>
      <c r="DE142" s="207">
        <v>1</v>
      </c>
      <c r="DF142" s="207">
        <v>1</v>
      </c>
      <c r="DG142" s="207">
        <v>1405</v>
      </c>
      <c r="DH142" s="207" t="s">
        <v>13642</v>
      </c>
      <c r="DI142" s="207" t="s">
        <v>149</v>
      </c>
      <c r="DK142" s="207">
        <v>51</v>
      </c>
      <c r="DN142" s="207" t="s">
        <v>13368</v>
      </c>
      <c r="DO142" s="207" t="s">
        <v>6831</v>
      </c>
      <c r="DR142" s="207" t="s">
        <v>1801</v>
      </c>
      <c r="DS142" s="207" t="s">
        <v>6038</v>
      </c>
      <c r="DT142" s="207" t="s">
        <v>13369</v>
      </c>
      <c r="DU142" s="207">
        <v>3044</v>
      </c>
      <c r="DV142" s="207" t="s">
        <v>13370</v>
      </c>
      <c r="DW142" s="207">
        <v>10</v>
      </c>
      <c r="DX142" s="225"/>
      <c r="DY142" s="195" t="s">
        <v>6831</v>
      </c>
      <c r="DZ142" s="195" t="s">
        <v>6831</v>
      </c>
      <c r="EA142" s="207" t="s">
        <v>11039</v>
      </c>
      <c r="EB142" s="207" t="s">
        <v>12523</v>
      </c>
      <c r="ED142" s="196" t="s">
        <v>11039</v>
      </c>
      <c r="ER142" s="207" t="s">
        <v>13364</v>
      </c>
      <c r="ES142" s="207" t="s">
        <v>12580</v>
      </c>
      <c r="FA142" s="221">
        <v>1</v>
      </c>
    </row>
    <row r="143" spans="1:157" ht="15" customHeight="1">
      <c r="A143" s="215">
        <v>2107</v>
      </c>
      <c r="B143" s="215" t="s">
        <v>13307</v>
      </c>
      <c r="C143" s="215" t="s">
        <v>9406</v>
      </c>
      <c r="D143" s="215" t="s">
        <v>1792</v>
      </c>
      <c r="E143" s="215" t="s">
        <v>1793</v>
      </c>
      <c r="F143" s="47" t="s">
        <v>6941</v>
      </c>
      <c r="G143" s="219">
        <v>9</v>
      </c>
      <c r="H143" s="47" t="s">
        <v>12478</v>
      </c>
      <c r="I143" s="215">
        <v>21</v>
      </c>
      <c r="J143" s="215" t="s">
        <v>5263</v>
      </c>
      <c r="K143" s="219">
        <v>2</v>
      </c>
      <c r="L143" s="207">
        <v>1</v>
      </c>
      <c r="M143" s="220">
        <v>8</v>
      </c>
      <c r="N143" s="220">
        <v>4</v>
      </c>
      <c r="O143" s="220">
        <v>6</v>
      </c>
      <c r="P143" s="220">
        <v>3</v>
      </c>
      <c r="Q143" s="220">
        <v>1</v>
      </c>
      <c r="R143" s="220">
        <v>2</v>
      </c>
      <c r="S143" s="207">
        <v>10.26</v>
      </c>
      <c r="T143" s="207">
        <v>62.9</v>
      </c>
      <c r="U143" s="207">
        <v>1.5</v>
      </c>
      <c r="V143" s="207">
        <v>0</v>
      </c>
      <c r="W143" s="207">
        <v>0.42</v>
      </c>
      <c r="X143" s="207" t="s">
        <v>2632</v>
      </c>
      <c r="Y143" s="207" t="s">
        <v>2722</v>
      </c>
      <c r="Z143" s="221"/>
      <c r="AA143" s="207" t="s">
        <v>13309</v>
      </c>
      <c r="AB143" s="207" t="s">
        <v>13310</v>
      </c>
      <c r="AC143" s="207" t="s">
        <v>13310</v>
      </c>
      <c r="AD143" s="207">
        <v>0</v>
      </c>
      <c r="AE143" s="207">
        <v>100</v>
      </c>
      <c r="AF143" s="220">
        <v>1</v>
      </c>
      <c r="AG143" s="220">
        <v>1</v>
      </c>
      <c r="AH143" s="221">
        <v>3</v>
      </c>
      <c r="AI143" s="221">
        <v>5</v>
      </c>
      <c r="AJ143" s="207" t="s">
        <v>13289</v>
      </c>
      <c r="AK143" s="207">
        <v>102.6</v>
      </c>
      <c r="AL143" s="207">
        <v>629</v>
      </c>
      <c r="AM143" s="207" t="s">
        <v>12938</v>
      </c>
      <c r="AN143" s="207" t="s">
        <v>12638</v>
      </c>
      <c r="AO143" s="323" t="s">
        <v>13311</v>
      </c>
      <c r="AP143" s="207" t="s">
        <v>12940</v>
      </c>
      <c r="AQ143" s="207" t="s">
        <v>12488</v>
      </c>
      <c r="AR143" s="207" t="s">
        <v>13990</v>
      </c>
      <c r="AS143" s="207" t="s">
        <v>14014</v>
      </c>
      <c r="AT143" s="207" t="s">
        <v>14015</v>
      </c>
      <c r="AU143" s="207" t="s">
        <v>12492</v>
      </c>
      <c r="AV143" s="207" t="s">
        <v>13313</v>
      </c>
      <c r="AW143" s="73" t="s">
        <v>14016</v>
      </c>
      <c r="AX143" s="207" t="s">
        <v>12083</v>
      </c>
      <c r="AY143" s="207">
        <v>2</v>
      </c>
      <c r="AZ143" s="207">
        <v>1</v>
      </c>
      <c r="BA143" s="207">
        <v>3</v>
      </c>
      <c r="BB143" s="207">
        <v>230</v>
      </c>
      <c r="BC143" s="207">
        <v>60</v>
      </c>
      <c r="BD143" s="207">
        <v>300</v>
      </c>
      <c r="BE143" s="207">
        <v>60</v>
      </c>
      <c r="BF143" s="207" t="s">
        <v>2754</v>
      </c>
      <c r="BG143" s="207" t="s">
        <v>12645</v>
      </c>
      <c r="BH143" s="207" t="s">
        <v>2759</v>
      </c>
      <c r="BI143" s="207" t="s">
        <v>12495</v>
      </c>
      <c r="BJ143" s="207" t="s">
        <v>14002</v>
      </c>
      <c r="BK143" s="207" t="s">
        <v>14003</v>
      </c>
      <c r="BL143" s="195" t="s">
        <v>13979</v>
      </c>
      <c r="BM143" s="195" t="s">
        <v>13980</v>
      </c>
      <c r="BN143" s="195" t="s">
        <v>12500</v>
      </c>
      <c r="BO143" s="195" t="s">
        <v>12501</v>
      </c>
      <c r="BP143" s="195" t="s">
        <v>12502</v>
      </c>
      <c r="BQ143" s="207">
        <v>1</v>
      </c>
      <c r="BR143" s="207" t="s">
        <v>12648</v>
      </c>
      <c r="BT143" s="207">
        <v>300</v>
      </c>
      <c r="BU143" s="207">
        <v>6</v>
      </c>
      <c r="BW143" s="207" t="s">
        <v>12553</v>
      </c>
      <c r="BZ143" s="207">
        <v>130</v>
      </c>
      <c r="CC143" s="207">
        <v>0</v>
      </c>
      <c r="CE143" s="207" t="s">
        <v>13314</v>
      </c>
      <c r="CF143" s="207" t="s">
        <v>12650</v>
      </c>
      <c r="CI143" s="207">
        <v>50</v>
      </c>
      <c r="CJ143" s="207">
        <v>0</v>
      </c>
      <c r="CK143" s="207">
        <v>40</v>
      </c>
      <c r="CM143" s="222" t="s">
        <v>12508</v>
      </c>
      <c r="CN143" s="223" t="s">
        <v>12509</v>
      </c>
      <c r="CO143" s="222" t="s">
        <v>13832</v>
      </c>
      <c r="CP143" s="222" t="s">
        <v>12511</v>
      </c>
      <c r="CQ143" s="224" t="s">
        <v>12512</v>
      </c>
      <c r="CR143" s="207" t="s">
        <v>12513</v>
      </c>
      <c r="CS143" s="207" t="s">
        <v>12947</v>
      </c>
      <c r="CT143" s="207" t="s">
        <v>12418</v>
      </c>
      <c r="CU143" s="207" t="s">
        <v>3944</v>
      </c>
      <c r="CY143" s="207">
        <v>502</v>
      </c>
      <c r="CZ143" s="207" t="s">
        <v>4076</v>
      </c>
      <c r="DA143" s="207" t="s">
        <v>4077</v>
      </c>
      <c r="DB143" s="207" t="s">
        <v>4078</v>
      </c>
      <c r="DD143" s="207">
        <v>1</v>
      </c>
      <c r="DE143" s="207">
        <v>1</v>
      </c>
      <c r="DF143" s="207">
        <v>1</v>
      </c>
      <c r="DG143" s="207">
        <v>695</v>
      </c>
      <c r="DH143" s="207" t="s">
        <v>13642</v>
      </c>
      <c r="DI143" s="207" t="s">
        <v>146</v>
      </c>
      <c r="DK143" s="207">
        <v>51</v>
      </c>
      <c r="DN143" s="207" t="s">
        <v>6831</v>
      </c>
      <c r="DO143" s="207" t="s">
        <v>6831</v>
      </c>
      <c r="DR143" s="207" t="s">
        <v>1803</v>
      </c>
      <c r="DS143" s="207" t="s">
        <v>6035</v>
      </c>
      <c r="DT143" s="207" t="s">
        <v>12519</v>
      </c>
      <c r="DU143" s="207">
        <v>3048</v>
      </c>
      <c r="DV143" s="207" t="s">
        <v>13315</v>
      </c>
      <c r="DW143" s="207">
        <v>8</v>
      </c>
      <c r="DX143" s="225" t="s">
        <v>13316</v>
      </c>
      <c r="DY143" s="195" t="s">
        <v>13317</v>
      </c>
      <c r="DZ143" s="195">
        <v>2</v>
      </c>
      <c r="EA143" s="207" t="s">
        <v>11036</v>
      </c>
      <c r="EB143" s="207" t="s">
        <v>12523</v>
      </c>
      <c r="ED143" s="196" t="s">
        <v>11036</v>
      </c>
      <c r="ER143" s="207" t="s">
        <v>12638</v>
      </c>
      <c r="ES143" s="207" t="s">
        <v>13311</v>
      </c>
      <c r="FA143" s="221">
        <v>5</v>
      </c>
    </row>
    <row r="144" spans="1:157">
      <c r="A144" s="207">
        <v>2108</v>
      </c>
      <c r="B144" s="257" t="s">
        <v>13307</v>
      </c>
      <c r="C144" s="257" t="s">
        <v>9406</v>
      </c>
      <c r="D144" s="257" t="s">
        <v>1792</v>
      </c>
      <c r="E144" s="257" t="s">
        <v>1793</v>
      </c>
      <c r="F144" s="257" t="s">
        <v>6941</v>
      </c>
      <c r="G144" s="257">
        <v>9</v>
      </c>
      <c r="H144" s="257" t="s">
        <v>12478</v>
      </c>
      <c r="I144" s="257">
        <v>21</v>
      </c>
      <c r="J144" s="257" t="s">
        <v>5263</v>
      </c>
      <c r="K144" s="258">
        <v>2</v>
      </c>
      <c r="L144" s="258">
        <v>1</v>
      </c>
      <c r="M144" s="258">
        <v>8</v>
      </c>
      <c r="N144" s="258">
        <v>4</v>
      </c>
      <c r="O144" s="258">
        <v>6</v>
      </c>
      <c r="P144" s="258">
        <v>3</v>
      </c>
      <c r="Q144" s="258">
        <v>1</v>
      </c>
      <c r="R144" s="258">
        <v>2</v>
      </c>
      <c r="S144" s="258">
        <v>10.26</v>
      </c>
      <c r="T144" s="258">
        <v>62.9</v>
      </c>
      <c r="U144" s="207">
        <v>1.5</v>
      </c>
      <c r="V144" s="207">
        <v>0</v>
      </c>
      <c r="W144" s="207">
        <v>0.42</v>
      </c>
      <c r="X144" s="207" t="s">
        <v>2632</v>
      </c>
      <c r="Y144" s="207" t="s">
        <v>2722</v>
      </c>
      <c r="Z144" s="257"/>
      <c r="AA144" s="207" t="s">
        <v>13309</v>
      </c>
      <c r="AB144" s="207" t="s">
        <v>13310</v>
      </c>
      <c r="AC144" s="207" t="s">
        <v>13310</v>
      </c>
      <c r="AD144" s="207">
        <v>0</v>
      </c>
      <c r="AE144" s="207">
        <v>100</v>
      </c>
      <c r="AF144" s="73">
        <v>1</v>
      </c>
      <c r="AG144" s="73">
        <v>1</v>
      </c>
      <c r="AH144" s="207">
        <v>3</v>
      </c>
      <c r="AI144" s="207">
        <v>5</v>
      </c>
      <c r="AJ144" s="207" t="s">
        <v>13289</v>
      </c>
      <c r="AK144" s="207">
        <v>102.6</v>
      </c>
      <c r="AL144" s="207">
        <v>629</v>
      </c>
      <c r="AM144" s="207" t="s">
        <v>12938</v>
      </c>
      <c r="AN144" s="207" t="s">
        <v>12638</v>
      </c>
      <c r="AO144" s="323" t="s">
        <v>13311</v>
      </c>
      <c r="AP144" s="207" t="s">
        <v>12940</v>
      </c>
      <c r="AQ144" s="207" t="s">
        <v>12488</v>
      </c>
      <c r="AR144" s="207" t="s">
        <v>13990</v>
      </c>
      <c r="AS144" s="207" t="s">
        <v>14014</v>
      </c>
      <c r="AT144" s="207" t="s">
        <v>14015</v>
      </c>
      <c r="AU144" s="207" t="s">
        <v>12492</v>
      </c>
      <c r="AV144" s="207" t="s">
        <v>13313</v>
      </c>
      <c r="AW144" s="207" t="s">
        <v>14016</v>
      </c>
      <c r="AX144" s="207" t="s">
        <v>12083</v>
      </c>
      <c r="AY144" s="207">
        <v>2</v>
      </c>
      <c r="AZ144" s="207">
        <v>1</v>
      </c>
      <c r="BA144" s="207">
        <v>3</v>
      </c>
      <c r="BB144" s="207">
        <v>230</v>
      </c>
      <c r="BC144" s="207">
        <v>60</v>
      </c>
      <c r="BD144" s="207">
        <v>300</v>
      </c>
      <c r="BE144" s="207">
        <v>60</v>
      </c>
      <c r="BF144" s="207" t="s">
        <v>2754</v>
      </c>
      <c r="BG144" s="207" t="s">
        <v>12645</v>
      </c>
      <c r="BH144" s="207" t="s">
        <v>2759</v>
      </c>
      <c r="BI144" s="207" t="s">
        <v>12495</v>
      </c>
      <c r="BJ144" s="207" t="s">
        <v>14002</v>
      </c>
      <c r="BK144" s="207" t="s">
        <v>14003</v>
      </c>
      <c r="BL144" s="207" t="s">
        <v>13979</v>
      </c>
      <c r="BM144" s="207" t="s">
        <v>13980</v>
      </c>
      <c r="BN144" s="207" t="s">
        <v>12500</v>
      </c>
      <c r="BO144" s="207" t="s">
        <v>12501</v>
      </c>
      <c r="BP144" s="207" t="s">
        <v>12502</v>
      </c>
      <c r="BQ144" s="207">
        <v>1</v>
      </c>
      <c r="BR144" s="207" t="s">
        <v>12648</v>
      </c>
      <c r="BT144" s="207">
        <v>300</v>
      </c>
      <c r="BU144" s="207">
        <v>6</v>
      </c>
      <c r="BW144" s="207" t="s">
        <v>12553</v>
      </c>
      <c r="BZ144" s="207">
        <v>130</v>
      </c>
      <c r="CC144" s="207">
        <v>0</v>
      </c>
      <c r="CE144" s="207" t="s">
        <v>13314</v>
      </c>
      <c r="CF144" s="207" t="s">
        <v>12650</v>
      </c>
      <c r="CI144" s="207">
        <v>50</v>
      </c>
      <c r="CJ144" s="207">
        <v>0</v>
      </c>
      <c r="CK144" s="207">
        <v>40</v>
      </c>
      <c r="CM144" s="207" t="s">
        <v>12508</v>
      </c>
      <c r="CN144" s="207" t="s">
        <v>12509</v>
      </c>
      <c r="CO144" s="207" t="s">
        <v>13832</v>
      </c>
      <c r="CP144" s="207" t="s">
        <v>12511</v>
      </c>
      <c r="CQ144" s="207" t="s">
        <v>12512</v>
      </c>
      <c r="CR144" s="207" t="s">
        <v>12513</v>
      </c>
      <c r="CS144" s="207" t="s">
        <v>12947</v>
      </c>
      <c r="CT144" s="207" t="s">
        <v>12418</v>
      </c>
      <c r="CU144" s="207" t="s">
        <v>3944</v>
      </c>
      <c r="CY144" s="207">
        <v>502</v>
      </c>
      <c r="CZ144" s="207" t="s">
        <v>4076</v>
      </c>
      <c r="DA144" s="207" t="s">
        <v>4077</v>
      </c>
      <c r="DB144" s="207" t="s">
        <v>4078</v>
      </c>
      <c r="DD144" s="207">
        <v>1</v>
      </c>
      <c r="DE144" s="207">
        <v>1</v>
      </c>
      <c r="DF144" s="207">
        <v>1</v>
      </c>
      <c r="DG144" s="207">
        <v>695</v>
      </c>
      <c r="DH144" s="207" t="s">
        <v>13642</v>
      </c>
      <c r="DI144" s="207" t="s">
        <v>146</v>
      </c>
      <c r="DK144" s="207">
        <v>51</v>
      </c>
      <c r="DN144" s="207" t="s">
        <v>6831</v>
      </c>
      <c r="DO144" s="207" t="s">
        <v>6831</v>
      </c>
      <c r="DR144" s="207" t="s">
        <v>1803</v>
      </c>
      <c r="DS144" s="207" t="s">
        <v>6035</v>
      </c>
      <c r="DT144" s="207" t="s">
        <v>12519</v>
      </c>
      <c r="DU144" s="207">
        <v>3048</v>
      </c>
      <c r="DV144" s="207" t="s">
        <v>13315</v>
      </c>
      <c r="DW144" s="207">
        <v>8</v>
      </c>
      <c r="DX144" s="207" t="s">
        <v>13316</v>
      </c>
      <c r="DY144" s="207" t="s">
        <v>13317</v>
      </c>
      <c r="DZ144" s="207">
        <v>2</v>
      </c>
      <c r="EA144" s="207" t="s">
        <v>11036</v>
      </c>
      <c r="EB144" s="207" t="s">
        <v>12523</v>
      </c>
      <c r="ED144" s="207" t="s">
        <v>11036</v>
      </c>
      <c r="ER144" s="207" t="s">
        <v>12638</v>
      </c>
      <c r="ES144" s="207" t="s">
        <v>13311</v>
      </c>
      <c r="FA144" s="207">
        <v>5</v>
      </c>
    </row>
    <row r="145" spans="1:157">
      <c r="A145" s="207">
        <v>2201</v>
      </c>
      <c r="B145" s="207" t="s">
        <v>1782</v>
      </c>
      <c r="C145" s="207" t="s">
        <v>9383</v>
      </c>
      <c r="D145" s="207" t="s">
        <v>1778</v>
      </c>
      <c r="E145" s="207" t="s">
        <v>1782</v>
      </c>
      <c r="F145" s="207" t="s">
        <v>12477</v>
      </c>
      <c r="G145" s="207">
        <v>1</v>
      </c>
      <c r="H145" s="207" t="s">
        <v>12573</v>
      </c>
      <c r="I145" s="207">
        <v>28</v>
      </c>
      <c r="J145" s="207" t="s">
        <v>5240</v>
      </c>
      <c r="K145" s="73">
        <v>3</v>
      </c>
      <c r="L145" s="73">
        <v>3</v>
      </c>
      <c r="M145" s="73">
        <v>9</v>
      </c>
      <c r="N145" s="73">
        <v>6</v>
      </c>
      <c r="O145" s="73">
        <v>8</v>
      </c>
      <c r="P145" s="73">
        <v>5</v>
      </c>
      <c r="Q145" s="73">
        <v>3</v>
      </c>
      <c r="R145" s="73">
        <v>7</v>
      </c>
      <c r="S145" s="73">
        <v>79.2</v>
      </c>
      <c r="T145" s="73">
        <v>543.1</v>
      </c>
      <c r="U145" s="207">
        <v>1.9</v>
      </c>
      <c r="V145" s="207">
        <v>0</v>
      </c>
      <c r="W145" s="207">
        <v>0.52</v>
      </c>
      <c r="X145" s="207" t="s">
        <v>2609</v>
      </c>
      <c r="Y145" s="207" t="s">
        <v>2699</v>
      </c>
      <c r="AA145" s="207" t="s">
        <v>12696</v>
      </c>
      <c r="AB145" s="207" t="s">
        <v>12697</v>
      </c>
      <c r="AC145" s="207" t="s">
        <v>12698</v>
      </c>
      <c r="AD145" s="207">
        <v>0</v>
      </c>
      <c r="AE145" s="207">
        <v>120</v>
      </c>
      <c r="AF145" s="73">
        <v>1</v>
      </c>
      <c r="AG145" s="73">
        <v>1</v>
      </c>
      <c r="AH145" s="207">
        <v>5</v>
      </c>
      <c r="AI145" s="207">
        <v>1</v>
      </c>
      <c r="AJ145" s="207" t="s">
        <v>12699</v>
      </c>
      <c r="AK145" s="207">
        <v>792</v>
      </c>
      <c r="AL145" s="207">
        <v>5431</v>
      </c>
      <c r="AM145" s="207" t="s">
        <v>12700</v>
      </c>
      <c r="AN145" s="207" t="s">
        <v>12701</v>
      </c>
      <c r="AO145" s="323" t="s">
        <v>12702</v>
      </c>
      <c r="AP145" s="207" t="s">
        <v>12703</v>
      </c>
      <c r="AQ145" s="207" t="s">
        <v>12488</v>
      </c>
      <c r="AR145" s="207" t="s">
        <v>12704</v>
      </c>
      <c r="AS145" s="207" t="s">
        <v>12705</v>
      </c>
      <c r="AT145" s="207" t="s">
        <v>12706</v>
      </c>
      <c r="AU145" s="207" t="s">
        <v>12492</v>
      </c>
      <c r="AV145" s="207" t="s">
        <v>12707</v>
      </c>
      <c r="AW145" s="207" t="s">
        <v>2439</v>
      </c>
      <c r="AX145" s="207" t="s">
        <v>12086</v>
      </c>
      <c r="AY145" s="207">
        <v>1</v>
      </c>
      <c r="AZ145" s="207">
        <v>2</v>
      </c>
      <c r="BA145" s="207">
        <v>1</v>
      </c>
      <c r="BB145" s="207">
        <v>80</v>
      </c>
      <c r="BC145" s="207">
        <v>100</v>
      </c>
      <c r="BD145" s="207">
        <v>300</v>
      </c>
      <c r="BE145" s="207">
        <v>120</v>
      </c>
      <c r="BF145" s="207" t="s">
        <v>2750</v>
      </c>
      <c r="BG145" s="207" t="s">
        <v>12494</v>
      </c>
      <c r="BH145" s="207" t="s">
        <v>2755</v>
      </c>
      <c r="BI145" s="207" t="s">
        <v>12708</v>
      </c>
      <c r="BJ145" s="207" t="s">
        <v>12709</v>
      </c>
      <c r="BK145" s="207" t="s">
        <v>12710</v>
      </c>
      <c r="BL145" s="207" t="s">
        <v>12498</v>
      </c>
      <c r="BM145" s="207" t="s">
        <v>12499</v>
      </c>
      <c r="BN145" s="207" t="s">
        <v>12500</v>
      </c>
      <c r="BO145" s="207" t="s">
        <v>12501</v>
      </c>
      <c r="BP145" s="207" t="s">
        <v>12502</v>
      </c>
      <c r="BQ145" s="207" t="s">
        <v>6831</v>
      </c>
      <c r="BR145" s="207" t="s">
        <v>6831</v>
      </c>
      <c r="BT145" s="207" t="s">
        <v>6831</v>
      </c>
      <c r="BU145" s="207" t="s">
        <v>6831</v>
      </c>
      <c r="BW145" s="207" t="s">
        <v>12711</v>
      </c>
      <c r="BZ145" s="207">
        <v>250</v>
      </c>
      <c r="CC145" s="207">
        <v>1</v>
      </c>
      <c r="CF145" s="207" t="s">
        <v>12712</v>
      </c>
      <c r="CG145" s="207" t="s">
        <v>12713</v>
      </c>
      <c r="CH145" s="207" t="s">
        <v>12713</v>
      </c>
      <c r="CI145" s="207">
        <v>70</v>
      </c>
      <c r="CJ145" s="207">
        <v>20</v>
      </c>
      <c r="CK145" s="207">
        <v>70</v>
      </c>
      <c r="CM145" s="207" t="s">
        <v>12508</v>
      </c>
      <c r="CN145" s="207" t="s">
        <v>12509</v>
      </c>
      <c r="CO145" s="207" t="s">
        <v>12510</v>
      </c>
      <c r="CP145" s="207" t="s">
        <v>12511</v>
      </c>
      <c r="CQ145" s="207" t="s">
        <v>12512</v>
      </c>
      <c r="CR145" s="207" t="s">
        <v>12513</v>
      </c>
      <c r="CS145" s="207" t="s">
        <v>12714</v>
      </c>
      <c r="CT145" s="207" t="s">
        <v>12679</v>
      </c>
      <c r="CU145" s="207" t="s">
        <v>3921</v>
      </c>
      <c r="CV145" s="207" t="s">
        <v>12680</v>
      </c>
      <c r="CY145" s="207">
        <v>107</v>
      </c>
      <c r="CZ145" s="207" t="s">
        <v>4094</v>
      </c>
      <c r="DA145" s="207" t="s">
        <v>4095</v>
      </c>
      <c r="DB145" s="207" t="s">
        <v>4096</v>
      </c>
      <c r="DC145" s="207">
        <v>2</v>
      </c>
      <c r="DD145" s="207">
        <v>1</v>
      </c>
      <c r="DE145" s="207">
        <v>2</v>
      </c>
      <c r="DF145" s="207">
        <v>1</v>
      </c>
      <c r="DG145" s="207">
        <v>1574</v>
      </c>
      <c r="DH145" s="207" t="s">
        <v>12517</v>
      </c>
      <c r="DI145" s="207" t="s">
        <v>122</v>
      </c>
      <c r="DN145" s="207" t="s">
        <v>12715</v>
      </c>
      <c r="DO145" s="207" t="s">
        <v>12716</v>
      </c>
      <c r="DP145" s="207">
        <v>507</v>
      </c>
      <c r="DQ145" s="207" t="s">
        <v>12717</v>
      </c>
      <c r="DR145" s="207" t="s">
        <v>1801</v>
      </c>
      <c r="DS145" s="207" t="s">
        <v>6012</v>
      </c>
      <c r="DT145" s="207" t="s">
        <v>12718</v>
      </c>
      <c r="DU145" s="207">
        <v>3044</v>
      </c>
      <c r="DV145" s="207" t="s">
        <v>12520</v>
      </c>
      <c r="DW145" s="207">
        <v>10</v>
      </c>
      <c r="DY145" s="207" t="s">
        <v>6831</v>
      </c>
      <c r="DZ145" s="207" t="s">
        <v>6831</v>
      </c>
      <c r="EA145" s="207" t="s">
        <v>6391</v>
      </c>
      <c r="EB145" s="207" t="s">
        <v>12523</v>
      </c>
      <c r="EC145" s="207" t="s">
        <v>12719</v>
      </c>
      <c r="ED145" s="207" t="s">
        <v>6391</v>
      </c>
      <c r="EE145" s="207" t="s">
        <v>12720</v>
      </c>
      <c r="EF145" s="207">
        <v>60</v>
      </c>
      <c r="EG145" s="207" t="s">
        <v>12721</v>
      </c>
      <c r="EH145" s="207">
        <v>10000</v>
      </c>
      <c r="EI145" s="207">
        <v>10000</v>
      </c>
      <c r="EJ145" s="207">
        <v>5</v>
      </c>
      <c r="EL145" s="207" t="s">
        <v>12482</v>
      </c>
      <c r="EM145" s="207" t="s">
        <v>12482</v>
      </c>
      <c r="EN145" s="207" t="s">
        <v>12493</v>
      </c>
      <c r="EO145" s="207" t="s">
        <v>12567</v>
      </c>
      <c r="EP145" s="207" t="s">
        <v>12568</v>
      </c>
      <c r="EQ145" s="207" t="s">
        <v>12569</v>
      </c>
      <c r="ET145" s="207" t="s">
        <v>12722</v>
      </c>
      <c r="EU145" s="207" t="s">
        <v>12723</v>
      </c>
      <c r="EV145" s="207" t="s">
        <v>12724</v>
      </c>
      <c r="EW145" s="207" t="s">
        <v>12535</v>
      </c>
      <c r="FA145" s="207">
        <v>1</v>
      </c>
    </row>
  </sheetData>
  <phoneticPr fontId="11" type="noConversion"/>
  <conditionalFormatting sqref="BT3:CA4">
    <cfRule type="duplicateValues" dxfId="129" priority="1"/>
  </conditionalFormatting>
  <dataValidations count="1">
    <dataValidation type="list" allowBlank="1" showInputMessage="1" showErrorMessage="1" sqref="H103:H108 H87:H88 H128:H143 H64 H92:H101 H76 H6:H49">
      <formula1>"地面,飞行"</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workbookViewId="0">
      <selection activeCell="C15" sqref="C15"/>
    </sheetView>
  </sheetViews>
  <sheetFormatPr defaultRowHeight="14.25"/>
  <cols>
    <col min="1" max="1" width="11.625" style="183" bestFit="1" customWidth="1"/>
    <col min="2" max="2" width="35.875" style="183" bestFit="1" customWidth="1"/>
    <col min="3" max="3" width="20.75" style="183" bestFit="1" customWidth="1"/>
    <col min="4" max="4" width="110.75" style="183" customWidth="1"/>
    <col min="5" max="6" width="9" style="183"/>
    <col min="7" max="7" width="13" style="183" bestFit="1" customWidth="1"/>
    <col min="8" max="8" width="11.625" style="183" bestFit="1" customWidth="1"/>
    <col min="9" max="16384" width="9" style="183"/>
  </cols>
  <sheetData>
    <row r="1" spans="1:4">
      <c r="A1" s="393" t="s">
        <v>1457</v>
      </c>
      <c r="B1" s="393" t="s">
        <v>1458</v>
      </c>
      <c r="C1" s="393" t="s">
        <v>1460</v>
      </c>
      <c r="D1" s="393" t="s">
        <v>1461</v>
      </c>
    </row>
    <row r="2" spans="1:4">
      <c r="A2" s="404">
        <v>93106</v>
      </c>
      <c r="B2" s="383" t="str">
        <f>IFERROR(INDEX(物品列表!$C:$C,MATCH(道具查询!A2,物品列表!$B:$B,0),0),"空")</f>
        <v>皇家骑士</v>
      </c>
      <c r="C2" s="383" t="str">
        <f>IFERROR(IF(INDEX(物品列表!$A:$A,MATCH(A2,物品列表!$B:$B,0),0)=0,"[[]]",INDEX(物品列表!$A:$A,MATCH(A2,物品列表!$B:$B,0),0)),"[[]]")</f>
        <v>[["tool",93106,99999]]</v>
      </c>
      <c r="D2" s="673" t="str">
        <f>MID(C2,1,LEN(C2)-1)&amp;","&amp;MID(C3,2,LEN(C3)-2)&amp;","&amp;MID(C4,2,LEN(C4)-2)&amp;","&amp;MID(C5,2,LEN(C5)-2)&amp;","&amp;MID(C6,2,LEN(C6)-2)&amp;","&amp;MID(C7,2,LEN(C7)-2)&amp;","&amp;MID(C8,2,LEN(C8)-2)&amp;","&amp;MID(C9,2,LEN(C9)-1)</f>
        <v>[["tool",93106,99999],["tool",94106,99999],["tool",304006,99999],["tool",41003,99999],["tool",3004,99999],["tool",41001,99999],["tool",3023,99999],["tool",3024,99999]]</v>
      </c>
    </row>
    <row r="3" spans="1:4">
      <c r="A3" s="404">
        <v>94106</v>
      </c>
      <c r="B3" s="383" t="str">
        <f>IFERROR(INDEX(物品列表!$C:$C,MATCH(道具查询!A3,物品列表!$B:$B,0),0),"空")</f>
        <v>皇家骑士</v>
      </c>
      <c r="C3" s="383" t="str">
        <f>IFERROR(IF(INDEX(物品列表!$A:$A,MATCH(A3,物品列表!$B:$B,0),0)=0,"[[]]",INDEX(物品列表!$A:$A,MATCH(A3,物品列表!$B:$B,0),0)),"[[]]")</f>
        <v>[["tool",94106,99999]]</v>
      </c>
      <c r="D3" s="674"/>
    </row>
    <row r="4" spans="1:4">
      <c r="A4" s="404">
        <v>304006</v>
      </c>
      <c r="B4" s="383" t="str">
        <f>IFERROR(INDEX(物品列表!$C:$C,MATCH(道具查询!A4,物品列表!$B:$B,0),0),"空")</f>
        <v>宝物精华</v>
      </c>
      <c r="C4" s="383" t="str">
        <f>IFERROR(IF(INDEX(物品列表!$A:$A,MATCH(A4,物品列表!$B:$B,0),0)=0,"[[]]",INDEX(物品列表!$A:$A,MATCH(A4,物品列表!$B:$B,0),0)),"[[]]")</f>
        <v>[["tool",304006,99999]]</v>
      </c>
      <c r="D4" s="674"/>
    </row>
    <row r="5" spans="1:4">
      <c r="A5" s="404">
        <v>41003</v>
      </c>
      <c r="B5" s="383" t="str">
        <f>IFERROR(INDEX(物品列表!$C:$C,MATCH(道具查询!A5,物品列表!$B:$B,0),0),"空")</f>
        <v>占星限量银币</v>
      </c>
      <c r="C5" s="383" t="str">
        <f>IFERROR(IF(INDEX(物品列表!$A:$A,MATCH(A5,物品列表!$B:$B,0),0)=0,"[[]]",INDEX(物品列表!$A:$A,MATCH(A5,物品列表!$B:$B,0),0)),"[[]]")</f>
        <v>[["tool",41003,99999]]</v>
      </c>
      <c r="D5" s="674"/>
    </row>
    <row r="6" spans="1:4">
      <c r="A6" s="404">
        <v>3004</v>
      </c>
      <c r="B6" s="383" t="str">
        <f>IFERROR(INDEX(物品列表!$C:$C,MATCH(道具查询!A6,物品列表!$B:$B,0),0),"空")</f>
        <v>法术卷轴</v>
      </c>
      <c r="C6" s="383" t="str">
        <f>IFERROR(IF(INDEX(物品列表!$A:$A,MATCH(A6,物品列表!$B:$B,0),0)=0,"[[]]",INDEX(物品列表!$A:$A,MATCH(A6,物品列表!$B:$B,0),0)),"[[]]")</f>
        <v>[["tool",3004,99999]]</v>
      </c>
      <c r="D6" s="674"/>
    </row>
    <row r="7" spans="1:4" s="322" customFormat="1">
      <c r="A7" s="404">
        <v>41001</v>
      </c>
      <c r="B7" s="383" t="str">
        <f>IFERROR(INDEX(物品列表!$C:$C,MATCH(道具查询!A7,物品列表!$B:$B,0),0),"空")</f>
        <v>天堂铸造石</v>
      </c>
      <c r="C7" s="383" t="str">
        <f>IFERROR(IF(INDEX(物品列表!$A:$A,MATCH(A7,物品列表!$B:$B,0),0)=0,"[[]]",INDEX(物品列表!$A:$A,MATCH(A7,物品列表!$B:$B,0),0)),"[[]]")</f>
        <v>[["tool",41001,99999]]</v>
      </c>
      <c r="D7" s="674"/>
    </row>
    <row r="8" spans="1:4" s="322" customFormat="1">
      <c r="A8" s="404">
        <v>3023</v>
      </c>
      <c r="B8" s="383" t="str">
        <f>IFERROR(INDEX(物品列表!$C:$C,MATCH(道具查询!A8,物品列表!$B:$B,0),0),"空")</f>
        <v>蓝晶符石</v>
      </c>
      <c r="C8" s="383" t="str">
        <f>IFERROR(IF(INDEX(物品列表!$A:$A,MATCH(A8,物品列表!$B:$B,0),0)=0,"[[]]",INDEX(物品列表!$A:$A,MATCH(A8,物品列表!$B:$B,0),0)),"[[]]")</f>
        <v>[["tool",3023,99999]]</v>
      </c>
      <c r="D8" s="674"/>
    </row>
    <row r="9" spans="1:4" s="322" customFormat="1">
      <c r="A9" s="404">
        <v>3024</v>
      </c>
      <c r="B9" s="383" t="str">
        <f>IFERROR(INDEX(物品列表!$C:$C,MATCH(道具查询!A9,物品列表!$B:$B,0),0),"空")</f>
        <v>紫晶符石</v>
      </c>
      <c r="C9" s="383" t="str">
        <f>IFERROR(IF(INDEX(物品列表!$A:$A,MATCH(A9,物品列表!$B:$B,0),0)=0,"[[]]",INDEX(物品列表!$A:$A,MATCH(A9,物品列表!$B:$B,0),0)),"[[]]")</f>
        <v>[["tool",3024,99999]]</v>
      </c>
      <c r="D9" s="675"/>
    </row>
    <row r="10" spans="1:4">
      <c r="A10" s="393" t="s">
        <v>1459</v>
      </c>
      <c r="B10" s="393" t="s">
        <v>1457</v>
      </c>
      <c r="C10" s="393" t="s">
        <v>1460</v>
      </c>
      <c r="D10" s="393" t="s">
        <v>1461</v>
      </c>
    </row>
    <row r="11" spans="1:4">
      <c r="A11" s="404" t="s">
        <v>12110</v>
      </c>
      <c r="B11" s="383" t="str">
        <f>IFERROR(INDEX(物品列表!$B:$B,MATCH(道具查询!A11,物品列表!$C:$C,0),0),"空")</f>
        <v>friendCoin</v>
      </c>
      <c r="C11" s="383" t="str">
        <f>IFERROR(IF(INDEX(物品列表!$A:$A,MATCH(道具查询!A11,物品列表!$C:$C,0),0)=0,"[[]]",INDEX(物品列表!$A:$A,MATCH(道具查询!A11,物品列表!$C:$C,0),0)),"[[]]")</f>
        <v>[["friendCoin",0,99999]]</v>
      </c>
      <c r="D11" s="672" t="str">
        <f>MID(C11,1,LEN(C11)-1)&amp;","&amp;MID(C12,2,LEN(C12)-2)&amp;","&amp;MID(C13,2,LEN(C13)-2)&amp;","&amp;MID(C14,2,LEN(C14)-2)&amp;","&amp;MID(C15,2,LEN(C15)-1)</f>
        <v>[["friendCoin",0,99999],["gem",0,99999],["gold",0,99999],["physcal",0,99999],["active",0,99999]]</v>
      </c>
    </row>
    <row r="12" spans="1:4">
      <c r="A12" s="404" t="s">
        <v>1393</v>
      </c>
      <c r="B12" s="383" t="str">
        <f>IFERROR(INDEX(物品列表!$B:$B,MATCH(道具查询!A12,物品列表!$C:$C,0),0),"空")</f>
        <v>gem</v>
      </c>
      <c r="C12" s="383" t="str">
        <f>IFERROR(IF(INDEX(物品列表!$A:$A,MATCH(道具查询!A12,物品列表!$C:$C,0),0)=0,"[[]]",INDEX(物品列表!$A:$A,MATCH(道具查询!A12,物品列表!$C:$C,0),0)),"[[]]")</f>
        <v>[["gem",0,99999]]</v>
      </c>
      <c r="D12" s="672"/>
    </row>
    <row r="13" spans="1:4">
      <c r="A13" s="404" t="s">
        <v>1395</v>
      </c>
      <c r="B13" s="383" t="str">
        <f>IFERROR(INDEX(物品列表!$B:$B,MATCH(道具查询!A13,物品列表!$C:$C,0),0),"空")</f>
        <v>gold</v>
      </c>
      <c r="C13" s="383" t="str">
        <f>IFERROR(IF(INDEX(物品列表!$A:$A,MATCH(道具查询!A13,物品列表!$C:$C,0),0)=0,"[[]]",INDEX(物品列表!$A:$A,MATCH(道具查询!A13,物品列表!$C:$C,0),0)),"[[]]")</f>
        <v>[["gold",0,99999]]</v>
      </c>
      <c r="D13" s="672"/>
    </row>
    <row r="14" spans="1:4">
      <c r="A14" s="404" t="s">
        <v>1397</v>
      </c>
      <c r="B14" s="383" t="str">
        <f>IFERROR(INDEX(物品列表!$B:$B,MATCH(道具查询!A14,物品列表!$C:$C,0),0),"空")</f>
        <v>physcal</v>
      </c>
      <c r="C14" s="383" t="str">
        <f>IFERROR(IF(INDEX(物品列表!$A:$A,MATCH(道具查询!A14,物品列表!$C:$C,0),0)=0,"[[]]",INDEX(物品列表!$A:$A,MATCH(道具查询!A14,物品列表!$C:$C,0),0)),"[[]]")</f>
        <v>[["physcal",0,99999]]</v>
      </c>
      <c r="D14" s="672"/>
    </row>
    <row r="15" spans="1:4">
      <c r="A15" s="404" t="s">
        <v>7</v>
      </c>
      <c r="B15" s="383" t="str">
        <f>IFERROR(INDEX(物品列表!$B:$B,MATCH(道具查询!A15,物品列表!$C:$C,0),0),"空")</f>
        <v>active</v>
      </c>
      <c r="C15" s="383" t="str">
        <f>IFERROR(IF(INDEX(物品列表!$A:$A,MATCH(道具查询!A15,物品列表!$C:$C,0),0)=0,"[[]]",INDEX(物品列表!$A:$A,MATCH(道具查询!A15,物品列表!$C:$C,0),0)),"[[]]")</f>
        <v>[["active",0,99999]]</v>
      </c>
      <c r="D15" s="672"/>
    </row>
    <row r="16" spans="1:4">
      <c r="A16" s="1"/>
      <c r="B16" s="1"/>
      <c r="C16" s="1"/>
      <c r="D16" s="1"/>
    </row>
    <row r="17" spans="1:4">
      <c r="A17" s="322"/>
      <c r="B17" s="322"/>
      <c r="C17" s="322"/>
    </row>
    <row r="18" spans="1:4">
      <c r="A18" s="360"/>
      <c r="B18" s="360"/>
      <c r="C18" s="360"/>
      <c r="D18" s="360"/>
    </row>
    <row r="19" spans="1:4">
      <c r="A19" s="360"/>
      <c r="B19" s="360"/>
      <c r="C19" s="360"/>
      <c r="D19" s="360"/>
    </row>
    <row r="20" spans="1:4">
      <c r="A20" s="360"/>
      <c r="B20" s="360"/>
      <c r="C20" s="360"/>
      <c r="D20" s="360"/>
    </row>
    <row r="21" spans="1:4">
      <c r="A21" s="360"/>
      <c r="B21" s="360"/>
      <c r="C21" s="360"/>
      <c r="D21" s="360"/>
    </row>
    <row r="22" spans="1:4">
      <c r="A22" s="360"/>
      <c r="B22" s="360"/>
      <c r="C22" s="360"/>
      <c r="D22" s="360"/>
    </row>
    <row r="23" spans="1:4">
      <c r="A23" s="360"/>
      <c r="B23" s="360"/>
      <c r="C23" s="360"/>
      <c r="D23" s="360"/>
    </row>
    <row r="24" spans="1:4">
      <c r="A24" s="360"/>
      <c r="B24" s="360"/>
      <c r="C24" s="360"/>
      <c r="D24" s="360"/>
    </row>
    <row r="25" spans="1:4">
      <c r="A25" s="360"/>
      <c r="B25" s="360"/>
      <c r="C25" s="360"/>
      <c r="D25" s="360"/>
    </row>
    <row r="26" spans="1:4">
      <c r="A26" s="360"/>
      <c r="B26" s="360"/>
      <c r="C26" s="360"/>
      <c r="D26" s="360"/>
    </row>
    <row r="27" spans="1:4">
      <c r="A27" s="360"/>
      <c r="B27" s="360"/>
      <c r="C27" s="360"/>
      <c r="D27" s="360"/>
    </row>
    <row r="28" spans="1:4">
      <c r="A28" s="360"/>
      <c r="B28" s="360"/>
      <c r="C28" s="360"/>
      <c r="D28" s="360"/>
    </row>
    <row r="29" spans="1:4">
      <c r="A29" s="360"/>
      <c r="B29" s="360"/>
      <c r="C29" s="360"/>
      <c r="D29" s="360"/>
    </row>
    <row r="30" spans="1:4">
      <c r="A30" s="360"/>
      <c r="B30" s="360"/>
      <c r="C30" s="360"/>
      <c r="D30" s="360"/>
    </row>
    <row r="31" spans="1:4">
      <c r="A31" s="360"/>
      <c r="B31" s="360"/>
      <c r="C31" s="360"/>
      <c r="D31" s="360"/>
    </row>
    <row r="32" spans="1:4">
      <c r="A32" s="360"/>
      <c r="B32" s="360"/>
      <c r="C32" s="360"/>
      <c r="D32" s="360"/>
    </row>
    <row r="33" spans="1:4">
      <c r="A33" s="360"/>
      <c r="B33" s="360"/>
      <c r="C33" s="360"/>
      <c r="D33" s="360"/>
    </row>
    <row r="34" spans="1:4">
      <c r="A34" s="360"/>
      <c r="B34" s="360"/>
      <c r="C34" s="360"/>
      <c r="D34" s="360"/>
    </row>
    <row r="35" spans="1:4">
      <c r="A35" s="360"/>
      <c r="B35" s="360"/>
      <c r="C35" s="360"/>
      <c r="D35" s="360"/>
    </row>
    <row r="36" spans="1:4">
      <c r="A36" s="360"/>
      <c r="B36" s="360"/>
      <c r="C36" s="360"/>
      <c r="D36" s="360"/>
    </row>
    <row r="37" spans="1:4">
      <c r="A37" s="360"/>
      <c r="B37" s="360"/>
      <c r="C37" s="360"/>
      <c r="D37" s="360"/>
    </row>
    <row r="38" spans="1:4">
      <c r="A38" s="360"/>
      <c r="B38" s="360"/>
      <c r="C38" s="360"/>
      <c r="D38" s="360"/>
    </row>
    <row r="39" spans="1:4">
      <c r="A39" s="360"/>
      <c r="B39" s="360"/>
      <c r="C39" s="360"/>
      <c r="D39" s="360"/>
    </row>
    <row r="40" spans="1:4">
      <c r="A40" s="360"/>
      <c r="B40" s="360"/>
      <c r="C40" s="360"/>
      <c r="D40" s="360"/>
    </row>
    <row r="41" spans="1:4">
      <c r="A41" s="360"/>
      <c r="B41" s="360"/>
      <c r="C41" s="360"/>
      <c r="D41" s="360"/>
    </row>
    <row r="42" spans="1:4">
      <c r="A42" s="360"/>
      <c r="B42" s="360"/>
      <c r="C42" s="360"/>
      <c r="D42" s="360"/>
    </row>
    <row r="43" spans="1:4">
      <c r="A43" s="360"/>
      <c r="B43" s="360"/>
      <c r="C43" s="360"/>
      <c r="D43" s="360"/>
    </row>
    <row r="44" spans="1:4">
      <c r="A44" s="360"/>
      <c r="B44" s="360"/>
      <c r="C44" s="360"/>
      <c r="D44" s="360"/>
    </row>
  </sheetData>
  <mergeCells count="2">
    <mergeCell ref="D11:D15"/>
    <mergeCell ref="D2:D9"/>
  </mergeCells>
  <phoneticPr fontId="1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物品列表!$C$6:$C$1007</xm:f>
          </x14:formula1>
          <xm:sqref>A11:A15</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9"/>
  <sheetViews>
    <sheetView workbookViewId="0">
      <selection activeCell="H16" sqref="H16"/>
    </sheetView>
  </sheetViews>
  <sheetFormatPr defaultRowHeight="14.25"/>
  <cols>
    <col min="1" max="1" width="11" style="138" bestFit="1" customWidth="1"/>
    <col min="2" max="2" width="17.875" style="138" bestFit="1" customWidth="1"/>
    <col min="3" max="3" width="0.625" style="138" customWidth="1"/>
    <col min="4" max="4" width="17.125" style="138" bestFit="1" customWidth="1"/>
    <col min="5" max="5" width="54.5" style="138" customWidth="1"/>
    <col min="6" max="6" width="1" style="104" customWidth="1"/>
    <col min="7" max="7" width="9" style="104" bestFit="1" customWidth="1"/>
    <col min="8" max="8" width="11" style="104" bestFit="1" customWidth="1"/>
    <col min="9" max="9" width="9" style="104"/>
    <col min="10" max="10" width="13" style="104" bestFit="1" customWidth="1"/>
    <col min="11" max="11" width="0.625" style="104" customWidth="1"/>
    <col min="12" max="12" width="9" style="104" bestFit="1" customWidth="1"/>
    <col min="13" max="13" width="11" style="104" bestFit="1" customWidth="1"/>
    <col min="14" max="14" width="9" style="104"/>
    <col min="15" max="15" width="13" style="104" bestFit="1" customWidth="1"/>
    <col min="16" max="16" width="0.625" style="104" customWidth="1"/>
    <col min="17" max="17" width="9" style="104" bestFit="1" customWidth="1"/>
    <col min="18" max="19" width="9" style="104"/>
    <col min="20" max="20" width="13" style="104" bestFit="1" customWidth="1"/>
    <col min="21" max="16384" width="9" style="104"/>
  </cols>
  <sheetData>
    <row r="1" spans="1:20" ht="3.75" customHeight="1"/>
    <row r="2" spans="1:20" s="181" customFormat="1">
      <c r="A2" s="394"/>
      <c r="B2" s="688" t="s">
        <v>11942</v>
      </c>
      <c r="C2" s="688"/>
      <c r="D2" s="688"/>
      <c r="E2" s="688"/>
      <c r="F2" s="382"/>
      <c r="G2" s="395"/>
      <c r="H2" s="686" t="s">
        <v>11963</v>
      </c>
      <c r="I2" s="686"/>
      <c r="J2" s="686"/>
    </row>
    <row r="3" spans="1:20" s="181" customFormat="1" ht="3.75" customHeight="1"/>
    <row r="4" spans="1:20" ht="18">
      <c r="A4" s="684" t="s">
        <v>11934</v>
      </c>
      <c r="B4" s="684"/>
      <c r="C4" s="684"/>
      <c r="D4" s="684"/>
      <c r="E4" s="684"/>
      <c r="G4" s="678" t="s">
        <v>11346</v>
      </c>
      <c r="H4" s="679"/>
      <c r="I4" s="679"/>
      <c r="J4" s="680"/>
      <c r="L4" s="681" t="s">
        <v>11347</v>
      </c>
      <c r="M4" s="681"/>
      <c r="N4" s="681"/>
      <c r="O4" s="681"/>
      <c r="Q4" s="681" t="s">
        <v>11348</v>
      </c>
      <c r="R4" s="681"/>
      <c r="S4" s="681"/>
      <c r="T4" s="681"/>
    </row>
    <row r="5" spans="1:20">
      <c r="A5" s="687" t="s">
        <v>12022</v>
      </c>
      <c r="B5" s="687"/>
      <c r="C5" s="687"/>
      <c r="D5" s="687"/>
      <c r="E5" s="687"/>
      <c r="G5" s="381" t="s">
        <v>1457</v>
      </c>
      <c r="H5" s="381" t="s">
        <v>11285</v>
      </c>
      <c r="I5" s="381" t="s">
        <v>11336</v>
      </c>
      <c r="J5" s="381" t="s">
        <v>11338</v>
      </c>
      <c r="L5" s="381" t="s">
        <v>1457</v>
      </c>
      <c r="M5" s="381" t="s">
        <v>11285</v>
      </c>
      <c r="N5" s="381" t="s">
        <v>11336</v>
      </c>
      <c r="O5" s="381" t="s">
        <v>11338</v>
      </c>
      <c r="Q5" s="381" t="s">
        <v>1457</v>
      </c>
      <c r="R5" s="381" t="s">
        <v>11285</v>
      </c>
      <c r="S5" s="381" t="s">
        <v>11336</v>
      </c>
      <c r="T5" s="381" t="s">
        <v>11338</v>
      </c>
    </row>
    <row r="6" spans="1:20">
      <c r="A6" s="684" t="s">
        <v>11487</v>
      </c>
      <c r="B6" s="684"/>
      <c r="C6" s="684"/>
      <c r="D6" s="684"/>
      <c r="E6" s="684"/>
      <c r="G6" s="404"/>
      <c r="H6" s="404" t="s">
        <v>11383</v>
      </c>
      <c r="I6" s="404">
        <v>20</v>
      </c>
      <c r="J6" s="405">
        <v>1.5</v>
      </c>
      <c r="L6" s="404"/>
      <c r="M6" s="404" t="s">
        <v>11371</v>
      </c>
      <c r="N6" s="404">
        <v>1</v>
      </c>
      <c r="O6" s="405">
        <v>0</v>
      </c>
      <c r="Q6" s="404"/>
      <c r="R6" s="404" t="s">
        <v>11319</v>
      </c>
      <c r="S6" s="404">
        <v>1</v>
      </c>
      <c r="T6" s="405">
        <v>0</v>
      </c>
    </row>
    <row r="7" spans="1:20">
      <c r="A7" s="682">
        <v>8</v>
      </c>
      <c r="B7" s="683"/>
      <c r="C7" s="683"/>
      <c r="D7" s="683"/>
      <c r="E7" s="683"/>
      <c r="G7" s="381" t="s">
        <v>11292</v>
      </c>
      <c r="H7" s="381" t="s">
        <v>11294</v>
      </c>
      <c r="I7" s="381" t="s">
        <v>11296</v>
      </c>
      <c r="J7" s="381" t="s">
        <v>11298</v>
      </c>
      <c r="L7" s="381" t="s">
        <v>11292</v>
      </c>
      <c r="M7" s="381" t="s">
        <v>11294</v>
      </c>
      <c r="N7" s="381" t="s">
        <v>11296</v>
      </c>
      <c r="O7" s="381" t="s">
        <v>11298</v>
      </c>
      <c r="Q7" s="381" t="s">
        <v>11292</v>
      </c>
      <c r="R7" s="381" t="s">
        <v>11294</v>
      </c>
      <c r="S7" s="381" t="s">
        <v>11296</v>
      </c>
      <c r="T7" s="381" t="s">
        <v>11298</v>
      </c>
    </row>
    <row r="8" spans="1:20">
      <c r="A8" s="685" t="s">
        <v>11936</v>
      </c>
      <c r="B8" s="685"/>
      <c r="C8" s="164"/>
      <c r="D8" s="685" t="s">
        <v>11935</v>
      </c>
      <c r="E8" s="685"/>
      <c r="G8" s="381" t="s">
        <v>11300</v>
      </c>
      <c r="H8" s="396">
        <f>IFERROR(宝物1!B4,"0")</f>
        <v>0</v>
      </c>
      <c r="I8" s="396">
        <f>IFERROR(宝物1!C4,"0")</f>
        <v>0</v>
      </c>
      <c r="J8" s="402">
        <f>IFERROR(宝物1!D4,"0")%</f>
        <v>0</v>
      </c>
      <c r="L8" s="381" t="s">
        <v>11300</v>
      </c>
      <c r="M8" s="396">
        <f>IFERROR(宝物2!B4,"0")</f>
        <v>0</v>
      </c>
      <c r="N8" s="396">
        <f>IFERROR(宝物2!C4,"0")</f>
        <v>0</v>
      </c>
      <c r="O8" s="402">
        <f>IFERROR(宝物2!D4,"0")%</f>
        <v>0</v>
      </c>
      <c r="Q8" s="381" t="s">
        <v>11300</v>
      </c>
      <c r="R8" s="396">
        <f>IFERROR(宝物3!B4,"0")</f>
        <v>6</v>
      </c>
      <c r="S8" s="396">
        <f>IFERROR(宝物3!C4,"0")</f>
        <v>2.4</v>
      </c>
      <c r="T8" s="402">
        <f>IFERROR(宝物3!D4,"0")%</f>
        <v>0.06</v>
      </c>
    </row>
    <row r="9" spans="1:20">
      <c r="A9" s="381" t="s">
        <v>11488</v>
      </c>
      <c r="B9" s="396" t="str">
        <f>IFERROR(IF(B11="主动技能","主动技能",宝物0!B5),"主动技能")</f>
        <v>主动技能</v>
      </c>
      <c r="D9" s="381" t="s">
        <v>11488</v>
      </c>
      <c r="E9" s="400" t="str">
        <f>IFERROR(IF(E15="被动技能","被动技能",宝物0!B5),"被动技能")</f>
        <v>[1,2,5,8,11,14,17,20]</v>
      </c>
      <c r="G9" s="381" t="s">
        <v>11302</v>
      </c>
      <c r="H9" s="396">
        <f>IFERROR(宝物1!B5,"0")</f>
        <v>4</v>
      </c>
      <c r="I9" s="396">
        <f>IFERROR(宝物1!C5,"0")</f>
        <v>1.6</v>
      </c>
      <c r="J9" s="402">
        <f>IFERROR(宝物1!D5,"0")%</f>
        <v>0.86</v>
      </c>
      <c r="L9" s="381" t="s">
        <v>11302</v>
      </c>
      <c r="M9" s="396">
        <f>IFERROR(宝物2!B5,"0")</f>
        <v>8</v>
      </c>
      <c r="N9" s="396">
        <f>IFERROR(宝物2!C5,"0")</f>
        <v>3.2</v>
      </c>
      <c r="O9" s="402">
        <f>IFERROR(宝物2!D5,"0")%</f>
        <v>0.08</v>
      </c>
      <c r="Q9" s="381" t="s">
        <v>11302</v>
      </c>
      <c r="R9" s="396">
        <f>IFERROR(宝物3!B5,"0")</f>
        <v>3</v>
      </c>
      <c r="S9" s="396">
        <f>IFERROR(宝物3!C5,"0")</f>
        <v>1.2</v>
      </c>
      <c r="T9" s="402">
        <f>IFERROR(宝物3!D5,"0")%</f>
        <v>0.03</v>
      </c>
    </row>
    <row r="10" spans="1:20">
      <c r="A10" s="381" t="s">
        <v>11964</v>
      </c>
      <c r="B10" s="383" t="str">
        <f>IF(B11="主动技能","主动技能","Lv. "&amp;宝物0!B6)</f>
        <v>主动技能</v>
      </c>
      <c r="D10" s="381" t="s">
        <v>11964</v>
      </c>
      <c r="E10" s="400" t="str">
        <f>IF(E15="被动技能","被动技能","Lv. "&amp;宝物0!B6)</f>
        <v>Lv. 60</v>
      </c>
      <c r="G10" s="381" t="s">
        <v>11304</v>
      </c>
      <c r="H10" s="396">
        <f>IFERROR(宝物1!B6,"0")</f>
        <v>0</v>
      </c>
      <c r="I10" s="396">
        <f>IFERROR(宝物1!C6,"0")</f>
        <v>0</v>
      </c>
      <c r="J10" s="402">
        <f>IFERROR(宝物1!D6,"0")%</f>
        <v>0</v>
      </c>
      <c r="L10" s="381" t="s">
        <v>11304</v>
      </c>
      <c r="M10" s="396">
        <f>IFERROR(宝物2!B6,"0")</f>
        <v>2</v>
      </c>
      <c r="N10" s="396">
        <f>IFERROR(宝物2!C6,"0")</f>
        <v>0.8</v>
      </c>
      <c r="O10" s="402">
        <f>IFERROR(宝物2!D6,"0")%</f>
        <v>0.02</v>
      </c>
      <c r="Q10" s="381" t="s">
        <v>11304</v>
      </c>
      <c r="R10" s="396">
        <f>IFERROR(宝物3!B6,"0")</f>
        <v>0</v>
      </c>
      <c r="S10" s="396">
        <f>IFERROR(宝物3!C6,"0")</f>
        <v>0</v>
      </c>
      <c r="T10" s="402">
        <f>IFERROR(宝物3!D6,"0")%</f>
        <v>0</v>
      </c>
    </row>
    <row r="11" spans="1:20">
      <c r="A11" s="381" t="s">
        <v>11904</v>
      </c>
      <c r="B11" s="396" t="str">
        <f>IFERROR(宝物0!B7,"主动技能")</f>
        <v>主动技能</v>
      </c>
      <c r="D11" s="381" t="s">
        <v>11904</v>
      </c>
      <c r="E11" s="401" t="str">
        <f>IFERROR(宝物0!B48,"被动技能")</f>
        <v>#冰天雪地</v>
      </c>
      <c r="G11" s="381" t="s">
        <v>11306</v>
      </c>
      <c r="H11" s="396">
        <f>IFERROR(宝物1!B7,"0")</f>
        <v>6</v>
      </c>
      <c r="I11" s="396">
        <f>IFERROR(宝物1!C7,"0")</f>
        <v>2.4</v>
      </c>
      <c r="J11" s="403">
        <f>IFERROR(宝物1!D7,"0")</f>
        <v>129</v>
      </c>
      <c r="L11" s="381" t="s">
        <v>11306</v>
      </c>
      <c r="M11" s="396">
        <f>IFERROR(宝物2!B7,"0")</f>
        <v>0</v>
      </c>
      <c r="N11" s="396">
        <f>IFERROR(宝物2!C7,"0")</f>
        <v>0</v>
      </c>
      <c r="O11" s="403">
        <f>IFERROR(宝物2!D7,"0")</f>
        <v>0</v>
      </c>
      <c r="Q11" s="381" t="s">
        <v>11306</v>
      </c>
      <c r="R11" s="396">
        <f>IFERROR(宝物3!B7,"0")</f>
        <v>10</v>
      </c>
      <c r="S11" s="396">
        <f>IFERROR(宝物3!C7,"0")</f>
        <v>4</v>
      </c>
      <c r="T11" s="403">
        <f>IFERROR(宝物3!D7,"0")</f>
        <v>10</v>
      </c>
    </row>
    <row r="12" spans="1:20">
      <c r="A12" s="381" t="s">
        <v>11966</v>
      </c>
      <c r="B12" s="396" t="str">
        <f>IFERROR(宝物0!B8,"主动技能")</f>
        <v>主动技能</v>
      </c>
      <c r="D12" s="381" t="str">
        <f>宝物0!A29</f>
        <v>效果类型</v>
      </c>
      <c r="E12" s="383" t="str">
        <f>IFERROR(宝物0!B29,"被动技能")</f>
        <v>辅助</v>
      </c>
      <c r="G12" s="381" t="s">
        <v>11308</v>
      </c>
      <c r="H12" s="396">
        <f>IFERROR(宝物1!B8,"0")</f>
        <v>0</v>
      </c>
      <c r="I12" s="396">
        <f>IFERROR(宝物1!C8,"0")</f>
        <v>0</v>
      </c>
      <c r="J12" s="403">
        <f>IFERROR(宝物1!D8,"0")</f>
        <v>0</v>
      </c>
      <c r="L12" s="381" t="s">
        <v>11308</v>
      </c>
      <c r="M12" s="396">
        <f>IFERROR(宝物2!B8,"0")</f>
        <v>0</v>
      </c>
      <c r="N12" s="396">
        <f>IFERROR(宝物2!C8,"0")</f>
        <v>0</v>
      </c>
      <c r="O12" s="403">
        <f>IFERROR(宝物2!D8,"0")</f>
        <v>0</v>
      </c>
      <c r="Q12" s="381" t="s">
        <v>11308</v>
      </c>
      <c r="R12" s="396">
        <f>IFERROR(宝物3!B8,"0")</f>
        <v>0</v>
      </c>
      <c r="S12" s="396">
        <f>IFERROR(宝物3!C8,"0")</f>
        <v>0</v>
      </c>
      <c r="T12" s="403">
        <f>IFERROR(宝物3!D8,"0")</f>
        <v>0</v>
      </c>
    </row>
    <row r="13" spans="1:20">
      <c r="A13" s="381" t="s">
        <v>11967</v>
      </c>
      <c r="B13" s="396" t="str">
        <f>IFERROR(宝物0!H8,"主动技能")</f>
        <v>主动技能</v>
      </c>
      <c r="D13" s="381" t="str">
        <f>宝物0!A30</f>
        <v>效果属性</v>
      </c>
      <c r="E13" s="383" t="str">
        <f>IFERROR(宝物0!B30,"被动技能")</f>
        <v>水</v>
      </c>
      <c r="G13" s="381" t="s">
        <v>11310</v>
      </c>
      <c r="H13" s="396">
        <f>IFERROR(宝物1!B9,"0")</f>
        <v>16</v>
      </c>
      <c r="I13" s="396">
        <f>IFERROR(宝物1!C9,"0")</f>
        <v>6.4</v>
      </c>
      <c r="J13" s="403">
        <f>IFERROR(宝物1!D9,"0")</f>
        <v>344</v>
      </c>
      <c r="L13" s="381" t="s">
        <v>11310</v>
      </c>
      <c r="M13" s="396">
        <f>IFERROR(宝物2!B9,"0")</f>
        <v>0</v>
      </c>
      <c r="N13" s="396">
        <f>IFERROR(宝物2!C9,"0")</f>
        <v>0</v>
      </c>
      <c r="O13" s="403">
        <f>IFERROR(宝物2!D9,"0")</f>
        <v>0</v>
      </c>
      <c r="Q13" s="381" t="s">
        <v>11310</v>
      </c>
      <c r="R13" s="396">
        <f>IFERROR(宝物3!B9,"0")</f>
        <v>0</v>
      </c>
      <c r="S13" s="396">
        <f>IFERROR(宝物3!C9,"0")</f>
        <v>0</v>
      </c>
      <c r="T13" s="403">
        <f>IFERROR(宝物3!D9,"0")</f>
        <v>0</v>
      </c>
    </row>
    <row r="14" spans="1:20">
      <c r="A14" s="381" t="s">
        <v>11854</v>
      </c>
      <c r="B14" s="397" t="str">
        <f>IFERROR(宝物0!C8,"主动技能")</f>
        <v>主动技能</v>
      </c>
      <c r="D14" s="381" t="str">
        <f>宝物0!A50</f>
        <v>技能描述</v>
      </c>
      <c r="E14" s="401" t="str">
        <f>IFERROR(宝物0!B50,"被动技能")</f>
        <v>#使极大范围内的敌方单位受到法术造成的伤害提高50%，持续整场（最多可叠加2层），同时附加减速效果及沉默效果，持续[color=48b946,fontsize=20]{($bufflast11+$bufflast12*($sklevel-1))/1000}[-]秒</v>
      </c>
      <c r="G14" s="381" t="s">
        <v>11312</v>
      </c>
      <c r="H14" s="396">
        <f>IFERROR(宝物1!B10,"0")</f>
        <v>0</v>
      </c>
      <c r="I14" s="396">
        <f>IFERROR(宝物1!C10,"0")</f>
        <v>0</v>
      </c>
      <c r="J14" s="403">
        <f>IFERROR(宝物1!D10,"0")</f>
        <v>0</v>
      </c>
      <c r="L14" s="381" t="s">
        <v>11312</v>
      </c>
      <c r="M14" s="396">
        <f>IFERROR(宝物2!B10,"0")</f>
        <v>12</v>
      </c>
      <c r="N14" s="396">
        <f>IFERROR(宝物2!C10,"0")</f>
        <v>4.8</v>
      </c>
      <c r="O14" s="403">
        <f>IFERROR(宝物2!D10,"0")</f>
        <v>12</v>
      </c>
      <c r="Q14" s="381" t="s">
        <v>11312</v>
      </c>
      <c r="R14" s="396">
        <f>IFERROR(宝物3!B10,"0")</f>
        <v>0</v>
      </c>
      <c r="S14" s="396">
        <f>IFERROR(宝物3!C10,"0")</f>
        <v>0</v>
      </c>
      <c r="T14" s="403">
        <f>IFERROR(宝物3!D10,"0")</f>
        <v>0</v>
      </c>
    </row>
    <row r="15" spans="1:20">
      <c r="A15" s="381" t="str">
        <f>宝物0!A20</f>
        <v>附加技能2</v>
      </c>
      <c r="B15" s="396" t="str">
        <f>IFERROR(宝物0!C9,"主动技能")</f>
        <v>主动技能</v>
      </c>
      <c r="D15" s="381" t="str">
        <f>宝物0!A20</f>
        <v>附加技能2</v>
      </c>
      <c r="E15" s="383" t="str">
        <f>IFERROR(宝物0!C19,"被动技能")</f>
        <v>【冰天雪地】的魔法消耗为0</v>
      </c>
      <c r="G15" s="381" t="s">
        <v>11326</v>
      </c>
      <c r="H15" s="383" t="str">
        <f>IFERROR(宝物1!E2,"0")</f>
        <v>4人单位</v>
      </c>
      <c r="I15" s="672" t="str">
        <f>IFERROR(宝物1!O2,"无")</f>
        <v>天使亲自降临赠与的项链，天使联盟的组件之一</v>
      </c>
      <c r="J15" s="672"/>
      <c r="L15" s="381" t="s">
        <v>11326</v>
      </c>
      <c r="M15" s="396" t="str">
        <f>IFERROR(宝物2!E2,"0")</f>
        <v>9人单位</v>
      </c>
      <c r="N15" s="672" t="str">
        <f>IFERROR(宝物2!O2,"无")</f>
        <v>以老死的龙王胫骨打造的腿甲，龙王神力的组件之一</v>
      </c>
      <c r="O15" s="672"/>
      <c r="Q15" s="381" t="s">
        <v>11326</v>
      </c>
      <c r="R15" s="396" t="str">
        <f>IFERROR(宝物3!E2,"0")</f>
        <v>16人单位</v>
      </c>
      <c r="S15" s="672" t="str">
        <f>IFERROR(宝物3!O2,"无")</f>
        <v>火焰巨龙结晶炼化的长剑，龙王神力的组件之一</v>
      </c>
      <c r="T15" s="672"/>
    </row>
    <row r="16" spans="1:20">
      <c r="A16" s="381" t="str">
        <f>宝物0!A21</f>
        <v>附加技能5</v>
      </c>
      <c r="B16" s="396" t="str">
        <f>IFERROR(宝物0!C10,"主动技能")</f>
        <v>主动技能</v>
      </c>
      <c r="D16" s="381" t="str">
        <f>宝物0!A21</f>
        <v>附加技能5</v>
      </c>
      <c r="E16" s="383" t="str">
        <f>IFERROR(宝物0!C20,"被动技能")</f>
        <v>【冰天雪地】对兵团受到法术的伤害可叠加层数由2层提高至3层</v>
      </c>
      <c r="G16" s="381" t="s">
        <v>11300</v>
      </c>
      <c r="H16" s="383">
        <f>IFERROR(宝物1!F2,"0")</f>
        <v>2330</v>
      </c>
      <c r="I16" s="672"/>
      <c r="J16" s="672"/>
      <c r="L16" s="381" t="s">
        <v>11300</v>
      </c>
      <c r="M16" s="396">
        <f>IFERROR(宝物2!F2,"0")</f>
        <v>0</v>
      </c>
      <c r="N16" s="672"/>
      <c r="O16" s="672"/>
      <c r="Q16" s="381" t="s">
        <v>11300</v>
      </c>
      <c r="R16" s="396">
        <f>IFERROR(宝物3!F2,"0")</f>
        <v>0</v>
      </c>
      <c r="S16" s="672"/>
      <c r="T16" s="672"/>
    </row>
    <row r="17" spans="1:20">
      <c r="A17" s="381" t="str">
        <f>宝物0!A22</f>
        <v>附加技能8</v>
      </c>
      <c r="B17" s="396" t="str">
        <f>IFERROR(宝物0!C11,"主动技能")</f>
        <v>主动技能</v>
      </c>
      <c r="D17" s="381" t="str">
        <f>宝物0!A22</f>
        <v>附加技能8</v>
      </c>
      <c r="E17" s="383" t="str">
        <f>IFERROR(宝物0!C21,"被动技能")</f>
        <v>【冰天雪地】额外降低2秒冷却时间</v>
      </c>
      <c r="G17" s="381" t="s">
        <v>11302</v>
      </c>
      <c r="H17" s="383">
        <f>IFERROR(宝物1!G2,"0")</f>
        <v>39300</v>
      </c>
      <c r="I17" s="672"/>
      <c r="J17" s="672"/>
      <c r="L17" s="381" t="s">
        <v>11302</v>
      </c>
      <c r="M17" s="396">
        <f>IFERROR(宝物2!G2,"0")</f>
        <v>0</v>
      </c>
      <c r="N17" s="672"/>
      <c r="O17" s="672"/>
      <c r="Q17" s="381" t="s">
        <v>11302</v>
      </c>
      <c r="R17" s="396">
        <f>IFERROR(宝物3!G2,"0")</f>
        <v>0</v>
      </c>
      <c r="S17" s="672"/>
      <c r="T17" s="672"/>
    </row>
    <row r="18" spans="1:20" ht="13.5" customHeight="1">
      <c r="A18" s="381" t="str">
        <f>宝物0!A23</f>
        <v>附加技能11</v>
      </c>
      <c r="B18" s="396" t="str">
        <f>IFERROR(宝物0!C12,"主动技能")</f>
        <v>主动技能</v>
      </c>
      <c r="D18" s="381" t="str">
        <f>宝物0!A23</f>
        <v>附加技能11</v>
      </c>
      <c r="E18" s="383" t="str">
        <f>IFERROR(宝物0!C22,"被动技能")</f>
        <v>【冰天雪地】额外附加「冰封」效果</v>
      </c>
    </row>
    <row r="19" spans="1:20" ht="18">
      <c r="A19" s="381" t="str">
        <f>宝物0!A24</f>
        <v>附加技能14</v>
      </c>
      <c r="B19" s="396" t="str">
        <f>IFERROR(宝物0!C13,"主动技能")</f>
        <v>主动技能</v>
      </c>
      <c r="D19" s="381" t="str">
        <f>宝物0!A24</f>
        <v>附加技能14</v>
      </c>
      <c r="E19" s="383" t="str">
        <f>IFERROR(宝物0!C23,"被动技能")</f>
        <v>【冰天雪地】额外降低3秒冷却时间</v>
      </c>
      <c r="G19" s="678" t="s">
        <v>11349</v>
      </c>
      <c r="H19" s="679"/>
      <c r="I19" s="679"/>
      <c r="J19" s="680"/>
      <c r="L19" s="681" t="s">
        <v>11350</v>
      </c>
      <c r="M19" s="681"/>
      <c r="N19" s="681"/>
      <c r="O19" s="681"/>
      <c r="Q19" s="681" t="s">
        <v>11351</v>
      </c>
      <c r="R19" s="681"/>
      <c r="S19" s="681"/>
      <c r="T19" s="681"/>
    </row>
    <row r="20" spans="1:20">
      <c r="A20" s="381" t="str">
        <f>宝物0!A25</f>
        <v>附加技能17</v>
      </c>
      <c r="B20" s="396" t="str">
        <f>IFERROR(宝物0!C14,"主动技能")</f>
        <v>主动技能</v>
      </c>
      <c r="D20" s="381" t="str">
        <f>宝物0!A25</f>
        <v>附加技能17</v>
      </c>
      <c r="E20" s="383" t="str">
        <f>IFERROR(宝物0!C24,"被动技能")</f>
        <v>【冰天雪地】对兵团受到法术的伤害可叠加层数由3层提高至4层</v>
      </c>
      <c r="G20" s="381" t="s">
        <v>1457</v>
      </c>
      <c r="H20" s="381" t="s">
        <v>11285</v>
      </c>
      <c r="I20" s="381" t="s">
        <v>11336</v>
      </c>
      <c r="J20" s="381" t="s">
        <v>11338</v>
      </c>
      <c r="L20" s="381" t="s">
        <v>1457</v>
      </c>
      <c r="M20" s="381" t="s">
        <v>11285</v>
      </c>
      <c r="N20" s="381" t="s">
        <v>11336</v>
      </c>
      <c r="O20" s="381" t="s">
        <v>11338</v>
      </c>
      <c r="Q20" s="381" t="s">
        <v>1457</v>
      </c>
      <c r="R20" s="381" t="s">
        <v>11285</v>
      </c>
      <c r="S20" s="381" t="s">
        <v>11336</v>
      </c>
      <c r="T20" s="381" t="s">
        <v>11338</v>
      </c>
    </row>
    <row r="21" spans="1:20">
      <c r="A21" s="381" t="str">
        <f>宝物0!A26</f>
        <v>附加技能20</v>
      </c>
      <c r="B21" s="396" t="str">
        <f>IFERROR(宝物0!C15,"主动技能")</f>
        <v>主动技能</v>
      </c>
      <c r="D21" s="381" t="str">
        <f>宝物0!A26</f>
        <v>附加技能20</v>
      </c>
      <c r="E21" s="383" t="str">
        <f>IFERROR(宝物0!C25,"被动技能")</f>
        <v>【冰天雪地】范围提高至全屏</v>
      </c>
      <c r="G21" s="404"/>
      <c r="H21" s="404" t="s">
        <v>11320</v>
      </c>
      <c r="I21" s="404">
        <v>1</v>
      </c>
      <c r="J21" s="405">
        <v>0</v>
      </c>
      <c r="L21" s="404"/>
      <c r="M21" s="404" t="s">
        <v>11372</v>
      </c>
      <c r="N21" s="404">
        <v>1</v>
      </c>
      <c r="O21" s="405">
        <v>0</v>
      </c>
      <c r="Q21" s="404"/>
      <c r="R21" s="404" t="s">
        <v>11373</v>
      </c>
      <c r="S21" s="404">
        <v>1</v>
      </c>
      <c r="T21" s="405">
        <v>0</v>
      </c>
    </row>
    <row r="22" spans="1:20">
      <c r="A22" s="676" t="s">
        <v>12183</v>
      </c>
      <c r="B22" s="677"/>
      <c r="D22" s="381" t="str">
        <f>宝物0!A27</f>
        <v>触发条件</v>
      </c>
      <c r="E22" s="383" t="str">
        <f>IFERROR(宝物0!B27,"被动技能")</f>
        <v>无限制</v>
      </c>
      <c r="G22" s="381" t="s">
        <v>11292</v>
      </c>
      <c r="H22" s="381" t="s">
        <v>11294</v>
      </c>
      <c r="I22" s="381" t="s">
        <v>11296</v>
      </c>
      <c r="J22" s="381" t="s">
        <v>11298</v>
      </c>
      <c r="L22" s="381" t="s">
        <v>11292</v>
      </c>
      <c r="M22" s="381" t="s">
        <v>11294</v>
      </c>
      <c r="N22" s="381" t="s">
        <v>11296</v>
      </c>
      <c r="O22" s="381" t="s">
        <v>11298</v>
      </c>
      <c r="Q22" s="381" t="s">
        <v>11292</v>
      </c>
      <c r="R22" s="381" t="s">
        <v>11294</v>
      </c>
      <c r="S22" s="381" t="s">
        <v>11296</v>
      </c>
      <c r="T22" s="381" t="s">
        <v>11298</v>
      </c>
    </row>
    <row r="23" spans="1:20">
      <c r="A23" s="381" t="s">
        <v>11300</v>
      </c>
      <c r="B23" s="398">
        <f>IFERROR(ROUND(J8,2)+ROUND(O8,2)+ROUND(T8,2)+ROUND(J23,2)+ROUND(O23,2)+ROUND(T23,2),"0")</f>
        <v>0.14000000000000001</v>
      </c>
      <c r="D23" s="381" t="str">
        <f>宝物0!A28</f>
        <v>能量损耗</v>
      </c>
      <c r="E23" s="383" t="str">
        <f>IFERROR(宝物0!B28,"被动技能")</f>
        <v>[0,0]</v>
      </c>
      <c r="G23" s="381" t="s">
        <v>11300</v>
      </c>
      <c r="H23" s="396">
        <f>IFERROR(宝物4!B4,"0")</f>
        <v>0</v>
      </c>
      <c r="I23" s="396">
        <f>IFERROR(宝物4!C4,"0")</f>
        <v>0</v>
      </c>
      <c r="J23" s="402">
        <f>IFERROR(宝物4!D4,"0")%</f>
        <v>0</v>
      </c>
      <c r="L23" s="381" t="s">
        <v>11300</v>
      </c>
      <c r="M23" s="396">
        <f>IFERROR(宝物5!B4,"0")</f>
        <v>4</v>
      </c>
      <c r="N23" s="396">
        <f>IFERROR(宝物5!C4,"0")</f>
        <v>1.6</v>
      </c>
      <c r="O23" s="402">
        <f>IFERROR(宝物5!D4,"0")%</f>
        <v>0.04</v>
      </c>
      <c r="Q23" s="381" t="s">
        <v>11300</v>
      </c>
      <c r="R23" s="396">
        <f>IFERROR(宝物6!B4,"0")</f>
        <v>4</v>
      </c>
      <c r="S23" s="396">
        <f>IFERROR(宝物6!C4,"0")</f>
        <v>1.6</v>
      </c>
      <c r="T23" s="402">
        <f>IFERROR(宝物6!D4,"0")%</f>
        <v>0.04</v>
      </c>
    </row>
    <row r="24" spans="1:20">
      <c r="A24" s="381" t="s">
        <v>11302</v>
      </c>
      <c r="B24" s="398">
        <f>IFERROR(ROUND(J9,2)+ROUND(O9,2)+ROUND(T9,2)+ROUND(J24,2)+ROUND(O24,2)+ROUND(T24,2),"0")</f>
        <v>1</v>
      </c>
      <c r="D24" s="381" t="str">
        <f>宝物0!A31</f>
        <v>效果类型</v>
      </c>
      <c r="E24" s="383" t="str">
        <f>IFERROR(宝物0!B31,"被动技能")</f>
        <v>无</v>
      </c>
      <c r="G24" s="381" t="s">
        <v>11302</v>
      </c>
      <c r="H24" s="396">
        <f>IFERROR(宝物4!B5,"0")</f>
        <v>3</v>
      </c>
      <c r="I24" s="396">
        <f>IFERROR(宝物4!C5,"0")</f>
        <v>1.2</v>
      </c>
      <c r="J24" s="402">
        <f>IFERROR(宝物4!D5,"0")%</f>
        <v>0.03</v>
      </c>
      <c r="L24" s="381" t="s">
        <v>11302</v>
      </c>
      <c r="M24" s="396">
        <f>IFERROR(宝物5!B5,"0")</f>
        <v>0</v>
      </c>
      <c r="N24" s="396">
        <f>IFERROR(宝物5!C5,"0")</f>
        <v>0</v>
      </c>
      <c r="O24" s="402">
        <f>IFERROR(宝物5!D5,"0")%</f>
        <v>0</v>
      </c>
      <c r="Q24" s="381" t="s">
        <v>11302</v>
      </c>
      <c r="R24" s="396">
        <f>IFERROR(宝物6!B5,"0")</f>
        <v>0</v>
      </c>
      <c r="S24" s="396">
        <f>IFERROR(宝物6!C5,"0")</f>
        <v>0</v>
      </c>
      <c r="T24" s="402">
        <f>IFERROR(宝物6!D5,"0")%</f>
        <v>0</v>
      </c>
    </row>
    <row r="25" spans="1:20">
      <c r="A25" s="381" t="s">
        <v>11304</v>
      </c>
      <c r="B25" s="398">
        <f>IFERROR(ROUND(J10,2)+ROUND(O10,2)+ROUND(T10,2)+ROUND(J25,2)+ROUND(O25,2)+ROUND(T25,2),"0")</f>
        <v>0.12</v>
      </c>
      <c r="D25" s="381" t="str">
        <f>宝物0!A32</f>
        <v>目标对象</v>
      </c>
      <c r="E25" s="383" t="str">
        <f>IFERROR(宝物0!B32,"被动技能")</f>
        <v>敌军(不可被抵抗)</v>
      </c>
      <c r="G25" s="381" t="s">
        <v>11304</v>
      </c>
      <c r="H25" s="396">
        <f>IFERROR(宝物4!B6,"0")</f>
        <v>6</v>
      </c>
      <c r="I25" s="396">
        <f>IFERROR(宝物4!C6,"0")</f>
        <v>2.4</v>
      </c>
      <c r="J25" s="402">
        <f>IFERROR(宝物4!D6,"0")%</f>
        <v>0.06</v>
      </c>
      <c r="L25" s="381" t="s">
        <v>11304</v>
      </c>
      <c r="M25" s="396">
        <f>IFERROR(宝物5!B6,"0")</f>
        <v>0</v>
      </c>
      <c r="N25" s="396">
        <f>IFERROR(宝物5!C6,"0")</f>
        <v>0</v>
      </c>
      <c r="O25" s="402">
        <f>IFERROR(宝物5!D6,"0")%</f>
        <v>0</v>
      </c>
      <c r="Q25" s="381" t="s">
        <v>11304</v>
      </c>
      <c r="R25" s="396">
        <f>IFERROR(宝物6!B6,"0")</f>
        <v>4</v>
      </c>
      <c r="S25" s="396">
        <f>IFERROR(宝物6!C6,"0")</f>
        <v>1.6</v>
      </c>
      <c r="T25" s="402">
        <f>IFERROR(宝物6!D6,"0")%</f>
        <v>0.04</v>
      </c>
    </row>
    <row r="26" spans="1:20">
      <c r="A26" s="381" t="s">
        <v>11306</v>
      </c>
      <c r="B26" s="399">
        <f t="shared" ref="B26:B29" si="0">IFERROR(J11+O11+T11+J26+O26+T26,"0")</f>
        <v>139</v>
      </c>
      <c r="D26" s="381" t="str">
        <f>宝物0!A33</f>
        <v>效果对象</v>
      </c>
      <c r="E26" s="383" t="str">
        <f>IFERROR(宝物0!B33,"被动技能")</f>
        <v>敌方方阵</v>
      </c>
      <c r="G26" s="381" t="s">
        <v>11306</v>
      </c>
      <c r="H26" s="396">
        <f>IFERROR(宝物4!B7,"0")</f>
        <v>0</v>
      </c>
      <c r="I26" s="396">
        <f>IFERROR(宝物4!C7,"0")</f>
        <v>0</v>
      </c>
      <c r="J26" s="403">
        <f>IFERROR(宝物4!D7,"0")</f>
        <v>0</v>
      </c>
      <c r="L26" s="381" t="s">
        <v>11306</v>
      </c>
      <c r="M26" s="396">
        <f>IFERROR(宝物5!B7,"0")</f>
        <v>0</v>
      </c>
      <c r="N26" s="396">
        <f>IFERROR(宝物5!C7,"0")</f>
        <v>0</v>
      </c>
      <c r="O26" s="403">
        <f>IFERROR(宝物5!D7,"0")</f>
        <v>0</v>
      </c>
      <c r="Q26" s="381" t="s">
        <v>11306</v>
      </c>
      <c r="R26" s="396">
        <f>IFERROR(宝物6!B7,"0")</f>
        <v>0</v>
      </c>
      <c r="S26" s="396">
        <f>IFERROR(宝物6!C7,"0")</f>
        <v>0</v>
      </c>
      <c r="T26" s="403">
        <f>IFERROR(宝物6!D7,"0")</f>
        <v>0</v>
      </c>
    </row>
    <row r="27" spans="1:20">
      <c r="A27" s="381" t="s">
        <v>11308</v>
      </c>
      <c r="B27" s="399">
        <f t="shared" si="0"/>
        <v>28</v>
      </c>
      <c r="D27" s="381" t="str">
        <f>宝物0!A34</f>
        <v>入场冷却</v>
      </c>
      <c r="E27" s="383" t="str">
        <f>IFERROR(宝物0!B34,"被动技能")</f>
        <v>6000</v>
      </c>
      <c r="G27" s="381" t="s">
        <v>11308</v>
      </c>
      <c r="H27" s="396">
        <f>IFERROR(宝物4!B8,"0")</f>
        <v>10</v>
      </c>
      <c r="I27" s="396">
        <f>IFERROR(宝物4!C8,"0")</f>
        <v>4</v>
      </c>
      <c r="J27" s="403">
        <f>IFERROR(宝物4!D8,"0")</f>
        <v>10</v>
      </c>
      <c r="L27" s="381" t="s">
        <v>11308</v>
      </c>
      <c r="M27" s="396">
        <f>IFERROR(宝物5!B8,"0")</f>
        <v>6</v>
      </c>
      <c r="N27" s="396">
        <f>IFERROR(宝物5!C8,"0")</f>
        <v>2.4</v>
      </c>
      <c r="O27" s="403">
        <f>IFERROR(宝物5!D8,"0")</f>
        <v>6</v>
      </c>
      <c r="Q27" s="381" t="s">
        <v>11308</v>
      </c>
      <c r="R27" s="396">
        <f>IFERROR(宝物6!B8,"0")</f>
        <v>12</v>
      </c>
      <c r="S27" s="396">
        <f>IFERROR(宝物6!C8,"0")</f>
        <v>4.8</v>
      </c>
      <c r="T27" s="403">
        <f>IFERROR(宝物6!D8,"0")</f>
        <v>12</v>
      </c>
    </row>
    <row r="28" spans="1:20">
      <c r="A28" s="381" t="s">
        <v>11310</v>
      </c>
      <c r="B28" s="399">
        <f t="shared" si="0"/>
        <v>344</v>
      </c>
      <c r="D28" s="381" t="str">
        <f>宝物0!A35</f>
        <v>随等阶降低冷却</v>
      </c>
      <c r="E28" s="383" t="str">
        <f>IFERROR(宝物0!B35,"被动技能")</f>
        <v>0</v>
      </c>
      <c r="G28" s="381" t="s">
        <v>11310</v>
      </c>
      <c r="H28" s="396">
        <f>IFERROR(宝物4!B9,"0")</f>
        <v>0</v>
      </c>
      <c r="I28" s="396">
        <f>IFERROR(宝物4!C9,"0")</f>
        <v>0</v>
      </c>
      <c r="J28" s="403">
        <f>IFERROR(宝物4!D9,"0")</f>
        <v>0</v>
      </c>
      <c r="L28" s="381" t="s">
        <v>11310</v>
      </c>
      <c r="M28" s="396">
        <f>IFERROR(宝物5!B9,"0")</f>
        <v>0</v>
      </c>
      <c r="N28" s="396">
        <f>IFERROR(宝物5!C9,"0")</f>
        <v>0</v>
      </c>
      <c r="O28" s="403">
        <f>IFERROR(宝物5!D9,"0")</f>
        <v>0</v>
      </c>
      <c r="Q28" s="381" t="s">
        <v>11310</v>
      </c>
      <c r="R28" s="396">
        <f>IFERROR(宝物6!B9,"0")</f>
        <v>0</v>
      </c>
      <c r="S28" s="396">
        <f>IFERROR(宝物6!C9,"0")</f>
        <v>0</v>
      </c>
      <c r="T28" s="403">
        <f>IFERROR(宝物6!D9,"0")</f>
        <v>0</v>
      </c>
    </row>
    <row r="29" spans="1:20">
      <c r="A29" s="381" t="s">
        <v>11312</v>
      </c>
      <c r="B29" s="399">
        <f t="shared" si="0"/>
        <v>28</v>
      </c>
      <c r="D29" s="381" t="str">
        <f>宝物0!A36</f>
        <v>释放冷却</v>
      </c>
      <c r="E29" s="383" t="str">
        <f>IFERROR(宝物0!B36,"被动技能")</f>
        <v>24000</v>
      </c>
      <c r="G29" s="381" t="s">
        <v>11312</v>
      </c>
      <c r="H29" s="396">
        <f>IFERROR(宝物4!B10,"0")</f>
        <v>0</v>
      </c>
      <c r="I29" s="396">
        <f>IFERROR(宝物4!C10,"0")</f>
        <v>0</v>
      </c>
      <c r="J29" s="403">
        <f>IFERROR(宝物4!D10,"0")</f>
        <v>0</v>
      </c>
      <c r="L29" s="381" t="s">
        <v>11312</v>
      </c>
      <c r="M29" s="396">
        <f>IFERROR(宝物5!B10,"0")</f>
        <v>16</v>
      </c>
      <c r="N29" s="396">
        <f>IFERROR(宝物5!C10,"0")</f>
        <v>6.4</v>
      </c>
      <c r="O29" s="403">
        <f>IFERROR(宝物5!D10,"0")</f>
        <v>16</v>
      </c>
      <c r="Q29" s="381" t="s">
        <v>11312</v>
      </c>
      <c r="R29" s="396">
        <f>IFERROR(宝物6!B10,"0")</f>
        <v>0</v>
      </c>
      <c r="S29" s="396">
        <f>IFERROR(宝物6!C10,"0")</f>
        <v>0</v>
      </c>
      <c r="T29" s="403">
        <f>IFERROR(宝物6!D10,"0")</f>
        <v>0</v>
      </c>
    </row>
    <row r="30" spans="1:20">
      <c r="D30" s="381" t="str">
        <f>宝物0!A37</f>
        <v>随等阶降低冷却</v>
      </c>
      <c r="E30" s="383" t="str">
        <f>IFERROR(宝物0!B37,"被动技能")</f>
        <v>0</v>
      </c>
      <c r="G30" s="381" t="s">
        <v>11326</v>
      </c>
      <c r="H30" s="396" t="str">
        <f>IFERROR(宝物4!E2,"0")</f>
        <v>4人单位</v>
      </c>
      <c r="I30" s="672" t="str">
        <f>IFERROR(宝物4!O2,"无")</f>
        <v>龙牙熔炼而成的头盔，龙王神力的组件之一</v>
      </c>
      <c r="J30" s="672"/>
      <c r="L30" s="381" t="s">
        <v>11326</v>
      </c>
      <c r="M30" s="396" t="str">
        <f>IFERROR(宝物5!E2,"0")</f>
        <v>1人单位</v>
      </c>
      <c r="N30" s="672" t="str">
        <f>IFERROR(宝物5!O2,"无")</f>
        <v>受神龙祝福的胸甲，龙王神力的组件之一</v>
      </c>
      <c r="O30" s="672"/>
      <c r="Q30" s="381" t="s">
        <v>11326</v>
      </c>
      <c r="R30" s="396" t="str">
        <f>IFERROR(宝物6!E2,"0")</f>
        <v>9人单位</v>
      </c>
      <c r="S30" s="672" t="str">
        <f>IFERROR(宝物6!O2,"无")</f>
        <v>有巨龙尖牙粘接的龙牙，龙王神力的组件之一</v>
      </c>
      <c r="T30" s="672"/>
    </row>
    <row r="31" spans="1:20">
      <c r="D31" s="381" t="str">
        <f>宝物0!A38</f>
        <v>实际效果</v>
      </c>
      <c r="E31" s="383" t="str">
        <f>IFERROR(宝物0!B38,"被动技能")</f>
        <v/>
      </c>
      <c r="G31" s="381" t="s">
        <v>11300</v>
      </c>
      <c r="H31" s="396">
        <f>IFERROR(宝物4!F2,"0")</f>
        <v>0</v>
      </c>
      <c r="I31" s="672"/>
      <c r="J31" s="672"/>
      <c r="L31" s="381" t="s">
        <v>11300</v>
      </c>
      <c r="M31" s="396">
        <f>IFERROR(宝物5!F2,"0")</f>
        <v>0</v>
      </c>
      <c r="N31" s="672"/>
      <c r="O31" s="672"/>
      <c r="Q31" s="381" t="s">
        <v>11300</v>
      </c>
      <c r="R31" s="396">
        <f>IFERROR(宝物6!F2,"0")</f>
        <v>0</v>
      </c>
      <c r="S31" s="672"/>
      <c r="T31" s="672"/>
    </row>
    <row r="32" spans="1:20">
      <c r="A32" s="138" t="s">
        <v>11939</v>
      </c>
      <c r="B32" s="42" t="s">
        <v>11965</v>
      </c>
      <c r="D32" s="381" t="str">
        <f>宝物0!A39</f>
        <v>附加Buff</v>
      </c>
      <c r="E32" s="383">
        <f>IFERROR(宝物0!B39,"被动技能")</f>
        <v>449014</v>
      </c>
      <c r="G32" s="381" t="s">
        <v>11302</v>
      </c>
      <c r="H32" s="396">
        <f>IFERROR(宝物4!G2,"0")</f>
        <v>0</v>
      </c>
      <c r="I32" s="672"/>
      <c r="J32" s="672"/>
      <c r="L32" s="381" t="s">
        <v>11302</v>
      </c>
      <c r="M32" s="396">
        <f>IFERROR(宝物5!G2,"0")</f>
        <v>0</v>
      </c>
      <c r="N32" s="672"/>
      <c r="O32" s="672"/>
      <c r="Q32" s="381" t="s">
        <v>11302</v>
      </c>
      <c r="R32" s="396">
        <f>IFERROR(宝物6!G2,"0")</f>
        <v>0</v>
      </c>
      <c r="S32" s="672"/>
      <c r="T32" s="672"/>
    </row>
    <row r="33" spans="2:9">
      <c r="B33" s="42" t="s">
        <v>12021</v>
      </c>
      <c r="D33" s="381" t="str">
        <f>宝物0!A40</f>
        <v>Buff几率及成长</v>
      </c>
      <c r="E33" s="383" t="str">
        <f>IFERROR(宝物0!B40,"被动技能")</f>
        <v>[100,0]</v>
      </c>
    </row>
    <row r="34" spans="2:9">
      <c r="D34" s="381" t="str">
        <f>宝物0!A41</f>
        <v>释放优先级</v>
      </c>
      <c r="E34" s="383" t="str">
        <f>IFERROR(宝物0!B41,"被动技能")</f>
        <v>配置正常</v>
      </c>
    </row>
    <row r="35" spans="2:9">
      <c r="D35" s="381" t="str">
        <f>宝物0!A42</f>
        <v>释放优先级</v>
      </c>
      <c r="E35" s="383" t="str">
        <f>IFERROR(宝物0!B42,"被动技能")</f>
        <v>配置正常</v>
      </c>
    </row>
    <row r="36" spans="2:9">
      <c r="D36" s="381" t="str">
        <f>宝物0!A43</f>
        <v>AI时优先兵种</v>
      </c>
      <c r="E36" s="383" t="str">
        <f>IFERROR(宝物0!B43,"被动技能")</f>
        <v>[1,3,2,4,5]</v>
      </c>
    </row>
    <row r="37" spans="2:9">
      <c r="D37" s="381" t="str">
        <f>宝物0!A44</f>
        <v>AI时优先方阵大小</v>
      </c>
      <c r="E37" s="383" t="str">
        <f>IFERROR(宝物0!B44,"被动技能")</f>
        <v>无</v>
      </c>
    </row>
    <row r="38" spans="2:9">
      <c r="D38" s="381" t="str">
        <f>宝物0!A45</f>
        <v>免疫对象</v>
      </c>
      <c r="E38" s="383">
        <f>IFERROR(宝物0!B45,"被动技能")</f>
        <v>0</v>
      </c>
    </row>
    <row r="39" spans="2:9">
      <c r="D39" s="381" t="str">
        <f>宝物0!A46</f>
        <v>使用限制</v>
      </c>
      <c r="E39" s="383" t="str">
        <f>IFERROR(宝物0!B46,"被动技能")</f>
        <v>无限制</v>
      </c>
    </row>
    <row r="40" spans="2:9">
      <c r="D40" s="381" t="str">
        <f>宝物0!A48</f>
        <v>技能名称</v>
      </c>
      <c r="E40" s="383" t="str">
        <f>IFERROR(宝物0!B48,"被动技能")</f>
        <v>#冰天雪地</v>
      </c>
    </row>
    <row r="41" spans="2:9">
      <c r="D41" s="381" t="str">
        <f>宝物0!A52</f>
        <v>升级描述</v>
      </c>
      <c r="E41" s="401" t="str">
        <f>IFERROR(宝物0!B52,"被动技能")</f>
        <v>#使极大范围内的敌方单位受到法术造成的伤害提高50%，持续整场（最多可叠加2层），同时附加减速效果及沉默效果，持续[color=48b946,fontsize=20]{($bufflast11+$bufflast12*($sklevel-1))/1000}[-]秒</v>
      </c>
    </row>
    <row r="42" spans="2:9">
      <c r="D42" s="381" t="str">
        <f>宝物0!A54</f>
        <v>技能简述</v>
      </c>
      <c r="E42" s="383" t="str">
        <f>IFERROR(宝物0!B54,"被动技能")</f>
        <v>#敌军 降低抗性</v>
      </c>
    </row>
    <row r="46" spans="2:9">
      <c r="H46" s="179"/>
      <c r="I46" s="179"/>
    </row>
    <row r="47" spans="2:9">
      <c r="H47" s="179"/>
      <c r="I47" s="179"/>
    </row>
    <row r="48" spans="2:9">
      <c r="H48" s="186"/>
      <c r="I48" s="186"/>
    </row>
    <row r="49" spans="8:9">
      <c r="H49" s="186"/>
      <c r="I49" s="186"/>
    </row>
    <row r="50" spans="8:9">
      <c r="H50" s="186"/>
      <c r="I50" s="186"/>
    </row>
    <row r="51" spans="8:9">
      <c r="H51" s="186"/>
      <c r="I51" s="186"/>
    </row>
    <row r="52" spans="8:9">
      <c r="H52" s="186"/>
      <c r="I52" s="186"/>
    </row>
    <row r="53" spans="8:9">
      <c r="H53" s="186"/>
      <c r="I53" s="186"/>
    </row>
    <row r="54" spans="8:9">
      <c r="H54" s="186"/>
      <c r="I54" s="186"/>
    </row>
    <row r="55" spans="8:9">
      <c r="H55" s="186"/>
      <c r="I55" s="186"/>
    </row>
    <row r="56" spans="8:9">
      <c r="H56" s="186"/>
      <c r="I56" s="186"/>
    </row>
    <row r="57" spans="8:9">
      <c r="H57" s="186"/>
      <c r="I57" s="186"/>
    </row>
    <row r="58" spans="8:9">
      <c r="H58" s="186"/>
      <c r="I58" s="186"/>
    </row>
    <row r="59" spans="8:9">
      <c r="H59" s="186"/>
      <c r="I59" s="186"/>
    </row>
  </sheetData>
  <mergeCells count="21">
    <mergeCell ref="H2:J2"/>
    <mergeCell ref="D8:E8"/>
    <mergeCell ref="A4:E4"/>
    <mergeCell ref="A5:E5"/>
    <mergeCell ref="B2:E2"/>
    <mergeCell ref="A22:B22"/>
    <mergeCell ref="S30:T32"/>
    <mergeCell ref="N30:O32"/>
    <mergeCell ref="I30:J32"/>
    <mergeCell ref="G4:J4"/>
    <mergeCell ref="L4:O4"/>
    <mergeCell ref="Q4:T4"/>
    <mergeCell ref="G19:J19"/>
    <mergeCell ref="L19:O19"/>
    <mergeCell ref="Q19:T19"/>
    <mergeCell ref="I15:J17"/>
    <mergeCell ref="N15:O17"/>
    <mergeCell ref="S15:T17"/>
    <mergeCell ref="A7:E7"/>
    <mergeCell ref="A6:E6"/>
    <mergeCell ref="A8:B8"/>
  </mergeCells>
  <phoneticPr fontId="11" type="noConversion"/>
  <conditionalFormatting sqref="H8:J14 M8:O14 R8:T14 H23:J29 M23:O29 R23:T29">
    <cfRule type="cellIs" dxfId="128" priority="14" operator="greaterThan">
      <formula>0</formula>
    </cfRule>
  </conditionalFormatting>
  <conditionalFormatting sqref="H15:H17 M15:M17 R15:R17 R30:R32 M30:M32 H30:H32">
    <cfRule type="cellIs" dxfId="127" priority="12" operator="greaterThan">
      <formula>0</formula>
    </cfRule>
  </conditionalFormatting>
  <conditionalFormatting sqref="H8:J17 M8:O17 R8:T17 H23:J32 M23:O32 R23:T32">
    <cfRule type="cellIs" dxfId="126" priority="1" operator="equal">
      <formula>0</formula>
    </cfRule>
  </conditionalFormatting>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宝物1!$AF$3:$AF$22</xm:f>
          </x14:formula1>
          <xm:sqref>I6 N21 N6 S6 S21 I21</xm:sqref>
        </x14:dataValidation>
        <x14:dataValidation type="list" allowBlank="1" showInputMessage="1" showErrorMessage="1">
          <x14:formula1>
            <xm:f>子宝物disTreasure!$A$6:$A$66</xm:f>
          </x14:formula1>
          <xm:sqref>G6 L21 Q21 G21 Q6 L6</xm:sqref>
        </x14:dataValidation>
        <x14:dataValidation type="list" allowBlank="1" showInputMessage="1" showErrorMessage="1">
          <x14:formula1>
            <xm:f>子宝物disTreasure!$B$6:$B$999</xm:f>
          </x14:formula1>
          <xm:sqref>H6 M6 R6 H21 M21 R21</xm:sqref>
        </x14:dataValidation>
        <x14:dataValidation type="list" allowBlank="1" showInputMessage="1" showErrorMessage="1">
          <x14:formula1>
            <xm:f>主宝物comTreasure!$B$6:$B$999</xm:f>
          </x14:formula1>
          <xm:sqref>A5</xm:sqref>
        </x14:dataValidation>
        <x14:dataValidation type="list" allowBlank="1" showInputMessage="1" showErrorMessage="1">
          <x14:formula1>
            <xm:f>宝物0!$S$2:$S$21</xm:f>
          </x14:formula1>
          <xm:sqref>A7</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8"/>
  <sheetViews>
    <sheetView workbookViewId="0">
      <selection activeCell="AN12" sqref="AN12"/>
    </sheetView>
  </sheetViews>
  <sheetFormatPr defaultRowHeight="14.25"/>
  <cols>
    <col min="1" max="1" width="9" style="100"/>
    <col min="2" max="2" width="9" style="100" bestFit="1" customWidth="1"/>
    <col min="3" max="3" width="9" style="104" bestFit="1" customWidth="1"/>
    <col min="4" max="4" width="13" style="104" bestFit="1" customWidth="1"/>
    <col min="5" max="5" width="9.125" style="104" bestFit="1" customWidth="1"/>
    <col min="6" max="7" width="9" style="104" bestFit="1" customWidth="1"/>
    <col min="8" max="8" width="16.125" style="100" bestFit="1" customWidth="1"/>
    <col min="9" max="9" width="9" style="100"/>
    <col min="10" max="10" width="5.25" style="100" bestFit="1" customWidth="1"/>
    <col min="11" max="11" width="19.125" style="100" bestFit="1" customWidth="1"/>
    <col min="12" max="12" width="17.25" style="100" bestFit="1" customWidth="1"/>
    <col min="13" max="13" width="20.125" style="100" bestFit="1" customWidth="1"/>
    <col min="14" max="14" width="17.25" style="104" bestFit="1" customWidth="1"/>
    <col min="15" max="15" width="40.125" style="104" bestFit="1" customWidth="1"/>
    <col min="16" max="16" width="24.75" style="104" customWidth="1"/>
    <col min="17" max="17" width="5.5" style="100" bestFit="1" customWidth="1"/>
    <col min="18" max="19" width="6.5" style="100" bestFit="1" customWidth="1"/>
    <col min="20" max="31" width="9" style="100"/>
    <col min="32" max="32" width="3.5" style="100" bestFit="1" customWidth="1"/>
    <col min="33" max="34" width="9" style="100" bestFit="1" customWidth="1"/>
    <col min="35" max="37" width="9" style="107" bestFit="1" customWidth="1"/>
    <col min="38" max="38" width="9" style="100" bestFit="1" customWidth="1"/>
    <col min="39" max="42" width="9" style="100"/>
    <col min="43" max="43" width="9.125" style="100" bestFit="1" customWidth="1"/>
    <col min="44" max="45" width="9.75" style="100" bestFit="1" customWidth="1"/>
    <col min="46" max="16384" width="9" style="100"/>
  </cols>
  <sheetData>
    <row r="1" spans="1:48">
      <c r="A1" s="99" t="s">
        <v>1457</v>
      </c>
      <c r="B1" s="99" t="s">
        <v>11285</v>
      </c>
      <c r="C1" s="101" t="s">
        <v>11336</v>
      </c>
      <c r="D1" s="101" t="s">
        <v>11338</v>
      </c>
      <c r="E1" s="101" t="s">
        <v>11326</v>
      </c>
      <c r="F1" s="101" t="s">
        <v>11300</v>
      </c>
      <c r="G1" s="101" t="s">
        <v>11302</v>
      </c>
      <c r="H1" s="99" t="s">
        <v>11286</v>
      </c>
      <c r="I1" s="99" t="s">
        <v>11287</v>
      </c>
      <c r="J1" s="99" t="s">
        <v>11288</v>
      </c>
      <c r="K1" s="99" t="s">
        <v>11289</v>
      </c>
      <c r="L1" s="99" t="s">
        <v>11284</v>
      </c>
      <c r="M1" s="99" t="s">
        <v>11290</v>
      </c>
      <c r="N1" s="101" t="s">
        <v>11322</v>
      </c>
      <c r="O1" s="101" t="s">
        <v>11354</v>
      </c>
    </row>
    <row r="2" spans="1:48">
      <c r="A2" s="44" t="str">
        <f>IF(宝物查询!G6=0,"",宝物查询!G6)</f>
        <v/>
      </c>
      <c r="B2" s="44" t="str">
        <f>IF(宝物查询!H6=0,"",宝物查询!H6)</f>
        <v>天使项链</v>
      </c>
      <c r="C2" s="44">
        <f>宝物查询!I6</f>
        <v>20</v>
      </c>
      <c r="D2" s="126">
        <f>宝物查询!J6</f>
        <v>1.5</v>
      </c>
      <c r="E2" s="41" t="str">
        <f>IF(AQ11="正常",AQ4,AQ11)</f>
        <v>4人单位</v>
      </c>
      <c r="F2" s="41">
        <f>宝物1!AT11</f>
        <v>2330</v>
      </c>
      <c r="G2" s="41">
        <f>AU11</f>
        <v>39300</v>
      </c>
      <c r="H2" s="41" t="str">
        <f>IFERROR(IF(A2="","[[tool,"&amp;INDEX(子宝物disTreasure!A:A,MATCH(宝物1!B2,子宝物disTreasure!B:B,0),0)&amp;","&amp;"999]]","[[tool,"&amp;A2&amp;","&amp;"999]]"),"无")</f>
        <v>[[tool,40416,999]]</v>
      </c>
      <c r="I2" s="41" t="str">
        <f>IFERROR(IF(IF(A2="",INDEX(子宝物disTreasure!C:C,MATCH(宝物1!B2,子宝物disTreasure!B:B,0),0),INDEX(子宝物disTreasure!C:C,MATCH(宝物1!A2,子宝物disTreasure!A:A,0),0))=0,"普通抽卡",IF(IF(A2="",INDEX(子宝物disTreasure!C:C,MATCH(宝物1!B2,子宝物disTreasure!B:B,0),0),INDEX(子宝物disTreasure!C:C,MATCH(宝物1!A2,子宝物disTreasure!A:A,0),0))=1,"豪华午餐展示",IF(IF(A2="",INDEX(子宝物disTreasure!C:C,MATCH(宝物1!B2,子宝物disTreasure!B:B,0),0),INDEX(子宝物disTreasure!C:C,MATCH(宝物1!A2,子宝物disTreasure!A:A,0),0))=2,"橙色宝物","有误"))),"无")</f>
        <v>橙色宝物</v>
      </c>
      <c r="J2" s="41" t="str">
        <f>IFERROR(IF(IF($A$2="",INDEX(子宝物disTreasure!F:F,MATCH(宝物1!$B$2,子宝物disTreasure!$B:$B,0),0),INDEX(子宝物disTreasure!F:F,MATCH(宝物1!$A$2,子宝物disTreasure!$A:$A,0),0))=2,"绿色",IF(IF($A$2="",INDEX(子宝物disTreasure!F:F,MATCH(宝物1!$B$2,子宝物disTreasure!$B:$B,0),0),INDEX(子宝物disTreasure!F:F,MATCH(宝物1!$A$2,子宝物disTreasure!$A:$A,0),0))=3,"蓝色",IF(IF($A$2="",INDEX(子宝物disTreasure!F:F,MATCH(宝物1!$B$2,子宝物disTreasure!$B:$B,0),0),INDEX(子宝物disTreasure!F:F,MATCH(宝物1!$A$2,子宝物disTreasure!$A:$A,0),0))=4,"紫色",IF(IF($A$2="",INDEX(子宝物disTreasure!F:F,MATCH(宝物1!$B$2,子宝物disTreasure!$B:$B,0),0),INDEX(子宝物disTreasure!F:F,MATCH(宝物1!$A$2,子宝物disTreasure!$A:$A,0),0))=5,"橙色","有误")))),"无")</f>
        <v>橙色</v>
      </c>
      <c r="K2" s="41" t="str">
        <f>IF($A$2="",INDEX(子宝物disTreasure!I:I,MATCH(宝物1!$B$2,子宝物disTreasure!$B:$B,0),0),INDEX(子宝物disTreasure!I:I,MATCH(宝物1!$A$2,子宝物disTreasure!$A:$A,0),0))</f>
        <v>[0.26,0.104,0.104]</v>
      </c>
      <c r="L2" s="41">
        <f>IF($A$2="",INDEX(子宝物disTreasure!J:J,MATCH(宝物1!$B$2,子宝物disTreasure!$B:$B,0),0),INDEX(子宝物disTreasure!J:J,MATCH(宝物1!$A$2,子宝物disTreasure!$A:$A,0),0))</f>
        <v>225</v>
      </c>
      <c r="M2" s="41" t="str">
        <f>IF($A$2="",INDEX(子宝物disTreasure!K:K,MATCH(宝物1!$B$2,子宝物disTreasure!$B:$B,0),0),INDEX(子宝物disTreasure!K:K,MATCH(宝物1!$A$2,子宝物disTreasure!$A:$A,0),0))</f>
        <v>[[5,4,1.6],[112,6,2.4],[118,16,6.4]]</v>
      </c>
      <c r="N2" s="41" t="str">
        <f>IF($A$2="",INDEX(子宝物disTreasure!T:T,MATCH(宝物1!$B$2,子宝物disTreasure!$B:$B,0),0),INDEX(子宝物disTreasure!T:T,MATCH(宝物1!$A$2,子宝物disTreasure!$A:$A,0),0))</f>
        <v>[2,5,8,11,14,17,20]</v>
      </c>
      <c r="O2" s="41" t="str">
        <f>IF($A$2="",INDEX(语言辅助表!Q:Q,MATCH(宝物1!$B$2,语言辅助表!P:P,0),0),INDEX(语言辅助表!Q:Q,MATCH(宝物1!$A$2,语言辅助表!O:O,0),0))</f>
        <v>天使亲自降临赠与的项链，天使联盟的组件之一</v>
      </c>
      <c r="Q2" s="100">
        <f>SUM(子宝物disTreasure!M6:O6)*100+SUM(子宝物disTreasure!P6:S6)*1.5/100</f>
        <v>0.03</v>
      </c>
      <c r="R2" s="100">
        <f>SUM(子宝物disTreasure!M6:O6)*100+SUM(子宝物disTreasure!P6:S6)/250</f>
        <v>8.0000000000000002E-3</v>
      </c>
      <c r="S2" s="100">
        <f>SUM(子宝物disTreasure!M6:O6)*100+SUM(子宝物disTreasure!P6:S6)/250</f>
        <v>8.0000000000000002E-3</v>
      </c>
      <c r="AF2" s="100">
        <f>AF1</f>
        <v>0</v>
      </c>
    </row>
    <row r="3" spans="1:48">
      <c r="A3" s="101" t="s">
        <v>11292</v>
      </c>
      <c r="B3" s="101" t="s">
        <v>11294</v>
      </c>
      <c r="C3" s="101" t="s">
        <v>11296</v>
      </c>
      <c r="D3" s="101" t="s">
        <v>11298</v>
      </c>
      <c r="AF3" s="100">
        <v>1</v>
      </c>
      <c r="AG3" s="689" t="s">
        <v>11318</v>
      </c>
      <c r="AH3" s="689"/>
      <c r="AI3" s="689"/>
      <c r="AJ3" s="689"/>
      <c r="AK3" s="689"/>
      <c r="AL3" s="689"/>
      <c r="AP3" s="101" t="s">
        <v>11324</v>
      </c>
      <c r="AQ3" s="101" t="s">
        <v>11326</v>
      </c>
      <c r="AR3" s="101" t="s">
        <v>11332</v>
      </c>
      <c r="AS3" s="101" t="s">
        <v>11334</v>
      </c>
      <c r="AT3" s="101" t="s">
        <v>11328</v>
      </c>
      <c r="AU3" s="101" t="s">
        <v>11330</v>
      </c>
    </row>
    <row r="4" spans="1:48">
      <c r="A4" s="101" t="s">
        <v>11300</v>
      </c>
      <c r="B4" s="114">
        <f t="shared" ref="B4:D10" si="0">AJ5</f>
        <v>0</v>
      </c>
      <c r="C4" s="114">
        <f t="shared" si="0"/>
        <v>0</v>
      </c>
      <c r="D4" s="114">
        <f t="shared" si="0"/>
        <v>0</v>
      </c>
      <c r="Q4" s="104"/>
      <c r="AF4" s="100">
        <v>2</v>
      </c>
      <c r="AG4" s="110" t="s">
        <v>11314</v>
      </c>
      <c r="AH4" s="110" t="s">
        <v>11316</v>
      </c>
      <c r="AI4" s="110" t="s">
        <v>11294</v>
      </c>
      <c r="AJ4" s="110" t="s">
        <v>11294</v>
      </c>
      <c r="AK4" s="110" t="s">
        <v>11296</v>
      </c>
      <c r="AL4" s="110" t="s">
        <v>11298</v>
      </c>
      <c r="AP4" s="101">
        <v>2</v>
      </c>
      <c r="AQ4" s="41" t="str">
        <f>IF(IF($A$2="",INDEX(子宝物disTreasure!V:V,MATCH(宝物1!$B$2,子宝物disTreasure!$B:$B,0),0),INDEX(子宝物disTreasure!V:V,MATCH(宝物1!$A$2,子宝物disTreasure!$A:$A,0),0))=2,"16人单位",IF(IF($A$2="",INDEX(子宝物disTreasure!V:V,MATCH(宝物1!$B$2,子宝物disTreasure!$B:$B,0),0),INDEX(子宝物disTreasure!V:V,MATCH(宝物1!$A$2,子宝物disTreasure!$A:$A,0),0))=3,"9人单位",IF(IF($A$2="",INDEX(子宝物disTreasure!V:V,MATCH(宝物1!$B$2,子宝物disTreasure!$B:$B,0),0),INDEX(子宝物disTreasure!V:V,MATCH(宝物1!$A$2,子宝物disTreasure!$A:$A,0),0))=4,"4人单位",IF(IF($A$2="",INDEX(子宝物disTreasure!V:V,MATCH(宝物1!$B$2,子宝物disTreasure!$B:$B,0),0),INDEX(子宝物disTreasure!V:V,MATCH(宝物1!$A$2,子宝物disTreasure!$A:$A,0),0))=5,"1人单位","异常"))))</f>
        <v>4人单位</v>
      </c>
      <c r="AR4" s="41" t="str">
        <f>IF($C$2&gt;=2,IF($A$2="",INDEX(子宝物disTreasure!W:W,MATCH(宝物1!$B$2,子宝物disTreasure!$B:$B,0),0),INDEX(子宝物disTreasure!W:W,MATCH(宝物1!$A$2,子宝物disTreasure!$A:$A,0),0)),0)</f>
        <v>生命</v>
      </c>
      <c r="AS4" s="41">
        <f>IF($C$2&gt;=2,IF($A$2="",INDEX(子宝物disTreasure!X:X,MATCH(宝物1!$B$2,子宝物disTreasure!$B:$B,0),0),INDEX(子宝物disTreasure!X:X,MATCH(宝物1!$A$2,子宝物disTreasure!$A:$A,0),0)),0)</f>
        <v>3310</v>
      </c>
      <c r="AT4" s="41" t="str">
        <f>IF(AR4="攻击",AS4,"0")</f>
        <v>0</v>
      </c>
      <c r="AU4" s="41">
        <f>IF(AR4="生命",AS4,"0")</f>
        <v>3310</v>
      </c>
    </row>
    <row r="5" spans="1:48">
      <c r="A5" s="101" t="s">
        <v>11302</v>
      </c>
      <c r="B5" s="114">
        <f t="shared" si="0"/>
        <v>4</v>
      </c>
      <c r="C5" s="114">
        <f t="shared" si="0"/>
        <v>1.6</v>
      </c>
      <c r="D5" s="114">
        <f t="shared" si="0"/>
        <v>86</v>
      </c>
      <c r="AF5" s="104">
        <v>3</v>
      </c>
      <c r="AG5" s="111" t="s">
        <v>11299</v>
      </c>
      <c r="AH5" s="41">
        <v>2</v>
      </c>
      <c r="AI5" s="113">
        <f>IF($A$2="",INDEX(子宝物disTreasure!M:M,MATCH(宝物1!$B$2,子宝物disTreasure!$B:$B,0),0),INDEX(子宝物disTreasure!M:M,MATCH(宝物1!$A$2,子宝物disTreasure!$A:$A,0),0))</f>
        <v>0</v>
      </c>
      <c r="AJ5" s="113">
        <f>ROUND(100*AI5,2)</f>
        <v>0</v>
      </c>
      <c r="AK5" s="113">
        <f>ROUND(100*AI5*0.4,2)</f>
        <v>0</v>
      </c>
      <c r="AL5" s="114">
        <f t="shared" ref="AL5:AL11" si="1">(AJ5+($C$2*AK5-AK5))*(1+$D$2)</f>
        <v>0</v>
      </c>
      <c r="AP5" s="101">
        <v>5</v>
      </c>
      <c r="AQ5" s="41" t="str">
        <f>IF(IF($A$2="",INDEX(子宝物disTreasure!Y:Y,MATCH(宝物1!$B$2,子宝物disTreasure!$B:$B,0),0),INDEX(子宝物disTreasure!Y:Y,MATCH(宝物1!$A$2,子宝物disTreasure!$A:$A,0),0))=2,"16人单位",IF(IF($A$2="",INDEX(子宝物disTreasure!Y:Y,MATCH(宝物1!$B$2,子宝物disTreasure!$B:$B,0),0),INDEX(子宝物disTreasure!Y:Y,MATCH(宝物1!$A$2,子宝物disTreasure!$A:$A,0),0))=3,"9人单位",IF(IF($A$2="",INDEX(子宝物disTreasure!Y:Y,MATCH(宝物1!$B$2,子宝物disTreasure!$B:$B,0),0),INDEX(子宝物disTreasure!Y:Y,MATCH(宝物1!$A$2,子宝物disTreasure!$A:$A,0),0))=4,"4人单位",IF(IF($A$2="",INDEX(子宝物disTreasure!Y:Y,MATCH(宝物1!$B$2,子宝物disTreasure!$B:$B,0),0),INDEX(子宝物disTreasure!Y:Y,MATCH(宝物1!$A$2,子宝物disTreasure!$A:$A,0),0))=5,"1人单位","异常"))))</f>
        <v>4人单位</v>
      </c>
      <c r="AR5" s="41" t="str">
        <f>IF($C$2&gt;=5,IF($A$2="",INDEX(子宝物disTreasure!Z:Z,MATCH(宝物1!$B$2,子宝物disTreasure!$B:$B,0),0),INDEX(子宝物disTreasure!Z:Z,MATCH(宝物1!$A$2,子宝物disTreasure!$A:$A,0),0)),0)</f>
        <v>攻击</v>
      </c>
      <c r="AS5" s="41">
        <f>IF(C2&gt;=5,IF($A$2="",INDEX(子宝物disTreasure!AA:AA,MATCH(宝物1!$B$2,子宝物disTreasure!$B:$B,0),0),INDEX(子宝物disTreasure!AA:AA,MATCH(宝物1!$A$2,子宝物disTreasure!$A:$A,0),0)),0)</f>
        <v>400</v>
      </c>
      <c r="AT5" s="41">
        <f t="shared" ref="AT5:AT10" si="2">IF(AR5="攻击",AS5,"0")</f>
        <v>400</v>
      </c>
      <c r="AU5" s="41" t="str">
        <f t="shared" ref="AU5:AU10" si="3">IF(AR5="生命",AS5,"0")</f>
        <v>0</v>
      </c>
      <c r="AV5" s="42"/>
    </row>
    <row r="6" spans="1:48">
      <c r="A6" s="101" t="s">
        <v>11304</v>
      </c>
      <c r="B6" s="114">
        <f t="shared" si="0"/>
        <v>0</v>
      </c>
      <c r="C6" s="114">
        <f t="shared" si="0"/>
        <v>0</v>
      </c>
      <c r="D6" s="114">
        <f t="shared" si="0"/>
        <v>0</v>
      </c>
      <c r="AF6" s="104">
        <v>4</v>
      </c>
      <c r="AG6" s="111" t="s">
        <v>11301</v>
      </c>
      <c r="AH6" s="41">
        <v>5</v>
      </c>
      <c r="AI6" s="113">
        <f>IF($A$2="",INDEX(子宝物disTreasure!N:N,MATCH(宝物1!$B$2,子宝物disTreasure!$B:$B,0),0),INDEX(子宝物disTreasure!N:N,MATCH(宝物1!$A$2,子宝物disTreasure!$A:$A,0),0))</f>
        <v>0.04</v>
      </c>
      <c r="AJ6" s="113">
        <f>ROUND(100*AI6,2)</f>
        <v>4</v>
      </c>
      <c r="AK6" s="113">
        <f>ROUND(100*AI6*0.4,2)</f>
        <v>1.6</v>
      </c>
      <c r="AL6" s="114">
        <f>(AJ6+($C$2*AK6-AK6))*(1+$D$2)</f>
        <v>86</v>
      </c>
      <c r="AP6" s="101">
        <v>8</v>
      </c>
      <c r="AQ6" s="41" t="str">
        <f>IF(IF($A$2="",INDEX(子宝物disTreasure!AB:AB,MATCH(宝物1!$B$2,子宝物disTreasure!$B:$B,0),0),INDEX(子宝物disTreasure!AB:AB,MATCH(宝物1!$A$2,子宝物disTreasure!$A:$A,0),0))=2,"16人单位",IF(IF($A$2="",INDEX(子宝物disTreasure!AB:AB,MATCH(宝物1!$B$2,子宝物disTreasure!$B:$B,0),0),INDEX(子宝物disTreasure!AB:AB,MATCH(宝物1!$A$2,子宝物disTreasure!$A:$A,0),0))=3,"9人单位",IF(IF($A$2="",INDEX(子宝物disTreasure!AB:AB,MATCH(宝物1!$B$2,子宝物disTreasure!$B:$B,0),0),INDEX(子宝物disTreasure!AB:AB,MATCH(宝物1!$A$2,子宝物disTreasure!$A:$A,0),0))=4,"4人单位",IF(IF($A$2="",INDEX(子宝物disTreasure!AB:AB,MATCH(宝物1!$B$2,子宝物disTreasure!$B:$B,0),0),INDEX(子宝物disTreasure!AB:AB,MATCH(宝物1!$A$2,子宝物disTreasure!$A:$A,0),0))=5,"1人单位","异常"))))</f>
        <v>4人单位</v>
      </c>
      <c r="AR6" s="41" t="str">
        <f>IF(C2&gt;=8,IF($A$2="",INDEX(子宝物disTreasure!AC:AC,MATCH(宝物1!$B$2,子宝物disTreasure!$B:$B,0),0),INDEX(子宝物disTreasure!AC:AC,MATCH(宝物1!$A$2,子宝物disTreasure!$A:$A,0),0)),0)</f>
        <v>生命</v>
      </c>
      <c r="AS6" s="41">
        <f>IF(C2&gt;=8,IF($A$2="",INDEX(子宝物disTreasure!AD:AD,MATCH(宝物1!$B$2,子宝物disTreasure!$B:$B,0),0),INDEX(子宝物disTreasure!AD:AD,MATCH(宝物1!$A$2,子宝物disTreasure!$A:$A,0),0)),0)</f>
        <v>7170</v>
      </c>
      <c r="AT6" s="41" t="str">
        <f t="shared" si="2"/>
        <v>0</v>
      </c>
      <c r="AU6" s="41">
        <f t="shared" si="3"/>
        <v>7170</v>
      </c>
      <c r="AV6" s="42"/>
    </row>
    <row r="7" spans="1:48">
      <c r="A7" s="101" t="s">
        <v>11306</v>
      </c>
      <c r="B7" s="114">
        <f t="shared" si="0"/>
        <v>6</v>
      </c>
      <c r="C7" s="114">
        <f t="shared" si="0"/>
        <v>2.4</v>
      </c>
      <c r="D7" s="114">
        <f t="shared" si="0"/>
        <v>129</v>
      </c>
      <c r="AF7" s="104">
        <v>5</v>
      </c>
      <c r="AG7" s="111" t="s">
        <v>11303</v>
      </c>
      <c r="AH7" s="41">
        <v>131</v>
      </c>
      <c r="AI7" s="113">
        <f>IF($A$2="",INDEX(子宝物disTreasure!O:O,MATCH(宝物1!$B$2,子宝物disTreasure!$B:$B,0),0),INDEX(子宝物disTreasure!O:O,MATCH(宝物1!$A$2,子宝物disTreasure!$A:$A,0),0))</f>
        <v>0</v>
      </c>
      <c r="AJ7" s="113">
        <f>ROUND(100*AI7,2)</f>
        <v>0</v>
      </c>
      <c r="AK7" s="113">
        <f>ROUND(100*AI7*0.4,2)</f>
        <v>0</v>
      </c>
      <c r="AL7" s="114">
        <f t="shared" si="1"/>
        <v>0</v>
      </c>
      <c r="AP7" s="101">
        <v>11</v>
      </c>
      <c r="AQ7" s="41" t="str">
        <f>IF(IF($A$2="",INDEX(子宝物disTreasure!AE:AE,MATCH(宝物1!$B$2,子宝物disTreasure!$B:$B,0),0),INDEX(子宝物disTreasure!AE:AE,MATCH(宝物1!$A$2,子宝物disTreasure!$A:$A,0),0))=2,"16人单位",IF(IF($A$2="",INDEX(子宝物disTreasure!AE:AE,MATCH(宝物1!$B$2,子宝物disTreasure!$B:$B,0),0),INDEX(子宝物disTreasure!AE:AE,MATCH(宝物1!$A$2,子宝物disTreasure!$A:$A,0),0))=3,"9人单位",IF(IF($A$2="",INDEX(子宝物disTreasure!AE:AE,MATCH(宝物1!$B$2,子宝物disTreasure!$B:$B,0),0),INDEX(子宝物disTreasure!AE:AE,MATCH(宝物1!$A$2,子宝物disTreasure!$A:$A,0),0))=4,"4人单位",IF(IF($A$2="",INDEX(子宝物disTreasure!AE:AE,MATCH(宝物1!$B$2,子宝物disTreasure!$B:$B,0),0),INDEX(子宝物disTreasure!AE:AE,MATCH(宝物1!$A$2,子宝物disTreasure!$A:$A,0),0))=5,"1人单位","异常"))))</f>
        <v>4人单位</v>
      </c>
      <c r="AR7" s="41" t="str">
        <f>IF(C2&gt;=11,IF($A$2="",INDEX(子宝物disTreasure!AF:AF,MATCH(宝物1!$B$2,子宝物disTreasure!$B:$B,0),0),INDEX(子宝物disTreasure!AF:AF,MATCH(宝物1!$A$2,子宝物disTreasure!$A:$A,0),0)),0)</f>
        <v>攻击</v>
      </c>
      <c r="AS7" s="41">
        <f>IF(C2&gt;=11,IF($A$2="",INDEX(子宝物disTreasure!AG:AG,MATCH(宝物1!$B$2,子宝物disTreasure!$B:$B,0),0),INDEX(子宝物disTreasure!AG:AG,MATCH(宝物1!$A$2,子宝物disTreasure!$A:$A,0),0)),0)</f>
        <v>780</v>
      </c>
      <c r="AT7" s="41">
        <f t="shared" si="2"/>
        <v>780</v>
      </c>
      <c r="AU7" s="41" t="str">
        <f t="shared" si="3"/>
        <v>0</v>
      </c>
      <c r="AV7" s="42"/>
    </row>
    <row r="8" spans="1:48">
      <c r="A8" s="101" t="s">
        <v>11308</v>
      </c>
      <c r="B8" s="114">
        <f t="shared" si="0"/>
        <v>0</v>
      </c>
      <c r="C8" s="114">
        <f t="shared" si="0"/>
        <v>0</v>
      </c>
      <c r="D8" s="114">
        <f t="shared" si="0"/>
        <v>0</v>
      </c>
      <c r="AF8" s="104">
        <v>6</v>
      </c>
      <c r="AG8" s="110" t="s">
        <v>11305</v>
      </c>
      <c r="AH8" s="41">
        <v>112</v>
      </c>
      <c r="AI8" s="41">
        <f>IF($A$2="",INDEX(子宝物disTreasure!P:P,MATCH(宝物1!$B$2,子宝物disTreasure!$B:$B,0),0),INDEX(子宝物disTreasure!P:P,MATCH(宝物1!$A$2,子宝物disTreasure!$A:$A,0),0))</f>
        <v>6</v>
      </c>
      <c r="AJ8" s="41">
        <f>ROUND(AI8,2)</f>
        <v>6</v>
      </c>
      <c r="AK8" s="41">
        <f>ROUND(AI8*0.4,2)</f>
        <v>2.4</v>
      </c>
      <c r="AL8" s="114">
        <f>(AJ8+($C$2*AK8-AK8))*(1+$D$2)</f>
        <v>129</v>
      </c>
      <c r="AP8" s="101">
        <v>14</v>
      </c>
      <c r="AQ8" s="41" t="str">
        <f>IF(IF($A$2="",INDEX(子宝物disTreasure!AH:AH,MATCH(宝物1!$B$2,子宝物disTreasure!$B:$B,0),0),INDEX(子宝物disTreasure!AH:AH,MATCH(宝物1!$A$2,子宝物disTreasure!$A:$A,0),0))=2,"16人单位",IF(IF($A$2="",INDEX(子宝物disTreasure!AH:AH,MATCH(宝物1!$B$2,子宝物disTreasure!$B:$B,0),0),INDEX(子宝物disTreasure!AH:AH,MATCH(宝物1!$A$2,子宝物disTreasure!$A:$A,0),0))=3,"9人单位",IF(IF($A$2="",INDEX(子宝物disTreasure!AH:AH,MATCH(宝物1!$B$2,子宝物disTreasure!$B:$B,0),0),INDEX(子宝物disTreasure!AH:AH,MATCH(宝物1!$A$2,子宝物disTreasure!$A:$A,0),0))=4,"4人单位",IF(IF($A$2="",INDEX(子宝物disTreasure!AH:AH,MATCH(宝物1!$B$2,子宝物disTreasure!$B:$B,0),0),INDEX(子宝物disTreasure!AH:AH,MATCH(宝物1!$A$2,子宝物disTreasure!$A:$A,0),0))=5,"1人单位","异常"))))</f>
        <v>4人单位</v>
      </c>
      <c r="AR8" s="41" t="str">
        <f>IF(C2&gt;=14,IF($A$2="",INDEX(子宝物disTreasure!AI:AI,MATCH(宝物1!$B$2,子宝物disTreasure!$B:$B,0),0),INDEX(子宝物disTreasure!AI:AI,MATCH(宝物1!$A$2,子宝物disTreasure!$A:$A,0),0)),0)</f>
        <v>生命</v>
      </c>
      <c r="AS8" s="41">
        <f>IF(C2&gt;=14,IF($A$2="",INDEX(子宝物disTreasure!AJ:AJ,MATCH(宝物1!$B$2,子宝物disTreasure!$B:$B,0),0),INDEX(子宝物disTreasure!AJ:AJ,MATCH(宝物1!$A$2,子宝物disTreasure!$A:$A,0),0)),0)</f>
        <v>13200</v>
      </c>
      <c r="AT8" s="41" t="str">
        <f t="shared" si="2"/>
        <v>0</v>
      </c>
      <c r="AU8" s="41">
        <f t="shared" si="3"/>
        <v>13200</v>
      </c>
      <c r="AV8" s="42"/>
    </row>
    <row r="9" spans="1:48">
      <c r="A9" s="101" t="s">
        <v>11310</v>
      </c>
      <c r="B9" s="114">
        <f t="shared" si="0"/>
        <v>16</v>
      </c>
      <c r="C9" s="114">
        <f t="shared" si="0"/>
        <v>6.4</v>
      </c>
      <c r="D9" s="114">
        <f t="shared" si="0"/>
        <v>344</v>
      </c>
      <c r="AF9" s="104">
        <v>7</v>
      </c>
      <c r="AG9" s="110" t="s">
        <v>11307</v>
      </c>
      <c r="AH9" s="41">
        <v>115</v>
      </c>
      <c r="AI9" s="41">
        <f>IF($A$2="",INDEX(子宝物disTreasure!Q:Q,MATCH(宝物1!$B$2,子宝物disTreasure!$B:$B,0),0),INDEX(子宝物disTreasure!Q:Q,MATCH(宝物1!$A$2,子宝物disTreasure!$A:$A,0),0))</f>
        <v>0</v>
      </c>
      <c r="AJ9" s="41">
        <f>ROUND(AI9,2)</f>
        <v>0</v>
      </c>
      <c r="AK9" s="41">
        <f>ROUND(AI9*0.4,2)</f>
        <v>0</v>
      </c>
      <c r="AL9" s="114">
        <f t="shared" si="1"/>
        <v>0</v>
      </c>
      <c r="AP9" s="101">
        <v>17</v>
      </c>
      <c r="AQ9" s="41" t="str">
        <f>IF(IF($A$2="",INDEX(子宝物disTreasure!AK:AK,MATCH(宝物1!$B$2,子宝物disTreasure!$B:$B,0),0),INDEX(子宝物disTreasure!AK:AK,MATCH(宝物1!$A$2,子宝物disTreasure!$A:$A,0),0))=2,"16人单位",IF(IF($A$2="",INDEX(子宝物disTreasure!AK:AK,MATCH(宝物1!$B$2,子宝物disTreasure!$B:$B,0),0),INDEX(子宝物disTreasure!AK:AK,MATCH(宝物1!$A$2,子宝物disTreasure!$A:$A,0),0))=3,"9人单位",IF(IF($A$2="",INDEX(子宝物disTreasure!AK:AK,MATCH(宝物1!$B$2,子宝物disTreasure!$B:$B,0),0),INDEX(子宝物disTreasure!AK:AK,MATCH(宝物1!$A$2,子宝物disTreasure!$A:$A,0),0))=4,"4人单位",IF(IF($A$2="",INDEX(子宝物disTreasure!AK:AK,MATCH(宝物1!$B$2,子宝物disTreasure!$B:$B,0),0),INDEX(子宝物disTreasure!AK:AK,MATCH(宝物1!$A$2,子宝物disTreasure!$A:$A,0),0))=5,"1人单位","异常"))))</f>
        <v>4人单位</v>
      </c>
      <c r="AR9" s="41" t="str">
        <f>IF(C2&gt;=17,IF($A$2="",INDEX(子宝物disTreasure!AL:AL,MATCH(宝物1!$B$2,子宝物disTreasure!$B:$B,0),0),INDEX(子宝物disTreasure!AL:AL,MATCH(宝物1!$A$2,子宝物disTreasure!$A:$A,0),0)),0)</f>
        <v>攻击</v>
      </c>
      <c r="AS9" s="41">
        <f>IF(C2&gt;=17,IF($A$2="",INDEX(子宝物disTreasure!AM:AM,MATCH(宝物1!$B$2,子宝物disTreasure!$B:$B,0),0),INDEX(子宝物disTreasure!AM:AM,MATCH(宝物1!$A$2,子宝物disTreasure!$A:$A,0),0)),0)</f>
        <v>1150</v>
      </c>
      <c r="AT9" s="41">
        <f t="shared" si="2"/>
        <v>1150</v>
      </c>
      <c r="AU9" s="41" t="str">
        <f t="shared" si="3"/>
        <v>0</v>
      </c>
      <c r="AV9" s="42"/>
    </row>
    <row r="10" spans="1:48" s="104" customFormat="1">
      <c r="A10" s="101" t="s">
        <v>11312</v>
      </c>
      <c r="B10" s="114">
        <f t="shared" si="0"/>
        <v>0</v>
      </c>
      <c r="C10" s="114">
        <f t="shared" si="0"/>
        <v>0</v>
      </c>
      <c r="D10" s="114">
        <f t="shared" si="0"/>
        <v>0</v>
      </c>
      <c r="AF10" s="104">
        <v>8</v>
      </c>
      <c r="AG10" s="110" t="s">
        <v>11309</v>
      </c>
      <c r="AH10" s="41">
        <v>118</v>
      </c>
      <c r="AI10" s="41">
        <f>IF($A$2="",INDEX(子宝物disTreasure!R:R,MATCH(宝物1!$B$2,子宝物disTreasure!$B:$B,0),0),INDEX(子宝物disTreasure!R:R,MATCH(宝物1!$A$2,子宝物disTreasure!$A:$A,0),0))</f>
        <v>16</v>
      </c>
      <c r="AJ10" s="41">
        <f>ROUND(AI10,2)</f>
        <v>16</v>
      </c>
      <c r="AK10" s="41">
        <f>ROUND(AI10*0.4,2)</f>
        <v>6.4</v>
      </c>
      <c r="AL10" s="114">
        <f t="shared" si="1"/>
        <v>344</v>
      </c>
      <c r="AP10" s="101">
        <v>20</v>
      </c>
      <c r="AQ10" s="41" t="str">
        <f>IF(IF($A$2="",INDEX(子宝物disTreasure!AN:AN,MATCH(宝物1!$B$2,子宝物disTreasure!$B:$B,0),0),INDEX(子宝物disTreasure!AN:AN,MATCH(宝物1!$A$2,子宝物disTreasure!$A:$A,0),0))=2,"16人单位",IF(IF($A$2="",INDEX(子宝物disTreasure!AN:AN,MATCH(宝物1!$B$2,子宝物disTreasure!$B:$B,0),0),INDEX(子宝物disTreasure!AN:AN,MATCH(宝物1!$A$2,子宝物disTreasure!$A:$A,0),0))=3,"9人单位",IF(IF($A$2="",INDEX(子宝物disTreasure!AN:AN,MATCH(宝物1!$B$2,子宝物disTreasure!$B:$B,0),0),INDEX(子宝物disTreasure!AN:AN,MATCH(宝物1!$A$2,子宝物disTreasure!$A:$A,0),0))=4,"4人单位",IF(IF($A$2="",INDEX(子宝物disTreasure!AN:AN,MATCH(宝物1!$B$2,子宝物disTreasure!$B:$B,0),0),INDEX(子宝物disTreasure!AN:AN,MATCH(宝物1!$A$2,子宝物disTreasure!$A:$A,0),0))=5,"1人单位","异常"))))</f>
        <v>4人单位</v>
      </c>
      <c r="AR10" s="41" t="str">
        <f>IF(C2=20,IF($A$2="",INDEX(子宝物disTreasure!AO:AO,MATCH(宝物1!$B$2,子宝物disTreasure!$B:$B,0),0),INDEX(子宝物disTreasure!AO:AO,MATCH(宝物1!$A$2,子宝物disTreasure!$A:$A,0),0)),0)</f>
        <v>生命</v>
      </c>
      <c r="AS10" s="41">
        <f>IF(C2=20,IF($A$2="",INDEX(子宝物disTreasure!AP:AP,MATCH(宝物1!$B$2,子宝物disTreasure!$B:$B,0),0),INDEX(子宝物disTreasure!AP:AP,MATCH(宝物1!$A$2,子宝物disTreasure!$A:$A,0),0)),0)</f>
        <v>15620</v>
      </c>
      <c r="AT10" s="41" t="str">
        <f t="shared" si="2"/>
        <v>0</v>
      </c>
      <c r="AU10" s="41">
        <f t="shared" si="3"/>
        <v>15620</v>
      </c>
      <c r="AV10" s="42"/>
    </row>
    <row r="11" spans="1:48">
      <c r="AF11" s="104">
        <v>9</v>
      </c>
      <c r="AG11" s="110" t="s">
        <v>11311</v>
      </c>
      <c r="AH11" s="41">
        <v>121</v>
      </c>
      <c r="AI11" s="41">
        <f>IF($A$2="",INDEX(子宝物disTreasure!S:S,MATCH(宝物1!$B$2,子宝物disTreasure!$B:$B,0),0),INDEX(子宝物disTreasure!S:S,MATCH(宝物1!$A$2,子宝物disTreasure!$A:$A,0),0))</f>
        <v>0</v>
      </c>
      <c r="AJ11" s="41">
        <f>ROUND(AI11,2)</f>
        <v>0</v>
      </c>
      <c r="AK11" s="41">
        <f>ROUND(AI11*0.4,2)</f>
        <v>0</v>
      </c>
      <c r="AL11" s="114">
        <f t="shared" si="1"/>
        <v>0</v>
      </c>
      <c r="AQ11" s="100" t="str">
        <f>IF(IF(AQ4=AQ5,0,1)+IF(AQ5=AQ6,0,1)+IF(AQ6=AQ7,0,1)+IF(AQ7=AQ8,0,1)+IF(AQ8=AQ9,0,1)+IF(AQ9=AQ10,0,1)&gt;=1,"作用对象差异","正常")</f>
        <v>正常</v>
      </c>
      <c r="AT11" s="41">
        <f>SUM(AT4:AT10)</f>
        <v>2330</v>
      </c>
      <c r="AU11" s="41">
        <f>SUM(AU4:AU10)</f>
        <v>39300</v>
      </c>
    </row>
    <row r="12" spans="1:48">
      <c r="AF12" s="104">
        <v>10</v>
      </c>
    </row>
    <row r="13" spans="1:48">
      <c r="AF13" s="104">
        <v>11</v>
      </c>
    </row>
    <row r="14" spans="1:48">
      <c r="AF14" s="104">
        <v>12</v>
      </c>
      <c r="AQ14" s="42"/>
    </row>
    <row r="15" spans="1:48">
      <c r="AF15" s="104">
        <v>13</v>
      </c>
    </row>
    <row r="16" spans="1:48">
      <c r="H16" s="104"/>
      <c r="I16" s="104"/>
      <c r="J16" s="104"/>
      <c r="K16" s="104"/>
      <c r="L16" s="104"/>
      <c r="M16" s="104"/>
      <c r="AF16" s="104">
        <v>14</v>
      </c>
    </row>
    <row r="17" spans="2:32">
      <c r="AF17" s="104">
        <v>15</v>
      </c>
    </row>
    <row r="18" spans="2:32">
      <c r="AF18" s="104">
        <v>16</v>
      </c>
    </row>
    <row r="19" spans="2:32">
      <c r="B19" s="42"/>
      <c r="C19" s="42"/>
      <c r="D19" s="42"/>
      <c r="E19" s="42"/>
      <c r="F19" s="42"/>
      <c r="G19" s="42"/>
      <c r="AF19" s="104">
        <v>17</v>
      </c>
    </row>
    <row r="20" spans="2:32">
      <c r="AF20" s="104">
        <v>18</v>
      </c>
    </row>
    <row r="21" spans="2:32">
      <c r="AF21" s="104">
        <v>19</v>
      </c>
    </row>
    <row r="22" spans="2:32">
      <c r="H22" s="104"/>
      <c r="I22" s="104"/>
      <c r="J22" s="104"/>
      <c r="K22" s="104"/>
      <c r="L22" s="104"/>
      <c r="M22" s="104"/>
      <c r="Q22" s="104"/>
      <c r="AF22" s="104">
        <v>20</v>
      </c>
    </row>
    <row r="23" spans="2:32">
      <c r="H23" s="104"/>
      <c r="I23" s="104"/>
      <c r="J23" s="104"/>
      <c r="K23" s="104"/>
      <c r="L23" s="104"/>
      <c r="M23" s="104"/>
      <c r="Q23" s="104"/>
    </row>
    <row r="24" spans="2:32">
      <c r="H24" s="104"/>
      <c r="I24" s="104"/>
      <c r="J24" s="104"/>
      <c r="K24" s="104"/>
      <c r="L24" s="104"/>
      <c r="M24" s="104"/>
      <c r="Q24" s="104"/>
    </row>
    <row r="25" spans="2:32">
      <c r="D25" s="104" t="str">
        <f>IF(C15=0,"",#REF!)</f>
        <v/>
      </c>
      <c r="H25" s="104"/>
      <c r="I25" s="104"/>
      <c r="J25" s="104"/>
      <c r="K25" s="104"/>
      <c r="L25" s="104"/>
      <c r="M25" s="104"/>
      <c r="Q25" s="104"/>
    </row>
    <row r="26" spans="2:32">
      <c r="D26" s="109" t="str">
        <f t="shared" ref="D26" si="4">IF(C15=0,"",C15)</f>
        <v/>
      </c>
      <c r="E26" s="109"/>
      <c r="F26" s="109"/>
      <c r="G26" s="109"/>
      <c r="H26" s="104"/>
      <c r="I26" s="104"/>
      <c r="J26" s="104"/>
      <c r="K26" s="104"/>
      <c r="L26" s="104"/>
      <c r="M26" s="104"/>
      <c r="Q26" s="104"/>
    </row>
    <row r="27" spans="2:32">
      <c r="H27" s="104"/>
      <c r="I27" s="104"/>
      <c r="J27" s="104"/>
      <c r="K27" s="104"/>
      <c r="L27" s="104"/>
      <c r="M27" s="104"/>
      <c r="Q27" s="104"/>
    </row>
    <row r="28" spans="2:32">
      <c r="H28" s="104"/>
      <c r="I28" s="104"/>
      <c r="J28" s="104"/>
      <c r="K28" s="104"/>
      <c r="L28" s="104"/>
      <c r="M28" s="104"/>
      <c r="Q28" s="104"/>
    </row>
  </sheetData>
  <mergeCells count="1">
    <mergeCell ref="AG3:AL3"/>
  </mergeCells>
  <phoneticPr fontId="11" type="noConversion"/>
  <conditionalFormatting sqref="B4:D10">
    <cfRule type="cellIs" dxfId="125" priority="1" operator="equal">
      <formula>0</formula>
    </cfRule>
    <cfRule type="cellIs" dxfId="124" priority="2" operator="greaterThan">
      <formula>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topLeftCell="Q1" workbookViewId="0">
      <selection activeCell="AB5" sqref="AB5"/>
    </sheetView>
  </sheetViews>
  <sheetFormatPr defaultRowHeight="14.25"/>
  <cols>
    <col min="1" max="1" width="9" style="104"/>
    <col min="2" max="3" width="9" style="104" bestFit="1"/>
    <col min="4" max="4" width="13" style="104" bestFit="1" customWidth="1"/>
    <col min="5" max="5" width="9" style="104" bestFit="1" customWidth="1"/>
    <col min="6" max="7" width="9" style="104" bestFit="1"/>
    <col min="8" max="8" width="16.125" style="104" bestFit="1" customWidth="1"/>
    <col min="9" max="9" width="13" style="104" bestFit="1" customWidth="1"/>
    <col min="10" max="10" width="5.25" style="104" bestFit="1" customWidth="1"/>
    <col min="11" max="11" width="19.125" style="104" bestFit="1" customWidth="1"/>
    <col min="12" max="12" width="17.25" style="104" bestFit="1" customWidth="1"/>
    <col min="13" max="13" width="20.125" style="104" bestFit="1" customWidth="1"/>
    <col min="14" max="14" width="17.25" style="104" bestFit="1" customWidth="1"/>
    <col min="15" max="15" width="40.125" style="104" bestFit="1" customWidth="1"/>
    <col min="16" max="16" width="24.75" style="104" customWidth="1"/>
    <col min="17" max="17" width="5.5" style="104" bestFit="1" customWidth="1"/>
    <col min="18" max="19" width="6.5" style="104" bestFit="1" customWidth="1"/>
    <col min="20" max="31" width="9" style="104"/>
    <col min="32" max="32" width="3.5" style="104" bestFit="1" customWidth="1"/>
    <col min="33" max="34" width="9" style="104" bestFit="1"/>
    <col min="35" max="37" width="9" style="107" bestFit="1"/>
    <col min="38" max="38" width="9" style="104" bestFit="1"/>
    <col min="39" max="42" width="9" style="104"/>
    <col min="43" max="43" width="9" style="104" bestFit="1" customWidth="1"/>
    <col min="44" max="45" width="9.75" style="104" bestFit="1" customWidth="1"/>
    <col min="46" max="16384" width="9" style="104"/>
  </cols>
  <sheetData>
    <row r="1" spans="1:48">
      <c r="A1" s="101" t="s">
        <v>1799</v>
      </c>
      <c r="B1" s="101" t="s">
        <v>1480</v>
      </c>
      <c r="C1" s="101" t="s">
        <v>11335</v>
      </c>
      <c r="D1" s="101" t="s">
        <v>11337</v>
      </c>
      <c r="E1" s="101" t="s">
        <v>11325</v>
      </c>
      <c r="F1" s="101" t="s">
        <v>11299</v>
      </c>
      <c r="G1" s="101" t="s">
        <v>11301</v>
      </c>
      <c r="H1" s="101" t="s">
        <v>11339</v>
      </c>
      <c r="I1" s="101" t="s">
        <v>11340</v>
      </c>
      <c r="J1" s="101" t="s">
        <v>11341</v>
      </c>
      <c r="K1" s="101" t="s">
        <v>11342</v>
      </c>
      <c r="L1" s="101" t="s">
        <v>11343</v>
      </c>
      <c r="M1" s="101" t="s">
        <v>11293</v>
      </c>
      <c r="N1" s="101" t="s">
        <v>11321</v>
      </c>
      <c r="O1" s="101" t="s">
        <v>11354</v>
      </c>
    </row>
    <row r="2" spans="1:48">
      <c r="A2" s="44" t="str">
        <f>IF(宝物查询!L6=0,"",宝物查询!L6)</f>
        <v/>
      </c>
      <c r="B2" s="44" t="str">
        <f>IF(宝物查询!M6=0,"",宝物查询!M6)</f>
        <v>龙骨护胫</v>
      </c>
      <c r="C2" s="44">
        <f>宝物查询!N6</f>
        <v>1</v>
      </c>
      <c r="D2" s="126">
        <f>宝物查询!O6</f>
        <v>0</v>
      </c>
      <c r="E2" s="41" t="str">
        <f>IF(AQ11="正常",AQ4,AQ11)</f>
        <v>9人单位</v>
      </c>
      <c r="F2" s="41">
        <f>AT11</f>
        <v>0</v>
      </c>
      <c r="G2" s="41">
        <f>AU11</f>
        <v>0</v>
      </c>
      <c r="H2" s="41" t="str">
        <f>IFERROR(IF(A2="","[[tool,"&amp;INDEX(子宝物disTreasure!A:A,MATCH(B2,子宝物disTreasure!B:B,0),0)&amp;","&amp;"999]]","[[tool,"&amp;A2&amp;","&amp;"999]]"),"无")</f>
        <v>[[tool,40402,999]]</v>
      </c>
      <c r="I2" s="41" t="str">
        <f>IFERROR(IF(IF(A2="",INDEX(子宝物disTreasure!C:C,MATCH(B2,子宝物disTreasure!B:B,0),0),INDEX(子宝物disTreasure!C:C,MATCH(A2,子宝物disTreasure!A:A,0),0))=0,"普通抽卡",IF(IF(A2="",INDEX(子宝物disTreasure!C:C,MATCH(B2,子宝物disTreasure!B:B,0),0),INDEX(子宝物disTreasure!C:C,MATCH(A2,子宝物disTreasure!A:A,0),0))=1,"豪华午餐展示",IF(IF(A2="",INDEX(子宝物disTreasure!C:C,MATCH(B2,子宝物disTreasure!B:B,0),0),INDEX(子宝物disTreasure!C:C,MATCH(A2,子宝物disTreasure!A:A,0),0))=2,"橙色宝物","有误"))),"无")</f>
        <v>橙色宝物</v>
      </c>
      <c r="J2" s="41" t="str">
        <f>IFERROR(IF(IF($A$2="",INDEX(子宝物disTreasure!F:F,MATCH($B$2,子宝物disTreasure!$B:$B,0),0),INDEX(子宝物disTreasure!F:F,MATCH($A$2,子宝物disTreasure!$A:$A,0),0))=2,"绿色",IF(IF($A$2="",INDEX(子宝物disTreasure!F:F,MATCH($B$2,子宝物disTreasure!$B:$B,0),0),INDEX(子宝物disTreasure!F:F,MATCH($A$2,子宝物disTreasure!$A:$A,0),0))=3,"蓝色",IF(IF($A$2="",INDEX(子宝物disTreasure!F:F,MATCH($B$2,子宝物disTreasure!$B:$B,0),0),INDEX(子宝物disTreasure!F:F,MATCH($A$2,子宝物disTreasure!$A:$A,0),0))=4,"紫色",IF(IF($A$2="",INDEX(子宝物disTreasure!F:F,MATCH($B$2,子宝物disTreasure!$B:$B,0),0),INDEX(子宝物disTreasure!F:F,MATCH($A$2,子宝物disTreasure!$A:$A,0),0))=5,"橙色","有误")))),"无")</f>
        <v>橙色</v>
      </c>
      <c r="K2" s="41" t="str">
        <f>IF($A$2="",INDEX(子宝物disTreasure!I:I,MATCH($B$2,子宝物disTreasure!$B:$B,0),0),INDEX(子宝物disTreasure!I:I,MATCH($A$2,子宝物disTreasure!$A:$A,0),0))</f>
        <v>[0.22,0.088,0.088]</v>
      </c>
      <c r="L2" s="41">
        <f>IF($A$2="",INDEX(子宝物disTreasure!J:J,MATCH($B$2,子宝物disTreasure!$B:$B,0),0),INDEX(子宝物disTreasure!J:J,MATCH($A$2,子宝物disTreasure!$A:$A,0),0))</f>
        <v>225</v>
      </c>
      <c r="M2" s="41" t="str">
        <f>IF($A$2="",INDEX(子宝物disTreasure!K:K,MATCH($B$2,子宝物disTreasure!$B:$B,0),0),INDEX(子宝物disTreasure!K:K,MATCH($A$2,子宝物disTreasure!$A:$A,0),0))</f>
        <v>[[5,8,3.2],[131,2,0.8],[121,12,4.8]]</v>
      </c>
      <c r="N2" s="41" t="str">
        <f>IF($A$2="",INDEX(子宝物disTreasure!T:T,MATCH($B$2,子宝物disTreasure!$B:$B,0),0),INDEX(子宝物disTreasure!T:T,MATCH($A$2,子宝物disTreasure!$A:$A,0),0))</f>
        <v>[2,5,8,11,14,17,20]</v>
      </c>
      <c r="O2" s="102" t="str">
        <f>IF($A$2="",INDEX(语言辅助表!Q:Q,MATCH($B$2,语言辅助表!P:P,0),0),INDEX(语言辅助表!Q:Q,MATCH($A$2,语言辅助表!O:O,0),0))</f>
        <v>以老死的龙王胫骨打造的腿甲，龙王神力的组件之一</v>
      </c>
      <c r="Q2" s="104">
        <f>SUM(子宝物disTreasure!M6:O6)*100+SUM(子宝物disTreasure!P6:S6)*1.5/100</f>
        <v>0.03</v>
      </c>
      <c r="R2" s="104">
        <f>SUM(子宝物disTreasure!M6:O6)*100+SUM(子宝物disTreasure!P6:S6)/250</f>
        <v>8.0000000000000002E-3</v>
      </c>
      <c r="S2" s="104">
        <f>SUM(子宝物disTreasure!M6:O6)*100+SUM(子宝物disTreasure!P6:S6)/250</f>
        <v>8.0000000000000002E-3</v>
      </c>
      <c r="AF2" s="104">
        <f>AF1</f>
        <v>0</v>
      </c>
    </row>
    <row r="3" spans="1:48">
      <c r="A3" s="101" t="s">
        <v>11291</v>
      </c>
      <c r="B3" s="101" t="s">
        <v>11293</v>
      </c>
      <c r="C3" s="101" t="s">
        <v>11295</v>
      </c>
      <c r="D3" s="101" t="s">
        <v>11297</v>
      </c>
      <c r="AF3" s="104">
        <v>1</v>
      </c>
      <c r="AG3" s="689" t="s">
        <v>11317</v>
      </c>
      <c r="AH3" s="689"/>
      <c r="AI3" s="689"/>
      <c r="AJ3" s="689"/>
      <c r="AK3" s="689"/>
      <c r="AL3" s="689"/>
      <c r="AP3" s="101" t="s">
        <v>11323</v>
      </c>
      <c r="AQ3" s="101" t="s">
        <v>11325</v>
      </c>
      <c r="AR3" s="101" t="s">
        <v>11331</v>
      </c>
      <c r="AS3" s="101" t="s">
        <v>11333</v>
      </c>
      <c r="AT3" s="101" t="s">
        <v>11327</v>
      </c>
      <c r="AU3" s="101" t="s">
        <v>11329</v>
      </c>
    </row>
    <row r="4" spans="1:48">
      <c r="A4" s="101" t="s">
        <v>11299</v>
      </c>
      <c r="B4" s="114">
        <f t="shared" ref="B4:D10" si="0">AJ5</f>
        <v>0</v>
      </c>
      <c r="C4" s="114">
        <f t="shared" si="0"/>
        <v>0</v>
      </c>
      <c r="D4" s="114">
        <f t="shared" si="0"/>
        <v>0</v>
      </c>
      <c r="AF4" s="104">
        <v>2</v>
      </c>
      <c r="AG4" s="110" t="s">
        <v>11313</v>
      </c>
      <c r="AH4" s="110" t="s">
        <v>11315</v>
      </c>
      <c r="AI4" s="110" t="s">
        <v>11293</v>
      </c>
      <c r="AJ4" s="110" t="s">
        <v>11293</v>
      </c>
      <c r="AK4" s="110" t="s">
        <v>11295</v>
      </c>
      <c r="AL4" s="110" t="s">
        <v>11297</v>
      </c>
      <c r="AP4" s="101">
        <v>2</v>
      </c>
      <c r="AQ4" s="41" t="str">
        <f>IF(IF($A$2="",INDEX(子宝物disTreasure!V:V,MATCH($B$2,子宝物disTreasure!$B:$B,0),0),INDEX(子宝物disTreasure!V:V,MATCH($A$2,子宝物disTreasure!$A:$A,0),0))=2,"16人单位",IF(IF($A$2="",INDEX(子宝物disTreasure!V:V,MATCH($B$2,子宝物disTreasure!$B:$B,0),0),INDEX(子宝物disTreasure!V:V,MATCH($A$2,子宝物disTreasure!$A:$A,0),0))=3,"9人单位",IF(IF($A$2="",INDEX(子宝物disTreasure!V:V,MATCH($B$2,子宝物disTreasure!$B:$B,0),0),INDEX(子宝物disTreasure!V:V,MATCH($A$2,子宝物disTreasure!$A:$A,0),0))=4,"4人单位",IF(IF($A$2="",INDEX(子宝物disTreasure!V:V,MATCH($B$2,子宝物disTreasure!$B:$B,0),0),INDEX(子宝物disTreasure!V:V,MATCH($A$2,子宝物disTreasure!$A:$A,0),0))=5,"1人单位","异常"))))</f>
        <v>9人单位</v>
      </c>
      <c r="AR4" s="41">
        <f>IF($C$2&gt;=2,IF($A$2="",INDEX(子宝物disTreasure!W:W,MATCH($B$2,子宝物disTreasure!$B:$B,0),0),INDEX(子宝物disTreasure!W:W,MATCH($A$2,子宝物disTreasure!$A:$A,0),0)),0)</f>
        <v>0</v>
      </c>
      <c r="AS4" s="41">
        <f>IF($C$2&gt;=2,IF($A$2="",INDEX(子宝物disTreasure!X:X,MATCH($B$2,子宝物disTreasure!$B:$B,0),0),INDEX(子宝物disTreasure!X:X,MATCH($A$2,子宝物disTreasure!$A:$A,0),0)),0)</f>
        <v>0</v>
      </c>
      <c r="AT4" s="41" t="str">
        <f>IF(AR4="攻击",AS4,"0")</f>
        <v>0</v>
      </c>
      <c r="AU4" s="41" t="str">
        <f>IF(AR4="生命",AS4,"0")</f>
        <v>0</v>
      </c>
    </row>
    <row r="5" spans="1:48">
      <c r="A5" s="101" t="s">
        <v>11301</v>
      </c>
      <c r="B5" s="114">
        <f t="shared" si="0"/>
        <v>8</v>
      </c>
      <c r="C5" s="114">
        <f t="shared" si="0"/>
        <v>3.2</v>
      </c>
      <c r="D5" s="114">
        <f t="shared" si="0"/>
        <v>8</v>
      </c>
      <c r="AF5" s="104">
        <v>3</v>
      </c>
      <c r="AG5" s="111" t="s">
        <v>11299</v>
      </c>
      <c r="AH5" s="41">
        <v>2</v>
      </c>
      <c r="AI5" s="113">
        <f>IF($A$2="",INDEX(子宝物disTreasure!M:M,MATCH($B$2,子宝物disTreasure!$B:$B,0),0),INDEX(子宝物disTreasure!M:M,MATCH($A$2,子宝物disTreasure!$A:$A,0),0))</f>
        <v>0</v>
      </c>
      <c r="AJ5" s="113">
        <f>ROUND(100*AI5,2)</f>
        <v>0</v>
      </c>
      <c r="AK5" s="113">
        <f>ROUND(100*AI5*0.4,2)</f>
        <v>0</v>
      </c>
      <c r="AL5" s="114">
        <f>(AJ5+($C$2*AK5-AK5))*(1+$D$2)</f>
        <v>0</v>
      </c>
      <c r="AP5" s="101">
        <v>5</v>
      </c>
      <c r="AQ5" s="41" t="str">
        <f>IF(IF($A$2="",INDEX(子宝物disTreasure!Y:Y,MATCH($B$2,子宝物disTreasure!$B:$B,0),0),INDEX(子宝物disTreasure!Y:Y,MATCH($A$2,子宝物disTreasure!$A:$A,0),0))=2,"16人单位",IF(IF($A$2="",INDEX(子宝物disTreasure!Y:Y,MATCH($B$2,子宝物disTreasure!$B:$B,0),0),INDEX(子宝物disTreasure!Y:Y,MATCH($A$2,子宝物disTreasure!$A:$A,0),0))=3,"9人单位",IF(IF($A$2="",INDEX(子宝物disTreasure!Y:Y,MATCH($B$2,子宝物disTreasure!$B:$B,0),0),INDEX(子宝物disTreasure!Y:Y,MATCH($A$2,子宝物disTreasure!$A:$A,0),0))=4,"4人单位",IF(IF($A$2="",INDEX(子宝物disTreasure!Y:Y,MATCH($B$2,子宝物disTreasure!$B:$B,0),0),INDEX(子宝物disTreasure!Y:Y,MATCH($A$2,子宝物disTreasure!$A:$A,0),0))=5,"1人单位","异常"))))</f>
        <v>9人单位</v>
      </c>
      <c r="AR5" s="41">
        <f>IF($C$2&gt;=5,IF($A$2="",INDEX(子宝物disTreasure!Z:Z,MATCH($B$2,子宝物disTreasure!$B:$B,0),0),INDEX(子宝物disTreasure!Z:Z,MATCH($A$2,子宝物disTreasure!$A:$A,0),0)),0)</f>
        <v>0</v>
      </c>
      <c r="AS5" s="41">
        <f>IF(C2&gt;=5,IF($A$2="",INDEX(子宝物disTreasure!AA:AA,MATCH($B$2,子宝物disTreasure!$B:$B,0),0),INDEX(子宝物disTreasure!AA:AA,MATCH($A$2,子宝物disTreasure!$A:$A,0),0)),0)</f>
        <v>0</v>
      </c>
      <c r="AT5" s="41" t="str">
        <f t="shared" ref="AT5:AT10" si="1">IF(AR5="攻击",AS5,"0")</f>
        <v>0</v>
      </c>
      <c r="AU5" s="41" t="str">
        <f t="shared" ref="AU5:AU10" si="2">IF(AR5="生命",AS5,"0")</f>
        <v>0</v>
      </c>
      <c r="AV5" s="42"/>
    </row>
    <row r="6" spans="1:48">
      <c r="A6" s="101" t="s">
        <v>11303</v>
      </c>
      <c r="B6" s="114">
        <f t="shared" si="0"/>
        <v>2</v>
      </c>
      <c r="C6" s="114">
        <f t="shared" si="0"/>
        <v>0.8</v>
      </c>
      <c r="D6" s="114">
        <f t="shared" si="0"/>
        <v>2</v>
      </c>
      <c r="AF6" s="104">
        <v>4</v>
      </c>
      <c r="AG6" s="111" t="s">
        <v>11301</v>
      </c>
      <c r="AH6" s="41">
        <v>5</v>
      </c>
      <c r="AI6" s="113">
        <f>IF($A$2="",INDEX(子宝物disTreasure!N:N,MATCH($B$2,子宝物disTreasure!$B:$B,0),0),INDEX(子宝物disTreasure!N:N,MATCH($A$2,子宝物disTreasure!$A:$A,0),0))</f>
        <v>0.08</v>
      </c>
      <c r="AJ6" s="113">
        <f>ROUND(100*AI6,2)</f>
        <v>8</v>
      </c>
      <c r="AK6" s="113">
        <f>ROUND(100*AI6*0.4,2)</f>
        <v>3.2</v>
      </c>
      <c r="AL6" s="114">
        <f t="shared" ref="AL6:AL11" si="3">(AJ6+($C$2*AK6-AK6))*(1+$D$2)</f>
        <v>8</v>
      </c>
      <c r="AP6" s="101">
        <v>8</v>
      </c>
      <c r="AQ6" s="41" t="str">
        <f>IF(IF($A$2="",INDEX(子宝物disTreasure!AB:AB,MATCH($B$2,子宝物disTreasure!$B:$B,0),0),INDEX(子宝物disTreasure!AB:AB,MATCH($A$2,子宝物disTreasure!$A:$A,0),0))=2,"16人单位",IF(IF($A$2="",INDEX(子宝物disTreasure!AB:AB,MATCH($B$2,子宝物disTreasure!$B:$B,0),0),INDEX(子宝物disTreasure!AB:AB,MATCH($A$2,子宝物disTreasure!$A:$A,0),0))=3,"9人单位",IF(IF($A$2="",INDEX(子宝物disTreasure!AB:AB,MATCH($B$2,子宝物disTreasure!$B:$B,0),0),INDEX(子宝物disTreasure!AB:AB,MATCH($A$2,子宝物disTreasure!$A:$A,0),0))=4,"4人单位",IF(IF($A$2="",INDEX(子宝物disTreasure!AB:AB,MATCH($B$2,子宝物disTreasure!$B:$B,0),0),INDEX(子宝物disTreasure!AB:AB,MATCH($A$2,子宝物disTreasure!$A:$A,0),0))=5,"1人单位","异常"))))</f>
        <v>9人单位</v>
      </c>
      <c r="AR6" s="41">
        <f>IF(C2&gt;=8,IF($A$2="",INDEX(子宝物disTreasure!AC:AC,MATCH($B$2,子宝物disTreasure!$B:$B,0),0),INDEX(子宝物disTreasure!AC:AC,MATCH($A$2,子宝物disTreasure!$A:$A,0),0)),0)</f>
        <v>0</v>
      </c>
      <c r="AS6" s="41">
        <f>IF(C2&gt;=8,IF($A$2="",INDEX(子宝物disTreasure!AD:AD,MATCH($B$2,子宝物disTreasure!$B:$B,0),0),INDEX(子宝物disTreasure!AD:AD,MATCH($A$2,子宝物disTreasure!$A:$A,0),0)),0)</f>
        <v>0</v>
      </c>
      <c r="AT6" s="41" t="str">
        <f t="shared" si="1"/>
        <v>0</v>
      </c>
      <c r="AU6" s="41" t="str">
        <f t="shared" si="2"/>
        <v>0</v>
      </c>
      <c r="AV6" s="42"/>
    </row>
    <row r="7" spans="1:48">
      <c r="A7" s="101" t="s">
        <v>11305</v>
      </c>
      <c r="B7" s="114">
        <f t="shared" si="0"/>
        <v>0</v>
      </c>
      <c r="C7" s="114">
        <f t="shared" si="0"/>
        <v>0</v>
      </c>
      <c r="D7" s="114">
        <f t="shared" si="0"/>
        <v>0</v>
      </c>
      <c r="AF7" s="104">
        <v>5</v>
      </c>
      <c r="AG7" s="111" t="s">
        <v>11303</v>
      </c>
      <c r="AH7" s="41">
        <v>131</v>
      </c>
      <c r="AI7" s="113">
        <f>IF($A$2="",INDEX(子宝物disTreasure!O:O,MATCH($B$2,子宝物disTreasure!$B:$B,0),0),INDEX(子宝物disTreasure!O:O,MATCH($A$2,子宝物disTreasure!$A:$A,0),0))</f>
        <v>0.02</v>
      </c>
      <c r="AJ7" s="113">
        <f>ROUND(100*AI7,2)</f>
        <v>2</v>
      </c>
      <c r="AK7" s="113">
        <f>ROUND(100*AI7*0.4,2)</f>
        <v>0.8</v>
      </c>
      <c r="AL7" s="114">
        <f t="shared" si="3"/>
        <v>2</v>
      </c>
      <c r="AP7" s="101">
        <v>11</v>
      </c>
      <c r="AQ7" s="41" t="str">
        <f>IF(IF($A$2="",INDEX(子宝物disTreasure!AE:AE,MATCH($B$2,子宝物disTreasure!$B:$B,0),0),INDEX(子宝物disTreasure!AE:AE,MATCH($A$2,子宝物disTreasure!$A:$A,0),0))=2,"16人单位",IF(IF($A$2="",INDEX(子宝物disTreasure!AE:AE,MATCH($B$2,子宝物disTreasure!$B:$B,0),0),INDEX(子宝物disTreasure!AE:AE,MATCH($A$2,子宝物disTreasure!$A:$A,0),0))=3,"9人单位",IF(IF($A$2="",INDEX(子宝物disTreasure!AE:AE,MATCH($B$2,子宝物disTreasure!$B:$B,0),0),INDEX(子宝物disTreasure!AE:AE,MATCH($A$2,子宝物disTreasure!$A:$A,0),0))=4,"4人单位",IF(IF($A$2="",INDEX(子宝物disTreasure!AE:AE,MATCH($B$2,子宝物disTreasure!$B:$B,0),0),INDEX(子宝物disTreasure!AE:AE,MATCH($A$2,子宝物disTreasure!$A:$A,0),0))=5,"1人单位","异常"))))</f>
        <v>9人单位</v>
      </c>
      <c r="AR7" s="41">
        <f>IF(C2&gt;=11,IF($A$2="",INDEX(子宝物disTreasure!AF:AF,MATCH($B$2,子宝物disTreasure!$B:$B,0),0),INDEX(子宝物disTreasure!AF:AF,MATCH($A$2,子宝物disTreasure!$A:$A,0),0)),0)</f>
        <v>0</v>
      </c>
      <c r="AS7" s="41">
        <f>IF(C2&gt;=11,IF($A$2="",INDEX(子宝物disTreasure!AG:AG,MATCH($B$2,子宝物disTreasure!$B:$B,0),0),INDEX(子宝物disTreasure!AG:AG,MATCH($A$2,子宝物disTreasure!$A:$A,0),0)),0)</f>
        <v>0</v>
      </c>
      <c r="AT7" s="41" t="str">
        <f t="shared" si="1"/>
        <v>0</v>
      </c>
      <c r="AU7" s="41" t="str">
        <f t="shared" si="2"/>
        <v>0</v>
      </c>
      <c r="AV7" s="42"/>
    </row>
    <row r="8" spans="1:48">
      <c r="A8" s="101" t="s">
        <v>11307</v>
      </c>
      <c r="B8" s="114">
        <f t="shared" si="0"/>
        <v>0</v>
      </c>
      <c r="C8" s="114">
        <f t="shared" si="0"/>
        <v>0</v>
      </c>
      <c r="D8" s="114">
        <f t="shared" si="0"/>
        <v>0</v>
      </c>
      <c r="AF8" s="104">
        <v>6</v>
      </c>
      <c r="AG8" s="110" t="s">
        <v>11305</v>
      </c>
      <c r="AH8" s="41">
        <v>112</v>
      </c>
      <c r="AI8" s="41">
        <f>IF($A$2="",INDEX(子宝物disTreasure!P:P,MATCH($B$2,子宝物disTreasure!$B:$B,0),0),INDEX(子宝物disTreasure!P:P,MATCH($A$2,子宝物disTreasure!$A:$A,0),0))</f>
        <v>0</v>
      </c>
      <c r="AJ8" s="41">
        <f>ROUND(AI8,2)</f>
        <v>0</v>
      </c>
      <c r="AK8" s="41">
        <f>ROUND(AI8*0.4,2)</f>
        <v>0</v>
      </c>
      <c r="AL8" s="114">
        <f t="shared" si="3"/>
        <v>0</v>
      </c>
      <c r="AP8" s="101">
        <v>14</v>
      </c>
      <c r="AQ8" s="41" t="str">
        <f>IF(IF($A$2="",INDEX(子宝物disTreasure!AH:AH,MATCH($B$2,子宝物disTreasure!$B:$B,0),0),INDEX(子宝物disTreasure!AH:AH,MATCH($A$2,子宝物disTreasure!$A:$A,0),0))=2,"16人单位",IF(IF($A$2="",INDEX(子宝物disTreasure!AH:AH,MATCH($B$2,子宝物disTreasure!$B:$B,0),0),INDEX(子宝物disTreasure!AH:AH,MATCH($A$2,子宝物disTreasure!$A:$A,0),0))=3,"9人单位",IF(IF($A$2="",INDEX(子宝物disTreasure!AH:AH,MATCH($B$2,子宝物disTreasure!$B:$B,0),0),INDEX(子宝物disTreasure!AH:AH,MATCH($A$2,子宝物disTreasure!$A:$A,0),0))=4,"4人单位",IF(IF($A$2="",INDEX(子宝物disTreasure!AH:AH,MATCH($B$2,子宝物disTreasure!$B:$B,0),0),INDEX(子宝物disTreasure!AH:AH,MATCH($A$2,子宝物disTreasure!$A:$A,0),0))=5,"1人单位","异常"))))</f>
        <v>9人单位</v>
      </c>
      <c r="AR8" s="41">
        <f>IF(C2&gt;=14,IF($A$2="",INDEX(子宝物disTreasure!AI:AI,MATCH($B$2,子宝物disTreasure!$B:$B,0),0),INDEX(子宝物disTreasure!AI:AI,MATCH($A$2,子宝物disTreasure!$A:$A,0),0)),0)</f>
        <v>0</v>
      </c>
      <c r="AS8" s="41">
        <f>IF(C2&gt;=14,IF($A$2="",INDEX(子宝物disTreasure!AJ:AJ,MATCH($B$2,子宝物disTreasure!$B:$B,0),0),INDEX(子宝物disTreasure!AJ:AJ,MATCH($A$2,子宝物disTreasure!$A:$A,0),0)),0)</f>
        <v>0</v>
      </c>
      <c r="AT8" s="41" t="str">
        <f t="shared" si="1"/>
        <v>0</v>
      </c>
      <c r="AU8" s="41" t="str">
        <f t="shared" si="2"/>
        <v>0</v>
      </c>
      <c r="AV8" s="42"/>
    </row>
    <row r="9" spans="1:48">
      <c r="A9" s="101" t="s">
        <v>11309</v>
      </c>
      <c r="B9" s="114">
        <f t="shared" si="0"/>
        <v>0</v>
      </c>
      <c r="C9" s="114">
        <f t="shared" si="0"/>
        <v>0</v>
      </c>
      <c r="D9" s="114">
        <f t="shared" si="0"/>
        <v>0</v>
      </c>
      <c r="AF9" s="104">
        <v>7</v>
      </c>
      <c r="AG9" s="110" t="s">
        <v>11307</v>
      </c>
      <c r="AH9" s="41">
        <v>115</v>
      </c>
      <c r="AI9" s="41">
        <f>IF($A$2="",INDEX(子宝物disTreasure!Q:Q,MATCH($B$2,子宝物disTreasure!$B:$B,0),0),INDEX(子宝物disTreasure!Q:Q,MATCH($A$2,子宝物disTreasure!$A:$A,0),0))</f>
        <v>0</v>
      </c>
      <c r="AJ9" s="41">
        <f>ROUND(AI9,2)</f>
        <v>0</v>
      </c>
      <c r="AK9" s="41">
        <f>ROUND(AI9*0.4,2)</f>
        <v>0</v>
      </c>
      <c r="AL9" s="114">
        <f t="shared" si="3"/>
        <v>0</v>
      </c>
      <c r="AP9" s="101">
        <v>17</v>
      </c>
      <c r="AQ9" s="41" t="str">
        <f>IF(IF($A$2="",INDEX(子宝物disTreasure!AK:AK,MATCH($B$2,子宝物disTreasure!$B:$B,0),0),INDEX(子宝物disTreasure!AK:AK,MATCH($A$2,子宝物disTreasure!$A:$A,0),0))=2,"16人单位",IF(IF($A$2="",INDEX(子宝物disTreasure!AK:AK,MATCH($B$2,子宝物disTreasure!$B:$B,0),0),INDEX(子宝物disTreasure!AK:AK,MATCH($A$2,子宝物disTreasure!$A:$A,0),0))=3,"9人单位",IF(IF($A$2="",INDEX(子宝物disTreasure!AK:AK,MATCH($B$2,子宝物disTreasure!$B:$B,0),0),INDEX(子宝物disTreasure!AK:AK,MATCH($A$2,子宝物disTreasure!$A:$A,0),0))=4,"4人单位",IF(IF($A$2="",INDEX(子宝物disTreasure!AK:AK,MATCH($B$2,子宝物disTreasure!$B:$B,0),0),INDEX(子宝物disTreasure!AK:AK,MATCH($A$2,子宝物disTreasure!$A:$A,0),0))=5,"1人单位","异常"))))</f>
        <v>9人单位</v>
      </c>
      <c r="AR9" s="41">
        <f>IF(C2&gt;=17,IF($A$2="",INDEX(子宝物disTreasure!AL:AL,MATCH($B$2,子宝物disTreasure!$B:$B,0),0),INDEX(子宝物disTreasure!AL:AL,MATCH($A$2,子宝物disTreasure!$A:$A,0),0)),0)</f>
        <v>0</v>
      </c>
      <c r="AS9" s="41">
        <f>IF(C2&gt;=17,IF($A$2="",INDEX(子宝物disTreasure!AM:AM,MATCH($B$2,子宝物disTreasure!$B:$B,0),0),INDEX(子宝物disTreasure!AM:AM,MATCH($A$2,子宝物disTreasure!$A:$A,0),0)),0)</f>
        <v>0</v>
      </c>
      <c r="AT9" s="41" t="str">
        <f t="shared" si="1"/>
        <v>0</v>
      </c>
      <c r="AU9" s="41" t="str">
        <f t="shared" si="2"/>
        <v>0</v>
      </c>
      <c r="AV9" s="42"/>
    </row>
    <row r="10" spans="1:48">
      <c r="A10" s="101" t="s">
        <v>11311</v>
      </c>
      <c r="B10" s="114">
        <f t="shared" si="0"/>
        <v>12</v>
      </c>
      <c r="C10" s="114">
        <f t="shared" si="0"/>
        <v>4.8</v>
      </c>
      <c r="D10" s="114">
        <f t="shared" si="0"/>
        <v>12</v>
      </c>
      <c r="AF10" s="104">
        <v>8</v>
      </c>
      <c r="AG10" s="110" t="s">
        <v>11309</v>
      </c>
      <c r="AH10" s="41">
        <v>118</v>
      </c>
      <c r="AI10" s="41">
        <f>IF($A$2="",INDEX(子宝物disTreasure!R:R,MATCH($B$2,子宝物disTreasure!$B:$B,0),0),INDEX(子宝物disTreasure!R:R,MATCH($A$2,子宝物disTreasure!$A:$A,0),0))</f>
        <v>0</v>
      </c>
      <c r="AJ10" s="41">
        <f>ROUND(AI10,2)</f>
        <v>0</v>
      </c>
      <c r="AK10" s="41">
        <f>ROUND(AI10*0.4,2)</f>
        <v>0</v>
      </c>
      <c r="AL10" s="114">
        <f t="shared" si="3"/>
        <v>0</v>
      </c>
      <c r="AP10" s="101">
        <v>20</v>
      </c>
      <c r="AQ10" s="41" t="str">
        <f>IF(IF($A$2="",INDEX(子宝物disTreasure!AN:AN,MATCH($B$2,子宝物disTreasure!$B:$B,0),0),INDEX(子宝物disTreasure!AN:AN,MATCH($A$2,子宝物disTreasure!$A:$A,0),0))=2,"16人单位",IF(IF($A$2="",INDEX(子宝物disTreasure!AN:AN,MATCH($B$2,子宝物disTreasure!$B:$B,0),0),INDEX(子宝物disTreasure!AN:AN,MATCH($A$2,子宝物disTreasure!$A:$A,0),0))=3,"9人单位",IF(IF($A$2="",INDEX(子宝物disTreasure!AN:AN,MATCH($B$2,子宝物disTreasure!$B:$B,0),0),INDEX(子宝物disTreasure!AN:AN,MATCH($A$2,子宝物disTreasure!$A:$A,0),0))=4,"4人单位",IF(IF($A$2="",INDEX(子宝物disTreasure!AN:AN,MATCH($B$2,子宝物disTreasure!$B:$B,0),0),INDEX(子宝物disTreasure!AN:AN,MATCH($A$2,子宝物disTreasure!$A:$A,0),0))=5,"1人单位","异常"))))</f>
        <v>9人单位</v>
      </c>
      <c r="AR10" s="41">
        <f>IF(C2=20,IF($A$2="",INDEX(子宝物disTreasure!AO:AO,MATCH($B$2,子宝物disTreasure!$B:$B,0),0),INDEX(子宝物disTreasure!AO:AO,MATCH($A$2,子宝物disTreasure!$A:$A,0),0)),0)</f>
        <v>0</v>
      </c>
      <c r="AS10" s="41">
        <f>IF(C2=20,IF($A$2="",INDEX(子宝物disTreasure!AP:AP,MATCH($B$2,子宝物disTreasure!$B:$B,0),0),INDEX(子宝物disTreasure!AP:AP,MATCH($A$2,子宝物disTreasure!$A:$A,0),0)),0)</f>
        <v>0</v>
      </c>
      <c r="AT10" s="41" t="str">
        <f t="shared" si="1"/>
        <v>0</v>
      </c>
      <c r="AU10" s="41" t="str">
        <f t="shared" si="2"/>
        <v>0</v>
      </c>
      <c r="AV10" s="42"/>
    </row>
    <row r="11" spans="1:48">
      <c r="AF11" s="104">
        <v>9</v>
      </c>
      <c r="AG11" s="110" t="s">
        <v>11311</v>
      </c>
      <c r="AH11" s="41">
        <v>121</v>
      </c>
      <c r="AI11" s="41">
        <f>IF($A$2="",INDEX(子宝物disTreasure!S:S,MATCH($B$2,子宝物disTreasure!$B:$B,0),0),INDEX(子宝物disTreasure!S:S,MATCH($A$2,子宝物disTreasure!$A:$A,0),0))</f>
        <v>12</v>
      </c>
      <c r="AJ11" s="41">
        <f>ROUND(AI11,2)</f>
        <v>12</v>
      </c>
      <c r="AK11" s="41">
        <f>ROUND(AI11*0.4,2)</f>
        <v>4.8</v>
      </c>
      <c r="AL11" s="114">
        <f t="shared" si="3"/>
        <v>12</v>
      </c>
      <c r="AQ11" s="104" t="str">
        <f>IF(IF(AQ4=AQ5,0,1)+IF(AQ5=AQ6,0,1)+IF(AQ6=AQ7,0,1)+IF(AQ7=AQ8,0,1)+IF(AQ8=AQ9,0,1)+IF(AQ9=AQ10,0,1)&gt;=1,"作用对象差异","正常")</f>
        <v>正常</v>
      </c>
      <c r="AT11" s="41">
        <f>SUM(AT4:AT10)</f>
        <v>0</v>
      </c>
      <c r="AU11" s="41">
        <f>SUM(AU4:AU10)</f>
        <v>0</v>
      </c>
    </row>
    <row r="12" spans="1:48">
      <c r="AF12" s="104">
        <v>10</v>
      </c>
    </row>
    <row r="13" spans="1:48">
      <c r="AF13" s="104">
        <v>11</v>
      </c>
    </row>
    <row r="14" spans="1:48">
      <c r="AF14" s="104">
        <v>12</v>
      </c>
      <c r="AQ14" s="42"/>
    </row>
    <row r="15" spans="1:48">
      <c r="AF15" s="104">
        <v>13</v>
      </c>
    </row>
    <row r="16" spans="1:48">
      <c r="AF16" s="104">
        <v>14</v>
      </c>
    </row>
    <row r="17" spans="2:32">
      <c r="AF17" s="104">
        <v>15</v>
      </c>
    </row>
    <row r="18" spans="2:32">
      <c r="AF18" s="104">
        <v>16</v>
      </c>
    </row>
    <row r="19" spans="2:32">
      <c r="B19" s="42"/>
      <c r="C19" s="42"/>
      <c r="D19" s="42"/>
      <c r="E19" s="42"/>
      <c r="F19" s="42"/>
      <c r="G19" s="42"/>
      <c r="AF19" s="104">
        <v>17</v>
      </c>
    </row>
    <row r="20" spans="2:32">
      <c r="AF20" s="104">
        <v>18</v>
      </c>
    </row>
    <row r="21" spans="2:32">
      <c r="AF21" s="104">
        <v>19</v>
      </c>
    </row>
    <row r="22" spans="2:32">
      <c r="AF22" s="104">
        <v>20</v>
      </c>
    </row>
    <row r="25" spans="2:32">
      <c r="D25" s="104" t="str">
        <f>IF(C15=0,"",#REF!)</f>
        <v/>
      </c>
    </row>
    <row r="26" spans="2:32">
      <c r="D26" s="109" t="str">
        <f t="shared" ref="D26" si="4">IF(C15=0,"",C15)</f>
        <v/>
      </c>
      <c r="E26" s="109"/>
      <c r="F26" s="109"/>
      <c r="G26" s="109"/>
    </row>
  </sheetData>
  <mergeCells count="1">
    <mergeCell ref="AG3:AL3"/>
  </mergeCells>
  <phoneticPr fontId="11" type="noConversion"/>
  <conditionalFormatting sqref="B4:D10">
    <cfRule type="cellIs" dxfId="123" priority="1" operator="equal">
      <formula>0</formula>
    </cfRule>
    <cfRule type="cellIs" dxfId="122" priority="2" operator="greaterThan">
      <formula>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topLeftCell="I1" workbookViewId="0">
      <selection activeCell="O2" sqref="O1:O2"/>
    </sheetView>
  </sheetViews>
  <sheetFormatPr defaultRowHeight="14.25"/>
  <cols>
    <col min="1" max="1" width="9" style="104"/>
    <col min="2" max="3" width="9" style="104" bestFit="1"/>
    <col min="4" max="4" width="13" style="104" bestFit="1" customWidth="1"/>
    <col min="5" max="5" width="9.125" style="104" bestFit="1" customWidth="1"/>
    <col min="6" max="7" width="9" style="104" bestFit="1"/>
    <col min="8" max="8" width="16.125" style="104" bestFit="1" customWidth="1"/>
    <col min="9" max="9" width="9" style="104"/>
    <col min="10" max="10" width="5.25" style="104" bestFit="1" customWidth="1"/>
    <col min="11" max="11" width="19.125" style="104" bestFit="1" customWidth="1"/>
    <col min="12" max="12" width="17.25" style="104" bestFit="1" customWidth="1"/>
    <col min="13" max="13" width="20.125" style="104" bestFit="1" customWidth="1"/>
    <col min="14" max="14" width="17.25" style="104" bestFit="1" customWidth="1"/>
    <col min="15" max="15" width="42.125" style="104" bestFit="1" customWidth="1"/>
    <col min="16" max="16" width="24.75" style="104" customWidth="1"/>
    <col min="17" max="17" width="5.5" style="104" bestFit="1" customWidth="1"/>
    <col min="18" max="19" width="6.5" style="104" bestFit="1" customWidth="1"/>
    <col min="20" max="31" width="9" style="104"/>
    <col min="32" max="32" width="3.5" style="104" bestFit="1" customWidth="1"/>
    <col min="33" max="34" width="9" style="104" bestFit="1"/>
    <col min="35" max="37" width="9" style="107" bestFit="1"/>
    <col min="38" max="38" width="9" style="104" bestFit="1"/>
    <col min="39" max="42" width="9" style="104"/>
    <col min="43" max="43" width="9.125" style="104" bestFit="1" customWidth="1"/>
    <col min="44" max="45" width="9.75" style="104" bestFit="1" customWidth="1"/>
    <col min="46" max="16384" width="9" style="104"/>
  </cols>
  <sheetData>
    <row r="1" spans="1:48">
      <c r="A1" s="101" t="s">
        <v>1457</v>
      </c>
      <c r="B1" s="101" t="s">
        <v>11285</v>
      </c>
      <c r="C1" s="101" t="s">
        <v>11336</v>
      </c>
      <c r="D1" s="101" t="s">
        <v>11338</v>
      </c>
      <c r="E1" s="101" t="s">
        <v>11326</v>
      </c>
      <c r="F1" s="101" t="s">
        <v>11300</v>
      </c>
      <c r="G1" s="101" t="s">
        <v>11302</v>
      </c>
      <c r="H1" s="101" t="s">
        <v>11286</v>
      </c>
      <c r="I1" s="101" t="s">
        <v>11287</v>
      </c>
      <c r="J1" s="101" t="s">
        <v>11288</v>
      </c>
      <c r="K1" s="101" t="s">
        <v>11289</v>
      </c>
      <c r="L1" s="101" t="s">
        <v>11284</v>
      </c>
      <c r="M1" s="101" t="s">
        <v>11290</v>
      </c>
      <c r="N1" s="101" t="s">
        <v>11322</v>
      </c>
      <c r="O1" s="101" t="s">
        <v>11354</v>
      </c>
    </row>
    <row r="2" spans="1:48">
      <c r="A2" s="44" t="str">
        <f>IF(宝物查询!Q6=0,"",宝物查询!Q6)</f>
        <v/>
      </c>
      <c r="B2" s="44" t="str">
        <f>IF(宝物查询!R6=0,"",宝物查询!R6)</f>
        <v>赤龙剑</v>
      </c>
      <c r="C2" s="44">
        <f>宝物查询!S6</f>
        <v>1</v>
      </c>
      <c r="D2" s="108">
        <f>宝物查询!T6</f>
        <v>0</v>
      </c>
      <c r="E2" s="41" t="str">
        <f>IF(AQ11="正常",AQ4,AQ11)</f>
        <v>16人单位</v>
      </c>
      <c r="F2" s="41">
        <f>AT11</f>
        <v>0</v>
      </c>
      <c r="G2" s="41">
        <f>AU11</f>
        <v>0</v>
      </c>
      <c r="H2" s="41" t="str">
        <f>IFERROR(IF(A2="","[[tool,"&amp;INDEX(子宝物disTreasure!A:A,MATCH(B2,子宝物disTreasure!B:B,0),0)&amp;","&amp;"999]]","[[tool,"&amp;A2&amp;","&amp;"999]]"),"无")</f>
        <v>[[tool,40403,999]]</v>
      </c>
      <c r="I2" s="41" t="str">
        <f>IFERROR(IF(IF(A2="",INDEX(子宝物disTreasure!C:C,MATCH(B2,子宝物disTreasure!B:B,0),0),INDEX(子宝物disTreasure!C:C,MATCH(A2,子宝物disTreasure!A:A,0),0))=0,"普通抽卡",IF(IF(A2="",INDEX(子宝物disTreasure!C:C,MATCH(B2,子宝物disTreasure!B:B,0),0),INDEX(子宝物disTreasure!C:C,MATCH(A2,子宝物disTreasure!A:A,0),0))=1,"豪华午餐展示",IF(IF(A2="",INDEX(子宝物disTreasure!C:C,MATCH(B2,子宝物disTreasure!B:B,0),0),INDEX(子宝物disTreasure!C:C,MATCH(A2,子宝物disTreasure!A:A,0),0))=2,"橙色宝物","有误"))),"无")</f>
        <v>橙色宝物</v>
      </c>
      <c r="J2" s="41" t="str">
        <f>IFERROR(IF(IF($A$2="",INDEX(子宝物disTreasure!F:F,MATCH($B$2,子宝物disTreasure!$B:$B,0),0),INDEX(子宝物disTreasure!F:F,MATCH($A$2,子宝物disTreasure!$A:$A,0),0))=2,"绿色",IF(IF($A$2="",INDEX(子宝物disTreasure!F:F,MATCH($B$2,子宝物disTreasure!$B:$B,0),0),INDEX(子宝物disTreasure!F:F,MATCH($A$2,子宝物disTreasure!$A:$A,0),0))=3,"蓝色",IF(IF($A$2="",INDEX(子宝物disTreasure!F:F,MATCH($B$2,子宝物disTreasure!$B:$B,0),0),INDEX(子宝物disTreasure!F:F,MATCH($A$2,子宝物disTreasure!$A:$A,0),0))=4,"紫色",IF(IF($A$2="",INDEX(子宝物disTreasure!F:F,MATCH($B$2,子宝物disTreasure!$B:$B,0),0),INDEX(子宝物disTreasure!F:F,MATCH($A$2,子宝物disTreasure!$A:$A,0),0))=5,"橙色","有误")))),"无")</f>
        <v>橙色</v>
      </c>
      <c r="K2" s="41" t="str">
        <f>IF($A$2="",INDEX(子宝物disTreasure!I:I,MATCH($B$2,子宝物disTreasure!$B:$B,0),0),INDEX(子宝物disTreasure!I:I,MATCH($A$2,子宝物disTreasure!$A:$A,0),0))</f>
        <v>[0.19,0.076,0.076]</v>
      </c>
      <c r="L2" s="41">
        <f>IF($A$2="",INDEX(子宝物disTreasure!J:J,MATCH($B$2,子宝物disTreasure!$B:$B,0),0),INDEX(子宝物disTreasure!J:J,MATCH($A$2,子宝物disTreasure!$A:$A,0),0))</f>
        <v>225</v>
      </c>
      <c r="M2" s="41" t="str">
        <f>IF($A$2="",INDEX(子宝物disTreasure!K:K,MATCH($B$2,子宝物disTreasure!$B:$B,0),0),INDEX(子宝物disTreasure!K:K,MATCH($A$2,子宝物disTreasure!$A:$A,0),0))</f>
        <v>[[2,6,2.4],[5,3,1.2],[112,10,4]]</v>
      </c>
      <c r="N2" s="41" t="str">
        <f>IF($A$2="",INDEX(子宝物disTreasure!T:T,MATCH($B$2,子宝物disTreasure!$B:$B,0),0),INDEX(子宝物disTreasure!T:T,MATCH($A$2,子宝物disTreasure!$A:$A,0),0))</f>
        <v>[2,5,8,11,14,17,20]</v>
      </c>
      <c r="O2" s="102" t="str">
        <f>IF($A$2="",INDEX(语言辅助表!Q:Q,MATCH($B$2,语言辅助表!P:P,0),0),INDEX(语言辅助表!Q:Q,MATCH($A$2,语言辅助表!O:O,0),0))</f>
        <v>火焰巨龙结晶炼化的长剑，龙王神力的组件之一</v>
      </c>
      <c r="Q2" s="104">
        <f>SUM(子宝物disTreasure!M6:O6)*100+SUM(子宝物disTreasure!P6:S6)*1.5/100</f>
        <v>0.03</v>
      </c>
      <c r="R2" s="104">
        <f>SUM(子宝物disTreasure!M6:O6)*100+SUM(子宝物disTreasure!P6:S6)/250</f>
        <v>8.0000000000000002E-3</v>
      </c>
      <c r="S2" s="104">
        <f>SUM(子宝物disTreasure!M6:O6)*100+SUM(子宝物disTreasure!P6:S6)/250</f>
        <v>8.0000000000000002E-3</v>
      </c>
      <c r="AF2" s="104">
        <f>AF1</f>
        <v>0</v>
      </c>
    </row>
    <row r="3" spans="1:48">
      <c r="A3" s="101" t="s">
        <v>11292</v>
      </c>
      <c r="B3" s="101" t="s">
        <v>11294</v>
      </c>
      <c r="C3" s="101" t="s">
        <v>11296</v>
      </c>
      <c r="D3" s="101" t="s">
        <v>11298</v>
      </c>
      <c r="AF3" s="104">
        <v>1</v>
      </c>
      <c r="AG3" s="689" t="s">
        <v>11318</v>
      </c>
      <c r="AH3" s="689"/>
      <c r="AI3" s="689"/>
      <c r="AJ3" s="689"/>
      <c r="AK3" s="689"/>
      <c r="AL3" s="689"/>
      <c r="AP3" s="101" t="s">
        <v>11324</v>
      </c>
      <c r="AQ3" s="101" t="s">
        <v>11326</v>
      </c>
      <c r="AR3" s="101" t="s">
        <v>11332</v>
      </c>
      <c r="AS3" s="101" t="s">
        <v>11334</v>
      </c>
      <c r="AT3" s="101" t="s">
        <v>11328</v>
      </c>
      <c r="AU3" s="101" t="s">
        <v>11330</v>
      </c>
    </row>
    <row r="4" spans="1:48">
      <c r="A4" s="101" t="s">
        <v>11300</v>
      </c>
      <c r="B4" s="114">
        <f t="shared" ref="B4:D10" si="0">AJ5</f>
        <v>6</v>
      </c>
      <c r="C4" s="114">
        <f t="shared" si="0"/>
        <v>2.4</v>
      </c>
      <c r="D4" s="114">
        <f t="shared" si="0"/>
        <v>6</v>
      </c>
      <c r="AF4" s="104">
        <v>2</v>
      </c>
      <c r="AG4" s="110" t="s">
        <v>11314</v>
      </c>
      <c r="AH4" s="110" t="s">
        <v>11316</v>
      </c>
      <c r="AI4" s="110" t="s">
        <v>11294</v>
      </c>
      <c r="AJ4" s="110" t="s">
        <v>11294</v>
      </c>
      <c r="AK4" s="110" t="s">
        <v>11296</v>
      </c>
      <c r="AL4" s="110" t="s">
        <v>11298</v>
      </c>
      <c r="AP4" s="101">
        <v>2</v>
      </c>
      <c r="AQ4" s="41" t="str">
        <f>IF(IF($A$2="",INDEX(子宝物disTreasure!V:V,MATCH($B$2,子宝物disTreasure!$B:$B,0),0),INDEX(子宝物disTreasure!V:V,MATCH($A$2,子宝物disTreasure!$A:$A,0),0))=2,"16人单位",IF(IF($A$2="",INDEX(子宝物disTreasure!V:V,MATCH($B$2,子宝物disTreasure!$B:$B,0),0),INDEX(子宝物disTreasure!V:V,MATCH($A$2,子宝物disTreasure!$A:$A,0),0))=3,"9人单位",IF(IF($A$2="",INDEX(子宝物disTreasure!V:V,MATCH($B$2,子宝物disTreasure!$B:$B,0),0),INDEX(子宝物disTreasure!V:V,MATCH($A$2,子宝物disTreasure!$A:$A,0),0))=4,"4人单位",IF(IF($A$2="",INDEX(子宝物disTreasure!V:V,MATCH($B$2,子宝物disTreasure!$B:$B,0),0),INDEX(子宝物disTreasure!V:V,MATCH($A$2,子宝物disTreasure!$A:$A,0),0))=5,"1人单位","异常"))))</f>
        <v>16人单位</v>
      </c>
      <c r="AR4" s="41">
        <f>IF($C$2&gt;=2,IF($A$2="",INDEX(子宝物disTreasure!W:W,MATCH($B$2,子宝物disTreasure!$B:$B,0),0),INDEX(子宝物disTreasure!W:W,MATCH($A$2,子宝物disTreasure!$A:$A,0),0)),0)</f>
        <v>0</v>
      </c>
      <c r="AS4" s="41">
        <f>IF($C$2&gt;=2,IF($A$2="",INDEX(子宝物disTreasure!X:X,MATCH($B$2,子宝物disTreasure!$B:$B,0),0),INDEX(子宝物disTreasure!X:X,MATCH($A$2,子宝物disTreasure!$A:$A,0),0)),0)</f>
        <v>0</v>
      </c>
      <c r="AT4" s="41" t="str">
        <f>IF(AR4="攻击",AS4,"0")</f>
        <v>0</v>
      </c>
      <c r="AU4" s="41" t="str">
        <f>IF(AR4="生命",AS4,"0")</f>
        <v>0</v>
      </c>
    </row>
    <row r="5" spans="1:48">
      <c r="A5" s="101" t="s">
        <v>11302</v>
      </c>
      <c r="B5" s="114">
        <f t="shared" si="0"/>
        <v>3</v>
      </c>
      <c r="C5" s="114">
        <f t="shared" si="0"/>
        <v>1.2</v>
      </c>
      <c r="D5" s="114">
        <f t="shared" si="0"/>
        <v>3</v>
      </c>
      <c r="AF5" s="104">
        <v>3</v>
      </c>
      <c r="AG5" s="111" t="s">
        <v>11299</v>
      </c>
      <c r="AH5" s="41">
        <v>2</v>
      </c>
      <c r="AI5" s="112">
        <f>IF($A$2="",INDEX(子宝物disTreasure!M:M,MATCH($B$2,子宝物disTreasure!$B:$B,0),0),INDEX(子宝物disTreasure!M:M,MATCH($A$2,子宝物disTreasure!$A:$A,0),0))</f>
        <v>0.06</v>
      </c>
      <c r="AJ5" s="113">
        <f>ROUND(100*AI5,2)</f>
        <v>6</v>
      </c>
      <c r="AK5" s="113">
        <f>ROUND(100*AI5*0.4,2)</f>
        <v>2.4</v>
      </c>
      <c r="AL5" s="114">
        <f t="shared" ref="AL5:AL11" si="1">(AJ5+($C$2*AK5-AK5))*(1+$D$2)</f>
        <v>6</v>
      </c>
      <c r="AP5" s="101">
        <v>5</v>
      </c>
      <c r="AQ5" s="41" t="str">
        <f>IF(IF($A$2="",INDEX(子宝物disTreasure!Y:Y,MATCH($B$2,子宝物disTreasure!$B:$B,0),0),INDEX(子宝物disTreasure!Y:Y,MATCH($A$2,子宝物disTreasure!$A:$A,0),0))=2,"16人单位",IF(IF($A$2="",INDEX(子宝物disTreasure!Y:Y,MATCH($B$2,子宝物disTreasure!$B:$B,0),0),INDEX(子宝物disTreasure!Y:Y,MATCH($A$2,子宝物disTreasure!$A:$A,0),0))=3,"9人单位",IF(IF($A$2="",INDEX(子宝物disTreasure!Y:Y,MATCH($B$2,子宝物disTreasure!$B:$B,0),0),INDEX(子宝物disTreasure!Y:Y,MATCH($A$2,子宝物disTreasure!$A:$A,0),0))=4,"4人单位",IF(IF($A$2="",INDEX(子宝物disTreasure!Y:Y,MATCH($B$2,子宝物disTreasure!$B:$B,0),0),INDEX(子宝物disTreasure!Y:Y,MATCH($A$2,子宝物disTreasure!$A:$A,0),0))=5,"1人单位","异常"))))</f>
        <v>16人单位</v>
      </c>
      <c r="AR5" s="41">
        <f>IF($C$2&gt;=5,IF($A$2="",INDEX(子宝物disTreasure!Z:Z,MATCH($B$2,子宝物disTreasure!$B:$B,0),0),INDEX(子宝物disTreasure!Z:Z,MATCH($A$2,子宝物disTreasure!$A:$A,0),0)),0)</f>
        <v>0</v>
      </c>
      <c r="AS5" s="41">
        <f>IF(C2&gt;=5,IF($A$2="",INDEX(子宝物disTreasure!AA:AA,MATCH($B$2,子宝物disTreasure!$B:$B,0),0),INDEX(子宝物disTreasure!AA:AA,MATCH($A$2,子宝物disTreasure!$A:$A,0),0)),0)</f>
        <v>0</v>
      </c>
      <c r="AT5" s="41" t="str">
        <f t="shared" ref="AT5:AT10" si="2">IF(AR5="攻击",AS5,"0")</f>
        <v>0</v>
      </c>
      <c r="AU5" s="41" t="str">
        <f t="shared" ref="AU5:AU10" si="3">IF(AR5="生命",AS5,"0")</f>
        <v>0</v>
      </c>
      <c r="AV5" s="42"/>
    </row>
    <row r="6" spans="1:48">
      <c r="A6" s="101" t="s">
        <v>11304</v>
      </c>
      <c r="B6" s="114">
        <f t="shared" si="0"/>
        <v>0</v>
      </c>
      <c r="C6" s="114">
        <f t="shared" si="0"/>
        <v>0</v>
      </c>
      <c r="D6" s="114">
        <f t="shared" si="0"/>
        <v>0</v>
      </c>
      <c r="AF6" s="104">
        <v>4</v>
      </c>
      <c r="AG6" s="111" t="s">
        <v>11301</v>
      </c>
      <c r="AH6" s="41">
        <v>5</v>
      </c>
      <c r="AI6" s="112">
        <f>IF($A$2="",INDEX(子宝物disTreasure!N:N,MATCH($B$2,子宝物disTreasure!$B:$B,0),0),INDEX(子宝物disTreasure!N:N,MATCH($A$2,子宝物disTreasure!$A:$A,0),0))</f>
        <v>0.03</v>
      </c>
      <c r="AJ6" s="113">
        <f>ROUND(100*AI6,2)</f>
        <v>3</v>
      </c>
      <c r="AK6" s="113">
        <f>ROUND(100*AI6*0.4,2)</f>
        <v>1.2</v>
      </c>
      <c r="AL6" s="114">
        <f t="shared" si="1"/>
        <v>3</v>
      </c>
      <c r="AP6" s="101">
        <v>8</v>
      </c>
      <c r="AQ6" s="41" t="str">
        <f>IF(IF($A$2="",INDEX(子宝物disTreasure!AB:AB,MATCH($B$2,子宝物disTreasure!$B:$B,0),0),INDEX(子宝物disTreasure!AB:AB,MATCH($A$2,子宝物disTreasure!$A:$A,0),0))=2,"16人单位",IF(IF($A$2="",INDEX(子宝物disTreasure!AB:AB,MATCH($B$2,子宝物disTreasure!$B:$B,0),0),INDEX(子宝物disTreasure!AB:AB,MATCH($A$2,子宝物disTreasure!$A:$A,0),0))=3,"9人单位",IF(IF($A$2="",INDEX(子宝物disTreasure!AB:AB,MATCH($B$2,子宝物disTreasure!$B:$B,0),0),INDEX(子宝物disTreasure!AB:AB,MATCH($A$2,子宝物disTreasure!$A:$A,0),0))=4,"4人单位",IF(IF($A$2="",INDEX(子宝物disTreasure!AB:AB,MATCH($B$2,子宝物disTreasure!$B:$B,0),0),INDEX(子宝物disTreasure!AB:AB,MATCH($A$2,子宝物disTreasure!$A:$A,0),0))=5,"1人单位","异常"))))</f>
        <v>16人单位</v>
      </c>
      <c r="AR6" s="41">
        <f>IF(C2&gt;=8,IF($A$2="",INDEX(子宝物disTreasure!AC:AC,MATCH($B$2,子宝物disTreasure!$B:$B,0),0),INDEX(子宝物disTreasure!AC:AC,MATCH($A$2,子宝物disTreasure!$A:$A,0),0)),0)</f>
        <v>0</v>
      </c>
      <c r="AS6" s="41">
        <f>IF(C2&gt;=8,IF($A$2="",INDEX(子宝物disTreasure!AD:AD,MATCH($B$2,子宝物disTreasure!$B:$B,0),0),INDEX(子宝物disTreasure!AD:AD,MATCH($A$2,子宝物disTreasure!$A:$A,0),0)),0)</f>
        <v>0</v>
      </c>
      <c r="AT6" s="41" t="str">
        <f t="shared" si="2"/>
        <v>0</v>
      </c>
      <c r="AU6" s="41" t="str">
        <f t="shared" si="3"/>
        <v>0</v>
      </c>
      <c r="AV6" s="42"/>
    </row>
    <row r="7" spans="1:48">
      <c r="A7" s="101" t="s">
        <v>11306</v>
      </c>
      <c r="B7" s="114">
        <f t="shared" si="0"/>
        <v>10</v>
      </c>
      <c r="C7" s="114">
        <f t="shared" si="0"/>
        <v>4</v>
      </c>
      <c r="D7" s="114">
        <f t="shared" si="0"/>
        <v>10</v>
      </c>
      <c r="AF7" s="104">
        <v>5</v>
      </c>
      <c r="AG7" s="111" t="s">
        <v>11303</v>
      </c>
      <c r="AH7" s="41">
        <v>131</v>
      </c>
      <c r="AI7" s="112">
        <f>IF($A$2="",INDEX(子宝物disTreasure!O:O,MATCH($B$2,子宝物disTreasure!$B:$B,0),0),INDEX(子宝物disTreasure!O:O,MATCH($A$2,子宝物disTreasure!$A:$A,0),0))</f>
        <v>0</v>
      </c>
      <c r="AJ7" s="113">
        <f>ROUND(100*AI7,2)</f>
        <v>0</v>
      </c>
      <c r="AK7" s="113">
        <f>ROUND(100*AI7*0.4,2)</f>
        <v>0</v>
      </c>
      <c r="AL7" s="114">
        <f t="shared" si="1"/>
        <v>0</v>
      </c>
      <c r="AP7" s="101">
        <v>11</v>
      </c>
      <c r="AQ7" s="41" t="str">
        <f>IF(IF($A$2="",INDEX(子宝物disTreasure!AE:AE,MATCH($B$2,子宝物disTreasure!$B:$B,0),0),INDEX(子宝物disTreasure!AE:AE,MATCH($A$2,子宝物disTreasure!$A:$A,0),0))=2,"16人单位",IF(IF($A$2="",INDEX(子宝物disTreasure!AE:AE,MATCH($B$2,子宝物disTreasure!$B:$B,0),0),INDEX(子宝物disTreasure!AE:AE,MATCH($A$2,子宝物disTreasure!$A:$A,0),0))=3,"9人单位",IF(IF($A$2="",INDEX(子宝物disTreasure!AE:AE,MATCH($B$2,子宝物disTreasure!$B:$B,0),0),INDEX(子宝物disTreasure!AE:AE,MATCH($A$2,子宝物disTreasure!$A:$A,0),0))=4,"4人单位",IF(IF($A$2="",INDEX(子宝物disTreasure!AE:AE,MATCH($B$2,子宝物disTreasure!$B:$B,0),0),INDEX(子宝物disTreasure!AE:AE,MATCH($A$2,子宝物disTreasure!$A:$A,0),0))=5,"1人单位","异常"))))</f>
        <v>16人单位</v>
      </c>
      <c r="AR7" s="41">
        <f>IF(C2&gt;=11,IF($A$2="",INDEX(子宝物disTreasure!AF:AF,MATCH($B$2,子宝物disTreasure!$B:$B,0),0),INDEX(子宝物disTreasure!AF:AF,MATCH($A$2,子宝物disTreasure!$A:$A,0),0)),0)</f>
        <v>0</v>
      </c>
      <c r="AS7" s="41">
        <f>IF(C2&gt;=11,IF($A$2="",INDEX(子宝物disTreasure!AG:AG,MATCH($B$2,子宝物disTreasure!$B:$B,0),0),INDEX(子宝物disTreasure!AG:AG,MATCH($A$2,子宝物disTreasure!$A:$A,0),0)),0)</f>
        <v>0</v>
      </c>
      <c r="AT7" s="41" t="str">
        <f t="shared" si="2"/>
        <v>0</v>
      </c>
      <c r="AU7" s="41" t="str">
        <f t="shared" si="3"/>
        <v>0</v>
      </c>
      <c r="AV7" s="42"/>
    </row>
    <row r="8" spans="1:48">
      <c r="A8" s="101" t="s">
        <v>11308</v>
      </c>
      <c r="B8" s="114">
        <f t="shared" si="0"/>
        <v>0</v>
      </c>
      <c r="C8" s="114">
        <f t="shared" si="0"/>
        <v>0</v>
      </c>
      <c r="D8" s="114">
        <f t="shared" si="0"/>
        <v>0</v>
      </c>
      <c r="AF8" s="104">
        <v>6</v>
      </c>
      <c r="AG8" s="110" t="s">
        <v>11305</v>
      </c>
      <c r="AH8" s="41">
        <v>112</v>
      </c>
      <c r="AI8" s="41">
        <f>IF($A$2="",INDEX(子宝物disTreasure!P:P,MATCH($B$2,子宝物disTreasure!$B:$B,0),0),INDEX(子宝物disTreasure!P:P,MATCH($A$2,子宝物disTreasure!$A:$A,0),0))</f>
        <v>10</v>
      </c>
      <c r="AJ8" s="41">
        <f>ROUND(AI8,2)</f>
        <v>10</v>
      </c>
      <c r="AK8" s="41">
        <f>ROUND(AI8*0.4,2)</f>
        <v>4</v>
      </c>
      <c r="AL8" s="114">
        <f t="shared" si="1"/>
        <v>10</v>
      </c>
      <c r="AP8" s="101">
        <v>14</v>
      </c>
      <c r="AQ8" s="41" t="str">
        <f>IF(IF($A$2="",INDEX(子宝物disTreasure!AH:AH,MATCH($B$2,子宝物disTreasure!$B:$B,0),0),INDEX(子宝物disTreasure!AH:AH,MATCH($A$2,子宝物disTreasure!$A:$A,0),0))=2,"16人单位",IF(IF($A$2="",INDEX(子宝物disTreasure!AH:AH,MATCH($B$2,子宝物disTreasure!$B:$B,0),0),INDEX(子宝物disTreasure!AH:AH,MATCH($A$2,子宝物disTreasure!$A:$A,0),0))=3,"9人单位",IF(IF($A$2="",INDEX(子宝物disTreasure!AH:AH,MATCH($B$2,子宝物disTreasure!$B:$B,0),0),INDEX(子宝物disTreasure!AH:AH,MATCH($A$2,子宝物disTreasure!$A:$A,0),0))=4,"4人单位",IF(IF($A$2="",INDEX(子宝物disTreasure!AH:AH,MATCH($B$2,子宝物disTreasure!$B:$B,0),0),INDEX(子宝物disTreasure!AH:AH,MATCH($A$2,子宝物disTreasure!$A:$A,0),0))=5,"1人单位","异常"))))</f>
        <v>16人单位</v>
      </c>
      <c r="AR8" s="41">
        <f>IF(C2&gt;=14,IF($A$2="",INDEX(子宝物disTreasure!AI:AI,MATCH($B$2,子宝物disTreasure!$B:$B,0),0),INDEX(子宝物disTreasure!AI:AI,MATCH($A$2,子宝物disTreasure!$A:$A,0),0)),0)</f>
        <v>0</v>
      </c>
      <c r="AS8" s="41">
        <f>IF(C2&gt;=14,IF($A$2="",INDEX(子宝物disTreasure!AJ:AJ,MATCH($B$2,子宝物disTreasure!$B:$B,0),0),INDEX(子宝物disTreasure!AJ:AJ,MATCH($A$2,子宝物disTreasure!$A:$A,0),0)),0)</f>
        <v>0</v>
      </c>
      <c r="AT8" s="41" t="str">
        <f t="shared" si="2"/>
        <v>0</v>
      </c>
      <c r="AU8" s="41" t="str">
        <f t="shared" si="3"/>
        <v>0</v>
      </c>
      <c r="AV8" s="42"/>
    </row>
    <row r="9" spans="1:48">
      <c r="A9" s="101" t="s">
        <v>11310</v>
      </c>
      <c r="B9" s="114">
        <f t="shared" si="0"/>
        <v>0</v>
      </c>
      <c r="C9" s="114">
        <f t="shared" si="0"/>
        <v>0</v>
      </c>
      <c r="D9" s="114">
        <f t="shared" si="0"/>
        <v>0</v>
      </c>
      <c r="AF9" s="104">
        <v>7</v>
      </c>
      <c r="AG9" s="110" t="s">
        <v>11307</v>
      </c>
      <c r="AH9" s="41">
        <v>115</v>
      </c>
      <c r="AI9" s="41">
        <f>IF($A$2="",INDEX(子宝物disTreasure!Q:Q,MATCH($B$2,子宝物disTreasure!$B:$B,0),0),INDEX(子宝物disTreasure!Q:Q,MATCH($A$2,子宝物disTreasure!$A:$A,0),0))</f>
        <v>0</v>
      </c>
      <c r="AJ9" s="41">
        <f>ROUND(AI9,2)</f>
        <v>0</v>
      </c>
      <c r="AK9" s="41">
        <f>ROUND(AI9*0.4,2)</f>
        <v>0</v>
      </c>
      <c r="AL9" s="114">
        <f t="shared" si="1"/>
        <v>0</v>
      </c>
      <c r="AP9" s="101">
        <v>17</v>
      </c>
      <c r="AQ9" s="41" t="str">
        <f>IF(IF($A$2="",INDEX(子宝物disTreasure!AK:AK,MATCH($B$2,子宝物disTreasure!$B:$B,0),0),INDEX(子宝物disTreasure!AK:AK,MATCH($A$2,子宝物disTreasure!$A:$A,0),0))=2,"16人单位",IF(IF($A$2="",INDEX(子宝物disTreasure!AK:AK,MATCH($B$2,子宝物disTreasure!$B:$B,0),0),INDEX(子宝物disTreasure!AK:AK,MATCH($A$2,子宝物disTreasure!$A:$A,0),0))=3,"9人单位",IF(IF($A$2="",INDEX(子宝物disTreasure!AK:AK,MATCH($B$2,子宝物disTreasure!$B:$B,0),0),INDEX(子宝物disTreasure!AK:AK,MATCH($A$2,子宝物disTreasure!$A:$A,0),0))=4,"4人单位",IF(IF($A$2="",INDEX(子宝物disTreasure!AK:AK,MATCH($B$2,子宝物disTreasure!$B:$B,0),0),INDEX(子宝物disTreasure!AK:AK,MATCH($A$2,子宝物disTreasure!$A:$A,0),0))=5,"1人单位","异常"))))</f>
        <v>16人单位</v>
      </c>
      <c r="AR9" s="41">
        <f>IF(C2&gt;=17,IF($A$2="",INDEX(子宝物disTreasure!AL:AL,MATCH($B$2,子宝物disTreasure!$B:$B,0),0),INDEX(子宝物disTreasure!AL:AL,MATCH($A$2,子宝物disTreasure!$A:$A,0),0)),0)</f>
        <v>0</v>
      </c>
      <c r="AS9" s="41">
        <f>IF(C2&gt;=17,IF($A$2="",INDEX(子宝物disTreasure!AM:AM,MATCH($B$2,子宝物disTreasure!$B:$B,0),0),INDEX(子宝物disTreasure!AM:AM,MATCH($A$2,子宝物disTreasure!$A:$A,0),0)),0)</f>
        <v>0</v>
      </c>
      <c r="AT9" s="41" t="str">
        <f t="shared" si="2"/>
        <v>0</v>
      </c>
      <c r="AU9" s="41" t="str">
        <f t="shared" si="3"/>
        <v>0</v>
      </c>
      <c r="AV9" s="42"/>
    </row>
    <row r="10" spans="1:48">
      <c r="A10" s="101" t="s">
        <v>11312</v>
      </c>
      <c r="B10" s="114">
        <f t="shared" si="0"/>
        <v>0</v>
      </c>
      <c r="C10" s="114">
        <f t="shared" si="0"/>
        <v>0</v>
      </c>
      <c r="D10" s="114">
        <f t="shared" si="0"/>
        <v>0</v>
      </c>
      <c r="AF10" s="104">
        <v>8</v>
      </c>
      <c r="AG10" s="110" t="s">
        <v>11309</v>
      </c>
      <c r="AH10" s="41">
        <v>118</v>
      </c>
      <c r="AI10" s="41">
        <f>IF($A$2="",INDEX(子宝物disTreasure!R:R,MATCH($B$2,子宝物disTreasure!$B:$B,0),0),INDEX(子宝物disTreasure!R:R,MATCH($A$2,子宝物disTreasure!$A:$A,0),0))</f>
        <v>0</v>
      </c>
      <c r="AJ10" s="41">
        <f>ROUND(AI10,2)</f>
        <v>0</v>
      </c>
      <c r="AK10" s="41">
        <f>ROUND(AI10*0.4,2)</f>
        <v>0</v>
      </c>
      <c r="AL10" s="114">
        <f t="shared" si="1"/>
        <v>0</v>
      </c>
      <c r="AP10" s="101">
        <v>20</v>
      </c>
      <c r="AQ10" s="41" t="str">
        <f>IF(IF($A$2="",INDEX(子宝物disTreasure!AN:AN,MATCH($B$2,子宝物disTreasure!$B:$B,0),0),INDEX(子宝物disTreasure!AN:AN,MATCH($A$2,子宝物disTreasure!$A:$A,0),0))=2,"16人单位",IF(IF($A$2="",INDEX(子宝物disTreasure!AN:AN,MATCH($B$2,子宝物disTreasure!$B:$B,0),0),INDEX(子宝物disTreasure!AN:AN,MATCH($A$2,子宝物disTreasure!$A:$A,0),0))=3,"9人单位",IF(IF($A$2="",INDEX(子宝物disTreasure!AN:AN,MATCH($B$2,子宝物disTreasure!$B:$B,0),0),INDEX(子宝物disTreasure!AN:AN,MATCH($A$2,子宝物disTreasure!$A:$A,0),0))=4,"4人单位",IF(IF($A$2="",INDEX(子宝物disTreasure!AN:AN,MATCH($B$2,子宝物disTreasure!$B:$B,0),0),INDEX(子宝物disTreasure!AN:AN,MATCH($A$2,子宝物disTreasure!$A:$A,0),0))=5,"1人单位","异常"))))</f>
        <v>16人单位</v>
      </c>
      <c r="AR10" s="41">
        <f>IF(C2=20,IF($A$2="",INDEX(子宝物disTreasure!AO:AO,MATCH($B$2,子宝物disTreasure!$B:$B,0),0),INDEX(子宝物disTreasure!AO:AO,MATCH($A$2,子宝物disTreasure!$A:$A,0),0)),0)</f>
        <v>0</v>
      </c>
      <c r="AS10" s="41">
        <f>IF(C2=20,IF($A$2="",INDEX(子宝物disTreasure!AP:AP,MATCH($B$2,子宝物disTreasure!$B:$B,0),0),INDEX(子宝物disTreasure!AP:AP,MATCH($A$2,子宝物disTreasure!$A:$A,0),0)),0)</f>
        <v>0</v>
      </c>
      <c r="AT10" s="41" t="str">
        <f t="shared" si="2"/>
        <v>0</v>
      </c>
      <c r="AU10" s="41" t="str">
        <f t="shared" si="3"/>
        <v>0</v>
      </c>
      <c r="AV10" s="42"/>
    </row>
    <row r="11" spans="1:48">
      <c r="AF11" s="104">
        <v>9</v>
      </c>
      <c r="AG11" s="110" t="s">
        <v>11311</v>
      </c>
      <c r="AH11" s="41">
        <v>121</v>
      </c>
      <c r="AI11" s="41">
        <f>IF($A$2="",INDEX(子宝物disTreasure!S:S,MATCH($B$2,子宝物disTreasure!$B:$B,0),0),INDEX(子宝物disTreasure!S:S,MATCH($A$2,子宝物disTreasure!$A:$A,0),0))</f>
        <v>0</v>
      </c>
      <c r="AJ11" s="41">
        <f>ROUND(AI11,2)</f>
        <v>0</v>
      </c>
      <c r="AK11" s="41">
        <f>ROUND(AI11*0.4,2)</f>
        <v>0</v>
      </c>
      <c r="AL11" s="114">
        <f t="shared" si="1"/>
        <v>0</v>
      </c>
      <c r="AQ11" s="104" t="str">
        <f>IF(IF(AQ4=AQ5,0,1)+IF(AQ5=AQ6,0,1)+IF(AQ6=AQ7,0,1)+IF(AQ7=AQ8,0,1)+IF(AQ8=AQ9,0,1)+IF(AQ9=AQ10,0,1)&gt;=1,"作用对象差异","正常")</f>
        <v>正常</v>
      </c>
      <c r="AT11" s="41">
        <f>SUM(AT4:AT10)</f>
        <v>0</v>
      </c>
      <c r="AU11" s="41">
        <f>SUM(AU4:AU10)</f>
        <v>0</v>
      </c>
    </row>
    <row r="12" spans="1:48">
      <c r="AF12" s="104">
        <v>10</v>
      </c>
    </row>
    <row r="13" spans="1:48">
      <c r="AF13" s="104">
        <v>11</v>
      </c>
    </row>
    <row r="14" spans="1:48">
      <c r="AF14" s="104">
        <v>12</v>
      </c>
      <c r="AQ14" s="42"/>
    </row>
    <row r="15" spans="1:48">
      <c r="AF15" s="104">
        <v>13</v>
      </c>
    </row>
    <row r="16" spans="1:48">
      <c r="AF16" s="104">
        <v>14</v>
      </c>
    </row>
    <row r="17" spans="2:32">
      <c r="AF17" s="104">
        <v>15</v>
      </c>
    </row>
    <row r="18" spans="2:32">
      <c r="AF18" s="104">
        <v>16</v>
      </c>
    </row>
    <row r="19" spans="2:32">
      <c r="B19" s="42"/>
      <c r="C19" s="42"/>
      <c r="D19" s="42"/>
      <c r="E19" s="42"/>
      <c r="F19" s="42"/>
      <c r="G19" s="42"/>
      <c r="AF19" s="104">
        <v>17</v>
      </c>
    </row>
    <row r="20" spans="2:32">
      <c r="AF20" s="104">
        <v>18</v>
      </c>
    </row>
    <row r="21" spans="2:32">
      <c r="AF21" s="104">
        <v>19</v>
      </c>
    </row>
    <row r="22" spans="2:32">
      <c r="AF22" s="104">
        <v>20</v>
      </c>
    </row>
    <row r="25" spans="2:32">
      <c r="D25" s="104" t="str">
        <f>IF(C15=0,"",#REF!)</f>
        <v/>
      </c>
    </row>
    <row r="26" spans="2:32">
      <c r="D26" s="109" t="str">
        <f t="shared" ref="D26" si="4">IF(C15=0,"",C15)</f>
        <v/>
      </c>
      <c r="E26" s="109"/>
      <c r="F26" s="109"/>
      <c r="G26" s="109"/>
    </row>
  </sheetData>
  <mergeCells count="1">
    <mergeCell ref="AG3:AL3"/>
  </mergeCells>
  <phoneticPr fontId="11" type="noConversion"/>
  <conditionalFormatting sqref="B4:D10">
    <cfRule type="cellIs" dxfId="121" priority="1" operator="equal">
      <formula>0</formula>
    </cfRule>
    <cfRule type="cellIs" dxfId="120" priority="2" operator="greater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workbookViewId="0">
      <selection activeCell="O2" sqref="O2"/>
    </sheetView>
  </sheetViews>
  <sheetFormatPr defaultRowHeight="14.25"/>
  <cols>
    <col min="1" max="1" width="9" style="104"/>
    <col min="2" max="3" width="9" style="104" bestFit="1"/>
    <col min="4" max="4" width="13" style="104" bestFit="1" customWidth="1"/>
    <col min="5" max="5" width="9.125" style="104" bestFit="1" customWidth="1"/>
    <col min="6" max="7" width="9" style="104" bestFit="1"/>
    <col min="8" max="8" width="16.125" style="104" bestFit="1" customWidth="1"/>
    <col min="9" max="9" width="9" style="104"/>
    <col min="10" max="10" width="5.25" style="104" bestFit="1" customWidth="1"/>
    <col min="11" max="11" width="19.125" style="104" bestFit="1" customWidth="1"/>
    <col min="12" max="12" width="17.25" style="104" bestFit="1" customWidth="1"/>
    <col min="13" max="13" width="20.125" style="104" bestFit="1" customWidth="1"/>
    <col min="14" max="14" width="17.25" style="104" bestFit="1" customWidth="1"/>
    <col min="15" max="16" width="24.75" style="104" customWidth="1"/>
    <col min="17" max="17" width="5.5" style="104" bestFit="1" customWidth="1"/>
    <col min="18" max="19" width="6.5" style="104" bestFit="1" customWidth="1"/>
    <col min="20" max="31" width="9" style="104"/>
    <col min="32" max="32" width="3.5" style="104" bestFit="1" customWidth="1"/>
    <col min="33" max="34" width="9" style="104" bestFit="1"/>
    <col min="35" max="37" width="9" style="107" bestFit="1"/>
    <col min="38" max="38" width="9" style="104" bestFit="1"/>
    <col min="39" max="42" width="9" style="104"/>
    <col min="43" max="43" width="9.125" style="104" bestFit="1" customWidth="1"/>
    <col min="44" max="45" width="9.75" style="104" bestFit="1" customWidth="1"/>
    <col min="46" max="16384" width="9" style="104"/>
  </cols>
  <sheetData>
    <row r="1" spans="1:48">
      <c r="A1" s="101" t="s">
        <v>1457</v>
      </c>
      <c r="B1" s="101" t="s">
        <v>11285</v>
      </c>
      <c r="C1" s="101" t="s">
        <v>11336</v>
      </c>
      <c r="D1" s="101" t="s">
        <v>11338</v>
      </c>
      <c r="E1" s="101" t="s">
        <v>11326</v>
      </c>
      <c r="F1" s="101" t="s">
        <v>11300</v>
      </c>
      <c r="G1" s="101" t="s">
        <v>11302</v>
      </c>
      <c r="H1" s="101" t="s">
        <v>11286</v>
      </c>
      <c r="I1" s="101" t="s">
        <v>11287</v>
      </c>
      <c r="J1" s="101" t="s">
        <v>11288</v>
      </c>
      <c r="K1" s="101" t="s">
        <v>11289</v>
      </c>
      <c r="L1" s="101" t="s">
        <v>11284</v>
      </c>
      <c r="M1" s="101" t="s">
        <v>11290</v>
      </c>
      <c r="N1" s="101" t="s">
        <v>11322</v>
      </c>
      <c r="O1" s="101" t="s">
        <v>11354</v>
      </c>
    </row>
    <row r="2" spans="1:48">
      <c r="A2" s="44" t="str">
        <f>IF(宝物查询!G21=0,"",宝物查询!G21)</f>
        <v/>
      </c>
      <c r="B2" s="44" t="str">
        <f>IF(宝物查询!H21=0,"",宝物查询!H21)</f>
        <v>龙牙冠</v>
      </c>
      <c r="C2" s="44">
        <f>宝物查询!I21</f>
        <v>1</v>
      </c>
      <c r="D2" s="108">
        <f>宝物查询!J21</f>
        <v>0</v>
      </c>
      <c r="E2" s="41" t="str">
        <f>IF(AQ11="正常",AQ4,AQ11)</f>
        <v>4人单位</v>
      </c>
      <c r="F2" s="41">
        <f>AT11</f>
        <v>0</v>
      </c>
      <c r="G2" s="41">
        <f>AU11</f>
        <v>0</v>
      </c>
      <c r="H2" s="41" t="str">
        <f>IFERROR(IF(A2="","[[tool,"&amp;INDEX(子宝物disTreasure!A:A,MATCH(B2,子宝物disTreasure!B:B,0),0)&amp;","&amp;"999]]","[[tool,"&amp;A2&amp;","&amp;"999]]"),"无")</f>
        <v>[[tool,40404,999]]</v>
      </c>
      <c r="I2" s="41" t="str">
        <f>IFERROR(IF(IF(A2="",INDEX(子宝物disTreasure!C:C,MATCH(B2,子宝物disTreasure!B:B,0),0),INDEX(子宝物disTreasure!C:C,MATCH(A2,子宝物disTreasure!A:A,0),0))=0,"普通抽卡",IF(IF(A2="",INDEX(子宝物disTreasure!C:C,MATCH(B2,子宝物disTreasure!B:B,0),0),INDEX(子宝物disTreasure!C:C,MATCH(A2,子宝物disTreasure!A:A,0),0))=1,"豪华午餐展示",IF(IF(A2="",INDEX(子宝物disTreasure!C:C,MATCH(B2,子宝物disTreasure!B:B,0),0),INDEX(子宝物disTreasure!C:C,MATCH(A2,子宝物disTreasure!A:A,0),0))=2,"橙色宝物","有误"))),"无")</f>
        <v>橙色宝物</v>
      </c>
      <c r="J2" s="41" t="str">
        <f>IFERROR(IF(IF($A$2="",INDEX(子宝物disTreasure!F:F,MATCH($B$2,子宝物disTreasure!$B:$B,0),0),INDEX(子宝物disTreasure!F:F,MATCH($A$2,子宝物disTreasure!$A:$A,0),0))=2,"绿色",IF(IF($A$2="",INDEX(子宝物disTreasure!F:F,MATCH($B$2,子宝物disTreasure!$B:$B,0),0),INDEX(子宝物disTreasure!F:F,MATCH($A$2,子宝物disTreasure!$A:$A,0),0))=3,"蓝色",IF(IF($A$2="",INDEX(子宝物disTreasure!F:F,MATCH($B$2,子宝物disTreasure!$B:$B,0),0),INDEX(子宝物disTreasure!F:F,MATCH($A$2,子宝物disTreasure!$A:$A,0),0))=4,"紫色",IF(IF($A$2="",INDEX(子宝物disTreasure!F:F,MATCH($B$2,子宝物disTreasure!$B:$B,0),0),INDEX(子宝物disTreasure!F:F,MATCH($A$2,子宝物disTreasure!$A:$A,0),0))=5,"橙色","无")))),"无")</f>
        <v>橙色</v>
      </c>
      <c r="K2" s="41" t="str">
        <f>IF($A$2="",INDEX(子宝物disTreasure!I:I,MATCH($B$2,子宝物disTreasure!$B:$B,0),0),INDEX(子宝物disTreasure!I:I,MATCH($A$2,子宝物disTreasure!$A:$A,0),0))</f>
        <v>[0.19,0.076,0.076]</v>
      </c>
      <c r="L2" s="41">
        <f>IF($A$2="",INDEX(子宝物disTreasure!J:J,MATCH($B$2,子宝物disTreasure!$B:$B,0),0),INDEX(子宝物disTreasure!J:J,MATCH($A$2,子宝物disTreasure!$A:$A,0),0))</f>
        <v>225</v>
      </c>
      <c r="M2" s="41" t="str">
        <f>IF($A$2="",INDEX(子宝物disTreasure!K:K,MATCH($B$2,子宝物disTreasure!$B:$B,0),0),INDEX(子宝物disTreasure!K:K,MATCH($A$2,子宝物disTreasure!$A:$A,0),0))</f>
        <v>[[5,3,1.2],[131,6,2.4],[115,10,4]]</v>
      </c>
      <c r="N2" s="41" t="str">
        <f>IF($A$2="",INDEX(子宝物disTreasure!T:T,MATCH($B$2,子宝物disTreasure!$B:$B,0),0),INDEX(子宝物disTreasure!T:T,MATCH($A$2,子宝物disTreasure!$A:$A,0),0))</f>
        <v>[2,5,8,11,14,17,20]</v>
      </c>
      <c r="O2" s="102" t="str">
        <f>IF($A$2="",INDEX(语言辅助表!Q:Q,MATCH($B$2,语言辅助表!P:P,0),0),INDEX(语言辅助表!Q:Q,MATCH($A$2,语言辅助表!O:O,0),0))</f>
        <v>龙牙熔炼而成的头盔，龙王神力的组件之一</v>
      </c>
      <c r="Q2" s="104">
        <f>SUM(子宝物disTreasure!M6:O6)*100+SUM(子宝物disTreasure!P6:S6)*1.5/100</f>
        <v>0.03</v>
      </c>
      <c r="R2" s="104">
        <f>SUM(子宝物disTreasure!M6:O6)*100+SUM(子宝物disTreasure!P6:S6)/250</f>
        <v>8.0000000000000002E-3</v>
      </c>
      <c r="S2" s="104">
        <f>SUM(子宝物disTreasure!M6:O6)*100+SUM(子宝物disTreasure!P6:S6)/250</f>
        <v>8.0000000000000002E-3</v>
      </c>
      <c r="AF2" s="104">
        <f>AF1</f>
        <v>0</v>
      </c>
    </row>
    <row r="3" spans="1:48">
      <c r="A3" s="101" t="s">
        <v>11292</v>
      </c>
      <c r="B3" s="101" t="s">
        <v>11294</v>
      </c>
      <c r="C3" s="101" t="s">
        <v>11296</v>
      </c>
      <c r="D3" s="101" t="s">
        <v>11298</v>
      </c>
      <c r="AF3" s="104">
        <v>1</v>
      </c>
      <c r="AG3" s="689" t="s">
        <v>11318</v>
      </c>
      <c r="AH3" s="689"/>
      <c r="AI3" s="689"/>
      <c r="AJ3" s="689"/>
      <c r="AK3" s="689"/>
      <c r="AL3" s="689"/>
      <c r="AP3" s="101" t="s">
        <v>11324</v>
      </c>
      <c r="AQ3" s="101" t="s">
        <v>11326</v>
      </c>
      <c r="AR3" s="101" t="s">
        <v>11332</v>
      </c>
      <c r="AS3" s="101" t="s">
        <v>11334</v>
      </c>
      <c r="AT3" s="101" t="s">
        <v>11328</v>
      </c>
      <c r="AU3" s="101" t="s">
        <v>11330</v>
      </c>
    </row>
    <row r="4" spans="1:48">
      <c r="A4" s="101" t="s">
        <v>11300</v>
      </c>
      <c r="B4" s="114">
        <f t="shared" ref="B4:D10" si="0">AJ5</f>
        <v>0</v>
      </c>
      <c r="C4" s="114">
        <f t="shared" si="0"/>
        <v>0</v>
      </c>
      <c r="D4" s="114">
        <f t="shared" si="0"/>
        <v>0</v>
      </c>
      <c r="AF4" s="104">
        <v>2</v>
      </c>
      <c r="AG4" s="110" t="s">
        <v>11314</v>
      </c>
      <c r="AH4" s="110" t="s">
        <v>11316</v>
      </c>
      <c r="AI4" s="110" t="s">
        <v>11294</v>
      </c>
      <c r="AJ4" s="110" t="s">
        <v>11294</v>
      </c>
      <c r="AK4" s="110" t="s">
        <v>11296</v>
      </c>
      <c r="AL4" s="110" t="s">
        <v>11298</v>
      </c>
      <c r="AP4" s="101">
        <v>2</v>
      </c>
      <c r="AQ4" s="41" t="str">
        <f>IF(IF($A$2="",INDEX(子宝物disTreasure!V:V,MATCH($B$2,子宝物disTreasure!$B:$B,0),0),INDEX(子宝物disTreasure!V:V,MATCH($A$2,子宝物disTreasure!$A:$A,0),0))=2,"16人单位",IF(IF($A$2="",INDEX(子宝物disTreasure!V:V,MATCH($B$2,子宝物disTreasure!$B:$B,0),0),INDEX(子宝物disTreasure!V:V,MATCH($A$2,子宝物disTreasure!$A:$A,0),0))=3,"9人单位",IF(IF($A$2="",INDEX(子宝物disTreasure!V:V,MATCH($B$2,子宝物disTreasure!$B:$B,0),0),INDEX(子宝物disTreasure!V:V,MATCH($A$2,子宝物disTreasure!$A:$A,0),0))=4,"4人单位",IF(IF($A$2="",INDEX(子宝物disTreasure!V:V,MATCH($B$2,子宝物disTreasure!$B:$B,0),0),INDEX(子宝物disTreasure!V:V,MATCH($A$2,子宝物disTreasure!$A:$A,0),0))=5,"1人单位","无"))))</f>
        <v>4人单位</v>
      </c>
      <c r="AR4" s="41">
        <f>IF($C$2&gt;=2,IF($A$2="",INDEX(子宝物disTreasure!W:W,MATCH($B$2,子宝物disTreasure!$B:$B,0),0),INDEX(子宝物disTreasure!W:W,MATCH($A$2,子宝物disTreasure!$A:$A,0),0)),0)</f>
        <v>0</v>
      </c>
      <c r="AS4" s="41">
        <f>IF($C$2&gt;=2,IF($A$2="",INDEX(子宝物disTreasure!X:X,MATCH($B$2,子宝物disTreasure!$B:$B,0),0),INDEX(子宝物disTreasure!X:X,MATCH($A$2,子宝物disTreasure!$A:$A,0),0)),0)</f>
        <v>0</v>
      </c>
      <c r="AT4" s="41" t="str">
        <f>IF(AR4="攻击",AS4,"0")</f>
        <v>0</v>
      </c>
      <c r="AU4" s="41" t="str">
        <f>IF(AR4="生命",AS4,"0")</f>
        <v>0</v>
      </c>
    </row>
    <row r="5" spans="1:48">
      <c r="A5" s="101" t="s">
        <v>11302</v>
      </c>
      <c r="B5" s="114">
        <f t="shared" si="0"/>
        <v>3</v>
      </c>
      <c r="C5" s="114">
        <f t="shared" si="0"/>
        <v>1.2</v>
      </c>
      <c r="D5" s="114">
        <f t="shared" si="0"/>
        <v>3</v>
      </c>
      <c r="AF5" s="104">
        <v>3</v>
      </c>
      <c r="AG5" s="111" t="s">
        <v>11299</v>
      </c>
      <c r="AH5" s="41">
        <v>2</v>
      </c>
      <c r="AI5" s="112">
        <f>IF($A$2="",INDEX(子宝物disTreasure!M:M,MATCH($B$2,子宝物disTreasure!$B:$B,0),0),INDEX(子宝物disTreasure!M:M,MATCH($A$2,子宝物disTreasure!$A:$A,0),0))</f>
        <v>0</v>
      </c>
      <c r="AJ5" s="113">
        <f>ROUND(100*AI5,2)</f>
        <v>0</v>
      </c>
      <c r="AK5" s="113">
        <f>ROUND(100*AI5*0.4,2)</f>
        <v>0</v>
      </c>
      <c r="AL5" s="114">
        <f t="shared" ref="AL5:AL11" si="1">(AJ5+($C$2*AK5-AK5))*(1+$D$2)</f>
        <v>0</v>
      </c>
      <c r="AP5" s="101">
        <v>5</v>
      </c>
      <c r="AQ5" s="41" t="str">
        <f>IF(IF($A$2="",INDEX(子宝物disTreasure!Y:Y,MATCH($B$2,子宝物disTreasure!$B:$B,0),0),INDEX(子宝物disTreasure!Y:Y,MATCH($A$2,子宝物disTreasure!$A:$A,0),0))=2,"16人单位",IF(IF($A$2="",INDEX(子宝物disTreasure!Y:Y,MATCH($B$2,子宝物disTreasure!$B:$B,0),0),INDEX(子宝物disTreasure!Y:Y,MATCH($A$2,子宝物disTreasure!$A:$A,0),0))=3,"9人单位",IF(IF($A$2="",INDEX(子宝物disTreasure!Y:Y,MATCH($B$2,子宝物disTreasure!$B:$B,0),0),INDEX(子宝物disTreasure!Y:Y,MATCH($A$2,子宝物disTreasure!$A:$A,0),0))=4,"4人单位",IF(IF($A$2="",INDEX(子宝物disTreasure!Y:Y,MATCH($B$2,子宝物disTreasure!$B:$B,0),0),INDEX(子宝物disTreasure!Y:Y,MATCH($A$2,子宝物disTreasure!$A:$A,0),0))=5,"1人单位","无"))))</f>
        <v>4人单位</v>
      </c>
      <c r="AR5" s="41">
        <f>IF($C$2&gt;=5,IF($A$2="",INDEX(子宝物disTreasure!Z:Z,MATCH($B$2,子宝物disTreasure!$B:$B,0),0),INDEX(子宝物disTreasure!Z:Z,MATCH($A$2,子宝物disTreasure!$A:$A,0),0)),0)</f>
        <v>0</v>
      </c>
      <c r="AS5" s="41">
        <f>IF(C2&gt;=5,IF($A$2="",INDEX(子宝物disTreasure!AA:AA,MATCH($B$2,子宝物disTreasure!$B:$B,0),0),INDEX(子宝物disTreasure!AA:AA,MATCH($A$2,子宝物disTreasure!$A:$A,0),0)),0)</f>
        <v>0</v>
      </c>
      <c r="AT5" s="41" t="str">
        <f t="shared" ref="AT5:AT10" si="2">IF(AR5="攻击",AS5,"0")</f>
        <v>0</v>
      </c>
      <c r="AU5" s="41" t="str">
        <f t="shared" ref="AU5:AU10" si="3">IF(AR5="生命",AS5,"0")</f>
        <v>0</v>
      </c>
      <c r="AV5" s="42"/>
    </row>
    <row r="6" spans="1:48">
      <c r="A6" s="101" t="s">
        <v>11304</v>
      </c>
      <c r="B6" s="114">
        <f t="shared" si="0"/>
        <v>6</v>
      </c>
      <c r="C6" s="114">
        <f t="shared" si="0"/>
        <v>2.4</v>
      </c>
      <c r="D6" s="114">
        <f t="shared" si="0"/>
        <v>6</v>
      </c>
      <c r="AF6" s="104">
        <v>4</v>
      </c>
      <c r="AG6" s="111" t="s">
        <v>11301</v>
      </c>
      <c r="AH6" s="41">
        <v>5</v>
      </c>
      <c r="AI6" s="112">
        <f>IF($A$2="",INDEX(子宝物disTreasure!N:N,MATCH($B$2,子宝物disTreasure!$B:$B,0),0),INDEX(子宝物disTreasure!N:N,MATCH($A$2,子宝物disTreasure!$A:$A,0),0))</f>
        <v>0.03</v>
      </c>
      <c r="AJ6" s="113">
        <f>ROUND(100*AI6,2)</f>
        <v>3</v>
      </c>
      <c r="AK6" s="113">
        <f>ROUND(100*AI6*0.4,2)</f>
        <v>1.2</v>
      </c>
      <c r="AL6" s="114">
        <f t="shared" si="1"/>
        <v>3</v>
      </c>
      <c r="AP6" s="101">
        <v>8</v>
      </c>
      <c r="AQ6" s="41" t="str">
        <f>IF(IF($A$2="",INDEX(子宝物disTreasure!AB:AB,MATCH($B$2,子宝物disTreasure!$B:$B,0),0),INDEX(子宝物disTreasure!AB:AB,MATCH($A$2,子宝物disTreasure!$A:$A,0),0))=2,"16人单位",IF(IF($A$2="",INDEX(子宝物disTreasure!AB:AB,MATCH($B$2,子宝物disTreasure!$B:$B,0),0),INDEX(子宝物disTreasure!AB:AB,MATCH($A$2,子宝物disTreasure!$A:$A,0),0))=3,"9人单位",IF(IF($A$2="",INDEX(子宝物disTreasure!AB:AB,MATCH($B$2,子宝物disTreasure!$B:$B,0),0),INDEX(子宝物disTreasure!AB:AB,MATCH($A$2,子宝物disTreasure!$A:$A,0),0))=4,"4人单位",IF(IF($A$2="",INDEX(子宝物disTreasure!AB:AB,MATCH($B$2,子宝物disTreasure!$B:$B,0),0),INDEX(子宝物disTreasure!AB:AB,MATCH($A$2,子宝物disTreasure!$A:$A,0),0))=5,"1人单位","无"))))</f>
        <v>4人单位</v>
      </c>
      <c r="AR6" s="41">
        <f>IF(C2&gt;=8,IF($A$2="",INDEX(子宝物disTreasure!AC:AC,MATCH($B$2,子宝物disTreasure!$B:$B,0),0),INDEX(子宝物disTreasure!AC:AC,MATCH($A$2,子宝物disTreasure!$A:$A,0),0)),0)</f>
        <v>0</v>
      </c>
      <c r="AS6" s="41">
        <f>IF(C2&gt;=8,IF($A$2="",INDEX(子宝物disTreasure!AD:AD,MATCH($B$2,子宝物disTreasure!$B:$B,0),0),INDEX(子宝物disTreasure!AD:AD,MATCH($A$2,子宝物disTreasure!$A:$A,0),0)),0)</f>
        <v>0</v>
      </c>
      <c r="AT6" s="41" t="str">
        <f t="shared" si="2"/>
        <v>0</v>
      </c>
      <c r="AU6" s="41" t="str">
        <f t="shared" si="3"/>
        <v>0</v>
      </c>
      <c r="AV6" s="42"/>
    </row>
    <row r="7" spans="1:48">
      <c r="A7" s="101" t="s">
        <v>11306</v>
      </c>
      <c r="B7" s="114">
        <f t="shared" si="0"/>
        <v>0</v>
      </c>
      <c r="C7" s="114">
        <f t="shared" si="0"/>
        <v>0</v>
      </c>
      <c r="D7" s="114">
        <f t="shared" si="0"/>
        <v>0</v>
      </c>
      <c r="AF7" s="104">
        <v>5</v>
      </c>
      <c r="AG7" s="111" t="s">
        <v>11303</v>
      </c>
      <c r="AH7" s="41">
        <v>131</v>
      </c>
      <c r="AI7" s="112">
        <f>IF($A$2="",INDEX(子宝物disTreasure!O:O,MATCH($B$2,子宝物disTreasure!$B:$B,0),0),INDEX(子宝物disTreasure!O:O,MATCH($A$2,子宝物disTreasure!$A:$A,0),0))</f>
        <v>0.06</v>
      </c>
      <c r="AJ7" s="113">
        <f>ROUND(100*AI7,2)</f>
        <v>6</v>
      </c>
      <c r="AK7" s="113">
        <f>ROUND(100*AI7*0.4,2)</f>
        <v>2.4</v>
      </c>
      <c r="AL7" s="114">
        <f t="shared" si="1"/>
        <v>6</v>
      </c>
      <c r="AP7" s="101">
        <v>11</v>
      </c>
      <c r="AQ7" s="41" t="str">
        <f>IF(IF($A$2="",INDEX(子宝物disTreasure!AE:AE,MATCH($B$2,子宝物disTreasure!$B:$B,0),0),INDEX(子宝物disTreasure!AE:AE,MATCH($A$2,子宝物disTreasure!$A:$A,0),0))=2,"16人单位",IF(IF($A$2="",INDEX(子宝物disTreasure!AE:AE,MATCH($B$2,子宝物disTreasure!$B:$B,0),0),INDEX(子宝物disTreasure!AE:AE,MATCH($A$2,子宝物disTreasure!$A:$A,0),0))=3,"9人单位",IF(IF($A$2="",INDEX(子宝物disTreasure!AE:AE,MATCH($B$2,子宝物disTreasure!$B:$B,0),0),INDEX(子宝物disTreasure!AE:AE,MATCH($A$2,子宝物disTreasure!$A:$A,0),0))=4,"4人单位",IF(IF($A$2="",INDEX(子宝物disTreasure!AE:AE,MATCH($B$2,子宝物disTreasure!$B:$B,0),0),INDEX(子宝物disTreasure!AE:AE,MATCH($A$2,子宝物disTreasure!$A:$A,0),0))=5,"1人单位","无"))))</f>
        <v>4人单位</v>
      </c>
      <c r="AR7" s="41">
        <f>IF(C2&gt;=11,IF($A$2="",INDEX(子宝物disTreasure!AF:AF,MATCH($B$2,子宝物disTreasure!$B:$B,0),0),INDEX(子宝物disTreasure!AF:AF,MATCH($A$2,子宝物disTreasure!$A:$A,0),0)),0)</f>
        <v>0</v>
      </c>
      <c r="AS7" s="41">
        <f>IF(C2&gt;=11,IF($A$2="",INDEX(子宝物disTreasure!AG:AG,MATCH($B$2,子宝物disTreasure!$B:$B,0),0),INDEX(子宝物disTreasure!AG:AG,MATCH($A$2,子宝物disTreasure!$A:$A,0),0)),0)</f>
        <v>0</v>
      </c>
      <c r="AT7" s="41" t="str">
        <f t="shared" si="2"/>
        <v>0</v>
      </c>
      <c r="AU7" s="41" t="str">
        <f t="shared" si="3"/>
        <v>0</v>
      </c>
      <c r="AV7" s="42"/>
    </row>
    <row r="8" spans="1:48">
      <c r="A8" s="101" t="s">
        <v>11308</v>
      </c>
      <c r="B8" s="114">
        <f t="shared" si="0"/>
        <v>10</v>
      </c>
      <c r="C8" s="114">
        <f t="shared" si="0"/>
        <v>4</v>
      </c>
      <c r="D8" s="114">
        <f t="shared" si="0"/>
        <v>10</v>
      </c>
      <c r="AF8" s="104">
        <v>6</v>
      </c>
      <c r="AG8" s="110" t="s">
        <v>11305</v>
      </c>
      <c r="AH8" s="41">
        <v>112</v>
      </c>
      <c r="AI8" s="41">
        <f>IF($A$2="",INDEX(子宝物disTreasure!P:P,MATCH($B$2,子宝物disTreasure!$B:$B,0),0),INDEX(子宝物disTreasure!P:P,MATCH($A$2,子宝物disTreasure!$A:$A,0),0))</f>
        <v>0</v>
      </c>
      <c r="AJ8" s="41">
        <f>ROUND(AI8,2)</f>
        <v>0</v>
      </c>
      <c r="AK8" s="41">
        <f>ROUND(AI8*0.4,2)</f>
        <v>0</v>
      </c>
      <c r="AL8" s="114">
        <f t="shared" si="1"/>
        <v>0</v>
      </c>
      <c r="AP8" s="101">
        <v>14</v>
      </c>
      <c r="AQ8" s="41" t="str">
        <f>IF(IF($A$2="",INDEX(子宝物disTreasure!AH:AH,MATCH($B$2,子宝物disTreasure!$B:$B,0),0),INDEX(子宝物disTreasure!AH:AH,MATCH($A$2,子宝物disTreasure!$A:$A,0),0))=2,"16人单位",IF(IF($A$2="",INDEX(子宝物disTreasure!AH:AH,MATCH($B$2,子宝物disTreasure!$B:$B,0),0),INDEX(子宝物disTreasure!AH:AH,MATCH($A$2,子宝物disTreasure!$A:$A,0),0))=3,"9人单位",IF(IF($A$2="",INDEX(子宝物disTreasure!AH:AH,MATCH($B$2,子宝物disTreasure!$B:$B,0),0),INDEX(子宝物disTreasure!AH:AH,MATCH($A$2,子宝物disTreasure!$A:$A,0),0))=4,"4人单位",IF(IF($A$2="",INDEX(子宝物disTreasure!AH:AH,MATCH($B$2,子宝物disTreasure!$B:$B,0),0),INDEX(子宝物disTreasure!AH:AH,MATCH($A$2,子宝物disTreasure!$A:$A,0),0))=5,"1人单位","无"))))</f>
        <v>4人单位</v>
      </c>
      <c r="AR8" s="41">
        <f>IF(C2&gt;=14,IF($A$2="",INDEX(子宝物disTreasure!AI:AI,MATCH($B$2,子宝物disTreasure!$B:$B,0),0),INDEX(子宝物disTreasure!AI:AI,MATCH($A$2,子宝物disTreasure!$A:$A,0),0)),0)</f>
        <v>0</v>
      </c>
      <c r="AS8" s="41">
        <f>IF(C2&gt;=14,IF($A$2="",INDEX(子宝物disTreasure!AJ:AJ,MATCH($B$2,子宝物disTreasure!$B:$B,0),0),INDEX(子宝物disTreasure!AJ:AJ,MATCH($A$2,子宝物disTreasure!$A:$A,0),0)),0)</f>
        <v>0</v>
      </c>
      <c r="AT8" s="41" t="str">
        <f t="shared" si="2"/>
        <v>0</v>
      </c>
      <c r="AU8" s="41" t="str">
        <f t="shared" si="3"/>
        <v>0</v>
      </c>
      <c r="AV8" s="42"/>
    </row>
    <row r="9" spans="1:48">
      <c r="A9" s="101" t="s">
        <v>11310</v>
      </c>
      <c r="B9" s="114">
        <f t="shared" si="0"/>
        <v>0</v>
      </c>
      <c r="C9" s="114">
        <f t="shared" si="0"/>
        <v>0</v>
      </c>
      <c r="D9" s="114">
        <f t="shared" si="0"/>
        <v>0</v>
      </c>
      <c r="AF9" s="104">
        <v>7</v>
      </c>
      <c r="AG9" s="110" t="s">
        <v>11307</v>
      </c>
      <c r="AH9" s="41">
        <v>115</v>
      </c>
      <c r="AI9" s="41">
        <f>IF($A$2="",INDEX(子宝物disTreasure!Q:Q,MATCH($B$2,子宝物disTreasure!$B:$B,0),0),INDEX(子宝物disTreasure!Q:Q,MATCH($A$2,子宝物disTreasure!$A:$A,0),0))</f>
        <v>10</v>
      </c>
      <c r="AJ9" s="41">
        <f>ROUND(AI9,2)</f>
        <v>10</v>
      </c>
      <c r="AK9" s="41">
        <f>ROUND(AI9*0.4,2)</f>
        <v>4</v>
      </c>
      <c r="AL9" s="114">
        <f t="shared" si="1"/>
        <v>10</v>
      </c>
      <c r="AP9" s="101">
        <v>17</v>
      </c>
      <c r="AQ9" s="41" t="str">
        <f>IF(IF($A$2="",INDEX(子宝物disTreasure!AK:AK,MATCH($B$2,子宝物disTreasure!$B:$B,0),0),INDEX(子宝物disTreasure!AK:AK,MATCH($A$2,子宝物disTreasure!$A:$A,0),0))=2,"16人单位",IF(IF($A$2="",INDEX(子宝物disTreasure!AK:AK,MATCH($B$2,子宝物disTreasure!$B:$B,0),0),INDEX(子宝物disTreasure!AK:AK,MATCH($A$2,子宝物disTreasure!$A:$A,0),0))=3,"9人单位",IF(IF($A$2="",INDEX(子宝物disTreasure!AK:AK,MATCH($B$2,子宝物disTreasure!$B:$B,0),0),INDEX(子宝物disTreasure!AK:AK,MATCH($A$2,子宝物disTreasure!$A:$A,0),0))=4,"4人单位",IF(IF($A$2="",INDEX(子宝物disTreasure!AK:AK,MATCH($B$2,子宝物disTreasure!$B:$B,0),0),INDEX(子宝物disTreasure!AK:AK,MATCH($A$2,子宝物disTreasure!$A:$A,0),0))=5,"1人单位","无"))))</f>
        <v>4人单位</v>
      </c>
      <c r="AR9" s="41">
        <f>IF(C2&gt;=17,IF($A$2="",INDEX(子宝物disTreasure!AL:AL,MATCH($B$2,子宝物disTreasure!$B:$B,0),0),INDEX(子宝物disTreasure!AL:AL,MATCH($A$2,子宝物disTreasure!$A:$A,0),0)),0)</f>
        <v>0</v>
      </c>
      <c r="AS9" s="41">
        <f>IF(C2&gt;=17,IF($A$2="",INDEX(子宝物disTreasure!AM:AM,MATCH($B$2,子宝物disTreasure!$B:$B,0),0),INDEX(子宝物disTreasure!AM:AM,MATCH($A$2,子宝物disTreasure!$A:$A,0),0)),0)</f>
        <v>0</v>
      </c>
      <c r="AT9" s="41" t="str">
        <f t="shared" si="2"/>
        <v>0</v>
      </c>
      <c r="AU9" s="41" t="str">
        <f t="shared" si="3"/>
        <v>0</v>
      </c>
      <c r="AV9" s="42"/>
    </row>
    <row r="10" spans="1:48">
      <c r="A10" s="101" t="s">
        <v>11312</v>
      </c>
      <c r="B10" s="114">
        <f t="shared" si="0"/>
        <v>0</v>
      </c>
      <c r="C10" s="114">
        <f t="shared" si="0"/>
        <v>0</v>
      </c>
      <c r="D10" s="114">
        <f t="shared" si="0"/>
        <v>0</v>
      </c>
      <c r="AF10" s="104">
        <v>8</v>
      </c>
      <c r="AG10" s="110" t="s">
        <v>11309</v>
      </c>
      <c r="AH10" s="41">
        <v>118</v>
      </c>
      <c r="AI10" s="41">
        <f>IF($A$2="",INDEX(子宝物disTreasure!R:R,MATCH($B$2,子宝物disTreasure!$B:$B,0),0),INDEX(子宝物disTreasure!R:R,MATCH($A$2,子宝物disTreasure!$A:$A,0),0))</f>
        <v>0</v>
      </c>
      <c r="AJ10" s="41">
        <f>ROUND(AI10,2)</f>
        <v>0</v>
      </c>
      <c r="AK10" s="41">
        <f>ROUND(AI10*0.4,2)</f>
        <v>0</v>
      </c>
      <c r="AL10" s="114">
        <f t="shared" si="1"/>
        <v>0</v>
      </c>
      <c r="AP10" s="101">
        <v>20</v>
      </c>
      <c r="AQ10" s="41" t="str">
        <f>IF(IF($A$2="",INDEX(子宝物disTreasure!AN:AN,MATCH($B$2,子宝物disTreasure!$B:$B,0),0),INDEX(子宝物disTreasure!AN:AN,MATCH($A$2,子宝物disTreasure!$A:$A,0),0))=2,"16人单位",IF(IF($A$2="",INDEX(子宝物disTreasure!AN:AN,MATCH($B$2,子宝物disTreasure!$B:$B,0),0),INDEX(子宝物disTreasure!AN:AN,MATCH($A$2,子宝物disTreasure!$A:$A,0),0))=3,"9人单位",IF(IF($A$2="",INDEX(子宝物disTreasure!AN:AN,MATCH($B$2,子宝物disTreasure!$B:$B,0),0),INDEX(子宝物disTreasure!AN:AN,MATCH($A$2,子宝物disTreasure!$A:$A,0),0))=4,"4人单位",IF(IF($A$2="",INDEX(子宝物disTreasure!AN:AN,MATCH($B$2,子宝物disTreasure!$B:$B,0),0),INDEX(子宝物disTreasure!AN:AN,MATCH($A$2,子宝物disTreasure!$A:$A,0),0))=5,"1人单位","无"))))</f>
        <v>4人单位</v>
      </c>
      <c r="AR10" s="41">
        <f>IF(C2=20,IF($A$2="",INDEX(子宝物disTreasure!AO:AO,MATCH($B$2,子宝物disTreasure!$B:$B,0),0),INDEX(子宝物disTreasure!AO:AO,MATCH($A$2,子宝物disTreasure!$A:$A,0),0)),0)</f>
        <v>0</v>
      </c>
      <c r="AS10" s="41">
        <f>IF(C2=20,IF($A$2="",INDEX(子宝物disTreasure!AP:AP,MATCH($B$2,子宝物disTreasure!$B:$B,0),0),INDEX(子宝物disTreasure!AP:AP,MATCH($A$2,子宝物disTreasure!$A:$A,0),0)),0)</f>
        <v>0</v>
      </c>
      <c r="AT10" s="41" t="str">
        <f t="shared" si="2"/>
        <v>0</v>
      </c>
      <c r="AU10" s="41" t="str">
        <f t="shared" si="3"/>
        <v>0</v>
      </c>
      <c r="AV10" s="42"/>
    </row>
    <row r="11" spans="1:48">
      <c r="AF11" s="104">
        <v>9</v>
      </c>
      <c r="AG11" s="110" t="s">
        <v>11311</v>
      </c>
      <c r="AH11" s="41">
        <v>121</v>
      </c>
      <c r="AI11" s="41">
        <f>IF($A$2="",INDEX(子宝物disTreasure!S:S,MATCH($B$2,子宝物disTreasure!$B:$B,0),0),INDEX(子宝物disTreasure!S:S,MATCH($A$2,子宝物disTreasure!$A:$A,0),0))</f>
        <v>0</v>
      </c>
      <c r="AJ11" s="41">
        <f>ROUND(AI11,2)</f>
        <v>0</v>
      </c>
      <c r="AK11" s="41">
        <f>ROUND(AI11*0.4,2)</f>
        <v>0</v>
      </c>
      <c r="AL11" s="114">
        <f t="shared" si="1"/>
        <v>0</v>
      </c>
      <c r="AQ11" s="104" t="str">
        <f>IF(IF(AQ4=AQ5,0,1)+IF(AQ5=AQ6,0,1)+IF(AQ6=AQ7,0,1)+IF(AQ7=AQ8,0,1)+IF(AQ8=AQ9,0,1)+IF(AQ9=AQ10,0,1)&gt;=1,"作用对象差异","正常")</f>
        <v>正常</v>
      </c>
      <c r="AT11" s="41">
        <f>SUM(AT4:AT10)</f>
        <v>0</v>
      </c>
      <c r="AU11" s="41">
        <f>SUM(AU4:AU10)</f>
        <v>0</v>
      </c>
    </row>
    <row r="12" spans="1:48">
      <c r="AF12" s="104">
        <v>10</v>
      </c>
    </row>
    <row r="13" spans="1:48">
      <c r="AF13" s="104">
        <v>11</v>
      </c>
    </row>
    <row r="14" spans="1:48">
      <c r="AF14" s="104">
        <v>12</v>
      </c>
      <c r="AQ14" s="42"/>
    </row>
    <row r="15" spans="1:48">
      <c r="AF15" s="104">
        <v>13</v>
      </c>
    </row>
    <row r="16" spans="1:48">
      <c r="AF16" s="104">
        <v>14</v>
      </c>
    </row>
    <row r="17" spans="2:32">
      <c r="AF17" s="104">
        <v>15</v>
      </c>
    </row>
    <row r="18" spans="2:32">
      <c r="AF18" s="104">
        <v>16</v>
      </c>
    </row>
    <row r="19" spans="2:32">
      <c r="B19" s="42"/>
      <c r="C19" s="42"/>
      <c r="D19" s="42"/>
      <c r="E19" s="42"/>
      <c r="F19" s="42"/>
      <c r="G19" s="42"/>
      <c r="AF19" s="104">
        <v>17</v>
      </c>
    </row>
    <row r="20" spans="2:32">
      <c r="AF20" s="104">
        <v>18</v>
      </c>
    </row>
    <row r="21" spans="2:32">
      <c r="AF21" s="104">
        <v>19</v>
      </c>
    </row>
    <row r="22" spans="2:32">
      <c r="AF22" s="104">
        <v>20</v>
      </c>
    </row>
    <row r="25" spans="2:32">
      <c r="D25" s="104" t="str">
        <f>IF(C15=0,"",#REF!)</f>
        <v/>
      </c>
    </row>
    <row r="26" spans="2:32">
      <c r="D26" s="109" t="str">
        <f t="shared" ref="D26" si="4">IF(C15=0,"",C15)</f>
        <v/>
      </c>
      <c r="E26" s="109"/>
      <c r="F26" s="109"/>
      <c r="G26" s="109"/>
    </row>
  </sheetData>
  <mergeCells count="1">
    <mergeCell ref="AG3:AL3"/>
  </mergeCells>
  <phoneticPr fontId="11" type="noConversion"/>
  <conditionalFormatting sqref="B4:D10">
    <cfRule type="cellIs" dxfId="119" priority="1" operator="equal">
      <formula>0</formula>
    </cfRule>
    <cfRule type="cellIs" dxfId="118" priority="2" operator="greaterThan">
      <formula>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workbookViewId="0">
      <selection activeCell="O2" sqref="O2"/>
    </sheetView>
  </sheetViews>
  <sheetFormatPr defaultRowHeight="14.25"/>
  <cols>
    <col min="1" max="1" width="9" style="104"/>
    <col min="2" max="3" width="9" style="104" bestFit="1"/>
    <col min="4" max="4" width="13" style="104" bestFit="1" customWidth="1"/>
    <col min="5" max="5" width="9.125" style="104" bestFit="1" customWidth="1"/>
    <col min="6" max="7" width="9" style="104" bestFit="1"/>
    <col min="8" max="8" width="16.125" style="104" bestFit="1" customWidth="1"/>
    <col min="9" max="9" width="9" style="104"/>
    <col min="10" max="10" width="5.25" style="104" bestFit="1" customWidth="1"/>
    <col min="11" max="11" width="19.125" style="104" bestFit="1" customWidth="1"/>
    <col min="12" max="12" width="17.25" style="104" bestFit="1" customWidth="1"/>
    <col min="13" max="13" width="20.125" style="104" bestFit="1" customWidth="1"/>
    <col min="14" max="14" width="17.25" style="104" bestFit="1" customWidth="1"/>
    <col min="15" max="16" width="24.75" style="104" customWidth="1"/>
    <col min="17" max="17" width="5.5" style="104" bestFit="1" customWidth="1"/>
    <col min="18" max="19" width="6.5" style="104" bestFit="1" customWidth="1"/>
    <col min="20" max="31" width="9" style="104"/>
    <col min="32" max="32" width="3.5" style="104" bestFit="1" customWidth="1"/>
    <col min="33" max="34" width="9" style="104" bestFit="1"/>
    <col min="35" max="37" width="9" style="107" bestFit="1"/>
    <col min="38" max="38" width="9" style="104" bestFit="1"/>
    <col min="39" max="42" width="9" style="104"/>
    <col min="43" max="43" width="9.125" style="104" bestFit="1" customWidth="1"/>
    <col min="44" max="45" width="9.75" style="104" bestFit="1" customWidth="1"/>
    <col min="46" max="16384" width="9" style="104"/>
  </cols>
  <sheetData>
    <row r="1" spans="1:48">
      <c r="A1" s="101" t="s">
        <v>1457</v>
      </c>
      <c r="B1" s="101" t="s">
        <v>11285</v>
      </c>
      <c r="C1" s="101" t="s">
        <v>11336</v>
      </c>
      <c r="D1" s="101" t="s">
        <v>11338</v>
      </c>
      <c r="E1" s="101" t="s">
        <v>11326</v>
      </c>
      <c r="F1" s="101" t="s">
        <v>11300</v>
      </c>
      <c r="G1" s="101" t="s">
        <v>11302</v>
      </c>
      <c r="H1" s="101" t="s">
        <v>11286</v>
      </c>
      <c r="I1" s="101" t="s">
        <v>11287</v>
      </c>
      <c r="J1" s="101" t="s">
        <v>11288</v>
      </c>
      <c r="K1" s="101" t="s">
        <v>11289</v>
      </c>
      <c r="L1" s="101" t="s">
        <v>11284</v>
      </c>
      <c r="M1" s="101" t="s">
        <v>11290</v>
      </c>
      <c r="N1" s="101" t="s">
        <v>11322</v>
      </c>
      <c r="O1" s="101" t="s">
        <v>11354</v>
      </c>
    </row>
    <row r="2" spans="1:48">
      <c r="A2" s="44" t="str">
        <f>IF(宝物查询!L21=0,"",宝物查询!L21)</f>
        <v/>
      </c>
      <c r="B2" s="44" t="str">
        <f>IF(宝物查询!M21=0,"",宝物查询!M21)</f>
        <v>龙甲</v>
      </c>
      <c r="C2" s="44">
        <f>宝物查询!N21</f>
        <v>1</v>
      </c>
      <c r="D2" s="108">
        <f>宝物查询!O21</f>
        <v>0</v>
      </c>
      <c r="E2" s="41" t="str">
        <f>IF(AQ11="正常",AQ4,AQ11)</f>
        <v>1人单位</v>
      </c>
      <c r="F2" s="41">
        <f>AT11</f>
        <v>0</v>
      </c>
      <c r="G2" s="41">
        <f>AU11</f>
        <v>0</v>
      </c>
      <c r="H2" s="41" t="str">
        <f>IFERROR(IF(A2="","[[tool,"&amp;INDEX(子宝物disTreasure!A:A,MATCH(B2,子宝物disTreasure!B:B,0),0)&amp;","&amp;"999]]","[[tool,"&amp;A2&amp;","&amp;"999]]"),"无")</f>
        <v>[[tool,40405,999]]</v>
      </c>
      <c r="I2" s="41" t="str">
        <f>IFERROR(IF(IF(A2="",INDEX(子宝物disTreasure!C:C,MATCH(B2,子宝物disTreasure!B:B,0),0),INDEX(子宝物disTreasure!C:C,MATCH(A2,子宝物disTreasure!A:A,0),0))=0,"普通抽卡",IF(IF(A2="",INDEX(子宝物disTreasure!C:C,MATCH(B2,子宝物disTreasure!B:B,0),0),INDEX(子宝物disTreasure!C:C,MATCH(A2,子宝物disTreasure!A:A,0),0))=1,"豪华午餐展示",IF(IF(A2="",INDEX(子宝物disTreasure!C:C,MATCH(B2,子宝物disTreasure!B:B,0),0),INDEX(子宝物disTreasure!C:C,MATCH(A2,子宝物disTreasure!A:A,0),0))=2,"橙色宝物","有误"))),"无")</f>
        <v>橙色宝物</v>
      </c>
      <c r="J2" s="41" t="str">
        <f>IFERROR(IF(IF($A$2="",INDEX(子宝物disTreasure!F:F,MATCH($B$2,子宝物disTreasure!$B:$B,0),0),INDEX(子宝物disTreasure!F:F,MATCH($A$2,子宝物disTreasure!$A:$A,0),0))=2,"绿色",IF(IF($A$2="",INDEX(子宝物disTreasure!F:F,MATCH($B$2,子宝物disTreasure!$B:$B,0),0),INDEX(子宝物disTreasure!F:F,MATCH($A$2,子宝物disTreasure!$A:$A,0),0))=3,"蓝色",IF(IF($A$2="",INDEX(子宝物disTreasure!F:F,MATCH($B$2,子宝物disTreasure!$B:$B,0),0),INDEX(子宝物disTreasure!F:F,MATCH($A$2,子宝物disTreasure!$A:$A,0),0))=4,"紫色",IF(IF($A$2="",INDEX(子宝物disTreasure!F:F,MATCH($B$2,子宝物disTreasure!$B:$B,0),0),INDEX(子宝物disTreasure!F:F,MATCH($A$2,子宝物disTreasure!$A:$A,0),0))=5,"橙色","有误")))),"无")</f>
        <v>橙色</v>
      </c>
      <c r="K2" s="41" t="str">
        <f>IF($A$2="",INDEX(子宝物disTreasure!I:I,MATCH($B$2,子宝物disTreasure!$B:$B,0),0),INDEX(子宝物disTreasure!I:I,MATCH($A$2,子宝物disTreasure!$A:$A,0),0))</f>
        <v>[0.26,0.104,0.104]</v>
      </c>
      <c r="L2" s="41">
        <f>IF($A$2="",INDEX(子宝物disTreasure!J:J,MATCH($B$2,子宝物disTreasure!$B:$B,0),0),INDEX(子宝物disTreasure!J:J,MATCH($A$2,子宝物disTreasure!$A:$A,0),0))</f>
        <v>225</v>
      </c>
      <c r="M2" s="41" t="str">
        <f>IF($A$2="",INDEX(子宝物disTreasure!K:K,MATCH($B$2,子宝物disTreasure!$B:$B,0),0),INDEX(子宝物disTreasure!K:K,MATCH($A$2,子宝物disTreasure!$A:$A,0),0))</f>
        <v>[[2,4,1.6],[115,6,2.4],[121,16,6.4]]</v>
      </c>
      <c r="N2" s="41" t="str">
        <f>IF($A$2="",INDEX(子宝物disTreasure!T:T,MATCH($B$2,子宝物disTreasure!$B:$B,0),0),INDEX(子宝物disTreasure!T:T,MATCH($A$2,子宝物disTreasure!$A:$A,0),0))</f>
        <v>[2,5,8,11,14,17,20]</v>
      </c>
      <c r="O2" s="102" t="str">
        <f>IF($A$2="",INDEX(语言辅助表!Q:Q,MATCH($B$2,语言辅助表!P:P,0),0),INDEX(语言辅助表!Q:Q,MATCH($A$2,语言辅助表!O:O,0),0))</f>
        <v>受神龙祝福的胸甲，龙王神力的组件之一</v>
      </c>
      <c r="Q2" s="104">
        <f>SUM(子宝物disTreasure!M6:O6)*100+SUM(子宝物disTreasure!P6:S6)*1.5/100</f>
        <v>0.03</v>
      </c>
      <c r="R2" s="104">
        <f>SUM(子宝物disTreasure!M6:O6)*100+SUM(子宝物disTreasure!P6:S6)/250</f>
        <v>8.0000000000000002E-3</v>
      </c>
      <c r="S2" s="104">
        <f>SUM(子宝物disTreasure!M6:O6)*100+SUM(子宝物disTreasure!P6:S6)/250</f>
        <v>8.0000000000000002E-3</v>
      </c>
      <c r="AF2" s="104">
        <f>AF1</f>
        <v>0</v>
      </c>
    </row>
    <row r="3" spans="1:48">
      <c r="A3" s="101" t="s">
        <v>11292</v>
      </c>
      <c r="B3" s="101" t="s">
        <v>11294</v>
      </c>
      <c r="C3" s="101" t="s">
        <v>11296</v>
      </c>
      <c r="D3" s="101" t="s">
        <v>11298</v>
      </c>
      <c r="AF3" s="104">
        <v>1</v>
      </c>
      <c r="AG3" s="689" t="s">
        <v>11318</v>
      </c>
      <c r="AH3" s="689"/>
      <c r="AI3" s="689"/>
      <c r="AJ3" s="689"/>
      <c r="AK3" s="689"/>
      <c r="AL3" s="689"/>
      <c r="AP3" s="101" t="s">
        <v>11324</v>
      </c>
      <c r="AQ3" s="101" t="s">
        <v>11326</v>
      </c>
      <c r="AR3" s="101" t="s">
        <v>11332</v>
      </c>
      <c r="AS3" s="101" t="s">
        <v>11334</v>
      </c>
      <c r="AT3" s="101" t="s">
        <v>11328</v>
      </c>
      <c r="AU3" s="101" t="s">
        <v>11330</v>
      </c>
    </row>
    <row r="4" spans="1:48">
      <c r="A4" s="101" t="s">
        <v>11300</v>
      </c>
      <c r="B4" s="114">
        <f t="shared" ref="B4:D10" si="0">AJ5</f>
        <v>4</v>
      </c>
      <c r="C4" s="114">
        <f t="shared" si="0"/>
        <v>1.6</v>
      </c>
      <c r="D4" s="114">
        <f t="shared" si="0"/>
        <v>4</v>
      </c>
      <c r="AF4" s="104">
        <v>2</v>
      </c>
      <c r="AG4" s="110" t="s">
        <v>11314</v>
      </c>
      <c r="AH4" s="110" t="s">
        <v>11316</v>
      </c>
      <c r="AI4" s="110" t="s">
        <v>11294</v>
      </c>
      <c r="AJ4" s="110" t="s">
        <v>11294</v>
      </c>
      <c r="AK4" s="110" t="s">
        <v>11296</v>
      </c>
      <c r="AL4" s="110" t="s">
        <v>11298</v>
      </c>
      <c r="AP4" s="101">
        <v>2</v>
      </c>
      <c r="AQ4" s="41" t="str">
        <f>IF(IF($A$2="",INDEX(子宝物disTreasure!V:V,MATCH($B$2,子宝物disTreasure!$B:$B,0),0),INDEX(子宝物disTreasure!V:V,MATCH($A$2,子宝物disTreasure!$A:$A,0),0))=2,"16人单位",IF(IF($A$2="",INDEX(子宝物disTreasure!V:V,MATCH($B$2,子宝物disTreasure!$B:$B,0),0),INDEX(子宝物disTreasure!V:V,MATCH($A$2,子宝物disTreasure!$A:$A,0),0))=3,"9人单位",IF(IF($A$2="",INDEX(子宝物disTreasure!V:V,MATCH($B$2,子宝物disTreasure!$B:$B,0),0),INDEX(子宝物disTreasure!V:V,MATCH($A$2,子宝物disTreasure!$A:$A,0),0))=4,"4人单位",IF(IF($A$2="",INDEX(子宝物disTreasure!V:V,MATCH($B$2,子宝物disTreasure!$B:$B,0),0),INDEX(子宝物disTreasure!V:V,MATCH($A$2,子宝物disTreasure!$A:$A,0),0))=5,"1人单位","异常"))))</f>
        <v>1人单位</v>
      </c>
      <c r="AR4" s="41">
        <f>IF($C$2&gt;=2,IF($A$2="",INDEX(子宝物disTreasure!W:W,MATCH($B$2,子宝物disTreasure!$B:$B,0),0),INDEX(子宝物disTreasure!W:W,MATCH($A$2,子宝物disTreasure!$A:$A,0),0)),0)</f>
        <v>0</v>
      </c>
      <c r="AS4" s="41">
        <f>IF($C$2&gt;=2,IF($A$2="",INDEX(子宝物disTreasure!X:X,MATCH($B$2,子宝物disTreasure!$B:$B,0),0),INDEX(子宝物disTreasure!X:X,MATCH($A$2,子宝物disTreasure!$A:$A,0),0)),0)</f>
        <v>0</v>
      </c>
      <c r="AT4" s="41" t="str">
        <f>IF(AR4="攻击",AS4,"0")</f>
        <v>0</v>
      </c>
      <c r="AU4" s="41" t="str">
        <f>IF(AR4="生命",AS4,"0")</f>
        <v>0</v>
      </c>
    </row>
    <row r="5" spans="1:48">
      <c r="A5" s="101" t="s">
        <v>11302</v>
      </c>
      <c r="B5" s="114">
        <f t="shared" si="0"/>
        <v>0</v>
      </c>
      <c r="C5" s="114">
        <f t="shared" si="0"/>
        <v>0</v>
      </c>
      <c r="D5" s="114">
        <f t="shared" si="0"/>
        <v>0</v>
      </c>
      <c r="AF5" s="104">
        <v>3</v>
      </c>
      <c r="AG5" s="111" t="s">
        <v>11299</v>
      </c>
      <c r="AH5" s="41">
        <v>2</v>
      </c>
      <c r="AI5" s="112">
        <f>IF($A$2="",INDEX(子宝物disTreasure!M:M,MATCH($B$2,子宝物disTreasure!$B:$B,0),0),INDEX(子宝物disTreasure!M:M,MATCH($A$2,子宝物disTreasure!$A:$A,0),0))</f>
        <v>0.04</v>
      </c>
      <c r="AJ5" s="113">
        <f>ROUND(100*AI5,2)</f>
        <v>4</v>
      </c>
      <c r="AK5" s="113">
        <f>ROUND(100*AI5*0.4,2)</f>
        <v>1.6</v>
      </c>
      <c r="AL5" s="114">
        <f t="shared" ref="AL5:AL11" si="1">(AJ5+($C$2*AK5-AK5))*(1+$D$2)</f>
        <v>4</v>
      </c>
      <c r="AP5" s="101">
        <v>5</v>
      </c>
      <c r="AQ5" s="41" t="str">
        <f>IF(IF($A$2="",INDEX(子宝物disTreasure!Y:Y,MATCH($B$2,子宝物disTreasure!$B:$B,0),0),INDEX(子宝物disTreasure!Y:Y,MATCH($A$2,子宝物disTreasure!$A:$A,0),0))=2,"16人单位",IF(IF($A$2="",INDEX(子宝物disTreasure!Y:Y,MATCH($B$2,子宝物disTreasure!$B:$B,0),0),INDEX(子宝物disTreasure!Y:Y,MATCH($A$2,子宝物disTreasure!$A:$A,0),0))=3,"9人单位",IF(IF($A$2="",INDEX(子宝物disTreasure!Y:Y,MATCH($B$2,子宝物disTreasure!$B:$B,0),0),INDEX(子宝物disTreasure!Y:Y,MATCH($A$2,子宝物disTreasure!$A:$A,0),0))=4,"4人单位",IF(IF($A$2="",INDEX(子宝物disTreasure!Y:Y,MATCH($B$2,子宝物disTreasure!$B:$B,0),0),INDEX(子宝物disTreasure!Y:Y,MATCH($A$2,子宝物disTreasure!$A:$A,0),0))=5,"1人单位","异常"))))</f>
        <v>1人单位</v>
      </c>
      <c r="AR5" s="41">
        <f>IF($C$2&gt;=5,IF($A$2="",INDEX(子宝物disTreasure!Z:Z,MATCH($B$2,子宝物disTreasure!$B:$B,0),0),INDEX(子宝物disTreasure!Z:Z,MATCH($A$2,子宝物disTreasure!$A:$A,0),0)),0)</f>
        <v>0</v>
      </c>
      <c r="AS5" s="41">
        <f>IF(C2&gt;=5,IF($A$2="",INDEX(子宝物disTreasure!AA:AA,MATCH($B$2,子宝物disTreasure!$B:$B,0),0),INDEX(子宝物disTreasure!AA:AA,MATCH($A$2,子宝物disTreasure!$A:$A,0),0)),0)</f>
        <v>0</v>
      </c>
      <c r="AT5" s="41" t="str">
        <f t="shared" ref="AT5:AT10" si="2">IF(AR5="攻击",AS5,"0")</f>
        <v>0</v>
      </c>
      <c r="AU5" s="41" t="str">
        <f t="shared" ref="AU5:AU10" si="3">IF(AR5="生命",AS5,"0")</f>
        <v>0</v>
      </c>
      <c r="AV5" s="42"/>
    </row>
    <row r="6" spans="1:48">
      <c r="A6" s="101" t="s">
        <v>11304</v>
      </c>
      <c r="B6" s="114">
        <f t="shared" si="0"/>
        <v>0</v>
      </c>
      <c r="C6" s="114">
        <f t="shared" si="0"/>
        <v>0</v>
      </c>
      <c r="D6" s="114">
        <f t="shared" si="0"/>
        <v>0</v>
      </c>
      <c r="AF6" s="104">
        <v>4</v>
      </c>
      <c r="AG6" s="111" t="s">
        <v>11301</v>
      </c>
      <c r="AH6" s="41">
        <v>5</v>
      </c>
      <c r="AI6" s="112">
        <f>IF($A$2="",INDEX(子宝物disTreasure!N:N,MATCH($B$2,子宝物disTreasure!$B:$B,0),0),INDEX(子宝物disTreasure!N:N,MATCH($A$2,子宝物disTreasure!$A:$A,0),0))</f>
        <v>0</v>
      </c>
      <c r="AJ6" s="113">
        <f>ROUND(100*AI6,2)</f>
        <v>0</v>
      </c>
      <c r="AK6" s="113">
        <f>ROUND(100*AI6*0.4,2)</f>
        <v>0</v>
      </c>
      <c r="AL6" s="114">
        <f t="shared" si="1"/>
        <v>0</v>
      </c>
      <c r="AP6" s="101">
        <v>8</v>
      </c>
      <c r="AQ6" s="41" t="str">
        <f>IF(IF($A$2="",INDEX(子宝物disTreasure!AB:AB,MATCH($B$2,子宝物disTreasure!$B:$B,0),0),INDEX(子宝物disTreasure!AB:AB,MATCH($A$2,子宝物disTreasure!$A:$A,0),0))=2,"16人单位",IF(IF($A$2="",INDEX(子宝物disTreasure!AB:AB,MATCH($B$2,子宝物disTreasure!$B:$B,0),0),INDEX(子宝物disTreasure!AB:AB,MATCH($A$2,子宝物disTreasure!$A:$A,0),0))=3,"9人单位",IF(IF($A$2="",INDEX(子宝物disTreasure!AB:AB,MATCH($B$2,子宝物disTreasure!$B:$B,0),0),INDEX(子宝物disTreasure!AB:AB,MATCH($A$2,子宝物disTreasure!$A:$A,0),0))=4,"4人单位",IF(IF($A$2="",INDEX(子宝物disTreasure!AB:AB,MATCH($B$2,子宝物disTreasure!$B:$B,0),0),INDEX(子宝物disTreasure!AB:AB,MATCH($A$2,子宝物disTreasure!$A:$A,0),0))=5,"1人单位","异常"))))</f>
        <v>1人单位</v>
      </c>
      <c r="AR6" s="41">
        <f>IF(C2&gt;=8,IF($A$2="",INDEX(子宝物disTreasure!AC:AC,MATCH($B$2,子宝物disTreasure!$B:$B,0),0),INDEX(子宝物disTreasure!AC:AC,MATCH($A$2,子宝物disTreasure!$A:$A,0),0)),0)</f>
        <v>0</v>
      </c>
      <c r="AS6" s="41">
        <f>IF(C2&gt;=8,IF($A$2="",INDEX(子宝物disTreasure!AD:AD,MATCH($B$2,子宝物disTreasure!$B:$B,0),0),INDEX(子宝物disTreasure!AD:AD,MATCH($A$2,子宝物disTreasure!$A:$A,0),0)),0)</f>
        <v>0</v>
      </c>
      <c r="AT6" s="41" t="str">
        <f t="shared" si="2"/>
        <v>0</v>
      </c>
      <c r="AU6" s="41" t="str">
        <f t="shared" si="3"/>
        <v>0</v>
      </c>
      <c r="AV6" s="42"/>
    </row>
    <row r="7" spans="1:48">
      <c r="A7" s="101" t="s">
        <v>11306</v>
      </c>
      <c r="B7" s="114">
        <f t="shared" si="0"/>
        <v>0</v>
      </c>
      <c r="C7" s="114">
        <f t="shared" si="0"/>
        <v>0</v>
      </c>
      <c r="D7" s="114">
        <f t="shared" si="0"/>
        <v>0</v>
      </c>
      <c r="AF7" s="104">
        <v>5</v>
      </c>
      <c r="AG7" s="111" t="s">
        <v>11303</v>
      </c>
      <c r="AH7" s="41">
        <v>131</v>
      </c>
      <c r="AI7" s="112">
        <f>IF($A$2="",INDEX(子宝物disTreasure!O:O,MATCH($B$2,子宝物disTreasure!$B:$B,0),0),INDEX(子宝物disTreasure!O:O,MATCH($A$2,子宝物disTreasure!$A:$A,0),0))</f>
        <v>0</v>
      </c>
      <c r="AJ7" s="113">
        <f>ROUND(100*AI7,2)</f>
        <v>0</v>
      </c>
      <c r="AK7" s="113">
        <f>ROUND(100*AI7*0.4,2)</f>
        <v>0</v>
      </c>
      <c r="AL7" s="114">
        <f t="shared" si="1"/>
        <v>0</v>
      </c>
      <c r="AP7" s="101">
        <v>11</v>
      </c>
      <c r="AQ7" s="41" t="str">
        <f>IF(IF($A$2="",INDEX(子宝物disTreasure!AE:AE,MATCH($B$2,子宝物disTreasure!$B:$B,0),0),INDEX(子宝物disTreasure!AE:AE,MATCH($A$2,子宝物disTreasure!$A:$A,0),0))=2,"16人单位",IF(IF($A$2="",INDEX(子宝物disTreasure!AE:AE,MATCH($B$2,子宝物disTreasure!$B:$B,0),0),INDEX(子宝物disTreasure!AE:AE,MATCH($A$2,子宝物disTreasure!$A:$A,0),0))=3,"9人单位",IF(IF($A$2="",INDEX(子宝物disTreasure!AE:AE,MATCH($B$2,子宝物disTreasure!$B:$B,0),0),INDEX(子宝物disTreasure!AE:AE,MATCH($A$2,子宝物disTreasure!$A:$A,0),0))=4,"4人单位",IF(IF($A$2="",INDEX(子宝物disTreasure!AE:AE,MATCH($B$2,子宝物disTreasure!$B:$B,0),0),INDEX(子宝物disTreasure!AE:AE,MATCH($A$2,子宝物disTreasure!$A:$A,0),0))=5,"1人单位","异常"))))</f>
        <v>1人单位</v>
      </c>
      <c r="AR7" s="41">
        <f>IF(C2&gt;=11,IF($A$2="",INDEX(子宝物disTreasure!AF:AF,MATCH($B$2,子宝物disTreasure!$B:$B,0),0),INDEX(子宝物disTreasure!AF:AF,MATCH($A$2,子宝物disTreasure!$A:$A,0),0)),0)</f>
        <v>0</v>
      </c>
      <c r="AS7" s="41">
        <f>IF(C2&gt;=11,IF($A$2="",INDEX(子宝物disTreasure!AG:AG,MATCH($B$2,子宝物disTreasure!$B:$B,0),0),INDEX(子宝物disTreasure!AG:AG,MATCH($A$2,子宝物disTreasure!$A:$A,0),0)),0)</f>
        <v>0</v>
      </c>
      <c r="AT7" s="41" t="str">
        <f t="shared" si="2"/>
        <v>0</v>
      </c>
      <c r="AU7" s="41" t="str">
        <f t="shared" si="3"/>
        <v>0</v>
      </c>
      <c r="AV7" s="42"/>
    </row>
    <row r="8" spans="1:48">
      <c r="A8" s="101" t="s">
        <v>11308</v>
      </c>
      <c r="B8" s="114">
        <f t="shared" si="0"/>
        <v>6</v>
      </c>
      <c r="C8" s="114">
        <f t="shared" si="0"/>
        <v>2.4</v>
      </c>
      <c r="D8" s="114">
        <f t="shared" si="0"/>
        <v>6</v>
      </c>
      <c r="AF8" s="104">
        <v>6</v>
      </c>
      <c r="AG8" s="110" t="s">
        <v>11305</v>
      </c>
      <c r="AH8" s="41">
        <v>112</v>
      </c>
      <c r="AI8" s="41">
        <f>IF($A$2="",INDEX(子宝物disTreasure!P:P,MATCH($B$2,子宝物disTreasure!$B:$B,0),0),INDEX(子宝物disTreasure!P:P,MATCH($A$2,子宝物disTreasure!$A:$A,0),0))</f>
        <v>0</v>
      </c>
      <c r="AJ8" s="41">
        <f>ROUND(AI8,2)</f>
        <v>0</v>
      </c>
      <c r="AK8" s="41">
        <f>ROUND(AI8*0.4,2)</f>
        <v>0</v>
      </c>
      <c r="AL8" s="114">
        <f t="shared" si="1"/>
        <v>0</v>
      </c>
      <c r="AP8" s="101">
        <v>14</v>
      </c>
      <c r="AQ8" s="41" t="str">
        <f>IF(IF($A$2="",INDEX(子宝物disTreasure!AH:AH,MATCH($B$2,子宝物disTreasure!$B:$B,0),0),INDEX(子宝物disTreasure!AH:AH,MATCH($A$2,子宝物disTreasure!$A:$A,0),0))=2,"16人单位",IF(IF($A$2="",INDEX(子宝物disTreasure!AH:AH,MATCH($B$2,子宝物disTreasure!$B:$B,0),0),INDEX(子宝物disTreasure!AH:AH,MATCH($A$2,子宝物disTreasure!$A:$A,0),0))=3,"9人单位",IF(IF($A$2="",INDEX(子宝物disTreasure!AH:AH,MATCH($B$2,子宝物disTreasure!$B:$B,0),0),INDEX(子宝物disTreasure!AH:AH,MATCH($A$2,子宝物disTreasure!$A:$A,0),0))=4,"4人单位",IF(IF($A$2="",INDEX(子宝物disTreasure!AH:AH,MATCH($B$2,子宝物disTreasure!$B:$B,0),0),INDEX(子宝物disTreasure!AH:AH,MATCH($A$2,子宝物disTreasure!$A:$A,0),0))=5,"1人单位","异常"))))</f>
        <v>1人单位</v>
      </c>
      <c r="AR8" s="41">
        <f>IF(C2&gt;=14,IF($A$2="",INDEX(子宝物disTreasure!AI:AI,MATCH($B$2,子宝物disTreasure!$B:$B,0),0),INDEX(子宝物disTreasure!AI:AI,MATCH($A$2,子宝物disTreasure!$A:$A,0),0)),0)</f>
        <v>0</v>
      </c>
      <c r="AS8" s="41">
        <f>IF(C2&gt;=14,IF($A$2="",INDEX(子宝物disTreasure!AJ:AJ,MATCH($B$2,子宝物disTreasure!$B:$B,0),0),INDEX(子宝物disTreasure!AJ:AJ,MATCH($A$2,子宝物disTreasure!$A:$A,0),0)),0)</f>
        <v>0</v>
      </c>
      <c r="AT8" s="41" t="str">
        <f t="shared" si="2"/>
        <v>0</v>
      </c>
      <c r="AU8" s="41" t="str">
        <f t="shared" si="3"/>
        <v>0</v>
      </c>
      <c r="AV8" s="42"/>
    </row>
    <row r="9" spans="1:48">
      <c r="A9" s="101" t="s">
        <v>11310</v>
      </c>
      <c r="B9" s="114">
        <f t="shared" si="0"/>
        <v>0</v>
      </c>
      <c r="C9" s="114">
        <f t="shared" si="0"/>
        <v>0</v>
      </c>
      <c r="D9" s="114">
        <f t="shared" si="0"/>
        <v>0</v>
      </c>
      <c r="AF9" s="104">
        <v>7</v>
      </c>
      <c r="AG9" s="110" t="s">
        <v>11307</v>
      </c>
      <c r="AH9" s="41">
        <v>115</v>
      </c>
      <c r="AI9" s="41">
        <f>IF($A$2="",INDEX(子宝物disTreasure!Q:Q,MATCH($B$2,子宝物disTreasure!$B:$B,0),0),INDEX(子宝物disTreasure!Q:Q,MATCH($A$2,子宝物disTreasure!$A:$A,0),0))</f>
        <v>6</v>
      </c>
      <c r="AJ9" s="41">
        <f>ROUND(AI9,2)</f>
        <v>6</v>
      </c>
      <c r="AK9" s="41">
        <f>ROUND(AI9*0.4,2)</f>
        <v>2.4</v>
      </c>
      <c r="AL9" s="114">
        <f t="shared" si="1"/>
        <v>6</v>
      </c>
      <c r="AP9" s="101">
        <v>17</v>
      </c>
      <c r="AQ9" s="41" t="str">
        <f>IF(IF($A$2="",INDEX(子宝物disTreasure!AK:AK,MATCH($B$2,子宝物disTreasure!$B:$B,0),0),INDEX(子宝物disTreasure!AK:AK,MATCH($A$2,子宝物disTreasure!$A:$A,0),0))=2,"16人单位",IF(IF($A$2="",INDEX(子宝物disTreasure!AK:AK,MATCH($B$2,子宝物disTreasure!$B:$B,0),0),INDEX(子宝物disTreasure!AK:AK,MATCH($A$2,子宝物disTreasure!$A:$A,0),0))=3,"9人单位",IF(IF($A$2="",INDEX(子宝物disTreasure!AK:AK,MATCH($B$2,子宝物disTreasure!$B:$B,0),0),INDEX(子宝物disTreasure!AK:AK,MATCH($A$2,子宝物disTreasure!$A:$A,0),0))=4,"4人单位",IF(IF($A$2="",INDEX(子宝物disTreasure!AK:AK,MATCH($B$2,子宝物disTreasure!$B:$B,0),0),INDEX(子宝物disTreasure!AK:AK,MATCH($A$2,子宝物disTreasure!$A:$A,0),0))=5,"1人单位","异常"))))</f>
        <v>1人单位</v>
      </c>
      <c r="AR9" s="41">
        <f>IF(C2&gt;=17,IF($A$2="",INDEX(子宝物disTreasure!AL:AL,MATCH($B$2,子宝物disTreasure!$B:$B,0),0),INDEX(子宝物disTreasure!AL:AL,MATCH($A$2,子宝物disTreasure!$A:$A,0),0)),0)</f>
        <v>0</v>
      </c>
      <c r="AS9" s="41">
        <f>IF(C2&gt;=17,IF($A$2="",INDEX(子宝物disTreasure!AM:AM,MATCH($B$2,子宝物disTreasure!$B:$B,0),0),INDEX(子宝物disTreasure!AM:AM,MATCH($A$2,子宝物disTreasure!$A:$A,0),0)),0)</f>
        <v>0</v>
      </c>
      <c r="AT9" s="41" t="str">
        <f t="shared" si="2"/>
        <v>0</v>
      </c>
      <c r="AU9" s="41" t="str">
        <f t="shared" si="3"/>
        <v>0</v>
      </c>
      <c r="AV9" s="42"/>
    </row>
    <row r="10" spans="1:48">
      <c r="A10" s="101" t="s">
        <v>11312</v>
      </c>
      <c r="B10" s="114">
        <f t="shared" si="0"/>
        <v>16</v>
      </c>
      <c r="C10" s="114">
        <f t="shared" si="0"/>
        <v>6.4</v>
      </c>
      <c r="D10" s="114">
        <f t="shared" si="0"/>
        <v>16</v>
      </c>
      <c r="AF10" s="104">
        <v>8</v>
      </c>
      <c r="AG10" s="110" t="s">
        <v>11309</v>
      </c>
      <c r="AH10" s="41">
        <v>118</v>
      </c>
      <c r="AI10" s="41">
        <f>IF($A$2="",INDEX(子宝物disTreasure!R:R,MATCH($B$2,子宝物disTreasure!$B:$B,0),0),INDEX(子宝物disTreasure!R:R,MATCH($A$2,子宝物disTreasure!$A:$A,0),0))</f>
        <v>0</v>
      </c>
      <c r="AJ10" s="41">
        <f>ROUND(AI10,2)</f>
        <v>0</v>
      </c>
      <c r="AK10" s="41">
        <f>ROUND(AI10*0.4,2)</f>
        <v>0</v>
      </c>
      <c r="AL10" s="114">
        <f t="shared" si="1"/>
        <v>0</v>
      </c>
      <c r="AP10" s="101">
        <v>20</v>
      </c>
      <c r="AQ10" s="41" t="str">
        <f>IF(IF($A$2="",INDEX(子宝物disTreasure!AN:AN,MATCH($B$2,子宝物disTreasure!$B:$B,0),0),INDEX(子宝物disTreasure!AN:AN,MATCH($A$2,子宝物disTreasure!$A:$A,0),0))=2,"16人单位",IF(IF($A$2="",INDEX(子宝物disTreasure!AN:AN,MATCH($B$2,子宝物disTreasure!$B:$B,0),0),INDEX(子宝物disTreasure!AN:AN,MATCH($A$2,子宝物disTreasure!$A:$A,0),0))=3,"9人单位",IF(IF($A$2="",INDEX(子宝物disTreasure!AN:AN,MATCH($B$2,子宝物disTreasure!$B:$B,0),0),INDEX(子宝物disTreasure!AN:AN,MATCH($A$2,子宝物disTreasure!$A:$A,0),0))=4,"4人单位",IF(IF($A$2="",INDEX(子宝物disTreasure!AN:AN,MATCH($B$2,子宝物disTreasure!$B:$B,0),0),INDEX(子宝物disTreasure!AN:AN,MATCH($A$2,子宝物disTreasure!$A:$A,0),0))=5,"1人单位","异常"))))</f>
        <v>1人单位</v>
      </c>
      <c r="AR10" s="41">
        <f>IF(C2=20,IF($A$2="",INDEX(子宝物disTreasure!AO:AO,MATCH($B$2,子宝物disTreasure!$B:$B,0),0),INDEX(子宝物disTreasure!AO:AO,MATCH($A$2,子宝物disTreasure!$A:$A,0),0)),0)</f>
        <v>0</v>
      </c>
      <c r="AS10" s="41">
        <f>IF(C2=20,IF($A$2="",INDEX(子宝物disTreasure!AP:AP,MATCH($B$2,子宝物disTreasure!$B:$B,0),0),INDEX(子宝物disTreasure!AP:AP,MATCH($A$2,子宝物disTreasure!$A:$A,0),0)),0)</f>
        <v>0</v>
      </c>
      <c r="AT10" s="41" t="str">
        <f t="shared" si="2"/>
        <v>0</v>
      </c>
      <c r="AU10" s="41" t="str">
        <f t="shared" si="3"/>
        <v>0</v>
      </c>
      <c r="AV10" s="42"/>
    </row>
    <row r="11" spans="1:48">
      <c r="AF11" s="104">
        <v>9</v>
      </c>
      <c r="AG11" s="110" t="s">
        <v>11311</v>
      </c>
      <c r="AH11" s="41">
        <v>121</v>
      </c>
      <c r="AI11" s="41">
        <f>IF($A$2="",INDEX(子宝物disTreasure!S:S,MATCH($B$2,子宝物disTreasure!$B:$B,0),0),INDEX(子宝物disTreasure!S:S,MATCH($A$2,子宝物disTreasure!$A:$A,0),0))</f>
        <v>16</v>
      </c>
      <c r="AJ11" s="41">
        <f>ROUND(AI11,2)</f>
        <v>16</v>
      </c>
      <c r="AK11" s="41">
        <f>ROUND(AI11*0.4,2)</f>
        <v>6.4</v>
      </c>
      <c r="AL11" s="114">
        <f t="shared" si="1"/>
        <v>16</v>
      </c>
      <c r="AQ11" s="104" t="str">
        <f>IF(IF(AQ4=AQ5,0,1)+IF(AQ5=AQ6,0,1)+IF(AQ6=AQ7,0,1)+IF(AQ7=AQ8,0,1)+IF(AQ8=AQ9,0,1)+IF(AQ9=AQ10,0,1)&gt;=1,"作用对象差异","正常")</f>
        <v>正常</v>
      </c>
      <c r="AT11" s="41">
        <f>SUM(AT4:AT10)</f>
        <v>0</v>
      </c>
      <c r="AU11" s="41">
        <f>SUM(AU4:AU10)</f>
        <v>0</v>
      </c>
    </row>
    <row r="12" spans="1:48">
      <c r="AF12" s="104">
        <v>10</v>
      </c>
    </row>
    <row r="13" spans="1:48">
      <c r="AF13" s="104">
        <v>11</v>
      </c>
    </row>
    <row r="14" spans="1:48">
      <c r="AF14" s="104">
        <v>12</v>
      </c>
      <c r="AQ14" s="42"/>
    </row>
    <row r="15" spans="1:48">
      <c r="AF15" s="104">
        <v>13</v>
      </c>
    </row>
    <row r="16" spans="1:48">
      <c r="AF16" s="104">
        <v>14</v>
      </c>
    </row>
    <row r="17" spans="2:32">
      <c r="AF17" s="104">
        <v>15</v>
      </c>
    </row>
    <row r="18" spans="2:32">
      <c r="AF18" s="104">
        <v>16</v>
      </c>
    </row>
    <row r="19" spans="2:32">
      <c r="B19" s="42"/>
      <c r="C19" s="42"/>
      <c r="D19" s="42"/>
      <c r="E19" s="42"/>
      <c r="F19" s="42"/>
      <c r="G19" s="42"/>
      <c r="AF19" s="104">
        <v>17</v>
      </c>
    </row>
    <row r="20" spans="2:32">
      <c r="AF20" s="104">
        <v>18</v>
      </c>
    </row>
    <row r="21" spans="2:32">
      <c r="AF21" s="104">
        <v>19</v>
      </c>
    </row>
    <row r="22" spans="2:32">
      <c r="AF22" s="104">
        <v>20</v>
      </c>
    </row>
    <row r="25" spans="2:32">
      <c r="D25" s="104" t="str">
        <f>IF(C15=0,"",#REF!)</f>
        <v/>
      </c>
    </row>
    <row r="26" spans="2:32">
      <c r="D26" s="109" t="str">
        <f t="shared" ref="D26" si="4">IF(C15=0,"",C15)</f>
        <v/>
      </c>
      <c r="E26" s="109"/>
      <c r="F26" s="109"/>
      <c r="G26" s="109"/>
    </row>
  </sheetData>
  <mergeCells count="1">
    <mergeCell ref="AG3:AL3"/>
  </mergeCells>
  <phoneticPr fontId="11" type="noConversion"/>
  <conditionalFormatting sqref="B4:D10">
    <cfRule type="cellIs" dxfId="117" priority="1" operator="equal">
      <formula>0</formula>
    </cfRule>
    <cfRule type="cellIs" dxfId="116" priority="2" operator="greaterThan">
      <formula>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workbookViewId="0">
      <selection activeCell="K24" sqref="K24"/>
    </sheetView>
  </sheetViews>
  <sheetFormatPr defaultRowHeight="14.25"/>
  <cols>
    <col min="1" max="1" width="9" style="104"/>
    <col min="2" max="3" width="9" style="104" bestFit="1"/>
    <col min="4" max="4" width="13" style="104" bestFit="1" customWidth="1"/>
    <col min="5" max="5" width="9.125" style="104" bestFit="1" customWidth="1"/>
    <col min="6" max="7" width="9" style="104" bestFit="1"/>
    <col min="8" max="8" width="16.125" style="104" bestFit="1" customWidth="1"/>
    <col min="9" max="9" width="9" style="104"/>
    <col min="10" max="10" width="5.25" style="104" bestFit="1" customWidth="1"/>
    <col min="11" max="11" width="19.125" style="104" bestFit="1" customWidth="1"/>
    <col min="12" max="12" width="17.25" style="104" bestFit="1" customWidth="1"/>
    <col min="13" max="13" width="20.125" style="104" bestFit="1" customWidth="1"/>
    <col min="14" max="14" width="17.25" style="104" bestFit="1" customWidth="1"/>
    <col min="15" max="16" width="24.75" style="104" customWidth="1"/>
    <col min="17" max="17" width="5.5" style="104" bestFit="1" customWidth="1"/>
    <col min="18" max="19" width="6.5" style="104" bestFit="1" customWidth="1"/>
    <col min="20" max="31" width="9" style="104"/>
    <col min="32" max="32" width="3.5" style="104" bestFit="1" customWidth="1"/>
    <col min="33" max="34" width="9" style="104" bestFit="1"/>
    <col min="35" max="37" width="9" style="107" bestFit="1"/>
    <col min="38" max="38" width="9" style="104" bestFit="1"/>
    <col min="39" max="42" width="9" style="104"/>
    <col min="43" max="43" width="9.125" style="104" bestFit="1" customWidth="1"/>
    <col min="44" max="45" width="9.75" style="104" bestFit="1" customWidth="1"/>
    <col min="46" max="16384" width="9" style="104"/>
  </cols>
  <sheetData>
    <row r="1" spans="1:48">
      <c r="A1" s="101" t="s">
        <v>1457</v>
      </c>
      <c r="B1" s="101" t="s">
        <v>11285</v>
      </c>
      <c r="C1" s="101" t="s">
        <v>11336</v>
      </c>
      <c r="D1" s="101" t="s">
        <v>11338</v>
      </c>
      <c r="E1" s="101" t="s">
        <v>11326</v>
      </c>
      <c r="F1" s="101" t="s">
        <v>11300</v>
      </c>
      <c r="G1" s="101" t="s">
        <v>11302</v>
      </c>
      <c r="H1" s="101" t="s">
        <v>11286</v>
      </c>
      <c r="I1" s="101" t="s">
        <v>11287</v>
      </c>
      <c r="J1" s="101" t="s">
        <v>11288</v>
      </c>
      <c r="K1" s="101" t="s">
        <v>11289</v>
      </c>
      <c r="L1" s="101" t="s">
        <v>11284</v>
      </c>
      <c r="M1" s="101" t="s">
        <v>11290</v>
      </c>
      <c r="N1" s="101" t="s">
        <v>11322</v>
      </c>
      <c r="O1" s="101" t="s">
        <v>11354</v>
      </c>
    </row>
    <row r="2" spans="1:48">
      <c r="A2" s="44" t="str">
        <f>IF(宝物查询!Q21=0,"",宝物查询!Q21)</f>
        <v/>
      </c>
      <c r="B2" s="44" t="str">
        <f>IF(宝物查询!R21=0,"",宝物查询!R21)</f>
        <v>龙牙项链</v>
      </c>
      <c r="C2" s="44">
        <f>宝物查询!S21</f>
        <v>1</v>
      </c>
      <c r="D2" s="108">
        <f>宝物查询!T21</f>
        <v>0</v>
      </c>
      <c r="E2" s="41" t="str">
        <f>IF(AQ11="正常",AQ4,AQ11)</f>
        <v>9人单位</v>
      </c>
      <c r="F2" s="41">
        <f>AT11</f>
        <v>0</v>
      </c>
      <c r="G2" s="41">
        <f>AU11</f>
        <v>0</v>
      </c>
      <c r="H2" s="41" t="str">
        <f>IFERROR(IF(A2="","[[tool,"&amp;INDEX(子宝物disTreasure!A:A,MATCH(B2,子宝物disTreasure!B:B,0),0)&amp;","&amp;"999]]","[[tool,"&amp;A2&amp;","&amp;"999]]"),"无")</f>
        <v>[[tool,40406,999]]</v>
      </c>
      <c r="I2" s="41" t="str">
        <f>IFERROR(IF(IF(A2="",INDEX(子宝物disTreasure!C:C,MATCH(B2,子宝物disTreasure!B:B,0),0),INDEX(子宝物disTreasure!C:C,MATCH(A2,子宝物disTreasure!A:A,0),0))=0,"普通抽卡",IF(IF(A2="",INDEX(子宝物disTreasure!C:C,MATCH(B2,子宝物disTreasure!B:B,0),0),INDEX(子宝物disTreasure!C:C,MATCH(A2,子宝物disTreasure!A:A,0),0))=1,"豪华午餐展示",IF(IF(A2="",INDEX(子宝物disTreasure!C:C,MATCH(B2,子宝物disTreasure!B:B,0),0),INDEX(子宝物disTreasure!C:C,MATCH(A2,子宝物disTreasure!A:A,0),0))=2,"橙色宝物","有误"))),"无")</f>
        <v>橙色宝物</v>
      </c>
      <c r="J2" s="41" t="str">
        <f>IFERROR(IF(IF($A$2="",INDEX(子宝物disTreasure!F:F,MATCH($B$2,子宝物disTreasure!$B:$B,0),0),INDEX(子宝物disTreasure!F:F,MATCH($A$2,子宝物disTreasure!$A:$A,0),0))=2,"绿色",IF(IF($A$2="",INDEX(子宝物disTreasure!F:F,MATCH($B$2,子宝物disTreasure!$B:$B,0),0),INDEX(子宝物disTreasure!F:F,MATCH($A$2,子宝物disTreasure!$A:$A,0),0))=3,"蓝色",IF(IF($A$2="",INDEX(子宝物disTreasure!F:F,MATCH($B$2,子宝物disTreasure!$B:$B,0),0),INDEX(子宝物disTreasure!F:F,MATCH($A$2,子宝物disTreasure!$A:$A,0),0))=4,"紫色",IF(IF($A$2="",INDEX(子宝物disTreasure!F:F,MATCH($B$2,子宝物disTreasure!$B:$B,0),0),INDEX(子宝物disTreasure!F:F,MATCH($A$2,子宝物disTreasure!$A:$A,0),0))=5,"橙色","有误")))),"无")</f>
        <v>橙色</v>
      </c>
      <c r="K2" s="41" t="str">
        <f>IF($A$2="",INDEX(子宝物disTreasure!I:I,MATCH($B$2,子宝物disTreasure!$B:$B,0),0),INDEX(子宝物disTreasure!I:I,MATCH($A$2,子宝物disTreasure!$A:$A,0),0))</f>
        <v>[0.2,0.08,0.08]</v>
      </c>
      <c r="L2" s="41">
        <f>IF($A$2="",INDEX(子宝物disTreasure!J:J,MATCH($B$2,子宝物disTreasure!$B:$B,0),0),INDEX(子宝物disTreasure!J:J,MATCH($A$2,子宝物disTreasure!$A:$A,0),0))</f>
        <v>225</v>
      </c>
      <c r="M2" s="41" t="str">
        <f>IF($A$2="",INDEX(子宝物disTreasure!K:K,MATCH($B$2,子宝物disTreasure!$B:$B,0),0),INDEX(子宝物disTreasure!K:K,MATCH($A$2,子宝物disTreasure!$A:$A,0),0))</f>
        <v>[[2,4,1.6],[131,4,1.6],[115,12,4.8]]</v>
      </c>
      <c r="N2" s="41" t="str">
        <f>IF($A$2="",INDEX(子宝物disTreasure!T:T,MATCH($B$2,子宝物disTreasure!$B:$B,0),0),INDEX(子宝物disTreasure!T:T,MATCH($A$2,子宝物disTreasure!$A:$A,0),0))</f>
        <v>[2,5,8,11,14,17,20]</v>
      </c>
      <c r="O2" s="102" t="str">
        <f>IF($A$2="",INDEX(语言辅助表!Q:Q,MATCH($B$2,语言辅助表!P:P,0),0),INDEX(语言辅助表!Q:Q,MATCH($A$2,语言辅助表!O:O,0),0))</f>
        <v>有巨龙尖牙粘接的龙牙，龙王神力的组件之一</v>
      </c>
      <c r="Q2" s="104">
        <f>SUM(子宝物disTreasure!M6:O6)*100+SUM(子宝物disTreasure!P6:S6)*1.5/100</f>
        <v>0.03</v>
      </c>
      <c r="R2" s="104">
        <f>SUM(子宝物disTreasure!M6:O6)*100+SUM(子宝物disTreasure!P6:S6)/250</f>
        <v>8.0000000000000002E-3</v>
      </c>
      <c r="S2" s="104">
        <f>SUM(子宝物disTreasure!M6:O6)*100+SUM(子宝物disTreasure!P6:S6)/250</f>
        <v>8.0000000000000002E-3</v>
      </c>
      <c r="AF2" s="104">
        <f>AF1</f>
        <v>0</v>
      </c>
    </row>
    <row r="3" spans="1:48">
      <c r="A3" s="101" t="s">
        <v>11292</v>
      </c>
      <c r="B3" s="101" t="s">
        <v>11294</v>
      </c>
      <c r="C3" s="101" t="s">
        <v>11296</v>
      </c>
      <c r="D3" s="101" t="s">
        <v>11298</v>
      </c>
      <c r="AF3" s="104">
        <v>1</v>
      </c>
      <c r="AG3" s="689" t="s">
        <v>11318</v>
      </c>
      <c r="AH3" s="689"/>
      <c r="AI3" s="689"/>
      <c r="AJ3" s="689"/>
      <c r="AK3" s="689"/>
      <c r="AL3" s="689"/>
      <c r="AP3" s="101" t="s">
        <v>11324</v>
      </c>
      <c r="AQ3" s="101" t="s">
        <v>11326</v>
      </c>
      <c r="AR3" s="101" t="s">
        <v>11332</v>
      </c>
      <c r="AS3" s="101" t="s">
        <v>11334</v>
      </c>
      <c r="AT3" s="101" t="s">
        <v>11328</v>
      </c>
      <c r="AU3" s="101" t="s">
        <v>11330</v>
      </c>
    </row>
    <row r="4" spans="1:48">
      <c r="A4" s="101" t="s">
        <v>11300</v>
      </c>
      <c r="B4" s="114">
        <f t="shared" ref="B4:D10" si="0">AJ5</f>
        <v>4</v>
      </c>
      <c r="C4" s="114">
        <f t="shared" si="0"/>
        <v>1.6</v>
      </c>
      <c r="D4" s="114">
        <f t="shared" si="0"/>
        <v>4</v>
      </c>
      <c r="AF4" s="104">
        <v>2</v>
      </c>
      <c r="AG4" s="110" t="s">
        <v>11314</v>
      </c>
      <c r="AH4" s="110" t="s">
        <v>11316</v>
      </c>
      <c r="AI4" s="110" t="s">
        <v>11294</v>
      </c>
      <c r="AJ4" s="110" t="s">
        <v>11294</v>
      </c>
      <c r="AK4" s="110" t="s">
        <v>11296</v>
      </c>
      <c r="AL4" s="110" t="s">
        <v>11298</v>
      </c>
      <c r="AP4" s="101">
        <v>2</v>
      </c>
      <c r="AQ4" s="41" t="str">
        <f>IF(IF($A$2="",INDEX(子宝物disTreasure!V:V,MATCH($B$2,子宝物disTreasure!$B:$B,0),0),INDEX(子宝物disTreasure!V:V,MATCH($A$2,子宝物disTreasure!$A:$A,0),0))=2,"16人单位",IF(IF($A$2="",INDEX(子宝物disTreasure!V:V,MATCH($B$2,子宝物disTreasure!$B:$B,0),0),INDEX(子宝物disTreasure!V:V,MATCH($A$2,子宝物disTreasure!$A:$A,0),0))=3,"9人单位",IF(IF($A$2="",INDEX(子宝物disTreasure!V:V,MATCH($B$2,子宝物disTreasure!$B:$B,0),0),INDEX(子宝物disTreasure!V:V,MATCH($A$2,子宝物disTreasure!$A:$A,0),0))=4,"4人单位",IF(IF($A$2="",INDEX(子宝物disTreasure!V:V,MATCH($B$2,子宝物disTreasure!$B:$B,0),0),INDEX(子宝物disTreasure!V:V,MATCH($A$2,子宝物disTreasure!$A:$A,0),0))=5,"1人单位","异常"))))</f>
        <v>9人单位</v>
      </c>
      <c r="AR4" s="41">
        <f>IF($C$2&gt;=2,IF($A$2="",INDEX(子宝物disTreasure!W:W,MATCH($B$2,子宝物disTreasure!$B:$B,0),0),INDEX(子宝物disTreasure!W:W,MATCH($A$2,子宝物disTreasure!$A:$A,0),0)),0)</f>
        <v>0</v>
      </c>
      <c r="AS4" s="41">
        <f>IF($C$2&gt;=2,IF($A$2="",INDEX(子宝物disTreasure!X:X,MATCH($B$2,子宝物disTreasure!$B:$B,0),0),INDEX(子宝物disTreasure!X:X,MATCH($A$2,子宝物disTreasure!$A:$A,0),0)),0)</f>
        <v>0</v>
      </c>
      <c r="AT4" s="41" t="str">
        <f>IF(AR4="攻击",AS4,"0")</f>
        <v>0</v>
      </c>
      <c r="AU4" s="41" t="str">
        <f>IF(AR4="生命",AS4,"0")</f>
        <v>0</v>
      </c>
    </row>
    <row r="5" spans="1:48">
      <c r="A5" s="101" t="s">
        <v>11302</v>
      </c>
      <c r="B5" s="114">
        <f t="shared" si="0"/>
        <v>0</v>
      </c>
      <c r="C5" s="114">
        <f t="shared" si="0"/>
        <v>0</v>
      </c>
      <c r="D5" s="114">
        <f t="shared" si="0"/>
        <v>0</v>
      </c>
      <c r="AF5" s="104">
        <v>3</v>
      </c>
      <c r="AG5" s="111" t="s">
        <v>11299</v>
      </c>
      <c r="AH5" s="41">
        <v>2</v>
      </c>
      <c r="AI5" s="112">
        <f>IF($A$2="",INDEX(子宝物disTreasure!M:M,MATCH($B$2,子宝物disTreasure!$B:$B,0),0),INDEX(子宝物disTreasure!M:M,MATCH($A$2,子宝物disTreasure!$A:$A,0),0))</f>
        <v>0.04</v>
      </c>
      <c r="AJ5" s="113">
        <f>ROUND(100*AI5,2)</f>
        <v>4</v>
      </c>
      <c r="AK5" s="113">
        <f>ROUND(100*AI5*0.4,2)</f>
        <v>1.6</v>
      </c>
      <c r="AL5" s="114">
        <f t="shared" ref="AL5:AL11" si="1">(AJ5+($C$2*AK5-AK5))*(1+$D$2)</f>
        <v>4</v>
      </c>
      <c r="AP5" s="101">
        <v>5</v>
      </c>
      <c r="AQ5" s="41" t="str">
        <f>IF(IF($A$2="",INDEX(子宝物disTreasure!Y:Y,MATCH($B$2,子宝物disTreasure!$B:$B,0),0),INDEX(子宝物disTreasure!Y:Y,MATCH($A$2,子宝物disTreasure!$A:$A,0),0))=2,"16人单位",IF(IF($A$2="",INDEX(子宝物disTreasure!Y:Y,MATCH($B$2,子宝物disTreasure!$B:$B,0),0),INDEX(子宝物disTreasure!Y:Y,MATCH($A$2,子宝物disTreasure!$A:$A,0),0))=3,"9人单位",IF(IF($A$2="",INDEX(子宝物disTreasure!Y:Y,MATCH($B$2,子宝物disTreasure!$B:$B,0),0),INDEX(子宝物disTreasure!Y:Y,MATCH($A$2,子宝物disTreasure!$A:$A,0),0))=4,"4人单位",IF(IF($A$2="",INDEX(子宝物disTreasure!Y:Y,MATCH($B$2,子宝物disTreasure!$B:$B,0),0),INDEX(子宝物disTreasure!Y:Y,MATCH($A$2,子宝物disTreasure!$A:$A,0),0))=5,"1人单位","异常"))))</f>
        <v>9人单位</v>
      </c>
      <c r="AR5" s="41">
        <f>IF($C$2&gt;=5,IF($A$2="",INDEX(子宝物disTreasure!Z:Z,MATCH($B$2,子宝物disTreasure!$B:$B,0),0),INDEX(子宝物disTreasure!Z:Z,MATCH($A$2,子宝物disTreasure!$A:$A,0),0)),0)</f>
        <v>0</v>
      </c>
      <c r="AS5" s="41">
        <f>IF(C2&gt;=5,IF($A$2="",INDEX(子宝物disTreasure!AA:AA,MATCH($B$2,子宝物disTreasure!$B:$B,0),0),INDEX(子宝物disTreasure!AA:AA,MATCH($A$2,子宝物disTreasure!$A:$A,0),0)),0)</f>
        <v>0</v>
      </c>
      <c r="AT5" s="41" t="str">
        <f t="shared" ref="AT5:AT10" si="2">IF(AR5="攻击",AS5,"0")</f>
        <v>0</v>
      </c>
      <c r="AU5" s="41" t="str">
        <f t="shared" ref="AU5:AU10" si="3">IF(AR5="生命",AS5,"0")</f>
        <v>0</v>
      </c>
      <c r="AV5" s="42"/>
    </row>
    <row r="6" spans="1:48">
      <c r="A6" s="101" t="s">
        <v>11304</v>
      </c>
      <c r="B6" s="114">
        <f t="shared" si="0"/>
        <v>4</v>
      </c>
      <c r="C6" s="114">
        <f t="shared" si="0"/>
        <v>1.6</v>
      </c>
      <c r="D6" s="114">
        <f t="shared" si="0"/>
        <v>4</v>
      </c>
      <c r="AF6" s="104">
        <v>4</v>
      </c>
      <c r="AG6" s="111" t="s">
        <v>11301</v>
      </c>
      <c r="AH6" s="41">
        <v>5</v>
      </c>
      <c r="AI6" s="112">
        <f>IF($A$2="",INDEX(子宝物disTreasure!N:N,MATCH($B$2,子宝物disTreasure!$B:$B,0),0),INDEX(子宝物disTreasure!N:N,MATCH($A$2,子宝物disTreasure!$A:$A,0),0))</f>
        <v>0</v>
      </c>
      <c r="AJ6" s="113">
        <f>ROUND(100*AI6,2)</f>
        <v>0</v>
      </c>
      <c r="AK6" s="113">
        <f>ROUND(100*AI6*0.4,2)</f>
        <v>0</v>
      </c>
      <c r="AL6" s="114">
        <f t="shared" si="1"/>
        <v>0</v>
      </c>
      <c r="AP6" s="101">
        <v>8</v>
      </c>
      <c r="AQ6" s="41" t="str">
        <f>IF(IF($A$2="",INDEX(子宝物disTreasure!AB:AB,MATCH($B$2,子宝物disTreasure!$B:$B,0),0),INDEX(子宝物disTreasure!AB:AB,MATCH($A$2,子宝物disTreasure!$A:$A,0),0))=2,"16人单位",IF(IF($A$2="",INDEX(子宝物disTreasure!AB:AB,MATCH($B$2,子宝物disTreasure!$B:$B,0),0),INDEX(子宝物disTreasure!AB:AB,MATCH($A$2,子宝物disTreasure!$A:$A,0),0))=3,"9人单位",IF(IF($A$2="",INDEX(子宝物disTreasure!AB:AB,MATCH($B$2,子宝物disTreasure!$B:$B,0),0),INDEX(子宝物disTreasure!AB:AB,MATCH($A$2,子宝物disTreasure!$A:$A,0),0))=4,"4人单位",IF(IF($A$2="",INDEX(子宝物disTreasure!AB:AB,MATCH($B$2,子宝物disTreasure!$B:$B,0),0),INDEX(子宝物disTreasure!AB:AB,MATCH($A$2,子宝物disTreasure!$A:$A,0),0))=5,"1人单位","异常"))))</f>
        <v>9人单位</v>
      </c>
      <c r="AR6" s="41">
        <f>IF(C2&gt;=8,IF($A$2="",INDEX(子宝物disTreasure!AC:AC,MATCH($B$2,子宝物disTreasure!$B:$B,0),0),INDEX(子宝物disTreasure!AC:AC,MATCH($A$2,子宝物disTreasure!$A:$A,0),0)),0)</f>
        <v>0</v>
      </c>
      <c r="AS6" s="41">
        <f>IF(C2&gt;=8,IF($A$2="",INDEX(子宝物disTreasure!AD:AD,MATCH($B$2,子宝物disTreasure!$B:$B,0),0),INDEX(子宝物disTreasure!AD:AD,MATCH($A$2,子宝物disTreasure!$A:$A,0),0)),0)</f>
        <v>0</v>
      </c>
      <c r="AT6" s="41" t="str">
        <f t="shared" si="2"/>
        <v>0</v>
      </c>
      <c r="AU6" s="41" t="str">
        <f t="shared" si="3"/>
        <v>0</v>
      </c>
      <c r="AV6" s="42"/>
    </row>
    <row r="7" spans="1:48">
      <c r="A7" s="101" t="s">
        <v>11306</v>
      </c>
      <c r="B7" s="114">
        <f t="shared" si="0"/>
        <v>0</v>
      </c>
      <c r="C7" s="114">
        <f t="shared" si="0"/>
        <v>0</v>
      </c>
      <c r="D7" s="114">
        <f t="shared" si="0"/>
        <v>0</v>
      </c>
      <c r="AF7" s="104">
        <v>5</v>
      </c>
      <c r="AG7" s="111" t="s">
        <v>11303</v>
      </c>
      <c r="AH7" s="41">
        <v>131</v>
      </c>
      <c r="AI7" s="112">
        <f>IF($A$2="",INDEX(子宝物disTreasure!O:O,MATCH($B$2,子宝物disTreasure!$B:$B,0),0),INDEX(子宝物disTreasure!O:O,MATCH($A$2,子宝物disTreasure!$A:$A,0),0))</f>
        <v>0.04</v>
      </c>
      <c r="AJ7" s="113">
        <f>ROUND(100*AI7,2)</f>
        <v>4</v>
      </c>
      <c r="AK7" s="113">
        <f>ROUND(100*AI7*0.4,2)</f>
        <v>1.6</v>
      </c>
      <c r="AL7" s="114">
        <f t="shared" si="1"/>
        <v>4</v>
      </c>
      <c r="AP7" s="101">
        <v>11</v>
      </c>
      <c r="AQ7" s="41" t="str">
        <f>IF(IF($A$2="",INDEX(子宝物disTreasure!AE:AE,MATCH($B$2,子宝物disTreasure!$B:$B,0),0),INDEX(子宝物disTreasure!AE:AE,MATCH($A$2,子宝物disTreasure!$A:$A,0),0))=2,"16人单位",IF(IF($A$2="",INDEX(子宝物disTreasure!AE:AE,MATCH($B$2,子宝物disTreasure!$B:$B,0),0),INDEX(子宝物disTreasure!AE:AE,MATCH($A$2,子宝物disTreasure!$A:$A,0),0))=3,"9人单位",IF(IF($A$2="",INDEX(子宝物disTreasure!AE:AE,MATCH($B$2,子宝物disTreasure!$B:$B,0),0),INDEX(子宝物disTreasure!AE:AE,MATCH($A$2,子宝物disTreasure!$A:$A,0),0))=4,"4人单位",IF(IF($A$2="",INDEX(子宝物disTreasure!AE:AE,MATCH($B$2,子宝物disTreasure!$B:$B,0),0),INDEX(子宝物disTreasure!AE:AE,MATCH($A$2,子宝物disTreasure!$A:$A,0),0))=5,"1人单位","异常"))))</f>
        <v>9人单位</v>
      </c>
      <c r="AR7" s="41">
        <f>IF(C2&gt;=11,IF($A$2="",INDEX(子宝物disTreasure!AF:AF,MATCH($B$2,子宝物disTreasure!$B:$B,0),0),INDEX(子宝物disTreasure!AF:AF,MATCH($A$2,子宝物disTreasure!$A:$A,0),0)),0)</f>
        <v>0</v>
      </c>
      <c r="AS7" s="41">
        <f>IF(C2&gt;=11,IF($A$2="",INDEX(子宝物disTreasure!AG:AG,MATCH($B$2,子宝物disTreasure!$B:$B,0),0),INDEX(子宝物disTreasure!AG:AG,MATCH($A$2,子宝物disTreasure!$A:$A,0),0)),0)</f>
        <v>0</v>
      </c>
      <c r="AT7" s="41" t="str">
        <f t="shared" si="2"/>
        <v>0</v>
      </c>
      <c r="AU7" s="41" t="str">
        <f t="shared" si="3"/>
        <v>0</v>
      </c>
      <c r="AV7" s="42"/>
    </row>
    <row r="8" spans="1:48">
      <c r="A8" s="101" t="s">
        <v>11308</v>
      </c>
      <c r="B8" s="114">
        <f t="shared" si="0"/>
        <v>12</v>
      </c>
      <c r="C8" s="114">
        <f t="shared" si="0"/>
        <v>4.8</v>
      </c>
      <c r="D8" s="114">
        <f t="shared" si="0"/>
        <v>12</v>
      </c>
      <c r="AF8" s="104">
        <v>6</v>
      </c>
      <c r="AG8" s="110" t="s">
        <v>11305</v>
      </c>
      <c r="AH8" s="41">
        <v>112</v>
      </c>
      <c r="AI8" s="41">
        <f>IF($A$2="",INDEX(子宝物disTreasure!P:P,MATCH($B$2,子宝物disTreasure!$B:$B,0),0),INDEX(子宝物disTreasure!P:P,MATCH($A$2,子宝物disTreasure!$A:$A,0),0))</f>
        <v>0</v>
      </c>
      <c r="AJ8" s="41">
        <f>ROUND(AI8,2)</f>
        <v>0</v>
      </c>
      <c r="AK8" s="41">
        <f>ROUND(AI8*0.4,2)</f>
        <v>0</v>
      </c>
      <c r="AL8" s="114">
        <f t="shared" si="1"/>
        <v>0</v>
      </c>
      <c r="AP8" s="101">
        <v>14</v>
      </c>
      <c r="AQ8" s="41" t="str">
        <f>IF(IF($A$2="",INDEX(子宝物disTreasure!AH:AH,MATCH($B$2,子宝物disTreasure!$B:$B,0),0),INDEX(子宝物disTreasure!AH:AH,MATCH($A$2,子宝物disTreasure!$A:$A,0),0))=2,"16人单位",IF(IF($A$2="",INDEX(子宝物disTreasure!AH:AH,MATCH($B$2,子宝物disTreasure!$B:$B,0),0),INDEX(子宝物disTreasure!AH:AH,MATCH($A$2,子宝物disTreasure!$A:$A,0),0))=3,"9人单位",IF(IF($A$2="",INDEX(子宝物disTreasure!AH:AH,MATCH($B$2,子宝物disTreasure!$B:$B,0),0),INDEX(子宝物disTreasure!AH:AH,MATCH($A$2,子宝物disTreasure!$A:$A,0),0))=4,"4人单位",IF(IF($A$2="",INDEX(子宝物disTreasure!AH:AH,MATCH($B$2,子宝物disTreasure!$B:$B,0),0),INDEX(子宝物disTreasure!AH:AH,MATCH($A$2,子宝物disTreasure!$A:$A,0),0))=5,"1人单位","异常"))))</f>
        <v>9人单位</v>
      </c>
      <c r="AR8" s="41">
        <f>IF(C2&gt;=14,IF($A$2="",INDEX(子宝物disTreasure!AI:AI,MATCH($B$2,子宝物disTreasure!$B:$B,0),0),INDEX(子宝物disTreasure!AI:AI,MATCH($A$2,子宝物disTreasure!$A:$A,0),0)),0)</f>
        <v>0</v>
      </c>
      <c r="AS8" s="41">
        <f>IF(C2&gt;=14,IF($A$2="",INDEX(子宝物disTreasure!AJ:AJ,MATCH($B$2,子宝物disTreasure!$B:$B,0),0),INDEX(子宝物disTreasure!AJ:AJ,MATCH($A$2,子宝物disTreasure!$A:$A,0),0)),0)</f>
        <v>0</v>
      </c>
      <c r="AT8" s="41" t="str">
        <f t="shared" si="2"/>
        <v>0</v>
      </c>
      <c r="AU8" s="41" t="str">
        <f t="shared" si="3"/>
        <v>0</v>
      </c>
      <c r="AV8" s="42"/>
    </row>
    <row r="9" spans="1:48">
      <c r="A9" s="101" t="s">
        <v>11310</v>
      </c>
      <c r="B9" s="114">
        <f t="shared" si="0"/>
        <v>0</v>
      </c>
      <c r="C9" s="114">
        <f t="shared" si="0"/>
        <v>0</v>
      </c>
      <c r="D9" s="114">
        <f t="shared" si="0"/>
        <v>0</v>
      </c>
      <c r="AF9" s="104">
        <v>7</v>
      </c>
      <c r="AG9" s="110" t="s">
        <v>11307</v>
      </c>
      <c r="AH9" s="41">
        <v>115</v>
      </c>
      <c r="AI9" s="41">
        <f>IF($A$2="",INDEX(子宝物disTreasure!Q:Q,MATCH($B$2,子宝物disTreasure!$B:$B,0),0),INDEX(子宝物disTreasure!Q:Q,MATCH($A$2,子宝物disTreasure!$A:$A,0),0))</f>
        <v>12</v>
      </c>
      <c r="AJ9" s="41">
        <f>ROUND(AI9,2)</f>
        <v>12</v>
      </c>
      <c r="AK9" s="41">
        <f>ROUND(AI9*0.4,2)</f>
        <v>4.8</v>
      </c>
      <c r="AL9" s="114">
        <f t="shared" si="1"/>
        <v>12</v>
      </c>
      <c r="AP9" s="101">
        <v>17</v>
      </c>
      <c r="AQ9" s="41" t="str">
        <f>IF(IF($A$2="",INDEX(子宝物disTreasure!AK:AK,MATCH($B$2,子宝物disTreasure!$B:$B,0),0),INDEX(子宝物disTreasure!AK:AK,MATCH($A$2,子宝物disTreasure!$A:$A,0),0))=2,"16人单位",IF(IF($A$2="",INDEX(子宝物disTreasure!AK:AK,MATCH($B$2,子宝物disTreasure!$B:$B,0),0),INDEX(子宝物disTreasure!AK:AK,MATCH($A$2,子宝物disTreasure!$A:$A,0),0))=3,"9人单位",IF(IF($A$2="",INDEX(子宝物disTreasure!AK:AK,MATCH($B$2,子宝物disTreasure!$B:$B,0),0),INDEX(子宝物disTreasure!AK:AK,MATCH($A$2,子宝物disTreasure!$A:$A,0),0))=4,"4人单位",IF(IF($A$2="",INDEX(子宝物disTreasure!AK:AK,MATCH($B$2,子宝物disTreasure!$B:$B,0),0),INDEX(子宝物disTreasure!AK:AK,MATCH($A$2,子宝物disTreasure!$A:$A,0),0))=5,"1人单位","异常"))))</f>
        <v>9人单位</v>
      </c>
      <c r="AR9" s="41">
        <f>IF(C2&gt;=17,IF($A$2="",INDEX(子宝物disTreasure!AL:AL,MATCH($B$2,子宝物disTreasure!$B:$B,0),0),INDEX(子宝物disTreasure!AL:AL,MATCH($A$2,子宝物disTreasure!$A:$A,0),0)),0)</f>
        <v>0</v>
      </c>
      <c r="AS9" s="41">
        <f>IF(C2&gt;=17,IF($A$2="",INDEX(子宝物disTreasure!AM:AM,MATCH($B$2,子宝物disTreasure!$B:$B,0),0),INDEX(子宝物disTreasure!AM:AM,MATCH($A$2,子宝物disTreasure!$A:$A,0),0)),0)</f>
        <v>0</v>
      </c>
      <c r="AT9" s="41" t="str">
        <f t="shared" si="2"/>
        <v>0</v>
      </c>
      <c r="AU9" s="41" t="str">
        <f t="shared" si="3"/>
        <v>0</v>
      </c>
      <c r="AV9" s="42"/>
    </row>
    <row r="10" spans="1:48">
      <c r="A10" s="101" t="s">
        <v>11312</v>
      </c>
      <c r="B10" s="114">
        <f t="shared" si="0"/>
        <v>0</v>
      </c>
      <c r="C10" s="114">
        <f t="shared" si="0"/>
        <v>0</v>
      </c>
      <c r="D10" s="114">
        <f t="shared" si="0"/>
        <v>0</v>
      </c>
      <c r="AF10" s="104">
        <v>8</v>
      </c>
      <c r="AG10" s="110" t="s">
        <v>11309</v>
      </c>
      <c r="AH10" s="41">
        <v>118</v>
      </c>
      <c r="AI10" s="41">
        <f>IF($A$2="",INDEX(子宝物disTreasure!R:R,MATCH($B$2,子宝物disTreasure!$B:$B,0),0),INDEX(子宝物disTreasure!R:R,MATCH($A$2,子宝物disTreasure!$A:$A,0),0))</f>
        <v>0</v>
      </c>
      <c r="AJ10" s="41">
        <f>ROUND(AI10,2)</f>
        <v>0</v>
      </c>
      <c r="AK10" s="41">
        <f>ROUND(AI10*0.4,2)</f>
        <v>0</v>
      </c>
      <c r="AL10" s="114">
        <f t="shared" si="1"/>
        <v>0</v>
      </c>
      <c r="AP10" s="101">
        <v>20</v>
      </c>
      <c r="AQ10" s="41" t="str">
        <f>IF(IF($A$2="",INDEX(子宝物disTreasure!AN:AN,MATCH($B$2,子宝物disTreasure!$B:$B,0),0),INDEX(子宝物disTreasure!AN:AN,MATCH($A$2,子宝物disTreasure!$A:$A,0),0))=2,"16人单位",IF(IF($A$2="",INDEX(子宝物disTreasure!AN:AN,MATCH($B$2,子宝物disTreasure!$B:$B,0),0),INDEX(子宝物disTreasure!AN:AN,MATCH($A$2,子宝物disTreasure!$A:$A,0),0))=3,"9人单位",IF(IF($A$2="",INDEX(子宝物disTreasure!AN:AN,MATCH($B$2,子宝物disTreasure!$B:$B,0),0),INDEX(子宝物disTreasure!AN:AN,MATCH($A$2,子宝物disTreasure!$A:$A,0),0))=4,"4人单位",IF(IF($A$2="",INDEX(子宝物disTreasure!AN:AN,MATCH($B$2,子宝物disTreasure!$B:$B,0),0),INDEX(子宝物disTreasure!AN:AN,MATCH($A$2,子宝物disTreasure!$A:$A,0),0))=5,"1人单位","异常"))))</f>
        <v>9人单位</v>
      </c>
      <c r="AR10" s="41">
        <f>IF(C2=20,IF($A$2="",INDEX(子宝物disTreasure!AO:AO,MATCH($B$2,子宝物disTreasure!$B:$B,0),0),INDEX(子宝物disTreasure!AO:AO,MATCH($A$2,子宝物disTreasure!$A:$A,0),0)),0)</f>
        <v>0</v>
      </c>
      <c r="AS10" s="41">
        <f>IF(C2=20,IF($A$2="",INDEX(子宝物disTreasure!AP:AP,MATCH($B$2,子宝物disTreasure!$B:$B,0),0),INDEX(子宝物disTreasure!AP:AP,MATCH($A$2,子宝物disTreasure!$A:$A,0),0)),0)</f>
        <v>0</v>
      </c>
      <c r="AT10" s="41" t="str">
        <f t="shared" si="2"/>
        <v>0</v>
      </c>
      <c r="AU10" s="41" t="str">
        <f t="shared" si="3"/>
        <v>0</v>
      </c>
      <c r="AV10" s="42"/>
    </row>
    <row r="11" spans="1:48">
      <c r="AF11" s="104">
        <v>9</v>
      </c>
      <c r="AG11" s="110" t="s">
        <v>11311</v>
      </c>
      <c r="AH11" s="41">
        <v>121</v>
      </c>
      <c r="AI11" s="41">
        <f>IF($A$2="",INDEX(子宝物disTreasure!S:S,MATCH($B$2,子宝物disTreasure!$B:$B,0),0),INDEX(子宝物disTreasure!S:S,MATCH($A$2,子宝物disTreasure!$A:$A,0),0))</f>
        <v>0</v>
      </c>
      <c r="AJ11" s="41">
        <f>ROUND(AI11,2)</f>
        <v>0</v>
      </c>
      <c r="AK11" s="41">
        <f>ROUND(AI11*0.4,2)</f>
        <v>0</v>
      </c>
      <c r="AL11" s="114">
        <f t="shared" si="1"/>
        <v>0</v>
      </c>
      <c r="AQ11" s="104" t="str">
        <f>IF(IF(AQ4=AQ5,0,1)+IF(AQ5=AQ6,0,1)+IF(AQ6=AQ7,0,1)+IF(AQ7=AQ8,0,1)+IF(AQ8=AQ9,0,1)+IF(AQ9=AQ10,0,1)&gt;=1,"作用对象差异","正常")</f>
        <v>正常</v>
      </c>
      <c r="AT11" s="41">
        <f>SUM(AT4:AT10)</f>
        <v>0</v>
      </c>
      <c r="AU11" s="41">
        <f>SUM(AU4:AU10)</f>
        <v>0</v>
      </c>
    </row>
    <row r="12" spans="1:48">
      <c r="AF12" s="104">
        <v>10</v>
      </c>
    </row>
    <row r="13" spans="1:48">
      <c r="AF13" s="104">
        <v>11</v>
      </c>
    </row>
    <row r="14" spans="1:48">
      <c r="AF14" s="104">
        <v>12</v>
      </c>
      <c r="AQ14" s="42"/>
    </row>
    <row r="15" spans="1:48">
      <c r="AF15" s="104">
        <v>13</v>
      </c>
    </row>
    <row r="16" spans="1:48">
      <c r="AF16" s="104">
        <v>14</v>
      </c>
    </row>
    <row r="17" spans="2:32">
      <c r="AF17" s="104">
        <v>15</v>
      </c>
    </row>
    <row r="18" spans="2:32">
      <c r="AF18" s="104">
        <v>16</v>
      </c>
    </row>
    <row r="19" spans="2:32">
      <c r="B19" s="42"/>
      <c r="C19" s="42"/>
      <c r="D19" s="42"/>
      <c r="E19" s="42"/>
      <c r="F19" s="42"/>
      <c r="G19" s="42"/>
      <c r="AF19" s="104">
        <v>17</v>
      </c>
    </row>
    <row r="20" spans="2:32">
      <c r="AF20" s="104">
        <v>18</v>
      </c>
    </row>
    <row r="21" spans="2:32">
      <c r="AF21" s="104">
        <v>19</v>
      </c>
    </row>
    <row r="22" spans="2:32">
      <c r="AF22" s="104">
        <v>20</v>
      </c>
    </row>
    <row r="25" spans="2:32">
      <c r="D25" s="104" t="str">
        <f>IF(C15=0,"",#REF!)</f>
        <v/>
      </c>
    </row>
    <row r="26" spans="2:32">
      <c r="D26" s="109" t="str">
        <f t="shared" ref="D26" si="4">IF(C15=0,"",C15)</f>
        <v/>
      </c>
      <c r="E26" s="109"/>
      <c r="F26" s="109"/>
      <c r="G26" s="109"/>
    </row>
  </sheetData>
  <mergeCells count="1">
    <mergeCell ref="AG3:AL3"/>
  </mergeCells>
  <phoneticPr fontId="11" type="noConversion"/>
  <conditionalFormatting sqref="B4:D10">
    <cfRule type="cellIs" dxfId="115" priority="1" operator="equal">
      <formula>0</formula>
    </cfRule>
    <cfRule type="cellIs" dxfId="114" priority="2" operator="greaterThan">
      <formula>0</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1"/>
  <sheetViews>
    <sheetView topLeftCell="A17" workbookViewId="0">
      <selection activeCell="D35" sqref="D35"/>
    </sheetView>
  </sheetViews>
  <sheetFormatPr defaultRowHeight="14.25"/>
  <cols>
    <col min="1" max="1" width="17.125" style="104" bestFit="1" customWidth="1"/>
    <col min="2" max="2" width="22.25" style="104" bestFit="1" customWidth="1"/>
    <col min="3" max="3" width="21.375" style="104" bestFit="1" customWidth="1"/>
    <col min="4" max="4" width="8.875" style="104" bestFit="1" customWidth="1"/>
    <col min="5" max="5" width="13" style="104" customWidth="1"/>
    <col min="6" max="6" width="20.375" style="104" bestFit="1" customWidth="1"/>
    <col min="7" max="7" width="5.25" style="104" bestFit="1" customWidth="1"/>
    <col min="8" max="9" width="9.125" style="104" customWidth="1"/>
    <col min="10" max="10" width="30.875" style="104" bestFit="1" customWidth="1"/>
    <col min="11" max="11" width="17.125" style="104" bestFit="1" customWidth="1"/>
    <col min="12" max="12" width="3.5" style="104" bestFit="1" customWidth="1"/>
    <col min="13" max="13" width="7.125" style="104" bestFit="1" customWidth="1"/>
    <col min="14" max="14" width="5.25" style="104" bestFit="1" customWidth="1"/>
    <col min="15" max="15" width="3.5" style="104" bestFit="1" customWidth="1"/>
    <col min="16" max="16" width="7.125" style="104" bestFit="1" customWidth="1"/>
    <col min="17" max="17" width="5.25" style="104" bestFit="1" customWidth="1"/>
    <col min="18" max="22" width="9.125" style="104" customWidth="1"/>
    <col min="23" max="16384" width="9" style="104"/>
  </cols>
  <sheetData>
    <row r="1" spans="1:40" ht="28.5">
      <c r="J1" s="50" t="s">
        <v>11903</v>
      </c>
      <c r="Y1" s="690">
        <v>0</v>
      </c>
      <c r="Z1" s="690"/>
      <c r="AA1" s="690">
        <v>1</v>
      </c>
      <c r="AB1" s="690"/>
      <c r="AC1" s="690">
        <v>2</v>
      </c>
      <c r="AD1" s="690"/>
      <c r="AE1" s="690">
        <v>3</v>
      </c>
      <c r="AF1" s="690"/>
      <c r="AG1" s="690">
        <v>4</v>
      </c>
      <c r="AH1" s="690"/>
      <c r="AI1" s="690">
        <v>5</v>
      </c>
      <c r="AJ1" s="690"/>
      <c r="AK1" s="690">
        <v>6</v>
      </c>
      <c r="AL1" s="690"/>
      <c r="AM1" s="690">
        <v>7</v>
      </c>
      <c r="AN1" s="690"/>
    </row>
    <row r="2" spans="1:40">
      <c r="A2" s="659" t="s">
        <v>11907</v>
      </c>
      <c r="B2" s="659"/>
      <c r="J2" s="102"/>
      <c r="K2" s="102" t="s">
        <v>11902</v>
      </c>
      <c r="L2" s="125" t="s">
        <v>1457</v>
      </c>
      <c r="M2" s="102" t="s">
        <v>11900</v>
      </c>
      <c r="N2" s="102" t="s">
        <v>11901</v>
      </c>
      <c r="O2" s="125" t="s">
        <v>1457</v>
      </c>
      <c r="P2" s="102" t="s">
        <v>11900</v>
      </c>
      <c r="Q2" s="102" t="s">
        <v>11901</v>
      </c>
      <c r="S2" s="104">
        <v>1</v>
      </c>
      <c r="X2" s="104" t="str">
        <f>INDEX(主宝物comTreasure!S:S,MATCH(宝物0!B3,主宝物comTreasure!B:B,0),0)</f>
        <v>[[1,49014],[1,490141],[1,490142],[1,490143],[1,490144],[1,490145],[1,490146],[1,490147]]</v>
      </c>
      <c r="Y2" s="102">
        <f>--IF($B$3="天使联盟",MID($X$2,3,1),MID($X$2,3,1))</f>
        <v>1</v>
      </c>
      <c r="Z2" s="102">
        <f>--IF($B$3="天使联盟",MID($X$2,5,5),MID($X$2,5,5))</f>
        <v>49014</v>
      </c>
      <c r="AA2" s="102">
        <f>--IF($B$3="天使联盟",MID($X$2,15,1),MID($X$2,13,1))</f>
        <v>1</v>
      </c>
      <c r="AB2" s="102">
        <f>--IF($B$3="天使联盟",MID($X$2,17,6),MID($X$2,15,6))</f>
        <v>490141</v>
      </c>
      <c r="AC2" s="102">
        <f>--IF($B$3="天使联盟",MID($X$2,28,1),MID($X$2,13,1))</f>
        <v>1</v>
      </c>
      <c r="AD2" s="102">
        <f>--IF($B$3="天使联盟",MID($X$2,30,6),MID($X$2,26,6))</f>
        <v>490142</v>
      </c>
      <c r="AE2" s="102">
        <f>--IF($B$3="天使联盟",MID($X$2,42,1),MID($X$2,13,1))</f>
        <v>1</v>
      </c>
      <c r="AF2" s="102">
        <f>--IF($B$3="天使联盟",MID($X$2,44,6),MID($X$2,37,6))</f>
        <v>490143</v>
      </c>
      <c r="AG2" s="102">
        <f>--IF($B$3="天使联盟",MID($X$2,56,1),MID($X$2,13,1))</f>
        <v>1</v>
      </c>
      <c r="AH2" s="102">
        <f>--IF($B$3="天使联盟",MID($X$2,58,6),MID($X$2,48,6))</f>
        <v>490144</v>
      </c>
      <c r="AI2" s="102">
        <f>--IF($B$3="天使联盟",MID($X$2,71,1),MID($X$2,13,1))</f>
        <v>1</v>
      </c>
      <c r="AJ2" s="102">
        <f>--IF($B$3="天使联盟",MID($X$2,73,6),MID($X$2,59,6))</f>
        <v>490145</v>
      </c>
      <c r="AK2" s="102">
        <f>--IF($B$3="天使联盟",MID($X$2,86,1),MID($X$2,13,1))</f>
        <v>1</v>
      </c>
      <c r="AL2" s="102">
        <f>--IF($B$3="天使联盟",MID($X$2,88,6),MID($X$2,70,6))</f>
        <v>490146</v>
      </c>
      <c r="AM2" s="102">
        <f>--IF($B$3="天使联盟",MID($X$2,101,1),MID($X$2,13,1))</f>
        <v>1</v>
      </c>
      <c r="AN2" s="102">
        <f>--IF($B$3="天使联盟",MID($X$2,103,6),MID($X$2,81,6))</f>
        <v>490147</v>
      </c>
    </row>
    <row r="3" spans="1:40">
      <c r="A3" s="136" t="s">
        <v>11472</v>
      </c>
      <c r="B3" s="44" t="str">
        <f>宝物查询!A5</f>
        <v>寒冰之剑</v>
      </c>
      <c r="J3" s="102" t="s">
        <v>11855</v>
      </c>
      <c r="K3" s="102"/>
      <c r="L3" s="125"/>
      <c r="M3" s="102"/>
      <c r="N3" s="102"/>
      <c r="O3" s="102"/>
      <c r="P3" s="102"/>
      <c r="Q3" s="102"/>
      <c r="S3" s="104">
        <v>2</v>
      </c>
      <c r="Y3" s="102" t="str">
        <f>IF(Y2=1,"主动技能",IF(Y2=2,"兵团被动",IF(Y2=3,"自动技能",IF(Y2=4,"开场技能",IF(Y2=5,"自动技能",IF(Y2=6,"英雄被动","空"))))))</f>
        <v>主动技能</v>
      </c>
      <c r="Z3" s="102" t="e">
        <f>INDEX('英雄专精-部分宝物技能heroMastery'!$C:$C,MATCH(宝物0!Z2,'英雄专精-部分宝物技能heroMastery'!$A:$A,0),0)</f>
        <v>#N/A</v>
      </c>
      <c r="AA3" s="102" t="str">
        <f>IF(AA2=1,"主动技能",IF(AA2=2,"兵团被动",IF(AA2=3,"自动技能",IF(AA2=4,"开场技能",IF(AA2=5,"自动技能",IF(AA2=6,"英雄被动","空"))))))</f>
        <v>主动技能</v>
      </c>
      <c r="AB3" s="102" t="e">
        <f>INDEX('英雄专精-部分宝物技能heroMastery'!$C:$C,MATCH(宝物0!AB2,'英雄专精-部分宝物技能heroMastery'!$A:$A,0),0)</f>
        <v>#N/A</v>
      </c>
      <c r="AC3" s="102" t="str">
        <f>IF(AC2=1,"主动技能",IF(AC2=2,"兵团被动",IF(AC2=3,"自动技能",IF(AC2=4,"开场技能",IF(AC2=5,"自动技能",IF(AC2=6,"英雄被动","空"))))))</f>
        <v>主动技能</v>
      </c>
      <c r="AD3" s="102" t="e">
        <f>INDEX('英雄专精-部分宝物技能heroMastery'!$C:$C,MATCH(宝物0!AD2,'英雄专精-部分宝物技能heroMastery'!$A:$A,0),0)</f>
        <v>#N/A</v>
      </c>
      <c r="AE3" s="102" t="str">
        <f>IF(AE2=1,"主动技能",IF(AE2=2,"兵团被动",IF(AE2=3,"自动技能",IF(AE2=4,"开场技能",IF(AE2=5,"自动技能",IF(AE2=6,"英雄被动","空"))))))</f>
        <v>主动技能</v>
      </c>
      <c r="AF3" s="102" t="e">
        <f>INDEX('英雄专精-部分宝物技能heroMastery'!$C:$C,MATCH(宝物0!AF2,'英雄专精-部分宝物技能heroMastery'!$A:$A,0),0)</f>
        <v>#N/A</v>
      </c>
      <c r="AG3" s="102" t="str">
        <f>IF(AG2=1,"主动技能",IF(AG2=2,"兵团被动",IF(AG2=3,"自动技能",IF(AG2=4,"开场技能",IF(AG2=5,"自动技能",IF(AG2=6,"英雄被动","空"))))))</f>
        <v>主动技能</v>
      </c>
      <c r="AH3" s="102" t="e">
        <f>INDEX('英雄专精-部分宝物技能heroMastery'!$C:$C,MATCH(宝物0!AH2,'英雄专精-部分宝物技能heroMastery'!$A:$A,0),0)</f>
        <v>#N/A</v>
      </c>
      <c r="AI3" s="102" t="str">
        <f>IF(AI2=1,"主动技能",IF(AI2=2,"兵团被动",IF(AI2=3,"自动技能",IF(AI2=4,"开场技能",IF(AI2=5,"自动技能",IF(AI2=6,"英雄被动","空"))))))</f>
        <v>主动技能</v>
      </c>
      <c r="AJ3" s="102" t="e">
        <f>INDEX('英雄专精-部分宝物技能heroMastery'!$C:$C,MATCH(宝物0!AJ2,'英雄专精-部分宝物技能heroMastery'!$A:$A,0),0)</f>
        <v>#N/A</v>
      </c>
      <c r="AK3" s="102" t="str">
        <f>IF(AK2=1,"主动技能",IF(AK2=2,"兵团被动",IF(AK2=3,"自动技能",IF(AK2=4,"开场技能",IF(AK2=5,"自动技能",IF(AK2=6,"英雄被动","空"))))))</f>
        <v>主动技能</v>
      </c>
      <c r="AL3" s="102" t="e">
        <f>INDEX('英雄专精-部分宝物技能heroMastery'!$C:$C,MATCH(宝物0!AL2,'英雄专精-部分宝物技能heroMastery'!$A:$A,0),0)</f>
        <v>#N/A</v>
      </c>
      <c r="AM3" s="102" t="str">
        <f>IF(AM2=1,"主动技能",IF(AM2=2,"兵团被动",IF(AM2=3,"自动技能",IF(AM2=4,"开场技能",IF(AM2=5,"自动技能",IF(AM2=6,"英雄被动","空"))))))</f>
        <v>主动技能</v>
      </c>
      <c r="AN3" s="102" t="e">
        <f>INDEX('英雄专精-部分宝物技能heroMastery'!$C:$C,MATCH(宝物0!AN2,'英雄专精-部分宝物技能heroMastery'!$A:$A,0),0)</f>
        <v>#N/A</v>
      </c>
    </row>
    <row r="4" spans="1:40">
      <c r="A4" s="136" t="s">
        <v>11487</v>
      </c>
      <c r="B4" s="44">
        <f>宝物查询!A7</f>
        <v>8</v>
      </c>
      <c r="J4" s="102">
        <v>500011</v>
      </c>
      <c r="K4" s="102"/>
      <c r="L4" s="125"/>
      <c r="M4" s="102"/>
      <c r="N4" s="102"/>
      <c r="O4" s="102"/>
      <c r="P4" s="102"/>
      <c r="Q4" s="102"/>
      <c r="S4" s="104">
        <v>3</v>
      </c>
      <c r="Y4" s="104" t="s">
        <v>11853</v>
      </c>
      <c r="Z4" s="104" t="str">
        <f>"HEROMASTERY_"&amp;Z2</f>
        <v>HEROMASTERY_49014</v>
      </c>
      <c r="AB4" s="104" t="str">
        <f>"HEROMASTERY_"&amp;AB2</f>
        <v>HEROMASTERY_490141</v>
      </c>
      <c r="AD4" s="104" t="str">
        <f>"HEROMASTERY_"&amp;AD2</f>
        <v>HEROMASTERY_490142</v>
      </c>
      <c r="AF4" s="104" t="str">
        <f>"HEROMASTERY_"&amp;AF2</f>
        <v>HEROMASTERY_490143</v>
      </c>
      <c r="AH4" s="104" t="str">
        <f>"HEROMASTERY_"&amp;AH2</f>
        <v>HEROMASTERY_490144</v>
      </c>
      <c r="AJ4" s="104" t="str">
        <f>"HEROMASTERY_"&amp;AJ2</f>
        <v>HEROMASTERY_490145</v>
      </c>
      <c r="AL4" s="104" t="str">
        <f>"HEROMASTERY_"&amp;AL2</f>
        <v>HEROMASTERY_490146</v>
      </c>
      <c r="AN4" s="104" t="str">
        <f>"HEROMASTERY_"&amp;AN2</f>
        <v>HEROMASTERY_490147</v>
      </c>
    </row>
    <row r="5" spans="1:40">
      <c r="A5" s="101" t="s">
        <v>11488</v>
      </c>
      <c r="B5" s="102" t="str">
        <f>INDEX(主宝物comTreasure!Q:Q,MATCH(宝物0!B3,主宝物comTreasure!B:B,0),0)</f>
        <v>[1,2,5,8,11,14,17,20]</v>
      </c>
      <c r="J5" s="102">
        <v>500012</v>
      </c>
      <c r="K5" s="102"/>
      <c r="L5" s="125"/>
      <c r="M5" s="102"/>
      <c r="N5" s="102"/>
      <c r="O5" s="102"/>
      <c r="P5" s="102"/>
      <c r="Q5" s="102"/>
      <c r="S5" s="104">
        <v>4</v>
      </c>
      <c r="Y5" s="104" t="s">
        <v>11854</v>
      </c>
      <c r="Z5" s="104" t="str">
        <f>"HEROMASTERYDES_"&amp;Z2</f>
        <v>HEROMASTERYDES_49014</v>
      </c>
      <c r="AB5" s="104" t="str">
        <f>"HEROMASTERYDES_"&amp;AB2</f>
        <v>HEROMASTERYDES_490141</v>
      </c>
      <c r="AD5" s="104" t="str">
        <f>"HEROMASTERYDES_"&amp;AD2</f>
        <v>HEROMASTERYDES_490142</v>
      </c>
      <c r="AF5" s="104" t="str">
        <f>"HEROMASTERYDES_"&amp;AF2</f>
        <v>HEROMASTERYDES_490143</v>
      </c>
      <c r="AH5" s="104" t="str">
        <f>"HEROMASTERYDES_"&amp;AH2</f>
        <v>HEROMASTERYDES_490144</v>
      </c>
      <c r="AJ5" s="104" t="str">
        <f>"HEROMASTERYDES_"&amp;AJ2</f>
        <v>HEROMASTERYDES_490145</v>
      </c>
      <c r="AL5" s="104" t="str">
        <f>"HEROMASTERYDES_"&amp;AL2</f>
        <v>HEROMASTERYDES_490146</v>
      </c>
      <c r="AN5" s="104" t="str">
        <f>"HEROMASTERYDES_"&amp;AN2</f>
        <v>HEROMASTERYDES_490147</v>
      </c>
    </row>
    <row r="6" spans="1:40">
      <c r="A6" s="193" t="s">
        <v>11962</v>
      </c>
      <c r="B6" s="191" t="str">
        <f>IF(MID(INDEX(主宝物comTreasure!O:O,MATCH(宝物0!B3,主宝物comTreasure!B:B,0),0),FIND(",",INDEX(主宝物comTreasure!O:O,MATCH(宝物0!B3,主宝物comTreasure!B:B,0),0))+1,FIND("]",INDEX(主宝物comTreasure!O:O,MATCH(宝物0!B3,主宝物comTreasure!B:B,0),0))-FIND(",",INDEX(主宝物comTreasure!O:O,MATCH(宝物0!B3,主宝物comTreasure!B:B,0),0))-1)&lt;&gt;"",MID(INDEX(主宝物comTreasure!O:O,MATCH(宝物0!B3,主宝物comTreasure!B:B,0),0),FIND(",",INDEX(主宝物comTreasure!O:O,MATCH(宝物0!B3,主宝物comTreasure!B:B,0),0))+1,FIND("]",INDEX(主宝物comTreasure!O:O,MATCH(宝物0!B3,主宝物comTreasure!B:B,0),0))-FIND(",",INDEX(主宝物comTreasure!O:O,MATCH(宝物0!B3,主宝物comTreasure!B:B,0),0))-1))</f>
        <v>60</v>
      </c>
      <c r="J6" s="102">
        <v>500013</v>
      </c>
      <c r="K6" s="102"/>
      <c r="L6" s="125"/>
      <c r="M6" s="102"/>
      <c r="N6" s="102"/>
      <c r="O6" s="102"/>
      <c r="P6" s="102"/>
      <c r="Q6" s="102"/>
      <c r="S6" s="104">
        <v>5</v>
      </c>
      <c r="Z6" s="104" t="e">
        <f>INDEX(语言辅助表!$T:$T,MATCH(宝物0!Z4,语言辅助表!$S:$S,0),0)</f>
        <v>#N/A</v>
      </c>
      <c r="AB6" s="104" t="str">
        <f>IFERROR(INDEX(语言辅助表!$T:$T,MATCH(宝物0!AB4,语言辅助表!$S:$S,0),0),"附加技能1")</f>
        <v>附加技能1</v>
      </c>
      <c r="AD6" s="104" t="str">
        <f>IFERROR(INDEX(语言辅助表!$T:$T,MATCH(宝物0!AD4,语言辅助表!$S:$S,0),0),"附加技能2")</f>
        <v>附加技能2</v>
      </c>
      <c r="AF6" s="104" t="str">
        <f>IFERROR(INDEX(语言辅助表!$T:$T,MATCH(宝物0!AF4,语言辅助表!$S:$S,0),0),"附加技能3")</f>
        <v>附加技能3</v>
      </c>
      <c r="AH6" s="104" t="str">
        <f>IFERROR(INDEX(语言辅助表!$T:$T,MATCH(宝物0!AH4,语言辅助表!$S:$S,0),0),"附加技能4")</f>
        <v>附加技能4</v>
      </c>
      <c r="AJ6" s="104" t="str">
        <f>IFERROR(INDEX(语言辅助表!$T:$T,MATCH(宝物0!AJ4,语言辅助表!$S:$S,0),0),"附加技能5")</f>
        <v>附加技能5</v>
      </c>
      <c r="AL6" s="104" t="str">
        <f>IFERROR(INDEX(语言辅助表!$T:$T,MATCH(宝物0!AL4,语言辅助表!$S:$S,0),0),"附加技能6")</f>
        <v>附加技能6</v>
      </c>
      <c r="AN6" s="104" t="str">
        <f>IFERROR(INDEX(语言辅助表!$T:$T,MATCH(宝物0!AN4,语言辅助表!$S:$S,0),0),"附加技能7")</f>
        <v>附加技能7</v>
      </c>
    </row>
    <row r="7" spans="1:40">
      <c r="A7" s="101" t="s">
        <v>11904</v>
      </c>
      <c r="B7" s="102" t="e">
        <f>Z6</f>
        <v>#N/A</v>
      </c>
      <c r="E7" s="45" t="s">
        <v>1457</v>
      </c>
      <c r="F7" s="101" t="s">
        <v>11900</v>
      </c>
      <c r="G7" s="101" t="s">
        <v>11901</v>
      </c>
      <c r="H7" s="101" t="s">
        <v>11906</v>
      </c>
      <c r="J7" s="102">
        <v>500014</v>
      </c>
      <c r="K7" s="102"/>
      <c r="L7" s="125"/>
      <c r="M7" s="102"/>
      <c r="N7" s="102"/>
      <c r="O7" s="102"/>
      <c r="P7" s="102"/>
      <c r="Q7" s="102"/>
      <c r="S7" s="104">
        <v>6</v>
      </c>
    </row>
    <row r="8" spans="1:40">
      <c r="A8" s="101" t="s">
        <v>11905</v>
      </c>
      <c r="B8" s="102" t="str">
        <f>Y3</f>
        <v>主动技能</v>
      </c>
      <c r="C8" s="95" t="e">
        <f>Z8</f>
        <v>#N/A</v>
      </c>
      <c r="D8" s="102" t="e">
        <f>INDEX('英雄专精-部分宝物技能heroMastery'!$V:$V,MATCH(宝物0!B9,'英雄专精-部分宝物技能heroMastery'!$A:$A,0),0)</f>
        <v>#N/A</v>
      </c>
      <c r="E8" s="102" t="e">
        <f>INDEX(L:L,MATCH($B$9,$J:$J,0),0)</f>
        <v>#N/A</v>
      </c>
      <c r="F8" s="102" t="e">
        <f>INDEX(M:M,MATCH($B$9,$J:$J,0),0)</f>
        <v>#N/A</v>
      </c>
      <c r="G8" s="102" t="e">
        <f>INDEX(N:N,MATCH($B$9,$J:$J,0),0)</f>
        <v>#N/A</v>
      </c>
      <c r="H8" s="102" t="e">
        <f>F8+(G8*($B$4-1))</f>
        <v>#N/A</v>
      </c>
      <c r="J8" s="102">
        <v>501011</v>
      </c>
      <c r="K8" s="102"/>
      <c r="L8" s="125"/>
      <c r="M8" s="102"/>
      <c r="N8" s="102"/>
      <c r="O8" s="102"/>
      <c r="P8" s="102"/>
      <c r="Q8" s="102"/>
      <c r="S8" s="104">
        <v>7</v>
      </c>
      <c r="Z8" s="94" t="e">
        <f>INDEX(语言辅助表!$U:$U,MATCH(Z5,语言辅助表!$S:$S,0),0)</f>
        <v>#N/A</v>
      </c>
      <c r="AA8" s="94"/>
      <c r="AB8" s="94" t="e">
        <f>INDEX(语言辅助表!$U:$U,MATCH(AB5,语言辅助表!$S:$S,0),0)</f>
        <v>#N/A</v>
      </c>
      <c r="AC8" s="95"/>
      <c r="AD8" s="94" t="e">
        <f>INDEX(语言辅助表!$U:$U,MATCH(AD5,语言辅助表!$S:$S,0),0)</f>
        <v>#N/A</v>
      </c>
      <c r="AE8" s="94"/>
      <c r="AF8" s="94" t="e">
        <f>INDEX(语言辅助表!$U:$U,MATCH(AF5,语言辅助表!$S:$S,0),0)</f>
        <v>#N/A</v>
      </c>
      <c r="AG8" s="94"/>
      <c r="AH8" s="94" t="e">
        <f>INDEX(语言辅助表!$U:$U,MATCH(AH5,语言辅助表!$S:$S,0),0)</f>
        <v>#N/A</v>
      </c>
      <c r="AI8" s="94"/>
      <c r="AJ8" s="94" t="e">
        <f>INDEX(语言辅助表!$U:$U,MATCH(AJ5,语言辅助表!$S:$S,0),0)</f>
        <v>#N/A</v>
      </c>
      <c r="AK8" s="94"/>
      <c r="AL8" s="94" t="e">
        <f>INDEX(语言辅助表!$U:$U,MATCH(AL5,语言辅助表!$S:$S,0),0)</f>
        <v>#N/A</v>
      </c>
      <c r="AM8" s="94"/>
      <c r="AN8" s="94" t="e">
        <f>INDEX(语言辅助表!$U:$U,MATCH(AN5,语言辅助表!$S:$S,0),0)</f>
        <v>#N/A</v>
      </c>
    </row>
    <row r="9" spans="1:40">
      <c r="A9" s="101" t="s">
        <v>11948</v>
      </c>
      <c r="B9" s="102">
        <f>Z2</f>
        <v>49014</v>
      </c>
      <c r="C9" s="102" t="e">
        <f>AB8</f>
        <v>#N/A</v>
      </c>
      <c r="D9" s="102" t="e">
        <f>INDEX('英雄专精-部分宝物技能heroMastery'!$V:$V,MATCH(宝物0!B10,'英雄专精-部分宝物技能heroMastery'!$A:$A,0),0)</f>
        <v>#N/A</v>
      </c>
      <c r="E9" s="102" t="e">
        <f>INDEX(L:L,MATCH($B$10,$J:$J,0),0)</f>
        <v>#N/A</v>
      </c>
      <c r="F9" s="102" t="e">
        <f>INDEX(M:M,MATCH($B$10,$J:$J,0),0)</f>
        <v>#N/A</v>
      </c>
      <c r="G9" s="102" t="e">
        <f>INDEX(N:N,MATCH($B$10,$J:$J,0),0)</f>
        <v>#N/A</v>
      </c>
      <c r="H9" s="102" t="e">
        <f t="shared" ref="H9:H15" si="0">F9+(G9*($B$4-1))</f>
        <v>#N/A</v>
      </c>
      <c r="J9" s="102">
        <v>501012</v>
      </c>
      <c r="K9" s="102"/>
      <c r="L9" s="125"/>
      <c r="M9" s="102"/>
      <c r="N9" s="102"/>
      <c r="O9" s="102"/>
      <c r="P9" s="102"/>
      <c r="Q9" s="102"/>
      <c r="S9" s="104">
        <v>8</v>
      </c>
    </row>
    <row r="10" spans="1:40">
      <c r="A10" s="101" t="s">
        <v>11949</v>
      </c>
      <c r="B10" s="102">
        <f>AB2</f>
        <v>490141</v>
      </c>
      <c r="C10" s="102" t="e">
        <f>AD8</f>
        <v>#N/A</v>
      </c>
      <c r="D10" s="102" t="e">
        <f>INDEX('英雄专精-部分宝物技能heroMastery'!$V:$V,MATCH(宝物0!B11,'英雄专精-部分宝物技能heroMastery'!$A:$A,0),0)</f>
        <v>#N/A</v>
      </c>
      <c r="E10" s="102" t="e">
        <f>INDEX(L:L,MATCH($B$11,$J:$J,0),0)</f>
        <v>#N/A</v>
      </c>
      <c r="F10" s="102" t="e">
        <f>INDEX(M:M,MATCH($B$11,$J:$J,0),0)</f>
        <v>#N/A</v>
      </c>
      <c r="G10" s="102" t="e">
        <f>INDEX(N:N,MATCH($B$11,$J:$J,0),0)</f>
        <v>#N/A</v>
      </c>
      <c r="H10" s="102" t="e">
        <f t="shared" si="0"/>
        <v>#N/A</v>
      </c>
      <c r="J10" s="102">
        <v>501013</v>
      </c>
      <c r="K10" s="102"/>
      <c r="L10" s="125"/>
      <c r="M10" s="102"/>
      <c r="N10" s="102"/>
      <c r="O10" s="102"/>
      <c r="P10" s="102"/>
      <c r="Q10" s="102"/>
      <c r="S10" s="104">
        <v>9</v>
      </c>
    </row>
    <row r="11" spans="1:40">
      <c r="A11" s="101" t="s">
        <v>11943</v>
      </c>
      <c r="B11" s="102">
        <f>AD2</f>
        <v>490142</v>
      </c>
      <c r="C11" s="102" t="e">
        <f>AF8</f>
        <v>#N/A</v>
      </c>
      <c r="D11" s="102" t="e">
        <f>INDEX('英雄专精-部分宝物技能heroMastery'!$V:$V,MATCH(宝物0!B12,'英雄专精-部分宝物技能heroMastery'!$A:$A,0),0)</f>
        <v>#N/A</v>
      </c>
      <c r="E11" s="102" t="e">
        <f>INDEX(L:L,MATCH($B$12,$J:$J,0),0)</f>
        <v>#N/A</v>
      </c>
      <c r="F11" s="102" t="e">
        <f>INDEX(M:M,MATCH($B$12,$J:$J,0),0)</f>
        <v>#N/A</v>
      </c>
      <c r="G11" s="102" t="e">
        <f>INDEX(N:N,MATCH($B$12,$J:$J,0),0)</f>
        <v>#N/A</v>
      </c>
      <c r="H11" s="102" t="e">
        <f t="shared" si="0"/>
        <v>#N/A</v>
      </c>
      <c r="J11" s="102">
        <v>501014</v>
      </c>
      <c r="K11" s="102"/>
      <c r="L11" s="125"/>
      <c r="M11" s="102"/>
      <c r="N11" s="102"/>
      <c r="O11" s="102"/>
      <c r="P11" s="102"/>
      <c r="Q11" s="102"/>
      <c r="S11" s="104">
        <v>10</v>
      </c>
    </row>
    <row r="12" spans="1:40">
      <c r="A12" s="182" t="s">
        <v>11944</v>
      </c>
      <c r="B12" s="102">
        <f>AF2</f>
        <v>490143</v>
      </c>
      <c r="C12" s="102" t="e">
        <f>AH8</f>
        <v>#N/A</v>
      </c>
      <c r="D12" s="102" t="e">
        <f>INDEX('英雄专精-部分宝物技能heroMastery'!$V:$V,MATCH(宝物0!B13,'英雄专精-部分宝物技能heroMastery'!$A:$A,0),0)</f>
        <v>#N/A</v>
      </c>
      <c r="E12" s="102" t="e">
        <f>INDEX(L:L,MATCH($B$13,$J:$J,0),0)</f>
        <v>#N/A</v>
      </c>
      <c r="F12" s="102" t="e">
        <f>INDEX(M:M,MATCH($B$13,$J:$J,0),0)</f>
        <v>#N/A</v>
      </c>
      <c r="G12" s="102" t="e">
        <f>INDEX(N:N,MATCH($B$13,$J:$J,0),0)</f>
        <v>#N/A</v>
      </c>
      <c r="H12" s="102" t="e">
        <f t="shared" si="0"/>
        <v>#N/A</v>
      </c>
      <c r="J12" s="102">
        <v>501021</v>
      </c>
      <c r="K12" s="102"/>
      <c r="L12" s="125"/>
      <c r="M12" s="102"/>
      <c r="N12" s="102"/>
      <c r="O12" s="102"/>
      <c r="P12" s="102"/>
      <c r="Q12" s="102"/>
      <c r="S12" s="104">
        <v>11</v>
      </c>
    </row>
    <row r="13" spans="1:40">
      <c r="A13" s="182" t="s">
        <v>11945</v>
      </c>
      <c r="B13" s="102">
        <f>AH2</f>
        <v>490144</v>
      </c>
      <c r="C13" s="102" t="e">
        <f>AJ8</f>
        <v>#N/A</v>
      </c>
      <c r="D13" s="102" t="e">
        <f>INDEX('英雄专精-部分宝物技能heroMastery'!$V:$V,MATCH(宝物0!B14,'英雄专精-部分宝物技能heroMastery'!$A:$A,0),0)</f>
        <v>#N/A</v>
      </c>
      <c r="E13" s="102" t="e">
        <f>INDEX(L:L,MATCH($B$14,$J:$J,0),0)</f>
        <v>#N/A</v>
      </c>
      <c r="F13" s="102" t="e">
        <f>INDEX(M:M,MATCH($B$14,$J:$J,0),0)</f>
        <v>#N/A</v>
      </c>
      <c r="G13" s="102" t="e">
        <f>INDEX(N:N,MATCH($B$14,$J:$J,0),0)</f>
        <v>#N/A</v>
      </c>
      <c r="H13" s="102" t="e">
        <f t="shared" si="0"/>
        <v>#N/A</v>
      </c>
      <c r="J13" s="102">
        <v>501022</v>
      </c>
      <c r="K13" s="102"/>
      <c r="L13" s="125"/>
      <c r="M13" s="102"/>
      <c r="N13" s="102"/>
      <c r="O13" s="102"/>
      <c r="P13" s="102"/>
      <c r="Q13" s="102"/>
      <c r="S13" s="104">
        <v>12</v>
      </c>
    </row>
    <row r="14" spans="1:40">
      <c r="A14" s="182" t="s">
        <v>11946</v>
      </c>
      <c r="B14" s="102">
        <f>AJ2</f>
        <v>490145</v>
      </c>
      <c r="C14" s="102" t="e">
        <f>AL8</f>
        <v>#N/A</v>
      </c>
      <c r="D14" s="102" t="e">
        <f>INDEX('英雄专精-部分宝物技能heroMastery'!$V:$V,MATCH(宝物0!B15,'英雄专精-部分宝物技能heroMastery'!$A:$A,0),0)</f>
        <v>#N/A</v>
      </c>
      <c r="E14" s="102" t="e">
        <f>INDEX(L:L,MATCH($B$15,$J:$J,0),0)</f>
        <v>#N/A</v>
      </c>
      <c r="F14" s="102" t="e">
        <f>INDEX(M:M,MATCH($B$15,$J:$J,0),0)</f>
        <v>#N/A</v>
      </c>
      <c r="G14" s="102" t="e">
        <f>INDEX(N:N,MATCH($B$15,$J:$J,0),0)</f>
        <v>#N/A</v>
      </c>
      <c r="H14" s="102" t="e">
        <f t="shared" si="0"/>
        <v>#N/A</v>
      </c>
      <c r="J14" s="102">
        <v>501023</v>
      </c>
      <c r="K14" s="102"/>
      <c r="L14" s="125"/>
      <c r="M14" s="102"/>
      <c r="N14" s="102"/>
      <c r="O14" s="102"/>
      <c r="P14" s="102"/>
      <c r="Q14" s="102"/>
      <c r="S14" s="104">
        <v>13</v>
      </c>
    </row>
    <row r="15" spans="1:40">
      <c r="A15" s="182" t="s">
        <v>11947</v>
      </c>
      <c r="B15" s="102">
        <f>AL2</f>
        <v>490146</v>
      </c>
      <c r="C15" s="102" t="e">
        <f>AN8</f>
        <v>#N/A</v>
      </c>
      <c r="D15" s="102" t="e">
        <f>INDEX('英雄专精-部分宝物技能heroMastery'!$V:$V,MATCH(宝物0!B16,'英雄专精-部分宝物技能heroMastery'!$A:$A,0),0)</f>
        <v>#N/A</v>
      </c>
      <c r="E15" s="102" t="e">
        <f>INDEX(L:L,MATCH($B$16,$J:$J,0),0)</f>
        <v>#N/A</v>
      </c>
      <c r="F15" s="102" t="e">
        <f>INDEX(M:M,MATCH($B$16,$J:$J,0),0)</f>
        <v>#N/A</v>
      </c>
      <c r="G15" s="102" t="e">
        <f>INDEX(N:N,MATCH($B$16,$J:$J,0),0)</f>
        <v>#N/A</v>
      </c>
      <c r="H15" s="102" t="e">
        <f t="shared" si="0"/>
        <v>#N/A</v>
      </c>
      <c r="J15" s="102">
        <v>501024</v>
      </c>
      <c r="K15" s="102"/>
      <c r="L15" s="125"/>
      <c r="M15" s="102"/>
      <c r="N15" s="102"/>
      <c r="O15" s="102"/>
      <c r="P15" s="102"/>
      <c r="Q15" s="102"/>
      <c r="S15" s="104">
        <v>14</v>
      </c>
    </row>
    <row r="16" spans="1:40">
      <c r="A16" s="101" t="s">
        <v>11950</v>
      </c>
      <c r="B16" s="102">
        <f>AN2</f>
        <v>490147</v>
      </c>
      <c r="J16" s="102">
        <v>501031</v>
      </c>
      <c r="K16" s="102"/>
      <c r="L16" s="125"/>
      <c r="M16" s="102"/>
      <c r="N16" s="102"/>
      <c r="O16" s="102"/>
      <c r="P16" s="102"/>
      <c r="Q16" s="102"/>
      <c r="S16" s="104">
        <v>15</v>
      </c>
    </row>
    <row r="17" spans="1:19" ht="57">
      <c r="D17" s="104" t="s">
        <v>11927</v>
      </c>
      <c r="E17" s="3" t="s">
        <v>11928</v>
      </c>
      <c r="F17" s="3" t="s">
        <v>11929</v>
      </c>
      <c r="J17" s="102">
        <v>501032</v>
      </c>
      <c r="K17" s="102" t="s">
        <v>11858</v>
      </c>
      <c r="L17" s="125">
        <v>14</v>
      </c>
      <c r="M17" s="102">
        <v>10</v>
      </c>
      <c r="N17" s="102">
        <v>0</v>
      </c>
      <c r="O17" s="102"/>
      <c r="P17" s="102"/>
      <c r="Q17" s="102"/>
      <c r="S17" s="104">
        <v>16</v>
      </c>
    </row>
    <row r="18" spans="1:19">
      <c r="A18" s="659" t="s">
        <v>11908</v>
      </c>
      <c r="B18" s="659"/>
      <c r="C18" s="192" t="str">
        <f>INDEX(lang_3_04语言配置表3!$C:$C,MATCH("PLAYERSKILLDES2_"&amp;B19,lang_3_04语言配置表3!$A:$A,0),0)</f>
        <v>#使极大范围内的敌方单位受到法术造成的伤害提高50%，持续整场（最多可叠加2层），同时附加减速效果及沉默效果，持续[color=48b946,fontsize=20]{($bufflast11+$bufflast12*($sklevel-1))/1000}[-]秒</v>
      </c>
      <c r="D18" s="192" t="str">
        <f>INDEX('英雄法术-部分宝物技能playerSkillEffect'!CE:CE,MATCH(宝物0!$B$19,'英雄法术-部分宝物技能playerSkillEffect'!$A:$A,0),0)</f>
        <v/>
      </c>
      <c r="E18" s="192" t="str">
        <f>INDEX('英雄法术-部分宝物技能playerSkillEffect'!CF:CF,MATCH(宝物0!$B$19,'英雄法术-部分宝物技能playerSkillEffect'!$A:$A,0),0)</f>
        <v/>
      </c>
      <c r="F18" s="192" t="str">
        <f>INDEX('英雄法术-部分宝物技能playerSkillEffect'!CG:CG,MATCH(宝物0!$B$19,'英雄法术-部分宝物技能playerSkillEffect'!$A:$A,0),0)</f>
        <v/>
      </c>
      <c r="J18" s="102">
        <v>501033</v>
      </c>
      <c r="K18" s="102"/>
      <c r="L18" s="125"/>
      <c r="M18" s="102"/>
      <c r="N18" s="102"/>
      <c r="O18" s="102"/>
      <c r="P18" s="102"/>
      <c r="Q18" s="102"/>
      <c r="S18" s="104">
        <v>17</v>
      </c>
    </row>
    <row r="19" spans="1:19">
      <c r="A19" s="182" t="s">
        <v>11948</v>
      </c>
      <c r="B19" s="137">
        <f>B9</f>
        <v>49014</v>
      </c>
      <c r="C19" s="192" t="str">
        <f>INDEX(lang_3_04语言配置表3!$B:$B,MATCH("PLAYERSKILLDES2_"&amp;B20,lang_3_04语言配置表3!$A:$A,0),0)</f>
        <v>【冰天雪地】的魔法消耗为0</v>
      </c>
      <c r="D19" s="192" t="str">
        <f>INDEX('英雄法术-部分宝物技能playerSkillEffect'!CE:CE,MATCH(宝物0!$B$20,'英雄法术-部分宝物技能playerSkillEffect'!$A:$A,0),0)</f>
        <v/>
      </c>
      <c r="E19" s="192" t="str">
        <f>INDEX('英雄法术-部分宝物技能playerSkillEffect'!CF:CF,MATCH(宝物0!$B$20,'英雄法术-部分宝物技能playerSkillEffect'!$A:$A,0),0)</f>
        <v/>
      </c>
      <c r="F19" s="192" t="str">
        <f>INDEX('英雄法术-部分宝物技能playerSkillEffect'!CG:CG,MATCH(宝物0!$B$20,'英雄法术-部分宝物技能playerSkillEffect'!$A:$A,0),0)</f>
        <v/>
      </c>
      <c r="J19" s="102">
        <v>501034</v>
      </c>
      <c r="K19" s="102"/>
      <c r="L19" s="125"/>
      <c r="M19" s="102"/>
      <c r="N19" s="102"/>
      <c r="O19" s="102"/>
      <c r="P19" s="102"/>
      <c r="Q19" s="102"/>
      <c r="S19" s="104">
        <v>18</v>
      </c>
    </row>
    <row r="20" spans="1:19">
      <c r="A20" s="182" t="s">
        <v>11949</v>
      </c>
      <c r="B20" s="137">
        <f t="shared" ref="B20:B26" si="1">B10</f>
        <v>490141</v>
      </c>
      <c r="C20" s="138" t="str">
        <f>INDEX(lang_3_04语言配置表3!$B:$B,MATCH("PLAYERSKILLDES2_"&amp;B21,lang_3_04语言配置表3!$A:$A,0),0)</f>
        <v>【冰天雪地】对兵团受到法术的伤害可叠加层数由2层提高至3层</v>
      </c>
      <c r="D20" s="138" t="str">
        <f>INDEX('英雄法术-部分宝物技能playerSkillEffect'!CE:CE,MATCH(宝物0!$B$21,'英雄法术-部分宝物技能playerSkillEffect'!$A:$A,0),0)</f>
        <v/>
      </c>
      <c r="E20" s="138" t="str">
        <f>INDEX('英雄法术-部分宝物技能playerSkillEffect'!CF:CF,MATCH(宝物0!$B$21,'英雄法术-部分宝物技能playerSkillEffect'!$A:$A,0),0)</f>
        <v/>
      </c>
      <c r="F20" s="138" t="str">
        <f>INDEX('英雄法术-部分宝物技能playerSkillEffect'!CG:CG,MATCH(宝物0!$B$21,'英雄法术-部分宝物技能playerSkillEffect'!$A:$A,0),0)</f>
        <v/>
      </c>
      <c r="J20" s="102">
        <v>501041</v>
      </c>
      <c r="K20" s="102"/>
      <c r="L20" s="125"/>
      <c r="M20" s="102"/>
      <c r="N20" s="102"/>
      <c r="O20" s="102"/>
      <c r="P20" s="102"/>
      <c r="Q20" s="102"/>
      <c r="S20" s="104">
        <v>19</v>
      </c>
    </row>
    <row r="21" spans="1:19">
      <c r="A21" s="182" t="s">
        <v>11943</v>
      </c>
      <c r="B21" s="137">
        <f t="shared" si="1"/>
        <v>490142</v>
      </c>
      <c r="C21" s="138" t="str">
        <f>INDEX(lang_3_04语言配置表3!$B:$B,MATCH("PLAYERSKILLDES2_"&amp;B22,lang_3_04语言配置表3!$A:$A,0),0)</f>
        <v>【冰天雪地】额外降低2秒冷却时间</v>
      </c>
      <c r="D21" s="138" t="str">
        <f>INDEX('英雄法术-部分宝物技能playerSkillEffect'!CE:CE,MATCH(宝物0!$B$22,'英雄法术-部分宝物技能playerSkillEffect'!$A:$A,0),0)</f>
        <v/>
      </c>
      <c r="E21" s="138" t="str">
        <f>INDEX('英雄法术-部分宝物技能playerSkillEffect'!CF:CF,MATCH(宝物0!$B$22,'英雄法术-部分宝物技能playerSkillEffect'!$A:$A,0),0)</f>
        <v/>
      </c>
      <c r="F21" s="138" t="str">
        <f>INDEX('英雄法术-部分宝物技能playerSkillEffect'!CG:CG,MATCH(宝物0!$B$22,'英雄法术-部分宝物技能playerSkillEffect'!$A:$A,0),0)</f>
        <v/>
      </c>
      <c r="J21" s="102">
        <v>501042</v>
      </c>
      <c r="K21" s="102"/>
      <c r="L21" s="125"/>
      <c r="M21" s="102"/>
      <c r="N21" s="102"/>
      <c r="O21" s="102"/>
      <c r="P21" s="102"/>
      <c r="Q21" s="102"/>
      <c r="S21" s="104">
        <v>20</v>
      </c>
    </row>
    <row r="22" spans="1:19">
      <c r="A22" s="182" t="s">
        <v>11944</v>
      </c>
      <c r="B22" s="137">
        <f t="shared" si="1"/>
        <v>490143</v>
      </c>
      <c r="C22" s="138" t="str">
        <f>INDEX(lang_3_04语言配置表3!$B:$B,MATCH("PLAYERSKILLDES2_"&amp;B23,lang_3_04语言配置表3!$A:$A,0),0)</f>
        <v>【冰天雪地】额外附加「冰封」效果</v>
      </c>
      <c r="D22" s="138" t="str">
        <f>INDEX('英雄法术-部分宝物技能playerSkillEffect'!CE:CE,MATCH(宝物0!$B$23,'英雄法术-部分宝物技能playerSkillEffect'!$A:$A,0),0)</f>
        <v/>
      </c>
      <c r="E22" s="138" t="str">
        <f>INDEX('英雄法术-部分宝物技能playerSkillEffect'!CF:CF,MATCH(宝物0!$B$23,'英雄法术-部分宝物技能playerSkillEffect'!$A:$A,0),0)</f>
        <v/>
      </c>
      <c r="F22" s="138" t="str">
        <f>INDEX('英雄法术-部分宝物技能playerSkillEffect'!CG:CG,MATCH(宝物0!$B$23,'英雄法术-部分宝物技能playerSkillEffect'!$A:$A,0),0)</f>
        <v/>
      </c>
      <c r="J22" s="102">
        <v>501043</v>
      </c>
      <c r="K22" s="102" t="s">
        <v>11859</v>
      </c>
      <c r="L22" s="125">
        <v>20</v>
      </c>
      <c r="M22" s="102">
        <v>10</v>
      </c>
      <c r="N22" s="102">
        <v>0</v>
      </c>
      <c r="O22" s="102"/>
      <c r="P22" s="102"/>
      <c r="Q22" s="102"/>
    </row>
    <row r="23" spans="1:19">
      <c r="A23" s="182" t="s">
        <v>11945</v>
      </c>
      <c r="B23" s="137">
        <f t="shared" si="1"/>
        <v>490144</v>
      </c>
      <c r="C23" s="138" t="str">
        <f>INDEX(lang_3_04语言配置表3!$B:$B,MATCH("PLAYERSKILLDES2_"&amp;B24,lang_3_04语言配置表3!$A:$A,0),0)</f>
        <v>【冰天雪地】额外降低3秒冷却时间</v>
      </c>
      <c r="D23" s="138" t="str">
        <f>INDEX('英雄法术-部分宝物技能playerSkillEffect'!CE:CE,MATCH(宝物0!$B$24,'英雄法术-部分宝物技能playerSkillEffect'!$A:$A,0),0)</f>
        <v/>
      </c>
      <c r="E23" s="138" t="str">
        <f>INDEX('英雄法术-部分宝物技能playerSkillEffect'!CF:CF,MATCH(宝物0!$B$24,'英雄法术-部分宝物技能playerSkillEffect'!$A:$A,0),0)</f>
        <v/>
      </c>
      <c r="F23" s="138" t="str">
        <f>INDEX('英雄法术-部分宝物技能playerSkillEffect'!CG:CG,MATCH(宝物0!$B$24,'英雄法术-部分宝物技能playerSkillEffect'!$A:$A,0),0)</f>
        <v/>
      </c>
      <c r="J23" s="102">
        <v>501044</v>
      </c>
      <c r="K23" s="102"/>
      <c r="L23" s="125"/>
      <c r="M23" s="102"/>
      <c r="N23" s="102"/>
      <c r="O23" s="102"/>
      <c r="P23" s="102"/>
      <c r="Q23" s="102"/>
    </row>
    <row r="24" spans="1:19">
      <c r="A24" s="182" t="s">
        <v>11946</v>
      </c>
      <c r="B24" s="137">
        <f t="shared" si="1"/>
        <v>490145</v>
      </c>
      <c r="C24" s="138" t="str">
        <f>INDEX(lang_3_04语言配置表3!$B:$B,MATCH("PLAYERSKILLDES2_"&amp;B25,lang_3_04语言配置表3!$A:$A,0),0)</f>
        <v>【冰天雪地】对兵团受到法术的伤害可叠加层数由3层提高至4层</v>
      </c>
      <c r="D24" s="138" t="str">
        <f>INDEX('英雄法术-部分宝物技能playerSkillEffect'!CE:CE,MATCH(宝物0!$B$25,'英雄法术-部分宝物技能playerSkillEffect'!$A:$A,0),0)</f>
        <v/>
      </c>
      <c r="E24" s="138" t="str">
        <f>INDEX('英雄法术-部分宝物技能playerSkillEffect'!CF:CF,MATCH(宝物0!$B$25,'英雄法术-部分宝物技能playerSkillEffect'!$A:$A,0),0)</f>
        <v/>
      </c>
      <c r="F24" s="138" t="str">
        <f>INDEX('英雄法术-部分宝物技能playerSkillEffect'!CG:CG,MATCH(宝物0!$B$25,'英雄法术-部分宝物技能playerSkillEffect'!$A:$A,0),0)</f>
        <v/>
      </c>
      <c r="J24" s="102">
        <v>502011</v>
      </c>
      <c r="K24" s="102"/>
      <c r="L24" s="125"/>
      <c r="M24" s="102"/>
      <c r="N24" s="102"/>
      <c r="O24" s="102"/>
      <c r="P24" s="102"/>
      <c r="Q24" s="102"/>
    </row>
    <row r="25" spans="1:19">
      <c r="A25" s="182" t="s">
        <v>11947</v>
      </c>
      <c r="B25" s="137">
        <f t="shared" si="1"/>
        <v>490146</v>
      </c>
      <c r="C25" s="138" t="str">
        <f>INDEX(lang_3_04语言配置表3!$B:$B,MATCH("PLAYERSKILLDES2_"&amp;B26,lang_3_04语言配置表3!$A:$A,0),0)</f>
        <v>【冰天雪地】范围提高至全屏</v>
      </c>
      <c r="D25" s="138" t="str">
        <f>INDEX('英雄法术-部分宝物技能playerSkillEffect'!CE:CE,MATCH(宝物0!$B$26,'英雄法术-部分宝物技能playerSkillEffect'!$A:$A,0),0)</f>
        <v/>
      </c>
      <c r="E25" s="138" t="str">
        <f>INDEX('英雄法术-部分宝物技能playerSkillEffect'!CF:CF,MATCH(宝物0!$B$26,'英雄法术-部分宝物技能playerSkillEffect'!$A:$A,0),0)</f>
        <v/>
      </c>
      <c r="F25" s="138" t="str">
        <f>INDEX('英雄法术-部分宝物技能playerSkillEffect'!CG:CG,MATCH(宝物0!$B$26,'英雄法术-部分宝物技能playerSkillEffect'!$A:$A,0),0)</f>
        <v/>
      </c>
      <c r="J25" s="102">
        <v>502012</v>
      </c>
      <c r="K25" s="102"/>
      <c r="L25" s="125"/>
      <c r="M25" s="102"/>
      <c r="N25" s="102"/>
      <c r="O25" s="102"/>
      <c r="P25" s="102"/>
      <c r="Q25" s="102"/>
    </row>
    <row r="26" spans="1:19">
      <c r="A26" s="182" t="s">
        <v>11950</v>
      </c>
      <c r="B26" s="137">
        <f t="shared" si="1"/>
        <v>490147</v>
      </c>
      <c r="J26" s="102">
        <v>502013</v>
      </c>
      <c r="K26" s="102"/>
      <c r="L26" s="125"/>
      <c r="M26" s="102"/>
      <c r="N26" s="102"/>
      <c r="O26" s="102"/>
      <c r="P26" s="102"/>
      <c r="Q26" s="102"/>
    </row>
    <row r="27" spans="1:19">
      <c r="A27" s="160" t="s">
        <v>11916</v>
      </c>
      <c r="B27" s="161" t="str">
        <f>IF(INDEX('英雄法术-部分宝物技能playerSkillEffect'!AR:AR,MATCH(宝物0!B19,'英雄法术-部分宝物技能playerSkillEffect'!A:A,0),0)=0,"无限制","检查公式追加判断注释")</f>
        <v>无限制</v>
      </c>
      <c r="J27" s="102">
        <v>502014</v>
      </c>
      <c r="K27" s="102"/>
      <c r="L27" s="125"/>
      <c r="M27" s="102"/>
      <c r="N27" s="102"/>
      <c r="O27" s="102"/>
      <c r="P27" s="102"/>
      <c r="Q27" s="102"/>
    </row>
    <row r="28" spans="1:19">
      <c r="A28" s="160" t="s">
        <v>11933</v>
      </c>
      <c r="B28" s="161" t="str">
        <f>INDEX('英雄法术-部分宝物技能playerSkillEffect'!AV:AV,MATCH(IF(OR(B4=2,B4=3,B4=4),B20,IF(OR(B4=5,B4=6,B4=7),B21,IF(OR(B4=8,B4=9,B4=10),B22,IF(OR(B4=11,B4=12,B4=13),B23,IF(OR(B4=14,B4=15,B4=16),B24,IF(OR(B4=17,B4=18,B4=19),B25,IF(B4=20,B26,B19))))))),'英雄法术-部分宝物技能playerSkillEffect'!A:A,0),0)</f>
        <v>[0,0]</v>
      </c>
      <c r="J28" s="102">
        <v>503011</v>
      </c>
      <c r="K28" s="102"/>
      <c r="L28" s="125"/>
      <c r="M28" s="102"/>
      <c r="N28" s="102"/>
      <c r="O28" s="102"/>
      <c r="P28" s="102"/>
      <c r="Q28" s="102"/>
    </row>
    <row r="29" spans="1:19">
      <c r="A29" s="160" t="s">
        <v>11909</v>
      </c>
      <c r="B29" s="161" t="str">
        <f>IF(INDEX('英雄法术-部分宝物技能playerSkillEffect'!G:G,MATCH(宝物0!B19,'英雄法术-部分宝物技能playerSkillEffect'!A:A,0)*0)=1,"伤害",IF(INDEX('英雄法术-部分宝物技能playerSkillEffect'!G:G,MATCH(宝物0!B19,'英雄法术-部分宝物技能playerSkillEffect'!A:A,0)*0)=2,"辅助",IF(INDEX('英雄法术-部分宝物技能playerSkillEffect'!G:G,MATCH(宝物0!B19,'英雄法术-部分宝物技能playerSkillEffect'!A:A,0)*0)=3,"召唤",IF(INDEX('英雄法术-部分宝物技能playerSkillEffect'!G:G,MATCH(宝物0!B19,'英雄法术-部分宝物技能playerSkillEffect'!A:A,0)*0)=4,"其他","无"))))</f>
        <v>辅助</v>
      </c>
      <c r="E29" s="179" t="s">
        <v>11473</v>
      </c>
      <c r="J29" s="102">
        <v>503012</v>
      </c>
      <c r="K29" s="102"/>
      <c r="L29" s="125"/>
      <c r="M29" s="102"/>
      <c r="N29" s="102"/>
      <c r="O29" s="102"/>
      <c r="P29" s="102"/>
      <c r="Q29" s="102"/>
    </row>
    <row r="30" spans="1:19">
      <c r="A30" s="160" t="s">
        <v>11923</v>
      </c>
      <c r="B30" s="161" t="str">
        <f>IF(INDEX('英雄法术-部分宝物技能playerSkillEffect'!BX:BX,MATCH(宝物0!B19,'英雄法术-部分宝物技能playerSkillEffect'!A:A,0),0)=1,"物理",IF(INDEX('英雄法术-部分宝物技能playerSkillEffect'!BX:BX,MATCH(宝物0!B19,'英雄法术-部分宝物技能playerSkillEffect'!A:A,0),0)=2,"火",IF(INDEX('英雄法术-部分宝物技能playerSkillEffect'!BX:BX,MATCH(宝物0!B19,'英雄法术-部分宝物技能playerSkillEffect'!A:A,0),0)=3,"水",IF(INDEX('英雄法术-部分宝物技能playerSkillEffect'!BX:BX,MATCH(宝物0!B19,'英雄法术-部分宝物技能playerSkillEffect'!A:A,0),0)=4,"风",IF(INDEX('英雄法术-部分宝物技能playerSkillEffect'!BX:BX,MATCH(宝物0!B19,'英雄法术-部分宝物技能playerSkillEffect'!A:A,0),0)=5,"土",IF(INDEX('英雄法术-部分宝物技能playerSkillEffect'!BX:BX,MATCH(宝物0!B19,'英雄法术-部分宝物技能playerSkillEffect'!A:A,0),0)=8,"器械","新类型"))))))</f>
        <v>水</v>
      </c>
      <c r="J30" s="102">
        <v>503013</v>
      </c>
      <c r="K30" s="102" t="s">
        <v>11860</v>
      </c>
      <c r="L30" s="125">
        <v>9</v>
      </c>
      <c r="M30" s="102">
        <v>200</v>
      </c>
      <c r="N30" s="102">
        <v>0</v>
      </c>
      <c r="O30" s="102">
        <v>20</v>
      </c>
      <c r="P30" s="102">
        <v>6</v>
      </c>
      <c r="Q30" s="102">
        <v>0</v>
      </c>
    </row>
    <row r="31" spans="1:19">
      <c r="A31" s="160" t="s">
        <v>11909</v>
      </c>
      <c r="B31" s="161" t="str">
        <f>IF(INDEX('英雄法术-部分宝物技能playerSkillEffect'!BQ:BQ,MATCH(宝物0!B19,'英雄法术-部分宝物技能playerSkillEffect'!A:A,0),0)=1,"治疗",IF(INDEX('英雄法术-部分宝物技能playerSkillEffect'!BQ:BQ,MATCH(宝物0!B19,'英雄法术-部分宝物技能playerSkillEffect'!A:A,0),0)=2,"伤害",IF(INDEX('英雄法术-部分宝物技能playerSkillEffect'!BQ:BQ,MATCH(宝物0!B19,'英雄法术-部分宝物技能playerSkillEffect'!A:A,0),0)=3,"召唤",IF(INDEX('英雄法术-部分宝物技能playerSkillEffect'!BQ:BQ,MATCH(宝物0!B19,'英雄法术-部分宝物技能playerSkillEffect'!A:A,0),0)=4,"驱散",IF(INDEX('英雄法术-部分宝物技能playerSkillEffect'!BQ:BQ,MATCH(宝物0!B19,'英雄法术-部分宝物技能playerSkillEffect'!A:A,0),0)=5,"复活",IF(INDEX('英雄法术-部分宝物技能playerSkillEffect'!BQ:BQ,MATCH(宝物0!B19,'英雄法术-部分宝物技能playerSkillEffect'!A:A,0),0)=6,"献祭",IF(INDEX('英雄法术-部分宝物技能playerSkillEffect'!BQ:BQ,MATCH(宝物0!B19,'英雄法术-部分宝物技能playerSkillEffect'!A:A,0),0)="0","无","无")))))))</f>
        <v>无</v>
      </c>
      <c r="J31" s="102">
        <v>503014</v>
      </c>
      <c r="K31" s="102" t="s">
        <v>11861</v>
      </c>
      <c r="L31" s="125">
        <v>10</v>
      </c>
      <c r="M31" s="102">
        <v>100</v>
      </c>
      <c r="N31" s="102">
        <v>0</v>
      </c>
      <c r="O31" s="102"/>
      <c r="P31" s="102"/>
      <c r="Q31" s="102"/>
    </row>
    <row r="32" spans="1:19">
      <c r="A32" s="160" t="s">
        <v>11917</v>
      </c>
      <c r="B32" s="161" t="str">
        <f>IF(INDEX('英雄法术-部分宝物技能playerSkillEffect'!T:T,MATCH(宝物0!B19,'英雄法术-部分宝物技能playerSkillEffect'!A:A,0),0)=100,"友军(不可被抵抗)",IF(INDEX('英雄法术-部分宝物技能playerSkillEffect'!T:T,MATCH(宝物0!B19,'英雄法术-部分宝物技能playerSkillEffect'!A:A,0),0)=101,"敌军(可被抵抗)",IF(INDEX('英雄法术-部分宝物技能playerSkillEffect'!T:T,MATCH(宝物0!B19,'英雄法术-部分宝物技能playerSkillEffect'!A:A,0),0)=102,"友军(可被抵抗)",IF(INDEX('英雄法术-部分宝物技能playerSkillEffect'!T:T,MATCH(宝物0!B19,'英雄法术-部分宝物技能playerSkillEffect'!A:A,0),0)=103,"敌军(不可被抵抗)","无"))))</f>
        <v>敌军(不可被抵抗)</v>
      </c>
      <c r="C32" s="104">
        <f>IF(OR(B4=2,B4=3,B4=4),B20,IF(OR(B4=5,B4=6,B4=7),B21,IF(OR(B4=8,B4=9,B4=10),B22,IF(OR(B4=11,B4=12,B4=13),B23,IF(OR(B4=14,B4=15,B4=16),B24,IF(OR(B4=17,B4=18,B4=19),B25,IF(B4=20,B26,B19)))))))</f>
        <v>490143</v>
      </c>
      <c r="J32" s="102">
        <v>503021</v>
      </c>
      <c r="K32" s="102"/>
      <c r="L32" s="125"/>
      <c r="M32" s="102"/>
      <c r="N32" s="102"/>
      <c r="O32" s="102"/>
      <c r="P32" s="102"/>
      <c r="Q32" s="102"/>
    </row>
    <row r="33" spans="1:17">
      <c r="A33" s="160" t="s">
        <v>11921</v>
      </c>
      <c r="B33" s="161" t="str">
        <f>IF(INDEX('英雄法术-部分宝物技能playerSkillEffect'!BM:BM,MATCH(宝物0!B19,'英雄法术-部分宝物技能playerSkillEffect'!A:A,0),0)=1,"己方方阵",IF(INDEX('英雄法术-部分宝物技能playerSkillEffect'!BM:BM,MATCH(宝物0!B19,'英雄法术-部分宝物技能playerSkillEffect'!A:A,0),0)=2,"敌方方阵",IF(INDEX('英雄法术-部分宝物技能playerSkillEffect'!BM:BM,MATCH(宝物0!B19,'英雄法术-部分宝物技能playerSkillEffect'!A:A,0),0)=3,"敌召唤物",IF(INDEX('英雄法术-部分宝物技能playerSkillEffect'!BM:BM,MATCH(宝物0!B19,'英雄法术-部分宝物技能playerSkillEffect'!A:A,0),0)=4,"所有单位",IF(INDEX('英雄法术-部分宝物技能playerSkillEffect'!BM:BM,MATCH(宝物0!B19,'英雄法术-部分宝物技能playerSkillEffect'!A:A,0),0)=5,"死亡小兵",IF(INDEX('英雄法术-部分宝物技能playerSkillEffect'!BM:BM,MATCH(宝物0!B19,'英雄法术-部分宝物技能playerSkillEffect'!A:A,0),0)=6,"可献祭尸体","无"))))))</f>
        <v>敌方方阵</v>
      </c>
      <c r="C33" s="180"/>
      <c r="D33" s="178"/>
      <c r="J33" s="102">
        <v>503022</v>
      </c>
      <c r="K33" s="102"/>
      <c r="L33" s="125"/>
      <c r="M33" s="102"/>
      <c r="N33" s="102"/>
      <c r="O33" s="102"/>
      <c r="P33" s="102"/>
      <c r="Q33" s="102"/>
    </row>
    <row r="34" spans="1:17">
      <c r="A34" s="160" t="s">
        <v>11918</v>
      </c>
      <c r="B34" s="161" t="str">
        <f>IFERROR(IF(MI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FIN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lt;&gt;"",MI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FIN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空"),"格式问题")</f>
        <v>6000</v>
      </c>
      <c r="C34" s="180"/>
      <c r="J34" s="102">
        <v>503023</v>
      </c>
      <c r="K34" s="102" t="s">
        <v>11862</v>
      </c>
      <c r="L34" s="125">
        <v>5</v>
      </c>
      <c r="M34" s="102">
        <v>20</v>
      </c>
      <c r="N34" s="102">
        <v>0</v>
      </c>
      <c r="O34" s="102"/>
      <c r="P34" s="102"/>
      <c r="Q34" s="102"/>
    </row>
    <row r="35" spans="1:17">
      <c r="A35" s="160" t="s">
        <v>11926</v>
      </c>
      <c r="B35" s="161" t="str">
        <f>IFERROR(IF(MI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FIN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lt;&gt;"",MI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FIN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空"),"格式问题")</f>
        <v>0</v>
      </c>
      <c r="C35" s="177" t="str">
        <f>INDEX('英雄法术-部分宝物技能playerSkillEffect'!AT:AT,MATCH(宝物0!B19,'英雄法术-部分宝物技能playerSkillEffect'!A:A,0),0)</f>
        <v>[6000,0]</v>
      </c>
      <c r="D35" s="104" t="str">
        <f>IF(MID(C35,FIND("[",C35)+1,FIND(",",C35)-FIND("[",C35)-1)&lt;&gt;"",MID(C35,FIND("[",C35)+1,FIND(",",C35)-FIND("[",C35)-1))</f>
        <v>6000</v>
      </c>
      <c r="J35" s="102">
        <v>503024</v>
      </c>
      <c r="K35" s="102"/>
      <c r="L35" s="125"/>
      <c r="M35" s="102"/>
      <c r="N35" s="102"/>
      <c r="O35" s="102"/>
      <c r="P35" s="102"/>
      <c r="Q35" s="102"/>
    </row>
    <row r="36" spans="1:17">
      <c r="A36" s="160" t="s">
        <v>11938</v>
      </c>
      <c r="B36" s="161" t="str">
        <f>IF(MI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FIN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lt;&gt;"",MI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FIN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f>
        <v>24000</v>
      </c>
      <c r="C36" s="180"/>
      <c r="J36" s="102">
        <v>503031</v>
      </c>
      <c r="K36" s="102"/>
      <c r="L36" s="125"/>
      <c r="M36" s="102"/>
      <c r="N36" s="102"/>
      <c r="O36" s="102"/>
      <c r="P36" s="102"/>
      <c r="Q36" s="102"/>
    </row>
    <row r="37" spans="1:17">
      <c r="A37" s="160" t="s">
        <v>11926</v>
      </c>
      <c r="B37" s="161" t="str">
        <f>IF(MI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FIN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lt;&gt;"",MI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FIN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f>
        <v>0</v>
      </c>
      <c r="C37" s="180"/>
      <c r="J37" s="102">
        <v>503032</v>
      </c>
      <c r="K37" s="102"/>
      <c r="L37" s="125"/>
      <c r="M37" s="102"/>
      <c r="N37" s="102"/>
      <c r="O37" s="102"/>
      <c r="P37" s="102"/>
      <c r="Q37" s="102"/>
    </row>
    <row r="38" spans="1:17">
      <c r="A38" s="160" t="s">
        <v>11922</v>
      </c>
      <c r="B38" s="161" t="str">
        <f>INDEX('英雄法术-部分宝物技能playerSkillEffect'!BU:BU,MATCH(宝物0!B19,'英雄法术-部分宝物技能playerSkillEffect'!A:A,0),0)</f>
        <v/>
      </c>
      <c r="C38" s="180"/>
      <c r="J38" s="102">
        <v>503033</v>
      </c>
      <c r="K38" s="102"/>
      <c r="L38" s="125"/>
      <c r="M38" s="102"/>
      <c r="N38" s="102"/>
      <c r="O38" s="102"/>
      <c r="P38" s="102"/>
      <c r="Q38" s="102"/>
    </row>
    <row r="39" spans="1:17">
      <c r="A39" s="160" t="s">
        <v>11924</v>
      </c>
      <c r="B39" s="161">
        <f>INDEX('英雄法术-部分宝物技能playerSkillEffect'!CA:CA,MATCH(宝物0!B19,'英雄法术-部分宝物技能playerSkillEffect'!A:A,0),0)</f>
        <v>449014</v>
      </c>
      <c r="J39" s="102">
        <v>503034</v>
      </c>
      <c r="K39" s="102" t="s">
        <v>11863</v>
      </c>
      <c r="L39" s="125">
        <v>19</v>
      </c>
      <c r="M39" s="102">
        <v>50</v>
      </c>
      <c r="N39" s="102">
        <v>0</v>
      </c>
      <c r="O39" s="102"/>
      <c r="P39" s="102"/>
      <c r="Q39" s="102"/>
    </row>
    <row r="40" spans="1:17">
      <c r="A40" s="160" t="s">
        <v>11925</v>
      </c>
      <c r="B40" s="161" t="str">
        <f>INDEX('英雄法术-部分宝物技能playerSkillEffect'!CB:CB,MATCH(宝物0!B19,'英雄法术-部分宝物技能playerSkillEffect'!A:A,0),0)</f>
        <v>[100,0]</v>
      </c>
      <c r="J40" s="102">
        <v>503041</v>
      </c>
      <c r="K40" s="102"/>
      <c r="L40" s="125"/>
      <c r="M40" s="102"/>
      <c r="N40" s="102"/>
      <c r="O40" s="102"/>
      <c r="P40" s="102"/>
      <c r="Q40" s="102"/>
    </row>
    <row r="41" spans="1:17">
      <c r="A41" s="160" t="s">
        <v>11930</v>
      </c>
      <c r="B41" s="161" t="str">
        <f>IF(AND(INDEX('英雄法术-部分宝物技能playerSkillEffect'!EW:EW,MATCH(宝物0!B19,'英雄法术-部分宝物技能playerSkillEffect'!A:A,0),0)&gt;0,INDEX('英雄法术-部分宝物技能playerSkillEffect'!EW:EW,MATCH(宝物0!B19,'英雄法术-部分宝物技能playerSkillEffect'!A:A,0),0)&lt;=10),"配置正常","配置异常")</f>
        <v>配置正常</v>
      </c>
      <c r="J41" s="102">
        <v>503042</v>
      </c>
      <c r="K41" s="102"/>
      <c r="L41" s="125"/>
      <c r="M41" s="102"/>
      <c r="N41" s="102"/>
      <c r="O41" s="102"/>
      <c r="P41" s="102"/>
      <c r="Q41" s="102"/>
    </row>
    <row r="42" spans="1:17">
      <c r="A42" s="160" t="s">
        <v>11930</v>
      </c>
      <c r="B42" s="161" t="str">
        <f>IF(AND(INDEX('英雄法术-部分宝物技能playerSkillEffect'!FJ:FJ,MATCH(宝物0!B19,'英雄法术-部分宝物技能playerSkillEffect'!A:A,0),0)&gt;0,INDEX('英雄法术-部分宝物技能playerSkillEffect'!FJ:FJ,MATCH(宝物0!B19,'英雄法术-部分宝物技能playerSkillEffect'!A:A,0),0)&lt;=10),"配置正常","配置异常")</f>
        <v>配置正常</v>
      </c>
      <c r="J42" s="102">
        <v>503043</v>
      </c>
      <c r="K42" s="102"/>
      <c r="L42" s="125"/>
      <c r="M42" s="102"/>
      <c r="N42" s="102"/>
      <c r="O42" s="102"/>
      <c r="P42" s="102"/>
      <c r="Q42" s="102"/>
    </row>
    <row r="43" spans="1:17">
      <c r="A43" s="160" t="s">
        <v>11931</v>
      </c>
      <c r="B43" s="161" t="str">
        <f>IF(INDEX('英雄法术-部分宝物技能playerSkillEffect'!FT:FT,MATCH(宝物0!B19,'英雄法术-部分宝物技能playerSkillEffect'!A:A,0),0)=0,"",INDEX('英雄法术-部分宝物技能playerSkillEffect'!FT:FT,MATCH(宝物0!B19,'英雄法术-部分宝物技能playerSkillEffect'!A:A,0),0))</f>
        <v>[1,3,2,4,5]</v>
      </c>
      <c r="C43" s="138"/>
      <c r="J43" s="102">
        <v>503044</v>
      </c>
      <c r="K43" s="102"/>
      <c r="L43" s="125"/>
      <c r="M43" s="102"/>
      <c r="N43" s="102"/>
      <c r="O43" s="102"/>
      <c r="P43" s="102"/>
      <c r="Q43" s="102"/>
    </row>
    <row r="44" spans="1:17">
      <c r="A44" s="160" t="s">
        <v>11932</v>
      </c>
      <c r="B44" s="161" t="str">
        <f>IF(INDEX('英雄法术-部分宝物技能playerSkillEffect'!FU:FU,MATCH(宝物0!B19,'英雄法术-部分宝物技能playerSkillEffect'!A:A,0),0)=1,"大",IF(INDEX('英雄法术-部分宝物技能playerSkillEffect'!FU:FU,MATCH(宝物0!B19,'英雄法术-部分宝物技能playerSkillEffect'!A:A,0),0)=2,"小",IF(INDEX('英雄法术-部分宝物技能playerSkillEffect'!FU:FU,MATCH(宝物0!B19,'英雄法术-部分宝物技能playerSkillEffect'!A:A,0),0)=0,"无","异常")))</f>
        <v>无</v>
      </c>
      <c r="C44" s="138"/>
      <c r="J44" s="102">
        <v>504011</v>
      </c>
      <c r="K44" s="102"/>
      <c r="L44" s="125"/>
      <c r="M44" s="102"/>
      <c r="N44" s="102"/>
      <c r="O44" s="102"/>
      <c r="P44" s="102"/>
      <c r="Q44" s="102"/>
    </row>
    <row r="45" spans="1:17">
      <c r="A45" s="136" t="s">
        <v>11920</v>
      </c>
      <c r="B45" s="137">
        <f>IF(INDEX('英雄法术-部分宝物技能playerSkillEffect'!BJ:BJ,MATCH(宝物0!B19,'英雄法术-部分宝物技能playerSkillEffect'!A:A,0),0)="无限制","",INDEX('英雄法术-部分宝物技能playerSkillEffect'!BJ:BJ,MATCH(宝物0!B19,'英雄法术-部分宝物技能playerSkillEffect'!A:A,0),0))</f>
        <v>0</v>
      </c>
      <c r="C45" s="138"/>
      <c r="J45" s="102">
        <v>504012</v>
      </c>
      <c r="K45" s="102"/>
      <c r="L45" s="125"/>
      <c r="M45" s="102"/>
      <c r="N45" s="102"/>
      <c r="O45" s="102"/>
      <c r="P45" s="102"/>
      <c r="Q45" s="102"/>
    </row>
    <row r="46" spans="1:17">
      <c r="A46" s="136" t="s">
        <v>11919</v>
      </c>
      <c r="B46" s="41" t="str">
        <f>IF(INDEX('英雄法术-部分宝物技能playerSkillEffect'!BC:BC,MATCH(宝物0!B19,'英雄法术-部分宝物技能playerSkillEffect'!A:A,0),0)=0,"无限制","INDEX(playerSkillEffect_11英雄法术!BC:BC,MATCH(宝物!B20,playerSkillEffect_11英雄法术!A:A,0),0)")</f>
        <v>无限制</v>
      </c>
      <c r="C46" s="138"/>
      <c r="J46" s="102">
        <v>504013</v>
      </c>
      <c r="K46" s="102"/>
      <c r="L46" s="125"/>
      <c r="M46" s="102"/>
      <c r="N46" s="102"/>
      <c r="O46" s="102"/>
      <c r="P46" s="102"/>
      <c r="Q46" s="102"/>
    </row>
    <row r="47" spans="1:17">
      <c r="A47" s="136" t="s">
        <v>11910</v>
      </c>
      <c r="B47" s="41" t="str">
        <f>"PLAYERSKILL_"&amp;INDEX('英雄法术-部分宝物技能playerSkillEffect'!A:A,MATCH(宝物0!B19,'英雄法术-部分宝物技能playerSkillEffect'!A:A,0),0)</f>
        <v>PLAYERSKILL_49014</v>
      </c>
      <c r="C47" s="138"/>
      <c r="J47" s="102">
        <v>504014</v>
      </c>
      <c r="K47" s="102"/>
      <c r="L47" s="125"/>
      <c r="M47" s="102"/>
      <c r="N47" s="102"/>
      <c r="O47" s="102"/>
      <c r="P47" s="102"/>
      <c r="Q47" s="102"/>
    </row>
    <row r="48" spans="1:17">
      <c r="A48" s="160" t="s">
        <v>11914</v>
      </c>
      <c r="B48" s="161" t="str">
        <f>INDEX(lang_3_04语言配置表3!$C:$C,MATCH(宝物0!B47,lang_3_04语言配置表3!$A:$A,0),0)</f>
        <v>#冰天雪地</v>
      </c>
      <c r="C48" s="138"/>
      <c r="J48" s="102">
        <v>505011</v>
      </c>
      <c r="K48" s="102"/>
      <c r="L48" s="125"/>
      <c r="M48" s="102"/>
      <c r="N48" s="102"/>
      <c r="O48" s="102"/>
      <c r="P48" s="102"/>
      <c r="Q48" s="102"/>
    </row>
    <row r="49" spans="1:17">
      <c r="A49" s="136" t="s">
        <v>11911</v>
      </c>
      <c r="B49" s="41" t="str">
        <f>"PLAYERSKILLDES_"&amp;INDEX('英雄法术-部分宝物技能playerSkillEffect'!A:A,MATCH(宝物0!B19,'英雄法术-部分宝物技能playerSkillEffect'!A:A,0),0)</f>
        <v>PLAYERSKILLDES_49014</v>
      </c>
      <c r="C49" s="138"/>
      <c r="J49" s="102">
        <v>505012</v>
      </c>
      <c r="K49" s="102"/>
      <c r="L49" s="125"/>
      <c r="M49" s="102"/>
      <c r="N49" s="102"/>
      <c r="O49" s="102"/>
      <c r="P49" s="102"/>
      <c r="Q49" s="102"/>
    </row>
    <row r="50" spans="1:17">
      <c r="A50" s="160" t="s">
        <v>11915</v>
      </c>
      <c r="B50" s="162" t="str">
        <f>INDEX(lang_3_04语言配置表3!$C:$C,MATCH(宝物0!B49,lang_3_04语言配置表3!$A:$A,0),0)</f>
        <v>#使极大范围内的敌方单位受到法术造成的伤害提高50%，持续整场（最多可叠加2层），同时附加减速效果及沉默效果，持续[color=48b946,fontsize=20]{($bufflast11+$bufflast12*($sklevel-1))/1000}[-]秒</v>
      </c>
      <c r="C50" s="138"/>
      <c r="J50" s="102">
        <v>505013</v>
      </c>
      <c r="K50" s="102"/>
      <c r="L50" s="125"/>
      <c r="M50" s="102"/>
      <c r="N50" s="102"/>
      <c r="O50" s="102"/>
      <c r="P50" s="102"/>
      <c r="Q50" s="102"/>
    </row>
    <row r="51" spans="1:17">
      <c r="A51" s="136" t="s">
        <v>11912</v>
      </c>
      <c r="B51" s="41" t="str">
        <f>"PLAYERSKILLDES2_"&amp;INDEX('英雄法术-部分宝物技能playerSkillEffect'!A:A,MATCH(宝物0!B19,'英雄法术-部分宝物技能playerSkillEffect'!A:A,0),0)</f>
        <v>PLAYERSKILLDES2_49014</v>
      </c>
      <c r="C51" s="138"/>
      <c r="J51" s="102">
        <v>505014</v>
      </c>
      <c r="K51" s="102"/>
      <c r="L51" s="125"/>
      <c r="M51" s="102"/>
      <c r="N51" s="102"/>
      <c r="O51" s="102"/>
      <c r="P51" s="102"/>
      <c r="Q51" s="102"/>
    </row>
    <row r="52" spans="1:17">
      <c r="A52" s="160" t="s">
        <v>11912</v>
      </c>
      <c r="B52" s="162" t="str">
        <f>INDEX(lang_3_04语言配置表3!$C:$C,MATCH(宝物0!B51,lang_3_04语言配置表3!$A:$A,0),0)</f>
        <v>#使极大范围内的敌方单位受到法术造成的伤害提高50%，持续整场（最多可叠加2层），同时附加减速效果及沉默效果，持续[color=48b946,fontsize=20]{($bufflast11+$bufflast12*($sklevel-1))/1000}[-]秒</v>
      </c>
      <c r="C52" s="138"/>
      <c r="J52" s="102">
        <v>505021</v>
      </c>
      <c r="K52" s="102"/>
      <c r="L52" s="125"/>
      <c r="M52" s="102"/>
      <c r="N52" s="102"/>
      <c r="O52" s="102"/>
      <c r="P52" s="102"/>
      <c r="Q52" s="102"/>
    </row>
    <row r="53" spans="1:17">
      <c r="A53" s="136" t="s">
        <v>11913</v>
      </c>
      <c r="B53" s="41" t="str">
        <f>"PLAYERSKILLDES3_"&amp;INDEX('英雄法术-部分宝物技能playerSkillEffect'!A:A,MATCH(宝物0!B19,'英雄法术-部分宝物技能playerSkillEffect'!A:A,0),0)</f>
        <v>PLAYERSKILLDES3_49014</v>
      </c>
      <c r="C53" s="138"/>
      <c r="J53" s="102">
        <v>505022</v>
      </c>
      <c r="K53" s="102"/>
      <c r="L53" s="125"/>
      <c r="M53" s="102"/>
      <c r="N53" s="102"/>
      <c r="O53" s="102"/>
      <c r="P53" s="102"/>
      <c r="Q53" s="102"/>
    </row>
    <row r="54" spans="1:17">
      <c r="A54" s="160" t="s">
        <v>11913</v>
      </c>
      <c r="B54" s="162" t="str">
        <f>INDEX(lang_3_04语言配置表3!$C:$C,MATCH(宝物0!B53,lang_3_04语言配置表3!$A:$A,0),0)</f>
        <v>#敌军 降低抗性</v>
      </c>
      <c r="C54" s="138"/>
      <c r="J54" s="102">
        <v>505023</v>
      </c>
      <c r="K54" s="102" t="s">
        <v>11864</v>
      </c>
      <c r="L54" s="125">
        <v>2</v>
      </c>
      <c r="M54" s="102">
        <v>20</v>
      </c>
      <c r="N54" s="102">
        <v>0</v>
      </c>
      <c r="O54" s="102">
        <v>5</v>
      </c>
      <c r="P54" s="102">
        <v>20</v>
      </c>
      <c r="Q54" s="102">
        <v>0</v>
      </c>
    </row>
    <row r="55" spans="1:17">
      <c r="J55" s="102">
        <v>505024</v>
      </c>
      <c r="K55" s="102"/>
      <c r="L55" s="125"/>
      <c r="M55" s="102"/>
      <c r="N55" s="102"/>
      <c r="O55" s="102"/>
      <c r="P55" s="102"/>
      <c r="Q55" s="102"/>
    </row>
    <row r="56" spans="1:17">
      <c r="J56" s="102">
        <v>505031</v>
      </c>
      <c r="K56" s="102"/>
      <c r="L56" s="125"/>
      <c r="M56" s="102"/>
      <c r="N56" s="102"/>
      <c r="O56" s="102"/>
      <c r="P56" s="102"/>
      <c r="Q56" s="102"/>
    </row>
    <row r="57" spans="1:17">
      <c r="A57" s="138"/>
      <c r="J57" s="102">
        <v>505032</v>
      </c>
      <c r="K57" s="102"/>
      <c r="L57" s="125"/>
      <c r="M57" s="102"/>
      <c r="N57" s="102"/>
      <c r="O57" s="102"/>
      <c r="P57" s="102"/>
      <c r="Q57" s="102"/>
    </row>
    <row r="58" spans="1:17">
      <c r="A58" s="138"/>
      <c r="J58" s="102">
        <v>505033</v>
      </c>
      <c r="K58" s="102"/>
      <c r="L58" s="125"/>
      <c r="M58" s="102"/>
      <c r="N58" s="102"/>
      <c r="O58" s="102"/>
      <c r="P58" s="102"/>
      <c r="Q58" s="102"/>
    </row>
    <row r="59" spans="1:17">
      <c r="J59" s="102">
        <v>505034</v>
      </c>
      <c r="K59" s="102"/>
      <c r="L59" s="125"/>
      <c r="M59" s="102"/>
      <c r="N59" s="102"/>
      <c r="O59" s="102"/>
      <c r="P59" s="102"/>
      <c r="Q59" s="102"/>
    </row>
    <row r="60" spans="1:17">
      <c r="J60" s="102">
        <v>506011</v>
      </c>
      <c r="K60" s="102"/>
      <c r="L60" s="125"/>
      <c r="M60" s="102"/>
      <c r="N60" s="102"/>
      <c r="O60" s="102"/>
      <c r="P60" s="102"/>
      <c r="Q60" s="102"/>
    </row>
    <row r="61" spans="1:17">
      <c r="J61" s="102">
        <v>506012</v>
      </c>
      <c r="K61" s="102"/>
      <c r="L61" s="125"/>
      <c r="M61" s="102"/>
      <c r="N61" s="102"/>
      <c r="O61" s="102"/>
      <c r="P61" s="102"/>
      <c r="Q61" s="102"/>
    </row>
    <row r="62" spans="1:17">
      <c r="J62" s="102">
        <v>506013</v>
      </c>
      <c r="K62" s="102"/>
      <c r="L62" s="125"/>
      <c r="M62" s="102"/>
      <c r="N62" s="102"/>
      <c r="O62" s="102"/>
      <c r="P62" s="102"/>
      <c r="Q62" s="102"/>
    </row>
    <row r="63" spans="1:17">
      <c r="J63" s="102">
        <v>506014</v>
      </c>
      <c r="K63" s="102"/>
      <c r="L63" s="125"/>
      <c r="M63" s="102"/>
      <c r="N63" s="102"/>
      <c r="O63" s="102"/>
      <c r="P63" s="102"/>
      <c r="Q63" s="102"/>
    </row>
    <row r="64" spans="1:17">
      <c r="J64" s="102">
        <v>506021</v>
      </c>
      <c r="K64" s="102" t="s">
        <v>11865</v>
      </c>
      <c r="L64" s="125">
        <v>9</v>
      </c>
      <c r="M64" s="102">
        <v>300</v>
      </c>
      <c r="N64" s="102">
        <v>0</v>
      </c>
      <c r="O64" s="102"/>
      <c r="P64" s="102"/>
      <c r="Q64" s="102"/>
    </row>
    <row r="65" spans="10:17">
      <c r="J65" s="102">
        <v>506022</v>
      </c>
      <c r="K65" s="102" t="s">
        <v>11866</v>
      </c>
      <c r="L65" s="125">
        <v>2</v>
      </c>
      <c r="M65" s="102">
        <v>20</v>
      </c>
      <c r="N65" s="102">
        <v>0</v>
      </c>
      <c r="O65" s="102"/>
      <c r="P65" s="102"/>
      <c r="Q65" s="102"/>
    </row>
    <row r="66" spans="10:17">
      <c r="J66" s="102">
        <v>506023</v>
      </c>
      <c r="K66" s="102"/>
      <c r="L66" s="125"/>
      <c r="M66" s="102"/>
      <c r="N66" s="102"/>
      <c r="O66" s="102"/>
      <c r="P66" s="102"/>
      <c r="Q66" s="102"/>
    </row>
    <row r="67" spans="10:17">
      <c r="J67" s="102">
        <v>506024</v>
      </c>
      <c r="K67" s="102"/>
      <c r="L67" s="125"/>
      <c r="M67" s="102"/>
      <c r="N67" s="102"/>
      <c r="O67" s="102"/>
      <c r="P67" s="102"/>
      <c r="Q67" s="102"/>
    </row>
    <row r="68" spans="10:17">
      <c r="J68" s="102">
        <v>506031</v>
      </c>
      <c r="K68" s="102"/>
      <c r="L68" s="125"/>
      <c r="M68" s="102"/>
      <c r="N68" s="102"/>
      <c r="O68" s="102"/>
      <c r="P68" s="102"/>
      <c r="Q68" s="102"/>
    </row>
    <row r="69" spans="10:17">
      <c r="J69" s="102">
        <v>506032</v>
      </c>
      <c r="K69" s="102"/>
      <c r="L69" s="125"/>
      <c r="M69" s="102"/>
      <c r="N69" s="102"/>
      <c r="O69" s="102"/>
      <c r="P69" s="102"/>
      <c r="Q69" s="102"/>
    </row>
    <row r="70" spans="10:17">
      <c r="J70" s="102">
        <v>506033</v>
      </c>
      <c r="K70" s="102"/>
      <c r="L70" s="125"/>
      <c r="M70" s="102"/>
      <c r="N70" s="102"/>
      <c r="O70" s="102"/>
      <c r="P70" s="102"/>
      <c r="Q70" s="102"/>
    </row>
    <row r="71" spans="10:17">
      <c r="J71" s="102">
        <v>506034</v>
      </c>
      <c r="K71" s="102"/>
      <c r="L71" s="125"/>
      <c r="M71" s="102"/>
      <c r="N71" s="102"/>
      <c r="O71" s="102"/>
      <c r="P71" s="102"/>
      <c r="Q71" s="102"/>
    </row>
    <row r="72" spans="10:17">
      <c r="J72" s="102">
        <v>506041</v>
      </c>
      <c r="K72" s="102"/>
      <c r="L72" s="125"/>
      <c r="M72" s="102"/>
      <c r="N72" s="102"/>
      <c r="O72" s="102"/>
      <c r="P72" s="102"/>
      <c r="Q72" s="102"/>
    </row>
    <row r="73" spans="10:17">
      <c r="J73" s="102">
        <v>506042</v>
      </c>
      <c r="K73" s="102"/>
      <c r="L73" s="125"/>
      <c r="M73" s="102"/>
      <c r="N73" s="102"/>
      <c r="O73" s="102"/>
      <c r="P73" s="102"/>
      <c r="Q73" s="102"/>
    </row>
    <row r="74" spans="10:17">
      <c r="J74" s="102">
        <v>506043</v>
      </c>
      <c r="K74" s="102"/>
      <c r="L74" s="125"/>
      <c r="M74" s="102"/>
      <c r="N74" s="102"/>
      <c r="O74" s="102"/>
      <c r="P74" s="102"/>
      <c r="Q74" s="102"/>
    </row>
    <row r="75" spans="10:17">
      <c r="J75" s="102">
        <v>506044</v>
      </c>
      <c r="K75" s="102"/>
      <c r="L75" s="125"/>
      <c r="M75" s="102"/>
      <c r="N75" s="102"/>
      <c r="O75" s="102"/>
      <c r="P75" s="102"/>
      <c r="Q75" s="102"/>
    </row>
    <row r="76" spans="10:17">
      <c r="J76" s="102">
        <v>507011</v>
      </c>
      <c r="K76" s="102"/>
      <c r="L76" s="125"/>
      <c r="M76" s="102"/>
      <c r="N76" s="102"/>
      <c r="O76" s="102"/>
      <c r="P76" s="102"/>
      <c r="Q76" s="102"/>
    </row>
    <row r="77" spans="10:17">
      <c r="J77" s="102">
        <v>507012</v>
      </c>
      <c r="K77" s="102"/>
      <c r="L77" s="125"/>
      <c r="M77" s="102"/>
      <c r="N77" s="102"/>
      <c r="O77" s="102"/>
      <c r="P77" s="102"/>
      <c r="Q77" s="102"/>
    </row>
    <row r="78" spans="10:17">
      <c r="J78" s="102">
        <v>507013</v>
      </c>
      <c r="K78" s="102"/>
      <c r="L78" s="125"/>
      <c r="M78" s="102"/>
      <c r="N78" s="102"/>
      <c r="O78" s="102"/>
      <c r="P78" s="102"/>
      <c r="Q78" s="102"/>
    </row>
    <row r="79" spans="10:17">
      <c r="J79" s="102">
        <v>507014</v>
      </c>
      <c r="K79" s="102"/>
      <c r="L79" s="125"/>
      <c r="M79" s="102"/>
      <c r="N79" s="102"/>
      <c r="O79" s="102"/>
      <c r="P79" s="102"/>
      <c r="Q79" s="102"/>
    </row>
    <row r="80" spans="10:17">
      <c r="J80" s="102">
        <v>507021</v>
      </c>
      <c r="K80" s="102"/>
      <c r="L80" s="125"/>
      <c r="M80" s="102"/>
      <c r="N80" s="102"/>
      <c r="O80" s="102"/>
      <c r="P80" s="102"/>
      <c r="Q80" s="102"/>
    </row>
    <row r="81" spans="10:17">
      <c r="J81" s="102">
        <v>507022</v>
      </c>
      <c r="K81" s="102"/>
      <c r="L81" s="125"/>
      <c r="M81" s="102"/>
      <c r="N81" s="102"/>
      <c r="O81" s="102"/>
      <c r="P81" s="102"/>
      <c r="Q81" s="102"/>
    </row>
    <row r="82" spans="10:17">
      <c r="J82" s="102">
        <v>507023</v>
      </c>
      <c r="K82" s="102"/>
      <c r="L82" s="125"/>
      <c r="M82" s="102"/>
      <c r="N82" s="102"/>
      <c r="O82" s="102"/>
      <c r="P82" s="102"/>
      <c r="Q82" s="102"/>
    </row>
    <row r="83" spans="10:17">
      <c r="J83" s="102">
        <v>507024</v>
      </c>
      <c r="K83" s="102"/>
      <c r="L83" s="125"/>
      <c r="M83" s="102"/>
      <c r="N83" s="102"/>
      <c r="O83" s="102"/>
      <c r="P83" s="102"/>
      <c r="Q83" s="102"/>
    </row>
    <row r="84" spans="10:17">
      <c r="J84" s="102">
        <v>508011</v>
      </c>
      <c r="K84" s="102"/>
      <c r="L84" s="125"/>
      <c r="M84" s="102"/>
      <c r="N84" s="102"/>
      <c r="O84" s="102"/>
      <c r="P84" s="102"/>
      <c r="Q84" s="102"/>
    </row>
    <row r="85" spans="10:17">
      <c r="J85" s="102">
        <v>508012</v>
      </c>
      <c r="K85" s="102"/>
      <c r="L85" s="125"/>
      <c r="M85" s="102"/>
      <c r="N85" s="102"/>
      <c r="O85" s="102"/>
      <c r="P85" s="102"/>
      <c r="Q85" s="102"/>
    </row>
    <row r="86" spans="10:17">
      <c r="J86" s="102">
        <v>508013</v>
      </c>
      <c r="K86" s="102"/>
      <c r="L86" s="125"/>
      <c r="M86" s="102"/>
      <c r="N86" s="102"/>
      <c r="O86" s="102"/>
      <c r="P86" s="102"/>
      <c r="Q86" s="102"/>
    </row>
    <row r="87" spans="10:17">
      <c r="J87" s="102">
        <v>508014</v>
      </c>
      <c r="K87" s="102"/>
      <c r="L87" s="125"/>
      <c r="M87" s="102"/>
      <c r="N87" s="102"/>
      <c r="O87" s="102"/>
      <c r="P87" s="102"/>
      <c r="Q87" s="102"/>
    </row>
    <row r="88" spans="10:17">
      <c r="J88" s="102">
        <v>508021</v>
      </c>
      <c r="K88" s="102"/>
      <c r="L88" s="125"/>
      <c r="M88" s="102"/>
      <c r="N88" s="102"/>
      <c r="O88" s="102"/>
      <c r="P88" s="102"/>
      <c r="Q88" s="102"/>
    </row>
    <row r="89" spans="10:17">
      <c r="J89" s="102">
        <v>508022</v>
      </c>
      <c r="K89" s="102"/>
      <c r="L89" s="125"/>
      <c r="M89" s="102"/>
      <c r="N89" s="102"/>
      <c r="O89" s="102"/>
      <c r="P89" s="102"/>
      <c r="Q89" s="102"/>
    </row>
    <row r="90" spans="10:17">
      <c r="J90" s="102">
        <v>508023</v>
      </c>
      <c r="K90" s="102"/>
      <c r="L90" s="125"/>
      <c r="M90" s="102"/>
      <c r="N90" s="102"/>
      <c r="O90" s="102"/>
      <c r="P90" s="102"/>
      <c r="Q90" s="102"/>
    </row>
    <row r="91" spans="10:17">
      <c r="J91" s="102">
        <v>508024</v>
      </c>
      <c r="K91" s="102"/>
      <c r="L91" s="125"/>
      <c r="M91" s="102"/>
      <c r="N91" s="102"/>
      <c r="O91" s="102"/>
      <c r="P91" s="102"/>
      <c r="Q91" s="102"/>
    </row>
    <row r="92" spans="10:17">
      <c r="J92" s="102">
        <v>509011</v>
      </c>
      <c r="K92" s="102"/>
      <c r="L92" s="125"/>
      <c r="M92" s="102"/>
      <c r="N92" s="102"/>
      <c r="O92" s="102"/>
      <c r="P92" s="102"/>
      <c r="Q92" s="102"/>
    </row>
    <row r="93" spans="10:17">
      <c r="J93" s="102">
        <v>509012</v>
      </c>
      <c r="K93" s="102" t="s">
        <v>11867</v>
      </c>
      <c r="L93" s="125">
        <v>2</v>
      </c>
      <c r="M93" s="102">
        <v>30</v>
      </c>
      <c r="N93" s="102">
        <v>0</v>
      </c>
      <c r="O93" s="102"/>
      <c r="P93" s="102"/>
      <c r="Q93" s="102"/>
    </row>
    <row r="94" spans="10:17">
      <c r="J94" s="102">
        <v>509013</v>
      </c>
      <c r="K94" s="102"/>
      <c r="L94" s="125"/>
      <c r="M94" s="102"/>
      <c r="N94" s="102"/>
      <c r="O94" s="102"/>
      <c r="P94" s="102"/>
      <c r="Q94" s="102"/>
    </row>
    <row r="95" spans="10:17">
      <c r="J95" s="102">
        <v>509014</v>
      </c>
      <c r="K95" s="102"/>
      <c r="L95" s="125"/>
      <c r="M95" s="102"/>
      <c r="N95" s="102"/>
      <c r="O95" s="102"/>
      <c r="P95" s="102"/>
      <c r="Q95" s="102"/>
    </row>
    <row r="96" spans="10:17">
      <c r="J96" s="102">
        <v>512011</v>
      </c>
      <c r="K96" s="102"/>
      <c r="L96" s="125"/>
      <c r="M96" s="102"/>
      <c r="N96" s="102"/>
      <c r="O96" s="102"/>
      <c r="P96" s="102"/>
      <c r="Q96" s="102"/>
    </row>
    <row r="97" spans="10:17">
      <c r="J97" s="102">
        <v>512012</v>
      </c>
      <c r="K97" s="102"/>
      <c r="L97" s="125"/>
      <c r="M97" s="102"/>
      <c r="N97" s="102"/>
      <c r="O97" s="102"/>
      <c r="P97" s="102"/>
      <c r="Q97" s="102"/>
    </row>
    <row r="98" spans="10:17">
      <c r="J98" s="102">
        <v>512013</v>
      </c>
      <c r="K98" s="102"/>
      <c r="L98" s="125"/>
      <c r="M98" s="102"/>
      <c r="N98" s="102"/>
      <c r="O98" s="102"/>
      <c r="P98" s="102"/>
      <c r="Q98" s="102"/>
    </row>
    <row r="99" spans="10:17">
      <c r="J99" s="102">
        <v>512014</v>
      </c>
      <c r="K99" s="102"/>
      <c r="L99" s="125"/>
      <c r="M99" s="102"/>
      <c r="N99" s="102"/>
      <c r="O99" s="102"/>
      <c r="P99" s="102"/>
      <c r="Q99" s="102"/>
    </row>
    <row r="100" spans="10:17">
      <c r="J100" s="102">
        <v>512021</v>
      </c>
      <c r="K100" s="102"/>
      <c r="L100" s="125"/>
      <c r="M100" s="102"/>
      <c r="N100" s="102"/>
      <c r="O100" s="102"/>
      <c r="P100" s="102"/>
      <c r="Q100" s="102"/>
    </row>
    <row r="101" spans="10:17">
      <c r="J101" s="102">
        <v>512022</v>
      </c>
      <c r="K101" s="102"/>
      <c r="L101" s="125"/>
      <c r="M101" s="102"/>
      <c r="N101" s="102"/>
      <c r="O101" s="102"/>
      <c r="P101" s="102"/>
      <c r="Q101" s="102"/>
    </row>
    <row r="102" spans="10:17">
      <c r="J102" s="102">
        <v>512023</v>
      </c>
      <c r="K102" s="102" t="s">
        <v>11868</v>
      </c>
      <c r="L102" s="125">
        <v>2</v>
      </c>
      <c r="M102" s="102">
        <v>15</v>
      </c>
      <c r="N102" s="102">
        <v>0</v>
      </c>
      <c r="O102" s="102">
        <v>5</v>
      </c>
      <c r="P102" s="102">
        <v>15</v>
      </c>
      <c r="Q102" s="102">
        <v>0</v>
      </c>
    </row>
    <row r="103" spans="10:17">
      <c r="J103" s="102">
        <v>512024</v>
      </c>
      <c r="K103" s="102"/>
      <c r="L103" s="125"/>
      <c r="M103" s="102"/>
      <c r="N103" s="102"/>
      <c r="O103" s="102"/>
      <c r="P103" s="102"/>
      <c r="Q103" s="102"/>
    </row>
    <row r="104" spans="10:17">
      <c r="J104" s="102">
        <v>513011</v>
      </c>
      <c r="K104" s="102"/>
      <c r="L104" s="125"/>
      <c r="M104" s="102"/>
      <c r="N104" s="102"/>
      <c r="O104" s="102"/>
      <c r="P104" s="102"/>
      <c r="Q104" s="102"/>
    </row>
    <row r="105" spans="10:17">
      <c r="J105" s="102">
        <v>513012</v>
      </c>
      <c r="K105" s="102"/>
      <c r="L105" s="125"/>
      <c r="M105" s="102"/>
      <c r="N105" s="102"/>
      <c r="O105" s="102"/>
      <c r="P105" s="102"/>
      <c r="Q105" s="102"/>
    </row>
    <row r="106" spans="10:17">
      <c r="J106" s="102">
        <v>513013</v>
      </c>
      <c r="K106" s="102" t="s">
        <v>11869</v>
      </c>
      <c r="L106" s="125">
        <v>55</v>
      </c>
      <c r="M106" s="102">
        <v>20</v>
      </c>
      <c r="N106" s="102">
        <v>0</v>
      </c>
      <c r="O106" s="102"/>
      <c r="P106" s="102"/>
      <c r="Q106" s="102"/>
    </row>
    <row r="107" spans="10:17">
      <c r="J107" s="102">
        <v>513014</v>
      </c>
      <c r="K107" s="102"/>
      <c r="L107" s="125"/>
      <c r="M107" s="102"/>
      <c r="N107" s="102"/>
      <c r="O107" s="102"/>
      <c r="P107" s="102"/>
      <c r="Q107" s="102"/>
    </row>
    <row r="108" spans="10:17">
      <c r="J108" s="102">
        <v>514011</v>
      </c>
      <c r="K108" s="102"/>
      <c r="L108" s="125"/>
      <c r="M108" s="102"/>
      <c r="N108" s="102"/>
      <c r="O108" s="102"/>
      <c r="P108" s="102"/>
      <c r="Q108" s="102"/>
    </row>
    <row r="109" spans="10:17">
      <c r="J109" s="102">
        <v>514012</v>
      </c>
      <c r="K109" s="102"/>
      <c r="L109" s="125"/>
      <c r="M109" s="102"/>
      <c r="N109" s="102"/>
      <c r="O109" s="102"/>
      <c r="P109" s="102"/>
      <c r="Q109" s="102"/>
    </row>
    <row r="110" spans="10:17">
      <c r="J110" s="102">
        <v>514013</v>
      </c>
      <c r="K110" s="102"/>
      <c r="L110" s="125"/>
      <c r="M110" s="102"/>
      <c r="N110" s="102"/>
      <c r="O110" s="102"/>
      <c r="P110" s="102"/>
      <c r="Q110" s="102"/>
    </row>
    <row r="111" spans="10:17">
      <c r="J111" s="102">
        <v>514014</v>
      </c>
      <c r="K111" s="102"/>
      <c r="L111" s="125"/>
      <c r="M111" s="102"/>
      <c r="N111" s="102"/>
      <c r="O111" s="102"/>
      <c r="P111" s="102"/>
      <c r="Q111" s="102"/>
    </row>
    <row r="112" spans="10:17">
      <c r="J112" s="102">
        <v>514021</v>
      </c>
      <c r="K112" s="102"/>
      <c r="L112" s="125"/>
      <c r="M112" s="102"/>
      <c r="N112" s="102"/>
      <c r="O112" s="102"/>
      <c r="P112" s="102"/>
      <c r="Q112" s="102"/>
    </row>
    <row r="113" spans="10:17">
      <c r="J113" s="102">
        <v>514022</v>
      </c>
      <c r="K113" s="102"/>
      <c r="L113" s="125"/>
      <c r="M113" s="102"/>
      <c r="N113" s="102"/>
      <c r="O113" s="102"/>
      <c r="P113" s="102"/>
      <c r="Q113" s="102"/>
    </row>
    <row r="114" spans="10:17">
      <c r="J114" s="102">
        <v>514023</v>
      </c>
      <c r="K114" s="102"/>
      <c r="L114" s="125"/>
      <c r="M114" s="102"/>
      <c r="N114" s="102"/>
      <c r="O114" s="102"/>
      <c r="P114" s="102"/>
      <c r="Q114" s="102"/>
    </row>
    <row r="115" spans="10:17">
      <c r="J115" s="102">
        <v>514024</v>
      </c>
      <c r="K115" s="102"/>
      <c r="L115" s="125"/>
      <c r="M115" s="102"/>
      <c r="N115" s="102"/>
      <c r="O115" s="102"/>
      <c r="P115" s="102"/>
      <c r="Q115" s="102"/>
    </row>
    <row r="116" spans="10:17">
      <c r="J116" s="102"/>
      <c r="K116" s="102"/>
      <c r="L116" s="124"/>
      <c r="M116" s="102"/>
      <c r="N116" s="102"/>
      <c r="O116" s="102"/>
      <c r="P116" s="102"/>
      <c r="Q116" s="102"/>
    </row>
    <row r="117" spans="10:17">
      <c r="J117" s="102"/>
      <c r="K117" s="102"/>
      <c r="L117" s="124"/>
      <c r="M117" s="102"/>
      <c r="N117" s="102"/>
      <c r="O117" s="102"/>
      <c r="P117" s="102"/>
      <c r="Q117" s="102"/>
    </row>
    <row r="118" spans="10:17">
      <c r="J118" s="102" t="s">
        <v>11475</v>
      </c>
      <c r="K118" s="102"/>
      <c r="L118" s="124"/>
      <c r="M118" s="102"/>
      <c r="N118" s="102"/>
      <c r="O118" s="102"/>
      <c r="P118" s="102"/>
      <c r="Q118" s="102"/>
    </row>
    <row r="119" spans="10:17">
      <c r="J119" s="102">
        <v>714011</v>
      </c>
      <c r="K119" s="102"/>
      <c r="L119" s="124"/>
      <c r="M119" s="102"/>
      <c r="N119" s="102"/>
      <c r="O119" s="102"/>
      <c r="P119" s="102"/>
      <c r="Q119" s="102"/>
    </row>
    <row r="120" spans="10:17">
      <c r="J120" s="102">
        <v>714012</v>
      </c>
      <c r="K120" s="102"/>
      <c r="L120" s="124"/>
      <c r="M120" s="102"/>
      <c r="N120" s="102"/>
      <c r="O120" s="102"/>
      <c r="P120" s="102"/>
      <c r="Q120" s="102"/>
    </row>
    <row r="121" spans="10:17">
      <c r="J121" s="102">
        <v>714013</v>
      </c>
      <c r="K121" s="102"/>
      <c r="L121" s="124"/>
      <c r="M121" s="102"/>
      <c r="N121" s="102"/>
      <c r="O121" s="102"/>
      <c r="P121" s="102"/>
      <c r="Q121" s="102"/>
    </row>
    <row r="122" spans="10:17">
      <c r="J122" s="102">
        <v>714014</v>
      </c>
      <c r="K122" s="102"/>
      <c r="L122" s="124"/>
      <c r="M122" s="102"/>
      <c r="N122" s="102"/>
      <c r="O122" s="102"/>
      <c r="P122" s="102"/>
      <c r="Q122" s="102"/>
    </row>
    <row r="123" spans="10:17">
      <c r="J123" s="102"/>
      <c r="K123" s="102"/>
      <c r="L123" s="124"/>
      <c r="M123" s="102"/>
      <c r="N123" s="102"/>
      <c r="O123" s="102"/>
      <c r="P123" s="102"/>
      <c r="Q123" s="102"/>
    </row>
    <row r="124" spans="10:17">
      <c r="J124" s="102" t="s">
        <v>11856</v>
      </c>
      <c r="K124" s="102"/>
      <c r="L124" s="124"/>
      <c r="M124" s="102"/>
      <c r="N124" s="102"/>
      <c r="O124" s="102"/>
      <c r="P124" s="102"/>
      <c r="Q124" s="102"/>
    </row>
    <row r="125" spans="10:17">
      <c r="J125" s="102">
        <v>62001</v>
      </c>
      <c r="K125" s="102" t="s">
        <v>11870</v>
      </c>
      <c r="L125" s="124">
        <v>55</v>
      </c>
      <c r="M125" s="102">
        <v>4</v>
      </c>
      <c r="N125" s="102">
        <v>0</v>
      </c>
      <c r="O125" s="102"/>
      <c r="P125" s="102"/>
      <c r="Q125" s="102"/>
    </row>
    <row r="126" spans="10:17">
      <c r="J126" s="102">
        <v>62002</v>
      </c>
      <c r="K126" s="102" t="s">
        <v>11871</v>
      </c>
      <c r="L126" s="124">
        <v>55</v>
      </c>
      <c r="M126" s="102">
        <v>8</v>
      </c>
      <c r="N126" s="102">
        <v>0</v>
      </c>
      <c r="O126" s="102"/>
      <c r="P126" s="102"/>
      <c r="Q126" s="102"/>
    </row>
    <row r="127" spans="10:17">
      <c r="J127" s="102">
        <v>62003</v>
      </c>
      <c r="K127" s="102" t="s">
        <v>11480</v>
      </c>
      <c r="L127" s="124">
        <v>55</v>
      </c>
      <c r="M127" s="102">
        <v>12</v>
      </c>
      <c r="N127" s="102">
        <v>0</v>
      </c>
      <c r="O127" s="102"/>
      <c r="P127" s="102"/>
      <c r="Q127" s="102"/>
    </row>
    <row r="128" spans="10:17">
      <c r="J128" s="102">
        <v>62011</v>
      </c>
      <c r="K128" s="102"/>
      <c r="L128" s="124"/>
      <c r="M128" s="102"/>
      <c r="N128" s="102"/>
      <c r="O128" s="102"/>
      <c r="P128" s="102"/>
      <c r="Q128" s="102"/>
    </row>
    <row r="129" spans="10:17">
      <c r="J129" s="102">
        <v>62012</v>
      </c>
      <c r="K129" s="102"/>
      <c r="L129" s="124"/>
      <c r="M129" s="102"/>
      <c r="N129" s="102"/>
      <c r="O129" s="102"/>
      <c r="P129" s="102"/>
      <c r="Q129" s="102"/>
    </row>
    <row r="130" spans="10:17">
      <c r="J130" s="102">
        <v>62013</v>
      </c>
      <c r="K130" s="102"/>
      <c r="L130" s="124"/>
      <c r="M130" s="102"/>
      <c r="N130" s="102"/>
      <c r="O130" s="102"/>
      <c r="P130" s="102"/>
      <c r="Q130" s="102"/>
    </row>
    <row r="131" spans="10:17">
      <c r="J131" s="102">
        <v>62021</v>
      </c>
      <c r="K131" s="102" t="s">
        <v>11872</v>
      </c>
      <c r="L131" s="124">
        <v>9</v>
      </c>
      <c r="M131" s="102">
        <v>100</v>
      </c>
      <c r="N131" s="102">
        <v>0</v>
      </c>
      <c r="O131" s="102"/>
      <c r="P131" s="102"/>
      <c r="Q131" s="102"/>
    </row>
    <row r="132" spans="10:17">
      <c r="J132" s="102">
        <v>62022</v>
      </c>
      <c r="K132" s="102" t="s">
        <v>11873</v>
      </c>
      <c r="L132" s="124">
        <v>9</v>
      </c>
      <c r="M132" s="102">
        <v>200</v>
      </c>
      <c r="N132" s="102">
        <v>0</v>
      </c>
      <c r="O132" s="102"/>
      <c r="P132" s="102"/>
      <c r="Q132" s="102"/>
    </row>
    <row r="133" spans="10:17">
      <c r="J133" s="102">
        <v>62023</v>
      </c>
      <c r="K133" s="102" t="s">
        <v>11865</v>
      </c>
      <c r="L133" s="124">
        <v>9</v>
      </c>
      <c r="M133" s="102">
        <v>300</v>
      </c>
      <c r="N133" s="102">
        <v>0</v>
      </c>
      <c r="O133" s="102"/>
      <c r="P133" s="102"/>
      <c r="Q133" s="102"/>
    </row>
    <row r="134" spans="10:17">
      <c r="J134" s="102">
        <v>62031</v>
      </c>
      <c r="K134" s="102"/>
      <c r="L134" s="124"/>
      <c r="M134" s="102"/>
      <c r="N134" s="102"/>
      <c r="O134" s="102"/>
      <c r="P134" s="102"/>
      <c r="Q134" s="102"/>
    </row>
    <row r="135" spans="10:17">
      <c r="J135" s="102">
        <v>62032</v>
      </c>
      <c r="K135" s="102"/>
      <c r="L135" s="124"/>
      <c r="M135" s="102"/>
      <c r="N135" s="102"/>
      <c r="O135" s="102"/>
      <c r="P135" s="102"/>
      <c r="Q135" s="102"/>
    </row>
    <row r="136" spans="10:17">
      <c r="J136" s="102">
        <v>62033</v>
      </c>
      <c r="K136" s="102"/>
      <c r="L136" s="124"/>
      <c r="M136" s="102"/>
      <c r="N136" s="102"/>
      <c r="O136" s="102"/>
      <c r="P136" s="102"/>
      <c r="Q136" s="102"/>
    </row>
    <row r="137" spans="10:17">
      <c r="J137" s="102">
        <v>62041</v>
      </c>
      <c r="K137" s="102"/>
      <c r="L137" s="124"/>
      <c r="M137" s="102"/>
      <c r="N137" s="102"/>
      <c r="O137" s="102"/>
      <c r="P137" s="102"/>
      <c r="Q137" s="102"/>
    </row>
    <row r="138" spans="10:17">
      <c r="J138" s="102">
        <v>62042</v>
      </c>
      <c r="K138" s="102"/>
      <c r="L138" s="124"/>
      <c r="M138" s="102"/>
      <c r="N138" s="102"/>
      <c r="O138" s="102"/>
      <c r="P138" s="102"/>
      <c r="Q138" s="102"/>
    </row>
    <row r="139" spans="10:17">
      <c r="J139" s="102">
        <v>62043</v>
      </c>
      <c r="K139" s="102"/>
      <c r="L139" s="124"/>
      <c r="M139" s="102"/>
      <c r="N139" s="102"/>
      <c r="O139" s="102"/>
      <c r="P139" s="102"/>
      <c r="Q139" s="102"/>
    </row>
    <row r="140" spans="10:17">
      <c r="J140" s="102">
        <v>62051</v>
      </c>
      <c r="K140" s="102" t="s">
        <v>11874</v>
      </c>
      <c r="L140" s="124">
        <v>2</v>
      </c>
      <c r="M140" s="102">
        <v>7</v>
      </c>
      <c r="N140" s="102">
        <v>0</v>
      </c>
      <c r="O140" s="102"/>
      <c r="P140" s="102"/>
      <c r="Q140" s="102"/>
    </row>
    <row r="141" spans="10:17">
      <c r="J141" s="102">
        <v>62052</v>
      </c>
      <c r="K141" s="102" t="s">
        <v>11875</v>
      </c>
      <c r="L141" s="124">
        <v>2</v>
      </c>
      <c r="M141" s="102">
        <v>14</v>
      </c>
      <c r="N141" s="102">
        <v>0</v>
      </c>
      <c r="O141" s="102"/>
      <c r="P141" s="102"/>
      <c r="Q141" s="102"/>
    </row>
    <row r="142" spans="10:17">
      <c r="J142" s="102">
        <v>62053</v>
      </c>
      <c r="K142" s="102" t="s">
        <v>11876</v>
      </c>
      <c r="L142" s="124">
        <v>2</v>
      </c>
      <c r="M142" s="102">
        <v>21</v>
      </c>
      <c r="N142" s="102">
        <v>0</v>
      </c>
      <c r="O142" s="102"/>
      <c r="P142" s="102"/>
      <c r="Q142" s="102"/>
    </row>
    <row r="143" spans="10:17">
      <c r="J143" s="102">
        <v>62061</v>
      </c>
      <c r="K143" s="102"/>
      <c r="L143" s="124"/>
      <c r="M143" s="102"/>
      <c r="N143" s="102"/>
      <c r="O143" s="102"/>
      <c r="P143" s="102"/>
      <c r="Q143" s="102"/>
    </row>
    <row r="144" spans="10:17">
      <c r="J144" s="102">
        <v>62062</v>
      </c>
      <c r="K144" s="102"/>
      <c r="L144" s="124"/>
      <c r="M144" s="102"/>
      <c r="N144" s="102"/>
      <c r="O144" s="102"/>
      <c r="P144" s="102"/>
      <c r="Q144" s="102"/>
    </row>
    <row r="145" spans="10:17">
      <c r="J145" s="102">
        <v>62063</v>
      </c>
      <c r="K145" s="102"/>
      <c r="L145" s="124"/>
      <c r="M145" s="102"/>
      <c r="N145" s="102"/>
      <c r="O145" s="102"/>
      <c r="P145" s="102"/>
      <c r="Q145" s="102"/>
    </row>
    <row r="146" spans="10:17">
      <c r="J146" s="102">
        <v>62071</v>
      </c>
      <c r="K146" s="102"/>
      <c r="L146" s="124"/>
      <c r="M146" s="102"/>
      <c r="N146" s="102"/>
      <c r="O146" s="102"/>
      <c r="P146" s="102"/>
      <c r="Q146" s="102"/>
    </row>
    <row r="147" spans="10:17">
      <c r="J147" s="102">
        <v>62072</v>
      </c>
      <c r="K147" s="102"/>
      <c r="L147" s="124"/>
      <c r="M147" s="102"/>
      <c r="N147" s="102"/>
      <c r="O147" s="102"/>
      <c r="P147" s="102"/>
      <c r="Q147" s="102"/>
    </row>
    <row r="148" spans="10:17">
      <c r="J148" s="102">
        <v>62073</v>
      </c>
      <c r="K148" s="102"/>
      <c r="L148" s="124"/>
      <c r="M148" s="102"/>
      <c r="N148" s="102"/>
      <c r="O148" s="102"/>
      <c r="P148" s="102"/>
      <c r="Q148" s="102"/>
    </row>
    <row r="149" spans="10:17">
      <c r="J149" s="102">
        <v>62081</v>
      </c>
      <c r="K149" s="102"/>
      <c r="L149" s="124"/>
      <c r="M149" s="102"/>
      <c r="N149" s="102"/>
      <c r="O149" s="102"/>
      <c r="P149" s="102"/>
      <c r="Q149" s="102"/>
    </row>
    <row r="150" spans="10:17">
      <c r="J150" s="102">
        <v>62082</v>
      </c>
      <c r="K150" s="102"/>
      <c r="L150" s="124"/>
      <c r="M150" s="102"/>
      <c r="N150" s="102"/>
      <c r="O150" s="102"/>
      <c r="P150" s="102"/>
      <c r="Q150" s="102"/>
    </row>
    <row r="151" spans="10:17">
      <c r="J151" s="102">
        <v>62083</v>
      </c>
      <c r="K151" s="102"/>
      <c r="L151" s="124"/>
      <c r="M151" s="102"/>
      <c r="N151" s="102"/>
      <c r="O151" s="102"/>
      <c r="P151" s="102"/>
      <c r="Q151" s="102"/>
    </row>
    <row r="152" spans="10:17">
      <c r="J152" s="102">
        <v>62091</v>
      </c>
      <c r="K152" s="102"/>
      <c r="L152" s="124"/>
      <c r="M152" s="102"/>
      <c r="N152" s="102"/>
      <c r="O152" s="102"/>
      <c r="P152" s="102"/>
      <c r="Q152" s="102"/>
    </row>
    <row r="153" spans="10:17">
      <c r="J153" s="102">
        <v>62092</v>
      </c>
      <c r="K153" s="102"/>
      <c r="L153" s="124"/>
      <c r="M153" s="102"/>
      <c r="N153" s="102"/>
      <c r="O153" s="102"/>
      <c r="P153" s="102"/>
      <c r="Q153" s="102"/>
    </row>
    <row r="154" spans="10:17">
      <c r="J154" s="102">
        <v>62093</v>
      </c>
      <c r="K154" s="102"/>
      <c r="L154" s="124"/>
      <c r="M154" s="102"/>
      <c r="N154" s="102"/>
      <c r="O154" s="102"/>
      <c r="P154" s="102"/>
      <c r="Q154" s="102"/>
    </row>
    <row r="155" spans="10:17">
      <c r="J155" s="102">
        <v>62101</v>
      </c>
      <c r="K155" s="102"/>
      <c r="L155" s="124"/>
      <c r="M155" s="102"/>
      <c r="N155" s="102"/>
      <c r="O155" s="102"/>
      <c r="P155" s="102"/>
      <c r="Q155" s="102"/>
    </row>
    <row r="156" spans="10:17">
      <c r="J156" s="102">
        <v>62102</v>
      </c>
      <c r="K156" s="102"/>
      <c r="L156" s="124"/>
      <c r="M156" s="102"/>
      <c r="N156" s="102"/>
      <c r="O156" s="102"/>
      <c r="P156" s="102"/>
      <c r="Q156" s="102"/>
    </row>
    <row r="157" spans="10:17">
      <c r="J157" s="102">
        <v>62103</v>
      </c>
      <c r="K157" s="102"/>
      <c r="L157" s="124"/>
      <c r="M157" s="102"/>
      <c r="N157" s="102"/>
      <c r="O157" s="102"/>
      <c r="P157" s="102"/>
      <c r="Q157" s="102"/>
    </row>
    <row r="158" spans="10:17">
      <c r="J158" s="102">
        <v>62111</v>
      </c>
      <c r="K158" s="102"/>
      <c r="L158" s="124"/>
      <c r="M158" s="102"/>
      <c r="N158" s="102"/>
      <c r="O158" s="102"/>
      <c r="P158" s="102"/>
      <c r="Q158" s="102"/>
    </row>
    <row r="159" spans="10:17">
      <c r="J159" s="102">
        <v>62112</v>
      </c>
      <c r="K159" s="102"/>
      <c r="L159" s="124"/>
      <c r="M159" s="102"/>
      <c r="N159" s="102"/>
      <c r="O159" s="102"/>
      <c r="P159" s="102"/>
      <c r="Q159" s="102"/>
    </row>
    <row r="160" spans="10:17">
      <c r="J160" s="102">
        <v>62113</v>
      </c>
      <c r="K160" s="102"/>
      <c r="L160" s="124"/>
      <c r="M160" s="102"/>
      <c r="N160" s="102"/>
      <c r="O160" s="102"/>
      <c r="P160" s="102"/>
      <c r="Q160" s="102"/>
    </row>
    <row r="161" spans="10:17">
      <c r="J161" s="102">
        <v>62121</v>
      </c>
      <c r="K161" s="102"/>
      <c r="L161" s="124"/>
      <c r="M161" s="102"/>
      <c r="N161" s="102"/>
      <c r="O161" s="102"/>
      <c r="P161" s="102"/>
      <c r="Q161" s="102"/>
    </row>
    <row r="162" spans="10:17">
      <c r="J162" s="102">
        <v>62122</v>
      </c>
      <c r="K162" s="102"/>
      <c r="L162" s="124"/>
      <c r="M162" s="102"/>
      <c r="N162" s="102"/>
      <c r="O162" s="102"/>
      <c r="P162" s="102"/>
      <c r="Q162" s="102"/>
    </row>
    <row r="163" spans="10:17">
      <c r="J163" s="102">
        <v>62123</v>
      </c>
      <c r="K163" s="102"/>
      <c r="L163" s="124"/>
      <c r="M163" s="102"/>
      <c r="N163" s="102"/>
      <c r="O163" s="102"/>
      <c r="P163" s="102"/>
      <c r="Q163" s="102"/>
    </row>
    <row r="164" spans="10:17">
      <c r="J164" s="102">
        <v>62131</v>
      </c>
      <c r="K164" s="102" t="s">
        <v>11877</v>
      </c>
      <c r="L164" s="124">
        <v>5</v>
      </c>
      <c r="M164" s="102">
        <v>7</v>
      </c>
      <c r="N164" s="102">
        <v>0</v>
      </c>
      <c r="O164" s="102"/>
      <c r="P164" s="102"/>
      <c r="Q164" s="102"/>
    </row>
    <row r="165" spans="10:17">
      <c r="J165" s="102">
        <v>62132</v>
      </c>
      <c r="K165" s="102" t="s">
        <v>11878</v>
      </c>
      <c r="L165" s="124">
        <v>5</v>
      </c>
      <c r="M165" s="102">
        <v>14</v>
      </c>
      <c r="N165" s="102">
        <v>0</v>
      </c>
      <c r="O165" s="102"/>
      <c r="P165" s="102"/>
      <c r="Q165" s="102"/>
    </row>
    <row r="166" spans="10:17">
      <c r="J166" s="102">
        <v>62133</v>
      </c>
      <c r="K166" s="102" t="s">
        <v>11879</v>
      </c>
      <c r="L166" s="124">
        <v>5</v>
      </c>
      <c r="M166" s="102">
        <v>21</v>
      </c>
      <c r="N166" s="102">
        <v>0</v>
      </c>
      <c r="O166" s="102"/>
      <c r="P166" s="102"/>
      <c r="Q166" s="102"/>
    </row>
    <row r="167" spans="10:17">
      <c r="J167" s="102">
        <v>62141</v>
      </c>
      <c r="K167" s="102" t="s">
        <v>11880</v>
      </c>
      <c r="L167" s="124">
        <v>19</v>
      </c>
      <c r="M167" s="102">
        <v>10</v>
      </c>
      <c r="N167" s="102">
        <v>0</v>
      </c>
      <c r="O167" s="102"/>
      <c r="P167" s="102"/>
      <c r="Q167" s="102"/>
    </row>
    <row r="168" spans="10:17">
      <c r="J168" s="102">
        <v>62142</v>
      </c>
      <c r="K168" s="102" t="s">
        <v>11881</v>
      </c>
      <c r="L168" s="124">
        <v>19</v>
      </c>
      <c r="M168" s="102">
        <v>20</v>
      </c>
      <c r="N168" s="102">
        <v>0</v>
      </c>
      <c r="O168" s="102"/>
      <c r="P168" s="102"/>
      <c r="Q168" s="102"/>
    </row>
    <row r="169" spans="10:17">
      <c r="J169" s="102">
        <v>62143</v>
      </c>
      <c r="K169" s="102" t="s">
        <v>11882</v>
      </c>
      <c r="L169" s="124">
        <v>19</v>
      </c>
      <c r="M169" s="102">
        <v>30</v>
      </c>
      <c r="N169" s="102">
        <v>0</v>
      </c>
      <c r="O169" s="102"/>
      <c r="P169" s="102"/>
      <c r="Q169" s="102"/>
    </row>
    <row r="170" spans="10:17">
      <c r="J170" s="102">
        <v>62151</v>
      </c>
      <c r="K170" s="102" t="s">
        <v>11883</v>
      </c>
      <c r="L170" s="124">
        <v>20</v>
      </c>
      <c r="M170" s="102">
        <v>7</v>
      </c>
      <c r="N170" s="102">
        <v>0</v>
      </c>
      <c r="O170" s="102"/>
      <c r="P170" s="102"/>
      <c r="Q170" s="102"/>
    </row>
    <row r="171" spans="10:17">
      <c r="J171" s="102">
        <v>62152</v>
      </c>
      <c r="K171" s="102" t="s">
        <v>11884</v>
      </c>
      <c r="L171" s="124">
        <v>20</v>
      </c>
      <c r="M171" s="102">
        <v>14</v>
      </c>
      <c r="N171" s="102">
        <v>0</v>
      </c>
      <c r="O171" s="102"/>
      <c r="P171" s="102"/>
      <c r="Q171" s="102"/>
    </row>
    <row r="172" spans="10:17">
      <c r="J172" s="102">
        <v>62153</v>
      </c>
      <c r="K172" s="102" t="s">
        <v>11885</v>
      </c>
      <c r="L172" s="124">
        <v>20</v>
      </c>
      <c r="M172" s="102">
        <v>21</v>
      </c>
      <c r="N172" s="102">
        <v>0</v>
      </c>
      <c r="O172" s="102"/>
      <c r="P172" s="102"/>
      <c r="Q172" s="102"/>
    </row>
    <row r="173" spans="10:17">
      <c r="J173" s="102">
        <v>62161</v>
      </c>
      <c r="K173" s="102" t="s">
        <v>11886</v>
      </c>
      <c r="L173" s="124">
        <v>14</v>
      </c>
      <c r="M173" s="102">
        <v>7</v>
      </c>
      <c r="N173" s="102">
        <v>0</v>
      </c>
      <c r="O173" s="102"/>
      <c r="P173" s="102"/>
      <c r="Q173" s="102"/>
    </row>
    <row r="174" spans="10:17">
      <c r="J174" s="102">
        <v>62162</v>
      </c>
      <c r="K174" s="102" t="s">
        <v>11887</v>
      </c>
      <c r="L174" s="124">
        <v>14</v>
      </c>
      <c r="M174" s="102">
        <v>14</v>
      </c>
      <c r="N174" s="102">
        <v>0</v>
      </c>
      <c r="O174" s="102"/>
      <c r="P174" s="102"/>
      <c r="Q174" s="102"/>
    </row>
    <row r="175" spans="10:17">
      <c r="J175" s="102">
        <v>62163</v>
      </c>
      <c r="K175" s="102" t="s">
        <v>11888</v>
      </c>
      <c r="L175" s="124">
        <v>14</v>
      </c>
      <c r="M175" s="102">
        <v>21</v>
      </c>
      <c r="N175" s="102">
        <v>0</v>
      </c>
      <c r="O175" s="102"/>
      <c r="P175" s="102"/>
      <c r="Q175" s="102"/>
    </row>
    <row r="176" spans="10:17">
      <c r="J176" s="102"/>
      <c r="K176" s="102"/>
      <c r="L176" s="124"/>
      <c r="M176" s="102"/>
      <c r="N176" s="102"/>
      <c r="O176" s="102"/>
      <c r="P176" s="102"/>
      <c r="Q176" s="102"/>
    </row>
    <row r="177" spans="10:17">
      <c r="J177" s="102"/>
      <c r="K177" s="102"/>
      <c r="L177" s="124"/>
      <c r="M177" s="102"/>
      <c r="N177" s="102"/>
      <c r="O177" s="102"/>
      <c r="P177" s="102"/>
      <c r="Q177" s="102"/>
    </row>
    <row r="178" spans="10:17">
      <c r="J178" s="102"/>
      <c r="K178" s="102"/>
      <c r="L178" s="124"/>
      <c r="M178" s="102"/>
      <c r="N178" s="102"/>
      <c r="O178" s="102"/>
      <c r="P178" s="102"/>
      <c r="Q178" s="102"/>
    </row>
    <row r="179" spans="10:17">
      <c r="J179" s="102"/>
      <c r="K179" s="102"/>
      <c r="L179" s="124"/>
      <c r="M179" s="102"/>
      <c r="N179" s="102"/>
      <c r="O179" s="102"/>
      <c r="P179" s="102"/>
      <c r="Q179" s="102"/>
    </row>
    <row r="180" spans="10:17">
      <c r="J180" s="102"/>
      <c r="K180" s="102"/>
      <c r="L180" s="124"/>
      <c r="M180" s="102"/>
      <c r="N180" s="102"/>
      <c r="O180" s="102"/>
      <c r="P180" s="102"/>
      <c r="Q180" s="102"/>
    </row>
    <row r="181" spans="10:17">
      <c r="J181" s="102"/>
      <c r="K181" s="102"/>
      <c r="L181" s="124"/>
      <c r="M181" s="102"/>
      <c r="N181" s="102"/>
      <c r="O181" s="102"/>
      <c r="P181" s="102"/>
      <c r="Q181" s="102"/>
    </row>
    <row r="182" spans="10:17">
      <c r="J182" s="102"/>
      <c r="K182" s="102"/>
      <c r="L182" s="124"/>
      <c r="M182" s="102"/>
      <c r="N182" s="102"/>
      <c r="O182" s="102"/>
      <c r="P182" s="102"/>
      <c r="Q182" s="102"/>
    </row>
    <row r="183" spans="10:17">
      <c r="J183" s="102"/>
      <c r="K183" s="102"/>
      <c r="L183" s="124"/>
      <c r="M183" s="102"/>
      <c r="N183" s="102"/>
      <c r="O183" s="102"/>
      <c r="P183" s="102"/>
      <c r="Q183" s="102"/>
    </row>
    <row r="184" spans="10:17">
      <c r="J184" s="102"/>
      <c r="K184" s="102"/>
      <c r="L184" s="124"/>
      <c r="M184" s="102"/>
      <c r="N184" s="102"/>
      <c r="O184" s="102"/>
      <c r="P184" s="102"/>
      <c r="Q184" s="102"/>
    </row>
    <row r="185" spans="10:17">
      <c r="J185" s="102"/>
      <c r="K185" s="102"/>
      <c r="L185" s="124"/>
      <c r="M185" s="102"/>
      <c r="N185" s="102"/>
      <c r="O185" s="102"/>
      <c r="P185" s="102"/>
      <c r="Q185" s="102"/>
    </row>
    <row r="186" spans="10:17">
      <c r="J186" s="102"/>
      <c r="K186" s="102"/>
      <c r="L186" s="124"/>
      <c r="M186" s="102"/>
      <c r="N186" s="102"/>
      <c r="O186" s="102"/>
      <c r="P186" s="102"/>
      <c r="Q186" s="102"/>
    </row>
    <row r="187" spans="10:17">
      <c r="J187" s="102"/>
      <c r="K187" s="102"/>
      <c r="L187" s="124"/>
      <c r="M187" s="102"/>
      <c r="N187" s="102"/>
      <c r="O187" s="102"/>
      <c r="P187" s="102"/>
      <c r="Q187" s="102"/>
    </row>
    <row r="188" spans="10:17">
      <c r="J188" s="102"/>
      <c r="K188" s="102"/>
      <c r="L188" s="124"/>
      <c r="M188" s="102"/>
      <c r="N188" s="102"/>
      <c r="O188" s="102"/>
      <c r="P188" s="102"/>
      <c r="Q188" s="102"/>
    </row>
    <row r="189" spans="10:17">
      <c r="J189" s="102"/>
      <c r="K189" s="102"/>
      <c r="L189" s="124"/>
      <c r="M189" s="102"/>
      <c r="N189" s="102"/>
      <c r="O189" s="102"/>
      <c r="P189" s="102"/>
      <c r="Q189" s="102"/>
    </row>
    <row r="190" spans="10:17">
      <c r="J190" s="102"/>
      <c r="K190" s="102"/>
      <c r="L190" s="124"/>
      <c r="M190" s="102"/>
      <c r="N190" s="102"/>
      <c r="O190" s="102"/>
      <c r="P190" s="102"/>
      <c r="Q190" s="102"/>
    </row>
    <row r="191" spans="10:17">
      <c r="J191" s="102">
        <v>62221</v>
      </c>
      <c r="K191" s="102"/>
      <c r="L191" s="124"/>
      <c r="M191" s="102"/>
      <c r="N191" s="102"/>
      <c r="O191" s="102"/>
      <c r="P191" s="102"/>
      <c r="Q191" s="102"/>
    </row>
    <row r="192" spans="10:17">
      <c r="J192" s="102">
        <v>62222</v>
      </c>
      <c r="K192" s="102"/>
      <c r="L192" s="124"/>
      <c r="M192" s="102"/>
      <c r="N192" s="102"/>
      <c r="O192" s="102"/>
      <c r="P192" s="102"/>
      <c r="Q192" s="102"/>
    </row>
    <row r="193" spans="10:17">
      <c r="J193" s="102">
        <v>62223</v>
      </c>
      <c r="K193" s="102"/>
      <c r="L193" s="124"/>
      <c r="M193" s="102"/>
      <c r="N193" s="102"/>
      <c r="O193" s="102"/>
      <c r="P193" s="102"/>
      <c r="Q193" s="102"/>
    </row>
    <row r="194" spans="10:17">
      <c r="J194" s="102">
        <v>62231</v>
      </c>
      <c r="K194" s="102"/>
      <c r="L194" s="124"/>
      <c r="M194" s="102"/>
      <c r="N194" s="102"/>
      <c r="O194" s="102"/>
      <c r="P194" s="102"/>
      <c r="Q194" s="102"/>
    </row>
    <row r="195" spans="10:17">
      <c r="J195" s="102">
        <v>62232</v>
      </c>
      <c r="K195" s="102"/>
      <c r="L195" s="124"/>
      <c r="M195" s="102"/>
      <c r="N195" s="102"/>
      <c r="O195" s="102"/>
      <c r="P195" s="102"/>
      <c r="Q195" s="102"/>
    </row>
    <row r="196" spans="10:17">
      <c r="J196" s="102">
        <v>62233</v>
      </c>
      <c r="K196" s="102"/>
      <c r="L196" s="124"/>
      <c r="M196" s="102"/>
      <c r="N196" s="102"/>
      <c r="O196" s="102"/>
      <c r="P196" s="102"/>
      <c r="Q196" s="102"/>
    </row>
    <row r="197" spans="10:17">
      <c r="J197" s="102" t="s">
        <v>11857</v>
      </c>
      <c r="K197" s="102"/>
      <c r="L197" s="124"/>
      <c r="M197" s="102"/>
      <c r="N197" s="102"/>
      <c r="O197" s="102"/>
      <c r="P197" s="102"/>
      <c r="Q197" s="102"/>
    </row>
    <row r="198" spans="10:17">
      <c r="J198" s="102">
        <v>49001</v>
      </c>
      <c r="K198" s="102" t="s">
        <v>11476</v>
      </c>
      <c r="L198" s="124">
        <v>2</v>
      </c>
      <c r="M198" s="102">
        <v>6</v>
      </c>
      <c r="N198" s="102">
        <v>3</v>
      </c>
      <c r="O198" s="102"/>
      <c r="P198" s="102"/>
      <c r="Q198" s="102"/>
    </row>
    <row r="199" spans="10:17">
      <c r="J199" s="102">
        <v>490011</v>
      </c>
      <c r="K199" s="102" t="s">
        <v>11477</v>
      </c>
      <c r="L199" s="124">
        <v>34</v>
      </c>
      <c r="M199" s="102">
        <v>50</v>
      </c>
      <c r="N199" s="102">
        <v>0</v>
      </c>
      <c r="O199" s="102"/>
      <c r="P199" s="102"/>
      <c r="Q199" s="102"/>
    </row>
    <row r="200" spans="10:17">
      <c r="J200" s="102">
        <v>490012</v>
      </c>
      <c r="K200" s="102" t="s">
        <v>11478</v>
      </c>
      <c r="L200" s="124">
        <v>2</v>
      </c>
      <c r="M200" s="102">
        <v>5</v>
      </c>
      <c r="N200" s="102">
        <v>0</v>
      </c>
      <c r="O200" s="102"/>
      <c r="P200" s="102"/>
      <c r="Q200" s="102"/>
    </row>
    <row r="201" spans="10:17">
      <c r="J201" s="102">
        <v>490013</v>
      </c>
      <c r="K201" s="102" t="s">
        <v>11479</v>
      </c>
      <c r="L201" s="124">
        <v>2</v>
      </c>
      <c r="M201" s="102">
        <v>8</v>
      </c>
      <c r="N201" s="102">
        <v>0</v>
      </c>
      <c r="O201" s="102"/>
      <c r="P201" s="102"/>
      <c r="Q201" s="102"/>
    </row>
    <row r="202" spans="10:17">
      <c r="J202" s="102">
        <v>490014</v>
      </c>
      <c r="K202" s="102" t="s">
        <v>11479</v>
      </c>
      <c r="L202" s="124">
        <v>2</v>
      </c>
      <c r="M202" s="102">
        <v>8</v>
      </c>
      <c r="N202" s="102">
        <v>0</v>
      </c>
      <c r="O202" s="102"/>
      <c r="P202" s="102"/>
      <c r="Q202" s="102"/>
    </row>
    <row r="203" spans="10:17">
      <c r="J203" s="102">
        <v>490015</v>
      </c>
      <c r="K203" s="102" t="s">
        <v>11478</v>
      </c>
      <c r="L203" s="124">
        <v>2</v>
      </c>
      <c r="M203" s="102">
        <v>5</v>
      </c>
      <c r="N203" s="102">
        <v>0</v>
      </c>
      <c r="O203" s="102"/>
      <c r="P203" s="102"/>
      <c r="Q203" s="102"/>
    </row>
    <row r="204" spans="10:17">
      <c r="J204" s="102">
        <v>490016</v>
      </c>
      <c r="K204" s="102" t="s">
        <v>11480</v>
      </c>
      <c r="L204" s="124">
        <v>55</v>
      </c>
      <c r="M204" s="102">
        <v>12</v>
      </c>
      <c r="N204" s="102">
        <v>0</v>
      </c>
      <c r="O204" s="102"/>
      <c r="P204" s="102"/>
      <c r="Q204" s="102"/>
    </row>
    <row r="205" spans="10:17">
      <c r="J205" s="102">
        <v>490017</v>
      </c>
      <c r="K205" s="102" t="s">
        <v>11889</v>
      </c>
      <c r="L205" s="124">
        <v>20</v>
      </c>
      <c r="M205" s="102">
        <v>4</v>
      </c>
      <c r="N205" s="102">
        <v>0</v>
      </c>
      <c r="O205" s="102"/>
      <c r="P205" s="102"/>
      <c r="Q205" s="102"/>
    </row>
    <row r="206" spans="10:17">
      <c r="J206" s="102">
        <v>49002</v>
      </c>
      <c r="K206" s="102" t="s">
        <v>11481</v>
      </c>
      <c r="L206" s="124">
        <v>5</v>
      </c>
      <c r="M206" s="102">
        <v>6</v>
      </c>
      <c r="N206" s="102">
        <v>3</v>
      </c>
      <c r="O206" s="102"/>
      <c r="P206" s="102"/>
      <c r="Q206" s="102"/>
    </row>
    <row r="207" spans="10:17">
      <c r="J207" s="102">
        <v>490021</v>
      </c>
      <c r="K207" s="102" t="s">
        <v>11482</v>
      </c>
      <c r="L207" s="124">
        <v>5</v>
      </c>
      <c r="M207" s="102">
        <v>10</v>
      </c>
      <c r="N207" s="102">
        <v>0</v>
      </c>
      <c r="O207" s="102"/>
      <c r="P207" s="102"/>
      <c r="Q207" s="102"/>
    </row>
    <row r="208" spans="10:17">
      <c r="J208" s="102">
        <v>490022</v>
      </c>
      <c r="K208" s="102" t="s">
        <v>11483</v>
      </c>
      <c r="L208" s="124">
        <v>5</v>
      </c>
      <c r="M208" s="102">
        <v>12</v>
      </c>
      <c r="N208" s="102">
        <v>0</v>
      </c>
      <c r="O208" s="102"/>
      <c r="P208" s="102"/>
      <c r="Q208" s="102"/>
    </row>
    <row r="209" spans="10:17">
      <c r="J209" s="102">
        <v>490023</v>
      </c>
      <c r="K209" s="102" t="s">
        <v>11484</v>
      </c>
      <c r="L209" s="124">
        <v>5</v>
      </c>
      <c r="M209" s="102">
        <v>6</v>
      </c>
      <c r="N209" s="102">
        <v>0</v>
      </c>
      <c r="O209" s="102"/>
      <c r="P209" s="102"/>
      <c r="Q209" s="102"/>
    </row>
    <row r="210" spans="10:17">
      <c r="J210" s="102">
        <v>490024</v>
      </c>
      <c r="K210" s="102" t="s">
        <v>11484</v>
      </c>
      <c r="L210" s="124">
        <v>5</v>
      </c>
      <c r="M210" s="102">
        <v>6</v>
      </c>
      <c r="N210" s="102">
        <v>0</v>
      </c>
      <c r="O210" s="102"/>
      <c r="P210" s="102"/>
      <c r="Q210" s="102"/>
    </row>
    <row r="211" spans="10:17">
      <c r="J211" s="102">
        <v>490025</v>
      </c>
      <c r="K211" s="102" t="s">
        <v>11485</v>
      </c>
      <c r="L211" s="124">
        <v>5</v>
      </c>
      <c r="M211" s="102">
        <v>4</v>
      </c>
      <c r="N211" s="102">
        <v>0</v>
      </c>
      <c r="O211" s="102"/>
      <c r="P211" s="102"/>
      <c r="Q211" s="102"/>
    </row>
    <row r="212" spans="10:17">
      <c r="J212" s="102">
        <v>490026</v>
      </c>
      <c r="K212" s="102" t="s">
        <v>11485</v>
      </c>
      <c r="L212" s="124">
        <v>5</v>
      </c>
      <c r="M212" s="102">
        <v>4</v>
      </c>
      <c r="N212" s="102">
        <v>0</v>
      </c>
      <c r="O212" s="102"/>
      <c r="P212" s="102"/>
      <c r="Q212" s="102"/>
    </row>
    <row r="213" spans="10:17">
      <c r="J213" s="102">
        <v>490027</v>
      </c>
      <c r="K213" s="102" t="s">
        <v>11485</v>
      </c>
      <c r="L213" s="124">
        <v>5</v>
      </c>
      <c r="M213" s="102">
        <v>4</v>
      </c>
      <c r="N213" s="102">
        <v>0</v>
      </c>
      <c r="O213" s="102"/>
      <c r="P213" s="102"/>
      <c r="Q213" s="102"/>
    </row>
    <row r="214" spans="10:17">
      <c r="J214" s="102">
        <v>49003</v>
      </c>
      <c r="K214" s="102"/>
      <c r="L214" s="124"/>
      <c r="M214" s="102"/>
      <c r="N214" s="102"/>
      <c r="O214" s="102"/>
      <c r="P214" s="102"/>
      <c r="Q214" s="102"/>
    </row>
    <row r="215" spans="10:17">
      <c r="J215" s="102">
        <v>490031</v>
      </c>
      <c r="K215" s="102"/>
      <c r="L215" s="124"/>
      <c r="M215" s="102"/>
      <c r="N215" s="102"/>
      <c r="O215" s="102"/>
      <c r="P215" s="102"/>
      <c r="Q215" s="102"/>
    </row>
    <row r="216" spans="10:17">
      <c r="J216" s="102">
        <v>490032</v>
      </c>
      <c r="K216" s="102"/>
      <c r="L216" s="124"/>
      <c r="M216" s="102"/>
      <c r="N216" s="102"/>
      <c r="O216" s="102"/>
      <c r="P216" s="102"/>
      <c r="Q216" s="102"/>
    </row>
    <row r="217" spans="10:17">
      <c r="J217" s="102">
        <v>490033</v>
      </c>
      <c r="K217" s="102"/>
      <c r="L217" s="124"/>
      <c r="M217" s="102"/>
      <c r="N217" s="102"/>
      <c r="O217" s="102"/>
      <c r="P217" s="102"/>
      <c r="Q217" s="102"/>
    </row>
    <row r="218" spans="10:17">
      <c r="J218" s="102">
        <v>490034</v>
      </c>
      <c r="K218" s="102"/>
      <c r="L218" s="124"/>
      <c r="M218" s="102"/>
      <c r="N218" s="102"/>
      <c r="O218" s="102"/>
      <c r="P218" s="102"/>
      <c r="Q218" s="102"/>
    </row>
    <row r="219" spans="10:17">
      <c r="J219" s="102">
        <v>490035</v>
      </c>
      <c r="K219" s="102"/>
      <c r="L219" s="124"/>
      <c r="M219" s="102"/>
      <c r="N219" s="102"/>
      <c r="O219" s="102"/>
      <c r="P219" s="102"/>
      <c r="Q219" s="102"/>
    </row>
    <row r="220" spans="10:17">
      <c r="J220" s="102">
        <v>490036</v>
      </c>
      <c r="K220" s="102"/>
      <c r="L220" s="124"/>
      <c r="M220" s="102"/>
      <c r="N220" s="102"/>
      <c r="O220" s="102"/>
      <c r="P220" s="102"/>
      <c r="Q220" s="102"/>
    </row>
    <row r="221" spans="10:17">
      <c r="J221" s="102">
        <v>490037</v>
      </c>
      <c r="K221" s="102"/>
      <c r="L221" s="124"/>
      <c r="M221" s="102"/>
      <c r="N221" s="102"/>
      <c r="O221" s="102"/>
      <c r="P221" s="102"/>
      <c r="Q221" s="102"/>
    </row>
    <row r="222" spans="10:17">
      <c r="J222" s="102">
        <v>49004</v>
      </c>
      <c r="K222" s="102"/>
      <c r="L222" s="124"/>
      <c r="M222" s="102"/>
      <c r="N222" s="102"/>
      <c r="O222" s="102"/>
      <c r="P222" s="102"/>
      <c r="Q222" s="102"/>
    </row>
    <row r="223" spans="10:17">
      <c r="J223" s="102">
        <v>490041</v>
      </c>
      <c r="K223" s="102"/>
      <c r="L223" s="124"/>
      <c r="M223" s="102"/>
      <c r="N223" s="102"/>
      <c r="O223" s="102"/>
      <c r="P223" s="102"/>
      <c r="Q223" s="102"/>
    </row>
    <row r="224" spans="10:17">
      <c r="J224" s="102">
        <v>490042</v>
      </c>
      <c r="K224" s="102"/>
      <c r="L224" s="124"/>
      <c r="M224" s="102"/>
      <c r="N224" s="102"/>
      <c r="O224" s="102"/>
      <c r="P224" s="102"/>
      <c r="Q224" s="102"/>
    </row>
    <row r="225" spans="10:17">
      <c r="J225" s="102">
        <v>490043</v>
      </c>
      <c r="K225" s="102"/>
      <c r="L225" s="124"/>
      <c r="M225" s="102"/>
      <c r="N225" s="102"/>
      <c r="O225" s="102"/>
      <c r="P225" s="102"/>
      <c r="Q225" s="102"/>
    </row>
    <row r="226" spans="10:17">
      <c r="J226" s="102">
        <v>490044</v>
      </c>
      <c r="K226" s="102"/>
      <c r="L226" s="124"/>
      <c r="M226" s="102"/>
      <c r="N226" s="102"/>
      <c r="O226" s="102"/>
      <c r="P226" s="102"/>
      <c r="Q226" s="102"/>
    </row>
    <row r="227" spans="10:17">
      <c r="J227" s="102">
        <v>490045</v>
      </c>
      <c r="K227" s="102"/>
      <c r="L227" s="124"/>
      <c r="M227" s="102"/>
      <c r="N227" s="102"/>
      <c r="O227" s="102"/>
      <c r="P227" s="102"/>
      <c r="Q227" s="102"/>
    </row>
    <row r="228" spans="10:17">
      <c r="J228" s="102">
        <v>490046</v>
      </c>
      <c r="K228" s="102"/>
      <c r="L228" s="124"/>
      <c r="M228" s="102"/>
      <c r="N228" s="102"/>
      <c r="O228" s="102"/>
      <c r="P228" s="102"/>
      <c r="Q228" s="102"/>
    </row>
    <row r="229" spans="10:17">
      <c r="J229" s="102">
        <v>490047</v>
      </c>
      <c r="K229" s="102"/>
      <c r="L229" s="124"/>
      <c r="M229" s="102"/>
      <c r="N229" s="102"/>
      <c r="O229" s="102"/>
      <c r="P229" s="102"/>
      <c r="Q229" s="102"/>
    </row>
    <row r="230" spans="10:17">
      <c r="J230" s="102">
        <v>49010</v>
      </c>
      <c r="K230" s="102" t="s">
        <v>11890</v>
      </c>
      <c r="L230" s="124">
        <v>2</v>
      </c>
      <c r="M230" s="102">
        <v>3</v>
      </c>
      <c r="N230" s="102">
        <v>1.5</v>
      </c>
      <c r="O230" s="102">
        <v>5</v>
      </c>
      <c r="P230" s="102">
        <v>3</v>
      </c>
      <c r="Q230" s="102">
        <v>1.5</v>
      </c>
    </row>
    <row r="231" spans="10:17">
      <c r="J231" s="102">
        <v>490101</v>
      </c>
      <c r="K231" s="102" t="s">
        <v>11891</v>
      </c>
      <c r="L231" s="124">
        <v>8</v>
      </c>
      <c r="M231" s="102">
        <v>50</v>
      </c>
      <c r="N231" s="102">
        <v>0</v>
      </c>
      <c r="O231" s="102"/>
      <c r="P231" s="102"/>
      <c r="Q231" s="102"/>
    </row>
    <row r="232" spans="10:17">
      <c r="J232" s="102">
        <v>490102</v>
      </c>
      <c r="K232" s="102" t="s">
        <v>11479</v>
      </c>
      <c r="L232" s="120">
        <v>2</v>
      </c>
      <c r="M232" s="102">
        <v>8</v>
      </c>
      <c r="N232" s="102">
        <v>0</v>
      </c>
      <c r="O232" s="102"/>
      <c r="P232" s="102"/>
      <c r="Q232" s="102"/>
    </row>
    <row r="233" spans="10:17">
      <c r="J233" s="102">
        <v>490103</v>
      </c>
      <c r="K233" s="102" t="s">
        <v>11892</v>
      </c>
      <c r="L233" s="120">
        <v>20</v>
      </c>
      <c r="M233" s="102">
        <v>8</v>
      </c>
      <c r="N233" s="102">
        <v>0</v>
      </c>
      <c r="O233" s="102"/>
      <c r="P233" s="102"/>
      <c r="Q233" s="102"/>
    </row>
    <row r="234" spans="10:17">
      <c r="J234" s="102">
        <v>490104</v>
      </c>
      <c r="K234" s="102" t="s">
        <v>11893</v>
      </c>
      <c r="L234" s="120">
        <v>5</v>
      </c>
      <c r="M234" s="102">
        <v>8</v>
      </c>
      <c r="N234" s="102">
        <v>0</v>
      </c>
      <c r="O234" s="102"/>
      <c r="P234" s="102"/>
      <c r="Q234" s="102"/>
    </row>
    <row r="235" spans="10:17">
      <c r="J235" s="102">
        <v>490105</v>
      </c>
      <c r="K235" s="102" t="s">
        <v>11894</v>
      </c>
      <c r="L235" s="124">
        <v>5</v>
      </c>
      <c r="M235" s="102">
        <v>5</v>
      </c>
      <c r="N235" s="102">
        <v>0</v>
      </c>
      <c r="O235" s="102"/>
      <c r="P235" s="102"/>
      <c r="Q235" s="102"/>
    </row>
    <row r="236" spans="10:17">
      <c r="J236" s="102">
        <v>490106</v>
      </c>
      <c r="K236" s="102" t="s">
        <v>11871</v>
      </c>
      <c r="L236" s="124">
        <v>55</v>
      </c>
      <c r="M236" s="102">
        <v>8</v>
      </c>
      <c r="N236" s="102">
        <v>0</v>
      </c>
      <c r="O236" s="102"/>
      <c r="P236" s="102"/>
      <c r="Q236" s="102"/>
    </row>
    <row r="237" spans="10:17">
      <c r="J237" s="102">
        <v>490107</v>
      </c>
      <c r="K237" s="102" t="s">
        <v>11482</v>
      </c>
      <c r="L237" s="124">
        <v>5</v>
      </c>
      <c r="M237" s="102">
        <v>10</v>
      </c>
      <c r="N237" s="102">
        <v>0</v>
      </c>
      <c r="O237" s="102"/>
      <c r="P237" s="102"/>
      <c r="Q237" s="102"/>
    </row>
    <row r="238" spans="10:17">
      <c r="J238" s="102">
        <v>49011</v>
      </c>
      <c r="K238" s="102" t="s">
        <v>11476</v>
      </c>
      <c r="L238" s="124">
        <v>2</v>
      </c>
      <c r="M238" s="102">
        <v>6</v>
      </c>
      <c r="N238" s="102">
        <v>3</v>
      </c>
      <c r="O238" s="102"/>
      <c r="P238" s="102"/>
      <c r="Q238" s="102"/>
    </row>
    <row r="239" spans="10:17">
      <c r="J239" s="102">
        <v>490111</v>
      </c>
      <c r="K239" s="102" t="s">
        <v>11486</v>
      </c>
      <c r="L239" s="124">
        <v>2</v>
      </c>
      <c r="M239" s="102">
        <v>6</v>
      </c>
      <c r="N239" s="102">
        <v>0</v>
      </c>
      <c r="O239" s="102"/>
      <c r="P239" s="102"/>
      <c r="Q239" s="102"/>
    </row>
    <row r="240" spans="10:17">
      <c r="J240" s="102">
        <v>490112</v>
      </c>
      <c r="K240" s="102" t="s">
        <v>11486</v>
      </c>
      <c r="L240" s="124">
        <v>2</v>
      </c>
      <c r="M240" s="102">
        <v>6</v>
      </c>
      <c r="N240" s="102">
        <v>0</v>
      </c>
      <c r="O240" s="102"/>
      <c r="P240" s="102"/>
      <c r="Q240" s="102"/>
    </row>
    <row r="241" spans="10:17">
      <c r="J241" s="102">
        <v>490113</v>
      </c>
      <c r="K241" s="102" t="s">
        <v>11486</v>
      </c>
      <c r="L241" s="124">
        <v>2</v>
      </c>
      <c r="M241" s="102">
        <v>6</v>
      </c>
      <c r="N241" s="102">
        <v>0</v>
      </c>
      <c r="O241" s="102"/>
      <c r="P241" s="102"/>
      <c r="Q241" s="102"/>
    </row>
    <row r="242" spans="10:17">
      <c r="J242" s="102">
        <v>490114</v>
      </c>
      <c r="K242" s="102" t="s">
        <v>11486</v>
      </c>
      <c r="L242" s="124">
        <v>2</v>
      </c>
      <c r="M242" s="102">
        <v>6</v>
      </c>
      <c r="N242" s="102">
        <v>0</v>
      </c>
      <c r="O242" s="102"/>
      <c r="P242" s="102"/>
      <c r="Q242" s="102"/>
    </row>
    <row r="243" spans="10:17">
      <c r="J243" s="102">
        <v>490115</v>
      </c>
      <c r="K243" s="102" t="s">
        <v>11895</v>
      </c>
      <c r="L243" s="124">
        <v>10</v>
      </c>
      <c r="M243" s="102">
        <v>20</v>
      </c>
      <c r="N243" s="102">
        <v>0</v>
      </c>
      <c r="O243" s="102"/>
      <c r="P243" s="102"/>
      <c r="Q243" s="102"/>
    </row>
    <row r="244" spans="10:17">
      <c r="J244" s="102">
        <v>490116</v>
      </c>
      <c r="K244" s="102" t="s">
        <v>11896</v>
      </c>
      <c r="L244" s="124">
        <v>13</v>
      </c>
      <c r="M244" s="102">
        <v>200</v>
      </c>
      <c r="N244" s="102">
        <v>0</v>
      </c>
      <c r="O244" s="102"/>
      <c r="P244" s="102"/>
      <c r="Q244" s="102"/>
    </row>
    <row r="245" spans="10:17">
      <c r="J245" s="102">
        <v>490117</v>
      </c>
      <c r="K245" s="102" t="s">
        <v>11897</v>
      </c>
      <c r="L245" s="124">
        <v>9</v>
      </c>
      <c r="M245" s="102">
        <v>80</v>
      </c>
      <c r="N245" s="102">
        <v>0</v>
      </c>
      <c r="O245" s="102"/>
      <c r="P245" s="102"/>
      <c r="Q245" s="102"/>
    </row>
    <row r="246" spans="10:17">
      <c r="J246" s="102">
        <v>49012</v>
      </c>
      <c r="K246" s="102"/>
      <c r="L246" s="124"/>
      <c r="M246" s="102"/>
      <c r="N246" s="102"/>
      <c r="O246" s="102"/>
      <c r="P246" s="102"/>
      <c r="Q246" s="102"/>
    </row>
    <row r="247" spans="10:17">
      <c r="J247" s="102">
        <v>490121</v>
      </c>
      <c r="K247" s="102"/>
      <c r="L247" s="124"/>
      <c r="M247" s="102"/>
      <c r="N247" s="102"/>
      <c r="O247" s="102"/>
      <c r="P247" s="102"/>
      <c r="Q247" s="102"/>
    </row>
    <row r="248" spans="10:17">
      <c r="J248" s="102">
        <v>490122</v>
      </c>
      <c r="K248" s="102"/>
      <c r="L248" s="124"/>
      <c r="M248" s="102"/>
      <c r="N248" s="102"/>
      <c r="O248" s="102"/>
      <c r="P248" s="102"/>
      <c r="Q248" s="102"/>
    </row>
    <row r="249" spans="10:17">
      <c r="J249" s="102">
        <v>490123</v>
      </c>
      <c r="K249" s="102"/>
      <c r="L249" s="124"/>
      <c r="M249" s="102"/>
      <c r="N249" s="102"/>
      <c r="O249" s="102"/>
      <c r="P249" s="102"/>
      <c r="Q249" s="102"/>
    </row>
    <row r="250" spans="10:17">
      <c r="J250" s="102">
        <v>490124</v>
      </c>
      <c r="K250" s="102"/>
      <c r="L250" s="124"/>
      <c r="M250" s="102"/>
      <c r="N250" s="102"/>
      <c r="O250" s="102"/>
      <c r="P250" s="102"/>
      <c r="Q250" s="102"/>
    </row>
    <row r="251" spans="10:17">
      <c r="J251" s="102">
        <v>490125</v>
      </c>
      <c r="K251" s="102"/>
      <c r="L251" s="124"/>
      <c r="M251" s="102"/>
      <c r="N251" s="102"/>
      <c r="O251" s="102"/>
      <c r="P251" s="102"/>
      <c r="Q251" s="102"/>
    </row>
    <row r="252" spans="10:17">
      <c r="J252" s="102">
        <v>490126</v>
      </c>
      <c r="K252" s="102"/>
      <c r="L252" s="124"/>
      <c r="M252" s="102"/>
      <c r="N252" s="102"/>
      <c r="O252" s="102"/>
      <c r="P252" s="102"/>
      <c r="Q252" s="102"/>
    </row>
    <row r="253" spans="10:17">
      <c r="J253" s="102">
        <v>490127</v>
      </c>
      <c r="K253" s="102"/>
      <c r="L253" s="124"/>
      <c r="M253" s="102"/>
      <c r="N253" s="102"/>
      <c r="O253" s="102"/>
      <c r="P253" s="102"/>
      <c r="Q253" s="102"/>
    </row>
    <row r="254" spans="10:17">
      <c r="J254" s="102">
        <v>49013</v>
      </c>
      <c r="K254" s="102" t="s">
        <v>11898</v>
      </c>
      <c r="L254" s="124">
        <v>57</v>
      </c>
      <c r="M254" s="102">
        <v>70</v>
      </c>
      <c r="N254" s="102">
        <v>0</v>
      </c>
      <c r="O254" s="102">
        <v>58</v>
      </c>
      <c r="P254" s="102">
        <v>30</v>
      </c>
      <c r="Q254" s="102">
        <v>1</v>
      </c>
    </row>
    <row r="255" spans="10:17">
      <c r="J255" s="102">
        <v>490131</v>
      </c>
      <c r="K255" s="102" t="s">
        <v>11899</v>
      </c>
      <c r="L255" s="124">
        <v>58</v>
      </c>
      <c r="M255" s="102">
        <v>2</v>
      </c>
      <c r="N255" s="102">
        <v>0</v>
      </c>
      <c r="O255" s="102"/>
      <c r="P255" s="102"/>
      <c r="Q255" s="102"/>
    </row>
    <row r="256" spans="10:17">
      <c r="J256" s="102">
        <v>490132</v>
      </c>
      <c r="K256" s="102" t="s">
        <v>11899</v>
      </c>
      <c r="L256" s="124">
        <v>58</v>
      </c>
      <c r="M256" s="102">
        <v>2</v>
      </c>
      <c r="N256" s="102">
        <v>0</v>
      </c>
      <c r="O256" s="102"/>
      <c r="P256" s="102"/>
      <c r="Q256" s="102"/>
    </row>
    <row r="257" spans="10:17">
      <c r="J257" s="102">
        <v>490133</v>
      </c>
      <c r="K257" s="102" t="s">
        <v>11899</v>
      </c>
      <c r="L257" s="124">
        <v>58</v>
      </c>
      <c r="M257" s="102">
        <v>2</v>
      </c>
      <c r="N257" s="102">
        <v>0</v>
      </c>
      <c r="O257" s="102"/>
      <c r="P257" s="102"/>
      <c r="Q257" s="102"/>
    </row>
    <row r="258" spans="10:17">
      <c r="J258" s="102">
        <v>490134</v>
      </c>
      <c r="K258" s="102" t="s">
        <v>11899</v>
      </c>
      <c r="L258" s="124">
        <v>58</v>
      </c>
      <c r="M258" s="102">
        <v>2</v>
      </c>
      <c r="N258" s="102">
        <v>0</v>
      </c>
      <c r="O258" s="102"/>
      <c r="P258" s="102"/>
      <c r="Q258" s="102"/>
    </row>
    <row r="259" spans="10:17">
      <c r="J259" s="102">
        <v>490135</v>
      </c>
      <c r="K259" s="102" t="s">
        <v>11899</v>
      </c>
      <c r="L259" s="124">
        <v>58</v>
      </c>
      <c r="M259" s="102">
        <v>2</v>
      </c>
      <c r="N259" s="102">
        <v>0</v>
      </c>
      <c r="O259" s="102"/>
      <c r="P259" s="102"/>
      <c r="Q259" s="102"/>
    </row>
    <row r="260" spans="10:17">
      <c r="J260" s="102">
        <v>490136</v>
      </c>
      <c r="K260" s="102" t="s">
        <v>11899</v>
      </c>
      <c r="L260" s="124">
        <v>58</v>
      </c>
      <c r="M260" s="102">
        <v>2</v>
      </c>
      <c r="N260" s="102">
        <v>0</v>
      </c>
      <c r="O260" s="102"/>
      <c r="P260" s="102"/>
      <c r="Q260" s="102"/>
    </row>
    <row r="261" spans="10:17">
      <c r="J261" s="102">
        <v>490137</v>
      </c>
      <c r="K261" s="102" t="s">
        <v>11899</v>
      </c>
      <c r="L261" s="124">
        <v>58</v>
      </c>
      <c r="M261" s="102">
        <v>2</v>
      </c>
      <c r="N261" s="102">
        <v>0</v>
      </c>
      <c r="O261" s="102"/>
      <c r="P261" s="102"/>
      <c r="Q261" s="102"/>
    </row>
  </sheetData>
  <mergeCells count="10">
    <mergeCell ref="A2:B2"/>
    <mergeCell ref="A18:B18"/>
    <mergeCell ref="AK1:AL1"/>
    <mergeCell ref="AM1:AN1"/>
    <mergeCell ref="Y1:Z1"/>
    <mergeCell ref="AA1:AB1"/>
    <mergeCell ref="AC1:AD1"/>
    <mergeCell ref="AE1:AF1"/>
    <mergeCell ref="AG1:AH1"/>
    <mergeCell ref="AI1:AJ1"/>
  </mergeCells>
  <phoneticPr fontId="11" type="noConversion"/>
  <dataValidations count="1">
    <dataValidation type="list" allowBlank="1" showInputMessage="1" showErrorMessage="1" sqref="B4">
      <formula1>$S$2:$S$21</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主宝物comTreasure!$B$6:$B$999</xm:f>
          </x14:formula1>
          <xm:sqref>B3 A5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E19"/>
  <sheetViews>
    <sheetView workbookViewId="0">
      <selection activeCell="K12" sqref="K12"/>
    </sheetView>
  </sheetViews>
  <sheetFormatPr defaultRowHeight="14.25"/>
  <cols>
    <col min="1" max="1" width="9" style="56"/>
    <col min="2" max="2" width="13.25" style="56" customWidth="1"/>
    <col min="3" max="3" width="12.75" style="56" bestFit="1" customWidth="1"/>
    <col min="4" max="4" width="21.25" style="56" customWidth="1"/>
    <col min="5" max="6" width="19.5" style="56" customWidth="1"/>
    <col min="7" max="7" width="16.625" style="56" customWidth="1"/>
    <col min="8" max="8" width="16.25" style="56" customWidth="1"/>
    <col min="9" max="9" width="16.625" style="56" customWidth="1"/>
    <col min="10" max="14" width="17.625" style="56" customWidth="1"/>
    <col min="15" max="15" width="19.75" style="56" customWidth="1"/>
    <col min="16" max="16" width="41.625" style="56" bestFit="1" customWidth="1"/>
    <col min="17" max="17" width="23.75" style="56" bestFit="1" customWidth="1"/>
    <col min="18" max="18" width="18.125" style="56" customWidth="1"/>
    <col min="19" max="19" width="92.875" style="56" bestFit="1" customWidth="1"/>
    <col min="20" max="20" width="20.875" style="56" customWidth="1"/>
    <col min="21" max="21" width="63.25" style="56" hidden="1" customWidth="1"/>
    <col min="22" max="22" width="64.375" style="56" hidden="1" customWidth="1"/>
    <col min="23" max="24" width="6.5" style="56" hidden="1" customWidth="1"/>
    <col min="25" max="25" width="13.5" style="56" hidden="1" customWidth="1"/>
    <col min="26" max="28" width="0" style="56" hidden="1" customWidth="1"/>
    <col min="29" max="29" width="14.875" style="56" customWidth="1"/>
    <col min="30" max="30" width="33.25" style="56" customWidth="1"/>
    <col min="31" max="31" width="42.5" style="56" customWidth="1"/>
    <col min="32" max="16384" width="9" style="56"/>
  </cols>
  <sheetData>
    <row r="1" spans="1:31" ht="16.5">
      <c r="A1" s="56" t="s">
        <v>14017</v>
      </c>
      <c r="B1" s="56" t="s">
        <v>14018</v>
      </c>
      <c r="C1" s="56" t="s">
        <v>14019</v>
      </c>
      <c r="D1" s="56" t="s">
        <v>14020</v>
      </c>
      <c r="E1" s="56" t="s">
        <v>14021</v>
      </c>
      <c r="F1" s="56" t="s">
        <v>14022</v>
      </c>
      <c r="G1" s="56" t="s">
        <v>14023</v>
      </c>
      <c r="H1" s="56" t="s">
        <v>14024</v>
      </c>
      <c r="I1" s="56" t="s">
        <v>14025</v>
      </c>
      <c r="J1" s="56" t="s">
        <v>14026</v>
      </c>
      <c r="K1" s="410" t="s">
        <v>14027</v>
      </c>
      <c r="L1" s="410" t="s">
        <v>14028</v>
      </c>
      <c r="M1" s="410" t="s">
        <v>14029</v>
      </c>
      <c r="N1" s="410" t="s">
        <v>14030</v>
      </c>
      <c r="O1" s="56" t="s">
        <v>14031</v>
      </c>
      <c r="P1" s="56" t="s">
        <v>14032</v>
      </c>
      <c r="Q1" s="56" t="s">
        <v>14033</v>
      </c>
      <c r="R1" s="56" t="s">
        <v>14034</v>
      </c>
      <c r="S1" s="56" t="s">
        <v>14035</v>
      </c>
      <c r="T1" s="56" t="s">
        <v>14036</v>
      </c>
      <c r="AD1" s="56" t="s">
        <v>14037</v>
      </c>
      <c r="AE1" s="56" t="s">
        <v>14038</v>
      </c>
    </row>
    <row r="2" spans="1:31" ht="16.5">
      <c r="K2" s="410" t="s">
        <v>1</v>
      </c>
      <c r="L2" s="410" t="s">
        <v>1</v>
      </c>
      <c r="M2" s="410" t="s">
        <v>1</v>
      </c>
      <c r="N2" s="410" t="s">
        <v>1</v>
      </c>
      <c r="P2" s="56" t="s">
        <v>14039</v>
      </c>
      <c r="T2" s="56" t="s">
        <v>14039</v>
      </c>
      <c r="U2" s="56" t="s">
        <v>14039</v>
      </c>
    </row>
    <row r="3" spans="1:31" ht="16.5">
      <c r="B3" s="56" t="s">
        <v>14040</v>
      </c>
      <c r="C3" s="56" t="s">
        <v>14041</v>
      </c>
      <c r="F3" s="56" t="s">
        <v>14042</v>
      </c>
      <c r="G3" s="56" t="s">
        <v>14043</v>
      </c>
      <c r="I3" s="56" t="s">
        <v>14044</v>
      </c>
      <c r="K3" s="411" t="s">
        <v>14045</v>
      </c>
      <c r="L3" s="411" t="s">
        <v>14046</v>
      </c>
      <c r="M3" s="411" t="s">
        <v>14047</v>
      </c>
      <c r="N3" s="411" t="s">
        <v>14048</v>
      </c>
      <c r="O3" s="56" t="s">
        <v>14049</v>
      </c>
      <c r="P3" s="56" t="s">
        <v>14050</v>
      </c>
      <c r="Q3" s="56" t="s">
        <v>14051</v>
      </c>
      <c r="R3" s="56" t="s">
        <v>14052</v>
      </c>
      <c r="S3" s="56" t="s">
        <v>14053</v>
      </c>
      <c r="T3" s="56" t="s">
        <v>14054</v>
      </c>
      <c r="U3" s="56" t="s">
        <v>14055</v>
      </c>
      <c r="V3" s="56" t="s">
        <v>14056</v>
      </c>
      <c r="W3" s="56" t="s">
        <v>14057</v>
      </c>
      <c r="X3" s="56" t="s">
        <v>14058</v>
      </c>
      <c r="Y3" s="56" t="s">
        <v>14059</v>
      </c>
      <c r="Z3" s="56" t="s">
        <v>14060</v>
      </c>
      <c r="AA3" s="56" t="s">
        <v>14061</v>
      </c>
      <c r="AB3" s="56" t="s">
        <v>14062</v>
      </c>
      <c r="AC3" s="56" t="s">
        <v>14063</v>
      </c>
      <c r="AD3" s="56" t="s">
        <v>14064</v>
      </c>
      <c r="AE3" s="56" t="s">
        <v>14065</v>
      </c>
    </row>
    <row r="4" spans="1:31" ht="99.75">
      <c r="C4" s="296" t="s">
        <v>14066</v>
      </c>
      <c r="F4" s="296" t="s">
        <v>14067</v>
      </c>
      <c r="K4" s="118" t="s">
        <v>14068</v>
      </c>
      <c r="L4" s="118" t="s">
        <v>14069</v>
      </c>
      <c r="M4" s="118" t="s">
        <v>14070</v>
      </c>
      <c r="N4" s="118" t="s">
        <v>14071</v>
      </c>
      <c r="O4" s="118" t="s">
        <v>14072</v>
      </c>
      <c r="R4" s="118" t="s">
        <v>14073</v>
      </c>
      <c r="S4" s="296" t="s">
        <v>14074</v>
      </c>
      <c r="T4" s="55" t="s">
        <v>14075</v>
      </c>
      <c r="W4" s="56">
        <v>2</v>
      </c>
      <c r="X4" s="56">
        <v>5</v>
      </c>
      <c r="Y4" s="56">
        <v>112</v>
      </c>
      <c r="Z4" s="56">
        <v>115</v>
      </c>
      <c r="AA4" s="56">
        <v>118</v>
      </c>
      <c r="AB4" s="56">
        <v>121</v>
      </c>
    </row>
    <row r="6" spans="1:31">
      <c r="A6" s="412">
        <v>11</v>
      </c>
      <c r="B6" s="412" t="s">
        <v>11384</v>
      </c>
      <c r="C6" s="412">
        <v>0</v>
      </c>
      <c r="D6" s="412" t="str">
        <f t="shared" ref="D6:D19" si="0">"ARTIFACT_"&amp;A6</f>
        <v>ARTIFACT_11</v>
      </c>
      <c r="E6" s="412" t="str">
        <f t="shared" ref="E6:E19" si="1">"ARTIFACTDES_"&amp;A6</f>
        <v>ARTIFACTDES_11</v>
      </c>
      <c r="F6" s="412">
        <v>1</v>
      </c>
      <c r="G6" s="412">
        <v>1</v>
      </c>
      <c r="H6" s="412">
        <v>2</v>
      </c>
      <c r="I6" s="412" t="str">
        <f t="shared" ref="I6:I19" si="2">"pic_artifact_"&amp;A6</f>
        <v>pic_artifact_11</v>
      </c>
      <c r="J6" s="412" t="str">
        <f t="shared" ref="J6:J19" si="3">"icon_artifact_"&amp;A6</f>
        <v>icon_artifact_11</v>
      </c>
      <c r="K6" s="412"/>
      <c r="L6" s="412"/>
      <c r="M6" s="412"/>
      <c r="N6" s="412"/>
      <c r="O6" s="412" t="s">
        <v>14076</v>
      </c>
      <c r="P6" s="412" t="s">
        <v>14077</v>
      </c>
      <c r="Q6" s="412" t="s">
        <v>14078</v>
      </c>
      <c r="R6" s="412">
        <v>9</v>
      </c>
      <c r="S6" s="412" t="s">
        <v>14079</v>
      </c>
      <c r="T6" s="412" t="s">
        <v>14080</v>
      </c>
      <c r="U6" s="412" t="str">
        <f>IF(LEFT(V6,2)="[,",REPLACE(V6,2,1,""),V6)</f>
        <v>[[112,1,0.5],[115,1,0.5],[118,1,0.5],[121,1,0.5]]</v>
      </c>
      <c r="V6" s="412" t="str">
        <f>"["&amp;IF(W6="","","["&amp;W$4&amp;","&amp;ROUND(100*W6,2)&amp;","&amp;ROUND(100*W6*0.5,2)&amp;"]")&amp;IF(X6="","",",["&amp;X$4&amp;","&amp;ROUND(100*X6,2)&amp;","&amp;ROUND(100*X6*0.5,2)&amp;"]")&amp;IF(Y6="","",",["&amp;Y$4&amp;","&amp;ROUND(Y6,2)&amp;","&amp;ROUND(Y6*0.5,2)&amp;"]")&amp;IF(Z6="","",",["&amp;Z$4&amp;","&amp;ROUND(Z6,2)&amp;","&amp;ROUND(Z6*0.5,2)&amp;"]")&amp;IF(AA6="","",",["&amp;AA$4&amp;","&amp;ROUND(AA6,2)&amp;","&amp;ROUND(AA6*0.5,2)&amp;"]")&amp;IF(AB6="","",",["&amp;AB$4&amp;","&amp;ROUND(AB6,2)&amp;","&amp;ROUND(AB6*0.5,2)&amp;"]")&amp;"]"</f>
        <v>[,[112,1,0.5],[115,1,0.5],[118,1,0.5],[121,1,0.5]]</v>
      </c>
      <c r="W6" s="412"/>
      <c r="X6" s="412"/>
      <c r="Y6" s="412">
        <v>1</v>
      </c>
      <c r="Z6" s="412">
        <v>1</v>
      </c>
      <c r="AA6" s="412">
        <v>1</v>
      </c>
      <c r="AB6" s="412">
        <v>1</v>
      </c>
      <c r="AC6" s="412">
        <v>6.4</v>
      </c>
      <c r="AD6" s="56" t="str">
        <f>"share_titleImg"&amp;A6&amp;"_treasure"</f>
        <v>share_titleImg11_treasure</v>
      </c>
      <c r="AE6" s="56" t="str">
        <f>"SHAREDES"&amp;A6</f>
        <v>SHAREDES11</v>
      </c>
    </row>
    <row r="7" spans="1:31">
      <c r="A7" s="413">
        <v>12</v>
      </c>
      <c r="B7" s="413" t="s">
        <v>14081</v>
      </c>
      <c r="C7" s="413">
        <v>0</v>
      </c>
      <c r="D7" s="413" t="str">
        <f t="shared" si="0"/>
        <v>ARTIFACT_12</v>
      </c>
      <c r="E7" s="413" t="str">
        <f t="shared" si="1"/>
        <v>ARTIFACTDES_12</v>
      </c>
      <c r="F7" s="413">
        <v>1</v>
      </c>
      <c r="G7" s="413">
        <v>2</v>
      </c>
      <c r="H7" s="413">
        <v>2</v>
      </c>
      <c r="I7" s="413" t="str">
        <f t="shared" si="2"/>
        <v>pic_artifact_12</v>
      </c>
      <c r="J7" s="413" t="str">
        <f t="shared" si="3"/>
        <v>icon_artifact_12</v>
      </c>
      <c r="K7" s="413"/>
      <c r="L7" s="413"/>
      <c r="M7" s="413"/>
      <c r="N7" s="413"/>
      <c r="O7" s="413" t="s">
        <v>14076</v>
      </c>
      <c r="P7" s="413" t="s">
        <v>14082</v>
      </c>
      <c r="Q7" s="413" t="s">
        <v>11473</v>
      </c>
      <c r="R7" s="413">
        <v>9</v>
      </c>
      <c r="S7" s="413" t="s">
        <v>14083</v>
      </c>
      <c r="T7" s="413" t="s">
        <v>14080</v>
      </c>
      <c r="U7" s="413" t="str">
        <f>IF(LEFT(V7,2)="[,",REPLACE(V7,2,1,""),V7)</f>
        <v>[[112,1,0.5],[115,1,0.5],[118,1,0.5],[121,1,0.5]]</v>
      </c>
      <c r="V7" s="413" t="str">
        <f>"["&amp;IF(W7="","","["&amp;W$4&amp;","&amp;ROUND(100*W7,2)&amp;","&amp;ROUND(100*W7*0.5,2)&amp;"]")&amp;IF(X7="","",",["&amp;X$4&amp;","&amp;ROUND(100*X7,2)&amp;","&amp;ROUND(100*X7*0.5,2)&amp;"]")&amp;IF(Y7="","",",["&amp;Y$4&amp;","&amp;ROUND(Y7,2)&amp;","&amp;ROUND(Y7*0.5,2)&amp;"]")&amp;IF(Z7="","",",["&amp;Z$4&amp;","&amp;ROUND(Z7,2)&amp;","&amp;ROUND(Z7*0.5,2)&amp;"]")&amp;IF(AA7="","",",["&amp;AA$4&amp;","&amp;ROUND(AA7,2)&amp;","&amp;ROUND(AA7*0.5,2)&amp;"]")&amp;IF(AB7="","",",["&amp;AB$4&amp;","&amp;ROUND(AB7,2)&amp;","&amp;ROUND(AB7*0.5,2)&amp;"]")&amp;"]"</f>
        <v>[,[112,1,0.5],[115,1,0.5],[118,1,0.5],[121,1,0.5]]</v>
      </c>
      <c r="W7" s="413"/>
      <c r="X7" s="413"/>
      <c r="Y7" s="413">
        <v>1</v>
      </c>
      <c r="Z7" s="413">
        <v>1</v>
      </c>
      <c r="AA7" s="413">
        <v>1</v>
      </c>
      <c r="AB7" s="413">
        <v>1</v>
      </c>
      <c r="AC7" s="413">
        <v>6.4</v>
      </c>
      <c r="AD7" s="56" t="str">
        <f t="shared" ref="AD7:AD19" si="4">"share_titleImg"&amp;A7&amp;"_treasure"</f>
        <v>share_titleImg12_treasure</v>
      </c>
      <c r="AE7" s="56" t="str">
        <f t="shared" ref="AE7:AE19" si="5">"SHAREDES"&amp;A7</f>
        <v>SHAREDES12</v>
      </c>
    </row>
    <row r="8" spans="1:31">
      <c r="A8" s="414">
        <v>21</v>
      </c>
      <c r="B8" s="414" t="s">
        <v>11386</v>
      </c>
      <c r="C8" s="414">
        <v>0</v>
      </c>
      <c r="D8" s="414" t="str">
        <f t="shared" si="0"/>
        <v>ARTIFACT_21</v>
      </c>
      <c r="E8" s="414" t="str">
        <f t="shared" si="1"/>
        <v>ARTIFACTDES_21</v>
      </c>
      <c r="F8" s="414">
        <v>1</v>
      </c>
      <c r="G8" s="414">
        <v>3</v>
      </c>
      <c r="H8" s="414">
        <v>3</v>
      </c>
      <c r="I8" s="414" t="str">
        <f t="shared" si="2"/>
        <v>pic_artifact_21</v>
      </c>
      <c r="J8" s="414" t="str">
        <f t="shared" si="3"/>
        <v>icon_artifact_21</v>
      </c>
      <c r="K8" s="414"/>
      <c r="L8" s="414"/>
      <c r="M8" s="414"/>
      <c r="N8" s="414"/>
      <c r="O8" s="414" t="s">
        <v>14076</v>
      </c>
      <c r="P8" s="414" t="s">
        <v>14084</v>
      </c>
      <c r="Q8" s="414" t="s">
        <v>11473</v>
      </c>
      <c r="R8" s="414">
        <v>9</v>
      </c>
      <c r="S8" s="414" t="s">
        <v>14085</v>
      </c>
      <c r="T8" s="414" t="s">
        <v>14086</v>
      </c>
      <c r="U8" s="414" t="str">
        <f t="shared" ref="U8:U19" si="6">IF(LEFT(V8,2)="[,",REPLACE(V8,2,1,""),V8)</f>
        <v>[[112,2,1],[115,5.2,2.6],[118,2,1],[121,5.2,2.6]]</v>
      </c>
      <c r="V8" s="414" t="str">
        <f t="shared" ref="V8:V19" si="7">"["&amp;IF(W8="","","["&amp;W$4&amp;","&amp;ROUND(100*W8,2)&amp;","&amp;ROUND(100*W8*0.5,2)&amp;"]")&amp;IF(X8="","",",["&amp;X$4&amp;","&amp;ROUND(100*X8,2)&amp;","&amp;ROUND(100*X8*0.5,2)&amp;"]")&amp;IF(Y8="","",",["&amp;Y$4&amp;","&amp;ROUND(Y8,2)&amp;","&amp;ROUND(Y8*0.5,2)&amp;"]")&amp;IF(Z8="","",",["&amp;Z$4&amp;","&amp;ROUND(Z8,2)&amp;","&amp;ROUND(Z8*0.5,2)&amp;"]")&amp;IF(AA8="","",",["&amp;AA$4&amp;","&amp;ROUND(AA8,2)&amp;","&amp;ROUND(AA8*0.5,2)&amp;"]")&amp;IF(AB8="","",",["&amp;AB$4&amp;","&amp;ROUND(AB8,2)&amp;","&amp;ROUND(AB8*0.5,2)&amp;"]")&amp;"]"</f>
        <v>[,[112,2,1],[115,5.2,2.6],[118,2,1],[121,5.2,2.6]]</v>
      </c>
      <c r="W8" s="414"/>
      <c r="X8" s="414"/>
      <c r="Y8" s="414">
        <v>2</v>
      </c>
      <c r="Z8" s="414">
        <v>5.2</v>
      </c>
      <c r="AA8" s="414">
        <v>2</v>
      </c>
      <c r="AB8" s="414">
        <v>5.2</v>
      </c>
      <c r="AC8" s="414">
        <v>6</v>
      </c>
      <c r="AD8" s="56" t="str">
        <f t="shared" si="4"/>
        <v>share_titleImg21_treasure</v>
      </c>
      <c r="AE8" s="56" t="str">
        <f t="shared" si="5"/>
        <v>SHAREDES21</v>
      </c>
    </row>
    <row r="9" spans="1:31">
      <c r="A9" s="415">
        <v>22</v>
      </c>
      <c r="B9" s="415" t="s">
        <v>11387</v>
      </c>
      <c r="C9" s="415">
        <v>0</v>
      </c>
      <c r="D9" s="415" t="str">
        <f t="shared" si="0"/>
        <v>ARTIFACT_22</v>
      </c>
      <c r="E9" s="415" t="str">
        <f t="shared" si="1"/>
        <v>ARTIFACTDES_22</v>
      </c>
      <c r="F9" s="415">
        <v>1</v>
      </c>
      <c r="G9" s="415">
        <v>4</v>
      </c>
      <c r="H9" s="415">
        <v>3</v>
      </c>
      <c r="I9" s="415" t="str">
        <f t="shared" si="2"/>
        <v>pic_artifact_22</v>
      </c>
      <c r="J9" s="415" t="str">
        <f t="shared" si="3"/>
        <v>icon_artifact_22</v>
      </c>
      <c r="K9" s="415"/>
      <c r="L9" s="415"/>
      <c r="M9" s="415"/>
      <c r="N9" s="415"/>
      <c r="O9" s="415" t="s">
        <v>14076</v>
      </c>
      <c r="P9" s="415" t="s">
        <v>14087</v>
      </c>
      <c r="Q9" s="415" t="s">
        <v>11473</v>
      </c>
      <c r="R9" s="415">
        <v>9</v>
      </c>
      <c r="S9" s="415" t="s">
        <v>14088</v>
      </c>
      <c r="T9" s="415" t="s">
        <v>14086</v>
      </c>
      <c r="U9" s="415" t="str">
        <f t="shared" si="6"/>
        <v>[[112,3,1.5],[115,1,0.5],[118,3,1.5],[121,1,0.5]]</v>
      </c>
      <c r="V9" s="415" t="str">
        <f t="shared" si="7"/>
        <v>[,[112,3,1.5],[115,1,0.5],[118,3,1.5],[121,1,0.5]]</v>
      </c>
      <c r="W9" s="415"/>
      <c r="X9" s="415"/>
      <c r="Y9" s="415">
        <v>3</v>
      </c>
      <c r="Z9" s="415">
        <v>1</v>
      </c>
      <c r="AA9" s="415">
        <v>3</v>
      </c>
      <c r="AB9" s="415">
        <v>1</v>
      </c>
      <c r="AC9" s="415">
        <v>6</v>
      </c>
      <c r="AD9" s="56" t="str">
        <f t="shared" si="4"/>
        <v>share_titleImg22_treasure</v>
      </c>
      <c r="AE9" s="56" t="str">
        <f t="shared" si="5"/>
        <v>SHAREDES22</v>
      </c>
    </row>
    <row r="10" spans="1:31">
      <c r="A10" s="414">
        <v>23</v>
      </c>
      <c r="B10" s="414" t="s">
        <v>14089</v>
      </c>
      <c r="C10" s="414">
        <v>0</v>
      </c>
      <c r="D10" s="414" t="str">
        <f t="shared" si="0"/>
        <v>ARTIFACT_23</v>
      </c>
      <c r="E10" s="414" t="str">
        <f t="shared" si="1"/>
        <v>ARTIFACTDES_23</v>
      </c>
      <c r="F10" s="414">
        <v>1</v>
      </c>
      <c r="G10" s="414">
        <v>5</v>
      </c>
      <c r="H10" s="414">
        <v>3</v>
      </c>
      <c r="I10" s="414" t="str">
        <f t="shared" si="2"/>
        <v>pic_artifact_23</v>
      </c>
      <c r="J10" s="414" t="str">
        <f t="shared" si="3"/>
        <v>icon_artifact_23</v>
      </c>
      <c r="K10" s="414"/>
      <c r="L10" s="414"/>
      <c r="M10" s="414"/>
      <c r="N10" s="414"/>
      <c r="O10" s="414" t="s">
        <v>14076</v>
      </c>
      <c r="P10" s="414" t="s">
        <v>14090</v>
      </c>
      <c r="Q10" s="414" t="s">
        <v>11473</v>
      </c>
      <c r="R10" s="414">
        <v>9</v>
      </c>
      <c r="S10" s="414" t="s">
        <v>14091</v>
      </c>
      <c r="T10" s="414" t="s">
        <v>14086</v>
      </c>
      <c r="U10" s="414" t="str">
        <f t="shared" si="6"/>
        <v>[[112,3,1.5],[115,1,0.5],[118,3,1.5],[121,1,0.5]]</v>
      </c>
      <c r="V10" s="414" t="str">
        <f t="shared" si="7"/>
        <v>[,[112,3,1.5],[115,1,0.5],[118,3,1.5],[121,1,0.5]]</v>
      </c>
      <c r="W10" s="414"/>
      <c r="X10" s="414"/>
      <c r="Y10" s="414">
        <v>3</v>
      </c>
      <c r="Z10" s="414">
        <v>1</v>
      </c>
      <c r="AA10" s="414">
        <v>3</v>
      </c>
      <c r="AB10" s="414">
        <v>1</v>
      </c>
      <c r="AC10" s="414">
        <v>6</v>
      </c>
      <c r="AD10" s="56" t="str">
        <f t="shared" si="4"/>
        <v>share_titleImg23_treasure</v>
      </c>
      <c r="AE10" s="56" t="str">
        <f t="shared" si="5"/>
        <v>SHAREDES23</v>
      </c>
    </row>
    <row r="11" spans="1:31">
      <c r="A11" s="416">
        <v>30</v>
      </c>
      <c r="B11" s="416" t="s">
        <v>11389</v>
      </c>
      <c r="C11" s="416">
        <v>0</v>
      </c>
      <c r="D11" s="416" t="str">
        <f t="shared" si="0"/>
        <v>ARTIFACT_30</v>
      </c>
      <c r="E11" s="416" t="str">
        <f t="shared" si="1"/>
        <v>ARTIFACTDES_30</v>
      </c>
      <c r="F11" s="416">
        <v>1</v>
      </c>
      <c r="G11" s="416">
        <v>6</v>
      </c>
      <c r="H11" s="416">
        <v>4</v>
      </c>
      <c r="I11" s="416" t="str">
        <f t="shared" si="2"/>
        <v>pic_artifact_30</v>
      </c>
      <c r="J11" s="416" t="str">
        <f t="shared" si="3"/>
        <v>icon_artifact_30</v>
      </c>
      <c r="K11" s="416" t="s">
        <v>14092</v>
      </c>
      <c r="L11" s="416" t="s">
        <v>14093</v>
      </c>
      <c r="M11" s="416"/>
      <c r="N11" s="416" t="s">
        <v>14094</v>
      </c>
      <c r="O11" s="416" t="s">
        <v>14076</v>
      </c>
      <c r="P11" s="416" t="s">
        <v>14095</v>
      </c>
      <c r="Q11" s="416" t="s">
        <v>11473</v>
      </c>
      <c r="R11" s="416">
        <v>2</v>
      </c>
      <c r="S11" s="416" t="s">
        <v>14096</v>
      </c>
      <c r="T11" s="416" t="s">
        <v>14097</v>
      </c>
      <c r="U11" s="416" t="str">
        <f t="shared" si="6"/>
        <v>[[112,4,2],[115,4,2],[118,4,2],[121,4,2]]</v>
      </c>
      <c r="V11" s="416" t="str">
        <f t="shared" si="7"/>
        <v>[,[112,4,2],[115,4,2],[118,4,2],[121,4,2]]</v>
      </c>
      <c r="W11" s="416"/>
      <c r="X11" s="416"/>
      <c r="Y11" s="416">
        <v>4</v>
      </c>
      <c r="Z11" s="416">
        <v>4</v>
      </c>
      <c r="AA11" s="416">
        <v>4</v>
      </c>
      <c r="AB11" s="416">
        <v>4</v>
      </c>
      <c r="AC11" s="416">
        <v>6</v>
      </c>
      <c r="AD11" s="56" t="str">
        <f t="shared" si="4"/>
        <v>share_titleImg30_treasure</v>
      </c>
      <c r="AE11" s="56" t="str">
        <f t="shared" si="5"/>
        <v>SHAREDES30</v>
      </c>
    </row>
    <row r="12" spans="1:31">
      <c r="A12" s="417">
        <v>31</v>
      </c>
      <c r="B12" s="417" t="s">
        <v>14098</v>
      </c>
      <c r="C12" s="417">
        <v>0</v>
      </c>
      <c r="D12" s="417" t="str">
        <f t="shared" si="0"/>
        <v>ARTIFACT_31</v>
      </c>
      <c r="E12" s="417" t="str">
        <f t="shared" si="1"/>
        <v>ARTIFACTDES_31</v>
      </c>
      <c r="F12" s="417">
        <v>1</v>
      </c>
      <c r="G12" s="417">
        <v>7</v>
      </c>
      <c r="H12" s="417">
        <v>4</v>
      </c>
      <c r="I12" s="417" t="str">
        <f t="shared" si="2"/>
        <v>pic_artifact_31</v>
      </c>
      <c r="J12" s="417" t="str">
        <f t="shared" si="3"/>
        <v>icon_artifact_31</v>
      </c>
      <c r="K12" s="417"/>
      <c r="L12" s="417"/>
      <c r="M12" s="417"/>
      <c r="N12" s="417"/>
      <c r="O12" s="417" t="s">
        <v>14099</v>
      </c>
      <c r="P12" s="417" t="s">
        <v>14100</v>
      </c>
      <c r="Q12" s="417" t="s">
        <v>11473</v>
      </c>
      <c r="R12" s="417">
        <v>9</v>
      </c>
      <c r="S12" s="417" t="s">
        <v>14101</v>
      </c>
      <c r="T12" s="417" t="s">
        <v>14102</v>
      </c>
      <c r="U12" s="417" t="str">
        <f t="shared" si="6"/>
        <v>[[112,4,2],[115,4,2],[118,4,2],[121,4,2]]</v>
      </c>
      <c r="V12" s="417" t="str">
        <f t="shared" si="7"/>
        <v>[,[112,4,2],[115,4,2],[118,4,2],[121,4,2]]</v>
      </c>
      <c r="W12" s="417"/>
      <c r="X12" s="417"/>
      <c r="Y12" s="417">
        <v>4</v>
      </c>
      <c r="Z12" s="417">
        <v>4</v>
      </c>
      <c r="AA12" s="417">
        <v>4</v>
      </c>
      <c r="AB12" s="417">
        <v>4</v>
      </c>
      <c r="AC12" s="417">
        <v>6</v>
      </c>
      <c r="AD12" s="56" t="str">
        <f t="shared" si="4"/>
        <v>share_titleImg31_treasure</v>
      </c>
      <c r="AE12" s="56" t="str">
        <f t="shared" si="5"/>
        <v>SHAREDES31</v>
      </c>
    </row>
    <row r="13" spans="1:31">
      <c r="A13" s="416">
        <v>10</v>
      </c>
      <c r="B13" s="416" t="s">
        <v>11391</v>
      </c>
      <c r="C13" s="416">
        <v>0</v>
      </c>
      <c r="D13" s="416" t="str">
        <f>"ARTIFACT_"&amp;A13</f>
        <v>ARTIFACT_10</v>
      </c>
      <c r="E13" s="416" t="str">
        <f>"ARTIFACTDES_"&amp;A13</f>
        <v>ARTIFACTDES_10</v>
      </c>
      <c r="F13" s="416">
        <v>1</v>
      </c>
      <c r="G13" s="416">
        <v>8</v>
      </c>
      <c r="H13" s="416">
        <v>4</v>
      </c>
      <c r="I13" s="416" t="str">
        <f t="shared" si="2"/>
        <v>pic_artifact_10</v>
      </c>
      <c r="J13" s="416" t="str">
        <f t="shared" si="3"/>
        <v>icon_artifact_10</v>
      </c>
      <c r="K13" s="416"/>
      <c r="L13" s="416"/>
      <c r="M13" s="416"/>
      <c r="N13" s="416"/>
      <c r="O13" s="416" t="s">
        <v>14076</v>
      </c>
      <c r="P13" s="416" t="s">
        <v>14103</v>
      </c>
      <c r="Q13" s="416" t="s">
        <v>11473</v>
      </c>
      <c r="R13" s="416">
        <v>9</v>
      </c>
      <c r="S13" s="416" t="s">
        <v>14104</v>
      </c>
      <c r="T13" s="416" t="s">
        <v>14105</v>
      </c>
      <c r="U13" s="416" t="str">
        <f t="shared" si="6"/>
        <v>[[112,6,3],[115,6,3]]</v>
      </c>
      <c r="V13" s="416" t="str">
        <f t="shared" si="7"/>
        <v>[,[112,6,3],[115,6,3]]</v>
      </c>
      <c r="W13" s="416"/>
      <c r="X13" s="416"/>
      <c r="Y13" s="416">
        <v>6</v>
      </c>
      <c r="Z13" s="416">
        <v>6</v>
      </c>
      <c r="AA13" s="416"/>
      <c r="AB13" s="416"/>
      <c r="AC13" s="416">
        <v>6</v>
      </c>
      <c r="AD13" s="56" t="str">
        <f t="shared" si="4"/>
        <v>share_titleImg10_treasure</v>
      </c>
      <c r="AE13" s="56" t="str">
        <f t="shared" si="5"/>
        <v>SHAREDES10</v>
      </c>
    </row>
    <row r="14" spans="1:31">
      <c r="A14" s="418">
        <v>32</v>
      </c>
      <c r="B14" s="418" t="s">
        <v>11392</v>
      </c>
      <c r="C14" s="418">
        <v>0</v>
      </c>
      <c r="D14" s="418" t="str">
        <f>"ARTIFACT_"&amp;A14</f>
        <v>ARTIFACT_32</v>
      </c>
      <c r="E14" s="418" t="str">
        <f>"ARTIFACTDES_"&amp;A14</f>
        <v>ARTIFACTDES_32</v>
      </c>
      <c r="F14" s="418">
        <v>1</v>
      </c>
      <c r="G14" s="418">
        <v>9</v>
      </c>
      <c r="H14" s="418">
        <v>4</v>
      </c>
      <c r="I14" s="418" t="str">
        <f t="shared" si="2"/>
        <v>pic_artifact_32</v>
      </c>
      <c r="J14" s="418" t="str">
        <f t="shared" si="3"/>
        <v>icon_artifact_32</v>
      </c>
      <c r="K14" s="418" t="s">
        <v>14106</v>
      </c>
      <c r="L14" s="418"/>
      <c r="M14" s="418"/>
      <c r="N14" s="418" t="s">
        <v>14107</v>
      </c>
      <c r="O14" s="418" t="s">
        <v>14099</v>
      </c>
      <c r="P14" s="418" t="s">
        <v>14108</v>
      </c>
      <c r="Q14" s="418" t="s">
        <v>11473</v>
      </c>
      <c r="R14" s="418">
        <v>3</v>
      </c>
      <c r="S14" s="418" t="s">
        <v>14109</v>
      </c>
      <c r="T14" s="418" t="s">
        <v>14110</v>
      </c>
      <c r="U14" s="418" t="str">
        <f t="shared" si="6"/>
        <v>[[112,9,4.5],[115,6,3]]</v>
      </c>
      <c r="V14" s="418" t="str">
        <f t="shared" si="7"/>
        <v>[,[112,9,4.5],[115,6,3]]</v>
      </c>
      <c r="W14" s="418"/>
      <c r="X14" s="418"/>
      <c r="Y14" s="418">
        <v>9</v>
      </c>
      <c r="Z14" s="418">
        <v>6</v>
      </c>
      <c r="AA14" s="418"/>
      <c r="AB14" s="418"/>
      <c r="AC14" s="418">
        <v>6</v>
      </c>
      <c r="AD14" s="56" t="str">
        <f t="shared" si="4"/>
        <v>share_titleImg32_treasure</v>
      </c>
      <c r="AE14" s="56" t="str">
        <f t="shared" si="5"/>
        <v>SHAREDES32</v>
      </c>
    </row>
    <row r="15" spans="1:31">
      <c r="A15" s="419">
        <v>42</v>
      </c>
      <c r="B15" s="419" t="s">
        <v>14111</v>
      </c>
      <c r="C15" s="419">
        <v>0</v>
      </c>
      <c r="D15" s="419" t="str">
        <f t="shared" ref="D15" si="8">"ARTIFACT_"&amp;A15</f>
        <v>ARTIFACT_42</v>
      </c>
      <c r="E15" s="419" t="str">
        <f t="shared" ref="E15" si="9">"ARTIFACTDES_"&amp;A15</f>
        <v>ARTIFACTDES_42</v>
      </c>
      <c r="F15" s="419">
        <v>1</v>
      </c>
      <c r="G15" s="419">
        <v>10</v>
      </c>
      <c r="H15" s="419">
        <v>5</v>
      </c>
      <c r="I15" s="419" t="str">
        <f t="shared" si="2"/>
        <v>pic_artifact_42</v>
      </c>
      <c r="J15" s="419" t="str">
        <f t="shared" si="3"/>
        <v>icon_artifact_42</v>
      </c>
      <c r="K15" s="419" t="s">
        <v>14112</v>
      </c>
      <c r="L15" s="419"/>
      <c r="M15" s="419"/>
      <c r="N15" s="419" t="s">
        <v>14113</v>
      </c>
      <c r="O15" s="419" t="s">
        <v>14076</v>
      </c>
      <c r="P15" s="419" t="s">
        <v>14114</v>
      </c>
      <c r="Q15" s="419" t="s">
        <v>11473</v>
      </c>
      <c r="R15" s="419">
        <v>1</v>
      </c>
      <c r="S15" s="419" t="s">
        <v>14115</v>
      </c>
      <c r="T15" s="419" t="s">
        <v>14116</v>
      </c>
      <c r="U15" s="419" t="str">
        <f t="shared" si="6"/>
        <v>[[112,8.4,4.2],[115,8.4,4.2],[118,8,4],[121,8,4]]</v>
      </c>
      <c r="V15" s="419" t="str">
        <f>"["&amp;IF(W15="","","["&amp;W$4&amp;","&amp;ROUND(100*W15,2)&amp;","&amp;ROUND(100*W15*0.5,2)&amp;"]")&amp;IF(X15="","",",["&amp;X$4&amp;","&amp;ROUND(100*X15,2)&amp;","&amp;ROUND(100*X15*0.5,2)&amp;"]")&amp;IF(Y15="","",",["&amp;Y$4&amp;","&amp;ROUND(Y15,2)&amp;","&amp;ROUND(Y15*0.5,2)&amp;"]")&amp;IF(Z15="","",",["&amp;Z$4&amp;","&amp;ROUND(Z15,2)&amp;","&amp;ROUND(Z15*0.5,2)&amp;"]")&amp;IF(AA15="","",",["&amp;AA$4&amp;","&amp;ROUND(AA15,2)&amp;","&amp;ROUND(AA15*0.5,2)&amp;"]")&amp;IF(AB15="","",",["&amp;AB$4&amp;","&amp;ROUND(AB15,2)&amp;","&amp;ROUND(AB15*0.5,2)&amp;"]")&amp;"]"</f>
        <v>[,[112,8.4,4.2],[115,8.4,4.2],[118,8,4],[121,8,4]]</v>
      </c>
      <c r="W15" s="419"/>
      <c r="X15" s="419"/>
      <c r="Y15" s="419">
        <v>8.4</v>
      </c>
      <c r="Z15" s="419">
        <v>8.4</v>
      </c>
      <c r="AA15" s="419">
        <v>8</v>
      </c>
      <c r="AB15" s="419">
        <v>8</v>
      </c>
      <c r="AC15" s="419">
        <v>12</v>
      </c>
      <c r="AD15" s="56" t="str">
        <f t="shared" si="4"/>
        <v>share_titleImg42_treasure</v>
      </c>
      <c r="AE15" s="56" t="str">
        <f t="shared" si="5"/>
        <v>SHAREDES42</v>
      </c>
    </row>
    <row r="16" spans="1:31">
      <c r="A16" s="420">
        <v>33</v>
      </c>
      <c r="B16" s="420" t="s">
        <v>14117</v>
      </c>
      <c r="C16" s="420">
        <v>0</v>
      </c>
      <c r="D16" s="420" t="str">
        <f>"ARTIFACT_"&amp;A16</f>
        <v>ARTIFACT_33</v>
      </c>
      <c r="E16" s="420" t="str">
        <f>"ARTIFACTDES_"&amp;A16</f>
        <v>ARTIFACTDES_33</v>
      </c>
      <c r="F16" s="420">
        <v>1</v>
      </c>
      <c r="G16" s="420">
        <v>11</v>
      </c>
      <c r="H16" s="420">
        <v>5</v>
      </c>
      <c r="I16" s="420" t="str">
        <f t="shared" si="2"/>
        <v>pic_artifact_33</v>
      </c>
      <c r="J16" s="420" t="str">
        <f t="shared" si="3"/>
        <v>icon_artifact_33</v>
      </c>
      <c r="K16" s="420"/>
      <c r="L16" s="420"/>
      <c r="M16" s="420"/>
      <c r="N16" s="420"/>
      <c r="O16" s="420" t="s">
        <v>14099</v>
      </c>
      <c r="P16" s="420" t="s">
        <v>14118</v>
      </c>
      <c r="Q16" s="420" t="s">
        <v>11473</v>
      </c>
      <c r="R16" s="420">
        <v>3</v>
      </c>
      <c r="S16" s="420" t="s">
        <v>14119</v>
      </c>
      <c r="T16" s="420" t="s">
        <v>14116</v>
      </c>
      <c r="U16" s="420" t="str">
        <f t="shared" si="6"/>
        <v>[[112,6,3],[115,6,3]]</v>
      </c>
      <c r="V16" s="420" t="str">
        <f>"["&amp;IF(W16="","","["&amp;W$4&amp;","&amp;ROUND(100*W16,2)&amp;","&amp;ROUND(100*W16*0.5,2)&amp;"]")&amp;IF(X16="","",",["&amp;X$4&amp;","&amp;ROUND(100*X16,2)&amp;","&amp;ROUND(100*X16*0.5,2)&amp;"]")&amp;IF(Y16="","",",["&amp;Y$4&amp;","&amp;ROUND(Y16,2)&amp;","&amp;ROUND(Y16*0.5,2)&amp;"]")&amp;IF(Z16="","",",["&amp;Z$4&amp;","&amp;ROUND(Z16,2)&amp;","&amp;ROUND(Z16*0.5,2)&amp;"]")&amp;IF(AA16="","",",["&amp;AA$4&amp;","&amp;ROUND(AA16,2)&amp;","&amp;ROUND(AA16*0.5,2)&amp;"]")&amp;IF(AB16="","",",["&amp;AB$4&amp;","&amp;ROUND(AB16,2)&amp;","&amp;ROUND(AB16*0.5,2)&amp;"]")&amp;"]"</f>
        <v>[,[112,6,3],[115,6,3]]</v>
      </c>
      <c r="W16" s="420"/>
      <c r="X16" s="420"/>
      <c r="Y16" s="420">
        <v>6</v>
      </c>
      <c r="Z16" s="420">
        <v>6</v>
      </c>
      <c r="AA16" s="420"/>
      <c r="AB16" s="420"/>
      <c r="AC16" s="420">
        <v>6</v>
      </c>
      <c r="AD16" s="56" t="str">
        <f t="shared" si="4"/>
        <v>share_titleImg33_treasure</v>
      </c>
      <c r="AE16" s="56" t="str">
        <f t="shared" si="5"/>
        <v>SHAREDES33</v>
      </c>
    </row>
    <row r="17" spans="1:31">
      <c r="A17" s="421">
        <v>43</v>
      </c>
      <c r="B17" s="421" t="s">
        <v>14120</v>
      </c>
      <c r="C17" s="421">
        <v>0</v>
      </c>
      <c r="D17" s="421" t="str">
        <f t="shared" ref="D17" si="10">"ARTIFACT_"&amp;A17</f>
        <v>ARTIFACT_43</v>
      </c>
      <c r="E17" s="421" t="str">
        <f t="shared" ref="E17" si="11">"ARTIFACTDES_"&amp;A17</f>
        <v>ARTIFACTDES_43</v>
      </c>
      <c r="F17" s="421">
        <v>1</v>
      </c>
      <c r="G17" s="421">
        <v>12</v>
      </c>
      <c r="H17" s="421">
        <v>5</v>
      </c>
      <c r="I17" s="421" t="str">
        <f t="shared" si="2"/>
        <v>pic_artifact_43</v>
      </c>
      <c r="J17" s="421" t="str">
        <f t="shared" si="3"/>
        <v>icon_artifact_43</v>
      </c>
      <c r="K17" s="421"/>
      <c r="L17" s="421"/>
      <c r="M17" s="421"/>
      <c r="N17" s="421"/>
      <c r="O17" s="421" t="s">
        <v>14121</v>
      </c>
      <c r="P17" s="421" t="s">
        <v>14122</v>
      </c>
      <c r="Q17" s="421" t="s">
        <v>11473</v>
      </c>
      <c r="R17" s="421">
        <v>1</v>
      </c>
      <c r="S17" s="421" t="s">
        <v>14123</v>
      </c>
      <c r="T17" s="421" t="s">
        <v>14124</v>
      </c>
      <c r="U17" s="421" t="str">
        <f t="shared" si="6"/>
        <v>[[112,8.4,4.2],[115,8.4,4.2],[118,8,4],[121,8,4]]</v>
      </c>
      <c r="V17" s="421" t="str">
        <f>"["&amp;IF(W17="","","["&amp;W$4&amp;","&amp;ROUND(100*W17,2)&amp;","&amp;ROUND(100*W17*0.5,2)&amp;"]")&amp;IF(X17="","",",["&amp;X$4&amp;","&amp;ROUND(100*X17,2)&amp;","&amp;ROUND(100*X17*0.5,2)&amp;"]")&amp;IF(Y17="","",",["&amp;Y$4&amp;","&amp;ROUND(Y17,2)&amp;","&amp;ROUND(Y17*0.5,2)&amp;"]")&amp;IF(Z17="","",",["&amp;Z$4&amp;","&amp;ROUND(Z17,2)&amp;","&amp;ROUND(Z17*0.5,2)&amp;"]")&amp;IF(AA17="","",",["&amp;AA$4&amp;","&amp;ROUND(AA17,2)&amp;","&amp;ROUND(AA17*0.5,2)&amp;"]")&amp;IF(AB17="","",",["&amp;AB$4&amp;","&amp;ROUND(AB17,2)&amp;","&amp;ROUND(AB17*0.5,2)&amp;"]")&amp;"]"</f>
        <v>[,[112,8.4,4.2],[115,8.4,4.2],[118,8,4],[121,8,4]]</v>
      </c>
      <c r="W17" s="421"/>
      <c r="X17" s="421"/>
      <c r="Y17" s="421">
        <v>8.4</v>
      </c>
      <c r="Z17" s="421">
        <v>8.4</v>
      </c>
      <c r="AA17" s="421">
        <v>8</v>
      </c>
      <c r="AB17" s="421">
        <v>8</v>
      </c>
      <c r="AC17" s="421">
        <v>12</v>
      </c>
      <c r="AD17" s="56" t="str">
        <f t="shared" si="4"/>
        <v>share_titleImg43_treasure</v>
      </c>
      <c r="AE17" s="56" t="str">
        <f t="shared" si="5"/>
        <v>SHAREDES43</v>
      </c>
    </row>
    <row r="18" spans="1:31">
      <c r="A18" s="420">
        <v>40</v>
      </c>
      <c r="B18" s="420" t="s">
        <v>11394</v>
      </c>
      <c r="C18" s="420">
        <v>0</v>
      </c>
      <c r="D18" s="420" t="str">
        <f t="shared" si="0"/>
        <v>ARTIFACT_40</v>
      </c>
      <c r="E18" s="420" t="str">
        <f t="shared" si="1"/>
        <v>ARTIFACTDES_40</v>
      </c>
      <c r="F18" s="420">
        <v>1</v>
      </c>
      <c r="G18" s="420">
        <v>13</v>
      </c>
      <c r="H18" s="420">
        <v>5</v>
      </c>
      <c r="I18" s="420" t="str">
        <f t="shared" si="2"/>
        <v>pic_artifact_40</v>
      </c>
      <c r="J18" s="420" t="str">
        <f t="shared" si="3"/>
        <v>icon_artifact_40</v>
      </c>
      <c r="K18" s="420" t="s">
        <v>14125</v>
      </c>
      <c r="L18" s="420"/>
      <c r="M18" s="420" t="s">
        <v>14126</v>
      </c>
      <c r="N18" s="420" t="s">
        <v>14127</v>
      </c>
      <c r="O18" s="420" t="s">
        <v>14128</v>
      </c>
      <c r="P18" s="420" t="s">
        <v>14129</v>
      </c>
      <c r="Q18" s="420" t="s">
        <v>11473</v>
      </c>
      <c r="R18" s="420">
        <v>3</v>
      </c>
      <c r="S18" s="420" t="s">
        <v>14130</v>
      </c>
      <c r="T18" s="420" t="s">
        <v>14124</v>
      </c>
      <c r="U18" s="420" t="str">
        <f t="shared" si="6"/>
        <v>[[112,8.8,4.4],[115,8.8,4.4],[118,7.6,3.8],[121,7.6,3.8]]</v>
      </c>
      <c r="V18" s="420" t="str">
        <f t="shared" si="7"/>
        <v>[,[112,8.8,4.4],[115,8.8,4.4],[118,7.6,3.8],[121,7.6,3.8]]</v>
      </c>
      <c r="W18" s="420"/>
      <c r="X18" s="420"/>
      <c r="Y18" s="420">
        <v>8.8000000000000007</v>
      </c>
      <c r="Z18" s="420">
        <v>8.8000000000000007</v>
      </c>
      <c r="AA18" s="420">
        <v>7.6</v>
      </c>
      <c r="AB18" s="420">
        <v>7.6</v>
      </c>
      <c r="AC18" s="420">
        <v>10</v>
      </c>
      <c r="AD18" s="56" t="str">
        <f t="shared" si="4"/>
        <v>share_titleImg40_treasure</v>
      </c>
      <c r="AE18" s="56" t="str">
        <f t="shared" si="5"/>
        <v>SHAREDES40</v>
      </c>
    </row>
    <row r="19" spans="1:31">
      <c r="A19" s="421">
        <v>41</v>
      </c>
      <c r="B19" s="421" t="s">
        <v>14131</v>
      </c>
      <c r="C19" s="421">
        <v>1</v>
      </c>
      <c r="D19" s="421" t="str">
        <f t="shared" si="0"/>
        <v>ARTIFACT_41</v>
      </c>
      <c r="E19" s="421" t="str">
        <f t="shared" si="1"/>
        <v>ARTIFACTDES_41</v>
      </c>
      <c r="F19" s="421">
        <v>0</v>
      </c>
      <c r="G19" s="421">
        <v>14</v>
      </c>
      <c r="H19" s="421">
        <v>5</v>
      </c>
      <c r="I19" s="421" t="str">
        <f t="shared" si="2"/>
        <v>pic_artifact_41</v>
      </c>
      <c r="J19" s="421" t="str">
        <f t="shared" si="3"/>
        <v>icon_artifact_41</v>
      </c>
      <c r="K19" s="421"/>
      <c r="L19" s="421"/>
      <c r="M19" s="421"/>
      <c r="N19" s="421"/>
      <c r="O19" s="421" t="s">
        <v>14132</v>
      </c>
      <c r="P19" s="421" t="s">
        <v>14133</v>
      </c>
      <c r="Q19" s="421" t="s">
        <v>11473</v>
      </c>
      <c r="R19" s="421">
        <v>2</v>
      </c>
      <c r="S19" s="421" t="s">
        <v>14134</v>
      </c>
      <c r="T19" s="421" t="s">
        <v>14124</v>
      </c>
      <c r="U19" s="421" t="str">
        <f t="shared" si="6"/>
        <v>[[112,8.4,4.2],[115,8.4,4.2],[118,8,4],[121,8,4]]</v>
      </c>
      <c r="V19" s="421" t="str">
        <f t="shared" si="7"/>
        <v>[,[112,8.4,4.2],[115,8.4,4.2],[118,8,4],[121,8,4]]</v>
      </c>
      <c r="W19" s="421"/>
      <c r="X19" s="421"/>
      <c r="Y19" s="421">
        <v>8.4</v>
      </c>
      <c r="Z19" s="421">
        <v>8.4</v>
      </c>
      <c r="AA19" s="421">
        <v>8</v>
      </c>
      <c r="AB19" s="421">
        <v>8</v>
      </c>
      <c r="AC19" s="421">
        <v>12</v>
      </c>
      <c r="AD19" s="56" t="str">
        <f t="shared" si="4"/>
        <v>share_titleImg41_treasure</v>
      </c>
      <c r="AE19" s="56" t="str">
        <f t="shared" si="5"/>
        <v>SHAREDES41</v>
      </c>
    </row>
  </sheetData>
  <phoneticPr fontId="1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BA271"/>
  <sheetViews>
    <sheetView workbookViewId="0">
      <pane ySplit="4" topLeftCell="A197" activePane="bottomLeft" state="frozen"/>
      <selection activeCell="Q1" sqref="Q1"/>
      <selection pane="bottomLeft" activeCell="G197" sqref="A1:XFD1048576"/>
    </sheetView>
  </sheetViews>
  <sheetFormatPr defaultColWidth="9" defaultRowHeight="14.25"/>
  <cols>
    <col min="1" max="2" width="9" style="123"/>
    <col min="3" max="3" width="14.25" style="123" customWidth="1"/>
    <col min="4" max="4" width="9" style="123"/>
    <col min="5" max="5" width="8.5" style="123" bestFit="1" customWidth="1"/>
    <col min="6" max="6" width="11.125" style="123" bestFit="1" customWidth="1"/>
    <col min="7" max="11" width="14.25" style="123" customWidth="1"/>
    <col min="12" max="12" width="12" style="123" customWidth="1"/>
    <col min="13" max="16" width="28.5" style="123" customWidth="1"/>
    <col min="17" max="19" width="20.625" style="423" customWidth="1"/>
    <col min="20" max="20" width="20.625" style="424" customWidth="1"/>
    <col min="21" max="21" width="20.625" style="441" customWidth="1"/>
    <col min="22" max="22" width="25.75" style="423" customWidth="1"/>
    <col min="23" max="23" width="23.75" style="423" customWidth="1"/>
    <col min="24" max="24" width="19.25" style="426" customWidth="1"/>
    <col min="25" max="25" width="32.125" style="426" customWidth="1"/>
    <col min="26" max="27" width="26.875" style="426" customWidth="1"/>
    <col min="28" max="28" width="36.375" style="426" customWidth="1"/>
    <col min="29" max="30" width="26.875" style="427" customWidth="1"/>
    <col min="31" max="32" width="39.25" style="428" customWidth="1"/>
    <col min="33" max="40" width="26.875" style="428" customWidth="1"/>
    <col min="41" max="44" width="26.875" style="441" customWidth="1"/>
    <col min="45" max="45" width="26.875" style="427" customWidth="1"/>
    <col min="46" max="46" width="19.5" style="427" customWidth="1"/>
    <col min="47" max="48" width="26.875" style="427" customWidth="1"/>
    <col min="49" max="50" width="26.875" style="428" customWidth="1"/>
    <col min="51" max="51" width="17.25" style="123" bestFit="1" customWidth="1"/>
    <col min="52" max="52" width="23.75" style="123" customWidth="1"/>
    <col min="53" max="53" width="30.25" style="123" customWidth="1"/>
    <col min="54" max="16384" width="9" style="123"/>
  </cols>
  <sheetData>
    <row r="1" spans="1:53" ht="28.5">
      <c r="A1" s="123" t="s">
        <v>14135</v>
      </c>
      <c r="B1" s="123" t="s">
        <v>14136</v>
      </c>
      <c r="C1" s="123" t="s">
        <v>14137</v>
      </c>
      <c r="D1" s="123" t="s">
        <v>14138</v>
      </c>
      <c r="E1" s="123" t="s">
        <v>14139</v>
      </c>
      <c r="F1" s="123" t="s">
        <v>14140</v>
      </c>
      <c r="G1" s="123" t="s">
        <v>14141</v>
      </c>
      <c r="H1" s="123" t="s">
        <v>14142</v>
      </c>
      <c r="I1" s="123" t="s">
        <v>14143</v>
      </c>
      <c r="J1" s="123" t="s">
        <v>14144</v>
      </c>
      <c r="K1" s="123" t="s">
        <v>14145</v>
      </c>
      <c r="L1" s="123" t="s">
        <v>14146</v>
      </c>
      <c r="M1" s="123" t="s">
        <v>14147</v>
      </c>
      <c r="N1" s="123" t="s">
        <v>14148</v>
      </c>
      <c r="O1" s="123" t="s">
        <v>14149</v>
      </c>
      <c r="P1" s="123" t="s">
        <v>12194</v>
      </c>
      <c r="Q1" s="422" t="s">
        <v>14150</v>
      </c>
      <c r="R1" s="423" t="s">
        <v>14151</v>
      </c>
      <c r="S1" s="423" t="s">
        <v>14152</v>
      </c>
      <c r="T1" s="424" t="s">
        <v>14153</v>
      </c>
      <c r="U1" s="425" t="s">
        <v>14154</v>
      </c>
      <c r="V1" s="423" t="s">
        <v>14155</v>
      </c>
      <c r="W1" s="423" t="s">
        <v>14156</v>
      </c>
      <c r="X1" s="426" t="s">
        <v>14157</v>
      </c>
      <c r="Y1" s="426" t="s">
        <v>14158</v>
      </c>
      <c r="Z1" s="426" t="s">
        <v>14159</v>
      </c>
      <c r="AA1" s="426" t="s">
        <v>14160</v>
      </c>
      <c r="AB1" s="426" t="s">
        <v>14161</v>
      </c>
      <c r="AC1" s="427" t="s">
        <v>14162</v>
      </c>
      <c r="AD1" s="427" t="s">
        <v>14163</v>
      </c>
      <c r="AE1" s="428" t="s">
        <v>14164</v>
      </c>
      <c r="AF1" s="429" t="s">
        <v>14165</v>
      </c>
      <c r="AG1" s="428" t="s">
        <v>14166</v>
      </c>
      <c r="AH1" s="428" t="s">
        <v>14167</v>
      </c>
      <c r="AI1" s="428" t="s">
        <v>14168</v>
      </c>
      <c r="AJ1" s="428" t="s">
        <v>14169</v>
      </c>
      <c r="AK1" s="428" t="s">
        <v>14170</v>
      </c>
      <c r="AL1" s="428" t="s">
        <v>14171</v>
      </c>
      <c r="AM1" s="428" t="s">
        <v>14172</v>
      </c>
      <c r="AN1" s="428" t="s">
        <v>14173</v>
      </c>
      <c r="AO1" s="430" t="s">
        <v>14174</v>
      </c>
      <c r="AP1" s="430" t="s">
        <v>14175</v>
      </c>
      <c r="AQ1" s="430" t="s">
        <v>14176</v>
      </c>
      <c r="AR1" s="430" t="s">
        <v>14177</v>
      </c>
      <c r="AS1" s="431" t="s">
        <v>14178</v>
      </c>
      <c r="AT1" s="431" t="s">
        <v>14179</v>
      </c>
      <c r="AU1" s="431" t="s">
        <v>14180</v>
      </c>
      <c r="AV1" s="431" t="s">
        <v>14181</v>
      </c>
      <c r="AW1" s="432" t="s">
        <v>14182</v>
      </c>
      <c r="AX1" s="432" t="s">
        <v>14183</v>
      </c>
      <c r="AY1" s="433" t="s">
        <v>14184</v>
      </c>
      <c r="AZ1" s="123" t="s">
        <v>14185</v>
      </c>
      <c r="BA1" s="123" t="s">
        <v>14186</v>
      </c>
    </row>
    <row r="2" spans="1:53" ht="16.5">
      <c r="A2" s="123" t="s">
        <v>14187</v>
      </c>
      <c r="C2" s="123" t="s">
        <v>14188</v>
      </c>
      <c r="D2" s="123" t="s">
        <v>14187</v>
      </c>
      <c r="G2" s="123" t="s">
        <v>14187</v>
      </c>
      <c r="L2" s="123" t="s">
        <v>14187</v>
      </c>
      <c r="M2" s="123" t="s">
        <v>14187</v>
      </c>
      <c r="N2" s="123" t="s">
        <v>14187</v>
      </c>
      <c r="O2" s="123" t="s">
        <v>14188</v>
      </c>
      <c r="P2" s="123" t="s">
        <v>14187</v>
      </c>
      <c r="Q2" s="434" t="s">
        <v>14039</v>
      </c>
      <c r="R2" s="423" t="s">
        <v>14039</v>
      </c>
      <c r="S2" s="423" t="s">
        <v>14039</v>
      </c>
      <c r="T2" s="424" t="s">
        <v>14039</v>
      </c>
      <c r="U2" s="435" t="s">
        <v>14039</v>
      </c>
      <c r="V2" s="423" t="s">
        <v>14039</v>
      </c>
      <c r="X2" s="436"/>
      <c r="Y2" s="436" t="s">
        <v>14039</v>
      </c>
      <c r="Z2" s="436" t="s">
        <v>14039</v>
      </c>
      <c r="AA2" s="436" t="s">
        <v>14039</v>
      </c>
      <c r="AB2" s="436"/>
      <c r="AC2" s="437"/>
      <c r="AD2" s="437"/>
      <c r="AE2" s="438" t="s">
        <v>14189</v>
      </c>
      <c r="AF2" s="439" t="s">
        <v>14189</v>
      </c>
      <c r="AG2" s="438" t="s">
        <v>14189</v>
      </c>
      <c r="AH2" s="438"/>
      <c r="AI2" s="438"/>
      <c r="AJ2" s="438"/>
      <c r="AK2" s="438"/>
      <c r="AL2" s="438"/>
      <c r="AM2" s="438"/>
      <c r="AN2" s="438"/>
      <c r="AO2" s="440" t="s">
        <v>14039</v>
      </c>
      <c r="AP2" s="441" t="s">
        <v>14039</v>
      </c>
      <c r="AQ2" s="441" t="s">
        <v>14039</v>
      </c>
      <c r="AY2" s="433" t="s">
        <v>14039</v>
      </c>
    </row>
    <row r="3" spans="1:53" ht="28.5">
      <c r="A3" s="123" t="s">
        <v>14190</v>
      </c>
      <c r="C3" s="123" t="s">
        <v>14191</v>
      </c>
      <c r="D3" s="123" t="s">
        <v>14192</v>
      </c>
      <c r="E3" s="123" t="s">
        <v>14193</v>
      </c>
      <c r="G3" s="123" t="s">
        <v>14194</v>
      </c>
      <c r="H3" s="123" t="s">
        <v>14195</v>
      </c>
      <c r="I3" s="123" t="s">
        <v>14196</v>
      </c>
      <c r="J3" s="123" t="s">
        <v>14197</v>
      </c>
      <c r="K3" s="123" t="s">
        <v>14198</v>
      </c>
      <c r="L3" s="123" t="s">
        <v>14199</v>
      </c>
      <c r="M3" s="123" t="s">
        <v>14200</v>
      </c>
      <c r="N3" s="123" t="s">
        <v>14201</v>
      </c>
      <c r="O3" s="123" t="s">
        <v>14202</v>
      </c>
      <c r="P3" s="123" t="s">
        <v>14203</v>
      </c>
      <c r="Q3" s="442" t="s">
        <v>14204</v>
      </c>
      <c r="R3" s="424" t="s">
        <v>14205</v>
      </c>
      <c r="S3" s="424" t="s">
        <v>14206</v>
      </c>
      <c r="T3" s="443" t="s">
        <v>14207</v>
      </c>
      <c r="U3" s="444" t="s">
        <v>14208</v>
      </c>
      <c r="V3" s="424" t="s">
        <v>14209</v>
      </c>
      <c r="W3" s="424" t="s">
        <v>14210</v>
      </c>
      <c r="X3" s="445" t="s">
        <v>14211</v>
      </c>
      <c r="Y3" s="445" t="s">
        <v>14212</v>
      </c>
      <c r="Z3" s="445" t="s">
        <v>14212</v>
      </c>
      <c r="AA3" s="445" t="s">
        <v>14213</v>
      </c>
      <c r="AB3" s="445" t="s">
        <v>14214</v>
      </c>
      <c r="AC3" s="446" t="s">
        <v>14215</v>
      </c>
      <c r="AD3" s="446" t="s">
        <v>14216</v>
      </c>
      <c r="AE3" s="447" t="s">
        <v>14217</v>
      </c>
      <c r="AF3" s="448" t="s">
        <v>14218</v>
      </c>
      <c r="AG3" s="447" t="s">
        <v>14219</v>
      </c>
      <c r="AH3" s="447" t="s">
        <v>14220</v>
      </c>
      <c r="AI3" s="447" t="s">
        <v>14221</v>
      </c>
      <c r="AJ3" s="447" t="s">
        <v>14222</v>
      </c>
      <c r="AK3" s="447" t="s">
        <v>14223</v>
      </c>
      <c r="AL3" s="447" t="s">
        <v>14224</v>
      </c>
      <c r="AM3" s="447" t="s">
        <v>14225</v>
      </c>
      <c r="AN3" s="447" t="s">
        <v>14226</v>
      </c>
      <c r="AO3" s="424" t="s">
        <v>14204</v>
      </c>
      <c r="AP3" s="424" t="s">
        <v>14205</v>
      </c>
      <c r="AQ3" s="424" t="s">
        <v>14206</v>
      </c>
      <c r="AR3" s="424" t="s">
        <v>14227</v>
      </c>
      <c r="AS3" s="449" t="s">
        <v>14228</v>
      </c>
      <c r="AT3" s="449" t="s">
        <v>14229</v>
      </c>
      <c r="AU3" s="449" t="s">
        <v>14230</v>
      </c>
      <c r="AV3" s="449" t="s">
        <v>14230</v>
      </c>
      <c r="AW3" s="450" t="s">
        <v>14231</v>
      </c>
      <c r="AX3" s="450" t="s">
        <v>14232</v>
      </c>
      <c r="AY3" s="433" t="s">
        <v>14233</v>
      </c>
      <c r="AZ3" s="123" t="s">
        <v>14234</v>
      </c>
      <c r="BA3" s="123" t="s">
        <v>14235</v>
      </c>
    </row>
    <row r="4" spans="1:53" ht="80.25" customHeight="1">
      <c r="D4" s="123" t="s">
        <v>14236</v>
      </c>
      <c r="F4" s="123" t="s">
        <v>14237</v>
      </c>
      <c r="I4" s="123" t="s">
        <v>14238</v>
      </c>
      <c r="J4" s="123" t="s">
        <v>14239</v>
      </c>
      <c r="K4" s="123" t="s">
        <v>14240</v>
      </c>
      <c r="L4" s="123" t="s">
        <v>14241</v>
      </c>
      <c r="Q4" s="434" t="s">
        <v>14242</v>
      </c>
      <c r="R4" s="423" t="s">
        <v>14243</v>
      </c>
      <c r="S4" s="423" t="s">
        <v>14244</v>
      </c>
      <c r="T4" s="424" t="s">
        <v>14245</v>
      </c>
      <c r="U4" s="435" t="s">
        <v>14246</v>
      </c>
      <c r="V4" s="423" t="s">
        <v>14247</v>
      </c>
      <c r="W4" s="423" t="s">
        <v>14248</v>
      </c>
      <c r="Y4" s="426" t="s">
        <v>14249</v>
      </c>
      <c r="Z4" s="426" t="s">
        <v>14250</v>
      </c>
      <c r="AA4" s="426" t="s">
        <v>14251</v>
      </c>
      <c r="AB4" s="426" t="s">
        <v>14252</v>
      </c>
      <c r="AC4" s="427" t="s">
        <v>14253</v>
      </c>
      <c r="AD4" s="427" t="s">
        <v>14254</v>
      </c>
      <c r="AE4" s="451" t="s">
        <v>14255</v>
      </c>
      <c r="AF4" s="452" t="s">
        <v>14256</v>
      </c>
      <c r="AG4" s="428" t="s">
        <v>14257</v>
      </c>
      <c r="AH4" s="428" t="s">
        <v>14258</v>
      </c>
      <c r="AI4" s="428" t="s">
        <v>14259</v>
      </c>
      <c r="AJ4" s="428" t="s">
        <v>14260</v>
      </c>
      <c r="AO4" s="440" t="s">
        <v>14261</v>
      </c>
      <c r="AP4" s="441" t="s">
        <v>14262</v>
      </c>
      <c r="AQ4" s="441" t="s">
        <v>14263</v>
      </c>
      <c r="AR4" s="441" t="s">
        <v>14264</v>
      </c>
      <c r="AS4" s="427" t="s">
        <v>14265</v>
      </c>
      <c r="AT4" s="427" t="s">
        <v>14266</v>
      </c>
      <c r="AU4" s="427" t="s">
        <v>14265</v>
      </c>
      <c r="AV4" s="427" t="s">
        <v>14267</v>
      </c>
      <c r="AX4" s="428" t="s">
        <v>14268</v>
      </c>
      <c r="AY4" s="123" t="s">
        <v>14269</v>
      </c>
    </row>
    <row r="6" spans="1:53">
      <c r="A6" s="123" t="s">
        <v>14270</v>
      </c>
      <c r="S6" s="423" t="str">
        <f>IF(R6="","","[1,1]")</f>
        <v/>
      </c>
    </row>
    <row r="7" spans="1:53" ht="16.5">
      <c r="A7" s="129">
        <v>500011</v>
      </c>
      <c r="B7" s="123">
        <v>50001</v>
      </c>
      <c r="C7" s="123" t="s">
        <v>14271</v>
      </c>
      <c r="D7" s="123">
        <v>1</v>
      </c>
      <c r="F7" s="123">
        <v>3</v>
      </c>
      <c r="G7" s="123">
        <v>1</v>
      </c>
      <c r="H7" s="123">
        <v>0</v>
      </c>
      <c r="J7" s="123">
        <v>0</v>
      </c>
      <c r="K7" s="123">
        <v>0</v>
      </c>
      <c r="L7" s="123">
        <v>0</v>
      </c>
      <c r="M7" s="123">
        <v>50001</v>
      </c>
      <c r="N7" s="453" t="s">
        <v>14272</v>
      </c>
      <c r="O7" s="453" t="str">
        <f>"HEROSPECIAL_"&amp;A7</f>
        <v>HEROSPECIAL_500011</v>
      </c>
      <c r="P7" s="453" t="str">
        <f>"HEROSPECIALDES_"&amp;A7</f>
        <v>HEROSPECIALDES_500011</v>
      </c>
      <c r="Q7" s="423" t="str">
        <f t="shared" ref="Q7:Q10" si="0">IF(R7="","","[1,1,1,1]")</f>
        <v/>
      </c>
      <c r="AI7" s="428" t="s">
        <v>14273</v>
      </c>
      <c r="AY7" s="123">
        <v>0.05</v>
      </c>
    </row>
    <row r="8" spans="1:53" ht="16.5">
      <c r="A8" s="129">
        <v>500012</v>
      </c>
      <c r="B8" s="123">
        <v>50001</v>
      </c>
      <c r="C8" s="123" t="s">
        <v>14271</v>
      </c>
      <c r="D8" s="123">
        <v>1</v>
      </c>
      <c r="F8" s="123">
        <v>1</v>
      </c>
      <c r="G8" s="123">
        <v>2</v>
      </c>
      <c r="H8" s="123">
        <v>0</v>
      </c>
      <c r="J8" s="123">
        <v>0</v>
      </c>
      <c r="K8" s="123">
        <v>0</v>
      </c>
      <c r="L8" s="123">
        <v>0</v>
      </c>
      <c r="M8" s="123">
        <v>50001</v>
      </c>
      <c r="N8" s="453" t="s">
        <v>14272</v>
      </c>
      <c r="O8" s="453" t="str">
        <f t="shared" ref="O8:O71" si="1">"HEROSPECIAL_"&amp;A8</f>
        <v>HEROSPECIAL_500012</v>
      </c>
      <c r="P8" s="453" t="str">
        <f t="shared" ref="P8:P71" si="2">"HEROSPECIALDES_"&amp;A8</f>
        <v>HEROSPECIALDES_500012</v>
      </c>
      <c r="Q8" s="423" t="str">
        <f t="shared" si="0"/>
        <v/>
      </c>
      <c r="AG8" s="428" t="s">
        <v>14274</v>
      </c>
      <c r="AY8" s="123">
        <v>0.1</v>
      </c>
    </row>
    <row r="9" spans="1:53" ht="16.5">
      <c r="A9" s="129">
        <v>500013</v>
      </c>
      <c r="B9" s="123">
        <v>50001</v>
      </c>
      <c r="C9" s="123" t="s">
        <v>14271</v>
      </c>
      <c r="D9" s="123">
        <v>1</v>
      </c>
      <c r="E9" s="123">
        <v>1</v>
      </c>
      <c r="F9" s="123">
        <v>2</v>
      </c>
      <c r="G9" s="123">
        <v>3</v>
      </c>
      <c r="H9" s="123">
        <v>0</v>
      </c>
      <c r="J9" s="123">
        <v>0</v>
      </c>
      <c r="K9" s="123">
        <v>0</v>
      </c>
      <c r="L9" s="123">
        <v>0</v>
      </c>
      <c r="M9" s="123">
        <v>50001</v>
      </c>
      <c r="N9" s="453" t="s">
        <v>14272</v>
      </c>
      <c r="O9" s="453" t="str">
        <f>"HEROSPECIAL_"&amp;A9</f>
        <v>HEROSPECIAL_500013</v>
      </c>
      <c r="P9" s="453" t="str">
        <f>"HEROSPECIALDES_"&amp;A9</f>
        <v>HEROSPECIALDES_500013</v>
      </c>
      <c r="Q9" s="423" t="str">
        <f t="shared" si="0"/>
        <v/>
      </c>
      <c r="AE9" s="428" t="s">
        <v>14275</v>
      </c>
      <c r="AY9" s="123">
        <v>0.15</v>
      </c>
    </row>
    <row r="10" spans="1:53" ht="16.5">
      <c r="A10" s="129">
        <v>500014</v>
      </c>
      <c r="B10" s="123">
        <v>50001</v>
      </c>
      <c r="C10" s="123" t="s">
        <v>14271</v>
      </c>
      <c r="D10" s="123">
        <v>1</v>
      </c>
      <c r="F10" s="123">
        <v>2</v>
      </c>
      <c r="G10" s="123">
        <v>4</v>
      </c>
      <c r="H10" s="123">
        <v>0</v>
      </c>
      <c r="J10" s="123">
        <v>0</v>
      </c>
      <c r="K10" s="123">
        <v>0</v>
      </c>
      <c r="L10" s="123">
        <v>0</v>
      </c>
      <c r="M10" s="123">
        <v>50001</v>
      </c>
      <c r="N10" s="453" t="s">
        <v>14272</v>
      </c>
      <c r="O10" s="453" t="str">
        <f t="shared" si="1"/>
        <v>HEROSPECIAL_500014</v>
      </c>
      <c r="P10" s="453" t="str">
        <f t="shared" si="2"/>
        <v>HEROSPECIALDES_500014</v>
      </c>
      <c r="Q10" s="423" t="str">
        <f t="shared" si="0"/>
        <v/>
      </c>
      <c r="AG10" s="428" t="s">
        <v>14276</v>
      </c>
      <c r="AY10" s="123">
        <v>0.2</v>
      </c>
    </row>
    <row r="11" spans="1:53" ht="16.5">
      <c r="A11" s="123">
        <v>501011</v>
      </c>
      <c r="B11" s="129">
        <v>50101</v>
      </c>
      <c r="C11" s="123" t="s">
        <v>14277</v>
      </c>
      <c r="D11" s="123">
        <v>1</v>
      </c>
      <c r="F11" s="123">
        <v>1</v>
      </c>
      <c r="G11" s="123">
        <v>1</v>
      </c>
      <c r="H11" s="123">
        <v>0</v>
      </c>
      <c r="J11" s="123">
        <v>0</v>
      </c>
      <c r="K11" s="123">
        <v>0</v>
      </c>
      <c r="L11" s="123">
        <v>0</v>
      </c>
      <c r="M11" s="123">
        <v>50101</v>
      </c>
      <c r="N11" s="453" t="s">
        <v>14278</v>
      </c>
      <c r="O11" s="453" t="str">
        <f t="shared" si="1"/>
        <v>HEROSPECIAL_501011</v>
      </c>
      <c r="P11" s="453" t="str">
        <f t="shared" si="2"/>
        <v>HEROSPECIALDES_501011</v>
      </c>
      <c r="Q11" s="423" t="str">
        <f>IF(R11="","","[1,1,1,1]")</f>
        <v>[1,1,1,1]</v>
      </c>
      <c r="R11" s="423" t="s">
        <v>14279</v>
      </c>
      <c r="S11" s="423" t="str">
        <f>IF(R11="","","[1,1]")</f>
        <v>[1,1]</v>
      </c>
      <c r="W11" s="423" t="s">
        <v>14280</v>
      </c>
      <c r="AY11" s="123">
        <v>0.05</v>
      </c>
    </row>
    <row r="12" spans="1:53" ht="16.5">
      <c r="A12" s="123">
        <v>501012</v>
      </c>
      <c r="B12" s="129">
        <v>50101</v>
      </c>
      <c r="C12" s="123" t="s">
        <v>14277</v>
      </c>
      <c r="D12" s="123">
        <v>1</v>
      </c>
      <c r="F12" s="123">
        <v>1</v>
      </c>
      <c r="G12" s="123">
        <v>2</v>
      </c>
      <c r="H12" s="123">
        <v>0</v>
      </c>
      <c r="J12" s="123">
        <v>0</v>
      </c>
      <c r="K12" s="123">
        <v>0</v>
      </c>
      <c r="L12" s="123">
        <v>0</v>
      </c>
      <c r="M12" s="123">
        <v>50101</v>
      </c>
      <c r="N12" s="453" t="s">
        <v>14278</v>
      </c>
      <c r="O12" s="453" t="str">
        <f t="shared" si="1"/>
        <v>HEROSPECIAL_501012</v>
      </c>
      <c r="P12" s="453" t="str">
        <f t="shared" si="2"/>
        <v>HEROSPECIALDES_501012</v>
      </c>
      <c r="Q12" s="423" t="str">
        <f t="shared" ref="Q12:Q91" si="3">IF(R12="","","[1,1,1,1]")</f>
        <v>[1,1,1,1]</v>
      </c>
      <c r="R12" s="423" t="s">
        <v>14279</v>
      </c>
      <c r="S12" s="423" t="str">
        <f>IF(R12="","","[1,1]")</f>
        <v>[1,1]</v>
      </c>
      <c r="W12" s="423" t="s">
        <v>14281</v>
      </c>
      <c r="AY12" s="123">
        <v>0.1</v>
      </c>
    </row>
    <row r="13" spans="1:53" ht="16.5">
      <c r="A13" s="123">
        <v>501013</v>
      </c>
      <c r="B13" s="129">
        <v>50101</v>
      </c>
      <c r="C13" s="123" t="s">
        <v>14277</v>
      </c>
      <c r="D13" s="123">
        <v>1</v>
      </c>
      <c r="E13" s="123">
        <v>1</v>
      </c>
      <c r="F13" s="123">
        <v>1</v>
      </c>
      <c r="G13" s="123">
        <v>3</v>
      </c>
      <c r="H13" s="123">
        <v>0</v>
      </c>
      <c r="J13" s="123">
        <v>0</v>
      </c>
      <c r="K13" s="123">
        <v>0</v>
      </c>
      <c r="L13" s="123">
        <v>0</v>
      </c>
      <c r="M13" s="123">
        <v>50101</v>
      </c>
      <c r="N13" s="453" t="s">
        <v>14278</v>
      </c>
      <c r="O13" s="453" t="str">
        <f t="shared" si="1"/>
        <v>HEROSPECIAL_501013</v>
      </c>
      <c r="P13" s="453" t="str">
        <f t="shared" si="2"/>
        <v>HEROSPECIALDES_501013</v>
      </c>
      <c r="Q13" s="423" t="str">
        <f t="shared" si="3"/>
        <v>[1,1,1,1]</v>
      </c>
      <c r="R13" s="423" t="s">
        <v>14279</v>
      </c>
      <c r="S13" s="423" t="str">
        <f t="shared" ref="S13:S70" si="4">IF(R13="","","[1,1]")</f>
        <v>[1,1]</v>
      </c>
      <c r="W13" s="423" t="s">
        <v>14282</v>
      </c>
      <c r="AY13" s="123">
        <v>0.15</v>
      </c>
    </row>
    <row r="14" spans="1:53" ht="16.5">
      <c r="A14" s="123">
        <v>501014</v>
      </c>
      <c r="B14" s="129">
        <v>50101</v>
      </c>
      <c r="C14" s="123" t="s">
        <v>14277</v>
      </c>
      <c r="D14" s="123">
        <v>1</v>
      </c>
      <c r="F14" s="123">
        <v>1</v>
      </c>
      <c r="G14" s="123">
        <v>4</v>
      </c>
      <c r="H14" s="123">
        <v>0</v>
      </c>
      <c r="J14" s="123">
        <v>0</v>
      </c>
      <c r="K14" s="123">
        <v>0</v>
      </c>
      <c r="L14" s="123">
        <v>0</v>
      </c>
      <c r="M14" s="123">
        <v>50101</v>
      </c>
      <c r="N14" s="453" t="s">
        <v>14278</v>
      </c>
      <c r="O14" s="453" t="str">
        <f t="shared" si="1"/>
        <v>HEROSPECIAL_501014</v>
      </c>
      <c r="P14" s="453" t="str">
        <f t="shared" si="2"/>
        <v>HEROSPECIALDES_501014</v>
      </c>
      <c r="Q14" s="423" t="str">
        <f t="shared" si="3"/>
        <v>[1,1,1,1]</v>
      </c>
      <c r="R14" s="423" t="s">
        <v>14279</v>
      </c>
      <c r="S14" s="423" t="str">
        <f t="shared" si="4"/>
        <v>[1,1]</v>
      </c>
      <c r="W14" s="423" t="s">
        <v>14283</v>
      </c>
      <c r="AY14" s="123">
        <v>0.2</v>
      </c>
    </row>
    <row r="15" spans="1:53" ht="28.5">
      <c r="A15" s="123">
        <f t="shared" ref="A15:A26" si="5">A11+10</f>
        <v>501021</v>
      </c>
      <c r="B15" s="129">
        <v>50102</v>
      </c>
      <c r="C15" s="123" t="s">
        <v>12605</v>
      </c>
      <c r="D15" s="123">
        <v>1</v>
      </c>
      <c r="F15" s="123">
        <v>1</v>
      </c>
      <c r="G15" s="123">
        <v>1</v>
      </c>
      <c r="H15" s="123">
        <v>0</v>
      </c>
      <c r="J15" s="123">
        <v>0</v>
      </c>
      <c r="K15" s="123">
        <v>0</v>
      </c>
      <c r="L15" s="123">
        <v>0</v>
      </c>
      <c r="M15" s="123">
        <v>50102</v>
      </c>
      <c r="N15" s="453" t="s">
        <v>14284</v>
      </c>
      <c r="O15" s="453" t="str">
        <f t="shared" si="1"/>
        <v>HEROSPECIAL_501021</v>
      </c>
      <c r="P15" s="453" t="str">
        <f t="shared" si="2"/>
        <v>HEROSPECIALDES_501021</v>
      </c>
      <c r="Q15" s="423" t="str">
        <f t="shared" si="3"/>
        <v/>
      </c>
      <c r="S15" s="423" t="str">
        <f t="shared" si="4"/>
        <v/>
      </c>
      <c r="X15" s="426">
        <v>60102</v>
      </c>
      <c r="Y15" s="426" t="s">
        <v>14285</v>
      </c>
      <c r="Z15" s="426" t="s">
        <v>14286</v>
      </c>
      <c r="AB15" s="426" t="s">
        <v>14287</v>
      </c>
      <c r="AY15" s="123">
        <v>0.05</v>
      </c>
    </row>
    <row r="16" spans="1:53" ht="28.5">
      <c r="A16" s="123">
        <f t="shared" si="5"/>
        <v>501022</v>
      </c>
      <c r="B16" s="129">
        <v>50102</v>
      </c>
      <c r="C16" s="123" t="s">
        <v>12605</v>
      </c>
      <c r="D16" s="123">
        <v>1</v>
      </c>
      <c r="E16" s="123">
        <v>1</v>
      </c>
      <c r="F16" s="123">
        <v>1</v>
      </c>
      <c r="G16" s="123">
        <v>2</v>
      </c>
      <c r="H16" s="123">
        <v>0</v>
      </c>
      <c r="J16" s="123">
        <v>0</v>
      </c>
      <c r="K16" s="123">
        <v>0</v>
      </c>
      <c r="L16" s="123">
        <v>0</v>
      </c>
      <c r="M16" s="123">
        <v>50102</v>
      </c>
      <c r="N16" s="453" t="s">
        <v>14284</v>
      </c>
      <c r="O16" s="453" t="str">
        <f>"HEROSPECIAL_"&amp;A16</f>
        <v>HEROSPECIAL_501022</v>
      </c>
      <c r="P16" s="453" t="str">
        <f>"HEROSPECIALDES_"&amp;A16</f>
        <v>HEROSPECIALDES_501022</v>
      </c>
      <c r="Q16" s="423" t="str">
        <f t="shared" si="3"/>
        <v/>
      </c>
      <c r="S16" s="423" t="str">
        <f>IF(R16="","","[1,1]")</f>
        <v/>
      </c>
      <c r="AB16" s="426" t="s">
        <v>14288</v>
      </c>
      <c r="AY16" s="123">
        <v>0.1</v>
      </c>
    </row>
    <row r="17" spans="1:51" ht="28.5">
      <c r="A17" s="123">
        <f t="shared" si="5"/>
        <v>501023</v>
      </c>
      <c r="B17" s="129">
        <v>50102</v>
      </c>
      <c r="C17" s="123" t="s">
        <v>12605</v>
      </c>
      <c r="D17" s="123">
        <v>1</v>
      </c>
      <c r="F17" s="123">
        <v>1</v>
      </c>
      <c r="G17" s="123">
        <v>3</v>
      </c>
      <c r="H17" s="123">
        <v>0</v>
      </c>
      <c r="J17" s="123">
        <v>0</v>
      </c>
      <c r="K17" s="123">
        <v>0</v>
      </c>
      <c r="L17" s="123">
        <v>0</v>
      </c>
      <c r="M17" s="123">
        <v>50102</v>
      </c>
      <c r="N17" s="453" t="s">
        <v>14284</v>
      </c>
      <c r="O17" s="453" t="str">
        <f t="shared" si="1"/>
        <v>HEROSPECIAL_501023</v>
      </c>
      <c r="P17" s="453" t="str">
        <f t="shared" si="2"/>
        <v>HEROSPECIALDES_501023</v>
      </c>
      <c r="Q17" s="423" t="str">
        <f t="shared" si="3"/>
        <v/>
      </c>
      <c r="S17" s="423" t="str">
        <f>IF(R17="","","[1,1]")</f>
        <v/>
      </c>
      <c r="AB17" s="426" t="s">
        <v>14289</v>
      </c>
      <c r="AY17" s="123">
        <v>0.15</v>
      </c>
    </row>
    <row r="18" spans="1:51" ht="16.5">
      <c r="A18" s="123">
        <f t="shared" si="5"/>
        <v>501024</v>
      </c>
      <c r="B18" s="129">
        <v>50102</v>
      </c>
      <c r="C18" s="123" t="s">
        <v>12605</v>
      </c>
      <c r="D18" s="123">
        <v>1</v>
      </c>
      <c r="F18" s="123">
        <v>1</v>
      </c>
      <c r="G18" s="123">
        <v>4</v>
      </c>
      <c r="H18" s="123">
        <v>0</v>
      </c>
      <c r="J18" s="123">
        <v>0</v>
      </c>
      <c r="K18" s="123">
        <v>0</v>
      </c>
      <c r="L18" s="123">
        <v>0</v>
      </c>
      <c r="M18" s="123">
        <v>50102</v>
      </c>
      <c r="N18" s="453" t="s">
        <v>14284</v>
      </c>
      <c r="O18" s="453" t="str">
        <f t="shared" si="1"/>
        <v>HEROSPECIAL_501024</v>
      </c>
      <c r="P18" s="453" t="str">
        <f t="shared" si="2"/>
        <v>HEROSPECIALDES_501024</v>
      </c>
      <c r="Q18" s="423" t="str">
        <f t="shared" si="3"/>
        <v/>
      </c>
      <c r="S18" s="423" t="str">
        <f t="shared" si="4"/>
        <v/>
      </c>
      <c r="X18" s="426">
        <v>60102</v>
      </c>
      <c r="Y18" s="426" t="s">
        <v>14290</v>
      </c>
      <c r="Z18" s="426" t="s">
        <v>14291</v>
      </c>
      <c r="AY18" s="123">
        <v>0.2</v>
      </c>
    </row>
    <row r="19" spans="1:51" ht="16.5">
      <c r="A19" s="123">
        <f t="shared" si="5"/>
        <v>501031</v>
      </c>
      <c r="B19" s="129">
        <v>50103</v>
      </c>
      <c r="C19" s="123" t="s">
        <v>14292</v>
      </c>
      <c r="D19" s="123">
        <v>1</v>
      </c>
      <c r="F19" s="123">
        <v>1</v>
      </c>
      <c r="G19" s="123">
        <v>1</v>
      </c>
      <c r="H19" s="123">
        <v>0</v>
      </c>
      <c r="J19" s="123">
        <v>0</v>
      </c>
      <c r="K19" s="123">
        <v>0</v>
      </c>
      <c r="L19" s="123">
        <v>0</v>
      </c>
      <c r="M19" s="123">
        <v>50103</v>
      </c>
      <c r="N19" s="453" t="s">
        <v>14293</v>
      </c>
      <c r="O19" s="453" t="str">
        <f t="shared" si="1"/>
        <v>HEROSPECIAL_501031</v>
      </c>
      <c r="P19" s="453" t="str">
        <f t="shared" si="2"/>
        <v>HEROSPECIALDES_501031</v>
      </c>
      <c r="Q19" s="423" t="str">
        <f t="shared" si="3"/>
        <v/>
      </c>
      <c r="S19" s="423" t="str">
        <f t="shared" si="4"/>
        <v/>
      </c>
      <c r="AJ19" s="428" t="s">
        <v>14294</v>
      </c>
      <c r="AY19" s="123">
        <v>0.05</v>
      </c>
    </row>
    <row r="20" spans="1:51" ht="16.5">
      <c r="A20" s="123">
        <f t="shared" si="5"/>
        <v>501032</v>
      </c>
      <c r="B20" s="129">
        <v>50103</v>
      </c>
      <c r="C20" s="123" t="s">
        <v>14292</v>
      </c>
      <c r="D20" s="123">
        <v>1</v>
      </c>
      <c r="E20" s="123">
        <v>1</v>
      </c>
      <c r="F20" s="123">
        <v>1</v>
      </c>
      <c r="G20" s="123">
        <v>2</v>
      </c>
      <c r="H20" s="123">
        <v>0</v>
      </c>
      <c r="J20" s="123">
        <v>0</v>
      </c>
      <c r="K20" s="123">
        <v>0</v>
      </c>
      <c r="L20" s="123">
        <v>0</v>
      </c>
      <c r="M20" s="123">
        <v>50103</v>
      </c>
      <c r="N20" s="453" t="s">
        <v>14293</v>
      </c>
      <c r="O20" s="453" t="str">
        <f t="shared" si="1"/>
        <v>HEROSPECIAL_501032</v>
      </c>
      <c r="P20" s="453" t="str">
        <f t="shared" si="2"/>
        <v>HEROSPECIALDES_501032</v>
      </c>
      <c r="Q20" s="423" t="str">
        <f t="shared" si="3"/>
        <v/>
      </c>
      <c r="S20" s="423" t="str">
        <f t="shared" si="4"/>
        <v/>
      </c>
      <c r="T20" s="424" t="s">
        <v>14295</v>
      </c>
      <c r="V20" s="423" t="s">
        <v>14296</v>
      </c>
      <c r="AY20" s="123">
        <v>0.1</v>
      </c>
    </row>
    <row r="21" spans="1:51" ht="16.5">
      <c r="A21" s="123">
        <f t="shared" si="5"/>
        <v>501033</v>
      </c>
      <c r="B21" s="129">
        <v>50103</v>
      </c>
      <c r="C21" s="123" t="s">
        <v>14292</v>
      </c>
      <c r="D21" s="123">
        <v>1</v>
      </c>
      <c r="F21" s="123">
        <v>1</v>
      </c>
      <c r="G21" s="123">
        <v>3</v>
      </c>
      <c r="H21" s="123">
        <v>0</v>
      </c>
      <c r="J21" s="123">
        <v>0</v>
      </c>
      <c r="K21" s="123">
        <v>0</v>
      </c>
      <c r="L21" s="123">
        <v>0</v>
      </c>
      <c r="M21" s="123">
        <v>50103</v>
      </c>
      <c r="N21" s="453" t="s">
        <v>14293</v>
      </c>
      <c r="O21" s="453" t="str">
        <f t="shared" si="1"/>
        <v>HEROSPECIAL_501033</v>
      </c>
      <c r="P21" s="453" t="str">
        <f t="shared" si="2"/>
        <v>HEROSPECIALDES_501033</v>
      </c>
      <c r="Q21" s="423" t="str">
        <f t="shared" si="3"/>
        <v/>
      </c>
      <c r="S21" s="423" t="str">
        <f t="shared" si="4"/>
        <v/>
      </c>
      <c r="T21" s="424" t="s">
        <v>14295</v>
      </c>
      <c r="AJ21" s="428" t="s">
        <v>14297</v>
      </c>
      <c r="AY21" s="123">
        <v>0.15</v>
      </c>
    </row>
    <row r="22" spans="1:51" ht="16.5">
      <c r="A22" s="123">
        <f t="shared" si="5"/>
        <v>501034</v>
      </c>
      <c r="B22" s="129">
        <v>50103</v>
      </c>
      <c r="C22" s="123" t="s">
        <v>14292</v>
      </c>
      <c r="D22" s="123">
        <v>1</v>
      </c>
      <c r="F22" s="123">
        <v>1</v>
      </c>
      <c r="G22" s="123">
        <v>4</v>
      </c>
      <c r="H22" s="123">
        <v>0</v>
      </c>
      <c r="J22" s="123">
        <v>0</v>
      </c>
      <c r="K22" s="123">
        <v>0</v>
      </c>
      <c r="L22" s="123">
        <v>0</v>
      </c>
      <c r="M22" s="123">
        <v>50103</v>
      </c>
      <c r="N22" s="453" t="s">
        <v>14293</v>
      </c>
      <c r="O22" s="453" t="str">
        <f t="shared" si="1"/>
        <v>HEROSPECIAL_501034</v>
      </c>
      <c r="P22" s="453" t="str">
        <f t="shared" si="2"/>
        <v>HEROSPECIALDES_501034</v>
      </c>
      <c r="Q22" s="423" t="str">
        <f t="shared" si="3"/>
        <v/>
      </c>
      <c r="S22" s="423" t="str">
        <f t="shared" si="4"/>
        <v/>
      </c>
      <c r="T22" s="424" t="s">
        <v>14295</v>
      </c>
      <c r="W22" s="423" t="s">
        <v>14298</v>
      </c>
      <c r="AY22" s="123">
        <v>0.2</v>
      </c>
    </row>
    <row r="23" spans="1:51" ht="16.5">
      <c r="A23" s="123">
        <f t="shared" si="5"/>
        <v>501041</v>
      </c>
      <c r="B23" s="129">
        <v>50104</v>
      </c>
      <c r="C23" s="123" t="s">
        <v>14299</v>
      </c>
      <c r="D23" s="123">
        <v>1</v>
      </c>
      <c r="F23" s="123">
        <v>1</v>
      </c>
      <c r="G23" s="123">
        <v>1</v>
      </c>
      <c r="H23" s="123">
        <v>0</v>
      </c>
      <c r="J23" s="123">
        <v>0</v>
      </c>
      <c r="K23" s="123">
        <v>0</v>
      </c>
      <c r="L23" s="123">
        <v>0</v>
      </c>
      <c r="M23" s="123">
        <v>50104</v>
      </c>
      <c r="N23" s="453" t="s">
        <v>14300</v>
      </c>
      <c r="O23" s="453" t="str">
        <f t="shared" si="1"/>
        <v>HEROSPECIAL_501041</v>
      </c>
      <c r="P23" s="453" t="str">
        <f t="shared" si="2"/>
        <v>HEROSPECIALDES_501041</v>
      </c>
      <c r="Q23" s="423" t="str">
        <f t="shared" si="3"/>
        <v/>
      </c>
      <c r="S23" s="423" t="str">
        <f t="shared" si="4"/>
        <v/>
      </c>
      <c r="AG23" s="428" t="s">
        <v>14301</v>
      </c>
      <c r="AY23" s="123">
        <v>0.05</v>
      </c>
    </row>
    <row r="24" spans="1:51" ht="16.5">
      <c r="A24" s="123">
        <f t="shared" si="5"/>
        <v>501042</v>
      </c>
      <c r="B24" s="129">
        <v>50104</v>
      </c>
      <c r="C24" s="123" t="s">
        <v>14299</v>
      </c>
      <c r="D24" s="123">
        <v>1</v>
      </c>
      <c r="F24" s="123">
        <v>1</v>
      </c>
      <c r="G24" s="123">
        <v>2</v>
      </c>
      <c r="H24" s="123">
        <v>0</v>
      </c>
      <c r="J24" s="123">
        <v>0</v>
      </c>
      <c r="K24" s="123">
        <v>0</v>
      </c>
      <c r="L24" s="123">
        <v>0</v>
      </c>
      <c r="M24" s="123">
        <v>50104</v>
      </c>
      <c r="N24" s="453" t="s">
        <v>14300</v>
      </c>
      <c r="O24" s="453" t="str">
        <f t="shared" si="1"/>
        <v>HEROSPECIAL_501042</v>
      </c>
      <c r="P24" s="453" t="str">
        <f t="shared" si="2"/>
        <v>HEROSPECIALDES_501042</v>
      </c>
      <c r="Q24" s="423" t="str">
        <f t="shared" si="3"/>
        <v>[1,1,1,1]</v>
      </c>
      <c r="R24" s="423" t="s">
        <v>14302</v>
      </c>
      <c r="S24" s="423" t="str">
        <f t="shared" si="4"/>
        <v>[1,1]</v>
      </c>
      <c r="W24" s="423" t="s">
        <v>14303</v>
      </c>
      <c r="AY24" s="123">
        <v>0.1</v>
      </c>
    </row>
    <row r="25" spans="1:51" ht="16.5">
      <c r="A25" s="123">
        <f t="shared" si="5"/>
        <v>501043</v>
      </c>
      <c r="B25" s="129">
        <v>50104</v>
      </c>
      <c r="C25" s="123" t="s">
        <v>14299</v>
      </c>
      <c r="D25" s="123">
        <v>1</v>
      </c>
      <c r="E25" s="123">
        <v>1</v>
      </c>
      <c r="F25" s="123">
        <v>1</v>
      </c>
      <c r="G25" s="123">
        <v>3</v>
      </c>
      <c r="H25" s="123">
        <v>0</v>
      </c>
      <c r="J25" s="123">
        <v>0</v>
      </c>
      <c r="K25" s="123">
        <v>0</v>
      </c>
      <c r="L25" s="123">
        <v>0</v>
      </c>
      <c r="M25" s="123">
        <v>50104</v>
      </c>
      <c r="N25" s="453" t="s">
        <v>14300</v>
      </c>
      <c r="O25" s="453" t="str">
        <f t="shared" si="1"/>
        <v>HEROSPECIAL_501043</v>
      </c>
      <c r="P25" s="453" t="str">
        <f t="shared" si="2"/>
        <v>HEROSPECIALDES_501043</v>
      </c>
      <c r="Q25" s="423" t="str">
        <f t="shared" si="3"/>
        <v>[1,1,1,1]</v>
      </c>
      <c r="R25" s="423" t="s">
        <v>14302</v>
      </c>
      <c r="S25" s="423" t="str">
        <f t="shared" si="4"/>
        <v>[1,1]</v>
      </c>
      <c r="V25" s="423" t="s">
        <v>14304</v>
      </c>
      <c r="AY25" s="123">
        <v>0.15</v>
      </c>
    </row>
    <row r="26" spans="1:51" ht="16.5">
      <c r="A26" s="123">
        <f t="shared" si="5"/>
        <v>501044</v>
      </c>
      <c r="B26" s="129">
        <v>50104</v>
      </c>
      <c r="C26" s="123" t="s">
        <v>14299</v>
      </c>
      <c r="D26" s="123">
        <v>1</v>
      </c>
      <c r="F26" s="123">
        <v>1</v>
      </c>
      <c r="G26" s="123">
        <v>4</v>
      </c>
      <c r="H26" s="123">
        <v>0</v>
      </c>
      <c r="J26" s="123">
        <v>0</v>
      </c>
      <c r="K26" s="123">
        <v>0</v>
      </c>
      <c r="L26" s="123">
        <v>0</v>
      </c>
      <c r="M26" s="123">
        <v>50104</v>
      </c>
      <c r="N26" s="453" t="s">
        <v>14300</v>
      </c>
      <c r="O26" s="453" t="str">
        <f t="shared" si="1"/>
        <v>HEROSPECIAL_501044</v>
      </c>
      <c r="P26" s="453" t="str">
        <f t="shared" si="2"/>
        <v>HEROSPECIALDES_501044</v>
      </c>
      <c r="Q26" s="423" t="str">
        <f t="shared" si="3"/>
        <v>[1,1,1,1]</v>
      </c>
      <c r="R26" s="423" t="s">
        <v>14302</v>
      </c>
      <c r="S26" s="423" t="str">
        <f t="shared" si="4"/>
        <v>[1,1]</v>
      </c>
      <c r="W26" s="423" t="s">
        <v>14280</v>
      </c>
      <c r="AY26" s="123">
        <v>0.2</v>
      </c>
    </row>
    <row r="27" spans="1:51" ht="16.5">
      <c r="A27" s="123">
        <f>M27*10+1</f>
        <v>502011</v>
      </c>
      <c r="B27" s="129">
        <v>50201</v>
      </c>
      <c r="C27" s="123" t="s">
        <v>14305</v>
      </c>
      <c r="D27" s="123">
        <v>1</v>
      </c>
      <c r="F27" s="123">
        <v>1</v>
      </c>
      <c r="G27" s="123">
        <v>1</v>
      </c>
      <c r="H27" s="123">
        <v>0</v>
      </c>
      <c r="J27" s="123">
        <v>0</v>
      </c>
      <c r="K27" s="123">
        <v>0</v>
      </c>
      <c r="L27" s="123">
        <v>0</v>
      </c>
      <c r="M27" s="123">
        <v>50201</v>
      </c>
      <c r="N27" s="453" t="s">
        <v>14306</v>
      </c>
      <c r="O27" s="453" t="str">
        <f t="shared" si="1"/>
        <v>HEROSPECIAL_502011</v>
      </c>
      <c r="P27" s="453" t="str">
        <f t="shared" si="2"/>
        <v>HEROSPECIALDES_502011</v>
      </c>
      <c r="Q27" s="423" t="str">
        <f t="shared" si="3"/>
        <v/>
      </c>
      <c r="S27" s="423" t="str">
        <f t="shared" si="4"/>
        <v/>
      </c>
      <c r="AY27" s="123">
        <v>0.05</v>
      </c>
    </row>
    <row r="28" spans="1:51" ht="16.5">
      <c r="A28" s="123">
        <f>M28*10+2</f>
        <v>502012</v>
      </c>
      <c r="B28" s="129">
        <v>50201</v>
      </c>
      <c r="C28" s="123" t="s">
        <v>14305</v>
      </c>
      <c r="D28" s="123">
        <v>1</v>
      </c>
      <c r="F28" s="123">
        <v>1</v>
      </c>
      <c r="G28" s="123">
        <v>2</v>
      </c>
      <c r="H28" s="123">
        <v>0</v>
      </c>
      <c r="J28" s="123">
        <v>0</v>
      </c>
      <c r="K28" s="123">
        <v>0</v>
      </c>
      <c r="L28" s="123">
        <v>0</v>
      </c>
      <c r="M28" s="123">
        <v>50201</v>
      </c>
      <c r="N28" s="453" t="s">
        <v>14306</v>
      </c>
      <c r="O28" s="453" t="str">
        <f t="shared" si="1"/>
        <v>HEROSPECIAL_502012</v>
      </c>
      <c r="P28" s="453" t="str">
        <f t="shared" si="2"/>
        <v>HEROSPECIALDES_502012</v>
      </c>
      <c r="Q28" s="423" t="str">
        <f t="shared" si="3"/>
        <v/>
      </c>
      <c r="S28" s="423" t="str">
        <f t="shared" si="4"/>
        <v/>
      </c>
      <c r="AY28" s="123">
        <v>0.1</v>
      </c>
    </row>
    <row r="29" spans="1:51" ht="16.5">
      <c r="A29" s="123">
        <f>M29*10+3</f>
        <v>502013</v>
      </c>
      <c r="B29" s="129">
        <v>50201</v>
      </c>
      <c r="C29" s="123" t="s">
        <v>14305</v>
      </c>
      <c r="D29" s="123">
        <v>1</v>
      </c>
      <c r="E29" s="123">
        <v>1</v>
      </c>
      <c r="F29" s="123">
        <v>1</v>
      </c>
      <c r="G29" s="123">
        <v>3</v>
      </c>
      <c r="H29" s="123">
        <v>0</v>
      </c>
      <c r="J29" s="123">
        <v>0</v>
      </c>
      <c r="K29" s="123">
        <v>0</v>
      </c>
      <c r="L29" s="123">
        <v>0</v>
      </c>
      <c r="M29" s="123">
        <v>50201</v>
      </c>
      <c r="N29" s="453" t="s">
        <v>14306</v>
      </c>
      <c r="O29" s="453" t="str">
        <f t="shared" si="1"/>
        <v>HEROSPECIAL_502013</v>
      </c>
      <c r="P29" s="453" t="str">
        <f t="shared" si="2"/>
        <v>HEROSPECIALDES_502013</v>
      </c>
      <c r="Q29" s="423" t="str">
        <f t="shared" si="3"/>
        <v/>
      </c>
      <c r="S29" s="423" t="str">
        <f t="shared" si="4"/>
        <v/>
      </c>
      <c r="AY29" s="123">
        <v>0.15</v>
      </c>
    </row>
    <row r="30" spans="1:51" ht="16.5">
      <c r="A30" s="123">
        <f>M30*10+4</f>
        <v>502014</v>
      </c>
      <c r="B30" s="129">
        <v>50201</v>
      </c>
      <c r="C30" s="123" t="s">
        <v>14305</v>
      </c>
      <c r="D30" s="123">
        <v>1</v>
      </c>
      <c r="F30" s="123">
        <v>1</v>
      </c>
      <c r="G30" s="123">
        <v>4</v>
      </c>
      <c r="H30" s="123">
        <v>0</v>
      </c>
      <c r="J30" s="123">
        <v>0</v>
      </c>
      <c r="K30" s="123">
        <v>0</v>
      </c>
      <c r="L30" s="123">
        <v>0</v>
      </c>
      <c r="M30" s="123">
        <v>50201</v>
      </c>
      <c r="N30" s="453" t="s">
        <v>14306</v>
      </c>
      <c r="O30" s="453" t="str">
        <f t="shared" si="1"/>
        <v>HEROSPECIAL_502014</v>
      </c>
      <c r="P30" s="453" t="str">
        <f t="shared" si="2"/>
        <v>HEROSPECIALDES_502014</v>
      </c>
      <c r="Q30" s="423" t="str">
        <f t="shared" si="3"/>
        <v/>
      </c>
      <c r="S30" s="423" t="str">
        <f t="shared" si="4"/>
        <v/>
      </c>
      <c r="AY30" s="123">
        <v>0.2</v>
      </c>
    </row>
    <row r="31" spans="1:51" ht="16.5">
      <c r="A31" s="123">
        <f>M31*10+1</f>
        <v>503011</v>
      </c>
      <c r="B31" s="129">
        <v>50301</v>
      </c>
      <c r="C31" s="123" t="s">
        <v>6888</v>
      </c>
      <c r="D31" s="123">
        <v>1</v>
      </c>
      <c r="F31" s="123">
        <v>1</v>
      </c>
      <c r="G31" s="123">
        <v>1</v>
      </c>
      <c r="H31" s="123">
        <v>0</v>
      </c>
      <c r="J31" s="123">
        <v>0</v>
      </c>
      <c r="K31" s="123">
        <v>0</v>
      </c>
      <c r="L31" s="123">
        <v>0</v>
      </c>
      <c r="M31" s="123">
        <v>50301</v>
      </c>
      <c r="N31" s="453" t="s">
        <v>14307</v>
      </c>
      <c r="O31" s="453" t="str">
        <f t="shared" si="1"/>
        <v>HEROSPECIAL_503011</v>
      </c>
      <c r="P31" s="453" t="str">
        <f t="shared" si="2"/>
        <v>HEROSPECIALDES_503011</v>
      </c>
      <c r="Q31" s="423" t="str">
        <f t="shared" si="3"/>
        <v/>
      </c>
      <c r="S31" s="423" t="str">
        <f t="shared" si="4"/>
        <v/>
      </c>
      <c r="X31" s="426">
        <v>60301</v>
      </c>
      <c r="Y31" s="426" t="s">
        <v>14308</v>
      </c>
      <c r="Z31" s="426" t="s">
        <v>14309</v>
      </c>
      <c r="AY31" s="123">
        <v>0.05</v>
      </c>
    </row>
    <row r="32" spans="1:51" ht="16.5">
      <c r="A32" s="123">
        <f>M32*10+2</f>
        <v>503012</v>
      </c>
      <c r="B32" s="129">
        <v>50301</v>
      </c>
      <c r="C32" s="123" t="s">
        <v>6888</v>
      </c>
      <c r="D32" s="123">
        <v>1</v>
      </c>
      <c r="F32" s="123">
        <v>1</v>
      </c>
      <c r="G32" s="123">
        <v>2</v>
      </c>
      <c r="H32" s="123">
        <v>0</v>
      </c>
      <c r="J32" s="123">
        <v>0</v>
      </c>
      <c r="K32" s="123">
        <v>0</v>
      </c>
      <c r="L32" s="123">
        <v>0</v>
      </c>
      <c r="M32" s="123">
        <v>50301</v>
      </c>
      <c r="N32" s="453" t="s">
        <v>14307</v>
      </c>
      <c r="O32" s="453" t="str">
        <f t="shared" si="1"/>
        <v>HEROSPECIAL_503012</v>
      </c>
      <c r="P32" s="453" t="str">
        <f t="shared" si="2"/>
        <v>HEROSPECIALDES_503012</v>
      </c>
      <c r="Q32" s="423" t="str">
        <f t="shared" si="3"/>
        <v/>
      </c>
      <c r="S32" s="423" t="str">
        <f t="shared" si="4"/>
        <v/>
      </c>
      <c r="X32" s="426">
        <v>60301</v>
      </c>
      <c r="Y32" s="426" t="s">
        <v>14310</v>
      </c>
      <c r="Z32" s="426" t="s">
        <v>14311</v>
      </c>
      <c r="AY32" s="123">
        <v>0.1</v>
      </c>
    </row>
    <row r="33" spans="1:51" ht="16.5">
      <c r="A33" s="123">
        <f>M33*10+3</f>
        <v>503013</v>
      </c>
      <c r="B33" s="129">
        <v>50301</v>
      </c>
      <c r="C33" s="123" t="s">
        <v>6888</v>
      </c>
      <c r="D33" s="123">
        <v>1</v>
      </c>
      <c r="E33" s="123">
        <v>1</v>
      </c>
      <c r="F33" s="123">
        <v>1</v>
      </c>
      <c r="G33" s="123">
        <v>3</v>
      </c>
      <c r="H33" s="123">
        <v>0</v>
      </c>
      <c r="J33" s="123">
        <v>0</v>
      </c>
      <c r="K33" s="123">
        <v>0</v>
      </c>
      <c r="L33" s="123">
        <v>0</v>
      </c>
      <c r="M33" s="123">
        <v>50301</v>
      </c>
      <c r="N33" s="453" t="s">
        <v>14307</v>
      </c>
      <c r="O33" s="453" t="str">
        <f t="shared" si="1"/>
        <v>HEROSPECIAL_503013</v>
      </c>
      <c r="P33" s="453" t="str">
        <f t="shared" si="2"/>
        <v>HEROSPECIALDES_503013</v>
      </c>
      <c r="Q33" s="423" t="str">
        <f t="shared" si="3"/>
        <v>[1,1,1,1]</v>
      </c>
      <c r="R33" s="423" t="s">
        <v>14312</v>
      </c>
      <c r="S33" s="423" t="str">
        <f t="shared" si="4"/>
        <v>[1,1]</v>
      </c>
      <c r="V33" s="423" t="s">
        <v>14313</v>
      </c>
      <c r="AY33" s="123">
        <v>0.15</v>
      </c>
    </row>
    <row r="34" spans="1:51" ht="16.5">
      <c r="A34" s="123">
        <f>M34*10+4</f>
        <v>503014</v>
      </c>
      <c r="B34" s="129">
        <v>50301</v>
      </c>
      <c r="C34" s="123" t="s">
        <v>6888</v>
      </c>
      <c r="D34" s="123">
        <v>1</v>
      </c>
      <c r="F34" s="123">
        <v>1</v>
      </c>
      <c r="G34" s="123">
        <v>4</v>
      </c>
      <c r="H34" s="123">
        <v>0</v>
      </c>
      <c r="J34" s="123">
        <v>0</v>
      </c>
      <c r="K34" s="123">
        <v>0</v>
      </c>
      <c r="L34" s="123">
        <v>0</v>
      </c>
      <c r="M34" s="123">
        <v>50301</v>
      </c>
      <c r="N34" s="453" t="s">
        <v>14307</v>
      </c>
      <c r="O34" s="453" t="str">
        <f t="shared" si="1"/>
        <v>HEROSPECIAL_503014</v>
      </c>
      <c r="P34" s="453" t="str">
        <f t="shared" si="2"/>
        <v>HEROSPECIALDES_503014</v>
      </c>
      <c r="Q34" s="423" t="str">
        <f t="shared" si="3"/>
        <v>[1,1,1,1]</v>
      </c>
      <c r="R34" s="423" t="s">
        <v>14312</v>
      </c>
      <c r="S34" s="423" t="str">
        <f>IF(R34="","","[1,1]")</f>
        <v>[1,1]</v>
      </c>
      <c r="V34" s="423" t="s">
        <v>14314</v>
      </c>
      <c r="AY34" s="123">
        <v>0.2</v>
      </c>
    </row>
    <row r="35" spans="1:51" ht="16.5">
      <c r="A35" s="123">
        <f>M35*10+1</f>
        <v>503021</v>
      </c>
      <c r="B35" s="129">
        <v>50302</v>
      </c>
      <c r="C35" s="123" t="s">
        <v>14315</v>
      </c>
      <c r="D35" s="123">
        <v>1</v>
      </c>
      <c r="F35" s="123">
        <v>1</v>
      </c>
      <c r="G35" s="123">
        <v>1</v>
      </c>
      <c r="H35" s="123">
        <v>0</v>
      </c>
      <c r="J35" s="123">
        <v>0</v>
      </c>
      <c r="K35" s="123">
        <v>0</v>
      </c>
      <c r="L35" s="123">
        <v>0</v>
      </c>
      <c r="M35" s="123">
        <v>50302</v>
      </c>
      <c r="N35" s="453" t="s">
        <v>14316</v>
      </c>
      <c r="O35" s="453" t="str">
        <f t="shared" si="1"/>
        <v>HEROSPECIAL_503021</v>
      </c>
      <c r="P35" s="453" t="str">
        <f t="shared" si="2"/>
        <v>HEROSPECIALDES_503021</v>
      </c>
      <c r="Q35" s="423" t="str">
        <f t="shared" si="3"/>
        <v/>
      </c>
      <c r="AE35" s="428" t="s">
        <v>14317</v>
      </c>
      <c r="AY35" s="123">
        <v>0.05</v>
      </c>
    </row>
    <row r="36" spans="1:51" ht="16.5">
      <c r="A36" s="123">
        <f>M36*10+2</f>
        <v>503022</v>
      </c>
      <c r="B36" s="129">
        <v>50302</v>
      </c>
      <c r="C36" s="123" t="s">
        <v>14315</v>
      </c>
      <c r="D36" s="123">
        <v>1</v>
      </c>
      <c r="F36" s="123">
        <v>1</v>
      </c>
      <c r="G36" s="123">
        <v>2</v>
      </c>
      <c r="H36" s="123">
        <v>0</v>
      </c>
      <c r="J36" s="123">
        <v>0</v>
      </c>
      <c r="K36" s="123">
        <v>0</v>
      </c>
      <c r="L36" s="123">
        <v>0</v>
      </c>
      <c r="M36" s="123">
        <v>50302</v>
      </c>
      <c r="N36" s="453" t="s">
        <v>14316</v>
      </c>
      <c r="O36" s="453" t="str">
        <f t="shared" si="1"/>
        <v>HEROSPECIAL_503022</v>
      </c>
      <c r="P36" s="453" t="str">
        <f t="shared" si="2"/>
        <v>HEROSPECIALDES_503022</v>
      </c>
      <c r="Q36" s="423" t="str">
        <f t="shared" si="3"/>
        <v/>
      </c>
      <c r="S36" s="423" t="str">
        <f t="shared" si="4"/>
        <v/>
      </c>
      <c r="AI36" s="428" t="s">
        <v>14318</v>
      </c>
      <c r="AY36" s="123">
        <v>0.1</v>
      </c>
    </row>
    <row r="37" spans="1:51" ht="16.5">
      <c r="A37" s="123">
        <f>M37*10+3</f>
        <v>503023</v>
      </c>
      <c r="B37" s="129">
        <v>50302</v>
      </c>
      <c r="C37" s="123" t="s">
        <v>14315</v>
      </c>
      <c r="D37" s="123">
        <v>1</v>
      </c>
      <c r="E37" s="123">
        <v>1</v>
      </c>
      <c r="F37" s="123">
        <v>1</v>
      </c>
      <c r="G37" s="123">
        <v>3</v>
      </c>
      <c r="H37" s="123">
        <v>0</v>
      </c>
      <c r="J37" s="123">
        <v>0</v>
      </c>
      <c r="K37" s="123">
        <v>0</v>
      </c>
      <c r="L37" s="123">
        <v>0</v>
      </c>
      <c r="M37" s="123">
        <v>50302</v>
      </c>
      <c r="N37" s="453" t="s">
        <v>14316</v>
      </c>
      <c r="O37" s="453" t="str">
        <f t="shared" si="1"/>
        <v>HEROSPECIAL_503023</v>
      </c>
      <c r="P37" s="453" t="str">
        <f t="shared" si="2"/>
        <v>HEROSPECIALDES_503023</v>
      </c>
      <c r="Q37" s="423" t="str">
        <f t="shared" si="3"/>
        <v>[1,1,1,1]</v>
      </c>
      <c r="R37" s="423" t="s">
        <v>14319</v>
      </c>
      <c r="S37" s="423" t="str">
        <f>IF(R37="","","[1,1]")</f>
        <v>[1,1]</v>
      </c>
      <c r="V37" s="423" t="s">
        <v>14320</v>
      </c>
      <c r="AY37" s="123">
        <v>0.15</v>
      </c>
    </row>
    <row r="38" spans="1:51" ht="16.5">
      <c r="A38" s="123">
        <f>M38*10+4</f>
        <v>503024</v>
      </c>
      <c r="B38" s="129">
        <v>50302</v>
      </c>
      <c r="C38" s="123" t="s">
        <v>14315</v>
      </c>
      <c r="D38" s="123">
        <v>1</v>
      </c>
      <c r="F38" s="123">
        <v>1</v>
      </c>
      <c r="G38" s="123">
        <v>4</v>
      </c>
      <c r="H38" s="123">
        <v>0</v>
      </c>
      <c r="J38" s="123">
        <v>0</v>
      </c>
      <c r="K38" s="123">
        <v>0</v>
      </c>
      <c r="L38" s="123">
        <v>0</v>
      </c>
      <c r="M38" s="123">
        <v>50302</v>
      </c>
      <c r="N38" s="453" t="s">
        <v>14316</v>
      </c>
      <c r="O38" s="453" t="str">
        <f t="shared" si="1"/>
        <v>HEROSPECIAL_503024</v>
      </c>
      <c r="P38" s="453" t="str">
        <f t="shared" si="2"/>
        <v>HEROSPECIALDES_503024</v>
      </c>
      <c r="Q38" s="423" t="str">
        <f t="shared" si="3"/>
        <v/>
      </c>
      <c r="S38" s="423" t="str">
        <f t="shared" si="4"/>
        <v/>
      </c>
      <c r="AG38" s="428" t="s">
        <v>14321</v>
      </c>
      <c r="AY38" s="123">
        <v>0.2</v>
      </c>
    </row>
    <row r="39" spans="1:51" ht="16.5">
      <c r="A39" s="123">
        <f>M39*10+1</f>
        <v>503031</v>
      </c>
      <c r="B39" s="129">
        <v>50303</v>
      </c>
      <c r="C39" s="123" t="s">
        <v>14322</v>
      </c>
      <c r="D39" s="123">
        <v>1</v>
      </c>
      <c r="F39" s="123">
        <v>1</v>
      </c>
      <c r="G39" s="123">
        <v>1</v>
      </c>
      <c r="H39" s="123">
        <v>0</v>
      </c>
      <c r="J39" s="123">
        <v>0</v>
      </c>
      <c r="K39" s="123">
        <v>0</v>
      </c>
      <c r="L39" s="123">
        <v>0</v>
      </c>
      <c r="M39" s="123">
        <v>50303</v>
      </c>
      <c r="N39" s="453" t="s">
        <v>14323</v>
      </c>
      <c r="O39" s="453" t="str">
        <f t="shared" si="1"/>
        <v>HEROSPECIAL_503031</v>
      </c>
      <c r="P39" s="453" t="str">
        <f t="shared" si="2"/>
        <v>HEROSPECIALDES_503031</v>
      </c>
      <c r="Q39" s="423" t="str">
        <f t="shared" si="3"/>
        <v/>
      </c>
      <c r="S39" s="423" t="str">
        <f t="shared" si="4"/>
        <v/>
      </c>
      <c r="X39" s="426">
        <v>60303</v>
      </c>
      <c r="Y39" s="426" t="s">
        <v>14324</v>
      </c>
      <c r="Z39" s="426" t="s">
        <v>14324</v>
      </c>
      <c r="AY39" s="123">
        <v>0.05</v>
      </c>
    </row>
    <row r="40" spans="1:51" ht="28.5">
      <c r="A40" s="123">
        <f>M40*10+2</f>
        <v>503032</v>
      </c>
      <c r="B40" s="129">
        <v>50303</v>
      </c>
      <c r="C40" s="123" t="s">
        <v>14322</v>
      </c>
      <c r="D40" s="123">
        <v>1</v>
      </c>
      <c r="E40" s="123">
        <v>1</v>
      </c>
      <c r="F40" s="123">
        <v>1</v>
      </c>
      <c r="G40" s="123">
        <v>2</v>
      </c>
      <c r="H40" s="123">
        <v>0</v>
      </c>
      <c r="J40" s="123">
        <v>0</v>
      </c>
      <c r="K40" s="123">
        <v>0</v>
      </c>
      <c r="L40" s="123">
        <v>0</v>
      </c>
      <c r="M40" s="123">
        <v>50303</v>
      </c>
      <c r="N40" s="453" t="s">
        <v>14323</v>
      </c>
      <c r="O40" s="453" t="str">
        <f t="shared" si="1"/>
        <v>HEROSPECIAL_503032</v>
      </c>
      <c r="P40" s="453" t="str">
        <f t="shared" si="2"/>
        <v>HEROSPECIALDES_503032</v>
      </c>
      <c r="Q40" s="423" t="str">
        <f t="shared" si="3"/>
        <v/>
      </c>
      <c r="S40" s="423" t="str">
        <f t="shared" si="4"/>
        <v/>
      </c>
      <c r="AB40" s="426" t="s">
        <v>14325</v>
      </c>
      <c r="AY40" s="123">
        <v>0.1</v>
      </c>
    </row>
    <row r="41" spans="1:51" ht="16.5">
      <c r="A41" s="123">
        <f>M41*10+3</f>
        <v>503033</v>
      </c>
      <c r="B41" s="129">
        <v>50303</v>
      </c>
      <c r="C41" s="123" t="s">
        <v>14322</v>
      </c>
      <c r="D41" s="123">
        <v>1</v>
      </c>
      <c r="F41" s="123">
        <v>1</v>
      </c>
      <c r="G41" s="123">
        <v>3</v>
      </c>
      <c r="H41" s="123">
        <v>0</v>
      </c>
      <c r="J41" s="123">
        <v>0</v>
      </c>
      <c r="K41" s="123">
        <v>0</v>
      </c>
      <c r="L41" s="123">
        <v>0</v>
      </c>
      <c r="M41" s="123">
        <v>50303</v>
      </c>
      <c r="N41" s="453" t="s">
        <v>14323</v>
      </c>
      <c r="O41" s="453" t="str">
        <f t="shared" si="1"/>
        <v>HEROSPECIAL_503033</v>
      </c>
      <c r="P41" s="453" t="str">
        <f t="shared" si="2"/>
        <v>HEROSPECIALDES_503033</v>
      </c>
      <c r="Q41" s="423" t="str">
        <f t="shared" si="3"/>
        <v/>
      </c>
      <c r="S41" s="423" t="str">
        <f t="shared" si="4"/>
        <v/>
      </c>
      <c r="AJ41" s="428" t="s">
        <v>14326</v>
      </c>
      <c r="AY41" s="123">
        <v>0.15</v>
      </c>
    </row>
    <row r="42" spans="1:51" ht="28.5">
      <c r="A42" s="123">
        <f>M42*10+4</f>
        <v>503034</v>
      </c>
      <c r="B42" s="129">
        <v>50303</v>
      </c>
      <c r="C42" s="123" t="s">
        <v>14322</v>
      </c>
      <c r="D42" s="123">
        <v>1</v>
      </c>
      <c r="F42" s="123">
        <v>1</v>
      </c>
      <c r="G42" s="123">
        <v>4</v>
      </c>
      <c r="H42" s="123">
        <v>0</v>
      </c>
      <c r="J42" s="123">
        <v>0</v>
      </c>
      <c r="K42" s="123">
        <v>0</v>
      </c>
      <c r="L42" s="123">
        <v>0</v>
      </c>
      <c r="M42" s="123">
        <v>50303</v>
      </c>
      <c r="N42" s="453" t="s">
        <v>14323</v>
      </c>
      <c r="O42" s="453" t="str">
        <f t="shared" si="1"/>
        <v>HEROSPECIAL_503034</v>
      </c>
      <c r="P42" s="453" t="str">
        <f t="shared" si="2"/>
        <v>HEROSPECIALDES_503034</v>
      </c>
      <c r="Q42" s="423" t="str">
        <f t="shared" si="3"/>
        <v/>
      </c>
      <c r="S42" s="423" t="str">
        <f t="shared" si="4"/>
        <v/>
      </c>
      <c r="T42" s="424" t="s">
        <v>14327</v>
      </c>
      <c r="V42" s="423" t="s">
        <v>14328</v>
      </c>
      <c r="AB42" s="426" t="s">
        <v>14329</v>
      </c>
      <c r="AY42" s="123">
        <v>0.2</v>
      </c>
    </row>
    <row r="43" spans="1:51" ht="16.5">
      <c r="A43" s="123">
        <f>M43*10+G43</f>
        <v>503041</v>
      </c>
      <c r="B43" s="129">
        <v>50304</v>
      </c>
      <c r="C43" s="123" t="s">
        <v>14330</v>
      </c>
      <c r="D43" s="123">
        <v>1</v>
      </c>
      <c r="F43" s="123">
        <v>1</v>
      </c>
      <c r="G43" s="123">
        <v>1</v>
      </c>
      <c r="H43" s="123">
        <v>0</v>
      </c>
      <c r="J43" s="123">
        <v>0</v>
      </c>
      <c r="K43" s="123">
        <v>0</v>
      </c>
      <c r="L43" s="123">
        <v>0</v>
      </c>
      <c r="M43" s="123">
        <v>50304</v>
      </c>
      <c r="N43" s="453" t="s">
        <v>14323</v>
      </c>
      <c r="O43" s="453" t="str">
        <f t="shared" si="1"/>
        <v>HEROSPECIAL_503041</v>
      </c>
      <c r="P43" s="453" t="str">
        <f t="shared" si="2"/>
        <v>HEROSPECIALDES_503041</v>
      </c>
      <c r="Q43" s="423" t="str">
        <f t="shared" si="3"/>
        <v/>
      </c>
      <c r="AY43" s="123">
        <v>0.05</v>
      </c>
    </row>
    <row r="44" spans="1:51" ht="16.5">
      <c r="A44" s="123">
        <f t="shared" ref="A44:A109" si="6">M44*10+G44</f>
        <v>503042</v>
      </c>
      <c r="B44" s="129">
        <v>50304</v>
      </c>
      <c r="C44" s="123" t="s">
        <v>14330</v>
      </c>
      <c r="D44" s="123">
        <v>1</v>
      </c>
      <c r="E44" s="123">
        <v>1</v>
      </c>
      <c r="F44" s="123">
        <v>1</v>
      </c>
      <c r="G44" s="123">
        <v>2</v>
      </c>
      <c r="H44" s="123">
        <v>0</v>
      </c>
      <c r="J44" s="123">
        <v>0</v>
      </c>
      <c r="K44" s="123">
        <v>0</v>
      </c>
      <c r="L44" s="123">
        <v>0</v>
      </c>
      <c r="M44" s="123">
        <v>50304</v>
      </c>
      <c r="N44" s="453" t="s">
        <v>14323</v>
      </c>
      <c r="O44" s="453" t="str">
        <f t="shared" si="1"/>
        <v>HEROSPECIAL_503042</v>
      </c>
      <c r="P44" s="453" t="str">
        <f t="shared" si="2"/>
        <v>HEROSPECIALDES_503042</v>
      </c>
      <c r="Q44" s="423" t="str">
        <f t="shared" si="3"/>
        <v/>
      </c>
      <c r="AY44" s="123">
        <v>0.1</v>
      </c>
    </row>
    <row r="45" spans="1:51" ht="16.5">
      <c r="A45" s="123">
        <f t="shared" si="6"/>
        <v>503043</v>
      </c>
      <c r="B45" s="129">
        <v>50304</v>
      </c>
      <c r="C45" s="123" t="s">
        <v>14330</v>
      </c>
      <c r="D45" s="123">
        <v>1</v>
      </c>
      <c r="F45" s="123">
        <v>1</v>
      </c>
      <c r="G45" s="123">
        <v>3</v>
      </c>
      <c r="H45" s="123">
        <v>0</v>
      </c>
      <c r="J45" s="123">
        <v>0</v>
      </c>
      <c r="K45" s="123">
        <v>0</v>
      </c>
      <c r="L45" s="123">
        <v>0</v>
      </c>
      <c r="M45" s="123">
        <v>50304</v>
      </c>
      <c r="N45" s="453" t="s">
        <v>14323</v>
      </c>
      <c r="O45" s="453" t="str">
        <f t="shared" si="1"/>
        <v>HEROSPECIAL_503043</v>
      </c>
      <c r="P45" s="453" t="str">
        <f t="shared" si="2"/>
        <v>HEROSPECIALDES_503043</v>
      </c>
      <c r="Q45" s="423" t="str">
        <f t="shared" si="3"/>
        <v/>
      </c>
      <c r="AY45" s="123">
        <v>0.15</v>
      </c>
    </row>
    <row r="46" spans="1:51" ht="16.5">
      <c r="A46" s="123">
        <f t="shared" si="6"/>
        <v>503044</v>
      </c>
      <c r="B46" s="129">
        <v>50304</v>
      </c>
      <c r="C46" s="123" t="s">
        <v>14330</v>
      </c>
      <c r="D46" s="123">
        <v>1</v>
      </c>
      <c r="F46" s="123">
        <v>1</v>
      </c>
      <c r="G46" s="123">
        <v>4</v>
      </c>
      <c r="H46" s="123">
        <v>0</v>
      </c>
      <c r="J46" s="123">
        <v>0</v>
      </c>
      <c r="K46" s="123">
        <v>0</v>
      </c>
      <c r="L46" s="123">
        <v>0</v>
      </c>
      <c r="M46" s="123">
        <v>50304</v>
      </c>
      <c r="N46" s="453" t="s">
        <v>14323</v>
      </c>
      <c r="O46" s="453" t="str">
        <f t="shared" si="1"/>
        <v>HEROSPECIAL_503044</v>
      </c>
      <c r="P46" s="453" t="str">
        <f t="shared" si="2"/>
        <v>HEROSPECIALDES_503044</v>
      </c>
      <c r="Q46" s="423" t="str">
        <f t="shared" si="3"/>
        <v/>
      </c>
      <c r="AY46" s="123">
        <v>0.2</v>
      </c>
    </row>
    <row r="47" spans="1:51" ht="28.5">
      <c r="A47" s="123">
        <f t="shared" si="6"/>
        <v>504011</v>
      </c>
      <c r="B47" s="129">
        <v>50401</v>
      </c>
      <c r="C47" s="123" t="s">
        <v>6902</v>
      </c>
      <c r="D47" s="123">
        <v>1</v>
      </c>
      <c r="F47" s="123">
        <v>1</v>
      </c>
      <c r="G47" s="123">
        <v>1</v>
      </c>
      <c r="H47" s="123">
        <v>0</v>
      </c>
      <c r="J47" s="123">
        <v>0</v>
      </c>
      <c r="K47" s="123">
        <v>0</v>
      </c>
      <c r="L47" s="123">
        <v>0</v>
      </c>
      <c r="M47" s="123">
        <v>50401</v>
      </c>
      <c r="N47" s="453" t="s">
        <v>14331</v>
      </c>
      <c r="O47" s="453" t="str">
        <f t="shared" si="1"/>
        <v>HEROSPECIAL_504011</v>
      </c>
      <c r="P47" s="453" t="str">
        <f t="shared" si="2"/>
        <v>HEROSPECIALDES_504011</v>
      </c>
      <c r="Q47" s="423" t="str">
        <f t="shared" si="3"/>
        <v/>
      </c>
      <c r="S47" s="423" t="str">
        <f t="shared" si="4"/>
        <v/>
      </c>
      <c r="X47" s="426">
        <v>60401</v>
      </c>
      <c r="Y47" s="426" t="s">
        <v>14332</v>
      </c>
      <c r="Z47" s="426" t="s">
        <v>14332</v>
      </c>
      <c r="AB47" s="426" t="s">
        <v>14333</v>
      </c>
      <c r="AY47" s="123">
        <v>0.05</v>
      </c>
    </row>
    <row r="48" spans="1:51" ht="16.5">
      <c r="A48" s="123">
        <f t="shared" si="6"/>
        <v>504012</v>
      </c>
      <c r="B48" s="129">
        <v>50401</v>
      </c>
      <c r="C48" s="123" t="s">
        <v>6902</v>
      </c>
      <c r="D48" s="123">
        <v>1</v>
      </c>
      <c r="E48" s="123">
        <v>1</v>
      </c>
      <c r="F48" s="123">
        <v>1</v>
      </c>
      <c r="G48" s="123">
        <v>2</v>
      </c>
      <c r="H48" s="123">
        <v>0</v>
      </c>
      <c r="J48" s="123">
        <v>0</v>
      </c>
      <c r="K48" s="123">
        <v>0</v>
      </c>
      <c r="L48" s="123">
        <v>0</v>
      </c>
      <c r="M48" s="123">
        <v>50401</v>
      </c>
      <c r="N48" s="453" t="s">
        <v>14331</v>
      </c>
      <c r="O48" s="453" t="str">
        <f t="shared" si="1"/>
        <v>HEROSPECIAL_504012</v>
      </c>
      <c r="P48" s="453" t="str">
        <f t="shared" si="2"/>
        <v>HEROSPECIALDES_504012</v>
      </c>
      <c r="Q48" s="423" t="str">
        <f t="shared" si="3"/>
        <v/>
      </c>
      <c r="S48" s="423" t="str">
        <f t="shared" si="4"/>
        <v/>
      </c>
      <c r="AB48" s="426" t="s">
        <v>14334</v>
      </c>
      <c r="AY48" s="123">
        <v>0.1</v>
      </c>
    </row>
    <row r="49" spans="1:53" ht="16.5">
      <c r="A49" s="123">
        <f t="shared" si="6"/>
        <v>504013</v>
      </c>
      <c r="B49" s="129">
        <v>50401</v>
      </c>
      <c r="C49" s="123" t="s">
        <v>6902</v>
      </c>
      <c r="D49" s="123">
        <v>1</v>
      </c>
      <c r="F49" s="123">
        <v>1</v>
      </c>
      <c r="G49" s="123">
        <v>3</v>
      </c>
      <c r="H49" s="123">
        <v>0</v>
      </c>
      <c r="J49" s="123">
        <v>0</v>
      </c>
      <c r="K49" s="123">
        <v>0</v>
      </c>
      <c r="L49" s="123">
        <v>0</v>
      </c>
      <c r="M49" s="123">
        <v>50401</v>
      </c>
      <c r="N49" s="453" t="s">
        <v>14331</v>
      </c>
      <c r="O49" s="453" t="str">
        <f t="shared" si="1"/>
        <v>HEROSPECIAL_504013</v>
      </c>
      <c r="P49" s="453" t="str">
        <f t="shared" si="2"/>
        <v>HEROSPECIALDES_504013</v>
      </c>
      <c r="Q49" s="423" t="str">
        <f t="shared" si="3"/>
        <v/>
      </c>
      <c r="S49" s="423" t="str">
        <f t="shared" si="4"/>
        <v/>
      </c>
      <c r="AG49" s="428" t="s">
        <v>14335</v>
      </c>
      <c r="AY49" s="123">
        <v>0.15</v>
      </c>
    </row>
    <row r="50" spans="1:53" ht="28.5">
      <c r="A50" s="123">
        <f t="shared" si="6"/>
        <v>504014</v>
      </c>
      <c r="B50" s="129">
        <v>50401</v>
      </c>
      <c r="C50" s="123" t="s">
        <v>6902</v>
      </c>
      <c r="D50" s="123">
        <v>1</v>
      </c>
      <c r="F50" s="123">
        <v>1</v>
      </c>
      <c r="G50" s="123">
        <v>4</v>
      </c>
      <c r="H50" s="123">
        <v>0</v>
      </c>
      <c r="J50" s="123">
        <v>0</v>
      </c>
      <c r="K50" s="123">
        <v>0</v>
      </c>
      <c r="L50" s="123">
        <v>0</v>
      </c>
      <c r="M50" s="123">
        <v>50401</v>
      </c>
      <c r="N50" s="453" t="s">
        <v>14331</v>
      </c>
      <c r="O50" s="453" t="str">
        <f t="shared" si="1"/>
        <v>HEROSPECIAL_504014</v>
      </c>
      <c r="P50" s="453" t="str">
        <f t="shared" si="2"/>
        <v>HEROSPECIALDES_504014</v>
      </c>
      <c r="Q50" s="423" t="str">
        <f t="shared" si="3"/>
        <v/>
      </c>
      <c r="S50" s="423" t="str">
        <f t="shared" si="4"/>
        <v/>
      </c>
      <c r="X50" s="426">
        <v>60401</v>
      </c>
      <c r="Y50" s="426" t="s">
        <v>14336</v>
      </c>
      <c r="Z50" s="426" t="s">
        <v>14337</v>
      </c>
      <c r="AB50" s="426" t="s">
        <v>14338</v>
      </c>
      <c r="AG50" s="428" t="s">
        <v>14339</v>
      </c>
      <c r="AY50" s="123">
        <v>0.2</v>
      </c>
    </row>
    <row r="51" spans="1:53" ht="16.5">
      <c r="A51" s="123">
        <f t="shared" si="6"/>
        <v>505011</v>
      </c>
      <c r="B51" s="129">
        <v>50501</v>
      </c>
      <c r="C51" s="123" t="s">
        <v>14340</v>
      </c>
      <c r="D51" s="123">
        <v>1</v>
      </c>
      <c r="F51" s="123">
        <v>1</v>
      </c>
      <c r="G51" s="123">
        <v>1</v>
      </c>
      <c r="H51" s="123">
        <v>0</v>
      </c>
      <c r="J51" s="123">
        <v>0</v>
      </c>
      <c r="K51" s="123">
        <v>0</v>
      </c>
      <c r="L51" s="123">
        <v>0</v>
      </c>
      <c r="M51" s="123">
        <v>50501</v>
      </c>
      <c r="N51" s="453" t="s">
        <v>14341</v>
      </c>
      <c r="O51" s="453" t="str">
        <f t="shared" si="1"/>
        <v>HEROSPECIAL_505011</v>
      </c>
      <c r="P51" s="453" t="str">
        <f t="shared" si="2"/>
        <v>HEROSPECIALDES_505011</v>
      </c>
      <c r="AI51" s="428" t="s">
        <v>14342</v>
      </c>
      <c r="AY51" s="123">
        <v>0.05</v>
      </c>
    </row>
    <row r="52" spans="1:53" ht="16.5">
      <c r="A52" s="123">
        <f t="shared" si="6"/>
        <v>505012</v>
      </c>
      <c r="B52" s="129">
        <v>50501</v>
      </c>
      <c r="C52" s="123" t="s">
        <v>14340</v>
      </c>
      <c r="D52" s="123">
        <v>1</v>
      </c>
      <c r="F52" s="123">
        <v>1</v>
      </c>
      <c r="G52" s="123">
        <v>2</v>
      </c>
      <c r="H52" s="123">
        <v>0</v>
      </c>
      <c r="J52" s="123">
        <v>0</v>
      </c>
      <c r="K52" s="123">
        <v>0</v>
      </c>
      <c r="L52" s="123">
        <v>0</v>
      </c>
      <c r="M52" s="123">
        <v>50501</v>
      </c>
      <c r="N52" s="453" t="s">
        <v>14341</v>
      </c>
      <c r="O52" s="453" t="str">
        <f t="shared" si="1"/>
        <v>HEROSPECIAL_505012</v>
      </c>
      <c r="P52" s="453" t="str">
        <f t="shared" si="2"/>
        <v>HEROSPECIALDES_505012</v>
      </c>
      <c r="AB52" s="454"/>
      <c r="AG52" s="428" t="s">
        <v>14343</v>
      </c>
      <c r="AY52" s="123">
        <v>0.1</v>
      </c>
    </row>
    <row r="53" spans="1:53" ht="16.5">
      <c r="A53" s="123">
        <f t="shared" si="6"/>
        <v>505013</v>
      </c>
      <c r="B53" s="129">
        <v>50501</v>
      </c>
      <c r="C53" s="123" t="s">
        <v>14340</v>
      </c>
      <c r="D53" s="123">
        <v>1</v>
      </c>
      <c r="E53" s="123">
        <v>1</v>
      </c>
      <c r="F53" s="123">
        <v>1</v>
      </c>
      <c r="G53" s="123">
        <v>3</v>
      </c>
      <c r="H53" s="123">
        <v>0</v>
      </c>
      <c r="J53" s="123">
        <v>0</v>
      </c>
      <c r="K53" s="123">
        <v>0</v>
      </c>
      <c r="L53" s="123">
        <v>0</v>
      </c>
      <c r="M53" s="123">
        <v>50501</v>
      </c>
      <c r="N53" s="453" t="s">
        <v>14341</v>
      </c>
      <c r="O53" s="453" t="str">
        <f t="shared" si="1"/>
        <v>HEROSPECIAL_505013</v>
      </c>
      <c r="P53" s="453" t="str">
        <f t="shared" si="2"/>
        <v>HEROSPECIALDES_505013</v>
      </c>
      <c r="T53" s="424" t="s">
        <v>14344</v>
      </c>
      <c r="W53" s="423" t="s">
        <v>14345</v>
      </c>
      <c r="AB53" s="454"/>
      <c r="AY53" s="123">
        <v>0.15</v>
      </c>
    </row>
    <row r="54" spans="1:53" ht="16.5">
      <c r="A54" s="123">
        <f t="shared" si="6"/>
        <v>505014</v>
      </c>
      <c r="B54" s="129">
        <v>50501</v>
      </c>
      <c r="C54" s="123" t="s">
        <v>14340</v>
      </c>
      <c r="D54" s="123">
        <v>1</v>
      </c>
      <c r="F54" s="123">
        <v>1</v>
      </c>
      <c r="G54" s="123">
        <v>4</v>
      </c>
      <c r="H54" s="123">
        <v>0</v>
      </c>
      <c r="J54" s="123">
        <v>0</v>
      </c>
      <c r="K54" s="123">
        <v>0</v>
      </c>
      <c r="L54" s="123">
        <v>0</v>
      </c>
      <c r="M54" s="123">
        <v>50501</v>
      </c>
      <c r="N54" s="453" t="s">
        <v>14341</v>
      </c>
      <c r="O54" s="453" t="str">
        <f t="shared" si="1"/>
        <v>HEROSPECIAL_505014</v>
      </c>
      <c r="P54" s="453" t="str">
        <f t="shared" si="2"/>
        <v>HEROSPECIALDES_505014</v>
      </c>
      <c r="S54" s="423" t="str">
        <f t="shared" ref="S54" si="7">IF(R54="","","[1,1]")</f>
        <v/>
      </c>
      <c r="T54" s="424" t="s">
        <v>14344</v>
      </c>
      <c r="W54" s="423" t="s">
        <v>14346</v>
      </c>
      <c r="AB54" s="454"/>
      <c r="AY54" s="123">
        <v>0.2</v>
      </c>
    </row>
    <row r="55" spans="1:53" ht="16.5">
      <c r="A55" s="123">
        <f t="shared" si="6"/>
        <v>505021</v>
      </c>
      <c r="B55" s="129">
        <v>50502</v>
      </c>
      <c r="C55" s="123" t="s">
        <v>667</v>
      </c>
      <c r="D55" s="123">
        <v>1</v>
      </c>
      <c r="F55" s="123">
        <v>1</v>
      </c>
      <c r="G55" s="123">
        <v>1</v>
      </c>
      <c r="H55" s="123">
        <v>0</v>
      </c>
      <c r="J55" s="123">
        <v>0</v>
      </c>
      <c r="K55" s="123">
        <v>0</v>
      </c>
      <c r="L55" s="123">
        <v>0</v>
      </c>
      <c r="M55" s="123">
        <v>50502</v>
      </c>
      <c r="N55" s="453" t="s">
        <v>14347</v>
      </c>
      <c r="O55" s="453" t="str">
        <f t="shared" si="1"/>
        <v>HEROSPECIAL_505021</v>
      </c>
      <c r="P55" s="453" t="str">
        <f t="shared" si="2"/>
        <v>HEROSPECIALDES_505021</v>
      </c>
      <c r="Q55" s="423" t="str">
        <f t="shared" si="3"/>
        <v/>
      </c>
      <c r="S55" s="423" t="str">
        <f t="shared" si="4"/>
        <v/>
      </c>
      <c r="AG55" s="428" t="s">
        <v>14348</v>
      </c>
      <c r="AY55" s="123">
        <v>0.05</v>
      </c>
    </row>
    <row r="56" spans="1:53" ht="16.5">
      <c r="A56" s="123">
        <f t="shared" si="6"/>
        <v>505022</v>
      </c>
      <c r="B56" s="129">
        <v>50502</v>
      </c>
      <c r="C56" s="123" t="s">
        <v>667</v>
      </c>
      <c r="D56" s="123">
        <v>1</v>
      </c>
      <c r="F56" s="123">
        <v>1</v>
      </c>
      <c r="G56" s="123">
        <v>2</v>
      </c>
      <c r="H56" s="123">
        <v>0</v>
      </c>
      <c r="J56" s="123">
        <v>0</v>
      </c>
      <c r="K56" s="123">
        <v>0</v>
      </c>
      <c r="L56" s="123">
        <v>0</v>
      </c>
      <c r="M56" s="123">
        <v>50502</v>
      </c>
      <c r="N56" s="453" t="s">
        <v>14347</v>
      </c>
      <c r="O56" s="453" t="str">
        <f t="shared" si="1"/>
        <v>HEROSPECIAL_505022</v>
      </c>
      <c r="P56" s="453" t="str">
        <f t="shared" si="2"/>
        <v>HEROSPECIALDES_505022</v>
      </c>
      <c r="Q56" s="423" t="str">
        <f t="shared" si="3"/>
        <v/>
      </c>
      <c r="S56" s="423" t="str">
        <f t="shared" si="4"/>
        <v/>
      </c>
      <c r="AG56" s="428" t="s">
        <v>14349</v>
      </c>
      <c r="AY56" s="123">
        <v>0.1</v>
      </c>
    </row>
    <row r="57" spans="1:53" ht="16.5">
      <c r="A57" s="123">
        <f t="shared" si="6"/>
        <v>505023</v>
      </c>
      <c r="B57" s="129">
        <v>50502</v>
      </c>
      <c r="C57" s="123" t="s">
        <v>667</v>
      </c>
      <c r="D57" s="123">
        <v>1</v>
      </c>
      <c r="E57" s="123">
        <v>1</v>
      </c>
      <c r="F57" s="123">
        <v>1</v>
      </c>
      <c r="G57" s="123">
        <v>3</v>
      </c>
      <c r="H57" s="123">
        <v>0</v>
      </c>
      <c r="J57" s="123">
        <v>0</v>
      </c>
      <c r="K57" s="123">
        <v>0</v>
      </c>
      <c r="L57" s="123">
        <v>0</v>
      </c>
      <c r="M57" s="123">
        <v>50502</v>
      </c>
      <c r="N57" s="453" t="s">
        <v>14347</v>
      </c>
      <c r="O57" s="453" t="str">
        <f t="shared" si="1"/>
        <v>HEROSPECIAL_505023</v>
      </c>
      <c r="P57" s="453" t="str">
        <f t="shared" si="2"/>
        <v>HEROSPECIALDES_505023</v>
      </c>
      <c r="Q57" s="423" t="str">
        <f t="shared" si="3"/>
        <v/>
      </c>
      <c r="S57" s="423" t="str">
        <f t="shared" si="4"/>
        <v/>
      </c>
      <c r="T57" s="424" t="s">
        <v>14350</v>
      </c>
      <c r="V57" s="423" t="s">
        <v>14351</v>
      </c>
      <c r="AY57" s="123">
        <v>0.15</v>
      </c>
    </row>
    <row r="58" spans="1:53" ht="16.5">
      <c r="A58" s="123">
        <f t="shared" si="6"/>
        <v>505024</v>
      </c>
      <c r="B58" s="129">
        <v>50502</v>
      </c>
      <c r="C58" s="123" t="s">
        <v>667</v>
      </c>
      <c r="D58" s="123">
        <v>1</v>
      </c>
      <c r="F58" s="123">
        <v>1</v>
      </c>
      <c r="G58" s="123">
        <v>4</v>
      </c>
      <c r="H58" s="123">
        <v>0</v>
      </c>
      <c r="J58" s="123">
        <v>0</v>
      </c>
      <c r="K58" s="123">
        <v>0</v>
      </c>
      <c r="L58" s="123">
        <v>0</v>
      </c>
      <c r="M58" s="123">
        <v>50502</v>
      </c>
      <c r="N58" s="453" t="s">
        <v>14347</v>
      </c>
      <c r="O58" s="453" t="str">
        <f t="shared" si="1"/>
        <v>HEROSPECIAL_505024</v>
      </c>
      <c r="P58" s="453" t="str">
        <f t="shared" si="2"/>
        <v>HEROSPECIALDES_505024</v>
      </c>
      <c r="Q58" s="423" t="str">
        <f t="shared" si="3"/>
        <v/>
      </c>
      <c r="S58" s="423" t="str">
        <f t="shared" si="4"/>
        <v/>
      </c>
      <c r="AG58" s="428" t="s">
        <v>14352</v>
      </c>
      <c r="AY58" s="123">
        <v>0.2</v>
      </c>
    </row>
    <row r="59" spans="1:53" ht="16.5">
      <c r="A59" s="123">
        <f t="shared" si="6"/>
        <v>505031</v>
      </c>
      <c r="B59" s="129">
        <v>50503</v>
      </c>
      <c r="C59" s="123" t="s">
        <v>14353</v>
      </c>
      <c r="D59" s="123">
        <v>1</v>
      </c>
      <c r="F59" s="123">
        <v>1</v>
      </c>
      <c r="G59" s="123">
        <v>1</v>
      </c>
      <c r="H59" s="123">
        <v>0</v>
      </c>
      <c r="J59" s="123">
        <v>0</v>
      </c>
      <c r="K59" s="123">
        <v>0</v>
      </c>
      <c r="L59" s="123">
        <v>0</v>
      </c>
      <c r="M59" s="123">
        <v>50503</v>
      </c>
      <c r="N59" s="453" t="s">
        <v>14354</v>
      </c>
      <c r="O59" s="453" t="str">
        <f>"HEROSPECIAL_"&amp;A59</f>
        <v>HEROSPECIAL_505031</v>
      </c>
      <c r="P59" s="453" t="str">
        <f t="shared" si="2"/>
        <v>HEROSPECIALDES_505031</v>
      </c>
      <c r="AG59" s="428" t="s">
        <v>14355</v>
      </c>
      <c r="AY59" s="123">
        <v>0.05</v>
      </c>
    </row>
    <row r="60" spans="1:53" ht="16.5">
      <c r="A60" s="123">
        <f t="shared" si="6"/>
        <v>505032</v>
      </c>
      <c r="B60" s="129">
        <v>50503</v>
      </c>
      <c r="C60" s="123" t="s">
        <v>14353</v>
      </c>
      <c r="D60" s="123">
        <v>1</v>
      </c>
      <c r="F60" s="123">
        <v>1</v>
      </c>
      <c r="G60" s="123">
        <v>2</v>
      </c>
      <c r="H60" s="123">
        <v>0</v>
      </c>
      <c r="J60" s="123">
        <v>0</v>
      </c>
      <c r="K60" s="123">
        <v>0</v>
      </c>
      <c r="L60" s="123">
        <v>0</v>
      </c>
      <c r="M60" s="123">
        <v>50503</v>
      </c>
      <c r="N60" s="453" t="s">
        <v>14354</v>
      </c>
      <c r="O60" s="453" t="str">
        <f>"HEROSPECIAL_"&amp;A60</f>
        <v>HEROSPECIAL_505032</v>
      </c>
      <c r="P60" s="453" t="str">
        <f>"HEROSPECIALDES_"&amp;A60</f>
        <v>HEROSPECIALDES_505032</v>
      </c>
      <c r="Q60" s="423" t="str">
        <f t="shared" ref="Q60:Q61" si="8">IF(R60="","","[1,1,1,1]")</f>
        <v/>
      </c>
      <c r="AL60" s="428">
        <v>1</v>
      </c>
      <c r="AM60" s="428">
        <v>250</v>
      </c>
      <c r="AY60" s="123">
        <v>0.15</v>
      </c>
    </row>
    <row r="61" spans="1:53" ht="16.5">
      <c r="A61" s="123">
        <f t="shared" si="6"/>
        <v>505033</v>
      </c>
      <c r="B61" s="129">
        <v>50503</v>
      </c>
      <c r="C61" s="123" t="s">
        <v>14353</v>
      </c>
      <c r="D61" s="123">
        <v>1</v>
      </c>
      <c r="E61" s="123">
        <v>1</v>
      </c>
      <c r="F61" s="123">
        <v>1</v>
      </c>
      <c r="G61" s="123">
        <v>3</v>
      </c>
      <c r="H61" s="123">
        <v>0</v>
      </c>
      <c r="J61" s="123">
        <v>0</v>
      </c>
      <c r="K61" s="123">
        <v>0</v>
      </c>
      <c r="L61" s="123">
        <v>0</v>
      </c>
      <c r="M61" s="123">
        <v>50503</v>
      </c>
      <c r="N61" s="453" t="s">
        <v>14354</v>
      </c>
      <c r="O61" s="453" t="str">
        <f t="shared" ref="O61" si="9">"HEROSPECIAL_"&amp;A61</f>
        <v>HEROSPECIAL_505033</v>
      </c>
      <c r="P61" s="453" t="str">
        <f t="shared" si="2"/>
        <v>HEROSPECIALDES_505033</v>
      </c>
      <c r="Q61" s="423" t="str">
        <f t="shared" si="8"/>
        <v/>
      </c>
      <c r="AB61" s="426" t="s">
        <v>14356</v>
      </c>
      <c r="AY61" s="123">
        <v>0.15</v>
      </c>
    </row>
    <row r="62" spans="1:53" ht="16.5">
      <c r="A62" s="123">
        <v>505034</v>
      </c>
      <c r="B62" s="129">
        <v>50503</v>
      </c>
      <c r="C62" s="123" t="s">
        <v>14353</v>
      </c>
      <c r="D62" s="123">
        <v>1</v>
      </c>
      <c r="E62" s="56"/>
      <c r="F62" s="123">
        <v>1</v>
      </c>
      <c r="G62" s="123">
        <v>4</v>
      </c>
      <c r="H62" s="123">
        <v>0</v>
      </c>
      <c r="I62" s="56"/>
      <c r="J62" s="123">
        <v>0</v>
      </c>
      <c r="K62" s="123">
        <v>0</v>
      </c>
      <c r="L62" s="123">
        <v>0</v>
      </c>
      <c r="M62" s="123">
        <v>50503</v>
      </c>
      <c r="N62" s="453" t="s">
        <v>14357</v>
      </c>
      <c r="O62" s="453" t="s">
        <v>14358</v>
      </c>
      <c r="P62" s="453" t="s">
        <v>14359</v>
      </c>
      <c r="Q62" s="56"/>
      <c r="R62" s="56"/>
      <c r="S62" s="423" t="s">
        <v>6831</v>
      </c>
      <c r="T62" s="424" t="s">
        <v>12520</v>
      </c>
      <c r="U62" s="441">
        <v>1</v>
      </c>
      <c r="V62" s="56"/>
      <c r="X62" s="56"/>
      <c r="Y62" s="56"/>
      <c r="Z62" s="56"/>
      <c r="AA62" s="56"/>
      <c r="AB62" s="454"/>
      <c r="AC62" s="56"/>
      <c r="AD62" s="56"/>
      <c r="AE62" s="56"/>
      <c r="AF62" s="56"/>
      <c r="AG62" s="56"/>
      <c r="AH62" s="56"/>
      <c r="AI62" s="56"/>
      <c r="AJ62" s="56"/>
      <c r="AK62" s="56"/>
      <c r="AL62" s="56"/>
      <c r="AM62" s="56"/>
      <c r="AN62" s="56"/>
      <c r="AO62" s="441" t="s">
        <v>14360</v>
      </c>
      <c r="AP62" s="56"/>
      <c r="AQ62" s="56"/>
      <c r="AR62" s="441" t="s">
        <v>14361</v>
      </c>
      <c r="AS62" s="56"/>
      <c r="AT62" s="56"/>
      <c r="AU62" s="56"/>
      <c r="AV62" s="56"/>
      <c r="AW62" s="56"/>
      <c r="AX62" s="56"/>
      <c r="AY62" s="123">
        <v>0.2</v>
      </c>
      <c r="AZ62" s="56"/>
      <c r="BA62" s="56"/>
    </row>
    <row r="63" spans="1:53" ht="16.5">
      <c r="A63" s="123">
        <f t="shared" si="6"/>
        <v>506011</v>
      </c>
      <c r="B63" s="129">
        <v>50601</v>
      </c>
      <c r="C63" s="123" t="s">
        <v>6907</v>
      </c>
      <c r="D63" s="123">
        <v>1</v>
      </c>
      <c r="F63" s="123">
        <v>1</v>
      </c>
      <c r="G63" s="123">
        <v>1</v>
      </c>
      <c r="H63" s="123">
        <v>0</v>
      </c>
      <c r="J63" s="123">
        <v>0</v>
      </c>
      <c r="K63" s="123">
        <v>0</v>
      </c>
      <c r="L63" s="123">
        <v>0</v>
      </c>
      <c r="M63" s="123">
        <v>50601</v>
      </c>
      <c r="N63" s="453" t="s">
        <v>14362</v>
      </c>
      <c r="O63" s="453" t="str">
        <f t="shared" si="1"/>
        <v>HEROSPECIAL_506011</v>
      </c>
      <c r="P63" s="453" t="str">
        <f t="shared" si="2"/>
        <v>HEROSPECIALDES_506011</v>
      </c>
      <c r="Q63" s="423" t="str">
        <f t="shared" si="3"/>
        <v/>
      </c>
      <c r="S63" s="423" t="str">
        <f t="shared" si="4"/>
        <v/>
      </c>
      <c r="X63" s="426">
        <v>60601</v>
      </c>
      <c r="Y63" s="426" t="s">
        <v>14363</v>
      </c>
      <c r="Z63" s="426" t="s">
        <v>14363</v>
      </c>
      <c r="AB63" s="426" t="s">
        <v>14364</v>
      </c>
      <c r="AY63" s="123">
        <v>0.05</v>
      </c>
    </row>
    <row r="64" spans="1:53" ht="16.5">
      <c r="A64" s="123">
        <f t="shared" si="6"/>
        <v>506012</v>
      </c>
      <c r="B64" s="129">
        <v>50601</v>
      </c>
      <c r="C64" s="123" t="s">
        <v>6907</v>
      </c>
      <c r="D64" s="123">
        <v>1</v>
      </c>
      <c r="E64" s="123">
        <v>1</v>
      </c>
      <c r="F64" s="123">
        <v>1</v>
      </c>
      <c r="G64" s="123">
        <v>2</v>
      </c>
      <c r="H64" s="123">
        <v>0</v>
      </c>
      <c r="J64" s="123">
        <v>0</v>
      </c>
      <c r="K64" s="123">
        <v>0</v>
      </c>
      <c r="L64" s="123">
        <v>0</v>
      </c>
      <c r="M64" s="123">
        <v>50601</v>
      </c>
      <c r="N64" s="453" t="s">
        <v>14362</v>
      </c>
      <c r="O64" s="453" t="str">
        <f t="shared" si="1"/>
        <v>HEROSPECIAL_506012</v>
      </c>
      <c r="P64" s="453" t="str">
        <f t="shared" si="2"/>
        <v>HEROSPECIALDES_506012</v>
      </c>
      <c r="Q64" s="423" t="str">
        <f t="shared" si="3"/>
        <v/>
      </c>
      <c r="S64" s="423" t="str">
        <f t="shared" si="4"/>
        <v/>
      </c>
      <c r="AB64" s="426" t="s">
        <v>14365</v>
      </c>
      <c r="AY64" s="123">
        <v>0.1</v>
      </c>
    </row>
    <row r="65" spans="1:51" ht="16.5">
      <c r="A65" s="123">
        <f t="shared" si="6"/>
        <v>506013</v>
      </c>
      <c r="B65" s="129">
        <v>50601</v>
      </c>
      <c r="C65" s="123" t="s">
        <v>6907</v>
      </c>
      <c r="D65" s="123">
        <v>1</v>
      </c>
      <c r="F65" s="123">
        <v>1</v>
      </c>
      <c r="G65" s="123">
        <v>3</v>
      </c>
      <c r="H65" s="123">
        <v>0</v>
      </c>
      <c r="J65" s="123">
        <v>0</v>
      </c>
      <c r="K65" s="123">
        <v>0</v>
      </c>
      <c r="L65" s="123">
        <v>0</v>
      </c>
      <c r="M65" s="123">
        <v>50601</v>
      </c>
      <c r="N65" s="453" t="s">
        <v>14362</v>
      </c>
      <c r="O65" s="453" t="str">
        <f t="shared" si="1"/>
        <v>HEROSPECIAL_506013</v>
      </c>
      <c r="P65" s="453" t="str">
        <f t="shared" si="2"/>
        <v>HEROSPECIALDES_506013</v>
      </c>
      <c r="Q65" s="423" t="str">
        <f t="shared" si="3"/>
        <v/>
      </c>
      <c r="S65" s="423" t="str">
        <f t="shared" si="4"/>
        <v/>
      </c>
      <c r="AB65" s="426" t="s">
        <v>14366</v>
      </c>
      <c r="AY65" s="123">
        <v>0.15</v>
      </c>
    </row>
    <row r="66" spans="1:51" ht="28.5">
      <c r="A66" s="123">
        <f t="shared" si="6"/>
        <v>506014</v>
      </c>
      <c r="B66" s="129">
        <v>50601</v>
      </c>
      <c r="C66" s="123" t="s">
        <v>6907</v>
      </c>
      <c r="D66" s="123">
        <v>1</v>
      </c>
      <c r="F66" s="123">
        <v>1</v>
      </c>
      <c r="G66" s="123">
        <v>4</v>
      </c>
      <c r="H66" s="123">
        <v>0</v>
      </c>
      <c r="J66" s="123">
        <v>0</v>
      </c>
      <c r="K66" s="123">
        <v>0</v>
      </c>
      <c r="L66" s="123">
        <v>0</v>
      </c>
      <c r="M66" s="123">
        <v>50601</v>
      </c>
      <c r="N66" s="453" t="s">
        <v>14362</v>
      </c>
      <c r="O66" s="453" t="str">
        <f t="shared" si="1"/>
        <v>HEROSPECIAL_506014</v>
      </c>
      <c r="P66" s="453" t="str">
        <f t="shared" si="2"/>
        <v>HEROSPECIALDES_506014</v>
      </c>
      <c r="Q66" s="423" t="str">
        <f t="shared" si="3"/>
        <v/>
      </c>
      <c r="S66" s="423" t="str">
        <f t="shared" si="4"/>
        <v/>
      </c>
      <c r="X66" s="426">
        <v>60601</v>
      </c>
      <c r="Y66" s="426" t="s">
        <v>14367</v>
      </c>
      <c r="Z66" s="426" t="s">
        <v>14368</v>
      </c>
      <c r="AB66" s="426" t="s">
        <v>14369</v>
      </c>
      <c r="AY66" s="123">
        <v>0.2</v>
      </c>
    </row>
    <row r="67" spans="1:51" ht="16.5">
      <c r="A67" s="123">
        <f t="shared" si="6"/>
        <v>506021</v>
      </c>
      <c r="B67" s="129">
        <v>50602</v>
      </c>
      <c r="C67" s="123" t="s">
        <v>14370</v>
      </c>
      <c r="D67" s="123">
        <v>1</v>
      </c>
      <c r="F67" s="123">
        <v>1</v>
      </c>
      <c r="G67" s="123">
        <v>1</v>
      </c>
      <c r="H67" s="123">
        <v>0</v>
      </c>
      <c r="J67" s="123">
        <v>0</v>
      </c>
      <c r="K67" s="123">
        <v>0</v>
      </c>
      <c r="L67" s="123">
        <v>0</v>
      </c>
      <c r="M67" s="123">
        <v>50602</v>
      </c>
      <c r="N67" s="453" t="s">
        <v>14371</v>
      </c>
      <c r="O67" s="453" t="str">
        <f t="shared" si="1"/>
        <v>HEROSPECIAL_506021</v>
      </c>
      <c r="P67" s="453" t="str">
        <f t="shared" si="2"/>
        <v>HEROSPECIALDES_506021</v>
      </c>
      <c r="Q67" s="423" t="str">
        <f t="shared" si="3"/>
        <v>[1,1,1,1]</v>
      </c>
      <c r="R67" s="423" t="s">
        <v>14372</v>
      </c>
      <c r="S67" s="423" t="str">
        <f t="shared" si="4"/>
        <v>[1,1]</v>
      </c>
      <c r="V67" s="423" t="s">
        <v>14373</v>
      </c>
      <c r="AY67" s="123">
        <v>0.05</v>
      </c>
    </row>
    <row r="68" spans="1:51" ht="16.5">
      <c r="A68" s="123">
        <f t="shared" si="6"/>
        <v>506022</v>
      </c>
      <c r="B68" s="129">
        <v>50602</v>
      </c>
      <c r="C68" s="123" t="s">
        <v>14370</v>
      </c>
      <c r="D68" s="123">
        <v>1</v>
      </c>
      <c r="F68" s="123">
        <v>1</v>
      </c>
      <c r="G68" s="123">
        <v>2</v>
      </c>
      <c r="H68" s="123">
        <v>0</v>
      </c>
      <c r="J68" s="123">
        <v>0</v>
      </c>
      <c r="K68" s="123">
        <v>0</v>
      </c>
      <c r="L68" s="123">
        <v>0</v>
      </c>
      <c r="M68" s="123">
        <v>50602</v>
      </c>
      <c r="N68" s="453" t="s">
        <v>14371</v>
      </c>
      <c r="O68" s="453" t="str">
        <f t="shared" si="1"/>
        <v>HEROSPECIAL_506022</v>
      </c>
      <c r="P68" s="453" t="str">
        <f t="shared" si="2"/>
        <v>HEROSPECIALDES_506022</v>
      </c>
      <c r="Q68" s="423" t="str">
        <f t="shared" si="3"/>
        <v>[1,1,1,1]</v>
      </c>
      <c r="R68" s="423" t="s">
        <v>14374</v>
      </c>
      <c r="S68" s="423" t="str">
        <f t="shared" si="4"/>
        <v>[1,1]</v>
      </c>
      <c r="V68" s="423" t="s">
        <v>14375</v>
      </c>
      <c r="W68" s="423" t="s">
        <v>14376</v>
      </c>
      <c r="AY68" s="123">
        <v>0.1</v>
      </c>
    </row>
    <row r="69" spans="1:51" ht="16.5">
      <c r="A69" s="123">
        <f t="shared" si="6"/>
        <v>506023</v>
      </c>
      <c r="B69" s="129">
        <v>50602</v>
      </c>
      <c r="C69" s="123" t="s">
        <v>14370</v>
      </c>
      <c r="D69" s="123">
        <v>1</v>
      </c>
      <c r="E69" s="123">
        <v>1</v>
      </c>
      <c r="F69" s="123">
        <v>1</v>
      </c>
      <c r="G69" s="123">
        <v>3</v>
      </c>
      <c r="H69" s="123">
        <v>0</v>
      </c>
      <c r="J69" s="123">
        <v>0</v>
      </c>
      <c r="K69" s="123">
        <v>0</v>
      </c>
      <c r="L69" s="123">
        <v>0</v>
      </c>
      <c r="M69" s="123">
        <v>50602</v>
      </c>
      <c r="N69" s="453" t="s">
        <v>14371</v>
      </c>
      <c r="O69" s="453" t="str">
        <f t="shared" si="1"/>
        <v>HEROSPECIAL_506023</v>
      </c>
      <c r="P69" s="453" t="str">
        <f t="shared" si="2"/>
        <v>HEROSPECIALDES_506023</v>
      </c>
      <c r="Q69" s="423" t="str">
        <f t="shared" si="3"/>
        <v/>
      </c>
      <c r="S69" s="423" t="str">
        <f t="shared" si="4"/>
        <v/>
      </c>
      <c r="T69" s="424" t="s">
        <v>14377</v>
      </c>
      <c r="W69" s="423" t="s">
        <v>14378</v>
      </c>
      <c r="AB69" s="426" t="s">
        <v>14379</v>
      </c>
      <c r="AY69" s="123">
        <v>0.15</v>
      </c>
    </row>
    <row r="70" spans="1:51" ht="16.5">
      <c r="A70" s="123">
        <f t="shared" si="6"/>
        <v>506024</v>
      </c>
      <c r="B70" s="129">
        <v>50602</v>
      </c>
      <c r="C70" s="123" t="s">
        <v>14370</v>
      </c>
      <c r="D70" s="123">
        <v>1</v>
      </c>
      <c r="F70" s="123">
        <v>1</v>
      </c>
      <c r="G70" s="123">
        <v>4</v>
      </c>
      <c r="H70" s="123">
        <v>0</v>
      </c>
      <c r="J70" s="123">
        <v>0</v>
      </c>
      <c r="K70" s="123">
        <v>0</v>
      </c>
      <c r="L70" s="123">
        <v>0</v>
      </c>
      <c r="M70" s="123">
        <v>50602</v>
      </c>
      <c r="N70" s="453" t="s">
        <v>14371</v>
      </c>
      <c r="O70" s="453" t="str">
        <f t="shared" si="1"/>
        <v>HEROSPECIAL_506024</v>
      </c>
      <c r="P70" s="453" t="str">
        <f t="shared" si="2"/>
        <v>HEROSPECIALDES_506024</v>
      </c>
      <c r="Q70" s="423" t="str">
        <f t="shared" si="3"/>
        <v>[1,1,1,1]</v>
      </c>
      <c r="R70" s="423" t="s">
        <v>14372</v>
      </c>
      <c r="S70" s="423" t="str">
        <f t="shared" si="4"/>
        <v>[1,1]</v>
      </c>
      <c r="W70" s="423" t="s">
        <v>14380</v>
      </c>
      <c r="AY70" s="123">
        <v>0.2</v>
      </c>
    </row>
    <row r="71" spans="1:51" ht="16.5">
      <c r="A71" s="123">
        <f t="shared" si="6"/>
        <v>506031</v>
      </c>
      <c r="B71" s="129">
        <v>50603</v>
      </c>
      <c r="C71" s="123" t="s">
        <v>14381</v>
      </c>
      <c r="D71" s="123">
        <v>1</v>
      </c>
      <c r="F71" s="123">
        <v>1</v>
      </c>
      <c r="G71" s="123">
        <v>1</v>
      </c>
      <c r="H71" s="123">
        <v>0</v>
      </c>
      <c r="J71" s="123">
        <v>0</v>
      </c>
      <c r="K71" s="123">
        <v>0</v>
      </c>
      <c r="L71" s="123">
        <v>0</v>
      </c>
      <c r="M71" s="123">
        <v>50603</v>
      </c>
      <c r="N71" s="453" t="s">
        <v>14382</v>
      </c>
      <c r="O71" s="453" t="str">
        <f t="shared" si="1"/>
        <v>HEROSPECIAL_506031</v>
      </c>
      <c r="P71" s="453" t="str">
        <f t="shared" si="2"/>
        <v>HEROSPECIALDES_506031</v>
      </c>
      <c r="Q71" s="423" t="str">
        <f t="shared" si="3"/>
        <v/>
      </c>
      <c r="X71" s="426">
        <v>60603</v>
      </c>
      <c r="Y71" s="426" t="s">
        <v>14383</v>
      </c>
      <c r="Z71" s="426" t="s">
        <v>14383</v>
      </c>
      <c r="AB71" s="426" t="s">
        <v>14384</v>
      </c>
      <c r="AY71" s="123">
        <v>0.05</v>
      </c>
    </row>
    <row r="72" spans="1:51" ht="16.5">
      <c r="A72" s="123">
        <f t="shared" si="6"/>
        <v>506032</v>
      </c>
      <c r="B72" s="129">
        <v>50603</v>
      </c>
      <c r="C72" s="123" t="s">
        <v>14381</v>
      </c>
      <c r="D72" s="123">
        <v>1</v>
      </c>
      <c r="F72" s="123">
        <v>1</v>
      </c>
      <c r="G72" s="123">
        <v>2</v>
      </c>
      <c r="H72" s="123">
        <v>0</v>
      </c>
      <c r="J72" s="123">
        <v>0</v>
      </c>
      <c r="K72" s="123">
        <v>0</v>
      </c>
      <c r="L72" s="123">
        <v>0</v>
      </c>
      <c r="M72" s="123">
        <v>50603</v>
      </c>
      <c r="N72" s="453" t="s">
        <v>14382</v>
      </c>
      <c r="O72" s="453" t="str">
        <f t="shared" ref="O72:O118" si="10">"HEROSPECIAL_"&amp;A72</f>
        <v>HEROSPECIAL_506032</v>
      </c>
      <c r="P72" s="453" t="str">
        <f t="shared" ref="P72:P118" si="11">"HEROSPECIALDES_"&amp;A72</f>
        <v>HEROSPECIALDES_506032</v>
      </c>
      <c r="Q72" s="423" t="str">
        <f t="shared" si="3"/>
        <v/>
      </c>
      <c r="X72" s="426">
        <v>60603</v>
      </c>
      <c r="Y72" s="426" t="s">
        <v>14385</v>
      </c>
      <c r="Z72" s="426" t="s">
        <v>14386</v>
      </c>
      <c r="AY72" s="123">
        <v>0.1</v>
      </c>
    </row>
    <row r="73" spans="1:51" ht="16.5">
      <c r="A73" s="123">
        <f t="shared" si="6"/>
        <v>506033</v>
      </c>
      <c r="B73" s="129">
        <v>50603</v>
      </c>
      <c r="C73" s="123" t="s">
        <v>14381</v>
      </c>
      <c r="D73" s="123">
        <v>1</v>
      </c>
      <c r="E73" s="123">
        <v>1</v>
      </c>
      <c r="F73" s="123">
        <v>1</v>
      </c>
      <c r="G73" s="123">
        <v>3</v>
      </c>
      <c r="H73" s="123">
        <v>0</v>
      </c>
      <c r="J73" s="123">
        <v>0</v>
      </c>
      <c r="K73" s="123">
        <v>0</v>
      </c>
      <c r="L73" s="123">
        <v>0</v>
      </c>
      <c r="M73" s="123">
        <v>50603</v>
      </c>
      <c r="N73" s="453" t="s">
        <v>14382</v>
      </c>
      <c r="O73" s="453" t="str">
        <f t="shared" si="10"/>
        <v>HEROSPECIAL_506033</v>
      </c>
      <c r="P73" s="453" t="str">
        <f t="shared" si="11"/>
        <v>HEROSPECIALDES_506033</v>
      </c>
      <c r="Q73" s="423" t="str">
        <f t="shared" si="3"/>
        <v/>
      </c>
      <c r="Y73" s="426" t="s">
        <v>14387</v>
      </c>
      <c r="Z73" s="426" t="s">
        <v>14388</v>
      </c>
      <c r="AA73" s="426" t="s">
        <v>14389</v>
      </c>
      <c r="AY73" s="123">
        <v>0.15</v>
      </c>
    </row>
    <row r="74" spans="1:51" ht="16.5">
      <c r="A74" s="123">
        <f t="shared" si="6"/>
        <v>506034</v>
      </c>
      <c r="B74" s="129">
        <v>50603</v>
      </c>
      <c r="C74" s="123" t="s">
        <v>14381</v>
      </c>
      <c r="D74" s="123">
        <v>1</v>
      </c>
      <c r="F74" s="123">
        <v>1</v>
      </c>
      <c r="G74" s="123">
        <v>4</v>
      </c>
      <c r="H74" s="123">
        <v>0</v>
      </c>
      <c r="J74" s="123">
        <v>0</v>
      </c>
      <c r="K74" s="123">
        <v>0</v>
      </c>
      <c r="L74" s="123">
        <v>0</v>
      </c>
      <c r="M74" s="123">
        <v>50603</v>
      </c>
      <c r="N74" s="453" t="s">
        <v>14382</v>
      </c>
      <c r="O74" s="453" t="str">
        <f t="shared" si="10"/>
        <v>HEROSPECIAL_506034</v>
      </c>
      <c r="P74" s="453" t="str">
        <f t="shared" si="11"/>
        <v>HEROSPECIALDES_506034</v>
      </c>
      <c r="Q74" s="423" t="str">
        <f t="shared" si="3"/>
        <v/>
      </c>
      <c r="AB74" s="454" t="s">
        <v>14390</v>
      </c>
      <c r="AY74" s="123">
        <v>0.2</v>
      </c>
    </row>
    <row r="75" spans="1:51" ht="16.5">
      <c r="A75" s="123">
        <f t="shared" si="6"/>
        <v>506041</v>
      </c>
      <c r="B75" s="129">
        <v>50604</v>
      </c>
      <c r="C75" s="123" t="s">
        <v>143</v>
      </c>
      <c r="D75" s="123">
        <v>1</v>
      </c>
      <c r="F75" s="123">
        <v>1</v>
      </c>
      <c r="G75" s="123">
        <v>1</v>
      </c>
      <c r="H75" s="123">
        <v>0</v>
      </c>
      <c r="J75" s="123">
        <v>0</v>
      </c>
      <c r="K75" s="123">
        <v>0</v>
      </c>
      <c r="L75" s="123">
        <v>0</v>
      </c>
      <c r="M75" s="123">
        <v>50604</v>
      </c>
      <c r="N75" s="453" t="s">
        <v>14391</v>
      </c>
      <c r="O75" s="453" t="str">
        <f t="shared" si="10"/>
        <v>HEROSPECIAL_506041</v>
      </c>
      <c r="P75" s="453" t="str">
        <f t="shared" si="11"/>
        <v>HEROSPECIALDES_506041</v>
      </c>
      <c r="Q75" s="423" t="str">
        <f t="shared" si="3"/>
        <v/>
      </c>
      <c r="Y75" s="426" t="s">
        <v>14392</v>
      </c>
      <c r="Z75" s="426" t="s">
        <v>14392</v>
      </c>
      <c r="AB75" s="426" t="s">
        <v>14393</v>
      </c>
      <c r="AY75" s="123">
        <v>0.05</v>
      </c>
    </row>
    <row r="76" spans="1:51" ht="16.5">
      <c r="A76" s="123">
        <f t="shared" si="6"/>
        <v>506042</v>
      </c>
      <c r="B76" s="129">
        <v>50604</v>
      </c>
      <c r="C76" s="123" t="s">
        <v>143</v>
      </c>
      <c r="D76" s="123">
        <v>1</v>
      </c>
      <c r="F76" s="123">
        <v>1</v>
      </c>
      <c r="G76" s="123">
        <v>2</v>
      </c>
      <c r="H76" s="123">
        <v>0</v>
      </c>
      <c r="J76" s="123">
        <v>0</v>
      </c>
      <c r="K76" s="123">
        <v>0</v>
      </c>
      <c r="L76" s="123">
        <v>0</v>
      </c>
      <c r="M76" s="123">
        <v>50604</v>
      </c>
      <c r="N76" s="453" t="s">
        <v>14391</v>
      </c>
      <c r="O76" s="453" t="str">
        <f t="shared" si="10"/>
        <v>HEROSPECIAL_506042</v>
      </c>
      <c r="P76" s="453" t="str">
        <f t="shared" si="11"/>
        <v>HEROSPECIALDES_506042</v>
      </c>
      <c r="AB76" s="426" t="s">
        <v>14394</v>
      </c>
      <c r="AY76" s="123">
        <v>0.1</v>
      </c>
    </row>
    <row r="77" spans="1:51" ht="16.5">
      <c r="A77" s="123">
        <f t="shared" si="6"/>
        <v>506043</v>
      </c>
      <c r="B77" s="129">
        <v>50604</v>
      </c>
      <c r="C77" s="123" t="s">
        <v>143</v>
      </c>
      <c r="D77" s="123">
        <v>1</v>
      </c>
      <c r="E77" s="123">
        <v>1</v>
      </c>
      <c r="F77" s="123">
        <v>1</v>
      </c>
      <c r="G77" s="123">
        <v>3</v>
      </c>
      <c r="H77" s="123">
        <v>0</v>
      </c>
      <c r="J77" s="123">
        <v>0</v>
      </c>
      <c r="K77" s="123">
        <v>0</v>
      </c>
      <c r="L77" s="123">
        <v>0</v>
      </c>
      <c r="M77" s="123">
        <v>50604</v>
      </c>
      <c r="N77" s="453" t="s">
        <v>14391</v>
      </c>
      <c r="O77" s="453" t="str">
        <f t="shared" si="10"/>
        <v>HEROSPECIAL_506043</v>
      </c>
      <c r="P77" s="453" t="str">
        <f t="shared" si="11"/>
        <v>HEROSPECIALDES_506043</v>
      </c>
      <c r="AB77" s="426" t="s">
        <v>14395</v>
      </c>
      <c r="AY77" s="123">
        <v>0.15</v>
      </c>
    </row>
    <row r="78" spans="1:51" ht="16.5">
      <c r="A78" s="123">
        <f t="shared" si="6"/>
        <v>506044</v>
      </c>
      <c r="B78" s="129">
        <v>50604</v>
      </c>
      <c r="C78" s="123" t="s">
        <v>143</v>
      </c>
      <c r="D78" s="123">
        <v>1</v>
      </c>
      <c r="F78" s="123">
        <v>1</v>
      </c>
      <c r="G78" s="123">
        <v>4</v>
      </c>
      <c r="H78" s="123">
        <v>0</v>
      </c>
      <c r="J78" s="123">
        <v>0</v>
      </c>
      <c r="K78" s="123">
        <v>0</v>
      </c>
      <c r="L78" s="123">
        <v>0</v>
      </c>
      <c r="M78" s="123">
        <v>50604</v>
      </c>
      <c r="N78" s="453" t="s">
        <v>14391</v>
      </c>
      <c r="O78" s="453" t="str">
        <f t="shared" si="10"/>
        <v>HEROSPECIAL_506044</v>
      </c>
      <c r="P78" s="453" t="str">
        <f t="shared" si="11"/>
        <v>HEROSPECIALDES_506044</v>
      </c>
      <c r="Q78" s="423" t="str">
        <f t="shared" si="3"/>
        <v/>
      </c>
      <c r="AB78" s="426" t="s">
        <v>14396</v>
      </c>
      <c r="AY78" s="123">
        <v>0.2</v>
      </c>
    </row>
    <row r="79" spans="1:51" ht="16.5">
      <c r="A79" s="123">
        <f t="shared" si="6"/>
        <v>507011</v>
      </c>
      <c r="B79" s="129">
        <v>50701</v>
      </c>
      <c r="C79" s="123" t="s">
        <v>14397</v>
      </c>
      <c r="D79" s="123">
        <v>1</v>
      </c>
      <c r="F79" s="123">
        <v>1</v>
      </c>
      <c r="G79" s="123">
        <v>1</v>
      </c>
      <c r="H79" s="123">
        <v>0</v>
      </c>
      <c r="J79" s="123">
        <v>0</v>
      </c>
      <c r="K79" s="123">
        <v>0</v>
      </c>
      <c r="L79" s="123">
        <v>0</v>
      </c>
      <c r="M79" s="123">
        <v>50701</v>
      </c>
      <c r="N79" s="453" t="s">
        <v>14398</v>
      </c>
      <c r="O79" s="453" t="str">
        <f t="shared" si="10"/>
        <v>HEROSPECIAL_507011</v>
      </c>
      <c r="P79" s="453" t="str">
        <f t="shared" si="11"/>
        <v>HEROSPECIALDES_507011</v>
      </c>
      <c r="Q79" s="423" t="str">
        <f t="shared" si="3"/>
        <v/>
      </c>
      <c r="AG79" s="428" t="s">
        <v>14399</v>
      </c>
      <c r="AY79" s="123">
        <v>0.05</v>
      </c>
    </row>
    <row r="80" spans="1:51" ht="16.5">
      <c r="A80" s="123">
        <f t="shared" si="6"/>
        <v>507012</v>
      </c>
      <c r="B80" s="129">
        <v>50701</v>
      </c>
      <c r="C80" s="123" t="s">
        <v>14397</v>
      </c>
      <c r="D80" s="123">
        <v>1</v>
      </c>
      <c r="F80" s="123">
        <v>1</v>
      </c>
      <c r="G80" s="123">
        <v>2</v>
      </c>
      <c r="H80" s="123">
        <v>0</v>
      </c>
      <c r="J80" s="123">
        <v>0</v>
      </c>
      <c r="K80" s="123">
        <v>0</v>
      </c>
      <c r="L80" s="123">
        <v>0</v>
      </c>
      <c r="M80" s="123">
        <v>50701</v>
      </c>
      <c r="N80" s="453" t="s">
        <v>14398</v>
      </c>
      <c r="O80" s="453" t="str">
        <f t="shared" si="10"/>
        <v>HEROSPECIAL_507012</v>
      </c>
      <c r="P80" s="453" t="str">
        <f t="shared" si="11"/>
        <v>HEROSPECIALDES_507012</v>
      </c>
      <c r="Q80" s="423" t="str">
        <f t="shared" si="3"/>
        <v/>
      </c>
      <c r="AI80" s="428" t="s">
        <v>14400</v>
      </c>
      <c r="AY80" s="123">
        <v>0.1</v>
      </c>
    </row>
    <row r="81" spans="1:51" ht="16.5">
      <c r="A81" s="123">
        <f t="shared" si="6"/>
        <v>507013</v>
      </c>
      <c r="B81" s="129">
        <v>50701</v>
      </c>
      <c r="C81" s="123" t="s">
        <v>14397</v>
      </c>
      <c r="D81" s="123">
        <v>1</v>
      </c>
      <c r="E81" s="123">
        <v>1</v>
      </c>
      <c r="F81" s="123">
        <v>1</v>
      </c>
      <c r="G81" s="123">
        <v>3</v>
      </c>
      <c r="H81" s="123">
        <v>0</v>
      </c>
      <c r="J81" s="123">
        <v>0</v>
      </c>
      <c r="K81" s="123">
        <v>0</v>
      </c>
      <c r="L81" s="123">
        <v>0</v>
      </c>
      <c r="M81" s="123">
        <v>50701</v>
      </c>
      <c r="N81" s="453" t="s">
        <v>14398</v>
      </c>
      <c r="O81" s="453" t="str">
        <f t="shared" si="10"/>
        <v>HEROSPECIAL_507013</v>
      </c>
      <c r="P81" s="453" t="str">
        <f t="shared" si="11"/>
        <v>HEROSPECIALDES_507013</v>
      </c>
      <c r="Q81" s="423" t="str">
        <f t="shared" si="3"/>
        <v/>
      </c>
      <c r="AE81" s="428" t="s">
        <v>14401</v>
      </c>
      <c r="AY81" s="123">
        <v>0.15</v>
      </c>
    </row>
    <row r="82" spans="1:51" ht="16.5">
      <c r="A82" s="123">
        <f t="shared" si="6"/>
        <v>507014</v>
      </c>
      <c r="B82" s="129">
        <v>50701</v>
      </c>
      <c r="C82" s="123" t="s">
        <v>14397</v>
      </c>
      <c r="D82" s="123">
        <v>1</v>
      </c>
      <c r="F82" s="123">
        <v>1</v>
      </c>
      <c r="G82" s="123">
        <v>4</v>
      </c>
      <c r="H82" s="123">
        <v>0</v>
      </c>
      <c r="J82" s="123">
        <v>0</v>
      </c>
      <c r="K82" s="123">
        <v>0</v>
      </c>
      <c r="L82" s="123">
        <v>0</v>
      </c>
      <c r="M82" s="123">
        <v>50701</v>
      </c>
      <c r="N82" s="453" t="s">
        <v>14398</v>
      </c>
      <c r="O82" s="453" t="str">
        <f t="shared" si="10"/>
        <v>HEROSPECIAL_507014</v>
      </c>
      <c r="P82" s="453" t="str">
        <f t="shared" si="11"/>
        <v>HEROSPECIALDES_507014</v>
      </c>
      <c r="Q82" s="423" t="str">
        <f t="shared" si="3"/>
        <v/>
      </c>
      <c r="AG82" s="428" t="s">
        <v>14402</v>
      </c>
      <c r="AY82" s="123">
        <v>0.2</v>
      </c>
    </row>
    <row r="83" spans="1:51" ht="16.5">
      <c r="A83" s="123">
        <f t="shared" si="6"/>
        <v>507021</v>
      </c>
      <c r="B83" s="129">
        <v>50702</v>
      </c>
      <c r="C83" s="123" t="s">
        <v>178</v>
      </c>
      <c r="D83" s="123">
        <v>1</v>
      </c>
      <c r="F83" s="123">
        <v>1</v>
      </c>
      <c r="G83" s="123">
        <v>1</v>
      </c>
      <c r="H83" s="123">
        <v>0</v>
      </c>
      <c r="J83" s="123">
        <v>0</v>
      </c>
      <c r="K83" s="123">
        <v>0</v>
      </c>
      <c r="L83" s="123">
        <v>0</v>
      </c>
      <c r="M83" s="123">
        <v>50702</v>
      </c>
      <c r="N83" s="453" t="s">
        <v>14403</v>
      </c>
      <c r="O83" s="453" t="str">
        <f t="shared" si="10"/>
        <v>HEROSPECIAL_507021</v>
      </c>
      <c r="P83" s="453" t="str">
        <f t="shared" si="11"/>
        <v>HEROSPECIALDES_507021</v>
      </c>
      <c r="Q83" s="423" t="str">
        <f t="shared" si="3"/>
        <v/>
      </c>
      <c r="X83" s="426">
        <v>60702</v>
      </c>
      <c r="Y83" s="426" t="s">
        <v>14404</v>
      </c>
      <c r="Z83" s="426" t="s">
        <v>14404</v>
      </c>
      <c r="AY83" s="123">
        <v>0.05</v>
      </c>
    </row>
    <row r="84" spans="1:51" ht="16.5">
      <c r="A84" s="123">
        <f t="shared" si="6"/>
        <v>507022</v>
      </c>
      <c r="B84" s="129">
        <v>50702</v>
      </c>
      <c r="C84" s="123" t="s">
        <v>178</v>
      </c>
      <c r="D84" s="123">
        <v>1</v>
      </c>
      <c r="E84" s="123">
        <v>1</v>
      </c>
      <c r="F84" s="123">
        <v>1</v>
      </c>
      <c r="G84" s="123">
        <v>2</v>
      </c>
      <c r="H84" s="123">
        <v>0</v>
      </c>
      <c r="J84" s="123">
        <v>0</v>
      </c>
      <c r="K84" s="123">
        <v>0</v>
      </c>
      <c r="L84" s="123">
        <v>0</v>
      </c>
      <c r="M84" s="123">
        <v>50702</v>
      </c>
      <c r="N84" s="453" t="s">
        <v>14403</v>
      </c>
      <c r="O84" s="453" t="str">
        <f t="shared" si="10"/>
        <v>HEROSPECIAL_507022</v>
      </c>
      <c r="P84" s="453" t="str">
        <f t="shared" si="11"/>
        <v>HEROSPECIALDES_507022</v>
      </c>
      <c r="Q84" s="423" t="str">
        <f t="shared" si="3"/>
        <v/>
      </c>
      <c r="AB84" s="426" t="s">
        <v>14405</v>
      </c>
      <c r="AY84" s="123">
        <v>0.1</v>
      </c>
    </row>
    <row r="85" spans="1:51" ht="16.5">
      <c r="A85" s="123">
        <f t="shared" si="6"/>
        <v>507023</v>
      </c>
      <c r="B85" s="129">
        <v>50702</v>
      </c>
      <c r="C85" s="123" t="s">
        <v>178</v>
      </c>
      <c r="D85" s="123">
        <v>1</v>
      </c>
      <c r="F85" s="123">
        <v>1</v>
      </c>
      <c r="G85" s="123">
        <v>3</v>
      </c>
      <c r="H85" s="123">
        <v>0</v>
      </c>
      <c r="J85" s="123">
        <v>0</v>
      </c>
      <c r="K85" s="123">
        <v>0</v>
      </c>
      <c r="L85" s="123">
        <v>0</v>
      </c>
      <c r="M85" s="123">
        <v>50702</v>
      </c>
      <c r="N85" s="453" t="s">
        <v>14403</v>
      </c>
      <c r="O85" s="453" t="str">
        <f t="shared" si="10"/>
        <v>HEROSPECIAL_507023</v>
      </c>
      <c r="P85" s="453" t="str">
        <f t="shared" si="11"/>
        <v>HEROSPECIALDES_507023</v>
      </c>
      <c r="Q85" s="423" t="str">
        <f t="shared" si="3"/>
        <v/>
      </c>
      <c r="AB85" s="426" t="s">
        <v>14406</v>
      </c>
      <c r="AY85" s="123">
        <v>0.15</v>
      </c>
    </row>
    <row r="86" spans="1:51" ht="16.5">
      <c r="A86" s="123">
        <f t="shared" si="6"/>
        <v>507024</v>
      </c>
      <c r="B86" s="129">
        <v>50702</v>
      </c>
      <c r="C86" s="123" t="s">
        <v>178</v>
      </c>
      <c r="D86" s="123">
        <v>1</v>
      </c>
      <c r="F86" s="123">
        <v>1</v>
      </c>
      <c r="G86" s="123">
        <v>4</v>
      </c>
      <c r="H86" s="123">
        <v>0</v>
      </c>
      <c r="J86" s="123">
        <v>0</v>
      </c>
      <c r="K86" s="123">
        <v>0</v>
      </c>
      <c r="L86" s="123">
        <v>0</v>
      </c>
      <c r="M86" s="123">
        <v>50702</v>
      </c>
      <c r="N86" s="453" t="s">
        <v>14403</v>
      </c>
      <c r="O86" s="453" t="str">
        <f t="shared" si="10"/>
        <v>HEROSPECIAL_507024</v>
      </c>
      <c r="P86" s="453" t="str">
        <f t="shared" si="11"/>
        <v>HEROSPECIALDES_507024</v>
      </c>
      <c r="Q86" s="423" t="str">
        <f t="shared" si="3"/>
        <v/>
      </c>
      <c r="AB86" s="426" t="s">
        <v>14407</v>
      </c>
      <c r="AY86" s="123">
        <v>0.2</v>
      </c>
    </row>
    <row r="87" spans="1:51" ht="16.5">
      <c r="A87" s="123">
        <f t="shared" si="6"/>
        <v>508011</v>
      </c>
      <c r="B87" s="129">
        <v>50801</v>
      </c>
      <c r="C87" s="123" t="s">
        <v>151</v>
      </c>
      <c r="D87" s="123">
        <v>1</v>
      </c>
      <c r="F87" s="123">
        <v>1</v>
      </c>
      <c r="G87" s="123">
        <v>1</v>
      </c>
      <c r="H87" s="123">
        <v>0</v>
      </c>
      <c r="J87" s="123">
        <v>0</v>
      </c>
      <c r="K87" s="123">
        <v>0</v>
      </c>
      <c r="L87" s="123">
        <v>0</v>
      </c>
      <c r="M87" s="123">
        <v>50801</v>
      </c>
      <c r="N87" s="453" t="s">
        <v>14408</v>
      </c>
      <c r="O87" s="453" t="str">
        <f t="shared" si="10"/>
        <v>HEROSPECIAL_508011</v>
      </c>
      <c r="P87" s="453" t="str">
        <f t="shared" si="11"/>
        <v>HEROSPECIALDES_508011</v>
      </c>
      <c r="Q87" s="423" t="str">
        <f t="shared" si="3"/>
        <v/>
      </c>
      <c r="Y87" s="426" t="s">
        <v>14409</v>
      </c>
      <c r="Z87" s="426" t="s">
        <v>14409</v>
      </c>
      <c r="AY87" s="123">
        <v>0.05</v>
      </c>
    </row>
    <row r="88" spans="1:51" ht="16.5">
      <c r="A88" s="123">
        <f t="shared" si="6"/>
        <v>508012</v>
      </c>
      <c r="B88" s="129">
        <v>50801</v>
      </c>
      <c r="C88" s="123" t="s">
        <v>151</v>
      </c>
      <c r="D88" s="123">
        <v>1</v>
      </c>
      <c r="F88" s="123">
        <v>1</v>
      </c>
      <c r="G88" s="123">
        <v>2</v>
      </c>
      <c r="H88" s="123">
        <v>0</v>
      </c>
      <c r="J88" s="123">
        <v>0</v>
      </c>
      <c r="K88" s="123">
        <v>0</v>
      </c>
      <c r="L88" s="123">
        <v>0</v>
      </c>
      <c r="M88" s="123">
        <v>50801</v>
      </c>
      <c r="N88" s="453" t="s">
        <v>14408</v>
      </c>
      <c r="O88" s="453" t="str">
        <f t="shared" si="10"/>
        <v>HEROSPECIAL_508012</v>
      </c>
      <c r="P88" s="453" t="str">
        <f t="shared" si="11"/>
        <v>HEROSPECIALDES_508012</v>
      </c>
      <c r="Q88" s="423" t="str">
        <f t="shared" si="3"/>
        <v/>
      </c>
      <c r="AB88" s="426" t="s">
        <v>14410</v>
      </c>
      <c r="AY88" s="123">
        <v>0.1</v>
      </c>
    </row>
    <row r="89" spans="1:51" ht="16.5">
      <c r="A89" s="123">
        <f t="shared" si="6"/>
        <v>508013</v>
      </c>
      <c r="B89" s="129">
        <v>50801</v>
      </c>
      <c r="C89" s="123" t="s">
        <v>151</v>
      </c>
      <c r="D89" s="123">
        <v>1</v>
      </c>
      <c r="E89" s="123">
        <v>1</v>
      </c>
      <c r="F89" s="123">
        <v>1</v>
      </c>
      <c r="G89" s="123">
        <v>3</v>
      </c>
      <c r="H89" s="123">
        <v>0</v>
      </c>
      <c r="J89" s="123">
        <v>0</v>
      </c>
      <c r="K89" s="123">
        <v>0</v>
      </c>
      <c r="L89" s="123">
        <v>0</v>
      </c>
      <c r="M89" s="123">
        <v>50801</v>
      </c>
      <c r="N89" s="453" t="s">
        <v>14408</v>
      </c>
      <c r="O89" s="453" t="str">
        <f t="shared" si="10"/>
        <v>HEROSPECIAL_508013</v>
      </c>
      <c r="P89" s="453" t="str">
        <f t="shared" si="11"/>
        <v>HEROSPECIALDES_508013</v>
      </c>
      <c r="Q89" s="423" t="str">
        <f t="shared" si="3"/>
        <v/>
      </c>
      <c r="AB89" s="454" t="s">
        <v>14411</v>
      </c>
      <c r="AY89" s="123">
        <v>0.15</v>
      </c>
    </row>
    <row r="90" spans="1:51" ht="16.5">
      <c r="A90" s="123">
        <f t="shared" si="6"/>
        <v>508014</v>
      </c>
      <c r="B90" s="129">
        <v>50801</v>
      </c>
      <c r="C90" s="123" t="s">
        <v>151</v>
      </c>
      <c r="D90" s="123">
        <v>1</v>
      </c>
      <c r="F90" s="123">
        <v>1</v>
      </c>
      <c r="G90" s="123">
        <v>4</v>
      </c>
      <c r="H90" s="123">
        <v>0</v>
      </c>
      <c r="J90" s="123">
        <v>0</v>
      </c>
      <c r="K90" s="123">
        <v>0</v>
      </c>
      <c r="L90" s="123">
        <v>0</v>
      </c>
      <c r="M90" s="123">
        <v>50801</v>
      </c>
      <c r="N90" s="453" t="s">
        <v>14408</v>
      </c>
      <c r="O90" s="453" t="str">
        <f t="shared" si="10"/>
        <v>HEROSPECIAL_508014</v>
      </c>
      <c r="P90" s="453" t="str">
        <f t="shared" si="11"/>
        <v>HEROSPECIALDES_508014</v>
      </c>
      <c r="Q90" s="423" t="str">
        <f t="shared" si="3"/>
        <v/>
      </c>
      <c r="S90" s="423" t="str">
        <f>IF(R90="","","[1,1]")</f>
        <v/>
      </c>
      <c r="AB90" s="426" t="s">
        <v>14412</v>
      </c>
      <c r="AY90" s="123">
        <v>0.2</v>
      </c>
    </row>
    <row r="91" spans="1:51" ht="16.5">
      <c r="A91" s="123">
        <f t="shared" si="6"/>
        <v>508021</v>
      </c>
      <c r="B91" s="129">
        <v>50802</v>
      </c>
      <c r="C91" s="123" t="s">
        <v>14413</v>
      </c>
      <c r="D91" s="123">
        <v>1</v>
      </c>
      <c r="F91" s="123">
        <v>1</v>
      </c>
      <c r="G91" s="123">
        <v>1</v>
      </c>
      <c r="H91" s="123">
        <v>0</v>
      </c>
      <c r="J91" s="123">
        <v>0</v>
      </c>
      <c r="K91" s="123">
        <v>0</v>
      </c>
      <c r="L91" s="123">
        <v>0</v>
      </c>
      <c r="M91" s="123">
        <v>50802</v>
      </c>
      <c r="N91" s="453" t="s">
        <v>14414</v>
      </c>
      <c r="O91" s="453" t="str">
        <f t="shared" si="10"/>
        <v>HEROSPECIAL_508021</v>
      </c>
      <c r="P91" s="453" t="str">
        <f t="shared" si="11"/>
        <v>HEROSPECIALDES_508021</v>
      </c>
      <c r="Q91" s="423" t="str">
        <f t="shared" si="3"/>
        <v/>
      </c>
      <c r="Y91" s="426" t="s">
        <v>14415</v>
      </c>
      <c r="Z91" s="426" t="s">
        <v>14415</v>
      </c>
      <c r="AY91" s="123">
        <v>0.05</v>
      </c>
    </row>
    <row r="92" spans="1:51" ht="16.5">
      <c r="A92" s="123">
        <f t="shared" si="6"/>
        <v>508022</v>
      </c>
      <c r="B92" s="129">
        <v>50802</v>
      </c>
      <c r="C92" s="123" t="s">
        <v>14413</v>
      </c>
      <c r="D92" s="123">
        <v>1</v>
      </c>
      <c r="E92" s="123">
        <v>1</v>
      </c>
      <c r="F92" s="123">
        <v>1</v>
      </c>
      <c r="G92" s="123">
        <v>2</v>
      </c>
      <c r="H92" s="123">
        <v>0</v>
      </c>
      <c r="J92" s="123">
        <v>0</v>
      </c>
      <c r="K92" s="123">
        <v>0</v>
      </c>
      <c r="L92" s="123">
        <v>0</v>
      </c>
      <c r="M92" s="123">
        <v>50802</v>
      </c>
      <c r="N92" s="453" t="s">
        <v>14414</v>
      </c>
      <c r="O92" s="453" t="str">
        <f t="shared" si="10"/>
        <v>HEROSPECIAL_508022</v>
      </c>
      <c r="P92" s="453" t="str">
        <f t="shared" si="11"/>
        <v>HEROSPECIALDES_508022</v>
      </c>
      <c r="Q92" s="423" t="str">
        <f t="shared" ref="Q92:Q168" si="12">IF(R92="","","[1,1,1,1]")</f>
        <v/>
      </c>
      <c r="AB92" s="426" t="s">
        <v>14416</v>
      </c>
      <c r="AY92" s="123">
        <v>0.1</v>
      </c>
    </row>
    <row r="93" spans="1:51" ht="16.5">
      <c r="A93" s="123">
        <f t="shared" si="6"/>
        <v>508023</v>
      </c>
      <c r="B93" s="129">
        <v>50802</v>
      </c>
      <c r="C93" s="123" t="s">
        <v>14413</v>
      </c>
      <c r="D93" s="123">
        <v>1</v>
      </c>
      <c r="F93" s="123">
        <v>1</v>
      </c>
      <c r="G93" s="123">
        <v>3</v>
      </c>
      <c r="H93" s="123">
        <v>0</v>
      </c>
      <c r="J93" s="123">
        <v>0</v>
      </c>
      <c r="K93" s="123">
        <v>0</v>
      </c>
      <c r="L93" s="123">
        <v>0</v>
      </c>
      <c r="M93" s="123">
        <v>50802</v>
      </c>
      <c r="N93" s="453" t="s">
        <v>14414</v>
      </c>
      <c r="O93" s="453" t="str">
        <f t="shared" si="10"/>
        <v>HEROSPECIAL_508023</v>
      </c>
      <c r="P93" s="453" t="str">
        <f t="shared" si="11"/>
        <v>HEROSPECIALDES_508023</v>
      </c>
      <c r="Q93" s="423" t="str">
        <f t="shared" si="12"/>
        <v/>
      </c>
      <c r="X93" s="426">
        <v>60802</v>
      </c>
      <c r="Y93" s="426" t="s">
        <v>14417</v>
      </c>
      <c r="Z93" s="426" t="s">
        <v>14418</v>
      </c>
      <c r="AY93" s="123">
        <v>0.15</v>
      </c>
    </row>
    <row r="94" spans="1:51" ht="28.5">
      <c r="A94" s="123">
        <f t="shared" si="6"/>
        <v>508024</v>
      </c>
      <c r="B94" s="129">
        <v>50802</v>
      </c>
      <c r="C94" s="123" t="s">
        <v>14413</v>
      </c>
      <c r="D94" s="123">
        <v>1</v>
      </c>
      <c r="F94" s="123">
        <v>1</v>
      </c>
      <c r="G94" s="123">
        <v>4</v>
      </c>
      <c r="H94" s="123">
        <v>0</v>
      </c>
      <c r="J94" s="123">
        <v>0</v>
      </c>
      <c r="K94" s="123">
        <v>0</v>
      </c>
      <c r="L94" s="123">
        <v>0</v>
      </c>
      <c r="M94" s="123">
        <v>50802</v>
      </c>
      <c r="N94" s="453" t="s">
        <v>14414</v>
      </c>
      <c r="O94" s="453" t="str">
        <f t="shared" si="10"/>
        <v>HEROSPECIAL_508024</v>
      </c>
      <c r="P94" s="453" t="str">
        <f t="shared" si="11"/>
        <v>HEROSPECIALDES_508024</v>
      </c>
      <c r="Q94" s="423" t="str">
        <f t="shared" si="12"/>
        <v/>
      </c>
      <c r="AB94" s="426" t="s">
        <v>14419</v>
      </c>
      <c r="AY94" s="123">
        <v>0.2</v>
      </c>
    </row>
    <row r="95" spans="1:51" ht="16.5">
      <c r="A95" s="123">
        <f t="shared" si="6"/>
        <v>509011</v>
      </c>
      <c r="B95" s="129">
        <v>50901</v>
      </c>
      <c r="C95" s="123" t="s">
        <v>14420</v>
      </c>
      <c r="D95" s="123">
        <v>1</v>
      </c>
      <c r="F95" s="123">
        <v>1</v>
      </c>
      <c r="G95" s="123">
        <v>1</v>
      </c>
      <c r="H95" s="123">
        <v>0</v>
      </c>
      <c r="J95" s="123">
        <v>0</v>
      </c>
      <c r="K95" s="123">
        <v>0</v>
      </c>
      <c r="L95" s="123">
        <v>0</v>
      </c>
      <c r="M95" s="123">
        <v>50901</v>
      </c>
      <c r="N95" s="453" t="s">
        <v>14421</v>
      </c>
      <c r="O95" s="453" t="str">
        <f t="shared" si="10"/>
        <v>HEROSPECIAL_509011</v>
      </c>
      <c r="P95" s="453" t="str">
        <f t="shared" si="11"/>
        <v>HEROSPECIALDES_509011</v>
      </c>
      <c r="Q95" s="423" t="str">
        <f t="shared" si="12"/>
        <v/>
      </c>
      <c r="AG95" s="428" t="s">
        <v>14422</v>
      </c>
      <c r="AY95" s="123">
        <v>0.05</v>
      </c>
    </row>
    <row r="96" spans="1:51" ht="16.5">
      <c r="A96" s="123">
        <f t="shared" si="6"/>
        <v>509012</v>
      </c>
      <c r="B96" s="129">
        <v>50901</v>
      </c>
      <c r="C96" s="123" t="s">
        <v>14420</v>
      </c>
      <c r="D96" s="123">
        <v>1</v>
      </c>
      <c r="E96" s="123">
        <v>1</v>
      </c>
      <c r="F96" s="123">
        <v>1</v>
      </c>
      <c r="G96" s="123">
        <v>2</v>
      </c>
      <c r="H96" s="123">
        <v>0</v>
      </c>
      <c r="J96" s="123">
        <v>0</v>
      </c>
      <c r="K96" s="123">
        <v>0</v>
      </c>
      <c r="L96" s="123">
        <v>0</v>
      </c>
      <c r="M96" s="123">
        <v>50901</v>
      </c>
      <c r="N96" s="453" t="s">
        <v>14421</v>
      </c>
      <c r="O96" s="453" t="str">
        <f t="shared" si="10"/>
        <v>HEROSPECIAL_509012</v>
      </c>
      <c r="P96" s="453" t="str">
        <f t="shared" si="11"/>
        <v>HEROSPECIALDES_509012</v>
      </c>
      <c r="Q96" s="423" t="str">
        <f t="shared" si="12"/>
        <v/>
      </c>
      <c r="U96" s="441">
        <v>1</v>
      </c>
      <c r="V96" s="423" t="s">
        <v>14423</v>
      </c>
      <c r="AY96" s="123">
        <v>0.1</v>
      </c>
    </row>
    <row r="97" spans="1:51" ht="16.5">
      <c r="A97" s="123">
        <f t="shared" si="6"/>
        <v>509013</v>
      </c>
      <c r="B97" s="129">
        <v>50901</v>
      </c>
      <c r="C97" s="123" t="s">
        <v>14420</v>
      </c>
      <c r="D97" s="123">
        <v>1</v>
      </c>
      <c r="F97" s="123">
        <v>1</v>
      </c>
      <c r="G97" s="123">
        <v>3</v>
      </c>
      <c r="H97" s="123">
        <v>0</v>
      </c>
      <c r="J97" s="123">
        <v>0</v>
      </c>
      <c r="K97" s="123">
        <v>0</v>
      </c>
      <c r="L97" s="123">
        <v>0</v>
      </c>
      <c r="M97" s="123">
        <v>50901</v>
      </c>
      <c r="N97" s="453" t="s">
        <v>14421</v>
      </c>
      <c r="O97" s="453" t="str">
        <f t="shared" si="10"/>
        <v>HEROSPECIAL_509013</v>
      </c>
      <c r="P97" s="453" t="str">
        <f t="shared" si="11"/>
        <v>HEROSPECIALDES_509013</v>
      </c>
      <c r="Q97" s="423" t="str">
        <f t="shared" si="12"/>
        <v/>
      </c>
      <c r="AL97" s="428">
        <v>1</v>
      </c>
      <c r="AM97" s="428">
        <v>250</v>
      </c>
      <c r="AY97" s="123">
        <v>0.15</v>
      </c>
    </row>
    <row r="98" spans="1:51" ht="16.5">
      <c r="A98" s="123">
        <f t="shared" si="6"/>
        <v>509014</v>
      </c>
      <c r="B98" s="129">
        <v>50901</v>
      </c>
      <c r="C98" s="123" t="s">
        <v>14420</v>
      </c>
      <c r="D98" s="123">
        <v>1</v>
      </c>
      <c r="F98" s="123">
        <v>1</v>
      </c>
      <c r="G98" s="123">
        <v>4</v>
      </c>
      <c r="H98" s="123">
        <v>0</v>
      </c>
      <c r="J98" s="123">
        <v>0</v>
      </c>
      <c r="K98" s="123">
        <v>0</v>
      </c>
      <c r="L98" s="123">
        <v>0</v>
      </c>
      <c r="M98" s="123">
        <v>50901</v>
      </c>
      <c r="N98" s="453" t="s">
        <v>14421</v>
      </c>
      <c r="O98" s="453" t="str">
        <f t="shared" si="10"/>
        <v>HEROSPECIAL_509014</v>
      </c>
      <c r="P98" s="453" t="str">
        <f t="shared" si="11"/>
        <v>HEROSPECIALDES_509014</v>
      </c>
      <c r="Q98" s="423" t="str">
        <f t="shared" si="12"/>
        <v/>
      </c>
      <c r="S98" s="423" t="str">
        <f>IF(R98="","","[1,1]")</f>
        <v/>
      </c>
      <c r="AN98" s="428">
        <v>2</v>
      </c>
      <c r="AY98" s="123">
        <v>0.2</v>
      </c>
    </row>
    <row r="99" spans="1:51" ht="16.5">
      <c r="A99" s="123">
        <f t="shared" si="6"/>
        <v>512011</v>
      </c>
      <c r="B99" s="129">
        <v>51201</v>
      </c>
      <c r="C99" s="123" t="s">
        <v>14424</v>
      </c>
      <c r="D99" s="123">
        <v>1</v>
      </c>
      <c r="F99" s="123">
        <v>1</v>
      </c>
      <c r="G99" s="123">
        <v>1</v>
      </c>
      <c r="H99" s="123">
        <v>0</v>
      </c>
      <c r="J99" s="123">
        <v>0</v>
      </c>
      <c r="K99" s="123">
        <v>0</v>
      </c>
      <c r="L99" s="123">
        <v>0</v>
      </c>
      <c r="M99" s="123">
        <v>51201</v>
      </c>
      <c r="N99" s="453" t="s">
        <v>14425</v>
      </c>
      <c r="O99" s="453" t="str">
        <f t="shared" si="10"/>
        <v>HEROSPECIAL_512011</v>
      </c>
      <c r="P99" s="453" t="str">
        <f t="shared" si="11"/>
        <v>HEROSPECIALDES_512011</v>
      </c>
      <c r="Q99" s="423" t="str">
        <f t="shared" si="12"/>
        <v/>
      </c>
      <c r="AE99" s="428" t="s">
        <v>14426</v>
      </c>
      <c r="AG99" s="428" t="s">
        <v>14427</v>
      </c>
      <c r="AY99" s="123">
        <v>0.05</v>
      </c>
    </row>
    <row r="100" spans="1:51" ht="16.5">
      <c r="A100" s="123">
        <f t="shared" si="6"/>
        <v>512012</v>
      </c>
      <c r="B100" s="129">
        <v>51201</v>
      </c>
      <c r="C100" s="123" t="s">
        <v>14424</v>
      </c>
      <c r="D100" s="123">
        <v>1</v>
      </c>
      <c r="F100" s="123">
        <v>1</v>
      </c>
      <c r="G100" s="123">
        <v>2</v>
      </c>
      <c r="H100" s="123">
        <v>0</v>
      </c>
      <c r="J100" s="123">
        <v>0</v>
      </c>
      <c r="K100" s="123">
        <v>0</v>
      </c>
      <c r="L100" s="123">
        <v>0</v>
      </c>
      <c r="M100" s="123">
        <v>51201</v>
      </c>
      <c r="N100" s="453" t="s">
        <v>14425</v>
      </c>
      <c r="O100" s="453" t="str">
        <f t="shared" si="10"/>
        <v>HEROSPECIAL_512012</v>
      </c>
      <c r="P100" s="453" t="str">
        <f t="shared" si="11"/>
        <v>HEROSPECIALDES_512012</v>
      </c>
      <c r="Q100" s="423" t="str">
        <f t="shared" si="12"/>
        <v/>
      </c>
      <c r="AG100" s="428" t="s">
        <v>14428</v>
      </c>
      <c r="AY100" s="123">
        <v>0.1</v>
      </c>
    </row>
    <row r="101" spans="1:51" ht="16.5">
      <c r="A101" s="123">
        <f t="shared" si="6"/>
        <v>512013</v>
      </c>
      <c r="B101" s="129">
        <v>51201</v>
      </c>
      <c r="C101" s="123" t="s">
        <v>14424</v>
      </c>
      <c r="D101" s="123">
        <v>1</v>
      </c>
      <c r="E101" s="123">
        <v>1</v>
      </c>
      <c r="F101" s="123">
        <v>1</v>
      </c>
      <c r="G101" s="123">
        <v>3</v>
      </c>
      <c r="H101" s="123">
        <v>0</v>
      </c>
      <c r="J101" s="123">
        <v>0</v>
      </c>
      <c r="K101" s="123">
        <v>0</v>
      </c>
      <c r="L101" s="123">
        <v>0</v>
      </c>
      <c r="M101" s="123">
        <v>51201</v>
      </c>
      <c r="N101" s="453" t="s">
        <v>14425</v>
      </c>
      <c r="O101" s="453" t="str">
        <f t="shared" si="10"/>
        <v>HEROSPECIAL_512013</v>
      </c>
      <c r="P101" s="453" t="str">
        <f t="shared" si="11"/>
        <v>HEROSPECIALDES_512013</v>
      </c>
      <c r="Q101" s="423" t="str">
        <f t="shared" si="12"/>
        <v/>
      </c>
      <c r="AE101" s="428" t="s">
        <v>14429</v>
      </c>
      <c r="AY101" s="123">
        <v>0.15</v>
      </c>
    </row>
    <row r="102" spans="1:51" ht="16.5">
      <c r="A102" s="123">
        <f t="shared" si="6"/>
        <v>512014</v>
      </c>
      <c r="B102" s="129">
        <v>51201</v>
      </c>
      <c r="C102" s="123" t="s">
        <v>14424</v>
      </c>
      <c r="D102" s="123">
        <v>1</v>
      </c>
      <c r="F102" s="123">
        <v>1</v>
      </c>
      <c r="G102" s="123">
        <v>4</v>
      </c>
      <c r="H102" s="123">
        <v>0</v>
      </c>
      <c r="J102" s="123">
        <v>0</v>
      </c>
      <c r="K102" s="123">
        <v>0</v>
      </c>
      <c r="L102" s="123">
        <v>0</v>
      </c>
      <c r="M102" s="123">
        <v>51201</v>
      </c>
      <c r="N102" s="453" t="s">
        <v>14425</v>
      </c>
      <c r="O102" s="453" t="str">
        <f t="shared" si="10"/>
        <v>HEROSPECIAL_512014</v>
      </c>
      <c r="P102" s="453" t="str">
        <f t="shared" si="11"/>
        <v>HEROSPECIALDES_512014</v>
      </c>
      <c r="Q102" s="423" t="str">
        <f t="shared" si="12"/>
        <v/>
      </c>
      <c r="AG102" s="428" t="s">
        <v>14430</v>
      </c>
      <c r="AY102" s="123">
        <v>0.2</v>
      </c>
    </row>
    <row r="103" spans="1:51" ht="16.5">
      <c r="A103" s="123">
        <f t="shared" si="6"/>
        <v>512021</v>
      </c>
      <c r="B103" s="129">
        <v>51202</v>
      </c>
      <c r="C103" s="123" t="s">
        <v>6906</v>
      </c>
      <c r="D103" s="123">
        <v>1</v>
      </c>
      <c r="F103" s="123">
        <v>1</v>
      </c>
      <c r="G103" s="123">
        <v>1</v>
      </c>
      <c r="H103" s="123">
        <v>0</v>
      </c>
      <c r="J103" s="123">
        <v>0</v>
      </c>
      <c r="K103" s="123">
        <v>0</v>
      </c>
      <c r="L103" s="123">
        <v>0</v>
      </c>
      <c r="M103" s="123">
        <v>51202</v>
      </c>
      <c r="N103" s="453" t="s">
        <v>14431</v>
      </c>
      <c r="O103" s="453" t="str">
        <f t="shared" si="10"/>
        <v>HEROSPECIAL_512021</v>
      </c>
      <c r="P103" s="453" t="str">
        <f t="shared" si="11"/>
        <v>HEROSPECIALDES_512021</v>
      </c>
      <c r="Q103" s="423" t="str">
        <f t="shared" si="12"/>
        <v/>
      </c>
      <c r="Y103" s="426" t="s">
        <v>14432</v>
      </c>
      <c r="Z103" s="426" t="s">
        <v>14433</v>
      </c>
      <c r="AB103" s="426" t="s">
        <v>14434</v>
      </c>
      <c r="AY103" s="123">
        <v>0.05</v>
      </c>
    </row>
    <row r="104" spans="1:51" ht="16.5">
      <c r="A104" s="123">
        <f t="shared" si="6"/>
        <v>512022</v>
      </c>
      <c r="B104" s="129">
        <v>51202</v>
      </c>
      <c r="C104" s="123" t="s">
        <v>6906</v>
      </c>
      <c r="D104" s="123">
        <v>1</v>
      </c>
      <c r="F104" s="123">
        <v>1</v>
      </c>
      <c r="G104" s="123">
        <v>2</v>
      </c>
      <c r="H104" s="123">
        <v>0</v>
      </c>
      <c r="J104" s="123">
        <v>0</v>
      </c>
      <c r="K104" s="123">
        <v>0</v>
      </c>
      <c r="L104" s="123">
        <v>0</v>
      </c>
      <c r="M104" s="123">
        <v>51202</v>
      </c>
      <c r="N104" s="453" t="s">
        <v>14431</v>
      </c>
      <c r="O104" s="453" t="str">
        <f t="shared" si="10"/>
        <v>HEROSPECIAL_512022</v>
      </c>
      <c r="P104" s="453" t="str">
        <f t="shared" si="11"/>
        <v>HEROSPECIALDES_512022</v>
      </c>
      <c r="Q104" s="423" t="str">
        <f t="shared" si="12"/>
        <v/>
      </c>
      <c r="Y104" s="426" t="s">
        <v>14435</v>
      </c>
      <c r="Z104" s="426" t="s">
        <v>14435</v>
      </c>
      <c r="AY104" s="123">
        <v>0.1</v>
      </c>
    </row>
    <row r="105" spans="1:51" ht="16.5">
      <c r="A105" s="123">
        <f t="shared" si="6"/>
        <v>512023</v>
      </c>
      <c r="B105" s="129">
        <v>51202</v>
      </c>
      <c r="C105" s="123" t="s">
        <v>6906</v>
      </c>
      <c r="D105" s="123">
        <v>1</v>
      </c>
      <c r="E105" s="123">
        <v>1</v>
      </c>
      <c r="F105" s="123">
        <v>1</v>
      </c>
      <c r="G105" s="123">
        <v>3</v>
      </c>
      <c r="H105" s="123">
        <v>0</v>
      </c>
      <c r="J105" s="123">
        <v>0</v>
      </c>
      <c r="K105" s="123">
        <v>0</v>
      </c>
      <c r="L105" s="123">
        <v>0</v>
      </c>
      <c r="M105" s="123">
        <v>51202</v>
      </c>
      <c r="N105" s="453" t="s">
        <v>14431</v>
      </c>
      <c r="O105" s="453" t="str">
        <f t="shared" si="10"/>
        <v>HEROSPECIAL_512023</v>
      </c>
      <c r="P105" s="453" t="str">
        <f t="shared" si="11"/>
        <v>HEROSPECIALDES_512023</v>
      </c>
      <c r="Q105" s="423" t="str">
        <f t="shared" si="12"/>
        <v>[1,1,1,1]</v>
      </c>
      <c r="R105" s="423" t="s">
        <v>14436</v>
      </c>
      <c r="S105" s="423" t="s">
        <v>14076</v>
      </c>
      <c r="V105" s="423" t="s">
        <v>14437</v>
      </c>
      <c r="AY105" s="123">
        <v>0.15</v>
      </c>
    </row>
    <row r="106" spans="1:51" ht="16.5">
      <c r="A106" s="123">
        <f t="shared" si="6"/>
        <v>512024</v>
      </c>
      <c r="B106" s="129">
        <v>51202</v>
      </c>
      <c r="C106" s="123" t="s">
        <v>6906</v>
      </c>
      <c r="D106" s="123">
        <v>1</v>
      </c>
      <c r="F106" s="123">
        <v>1</v>
      </c>
      <c r="G106" s="123">
        <v>4</v>
      </c>
      <c r="H106" s="123">
        <v>0</v>
      </c>
      <c r="J106" s="123">
        <v>0</v>
      </c>
      <c r="K106" s="123">
        <v>0</v>
      </c>
      <c r="L106" s="123">
        <v>0</v>
      </c>
      <c r="M106" s="123">
        <v>51202</v>
      </c>
      <c r="N106" s="453" t="s">
        <v>14431</v>
      </c>
      <c r="O106" s="453" t="str">
        <f t="shared" si="10"/>
        <v>HEROSPECIAL_512024</v>
      </c>
      <c r="P106" s="453" t="str">
        <f t="shared" si="11"/>
        <v>HEROSPECIALDES_512024</v>
      </c>
      <c r="Q106" s="423" t="str">
        <f t="shared" si="12"/>
        <v/>
      </c>
      <c r="AB106" s="426" t="s">
        <v>14438</v>
      </c>
      <c r="AY106" s="123">
        <v>0.2</v>
      </c>
    </row>
    <row r="107" spans="1:51" ht="16.5">
      <c r="A107" s="123">
        <f t="shared" si="6"/>
        <v>513011</v>
      </c>
      <c r="B107" s="129">
        <v>51301</v>
      </c>
      <c r="C107" s="123" t="s">
        <v>14439</v>
      </c>
      <c r="D107" s="123">
        <v>1</v>
      </c>
      <c r="F107" s="123">
        <v>1</v>
      </c>
      <c r="G107" s="123">
        <v>1</v>
      </c>
      <c r="H107" s="123">
        <v>0</v>
      </c>
      <c r="J107" s="123">
        <v>0</v>
      </c>
      <c r="K107" s="123">
        <v>0</v>
      </c>
      <c r="L107" s="123">
        <v>0</v>
      </c>
      <c r="M107" s="123">
        <v>51301</v>
      </c>
      <c r="N107" s="453" t="s">
        <v>14440</v>
      </c>
      <c r="O107" s="453" t="str">
        <f t="shared" si="10"/>
        <v>HEROSPECIAL_513011</v>
      </c>
      <c r="P107" s="453" t="str">
        <f t="shared" si="11"/>
        <v>HEROSPECIALDES_513011</v>
      </c>
      <c r="Q107" s="423" t="str">
        <f t="shared" si="12"/>
        <v/>
      </c>
      <c r="T107" s="424" t="s">
        <v>14441</v>
      </c>
      <c r="W107" s="423" t="s">
        <v>14442</v>
      </c>
      <c r="AY107" s="123">
        <v>0.05</v>
      </c>
    </row>
    <row r="108" spans="1:51" ht="16.5">
      <c r="A108" s="123">
        <f t="shared" si="6"/>
        <v>513012</v>
      </c>
      <c r="B108" s="129">
        <v>51301</v>
      </c>
      <c r="C108" s="123" t="s">
        <v>14439</v>
      </c>
      <c r="D108" s="123">
        <v>1</v>
      </c>
      <c r="F108" s="123">
        <v>1</v>
      </c>
      <c r="G108" s="123">
        <v>2</v>
      </c>
      <c r="H108" s="123">
        <v>0</v>
      </c>
      <c r="J108" s="123">
        <v>0</v>
      </c>
      <c r="K108" s="123">
        <v>0</v>
      </c>
      <c r="L108" s="123">
        <v>0</v>
      </c>
      <c r="M108" s="123">
        <v>51301</v>
      </c>
      <c r="N108" s="453" t="s">
        <v>14440</v>
      </c>
      <c r="O108" s="453" t="str">
        <f t="shared" si="10"/>
        <v>HEROSPECIAL_513012</v>
      </c>
      <c r="P108" s="453" t="str">
        <f t="shared" si="11"/>
        <v>HEROSPECIALDES_513012</v>
      </c>
      <c r="Q108" s="423" t="str">
        <f t="shared" si="12"/>
        <v/>
      </c>
      <c r="T108" s="424" t="s">
        <v>14441</v>
      </c>
      <c r="W108" s="423" t="s">
        <v>14443</v>
      </c>
      <c r="AY108" s="123">
        <v>0.1</v>
      </c>
    </row>
    <row r="109" spans="1:51" ht="16.5">
      <c r="A109" s="123">
        <f t="shared" si="6"/>
        <v>513013</v>
      </c>
      <c r="B109" s="129">
        <v>51301</v>
      </c>
      <c r="C109" s="123" t="s">
        <v>14439</v>
      </c>
      <c r="D109" s="123">
        <v>1</v>
      </c>
      <c r="E109" s="123">
        <v>1</v>
      </c>
      <c r="F109" s="123">
        <v>1</v>
      </c>
      <c r="G109" s="123">
        <v>3</v>
      </c>
      <c r="H109" s="123">
        <v>0</v>
      </c>
      <c r="J109" s="123">
        <v>0</v>
      </c>
      <c r="K109" s="123">
        <v>0</v>
      </c>
      <c r="L109" s="123">
        <v>0</v>
      </c>
      <c r="M109" s="123">
        <v>51301</v>
      </c>
      <c r="N109" s="453" t="s">
        <v>14440</v>
      </c>
      <c r="O109" s="453" t="str">
        <f t="shared" si="10"/>
        <v>HEROSPECIAL_513013</v>
      </c>
      <c r="P109" s="453" t="str">
        <f t="shared" si="11"/>
        <v>HEROSPECIALDES_513013</v>
      </c>
      <c r="Q109" s="423" t="str">
        <f t="shared" si="12"/>
        <v/>
      </c>
      <c r="T109" s="424" t="s">
        <v>14441</v>
      </c>
      <c r="V109" s="423" t="s">
        <v>14444</v>
      </c>
      <c r="AY109" s="123">
        <v>0.15</v>
      </c>
    </row>
    <row r="110" spans="1:51" ht="16.5">
      <c r="A110" s="123">
        <f>M110*10+G110</f>
        <v>513014</v>
      </c>
      <c r="B110" s="129">
        <v>51301</v>
      </c>
      <c r="C110" s="123" t="s">
        <v>14439</v>
      </c>
      <c r="D110" s="123">
        <v>1</v>
      </c>
      <c r="F110" s="123">
        <v>1</v>
      </c>
      <c r="G110" s="123">
        <v>4</v>
      </c>
      <c r="H110" s="123">
        <v>0</v>
      </c>
      <c r="J110" s="123">
        <v>0</v>
      </c>
      <c r="K110" s="123">
        <v>0</v>
      </c>
      <c r="L110" s="123">
        <v>0</v>
      </c>
      <c r="M110" s="123">
        <v>51301</v>
      </c>
      <c r="N110" s="453" t="s">
        <v>14440</v>
      </c>
      <c r="O110" s="453" t="str">
        <f t="shared" si="10"/>
        <v>HEROSPECIAL_513014</v>
      </c>
      <c r="P110" s="453" t="str">
        <f t="shared" si="11"/>
        <v>HEROSPECIALDES_513014</v>
      </c>
      <c r="Q110" s="423" t="str">
        <f t="shared" si="12"/>
        <v>[1,1,1,1]</v>
      </c>
      <c r="R110" s="423" t="s">
        <v>14372</v>
      </c>
      <c r="S110" s="423" t="str">
        <f t="shared" ref="S110" si="13">IF(R110="","","[1,1]")</f>
        <v>[1,1]</v>
      </c>
      <c r="W110" s="423" t="s">
        <v>14445</v>
      </c>
      <c r="AY110" s="123">
        <v>0.2</v>
      </c>
    </row>
    <row r="111" spans="1:51" ht="16.5">
      <c r="A111" s="123">
        <f t="shared" ref="A111:A118" si="14">M111*10+G111</f>
        <v>514011</v>
      </c>
      <c r="B111" s="129">
        <v>51401</v>
      </c>
      <c r="C111" s="123" t="s">
        <v>14446</v>
      </c>
      <c r="D111" s="123">
        <v>1</v>
      </c>
      <c r="F111" s="123">
        <v>1</v>
      </c>
      <c r="G111" s="123">
        <v>1</v>
      </c>
      <c r="H111" s="123">
        <v>0</v>
      </c>
      <c r="J111" s="123">
        <v>0</v>
      </c>
      <c r="K111" s="123">
        <v>0</v>
      </c>
      <c r="L111" s="123">
        <v>0</v>
      </c>
      <c r="M111" s="123">
        <v>51401</v>
      </c>
      <c r="N111" s="453" t="s">
        <v>14447</v>
      </c>
      <c r="O111" s="453" t="str">
        <f t="shared" si="10"/>
        <v>HEROSPECIAL_514011</v>
      </c>
      <c r="P111" s="453" t="str">
        <f t="shared" si="11"/>
        <v>HEROSPECIALDES_514011</v>
      </c>
      <c r="Q111" s="423" t="str">
        <f t="shared" si="12"/>
        <v/>
      </c>
      <c r="AG111" s="428" t="s">
        <v>14448</v>
      </c>
      <c r="AY111" s="123">
        <v>0.05</v>
      </c>
    </row>
    <row r="112" spans="1:51" ht="16.5">
      <c r="A112" s="123">
        <f t="shared" si="14"/>
        <v>514012</v>
      </c>
      <c r="B112" s="129">
        <v>51401</v>
      </c>
      <c r="C112" s="123" t="s">
        <v>14446</v>
      </c>
      <c r="D112" s="123">
        <v>1</v>
      </c>
      <c r="F112" s="123">
        <v>1</v>
      </c>
      <c r="G112" s="123">
        <v>2</v>
      </c>
      <c r="H112" s="123">
        <v>0</v>
      </c>
      <c r="J112" s="123">
        <v>0</v>
      </c>
      <c r="K112" s="123">
        <v>0</v>
      </c>
      <c r="L112" s="123">
        <v>0</v>
      </c>
      <c r="M112" s="123">
        <v>51401</v>
      </c>
      <c r="N112" s="453" t="s">
        <v>14447</v>
      </c>
      <c r="O112" s="453" t="str">
        <f t="shared" si="10"/>
        <v>HEROSPECIAL_514012</v>
      </c>
      <c r="P112" s="453" t="str">
        <f t="shared" si="11"/>
        <v>HEROSPECIALDES_514012</v>
      </c>
      <c r="Q112" s="423" t="str">
        <f t="shared" si="12"/>
        <v/>
      </c>
      <c r="AG112" s="428" t="s">
        <v>14449</v>
      </c>
      <c r="AY112" s="123">
        <v>0.1</v>
      </c>
    </row>
    <row r="113" spans="1:51" ht="16.5">
      <c r="A113" s="123">
        <f t="shared" si="14"/>
        <v>514013</v>
      </c>
      <c r="B113" s="129">
        <v>51401</v>
      </c>
      <c r="C113" s="123" t="s">
        <v>14446</v>
      </c>
      <c r="D113" s="123">
        <v>1</v>
      </c>
      <c r="E113" s="123">
        <v>1</v>
      </c>
      <c r="F113" s="123">
        <v>1</v>
      </c>
      <c r="G113" s="123">
        <v>3</v>
      </c>
      <c r="H113" s="123">
        <v>0</v>
      </c>
      <c r="J113" s="123">
        <v>0</v>
      </c>
      <c r="K113" s="123">
        <v>0</v>
      </c>
      <c r="L113" s="123">
        <v>0</v>
      </c>
      <c r="M113" s="123">
        <v>51401</v>
      </c>
      <c r="N113" s="453" t="s">
        <v>14447</v>
      </c>
      <c r="O113" s="453" t="str">
        <f t="shared" si="10"/>
        <v>HEROSPECIAL_514013</v>
      </c>
      <c r="P113" s="453" t="str">
        <f t="shared" si="11"/>
        <v>HEROSPECIALDES_514013</v>
      </c>
      <c r="Q113" s="423" t="str">
        <f t="shared" si="12"/>
        <v/>
      </c>
      <c r="AE113" s="428" t="s">
        <v>14450</v>
      </c>
      <c r="AY113" s="123">
        <v>0.15</v>
      </c>
    </row>
    <row r="114" spans="1:51" ht="16.5">
      <c r="A114" s="123">
        <f t="shared" si="14"/>
        <v>514014</v>
      </c>
      <c r="B114" s="129">
        <v>51401</v>
      </c>
      <c r="C114" s="123" t="s">
        <v>14446</v>
      </c>
      <c r="D114" s="123">
        <v>1</v>
      </c>
      <c r="F114" s="123">
        <v>1</v>
      </c>
      <c r="G114" s="123">
        <v>4</v>
      </c>
      <c r="H114" s="123">
        <v>0</v>
      </c>
      <c r="J114" s="123">
        <v>0</v>
      </c>
      <c r="K114" s="123">
        <v>0</v>
      </c>
      <c r="L114" s="123">
        <v>0</v>
      </c>
      <c r="M114" s="123">
        <v>51401</v>
      </c>
      <c r="N114" s="453" t="s">
        <v>14447</v>
      </c>
      <c r="O114" s="453" t="str">
        <f t="shared" si="10"/>
        <v>HEROSPECIAL_514014</v>
      </c>
      <c r="P114" s="453" t="str">
        <f t="shared" si="11"/>
        <v>HEROSPECIALDES_514014</v>
      </c>
      <c r="Q114" s="423" t="str">
        <f t="shared" si="12"/>
        <v>[1,1,1,1]</v>
      </c>
      <c r="R114" s="423" t="s">
        <v>14451</v>
      </c>
      <c r="S114" s="423" t="s">
        <v>14076</v>
      </c>
      <c r="W114" s="423" t="s">
        <v>14452</v>
      </c>
      <c r="AY114" s="123">
        <v>0.2</v>
      </c>
    </row>
    <row r="115" spans="1:51" ht="16.5">
      <c r="A115" s="123">
        <f t="shared" si="14"/>
        <v>514021</v>
      </c>
      <c r="B115" s="129">
        <v>51402</v>
      </c>
      <c r="C115" s="123" t="s">
        <v>14453</v>
      </c>
      <c r="D115" s="123">
        <v>1</v>
      </c>
      <c r="F115" s="123">
        <v>1</v>
      </c>
      <c r="G115" s="123">
        <v>1</v>
      </c>
      <c r="H115" s="123">
        <v>0</v>
      </c>
      <c r="J115" s="123">
        <v>0</v>
      </c>
      <c r="K115" s="123">
        <v>0</v>
      </c>
      <c r="L115" s="123">
        <v>0</v>
      </c>
      <c r="M115" s="123">
        <v>51402</v>
      </c>
      <c r="N115" s="453" t="s">
        <v>14454</v>
      </c>
      <c r="O115" s="453" t="str">
        <f t="shared" si="10"/>
        <v>HEROSPECIAL_514021</v>
      </c>
      <c r="P115" s="453" t="str">
        <f t="shared" si="11"/>
        <v>HEROSPECIALDES_514021</v>
      </c>
      <c r="AJ115" s="428" t="s">
        <v>14455</v>
      </c>
      <c r="AY115" s="123">
        <v>0.05</v>
      </c>
    </row>
    <row r="116" spans="1:51" ht="16.5">
      <c r="A116" s="123">
        <f t="shared" si="14"/>
        <v>514022</v>
      </c>
      <c r="B116" s="129">
        <v>51402</v>
      </c>
      <c r="C116" s="123" t="s">
        <v>14453</v>
      </c>
      <c r="D116" s="123">
        <v>1</v>
      </c>
      <c r="F116" s="123">
        <v>1</v>
      </c>
      <c r="G116" s="123">
        <v>2</v>
      </c>
      <c r="H116" s="123">
        <v>0</v>
      </c>
      <c r="J116" s="123">
        <v>0</v>
      </c>
      <c r="K116" s="123">
        <v>0</v>
      </c>
      <c r="L116" s="123">
        <v>0</v>
      </c>
      <c r="M116" s="123">
        <v>51402</v>
      </c>
      <c r="N116" s="453" t="s">
        <v>14456</v>
      </c>
      <c r="O116" s="453" t="str">
        <f t="shared" si="10"/>
        <v>HEROSPECIAL_514022</v>
      </c>
      <c r="P116" s="453" t="str">
        <f t="shared" si="11"/>
        <v>HEROSPECIALDES_514022</v>
      </c>
      <c r="Q116" s="423" t="str">
        <f t="shared" ref="Q116" si="15">IF(R116="","","[1,1,1,1]")</f>
        <v>[1,1,1,1]</v>
      </c>
      <c r="R116" s="423" t="s">
        <v>14372</v>
      </c>
      <c r="S116" s="423" t="s">
        <v>14076</v>
      </c>
      <c r="W116" s="423" t="s">
        <v>14457</v>
      </c>
      <c r="AY116" s="123">
        <v>0.1</v>
      </c>
    </row>
    <row r="117" spans="1:51" ht="16.5">
      <c r="A117" s="123">
        <f t="shared" si="14"/>
        <v>514023</v>
      </c>
      <c r="B117" s="129">
        <v>51402</v>
      </c>
      <c r="C117" s="123" t="s">
        <v>14453</v>
      </c>
      <c r="D117" s="123">
        <v>1</v>
      </c>
      <c r="E117" s="123">
        <v>1</v>
      </c>
      <c r="F117" s="123">
        <v>1</v>
      </c>
      <c r="G117" s="123">
        <v>3</v>
      </c>
      <c r="H117" s="123">
        <v>0</v>
      </c>
      <c r="J117" s="123">
        <v>0</v>
      </c>
      <c r="K117" s="123">
        <v>0</v>
      </c>
      <c r="L117" s="123">
        <v>0</v>
      </c>
      <c r="M117" s="123">
        <v>51402</v>
      </c>
      <c r="N117" s="453" t="s">
        <v>14456</v>
      </c>
      <c r="O117" s="453" t="str">
        <f t="shared" si="10"/>
        <v>HEROSPECIAL_514023</v>
      </c>
      <c r="P117" s="453" t="str">
        <f t="shared" si="11"/>
        <v>HEROSPECIALDES_514023</v>
      </c>
      <c r="Q117" s="423" t="str">
        <f t="shared" si="12"/>
        <v/>
      </c>
      <c r="AB117" s="426" t="s">
        <v>14458</v>
      </c>
      <c r="AY117" s="123">
        <v>0.15</v>
      </c>
    </row>
    <row r="118" spans="1:51" ht="16.5">
      <c r="A118" s="123">
        <f t="shared" si="14"/>
        <v>514024</v>
      </c>
      <c r="B118" s="129">
        <v>51402</v>
      </c>
      <c r="C118" s="123" t="s">
        <v>14453</v>
      </c>
      <c r="D118" s="123">
        <v>1</v>
      </c>
      <c r="F118" s="123">
        <v>1</v>
      </c>
      <c r="G118" s="123">
        <v>4</v>
      </c>
      <c r="H118" s="123">
        <v>0</v>
      </c>
      <c r="J118" s="123">
        <v>0</v>
      </c>
      <c r="K118" s="123">
        <v>0</v>
      </c>
      <c r="L118" s="123">
        <v>0</v>
      </c>
      <c r="M118" s="123">
        <v>51402</v>
      </c>
      <c r="N118" s="453" t="s">
        <v>14456</v>
      </c>
      <c r="O118" s="453" t="str">
        <f t="shared" si="10"/>
        <v>HEROSPECIAL_514024</v>
      </c>
      <c r="P118" s="453" t="str">
        <f t="shared" si="11"/>
        <v>HEROSPECIALDES_514024</v>
      </c>
      <c r="Q118" s="423" t="str">
        <f t="shared" si="12"/>
        <v/>
      </c>
      <c r="AB118" s="426" t="s">
        <v>14459</v>
      </c>
      <c r="AY118" s="123">
        <v>0.2</v>
      </c>
    </row>
    <row r="119" spans="1:51" ht="16.5">
      <c r="B119" s="129"/>
      <c r="N119" s="453"/>
      <c r="O119" s="453"/>
      <c r="P119" s="453"/>
    </row>
    <row r="120" spans="1:51" ht="16.5">
      <c r="B120" s="129"/>
      <c r="N120" s="453"/>
      <c r="O120" s="453"/>
      <c r="P120" s="453"/>
    </row>
    <row r="121" spans="1:51" ht="57">
      <c r="A121" s="123" t="s">
        <v>11475</v>
      </c>
      <c r="B121" s="129"/>
      <c r="N121" s="453"/>
      <c r="O121" s="453"/>
      <c r="P121" s="453"/>
    </row>
    <row r="122" spans="1:51" ht="16.5">
      <c r="A122" s="123">
        <v>714011</v>
      </c>
      <c r="B122" s="129">
        <v>51401</v>
      </c>
      <c r="C122" s="123" t="s">
        <v>14460</v>
      </c>
      <c r="D122" s="123">
        <v>1</v>
      </c>
      <c r="F122" s="123">
        <v>1</v>
      </c>
      <c r="G122" s="123">
        <v>1</v>
      </c>
      <c r="H122" s="123">
        <v>0</v>
      </c>
      <c r="J122" s="123">
        <v>0</v>
      </c>
      <c r="K122" s="123">
        <v>0</v>
      </c>
      <c r="L122" s="123">
        <v>0</v>
      </c>
      <c r="M122" s="123">
        <v>71401</v>
      </c>
      <c r="N122" s="453" t="s">
        <v>14461</v>
      </c>
      <c r="O122" s="453" t="s">
        <v>14462</v>
      </c>
      <c r="P122" s="453" t="s">
        <v>14463</v>
      </c>
      <c r="Q122" s="423" t="s">
        <v>6831</v>
      </c>
      <c r="AG122" s="428" t="s">
        <v>14464</v>
      </c>
      <c r="AY122" s="428">
        <v>0.05</v>
      </c>
    </row>
    <row r="123" spans="1:51" ht="16.5">
      <c r="A123" s="123">
        <v>714012</v>
      </c>
      <c r="B123" s="129">
        <v>51401</v>
      </c>
      <c r="C123" s="123" t="s">
        <v>14460</v>
      </c>
      <c r="D123" s="123">
        <v>1</v>
      </c>
      <c r="F123" s="123">
        <v>1</v>
      </c>
      <c r="G123" s="123">
        <v>2</v>
      </c>
      <c r="H123" s="123">
        <v>0</v>
      </c>
      <c r="J123" s="123">
        <v>0</v>
      </c>
      <c r="K123" s="123">
        <v>0</v>
      </c>
      <c r="L123" s="123">
        <v>0</v>
      </c>
      <c r="M123" s="123">
        <v>71401</v>
      </c>
      <c r="N123" s="453" t="s">
        <v>14461</v>
      </c>
      <c r="O123" s="453" t="s">
        <v>14465</v>
      </c>
      <c r="P123" s="453" t="s">
        <v>14466</v>
      </c>
      <c r="Q123" s="423" t="s">
        <v>6831</v>
      </c>
      <c r="AG123" s="428" t="s">
        <v>14467</v>
      </c>
      <c r="AY123" s="428">
        <v>0.1</v>
      </c>
    </row>
    <row r="124" spans="1:51" ht="16.5">
      <c r="A124" s="123">
        <v>714013</v>
      </c>
      <c r="B124" s="129">
        <v>51401</v>
      </c>
      <c r="C124" s="123" t="s">
        <v>14460</v>
      </c>
      <c r="D124" s="123">
        <v>1</v>
      </c>
      <c r="E124" s="123">
        <v>1</v>
      </c>
      <c r="F124" s="123">
        <v>1</v>
      </c>
      <c r="G124" s="123">
        <v>3</v>
      </c>
      <c r="H124" s="123">
        <v>0</v>
      </c>
      <c r="J124" s="123">
        <v>0</v>
      </c>
      <c r="K124" s="123">
        <v>0</v>
      </c>
      <c r="L124" s="123">
        <v>0</v>
      </c>
      <c r="M124" s="123">
        <v>71401</v>
      </c>
      <c r="N124" s="453" t="s">
        <v>14461</v>
      </c>
      <c r="O124" s="453" t="s">
        <v>14468</v>
      </c>
      <c r="P124" s="453" t="s">
        <v>14469</v>
      </c>
      <c r="Q124" s="423" t="s">
        <v>6831</v>
      </c>
      <c r="AE124" s="428" t="s">
        <v>14470</v>
      </c>
      <c r="AY124" s="428">
        <v>0.15</v>
      </c>
    </row>
    <row r="125" spans="1:51" ht="16.5">
      <c r="A125" s="123">
        <v>714014</v>
      </c>
      <c r="B125" s="129">
        <v>51401</v>
      </c>
      <c r="C125" s="123" t="s">
        <v>14460</v>
      </c>
      <c r="D125" s="123">
        <v>1</v>
      </c>
      <c r="F125" s="123">
        <v>1</v>
      </c>
      <c r="G125" s="123">
        <v>4</v>
      </c>
      <c r="H125" s="123">
        <v>0</v>
      </c>
      <c r="J125" s="123">
        <v>0</v>
      </c>
      <c r="K125" s="123">
        <v>0</v>
      </c>
      <c r="L125" s="123">
        <v>0</v>
      </c>
      <c r="M125" s="123">
        <v>71401</v>
      </c>
      <c r="N125" s="453" t="s">
        <v>14461</v>
      </c>
      <c r="O125" s="453" t="s">
        <v>14471</v>
      </c>
      <c r="P125" s="453" t="s">
        <v>14472</v>
      </c>
      <c r="Q125" s="423" t="s">
        <v>14473</v>
      </c>
      <c r="R125" s="423" t="s">
        <v>14474</v>
      </c>
      <c r="S125" s="423" t="s">
        <v>14475</v>
      </c>
      <c r="W125" s="423" t="s">
        <v>14476</v>
      </c>
      <c r="AY125" s="428">
        <v>0.2</v>
      </c>
    </row>
    <row r="126" spans="1:51" ht="16.5">
      <c r="N126" s="453"/>
      <c r="O126" s="453"/>
      <c r="P126" s="453"/>
      <c r="Q126" s="423" t="str">
        <f t="shared" si="12"/>
        <v/>
      </c>
    </row>
    <row r="127" spans="1:51" ht="16.5">
      <c r="A127" s="123" t="s">
        <v>14477</v>
      </c>
      <c r="N127" s="453"/>
      <c r="Q127" s="423" t="str">
        <f t="shared" si="12"/>
        <v/>
      </c>
    </row>
    <row r="128" spans="1:51" ht="16.5">
      <c r="A128" s="123">
        <v>62001</v>
      </c>
      <c r="C128" s="123" t="s">
        <v>14478</v>
      </c>
      <c r="D128" s="123">
        <v>2</v>
      </c>
      <c r="G128" s="123">
        <v>1</v>
      </c>
      <c r="H128" s="123">
        <v>560</v>
      </c>
      <c r="I128" s="123">
        <v>7</v>
      </c>
      <c r="J128" s="123">
        <v>0</v>
      </c>
      <c r="K128" s="123" t="s">
        <v>13144</v>
      </c>
      <c r="L128" s="123">
        <v>0</v>
      </c>
      <c r="M128" s="453">
        <v>62000</v>
      </c>
      <c r="N128" s="453" t="s">
        <v>14479</v>
      </c>
      <c r="O128" s="453" t="str">
        <f t="shared" ref="O128:O178" si="16">"HEROMASTERY_"&amp;A128</f>
        <v>HEROMASTERY_62001</v>
      </c>
      <c r="P128" s="453" t="str">
        <f t="shared" ref="P128:P178" si="17">"HEROMASTERYDES_"&amp;A128</f>
        <v>HEROMASTERYDES_62001</v>
      </c>
      <c r="Q128" s="423" t="str">
        <f t="shared" si="12"/>
        <v>[1,1,1,1]</v>
      </c>
      <c r="R128" s="423" t="s">
        <v>14372</v>
      </c>
      <c r="S128" s="423" t="str">
        <f>IF(R128="","","[1,1]")</f>
        <v>[1,1]</v>
      </c>
      <c r="V128" s="423" t="s">
        <v>14480</v>
      </c>
      <c r="AY128" s="123">
        <v>0.03</v>
      </c>
    </row>
    <row r="129" spans="1:51" ht="16.5">
      <c r="A129" s="123">
        <f>IF(M129=M128,A128+1,A128+8)</f>
        <v>62002</v>
      </c>
      <c r="C129" s="123" t="s">
        <v>14481</v>
      </c>
      <c r="D129" s="123">
        <v>2</v>
      </c>
      <c r="G129" s="123">
        <v>2</v>
      </c>
      <c r="H129" s="123">
        <v>340</v>
      </c>
      <c r="I129" s="123">
        <v>5</v>
      </c>
      <c r="J129" s="123">
        <v>0</v>
      </c>
      <c r="K129" s="123" t="s">
        <v>14482</v>
      </c>
      <c r="L129" s="123">
        <v>0</v>
      </c>
      <c r="M129" s="453">
        <v>62000</v>
      </c>
      <c r="N129" s="453" t="s">
        <v>14483</v>
      </c>
      <c r="O129" s="453" t="str">
        <f t="shared" si="16"/>
        <v>HEROMASTERY_62002</v>
      </c>
      <c r="P129" s="453" t="str">
        <f t="shared" si="17"/>
        <v>HEROMASTERYDES_62002</v>
      </c>
      <c r="Q129" s="423" t="str">
        <f t="shared" si="12"/>
        <v>[1,1,1,1]</v>
      </c>
      <c r="R129" s="423" t="s">
        <v>14372</v>
      </c>
      <c r="S129" s="423" t="str">
        <f t="shared" ref="S129:S192" si="18">IF(R129="","","[1,1]")</f>
        <v>[1,1]</v>
      </c>
      <c r="V129" s="423" t="s">
        <v>14484</v>
      </c>
      <c r="AY129" s="123">
        <v>7.0000000000000007E-2</v>
      </c>
    </row>
    <row r="130" spans="1:51" ht="16.5">
      <c r="A130" s="123">
        <f>IF(M130=M129,A129+1,A129+8)</f>
        <v>62003</v>
      </c>
      <c r="C130" s="123" t="s">
        <v>14485</v>
      </c>
      <c r="D130" s="123">
        <v>2</v>
      </c>
      <c r="G130" s="123">
        <v>3</v>
      </c>
      <c r="H130" s="123">
        <v>100</v>
      </c>
      <c r="I130" s="123">
        <v>1</v>
      </c>
      <c r="J130" s="123">
        <v>1000</v>
      </c>
      <c r="K130" s="123" t="s">
        <v>14482</v>
      </c>
      <c r="L130" s="123">
        <v>0</v>
      </c>
      <c r="M130" s="453">
        <v>62000</v>
      </c>
      <c r="N130" s="453" t="s">
        <v>14486</v>
      </c>
      <c r="O130" s="453" t="str">
        <f t="shared" si="16"/>
        <v>HEROMASTERY_62003</v>
      </c>
      <c r="P130" s="453" t="str">
        <f t="shared" si="17"/>
        <v>HEROMASTERYDES_62003</v>
      </c>
      <c r="Q130" s="423" t="str">
        <f t="shared" si="12"/>
        <v>[1,1,1,1]</v>
      </c>
      <c r="R130" s="423" t="s">
        <v>14372</v>
      </c>
      <c r="S130" s="423" t="str">
        <f t="shared" si="18"/>
        <v>[1,1]</v>
      </c>
      <c r="V130" s="423" t="s">
        <v>14487</v>
      </c>
      <c r="AY130" s="123">
        <v>0.1</v>
      </c>
    </row>
    <row r="131" spans="1:51" ht="16.5">
      <c r="A131" s="123">
        <f>IF(M131=M130,A130+1,A130+8)</f>
        <v>62011</v>
      </c>
      <c r="C131" s="123" t="s">
        <v>14488</v>
      </c>
      <c r="D131" s="123">
        <v>2</v>
      </c>
      <c r="E131" s="123">
        <v>1</v>
      </c>
      <c r="G131" s="123">
        <v>1</v>
      </c>
      <c r="H131" s="123">
        <v>700</v>
      </c>
      <c r="I131" s="123">
        <v>7</v>
      </c>
      <c r="J131" s="123">
        <v>0</v>
      </c>
      <c r="K131" s="123" t="s">
        <v>13144</v>
      </c>
      <c r="L131" s="123">
        <v>0</v>
      </c>
      <c r="M131" s="453">
        <f>M128+10</f>
        <v>62010</v>
      </c>
      <c r="N131" s="453" t="s">
        <v>14489</v>
      </c>
      <c r="O131" s="453" t="str">
        <f t="shared" si="16"/>
        <v>HEROMASTERY_62011</v>
      </c>
      <c r="P131" s="453" t="str">
        <f t="shared" si="17"/>
        <v>HEROMASTERYDES_62011</v>
      </c>
      <c r="Q131" s="423" t="str">
        <f t="shared" si="12"/>
        <v/>
      </c>
      <c r="AE131" s="428" t="s">
        <v>14490</v>
      </c>
      <c r="AY131" s="123">
        <v>0.03</v>
      </c>
    </row>
    <row r="132" spans="1:51" ht="16.5">
      <c r="A132" s="123">
        <f>IF(M132=M131,A131+1,A131+8)</f>
        <v>62012</v>
      </c>
      <c r="C132" s="123" t="s">
        <v>14491</v>
      </c>
      <c r="D132" s="123">
        <v>2</v>
      </c>
      <c r="E132" s="123">
        <v>1</v>
      </c>
      <c r="G132" s="123">
        <v>2</v>
      </c>
      <c r="H132" s="123">
        <v>280</v>
      </c>
      <c r="I132" s="123">
        <v>5</v>
      </c>
      <c r="J132" s="123">
        <v>0</v>
      </c>
      <c r="K132" s="123" t="s">
        <v>14482</v>
      </c>
      <c r="L132" s="123">
        <v>0</v>
      </c>
      <c r="M132" s="453">
        <f t="shared" ref="M132:M195" si="19">M129+10</f>
        <v>62010</v>
      </c>
      <c r="N132" s="453" t="s">
        <v>14492</v>
      </c>
      <c r="O132" s="453" t="str">
        <f t="shared" si="16"/>
        <v>HEROMASTERY_62012</v>
      </c>
      <c r="P132" s="453" t="str">
        <f t="shared" si="17"/>
        <v>HEROMASTERYDES_62012</v>
      </c>
      <c r="Q132" s="423" t="str">
        <f t="shared" si="12"/>
        <v/>
      </c>
      <c r="AE132" s="428" t="s">
        <v>14493</v>
      </c>
      <c r="AY132" s="123">
        <v>7.0000000000000007E-2</v>
      </c>
    </row>
    <row r="133" spans="1:51" ht="16.5">
      <c r="A133" s="123">
        <f t="shared" ref="A133:A178" si="20">IF(M133=M132,A132+1,A132+8)</f>
        <v>62013</v>
      </c>
      <c r="C133" s="123" t="s">
        <v>14494</v>
      </c>
      <c r="D133" s="123">
        <v>2</v>
      </c>
      <c r="E133" s="123">
        <v>1</v>
      </c>
      <c r="G133" s="123">
        <v>3</v>
      </c>
      <c r="H133" s="123">
        <v>20</v>
      </c>
      <c r="I133" s="123">
        <v>1</v>
      </c>
      <c r="J133" s="123">
        <v>1000</v>
      </c>
      <c r="K133" s="123" t="s">
        <v>14482</v>
      </c>
      <c r="L133" s="123">
        <v>0</v>
      </c>
      <c r="M133" s="453">
        <f t="shared" si="19"/>
        <v>62010</v>
      </c>
      <c r="N133" s="453" t="s">
        <v>14495</v>
      </c>
      <c r="O133" s="453" t="str">
        <f t="shared" si="16"/>
        <v>HEROMASTERY_62013</v>
      </c>
      <c r="P133" s="453" t="str">
        <f t="shared" si="17"/>
        <v>HEROMASTERYDES_62013</v>
      </c>
      <c r="Q133" s="423" t="str">
        <f t="shared" si="12"/>
        <v/>
      </c>
      <c r="AE133" s="428" t="s">
        <v>14496</v>
      </c>
      <c r="AY133" s="123">
        <v>0.1</v>
      </c>
    </row>
    <row r="134" spans="1:51" ht="16.5">
      <c r="A134" s="123">
        <f t="shared" si="20"/>
        <v>62021</v>
      </c>
      <c r="C134" s="123" t="s">
        <v>14497</v>
      </c>
      <c r="D134" s="123">
        <v>2</v>
      </c>
      <c r="G134" s="123">
        <v>1</v>
      </c>
      <c r="H134" s="123">
        <v>560</v>
      </c>
      <c r="I134" s="123">
        <v>7</v>
      </c>
      <c r="J134" s="123">
        <v>0</v>
      </c>
      <c r="K134" s="123" t="s">
        <v>13144</v>
      </c>
      <c r="L134" s="123">
        <v>0</v>
      </c>
      <c r="M134" s="453">
        <f t="shared" si="19"/>
        <v>62020</v>
      </c>
      <c r="N134" s="453" t="s">
        <v>14498</v>
      </c>
      <c r="O134" s="453" t="str">
        <f t="shared" si="16"/>
        <v>HEROMASTERY_62021</v>
      </c>
      <c r="P134" s="453" t="str">
        <f t="shared" si="17"/>
        <v>HEROMASTERYDES_62021</v>
      </c>
      <c r="Q134" s="423" t="str">
        <f t="shared" si="12"/>
        <v>[1,1,1,1]</v>
      </c>
      <c r="R134" s="423" t="s">
        <v>14312</v>
      </c>
      <c r="S134" s="423" t="str">
        <f t="shared" si="18"/>
        <v>[1,1]</v>
      </c>
      <c r="V134" s="423" t="s">
        <v>14499</v>
      </c>
      <c r="AY134" s="123">
        <v>0.03</v>
      </c>
    </row>
    <row r="135" spans="1:51" ht="16.5">
      <c r="A135" s="123">
        <f t="shared" si="20"/>
        <v>62022</v>
      </c>
      <c r="C135" s="123" t="s">
        <v>14500</v>
      </c>
      <c r="D135" s="123">
        <v>2</v>
      </c>
      <c r="G135" s="123">
        <v>2</v>
      </c>
      <c r="H135" s="123">
        <v>340</v>
      </c>
      <c r="I135" s="123">
        <v>5</v>
      </c>
      <c r="J135" s="123">
        <v>0</v>
      </c>
      <c r="K135" s="123" t="s">
        <v>14482</v>
      </c>
      <c r="L135" s="123">
        <v>0</v>
      </c>
      <c r="M135" s="453">
        <f t="shared" si="19"/>
        <v>62020</v>
      </c>
      <c r="N135" s="453" t="s">
        <v>14501</v>
      </c>
      <c r="O135" s="453" t="str">
        <f t="shared" si="16"/>
        <v>HEROMASTERY_62022</v>
      </c>
      <c r="P135" s="453" t="str">
        <f t="shared" si="17"/>
        <v>HEROMASTERYDES_62022</v>
      </c>
      <c r="Q135" s="423" t="str">
        <f t="shared" si="12"/>
        <v>[1,1,1,1]</v>
      </c>
      <c r="R135" s="423" t="s">
        <v>14312</v>
      </c>
      <c r="S135" s="423" t="str">
        <f t="shared" si="18"/>
        <v>[1,1]</v>
      </c>
      <c r="V135" s="423" t="s">
        <v>14502</v>
      </c>
      <c r="AY135" s="123">
        <v>7.0000000000000007E-2</v>
      </c>
    </row>
    <row r="136" spans="1:51" ht="16.5">
      <c r="A136" s="123">
        <f t="shared" si="20"/>
        <v>62023</v>
      </c>
      <c r="C136" s="123" t="s">
        <v>14503</v>
      </c>
      <c r="D136" s="123">
        <v>2</v>
      </c>
      <c r="G136" s="123">
        <v>3</v>
      </c>
      <c r="H136" s="123">
        <v>100</v>
      </c>
      <c r="I136" s="123">
        <v>1</v>
      </c>
      <c r="J136" s="123">
        <v>1000</v>
      </c>
      <c r="K136" s="123" t="s">
        <v>14482</v>
      </c>
      <c r="L136" s="123">
        <v>0</v>
      </c>
      <c r="M136" s="453">
        <f t="shared" si="19"/>
        <v>62020</v>
      </c>
      <c r="N136" s="453" t="s">
        <v>14504</v>
      </c>
      <c r="O136" s="453" t="str">
        <f t="shared" si="16"/>
        <v>HEROMASTERY_62023</v>
      </c>
      <c r="P136" s="453" t="str">
        <f t="shared" si="17"/>
        <v>HEROMASTERYDES_62023</v>
      </c>
      <c r="Q136" s="423" t="str">
        <f t="shared" si="12"/>
        <v>[1,1,1,1]</v>
      </c>
      <c r="R136" s="423" t="s">
        <v>14312</v>
      </c>
      <c r="S136" s="423" t="str">
        <f t="shared" si="18"/>
        <v>[1,1]</v>
      </c>
      <c r="V136" s="423" t="s">
        <v>14373</v>
      </c>
      <c r="AY136" s="123">
        <v>0.1</v>
      </c>
    </row>
    <row r="137" spans="1:51" ht="16.5">
      <c r="A137" s="123">
        <f t="shared" si="20"/>
        <v>62031</v>
      </c>
      <c r="C137" s="123" t="s">
        <v>14505</v>
      </c>
      <c r="D137" s="123">
        <v>2</v>
      </c>
      <c r="E137" s="123">
        <v>1</v>
      </c>
      <c r="G137" s="123">
        <v>1</v>
      </c>
      <c r="H137" s="123">
        <v>700</v>
      </c>
      <c r="I137" s="123">
        <v>7</v>
      </c>
      <c r="J137" s="123">
        <v>0</v>
      </c>
      <c r="K137" s="123" t="s">
        <v>13144</v>
      </c>
      <c r="L137" s="123">
        <v>0</v>
      </c>
      <c r="M137" s="453">
        <f t="shared" si="19"/>
        <v>62030</v>
      </c>
      <c r="N137" s="453" t="s">
        <v>14506</v>
      </c>
      <c r="O137" s="453" t="str">
        <f t="shared" si="16"/>
        <v>HEROMASTERY_62031</v>
      </c>
      <c r="P137" s="453" t="str">
        <f t="shared" si="17"/>
        <v>HEROMASTERYDES_62031</v>
      </c>
      <c r="Q137" s="423" t="str">
        <f t="shared" si="12"/>
        <v/>
      </c>
      <c r="AE137" s="428" t="s">
        <v>14507</v>
      </c>
      <c r="AY137" s="123">
        <v>0.03</v>
      </c>
    </row>
    <row r="138" spans="1:51" ht="16.5">
      <c r="A138" s="123">
        <f t="shared" si="20"/>
        <v>62032</v>
      </c>
      <c r="C138" s="123" t="s">
        <v>14508</v>
      </c>
      <c r="D138" s="123">
        <v>2</v>
      </c>
      <c r="E138" s="123">
        <v>1</v>
      </c>
      <c r="G138" s="123">
        <v>2</v>
      </c>
      <c r="H138" s="123">
        <v>280</v>
      </c>
      <c r="I138" s="123">
        <v>5</v>
      </c>
      <c r="J138" s="123">
        <v>0</v>
      </c>
      <c r="K138" s="123" t="s">
        <v>14482</v>
      </c>
      <c r="L138" s="123">
        <v>0</v>
      </c>
      <c r="M138" s="453">
        <f t="shared" si="19"/>
        <v>62030</v>
      </c>
      <c r="N138" s="453" t="s">
        <v>14509</v>
      </c>
      <c r="O138" s="453" t="str">
        <f t="shared" si="16"/>
        <v>HEROMASTERY_62032</v>
      </c>
      <c r="P138" s="453" t="str">
        <f t="shared" si="17"/>
        <v>HEROMASTERYDES_62032</v>
      </c>
      <c r="Q138" s="423" t="str">
        <f t="shared" si="12"/>
        <v/>
      </c>
      <c r="AE138" s="428" t="s">
        <v>14510</v>
      </c>
      <c r="AY138" s="123">
        <v>7.0000000000000007E-2</v>
      </c>
    </row>
    <row r="139" spans="1:51" ht="16.5">
      <c r="A139" s="123">
        <f t="shared" si="20"/>
        <v>62033</v>
      </c>
      <c r="C139" s="123" t="s">
        <v>14511</v>
      </c>
      <c r="D139" s="123">
        <v>2</v>
      </c>
      <c r="E139" s="123">
        <v>1</v>
      </c>
      <c r="G139" s="123">
        <v>3</v>
      </c>
      <c r="H139" s="123">
        <v>20</v>
      </c>
      <c r="I139" s="123">
        <v>1</v>
      </c>
      <c r="J139" s="123">
        <v>1000</v>
      </c>
      <c r="K139" s="123" t="s">
        <v>14482</v>
      </c>
      <c r="L139" s="123">
        <v>0</v>
      </c>
      <c r="M139" s="453">
        <f t="shared" si="19"/>
        <v>62030</v>
      </c>
      <c r="N139" s="453" t="s">
        <v>14512</v>
      </c>
      <c r="O139" s="453" t="str">
        <f t="shared" si="16"/>
        <v>HEROMASTERY_62033</v>
      </c>
      <c r="P139" s="453" t="str">
        <f t="shared" si="17"/>
        <v>HEROMASTERYDES_62033</v>
      </c>
      <c r="Q139" s="423" t="str">
        <f t="shared" si="12"/>
        <v/>
      </c>
      <c r="AE139" s="428" t="s">
        <v>14513</v>
      </c>
      <c r="AY139" s="123">
        <v>0.1</v>
      </c>
    </row>
    <row r="140" spans="1:51" ht="16.5">
      <c r="A140" s="123">
        <f t="shared" si="20"/>
        <v>62041</v>
      </c>
      <c r="C140" s="123" t="s">
        <v>14514</v>
      </c>
      <c r="D140" s="123">
        <v>2</v>
      </c>
      <c r="G140" s="123">
        <v>1</v>
      </c>
      <c r="H140" s="123">
        <v>560</v>
      </c>
      <c r="I140" s="123">
        <v>7</v>
      </c>
      <c r="J140" s="123">
        <v>0</v>
      </c>
      <c r="K140" s="123" t="s">
        <v>13144</v>
      </c>
      <c r="L140" s="123">
        <v>20</v>
      </c>
      <c r="M140" s="453">
        <f t="shared" si="19"/>
        <v>62040</v>
      </c>
      <c r="N140" s="453" t="s">
        <v>14515</v>
      </c>
      <c r="O140" s="453" t="str">
        <f t="shared" si="16"/>
        <v>HEROMASTERY_62041</v>
      </c>
      <c r="P140" s="453" t="str">
        <f t="shared" si="17"/>
        <v>HEROMASTERYDES_62041</v>
      </c>
      <c r="Q140" s="423" t="str">
        <f t="shared" si="12"/>
        <v/>
      </c>
      <c r="S140" s="423" t="str">
        <f t="shared" si="18"/>
        <v/>
      </c>
      <c r="AE140" s="428" t="s">
        <v>14516</v>
      </c>
      <c r="AY140" s="123">
        <v>0.03</v>
      </c>
    </row>
    <row r="141" spans="1:51" ht="16.5">
      <c r="A141" s="123">
        <f t="shared" si="20"/>
        <v>62042</v>
      </c>
      <c r="C141" s="123" t="s">
        <v>14517</v>
      </c>
      <c r="D141" s="123">
        <v>2</v>
      </c>
      <c r="G141" s="123">
        <v>2</v>
      </c>
      <c r="H141" s="123">
        <v>340</v>
      </c>
      <c r="I141" s="123">
        <v>5</v>
      </c>
      <c r="J141" s="123">
        <v>0</v>
      </c>
      <c r="K141" s="123" t="s">
        <v>14482</v>
      </c>
      <c r="L141" s="123">
        <v>20</v>
      </c>
      <c r="M141" s="453">
        <f t="shared" si="19"/>
        <v>62040</v>
      </c>
      <c r="N141" s="453" t="s">
        <v>14518</v>
      </c>
      <c r="O141" s="453" t="str">
        <f t="shared" si="16"/>
        <v>HEROMASTERY_62042</v>
      </c>
      <c r="P141" s="453" t="str">
        <f t="shared" si="17"/>
        <v>HEROMASTERYDES_62042</v>
      </c>
      <c r="Q141" s="423" t="str">
        <f t="shared" si="12"/>
        <v/>
      </c>
      <c r="S141" s="423" t="str">
        <f t="shared" si="18"/>
        <v/>
      </c>
      <c r="AE141" s="428" t="s">
        <v>14519</v>
      </c>
      <c r="AY141" s="123">
        <v>7.0000000000000007E-2</v>
      </c>
    </row>
    <row r="142" spans="1:51" ht="16.5">
      <c r="A142" s="123">
        <f t="shared" si="20"/>
        <v>62043</v>
      </c>
      <c r="C142" s="123" t="s">
        <v>14520</v>
      </c>
      <c r="D142" s="123">
        <v>2</v>
      </c>
      <c r="G142" s="123">
        <v>3</v>
      </c>
      <c r="H142" s="123">
        <v>100</v>
      </c>
      <c r="I142" s="123">
        <v>1</v>
      </c>
      <c r="J142" s="123">
        <v>1000</v>
      </c>
      <c r="K142" s="123" t="s">
        <v>14482</v>
      </c>
      <c r="L142" s="123">
        <v>20</v>
      </c>
      <c r="M142" s="453">
        <f t="shared" si="19"/>
        <v>62040</v>
      </c>
      <c r="N142" s="453" t="s">
        <v>14521</v>
      </c>
      <c r="O142" s="453" t="str">
        <f t="shared" si="16"/>
        <v>HEROMASTERY_62043</v>
      </c>
      <c r="P142" s="453" t="str">
        <f t="shared" si="17"/>
        <v>HEROMASTERYDES_62043</v>
      </c>
      <c r="Q142" s="423" t="str">
        <f t="shared" si="12"/>
        <v/>
      </c>
      <c r="S142" s="423" t="str">
        <f t="shared" si="18"/>
        <v/>
      </c>
      <c r="AE142" s="428" t="s">
        <v>14522</v>
      </c>
      <c r="AY142" s="123">
        <v>0.1</v>
      </c>
    </row>
    <row r="143" spans="1:51" ht="16.5">
      <c r="A143" s="123">
        <f t="shared" si="20"/>
        <v>62051</v>
      </c>
      <c r="C143" s="123" t="s">
        <v>14523</v>
      </c>
      <c r="D143" s="123">
        <v>2</v>
      </c>
      <c r="G143" s="123">
        <v>1</v>
      </c>
      <c r="H143" s="123">
        <v>560</v>
      </c>
      <c r="I143" s="123">
        <v>7</v>
      </c>
      <c r="J143" s="123">
        <v>0</v>
      </c>
      <c r="K143" s="123" t="s">
        <v>13144</v>
      </c>
      <c r="L143" s="123">
        <v>0</v>
      </c>
      <c r="M143" s="453">
        <f t="shared" si="19"/>
        <v>62050</v>
      </c>
      <c r="N143" s="453" t="s">
        <v>14524</v>
      </c>
      <c r="O143" s="453" t="str">
        <f t="shared" si="16"/>
        <v>HEROMASTERY_62051</v>
      </c>
      <c r="P143" s="453" t="str">
        <f t="shared" si="17"/>
        <v>HEROMASTERYDES_62051</v>
      </c>
      <c r="Q143" s="423" t="str">
        <f t="shared" si="12"/>
        <v>[1,1,1,1]</v>
      </c>
      <c r="R143" s="423" t="s">
        <v>14279</v>
      </c>
      <c r="S143" s="423" t="str">
        <f t="shared" si="18"/>
        <v>[1,1]</v>
      </c>
      <c r="V143" s="423" t="s">
        <v>14525</v>
      </c>
      <c r="AY143" s="123">
        <v>0.03</v>
      </c>
    </row>
    <row r="144" spans="1:51" ht="16.5">
      <c r="A144" s="123">
        <f t="shared" si="20"/>
        <v>62052</v>
      </c>
      <c r="C144" s="123" t="s">
        <v>14526</v>
      </c>
      <c r="D144" s="123">
        <v>2</v>
      </c>
      <c r="G144" s="123">
        <v>2</v>
      </c>
      <c r="H144" s="123">
        <v>340</v>
      </c>
      <c r="I144" s="123">
        <v>5</v>
      </c>
      <c r="J144" s="123">
        <v>0</v>
      </c>
      <c r="K144" s="123" t="s">
        <v>14482</v>
      </c>
      <c r="L144" s="123">
        <v>0</v>
      </c>
      <c r="M144" s="453">
        <f t="shared" si="19"/>
        <v>62050</v>
      </c>
      <c r="N144" s="453" t="s">
        <v>14527</v>
      </c>
      <c r="O144" s="453" t="str">
        <f t="shared" si="16"/>
        <v>HEROMASTERY_62052</v>
      </c>
      <c r="P144" s="453" t="str">
        <f t="shared" si="17"/>
        <v>HEROMASTERYDES_62052</v>
      </c>
      <c r="Q144" s="423" t="str">
        <f t="shared" si="12"/>
        <v>[1,1,1,1]</v>
      </c>
      <c r="R144" s="423" t="s">
        <v>14279</v>
      </c>
      <c r="S144" s="423" t="str">
        <f t="shared" si="18"/>
        <v>[1,1]</v>
      </c>
      <c r="V144" s="423" t="s">
        <v>14528</v>
      </c>
      <c r="AY144" s="123">
        <v>7.0000000000000007E-2</v>
      </c>
    </row>
    <row r="145" spans="1:51" ht="16.5">
      <c r="A145" s="123">
        <f t="shared" si="20"/>
        <v>62053</v>
      </c>
      <c r="C145" s="123" t="s">
        <v>14529</v>
      </c>
      <c r="D145" s="123">
        <v>2</v>
      </c>
      <c r="G145" s="123">
        <v>3</v>
      </c>
      <c r="H145" s="123">
        <v>100</v>
      </c>
      <c r="I145" s="123">
        <v>1</v>
      </c>
      <c r="J145" s="123">
        <v>1000</v>
      </c>
      <c r="K145" s="123" t="s">
        <v>14482</v>
      </c>
      <c r="L145" s="123">
        <v>0</v>
      </c>
      <c r="M145" s="453">
        <f t="shared" si="19"/>
        <v>62050</v>
      </c>
      <c r="N145" s="453" t="s">
        <v>14530</v>
      </c>
      <c r="O145" s="453" t="str">
        <f t="shared" si="16"/>
        <v>HEROMASTERY_62053</v>
      </c>
      <c r="P145" s="453" t="str">
        <f t="shared" si="17"/>
        <v>HEROMASTERYDES_62053</v>
      </c>
      <c r="Q145" s="423" t="str">
        <f t="shared" si="12"/>
        <v>[1,1,1,1]</v>
      </c>
      <c r="R145" s="423" t="s">
        <v>14279</v>
      </c>
      <c r="S145" s="423" t="str">
        <f t="shared" si="18"/>
        <v>[1,1]</v>
      </c>
      <c r="V145" s="423" t="s">
        <v>14531</v>
      </c>
      <c r="AY145" s="123">
        <v>0.1</v>
      </c>
    </row>
    <row r="146" spans="1:51" ht="16.5">
      <c r="A146" s="123">
        <f t="shared" si="20"/>
        <v>62061</v>
      </c>
      <c r="C146" s="123" t="s">
        <v>14532</v>
      </c>
      <c r="D146" s="123">
        <v>2</v>
      </c>
      <c r="E146" s="123">
        <v>1</v>
      </c>
      <c r="G146" s="123">
        <v>1</v>
      </c>
      <c r="H146" s="123">
        <v>700</v>
      </c>
      <c r="I146" s="123">
        <v>7</v>
      </c>
      <c r="J146" s="123">
        <v>0</v>
      </c>
      <c r="K146" s="123" t="s">
        <v>13144</v>
      </c>
      <c r="L146" s="123">
        <v>0</v>
      </c>
      <c r="M146" s="453">
        <f t="shared" si="19"/>
        <v>62060</v>
      </c>
      <c r="N146" s="453" t="s">
        <v>14533</v>
      </c>
      <c r="O146" s="453" t="str">
        <f t="shared" si="16"/>
        <v>HEROMASTERY_62061</v>
      </c>
      <c r="P146" s="453" t="str">
        <f t="shared" si="17"/>
        <v>HEROMASTERYDES_62061</v>
      </c>
      <c r="Q146" s="423" t="str">
        <f t="shared" si="12"/>
        <v/>
      </c>
      <c r="S146" s="423" t="str">
        <f t="shared" si="18"/>
        <v/>
      </c>
      <c r="AE146" s="428" t="s">
        <v>14534</v>
      </c>
      <c r="AY146" s="123">
        <v>0.03</v>
      </c>
    </row>
    <row r="147" spans="1:51" ht="16.5">
      <c r="A147" s="123">
        <f t="shared" si="20"/>
        <v>62062</v>
      </c>
      <c r="C147" s="123" t="s">
        <v>14535</v>
      </c>
      <c r="D147" s="123">
        <v>2</v>
      </c>
      <c r="E147" s="123">
        <v>1</v>
      </c>
      <c r="G147" s="123">
        <v>2</v>
      </c>
      <c r="H147" s="123">
        <v>280</v>
      </c>
      <c r="I147" s="123">
        <v>5</v>
      </c>
      <c r="J147" s="123">
        <v>0</v>
      </c>
      <c r="K147" s="123" t="s">
        <v>14482</v>
      </c>
      <c r="L147" s="123">
        <v>0</v>
      </c>
      <c r="M147" s="453">
        <f t="shared" si="19"/>
        <v>62060</v>
      </c>
      <c r="N147" s="453" t="s">
        <v>14536</v>
      </c>
      <c r="O147" s="453" t="str">
        <f t="shared" si="16"/>
        <v>HEROMASTERY_62062</v>
      </c>
      <c r="P147" s="453" t="str">
        <f t="shared" si="17"/>
        <v>HEROMASTERYDES_62062</v>
      </c>
      <c r="Q147" s="423" t="str">
        <f t="shared" si="12"/>
        <v/>
      </c>
      <c r="S147" s="423" t="str">
        <f t="shared" si="18"/>
        <v/>
      </c>
      <c r="AE147" s="428" t="s">
        <v>14537</v>
      </c>
      <c r="AY147" s="123">
        <v>7.0000000000000007E-2</v>
      </c>
    </row>
    <row r="148" spans="1:51" ht="16.5">
      <c r="A148" s="123">
        <f t="shared" si="20"/>
        <v>62063</v>
      </c>
      <c r="C148" s="123" t="s">
        <v>14538</v>
      </c>
      <c r="D148" s="123">
        <v>2</v>
      </c>
      <c r="E148" s="123">
        <v>1</v>
      </c>
      <c r="G148" s="123">
        <v>3</v>
      </c>
      <c r="H148" s="123">
        <v>20</v>
      </c>
      <c r="I148" s="123">
        <v>1</v>
      </c>
      <c r="J148" s="123">
        <v>1000</v>
      </c>
      <c r="K148" s="123" t="s">
        <v>14482</v>
      </c>
      <c r="L148" s="123">
        <v>0</v>
      </c>
      <c r="M148" s="453">
        <f t="shared" si="19"/>
        <v>62060</v>
      </c>
      <c r="N148" s="453" t="s">
        <v>14539</v>
      </c>
      <c r="O148" s="453" t="str">
        <f t="shared" si="16"/>
        <v>HEROMASTERY_62063</v>
      </c>
      <c r="P148" s="453" t="str">
        <f t="shared" si="17"/>
        <v>HEROMASTERYDES_62063</v>
      </c>
      <c r="Q148" s="423" t="str">
        <f t="shared" si="12"/>
        <v/>
      </c>
      <c r="S148" s="423" t="str">
        <f t="shared" si="18"/>
        <v/>
      </c>
      <c r="AE148" s="428" t="s">
        <v>14540</v>
      </c>
      <c r="AY148" s="123">
        <v>0.1</v>
      </c>
    </row>
    <row r="149" spans="1:51" ht="16.5">
      <c r="A149" s="123">
        <f t="shared" si="20"/>
        <v>62071</v>
      </c>
      <c r="C149" s="123" t="s">
        <v>14541</v>
      </c>
      <c r="D149" s="123">
        <v>2</v>
      </c>
      <c r="G149" s="123">
        <v>1</v>
      </c>
      <c r="H149" s="123">
        <v>560</v>
      </c>
      <c r="I149" s="123">
        <v>7</v>
      </c>
      <c r="J149" s="123">
        <v>0</v>
      </c>
      <c r="K149" s="123" t="s">
        <v>13144</v>
      </c>
      <c r="L149" s="123">
        <v>0</v>
      </c>
      <c r="M149" s="453">
        <f t="shared" si="19"/>
        <v>62070</v>
      </c>
      <c r="N149" s="453" t="s">
        <v>14542</v>
      </c>
      <c r="O149" s="453" t="str">
        <f t="shared" si="16"/>
        <v>HEROMASTERY_62071</v>
      </c>
      <c r="P149" s="453" t="str">
        <f t="shared" si="17"/>
        <v>HEROMASTERYDES_62071</v>
      </c>
      <c r="Q149" s="423" t="str">
        <f t="shared" si="12"/>
        <v/>
      </c>
      <c r="S149" s="423" t="str">
        <f t="shared" si="18"/>
        <v/>
      </c>
      <c r="AE149" s="428" t="s">
        <v>14543</v>
      </c>
      <c r="AY149" s="123">
        <v>0.03</v>
      </c>
    </row>
    <row r="150" spans="1:51" ht="16.5">
      <c r="A150" s="123">
        <f t="shared" si="20"/>
        <v>62072</v>
      </c>
      <c r="C150" s="123" t="s">
        <v>14544</v>
      </c>
      <c r="D150" s="123">
        <v>2</v>
      </c>
      <c r="G150" s="123">
        <v>2</v>
      </c>
      <c r="H150" s="123">
        <v>340</v>
      </c>
      <c r="I150" s="123">
        <v>5</v>
      </c>
      <c r="J150" s="123">
        <v>0</v>
      </c>
      <c r="K150" s="123" t="s">
        <v>14482</v>
      </c>
      <c r="L150" s="123">
        <v>0</v>
      </c>
      <c r="M150" s="453">
        <f t="shared" si="19"/>
        <v>62070</v>
      </c>
      <c r="N150" s="453" t="s">
        <v>14545</v>
      </c>
      <c r="O150" s="453" t="str">
        <f t="shared" si="16"/>
        <v>HEROMASTERY_62072</v>
      </c>
      <c r="P150" s="453" t="str">
        <f t="shared" si="17"/>
        <v>HEROMASTERYDES_62072</v>
      </c>
      <c r="Q150" s="423" t="str">
        <f t="shared" si="12"/>
        <v/>
      </c>
      <c r="S150" s="423" t="str">
        <f t="shared" si="18"/>
        <v/>
      </c>
      <c r="AE150" s="428" t="s">
        <v>14546</v>
      </c>
      <c r="AY150" s="123">
        <v>7.0000000000000007E-2</v>
      </c>
    </row>
    <row r="151" spans="1:51" ht="16.5">
      <c r="A151" s="123">
        <f t="shared" si="20"/>
        <v>62073</v>
      </c>
      <c r="C151" s="123" t="s">
        <v>14547</v>
      </c>
      <c r="D151" s="123">
        <v>2</v>
      </c>
      <c r="G151" s="123">
        <v>3</v>
      </c>
      <c r="H151" s="123">
        <v>100</v>
      </c>
      <c r="I151" s="123">
        <v>1</v>
      </c>
      <c r="J151" s="123">
        <v>1000</v>
      </c>
      <c r="K151" s="123" t="s">
        <v>14482</v>
      </c>
      <c r="L151" s="123">
        <v>0</v>
      </c>
      <c r="M151" s="453">
        <f t="shared" si="19"/>
        <v>62070</v>
      </c>
      <c r="N151" s="453" t="s">
        <v>14548</v>
      </c>
      <c r="O151" s="453" t="str">
        <f t="shared" si="16"/>
        <v>HEROMASTERY_62073</v>
      </c>
      <c r="P151" s="453" t="str">
        <f t="shared" si="17"/>
        <v>HEROMASTERYDES_62073</v>
      </c>
      <c r="Q151" s="423" t="str">
        <f t="shared" si="12"/>
        <v/>
      </c>
      <c r="S151" s="423" t="str">
        <f t="shared" si="18"/>
        <v/>
      </c>
      <c r="AE151" s="428" t="s">
        <v>14549</v>
      </c>
      <c r="AY151" s="123">
        <v>0.1</v>
      </c>
    </row>
    <row r="152" spans="1:51" ht="16.5">
      <c r="A152" s="123">
        <f t="shared" si="20"/>
        <v>62081</v>
      </c>
      <c r="C152" s="123" t="s">
        <v>14550</v>
      </c>
      <c r="D152" s="123">
        <v>2</v>
      </c>
      <c r="G152" s="123">
        <v>1</v>
      </c>
      <c r="H152" s="123">
        <v>560</v>
      </c>
      <c r="I152" s="123">
        <v>7</v>
      </c>
      <c r="J152" s="123">
        <v>0</v>
      </c>
      <c r="K152" s="123" t="s">
        <v>13144</v>
      </c>
      <c r="L152" s="123">
        <v>0</v>
      </c>
      <c r="M152" s="453">
        <f>M149+10</f>
        <v>62080</v>
      </c>
      <c r="N152" s="453" t="s">
        <v>14551</v>
      </c>
      <c r="O152" s="453" t="str">
        <f t="shared" si="16"/>
        <v>HEROMASTERY_62081</v>
      </c>
      <c r="P152" s="453" t="str">
        <f t="shared" si="17"/>
        <v>HEROMASTERYDES_62081</v>
      </c>
      <c r="Q152" s="423" t="str">
        <f t="shared" si="12"/>
        <v/>
      </c>
      <c r="S152" s="423" t="str">
        <f t="shared" si="18"/>
        <v/>
      </c>
      <c r="AE152" s="428" t="s">
        <v>14552</v>
      </c>
      <c r="AY152" s="123">
        <v>0.03</v>
      </c>
    </row>
    <row r="153" spans="1:51" ht="16.5">
      <c r="A153" s="123">
        <f t="shared" si="20"/>
        <v>62082</v>
      </c>
      <c r="C153" s="123" t="s">
        <v>14553</v>
      </c>
      <c r="D153" s="123">
        <v>2</v>
      </c>
      <c r="G153" s="123">
        <v>2</v>
      </c>
      <c r="H153" s="123">
        <v>340</v>
      </c>
      <c r="I153" s="123">
        <v>5</v>
      </c>
      <c r="J153" s="123">
        <v>0</v>
      </c>
      <c r="K153" s="123" t="s">
        <v>14482</v>
      </c>
      <c r="L153" s="123">
        <v>0</v>
      </c>
      <c r="M153" s="453">
        <f t="shared" si="19"/>
        <v>62080</v>
      </c>
      <c r="N153" s="453" t="s">
        <v>14554</v>
      </c>
      <c r="O153" s="453" t="str">
        <f t="shared" si="16"/>
        <v>HEROMASTERY_62082</v>
      </c>
      <c r="P153" s="453" t="str">
        <f t="shared" si="17"/>
        <v>HEROMASTERYDES_62082</v>
      </c>
      <c r="Q153" s="423" t="str">
        <f t="shared" si="12"/>
        <v/>
      </c>
      <c r="S153" s="423" t="str">
        <f t="shared" si="18"/>
        <v/>
      </c>
      <c r="AE153" s="428" t="s">
        <v>14555</v>
      </c>
      <c r="AY153" s="123">
        <v>7.0000000000000007E-2</v>
      </c>
    </row>
    <row r="154" spans="1:51" ht="16.5">
      <c r="A154" s="123">
        <f t="shared" si="20"/>
        <v>62083</v>
      </c>
      <c r="C154" s="123" t="s">
        <v>14556</v>
      </c>
      <c r="D154" s="123">
        <v>2</v>
      </c>
      <c r="G154" s="123">
        <v>3</v>
      </c>
      <c r="H154" s="123">
        <v>100</v>
      </c>
      <c r="I154" s="123">
        <v>1</v>
      </c>
      <c r="J154" s="123">
        <v>1000</v>
      </c>
      <c r="K154" s="123" t="s">
        <v>14482</v>
      </c>
      <c r="L154" s="123">
        <v>0</v>
      </c>
      <c r="M154" s="453">
        <f t="shared" si="19"/>
        <v>62080</v>
      </c>
      <c r="N154" s="453" t="s">
        <v>14557</v>
      </c>
      <c r="O154" s="453" t="str">
        <f t="shared" si="16"/>
        <v>HEROMASTERY_62083</v>
      </c>
      <c r="P154" s="453" t="str">
        <f t="shared" si="17"/>
        <v>HEROMASTERYDES_62083</v>
      </c>
      <c r="Q154" s="423" t="str">
        <f t="shared" si="12"/>
        <v/>
      </c>
      <c r="S154" s="423" t="str">
        <f t="shared" si="18"/>
        <v/>
      </c>
      <c r="AE154" s="428" t="s">
        <v>14558</v>
      </c>
      <c r="AY154" s="123">
        <v>0.1</v>
      </c>
    </row>
    <row r="155" spans="1:51" ht="16.5">
      <c r="A155" s="123">
        <f t="shared" si="20"/>
        <v>62091</v>
      </c>
      <c r="C155" s="123" t="s">
        <v>14559</v>
      </c>
      <c r="D155" s="123">
        <v>2</v>
      </c>
      <c r="G155" s="123">
        <v>1</v>
      </c>
      <c r="H155" s="123">
        <v>560</v>
      </c>
      <c r="I155" s="123">
        <v>7</v>
      </c>
      <c r="J155" s="123">
        <v>0</v>
      </c>
      <c r="K155" s="123" t="s">
        <v>13144</v>
      </c>
      <c r="L155" s="123">
        <v>0</v>
      </c>
      <c r="M155" s="453">
        <f t="shared" si="19"/>
        <v>62090</v>
      </c>
      <c r="N155" s="453" t="s">
        <v>14560</v>
      </c>
      <c r="O155" s="453" t="str">
        <f t="shared" si="16"/>
        <v>HEROMASTERY_62091</v>
      </c>
      <c r="P155" s="453" t="str">
        <f t="shared" si="17"/>
        <v>HEROMASTERYDES_62091</v>
      </c>
      <c r="Q155" s="423" t="str">
        <f t="shared" si="12"/>
        <v/>
      </c>
      <c r="S155" s="423" t="str">
        <f t="shared" si="18"/>
        <v/>
      </c>
      <c r="AE155" s="428" t="s">
        <v>14561</v>
      </c>
      <c r="AY155" s="123">
        <v>0.03</v>
      </c>
    </row>
    <row r="156" spans="1:51" ht="16.5">
      <c r="A156" s="123">
        <f t="shared" si="20"/>
        <v>62092</v>
      </c>
      <c r="C156" s="123" t="s">
        <v>14562</v>
      </c>
      <c r="D156" s="123">
        <v>2</v>
      </c>
      <c r="G156" s="123">
        <v>2</v>
      </c>
      <c r="H156" s="123">
        <v>340</v>
      </c>
      <c r="I156" s="123">
        <v>5</v>
      </c>
      <c r="J156" s="123">
        <v>0</v>
      </c>
      <c r="K156" s="123" t="s">
        <v>14482</v>
      </c>
      <c r="L156" s="123">
        <v>0</v>
      </c>
      <c r="M156" s="453">
        <f t="shared" si="19"/>
        <v>62090</v>
      </c>
      <c r="N156" s="453" t="s">
        <v>14563</v>
      </c>
      <c r="O156" s="453" t="str">
        <f t="shared" si="16"/>
        <v>HEROMASTERY_62092</v>
      </c>
      <c r="P156" s="453" t="str">
        <f t="shared" si="17"/>
        <v>HEROMASTERYDES_62092</v>
      </c>
      <c r="Q156" s="423" t="str">
        <f t="shared" si="12"/>
        <v/>
      </c>
      <c r="S156" s="423" t="str">
        <f t="shared" si="18"/>
        <v/>
      </c>
      <c r="AE156" s="428" t="s">
        <v>14564</v>
      </c>
      <c r="AY156" s="123">
        <v>7.0000000000000007E-2</v>
      </c>
    </row>
    <row r="157" spans="1:51" ht="16.5">
      <c r="A157" s="123">
        <f t="shared" si="20"/>
        <v>62093</v>
      </c>
      <c r="C157" s="123" t="s">
        <v>14565</v>
      </c>
      <c r="D157" s="123">
        <v>2</v>
      </c>
      <c r="G157" s="123">
        <v>3</v>
      </c>
      <c r="H157" s="123">
        <v>100</v>
      </c>
      <c r="I157" s="123">
        <v>1</v>
      </c>
      <c r="J157" s="123">
        <v>1000</v>
      </c>
      <c r="K157" s="123" t="s">
        <v>14482</v>
      </c>
      <c r="L157" s="123">
        <v>0</v>
      </c>
      <c r="M157" s="453">
        <f t="shared" si="19"/>
        <v>62090</v>
      </c>
      <c r="N157" s="453" t="s">
        <v>14566</v>
      </c>
      <c r="O157" s="453" t="str">
        <f t="shared" si="16"/>
        <v>HEROMASTERY_62093</v>
      </c>
      <c r="P157" s="453" t="str">
        <f t="shared" si="17"/>
        <v>HEROMASTERYDES_62093</v>
      </c>
      <c r="Q157" s="423" t="str">
        <f t="shared" si="12"/>
        <v/>
      </c>
      <c r="S157" s="423" t="str">
        <f t="shared" si="18"/>
        <v/>
      </c>
      <c r="AE157" s="428" t="s">
        <v>14567</v>
      </c>
      <c r="AY157" s="123">
        <v>0.1</v>
      </c>
    </row>
    <row r="158" spans="1:51" ht="16.5">
      <c r="A158" s="123">
        <f t="shared" si="20"/>
        <v>62101</v>
      </c>
      <c r="C158" s="123" t="s">
        <v>14568</v>
      </c>
      <c r="D158" s="123">
        <v>2</v>
      </c>
      <c r="G158" s="123">
        <v>1</v>
      </c>
      <c r="H158" s="123">
        <v>560</v>
      </c>
      <c r="I158" s="123">
        <v>7</v>
      </c>
      <c r="J158" s="123">
        <v>0</v>
      </c>
      <c r="K158" s="123" t="s">
        <v>13144</v>
      </c>
      <c r="L158" s="123">
        <v>0</v>
      </c>
      <c r="M158" s="453">
        <f t="shared" si="19"/>
        <v>62100</v>
      </c>
      <c r="N158" s="453" t="s">
        <v>14569</v>
      </c>
      <c r="O158" s="453" t="str">
        <f t="shared" si="16"/>
        <v>HEROMASTERY_62101</v>
      </c>
      <c r="P158" s="453" t="str">
        <f t="shared" si="17"/>
        <v>HEROMASTERYDES_62101</v>
      </c>
      <c r="Q158" s="423" t="str">
        <f t="shared" si="12"/>
        <v/>
      </c>
      <c r="S158" s="423" t="str">
        <f t="shared" si="18"/>
        <v/>
      </c>
      <c r="AE158" s="428" t="s">
        <v>14570</v>
      </c>
      <c r="AY158" s="123">
        <v>0.03</v>
      </c>
    </row>
    <row r="159" spans="1:51" ht="16.5">
      <c r="A159" s="123">
        <f t="shared" si="20"/>
        <v>62102</v>
      </c>
      <c r="C159" s="123" t="s">
        <v>14571</v>
      </c>
      <c r="D159" s="123">
        <v>2</v>
      </c>
      <c r="G159" s="123">
        <v>2</v>
      </c>
      <c r="H159" s="123">
        <v>340</v>
      </c>
      <c r="I159" s="123">
        <v>5</v>
      </c>
      <c r="J159" s="123">
        <v>0</v>
      </c>
      <c r="K159" s="123" t="s">
        <v>14482</v>
      </c>
      <c r="L159" s="123">
        <v>0</v>
      </c>
      <c r="M159" s="453">
        <f t="shared" si="19"/>
        <v>62100</v>
      </c>
      <c r="N159" s="453" t="s">
        <v>14572</v>
      </c>
      <c r="O159" s="453" t="str">
        <f t="shared" si="16"/>
        <v>HEROMASTERY_62102</v>
      </c>
      <c r="P159" s="453" t="str">
        <f t="shared" si="17"/>
        <v>HEROMASTERYDES_62102</v>
      </c>
      <c r="Q159" s="423" t="str">
        <f t="shared" si="12"/>
        <v/>
      </c>
      <c r="S159" s="423" t="str">
        <f t="shared" si="18"/>
        <v/>
      </c>
      <c r="AE159" s="428" t="s">
        <v>14573</v>
      </c>
      <c r="AY159" s="123">
        <v>7.0000000000000007E-2</v>
      </c>
    </row>
    <row r="160" spans="1:51" ht="16.5">
      <c r="A160" s="123">
        <f t="shared" si="20"/>
        <v>62103</v>
      </c>
      <c r="C160" s="123" t="s">
        <v>14574</v>
      </c>
      <c r="D160" s="123">
        <v>2</v>
      </c>
      <c r="G160" s="123">
        <v>3</v>
      </c>
      <c r="H160" s="123">
        <v>100</v>
      </c>
      <c r="I160" s="123">
        <v>1</v>
      </c>
      <c r="J160" s="123">
        <v>1000</v>
      </c>
      <c r="K160" s="123" t="s">
        <v>14482</v>
      </c>
      <c r="L160" s="123">
        <v>0</v>
      </c>
      <c r="M160" s="453">
        <f t="shared" si="19"/>
        <v>62100</v>
      </c>
      <c r="N160" s="453" t="s">
        <v>14575</v>
      </c>
      <c r="O160" s="453" t="str">
        <f t="shared" si="16"/>
        <v>HEROMASTERY_62103</v>
      </c>
      <c r="P160" s="453" t="str">
        <f t="shared" si="17"/>
        <v>HEROMASTERYDES_62103</v>
      </c>
      <c r="Q160" s="423" t="str">
        <f t="shared" si="12"/>
        <v/>
      </c>
      <c r="S160" s="423" t="str">
        <f t="shared" si="18"/>
        <v/>
      </c>
      <c r="AE160" s="428" t="s">
        <v>14576</v>
      </c>
      <c r="AY160" s="123">
        <v>0.1</v>
      </c>
    </row>
    <row r="161" spans="1:51" ht="16.5">
      <c r="A161" s="123">
        <f>IF(M161=M160,A160+1,A160+8)</f>
        <v>62111</v>
      </c>
      <c r="C161" s="455" t="s">
        <v>14577</v>
      </c>
      <c r="D161" s="123">
        <v>2</v>
      </c>
      <c r="G161" s="123">
        <v>1</v>
      </c>
      <c r="H161" s="123">
        <v>700</v>
      </c>
      <c r="I161" s="123">
        <v>7</v>
      </c>
      <c r="J161" s="123">
        <v>0</v>
      </c>
      <c r="K161" s="123" t="s">
        <v>14578</v>
      </c>
      <c r="L161" s="123">
        <v>0</v>
      </c>
      <c r="M161" s="453">
        <f t="shared" si="19"/>
        <v>62110</v>
      </c>
      <c r="N161" s="453" t="s">
        <v>14579</v>
      </c>
      <c r="O161" s="453" t="str">
        <f>"HEROMASTERY_"&amp;A161</f>
        <v>HEROMASTERY_62111</v>
      </c>
      <c r="P161" s="453" t="str">
        <f>"HEROMASTERYDES_"&amp;A161</f>
        <v>HEROMASTERYDES_62111</v>
      </c>
      <c r="Q161" s="423" t="str">
        <f t="shared" si="12"/>
        <v/>
      </c>
      <c r="S161" s="423" t="str">
        <f t="shared" si="18"/>
        <v/>
      </c>
      <c r="AE161" s="428" t="s">
        <v>14580</v>
      </c>
      <c r="AY161" s="123">
        <v>0.03</v>
      </c>
    </row>
    <row r="162" spans="1:51" ht="16.5">
      <c r="A162" s="123">
        <f>IF(M162=M161,A161+1,A161+8)</f>
        <v>62112</v>
      </c>
      <c r="C162" s="455" t="s">
        <v>14581</v>
      </c>
      <c r="D162" s="123">
        <v>2</v>
      </c>
      <c r="G162" s="123">
        <v>2</v>
      </c>
      <c r="H162" s="123">
        <v>280</v>
      </c>
      <c r="I162" s="123">
        <v>5</v>
      </c>
      <c r="J162" s="123">
        <v>0</v>
      </c>
      <c r="K162" s="123" t="s">
        <v>14482</v>
      </c>
      <c r="L162" s="123">
        <v>0</v>
      </c>
      <c r="M162" s="453">
        <f t="shared" si="19"/>
        <v>62110</v>
      </c>
      <c r="N162" s="453" t="s">
        <v>14582</v>
      </c>
      <c r="O162" s="453" t="str">
        <f>"HEROMASTERY_"&amp;A162</f>
        <v>HEROMASTERY_62112</v>
      </c>
      <c r="P162" s="453" t="str">
        <f>"HEROMASTERYDES_"&amp;A162</f>
        <v>HEROMASTERYDES_62112</v>
      </c>
      <c r="Q162" s="423" t="str">
        <f t="shared" si="12"/>
        <v/>
      </c>
      <c r="S162" s="423" t="str">
        <f t="shared" si="18"/>
        <v/>
      </c>
      <c r="AE162" s="428" t="s">
        <v>14583</v>
      </c>
      <c r="AY162" s="123">
        <v>7.0000000000000007E-2</v>
      </c>
    </row>
    <row r="163" spans="1:51" ht="16.5">
      <c r="A163" s="123">
        <f>IF(M163=M162,A162+1,A162+8)</f>
        <v>62113</v>
      </c>
      <c r="C163" s="455" t="s">
        <v>14584</v>
      </c>
      <c r="D163" s="123">
        <v>2</v>
      </c>
      <c r="G163" s="123">
        <v>3</v>
      </c>
      <c r="H163" s="123">
        <v>20</v>
      </c>
      <c r="I163" s="123">
        <v>1</v>
      </c>
      <c r="J163" s="123">
        <v>1000</v>
      </c>
      <c r="K163" s="123" t="s">
        <v>14482</v>
      </c>
      <c r="L163" s="123">
        <v>0</v>
      </c>
      <c r="M163" s="453">
        <f t="shared" si="19"/>
        <v>62110</v>
      </c>
      <c r="N163" s="453" t="s">
        <v>14585</v>
      </c>
      <c r="O163" s="453" t="str">
        <f>"HEROMASTERY_"&amp;A163</f>
        <v>HEROMASTERY_62113</v>
      </c>
      <c r="P163" s="453" t="str">
        <f>"HEROMASTERYDES_"&amp;A163</f>
        <v>HEROMASTERYDES_62113</v>
      </c>
      <c r="Q163" s="423" t="str">
        <f t="shared" si="12"/>
        <v/>
      </c>
      <c r="S163" s="423" t="str">
        <f t="shared" si="18"/>
        <v/>
      </c>
      <c r="AE163" s="428" t="s">
        <v>14586</v>
      </c>
      <c r="AY163" s="123">
        <v>0.1</v>
      </c>
    </row>
    <row r="164" spans="1:51" ht="16.5">
      <c r="A164" s="123">
        <f>IF(M164=M163,A163+1,A163+8)</f>
        <v>62121</v>
      </c>
      <c r="C164" s="123" t="s">
        <v>14587</v>
      </c>
      <c r="D164" s="123">
        <v>2</v>
      </c>
      <c r="E164" s="123">
        <v>1</v>
      </c>
      <c r="G164" s="123">
        <v>1</v>
      </c>
      <c r="H164" s="123">
        <v>700</v>
      </c>
      <c r="I164" s="123">
        <v>7</v>
      </c>
      <c r="J164" s="123">
        <v>0</v>
      </c>
      <c r="K164" s="123" t="s">
        <v>13144</v>
      </c>
      <c r="L164" s="123">
        <v>0</v>
      </c>
      <c r="M164" s="453">
        <f t="shared" si="19"/>
        <v>62120</v>
      </c>
      <c r="N164" s="453" t="s">
        <v>14588</v>
      </c>
      <c r="O164" s="453" t="str">
        <f t="shared" si="16"/>
        <v>HEROMASTERY_62121</v>
      </c>
      <c r="P164" s="453" t="str">
        <f t="shared" si="17"/>
        <v>HEROMASTERYDES_62121</v>
      </c>
      <c r="Q164" s="423" t="str">
        <f t="shared" si="12"/>
        <v/>
      </c>
      <c r="S164" s="423" t="str">
        <f t="shared" si="18"/>
        <v/>
      </c>
      <c r="AE164" s="428" t="s">
        <v>14589</v>
      </c>
      <c r="AY164" s="123">
        <v>0.03</v>
      </c>
    </row>
    <row r="165" spans="1:51" ht="16.5">
      <c r="A165" s="123">
        <f t="shared" si="20"/>
        <v>62122</v>
      </c>
      <c r="C165" s="123" t="s">
        <v>14590</v>
      </c>
      <c r="D165" s="123">
        <v>2</v>
      </c>
      <c r="E165" s="123">
        <v>1</v>
      </c>
      <c r="G165" s="123">
        <v>2</v>
      </c>
      <c r="H165" s="123">
        <v>280</v>
      </c>
      <c r="I165" s="123">
        <v>5</v>
      </c>
      <c r="J165" s="123">
        <v>0</v>
      </c>
      <c r="K165" s="123" t="s">
        <v>14482</v>
      </c>
      <c r="L165" s="123">
        <v>0</v>
      </c>
      <c r="M165" s="453">
        <f t="shared" si="19"/>
        <v>62120</v>
      </c>
      <c r="N165" s="453" t="s">
        <v>14591</v>
      </c>
      <c r="O165" s="453" t="str">
        <f t="shared" si="16"/>
        <v>HEROMASTERY_62122</v>
      </c>
      <c r="P165" s="453" t="str">
        <f t="shared" si="17"/>
        <v>HEROMASTERYDES_62122</v>
      </c>
      <c r="Q165" s="423" t="str">
        <f t="shared" si="12"/>
        <v/>
      </c>
      <c r="S165" s="423" t="str">
        <f t="shared" si="18"/>
        <v/>
      </c>
      <c r="AE165" s="428" t="s">
        <v>14592</v>
      </c>
      <c r="AY165" s="123">
        <v>7.0000000000000007E-2</v>
      </c>
    </row>
    <row r="166" spans="1:51" ht="16.5">
      <c r="A166" s="123">
        <f t="shared" si="20"/>
        <v>62123</v>
      </c>
      <c r="C166" s="123" t="s">
        <v>14593</v>
      </c>
      <c r="D166" s="123">
        <v>2</v>
      </c>
      <c r="E166" s="123">
        <v>1</v>
      </c>
      <c r="G166" s="123">
        <v>3</v>
      </c>
      <c r="H166" s="123">
        <v>20</v>
      </c>
      <c r="I166" s="123">
        <v>1</v>
      </c>
      <c r="J166" s="123">
        <v>1000</v>
      </c>
      <c r="K166" s="123" t="s">
        <v>14482</v>
      </c>
      <c r="L166" s="123">
        <v>0</v>
      </c>
      <c r="M166" s="453">
        <f t="shared" si="19"/>
        <v>62120</v>
      </c>
      <c r="N166" s="453" t="s">
        <v>14594</v>
      </c>
      <c r="O166" s="453" t="str">
        <f t="shared" si="16"/>
        <v>HEROMASTERY_62123</v>
      </c>
      <c r="P166" s="453" t="str">
        <f t="shared" si="17"/>
        <v>HEROMASTERYDES_62123</v>
      </c>
      <c r="Q166" s="423" t="str">
        <f t="shared" si="12"/>
        <v/>
      </c>
      <c r="S166" s="423" t="str">
        <f t="shared" si="18"/>
        <v/>
      </c>
      <c r="AE166" s="428" t="s">
        <v>14595</v>
      </c>
      <c r="AY166" s="123">
        <v>0.1</v>
      </c>
    </row>
    <row r="167" spans="1:51" ht="16.5">
      <c r="A167" s="123">
        <f t="shared" si="20"/>
        <v>62131</v>
      </c>
      <c r="C167" s="123" t="s">
        <v>14596</v>
      </c>
      <c r="D167" s="123">
        <v>2</v>
      </c>
      <c r="G167" s="123">
        <v>1</v>
      </c>
      <c r="H167" s="123">
        <v>560</v>
      </c>
      <c r="I167" s="123">
        <v>7</v>
      </c>
      <c r="J167" s="123">
        <v>0</v>
      </c>
      <c r="K167" s="123" t="s">
        <v>13144</v>
      </c>
      <c r="L167" s="123">
        <v>0</v>
      </c>
      <c r="M167" s="453">
        <f t="shared" si="19"/>
        <v>62130</v>
      </c>
      <c r="N167" s="453" t="s">
        <v>14597</v>
      </c>
      <c r="O167" s="453" t="str">
        <f t="shared" si="16"/>
        <v>HEROMASTERY_62131</v>
      </c>
      <c r="P167" s="453" t="str">
        <f t="shared" si="17"/>
        <v>HEROMASTERYDES_62131</v>
      </c>
      <c r="Q167" s="423" t="str">
        <f t="shared" si="12"/>
        <v>[1,1,1,1]</v>
      </c>
      <c r="R167" s="423" t="s">
        <v>14319</v>
      </c>
      <c r="S167" s="423" t="str">
        <f t="shared" si="18"/>
        <v>[1,1]</v>
      </c>
      <c r="V167" s="423" t="s">
        <v>14598</v>
      </c>
      <c r="AY167" s="123">
        <v>0.03</v>
      </c>
    </row>
    <row r="168" spans="1:51" ht="16.5">
      <c r="A168" s="123">
        <f t="shared" si="20"/>
        <v>62132</v>
      </c>
      <c r="C168" s="123" t="s">
        <v>14599</v>
      </c>
      <c r="D168" s="123">
        <v>2</v>
      </c>
      <c r="G168" s="123">
        <v>2</v>
      </c>
      <c r="H168" s="123">
        <v>340</v>
      </c>
      <c r="I168" s="123">
        <v>5</v>
      </c>
      <c r="J168" s="123">
        <v>0</v>
      </c>
      <c r="K168" s="123" t="s">
        <v>14482</v>
      </c>
      <c r="L168" s="123">
        <v>0</v>
      </c>
      <c r="M168" s="453">
        <f t="shared" si="19"/>
        <v>62130</v>
      </c>
      <c r="N168" s="453" t="s">
        <v>14600</v>
      </c>
      <c r="O168" s="453" t="str">
        <f t="shared" si="16"/>
        <v>HEROMASTERY_62132</v>
      </c>
      <c r="P168" s="453" t="str">
        <f t="shared" si="17"/>
        <v>HEROMASTERYDES_62132</v>
      </c>
      <c r="Q168" s="423" t="str">
        <f t="shared" si="12"/>
        <v>[1,1,1,1]</v>
      </c>
      <c r="R168" s="423" t="s">
        <v>14319</v>
      </c>
      <c r="S168" s="423" t="str">
        <f t="shared" si="18"/>
        <v>[1,1]</v>
      </c>
      <c r="V168" s="423" t="s">
        <v>14601</v>
      </c>
      <c r="AY168" s="123">
        <v>7.0000000000000007E-2</v>
      </c>
    </row>
    <row r="169" spans="1:51" ht="16.5">
      <c r="A169" s="123">
        <f t="shared" si="20"/>
        <v>62133</v>
      </c>
      <c r="C169" s="123" t="s">
        <v>14602</v>
      </c>
      <c r="D169" s="123">
        <v>2</v>
      </c>
      <c r="G169" s="123">
        <v>3</v>
      </c>
      <c r="H169" s="123">
        <v>100</v>
      </c>
      <c r="I169" s="123">
        <v>1</v>
      </c>
      <c r="J169" s="123">
        <v>1000</v>
      </c>
      <c r="K169" s="123" t="s">
        <v>14482</v>
      </c>
      <c r="L169" s="123">
        <v>0</v>
      </c>
      <c r="M169" s="453">
        <f t="shared" si="19"/>
        <v>62130</v>
      </c>
      <c r="N169" s="453" t="s">
        <v>14603</v>
      </c>
      <c r="O169" s="453" t="str">
        <f t="shared" si="16"/>
        <v>HEROMASTERY_62133</v>
      </c>
      <c r="P169" s="453" t="str">
        <f t="shared" si="17"/>
        <v>HEROMASTERYDES_62133</v>
      </c>
      <c r="Q169" s="423" t="str">
        <f t="shared" ref="Q169:Q238" si="21">IF(R169="","","[1,1,1,1]")</f>
        <v>[1,1,1,1]</v>
      </c>
      <c r="R169" s="423" t="s">
        <v>14319</v>
      </c>
      <c r="S169" s="423" t="str">
        <f t="shared" si="18"/>
        <v>[1,1]</v>
      </c>
      <c r="V169" s="423" t="s">
        <v>14604</v>
      </c>
      <c r="AY169" s="123">
        <v>0.1</v>
      </c>
    </row>
    <row r="170" spans="1:51" ht="16.5">
      <c r="A170" s="123">
        <f t="shared" si="20"/>
        <v>62141</v>
      </c>
      <c r="C170" s="455" t="s">
        <v>14605</v>
      </c>
      <c r="D170" s="123">
        <v>2</v>
      </c>
      <c r="G170" s="123">
        <v>1</v>
      </c>
      <c r="H170" s="123">
        <v>700</v>
      </c>
      <c r="I170" s="123">
        <v>7</v>
      </c>
      <c r="J170" s="123">
        <v>0</v>
      </c>
      <c r="K170" s="123" t="s">
        <v>14578</v>
      </c>
      <c r="L170" s="123">
        <v>0</v>
      </c>
      <c r="M170" s="453">
        <f t="shared" si="19"/>
        <v>62140</v>
      </c>
      <c r="N170" s="453" t="s">
        <v>14606</v>
      </c>
      <c r="O170" s="453" t="str">
        <f t="shared" si="16"/>
        <v>HEROMASTERY_62141</v>
      </c>
      <c r="P170" s="453" t="str">
        <f t="shared" si="17"/>
        <v>HEROMASTERYDES_62141</v>
      </c>
      <c r="Q170" s="423" t="str">
        <f t="shared" si="21"/>
        <v/>
      </c>
      <c r="S170" s="423" t="str">
        <f t="shared" si="18"/>
        <v/>
      </c>
      <c r="V170" s="423" t="s">
        <v>14607</v>
      </c>
      <c r="AY170" s="123">
        <v>0.03</v>
      </c>
    </row>
    <row r="171" spans="1:51" ht="16.5">
      <c r="A171" s="123">
        <f t="shared" si="20"/>
        <v>62142</v>
      </c>
      <c r="C171" s="455" t="s">
        <v>14608</v>
      </c>
      <c r="D171" s="123">
        <v>2</v>
      </c>
      <c r="G171" s="123">
        <v>2</v>
      </c>
      <c r="H171" s="123">
        <v>280</v>
      </c>
      <c r="I171" s="123">
        <v>5</v>
      </c>
      <c r="J171" s="123">
        <v>0</v>
      </c>
      <c r="K171" s="123" t="s">
        <v>14482</v>
      </c>
      <c r="L171" s="123">
        <v>0</v>
      </c>
      <c r="M171" s="453">
        <f t="shared" si="19"/>
        <v>62140</v>
      </c>
      <c r="N171" s="453" t="s">
        <v>14609</v>
      </c>
      <c r="O171" s="453" t="str">
        <f t="shared" si="16"/>
        <v>HEROMASTERY_62142</v>
      </c>
      <c r="P171" s="453" t="str">
        <f t="shared" si="17"/>
        <v>HEROMASTERYDES_62142</v>
      </c>
      <c r="Q171" s="423" t="str">
        <f t="shared" si="21"/>
        <v/>
      </c>
      <c r="S171" s="423" t="str">
        <f t="shared" si="18"/>
        <v/>
      </c>
      <c r="V171" s="423" t="s">
        <v>14610</v>
      </c>
      <c r="AY171" s="123">
        <v>7.0000000000000007E-2</v>
      </c>
    </row>
    <row r="172" spans="1:51" ht="16.5">
      <c r="A172" s="123">
        <f t="shared" si="20"/>
        <v>62143</v>
      </c>
      <c r="C172" s="455" t="s">
        <v>14611</v>
      </c>
      <c r="D172" s="123">
        <v>2</v>
      </c>
      <c r="G172" s="123">
        <v>3</v>
      </c>
      <c r="H172" s="123">
        <v>20</v>
      </c>
      <c r="I172" s="123">
        <v>1</v>
      </c>
      <c r="J172" s="123">
        <v>1000</v>
      </c>
      <c r="K172" s="123" t="s">
        <v>14482</v>
      </c>
      <c r="L172" s="123">
        <v>0</v>
      </c>
      <c r="M172" s="453">
        <f t="shared" si="19"/>
        <v>62140</v>
      </c>
      <c r="N172" s="453" t="s">
        <v>14612</v>
      </c>
      <c r="O172" s="453" t="str">
        <f t="shared" si="16"/>
        <v>HEROMASTERY_62143</v>
      </c>
      <c r="P172" s="453" t="str">
        <f t="shared" si="17"/>
        <v>HEROMASTERYDES_62143</v>
      </c>
      <c r="Q172" s="423" t="str">
        <f t="shared" si="21"/>
        <v/>
      </c>
      <c r="S172" s="423" t="str">
        <f t="shared" si="18"/>
        <v/>
      </c>
      <c r="V172" s="423" t="s">
        <v>14613</v>
      </c>
      <c r="AY172" s="123">
        <v>0.1</v>
      </c>
    </row>
    <row r="173" spans="1:51" ht="16.5">
      <c r="A173" s="123">
        <f t="shared" si="20"/>
        <v>62151</v>
      </c>
      <c r="C173" s="123" t="s">
        <v>14614</v>
      </c>
      <c r="D173" s="123">
        <v>2</v>
      </c>
      <c r="G173" s="123">
        <v>1</v>
      </c>
      <c r="H173" s="123">
        <v>560</v>
      </c>
      <c r="I173" s="123">
        <v>7</v>
      </c>
      <c r="J173" s="123">
        <v>0</v>
      </c>
      <c r="K173" s="123" t="s">
        <v>13144</v>
      </c>
      <c r="L173" s="123">
        <v>0</v>
      </c>
      <c r="M173" s="453">
        <f t="shared" si="19"/>
        <v>62150</v>
      </c>
      <c r="N173" s="453" t="s">
        <v>14615</v>
      </c>
      <c r="O173" s="453" t="str">
        <f t="shared" si="16"/>
        <v>HEROMASTERY_62151</v>
      </c>
      <c r="P173" s="453" t="str">
        <f t="shared" si="17"/>
        <v>HEROMASTERYDES_62151</v>
      </c>
      <c r="Q173" s="423" t="str">
        <f t="shared" si="21"/>
        <v>[1,1,1,1]</v>
      </c>
      <c r="R173" s="423" t="s">
        <v>14451</v>
      </c>
      <c r="S173" s="423" t="str">
        <f>IF(R173="","","[1,1]")</f>
        <v>[1,1]</v>
      </c>
      <c r="V173" s="423" t="s">
        <v>14616</v>
      </c>
      <c r="AY173" s="123">
        <v>0.03</v>
      </c>
    </row>
    <row r="174" spans="1:51" ht="16.5">
      <c r="A174" s="123">
        <f t="shared" si="20"/>
        <v>62152</v>
      </c>
      <c r="C174" s="123" t="s">
        <v>14617</v>
      </c>
      <c r="D174" s="123">
        <v>2</v>
      </c>
      <c r="G174" s="123">
        <v>2</v>
      </c>
      <c r="H174" s="123">
        <v>340</v>
      </c>
      <c r="I174" s="123">
        <v>5</v>
      </c>
      <c r="J174" s="123">
        <v>0</v>
      </c>
      <c r="K174" s="123" t="s">
        <v>14482</v>
      </c>
      <c r="L174" s="123">
        <v>0</v>
      </c>
      <c r="M174" s="453">
        <f t="shared" si="19"/>
        <v>62150</v>
      </c>
      <c r="N174" s="453" t="s">
        <v>14618</v>
      </c>
      <c r="O174" s="453" t="str">
        <f t="shared" si="16"/>
        <v>HEROMASTERY_62152</v>
      </c>
      <c r="P174" s="453" t="str">
        <f t="shared" si="17"/>
        <v>HEROMASTERYDES_62152</v>
      </c>
      <c r="Q174" s="423" t="str">
        <f t="shared" si="21"/>
        <v>[1,1,1,1]</v>
      </c>
      <c r="R174" s="423" t="s">
        <v>14451</v>
      </c>
      <c r="S174" s="423" t="str">
        <f>IF(R174="","","[1,1]")</f>
        <v>[1,1]</v>
      </c>
      <c r="V174" s="423" t="s">
        <v>14619</v>
      </c>
      <c r="AY174" s="123">
        <v>7.0000000000000007E-2</v>
      </c>
    </row>
    <row r="175" spans="1:51" ht="16.5">
      <c r="A175" s="123">
        <f t="shared" si="20"/>
        <v>62153</v>
      </c>
      <c r="C175" s="123" t="s">
        <v>14620</v>
      </c>
      <c r="D175" s="123">
        <v>2</v>
      </c>
      <c r="G175" s="123">
        <v>3</v>
      </c>
      <c r="H175" s="123">
        <v>100</v>
      </c>
      <c r="I175" s="123">
        <v>1</v>
      </c>
      <c r="J175" s="123">
        <v>1000</v>
      </c>
      <c r="K175" s="123" t="s">
        <v>14482</v>
      </c>
      <c r="L175" s="123">
        <v>0</v>
      </c>
      <c r="M175" s="453">
        <f t="shared" si="19"/>
        <v>62150</v>
      </c>
      <c r="N175" s="453" t="s">
        <v>14621</v>
      </c>
      <c r="O175" s="453" t="str">
        <f t="shared" si="16"/>
        <v>HEROMASTERY_62153</v>
      </c>
      <c r="P175" s="453" t="str">
        <f t="shared" si="17"/>
        <v>HEROMASTERYDES_62153</v>
      </c>
      <c r="Q175" s="423" t="str">
        <f t="shared" si="21"/>
        <v>[1,1,1,1]</v>
      </c>
      <c r="R175" s="423" t="s">
        <v>14451</v>
      </c>
      <c r="S175" s="423" t="str">
        <f>IF(R175="","","[1,1]")</f>
        <v>[1,1]</v>
      </c>
      <c r="V175" s="423" t="s">
        <v>14622</v>
      </c>
      <c r="AY175" s="123">
        <v>0.1</v>
      </c>
    </row>
    <row r="176" spans="1:51" ht="16.5">
      <c r="A176" s="123">
        <f t="shared" si="20"/>
        <v>62161</v>
      </c>
      <c r="C176" s="123" t="s">
        <v>14623</v>
      </c>
      <c r="D176" s="123">
        <v>2</v>
      </c>
      <c r="G176" s="123">
        <v>1</v>
      </c>
      <c r="H176" s="123">
        <v>560</v>
      </c>
      <c r="I176" s="123">
        <v>7</v>
      </c>
      <c r="J176" s="123">
        <v>0</v>
      </c>
      <c r="K176" s="123" t="s">
        <v>13144</v>
      </c>
      <c r="L176" s="123">
        <v>0</v>
      </c>
      <c r="M176" s="453">
        <f t="shared" si="19"/>
        <v>62160</v>
      </c>
      <c r="N176" s="453" t="s">
        <v>14624</v>
      </c>
      <c r="O176" s="453" t="str">
        <f t="shared" si="16"/>
        <v>HEROMASTERY_62161</v>
      </c>
      <c r="P176" s="453" t="str">
        <f t="shared" si="17"/>
        <v>HEROMASTERYDES_62161</v>
      </c>
      <c r="Q176" s="423" t="str">
        <f t="shared" si="21"/>
        <v>[1,1,1,1]</v>
      </c>
      <c r="R176" s="423" t="s">
        <v>14302</v>
      </c>
      <c r="S176" s="423" t="str">
        <f t="shared" si="18"/>
        <v>[1,1]</v>
      </c>
      <c r="V176" s="423" t="s">
        <v>14625</v>
      </c>
      <c r="AY176" s="123">
        <v>0.03</v>
      </c>
    </row>
    <row r="177" spans="1:51" ht="16.5">
      <c r="A177" s="123">
        <f t="shared" si="20"/>
        <v>62162</v>
      </c>
      <c r="C177" s="123" t="s">
        <v>14626</v>
      </c>
      <c r="D177" s="123">
        <v>2</v>
      </c>
      <c r="G177" s="123">
        <v>2</v>
      </c>
      <c r="H177" s="123">
        <v>340</v>
      </c>
      <c r="I177" s="123">
        <v>5</v>
      </c>
      <c r="J177" s="123">
        <v>0</v>
      </c>
      <c r="K177" s="123" t="s">
        <v>14482</v>
      </c>
      <c r="L177" s="123">
        <v>0</v>
      </c>
      <c r="M177" s="453">
        <f t="shared" si="19"/>
        <v>62160</v>
      </c>
      <c r="N177" s="453" t="s">
        <v>14627</v>
      </c>
      <c r="O177" s="453" t="str">
        <f t="shared" si="16"/>
        <v>HEROMASTERY_62162</v>
      </c>
      <c r="P177" s="453" t="str">
        <f t="shared" si="17"/>
        <v>HEROMASTERYDES_62162</v>
      </c>
      <c r="Q177" s="423" t="str">
        <f t="shared" si="21"/>
        <v>[1,1,1,1]</v>
      </c>
      <c r="R177" s="423" t="s">
        <v>14302</v>
      </c>
      <c r="S177" s="423" t="str">
        <f t="shared" si="18"/>
        <v>[1,1]</v>
      </c>
      <c r="V177" s="423" t="s">
        <v>14628</v>
      </c>
      <c r="AY177" s="123">
        <v>7.0000000000000007E-2</v>
      </c>
    </row>
    <row r="178" spans="1:51" ht="16.5">
      <c r="A178" s="123">
        <f t="shared" si="20"/>
        <v>62163</v>
      </c>
      <c r="C178" s="123" t="s">
        <v>14629</v>
      </c>
      <c r="D178" s="123">
        <v>2</v>
      </c>
      <c r="G178" s="123">
        <v>3</v>
      </c>
      <c r="H178" s="123">
        <v>100</v>
      </c>
      <c r="I178" s="123">
        <v>1</v>
      </c>
      <c r="J178" s="123">
        <v>1000</v>
      </c>
      <c r="K178" s="123" t="s">
        <v>14482</v>
      </c>
      <c r="L178" s="123">
        <v>0</v>
      </c>
      <c r="M178" s="453">
        <f t="shared" si="19"/>
        <v>62160</v>
      </c>
      <c r="N178" s="453" t="s">
        <v>14630</v>
      </c>
      <c r="O178" s="453" t="str">
        <f t="shared" si="16"/>
        <v>HEROMASTERY_62163</v>
      </c>
      <c r="P178" s="453" t="str">
        <f t="shared" si="17"/>
        <v>HEROMASTERYDES_62163</v>
      </c>
      <c r="Q178" s="423" t="str">
        <f t="shared" si="21"/>
        <v>[1,1,1,1]</v>
      </c>
      <c r="R178" s="423" t="s">
        <v>14302</v>
      </c>
      <c r="S178" s="423" t="str">
        <f t="shared" si="18"/>
        <v>[1,1]</v>
      </c>
      <c r="V178" s="423" t="s">
        <v>14631</v>
      </c>
      <c r="AY178" s="123">
        <v>0.1</v>
      </c>
    </row>
    <row r="179" spans="1:51" ht="16.5">
      <c r="B179" s="123">
        <f>IF(M179=M178,A178+1,A178+8)</f>
        <v>62171</v>
      </c>
      <c r="C179" s="123" t="s">
        <v>14632</v>
      </c>
      <c r="D179" s="123">
        <v>2</v>
      </c>
      <c r="G179" s="123">
        <v>1</v>
      </c>
      <c r="H179" s="123">
        <v>560</v>
      </c>
      <c r="I179" s="123">
        <v>7</v>
      </c>
      <c r="J179" s="123">
        <v>0</v>
      </c>
      <c r="K179" s="123" t="s">
        <v>13144</v>
      </c>
      <c r="L179" s="123">
        <v>1</v>
      </c>
      <c r="M179" s="453">
        <f t="shared" si="19"/>
        <v>62170</v>
      </c>
      <c r="N179" s="453" t="s">
        <v>14633</v>
      </c>
      <c r="O179" s="453" t="str">
        <f t="shared" ref="O179:O193" si="22">"HEROMASTERY_"&amp;B179</f>
        <v>HEROMASTERY_62171</v>
      </c>
      <c r="P179" s="453" t="str">
        <f t="shared" ref="P179:P193" si="23">"HEROMASTERYDES_"&amp;B179</f>
        <v>HEROMASTERYDES_62171</v>
      </c>
      <c r="Q179" s="423" t="str">
        <f t="shared" si="21"/>
        <v/>
      </c>
      <c r="S179" s="423" t="str">
        <f t="shared" si="18"/>
        <v/>
      </c>
      <c r="AY179" s="123">
        <v>0.03</v>
      </c>
    </row>
    <row r="180" spans="1:51" ht="16.5">
      <c r="B180" s="123">
        <f t="shared" ref="B180:B193" si="24">IF(M180=M179,B179+1,B179+8)</f>
        <v>62172</v>
      </c>
      <c r="C180" s="123" t="s">
        <v>14634</v>
      </c>
      <c r="D180" s="123">
        <v>2</v>
      </c>
      <c r="G180" s="123">
        <v>2</v>
      </c>
      <c r="H180" s="123">
        <v>340</v>
      </c>
      <c r="I180" s="123">
        <v>5</v>
      </c>
      <c r="J180" s="123">
        <v>0</v>
      </c>
      <c r="K180" s="123" t="s">
        <v>14482</v>
      </c>
      <c r="L180" s="123">
        <v>1</v>
      </c>
      <c r="M180" s="453">
        <f t="shared" si="19"/>
        <v>62170</v>
      </c>
      <c r="N180" s="453" t="s">
        <v>14635</v>
      </c>
      <c r="O180" s="453" t="str">
        <f t="shared" si="22"/>
        <v>HEROMASTERY_62172</v>
      </c>
      <c r="P180" s="453" t="str">
        <f t="shared" si="23"/>
        <v>HEROMASTERYDES_62172</v>
      </c>
      <c r="Q180" s="423" t="str">
        <f t="shared" si="21"/>
        <v/>
      </c>
      <c r="S180" s="423" t="str">
        <f t="shared" si="18"/>
        <v/>
      </c>
      <c r="AY180" s="123">
        <v>7.0000000000000007E-2</v>
      </c>
    </row>
    <row r="181" spans="1:51" ht="16.5">
      <c r="B181" s="123">
        <f t="shared" si="24"/>
        <v>62173</v>
      </c>
      <c r="C181" s="123" t="s">
        <v>14636</v>
      </c>
      <c r="D181" s="123">
        <v>2</v>
      </c>
      <c r="G181" s="123">
        <v>3</v>
      </c>
      <c r="H181" s="123">
        <v>100</v>
      </c>
      <c r="I181" s="123">
        <v>1</v>
      </c>
      <c r="J181" s="123">
        <v>1000</v>
      </c>
      <c r="K181" s="123" t="s">
        <v>14482</v>
      </c>
      <c r="L181" s="123">
        <v>1</v>
      </c>
      <c r="M181" s="453">
        <f t="shared" si="19"/>
        <v>62170</v>
      </c>
      <c r="N181" s="453" t="s">
        <v>14637</v>
      </c>
      <c r="O181" s="453" t="str">
        <f t="shared" si="22"/>
        <v>HEROMASTERY_62173</v>
      </c>
      <c r="P181" s="453" t="str">
        <f t="shared" si="23"/>
        <v>HEROMASTERYDES_62173</v>
      </c>
      <c r="Q181" s="423" t="str">
        <f t="shared" si="21"/>
        <v/>
      </c>
      <c r="S181" s="423" t="str">
        <f t="shared" si="18"/>
        <v/>
      </c>
      <c r="AY181" s="123">
        <v>0.1</v>
      </c>
    </row>
    <row r="182" spans="1:51" ht="16.5">
      <c r="B182" s="123">
        <f t="shared" si="24"/>
        <v>62181</v>
      </c>
      <c r="C182" s="123" t="s">
        <v>14638</v>
      </c>
      <c r="D182" s="123">
        <v>2</v>
      </c>
      <c r="G182" s="123">
        <v>1</v>
      </c>
      <c r="H182" s="123">
        <v>560</v>
      </c>
      <c r="I182" s="123">
        <v>7</v>
      </c>
      <c r="J182" s="123">
        <v>0</v>
      </c>
      <c r="K182" s="123" t="s">
        <v>13144</v>
      </c>
      <c r="L182" s="123">
        <v>2</v>
      </c>
      <c r="M182" s="453">
        <f t="shared" si="19"/>
        <v>62180</v>
      </c>
      <c r="N182" s="453" t="s">
        <v>14639</v>
      </c>
      <c r="O182" s="453" t="str">
        <f t="shared" si="22"/>
        <v>HEROMASTERY_62181</v>
      </c>
      <c r="P182" s="453" t="str">
        <f t="shared" si="23"/>
        <v>HEROMASTERYDES_62181</v>
      </c>
      <c r="Q182" s="423" t="str">
        <f t="shared" si="21"/>
        <v/>
      </c>
      <c r="S182" s="423" t="str">
        <f t="shared" si="18"/>
        <v/>
      </c>
      <c r="AY182" s="123">
        <v>0.03</v>
      </c>
    </row>
    <row r="183" spans="1:51" ht="16.5">
      <c r="B183" s="123">
        <f t="shared" si="24"/>
        <v>62182</v>
      </c>
      <c r="C183" s="123" t="s">
        <v>14640</v>
      </c>
      <c r="D183" s="123">
        <v>2</v>
      </c>
      <c r="G183" s="123">
        <v>2</v>
      </c>
      <c r="H183" s="123">
        <v>340</v>
      </c>
      <c r="I183" s="123">
        <v>5</v>
      </c>
      <c r="J183" s="123">
        <v>0</v>
      </c>
      <c r="K183" s="123" t="s">
        <v>14482</v>
      </c>
      <c r="L183" s="123">
        <v>2</v>
      </c>
      <c r="M183" s="453">
        <f t="shared" si="19"/>
        <v>62180</v>
      </c>
      <c r="N183" s="453" t="s">
        <v>14641</v>
      </c>
      <c r="O183" s="453" t="str">
        <f t="shared" si="22"/>
        <v>HEROMASTERY_62182</v>
      </c>
      <c r="P183" s="453" t="str">
        <f t="shared" si="23"/>
        <v>HEROMASTERYDES_62182</v>
      </c>
      <c r="Q183" s="423" t="str">
        <f t="shared" si="21"/>
        <v/>
      </c>
      <c r="S183" s="423" t="str">
        <f t="shared" si="18"/>
        <v/>
      </c>
      <c r="AY183" s="123">
        <v>7.0000000000000007E-2</v>
      </c>
    </row>
    <row r="184" spans="1:51" ht="16.5">
      <c r="B184" s="123">
        <f t="shared" si="24"/>
        <v>62183</v>
      </c>
      <c r="C184" s="123" t="s">
        <v>14642</v>
      </c>
      <c r="D184" s="123">
        <v>2</v>
      </c>
      <c r="G184" s="123">
        <v>3</v>
      </c>
      <c r="H184" s="123">
        <v>100</v>
      </c>
      <c r="I184" s="123">
        <v>1</v>
      </c>
      <c r="J184" s="123">
        <v>1000</v>
      </c>
      <c r="K184" s="123" t="s">
        <v>14482</v>
      </c>
      <c r="L184" s="123">
        <v>2</v>
      </c>
      <c r="M184" s="453">
        <f t="shared" si="19"/>
        <v>62180</v>
      </c>
      <c r="N184" s="453" t="s">
        <v>14643</v>
      </c>
      <c r="O184" s="453" t="str">
        <f t="shared" si="22"/>
        <v>HEROMASTERY_62183</v>
      </c>
      <c r="P184" s="453" t="str">
        <f t="shared" si="23"/>
        <v>HEROMASTERYDES_62183</v>
      </c>
      <c r="Q184" s="423" t="str">
        <f t="shared" si="21"/>
        <v/>
      </c>
      <c r="S184" s="423" t="str">
        <f t="shared" si="18"/>
        <v/>
      </c>
      <c r="AY184" s="123">
        <v>0.1</v>
      </c>
    </row>
    <row r="185" spans="1:51" ht="16.5">
      <c r="B185" s="123">
        <f t="shared" si="24"/>
        <v>62191</v>
      </c>
      <c r="C185" s="123" t="s">
        <v>14644</v>
      </c>
      <c r="D185" s="123">
        <v>2</v>
      </c>
      <c r="G185" s="123">
        <v>1</v>
      </c>
      <c r="H185" s="123">
        <v>560</v>
      </c>
      <c r="I185" s="123">
        <v>7</v>
      </c>
      <c r="J185" s="123">
        <v>0</v>
      </c>
      <c r="K185" s="123" t="s">
        <v>13144</v>
      </c>
      <c r="L185" s="123">
        <v>3</v>
      </c>
      <c r="M185" s="453">
        <f t="shared" si="19"/>
        <v>62190</v>
      </c>
      <c r="N185" s="453" t="s">
        <v>14645</v>
      </c>
      <c r="O185" s="453" t="str">
        <f t="shared" si="22"/>
        <v>HEROMASTERY_62191</v>
      </c>
      <c r="P185" s="453" t="str">
        <f t="shared" si="23"/>
        <v>HEROMASTERYDES_62191</v>
      </c>
      <c r="Q185" s="423" t="str">
        <f t="shared" si="21"/>
        <v/>
      </c>
      <c r="S185" s="423" t="str">
        <f t="shared" si="18"/>
        <v/>
      </c>
      <c r="AY185" s="123">
        <v>0.03</v>
      </c>
    </row>
    <row r="186" spans="1:51" ht="16.5">
      <c r="B186" s="123">
        <f t="shared" si="24"/>
        <v>62192</v>
      </c>
      <c r="C186" s="123" t="s">
        <v>14646</v>
      </c>
      <c r="D186" s="123">
        <v>2</v>
      </c>
      <c r="G186" s="123">
        <v>2</v>
      </c>
      <c r="H186" s="123">
        <v>340</v>
      </c>
      <c r="I186" s="123">
        <v>5</v>
      </c>
      <c r="J186" s="123">
        <v>0</v>
      </c>
      <c r="K186" s="123" t="s">
        <v>14482</v>
      </c>
      <c r="L186" s="123">
        <v>3</v>
      </c>
      <c r="M186" s="453">
        <f t="shared" si="19"/>
        <v>62190</v>
      </c>
      <c r="N186" s="453" t="s">
        <v>14647</v>
      </c>
      <c r="O186" s="453" t="str">
        <f t="shared" si="22"/>
        <v>HEROMASTERY_62192</v>
      </c>
      <c r="P186" s="453" t="str">
        <f t="shared" si="23"/>
        <v>HEROMASTERYDES_62192</v>
      </c>
      <c r="Q186" s="423" t="str">
        <f t="shared" si="21"/>
        <v/>
      </c>
      <c r="S186" s="423" t="str">
        <f t="shared" si="18"/>
        <v/>
      </c>
      <c r="AY186" s="123">
        <v>7.0000000000000007E-2</v>
      </c>
    </row>
    <row r="187" spans="1:51" ht="16.5">
      <c r="B187" s="123">
        <f t="shared" si="24"/>
        <v>62193</v>
      </c>
      <c r="C187" s="123" t="s">
        <v>14648</v>
      </c>
      <c r="D187" s="123">
        <v>2</v>
      </c>
      <c r="G187" s="123">
        <v>3</v>
      </c>
      <c r="H187" s="123">
        <v>100</v>
      </c>
      <c r="I187" s="123">
        <v>1</v>
      </c>
      <c r="J187" s="123">
        <v>1000</v>
      </c>
      <c r="K187" s="123" t="s">
        <v>14482</v>
      </c>
      <c r="L187" s="123">
        <v>3</v>
      </c>
      <c r="M187" s="453">
        <f t="shared" si="19"/>
        <v>62190</v>
      </c>
      <c r="N187" s="453" t="s">
        <v>14649</v>
      </c>
      <c r="O187" s="453" t="str">
        <f t="shared" si="22"/>
        <v>HEROMASTERY_62193</v>
      </c>
      <c r="P187" s="453" t="str">
        <f t="shared" si="23"/>
        <v>HEROMASTERYDES_62193</v>
      </c>
      <c r="Q187" s="423" t="str">
        <f t="shared" si="21"/>
        <v/>
      </c>
      <c r="S187" s="423" t="str">
        <f t="shared" si="18"/>
        <v/>
      </c>
      <c r="AY187" s="123">
        <v>0.1</v>
      </c>
    </row>
    <row r="188" spans="1:51" ht="16.5">
      <c r="B188" s="123">
        <f t="shared" si="24"/>
        <v>62201</v>
      </c>
      <c r="C188" s="123" t="s">
        <v>14650</v>
      </c>
      <c r="D188" s="123">
        <v>2</v>
      </c>
      <c r="G188" s="123">
        <v>1</v>
      </c>
      <c r="H188" s="123">
        <v>560</v>
      </c>
      <c r="I188" s="123">
        <v>7</v>
      </c>
      <c r="J188" s="123">
        <v>0</v>
      </c>
      <c r="K188" s="123" t="s">
        <v>13144</v>
      </c>
      <c r="L188" s="123">
        <v>4</v>
      </c>
      <c r="M188" s="453">
        <f t="shared" si="19"/>
        <v>62200</v>
      </c>
      <c r="N188" s="453" t="s">
        <v>14651</v>
      </c>
      <c r="O188" s="453" t="str">
        <f t="shared" si="22"/>
        <v>HEROMASTERY_62201</v>
      </c>
      <c r="P188" s="453" t="str">
        <f t="shared" si="23"/>
        <v>HEROMASTERYDES_62201</v>
      </c>
      <c r="Q188" s="423" t="str">
        <f t="shared" si="21"/>
        <v/>
      </c>
      <c r="S188" s="423" t="str">
        <f t="shared" si="18"/>
        <v/>
      </c>
      <c r="AY188" s="123">
        <v>0.03</v>
      </c>
    </row>
    <row r="189" spans="1:51" ht="16.5">
      <c r="B189" s="123">
        <f t="shared" si="24"/>
        <v>62202</v>
      </c>
      <c r="C189" s="123" t="s">
        <v>14652</v>
      </c>
      <c r="D189" s="123">
        <v>2</v>
      </c>
      <c r="G189" s="123">
        <v>2</v>
      </c>
      <c r="H189" s="123">
        <v>340</v>
      </c>
      <c r="I189" s="123">
        <v>5</v>
      </c>
      <c r="J189" s="123">
        <v>0</v>
      </c>
      <c r="K189" s="123" t="s">
        <v>14482</v>
      </c>
      <c r="L189" s="123">
        <v>4</v>
      </c>
      <c r="M189" s="453">
        <f t="shared" si="19"/>
        <v>62200</v>
      </c>
      <c r="N189" s="453" t="s">
        <v>14653</v>
      </c>
      <c r="O189" s="453" t="str">
        <f t="shared" si="22"/>
        <v>HEROMASTERY_62202</v>
      </c>
      <c r="P189" s="453" t="str">
        <f t="shared" si="23"/>
        <v>HEROMASTERYDES_62202</v>
      </c>
      <c r="Q189" s="423" t="str">
        <f t="shared" si="21"/>
        <v/>
      </c>
      <c r="S189" s="423" t="str">
        <f t="shared" si="18"/>
        <v/>
      </c>
      <c r="AY189" s="123">
        <v>7.0000000000000007E-2</v>
      </c>
    </row>
    <row r="190" spans="1:51" ht="16.5">
      <c r="B190" s="123">
        <f t="shared" si="24"/>
        <v>62203</v>
      </c>
      <c r="C190" s="123" t="s">
        <v>14654</v>
      </c>
      <c r="D190" s="123">
        <v>2</v>
      </c>
      <c r="G190" s="123">
        <v>3</v>
      </c>
      <c r="H190" s="123">
        <v>100</v>
      </c>
      <c r="I190" s="123">
        <v>1</v>
      </c>
      <c r="J190" s="123">
        <v>1000</v>
      </c>
      <c r="K190" s="123" t="s">
        <v>14482</v>
      </c>
      <c r="L190" s="123">
        <v>4</v>
      </c>
      <c r="M190" s="453">
        <f t="shared" si="19"/>
        <v>62200</v>
      </c>
      <c r="N190" s="453" t="s">
        <v>14655</v>
      </c>
      <c r="O190" s="453" t="str">
        <f t="shared" si="22"/>
        <v>HEROMASTERY_62203</v>
      </c>
      <c r="P190" s="453" t="str">
        <f t="shared" si="23"/>
        <v>HEROMASTERYDES_62203</v>
      </c>
      <c r="Q190" s="423" t="str">
        <f t="shared" si="21"/>
        <v/>
      </c>
      <c r="S190" s="423" t="str">
        <f t="shared" si="18"/>
        <v/>
      </c>
      <c r="AY190" s="123">
        <v>0.1</v>
      </c>
    </row>
    <row r="191" spans="1:51" ht="16.5">
      <c r="B191" s="123">
        <f t="shared" si="24"/>
        <v>62211</v>
      </c>
      <c r="C191" s="123" t="s">
        <v>14656</v>
      </c>
      <c r="D191" s="123">
        <v>2</v>
      </c>
      <c r="G191" s="123">
        <v>1</v>
      </c>
      <c r="H191" s="123">
        <v>560</v>
      </c>
      <c r="I191" s="123">
        <v>7</v>
      </c>
      <c r="J191" s="123">
        <v>0</v>
      </c>
      <c r="K191" s="123" t="s">
        <v>13144</v>
      </c>
      <c r="L191" s="123">
        <v>5</v>
      </c>
      <c r="M191" s="453">
        <f t="shared" si="19"/>
        <v>62210</v>
      </c>
      <c r="N191" s="453" t="s">
        <v>14657</v>
      </c>
      <c r="O191" s="453" t="str">
        <f t="shared" si="22"/>
        <v>HEROMASTERY_62211</v>
      </c>
      <c r="P191" s="453" t="str">
        <f t="shared" si="23"/>
        <v>HEROMASTERYDES_62211</v>
      </c>
      <c r="Q191" s="423" t="str">
        <f t="shared" si="21"/>
        <v/>
      </c>
      <c r="S191" s="423" t="str">
        <f t="shared" si="18"/>
        <v/>
      </c>
      <c r="AY191" s="123">
        <v>0.03</v>
      </c>
    </row>
    <row r="192" spans="1:51" ht="16.5">
      <c r="B192" s="123">
        <f t="shared" si="24"/>
        <v>62212</v>
      </c>
      <c r="C192" s="123" t="s">
        <v>14658</v>
      </c>
      <c r="D192" s="123">
        <v>2</v>
      </c>
      <c r="G192" s="123">
        <v>2</v>
      </c>
      <c r="H192" s="123">
        <v>340</v>
      </c>
      <c r="I192" s="123">
        <v>5</v>
      </c>
      <c r="J192" s="123">
        <v>0</v>
      </c>
      <c r="K192" s="123" t="s">
        <v>14482</v>
      </c>
      <c r="L192" s="123">
        <v>5</v>
      </c>
      <c r="M192" s="453">
        <f t="shared" si="19"/>
        <v>62210</v>
      </c>
      <c r="N192" s="453" t="s">
        <v>14659</v>
      </c>
      <c r="O192" s="453" t="str">
        <f t="shared" si="22"/>
        <v>HEROMASTERY_62212</v>
      </c>
      <c r="P192" s="453" t="str">
        <f t="shared" si="23"/>
        <v>HEROMASTERYDES_62212</v>
      </c>
      <c r="Q192" s="423" t="str">
        <f t="shared" si="21"/>
        <v/>
      </c>
      <c r="S192" s="423" t="str">
        <f t="shared" si="18"/>
        <v/>
      </c>
      <c r="AY192" s="123">
        <v>7.0000000000000007E-2</v>
      </c>
    </row>
    <row r="193" spans="1:51" ht="16.5">
      <c r="B193" s="123">
        <f t="shared" si="24"/>
        <v>62213</v>
      </c>
      <c r="C193" s="123" t="s">
        <v>14660</v>
      </c>
      <c r="D193" s="123">
        <v>2</v>
      </c>
      <c r="G193" s="123">
        <v>3</v>
      </c>
      <c r="H193" s="123">
        <v>100</v>
      </c>
      <c r="I193" s="123">
        <v>1</v>
      </c>
      <c r="J193" s="123">
        <v>1000</v>
      </c>
      <c r="K193" s="123" t="s">
        <v>14482</v>
      </c>
      <c r="L193" s="123">
        <v>5</v>
      </c>
      <c r="M193" s="453">
        <f t="shared" si="19"/>
        <v>62210</v>
      </c>
      <c r="N193" s="453" t="s">
        <v>14661</v>
      </c>
      <c r="O193" s="453" t="str">
        <f t="shared" si="22"/>
        <v>HEROMASTERY_62213</v>
      </c>
      <c r="P193" s="453" t="str">
        <f t="shared" si="23"/>
        <v>HEROMASTERYDES_62213</v>
      </c>
      <c r="Q193" s="423" t="str">
        <f t="shared" si="21"/>
        <v/>
      </c>
      <c r="S193" s="423" t="str">
        <f t="shared" ref="S193:S256" si="25">IF(R193="","","[1,1]")</f>
        <v/>
      </c>
      <c r="AY193" s="123">
        <v>0.1</v>
      </c>
    </row>
    <row r="194" spans="1:51" ht="16.5">
      <c r="A194" s="123">
        <f>IF(M194=M193,B193+1,B193+8)</f>
        <v>62221</v>
      </c>
      <c r="C194" s="455" t="s">
        <v>14662</v>
      </c>
      <c r="D194" s="123">
        <v>2</v>
      </c>
      <c r="G194" s="123">
        <v>1</v>
      </c>
      <c r="H194" s="123">
        <v>700</v>
      </c>
      <c r="I194" s="123">
        <v>7</v>
      </c>
      <c r="J194" s="123">
        <v>0</v>
      </c>
      <c r="K194" s="123" t="s">
        <v>14578</v>
      </c>
      <c r="L194" s="123">
        <v>0</v>
      </c>
      <c r="M194" s="453">
        <f t="shared" si="19"/>
        <v>62220</v>
      </c>
      <c r="N194" s="453" t="s">
        <v>14663</v>
      </c>
      <c r="O194" s="453" t="str">
        <f t="shared" ref="O194:O199" si="26">"HEROMASTERY_"&amp;A194</f>
        <v>HEROMASTERY_62221</v>
      </c>
      <c r="P194" s="453" t="str">
        <f t="shared" ref="P194:P199" si="27">"HEROMASTERYDES_"&amp;A194</f>
        <v>HEROMASTERYDES_62221</v>
      </c>
      <c r="Q194" s="423" t="str">
        <f t="shared" si="21"/>
        <v/>
      </c>
      <c r="S194" s="423" t="str">
        <f t="shared" si="25"/>
        <v/>
      </c>
      <c r="AE194" s="428" t="s">
        <v>14664</v>
      </c>
      <c r="AY194" s="123">
        <v>0.03</v>
      </c>
    </row>
    <row r="195" spans="1:51" ht="16.5">
      <c r="A195" s="123">
        <f>IF(M195=M194,A194+1,A194+8)</f>
        <v>62222</v>
      </c>
      <c r="C195" s="455" t="s">
        <v>14665</v>
      </c>
      <c r="D195" s="123">
        <v>2</v>
      </c>
      <c r="G195" s="123">
        <v>2</v>
      </c>
      <c r="H195" s="123">
        <v>280</v>
      </c>
      <c r="I195" s="123">
        <v>5</v>
      </c>
      <c r="J195" s="123">
        <v>0</v>
      </c>
      <c r="K195" s="123" t="s">
        <v>14482</v>
      </c>
      <c r="L195" s="123">
        <v>0</v>
      </c>
      <c r="M195" s="453">
        <f t="shared" si="19"/>
        <v>62220</v>
      </c>
      <c r="N195" s="453" t="s">
        <v>14666</v>
      </c>
      <c r="O195" s="453" t="str">
        <f t="shared" si="26"/>
        <v>HEROMASTERY_62222</v>
      </c>
      <c r="P195" s="453" t="str">
        <f t="shared" si="27"/>
        <v>HEROMASTERYDES_62222</v>
      </c>
      <c r="Q195" s="423" t="str">
        <f t="shared" si="21"/>
        <v/>
      </c>
      <c r="S195" s="423" t="str">
        <f t="shared" si="25"/>
        <v/>
      </c>
      <c r="AE195" s="428" t="s">
        <v>14667</v>
      </c>
      <c r="AY195" s="123">
        <v>7.0000000000000007E-2</v>
      </c>
    </row>
    <row r="196" spans="1:51" ht="16.5">
      <c r="A196" s="123">
        <f>IF(M196=M195,A195+1,A195+8)</f>
        <v>62223</v>
      </c>
      <c r="C196" s="455" t="s">
        <v>14668</v>
      </c>
      <c r="D196" s="123">
        <v>2</v>
      </c>
      <c r="G196" s="123">
        <v>3</v>
      </c>
      <c r="H196" s="123">
        <v>20</v>
      </c>
      <c r="I196" s="123">
        <v>1</v>
      </c>
      <c r="J196" s="123">
        <v>1000</v>
      </c>
      <c r="K196" s="123" t="s">
        <v>14482</v>
      </c>
      <c r="L196" s="123">
        <v>0</v>
      </c>
      <c r="M196" s="453">
        <f>M193+10</f>
        <v>62220</v>
      </c>
      <c r="N196" s="453" t="s">
        <v>14669</v>
      </c>
      <c r="O196" s="453" t="str">
        <f t="shared" si="26"/>
        <v>HEROMASTERY_62223</v>
      </c>
      <c r="P196" s="453" t="str">
        <f t="shared" si="27"/>
        <v>HEROMASTERYDES_62223</v>
      </c>
      <c r="Q196" s="423" t="str">
        <f t="shared" si="21"/>
        <v/>
      </c>
      <c r="S196" s="423" t="str">
        <f t="shared" si="25"/>
        <v/>
      </c>
      <c r="AE196" s="428" t="s">
        <v>14670</v>
      </c>
      <c r="AY196" s="123">
        <v>0.1</v>
      </c>
    </row>
    <row r="197" spans="1:51" ht="16.5">
      <c r="A197" s="123">
        <f>IF(M197=M196,A196+1,A196+8)</f>
        <v>62231</v>
      </c>
      <c r="C197" s="123" t="s">
        <v>14671</v>
      </c>
      <c r="D197" s="123">
        <v>2</v>
      </c>
      <c r="G197" s="123">
        <v>1</v>
      </c>
      <c r="H197" s="123">
        <v>560</v>
      </c>
      <c r="I197" s="123">
        <v>7</v>
      </c>
      <c r="J197" s="123">
        <v>0</v>
      </c>
      <c r="K197" s="123" t="s">
        <v>13144</v>
      </c>
      <c r="L197" s="123">
        <v>99</v>
      </c>
      <c r="M197" s="453">
        <f t="shared" ref="M197" si="28">M194+10</f>
        <v>62230</v>
      </c>
      <c r="N197" s="453" t="s">
        <v>14672</v>
      </c>
      <c r="O197" s="453" t="str">
        <f t="shared" si="26"/>
        <v>HEROMASTERY_62231</v>
      </c>
      <c r="P197" s="453" t="str">
        <f t="shared" si="27"/>
        <v>HEROMASTERYDES_62231</v>
      </c>
      <c r="Q197" s="423" t="str">
        <f t="shared" si="21"/>
        <v/>
      </c>
      <c r="S197" s="423" t="str">
        <f t="shared" si="25"/>
        <v/>
      </c>
      <c r="AY197" s="123">
        <v>0.03</v>
      </c>
    </row>
    <row r="198" spans="1:51" ht="16.5">
      <c r="A198" s="123">
        <f>IF(M198=M197,A197+1,A197+8)</f>
        <v>62232</v>
      </c>
      <c r="C198" s="123" t="s">
        <v>14673</v>
      </c>
      <c r="D198" s="123">
        <v>2</v>
      </c>
      <c r="G198" s="123">
        <v>2</v>
      </c>
      <c r="H198" s="123">
        <v>340</v>
      </c>
      <c r="I198" s="123">
        <v>5</v>
      </c>
      <c r="J198" s="123">
        <v>0</v>
      </c>
      <c r="K198" s="123" t="s">
        <v>14482</v>
      </c>
      <c r="L198" s="123">
        <v>99</v>
      </c>
      <c r="M198" s="453">
        <f>M195+10</f>
        <v>62230</v>
      </c>
      <c r="N198" s="453" t="s">
        <v>14674</v>
      </c>
      <c r="O198" s="453" t="str">
        <f t="shared" si="26"/>
        <v>HEROMASTERY_62232</v>
      </c>
      <c r="P198" s="453" t="str">
        <f t="shared" si="27"/>
        <v>HEROMASTERYDES_62232</v>
      </c>
      <c r="Q198" s="423" t="str">
        <f t="shared" si="21"/>
        <v/>
      </c>
      <c r="S198" s="423" t="str">
        <f t="shared" si="25"/>
        <v/>
      </c>
      <c r="AY198" s="123">
        <v>7.0000000000000007E-2</v>
      </c>
    </row>
    <row r="199" spans="1:51" ht="16.5">
      <c r="A199" s="123">
        <f>IF(M199=M198,A198+1,A198+8)</f>
        <v>62233</v>
      </c>
      <c r="C199" s="123" t="s">
        <v>14675</v>
      </c>
      <c r="D199" s="123">
        <v>2</v>
      </c>
      <c r="G199" s="123">
        <v>3</v>
      </c>
      <c r="H199" s="123">
        <v>100</v>
      </c>
      <c r="I199" s="123">
        <v>1</v>
      </c>
      <c r="J199" s="123">
        <v>1000</v>
      </c>
      <c r="K199" s="123" t="s">
        <v>14482</v>
      </c>
      <c r="L199" s="123">
        <v>99</v>
      </c>
      <c r="M199" s="453">
        <f>M196+10</f>
        <v>62230</v>
      </c>
      <c r="N199" s="453" t="s">
        <v>14676</v>
      </c>
      <c r="O199" s="453" t="str">
        <f t="shared" si="26"/>
        <v>HEROMASTERY_62233</v>
      </c>
      <c r="P199" s="453" t="str">
        <f t="shared" si="27"/>
        <v>HEROMASTERYDES_62233</v>
      </c>
      <c r="Q199" s="423" t="str">
        <f t="shared" si="21"/>
        <v/>
      </c>
      <c r="S199" s="423" t="str">
        <f t="shared" si="25"/>
        <v/>
      </c>
      <c r="AY199" s="123">
        <v>0.1</v>
      </c>
    </row>
    <row r="200" spans="1:51" ht="28.5">
      <c r="A200" s="123" t="s">
        <v>14677</v>
      </c>
      <c r="M200" s="453"/>
      <c r="N200" s="453"/>
      <c r="O200" s="453"/>
      <c r="P200" s="453"/>
      <c r="Q200" s="423" t="str">
        <f t="shared" si="21"/>
        <v/>
      </c>
    </row>
    <row r="201" spans="1:51" ht="16.5">
      <c r="A201" s="127">
        <v>49001</v>
      </c>
      <c r="C201" s="123" t="s">
        <v>14678</v>
      </c>
      <c r="D201" s="123">
        <v>3</v>
      </c>
      <c r="N201" s="123" t="s">
        <v>14679</v>
      </c>
      <c r="O201" s="453" t="str">
        <f>"HEROMASTERY_"&amp;A201</f>
        <v>HEROMASTERY_49001</v>
      </c>
      <c r="P201" s="453" t="str">
        <f>"HEROMASTERYDES_"&amp;A201</f>
        <v>HEROMASTERYDES_49001</v>
      </c>
      <c r="Q201" s="423" t="str">
        <f t="shared" si="21"/>
        <v>[1,1,1,1]</v>
      </c>
      <c r="R201" s="423" t="s">
        <v>14680</v>
      </c>
      <c r="S201" s="423" t="str">
        <f t="shared" ref="S201:S216" si="29">IF(R201="","","[1,1]")</f>
        <v>[1,1]</v>
      </c>
      <c r="V201" s="423" t="s">
        <v>11476</v>
      </c>
    </row>
    <row r="202" spans="1:51" ht="16.5">
      <c r="A202" s="127">
        <v>490011</v>
      </c>
      <c r="C202" s="123" t="s">
        <v>14678</v>
      </c>
      <c r="D202" s="123">
        <v>3</v>
      </c>
      <c r="N202" s="123" t="s">
        <v>14679</v>
      </c>
      <c r="O202" s="453" t="str">
        <f t="shared" ref="O202:O208" si="30">"HEROMASTERY_"&amp;A202</f>
        <v>HEROMASTERY_490011</v>
      </c>
      <c r="P202" s="453" t="str">
        <f t="shared" ref="P202:P208" si="31">"HEROMASTERYDES_"&amp;A202</f>
        <v>HEROMASTERYDES_490011</v>
      </c>
      <c r="Q202" s="423" t="str">
        <f t="shared" si="21"/>
        <v>[1,1,1,1]</v>
      </c>
      <c r="R202" s="423" t="s">
        <v>14681</v>
      </c>
      <c r="S202" s="423" t="str">
        <f t="shared" si="29"/>
        <v>[1,1]</v>
      </c>
      <c r="V202" s="423" t="s">
        <v>11477</v>
      </c>
    </row>
    <row r="203" spans="1:51" ht="16.5">
      <c r="A203" s="127">
        <v>490012</v>
      </c>
      <c r="C203" s="123" t="s">
        <v>14678</v>
      </c>
      <c r="D203" s="123">
        <v>3</v>
      </c>
      <c r="N203" s="123" t="s">
        <v>14679</v>
      </c>
      <c r="O203" s="453" t="str">
        <f t="shared" si="30"/>
        <v>HEROMASTERY_490012</v>
      </c>
      <c r="P203" s="453" t="str">
        <f t="shared" si="31"/>
        <v>HEROMASTERYDES_490012</v>
      </c>
      <c r="Q203" s="423" t="str">
        <f t="shared" si="21"/>
        <v>[1,1,1,1]</v>
      </c>
      <c r="R203" s="423" t="s">
        <v>14680</v>
      </c>
      <c r="S203" s="423" t="str">
        <f t="shared" si="29"/>
        <v>[1,1]</v>
      </c>
      <c r="V203" s="423" t="s">
        <v>11478</v>
      </c>
    </row>
    <row r="204" spans="1:51" ht="16.5">
      <c r="A204" s="127">
        <v>490013</v>
      </c>
      <c r="C204" s="123" t="s">
        <v>14678</v>
      </c>
      <c r="D204" s="123">
        <v>3</v>
      </c>
      <c r="N204" s="123" t="s">
        <v>14679</v>
      </c>
      <c r="O204" s="453" t="str">
        <f t="shared" si="30"/>
        <v>HEROMASTERY_490013</v>
      </c>
      <c r="P204" s="453" t="str">
        <f t="shared" si="31"/>
        <v>HEROMASTERYDES_490013</v>
      </c>
      <c r="Q204" s="423" t="str">
        <f t="shared" si="21"/>
        <v>[1,1,1,1]</v>
      </c>
      <c r="R204" s="423" t="s">
        <v>14474</v>
      </c>
      <c r="S204" s="423" t="str">
        <f t="shared" si="29"/>
        <v>[1,1]</v>
      </c>
      <c r="V204" s="423" t="s">
        <v>11479</v>
      </c>
    </row>
    <row r="205" spans="1:51" ht="16.5">
      <c r="A205" s="127">
        <v>490014</v>
      </c>
      <c r="C205" s="123" t="s">
        <v>14678</v>
      </c>
      <c r="D205" s="123">
        <v>3</v>
      </c>
      <c r="N205" s="123" t="s">
        <v>14679</v>
      </c>
      <c r="O205" s="453" t="str">
        <f t="shared" si="30"/>
        <v>HEROMASTERY_490014</v>
      </c>
      <c r="P205" s="453" t="str">
        <f t="shared" si="31"/>
        <v>HEROMASTERYDES_490014</v>
      </c>
      <c r="Q205" s="423" t="str">
        <f t="shared" si="21"/>
        <v>[1,1,1,1]</v>
      </c>
      <c r="R205" s="423" t="s">
        <v>14681</v>
      </c>
      <c r="S205" s="423" t="str">
        <f t="shared" si="29"/>
        <v>[1,1]</v>
      </c>
      <c r="V205" s="423" t="s">
        <v>11479</v>
      </c>
    </row>
    <row r="206" spans="1:51" ht="16.5">
      <c r="A206" s="127">
        <v>490015</v>
      </c>
      <c r="C206" s="123" t="s">
        <v>14678</v>
      </c>
      <c r="D206" s="123">
        <v>3</v>
      </c>
      <c r="N206" s="123" t="s">
        <v>14679</v>
      </c>
      <c r="O206" s="453" t="str">
        <f t="shared" si="30"/>
        <v>HEROMASTERY_490015</v>
      </c>
      <c r="P206" s="453" t="str">
        <f t="shared" si="31"/>
        <v>HEROMASTERYDES_490015</v>
      </c>
      <c r="Q206" s="423" t="str">
        <f t="shared" si="21"/>
        <v>[1,1,1,1]</v>
      </c>
      <c r="R206" s="423" t="s">
        <v>14680</v>
      </c>
      <c r="S206" s="423" t="str">
        <f t="shared" si="29"/>
        <v>[1,1]</v>
      </c>
      <c r="V206" s="423" t="s">
        <v>11478</v>
      </c>
    </row>
    <row r="207" spans="1:51" ht="16.5">
      <c r="A207" s="127">
        <v>490016</v>
      </c>
      <c r="C207" s="123" t="s">
        <v>14678</v>
      </c>
      <c r="D207" s="123">
        <v>3</v>
      </c>
      <c r="N207" s="123" t="s">
        <v>14679</v>
      </c>
      <c r="O207" s="453" t="str">
        <f t="shared" si="30"/>
        <v>HEROMASTERY_490016</v>
      </c>
      <c r="P207" s="453" t="str">
        <f t="shared" si="31"/>
        <v>HEROMASTERYDES_490016</v>
      </c>
      <c r="Q207" s="423" t="str">
        <f t="shared" si="21"/>
        <v>[1,1,1,1]</v>
      </c>
      <c r="R207" s="423" t="s">
        <v>14680</v>
      </c>
      <c r="S207" s="423" t="str">
        <f t="shared" si="29"/>
        <v>[1,1]</v>
      </c>
      <c r="V207" s="423" t="s">
        <v>11480</v>
      </c>
    </row>
    <row r="208" spans="1:51" ht="16.5">
      <c r="A208" s="127">
        <v>490017</v>
      </c>
      <c r="C208" s="123" t="s">
        <v>14678</v>
      </c>
      <c r="D208" s="123">
        <v>3</v>
      </c>
      <c r="N208" s="123" t="s">
        <v>14679</v>
      </c>
      <c r="O208" s="453" t="str">
        <f t="shared" si="30"/>
        <v>HEROMASTERY_490017</v>
      </c>
      <c r="P208" s="453" t="str">
        <f t="shared" si="31"/>
        <v>HEROMASTERYDES_490017</v>
      </c>
      <c r="Q208" s="423" t="str">
        <f t="shared" si="21"/>
        <v>[1,1,1,1]</v>
      </c>
      <c r="R208" s="423" t="s">
        <v>14680</v>
      </c>
      <c r="S208" s="423" t="str">
        <f t="shared" si="29"/>
        <v>[1,1]</v>
      </c>
      <c r="V208" s="423" t="s">
        <v>14682</v>
      </c>
    </row>
    <row r="209" spans="1:32" ht="16.5">
      <c r="A209" s="127">
        <v>49002</v>
      </c>
      <c r="C209" s="123" t="s">
        <v>14683</v>
      </c>
      <c r="D209" s="123">
        <v>3</v>
      </c>
      <c r="N209" s="123" t="s">
        <v>14684</v>
      </c>
      <c r="O209" s="453" t="str">
        <f>"HEROMASTERY_"&amp;A209</f>
        <v>HEROMASTERY_49002</v>
      </c>
      <c r="P209" s="453" t="str">
        <f>"HEROMASTERYDES_"&amp;A209</f>
        <v>HEROMASTERYDES_49002</v>
      </c>
      <c r="Q209" s="423" t="str">
        <f t="shared" si="21"/>
        <v>[1,1,1,1]</v>
      </c>
      <c r="R209" s="423" t="s">
        <v>14685</v>
      </c>
      <c r="S209" s="423" t="str">
        <f t="shared" si="29"/>
        <v>[1,1]</v>
      </c>
      <c r="V209" s="423" t="s">
        <v>11481</v>
      </c>
    </row>
    <row r="210" spans="1:32" ht="16.5">
      <c r="A210" s="127">
        <v>490021</v>
      </c>
      <c r="C210" s="123" t="s">
        <v>14683</v>
      </c>
      <c r="D210" s="123">
        <v>3</v>
      </c>
      <c r="N210" s="123" t="s">
        <v>14684</v>
      </c>
      <c r="O210" s="453" t="str">
        <f t="shared" ref="O210:O232" si="32">"HEROMASTERY_"&amp;A210</f>
        <v>HEROMASTERY_490021</v>
      </c>
      <c r="P210" s="453" t="str">
        <f>"HEROMASTERYDES_"&amp;A210</f>
        <v>HEROMASTERYDES_490021</v>
      </c>
      <c r="Q210" s="423" t="s">
        <v>14686</v>
      </c>
      <c r="R210" s="423" t="s">
        <v>14685</v>
      </c>
      <c r="S210" s="423" t="str">
        <f t="shared" si="29"/>
        <v>[1,1]</v>
      </c>
      <c r="V210" s="423" t="s">
        <v>11482</v>
      </c>
    </row>
    <row r="211" spans="1:32" ht="16.5">
      <c r="A211" s="127">
        <v>490022</v>
      </c>
      <c r="C211" s="123" t="s">
        <v>14683</v>
      </c>
      <c r="D211" s="123">
        <v>3</v>
      </c>
      <c r="N211" s="123" t="s">
        <v>14684</v>
      </c>
      <c r="O211" s="453" t="str">
        <f t="shared" si="32"/>
        <v>HEROMASTERY_490022</v>
      </c>
      <c r="P211" s="453" t="str">
        <f t="shared" ref="P211:P232" si="33">"HEROMASTERYDES_"&amp;A211</f>
        <v>HEROMASTERYDES_490022</v>
      </c>
      <c r="Q211" s="423" t="s">
        <v>14687</v>
      </c>
      <c r="R211" s="423" t="s">
        <v>14685</v>
      </c>
      <c r="S211" s="423" t="str">
        <f t="shared" si="29"/>
        <v>[1,1]</v>
      </c>
      <c r="V211" s="423" t="s">
        <v>11483</v>
      </c>
    </row>
    <row r="212" spans="1:32" ht="16.5">
      <c r="A212" s="127">
        <v>490023</v>
      </c>
      <c r="C212" s="123" t="s">
        <v>14683</v>
      </c>
      <c r="D212" s="123">
        <v>3</v>
      </c>
      <c r="N212" s="123" t="s">
        <v>14684</v>
      </c>
      <c r="O212" s="453" t="str">
        <f t="shared" si="32"/>
        <v>HEROMASTERY_490023</v>
      </c>
      <c r="P212" s="453" t="str">
        <f t="shared" si="33"/>
        <v>HEROMASTERYDES_490023</v>
      </c>
      <c r="Q212" s="423" t="s">
        <v>14688</v>
      </c>
      <c r="R212" s="423" t="s">
        <v>14685</v>
      </c>
      <c r="S212" s="423" t="str">
        <f t="shared" si="29"/>
        <v>[1,1]</v>
      </c>
      <c r="V212" s="423" t="s">
        <v>11484</v>
      </c>
    </row>
    <row r="213" spans="1:32" ht="16.5">
      <c r="A213" s="127">
        <v>490024</v>
      </c>
      <c r="C213" s="123" t="s">
        <v>14683</v>
      </c>
      <c r="D213" s="123">
        <v>3</v>
      </c>
      <c r="N213" s="123" t="s">
        <v>14684</v>
      </c>
      <c r="O213" s="453" t="str">
        <f t="shared" si="32"/>
        <v>HEROMASTERY_490024</v>
      </c>
      <c r="P213" s="453" t="str">
        <f t="shared" si="33"/>
        <v>HEROMASTERYDES_490024</v>
      </c>
      <c r="Q213" s="423" t="s">
        <v>14689</v>
      </c>
      <c r="R213" s="423" t="s">
        <v>14685</v>
      </c>
      <c r="S213" s="423" t="str">
        <f t="shared" si="29"/>
        <v>[1,1]</v>
      </c>
      <c r="V213" s="423" t="s">
        <v>11484</v>
      </c>
    </row>
    <row r="214" spans="1:32" ht="16.5">
      <c r="A214" s="127">
        <v>490025</v>
      </c>
      <c r="C214" s="123" t="s">
        <v>14683</v>
      </c>
      <c r="D214" s="123">
        <v>3</v>
      </c>
      <c r="N214" s="123" t="s">
        <v>14684</v>
      </c>
      <c r="O214" s="453" t="str">
        <f t="shared" si="32"/>
        <v>HEROMASTERY_490025</v>
      </c>
      <c r="P214" s="453" t="str">
        <f t="shared" si="33"/>
        <v>HEROMASTERYDES_490025</v>
      </c>
      <c r="Q214" s="423" t="str">
        <f>IF(R214="","","[1,1,1,1]")</f>
        <v>[1,1,1,1]</v>
      </c>
      <c r="R214" s="423" t="s">
        <v>14685</v>
      </c>
      <c r="S214" s="423" t="str">
        <f t="shared" si="29"/>
        <v>[1,1]</v>
      </c>
      <c r="V214" s="423" t="s">
        <v>11485</v>
      </c>
    </row>
    <row r="215" spans="1:32" ht="16.5">
      <c r="A215" s="127">
        <v>490026</v>
      </c>
      <c r="C215" s="123" t="s">
        <v>14683</v>
      </c>
      <c r="D215" s="123">
        <v>3</v>
      </c>
      <c r="N215" s="123" t="s">
        <v>14684</v>
      </c>
      <c r="O215" s="453" t="str">
        <f t="shared" si="32"/>
        <v>HEROMASTERY_490026</v>
      </c>
      <c r="P215" s="453" t="str">
        <f t="shared" si="33"/>
        <v>HEROMASTERYDES_490026</v>
      </c>
      <c r="Q215" s="423" t="str">
        <f>IF(R215="","","[1,1,1,1]")</f>
        <v>[1,1,1,1]</v>
      </c>
      <c r="R215" s="423" t="s">
        <v>14685</v>
      </c>
      <c r="S215" s="423" t="str">
        <f t="shared" si="29"/>
        <v>[1,1]</v>
      </c>
      <c r="V215" s="423" t="s">
        <v>11485</v>
      </c>
    </row>
    <row r="216" spans="1:32" ht="16.5">
      <c r="A216" s="127">
        <v>490027</v>
      </c>
      <c r="C216" s="123" t="s">
        <v>14683</v>
      </c>
      <c r="D216" s="123">
        <v>3</v>
      </c>
      <c r="N216" s="123" t="s">
        <v>14684</v>
      </c>
      <c r="O216" s="453" t="str">
        <f t="shared" si="32"/>
        <v>HEROMASTERY_490027</v>
      </c>
      <c r="P216" s="453" t="str">
        <f t="shared" si="33"/>
        <v>HEROMASTERYDES_490027</v>
      </c>
      <c r="Q216" s="423" t="str">
        <f>IF(R216="","","[1,1,1,1]")</f>
        <v>[1,1,1,1]</v>
      </c>
      <c r="R216" s="423" t="s">
        <v>14685</v>
      </c>
      <c r="S216" s="423" t="str">
        <f t="shared" si="29"/>
        <v>[1,1]</v>
      </c>
      <c r="V216" s="423" t="s">
        <v>11485</v>
      </c>
    </row>
    <row r="217" spans="1:32" ht="16.5">
      <c r="A217" s="127">
        <v>49003</v>
      </c>
      <c r="C217" s="127" t="s">
        <v>11386</v>
      </c>
      <c r="D217" s="123">
        <v>3</v>
      </c>
      <c r="N217" s="123" t="s">
        <v>14690</v>
      </c>
      <c r="O217" s="453" t="str">
        <f t="shared" si="32"/>
        <v>HEROMASTERY_49003</v>
      </c>
      <c r="P217" s="453" t="str">
        <f t="shared" si="33"/>
        <v>HEROMASTERYDES_49003</v>
      </c>
      <c r="Q217" s="423" t="str">
        <f t="shared" si="21"/>
        <v/>
      </c>
      <c r="S217" s="423" t="str">
        <f t="shared" si="25"/>
        <v/>
      </c>
      <c r="AE217" s="428" t="s">
        <v>14691</v>
      </c>
    </row>
    <row r="218" spans="1:32" ht="16.5">
      <c r="A218" s="127">
        <v>490031</v>
      </c>
      <c r="C218" s="127" t="s">
        <v>11386</v>
      </c>
      <c r="D218" s="123">
        <v>3</v>
      </c>
      <c r="N218" s="123" t="s">
        <v>14690</v>
      </c>
      <c r="O218" s="453" t="str">
        <f t="shared" si="32"/>
        <v>HEROMASTERY_490031</v>
      </c>
      <c r="P218" s="453" t="str">
        <f t="shared" si="33"/>
        <v>HEROMASTERYDES_490031</v>
      </c>
      <c r="Q218" s="423" t="str">
        <f t="shared" si="21"/>
        <v/>
      </c>
      <c r="S218" s="423" t="str">
        <f t="shared" si="25"/>
        <v/>
      </c>
      <c r="AE218" s="428" t="s">
        <v>14692</v>
      </c>
    </row>
    <row r="219" spans="1:32" ht="16.5">
      <c r="A219" s="127">
        <v>490032</v>
      </c>
      <c r="C219" s="127" t="s">
        <v>11386</v>
      </c>
      <c r="D219" s="123">
        <v>3</v>
      </c>
      <c r="N219" s="123" t="s">
        <v>14690</v>
      </c>
      <c r="O219" s="453" t="str">
        <f t="shared" si="32"/>
        <v>HEROMASTERY_490032</v>
      </c>
      <c r="P219" s="453" t="str">
        <f t="shared" si="33"/>
        <v>HEROMASTERYDES_490032</v>
      </c>
      <c r="Q219" s="423" t="str">
        <f t="shared" si="21"/>
        <v/>
      </c>
      <c r="S219" s="423" t="str">
        <f t="shared" si="25"/>
        <v/>
      </c>
      <c r="AE219" s="428" t="s">
        <v>14692</v>
      </c>
    </row>
    <row r="220" spans="1:32" ht="16.5">
      <c r="A220" s="127">
        <v>490033</v>
      </c>
      <c r="C220" s="127" t="s">
        <v>11386</v>
      </c>
      <c r="D220" s="123">
        <v>3</v>
      </c>
      <c r="N220" s="123" t="s">
        <v>14690</v>
      </c>
      <c r="O220" s="453" t="str">
        <f t="shared" si="32"/>
        <v>HEROMASTERY_490033</v>
      </c>
      <c r="P220" s="453" t="str">
        <f t="shared" si="33"/>
        <v>HEROMASTERYDES_490033</v>
      </c>
      <c r="Q220" s="423" t="str">
        <f t="shared" si="21"/>
        <v/>
      </c>
      <c r="S220" s="423" t="str">
        <f t="shared" si="25"/>
        <v/>
      </c>
      <c r="AF220" s="428" t="s">
        <v>14692</v>
      </c>
    </row>
    <row r="221" spans="1:32" ht="16.5">
      <c r="A221" s="127">
        <v>490034</v>
      </c>
      <c r="C221" s="127" t="s">
        <v>11386</v>
      </c>
      <c r="D221" s="123">
        <v>3</v>
      </c>
      <c r="N221" s="123" t="s">
        <v>14690</v>
      </c>
      <c r="O221" s="453" t="str">
        <f t="shared" si="32"/>
        <v>HEROMASTERY_490034</v>
      </c>
      <c r="P221" s="453" t="str">
        <f t="shared" si="33"/>
        <v>HEROMASTERYDES_490034</v>
      </c>
      <c r="Q221" s="423" t="str">
        <f t="shared" si="21"/>
        <v/>
      </c>
      <c r="S221" s="423" t="str">
        <f t="shared" si="25"/>
        <v/>
      </c>
      <c r="AE221" s="428" t="s">
        <v>14693</v>
      </c>
    </row>
    <row r="222" spans="1:32" ht="16.5">
      <c r="A222" s="127">
        <v>490035</v>
      </c>
      <c r="C222" s="127" t="s">
        <v>11386</v>
      </c>
      <c r="D222" s="123">
        <v>3</v>
      </c>
      <c r="N222" s="123" t="s">
        <v>14690</v>
      </c>
      <c r="O222" s="453" t="str">
        <f t="shared" si="32"/>
        <v>HEROMASTERY_490035</v>
      </c>
      <c r="P222" s="453" t="str">
        <f t="shared" si="33"/>
        <v>HEROMASTERYDES_490035</v>
      </c>
      <c r="Q222" s="423" t="str">
        <f t="shared" si="21"/>
        <v/>
      </c>
      <c r="S222" s="423" t="str">
        <f t="shared" si="25"/>
        <v/>
      </c>
      <c r="AF222" s="428" t="s">
        <v>14586</v>
      </c>
    </row>
    <row r="223" spans="1:32" ht="16.5">
      <c r="A223" s="127">
        <v>490036</v>
      </c>
      <c r="C223" s="127" t="s">
        <v>11386</v>
      </c>
      <c r="D223" s="123">
        <v>3</v>
      </c>
      <c r="N223" s="123" t="s">
        <v>14690</v>
      </c>
      <c r="O223" s="453" t="str">
        <f t="shared" si="32"/>
        <v>HEROMASTERY_490036</v>
      </c>
      <c r="P223" s="453" t="str">
        <f t="shared" si="33"/>
        <v>HEROMASTERYDES_490036</v>
      </c>
      <c r="AF223" s="428" t="s">
        <v>14694</v>
      </c>
    </row>
    <row r="224" spans="1:32" ht="16.5">
      <c r="A224" s="127">
        <v>490037</v>
      </c>
      <c r="C224" s="127" t="s">
        <v>11386</v>
      </c>
      <c r="D224" s="123">
        <v>3</v>
      </c>
      <c r="N224" s="123" t="s">
        <v>14690</v>
      </c>
      <c r="O224" s="453" t="str">
        <f t="shared" si="32"/>
        <v>HEROMASTERY_490037</v>
      </c>
      <c r="P224" s="453" t="str">
        <f t="shared" si="33"/>
        <v>HEROMASTERYDES_490037</v>
      </c>
      <c r="AF224" s="428" t="s">
        <v>14586</v>
      </c>
    </row>
    <row r="225" spans="1:50" ht="16.149999999999999" customHeight="1">
      <c r="A225" s="127">
        <v>49004</v>
      </c>
      <c r="C225" s="127" t="s">
        <v>11387</v>
      </c>
      <c r="D225" s="123">
        <v>3</v>
      </c>
      <c r="N225" s="123" t="s">
        <v>14695</v>
      </c>
      <c r="O225" s="453" t="str">
        <f t="shared" si="32"/>
        <v>HEROMASTERY_49004</v>
      </c>
      <c r="P225" s="453" t="str">
        <f t="shared" si="33"/>
        <v>HEROMASTERYDES_49004</v>
      </c>
      <c r="Q225" s="423" t="str">
        <f t="shared" si="21"/>
        <v/>
      </c>
      <c r="S225" s="423" t="str">
        <f t="shared" si="25"/>
        <v/>
      </c>
      <c r="AE225" s="428" t="s">
        <v>14696</v>
      </c>
    </row>
    <row r="226" spans="1:50" ht="16.5">
      <c r="A226" s="127">
        <v>490041</v>
      </c>
      <c r="C226" s="127" t="s">
        <v>11387</v>
      </c>
      <c r="D226" s="123">
        <v>3</v>
      </c>
      <c r="N226" s="123" t="s">
        <v>14695</v>
      </c>
      <c r="O226" s="453" t="str">
        <f t="shared" si="32"/>
        <v>HEROMASTERY_490041</v>
      </c>
      <c r="P226" s="453" t="str">
        <f t="shared" si="33"/>
        <v>HEROMASTERYDES_490041</v>
      </c>
      <c r="Q226" s="423" t="str">
        <f t="shared" si="21"/>
        <v/>
      </c>
      <c r="S226" s="423" t="str">
        <f t="shared" si="25"/>
        <v/>
      </c>
      <c r="AE226" s="428" t="s">
        <v>14697</v>
      </c>
    </row>
    <row r="227" spans="1:50" ht="16.5">
      <c r="A227" s="127">
        <v>490042</v>
      </c>
      <c r="C227" s="127" t="s">
        <v>11387</v>
      </c>
      <c r="D227" s="123">
        <v>3</v>
      </c>
      <c r="N227" s="123" t="s">
        <v>14695</v>
      </c>
      <c r="O227" s="453" t="str">
        <f t="shared" si="32"/>
        <v>HEROMASTERY_490042</v>
      </c>
      <c r="P227" s="453" t="str">
        <f t="shared" si="33"/>
        <v>HEROMASTERYDES_490042</v>
      </c>
      <c r="Q227" s="423" t="str">
        <f t="shared" si="21"/>
        <v/>
      </c>
      <c r="S227" s="423" t="str">
        <f t="shared" si="25"/>
        <v/>
      </c>
      <c r="AE227" s="428" t="s">
        <v>14697</v>
      </c>
    </row>
    <row r="228" spans="1:50" ht="16.5">
      <c r="A228" s="127">
        <v>490043</v>
      </c>
      <c r="C228" s="127" t="s">
        <v>11387</v>
      </c>
      <c r="D228" s="123">
        <v>3</v>
      </c>
      <c r="N228" s="123" t="s">
        <v>14695</v>
      </c>
      <c r="O228" s="453" t="str">
        <f t="shared" si="32"/>
        <v>HEROMASTERY_490043</v>
      </c>
      <c r="P228" s="453" t="str">
        <f t="shared" si="33"/>
        <v>HEROMASTERYDES_490043</v>
      </c>
      <c r="Q228" s="423" t="str">
        <f t="shared" si="21"/>
        <v/>
      </c>
      <c r="S228" s="423" t="str">
        <f t="shared" si="25"/>
        <v/>
      </c>
      <c r="AE228" s="428" t="s">
        <v>14697</v>
      </c>
    </row>
    <row r="229" spans="1:50" ht="16.5">
      <c r="A229" s="127">
        <v>490044</v>
      </c>
      <c r="C229" s="127" t="s">
        <v>11387</v>
      </c>
      <c r="D229" s="123">
        <v>3</v>
      </c>
      <c r="N229" s="123" t="s">
        <v>14695</v>
      </c>
      <c r="O229" s="453" t="str">
        <f t="shared" si="32"/>
        <v>HEROMASTERY_490044</v>
      </c>
      <c r="P229" s="453" t="str">
        <f t="shared" si="33"/>
        <v>HEROMASTERYDES_490044</v>
      </c>
      <c r="Q229" s="423" t="str">
        <f t="shared" si="21"/>
        <v/>
      </c>
      <c r="S229" s="423" t="str">
        <f t="shared" si="25"/>
        <v/>
      </c>
      <c r="AE229" s="428" t="s">
        <v>14697</v>
      </c>
    </row>
    <row r="230" spans="1:50" ht="16.5">
      <c r="A230" s="127">
        <v>490045</v>
      </c>
      <c r="C230" s="127" t="s">
        <v>11387</v>
      </c>
      <c r="D230" s="123">
        <v>3</v>
      </c>
      <c r="N230" s="123" t="s">
        <v>14695</v>
      </c>
      <c r="O230" s="453" t="str">
        <f t="shared" si="32"/>
        <v>HEROMASTERY_490045</v>
      </c>
      <c r="P230" s="453" t="str">
        <f t="shared" si="33"/>
        <v>HEROMASTERYDES_490045</v>
      </c>
      <c r="Q230" s="423" t="str">
        <f t="shared" si="21"/>
        <v/>
      </c>
      <c r="S230" s="423" t="str">
        <f t="shared" si="25"/>
        <v/>
      </c>
      <c r="AE230" s="428" t="s">
        <v>14698</v>
      </c>
    </row>
    <row r="231" spans="1:50" ht="16.5">
      <c r="A231" s="127">
        <v>490046</v>
      </c>
      <c r="C231" s="127" t="s">
        <v>11387</v>
      </c>
      <c r="D231" s="123">
        <v>3</v>
      </c>
      <c r="N231" s="123" t="s">
        <v>14695</v>
      </c>
      <c r="O231" s="453" t="str">
        <f t="shared" si="32"/>
        <v>HEROMASTERY_490046</v>
      </c>
      <c r="P231" s="453" t="str">
        <f t="shared" si="33"/>
        <v>HEROMASTERYDES_490046</v>
      </c>
      <c r="AE231" s="428" t="s">
        <v>14698</v>
      </c>
    </row>
    <row r="232" spans="1:50" ht="16.5">
      <c r="A232" s="127">
        <v>490047</v>
      </c>
      <c r="C232" s="127" t="s">
        <v>11387</v>
      </c>
      <c r="D232" s="123">
        <v>3</v>
      </c>
      <c r="N232" s="123" t="s">
        <v>14695</v>
      </c>
      <c r="O232" s="453" t="str">
        <f t="shared" si="32"/>
        <v>HEROMASTERY_490047</v>
      </c>
      <c r="P232" s="453" t="str">
        <f t="shared" si="33"/>
        <v>HEROMASTERYDES_490047</v>
      </c>
      <c r="AE232" s="428" t="s">
        <v>14698</v>
      </c>
    </row>
    <row r="233" spans="1:50" ht="16.5">
      <c r="A233" s="127">
        <v>49010</v>
      </c>
      <c r="C233" s="123" t="s">
        <v>14699</v>
      </c>
      <c r="D233" s="123">
        <v>3</v>
      </c>
      <c r="N233" s="123" t="s">
        <v>14700</v>
      </c>
      <c r="O233" s="453" t="str">
        <f>"HEROMASTERY_"&amp;A233</f>
        <v>HEROMASTERY_49010</v>
      </c>
      <c r="P233" s="453" t="str">
        <f>"HEROMASTERYDES_"&amp;A233</f>
        <v>HEROMASTERYDES_49010</v>
      </c>
      <c r="Q233" s="423" t="str">
        <f t="shared" si="21"/>
        <v>[1,1,1,1]</v>
      </c>
      <c r="R233" s="423" t="s">
        <v>14374</v>
      </c>
      <c r="S233" s="423" t="str">
        <f t="shared" si="25"/>
        <v>[1,1]</v>
      </c>
      <c r="V233" s="423" t="s">
        <v>14701</v>
      </c>
    </row>
    <row r="234" spans="1:50" ht="16.5">
      <c r="A234" s="127">
        <v>490101</v>
      </c>
      <c r="C234" s="123" t="s">
        <v>14699</v>
      </c>
      <c r="D234" s="123">
        <v>3</v>
      </c>
      <c r="N234" s="123" t="s">
        <v>14700</v>
      </c>
      <c r="O234" s="453" t="str">
        <f t="shared" ref="O234:O240" si="34">"HEROMASTERY_"&amp;A234</f>
        <v>HEROMASTERY_490101</v>
      </c>
      <c r="P234" s="453" t="str">
        <f t="shared" ref="P234:P240" si="35">"HEROMASTERYDES_"&amp;A234</f>
        <v>HEROMASTERYDES_490101</v>
      </c>
      <c r="Q234" s="423" t="str">
        <f t="shared" si="21"/>
        <v>[1,1,1,1]</v>
      </c>
      <c r="R234" s="423" t="s">
        <v>14374</v>
      </c>
      <c r="S234" s="423" t="str">
        <f t="shared" si="25"/>
        <v>[1,1]</v>
      </c>
      <c r="V234" s="423" t="s">
        <v>14702</v>
      </c>
    </row>
    <row r="235" spans="1:50" s="121" customFormat="1" ht="16.5">
      <c r="A235" s="119">
        <v>490102</v>
      </c>
      <c r="C235" s="121" t="s">
        <v>14699</v>
      </c>
      <c r="D235" s="121">
        <v>3</v>
      </c>
      <c r="N235" s="121" t="s">
        <v>14700</v>
      </c>
      <c r="O235" s="456" t="str">
        <f t="shared" si="34"/>
        <v>HEROMASTERY_490102</v>
      </c>
      <c r="P235" s="456" t="str">
        <f t="shared" si="35"/>
        <v>HEROMASTERYDES_490102</v>
      </c>
      <c r="Q235" s="457" t="str">
        <f t="shared" si="21"/>
        <v>[1,1,1,1]</v>
      </c>
      <c r="R235" s="457" t="s">
        <v>14279</v>
      </c>
      <c r="S235" s="457" t="str">
        <f t="shared" si="25"/>
        <v>[1,1]</v>
      </c>
      <c r="T235" s="458"/>
      <c r="U235" s="425"/>
      <c r="V235" s="457" t="s">
        <v>14703</v>
      </c>
      <c r="W235" s="457"/>
      <c r="X235" s="459"/>
      <c r="Y235" s="459"/>
      <c r="Z235" s="459"/>
      <c r="AA235" s="459"/>
      <c r="AB235" s="459"/>
      <c r="AC235" s="460"/>
      <c r="AD235" s="460"/>
      <c r="AE235" s="429"/>
      <c r="AF235" s="429"/>
      <c r="AG235" s="429"/>
      <c r="AH235" s="429"/>
      <c r="AI235" s="429"/>
      <c r="AJ235" s="429"/>
      <c r="AK235" s="429"/>
      <c r="AL235" s="429"/>
      <c r="AM235" s="429"/>
      <c r="AN235" s="429"/>
      <c r="AO235" s="425"/>
      <c r="AP235" s="425"/>
      <c r="AQ235" s="425"/>
      <c r="AR235" s="425"/>
      <c r="AS235" s="460"/>
      <c r="AT235" s="460"/>
      <c r="AU235" s="460"/>
      <c r="AV235" s="460"/>
      <c r="AW235" s="429"/>
      <c r="AX235" s="429"/>
    </row>
    <row r="236" spans="1:50" s="121" customFormat="1" ht="16.5">
      <c r="A236" s="119">
        <v>490103</v>
      </c>
      <c r="C236" s="121" t="s">
        <v>14699</v>
      </c>
      <c r="D236" s="121">
        <v>3</v>
      </c>
      <c r="N236" s="121" t="s">
        <v>14700</v>
      </c>
      <c r="O236" s="456" t="str">
        <f t="shared" si="34"/>
        <v>HEROMASTERY_490103</v>
      </c>
      <c r="P236" s="456" t="str">
        <f t="shared" si="35"/>
        <v>HEROMASTERYDES_490103</v>
      </c>
      <c r="Q236" s="457" t="str">
        <f t="shared" si="21"/>
        <v>[1,1,1,1]</v>
      </c>
      <c r="R236" s="457" t="s">
        <v>14302</v>
      </c>
      <c r="S236" s="457" t="str">
        <f t="shared" si="25"/>
        <v>[1,1]</v>
      </c>
      <c r="T236" s="458"/>
      <c r="U236" s="425"/>
      <c r="V236" s="457" t="s">
        <v>14704</v>
      </c>
      <c r="W236" s="457"/>
      <c r="X236" s="459"/>
      <c r="Y236" s="459"/>
      <c r="Z236" s="459"/>
      <c r="AA236" s="459"/>
      <c r="AB236" s="459"/>
      <c r="AC236" s="460"/>
      <c r="AD236" s="460"/>
      <c r="AE236" s="429"/>
      <c r="AF236" s="429"/>
      <c r="AG236" s="429"/>
      <c r="AH236" s="429"/>
      <c r="AI236" s="429"/>
      <c r="AJ236" s="429"/>
      <c r="AK236" s="429"/>
      <c r="AL236" s="429"/>
      <c r="AM236" s="429"/>
      <c r="AN236" s="429"/>
      <c r="AO236" s="425"/>
      <c r="AP236" s="425"/>
      <c r="AQ236" s="425"/>
      <c r="AR236" s="425"/>
      <c r="AS236" s="460"/>
      <c r="AT236" s="460"/>
      <c r="AU236" s="460"/>
      <c r="AV236" s="460"/>
      <c r="AW236" s="429"/>
      <c r="AX236" s="429"/>
    </row>
    <row r="237" spans="1:50" s="121" customFormat="1" ht="16.5">
      <c r="A237" s="119">
        <v>490104</v>
      </c>
      <c r="C237" s="121" t="s">
        <v>14699</v>
      </c>
      <c r="D237" s="121">
        <v>3</v>
      </c>
      <c r="N237" s="121" t="s">
        <v>14700</v>
      </c>
      <c r="O237" s="456" t="str">
        <f t="shared" si="34"/>
        <v>HEROMASTERY_490104</v>
      </c>
      <c r="P237" s="456" t="str">
        <f t="shared" si="35"/>
        <v>HEROMASTERYDES_490104</v>
      </c>
      <c r="Q237" s="457" t="str">
        <f t="shared" si="21"/>
        <v>[1,1,1,1]</v>
      </c>
      <c r="R237" s="457" t="s">
        <v>14319</v>
      </c>
      <c r="S237" s="457" t="str">
        <f t="shared" si="25"/>
        <v>[1,1]</v>
      </c>
      <c r="T237" s="458"/>
      <c r="U237" s="425"/>
      <c r="V237" s="457" t="s">
        <v>14705</v>
      </c>
      <c r="W237" s="457"/>
      <c r="X237" s="459"/>
      <c r="Y237" s="459"/>
      <c r="Z237" s="459"/>
      <c r="AA237" s="459"/>
      <c r="AB237" s="459"/>
      <c r="AC237" s="460"/>
      <c r="AD237" s="460"/>
      <c r="AE237" s="429"/>
      <c r="AF237" s="429"/>
      <c r="AG237" s="429"/>
      <c r="AH237" s="429"/>
      <c r="AI237" s="429"/>
      <c r="AJ237" s="429"/>
      <c r="AK237" s="429"/>
      <c r="AL237" s="429"/>
      <c r="AM237" s="429"/>
      <c r="AN237" s="429"/>
      <c r="AO237" s="425"/>
      <c r="AP237" s="425"/>
      <c r="AQ237" s="425"/>
      <c r="AR237" s="425"/>
      <c r="AS237" s="460"/>
      <c r="AT237" s="460"/>
      <c r="AU237" s="460"/>
      <c r="AV237" s="460"/>
      <c r="AW237" s="429"/>
      <c r="AX237" s="429"/>
    </row>
    <row r="238" spans="1:50" ht="16.5">
      <c r="A238" s="127">
        <v>490105</v>
      </c>
      <c r="C238" s="123" t="s">
        <v>14699</v>
      </c>
      <c r="D238" s="123">
        <v>3</v>
      </c>
      <c r="N238" s="123" t="s">
        <v>14700</v>
      </c>
      <c r="O238" s="453" t="str">
        <f t="shared" si="34"/>
        <v>HEROMASTERY_490105</v>
      </c>
      <c r="P238" s="453" t="str">
        <f t="shared" si="35"/>
        <v>HEROMASTERYDES_490105</v>
      </c>
      <c r="Q238" s="423" t="str">
        <f t="shared" si="21"/>
        <v>[1,1,1,1]</v>
      </c>
      <c r="R238" s="423" t="s">
        <v>14374</v>
      </c>
      <c r="S238" s="423" t="str">
        <f t="shared" si="25"/>
        <v>[1,1]</v>
      </c>
      <c r="V238" s="423" t="s">
        <v>14706</v>
      </c>
    </row>
    <row r="239" spans="1:50" ht="16.5">
      <c r="A239" s="127">
        <v>490106</v>
      </c>
      <c r="C239" s="123" t="s">
        <v>14699</v>
      </c>
      <c r="D239" s="123">
        <v>3</v>
      </c>
      <c r="N239" s="123" t="s">
        <v>14700</v>
      </c>
      <c r="O239" s="453" t="str">
        <f t="shared" si="34"/>
        <v>HEROMASTERY_490106</v>
      </c>
      <c r="P239" s="453" t="str">
        <f t="shared" si="35"/>
        <v>HEROMASTERYDES_490106</v>
      </c>
      <c r="Q239" s="423" t="str">
        <f t="shared" ref="Q239:Q241" si="36">IF(R239="","","[1,1,1,1]")</f>
        <v>[1,1,1,1]</v>
      </c>
      <c r="R239" s="423" t="s">
        <v>14374</v>
      </c>
      <c r="S239" s="423" t="str">
        <f t="shared" si="25"/>
        <v>[1,1]</v>
      </c>
      <c r="V239" s="423" t="s">
        <v>14484</v>
      </c>
    </row>
    <row r="240" spans="1:50" ht="16.5">
      <c r="A240" s="127">
        <v>490107</v>
      </c>
      <c r="C240" s="123" t="s">
        <v>14699</v>
      </c>
      <c r="D240" s="123">
        <v>3</v>
      </c>
      <c r="N240" s="123" t="s">
        <v>14700</v>
      </c>
      <c r="O240" s="453" t="str">
        <f t="shared" si="34"/>
        <v>HEROMASTERY_490107</v>
      </c>
      <c r="P240" s="453" t="str">
        <f t="shared" si="35"/>
        <v>HEROMASTERYDES_490107</v>
      </c>
      <c r="Q240" s="423" t="str">
        <f t="shared" si="36"/>
        <v>[1,1,1,1]</v>
      </c>
      <c r="R240" s="423" t="s">
        <v>14374</v>
      </c>
      <c r="S240" s="423" t="str">
        <f t="shared" si="25"/>
        <v>[1,1]</v>
      </c>
      <c r="V240" s="423" t="s">
        <v>14707</v>
      </c>
    </row>
    <row r="241" spans="1:32" ht="16.5">
      <c r="A241" s="127">
        <v>49011</v>
      </c>
      <c r="C241" s="123" t="s">
        <v>14708</v>
      </c>
      <c r="D241" s="123">
        <v>3</v>
      </c>
      <c r="N241" s="123" t="s">
        <v>14709</v>
      </c>
      <c r="O241" s="453" t="str">
        <f>"HEROMASTERY_"&amp;A241</f>
        <v>HEROMASTERY_49011</v>
      </c>
      <c r="P241" s="453" t="str">
        <f>"HEROMASTERYDES_"&amp;A241</f>
        <v>HEROMASTERYDES_49011</v>
      </c>
      <c r="Q241" s="423" t="str">
        <f t="shared" si="36"/>
        <v>[1,1,1,1]</v>
      </c>
      <c r="R241" s="423" t="s">
        <v>14372</v>
      </c>
      <c r="S241" s="423" t="str">
        <f t="shared" si="25"/>
        <v>[1,1]</v>
      </c>
      <c r="V241" s="423" t="s">
        <v>14710</v>
      </c>
    </row>
    <row r="242" spans="1:32" ht="16.5">
      <c r="A242" s="127">
        <v>490111</v>
      </c>
      <c r="C242" s="123" t="s">
        <v>14708</v>
      </c>
      <c r="D242" s="123">
        <v>3</v>
      </c>
      <c r="N242" s="123" t="s">
        <v>14709</v>
      </c>
      <c r="O242" s="453" t="str">
        <f t="shared" ref="O242:O264" si="37">"HEROMASTERY_"&amp;A242</f>
        <v>HEROMASTERY_490111</v>
      </c>
      <c r="P242" s="453" t="str">
        <f>"HEROMASTERYDES_"&amp;A242</f>
        <v>HEROMASTERYDES_490111</v>
      </c>
      <c r="Q242" s="423" t="s">
        <v>14711</v>
      </c>
      <c r="R242" s="423" t="s">
        <v>14372</v>
      </c>
      <c r="S242" s="423" t="str">
        <f t="shared" si="25"/>
        <v>[1,1]</v>
      </c>
      <c r="V242" s="423" t="s">
        <v>14712</v>
      </c>
    </row>
    <row r="243" spans="1:32" ht="16.5">
      <c r="A243" s="127">
        <v>490112</v>
      </c>
      <c r="C243" s="123" t="s">
        <v>14708</v>
      </c>
      <c r="D243" s="123">
        <v>3</v>
      </c>
      <c r="N243" s="123" t="s">
        <v>14709</v>
      </c>
      <c r="O243" s="453" t="str">
        <f t="shared" si="37"/>
        <v>HEROMASTERY_490112</v>
      </c>
      <c r="P243" s="453" t="str">
        <f t="shared" ref="P243:P264" si="38">"HEROMASTERYDES_"&amp;A243</f>
        <v>HEROMASTERYDES_490112</v>
      </c>
      <c r="Q243" s="423" t="s">
        <v>14713</v>
      </c>
      <c r="R243" s="423" t="s">
        <v>14372</v>
      </c>
      <c r="S243" s="423" t="str">
        <f t="shared" si="25"/>
        <v>[1,1]</v>
      </c>
      <c r="V243" s="423" t="s">
        <v>14712</v>
      </c>
    </row>
    <row r="244" spans="1:32" ht="16.5">
      <c r="A244" s="127">
        <v>490113</v>
      </c>
      <c r="C244" s="123" t="s">
        <v>14708</v>
      </c>
      <c r="D244" s="123">
        <v>3</v>
      </c>
      <c r="N244" s="123" t="s">
        <v>14709</v>
      </c>
      <c r="O244" s="453" t="str">
        <f t="shared" si="37"/>
        <v>HEROMASTERY_490113</v>
      </c>
      <c r="P244" s="453" t="str">
        <f t="shared" si="38"/>
        <v>HEROMASTERYDES_490113</v>
      </c>
      <c r="Q244" s="423" t="s">
        <v>14714</v>
      </c>
      <c r="R244" s="423" t="s">
        <v>14372</v>
      </c>
      <c r="S244" s="423" t="str">
        <f t="shared" si="25"/>
        <v>[1,1]</v>
      </c>
      <c r="V244" s="423" t="s">
        <v>11486</v>
      </c>
    </row>
    <row r="245" spans="1:32" ht="16.5">
      <c r="A245" s="127">
        <v>490114</v>
      </c>
      <c r="C245" s="123" t="s">
        <v>14708</v>
      </c>
      <c r="D245" s="123">
        <v>3</v>
      </c>
      <c r="N245" s="123" t="s">
        <v>14709</v>
      </c>
      <c r="O245" s="453" t="str">
        <f t="shared" si="37"/>
        <v>HEROMASTERY_490114</v>
      </c>
      <c r="P245" s="453" t="str">
        <f t="shared" si="38"/>
        <v>HEROMASTERYDES_490114</v>
      </c>
      <c r="Q245" s="423" t="s">
        <v>14360</v>
      </c>
      <c r="R245" s="423" t="s">
        <v>14372</v>
      </c>
      <c r="S245" s="423" t="str">
        <f t="shared" si="25"/>
        <v>[1,1]</v>
      </c>
      <c r="V245" s="423" t="s">
        <v>11486</v>
      </c>
    </row>
    <row r="246" spans="1:32" ht="16.5">
      <c r="A246" s="127">
        <v>490115</v>
      </c>
      <c r="C246" s="123" t="s">
        <v>14708</v>
      </c>
      <c r="D246" s="123">
        <v>3</v>
      </c>
      <c r="N246" s="123" t="s">
        <v>14709</v>
      </c>
      <c r="O246" s="453" t="str">
        <f t="shared" si="37"/>
        <v>HEROMASTERY_490115</v>
      </c>
      <c r="P246" s="453" t="str">
        <f t="shared" si="38"/>
        <v>HEROMASTERYDES_490115</v>
      </c>
      <c r="Q246" s="423" t="str">
        <f t="shared" ref="Q246:Q254" si="39">IF(R246="","","[1,1,1,1]")</f>
        <v>[1,1,1,1]</v>
      </c>
      <c r="R246" s="423" t="s">
        <v>14372</v>
      </c>
      <c r="S246" s="423" t="str">
        <f t="shared" si="25"/>
        <v>[1,1]</v>
      </c>
      <c r="V246" s="423" t="s">
        <v>14715</v>
      </c>
    </row>
    <row r="247" spans="1:32" ht="16.5">
      <c r="A247" s="127">
        <v>490116</v>
      </c>
      <c r="C247" s="123" t="s">
        <v>14708</v>
      </c>
      <c r="D247" s="123">
        <v>3</v>
      </c>
      <c r="N247" s="123" t="s">
        <v>14709</v>
      </c>
      <c r="O247" s="453" t="str">
        <f t="shared" si="37"/>
        <v>HEROMASTERY_490116</v>
      </c>
      <c r="P247" s="453" t="str">
        <f t="shared" si="38"/>
        <v>HEROMASTERYDES_490116</v>
      </c>
      <c r="Q247" s="423" t="str">
        <f t="shared" si="39"/>
        <v>[1,1,1,1]</v>
      </c>
      <c r="R247" s="423" t="s">
        <v>14372</v>
      </c>
      <c r="S247" s="423" t="str">
        <f t="shared" si="25"/>
        <v>[1,1]</v>
      </c>
      <c r="V247" s="423" t="s">
        <v>14716</v>
      </c>
    </row>
    <row r="248" spans="1:32" ht="16.5">
      <c r="A248" s="127">
        <v>490117</v>
      </c>
      <c r="C248" s="123" t="s">
        <v>14708</v>
      </c>
      <c r="D248" s="123">
        <v>3</v>
      </c>
      <c r="N248" s="123" t="s">
        <v>14709</v>
      </c>
      <c r="O248" s="453" t="str">
        <f t="shared" si="37"/>
        <v>HEROMASTERY_490117</v>
      </c>
      <c r="P248" s="453" t="str">
        <f t="shared" si="38"/>
        <v>HEROMASTERYDES_490117</v>
      </c>
      <c r="Q248" s="423" t="str">
        <f t="shared" si="39"/>
        <v>[1,1,1,1]</v>
      </c>
      <c r="R248" s="423" t="s">
        <v>14372</v>
      </c>
      <c r="S248" s="423" t="str">
        <f t="shared" si="25"/>
        <v>[1,1]</v>
      </c>
      <c r="V248" s="423" t="s">
        <v>14717</v>
      </c>
    </row>
    <row r="249" spans="1:32" ht="16.149999999999999" customHeight="1">
      <c r="A249" s="127">
        <v>49012</v>
      </c>
      <c r="C249" s="127" t="s">
        <v>14718</v>
      </c>
      <c r="D249" s="123">
        <v>3</v>
      </c>
      <c r="N249" s="123" t="s">
        <v>14719</v>
      </c>
      <c r="O249" s="453" t="str">
        <f t="shared" si="37"/>
        <v>HEROMASTERY_49012</v>
      </c>
      <c r="P249" s="453" t="str">
        <f t="shared" si="38"/>
        <v>HEROMASTERYDES_49012</v>
      </c>
      <c r="Q249" s="423" t="str">
        <f t="shared" si="39"/>
        <v/>
      </c>
      <c r="S249" s="423" t="str">
        <f t="shared" si="25"/>
        <v/>
      </c>
      <c r="AF249" s="428" t="s">
        <v>14720</v>
      </c>
    </row>
    <row r="250" spans="1:32" ht="16.5">
      <c r="A250" s="127">
        <v>490121</v>
      </c>
      <c r="C250" s="127" t="s">
        <v>14718</v>
      </c>
      <c r="D250" s="123">
        <v>3</v>
      </c>
      <c r="N250" s="123" t="s">
        <v>14719</v>
      </c>
      <c r="O250" s="453" t="str">
        <f t="shared" si="37"/>
        <v>HEROMASTERY_490121</v>
      </c>
      <c r="P250" s="453" t="str">
        <f t="shared" si="38"/>
        <v>HEROMASTERYDES_490121</v>
      </c>
      <c r="Q250" s="423" t="str">
        <f t="shared" si="39"/>
        <v/>
      </c>
      <c r="S250" s="423" t="str">
        <f t="shared" si="25"/>
        <v/>
      </c>
      <c r="AF250" s="428" t="s">
        <v>14721</v>
      </c>
    </row>
    <row r="251" spans="1:32" ht="16.5">
      <c r="A251" s="127">
        <v>490122</v>
      </c>
      <c r="C251" s="127" t="s">
        <v>14718</v>
      </c>
      <c r="D251" s="123">
        <v>3</v>
      </c>
      <c r="N251" s="123" t="s">
        <v>14719</v>
      </c>
      <c r="O251" s="453" t="str">
        <f t="shared" si="37"/>
        <v>HEROMASTERY_490122</v>
      </c>
      <c r="P251" s="453" t="str">
        <f t="shared" si="38"/>
        <v>HEROMASTERYDES_490122</v>
      </c>
      <c r="Q251" s="423" t="str">
        <f t="shared" si="39"/>
        <v/>
      </c>
      <c r="S251" s="423" t="str">
        <f t="shared" si="25"/>
        <v/>
      </c>
      <c r="AF251" s="428" t="s">
        <v>14721</v>
      </c>
    </row>
    <row r="252" spans="1:32" ht="16.5">
      <c r="A252" s="127">
        <v>490123</v>
      </c>
      <c r="C252" s="127" t="s">
        <v>14718</v>
      </c>
      <c r="D252" s="123">
        <v>3</v>
      </c>
      <c r="N252" s="123" t="s">
        <v>14719</v>
      </c>
      <c r="O252" s="453" t="str">
        <f t="shared" si="37"/>
        <v>HEROMASTERY_490123</v>
      </c>
      <c r="P252" s="453" t="str">
        <f t="shared" si="38"/>
        <v>HEROMASTERYDES_490123</v>
      </c>
      <c r="Q252" s="423" t="str">
        <f t="shared" si="39"/>
        <v/>
      </c>
      <c r="S252" s="423" t="str">
        <f t="shared" si="25"/>
        <v/>
      </c>
      <c r="AF252" s="428" t="s">
        <v>14721</v>
      </c>
    </row>
    <row r="253" spans="1:32" ht="16.5">
      <c r="A253" s="127">
        <v>490124</v>
      </c>
      <c r="C253" s="127" t="s">
        <v>14718</v>
      </c>
      <c r="D253" s="123">
        <v>3</v>
      </c>
      <c r="N253" s="123" t="s">
        <v>14719</v>
      </c>
      <c r="O253" s="453" t="str">
        <f t="shared" si="37"/>
        <v>HEROMASTERY_490124</v>
      </c>
      <c r="P253" s="453" t="str">
        <f t="shared" si="38"/>
        <v>HEROMASTERYDES_490124</v>
      </c>
      <c r="Q253" s="423" t="str">
        <f t="shared" si="39"/>
        <v/>
      </c>
      <c r="S253" s="423" t="str">
        <f t="shared" si="25"/>
        <v/>
      </c>
      <c r="AF253" s="428" t="s">
        <v>14721</v>
      </c>
    </row>
    <row r="254" spans="1:32" ht="16.5">
      <c r="A254" s="127">
        <v>490125</v>
      </c>
      <c r="C254" s="127" t="s">
        <v>14718</v>
      </c>
      <c r="D254" s="123">
        <v>3</v>
      </c>
      <c r="N254" s="123" t="s">
        <v>14719</v>
      </c>
      <c r="O254" s="453" t="str">
        <f t="shared" si="37"/>
        <v>HEROMASTERY_490125</v>
      </c>
      <c r="P254" s="453" t="str">
        <f t="shared" si="38"/>
        <v>HEROMASTERYDES_490125</v>
      </c>
      <c r="Q254" s="423" t="str">
        <f t="shared" si="39"/>
        <v/>
      </c>
      <c r="S254" s="423" t="str">
        <f t="shared" si="25"/>
        <v/>
      </c>
      <c r="AF254" s="428" t="s">
        <v>14722</v>
      </c>
    </row>
    <row r="255" spans="1:32" ht="16.5">
      <c r="A255" s="127">
        <v>490126</v>
      </c>
      <c r="C255" s="127" t="s">
        <v>14718</v>
      </c>
      <c r="D255" s="123">
        <v>3</v>
      </c>
      <c r="N255" s="123" t="s">
        <v>14719</v>
      </c>
      <c r="O255" s="453" t="str">
        <f t="shared" si="37"/>
        <v>HEROMASTERY_490126</v>
      </c>
      <c r="P255" s="453" t="str">
        <f t="shared" si="38"/>
        <v>HEROMASTERYDES_490126</v>
      </c>
      <c r="S255" s="423" t="str">
        <f t="shared" si="25"/>
        <v/>
      </c>
      <c r="AF255" s="428" t="s">
        <v>14698</v>
      </c>
    </row>
    <row r="256" spans="1:32" ht="16.5">
      <c r="A256" s="127">
        <v>490127</v>
      </c>
      <c r="C256" s="127" t="s">
        <v>14718</v>
      </c>
      <c r="D256" s="123">
        <v>3</v>
      </c>
      <c r="N256" s="123" t="s">
        <v>14719</v>
      </c>
      <c r="O256" s="453" t="str">
        <f t="shared" si="37"/>
        <v>HEROMASTERY_490127</v>
      </c>
      <c r="P256" s="453" t="str">
        <f t="shared" si="38"/>
        <v>HEROMASTERYDES_490127</v>
      </c>
      <c r="S256" s="423" t="str">
        <f t="shared" si="25"/>
        <v/>
      </c>
      <c r="AF256" s="428" t="s">
        <v>14723</v>
      </c>
    </row>
    <row r="257" spans="1:22" ht="16.149999999999999" customHeight="1">
      <c r="A257" s="127">
        <v>49013</v>
      </c>
      <c r="C257" s="127" t="s">
        <v>14724</v>
      </c>
      <c r="D257" s="123">
        <v>3</v>
      </c>
      <c r="N257" s="123" t="s">
        <v>14725</v>
      </c>
      <c r="O257" s="453" t="str">
        <f t="shared" si="37"/>
        <v>HEROMASTERY_49013</v>
      </c>
      <c r="P257" s="453" t="str">
        <f t="shared" si="38"/>
        <v>HEROMASTERYDES_49013</v>
      </c>
      <c r="Q257" s="423" t="str">
        <f t="shared" ref="Q257:Q264" si="40">IF(R257="","","[1,1,1,1]")</f>
        <v>[1,1,1,1]</v>
      </c>
      <c r="R257" s="423" t="s">
        <v>14372</v>
      </c>
      <c r="S257" s="423" t="str">
        <f t="shared" ref="S257:S271" si="41">IF(R257="","","[1,1]")</f>
        <v>[1,1]</v>
      </c>
      <c r="V257" s="423" t="s">
        <v>14726</v>
      </c>
    </row>
    <row r="258" spans="1:22" ht="16.5">
      <c r="A258" s="127">
        <v>490131</v>
      </c>
      <c r="C258" s="127" t="s">
        <v>14724</v>
      </c>
      <c r="D258" s="123">
        <v>3</v>
      </c>
      <c r="N258" s="123" t="s">
        <v>14725</v>
      </c>
      <c r="O258" s="453" t="str">
        <f t="shared" si="37"/>
        <v>HEROMASTERY_490131</v>
      </c>
      <c r="P258" s="453" t="str">
        <f t="shared" si="38"/>
        <v>HEROMASTERYDES_490131</v>
      </c>
      <c r="Q258" s="423" t="str">
        <f t="shared" si="40"/>
        <v>[1,1,1,1]</v>
      </c>
      <c r="R258" s="423" t="s">
        <v>14372</v>
      </c>
      <c r="S258" s="423" t="str">
        <f t="shared" si="41"/>
        <v>[1,1]</v>
      </c>
      <c r="V258" s="423" t="s">
        <v>14727</v>
      </c>
    </row>
    <row r="259" spans="1:22" ht="16.5">
      <c r="A259" s="127">
        <v>490132</v>
      </c>
      <c r="C259" s="127" t="s">
        <v>14724</v>
      </c>
      <c r="D259" s="123">
        <v>3</v>
      </c>
      <c r="N259" s="123" t="s">
        <v>14725</v>
      </c>
      <c r="O259" s="453" t="str">
        <f t="shared" si="37"/>
        <v>HEROMASTERY_490132</v>
      </c>
      <c r="P259" s="453" t="str">
        <f t="shared" si="38"/>
        <v>HEROMASTERYDES_490132</v>
      </c>
      <c r="Q259" s="423" t="str">
        <f t="shared" si="40"/>
        <v>[1,1,1,1]</v>
      </c>
      <c r="R259" s="423" t="s">
        <v>14372</v>
      </c>
      <c r="S259" s="423" t="str">
        <f t="shared" si="41"/>
        <v>[1,1]</v>
      </c>
      <c r="V259" s="423" t="s">
        <v>14727</v>
      </c>
    </row>
    <row r="260" spans="1:22" ht="16.5">
      <c r="A260" s="127">
        <v>490133</v>
      </c>
      <c r="C260" s="127" t="s">
        <v>14724</v>
      </c>
      <c r="D260" s="123">
        <v>3</v>
      </c>
      <c r="N260" s="123" t="s">
        <v>14725</v>
      </c>
      <c r="O260" s="453" t="str">
        <f t="shared" si="37"/>
        <v>HEROMASTERY_490133</v>
      </c>
      <c r="P260" s="453" t="str">
        <f t="shared" si="38"/>
        <v>HEROMASTERYDES_490133</v>
      </c>
      <c r="Q260" s="423" t="str">
        <f t="shared" si="40"/>
        <v>[1,1,1,1]</v>
      </c>
      <c r="R260" s="423" t="s">
        <v>14372</v>
      </c>
      <c r="S260" s="423" t="str">
        <f t="shared" si="41"/>
        <v>[1,1]</v>
      </c>
      <c r="V260" s="423" t="s">
        <v>14727</v>
      </c>
    </row>
    <row r="261" spans="1:22" ht="16.5">
      <c r="A261" s="127">
        <v>490134</v>
      </c>
      <c r="C261" s="127" t="s">
        <v>14724</v>
      </c>
      <c r="D261" s="123">
        <v>3</v>
      </c>
      <c r="N261" s="123" t="s">
        <v>14725</v>
      </c>
      <c r="O261" s="453" t="str">
        <f t="shared" si="37"/>
        <v>HEROMASTERY_490134</v>
      </c>
      <c r="P261" s="453" t="str">
        <f t="shared" si="38"/>
        <v>HEROMASTERYDES_490134</v>
      </c>
      <c r="Q261" s="423" t="str">
        <f t="shared" si="40"/>
        <v>[1,1,1,1]</v>
      </c>
      <c r="R261" s="423" t="s">
        <v>14372</v>
      </c>
      <c r="S261" s="423" t="str">
        <f t="shared" si="41"/>
        <v>[1,1]</v>
      </c>
      <c r="V261" s="423" t="s">
        <v>14727</v>
      </c>
    </row>
    <row r="262" spans="1:22" ht="16.5">
      <c r="A262" s="127">
        <v>490135</v>
      </c>
      <c r="C262" s="127" t="s">
        <v>14724</v>
      </c>
      <c r="D262" s="123">
        <v>3</v>
      </c>
      <c r="N262" s="123" t="s">
        <v>14725</v>
      </c>
      <c r="O262" s="453" t="str">
        <f t="shared" si="37"/>
        <v>HEROMASTERY_490135</v>
      </c>
      <c r="P262" s="453" t="str">
        <f t="shared" si="38"/>
        <v>HEROMASTERYDES_490135</v>
      </c>
      <c r="Q262" s="423" t="str">
        <f t="shared" si="40"/>
        <v>[1,1,1,1]</v>
      </c>
      <c r="R262" s="423" t="s">
        <v>14372</v>
      </c>
      <c r="S262" s="423" t="str">
        <f t="shared" si="41"/>
        <v>[1,1]</v>
      </c>
      <c r="V262" s="423" t="s">
        <v>14727</v>
      </c>
    </row>
    <row r="263" spans="1:22" ht="16.5">
      <c r="A263" s="127">
        <v>490136</v>
      </c>
      <c r="C263" s="127" t="s">
        <v>14724</v>
      </c>
      <c r="D263" s="123">
        <v>3</v>
      </c>
      <c r="N263" s="123" t="s">
        <v>14725</v>
      </c>
      <c r="O263" s="453" t="str">
        <f t="shared" si="37"/>
        <v>HEROMASTERY_490136</v>
      </c>
      <c r="P263" s="453" t="str">
        <f t="shared" si="38"/>
        <v>HEROMASTERYDES_490136</v>
      </c>
      <c r="Q263" s="423" t="str">
        <f t="shared" si="40"/>
        <v>[1,1,1,1]</v>
      </c>
      <c r="R263" s="423" t="s">
        <v>14372</v>
      </c>
      <c r="S263" s="423" t="str">
        <f t="shared" si="41"/>
        <v>[1,1]</v>
      </c>
      <c r="V263" s="423" t="s">
        <v>14727</v>
      </c>
    </row>
    <row r="264" spans="1:22" ht="16.5">
      <c r="A264" s="127">
        <v>490137</v>
      </c>
      <c r="C264" s="127" t="s">
        <v>14724</v>
      </c>
      <c r="D264" s="123">
        <v>3</v>
      </c>
      <c r="N264" s="123" t="s">
        <v>14725</v>
      </c>
      <c r="O264" s="453" t="str">
        <f t="shared" si="37"/>
        <v>HEROMASTERY_490137</v>
      </c>
      <c r="P264" s="453" t="str">
        <f t="shared" si="38"/>
        <v>HEROMASTERYDES_490137</v>
      </c>
      <c r="Q264" s="423" t="str">
        <f t="shared" si="40"/>
        <v>[1,1,1,1]</v>
      </c>
      <c r="R264" s="423" t="s">
        <v>14372</v>
      </c>
      <c r="S264" s="423" t="str">
        <f t="shared" si="41"/>
        <v>[1,1]</v>
      </c>
      <c r="V264" s="423" t="s">
        <v>14727</v>
      </c>
    </row>
    <row r="265" spans="1:22" ht="28.5">
      <c r="A265" s="123" t="s">
        <v>14728</v>
      </c>
      <c r="S265" s="423" t="str">
        <f t="shared" si="41"/>
        <v/>
      </c>
    </row>
    <row r="266" spans="1:22">
      <c r="S266" s="423" t="str">
        <f t="shared" si="41"/>
        <v/>
      </c>
    </row>
    <row r="267" spans="1:22">
      <c r="S267" s="423" t="str">
        <f t="shared" si="41"/>
        <v/>
      </c>
    </row>
    <row r="268" spans="1:22">
      <c r="S268" s="423" t="str">
        <f t="shared" si="41"/>
        <v/>
      </c>
    </row>
    <row r="269" spans="1:22">
      <c r="S269" s="423" t="str">
        <f t="shared" si="41"/>
        <v/>
      </c>
    </row>
    <row r="270" spans="1:22">
      <c r="S270" s="423" t="str">
        <f t="shared" si="41"/>
        <v/>
      </c>
    </row>
    <row r="271" spans="1:22">
      <c r="S271" s="423" t="str">
        <f t="shared" si="41"/>
        <v/>
      </c>
    </row>
  </sheetData>
  <phoneticPr fontId="11" type="noConversion"/>
  <conditionalFormatting sqref="AJ9:AJ10">
    <cfRule type="duplicateValues" dxfId="113" priority="1"/>
  </conditionalFormatting>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FY288"/>
  <sheetViews>
    <sheetView workbookViewId="0">
      <pane ySplit="5" topLeftCell="A178" activePane="bottomLeft" state="frozen"/>
      <selection activeCell="AO1" sqref="AO1"/>
      <selection pane="bottomLeft" activeCell="E187" sqref="E187"/>
    </sheetView>
  </sheetViews>
  <sheetFormatPr defaultColWidth="9" defaultRowHeight="16.5"/>
  <cols>
    <col min="1" max="1" width="8.875" style="139" customWidth="1"/>
    <col min="2" max="2" width="18.25" style="139" customWidth="1"/>
    <col min="3" max="3" width="11" style="139" customWidth="1"/>
    <col min="4" max="5" width="12.5" style="139" customWidth="1"/>
    <col min="6" max="7" width="12" style="139" bestFit="1" customWidth="1"/>
    <col min="8" max="8" width="11.75" style="139" bestFit="1" customWidth="1"/>
    <col min="9" max="9" width="10.375" style="139" customWidth="1"/>
    <col min="10" max="10" width="21.875" style="139" customWidth="1"/>
    <col min="11" max="11" width="9" style="139"/>
    <col min="12" max="12" width="15.125" style="139" customWidth="1"/>
    <col min="13" max="13" width="19.75" style="139" customWidth="1"/>
    <col min="14" max="14" width="20.5" style="154" customWidth="1"/>
    <col min="15" max="18" width="22.75" style="154" customWidth="1"/>
    <col min="19" max="19" width="38.75" style="154" customWidth="1"/>
    <col min="20" max="20" width="43.125" style="149" customWidth="1"/>
    <col min="21" max="21" width="20.25" style="142" customWidth="1"/>
    <col min="22" max="23" width="14.75" style="142" customWidth="1"/>
    <col min="24" max="25" width="15.625" style="142" bestFit="1" customWidth="1"/>
    <col min="26" max="29" width="36.125" style="127" customWidth="1"/>
    <col min="30" max="32" width="13.25" style="127" customWidth="1"/>
    <col min="33" max="33" width="16" style="127" customWidth="1"/>
    <col min="34" max="34" width="16.875" style="127" customWidth="1"/>
    <col min="35" max="35" width="25" style="127" customWidth="1"/>
    <col min="36" max="36" width="13.25" style="127" customWidth="1"/>
    <col min="37" max="37" width="17.125" style="127" customWidth="1"/>
    <col min="38" max="39" width="13.25" style="127" customWidth="1"/>
    <col min="40" max="40" width="32" style="127" customWidth="1"/>
    <col min="41" max="41" width="9" style="139"/>
    <col min="42" max="42" width="14.25" style="139" customWidth="1"/>
    <col min="43" max="43" width="9" style="127"/>
    <col min="44" max="44" width="19.5" style="141" customWidth="1"/>
    <col min="45" max="45" width="14.25" style="142" customWidth="1"/>
    <col min="46" max="46" width="20.875" style="141" bestFit="1" customWidth="1"/>
    <col min="47" max="47" width="20.375" style="141" customWidth="1"/>
    <col min="48" max="48" width="27.75" style="143" customWidth="1"/>
    <col min="49" max="49" width="17.5" style="141" customWidth="1"/>
    <col min="50" max="53" width="15.75" style="142" customWidth="1"/>
    <col min="54" max="54" width="15.5" style="143" customWidth="1"/>
    <col min="55" max="55" width="15.5" style="144" customWidth="1"/>
    <col min="56" max="56" width="17.5" style="145" customWidth="1"/>
    <col min="57" max="57" width="15.375" style="146" customWidth="1"/>
    <col min="58" max="58" width="13.75" style="147" customWidth="1"/>
    <col min="59" max="59" width="16.375" style="147" customWidth="1"/>
    <col min="60" max="60" width="24.875" style="144" customWidth="1"/>
    <col min="61" max="62" width="24.375" style="144" customWidth="1"/>
    <col min="63" max="63" width="24.875" style="144" customWidth="1"/>
    <col min="64" max="64" width="13.5" style="144" customWidth="1"/>
    <col min="65" max="65" width="21.25" style="144" customWidth="1"/>
    <col min="66" max="66" width="13.25" style="127" customWidth="1"/>
    <col min="67" max="67" width="26.25" style="127" customWidth="1"/>
    <col min="68" max="68" width="14.375" style="144" customWidth="1"/>
    <col min="69" max="69" width="25.625" style="144" customWidth="1"/>
    <col min="70" max="70" width="16.625" style="144" customWidth="1"/>
    <col min="71" max="71" width="18.75" style="144" customWidth="1"/>
    <col min="72" max="72" width="14.875" style="144" bestFit="1" customWidth="1"/>
    <col min="73" max="73" width="12.75" style="144" customWidth="1"/>
    <col min="74" max="74" width="25.25" style="144" customWidth="1"/>
    <col min="75" max="76" width="12.75" style="144" customWidth="1"/>
    <col min="77" max="82" width="9.25" style="148" customWidth="1"/>
    <col min="83" max="88" width="25.625" style="142" customWidth="1"/>
    <col min="89" max="89" width="13.75" style="147" customWidth="1"/>
    <col min="90" max="91" width="15.25" style="149" customWidth="1"/>
    <col min="92" max="92" width="13.75" style="150" customWidth="1"/>
    <col min="93" max="93" width="16.75" style="127" customWidth="1"/>
    <col min="94" max="95" width="13.25" style="127" customWidth="1"/>
    <col min="96" max="100" width="13.75" style="150" customWidth="1"/>
    <col min="101" max="103" width="15.25" style="151" customWidth="1"/>
    <col min="104" max="104" width="24.875" style="144" customWidth="1"/>
    <col min="105" max="106" width="26.75" style="144" customWidth="1"/>
    <col min="107" max="107" width="18.75" style="144" customWidth="1"/>
    <col min="108" max="111" width="16" style="127" customWidth="1"/>
    <col min="112" max="113" width="13.75" style="144" customWidth="1"/>
    <col min="114" max="114" width="19.875" style="144" customWidth="1"/>
    <col min="115" max="115" width="13.25" style="127" customWidth="1"/>
    <col min="116" max="116" width="19" style="127" customWidth="1"/>
    <col min="117" max="118" width="13.75" style="144" customWidth="1"/>
    <col min="119" max="119" width="13.625" style="144" customWidth="1"/>
    <col min="120" max="120" width="33.875" style="144" customWidth="1"/>
    <col min="121" max="121" width="31.125" style="144" customWidth="1"/>
    <col min="122" max="122" width="13.75" style="144" customWidth="1"/>
    <col min="123" max="123" width="19" style="144" customWidth="1"/>
    <col min="124" max="124" width="13.75" style="144" customWidth="1"/>
    <col min="125" max="127" width="18.625" style="150" customWidth="1"/>
    <col min="128" max="128" width="9.25" style="150" customWidth="1"/>
    <col min="129" max="129" width="13.75" style="142" customWidth="1"/>
    <col min="130" max="130" width="16.75" style="142" customWidth="1"/>
    <col min="131" max="131" width="13.75" style="142" customWidth="1"/>
    <col min="132" max="134" width="25.625" style="142" customWidth="1"/>
    <col min="135" max="135" width="13.75" style="147" customWidth="1"/>
    <col min="136" max="137" width="13.75" style="149" customWidth="1"/>
    <col min="138" max="138" width="13.75" style="150" customWidth="1"/>
    <col min="139" max="140" width="13.25" style="127" customWidth="1"/>
    <col min="141" max="141" width="13.75" style="118" customWidth="1"/>
    <col min="142" max="144" width="13.75" style="150" customWidth="1"/>
    <col min="145" max="148" width="15.25" style="151" customWidth="1"/>
    <col min="149" max="149" width="19" style="152" bestFit="1" customWidth="1"/>
    <col min="150" max="150" width="11.375" style="152" customWidth="1"/>
    <col min="151" max="151" width="9" style="152"/>
    <col min="152" max="152" width="13.25" style="152" bestFit="1" customWidth="1"/>
    <col min="153" max="153" width="19.5" style="149" bestFit="1" customWidth="1"/>
    <col min="154" max="154" width="19.5" style="149" customWidth="1"/>
    <col min="155" max="155" width="20.625" style="149" customWidth="1"/>
    <col min="156" max="156" width="9" style="149"/>
    <col min="157" max="157" width="14.75" style="149" bestFit="1" customWidth="1"/>
    <col min="158" max="158" width="14.375" style="149" bestFit="1" customWidth="1"/>
    <col min="159" max="160" width="21.5" style="149" customWidth="1"/>
    <col min="161" max="161" width="21.25" style="149" customWidth="1"/>
    <col min="162" max="162" width="15.25" style="149" bestFit="1" customWidth="1"/>
    <col min="163" max="163" width="30.5" style="149" customWidth="1"/>
    <col min="164" max="164" width="15.125" style="149" customWidth="1"/>
    <col min="165" max="165" width="21.25" style="149" customWidth="1"/>
    <col min="166" max="166" width="19.5" style="149" bestFit="1" customWidth="1"/>
    <col min="167" max="167" width="19.5" style="149" customWidth="1"/>
    <col min="168" max="168" width="20.625" style="149" customWidth="1"/>
    <col min="169" max="170" width="9" style="149"/>
    <col min="171" max="171" width="14.75" style="149" bestFit="1" customWidth="1"/>
    <col min="172" max="172" width="14.375" style="149" bestFit="1" customWidth="1"/>
    <col min="173" max="174" width="21.5" style="149" customWidth="1"/>
    <col min="175" max="175" width="21.25" style="149" customWidth="1"/>
    <col min="176" max="176" width="15.25" style="149" bestFit="1" customWidth="1"/>
    <col min="177" max="177" width="11.25" style="149" bestFit="1" customWidth="1"/>
    <col min="178" max="178" width="15.125" style="149" customWidth="1"/>
    <col min="179" max="179" width="21.25" style="149" customWidth="1"/>
    <col min="180" max="180" width="9" style="152"/>
    <col min="181" max="181" width="22.375" style="152" customWidth="1"/>
    <col min="182" max="16384" width="9" style="152"/>
  </cols>
  <sheetData>
    <row r="1" spans="1:181" ht="16.5" customHeight="1">
      <c r="A1" s="139" t="s">
        <v>14729</v>
      </c>
      <c r="C1" s="139" t="s">
        <v>14730</v>
      </c>
      <c r="D1" s="139" t="s">
        <v>14731</v>
      </c>
      <c r="E1" s="139" t="s">
        <v>14732</v>
      </c>
      <c r="F1" s="139" t="s">
        <v>14733</v>
      </c>
      <c r="G1" s="139" t="s">
        <v>14734</v>
      </c>
      <c r="H1" s="139" t="s">
        <v>14735</v>
      </c>
      <c r="I1" s="139" t="s">
        <v>14736</v>
      </c>
      <c r="J1" s="139" t="s">
        <v>14737</v>
      </c>
      <c r="K1" s="139" t="s">
        <v>14738</v>
      </c>
      <c r="L1" s="139" t="s">
        <v>14739</v>
      </c>
      <c r="M1" s="139" t="s">
        <v>14740</v>
      </c>
      <c r="N1" s="140" t="s">
        <v>14149</v>
      </c>
      <c r="O1" s="140" t="s">
        <v>12194</v>
      </c>
      <c r="P1" s="140" t="s">
        <v>14741</v>
      </c>
      <c r="Q1" s="140" t="s">
        <v>14742</v>
      </c>
      <c r="R1" s="140" t="s">
        <v>14743</v>
      </c>
      <c r="S1" s="461" t="s">
        <v>12197</v>
      </c>
      <c r="T1" s="461" t="s">
        <v>14744</v>
      </c>
      <c r="U1" s="462" t="s">
        <v>14745</v>
      </c>
      <c r="V1" s="462" t="s">
        <v>14746</v>
      </c>
      <c r="W1" s="462" t="s">
        <v>14747</v>
      </c>
      <c r="X1" s="462" t="s">
        <v>14748</v>
      </c>
      <c r="Y1" s="462" t="s">
        <v>14749</v>
      </c>
      <c r="Z1" s="410" t="s">
        <v>14750</v>
      </c>
      <c r="AA1" s="410" t="s">
        <v>14751</v>
      </c>
      <c r="AB1" s="410" t="s">
        <v>14752</v>
      </c>
      <c r="AC1" s="410" t="s">
        <v>14753</v>
      </c>
      <c r="AD1" s="410" t="s">
        <v>14754</v>
      </c>
      <c r="AE1" s="410" t="s">
        <v>14028</v>
      </c>
      <c r="AF1" s="410" t="s">
        <v>14029</v>
      </c>
      <c r="AG1" s="410" t="s">
        <v>14030</v>
      </c>
      <c r="AH1" s="410" t="s">
        <v>14755</v>
      </c>
      <c r="AI1" s="410" t="s">
        <v>14756</v>
      </c>
      <c r="AJ1" s="410" t="s">
        <v>14757</v>
      </c>
      <c r="AK1" s="410" t="s">
        <v>14758</v>
      </c>
      <c r="AL1" s="410" t="s">
        <v>14759</v>
      </c>
      <c r="AM1" s="410" t="s">
        <v>14760</v>
      </c>
      <c r="AN1" s="410" t="s">
        <v>14761</v>
      </c>
      <c r="AO1" s="139" t="s">
        <v>14762</v>
      </c>
      <c r="AP1" s="139" t="s">
        <v>14763</v>
      </c>
      <c r="AQ1" s="139" t="s">
        <v>14764</v>
      </c>
      <c r="AR1" s="141" t="s">
        <v>14765</v>
      </c>
      <c r="AS1" s="142" t="s">
        <v>14766</v>
      </c>
      <c r="AT1" s="141" t="s">
        <v>14767</v>
      </c>
      <c r="AU1" s="141" t="s">
        <v>14768</v>
      </c>
      <c r="AV1" s="143" t="s">
        <v>14769</v>
      </c>
      <c r="AW1" s="141" t="s">
        <v>14770</v>
      </c>
      <c r="AX1" s="142" t="s">
        <v>14771</v>
      </c>
      <c r="AY1" s="142" t="s">
        <v>14772</v>
      </c>
      <c r="AZ1" s="142" t="s">
        <v>14773</v>
      </c>
      <c r="BA1" s="142" t="s">
        <v>14774</v>
      </c>
      <c r="BB1" s="143" t="s">
        <v>14775</v>
      </c>
      <c r="BC1" s="144" t="s">
        <v>14776</v>
      </c>
      <c r="BD1" s="145" t="s">
        <v>14777</v>
      </c>
      <c r="BE1" s="146" t="s">
        <v>14778</v>
      </c>
      <c r="BF1" s="147" t="s">
        <v>14779</v>
      </c>
      <c r="BG1" s="147" t="s">
        <v>14780</v>
      </c>
      <c r="BH1" s="144" t="s">
        <v>14781</v>
      </c>
      <c r="BI1" s="144" t="s">
        <v>14782</v>
      </c>
      <c r="BJ1" s="144" t="s">
        <v>14783</v>
      </c>
      <c r="BK1" s="144" t="s">
        <v>14784</v>
      </c>
      <c r="BL1" s="144" t="s">
        <v>14785</v>
      </c>
      <c r="BM1" s="144" t="s">
        <v>14786</v>
      </c>
      <c r="BN1" s="410" t="s">
        <v>14787</v>
      </c>
      <c r="BO1" s="410" t="s">
        <v>14788</v>
      </c>
      <c r="BP1" s="144" t="s">
        <v>14789</v>
      </c>
      <c r="BQ1" s="144" t="s">
        <v>14790</v>
      </c>
      <c r="BR1" s="144" t="s">
        <v>14791</v>
      </c>
      <c r="BS1" s="144" t="s">
        <v>14792</v>
      </c>
      <c r="BT1" s="144" t="s">
        <v>14793</v>
      </c>
      <c r="BU1" s="144" t="s">
        <v>14794</v>
      </c>
      <c r="BV1" s="144" t="s">
        <v>14795</v>
      </c>
      <c r="BW1" s="143" t="s">
        <v>14796</v>
      </c>
      <c r="BX1" s="144" t="s">
        <v>14797</v>
      </c>
      <c r="BY1" s="148" t="s">
        <v>14798</v>
      </c>
      <c r="BZ1" s="148" t="s">
        <v>14799</v>
      </c>
      <c r="CA1" s="148" t="s">
        <v>14800</v>
      </c>
      <c r="CB1" s="148" t="s">
        <v>14801</v>
      </c>
      <c r="CE1" s="142" t="s">
        <v>14802</v>
      </c>
      <c r="CF1" s="142" t="s">
        <v>14803</v>
      </c>
      <c r="CG1" s="142" t="s">
        <v>14804</v>
      </c>
      <c r="CH1" s="141" t="s">
        <v>14805</v>
      </c>
      <c r="CI1" s="141" t="s">
        <v>14806</v>
      </c>
      <c r="CJ1" s="141" t="s">
        <v>14807</v>
      </c>
      <c r="CK1" s="147" t="s">
        <v>14808</v>
      </c>
      <c r="CL1" s="149" t="s">
        <v>14809</v>
      </c>
      <c r="CM1" s="149" t="s">
        <v>14810</v>
      </c>
      <c r="CN1" s="150" t="s">
        <v>14811</v>
      </c>
      <c r="CO1" s="410" t="s">
        <v>14812</v>
      </c>
      <c r="CP1" s="410" t="s">
        <v>14813</v>
      </c>
      <c r="CQ1" s="410" t="s">
        <v>14814</v>
      </c>
      <c r="CR1" s="150" t="s">
        <v>14815</v>
      </c>
      <c r="CS1" s="150" t="s">
        <v>14816</v>
      </c>
      <c r="CT1" s="150" t="s">
        <v>14817</v>
      </c>
      <c r="CU1" s="150" t="s">
        <v>14818</v>
      </c>
      <c r="CV1" s="463" t="s">
        <v>14819</v>
      </c>
      <c r="CW1" s="151" t="s">
        <v>14820</v>
      </c>
      <c r="CX1" s="151" t="s">
        <v>14821</v>
      </c>
      <c r="CY1" s="151" t="s">
        <v>14822</v>
      </c>
      <c r="CZ1" s="144" t="s">
        <v>14823</v>
      </c>
      <c r="DA1" s="144" t="s">
        <v>14824</v>
      </c>
      <c r="DB1" s="144" t="s">
        <v>14825</v>
      </c>
      <c r="DC1" s="410" t="s">
        <v>14826</v>
      </c>
      <c r="DD1" s="410" t="s">
        <v>14827</v>
      </c>
      <c r="DE1" s="410" t="s">
        <v>14828</v>
      </c>
      <c r="DF1" s="410" t="s">
        <v>14829</v>
      </c>
      <c r="DG1" s="410" t="s">
        <v>14830</v>
      </c>
      <c r="DH1" s="144" t="s">
        <v>14831</v>
      </c>
      <c r="DI1" s="144" t="s">
        <v>14832</v>
      </c>
      <c r="DJ1" s="144" t="s">
        <v>14833</v>
      </c>
      <c r="DK1" s="410" t="s">
        <v>14834</v>
      </c>
      <c r="DL1" s="410" t="s">
        <v>14835</v>
      </c>
      <c r="DM1" s="144" t="s">
        <v>14836</v>
      </c>
      <c r="DN1" s="144" t="s">
        <v>14837</v>
      </c>
      <c r="DO1" s="144" t="s">
        <v>14838</v>
      </c>
      <c r="DP1" s="144" t="s">
        <v>14839</v>
      </c>
      <c r="DQ1" s="144" t="s">
        <v>14840</v>
      </c>
      <c r="DR1" s="144" t="s">
        <v>14841</v>
      </c>
      <c r="DS1" s="143" t="s">
        <v>14842</v>
      </c>
      <c r="DT1" s="144" t="s">
        <v>14843</v>
      </c>
      <c r="DU1" s="150" t="s">
        <v>14844</v>
      </c>
      <c r="DV1" s="150" t="s">
        <v>14845</v>
      </c>
      <c r="DW1" s="150" t="s">
        <v>14846</v>
      </c>
      <c r="DX1" s="150" t="s">
        <v>14847</v>
      </c>
      <c r="DY1" s="142" t="s">
        <v>14848</v>
      </c>
      <c r="DZ1" s="142" t="s">
        <v>14803</v>
      </c>
      <c r="EA1" s="142" t="s">
        <v>14849</v>
      </c>
      <c r="EB1" s="141" t="s">
        <v>14850</v>
      </c>
      <c r="EC1" s="141" t="s">
        <v>14851</v>
      </c>
      <c r="ED1" s="141" t="s">
        <v>14852</v>
      </c>
      <c r="EE1" s="147" t="s">
        <v>14808</v>
      </c>
      <c r="EF1" s="149" t="s">
        <v>14853</v>
      </c>
      <c r="EG1" s="149" t="s">
        <v>14854</v>
      </c>
      <c r="EH1" s="150" t="s">
        <v>14855</v>
      </c>
      <c r="EI1" s="410" t="s">
        <v>14856</v>
      </c>
      <c r="EJ1" s="410" t="s">
        <v>14857</v>
      </c>
      <c r="EK1" s="118" t="s">
        <v>14858</v>
      </c>
      <c r="EL1" s="150" t="s">
        <v>14859</v>
      </c>
      <c r="EM1" s="150" t="s">
        <v>14860</v>
      </c>
      <c r="EN1" s="150" t="s">
        <v>14861</v>
      </c>
      <c r="EO1" s="151" t="s">
        <v>14862</v>
      </c>
      <c r="EP1" s="463" t="s">
        <v>14863</v>
      </c>
      <c r="EQ1" s="151" t="s">
        <v>14864</v>
      </c>
      <c r="ER1" s="151" t="s">
        <v>14865</v>
      </c>
      <c r="ES1" s="150" t="s">
        <v>14866</v>
      </c>
      <c r="ET1" s="150" t="s">
        <v>14867</v>
      </c>
      <c r="EU1" s="150" t="s">
        <v>14868</v>
      </c>
      <c r="EV1" s="150" t="s">
        <v>14869</v>
      </c>
      <c r="EW1" s="149" t="s">
        <v>14870</v>
      </c>
      <c r="EX1" s="149" t="s">
        <v>14871</v>
      </c>
      <c r="EY1" s="149" t="s">
        <v>14872</v>
      </c>
      <c r="EZ1" s="149" t="s">
        <v>14873</v>
      </c>
      <c r="FA1" s="149" t="s">
        <v>14874</v>
      </c>
      <c r="FB1" s="149" t="s">
        <v>14875</v>
      </c>
      <c r="FC1" s="149" t="s">
        <v>14876</v>
      </c>
      <c r="FD1" s="149" t="s">
        <v>14877</v>
      </c>
      <c r="FE1" s="149" t="s">
        <v>14878</v>
      </c>
      <c r="FF1" s="149" t="s">
        <v>14879</v>
      </c>
      <c r="FG1" s="149" t="s">
        <v>14880</v>
      </c>
      <c r="FH1" s="149" t="s">
        <v>14881</v>
      </c>
      <c r="FI1" s="149" t="s">
        <v>14882</v>
      </c>
      <c r="FJ1" s="149" t="s">
        <v>14883</v>
      </c>
      <c r="FK1" s="149" t="s">
        <v>14884</v>
      </c>
      <c r="FL1" s="149" t="s">
        <v>14885</v>
      </c>
      <c r="FM1" s="149" t="s">
        <v>14886</v>
      </c>
      <c r="FO1" s="149" t="s">
        <v>14887</v>
      </c>
      <c r="FP1" s="149" t="s">
        <v>14888</v>
      </c>
      <c r="FQ1" s="149" t="s">
        <v>14889</v>
      </c>
      <c r="FR1" s="149" t="s">
        <v>14890</v>
      </c>
      <c r="FS1" s="149" t="s">
        <v>14891</v>
      </c>
      <c r="FT1" s="149" t="s">
        <v>14892</v>
      </c>
      <c r="FU1" s="149" t="s">
        <v>14893</v>
      </c>
      <c r="FV1" s="149" t="s">
        <v>14894</v>
      </c>
      <c r="FW1" s="149" t="s">
        <v>14895</v>
      </c>
      <c r="FX1" s="152" t="s">
        <v>14896</v>
      </c>
      <c r="FY1" s="152" t="s">
        <v>14897</v>
      </c>
    </row>
    <row r="2" spans="1:181" ht="16.5" customHeight="1">
      <c r="A2" s="139" t="s">
        <v>12324</v>
      </c>
      <c r="E2" s="139" t="s">
        <v>1</v>
      </c>
      <c r="F2" s="139" t="s">
        <v>12324</v>
      </c>
      <c r="G2" s="139" t="s">
        <v>12324</v>
      </c>
      <c r="I2" s="139" t="s">
        <v>12324</v>
      </c>
      <c r="K2" s="139" t="s">
        <v>1</v>
      </c>
      <c r="L2" s="139" t="s">
        <v>1</v>
      </c>
      <c r="N2" s="140" t="s">
        <v>1</v>
      </c>
      <c r="O2" s="140" t="s">
        <v>1</v>
      </c>
      <c r="P2" s="140"/>
      <c r="Q2" s="140"/>
      <c r="R2" s="140"/>
      <c r="S2" s="461" t="s">
        <v>12324</v>
      </c>
      <c r="T2" s="461"/>
      <c r="U2" s="462"/>
      <c r="V2" s="462"/>
      <c r="W2" s="462"/>
      <c r="X2" s="462"/>
      <c r="Y2" s="462"/>
      <c r="Z2" s="410" t="s">
        <v>1</v>
      </c>
      <c r="AA2" s="410"/>
      <c r="AB2" s="410"/>
      <c r="AC2" s="410"/>
      <c r="AD2" s="410" t="s">
        <v>1</v>
      </c>
      <c r="AE2" s="410" t="s">
        <v>1</v>
      </c>
      <c r="AF2" s="410" t="s">
        <v>1</v>
      </c>
      <c r="AG2" s="410" t="s">
        <v>1</v>
      </c>
      <c r="AH2" s="410"/>
      <c r="AI2" s="410"/>
      <c r="AJ2" s="410"/>
      <c r="AK2" s="410"/>
      <c r="AL2" s="410" t="s">
        <v>1</v>
      </c>
      <c r="AM2" s="410" t="s">
        <v>1</v>
      </c>
      <c r="AN2" s="410"/>
      <c r="AO2" s="139" t="s">
        <v>1</v>
      </c>
      <c r="AP2" s="139" t="s">
        <v>1</v>
      </c>
      <c r="AQ2" s="139" t="s">
        <v>1</v>
      </c>
      <c r="AR2" s="141" t="s">
        <v>12324</v>
      </c>
      <c r="AS2" s="142" t="s">
        <v>12324</v>
      </c>
      <c r="AT2" s="141" t="s">
        <v>12324</v>
      </c>
      <c r="AU2" s="141" t="s">
        <v>12324</v>
      </c>
      <c r="AV2" s="143" t="s">
        <v>12324</v>
      </c>
      <c r="AW2" s="141" t="s">
        <v>12324</v>
      </c>
      <c r="AX2" s="142" t="s">
        <v>12324</v>
      </c>
      <c r="AY2" s="142" t="s">
        <v>12324</v>
      </c>
      <c r="AZ2" s="142" t="s">
        <v>1</v>
      </c>
      <c r="BB2" s="143" t="s">
        <v>12324</v>
      </c>
      <c r="BC2" s="144" t="s">
        <v>1</v>
      </c>
      <c r="BD2" s="145" t="s">
        <v>12324</v>
      </c>
      <c r="BE2" s="146" t="s">
        <v>12324</v>
      </c>
      <c r="BF2" s="147" t="s">
        <v>12324</v>
      </c>
      <c r="BG2" s="147" t="s">
        <v>1</v>
      </c>
      <c r="BH2" s="144" t="s">
        <v>1</v>
      </c>
      <c r="BI2" s="144" t="s">
        <v>1</v>
      </c>
      <c r="BJ2" s="144" t="s">
        <v>1</v>
      </c>
      <c r="BK2" s="144" t="s">
        <v>1</v>
      </c>
      <c r="BL2" s="144" t="s">
        <v>12324</v>
      </c>
      <c r="BM2" s="144" t="s">
        <v>12324</v>
      </c>
      <c r="BN2" s="410"/>
      <c r="BO2" s="410"/>
      <c r="BP2" s="144" t="s">
        <v>12324</v>
      </c>
      <c r="BQ2" s="144" t="s">
        <v>12324</v>
      </c>
      <c r="BR2" s="144" t="s">
        <v>1</v>
      </c>
      <c r="BS2" s="144" t="s">
        <v>12324</v>
      </c>
      <c r="BU2" s="144" t="s">
        <v>12324</v>
      </c>
      <c r="BW2" s="143" t="s">
        <v>1</v>
      </c>
      <c r="BX2" s="144" t="s">
        <v>12324</v>
      </c>
      <c r="BY2" s="148" t="s">
        <v>1</v>
      </c>
      <c r="BZ2" s="148" t="s">
        <v>1</v>
      </c>
      <c r="CA2" s="148" t="s">
        <v>12324</v>
      </c>
      <c r="CB2" s="148" t="s">
        <v>12324</v>
      </c>
      <c r="CE2" s="142" t="s">
        <v>12324</v>
      </c>
      <c r="CF2" s="142" t="s">
        <v>12324</v>
      </c>
      <c r="CG2" s="142" t="s">
        <v>12324</v>
      </c>
      <c r="CH2" s="141" t="s">
        <v>1</v>
      </c>
      <c r="CI2" s="141" t="s">
        <v>1</v>
      </c>
      <c r="CJ2" s="141" t="s">
        <v>1</v>
      </c>
      <c r="CK2" s="147" t="s">
        <v>1</v>
      </c>
      <c r="CL2" s="149" t="s">
        <v>12324</v>
      </c>
      <c r="CM2" s="149" t="s">
        <v>12324</v>
      </c>
      <c r="CO2" s="410" t="s">
        <v>1</v>
      </c>
      <c r="CP2" s="410" t="s">
        <v>1</v>
      </c>
      <c r="CQ2" s="410"/>
      <c r="CV2" s="464"/>
      <c r="CY2" s="151" t="s">
        <v>1</v>
      </c>
      <c r="CZ2" s="144" t="s">
        <v>1</v>
      </c>
      <c r="DA2" s="144" t="s">
        <v>1</v>
      </c>
      <c r="DB2" s="144" t="s">
        <v>1</v>
      </c>
      <c r="DC2" s="410"/>
      <c r="DD2" s="410" t="s">
        <v>1</v>
      </c>
      <c r="DE2" s="410" t="s">
        <v>1</v>
      </c>
      <c r="DF2" s="410" t="s">
        <v>1</v>
      </c>
      <c r="DG2" s="410" t="s">
        <v>1</v>
      </c>
      <c r="DH2" s="144" t="s">
        <v>12324</v>
      </c>
      <c r="DI2" s="144" t="s">
        <v>12324</v>
      </c>
      <c r="DJ2" s="144" t="s">
        <v>12324</v>
      </c>
      <c r="DK2" s="410"/>
      <c r="DL2" s="410"/>
      <c r="DM2" s="144" t="s">
        <v>12324</v>
      </c>
      <c r="DN2" s="144" t="s">
        <v>12324</v>
      </c>
      <c r="DO2" s="144" t="s">
        <v>1</v>
      </c>
      <c r="DP2" s="144" t="s">
        <v>12324</v>
      </c>
      <c r="DR2" s="144" t="s">
        <v>12324</v>
      </c>
      <c r="DS2" s="143" t="s">
        <v>1</v>
      </c>
      <c r="DT2" s="144" t="s">
        <v>12324</v>
      </c>
      <c r="DU2" s="150" t="s">
        <v>1</v>
      </c>
      <c r="DV2" s="150" t="s">
        <v>1</v>
      </c>
      <c r="DW2" s="150" t="s">
        <v>12324</v>
      </c>
      <c r="DX2" s="150" t="s">
        <v>12324</v>
      </c>
      <c r="DY2" s="142" t="s">
        <v>12324</v>
      </c>
      <c r="DZ2" s="142" t="s">
        <v>12324</v>
      </c>
      <c r="EA2" s="142" t="s">
        <v>12324</v>
      </c>
      <c r="EB2" s="141" t="s">
        <v>1</v>
      </c>
      <c r="EC2" s="141" t="s">
        <v>1</v>
      </c>
      <c r="ED2" s="141" t="s">
        <v>1</v>
      </c>
      <c r="EE2" s="147" t="s">
        <v>1</v>
      </c>
      <c r="EF2" s="149" t="s">
        <v>12324</v>
      </c>
      <c r="EG2" s="149" t="s">
        <v>12324</v>
      </c>
      <c r="EI2" s="410" t="s">
        <v>1</v>
      </c>
      <c r="EJ2" s="410" t="s">
        <v>1</v>
      </c>
      <c r="EP2" s="464"/>
    </row>
    <row r="3" spans="1:181" ht="16.5" customHeight="1">
      <c r="A3" s="139" t="s">
        <v>14898</v>
      </c>
      <c r="B3" s="139" t="s">
        <v>14899</v>
      </c>
      <c r="C3" s="139" t="s">
        <v>14900</v>
      </c>
      <c r="D3" s="139" t="s">
        <v>14901</v>
      </c>
      <c r="E3" s="139" t="s">
        <v>14902</v>
      </c>
      <c r="F3" s="139" t="s">
        <v>14903</v>
      </c>
      <c r="G3" s="139" t="s">
        <v>14904</v>
      </c>
      <c r="H3" s="139" t="s">
        <v>14905</v>
      </c>
      <c r="I3" s="139" t="s">
        <v>14906</v>
      </c>
      <c r="J3" s="139" t="s">
        <v>14907</v>
      </c>
      <c r="K3" s="139" t="s">
        <v>14908</v>
      </c>
      <c r="L3" s="139" t="s">
        <v>14909</v>
      </c>
      <c r="M3" s="139" t="s">
        <v>14910</v>
      </c>
      <c r="N3" s="140" t="s">
        <v>11914</v>
      </c>
      <c r="O3" s="140" t="s">
        <v>11854</v>
      </c>
      <c r="P3" s="140" t="s">
        <v>11912</v>
      </c>
      <c r="Q3" s="140" t="s">
        <v>11913</v>
      </c>
      <c r="R3" s="140" t="s">
        <v>14911</v>
      </c>
      <c r="S3" s="461" t="s">
        <v>14912</v>
      </c>
      <c r="T3" s="461" t="s">
        <v>14913</v>
      </c>
      <c r="U3" s="465" t="s">
        <v>14914</v>
      </c>
      <c r="V3" s="466" t="s">
        <v>14915</v>
      </c>
      <c r="W3" s="466" t="s">
        <v>14916</v>
      </c>
      <c r="X3" s="467" t="s">
        <v>14917</v>
      </c>
      <c r="Y3" s="467" t="s">
        <v>14918</v>
      </c>
      <c r="Z3" s="411" t="s">
        <v>14919</v>
      </c>
      <c r="AA3" s="411" t="s">
        <v>14920</v>
      </c>
      <c r="AB3" s="411" t="s">
        <v>14920</v>
      </c>
      <c r="AC3" s="411" t="s">
        <v>14920</v>
      </c>
      <c r="AD3" s="411" t="s">
        <v>14921</v>
      </c>
      <c r="AE3" s="411" t="s">
        <v>14922</v>
      </c>
      <c r="AF3" s="411" t="s">
        <v>14923</v>
      </c>
      <c r="AG3" s="411" t="s">
        <v>14924</v>
      </c>
      <c r="AH3" s="411" t="s">
        <v>14925</v>
      </c>
      <c r="AI3" s="411" t="s">
        <v>14926</v>
      </c>
      <c r="AJ3" s="411" t="s">
        <v>14927</v>
      </c>
      <c r="AK3" s="411" t="s">
        <v>14928</v>
      </c>
      <c r="AL3" s="411" t="s">
        <v>14929</v>
      </c>
      <c r="AM3" s="411"/>
      <c r="AN3" s="411" t="s">
        <v>14930</v>
      </c>
      <c r="AO3" s="139" t="s">
        <v>14931</v>
      </c>
      <c r="AP3" s="139" t="s">
        <v>14932</v>
      </c>
      <c r="AQ3" s="139" t="s">
        <v>11966</v>
      </c>
      <c r="AR3" s="468" t="s">
        <v>14933</v>
      </c>
      <c r="AS3" s="469" t="s">
        <v>14934</v>
      </c>
      <c r="AT3" s="468" t="s">
        <v>14935</v>
      </c>
      <c r="AU3" s="468" t="s">
        <v>14936</v>
      </c>
      <c r="AV3" s="470" t="s">
        <v>14937</v>
      </c>
      <c r="AW3" s="468" t="s">
        <v>14938</v>
      </c>
      <c r="AX3" s="469" t="s">
        <v>14939</v>
      </c>
      <c r="AY3" s="469" t="s">
        <v>14940</v>
      </c>
      <c r="AZ3" s="469" t="s">
        <v>14941</v>
      </c>
      <c r="BA3" s="469" t="s">
        <v>14942</v>
      </c>
      <c r="BB3" s="470" t="s">
        <v>14943</v>
      </c>
      <c r="BC3" s="471" t="s">
        <v>14944</v>
      </c>
      <c r="BD3" s="472" t="s">
        <v>14945</v>
      </c>
      <c r="BE3" s="146" t="s">
        <v>14946</v>
      </c>
      <c r="BF3" s="473" t="s">
        <v>14947</v>
      </c>
      <c r="BG3" s="473" t="s">
        <v>14948</v>
      </c>
      <c r="BH3" s="474" t="s">
        <v>14949</v>
      </c>
      <c r="BI3" s="474" t="s">
        <v>14950</v>
      </c>
      <c r="BJ3" s="474" t="s">
        <v>14951</v>
      </c>
      <c r="BK3" s="474" t="s">
        <v>14952</v>
      </c>
      <c r="BL3" s="474" t="s">
        <v>14953</v>
      </c>
      <c r="BM3" s="474" t="s">
        <v>14954</v>
      </c>
      <c r="BN3" s="411" t="s">
        <v>14955</v>
      </c>
      <c r="BO3" s="411" t="s">
        <v>14956</v>
      </c>
      <c r="BP3" s="474" t="s">
        <v>14957</v>
      </c>
      <c r="BQ3" s="474" t="s">
        <v>14958</v>
      </c>
      <c r="BR3" s="474" t="s">
        <v>14959</v>
      </c>
      <c r="BS3" s="474" t="s">
        <v>14960</v>
      </c>
      <c r="BT3" s="474" t="s">
        <v>14961</v>
      </c>
      <c r="BU3" s="474" t="s">
        <v>14962</v>
      </c>
      <c r="BV3" s="474" t="s">
        <v>14963</v>
      </c>
      <c r="BW3" s="475" t="s">
        <v>14964</v>
      </c>
      <c r="BX3" s="474" t="s">
        <v>14965</v>
      </c>
      <c r="BY3" s="476" t="s">
        <v>14966</v>
      </c>
      <c r="BZ3" s="476" t="s">
        <v>14967</v>
      </c>
      <c r="CA3" s="476" t="s">
        <v>14968</v>
      </c>
      <c r="CB3" s="476" t="s">
        <v>14969</v>
      </c>
      <c r="CC3" s="476" t="s">
        <v>14970</v>
      </c>
      <c r="CD3" s="476"/>
      <c r="CE3" s="477" t="s">
        <v>14971</v>
      </c>
      <c r="CF3" s="477" t="s">
        <v>14972</v>
      </c>
      <c r="CG3" s="477" t="s">
        <v>14973</v>
      </c>
      <c r="CH3" s="478" t="s">
        <v>14974</v>
      </c>
      <c r="CI3" s="478" t="s">
        <v>14975</v>
      </c>
      <c r="CJ3" s="478" t="s">
        <v>14976</v>
      </c>
      <c r="CK3" s="473" t="s">
        <v>14977</v>
      </c>
      <c r="CL3" s="479" t="s">
        <v>14978</v>
      </c>
      <c r="CM3" s="479" t="s">
        <v>14979</v>
      </c>
      <c r="CN3" s="480" t="s">
        <v>14980</v>
      </c>
      <c r="CO3" s="411" t="s">
        <v>14981</v>
      </c>
      <c r="CP3" s="411" t="s">
        <v>14982</v>
      </c>
      <c r="CQ3" s="411" t="s">
        <v>14983</v>
      </c>
      <c r="CR3" s="480" t="s">
        <v>14984</v>
      </c>
      <c r="CS3" s="480" t="s">
        <v>14985</v>
      </c>
      <c r="CT3" s="480" t="s">
        <v>14986</v>
      </c>
      <c r="CU3" s="480" t="s">
        <v>14987</v>
      </c>
      <c r="CV3" s="464"/>
      <c r="CW3" s="151" t="s">
        <v>14988</v>
      </c>
      <c r="CX3" s="151" t="s">
        <v>14989</v>
      </c>
      <c r="CY3" s="151" t="s">
        <v>14990</v>
      </c>
      <c r="CZ3" s="474" t="s">
        <v>14991</v>
      </c>
      <c r="DA3" s="474" t="s">
        <v>14992</v>
      </c>
      <c r="DB3" s="474" t="s">
        <v>14993</v>
      </c>
      <c r="DC3" s="411"/>
      <c r="DD3" s="411" t="s">
        <v>14921</v>
      </c>
      <c r="DE3" s="411" t="s">
        <v>14922</v>
      </c>
      <c r="DF3" s="411" t="s">
        <v>14923</v>
      </c>
      <c r="DG3" s="411" t="s">
        <v>14924</v>
      </c>
      <c r="DH3" s="471" t="s">
        <v>14994</v>
      </c>
      <c r="DI3" s="471" t="s">
        <v>14995</v>
      </c>
      <c r="DJ3" s="471" t="s">
        <v>14996</v>
      </c>
      <c r="DK3" s="411" t="s">
        <v>14955</v>
      </c>
      <c r="DL3" s="411" t="s">
        <v>14956</v>
      </c>
      <c r="DM3" s="471" t="s">
        <v>14997</v>
      </c>
      <c r="DN3" s="471" t="s">
        <v>14998</v>
      </c>
      <c r="DO3" s="474" t="s">
        <v>14959</v>
      </c>
      <c r="DP3" s="471" t="s">
        <v>14999</v>
      </c>
      <c r="DQ3" s="474" t="s">
        <v>14961</v>
      </c>
      <c r="DR3" s="471" t="s">
        <v>15000</v>
      </c>
      <c r="DS3" s="475" t="s">
        <v>14964</v>
      </c>
      <c r="DT3" s="471" t="s">
        <v>15001</v>
      </c>
      <c r="DU3" s="480" t="s">
        <v>15002</v>
      </c>
      <c r="DV3" s="480" t="s">
        <v>15003</v>
      </c>
      <c r="DW3" s="480" t="s">
        <v>15004</v>
      </c>
      <c r="DX3" s="480" t="s">
        <v>15005</v>
      </c>
      <c r="DY3" s="477" t="s">
        <v>15006</v>
      </c>
      <c r="DZ3" s="477" t="s">
        <v>15007</v>
      </c>
      <c r="EA3" s="477" t="s">
        <v>15008</v>
      </c>
      <c r="EB3" s="478" t="s">
        <v>14974</v>
      </c>
      <c r="EC3" s="478" t="s">
        <v>14975</v>
      </c>
      <c r="ED3" s="478" t="s">
        <v>14976</v>
      </c>
      <c r="EE3" s="473" t="s">
        <v>15009</v>
      </c>
      <c r="EF3" s="479" t="s">
        <v>15010</v>
      </c>
      <c r="EG3" s="479" t="s">
        <v>15011</v>
      </c>
      <c r="EH3" s="480" t="s">
        <v>15012</v>
      </c>
      <c r="EI3" s="411" t="s">
        <v>15013</v>
      </c>
      <c r="EJ3" s="411" t="s">
        <v>15014</v>
      </c>
      <c r="EK3" s="118" t="s">
        <v>15015</v>
      </c>
      <c r="EL3" s="480" t="s">
        <v>15016</v>
      </c>
      <c r="EM3" s="480" t="s">
        <v>15017</v>
      </c>
      <c r="EN3" s="480" t="s">
        <v>14986</v>
      </c>
      <c r="EO3" s="151" t="s">
        <v>14987</v>
      </c>
      <c r="EP3" s="464"/>
      <c r="EQ3" s="151" t="s">
        <v>14988</v>
      </c>
      <c r="ES3" s="152" t="s">
        <v>15018</v>
      </c>
      <c r="ET3" s="152" t="s">
        <v>15019</v>
      </c>
      <c r="EU3" s="152" t="s">
        <v>15020</v>
      </c>
      <c r="EV3" s="152" t="s">
        <v>15021</v>
      </c>
      <c r="EW3" s="481" t="s">
        <v>15022</v>
      </c>
      <c r="EX3" s="481" t="s">
        <v>15023</v>
      </c>
      <c r="EY3" s="481" t="s">
        <v>15024</v>
      </c>
      <c r="EZ3" s="481" t="s">
        <v>14913</v>
      </c>
      <c r="FA3" s="481" t="s">
        <v>15025</v>
      </c>
      <c r="FB3" s="481" t="s">
        <v>15026</v>
      </c>
      <c r="FC3" s="481" t="s">
        <v>15027</v>
      </c>
      <c r="FD3" s="481" t="s">
        <v>15028</v>
      </c>
      <c r="FE3" s="481" t="s">
        <v>15029</v>
      </c>
      <c r="FF3" s="481" t="s">
        <v>15030</v>
      </c>
      <c r="FG3" s="481" t="s">
        <v>15031</v>
      </c>
      <c r="FH3" s="481" t="s">
        <v>15032</v>
      </c>
      <c r="FI3" s="481" t="s">
        <v>15033</v>
      </c>
      <c r="FJ3" s="481" t="s">
        <v>15022</v>
      </c>
      <c r="FK3" s="481" t="s">
        <v>15023</v>
      </c>
      <c r="FL3" s="481" t="s">
        <v>15024</v>
      </c>
      <c r="FM3" s="481" t="s">
        <v>14913</v>
      </c>
      <c r="FN3" s="481"/>
      <c r="FO3" s="481" t="s">
        <v>15025</v>
      </c>
      <c r="FP3" s="481" t="s">
        <v>15026</v>
      </c>
      <c r="FQ3" s="481" t="s">
        <v>15027</v>
      </c>
      <c r="FR3" s="481" t="s">
        <v>15028</v>
      </c>
      <c r="FS3" s="481" t="s">
        <v>15029</v>
      </c>
      <c r="FT3" s="481" t="s">
        <v>15030</v>
      </c>
      <c r="FU3" s="481" t="s">
        <v>15031</v>
      </c>
      <c r="FV3" s="481" t="s">
        <v>15032</v>
      </c>
      <c r="FW3" s="481" t="s">
        <v>15033</v>
      </c>
      <c r="FX3" s="152" t="s">
        <v>15034</v>
      </c>
    </row>
    <row r="4" spans="1:181" s="155" customFormat="1" ht="54.6" customHeight="1">
      <c r="A4" s="153" t="s">
        <v>15035</v>
      </c>
      <c r="B4" s="140"/>
      <c r="C4" s="153" t="s">
        <v>15036</v>
      </c>
      <c r="D4" s="140" t="s">
        <v>15037</v>
      </c>
      <c r="E4" s="153" t="s">
        <v>15038</v>
      </c>
      <c r="F4" s="153" t="s">
        <v>15039</v>
      </c>
      <c r="G4" s="153" t="s">
        <v>15040</v>
      </c>
      <c r="H4" s="153" t="s">
        <v>15041</v>
      </c>
      <c r="I4" s="153" t="s">
        <v>15042</v>
      </c>
      <c r="J4" s="153" t="s">
        <v>15043</v>
      </c>
      <c r="K4" s="140"/>
      <c r="L4" s="140"/>
      <c r="M4" s="140"/>
      <c r="N4" s="482"/>
      <c r="O4" s="482"/>
      <c r="P4" s="482"/>
      <c r="Q4" s="482"/>
      <c r="R4" s="482"/>
      <c r="S4" s="154"/>
      <c r="T4" s="298" t="s">
        <v>15044</v>
      </c>
      <c r="U4" s="483" t="s">
        <v>15045</v>
      </c>
      <c r="V4" s="483"/>
      <c r="W4" s="483"/>
      <c r="X4" s="483"/>
      <c r="Y4" s="483"/>
      <c r="Z4" s="118"/>
      <c r="AA4" s="118" t="s">
        <v>15046</v>
      </c>
      <c r="AB4" s="118" t="s">
        <v>15047</v>
      </c>
      <c r="AC4" s="118" t="s">
        <v>15046</v>
      </c>
      <c r="AD4" s="118" t="s">
        <v>14068</v>
      </c>
      <c r="AE4" s="118" t="s">
        <v>14069</v>
      </c>
      <c r="AF4" s="118" t="s">
        <v>14070</v>
      </c>
      <c r="AG4" s="118" t="s">
        <v>14071</v>
      </c>
      <c r="AH4" s="118" t="s">
        <v>15048</v>
      </c>
      <c r="AI4" s="118" t="s">
        <v>15049</v>
      </c>
      <c r="AJ4" s="118" t="s">
        <v>15050</v>
      </c>
      <c r="AK4" s="118" t="s">
        <v>15051</v>
      </c>
      <c r="AL4" s="118" t="s">
        <v>15052</v>
      </c>
      <c r="AM4" s="118" t="s">
        <v>15053</v>
      </c>
      <c r="AN4" s="118" t="s">
        <v>15054</v>
      </c>
      <c r="AO4" s="140"/>
      <c r="AP4" s="140"/>
      <c r="AQ4" s="484" t="s">
        <v>15055</v>
      </c>
      <c r="AR4" s="485" t="s">
        <v>15056</v>
      </c>
      <c r="AS4" s="486" t="s">
        <v>15057</v>
      </c>
      <c r="AT4" s="485" t="s">
        <v>15058</v>
      </c>
      <c r="AU4" s="485" t="s">
        <v>15059</v>
      </c>
      <c r="AV4" s="487" t="s">
        <v>15060</v>
      </c>
      <c r="AW4" s="485" t="s">
        <v>15061</v>
      </c>
      <c r="AX4" s="486" t="s">
        <v>15062</v>
      </c>
      <c r="AY4" s="486" t="s">
        <v>15063</v>
      </c>
      <c r="AZ4" s="486" t="s">
        <v>15064</v>
      </c>
      <c r="BA4" s="486" t="s">
        <v>15065</v>
      </c>
      <c r="BB4" s="487" t="s">
        <v>15066</v>
      </c>
      <c r="BC4" s="488" t="s">
        <v>15067</v>
      </c>
      <c r="BD4" s="438" t="s">
        <v>15068</v>
      </c>
      <c r="BE4" s="489" t="s">
        <v>1457</v>
      </c>
      <c r="BF4" s="490" t="s">
        <v>15069</v>
      </c>
      <c r="BG4" s="490" t="s">
        <v>15070</v>
      </c>
      <c r="BH4" s="488" t="s">
        <v>15071</v>
      </c>
      <c r="BI4" s="487" t="s">
        <v>15072</v>
      </c>
      <c r="BJ4" s="487" t="s">
        <v>15073</v>
      </c>
      <c r="BK4" s="488" t="s">
        <v>15074</v>
      </c>
      <c r="BL4" s="488" t="s">
        <v>15075</v>
      </c>
      <c r="BM4" s="487" t="s">
        <v>15076</v>
      </c>
      <c r="BN4" s="118" t="s">
        <v>15077</v>
      </c>
      <c r="BO4" s="118"/>
      <c r="BP4" s="488" t="s">
        <v>15078</v>
      </c>
      <c r="BQ4" s="488" t="s">
        <v>15079</v>
      </c>
      <c r="BR4" s="488" t="s">
        <v>15080</v>
      </c>
      <c r="BS4" s="487"/>
      <c r="BT4" s="487"/>
      <c r="BU4" s="487" t="s">
        <v>15081</v>
      </c>
      <c r="BV4" s="487" t="s">
        <v>15082</v>
      </c>
      <c r="BW4" s="487"/>
      <c r="BX4" s="487" t="s">
        <v>15083</v>
      </c>
      <c r="BY4" s="491"/>
      <c r="BZ4" s="491"/>
      <c r="CA4" s="491" t="s">
        <v>15084</v>
      </c>
      <c r="CB4" s="492" t="s">
        <v>15085</v>
      </c>
      <c r="CC4" s="492"/>
      <c r="CD4" s="492"/>
      <c r="CE4" s="493" t="s">
        <v>15086</v>
      </c>
      <c r="CF4" s="486" t="s">
        <v>15087</v>
      </c>
      <c r="CG4" s="494" t="s">
        <v>15088</v>
      </c>
      <c r="CH4" s="485" t="s">
        <v>15089</v>
      </c>
      <c r="CI4" s="485" t="s">
        <v>15089</v>
      </c>
      <c r="CJ4" s="485" t="s">
        <v>15089</v>
      </c>
      <c r="CK4" s="490"/>
      <c r="CL4" s="436" t="s">
        <v>15090</v>
      </c>
      <c r="CM4" s="436" t="s">
        <v>15091</v>
      </c>
      <c r="CN4" s="495" t="s">
        <v>15092</v>
      </c>
      <c r="CO4" s="496"/>
      <c r="CP4" s="496"/>
      <c r="CQ4" s="118" t="s">
        <v>15093</v>
      </c>
      <c r="CR4" s="151"/>
      <c r="CS4" s="151"/>
      <c r="CT4" s="151"/>
      <c r="CU4" s="151"/>
      <c r="CV4" s="497" t="s">
        <v>15094</v>
      </c>
      <c r="CW4" s="495" t="s">
        <v>15095</v>
      </c>
      <c r="CX4" s="495" t="s">
        <v>15096</v>
      </c>
      <c r="CY4" s="498" t="s">
        <v>15097</v>
      </c>
      <c r="CZ4" s="488" t="s">
        <v>15071</v>
      </c>
      <c r="DA4" s="487" t="s">
        <v>15072</v>
      </c>
      <c r="DB4" s="487" t="s">
        <v>15073</v>
      </c>
      <c r="DC4" s="118" t="s">
        <v>15098</v>
      </c>
      <c r="DD4" s="118"/>
      <c r="DE4" s="118"/>
      <c r="DF4" s="118"/>
      <c r="DG4" s="118"/>
      <c r="DH4" s="488" t="s">
        <v>15074</v>
      </c>
      <c r="DI4" s="488" t="s">
        <v>15099</v>
      </c>
      <c r="DJ4" s="487" t="s">
        <v>15100</v>
      </c>
      <c r="DK4" s="118" t="s">
        <v>15077</v>
      </c>
      <c r="DL4" s="118"/>
      <c r="DM4" s="488" t="s">
        <v>15078</v>
      </c>
      <c r="DN4" s="488" t="s">
        <v>15101</v>
      </c>
      <c r="DO4" s="488" t="s">
        <v>15080</v>
      </c>
      <c r="DP4" s="487" t="s">
        <v>15102</v>
      </c>
      <c r="DQ4" s="487"/>
      <c r="DR4" s="487" t="s">
        <v>15103</v>
      </c>
      <c r="DS4" s="487"/>
      <c r="DT4" s="487" t="s">
        <v>15104</v>
      </c>
      <c r="DU4" s="495"/>
      <c r="DV4" s="495"/>
      <c r="DW4" s="495" t="s">
        <v>15084</v>
      </c>
      <c r="DX4" s="151" t="s">
        <v>15085</v>
      </c>
      <c r="DY4" s="493" t="s">
        <v>15086</v>
      </c>
      <c r="DZ4" s="486" t="s">
        <v>15105</v>
      </c>
      <c r="EA4" s="494" t="s">
        <v>15106</v>
      </c>
      <c r="EB4" s="485"/>
      <c r="EC4" s="485"/>
      <c r="ED4" s="485" t="s">
        <v>15089</v>
      </c>
      <c r="EE4" s="490"/>
      <c r="EF4" s="436" t="s">
        <v>15090</v>
      </c>
      <c r="EG4" s="436" t="s">
        <v>15091</v>
      </c>
      <c r="EH4" s="495" t="s">
        <v>15107</v>
      </c>
      <c r="EI4" s="496"/>
      <c r="EJ4" s="496"/>
      <c r="EK4" s="118" t="s">
        <v>15093</v>
      </c>
      <c r="EL4" s="151"/>
      <c r="EM4" s="151"/>
      <c r="EN4" s="151"/>
      <c r="EO4" s="151"/>
      <c r="EP4" s="497" t="s">
        <v>15094</v>
      </c>
      <c r="EQ4" s="495" t="s">
        <v>15095</v>
      </c>
      <c r="ER4" s="151"/>
      <c r="ES4" s="499" t="s">
        <v>15108</v>
      </c>
      <c r="ET4" s="499" t="s">
        <v>15109</v>
      </c>
      <c r="EU4" s="499" t="s">
        <v>15110</v>
      </c>
      <c r="EV4" s="155" t="s">
        <v>15111</v>
      </c>
      <c r="EW4" s="436" t="s">
        <v>15112</v>
      </c>
      <c r="EX4" s="436"/>
      <c r="EY4" s="149" t="s">
        <v>15113</v>
      </c>
      <c r="EZ4" s="436" t="s">
        <v>15114</v>
      </c>
      <c r="FA4" s="436" t="s">
        <v>15115</v>
      </c>
      <c r="FB4" s="436" t="s">
        <v>15116</v>
      </c>
      <c r="FC4" s="436" t="s">
        <v>15117</v>
      </c>
      <c r="FD4" s="436" t="s">
        <v>15118</v>
      </c>
      <c r="FE4" s="436" t="s">
        <v>15119</v>
      </c>
      <c r="FF4" s="436" t="s">
        <v>15120</v>
      </c>
      <c r="FG4" s="436" t="s">
        <v>15121</v>
      </c>
      <c r="FH4" s="436" t="s">
        <v>15122</v>
      </c>
      <c r="FI4" s="436" t="s">
        <v>15123</v>
      </c>
      <c r="FJ4" s="436" t="s">
        <v>15112</v>
      </c>
      <c r="FK4" s="436"/>
      <c r="FL4" s="149" t="s">
        <v>15113</v>
      </c>
      <c r="FM4" s="436" t="s">
        <v>15114</v>
      </c>
      <c r="FN4" s="436"/>
      <c r="FO4" s="436" t="s">
        <v>15115</v>
      </c>
      <c r="FP4" s="436" t="s">
        <v>15116</v>
      </c>
      <c r="FQ4" s="436" t="s">
        <v>15117</v>
      </c>
      <c r="FR4" s="436" t="s">
        <v>15124</v>
      </c>
      <c r="FS4" s="436" t="s">
        <v>15119</v>
      </c>
      <c r="FT4" s="436" t="s">
        <v>15120</v>
      </c>
      <c r="FU4" s="436" t="s">
        <v>15121</v>
      </c>
      <c r="FV4" s="436" t="s">
        <v>15122</v>
      </c>
      <c r="FW4" s="436" t="s">
        <v>15123</v>
      </c>
      <c r="FX4" s="155" t="s">
        <v>15125</v>
      </c>
      <c r="FY4" s="155" t="s">
        <v>15126</v>
      </c>
    </row>
    <row r="5" spans="1:181" ht="30.75" customHeight="1">
      <c r="H5" s="139" t="s">
        <v>15127</v>
      </c>
      <c r="N5" s="140"/>
      <c r="O5" s="140"/>
      <c r="P5" s="140"/>
      <c r="Q5" s="140"/>
      <c r="R5" s="140"/>
      <c r="T5" s="154"/>
      <c r="U5" s="500"/>
      <c r="V5" s="500"/>
      <c r="W5" s="500"/>
      <c r="X5" s="500"/>
      <c r="Y5" s="500"/>
      <c r="Z5" s="410"/>
      <c r="AA5" s="410"/>
      <c r="AB5" s="410"/>
      <c r="AC5" s="410"/>
      <c r="AD5" s="410"/>
      <c r="AE5" s="410"/>
      <c r="AF5" s="410"/>
      <c r="AG5" s="410"/>
      <c r="AH5" s="410"/>
      <c r="AI5" s="410"/>
      <c r="AJ5" s="410"/>
      <c r="AK5" s="410"/>
      <c r="AL5" s="410"/>
      <c r="AM5" s="410"/>
      <c r="AN5" s="496"/>
      <c r="AQ5" s="154"/>
      <c r="BB5" s="143" t="s">
        <v>15128</v>
      </c>
      <c r="BD5" s="145" t="s">
        <v>15128</v>
      </c>
      <c r="BF5" s="147" t="s">
        <v>15129</v>
      </c>
      <c r="BN5" s="410"/>
      <c r="BO5" s="410"/>
      <c r="CL5" s="149" t="s">
        <v>15130</v>
      </c>
      <c r="CO5" s="410"/>
      <c r="CP5" s="410"/>
      <c r="CQ5" s="410"/>
      <c r="DC5" s="410"/>
      <c r="DD5" s="410"/>
      <c r="DE5" s="410"/>
      <c r="DF5" s="410"/>
      <c r="DG5" s="410"/>
      <c r="DK5" s="410"/>
      <c r="DL5" s="410"/>
      <c r="EF5" s="149" t="s">
        <v>15130</v>
      </c>
      <c r="EH5" s="150" t="s">
        <v>15131</v>
      </c>
      <c r="EI5" s="410"/>
      <c r="EJ5" s="410"/>
      <c r="EW5" s="691" t="s">
        <v>15132</v>
      </c>
      <c r="EX5" s="691"/>
      <c r="EY5" s="691"/>
      <c r="EZ5" s="501" t="s">
        <v>15133</v>
      </c>
      <c r="FA5" s="501"/>
      <c r="FB5" s="501"/>
      <c r="FC5" s="501"/>
      <c r="FD5" s="501"/>
      <c r="FE5" s="501"/>
      <c r="FF5" s="501"/>
      <c r="FG5" s="501"/>
      <c r="FH5" s="501"/>
      <c r="FI5" s="501" t="s">
        <v>15134</v>
      </c>
      <c r="FJ5" s="691" t="s">
        <v>15132</v>
      </c>
      <c r="FK5" s="691"/>
      <c r="FL5" s="691"/>
      <c r="FM5" s="691" t="s">
        <v>15133</v>
      </c>
      <c r="FN5" s="691"/>
      <c r="FO5" s="691"/>
      <c r="FP5" s="691"/>
      <c r="FQ5" s="691"/>
      <c r="FR5" s="691"/>
      <c r="FS5" s="691"/>
      <c r="FT5" s="691"/>
      <c r="FU5" s="691"/>
      <c r="FV5" s="691"/>
      <c r="FW5" s="501" t="s">
        <v>15134</v>
      </c>
    </row>
    <row r="6" spans="1:181">
      <c r="A6" s="139">
        <v>201</v>
      </c>
      <c r="B6" s="139" t="s">
        <v>608</v>
      </c>
      <c r="C6" s="139">
        <v>2</v>
      </c>
      <c r="E6" s="139">
        <f>IF(D6=1,1,0)</f>
        <v>0</v>
      </c>
      <c r="F6" s="139">
        <v>1</v>
      </c>
      <c r="G6" s="139">
        <v>1</v>
      </c>
      <c r="H6" s="139">
        <v>1</v>
      </c>
      <c r="L6" s="139">
        <f>IF(D6=1,0.036,0.027)</f>
        <v>2.7E-2</v>
      </c>
      <c r="M6" s="139">
        <f>IF(D6=1,0.027,0.018)</f>
        <v>1.7999999999999999E-2</v>
      </c>
      <c r="N6" s="300" t="str">
        <f>"PLAYERSKILL_"&amp;LEFT($A6,3)</f>
        <v>PLAYERSKILL_201</v>
      </c>
      <c r="O6" s="300" t="str">
        <f>"PLAYERSKILLDES_"&amp;$A6</f>
        <v>PLAYERSKILLDES_201</v>
      </c>
      <c r="P6" s="300" t="str">
        <f t="shared" ref="P6:P33" si="0">"PLAYERSKILLDES2_"&amp;A6</f>
        <v>PLAYERSKILLDES2_201</v>
      </c>
      <c r="Q6" s="300" t="str">
        <f t="shared" ref="Q6:Q33" si="1">"PLAYERSKILLDES3_"&amp;A6</f>
        <v>PLAYERSKILLDES3_201</v>
      </c>
      <c r="R6" s="300" t="str">
        <f>"PLAYERSKILLDES4_"&amp;A6</f>
        <v>PLAYERSKILLDES4_201</v>
      </c>
      <c r="S6" s="300" t="s">
        <v>15135</v>
      </c>
      <c r="T6" s="502">
        <v>100</v>
      </c>
      <c r="U6" s="503"/>
      <c r="V6" s="503"/>
      <c r="W6" s="503"/>
      <c r="X6" s="503"/>
      <c r="Y6" s="503"/>
      <c r="Z6" s="502"/>
      <c r="AA6" s="502"/>
      <c r="AB6" s="502"/>
      <c r="AC6" s="502"/>
      <c r="AD6" s="504"/>
      <c r="AE6" s="502"/>
      <c r="AF6" s="502"/>
      <c r="AG6" s="504"/>
      <c r="AH6" s="502">
        <v>120</v>
      </c>
      <c r="AI6" s="504" t="s">
        <v>15136</v>
      </c>
      <c r="AJ6" s="502"/>
      <c r="AK6" s="502"/>
      <c r="AL6" s="502"/>
      <c r="AM6" s="502">
        <v>2</v>
      </c>
      <c r="AN6" s="496" t="s">
        <v>15137</v>
      </c>
      <c r="AO6" s="502">
        <v>0</v>
      </c>
      <c r="AP6" s="502">
        <v>3</v>
      </c>
      <c r="AQ6" s="502">
        <v>2</v>
      </c>
      <c r="AR6" s="502">
        <v>0</v>
      </c>
      <c r="AS6" s="502"/>
      <c r="AT6" s="504" t="str">
        <f>"["&amp;VLOOKUP([1]playerSkillEffect!$A6,[1]法术参数设计表!$A$2:$O$168,8,FALSE)*1000&amp;",0]"</f>
        <v>[8000,0]</v>
      </c>
      <c r="AU6" s="504" t="str">
        <f>"["&amp;VLOOKUP([1]playerSkillEffect!$A6,[1]法术参数设计表!$A$2:$O$168,9,FALSE)*1000&amp;",0]"</f>
        <v>[18000,0]</v>
      </c>
      <c r="AV6" s="504" t="str">
        <f>"["&amp;VLOOKUP([1]playerSkillEffect!$A6,[1]法术参数设计表!$A$2:$O$168,10,FALSE)&amp;",0]"</f>
        <v>[25,0]</v>
      </c>
      <c r="AW6" s="502">
        <v>1</v>
      </c>
      <c r="AX6" s="502">
        <v>1</v>
      </c>
      <c r="AY6" s="502">
        <v>1</v>
      </c>
      <c r="AZ6" s="502" t="s">
        <v>6831</v>
      </c>
      <c r="BA6" s="502"/>
      <c r="BB6" s="502">
        <v>1</v>
      </c>
      <c r="BC6" s="502"/>
      <c r="BD6" s="502" t="s">
        <v>6831</v>
      </c>
      <c r="BE6" s="502" t="s">
        <v>6831</v>
      </c>
      <c r="BF6" s="502" t="s">
        <v>6831</v>
      </c>
      <c r="BG6" s="502" t="s">
        <v>6831</v>
      </c>
      <c r="BH6" s="502">
        <v>100</v>
      </c>
      <c r="BI6" s="504"/>
      <c r="BJ6" s="502"/>
      <c r="BK6" s="502">
        <v>1</v>
      </c>
      <c r="BL6" s="502">
        <f>VLOOKUP(A6,[1]法术参数设计表!$A$2:$W$223,5,FALSE)</f>
        <v>60</v>
      </c>
      <c r="BM6" s="502">
        <v>8</v>
      </c>
      <c r="BN6" s="502"/>
      <c r="BO6" s="502"/>
      <c r="BP6" s="502" t="s">
        <v>12513</v>
      </c>
      <c r="BQ6" s="502"/>
      <c r="BR6" s="502"/>
      <c r="BS6" s="502" t="s">
        <v>6831</v>
      </c>
      <c r="BT6" s="502"/>
      <c r="BU6" s="502" t="str">
        <f>IF(VLOOKUP(A6,[1]法术参数设计表!$A$2:$Q$168,16,FALSE)="","","["&amp;ROUND(VLOOKUP(A6,[1]法术参数设计表!$A$2:$Q$168,16,FALSE),0)&amp;","&amp;ROUND(VLOOKUP(A6,[1]法术参数设计表!$A$2:$Q$168,17,FALSE),0)&amp;"]")</f>
        <v/>
      </c>
      <c r="BV6" s="502"/>
      <c r="BW6" s="502" t="s">
        <v>6831</v>
      </c>
      <c r="BX6" s="502">
        <v>2</v>
      </c>
      <c r="BY6" s="505" t="s">
        <v>6831</v>
      </c>
      <c r="BZ6" s="505" t="s">
        <v>6831</v>
      </c>
      <c r="CA6" s="505">
        <v>4201</v>
      </c>
      <c r="CB6" s="505" t="s">
        <v>15138</v>
      </c>
      <c r="CC6" s="505"/>
      <c r="CD6" s="505"/>
      <c r="CE6" s="502" t="s">
        <v>6831</v>
      </c>
      <c r="CF6" s="502" t="s">
        <v>6831</v>
      </c>
      <c r="CG6" s="502" t="s">
        <v>6831</v>
      </c>
      <c r="CH6" s="502" t="s">
        <v>6831</v>
      </c>
      <c r="CI6" s="502" t="s">
        <v>6831</v>
      </c>
      <c r="CJ6" s="502"/>
      <c r="CK6" s="502"/>
      <c r="CL6" s="502"/>
      <c r="CM6" s="502"/>
      <c r="CN6" s="502"/>
      <c r="CO6" s="502"/>
      <c r="CP6" s="502"/>
      <c r="CQ6" s="502"/>
      <c r="CR6" s="502"/>
      <c r="CS6" s="502"/>
      <c r="CT6" s="502"/>
      <c r="CU6" s="502"/>
      <c r="CV6" s="502"/>
      <c r="CW6" s="502"/>
      <c r="CX6" s="502"/>
      <c r="CY6" s="502"/>
      <c r="CZ6" s="502"/>
      <c r="DA6" s="502"/>
      <c r="DB6" s="502"/>
      <c r="DC6" s="502"/>
      <c r="DD6" s="504"/>
      <c r="DE6" s="504"/>
      <c r="DF6" s="504"/>
      <c r="DG6" s="504"/>
      <c r="DH6" s="502"/>
      <c r="DI6" s="502">
        <f t="shared" ref="DI6:DI56" si="2">BL6</f>
        <v>60</v>
      </c>
      <c r="DJ6" s="502"/>
      <c r="DK6" s="502"/>
      <c r="DL6" s="502"/>
      <c r="DM6" s="502"/>
      <c r="DN6" s="502"/>
      <c r="DO6" s="502"/>
      <c r="DP6" s="502"/>
      <c r="DQ6" s="502"/>
      <c r="DR6" s="502"/>
      <c r="DS6" s="502"/>
      <c r="DT6" s="502">
        <f>BX6</f>
        <v>2</v>
      </c>
      <c r="DU6" s="502"/>
      <c r="DV6" s="502"/>
      <c r="DW6" s="502"/>
      <c r="DX6" s="502"/>
      <c r="DY6" s="502"/>
      <c r="DZ6" s="502"/>
      <c r="EA6" s="502"/>
      <c r="EB6" s="502"/>
      <c r="EC6" s="502"/>
      <c r="ED6" s="502"/>
      <c r="EE6" s="502"/>
      <c r="EF6" s="502"/>
      <c r="EG6" s="502"/>
      <c r="EH6" s="502"/>
      <c r="EI6" s="502"/>
      <c r="EJ6" s="502"/>
      <c r="EK6" s="502"/>
      <c r="EL6" s="502"/>
      <c r="EM6" s="502"/>
      <c r="EN6" s="502"/>
      <c r="EO6" s="502"/>
      <c r="EP6" s="502"/>
      <c r="EQ6" s="502"/>
      <c r="ER6" s="502"/>
      <c r="ES6" s="502"/>
      <c r="ET6" s="502"/>
      <c r="EU6" s="502"/>
      <c r="EV6" s="502"/>
      <c r="EW6" s="502">
        <f>IF($D6=1,10,1)</f>
        <v>1</v>
      </c>
      <c r="EX6" s="502"/>
      <c r="EY6" s="502"/>
      <c r="EZ6" s="502">
        <v>100</v>
      </c>
      <c r="FA6" s="502"/>
      <c r="FB6" s="502"/>
      <c r="FC6" s="502"/>
      <c r="FD6" s="502"/>
      <c r="FE6" s="502">
        <v>1</v>
      </c>
      <c r="FF6" s="502"/>
      <c r="FG6" s="502" t="s">
        <v>6831</v>
      </c>
      <c r="FH6" s="502">
        <v>1</v>
      </c>
      <c r="FI6" s="502">
        <v>25</v>
      </c>
      <c r="FJ6" s="502">
        <f>IF($D6=1,10,1)</f>
        <v>1</v>
      </c>
      <c r="FK6" s="502"/>
      <c r="FL6" s="502"/>
      <c r="FM6" s="502">
        <v>100</v>
      </c>
      <c r="FN6" s="502"/>
      <c r="FO6" s="502"/>
      <c r="FP6" s="502"/>
      <c r="FQ6" s="502"/>
      <c r="FR6" s="502"/>
      <c r="FS6" s="502">
        <v>1</v>
      </c>
      <c r="FT6" s="504" t="s">
        <v>15139</v>
      </c>
      <c r="FU6" s="502" t="s">
        <v>6831</v>
      </c>
      <c r="FV6" s="502">
        <v>1</v>
      </c>
      <c r="FW6" s="502">
        <v>25</v>
      </c>
      <c r="FX6" s="152">
        <v>2000</v>
      </c>
      <c r="FY6" s="152">
        <v>1</v>
      </c>
    </row>
    <row r="7" spans="1:181">
      <c r="A7" s="139">
        <v>202</v>
      </c>
      <c r="B7" s="139" t="s">
        <v>609</v>
      </c>
      <c r="C7" s="139">
        <v>2</v>
      </c>
      <c r="E7" s="139">
        <f t="shared" ref="E7:E84" si="3">IF(D7=1,1,0)</f>
        <v>0</v>
      </c>
      <c r="F7" s="139">
        <v>1</v>
      </c>
      <c r="G7" s="139">
        <v>2</v>
      </c>
      <c r="H7" s="139">
        <v>2</v>
      </c>
      <c r="L7" s="139">
        <f t="shared" ref="L7:L84" si="4">IF(D7=1,0.036,0.027)</f>
        <v>2.7E-2</v>
      </c>
      <c r="M7" s="139">
        <f t="shared" ref="M7:M84" si="5">IF(D7=1,0.027,0.018)</f>
        <v>1.7999999999999999E-2</v>
      </c>
      <c r="N7" s="300" t="str">
        <f t="shared" ref="N7:N81" si="6">"PLAYERSKILL_"&amp;LEFT($A7,3)</f>
        <v>PLAYERSKILL_202</v>
      </c>
      <c r="O7" s="300" t="str">
        <f t="shared" ref="O7:O132" si="7">"PLAYERSKILLDES_"&amp;$A7</f>
        <v>PLAYERSKILLDES_202</v>
      </c>
      <c r="P7" s="300" t="str">
        <f t="shared" si="0"/>
        <v>PLAYERSKILLDES2_202</v>
      </c>
      <c r="Q7" s="300" t="str">
        <f t="shared" si="1"/>
        <v>PLAYERSKILLDES3_202</v>
      </c>
      <c r="R7" s="300" t="str">
        <f t="shared" ref="R7:R84" si="8">"PLAYERSKILLDES4_"&amp;A7</f>
        <v>PLAYERSKILLDES4_202</v>
      </c>
      <c r="S7" s="300" t="s">
        <v>15140</v>
      </c>
      <c r="T7" s="502">
        <v>100</v>
      </c>
      <c r="U7" s="503"/>
      <c r="V7" s="503"/>
      <c r="W7" s="503"/>
      <c r="X7" s="503"/>
      <c r="Y7" s="503"/>
      <c r="Z7" s="502"/>
      <c r="AA7" s="502"/>
      <c r="AB7" s="502"/>
      <c r="AC7" s="502"/>
      <c r="AD7" s="504" t="s">
        <v>15141</v>
      </c>
      <c r="AF7" s="502"/>
      <c r="AG7" s="504" t="s">
        <v>15142</v>
      </c>
      <c r="AH7" s="502">
        <v>120</v>
      </c>
      <c r="AI7" s="502"/>
      <c r="AJ7" s="502"/>
      <c r="AK7" s="504"/>
      <c r="AL7" s="502"/>
      <c r="AM7" s="502">
        <v>2</v>
      </c>
      <c r="AN7" s="496" t="s">
        <v>15143</v>
      </c>
      <c r="AO7" s="502">
        <v>0</v>
      </c>
      <c r="AP7" s="502">
        <v>3</v>
      </c>
      <c r="AQ7" s="502">
        <v>2</v>
      </c>
      <c r="AR7" s="502">
        <v>0</v>
      </c>
      <c r="AS7" s="502"/>
      <c r="AT7" s="504" t="str">
        <f>"["&amp;VLOOKUP([1]playerSkillEffect!$A7,[1]法术参数设计表!$A$2:$O$168,8,FALSE)*1000&amp;",0]"</f>
        <v>[7000,0]</v>
      </c>
      <c r="AU7" s="504" t="str">
        <f>"["&amp;VLOOKUP([1]playerSkillEffect!$A7,[1]法术参数设计表!$A$2:$O$168,9,FALSE)*1000&amp;",0]"</f>
        <v>[20000,0]</v>
      </c>
      <c r="AV7" s="504" t="str">
        <f>"["&amp;VLOOKUP([1]playerSkillEffect!$A7,[1]法术参数设计表!$A$2:$O$168,10,FALSE)&amp;",0]"</f>
        <v>[20,0]</v>
      </c>
      <c r="AW7" s="502">
        <v>1</v>
      </c>
      <c r="AX7" s="502">
        <v>1</v>
      </c>
      <c r="AY7" s="502">
        <v>1</v>
      </c>
      <c r="AZ7" s="502" t="s">
        <v>6831</v>
      </c>
      <c r="BA7" s="502"/>
      <c r="BB7" s="502">
        <v>1</v>
      </c>
      <c r="BC7" s="502"/>
      <c r="BD7" s="502" t="s">
        <v>6831</v>
      </c>
      <c r="BE7" s="502" t="s">
        <v>6831</v>
      </c>
      <c r="BF7" s="502" t="s">
        <v>6831</v>
      </c>
      <c r="BG7" s="502" t="s">
        <v>6831</v>
      </c>
      <c r="BH7" s="502">
        <v>100</v>
      </c>
      <c r="BI7" s="502"/>
      <c r="BJ7" s="502"/>
      <c r="BK7" s="502">
        <v>1</v>
      </c>
      <c r="BL7" s="502">
        <f>VLOOKUP(A7,[1]法术参数设计表!$A$2:$W$223,5,FALSE)</f>
        <v>60</v>
      </c>
      <c r="BM7" s="502">
        <v>8</v>
      </c>
      <c r="BN7" s="502"/>
      <c r="BO7" s="502"/>
      <c r="BP7" s="502" t="s">
        <v>12513</v>
      </c>
      <c r="BQ7" s="502"/>
      <c r="BR7" s="502"/>
      <c r="BS7" s="502" t="s">
        <v>6831</v>
      </c>
      <c r="BT7" s="502"/>
      <c r="BU7" s="502" t="str">
        <f>IF(VLOOKUP(A7,[1]法术参数设计表!$A$2:$Q$168,16,FALSE)="","","["&amp;ROUND(VLOOKUP(A7,[1]法术参数设计表!$A$2:$Q$168,16,FALSE),0)&amp;","&amp;ROUND(VLOOKUP(A7,[1]法术参数设计表!$A$2:$Q$168,17,FALSE),0)&amp;"]")</f>
        <v/>
      </c>
      <c r="BV7" s="502"/>
      <c r="BW7" s="502" t="s">
        <v>6831</v>
      </c>
      <c r="BX7" s="502">
        <v>2</v>
      </c>
      <c r="BY7" s="505" t="s">
        <v>6831</v>
      </c>
      <c r="BZ7" s="505" t="s">
        <v>6831</v>
      </c>
      <c r="CA7" s="505">
        <v>4202</v>
      </c>
      <c r="CB7" s="505" t="s">
        <v>15138</v>
      </c>
      <c r="CC7" s="505"/>
      <c r="CD7" s="505"/>
      <c r="CE7" s="502" t="s">
        <v>6831</v>
      </c>
      <c r="CF7" s="502" t="s">
        <v>6831</v>
      </c>
      <c r="CG7" s="502" t="s">
        <v>6831</v>
      </c>
      <c r="CH7" s="502" t="s">
        <v>6831</v>
      </c>
      <c r="CI7" s="502" t="s">
        <v>6831</v>
      </c>
      <c r="CJ7" s="502"/>
      <c r="CK7" s="502"/>
      <c r="CL7" s="502"/>
      <c r="CM7" s="502"/>
      <c r="CN7" s="502"/>
      <c r="CO7" s="502"/>
      <c r="CP7" s="502"/>
      <c r="CQ7" s="502"/>
      <c r="CR7" s="502"/>
      <c r="CS7" s="502"/>
      <c r="CT7" s="502"/>
      <c r="CU7" s="502"/>
      <c r="CV7" s="502"/>
      <c r="CW7" s="502"/>
      <c r="CX7" s="502"/>
      <c r="CY7" s="502"/>
      <c r="CZ7" s="502"/>
      <c r="DA7" s="502"/>
      <c r="DB7" s="502"/>
      <c r="DC7" s="502"/>
      <c r="DD7" s="504"/>
      <c r="DE7" s="504"/>
      <c r="DF7" s="504"/>
      <c r="DG7" s="504"/>
      <c r="DH7" s="502"/>
      <c r="DI7" s="502">
        <f t="shared" si="2"/>
        <v>60</v>
      </c>
      <c r="DJ7" s="502"/>
      <c r="DK7" s="502"/>
      <c r="DL7" s="502"/>
      <c r="DM7" s="502"/>
      <c r="DN7" s="502"/>
      <c r="DO7" s="502"/>
      <c r="DP7" s="502"/>
      <c r="DQ7" s="502"/>
      <c r="DR7" s="502"/>
      <c r="DS7" s="502"/>
      <c r="DT7" s="502">
        <f t="shared" ref="DT7:DT87" si="9">BX7</f>
        <v>2</v>
      </c>
      <c r="DU7" s="502"/>
      <c r="DV7" s="502"/>
      <c r="DW7" s="502"/>
      <c r="DX7" s="502"/>
      <c r="DY7" s="502"/>
      <c r="DZ7" s="502"/>
      <c r="EA7" s="502"/>
      <c r="EB7" s="502"/>
      <c r="EC7" s="502"/>
      <c r="ED7" s="502"/>
      <c r="EE7" s="502"/>
      <c r="EF7" s="502"/>
      <c r="EG7" s="502"/>
      <c r="EH7" s="502"/>
      <c r="EI7" s="502"/>
      <c r="EJ7" s="502"/>
      <c r="EK7" s="502"/>
      <c r="EL7" s="502"/>
      <c r="EM7" s="502"/>
      <c r="EN7" s="502"/>
      <c r="EO7" s="502"/>
      <c r="EP7" s="502"/>
      <c r="EQ7" s="502"/>
      <c r="ER7" s="502"/>
      <c r="ES7" s="502"/>
      <c r="ET7" s="502"/>
      <c r="EU7" s="502"/>
      <c r="EV7" s="502"/>
      <c r="EW7" s="502">
        <f t="shared" ref="EW7:EW73" si="10">IF($D7=1,10,1)</f>
        <v>1</v>
      </c>
      <c r="EX7" s="502"/>
      <c r="EY7" s="502"/>
      <c r="EZ7" s="502">
        <v>100</v>
      </c>
      <c r="FA7" s="502"/>
      <c r="FB7" s="502"/>
      <c r="FC7" s="502"/>
      <c r="FD7" s="502"/>
      <c r="FE7" s="502">
        <v>1</v>
      </c>
      <c r="FF7" s="502"/>
      <c r="FG7" s="502" t="s">
        <v>6831</v>
      </c>
      <c r="FH7" s="502">
        <v>1</v>
      </c>
      <c r="FI7" s="502">
        <v>25</v>
      </c>
      <c r="FJ7" s="502">
        <f t="shared" ref="FJ7:FJ73" si="11">IF($D7=1,10,1)</f>
        <v>1</v>
      </c>
      <c r="FK7" s="502"/>
      <c r="FL7" s="502"/>
      <c r="FM7" s="502">
        <v>100</v>
      </c>
      <c r="FN7" s="502"/>
      <c r="FO7" s="502"/>
      <c r="FP7" s="502"/>
      <c r="FQ7" s="502"/>
      <c r="FR7" s="502"/>
      <c r="FS7" s="502">
        <v>1</v>
      </c>
      <c r="FT7" s="504" t="s">
        <v>15139</v>
      </c>
      <c r="FU7" s="502" t="s">
        <v>6831</v>
      </c>
      <c r="FV7" s="502">
        <v>1</v>
      </c>
      <c r="FW7" s="502">
        <v>25</v>
      </c>
      <c r="FX7" s="152">
        <v>2000</v>
      </c>
      <c r="FY7" s="152">
        <v>1</v>
      </c>
    </row>
    <row r="8" spans="1:181">
      <c r="A8" s="139">
        <v>203</v>
      </c>
      <c r="B8" s="139" t="s">
        <v>610</v>
      </c>
      <c r="C8" s="139">
        <v>2</v>
      </c>
      <c r="E8" s="139">
        <f t="shared" si="3"/>
        <v>0</v>
      </c>
      <c r="F8" s="139">
        <v>1</v>
      </c>
      <c r="G8" s="139">
        <v>2</v>
      </c>
      <c r="H8" s="139">
        <v>2</v>
      </c>
      <c r="L8" s="139">
        <f t="shared" si="4"/>
        <v>2.7E-2</v>
      </c>
      <c r="M8" s="139">
        <f t="shared" si="5"/>
        <v>1.7999999999999999E-2</v>
      </c>
      <c r="N8" s="300" t="str">
        <f t="shared" si="6"/>
        <v>PLAYERSKILL_203</v>
      </c>
      <c r="O8" s="300" t="str">
        <f t="shared" si="7"/>
        <v>PLAYERSKILLDES_203</v>
      </c>
      <c r="P8" s="300" t="str">
        <f t="shared" si="0"/>
        <v>PLAYERSKILLDES2_203</v>
      </c>
      <c r="Q8" s="300" t="str">
        <f t="shared" si="1"/>
        <v>PLAYERSKILLDES3_203</v>
      </c>
      <c r="R8" s="300" t="str">
        <f t="shared" si="8"/>
        <v>PLAYERSKILLDES4_203</v>
      </c>
      <c r="S8" s="300" t="s">
        <v>15144</v>
      </c>
      <c r="T8" s="502">
        <v>100</v>
      </c>
      <c r="U8" s="503"/>
      <c r="V8" s="503"/>
      <c r="W8" s="503"/>
      <c r="X8" s="503"/>
      <c r="Y8" s="503"/>
      <c r="Z8" s="502"/>
      <c r="AA8" s="502"/>
      <c r="AB8" s="502"/>
      <c r="AC8" s="502"/>
      <c r="AD8" s="127" t="s">
        <v>15145</v>
      </c>
      <c r="AF8" s="502"/>
      <c r="AG8" s="127" t="s">
        <v>15146</v>
      </c>
      <c r="AH8" s="504">
        <v>150</v>
      </c>
      <c r="AI8" s="504"/>
      <c r="AJ8" s="504"/>
      <c r="AK8" s="504"/>
      <c r="AL8" s="502"/>
      <c r="AM8" s="502">
        <v>2</v>
      </c>
      <c r="AN8" s="496" t="s">
        <v>15147</v>
      </c>
      <c r="AO8" s="502">
        <v>0</v>
      </c>
      <c r="AP8" s="502">
        <v>3</v>
      </c>
      <c r="AQ8" s="502">
        <v>2</v>
      </c>
      <c r="AR8" s="502">
        <v>0</v>
      </c>
      <c r="AS8" s="502"/>
      <c r="AT8" s="504" t="str">
        <f>"["&amp;VLOOKUP([1]playerSkillEffect!$A8,[1]法术参数设计表!$A$2:$O$168,8,FALSE)*1000&amp;",0]"</f>
        <v>[6000,0]</v>
      </c>
      <c r="AU8" s="504" t="str">
        <f>"["&amp;VLOOKUP([1]playerSkillEffect!$A8,[1]法术参数设计表!$A$2:$O$168,9,FALSE)*1000&amp;",0]"</f>
        <v>[18000,0]</v>
      </c>
      <c r="AV8" s="504" t="str">
        <f>"["&amp;VLOOKUP([1]playerSkillEffect!$A8,[1]法术参数设计表!$A$2:$O$168,10,FALSE)&amp;",0]"</f>
        <v>[23,0]</v>
      </c>
      <c r="AW8" s="502">
        <v>1</v>
      </c>
      <c r="AX8" s="502">
        <v>1</v>
      </c>
      <c r="AY8" s="502">
        <v>1</v>
      </c>
      <c r="AZ8" s="502" t="s">
        <v>6831</v>
      </c>
      <c r="BA8" s="502"/>
      <c r="BB8" s="502">
        <v>1</v>
      </c>
      <c r="BC8" s="502"/>
      <c r="BD8" s="502" t="s">
        <v>6831</v>
      </c>
      <c r="BE8" s="502" t="s">
        <v>6831</v>
      </c>
      <c r="BF8" s="502" t="s">
        <v>6831</v>
      </c>
      <c r="BG8" s="502" t="s">
        <v>6831</v>
      </c>
      <c r="BH8" s="502">
        <v>100</v>
      </c>
      <c r="BI8" s="504" t="s">
        <v>15148</v>
      </c>
      <c r="BJ8" s="502">
        <v>1</v>
      </c>
      <c r="BK8" s="502">
        <v>1</v>
      </c>
      <c r="BL8" s="502">
        <f>VLOOKUP(A8,[1]法术参数设计表!$A$2:$W$223,5,FALSE)</f>
        <v>60</v>
      </c>
      <c r="BM8" s="502">
        <v>8</v>
      </c>
      <c r="BN8" s="502">
        <v>10</v>
      </c>
      <c r="BO8" s="502"/>
      <c r="BP8" s="502" t="s">
        <v>12513</v>
      </c>
      <c r="BQ8" s="502"/>
      <c r="BR8" s="502"/>
      <c r="BS8" s="502" t="s">
        <v>6831</v>
      </c>
      <c r="BT8" s="502"/>
      <c r="BU8" s="502" t="str">
        <f>IF(VLOOKUP(A8,[1]法术参数设计表!$A$2:$Q$168,16,FALSE)="","","["&amp;ROUND(VLOOKUP(A8,[1]法术参数设计表!$A$2:$Q$168,16,FALSE),0)&amp;","&amp;ROUND(VLOOKUP(A8,[1]法术参数设计表!$A$2:$Q$168,17,FALSE),0)&amp;"]")</f>
        <v/>
      </c>
      <c r="BV8" s="502"/>
      <c r="BW8" s="502" t="s">
        <v>6831</v>
      </c>
      <c r="BX8" s="502">
        <v>2</v>
      </c>
      <c r="BY8" s="505" t="s">
        <v>6831</v>
      </c>
      <c r="BZ8" s="505" t="s">
        <v>6831</v>
      </c>
      <c r="CA8" s="505">
        <v>4203</v>
      </c>
      <c r="CB8" s="505" t="s">
        <v>15138</v>
      </c>
      <c r="CC8" s="505"/>
      <c r="CD8" s="505"/>
      <c r="CE8" s="502" t="s">
        <v>6831</v>
      </c>
      <c r="CF8" s="502" t="s">
        <v>6831</v>
      </c>
      <c r="CG8" s="502" t="s">
        <v>6831</v>
      </c>
      <c r="CH8" s="502" t="s">
        <v>6831</v>
      </c>
      <c r="CI8" s="502" t="s">
        <v>6831</v>
      </c>
      <c r="CJ8" s="502"/>
      <c r="CK8" s="502"/>
      <c r="CL8" s="502"/>
      <c r="CM8" s="502"/>
      <c r="CN8" s="502"/>
      <c r="CO8" s="502"/>
      <c r="CP8" s="502"/>
      <c r="CQ8" s="502"/>
      <c r="CR8" s="502"/>
      <c r="CS8" s="502"/>
      <c r="CT8" s="502"/>
      <c r="CU8" s="502"/>
      <c r="CV8" s="502"/>
      <c r="CW8" s="502"/>
      <c r="CX8" s="502"/>
      <c r="CY8" s="502"/>
      <c r="CZ8" s="502">
        <v>100</v>
      </c>
      <c r="DA8" s="504" t="s">
        <v>15149</v>
      </c>
      <c r="DB8" s="502">
        <v>1</v>
      </c>
      <c r="DC8" s="502"/>
      <c r="DH8" s="502">
        <v>1</v>
      </c>
      <c r="DI8" s="502">
        <f t="shared" si="2"/>
        <v>60</v>
      </c>
      <c r="DJ8" s="502">
        <v>8</v>
      </c>
      <c r="DK8" s="502"/>
      <c r="DL8" s="502"/>
      <c r="DM8" s="502" t="s">
        <v>12513</v>
      </c>
      <c r="DN8" s="502"/>
      <c r="DO8" s="502"/>
      <c r="DP8" s="502" t="s">
        <v>6831</v>
      </c>
      <c r="DQ8" s="502"/>
      <c r="DR8" s="502" t="s">
        <v>6831</v>
      </c>
      <c r="DS8" s="502" t="s">
        <v>6831</v>
      </c>
      <c r="DT8" s="502">
        <f t="shared" si="9"/>
        <v>2</v>
      </c>
      <c r="DU8" s="502" t="s">
        <v>6831</v>
      </c>
      <c r="DV8" s="502" t="s">
        <v>6831</v>
      </c>
      <c r="DW8" s="502">
        <v>42032</v>
      </c>
      <c r="DX8" s="502" t="s">
        <v>15138</v>
      </c>
      <c r="DY8" s="502"/>
      <c r="DZ8" s="502"/>
      <c r="EA8" s="502"/>
      <c r="EB8" s="502"/>
      <c r="EC8" s="502"/>
      <c r="ED8" s="502"/>
      <c r="EE8" s="502"/>
      <c r="EF8" s="502"/>
      <c r="EG8" s="502"/>
      <c r="EH8" s="502"/>
      <c r="EI8" s="502"/>
      <c r="EJ8" s="502"/>
      <c r="EK8" s="502"/>
      <c r="EL8" s="502"/>
      <c r="EM8" s="502"/>
      <c r="EN8" s="502"/>
      <c r="EO8" s="502"/>
      <c r="EP8" s="502"/>
      <c r="EQ8" s="502"/>
      <c r="ER8" s="502"/>
      <c r="ES8" s="502"/>
      <c r="ET8" s="502"/>
      <c r="EU8" s="502"/>
      <c r="EV8" s="502"/>
      <c r="EW8" s="502">
        <f t="shared" si="10"/>
        <v>1</v>
      </c>
      <c r="EX8" s="502"/>
      <c r="EY8" s="502"/>
      <c r="EZ8" s="502">
        <v>100</v>
      </c>
      <c r="FA8" s="502"/>
      <c r="FB8" s="502"/>
      <c r="FC8" s="502"/>
      <c r="FD8" s="502"/>
      <c r="FE8" s="502">
        <v>1</v>
      </c>
      <c r="FF8" s="504" t="s">
        <v>15150</v>
      </c>
      <c r="FG8" s="502" t="s">
        <v>6831</v>
      </c>
      <c r="FH8" s="502">
        <v>1</v>
      </c>
      <c r="FI8" s="502">
        <v>25</v>
      </c>
      <c r="FJ8" s="502">
        <f t="shared" si="11"/>
        <v>1</v>
      </c>
      <c r="FK8" s="502"/>
      <c r="FL8" s="502"/>
      <c r="FM8" s="502">
        <v>100</v>
      </c>
      <c r="FN8" s="502"/>
      <c r="FO8" s="502"/>
      <c r="FP8" s="502"/>
      <c r="FQ8" s="502"/>
      <c r="FR8" s="502"/>
      <c r="FS8" s="502">
        <v>1</v>
      </c>
      <c r="FT8" s="504" t="s">
        <v>15150</v>
      </c>
      <c r="FU8" s="502" t="s">
        <v>6831</v>
      </c>
      <c r="FV8" s="502">
        <v>1</v>
      </c>
      <c r="FW8" s="502">
        <v>25</v>
      </c>
      <c r="FX8" s="152">
        <v>2000</v>
      </c>
      <c r="FY8" s="152">
        <v>1</v>
      </c>
    </row>
    <row r="9" spans="1:181">
      <c r="A9" s="139">
        <v>204</v>
      </c>
      <c r="B9" s="139" t="s">
        <v>611</v>
      </c>
      <c r="C9" s="139">
        <v>2</v>
      </c>
      <c r="D9" s="139">
        <v>1</v>
      </c>
      <c r="E9" s="139">
        <f t="shared" si="3"/>
        <v>1</v>
      </c>
      <c r="F9" s="139">
        <v>1</v>
      </c>
      <c r="G9" s="139">
        <v>2</v>
      </c>
      <c r="H9" s="139">
        <v>2</v>
      </c>
      <c r="L9" s="139">
        <f t="shared" si="4"/>
        <v>3.5999999999999997E-2</v>
      </c>
      <c r="M9" s="139">
        <f t="shared" si="5"/>
        <v>2.7E-2</v>
      </c>
      <c r="N9" s="300" t="str">
        <f t="shared" si="6"/>
        <v>PLAYERSKILL_204</v>
      </c>
      <c r="O9" s="300" t="str">
        <f t="shared" si="7"/>
        <v>PLAYERSKILLDES_204</v>
      </c>
      <c r="P9" s="300" t="str">
        <f t="shared" si="0"/>
        <v>PLAYERSKILLDES2_204</v>
      </c>
      <c r="Q9" s="300" t="str">
        <f t="shared" si="1"/>
        <v>PLAYERSKILLDES3_204</v>
      </c>
      <c r="R9" s="300" t="str">
        <f t="shared" si="8"/>
        <v>PLAYERSKILLDES4_204</v>
      </c>
      <c r="S9" s="300" t="s">
        <v>15151</v>
      </c>
      <c r="T9" s="502">
        <v>100</v>
      </c>
      <c r="U9" s="503"/>
      <c r="V9" s="503"/>
      <c r="W9" s="503"/>
      <c r="X9" s="503"/>
      <c r="Y9" s="503"/>
      <c r="Z9" s="502"/>
      <c r="AA9" s="502"/>
      <c r="AB9" s="502"/>
      <c r="AC9" s="502"/>
      <c r="AD9" s="504" t="s">
        <v>15152</v>
      </c>
      <c r="AF9" s="502"/>
      <c r="AG9" s="504" t="s">
        <v>15153</v>
      </c>
      <c r="AH9" s="504">
        <v>150</v>
      </c>
      <c r="AI9" s="504"/>
      <c r="AJ9" s="504"/>
      <c r="AK9" s="504"/>
      <c r="AL9" s="502"/>
      <c r="AM9" s="502">
        <v>2</v>
      </c>
      <c r="AN9" s="496" t="s">
        <v>15154</v>
      </c>
      <c r="AO9" s="502">
        <v>0</v>
      </c>
      <c r="AP9" s="502">
        <v>3</v>
      </c>
      <c r="AQ9" s="502">
        <v>2</v>
      </c>
      <c r="AR9" s="502">
        <v>0</v>
      </c>
      <c r="AS9" s="502"/>
      <c r="AT9" s="504" t="str">
        <f>"["&amp;VLOOKUP([1]playerSkillEffect!$A9,[1]法术参数设计表!$A$2:$O$168,8,FALSE)*1000&amp;",0]"</f>
        <v>[9000,0]</v>
      </c>
      <c r="AU9" s="504" t="str">
        <f>"["&amp;VLOOKUP([1]playerSkillEffect!$A9,[1]法术参数设计表!$A$2:$O$168,9,FALSE)*1000&amp;",0]"</f>
        <v>[27000,0]</v>
      </c>
      <c r="AV9" s="504" t="str">
        <f>"["&amp;VLOOKUP([1]playerSkillEffect!$A9,[1]法术参数设计表!$A$2:$O$168,10,FALSE)&amp;",0]"</f>
        <v>[37,0]</v>
      </c>
      <c r="AW9" s="502">
        <v>1</v>
      </c>
      <c r="AX9" s="502">
        <v>1</v>
      </c>
      <c r="AY9" s="502">
        <v>1</v>
      </c>
      <c r="AZ9" s="502" t="s">
        <v>6831</v>
      </c>
      <c r="BA9" s="502"/>
      <c r="BB9" s="502">
        <v>1</v>
      </c>
      <c r="BC9" s="502"/>
      <c r="BD9" s="502" t="s">
        <v>6831</v>
      </c>
      <c r="BE9" s="502" t="s">
        <v>6831</v>
      </c>
      <c r="BF9" s="502" t="s">
        <v>6831</v>
      </c>
      <c r="BG9" s="502" t="s">
        <v>6831</v>
      </c>
      <c r="BH9" s="502">
        <v>100</v>
      </c>
      <c r="BI9" s="502"/>
      <c r="BJ9" s="502"/>
      <c r="BK9" s="502">
        <v>1</v>
      </c>
      <c r="BL9" s="502">
        <f>VLOOKUP(A9,[1]法术参数设计表!$A$2:$W$223,5,FALSE)</f>
        <v>60</v>
      </c>
      <c r="BM9" s="502">
        <v>8</v>
      </c>
      <c r="BN9" s="502"/>
      <c r="BO9" s="502"/>
      <c r="BP9" s="502" t="s">
        <v>12513</v>
      </c>
      <c r="BQ9" s="502">
        <v>2</v>
      </c>
      <c r="BR9" s="502"/>
      <c r="BS9" s="506" t="s">
        <v>6831</v>
      </c>
      <c r="BT9" s="502"/>
      <c r="BU9" s="502" t="str">
        <f>IF(VLOOKUP(A9,[1]法术参数设计表!$A$2:$Q$168,16,FALSE)="","","["&amp;ROUND(VLOOKUP(A9,[1]法术参数设计表!$A$2:$Q$168,16,FALSE),0)&amp;","&amp;ROUND(VLOOKUP(A9,[1]法术参数设计表!$A$2:$Q$168,17,FALSE),0)&amp;"]")</f>
        <v/>
      </c>
      <c r="BV9" s="507" t="s">
        <v>15155</v>
      </c>
      <c r="BW9" s="502" t="s">
        <v>6831</v>
      </c>
      <c r="BX9" s="502">
        <v>2</v>
      </c>
      <c r="BY9" s="505" t="s">
        <v>6831</v>
      </c>
      <c r="BZ9" s="505" t="s">
        <v>6831</v>
      </c>
      <c r="CA9" s="505">
        <v>4204</v>
      </c>
      <c r="CB9" s="505" t="s">
        <v>15138</v>
      </c>
      <c r="CC9" s="505"/>
      <c r="CD9" s="505"/>
      <c r="CE9" s="502" t="s">
        <v>6831</v>
      </c>
      <c r="CF9" s="502" t="s">
        <v>6831</v>
      </c>
      <c r="CG9" s="502" t="s">
        <v>6831</v>
      </c>
      <c r="CH9" s="502" t="s">
        <v>6831</v>
      </c>
      <c r="CI9" s="502" t="s">
        <v>6831</v>
      </c>
      <c r="CJ9" s="502"/>
      <c r="CK9" s="502"/>
      <c r="CL9" s="502"/>
      <c r="CM9" s="502"/>
      <c r="CN9" s="502"/>
      <c r="CO9" s="502"/>
      <c r="CP9" s="502"/>
      <c r="CQ9" s="502"/>
      <c r="CR9" s="502"/>
      <c r="CS9" s="502"/>
      <c r="CT9" s="502"/>
      <c r="CU9" s="502"/>
      <c r="CV9" s="502"/>
      <c r="CW9" s="502"/>
      <c r="CX9" s="502"/>
      <c r="CY9" s="502"/>
      <c r="CZ9" s="502"/>
      <c r="DA9" s="502"/>
      <c r="DB9" s="502"/>
      <c r="DC9" s="502"/>
      <c r="DD9" s="504"/>
      <c r="DE9" s="504"/>
      <c r="DF9" s="504"/>
      <c r="DG9" s="504"/>
      <c r="DH9" s="502"/>
      <c r="DI9" s="502">
        <f t="shared" si="2"/>
        <v>60</v>
      </c>
      <c r="DJ9" s="502"/>
      <c r="DK9" s="502"/>
      <c r="DL9" s="502"/>
      <c r="DM9" s="502"/>
      <c r="DN9" s="502"/>
      <c r="DO9" s="502"/>
      <c r="DP9" s="502"/>
      <c r="DQ9" s="502"/>
      <c r="DR9" s="502"/>
      <c r="DS9" s="502"/>
      <c r="DT9" s="502">
        <f t="shared" si="9"/>
        <v>2</v>
      </c>
      <c r="DU9" s="502"/>
      <c r="DV9" s="502"/>
      <c r="DW9" s="502"/>
      <c r="DX9" s="502"/>
      <c r="DY9" s="502"/>
      <c r="DZ9" s="502"/>
      <c r="EA9" s="502"/>
      <c r="EB9" s="502"/>
      <c r="EC9" s="502"/>
      <c r="ED9" s="502"/>
      <c r="EE9" s="502"/>
      <c r="EF9" s="502"/>
      <c r="EG9" s="502"/>
      <c r="EH9" s="502"/>
      <c r="EI9" s="502"/>
      <c r="EJ9" s="502"/>
      <c r="EK9" s="502"/>
      <c r="EL9" s="502"/>
      <c r="EM9" s="502"/>
      <c r="EN9" s="502"/>
      <c r="EO9" s="502"/>
      <c r="EP9" s="502"/>
      <c r="EQ9" s="502"/>
      <c r="ER9" s="502"/>
      <c r="ES9" s="502"/>
      <c r="ET9" s="502"/>
      <c r="EU9" s="502"/>
      <c r="EV9" s="502"/>
      <c r="EW9" s="502">
        <f t="shared" si="10"/>
        <v>10</v>
      </c>
      <c r="EX9" s="502"/>
      <c r="EY9" s="502"/>
      <c r="EZ9" s="502">
        <v>100</v>
      </c>
      <c r="FA9" s="502"/>
      <c r="FB9" s="502"/>
      <c r="FC9" s="502"/>
      <c r="FD9" s="502"/>
      <c r="FE9" s="502">
        <v>1</v>
      </c>
      <c r="FF9" s="504" t="s">
        <v>15150</v>
      </c>
      <c r="FG9" s="502" t="s">
        <v>6831</v>
      </c>
      <c r="FH9" s="502">
        <v>1</v>
      </c>
      <c r="FI9" s="502">
        <v>25</v>
      </c>
      <c r="FJ9" s="502">
        <f t="shared" si="11"/>
        <v>10</v>
      </c>
      <c r="FK9" s="502"/>
      <c r="FL9" s="502"/>
      <c r="FM9" s="502">
        <v>100</v>
      </c>
      <c r="FN9" s="502"/>
      <c r="FO9" s="502"/>
      <c r="FP9" s="502"/>
      <c r="FQ9" s="502"/>
      <c r="FR9" s="502"/>
      <c r="FS9" s="502">
        <v>1</v>
      </c>
      <c r="FT9" s="504" t="s">
        <v>15150</v>
      </c>
      <c r="FU9" s="502" t="s">
        <v>6831</v>
      </c>
      <c r="FV9" s="502">
        <v>1</v>
      </c>
      <c r="FW9" s="502">
        <v>25</v>
      </c>
      <c r="FX9" s="152">
        <v>2000</v>
      </c>
      <c r="FY9" s="152">
        <v>1</v>
      </c>
    </row>
    <row r="10" spans="1:181">
      <c r="A10" s="139">
        <v>205</v>
      </c>
      <c r="B10" s="139" t="s">
        <v>612</v>
      </c>
      <c r="C10" s="139">
        <v>2</v>
      </c>
      <c r="E10" s="139">
        <f t="shared" si="3"/>
        <v>0</v>
      </c>
      <c r="F10" s="139">
        <v>1</v>
      </c>
      <c r="G10" s="139">
        <v>1</v>
      </c>
      <c r="H10" s="139">
        <v>1</v>
      </c>
      <c r="L10" s="139">
        <f t="shared" si="4"/>
        <v>2.7E-2</v>
      </c>
      <c r="M10" s="139">
        <f t="shared" si="5"/>
        <v>1.7999999999999999E-2</v>
      </c>
      <c r="N10" s="300" t="str">
        <f t="shared" si="6"/>
        <v>PLAYERSKILL_205</v>
      </c>
      <c r="O10" s="300" t="str">
        <f t="shared" si="7"/>
        <v>PLAYERSKILLDES_205</v>
      </c>
      <c r="P10" s="300" t="str">
        <f t="shared" si="0"/>
        <v>PLAYERSKILLDES2_205</v>
      </c>
      <c r="Q10" s="300" t="str">
        <f t="shared" si="1"/>
        <v>PLAYERSKILLDES3_205</v>
      </c>
      <c r="R10" s="300" t="str">
        <f t="shared" si="8"/>
        <v>PLAYERSKILLDES4_205</v>
      </c>
      <c r="S10" s="300" t="s">
        <v>15156</v>
      </c>
      <c r="T10" s="502">
        <v>101</v>
      </c>
      <c r="U10" s="503"/>
      <c r="V10" s="503"/>
      <c r="W10" s="503"/>
      <c r="X10" s="503"/>
      <c r="Y10" s="503"/>
      <c r="Z10" s="502"/>
      <c r="AA10" s="502"/>
      <c r="AB10" s="502"/>
      <c r="AC10" s="502"/>
      <c r="AD10" s="502"/>
      <c r="AE10" s="502"/>
      <c r="AF10" s="502"/>
      <c r="AG10" s="502"/>
      <c r="AH10" s="502">
        <v>120</v>
      </c>
      <c r="AI10" s="502"/>
      <c r="AJ10" s="502"/>
      <c r="AK10" s="502"/>
      <c r="AL10" s="502"/>
      <c r="AM10" s="502">
        <v>1</v>
      </c>
      <c r="AN10" s="496"/>
      <c r="AO10" s="502">
        <v>0</v>
      </c>
      <c r="AP10" s="502">
        <v>3</v>
      </c>
      <c r="AQ10" s="502">
        <v>2</v>
      </c>
      <c r="AR10" s="502">
        <v>0</v>
      </c>
      <c r="AS10" s="502"/>
      <c r="AT10" s="504" t="str">
        <f>"["&amp;VLOOKUP([1]playerSkillEffect!$A10,[1]法术参数设计表!$A$2:$O$168,8,FALSE)*1000&amp;",0]"</f>
        <v>[16000,0]</v>
      </c>
      <c r="AU10" s="504" t="str">
        <f>"["&amp;VLOOKUP([1]playerSkillEffect!$A10,[1]法术参数设计表!$A$2:$O$168,9,FALSE)*1000&amp;",0]"</f>
        <v>[37000,0]</v>
      </c>
      <c r="AV10" s="504" t="str">
        <f>"["&amp;VLOOKUP([1]playerSkillEffect!$A10,[1]法术参数设计表!$A$2:$O$168,10,FALSE)&amp;",0]"</f>
        <v>[47,0]</v>
      </c>
      <c r="AW10" s="502">
        <v>1</v>
      </c>
      <c r="AX10" s="502">
        <v>1</v>
      </c>
      <c r="AY10" s="502">
        <v>1</v>
      </c>
      <c r="AZ10" s="502" t="s">
        <v>6831</v>
      </c>
      <c r="BA10" s="502"/>
      <c r="BB10" s="502">
        <v>1</v>
      </c>
      <c r="BC10" s="502"/>
      <c r="BD10" s="502"/>
      <c r="BE10" s="502">
        <v>10205</v>
      </c>
      <c r="BF10" s="502" t="s">
        <v>6831</v>
      </c>
      <c r="BG10" s="502" t="s">
        <v>6831</v>
      </c>
      <c r="BH10" s="502">
        <v>100</v>
      </c>
      <c r="BI10" s="502"/>
      <c r="BJ10" s="502"/>
      <c r="BK10" s="502">
        <v>0</v>
      </c>
      <c r="BL10" s="502">
        <f>VLOOKUP(A10,[1]法术参数设计表!$A$2:$W$223,5,FALSE)</f>
        <v>60</v>
      </c>
      <c r="BM10" s="502"/>
      <c r="BN10" s="502"/>
      <c r="BO10" s="502"/>
      <c r="BP10" s="502"/>
      <c r="BQ10" s="502"/>
      <c r="BR10" s="502"/>
      <c r="BS10" s="502" t="s">
        <v>6831</v>
      </c>
      <c r="BT10" s="502"/>
      <c r="BU10" s="502" t="str">
        <f>IF(VLOOKUP(A10,[1]法术参数设计表!$A$2:$Q$168,16,FALSE)="","","["&amp;ROUND(VLOOKUP(A10,[1]法术参数设计表!$A$2:$Q$168,16,FALSE),0)&amp;","&amp;ROUND(VLOOKUP(A10,[1]法术参数设计表!$A$2:$Q$168,17,FALSE),0)&amp;"]")</f>
        <v>[320,174]</v>
      </c>
      <c r="BV10" s="502"/>
      <c r="BW10" s="502" t="s">
        <v>6831</v>
      </c>
      <c r="BX10" s="502">
        <v>2</v>
      </c>
      <c r="BY10" s="505" t="s">
        <v>6831</v>
      </c>
      <c r="BZ10" s="505" t="s">
        <v>6831</v>
      </c>
      <c r="CA10" s="505"/>
      <c r="CB10" s="505"/>
      <c r="CC10" s="505"/>
      <c r="CD10" s="505"/>
      <c r="CE10" s="502" t="s">
        <v>6831</v>
      </c>
      <c r="CF10" s="502" t="s">
        <v>6831</v>
      </c>
      <c r="CG10" s="502" t="s">
        <v>6831</v>
      </c>
      <c r="CH10" s="502" t="s">
        <v>6831</v>
      </c>
      <c r="CI10" s="502" t="s">
        <v>6831</v>
      </c>
      <c r="CJ10" s="502"/>
      <c r="CK10" s="502"/>
      <c r="CL10" s="502"/>
      <c r="CM10" s="502"/>
      <c r="CN10" s="502"/>
      <c r="CO10" s="502"/>
      <c r="CP10" s="502"/>
      <c r="CQ10" s="502"/>
      <c r="CR10" s="502"/>
      <c r="CS10" s="502"/>
      <c r="CT10" s="502"/>
      <c r="CU10" s="502"/>
      <c r="CV10" s="502"/>
      <c r="CW10" s="502">
        <v>2</v>
      </c>
      <c r="CX10" s="504">
        <v>2</v>
      </c>
      <c r="CY10" s="502">
        <v>4</v>
      </c>
      <c r="CZ10" s="502"/>
      <c r="DA10" s="502"/>
      <c r="DB10" s="502"/>
      <c r="DC10" s="502"/>
      <c r="DD10" s="502"/>
      <c r="DE10" s="502"/>
      <c r="DF10" s="502"/>
      <c r="DG10" s="502"/>
      <c r="DH10" s="502"/>
      <c r="DI10" s="502">
        <f t="shared" si="2"/>
        <v>60</v>
      </c>
      <c r="DJ10" s="502"/>
      <c r="DK10" s="502"/>
      <c r="DL10" s="502"/>
      <c r="DM10" s="502"/>
      <c r="DN10" s="502"/>
      <c r="DO10" s="502"/>
      <c r="DP10" s="502"/>
      <c r="DQ10" s="502"/>
      <c r="DR10" s="502"/>
      <c r="DS10" s="502"/>
      <c r="DT10" s="502">
        <f t="shared" si="9"/>
        <v>2</v>
      </c>
      <c r="DU10" s="502"/>
      <c r="DV10" s="502"/>
      <c r="DW10" s="502"/>
      <c r="DX10" s="502"/>
      <c r="DY10" s="502"/>
      <c r="DZ10" s="502"/>
      <c r="EA10" s="502"/>
      <c r="EB10" s="502"/>
      <c r="EC10" s="502"/>
      <c r="ED10" s="502"/>
      <c r="EE10" s="502"/>
      <c r="EF10" s="502"/>
      <c r="EG10" s="502"/>
      <c r="EH10" s="502"/>
      <c r="EI10" s="502"/>
      <c r="EJ10" s="502"/>
      <c r="EK10" s="502"/>
      <c r="EL10" s="502"/>
      <c r="EM10" s="502"/>
      <c r="EN10" s="502"/>
      <c r="EO10" s="502"/>
      <c r="EP10" s="502"/>
      <c r="EQ10" s="502"/>
      <c r="ER10" s="502"/>
      <c r="ES10" s="502"/>
      <c r="ET10" s="502"/>
      <c r="EU10" s="502"/>
      <c r="EV10" s="502"/>
      <c r="EW10" s="502">
        <f t="shared" si="10"/>
        <v>1</v>
      </c>
      <c r="EX10" s="502"/>
      <c r="EY10" s="502"/>
      <c r="EZ10" s="502">
        <v>101</v>
      </c>
      <c r="FA10" s="502"/>
      <c r="FB10" s="502"/>
      <c r="FC10" s="502"/>
      <c r="FD10" s="502"/>
      <c r="FE10" s="502">
        <v>0</v>
      </c>
      <c r="FF10" s="502"/>
      <c r="FG10" s="502">
        <v>2</v>
      </c>
      <c r="FH10" s="502">
        <v>1</v>
      </c>
      <c r="FI10" s="502">
        <v>25</v>
      </c>
      <c r="FJ10" s="502">
        <f t="shared" si="11"/>
        <v>1</v>
      </c>
      <c r="FK10" s="502"/>
      <c r="FL10" s="502"/>
      <c r="FM10" s="502">
        <v>101</v>
      </c>
      <c r="FN10" s="502"/>
      <c r="FO10" s="502"/>
      <c r="FP10" s="502"/>
      <c r="FQ10" s="502"/>
      <c r="FR10" s="502"/>
      <c r="FS10" s="502">
        <v>0</v>
      </c>
      <c r="FT10" s="504"/>
      <c r="FU10" s="502">
        <v>2</v>
      </c>
      <c r="FV10" s="502">
        <v>1</v>
      </c>
      <c r="FW10" s="502">
        <v>25</v>
      </c>
      <c r="FX10" s="152">
        <v>2000</v>
      </c>
      <c r="FY10" s="152">
        <v>1</v>
      </c>
    </row>
    <row r="11" spans="1:181">
      <c r="A11" s="139">
        <v>206</v>
      </c>
      <c r="B11" s="139" t="s">
        <v>613</v>
      </c>
      <c r="C11" s="139">
        <v>2</v>
      </c>
      <c r="E11" s="139">
        <f t="shared" si="3"/>
        <v>0</v>
      </c>
      <c r="F11" s="139">
        <v>1</v>
      </c>
      <c r="G11" s="139">
        <v>1</v>
      </c>
      <c r="H11" s="139">
        <v>1</v>
      </c>
      <c r="L11" s="139">
        <f t="shared" si="4"/>
        <v>2.7E-2</v>
      </c>
      <c r="M11" s="139">
        <f t="shared" si="5"/>
        <v>1.7999999999999999E-2</v>
      </c>
      <c r="N11" s="300" t="str">
        <f t="shared" si="6"/>
        <v>PLAYERSKILL_206</v>
      </c>
      <c r="O11" s="300" t="str">
        <f t="shared" si="7"/>
        <v>PLAYERSKILLDES_206</v>
      </c>
      <c r="P11" s="300" t="str">
        <f t="shared" si="0"/>
        <v>PLAYERSKILLDES2_206</v>
      </c>
      <c r="Q11" s="300" t="str">
        <f t="shared" si="1"/>
        <v>PLAYERSKILLDES3_206</v>
      </c>
      <c r="R11" s="300" t="str">
        <f t="shared" si="8"/>
        <v>PLAYERSKILLDES4_206</v>
      </c>
      <c r="S11" s="300" t="s">
        <v>15157</v>
      </c>
      <c r="T11" s="502">
        <v>101</v>
      </c>
      <c r="U11" s="503"/>
      <c r="V11" s="503"/>
      <c r="W11" s="503"/>
      <c r="X11" s="503"/>
      <c r="Y11" s="503"/>
      <c r="Z11" s="502"/>
      <c r="AA11" s="502"/>
      <c r="AB11" s="502"/>
      <c r="AC11" s="502"/>
      <c r="AD11" s="502" t="s">
        <v>15158</v>
      </c>
      <c r="AE11" s="502"/>
      <c r="AF11" s="502"/>
      <c r="AG11" s="502"/>
      <c r="AH11" s="502">
        <v>120</v>
      </c>
      <c r="AI11" s="502"/>
      <c r="AJ11" s="502"/>
      <c r="AK11" s="502"/>
      <c r="AL11" s="502">
        <v>1</v>
      </c>
      <c r="AM11" s="502">
        <v>1</v>
      </c>
      <c r="AN11" s="496"/>
      <c r="AO11" s="502">
        <v>0</v>
      </c>
      <c r="AP11" s="502">
        <v>3</v>
      </c>
      <c r="AQ11" s="502">
        <v>2</v>
      </c>
      <c r="AR11" s="502">
        <v>0</v>
      </c>
      <c r="AS11" s="502"/>
      <c r="AT11" s="504" t="str">
        <f>"["&amp;VLOOKUP([1]playerSkillEffect!$A11,[1]法术参数设计表!$A$2:$O$168,8,FALSE)*1000&amp;",0]"</f>
        <v>[6000,0]</v>
      </c>
      <c r="AU11" s="504" t="str">
        <f>"["&amp;VLOOKUP([1]playerSkillEffect!$A11,[1]法术参数设计表!$A$2:$O$168,9,FALSE)*1000&amp;",0]"</f>
        <v>[24000,0]</v>
      </c>
      <c r="AV11" s="504" t="str">
        <f>"["&amp;VLOOKUP([1]playerSkillEffect!$A11,[1]法术参数设计表!$A$2:$O$168,10,FALSE)&amp;",0]"</f>
        <v>[40,0]</v>
      </c>
      <c r="AW11" s="502">
        <v>1</v>
      </c>
      <c r="AX11" s="502">
        <v>2</v>
      </c>
      <c r="AY11" s="502">
        <v>1</v>
      </c>
      <c r="AZ11" s="502" t="s">
        <v>15159</v>
      </c>
      <c r="BA11" s="502">
        <v>1</v>
      </c>
      <c r="BB11" s="502">
        <v>1</v>
      </c>
      <c r="BC11" s="502"/>
      <c r="BD11" s="502" t="s">
        <v>6831</v>
      </c>
      <c r="BE11" s="502" t="s">
        <v>6831</v>
      </c>
      <c r="BF11" s="502" t="s">
        <v>6831</v>
      </c>
      <c r="BG11" s="502" t="s">
        <v>6831</v>
      </c>
      <c r="BH11" s="502">
        <v>100</v>
      </c>
      <c r="BI11" s="502"/>
      <c r="BJ11" s="502"/>
      <c r="BK11" s="502">
        <v>1</v>
      </c>
      <c r="BL11" s="502">
        <f>VLOOKUP(A11,[1]法术参数设计表!$A$2:$W$223,5,FALSE)</f>
        <v>60</v>
      </c>
      <c r="BM11" s="502">
        <v>9</v>
      </c>
      <c r="BN11" s="502"/>
      <c r="BO11" s="502"/>
      <c r="BP11" s="502" t="s">
        <v>12513</v>
      </c>
      <c r="BQ11" s="502">
        <v>2</v>
      </c>
      <c r="BR11" s="502"/>
      <c r="BS11" s="502" t="s">
        <v>6831</v>
      </c>
      <c r="BT11" s="502"/>
      <c r="BU11" s="502" t="str">
        <f>IF(VLOOKUP(A11,[1]法术参数设计表!$A$2:$Q$168,16,FALSE)="","","["&amp;ROUND(VLOOKUP(A11,[1]法术参数设计表!$A$2:$Q$168,16,FALSE),0)&amp;","&amp;ROUND(VLOOKUP(A11,[1]法术参数设计表!$A$2:$Q$168,17,FALSE),0)&amp;"]")</f>
        <v>[1213,658]</v>
      </c>
      <c r="BV11" s="502"/>
      <c r="BW11" s="502" t="s">
        <v>6831</v>
      </c>
      <c r="BX11" s="502">
        <v>2</v>
      </c>
      <c r="BY11" s="505" t="s">
        <v>6831</v>
      </c>
      <c r="BZ11" s="505" t="s">
        <v>6831</v>
      </c>
      <c r="CA11" s="505" t="s">
        <v>6831</v>
      </c>
      <c r="CB11" s="505"/>
      <c r="CC11" s="505"/>
      <c r="CD11" s="505"/>
      <c r="CE11" s="502" t="s">
        <v>6831</v>
      </c>
      <c r="CF11" s="502" t="s">
        <v>6831</v>
      </c>
      <c r="CG11" s="502" t="s">
        <v>6831</v>
      </c>
      <c r="CH11" s="502" t="s">
        <v>6831</v>
      </c>
      <c r="CI11" s="502" t="s">
        <v>6831</v>
      </c>
      <c r="CJ11" s="502"/>
      <c r="CK11" s="502"/>
      <c r="CL11" s="502"/>
      <c r="CM11" s="502"/>
      <c r="CN11" s="502"/>
      <c r="CO11" s="502"/>
      <c r="CP11" s="502"/>
      <c r="CQ11" s="502"/>
      <c r="CR11" s="502"/>
      <c r="CS11" s="502"/>
      <c r="CT11" s="502"/>
      <c r="CU11" s="502"/>
      <c r="CV11" s="502"/>
      <c r="CW11" s="502">
        <v>2</v>
      </c>
      <c r="CX11" s="502">
        <v>2</v>
      </c>
      <c r="CY11" s="502">
        <v>2</v>
      </c>
      <c r="CZ11" s="502"/>
      <c r="DA11" s="502"/>
      <c r="DB11" s="502"/>
      <c r="DC11" s="502"/>
      <c r="DD11" s="502"/>
      <c r="DE11" s="502"/>
      <c r="DF11" s="502"/>
      <c r="DG11" s="502"/>
      <c r="DH11" s="502"/>
      <c r="DI11" s="502">
        <f t="shared" si="2"/>
        <v>60</v>
      </c>
      <c r="DJ11" s="502"/>
      <c r="DK11" s="502"/>
      <c r="DL11" s="502"/>
      <c r="DM11" s="502"/>
      <c r="DN11" s="502"/>
      <c r="DO11" s="502"/>
      <c r="DP11" s="502"/>
      <c r="DQ11" s="502"/>
      <c r="DR11" s="502"/>
      <c r="DS11" s="502"/>
      <c r="DT11" s="502">
        <f t="shared" si="9"/>
        <v>2</v>
      </c>
      <c r="DU11" s="502"/>
      <c r="DV11" s="502"/>
      <c r="DW11" s="502"/>
      <c r="DX11" s="502"/>
      <c r="DY11" s="502"/>
      <c r="DZ11" s="502"/>
      <c r="EA11" s="502"/>
      <c r="EB11" s="502"/>
      <c r="EC11" s="502"/>
      <c r="ED11" s="502"/>
      <c r="EE11" s="502"/>
      <c r="EF11" s="502"/>
      <c r="EG11" s="502"/>
      <c r="EH11" s="502"/>
      <c r="EI11" s="502"/>
      <c r="EJ11" s="502"/>
      <c r="EK11" s="502"/>
      <c r="EL11" s="502"/>
      <c r="EM11" s="502"/>
      <c r="EN11" s="502"/>
      <c r="EO11" s="502"/>
      <c r="EP11" s="502"/>
      <c r="EQ11" s="502"/>
      <c r="ER11" s="502"/>
      <c r="ES11" s="502"/>
      <c r="ET11" s="502"/>
      <c r="EU11" s="502"/>
      <c r="EV11" s="502"/>
      <c r="EW11" s="502">
        <f t="shared" si="10"/>
        <v>1</v>
      </c>
      <c r="EX11" s="502"/>
      <c r="EY11" s="502"/>
      <c r="EZ11" s="502">
        <v>101</v>
      </c>
      <c r="FA11" s="502"/>
      <c r="FB11" s="502"/>
      <c r="FC11" s="502"/>
      <c r="FD11" s="502"/>
      <c r="FE11" s="502">
        <v>0</v>
      </c>
      <c r="FF11" s="502"/>
      <c r="FG11" s="502">
        <v>2</v>
      </c>
      <c r="FH11" s="502">
        <v>1</v>
      </c>
      <c r="FI11" s="502">
        <v>25</v>
      </c>
      <c r="FJ11" s="502">
        <f t="shared" si="11"/>
        <v>1</v>
      </c>
      <c r="FK11" s="502"/>
      <c r="FL11" s="502"/>
      <c r="FM11" s="502">
        <v>101</v>
      </c>
      <c r="FN11" s="502"/>
      <c r="FO11" s="502"/>
      <c r="FP11" s="502"/>
      <c r="FQ11" s="502"/>
      <c r="FR11" s="502"/>
      <c r="FS11" s="502">
        <v>0</v>
      </c>
      <c r="FT11" s="504"/>
      <c r="FU11" s="502">
        <v>2</v>
      </c>
      <c r="FV11" s="502">
        <v>1</v>
      </c>
      <c r="FW11" s="502">
        <v>25</v>
      </c>
      <c r="FX11" s="152">
        <v>2000</v>
      </c>
      <c r="FY11" s="152">
        <v>1</v>
      </c>
    </row>
    <row r="12" spans="1:181">
      <c r="A12" s="139">
        <v>207</v>
      </c>
      <c r="B12" s="139" t="s">
        <v>614</v>
      </c>
      <c r="C12" s="139">
        <v>2</v>
      </c>
      <c r="D12" s="139">
        <v>1</v>
      </c>
      <c r="E12" s="139">
        <f t="shared" si="3"/>
        <v>1</v>
      </c>
      <c r="F12" s="139">
        <v>1</v>
      </c>
      <c r="G12" s="139">
        <v>1</v>
      </c>
      <c r="H12" s="139">
        <v>1</v>
      </c>
      <c r="L12" s="139">
        <f t="shared" si="4"/>
        <v>3.5999999999999997E-2</v>
      </c>
      <c r="M12" s="139">
        <f t="shared" si="5"/>
        <v>2.7E-2</v>
      </c>
      <c r="N12" s="300" t="str">
        <f t="shared" si="6"/>
        <v>PLAYERSKILL_207</v>
      </c>
      <c r="O12" s="300" t="str">
        <f t="shared" si="7"/>
        <v>PLAYERSKILLDES_207</v>
      </c>
      <c r="P12" s="300" t="str">
        <f t="shared" si="0"/>
        <v>PLAYERSKILLDES2_207</v>
      </c>
      <c r="Q12" s="300" t="str">
        <f t="shared" si="1"/>
        <v>PLAYERSKILLDES3_207</v>
      </c>
      <c r="R12" s="300" t="str">
        <f t="shared" si="8"/>
        <v>PLAYERSKILLDES4_207</v>
      </c>
      <c r="S12" s="300" t="s">
        <v>15160</v>
      </c>
      <c r="T12" s="502">
        <v>101</v>
      </c>
      <c r="U12" s="503"/>
      <c r="V12" s="503"/>
      <c r="W12" s="503"/>
      <c r="X12" s="503"/>
      <c r="Y12" s="503"/>
      <c r="Z12" s="502"/>
      <c r="AA12" s="502"/>
      <c r="AB12" s="502"/>
      <c r="AC12" s="502"/>
      <c r="AD12" s="508"/>
      <c r="AE12" s="502"/>
      <c r="AF12" s="502"/>
      <c r="AG12" s="502"/>
      <c r="AH12" s="502">
        <v>120</v>
      </c>
      <c r="AI12" s="502"/>
      <c r="AJ12" s="502"/>
      <c r="AK12" s="502"/>
      <c r="AL12" s="502"/>
      <c r="AM12" s="502">
        <v>1</v>
      </c>
      <c r="AN12" s="496" t="s">
        <v>15161</v>
      </c>
      <c r="AO12" s="502">
        <v>0</v>
      </c>
      <c r="AP12" s="502">
        <v>3</v>
      </c>
      <c r="AQ12" s="502">
        <v>2</v>
      </c>
      <c r="AR12" s="502">
        <v>0</v>
      </c>
      <c r="AS12" s="502"/>
      <c r="AT12" s="504" t="str">
        <f>"["&amp;VLOOKUP([1]playerSkillEffect!$A12,[1]法术参数设计表!$A$2:$O$168,8,FALSE)*1000&amp;",0]"</f>
        <v>[16000,0]</v>
      </c>
      <c r="AU12" s="504" t="str">
        <f>"["&amp;VLOOKUP([1]playerSkillEffect!$A12,[1]法术参数设计表!$A$2:$O$168,9,FALSE)*1000&amp;",0]"</f>
        <v>[30000,0]</v>
      </c>
      <c r="AV12" s="504" t="str">
        <f>"["&amp;VLOOKUP([1]playerSkillEffect!$A12,[1]法术参数设计表!$A$2:$O$168,10,FALSE)&amp;",0]"</f>
        <v>[56,0]</v>
      </c>
      <c r="AW12" s="502">
        <v>1</v>
      </c>
      <c r="AX12" s="502">
        <v>1</v>
      </c>
      <c r="AY12" s="502">
        <v>1</v>
      </c>
      <c r="AZ12" s="502" t="s">
        <v>6831</v>
      </c>
      <c r="BA12" s="502"/>
      <c r="BB12" s="502">
        <v>1</v>
      </c>
      <c r="BC12" s="502"/>
      <c r="BD12" s="502"/>
      <c r="BE12" s="502">
        <v>10207</v>
      </c>
      <c r="BF12" s="502" t="s">
        <v>6831</v>
      </c>
      <c r="BG12" s="502" t="s">
        <v>6831</v>
      </c>
      <c r="BH12" s="502">
        <v>100</v>
      </c>
      <c r="BI12" s="502"/>
      <c r="BJ12" s="502"/>
      <c r="BK12" s="502">
        <v>0</v>
      </c>
      <c r="BL12" s="502">
        <f>VLOOKUP(A12,[1]法术参数设计表!$A$2:$W$223,5,FALSE)</f>
        <v>80</v>
      </c>
      <c r="BM12" s="502"/>
      <c r="BN12" s="502"/>
      <c r="BO12" s="502"/>
      <c r="BP12" s="502"/>
      <c r="BQ12" s="502"/>
      <c r="BR12" s="502"/>
      <c r="BS12" s="502" t="s">
        <v>6831</v>
      </c>
      <c r="BT12" s="502"/>
      <c r="BU12" s="502" t="str">
        <f>IF(VLOOKUP(A12,[1]法术参数设计表!$A$2:$Q$168,16,FALSE)="","","["&amp;ROUND(VLOOKUP(A12,[1]法术参数设计表!$A$2:$Q$168,16,FALSE),0)&amp;","&amp;ROUND(VLOOKUP(A12,[1]法术参数设计表!$A$2:$Q$168,17,FALSE),0)&amp;"]")</f>
        <v>[209,113]</v>
      </c>
      <c r="BV12" s="502"/>
      <c r="BW12" s="502" t="s">
        <v>6831</v>
      </c>
      <c r="BX12" s="502">
        <v>2</v>
      </c>
      <c r="BY12" s="505" t="s">
        <v>6831</v>
      </c>
      <c r="BZ12" s="505" t="s">
        <v>6831</v>
      </c>
      <c r="CA12" s="505" t="s">
        <v>6831</v>
      </c>
      <c r="CB12" s="505" t="s">
        <v>6831</v>
      </c>
      <c r="CC12" s="505"/>
      <c r="CD12" s="505"/>
      <c r="CE12" s="502" t="s">
        <v>6831</v>
      </c>
      <c r="CF12" s="502" t="s">
        <v>6831</v>
      </c>
      <c r="CG12" s="502" t="s">
        <v>6831</v>
      </c>
      <c r="CH12" s="502" t="s">
        <v>6831</v>
      </c>
      <c r="CI12" s="502" t="s">
        <v>6831</v>
      </c>
      <c r="CJ12" s="502"/>
      <c r="CK12" s="502"/>
      <c r="CL12" s="502"/>
      <c r="CM12" s="502"/>
      <c r="CN12" s="502"/>
      <c r="CO12" s="502"/>
      <c r="CP12" s="502"/>
      <c r="CQ12" s="502"/>
      <c r="CR12" s="502"/>
      <c r="CS12" s="502"/>
      <c r="CT12" s="502"/>
      <c r="CU12" s="502"/>
      <c r="CV12" s="502"/>
      <c r="CW12" s="502"/>
      <c r="CX12" s="502"/>
      <c r="CY12" s="502"/>
      <c r="CZ12" s="502"/>
      <c r="DA12" s="502"/>
      <c r="DB12" s="502"/>
      <c r="DC12" s="502"/>
      <c r="DD12" s="502"/>
      <c r="DE12" s="502"/>
      <c r="DF12" s="502"/>
      <c r="DG12" s="502"/>
      <c r="DH12" s="502"/>
      <c r="DI12" s="502">
        <f t="shared" si="2"/>
        <v>80</v>
      </c>
      <c r="DJ12" s="502"/>
      <c r="DK12" s="502"/>
      <c r="DL12" s="502"/>
      <c r="DM12" s="502"/>
      <c r="DN12" s="502"/>
      <c r="DO12" s="502"/>
      <c r="DP12" s="502"/>
      <c r="DQ12" s="502"/>
      <c r="DR12" s="502"/>
      <c r="DS12" s="502"/>
      <c r="DT12" s="502">
        <f t="shared" si="9"/>
        <v>2</v>
      </c>
      <c r="DU12" s="502"/>
      <c r="DV12" s="502"/>
      <c r="DW12" s="502"/>
      <c r="DX12" s="502"/>
      <c r="DY12" s="502"/>
      <c r="DZ12" s="502"/>
      <c r="EA12" s="502"/>
      <c r="EB12" s="502"/>
      <c r="EC12" s="502"/>
      <c r="ED12" s="502"/>
      <c r="EE12" s="502"/>
      <c r="EF12" s="502"/>
      <c r="EG12" s="502"/>
      <c r="EH12" s="502"/>
      <c r="EI12" s="502"/>
      <c r="EJ12" s="502"/>
      <c r="EK12" s="502"/>
      <c r="EL12" s="502"/>
      <c r="EM12" s="502"/>
      <c r="EN12" s="502"/>
      <c r="EO12" s="502"/>
      <c r="EP12" s="502"/>
      <c r="EQ12" s="502"/>
      <c r="ER12" s="502"/>
      <c r="ES12" s="502"/>
      <c r="ET12" s="502"/>
      <c r="EU12" s="502"/>
      <c r="EV12" s="502"/>
      <c r="EW12" s="502">
        <f t="shared" si="10"/>
        <v>10</v>
      </c>
      <c r="EX12" s="502"/>
      <c r="EY12" s="502"/>
      <c r="EZ12" s="502">
        <v>101</v>
      </c>
      <c r="FA12" s="504"/>
      <c r="FB12" s="502"/>
      <c r="FC12" s="504" t="s">
        <v>15162</v>
      </c>
      <c r="FD12" s="502">
        <v>0</v>
      </c>
      <c r="FE12" s="502">
        <v>0</v>
      </c>
      <c r="FF12" s="502"/>
      <c r="FG12" s="502">
        <v>2</v>
      </c>
      <c r="FH12" s="502">
        <v>1</v>
      </c>
      <c r="FI12" s="502">
        <v>25</v>
      </c>
      <c r="FJ12" s="502">
        <f t="shared" si="11"/>
        <v>10</v>
      </c>
      <c r="FK12" s="502"/>
      <c r="FL12" s="502"/>
      <c r="FM12" s="502">
        <v>101</v>
      </c>
      <c r="FN12" s="502"/>
      <c r="FO12" s="504"/>
      <c r="FP12" s="502"/>
      <c r="FQ12" s="504" t="s">
        <v>15162</v>
      </c>
      <c r="FR12" s="502">
        <v>0</v>
      </c>
      <c r="FS12" s="502">
        <v>0</v>
      </c>
      <c r="FT12" s="504" t="s">
        <v>15150</v>
      </c>
      <c r="FU12" s="502">
        <v>2</v>
      </c>
      <c r="FV12" s="502">
        <v>1</v>
      </c>
      <c r="FW12" s="502">
        <v>25</v>
      </c>
      <c r="FX12" s="152">
        <v>2000</v>
      </c>
      <c r="FY12" s="152">
        <v>1</v>
      </c>
    </row>
    <row r="13" spans="1:181">
      <c r="A13" s="139">
        <v>208</v>
      </c>
      <c r="B13" s="139" t="s">
        <v>615</v>
      </c>
      <c r="C13" s="139">
        <v>2</v>
      </c>
      <c r="E13" s="139">
        <f t="shared" si="3"/>
        <v>0</v>
      </c>
      <c r="F13" s="139">
        <v>1</v>
      </c>
      <c r="G13" s="139">
        <v>1</v>
      </c>
      <c r="H13" s="139">
        <v>1</v>
      </c>
      <c r="L13" s="139">
        <f t="shared" si="4"/>
        <v>2.7E-2</v>
      </c>
      <c r="M13" s="139">
        <f t="shared" si="5"/>
        <v>1.7999999999999999E-2</v>
      </c>
      <c r="N13" s="300" t="str">
        <f>"PLAYERSKILL_"&amp;$A13</f>
        <v>PLAYERSKILL_208</v>
      </c>
      <c r="O13" s="300" t="str">
        <f t="shared" si="7"/>
        <v>PLAYERSKILLDES_208</v>
      </c>
      <c r="P13" s="300" t="str">
        <f t="shared" si="0"/>
        <v>PLAYERSKILLDES2_208</v>
      </c>
      <c r="Q13" s="300" t="str">
        <f t="shared" si="1"/>
        <v>PLAYERSKILLDES3_208</v>
      </c>
      <c r="R13" s="300" t="str">
        <f t="shared" si="8"/>
        <v>PLAYERSKILLDES4_208</v>
      </c>
      <c r="S13" s="300" t="s">
        <v>15163</v>
      </c>
      <c r="T13" s="502">
        <v>101</v>
      </c>
      <c r="U13" s="503"/>
      <c r="V13" s="503"/>
      <c r="W13" s="503"/>
      <c r="X13" s="503"/>
      <c r="Y13" s="503"/>
      <c r="Z13" s="502"/>
      <c r="AA13" s="502"/>
      <c r="AB13" s="502"/>
      <c r="AC13" s="502"/>
      <c r="AD13" s="504"/>
      <c r="AE13" s="502"/>
      <c r="AF13" s="502"/>
      <c r="AG13" s="502"/>
      <c r="AH13" s="502">
        <v>120</v>
      </c>
      <c r="AI13" s="502"/>
      <c r="AJ13" s="502"/>
      <c r="AK13" s="502"/>
      <c r="AL13" s="502"/>
      <c r="AM13" s="502">
        <v>1</v>
      </c>
      <c r="AN13" s="496" t="s">
        <v>15164</v>
      </c>
      <c r="AO13" s="502">
        <v>0</v>
      </c>
      <c r="AP13" s="502">
        <v>3</v>
      </c>
      <c r="AQ13" s="502">
        <v>2</v>
      </c>
      <c r="AR13" s="502">
        <v>0</v>
      </c>
      <c r="AS13" s="502"/>
      <c r="AT13" s="504" t="str">
        <f>"["&amp;VLOOKUP([1]playerSkillEffect!$A13,[1]法术参数设计表!$A$2:$O$168,8,FALSE)*1000&amp;",0]"</f>
        <v>[9000,0]</v>
      </c>
      <c r="AU13" s="504" t="str">
        <f>"["&amp;VLOOKUP([1]playerSkillEffect!$A13,[1]法术参数设计表!$A$2:$O$168,9,FALSE)*1000&amp;",0]"</f>
        <v>[26000,0]</v>
      </c>
      <c r="AV13" s="504" t="str">
        <f>"["&amp;VLOOKUP([1]playerSkillEffect!$A13,[1]法术参数设计表!$A$2:$O$168,10,FALSE)&amp;",0]"</f>
        <v>[48,0]</v>
      </c>
      <c r="AW13" s="502">
        <v>1</v>
      </c>
      <c r="AX13" s="502">
        <v>2</v>
      </c>
      <c r="AY13" s="502">
        <v>1</v>
      </c>
      <c r="AZ13" s="502" t="s">
        <v>15165</v>
      </c>
      <c r="BA13" s="502">
        <v>2</v>
      </c>
      <c r="BB13" s="502">
        <v>1</v>
      </c>
      <c r="BC13" s="502"/>
      <c r="BD13" s="502" t="s">
        <v>6831</v>
      </c>
      <c r="BE13" s="502">
        <v>10208</v>
      </c>
      <c r="BF13" s="502" t="s">
        <v>6831</v>
      </c>
      <c r="BG13" s="502" t="s">
        <v>6831</v>
      </c>
      <c r="BH13" s="502">
        <v>100</v>
      </c>
      <c r="BI13" s="502"/>
      <c r="BJ13" s="502"/>
      <c r="BK13" s="502">
        <v>0</v>
      </c>
      <c r="BL13" s="502">
        <f>VLOOKUP(A13,[1]法术参数设计表!$A$2:$W$223,5,FALSE)</f>
        <v>90</v>
      </c>
      <c r="BM13" s="502"/>
      <c r="BN13" s="502"/>
      <c r="BO13" s="502"/>
      <c r="BP13" s="502"/>
      <c r="BQ13" s="502"/>
      <c r="BR13" s="502"/>
      <c r="BS13" s="502" t="s">
        <v>6831</v>
      </c>
      <c r="BT13" s="502"/>
      <c r="BU13" s="502" t="str">
        <f>IF(VLOOKUP(A13,[1]法术参数设计表!$A$2:$Q$168,16,FALSE)="","","["&amp;ROUND(VLOOKUP(A13,[1]法术参数设计表!$A$2:$Q$168,16,FALSE),0)&amp;","&amp;ROUND(VLOOKUP(A13,[1]法术参数设计表!$A$2:$Q$168,17,FALSE),0)&amp;"]")</f>
        <v>[94,51]</v>
      </c>
      <c r="BV13" s="502"/>
      <c r="BW13" s="502" t="s">
        <v>6831</v>
      </c>
      <c r="BX13" s="502">
        <v>2</v>
      </c>
      <c r="BY13" s="505" t="s">
        <v>6831</v>
      </c>
      <c r="BZ13" s="505" t="s">
        <v>6831</v>
      </c>
      <c r="CA13" s="505" t="s">
        <v>6831</v>
      </c>
      <c r="CB13" s="505" t="s">
        <v>6831</v>
      </c>
      <c r="CC13" s="505"/>
      <c r="CD13" s="505"/>
      <c r="CE13" s="502" t="s">
        <v>6831</v>
      </c>
      <c r="CF13" s="502" t="s">
        <v>6831</v>
      </c>
      <c r="CG13" s="502" t="s">
        <v>6831</v>
      </c>
      <c r="CH13" s="502" t="s">
        <v>6831</v>
      </c>
      <c r="CI13" s="502" t="s">
        <v>6831</v>
      </c>
      <c r="CJ13" s="502"/>
      <c r="CK13" s="502"/>
      <c r="CL13" s="502"/>
      <c r="CM13" s="502"/>
      <c r="CN13" s="502"/>
      <c r="CO13" s="502"/>
      <c r="CP13" s="502"/>
      <c r="CQ13" s="502"/>
      <c r="CR13" s="502"/>
      <c r="CS13" s="502"/>
      <c r="CT13" s="502"/>
      <c r="CU13" s="502"/>
      <c r="CV13" s="502"/>
      <c r="CW13" s="502"/>
      <c r="CX13" s="502"/>
      <c r="CY13" s="502"/>
      <c r="CZ13" s="502"/>
      <c r="DA13" s="502"/>
      <c r="DB13" s="502"/>
      <c r="DC13" s="502"/>
      <c r="DD13" s="502"/>
      <c r="DE13" s="502"/>
      <c r="DF13" s="502"/>
      <c r="DG13" s="502"/>
      <c r="DH13" s="502"/>
      <c r="DI13" s="502">
        <f t="shared" si="2"/>
        <v>90</v>
      </c>
      <c r="DJ13" s="502"/>
      <c r="DK13" s="502"/>
      <c r="DL13" s="502"/>
      <c r="DM13" s="502"/>
      <c r="DN13" s="502"/>
      <c r="DO13" s="502"/>
      <c r="DP13" s="502"/>
      <c r="DQ13" s="502"/>
      <c r="DR13" s="502"/>
      <c r="DS13" s="502"/>
      <c r="DT13" s="502">
        <f t="shared" si="9"/>
        <v>2</v>
      </c>
      <c r="DU13" s="502"/>
      <c r="DV13" s="502"/>
      <c r="DW13" s="502"/>
      <c r="DX13" s="502"/>
      <c r="DY13" s="502"/>
      <c r="DZ13" s="502"/>
      <c r="EA13" s="502"/>
      <c r="EB13" s="502"/>
      <c r="EC13" s="502"/>
      <c r="ED13" s="502"/>
      <c r="EE13" s="502"/>
      <c r="EF13" s="502"/>
      <c r="EG13" s="502"/>
      <c r="EH13" s="502"/>
      <c r="EI13" s="502"/>
      <c r="EJ13" s="502"/>
      <c r="EK13" s="502"/>
      <c r="EL13" s="502"/>
      <c r="EM13" s="502"/>
      <c r="EN13" s="502"/>
      <c r="EO13" s="502"/>
      <c r="EP13" s="502"/>
      <c r="EQ13" s="502"/>
      <c r="ER13" s="502"/>
      <c r="ES13" s="502"/>
      <c r="ET13" s="502"/>
      <c r="EU13" s="502"/>
      <c r="EV13" s="502"/>
      <c r="EW13" s="502">
        <f t="shared" si="10"/>
        <v>1</v>
      </c>
      <c r="EX13" s="502"/>
      <c r="EY13" s="502"/>
      <c r="EZ13" s="502">
        <v>101</v>
      </c>
      <c r="FA13" s="502"/>
      <c r="FB13" s="502"/>
      <c r="FC13" s="502"/>
      <c r="FD13" s="502"/>
      <c r="FE13" s="502">
        <v>0</v>
      </c>
      <c r="FF13" s="502"/>
      <c r="FG13" s="502">
        <v>2</v>
      </c>
      <c r="FH13" s="502">
        <v>1</v>
      </c>
      <c r="FI13" s="502">
        <v>25</v>
      </c>
      <c r="FJ13" s="502">
        <f t="shared" si="11"/>
        <v>1</v>
      </c>
      <c r="FK13" s="502"/>
      <c r="FL13" s="502"/>
      <c r="FM13" s="502">
        <v>101</v>
      </c>
      <c r="FN13" s="502"/>
      <c r="FO13" s="502"/>
      <c r="FP13" s="502"/>
      <c r="FQ13" s="502"/>
      <c r="FR13" s="502"/>
      <c r="FS13" s="502">
        <v>0</v>
      </c>
      <c r="FT13" s="504" t="s">
        <v>15150</v>
      </c>
      <c r="FU13" s="502">
        <v>2</v>
      </c>
      <c r="FV13" s="502">
        <v>1</v>
      </c>
      <c r="FW13" s="502">
        <v>25</v>
      </c>
      <c r="FX13" s="152">
        <v>2000</v>
      </c>
      <c r="FY13" s="152">
        <v>1</v>
      </c>
    </row>
    <row r="14" spans="1:181">
      <c r="A14" s="139">
        <v>2081</v>
      </c>
      <c r="B14" s="139" t="s">
        <v>615</v>
      </c>
      <c r="C14" s="139">
        <v>2</v>
      </c>
      <c r="E14" s="139">
        <f t="shared" si="3"/>
        <v>0</v>
      </c>
      <c r="F14" s="139">
        <v>1</v>
      </c>
      <c r="G14" s="139">
        <v>1</v>
      </c>
      <c r="H14" s="139">
        <v>1</v>
      </c>
      <c r="L14" s="139">
        <f t="shared" si="4"/>
        <v>2.7E-2</v>
      </c>
      <c r="M14" s="139">
        <f t="shared" si="5"/>
        <v>1.7999999999999999E-2</v>
      </c>
      <c r="N14" s="300" t="str">
        <f t="shared" ref="N14:N15" si="12">"PLAYERSKILL_"&amp;$A14</f>
        <v>PLAYERSKILL_2081</v>
      </c>
      <c r="O14" s="300" t="str">
        <f t="shared" si="7"/>
        <v>PLAYERSKILLDES_2081</v>
      </c>
      <c r="P14" s="300" t="str">
        <f t="shared" si="0"/>
        <v>PLAYERSKILLDES2_2081</v>
      </c>
      <c r="Q14" s="300" t="str">
        <f t="shared" si="1"/>
        <v>PLAYERSKILLDES3_2081</v>
      </c>
      <c r="R14" s="300" t="str">
        <f t="shared" si="8"/>
        <v>PLAYERSKILLDES4_2081</v>
      </c>
      <c r="S14" s="300" t="s">
        <v>15166</v>
      </c>
      <c r="T14" s="502">
        <v>101</v>
      </c>
      <c r="U14" s="503"/>
      <c r="V14" s="503"/>
      <c r="W14" s="503"/>
      <c r="X14" s="503"/>
      <c r="Y14" s="503"/>
      <c r="Z14" s="502"/>
      <c r="AA14" s="502"/>
      <c r="AB14" s="502"/>
      <c r="AC14" s="502"/>
      <c r="AD14" s="504"/>
      <c r="AE14" s="502"/>
      <c r="AF14" s="502"/>
      <c r="AG14" s="502"/>
      <c r="AH14" s="502">
        <v>120</v>
      </c>
      <c r="AI14" s="502"/>
      <c r="AJ14" s="502"/>
      <c r="AK14" s="502"/>
      <c r="AL14" s="502"/>
      <c r="AM14" s="502">
        <v>1</v>
      </c>
      <c r="AN14" s="496" t="s">
        <v>15164</v>
      </c>
      <c r="AO14" s="502">
        <v>0</v>
      </c>
      <c r="AP14" s="502">
        <v>3</v>
      </c>
      <c r="AQ14" s="502">
        <v>2</v>
      </c>
      <c r="AR14" s="502">
        <v>0</v>
      </c>
      <c r="AS14" s="502"/>
      <c r="AT14" s="504" t="str">
        <f>"["&amp;VLOOKUP([1]playerSkillEffect!$A14,[1]法术参数设计表!$A$2:$O$168,8,FALSE)*1000&amp;",0]"</f>
        <v>[9000,0]</v>
      </c>
      <c r="AU14" s="504" t="str">
        <f>"["&amp;VLOOKUP([1]playerSkillEffect!$A14,[1]法术参数设计表!$A$2:$O$168,9,FALSE)*1000&amp;",0]"</f>
        <v>[26000,0]</v>
      </c>
      <c r="AV14" s="504" t="str">
        <f>"["&amp;VLOOKUP([1]playerSkillEffect!$A14,[1]法术参数设计表!$A$2:$O$168,10,FALSE)&amp;",0]"</f>
        <v>[48,0]</v>
      </c>
      <c r="AW14" s="502">
        <v>1</v>
      </c>
      <c r="AX14" s="502">
        <v>2</v>
      </c>
      <c r="AY14" s="502">
        <v>1</v>
      </c>
      <c r="AZ14" s="504" t="s">
        <v>15167</v>
      </c>
      <c r="BA14" s="502">
        <v>2</v>
      </c>
      <c r="BB14" s="502">
        <v>1</v>
      </c>
      <c r="BC14" s="502"/>
      <c r="BD14" s="502" t="s">
        <v>6831</v>
      </c>
      <c r="BE14" s="502">
        <v>102081</v>
      </c>
      <c r="BF14" s="502" t="s">
        <v>6831</v>
      </c>
      <c r="BG14" s="502" t="s">
        <v>6831</v>
      </c>
      <c r="BH14" s="502">
        <v>100</v>
      </c>
      <c r="BI14" s="502"/>
      <c r="BJ14" s="502"/>
      <c r="BK14" s="502">
        <v>0</v>
      </c>
      <c r="BL14" s="502">
        <f>VLOOKUP(A14,[1]法术参数设计表!$A$2:$W$223,5,FALSE)</f>
        <v>90</v>
      </c>
      <c r="BM14" s="502"/>
      <c r="BN14" s="502"/>
      <c r="BO14" s="502"/>
      <c r="BP14" s="502"/>
      <c r="BQ14" s="502"/>
      <c r="BR14" s="502"/>
      <c r="BS14" s="502" t="s">
        <v>6831</v>
      </c>
      <c r="BT14" s="502"/>
      <c r="BU14" s="502" t="str">
        <f>IF(VLOOKUP(A14,[1]法术参数设计表!$A$2:$Q$168,16,FALSE)="","","["&amp;ROUND(VLOOKUP(A14,[1]法术参数设计表!$A$2:$Q$168,16,FALSE),0)&amp;","&amp;ROUND(VLOOKUP(A14,[1]法术参数设计表!$A$2:$Q$168,17,FALSE),0)&amp;"]")</f>
        <v>[113,61]</v>
      </c>
      <c r="BV14" s="502"/>
      <c r="BW14" s="502" t="s">
        <v>6831</v>
      </c>
      <c r="BX14" s="502">
        <v>2</v>
      </c>
      <c r="BY14" s="505" t="s">
        <v>6831</v>
      </c>
      <c r="BZ14" s="505" t="s">
        <v>6831</v>
      </c>
      <c r="CA14" s="505" t="s">
        <v>6831</v>
      </c>
      <c r="CB14" s="505" t="s">
        <v>6831</v>
      </c>
      <c r="CC14" s="505"/>
      <c r="CD14" s="505"/>
      <c r="CE14" s="502" t="s">
        <v>6831</v>
      </c>
      <c r="CF14" s="502" t="s">
        <v>6831</v>
      </c>
      <c r="CG14" s="502" t="s">
        <v>6831</v>
      </c>
      <c r="CH14" s="502" t="s">
        <v>6831</v>
      </c>
      <c r="CI14" s="502" t="s">
        <v>6831</v>
      </c>
      <c r="CJ14" s="502"/>
      <c r="CK14" s="502"/>
      <c r="CL14" s="502"/>
      <c r="CM14" s="502"/>
      <c r="CN14" s="502"/>
      <c r="CO14" s="502"/>
      <c r="CP14" s="502"/>
      <c r="CQ14" s="502"/>
      <c r="CR14" s="502"/>
      <c r="CS14" s="502"/>
      <c r="CT14" s="502"/>
      <c r="CU14" s="502"/>
      <c r="CV14" s="502"/>
      <c r="CW14" s="502"/>
      <c r="CX14" s="502"/>
      <c r="CY14" s="502"/>
      <c r="CZ14" s="502"/>
      <c r="DA14" s="502"/>
      <c r="DB14" s="502"/>
      <c r="DC14" s="502"/>
      <c r="DD14" s="502"/>
      <c r="DE14" s="502"/>
      <c r="DF14" s="502"/>
      <c r="DG14" s="502"/>
      <c r="DH14" s="502"/>
      <c r="DI14" s="502">
        <f t="shared" si="2"/>
        <v>90</v>
      </c>
      <c r="DJ14" s="502"/>
      <c r="DK14" s="502"/>
      <c r="DL14" s="502"/>
      <c r="DM14" s="502"/>
      <c r="DN14" s="502"/>
      <c r="DO14" s="502"/>
      <c r="DP14" s="502"/>
      <c r="DQ14" s="502"/>
      <c r="DR14" s="502"/>
      <c r="DS14" s="502"/>
      <c r="DT14" s="502">
        <f t="shared" si="9"/>
        <v>2</v>
      </c>
      <c r="DU14" s="502"/>
      <c r="DV14" s="502"/>
      <c r="DW14" s="502"/>
      <c r="DX14" s="502"/>
      <c r="DY14" s="502"/>
      <c r="DZ14" s="502"/>
      <c r="EA14" s="502"/>
      <c r="EB14" s="502"/>
      <c r="EC14" s="502"/>
      <c r="ED14" s="502"/>
      <c r="EE14" s="502"/>
      <c r="EF14" s="502"/>
      <c r="EG14" s="502"/>
      <c r="EH14" s="502"/>
      <c r="EI14" s="502"/>
      <c r="EJ14" s="502"/>
      <c r="EK14" s="502"/>
      <c r="EL14" s="502"/>
      <c r="EM14" s="502"/>
      <c r="EN14" s="502"/>
      <c r="EO14" s="502"/>
      <c r="EP14" s="502"/>
      <c r="EQ14" s="502"/>
      <c r="ER14" s="502"/>
      <c r="ES14" s="502"/>
      <c r="ET14" s="502"/>
      <c r="EU14" s="502"/>
      <c r="EV14" s="502"/>
      <c r="EW14" s="502">
        <f t="shared" si="10"/>
        <v>1</v>
      </c>
      <c r="EX14" s="502"/>
      <c r="EY14" s="502"/>
      <c r="EZ14" s="502">
        <v>101</v>
      </c>
      <c r="FA14" s="502"/>
      <c r="FB14" s="502"/>
      <c r="FC14" s="502"/>
      <c r="FD14" s="502"/>
      <c r="FE14" s="502">
        <v>0</v>
      </c>
      <c r="FF14" s="502"/>
      <c r="FG14" s="502">
        <v>2</v>
      </c>
      <c r="FH14" s="502">
        <v>1</v>
      </c>
      <c r="FI14" s="502">
        <v>25</v>
      </c>
      <c r="FJ14" s="502">
        <f t="shared" si="11"/>
        <v>1</v>
      </c>
      <c r="FK14" s="502"/>
      <c r="FL14" s="502"/>
      <c r="FM14" s="502">
        <v>101</v>
      </c>
      <c r="FN14" s="502"/>
      <c r="FO14" s="502"/>
      <c r="FP14" s="502"/>
      <c r="FQ14" s="502"/>
      <c r="FR14" s="502"/>
      <c r="FS14" s="502">
        <v>0</v>
      </c>
      <c r="FT14" s="504" t="s">
        <v>15150</v>
      </c>
      <c r="FU14" s="502">
        <v>2</v>
      </c>
      <c r="FV14" s="502">
        <v>1</v>
      </c>
      <c r="FW14" s="502">
        <v>25</v>
      </c>
      <c r="FX14" s="152">
        <v>2000</v>
      </c>
      <c r="FY14" s="152">
        <v>1</v>
      </c>
    </row>
    <row r="15" spans="1:181">
      <c r="A15" s="139">
        <v>2082</v>
      </c>
      <c r="B15" s="139" t="s">
        <v>615</v>
      </c>
      <c r="C15" s="139">
        <v>2</v>
      </c>
      <c r="E15" s="139">
        <f t="shared" si="3"/>
        <v>0</v>
      </c>
      <c r="F15" s="139">
        <v>1</v>
      </c>
      <c r="G15" s="139">
        <v>1</v>
      </c>
      <c r="H15" s="139">
        <v>1</v>
      </c>
      <c r="L15" s="139">
        <f t="shared" si="4"/>
        <v>2.7E-2</v>
      </c>
      <c r="M15" s="139">
        <f t="shared" si="5"/>
        <v>1.7999999999999999E-2</v>
      </c>
      <c r="N15" s="300" t="str">
        <f t="shared" si="12"/>
        <v>PLAYERSKILL_2082</v>
      </c>
      <c r="O15" s="300" t="str">
        <f t="shared" si="7"/>
        <v>PLAYERSKILLDES_2082</v>
      </c>
      <c r="P15" s="300" t="str">
        <f t="shared" si="0"/>
        <v>PLAYERSKILLDES2_2082</v>
      </c>
      <c r="Q15" s="300" t="str">
        <f t="shared" si="1"/>
        <v>PLAYERSKILLDES3_2082</v>
      </c>
      <c r="R15" s="300" t="str">
        <f t="shared" si="8"/>
        <v>PLAYERSKILLDES4_2082</v>
      </c>
      <c r="S15" s="300" t="s">
        <v>15166</v>
      </c>
      <c r="T15" s="502">
        <v>101</v>
      </c>
      <c r="U15" s="503"/>
      <c r="V15" s="503"/>
      <c r="W15" s="503"/>
      <c r="X15" s="503"/>
      <c r="Y15" s="503"/>
      <c r="Z15" s="502"/>
      <c r="AA15" s="502"/>
      <c r="AB15" s="502"/>
      <c r="AC15" s="502"/>
      <c r="AD15" s="504"/>
      <c r="AE15" s="502"/>
      <c r="AF15" s="502"/>
      <c r="AG15" s="502"/>
      <c r="AH15" s="502">
        <v>120</v>
      </c>
      <c r="AI15" s="502"/>
      <c r="AJ15" s="502"/>
      <c r="AK15" s="502"/>
      <c r="AL15" s="502"/>
      <c r="AM15" s="502">
        <v>1</v>
      </c>
      <c r="AN15" s="496" t="s">
        <v>15164</v>
      </c>
      <c r="AO15" s="502">
        <v>0</v>
      </c>
      <c r="AP15" s="502">
        <v>3</v>
      </c>
      <c r="AQ15" s="502">
        <v>2</v>
      </c>
      <c r="AR15" s="502">
        <v>0</v>
      </c>
      <c r="AS15" s="502"/>
      <c r="AT15" s="504" t="str">
        <f>"["&amp;VLOOKUP([1]playerSkillEffect!$A15,[1]法术参数设计表!$A$2:$O$168,8,FALSE)*1000&amp;",0]"</f>
        <v>[9000,0]</v>
      </c>
      <c r="AU15" s="504" t="str">
        <f>"["&amp;VLOOKUP([1]playerSkillEffect!$A15,[1]法术参数设计表!$A$2:$O$168,9,FALSE)*1000&amp;",0]"</f>
        <v>[26000,0]</v>
      </c>
      <c r="AV15" s="504" t="str">
        <f>"["&amp;VLOOKUP([1]playerSkillEffect!$A15,[1]法术参数设计表!$A$2:$O$168,10,FALSE)&amp;",0]"</f>
        <v>[48,0]</v>
      </c>
      <c r="AW15" s="502">
        <v>1</v>
      </c>
      <c r="AX15" s="502">
        <v>2</v>
      </c>
      <c r="AY15" s="502">
        <v>1</v>
      </c>
      <c r="AZ15" s="504" t="s">
        <v>15167</v>
      </c>
      <c r="BA15" s="502">
        <v>2</v>
      </c>
      <c r="BB15" s="502">
        <v>1</v>
      </c>
      <c r="BC15" s="502"/>
      <c r="BD15" s="502" t="s">
        <v>6831</v>
      </c>
      <c r="BE15" s="502">
        <v>102082</v>
      </c>
      <c r="BF15" s="502" t="s">
        <v>6831</v>
      </c>
      <c r="BG15" s="502" t="s">
        <v>6831</v>
      </c>
      <c r="BH15" s="502">
        <v>100</v>
      </c>
      <c r="BI15" s="502"/>
      <c r="BJ15" s="502"/>
      <c r="BK15" s="502">
        <v>0</v>
      </c>
      <c r="BL15" s="502">
        <f>VLOOKUP(A15,[1]法术参数设计表!$A$2:$W$223,5,FALSE)</f>
        <v>90</v>
      </c>
      <c r="BM15" s="502"/>
      <c r="BN15" s="502"/>
      <c r="BO15" s="502"/>
      <c r="BP15" s="502"/>
      <c r="BQ15" s="502"/>
      <c r="BR15" s="502"/>
      <c r="BS15" s="502" t="s">
        <v>6831</v>
      </c>
      <c r="BT15" s="502"/>
      <c r="BU15" s="502" t="str">
        <f>IF(VLOOKUP(A15,[1]法术参数设计表!$A$2:$Q$168,16,FALSE)="","","["&amp;ROUND(VLOOKUP(A15,[1]法术参数设计表!$A$2:$Q$168,16,FALSE),0)&amp;","&amp;ROUND(VLOOKUP(A15,[1]法术参数设计表!$A$2:$Q$168,17,FALSE),0)&amp;"]")</f>
        <v>[113,61]</v>
      </c>
      <c r="BV15" s="502"/>
      <c r="BW15" s="502" t="s">
        <v>6831</v>
      </c>
      <c r="BX15" s="502">
        <v>2</v>
      </c>
      <c r="BY15" s="505" t="s">
        <v>6831</v>
      </c>
      <c r="BZ15" s="505" t="s">
        <v>6831</v>
      </c>
      <c r="CA15" s="505" t="s">
        <v>6831</v>
      </c>
      <c r="CB15" s="505" t="s">
        <v>6831</v>
      </c>
      <c r="CC15" s="505"/>
      <c r="CD15" s="505"/>
      <c r="CE15" s="502" t="s">
        <v>6831</v>
      </c>
      <c r="CF15" s="502" t="s">
        <v>6831</v>
      </c>
      <c r="CG15" s="502" t="s">
        <v>6831</v>
      </c>
      <c r="CH15" s="502" t="s">
        <v>6831</v>
      </c>
      <c r="CI15" s="502" t="s">
        <v>6831</v>
      </c>
      <c r="CJ15" s="502"/>
      <c r="CK15" s="502"/>
      <c r="CL15" s="502"/>
      <c r="CM15" s="502"/>
      <c r="CN15" s="502"/>
      <c r="CO15" s="502"/>
      <c r="CP15" s="502"/>
      <c r="CQ15" s="502"/>
      <c r="CR15" s="502"/>
      <c r="CS15" s="502"/>
      <c r="CT15" s="502"/>
      <c r="CU15" s="502"/>
      <c r="CV15" s="502"/>
      <c r="CW15" s="502"/>
      <c r="CX15" s="502"/>
      <c r="CY15" s="502"/>
      <c r="CZ15" s="502"/>
      <c r="DA15" s="502"/>
      <c r="DB15" s="502"/>
      <c r="DC15" s="502"/>
      <c r="DD15" s="502"/>
      <c r="DE15" s="502"/>
      <c r="DF15" s="502"/>
      <c r="DG15" s="502"/>
      <c r="DH15" s="502"/>
      <c r="DI15" s="502">
        <f t="shared" si="2"/>
        <v>90</v>
      </c>
      <c r="DJ15" s="502"/>
      <c r="DK15" s="502"/>
      <c r="DL15" s="502"/>
      <c r="DM15" s="502"/>
      <c r="DN15" s="502"/>
      <c r="DO15" s="502"/>
      <c r="DP15" s="502"/>
      <c r="DQ15" s="502"/>
      <c r="DR15" s="502"/>
      <c r="DS15" s="502"/>
      <c r="DT15" s="502">
        <f t="shared" si="9"/>
        <v>2</v>
      </c>
      <c r="DU15" s="502"/>
      <c r="DV15" s="502"/>
      <c r="DW15" s="502"/>
      <c r="DX15" s="502"/>
      <c r="DY15" s="502"/>
      <c r="DZ15" s="502"/>
      <c r="EA15" s="502"/>
      <c r="EB15" s="502"/>
      <c r="EC15" s="502"/>
      <c r="ED15" s="502"/>
      <c r="EE15" s="502"/>
      <c r="EF15" s="502"/>
      <c r="EG15" s="502"/>
      <c r="EH15" s="502"/>
      <c r="EI15" s="502"/>
      <c r="EJ15" s="502"/>
      <c r="EK15" s="502"/>
      <c r="EL15" s="502"/>
      <c r="EM15" s="502"/>
      <c r="EN15" s="502"/>
      <c r="EO15" s="502"/>
      <c r="EP15" s="502"/>
      <c r="EQ15" s="502"/>
      <c r="ER15" s="502"/>
      <c r="ES15" s="502"/>
      <c r="ET15" s="502"/>
      <c r="EU15" s="502"/>
      <c r="EV15" s="502"/>
      <c r="EW15" s="502">
        <f t="shared" si="10"/>
        <v>1</v>
      </c>
      <c r="EX15" s="502"/>
      <c r="EY15" s="502"/>
      <c r="EZ15" s="502">
        <v>101</v>
      </c>
      <c r="FA15" s="502"/>
      <c r="FB15" s="502"/>
      <c r="FC15" s="502"/>
      <c r="FD15" s="502"/>
      <c r="FE15" s="502">
        <v>0</v>
      </c>
      <c r="FF15" s="502"/>
      <c r="FG15" s="502">
        <v>2</v>
      </c>
      <c r="FH15" s="502">
        <v>1</v>
      </c>
      <c r="FI15" s="502">
        <v>25</v>
      </c>
      <c r="FJ15" s="502">
        <f t="shared" si="11"/>
        <v>1</v>
      </c>
      <c r="FK15" s="502"/>
      <c r="FL15" s="502"/>
      <c r="FM15" s="502">
        <v>101</v>
      </c>
      <c r="FN15" s="502"/>
      <c r="FO15" s="502"/>
      <c r="FP15" s="502"/>
      <c r="FQ15" s="502"/>
      <c r="FR15" s="502"/>
      <c r="FS15" s="502">
        <v>0</v>
      </c>
      <c r="FT15" s="504" t="s">
        <v>15150</v>
      </c>
      <c r="FU15" s="502">
        <v>2</v>
      </c>
      <c r="FV15" s="502">
        <v>1</v>
      </c>
      <c r="FW15" s="502">
        <v>25</v>
      </c>
      <c r="FX15" s="152">
        <v>2000</v>
      </c>
      <c r="FY15" s="152">
        <v>1</v>
      </c>
    </row>
    <row r="16" spans="1:181">
      <c r="A16" s="139">
        <v>209</v>
      </c>
      <c r="B16" s="139" t="s">
        <v>616</v>
      </c>
      <c r="C16" s="139">
        <v>2</v>
      </c>
      <c r="E16" s="139">
        <f t="shared" si="3"/>
        <v>0</v>
      </c>
      <c r="F16" s="139">
        <v>1</v>
      </c>
      <c r="G16" s="139">
        <v>1</v>
      </c>
      <c r="H16" s="139">
        <v>1</v>
      </c>
      <c r="L16" s="139">
        <f t="shared" si="4"/>
        <v>2.7E-2</v>
      </c>
      <c r="M16" s="139">
        <f t="shared" si="5"/>
        <v>1.7999999999999999E-2</v>
      </c>
      <c r="N16" s="300" t="str">
        <f t="shared" si="6"/>
        <v>PLAYERSKILL_209</v>
      </c>
      <c r="O16" s="300" t="str">
        <f t="shared" si="7"/>
        <v>PLAYERSKILLDES_209</v>
      </c>
      <c r="P16" s="300" t="str">
        <f t="shared" si="0"/>
        <v>PLAYERSKILLDES2_209</v>
      </c>
      <c r="Q16" s="300" t="str">
        <f t="shared" si="1"/>
        <v>PLAYERSKILLDES3_209</v>
      </c>
      <c r="R16" s="300" t="str">
        <f t="shared" si="8"/>
        <v>PLAYERSKILLDES4_209</v>
      </c>
      <c r="S16" s="300" t="s">
        <v>15168</v>
      </c>
      <c r="T16" s="502">
        <v>101</v>
      </c>
      <c r="U16" s="503"/>
      <c r="V16" s="503"/>
      <c r="W16" s="503"/>
      <c r="X16" s="503"/>
      <c r="Y16" s="503"/>
      <c r="Z16" s="502"/>
      <c r="AD16" s="127" t="s">
        <v>15169</v>
      </c>
      <c r="AE16" s="502"/>
      <c r="AF16" s="502"/>
      <c r="AG16" s="502"/>
      <c r="AH16" s="502">
        <v>120</v>
      </c>
      <c r="AI16" s="502"/>
      <c r="AJ16" s="502"/>
      <c r="AK16" s="502"/>
      <c r="AL16" s="502"/>
      <c r="AM16" s="502">
        <v>1</v>
      </c>
      <c r="AN16" s="496"/>
      <c r="AO16" s="502">
        <v>0</v>
      </c>
      <c r="AP16" s="502">
        <v>3</v>
      </c>
      <c r="AQ16" s="502">
        <v>2</v>
      </c>
      <c r="AR16" s="502">
        <v>0</v>
      </c>
      <c r="AS16" s="502"/>
      <c r="AT16" s="504" t="str">
        <f>"["&amp;VLOOKUP([1]playerSkillEffect!$A16,[1]法术参数设计表!$A$2:$O$168,8,FALSE)*1000&amp;",0]"</f>
        <v>[21000,0]</v>
      </c>
      <c r="AU16" s="504" t="str">
        <f>"["&amp;VLOOKUP([1]playerSkillEffect!$A16,[1]法术参数设计表!$A$2:$O$168,9,FALSE)*1000&amp;",0]"</f>
        <v>[35000,0]</v>
      </c>
      <c r="AV16" s="504" t="str">
        <f>"["&amp;VLOOKUP([1]playerSkillEffect!$A16,[1]法术参数设计表!$A$2:$O$168,10,FALSE)&amp;",0]"</f>
        <v>[70,0]</v>
      </c>
      <c r="AW16" s="502">
        <v>1</v>
      </c>
      <c r="AX16" s="502">
        <v>1</v>
      </c>
      <c r="AY16" s="502">
        <v>1</v>
      </c>
      <c r="AZ16" s="502" t="s">
        <v>6831</v>
      </c>
      <c r="BA16" s="502"/>
      <c r="BB16" s="502">
        <v>1</v>
      </c>
      <c r="BC16" s="502"/>
      <c r="BD16" s="502" t="s">
        <v>6831</v>
      </c>
      <c r="BE16" s="502" t="s">
        <v>6831</v>
      </c>
      <c r="BF16" s="502" t="s">
        <v>6831</v>
      </c>
      <c r="BG16" s="502" t="s">
        <v>6831</v>
      </c>
      <c r="BH16" s="502">
        <v>100</v>
      </c>
      <c r="BI16" s="502"/>
      <c r="BJ16" s="502"/>
      <c r="BK16" s="502">
        <v>1</v>
      </c>
      <c r="BL16" s="502">
        <f>VLOOKUP(A16,[1]法术参数设计表!$A$2:$W$223,5,FALSE)</f>
        <v>2000</v>
      </c>
      <c r="BM16" s="502">
        <v>4</v>
      </c>
      <c r="BN16" s="502"/>
      <c r="BO16" s="502"/>
      <c r="BP16" s="502" t="s">
        <v>12513</v>
      </c>
      <c r="BQ16" s="502">
        <v>2</v>
      </c>
      <c r="BR16" s="502"/>
      <c r="BS16" s="502"/>
      <c r="BT16" s="502"/>
      <c r="BU16" s="502" t="str">
        <f>IF(VLOOKUP(A16,[1]法术参数设计表!$A$2:$Q$168,16,FALSE)="","","["&amp;ROUND(VLOOKUP(A16,[1]法术参数设计表!$A$2:$Q$168,16,FALSE),0)&amp;","&amp;ROUND(VLOOKUP(A16,[1]法术参数设计表!$A$2:$Q$168,17,FALSE),0)&amp;"]")</f>
        <v>[1978,1073]</v>
      </c>
      <c r="BV16" s="502"/>
      <c r="BW16" s="502" t="s">
        <v>6831</v>
      </c>
      <c r="BX16" s="502">
        <v>2</v>
      </c>
      <c r="BY16" s="505" t="s">
        <v>6831</v>
      </c>
      <c r="BZ16" s="505" t="s">
        <v>6831</v>
      </c>
      <c r="CA16" s="505"/>
      <c r="CB16" s="505" t="s">
        <v>6831</v>
      </c>
      <c r="CC16" s="505"/>
      <c r="CD16" s="505"/>
      <c r="CE16" s="502" t="s">
        <v>6831</v>
      </c>
      <c r="CF16" s="502" t="s">
        <v>6831</v>
      </c>
      <c r="CG16" s="502" t="s">
        <v>6831</v>
      </c>
      <c r="CH16" s="502" t="s">
        <v>6831</v>
      </c>
      <c r="CI16" s="502" t="s">
        <v>6831</v>
      </c>
      <c r="CJ16" s="502"/>
      <c r="CK16" s="502"/>
      <c r="CL16" s="502"/>
      <c r="CM16" s="502"/>
      <c r="CN16" s="502"/>
      <c r="CO16" s="502"/>
      <c r="CP16" s="502"/>
      <c r="CQ16" s="502"/>
      <c r="CR16" s="502"/>
      <c r="CS16" s="502"/>
      <c r="CT16" s="502"/>
      <c r="CU16" s="502"/>
      <c r="CV16" s="502"/>
      <c r="CW16" s="502"/>
      <c r="CX16" s="502"/>
      <c r="CY16" s="502"/>
      <c r="CZ16" s="502"/>
      <c r="DA16" s="502"/>
      <c r="DB16" s="502"/>
      <c r="DC16" s="502"/>
      <c r="DD16" s="502"/>
      <c r="DE16" s="502"/>
      <c r="DF16" s="502"/>
      <c r="DG16" s="502"/>
      <c r="DH16" s="502"/>
      <c r="DI16" s="502">
        <f t="shared" si="2"/>
        <v>2000</v>
      </c>
      <c r="DJ16" s="502"/>
      <c r="DK16" s="502"/>
      <c r="DL16" s="502"/>
      <c r="DM16" s="502"/>
      <c r="DN16" s="502"/>
      <c r="DO16" s="502"/>
      <c r="DP16" s="502"/>
      <c r="DQ16" s="502"/>
      <c r="DR16" s="502"/>
      <c r="DS16" s="502"/>
      <c r="DT16" s="502">
        <f t="shared" si="9"/>
        <v>2</v>
      </c>
      <c r="DU16" s="502"/>
      <c r="DV16" s="502"/>
      <c r="DW16" s="502"/>
      <c r="DX16" s="502"/>
      <c r="DY16" s="502"/>
      <c r="DZ16" s="502"/>
      <c r="EA16" s="502"/>
      <c r="EB16" s="502"/>
      <c r="EC16" s="502"/>
      <c r="ED16" s="502"/>
      <c r="EE16" s="502"/>
      <c r="EF16" s="502"/>
      <c r="EG16" s="502"/>
      <c r="EH16" s="502"/>
      <c r="EI16" s="502"/>
      <c r="EJ16" s="502"/>
      <c r="EK16" s="502"/>
      <c r="EL16" s="502"/>
      <c r="EM16" s="502"/>
      <c r="EN16" s="502"/>
      <c r="EO16" s="502"/>
      <c r="EP16" s="502"/>
      <c r="EQ16" s="502"/>
      <c r="ER16" s="502"/>
      <c r="ES16" s="502"/>
      <c r="ET16" s="502"/>
      <c r="EU16" s="502"/>
      <c r="EV16" s="502"/>
      <c r="EW16" s="502">
        <f t="shared" si="10"/>
        <v>1</v>
      </c>
      <c r="EX16" s="502"/>
      <c r="EY16" s="502"/>
      <c r="EZ16" s="502">
        <v>101</v>
      </c>
      <c r="FA16" s="502"/>
      <c r="FB16" s="502"/>
      <c r="FC16" s="502"/>
      <c r="FD16" s="502"/>
      <c r="FE16" s="502">
        <v>0</v>
      </c>
      <c r="FF16" s="502"/>
      <c r="FG16" s="502">
        <v>2</v>
      </c>
      <c r="FH16" s="502">
        <v>1</v>
      </c>
      <c r="FI16" s="502">
        <v>25</v>
      </c>
      <c r="FJ16" s="502">
        <f t="shared" si="11"/>
        <v>1</v>
      </c>
      <c r="FK16" s="502"/>
      <c r="FL16" s="502"/>
      <c r="FM16" s="502">
        <v>101</v>
      </c>
      <c r="FN16" s="502"/>
      <c r="FO16" s="502"/>
      <c r="FP16" s="502"/>
      <c r="FQ16" s="502"/>
      <c r="FR16" s="502"/>
      <c r="FS16" s="502">
        <v>0</v>
      </c>
      <c r="FT16" s="504"/>
      <c r="FU16" s="502">
        <v>2</v>
      </c>
      <c r="FV16" s="502">
        <v>1</v>
      </c>
      <c r="FW16" s="502">
        <v>25</v>
      </c>
      <c r="FX16" s="152">
        <v>2000</v>
      </c>
      <c r="FY16" s="152">
        <v>1</v>
      </c>
    </row>
    <row r="17" spans="1:181">
      <c r="A17" s="139">
        <v>210</v>
      </c>
      <c r="B17" s="139" t="s">
        <v>617</v>
      </c>
      <c r="C17" s="139">
        <v>2</v>
      </c>
      <c r="E17" s="139">
        <f t="shared" si="3"/>
        <v>0</v>
      </c>
      <c r="F17" s="139">
        <v>1</v>
      </c>
      <c r="G17" s="139">
        <v>2</v>
      </c>
      <c r="H17" s="139">
        <v>2</v>
      </c>
      <c r="L17" s="139">
        <f t="shared" si="4"/>
        <v>2.7E-2</v>
      </c>
      <c r="M17" s="139">
        <f t="shared" si="5"/>
        <v>1.7999999999999999E-2</v>
      </c>
      <c r="N17" s="300" t="str">
        <f t="shared" si="6"/>
        <v>PLAYERSKILL_210</v>
      </c>
      <c r="O17" s="300" t="str">
        <f t="shared" si="7"/>
        <v>PLAYERSKILLDES_210</v>
      </c>
      <c r="P17" s="300" t="str">
        <f t="shared" si="0"/>
        <v>PLAYERSKILLDES2_210</v>
      </c>
      <c r="Q17" s="300" t="str">
        <f t="shared" si="1"/>
        <v>PLAYERSKILLDES3_210</v>
      </c>
      <c r="R17" s="300" t="str">
        <f t="shared" si="8"/>
        <v>PLAYERSKILLDES4_210</v>
      </c>
      <c r="S17" s="300" t="s">
        <v>15170</v>
      </c>
      <c r="T17" s="502">
        <v>101</v>
      </c>
      <c r="U17" s="503"/>
      <c r="V17" s="503"/>
      <c r="W17" s="503"/>
      <c r="X17" s="503"/>
      <c r="Y17" s="503"/>
      <c r="Z17" s="502"/>
      <c r="AA17" s="502"/>
      <c r="AB17" s="502"/>
      <c r="AC17" s="502"/>
      <c r="AD17" s="502" t="s">
        <v>15171</v>
      </c>
      <c r="AE17" s="502"/>
      <c r="AF17" s="502"/>
      <c r="AG17" s="502"/>
      <c r="AH17" s="502">
        <v>120</v>
      </c>
      <c r="AI17" s="502"/>
      <c r="AJ17" s="502"/>
      <c r="AK17" s="502"/>
      <c r="AL17" s="502"/>
      <c r="AM17" s="502">
        <v>1</v>
      </c>
      <c r="AN17" s="496" t="s">
        <v>15172</v>
      </c>
      <c r="AO17" s="502">
        <v>0</v>
      </c>
      <c r="AP17" s="502">
        <v>3</v>
      </c>
      <c r="AQ17" s="502">
        <v>2</v>
      </c>
      <c r="AR17" s="502">
        <v>0</v>
      </c>
      <c r="AS17" s="502"/>
      <c r="AT17" s="504" t="str">
        <f>"["&amp;VLOOKUP([1]playerSkillEffect!$A17,[1]法术参数设计表!$A$2:$O$168,8,FALSE)*1000&amp;",0]"</f>
        <v>[6000,0]</v>
      </c>
      <c r="AU17" s="504" t="str">
        <f>"["&amp;VLOOKUP([1]playerSkillEffect!$A17,[1]法术参数设计表!$A$2:$O$168,9,FALSE)*1000&amp;",0]"</f>
        <v>[24000,0]</v>
      </c>
      <c r="AV17" s="504" t="str">
        <f>"["&amp;VLOOKUP([1]playerSkillEffect!$A17,[1]法术参数设计表!$A$2:$O$168,10,FALSE)&amp;",0]"</f>
        <v>[30,0]</v>
      </c>
      <c r="AW17" s="502">
        <v>1</v>
      </c>
      <c r="AX17" s="502">
        <v>1</v>
      </c>
      <c r="AY17" s="502">
        <v>1</v>
      </c>
      <c r="AZ17" s="502" t="s">
        <v>6831</v>
      </c>
      <c r="BA17" s="502"/>
      <c r="BB17" s="502">
        <v>1</v>
      </c>
      <c r="BC17" s="502"/>
      <c r="BD17" s="502" t="s">
        <v>6831</v>
      </c>
      <c r="BE17" s="502" t="s">
        <v>6831</v>
      </c>
      <c r="BF17" s="502" t="s">
        <v>6831</v>
      </c>
      <c r="BG17" s="502" t="s">
        <v>6831</v>
      </c>
      <c r="BH17" s="502">
        <v>100</v>
      </c>
      <c r="BI17" s="502"/>
      <c r="BJ17" s="502"/>
      <c r="BK17" s="502">
        <v>1</v>
      </c>
      <c r="BL17" s="502">
        <f>VLOOKUP(A17,[1]法术参数设计表!$A$2:$W$223,5,FALSE)</f>
        <v>60</v>
      </c>
      <c r="BM17" s="502">
        <v>9</v>
      </c>
      <c r="BN17" s="502"/>
      <c r="BO17" s="502"/>
      <c r="BP17" s="502" t="s">
        <v>12513</v>
      </c>
      <c r="BQ17" s="502"/>
      <c r="BR17" s="502"/>
      <c r="BS17" s="502" t="s">
        <v>6831</v>
      </c>
      <c r="BT17" s="502"/>
      <c r="BU17" s="502" t="str">
        <f>IF(VLOOKUP(A17,[1]法术参数设计表!$A$2:$Q$168,16,FALSE)="","","["&amp;ROUND(VLOOKUP(A17,[1]法术参数设计表!$A$2:$Q$168,16,FALSE),0)&amp;","&amp;ROUND(VLOOKUP(A17,[1]法术参数设计表!$A$2:$Q$168,17,FALSE),0)&amp;"]")</f>
        <v/>
      </c>
      <c r="BV17" s="502"/>
      <c r="BW17" s="502" t="s">
        <v>6831</v>
      </c>
      <c r="BX17" s="502">
        <v>2</v>
      </c>
      <c r="BY17" s="505" t="s">
        <v>6831</v>
      </c>
      <c r="BZ17" s="505" t="s">
        <v>6831</v>
      </c>
      <c r="CA17" s="505">
        <v>4210</v>
      </c>
      <c r="CB17" s="505" t="s">
        <v>15138</v>
      </c>
      <c r="CC17" s="505"/>
      <c r="CD17" s="505"/>
      <c r="CE17" s="502" t="s">
        <v>6831</v>
      </c>
      <c r="CF17" s="502" t="s">
        <v>6831</v>
      </c>
      <c r="CG17" s="502" t="s">
        <v>6831</v>
      </c>
      <c r="CH17" s="502" t="s">
        <v>6831</v>
      </c>
      <c r="CI17" s="502" t="s">
        <v>6831</v>
      </c>
      <c r="CJ17" s="502"/>
      <c r="CK17" s="502"/>
      <c r="CL17" s="502"/>
      <c r="CM17" s="502"/>
      <c r="CN17" s="502"/>
      <c r="CO17" s="502"/>
      <c r="CP17" s="502"/>
      <c r="CQ17" s="502"/>
      <c r="CR17" s="502"/>
      <c r="CS17" s="502"/>
      <c r="CT17" s="502"/>
      <c r="CU17" s="502"/>
      <c r="CV17" s="502"/>
      <c r="CW17" s="502"/>
      <c r="CX17" s="502"/>
      <c r="CY17" s="502"/>
      <c r="CZ17" s="502"/>
      <c r="DA17" s="502"/>
      <c r="DB17" s="502"/>
      <c r="DC17" s="502"/>
      <c r="DD17" s="502"/>
      <c r="DE17" s="502"/>
      <c r="DF17" s="502"/>
      <c r="DG17" s="502"/>
      <c r="DH17" s="502"/>
      <c r="DI17" s="502">
        <f t="shared" si="2"/>
        <v>60</v>
      </c>
      <c r="DJ17" s="502"/>
      <c r="DK17" s="502"/>
      <c r="DL17" s="502"/>
      <c r="DM17" s="502"/>
      <c r="DN17" s="502"/>
      <c r="DO17" s="502"/>
      <c r="DP17" s="502"/>
      <c r="DQ17" s="502"/>
      <c r="DR17" s="502"/>
      <c r="DS17" s="502"/>
      <c r="DT17" s="502">
        <f t="shared" si="9"/>
        <v>2</v>
      </c>
      <c r="DU17" s="502"/>
      <c r="DV17" s="502"/>
      <c r="DW17" s="502"/>
      <c r="DX17" s="502"/>
      <c r="DY17" s="502"/>
      <c r="DZ17" s="502"/>
      <c r="EA17" s="502"/>
      <c r="EB17" s="502"/>
      <c r="EC17" s="502"/>
      <c r="ED17" s="502"/>
      <c r="EE17" s="502"/>
      <c r="EF17" s="502"/>
      <c r="EG17" s="502"/>
      <c r="EH17" s="502"/>
      <c r="EI17" s="502"/>
      <c r="EJ17" s="502"/>
      <c r="EK17" s="502"/>
      <c r="EL17" s="502"/>
      <c r="EM17" s="502"/>
      <c r="EN17" s="502"/>
      <c r="EO17" s="502"/>
      <c r="EP17" s="502"/>
      <c r="EQ17" s="502"/>
      <c r="ER17" s="502"/>
      <c r="ES17" s="502"/>
      <c r="ET17" s="502"/>
      <c r="EU17" s="502"/>
      <c r="EV17" s="502"/>
      <c r="EW17" s="502">
        <f t="shared" si="10"/>
        <v>1</v>
      </c>
      <c r="EX17" s="502"/>
      <c r="EY17" s="502"/>
      <c r="EZ17" s="502">
        <v>101</v>
      </c>
      <c r="FA17" s="502"/>
      <c r="FB17" s="502"/>
      <c r="FC17" s="502"/>
      <c r="FD17" s="502"/>
      <c r="FE17" s="502">
        <v>1</v>
      </c>
      <c r="FF17" s="504" t="s">
        <v>15150</v>
      </c>
      <c r="FG17" s="502" t="s">
        <v>6831</v>
      </c>
      <c r="FH17" s="502">
        <v>1</v>
      </c>
      <c r="FI17" s="502">
        <v>25</v>
      </c>
      <c r="FJ17" s="502">
        <f t="shared" si="11"/>
        <v>1</v>
      </c>
      <c r="FK17" s="502"/>
      <c r="FL17" s="502"/>
      <c r="FM17" s="502">
        <v>101</v>
      </c>
      <c r="FN17" s="502"/>
      <c r="FO17" s="502"/>
      <c r="FP17" s="502"/>
      <c r="FQ17" s="502"/>
      <c r="FR17" s="502"/>
      <c r="FS17" s="502">
        <v>1</v>
      </c>
      <c r="FT17" s="504" t="s">
        <v>15150</v>
      </c>
      <c r="FU17" s="502" t="s">
        <v>6831</v>
      </c>
      <c r="FV17" s="502">
        <v>1</v>
      </c>
      <c r="FW17" s="502">
        <v>25</v>
      </c>
      <c r="FX17" s="152">
        <v>2000</v>
      </c>
      <c r="FY17" s="152">
        <v>1</v>
      </c>
    </row>
    <row r="18" spans="1:181">
      <c r="A18" s="139">
        <v>211</v>
      </c>
      <c r="B18" s="139" t="s">
        <v>618</v>
      </c>
      <c r="C18" s="139">
        <v>2</v>
      </c>
      <c r="E18" s="139">
        <f t="shared" si="3"/>
        <v>0</v>
      </c>
      <c r="F18" s="139">
        <v>1</v>
      </c>
      <c r="G18" s="139">
        <v>2</v>
      </c>
      <c r="H18" s="139">
        <v>2</v>
      </c>
      <c r="L18" s="139">
        <f t="shared" si="4"/>
        <v>2.7E-2</v>
      </c>
      <c r="M18" s="139">
        <f t="shared" si="5"/>
        <v>1.7999999999999999E-2</v>
      </c>
      <c r="N18" s="300" t="str">
        <f t="shared" si="6"/>
        <v>PLAYERSKILL_211</v>
      </c>
      <c r="O18" s="300" t="str">
        <f t="shared" si="7"/>
        <v>PLAYERSKILLDES_211</v>
      </c>
      <c r="P18" s="300" t="str">
        <f t="shared" si="0"/>
        <v>PLAYERSKILLDES2_211</v>
      </c>
      <c r="Q18" s="300" t="str">
        <f t="shared" si="1"/>
        <v>PLAYERSKILLDES3_211</v>
      </c>
      <c r="R18" s="300" t="str">
        <f t="shared" si="8"/>
        <v>PLAYERSKILLDES4_211</v>
      </c>
      <c r="S18" s="300" t="s">
        <v>15173</v>
      </c>
      <c r="T18" s="502">
        <v>101</v>
      </c>
      <c r="U18" s="503"/>
      <c r="V18" s="503"/>
      <c r="W18" s="503"/>
      <c r="X18" s="503"/>
      <c r="Y18" s="503"/>
      <c r="Z18" s="502"/>
      <c r="AA18" s="502"/>
      <c r="AB18" s="502"/>
      <c r="AC18" s="502"/>
      <c r="AD18" s="504" t="s">
        <v>15174</v>
      </c>
      <c r="AF18" s="502"/>
      <c r="AG18" s="504" t="s">
        <v>15175</v>
      </c>
      <c r="AH18" s="502">
        <v>120</v>
      </c>
      <c r="AI18" s="504"/>
      <c r="AJ18" s="502"/>
      <c r="AK18" s="504"/>
      <c r="AL18" s="502"/>
      <c r="AM18" s="502">
        <v>1</v>
      </c>
      <c r="AN18" s="496" t="s">
        <v>15176</v>
      </c>
      <c r="AO18" s="502">
        <v>0</v>
      </c>
      <c r="AP18" s="502">
        <v>3</v>
      </c>
      <c r="AQ18" s="502">
        <v>2</v>
      </c>
      <c r="AR18" s="502">
        <v>0</v>
      </c>
      <c r="AS18" s="502"/>
      <c r="AT18" s="504" t="str">
        <f>"["&amp;VLOOKUP([1]playerSkillEffect!$A18,[1]法术参数设计表!$A$2:$O$168,8,FALSE)*1000&amp;",0]"</f>
        <v>[16000,0]</v>
      </c>
      <c r="AU18" s="504" t="str">
        <f>"["&amp;VLOOKUP([1]playerSkillEffect!$A18,[1]法术参数设计表!$A$2:$O$168,9,FALSE)*1000&amp;",0]"</f>
        <v>[18000,0]</v>
      </c>
      <c r="AV18" s="504" t="str">
        <f>"["&amp;VLOOKUP([1]playerSkillEffect!$A18,[1]法术参数设计表!$A$2:$O$168,10,FALSE)&amp;",0]"</f>
        <v>[23,0]</v>
      </c>
      <c r="AW18" s="502">
        <v>1</v>
      </c>
      <c r="AX18" s="502">
        <v>1</v>
      </c>
      <c r="AY18" s="502">
        <v>1</v>
      </c>
      <c r="AZ18" s="502"/>
      <c r="BA18" s="502"/>
      <c r="BB18" s="502">
        <v>1</v>
      </c>
      <c r="BC18" s="502"/>
      <c r="BD18" s="502" t="s">
        <v>6831</v>
      </c>
      <c r="BE18" s="502" t="s">
        <v>6831</v>
      </c>
      <c r="BF18" s="502" t="s">
        <v>6831</v>
      </c>
      <c r="BG18" s="502" t="s">
        <v>6831</v>
      </c>
      <c r="BH18" s="502">
        <v>100</v>
      </c>
      <c r="BI18" s="502"/>
      <c r="BJ18" s="502"/>
      <c r="BK18" s="502">
        <v>1</v>
      </c>
      <c r="BL18" s="502">
        <f>VLOOKUP(A18,[1]法术参数设计表!$A$2:$W$223,5,FALSE)</f>
        <v>60</v>
      </c>
      <c r="BM18" s="502">
        <v>9</v>
      </c>
      <c r="BN18" s="502"/>
      <c r="BO18" s="502"/>
      <c r="BP18" s="502" t="s">
        <v>12513</v>
      </c>
      <c r="BQ18" s="502"/>
      <c r="BR18" s="502"/>
      <c r="BS18" s="502" t="s">
        <v>6831</v>
      </c>
      <c r="BT18" s="502"/>
      <c r="BU18" s="502" t="str">
        <f>IF(VLOOKUP(A18,[1]法术参数设计表!$A$2:$Q$168,16,FALSE)="","","["&amp;ROUND(VLOOKUP(A18,[1]法术参数设计表!$A$2:$Q$168,16,FALSE),0)&amp;","&amp;ROUND(VLOOKUP(A18,[1]法术参数设计表!$A$2:$Q$168,17,FALSE),0)&amp;"]")</f>
        <v/>
      </c>
      <c r="BV18" s="502"/>
      <c r="BW18" s="502" t="s">
        <v>6831</v>
      </c>
      <c r="BX18" s="502">
        <v>2</v>
      </c>
      <c r="BY18" s="505" t="s">
        <v>6831</v>
      </c>
      <c r="BZ18" s="505" t="s">
        <v>6831</v>
      </c>
      <c r="CA18" s="505">
        <v>4211</v>
      </c>
      <c r="CB18" s="505" t="s">
        <v>15138</v>
      </c>
      <c r="CC18" s="505"/>
      <c r="CD18" s="505"/>
      <c r="CE18" s="502" t="s">
        <v>6831</v>
      </c>
      <c r="CF18" s="502" t="s">
        <v>6831</v>
      </c>
      <c r="CG18" s="502" t="s">
        <v>6831</v>
      </c>
      <c r="CH18" s="502" t="s">
        <v>6831</v>
      </c>
      <c r="CI18" s="502" t="s">
        <v>6831</v>
      </c>
      <c r="CJ18" s="502"/>
      <c r="CK18" s="502"/>
      <c r="CL18" s="502"/>
      <c r="CM18" s="502"/>
      <c r="CN18" s="502"/>
      <c r="CO18" s="502"/>
      <c r="CP18" s="502"/>
      <c r="CQ18" s="502"/>
      <c r="CR18" s="502"/>
      <c r="CS18" s="502"/>
      <c r="CT18" s="502"/>
      <c r="CU18" s="502"/>
      <c r="CV18" s="502"/>
      <c r="CW18" s="502"/>
      <c r="CX18" s="502"/>
      <c r="CY18" s="502"/>
      <c r="CZ18" s="502"/>
      <c r="DA18" s="502"/>
      <c r="DB18" s="502"/>
      <c r="DC18" s="502"/>
      <c r="DD18" s="504"/>
      <c r="DE18" s="504"/>
      <c r="DF18" s="504"/>
      <c r="DG18" s="504"/>
      <c r="DH18" s="502"/>
      <c r="DI18" s="502">
        <f t="shared" si="2"/>
        <v>60</v>
      </c>
      <c r="DJ18" s="502"/>
      <c r="DK18" s="502"/>
      <c r="DL18" s="502"/>
      <c r="DM18" s="502"/>
      <c r="DN18" s="502"/>
      <c r="DO18" s="502"/>
      <c r="DP18" s="502"/>
      <c r="DQ18" s="502"/>
      <c r="DR18" s="502"/>
      <c r="DS18" s="502"/>
      <c r="DT18" s="502">
        <f t="shared" si="9"/>
        <v>2</v>
      </c>
      <c r="DU18" s="502"/>
      <c r="DV18" s="502"/>
      <c r="DW18" s="502"/>
      <c r="DX18" s="502"/>
      <c r="DY18" s="502"/>
      <c r="DZ18" s="502"/>
      <c r="EA18" s="502"/>
      <c r="EB18" s="502"/>
      <c r="EC18" s="502"/>
      <c r="ED18" s="502"/>
      <c r="EE18" s="502"/>
      <c r="EF18" s="502"/>
      <c r="EG18" s="502"/>
      <c r="EH18" s="502"/>
      <c r="EI18" s="502"/>
      <c r="EJ18" s="502"/>
      <c r="EK18" s="502"/>
      <c r="EL18" s="502"/>
      <c r="EM18" s="502"/>
      <c r="EN18" s="502"/>
      <c r="EO18" s="502"/>
      <c r="EP18" s="502"/>
      <c r="EQ18" s="502"/>
      <c r="ER18" s="502"/>
      <c r="ES18" s="502"/>
      <c r="ET18" s="502"/>
      <c r="EU18" s="502"/>
      <c r="EV18" s="502"/>
      <c r="EW18" s="502">
        <f t="shared" si="10"/>
        <v>1</v>
      </c>
      <c r="EX18" s="502"/>
      <c r="EY18" s="502"/>
      <c r="EZ18" s="502">
        <v>101</v>
      </c>
      <c r="FA18" s="502"/>
      <c r="FB18" s="502"/>
      <c r="FC18" s="502"/>
      <c r="FD18" s="502"/>
      <c r="FE18" s="502">
        <v>1</v>
      </c>
      <c r="FF18" s="504" t="s">
        <v>15150</v>
      </c>
      <c r="FG18" s="502" t="s">
        <v>6831</v>
      </c>
      <c r="FH18" s="502">
        <v>1</v>
      </c>
      <c r="FI18" s="502">
        <v>25</v>
      </c>
      <c r="FJ18" s="502">
        <f t="shared" si="11"/>
        <v>1</v>
      </c>
      <c r="FK18" s="502"/>
      <c r="FL18" s="502"/>
      <c r="FM18" s="502">
        <v>101</v>
      </c>
      <c r="FN18" s="502"/>
      <c r="FO18" s="502"/>
      <c r="FP18" s="502"/>
      <c r="FQ18" s="502"/>
      <c r="FR18" s="502"/>
      <c r="FS18" s="502">
        <v>1</v>
      </c>
      <c r="FT18" s="504" t="s">
        <v>15150</v>
      </c>
      <c r="FU18" s="502" t="s">
        <v>6831</v>
      </c>
      <c r="FV18" s="502">
        <v>1</v>
      </c>
      <c r="FW18" s="502">
        <v>25</v>
      </c>
      <c r="FX18" s="152">
        <v>2000</v>
      </c>
      <c r="FY18" s="152">
        <v>1</v>
      </c>
    </row>
    <row r="19" spans="1:181">
      <c r="A19" s="139">
        <v>212</v>
      </c>
      <c r="B19" s="139" t="s">
        <v>619</v>
      </c>
      <c r="C19" s="139">
        <v>2</v>
      </c>
      <c r="E19" s="139">
        <f t="shared" si="3"/>
        <v>0</v>
      </c>
      <c r="F19" s="139">
        <v>1</v>
      </c>
      <c r="G19" s="139">
        <v>3</v>
      </c>
      <c r="H19" s="139">
        <v>3</v>
      </c>
      <c r="L19" s="139">
        <f t="shared" si="4"/>
        <v>2.7E-2</v>
      </c>
      <c r="M19" s="139">
        <f t="shared" si="5"/>
        <v>1.7999999999999999E-2</v>
      </c>
      <c r="N19" s="300" t="str">
        <f t="shared" si="6"/>
        <v>PLAYERSKILL_212</v>
      </c>
      <c r="O19" s="300" t="str">
        <f t="shared" si="7"/>
        <v>PLAYERSKILLDES_212</v>
      </c>
      <c r="P19" s="300" t="str">
        <f t="shared" si="0"/>
        <v>PLAYERSKILLDES2_212</v>
      </c>
      <c r="Q19" s="300" t="str">
        <f t="shared" si="1"/>
        <v>PLAYERSKILLDES3_212</v>
      </c>
      <c r="R19" s="300" t="str">
        <f t="shared" si="8"/>
        <v>PLAYERSKILLDES4_212</v>
      </c>
      <c r="S19" s="300" t="s">
        <v>15177</v>
      </c>
      <c r="T19" s="502">
        <v>101</v>
      </c>
      <c r="U19" s="503"/>
      <c r="V19" s="503"/>
      <c r="W19" s="503"/>
      <c r="X19" s="503"/>
      <c r="Y19" s="503"/>
      <c r="Z19" s="502"/>
      <c r="AA19" s="502"/>
      <c r="AB19" s="502"/>
      <c r="AC19" s="502"/>
      <c r="AD19" s="509"/>
      <c r="AE19" s="502"/>
      <c r="AF19" s="502"/>
      <c r="AG19" s="504" t="s">
        <v>15178</v>
      </c>
      <c r="AH19" s="502">
        <v>120</v>
      </c>
      <c r="AI19" s="502"/>
      <c r="AJ19" s="502"/>
      <c r="AK19" s="502"/>
      <c r="AL19" s="502"/>
      <c r="AM19" s="502">
        <v>0</v>
      </c>
      <c r="AN19" s="496" t="s">
        <v>15179</v>
      </c>
      <c r="AO19" s="502">
        <v>0</v>
      </c>
      <c r="AP19" s="502">
        <v>3</v>
      </c>
      <c r="AQ19" s="502">
        <v>2</v>
      </c>
      <c r="AR19" s="502">
        <v>0</v>
      </c>
      <c r="AS19" s="502"/>
      <c r="AT19" s="504" t="str">
        <f>"["&amp;VLOOKUP([1]playerSkillEffect!$A19,[1]法术参数设计表!$A$2:$O$168,8,FALSE)*1000&amp;",0]"</f>
        <v>[8000,0]</v>
      </c>
      <c r="AU19" s="504" t="str">
        <f>"["&amp;VLOOKUP([1]playerSkillEffect!$A19,[1]法术参数设计表!$A$2:$O$168,9,FALSE)*1000&amp;",0]"</f>
        <v>[35000,0]</v>
      </c>
      <c r="AV19" s="504" t="str">
        <f>"["&amp;VLOOKUP([1]playerSkillEffect!$A19,[1]法术参数设计表!$A$2:$O$168,10,FALSE)&amp;",0]"</f>
        <v>[40,0]</v>
      </c>
      <c r="AW19" s="502">
        <v>1</v>
      </c>
      <c r="AX19" s="502">
        <v>1</v>
      </c>
      <c r="AY19" s="502">
        <v>1</v>
      </c>
      <c r="AZ19" s="502" t="s">
        <v>6831</v>
      </c>
      <c r="BA19" s="502"/>
      <c r="BB19" s="502">
        <v>1</v>
      </c>
      <c r="BC19" s="502"/>
      <c r="BD19" s="502" t="s">
        <v>6831</v>
      </c>
      <c r="BE19" s="502" t="s">
        <v>6831</v>
      </c>
      <c r="BF19" s="502" t="s">
        <v>6831</v>
      </c>
      <c r="BG19" s="502" t="s">
        <v>6831</v>
      </c>
      <c r="BH19" s="502">
        <v>100</v>
      </c>
      <c r="BI19" s="502"/>
      <c r="BJ19" s="502"/>
      <c r="BK19" s="502">
        <v>0</v>
      </c>
      <c r="BL19" s="502">
        <f>VLOOKUP(A19,[1]法术参数设计表!$A$2:$W$223,5,FALSE)</f>
        <v>45</v>
      </c>
      <c r="BM19" s="502"/>
      <c r="BN19" s="502"/>
      <c r="BO19" s="502"/>
      <c r="BP19" s="502"/>
      <c r="BQ19" s="502">
        <v>3</v>
      </c>
      <c r="BR19" s="502"/>
      <c r="BS19" s="502" t="s">
        <v>6831</v>
      </c>
      <c r="BT19" s="502"/>
      <c r="BU19" s="502" t="str">
        <f>IF(VLOOKUP(A19,[1]法术参数设计表!$A$2:$Q$168,16,FALSE)="","","["&amp;ROUND(VLOOKUP(A19,[1]法术参数设计表!$A$2:$Q$168,16,FALSE),0)&amp;","&amp;ROUND(VLOOKUP(A19,[1]法术参数设计表!$A$2:$Q$168,17,FALSE),0)&amp;"]")</f>
        <v/>
      </c>
      <c r="BV19" s="502"/>
      <c r="BW19" s="502" t="s">
        <v>6831</v>
      </c>
      <c r="BX19" s="502">
        <v>2</v>
      </c>
      <c r="BY19" s="505" t="s">
        <v>6831</v>
      </c>
      <c r="BZ19" s="505" t="s">
        <v>6831</v>
      </c>
      <c r="CA19" s="505" t="s">
        <v>6831</v>
      </c>
      <c r="CB19" s="505" t="s">
        <v>6831</v>
      </c>
      <c r="CC19" s="505"/>
      <c r="CD19" s="505"/>
      <c r="CE19" s="504">
        <v>8212</v>
      </c>
      <c r="CF19" s="502" t="s">
        <v>14475</v>
      </c>
      <c r="CG19" s="504" t="s">
        <v>15180</v>
      </c>
      <c r="CH19" s="502" t="s">
        <v>6831</v>
      </c>
      <c r="CI19" s="502" t="s">
        <v>6831</v>
      </c>
      <c r="CJ19" s="502"/>
      <c r="CK19" s="502"/>
      <c r="CL19" s="502"/>
      <c r="CM19" s="502"/>
      <c r="CN19" s="502"/>
      <c r="CO19" s="502"/>
      <c r="CP19" s="502"/>
      <c r="CQ19" s="502"/>
      <c r="CR19" s="502"/>
      <c r="CS19" s="502"/>
      <c r="CT19" s="502"/>
      <c r="CU19" s="502"/>
      <c r="CV19" s="502"/>
      <c r="CW19" s="502"/>
      <c r="CX19" s="502"/>
      <c r="CY19" s="502"/>
      <c r="CZ19" s="502"/>
      <c r="DA19" s="502"/>
      <c r="DB19" s="502"/>
      <c r="DC19" s="502"/>
      <c r="DD19" s="504"/>
      <c r="DE19" s="504"/>
      <c r="DF19" s="504"/>
      <c r="DG19" s="504"/>
      <c r="DH19" s="502"/>
      <c r="DI19" s="502">
        <f t="shared" si="2"/>
        <v>45</v>
      </c>
      <c r="DJ19" s="502"/>
      <c r="DK19" s="502"/>
      <c r="DL19" s="502"/>
      <c r="DM19" s="502"/>
      <c r="DN19" s="502"/>
      <c r="DO19" s="502"/>
      <c r="DP19" s="502"/>
      <c r="DQ19" s="502"/>
      <c r="DR19" s="502"/>
      <c r="DS19" s="502"/>
      <c r="DT19" s="502">
        <f t="shared" si="9"/>
        <v>2</v>
      </c>
      <c r="DU19" s="502"/>
      <c r="DV19" s="502"/>
      <c r="DW19" s="502"/>
      <c r="DX19" s="502"/>
      <c r="DY19" s="502"/>
      <c r="DZ19" s="502"/>
      <c r="EA19" s="502"/>
      <c r="EB19" s="502"/>
      <c r="EC19" s="502"/>
      <c r="ED19" s="502"/>
      <c r="EE19" s="502"/>
      <c r="EF19" s="502"/>
      <c r="EG19" s="502"/>
      <c r="EH19" s="502"/>
      <c r="EI19" s="502"/>
      <c r="EJ19" s="502"/>
      <c r="EK19" s="502"/>
      <c r="EL19" s="502"/>
      <c r="EM19" s="502"/>
      <c r="EN19" s="502"/>
      <c r="EO19" s="502"/>
      <c r="EP19" s="502"/>
      <c r="EQ19" s="502"/>
      <c r="ER19" s="502"/>
      <c r="ES19" s="502"/>
      <c r="ET19" s="502"/>
      <c r="EU19" s="502"/>
      <c r="EV19" s="502"/>
      <c r="EW19" s="502">
        <f t="shared" si="10"/>
        <v>1</v>
      </c>
      <c r="EX19" s="502"/>
      <c r="EY19" s="502"/>
      <c r="EZ19" s="502">
        <v>101</v>
      </c>
      <c r="FA19" s="502"/>
      <c r="FB19" s="502"/>
      <c r="FC19" s="502"/>
      <c r="FD19" s="502"/>
      <c r="FE19" s="502">
        <v>1</v>
      </c>
      <c r="FF19" s="502"/>
      <c r="FG19" s="502" t="s">
        <v>6831</v>
      </c>
      <c r="FH19" s="502">
        <v>1</v>
      </c>
      <c r="FI19" s="502">
        <v>25</v>
      </c>
      <c r="FJ19" s="502">
        <f t="shared" si="11"/>
        <v>1</v>
      </c>
      <c r="FK19" s="502"/>
      <c r="FL19" s="502"/>
      <c r="FM19" s="502">
        <v>101</v>
      </c>
      <c r="FN19" s="502"/>
      <c r="FO19" s="502"/>
      <c r="FP19" s="502"/>
      <c r="FQ19" s="502"/>
      <c r="FR19" s="502"/>
      <c r="FS19" s="502">
        <v>1</v>
      </c>
      <c r="FT19" s="502"/>
      <c r="FU19" s="502" t="s">
        <v>6831</v>
      </c>
      <c r="FV19" s="502">
        <v>1</v>
      </c>
      <c r="FW19" s="502">
        <v>25</v>
      </c>
      <c r="FX19" s="152">
        <v>2000</v>
      </c>
      <c r="FY19" s="152">
        <v>1</v>
      </c>
    </row>
    <row r="20" spans="1:181">
      <c r="A20" s="139">
        <v>2121</v>
      </c>
      <c r="B20" s="139" t="s">
        <v>619</v>
      </c>
      <c r="C20" s="139">
        <v>2</v>
      </c>
      <c r="E20" s="139">
        <f t="shared" si="3"/>
        <v>0</v>
      </c>
      <c r="F20" s="139">
        <v>1</v>
      </c>
      <c r="G20" s="139">
        <v>3</v>
      </c>
      <c r="H20" s="139">
        <v>3</v>
      </c>
      <c r="L20" s="139">
        <f t="shared" si="4"/>
        <v>2.7E-2</v>
      </c>
      <c r="M20" s="139">
        <f t="shared" si="5"/>
        <v>1.7999999999999999E-2</v>
      </c>
      <c r="N20" s="300" t="str">
        <f t="shared" si="6"/>
        <v>PLAYERSKILL_212</v>
      </c>
      <c r="O20" s="300" t="str">
        <f t="shared" ref="O20:Q20" si="13">O19</f>
        <v>PLAYERSKILLDES_212</v>
      </c>
      <c r="P20" s="300" t="str">
        <f t="shared" si="13"/>
        <v>PLAYERSKILLDES2_212</v>
      </c>
      <c r="Q20" s="300" t="str">
        <f t="shared" si="13"/>
        <v>PLAYERSKILLDES3_212</v>
      </c>
      <c r="R20" s="300" t="str">
        <f t="shared" si="8"/>
        <v>PLAYERSKILLDES4_2121</v>
      </c>
      <c r="S20" s="300" t="s">
        <v>15177</v>
      </c>
      <c r="T20" s="502">
        <v>101</v>
      </c>
      <c r="U20" s="503"/>
      <c r="V20" s="503"/>
      <c r="W20" s="503"/>
      <c r="X20" s="503"/>
      <c r="Y20" s="503"/>
      <c r="Z20" s="502"/>
      <c r="AA20" s="502"/>
      <c r="AB20" s="502"/>
      <c r="AC20" s="502"/>
      <c r="AD20" s="509"/>
      <c r="AE20" s="502"/>
      <c r="AF20" s="502"/>
      <c r="AG20" s="504" t="s">
        <v>15178</v>
      </c>
      <c r="AH20" s="502">
        <v>120</v>
      </c>
      <c r="AI20" s="502"/>
      <c r="AJ20" s="502"/>
      <c r="AK20" s="502"/>
      <c r="AL20" s="502"/>
      <c r="AM20" s="502">
        <v>0</v>
      </c>
      <c r="AN20" s="496" t="s">
        <v>15179</v>
      </c>
      <c r="AO20" s="502">
        <v>0</v>
      </c>
      <c r="AP20" s="502">
        <v>3</v>
      </c>
      <c r="AQ20" s="502">
        <v>2</v>
      </c>
      <c r="AR20" s="502">
        <v>0</v>
      </c>
      <c r="AS20" s="502"/>
      <c r="AT20" s="504" t="str">
        <f>"["&amp;VLOOKUP([1]playerSkillEffect!$A20,[1]法术参数设计表!$A$2:$O$168,8,FALSE)*1000&amp;",0]"</f>
        <v>[6000,0]</v>
      </c>
      <c r="AU20" s="504" t="str">
        <f>"["&amp;VLOOKUP([1]playerSkillEffect!$A20,[1]法术参数设计表!$A$2:$O$168,9,FALSE)*1000&amp;",0]"</f>
        <v>[28000,0]</v>
      </c>
      <c r="AV20" s="504" t="str">
        <f>"["&amp;VLOOKUP([1]playerSkillEffect!$A20,[1]法术参数设计表!$A$2:$O$168,10,FALSE)&amp;",0]"</f>
        <v>[40,0]</v>
      </c>
      <c r="AW20" s="502">
        <v>1</v>
      </c>
      <c r="AX20" s="502">
        <v>1</v>
      </c>
      <c r="AY20" s="502">
        <v>1</v>
      </c>
      <c r="AZ20" s="502" t="s">
        <v>6831</v>
      </c>
      <c r="BA20" s="502"/>
      <c r="BB20" s="502">
        <v>1</v>
      </c>
      <c r="BC20" s="502"/>
      <c r="BD20" s="502" t="s">
        <v>6831</v>
      </c>
      <c r="BE20" s="502" t="s">
        <v>6831</v>
      </c>
      <c r="BF20" s="502" t="s">
        <v>6831</v>
      </c>
      <c r="BG20" s="502" t="s">
        <v>6831</v>
      </c>
      <c r="BH20" s="502">
        <v>100</v>
      </c>
      <c r="BI20" s="502"/>
      <c r="BJ20" s="502"/>
      <c r="BK20" s="502">
        <v>0</v>
      </c>
      <c r="BL20" s="502">
        <f>VLOOKUP(A20,[1]法术参数设计表!$A$2:$W$223,5,FALSE)</f>
        <v>45</v>
      </c>
      <c r="BM20" s="502"/>
      <c r="BN20" s="502"/>
      <c r="BO20" s="502"/>
      <c r="BP20" s="502"/>
      <c r="BQ20" s="502">
        <v>3</v>
      </c>
      <c r="BR20" s="502"/>
      <c r="BS20" s="502" t="s">
        <v>6831</v>
      </c>
      <c r="BT20" s="502"/>
      <c r="BU20" s="502" t="str">
        <f>IF(VLOOKUP(A20,[1]法术参数设计表!$A$2:$Q$168,16,FALSE)="","","["&amp;ROUND(VLOOKUP(A20,[1]法术参数设计表!$A$2:$Q$168,16,FALSE),0)&amp;","&amp;ROUND(VLOOKUP(A20,[1]法术参数设计表!$A$2:$Q$168,17,FALSE),0)&amp;"]")</f>
        <v/>
      </c>
      <c r="BV20" s="502"/>
      <c r="BW20" s="502" t="s">
        <v>6831</v>
      </c>
      <c r="BX20" s="502">
        <v>2</v>
      </c>
      <c r="BY20" s="505" t="s">
        <v>6831</v>
      </c>
      <c r="BZ20" s="505" t="s">
        <v>6831</v>
      </c>
      <c r="CA20" s="505" t="s">
        <v>6831</v>
      </c>
      <c r="CB20" s="505" t="s">
        <v>6831</v>
      </c>
      <c r="CC20" s="505"/>
      <c r="CD20" s="505"/>
      <c r="CE20" s="504">
        <v>8212</v>
      </c>
      <c r="CF20" s="502" t="s">
        <v>14475</v>
      </c>
      <c r="CG20" s="504" t="s">
        <v>15180</v>
      </c>
      <c r="CH20" s="502" t="s">
        <v>6831</v>
      </c>
      <c r="CI20" s="502" t="s">
        <v>6831</v>
      </c>
      <c r="CJ20" s="502"/>
      <c r="CK20" s="502"/>
      <c r="CL20" s="502"/>
      <c r="CM20" s="502"/>
      <c r="CN20" s="502"/>
      <c r="CO20" s="502"/>
      <c r="CP20" s="502"/>
      <c r="CQ20" s="502"/>
      <c r="CR20" s="502"/>
      <c r="CS20" s="502"/>
      <c r="CT20" s="502"/>
      <c r="CU20" s="502"/>
      <c r="CV20" s="502"/>
      <c r="CW20" s="502"/>
      <c r="CX20" s="502"/>
      <c r="CY20" s="502"/>
      <c r="CZ20" s="502"/>
      <c r="DA20" s="502"/>
      <c r="DB20" s="502"/>
      <c r="DC20" s="502"/>
      <c r="DD20" s="504"/>
      <c r="DE20" s="504"/>
      <c r="DF20" s="504"/>
      <c r="DG20" s="504"/>
      <c r="DH20" s="502"/>
      <c r="DI20" s="502">
        <f t="shared" si="2"/>
        <v>45</v>
      </c>
      <c r="DJ20" s="502"/>
      <c r="DK20" s="502"/>
      <c r="DL20" s="502"/>
      <c r="DM20" s="502"/>
      <c r="DN20" s="502"/>
      <c r="DO20" s="502"/>
      <c r="DP20" s="502"/>
      <c r="DQ20" s="502"/>
      <c r="DR20" s="502"/>
      <c r="DS20" s="502"/>
      <c r="DT20" s="502">
        <f t="shared" si="9"/>
        <v>2</v>
      </c>
      <c r="DU20" s="502"/>
      <c r="DV20" s="502"/>
      <c r="DW20" s="502"/>
      <c r="DX20" s="502"/>
      <c r="DY20" s="502"/>
      <c r="DZ20" s="502"/>
      <c r="EA20" s="502"/>
      <c r="EB20" s="502"/>
      <c r="EC20" s="502"/>
      <c r="ED20" s="502"/>
      <c r="EE20" s="502"/>
      <c r="EF20" s="502"/>
      <c r="EG20" s="502"/>
      <c r="EH20" s="502"/>
      <c r="EI20" s="502"/>
      <c r="EJ20" s="502"/>
      <c r="EK20" s="502"/>
      <c r="EL20" s="502"/>
      <c r="EM20" s="502"/>
      <c r="EN20" s="502"/>
      <c r="EO20" s="502"/>
      <c r="EP20" s="502"/>
      <c r="EQ20" s="502"/>
      <c r="ER20" s="502"/>
      <c r="ES20" s="502"/>
      <c r="ET20" s="502"/>
      <c r="EU20" s="502"/>
      <c r="EV20" s="502"/>
      <c r="EW20" s="502">
        <f t="shared" si="10"/>
        <v>1</v>
      </c>
      <c r="EX20" s="502"/>
      <c r="EY20" s="502"/>
      <c r="EZ20" s="502">
        <v>101</v>
      </c>
      <c r="FA20" s="502"/>
      <c r="FB20" s="502"/>
      <c r="FC20" s="502"/>
      <c r="FD20" s="502"/>
      <c r="FE20" s="502">
        <v>1</v>
      </c>
      <c r="FF20" s="502"/>
      <c r="FG20" s="502" t="s">
        <v>6831</v>
      </c>
      <c r="FH20" s="502">
        <v>1</v>
      </c>
      <c r="FI20" s="502">
        <v>25</v>
      </c>
      <c r="FJ20" s="502">
        <f t="shared" si="11"/>
        <v>1</v>
      </c>
      <c r="FK20" s="502"/>
      <c r="FL20" s="502"/>
      <c r="FM20" s="502">
        <v>101</v>
      </c>
      <c r="FN20" s="502"/>
      <c r="FO20" s="502"/>
      <c r="FP20" s="502"/>
      <c r="FQ20" s="502"/>
      <c r="FR20" s="502"/>
      <c r="FS20" s="502">
        <v>1</v>
      </c>
      <c r="FT20" s="502"/>
      <c r="FU20" s="502" t="s">
        <v>6831</v>
      </c>
      <c r="FV20" s="502">
        <v>1</v>
      </c>
      <c r="FW20" s="502">
        <v>25</v>
      </c>
      <c r="FX20" s="152">
        <v>2000</v>
      </c>
      <c r="FY20" s="152">
        <v>1</v>
      </c>
    </row>
    <row r="21" spans="1:181" ht="18">
      <c r="A21" s="139">
        <v>213</v>
      </c>
      <c r="B21" s="139" t="s">
        <v>620</v>
      </c>
      <c r="C21" s="139">
        <v>2</v>
      </c>
      <c r="D21" s="139">
        <v>1</v>
      </c>
      <c r="E21" s="139">
        <f t="shared" si="3"/>
        <v>1</v>
      </c>
      <c r="F21" s="139">
        <v>1</v>
      </c>
      <c r="G21" s="139">
        <v>3</v>
      </c>
      <c r="H21" s="139">
        <v>3</v>
      </c>
      <c r="L21" s="139">
        <f t="shared" si="4"/>
        <v>3.5999999999999997E-2</v>
      </c>
      <c r="M21" s="139">
        <f t="shared" si="5"/>
        <v>2.7E-2</v>
      </c>
      <c r="N21" s="300" t="str">
        <f t="shared" si="6"/>
        <v>PLAYERSKILL_213</v>
      </c>
      <c r="O21" s="300" t="str">
        <f t="shared" si="7"/>
        <v>PLAYERSKILLDES_213</v>
      </c>
      <c r="P21" s="300" t="str">
        <f t="shared" si="0"/>
        <v>PLAYERSKILLDES2_213</v>
      </c>
      <c r="Q21" s="300" t="str">
        <f t="shared" si="1"/>
        <v>PLAYERSKILLDES3_213</v>
      </c>
      <c r="R21" s="300" t="str">
        <f t="shared" si="8"/>
        <v>PLAYERSKILLDES4_213</v>
      </c>
      <c r="S21" s="300" t="s">
        <v>15181</v>
      </c>
      <c r="T21" s="502">
        <v>101</v>
      </c>
      <c r="U21" s="503"/>
      <c r="V21" s="503"/>
      <c r="W21" s="503"/>
      <c r="X21" s="503"/>
      <c r="Y21" s="503"/>
      <c r="Z21" s="502"/>
      <c r="AA21" s="502"/>
      <c r="AB21" s="502"/>
      <c r="AC21" s="502"/>
      <c r="AD21" s="510" t="s">
        <v>15182</v>
      </c>
      <c r="AE21" s="510"/>
      <c r="AF21" s="510" t="s">
        <v>15183</v>
      </c>
      <c r="AG21" s="504"/>
      <c r="AH21" s="504">
        <v>120</v>
      </c>
      <c r="AI21" s="504"/>
      <c r="AJ21" s="504"/>
      <c r="AK21" s="504"/>
      <c r="AL21" s="502"/>
      <c r="AM21" s="502">
        <v>1</v>
      </c>
      <c r="AN21" s="496" t="s">
        <v>15184</v>
      </c>
      <c r="AO21" s="502">
        <v>0</v>
      </c>
      <c r="AP21" s="502">
        <v>3</v>
      </c>
      <c r="AQ21" s="502">
        <v>2</v>
      </c>
      <c r="AR21" s="502">
        <v>0</v>
      </c>
      <c r="AS21" s="502"/>
      <c r="AT21" s="504" t="str">
        <f>"["&amp;VLOOKUP([1]playerSkillEffect!$A21,[1]法术参数设计表!$A$2:$O$168,8,FALSE)*1000&amp;",0]"</f>
        <v>[21000,0]</v>
      </c>
      <c r="AU21" s="504" t="str">
        <f>"["&amp;VLOOKUP([1]playerSkillEffect!$A21,[1]法术参数设计表!$A$2:$O$168,9,FALSE)*1000&amp;",0]"</f>
        <v>[30000,0]</v>
      </c>
      <c r="AV21" s="504" t="str">
        <f>"["&amp;VLOOKUP([1]playerSkillEffect!$A21,[1]法术参数设计表!$A$2:$O$168,10,FALSE)&amp;",0]"</f>
        <v>[65,0]</v>
      </c>
      <c r="AW21" s="502">
        <v>1</v>
      </c>
      <c r="AX21" s="502">
        <v>1</v>
      </c>
      <c r="AY21" s="502">
        <v>1</v>
      </c>
      <c r="AZ21" s="502" t="s">
        <v>6831</v>
      </c>
      <c r="BA21" s="502"/>
      <c r="BB21" s="502">
        <v>1</v>
      </c>
      <c r="BC21" s="502"/>
      <c r="BD21" s="502" t="s">
        <v>6831</v>
      </c>
      <c r="BE21" s="502">
        <v>10213</v>
      </c>
      <c r="BF21" s="502" t="s">
        <v>6831</v>
      </c>
      <c r="BG21" s="502" t="s">
        <v>6831</v>
      </c>
      <c r="BH21" s="502">
        <v>100</v>
      </c>
      <c r="BI21" s="502"/>
      <c r="BJ21" s="502"/>
      <c r="BK21" s="502">
        <v>0</v>
      </c>
      <c r="BL21" s="502">
        <f>VLOOKUP(A21,[1]法术参数设计表!$A$2:$W$223,5,FALSE)</f>
        <v>80</v>
      </c>
      <c r="BM21" s="502"/>
      <c r="BN21" s="502"/>
      <c r="BO21" s="502"/>
      <c r="BP21" s="502"/>
      <c r="BQ21" s="502"/>
      <c r="BR21" s="502"/>
      <c r="BS21" s="502" t="s">
        <v>6831</v>
      </c>
      <c r="BT21" s="502"/>
      <c r="BU21" s="502" t="str">
        <f>IF(VLOOKUP(A21,[1]法术参数设计表!$A$2:$Q$168,16,FALSE)="","","["&amp;ROUND(VLOOKUP(A21,[1]法术参数设计表!$A$2:$Q$168,16,FALSE),0)&amp;","&amp;ROUND(VLOOKUP(A21,[1]法术参数设计表!$A$2:$Q$168,17,FALSE),0)&amp;"]")</f>
        <v/>
      </c>
      <c r="BV21" s="502"/>
      <c r="BW21" s="502" t="s">
        <v>6831</v>
      </c>
      <c r="BX21" s="502">
        <v>2</v>
      </c>
      <c r="BY21" s="505" t="s">
        <v>6831</v>
      </c>
      <c r="BZ21" s="505" t="s">
        <v>6831</v>
      </c>
      <c r="CA21" s="505" t="s">
        <v>6831</v>
      </c>
      <c r="CB21" s="505" t="s">
        <v>6831</v>
      </c>
      <c r="CC21" s="505"/>
      <c r="CD21" s="505"/>
      <c r="CE21" s="504">
        <v>8213</v>
      </c>
      <c r="CF21" s="502" t="s">
        <v>14475</v>
      </c>
      <c r="CG21" s="504" t="s">
        <v>15180</v>
      </c>
      <c r="CH21" s="502" t="s">
        <v>6831</v>
      </c>
      <c r="CI21" s="502" t="s">
        <v>6831</v>
      </c>
      <c r="CJ21" s="502"/>
      <c r="CK21" s="502"/>
      <c r="CL21" s="502"/>
      <c r="CM21" s="502"/>
      <c r="CN21" s="502"/>
      <c r="CO21" s="502"/>
      <c r="CP21" s="502"/>
      <c r="CQ21" s="502"/>
      <c r="CR21" s="502"/>
      <c r="CS21" s="502"/>
      <c r="CT21" s="502"/>
      <c r="CU21" s="502"/>
      <c r="CV21" s="502"/>
      <c r="CW21" s="502"/>
      <c r="CX21" s="502"/>
      <c r="CY21" s="502"/>
      <c r="CZ21" s="502"/>
      <c r="DA21" s="502"/>
      <c r="DB21" s="502"/>
      <c r="DC21" s="502"/>
      <c r="DD21" s="504"/>
      <c r="DE21" s="504"/>
      <c r="DF21" s="504"/>
      <c r="DG21" s="504"/>
      <c r="DH21" s="502"/>
      <c r="DI21" s="502">
        <f t="shared" si="2"/>
        <v>80</v>
      </c>
      <c r="DJ21" s="502"/>
      <c r="DK21" s="502"/>
      <c r="DL21" s="502"/>
      <c r="DM21" s="502"/>
      <c r="DN21" s="502"/>
      <c r="DO21" s="502"/>
      <c r="DP21" s="502"/>
      <c r="DQ21" s="502"/>
      <c r="DR21" s="502"/>
      <c r="DS21" s="502"/>
      <c r="DT21" s="502">
        <f t="shared" si="9"/>
        <v>2</v>
      </c>
      <c r="DU21" s="502"/>
      <c r="DV21" s="502"/>
      <c r="DW21" s="502"/>
      <c r="DX21" s="502"/>
      <c r="DY21" s="502"/>
      <c r="DZ21" s="502"/>
      <c r="EA21" s="502"/>
      <c r="EB21" s="502"/>
      <c r="EC21" s="502"/>
      <c r="ED21" s="502"/>
      <c r="EE21" s="502"/>
      <c r="EF21" s="502"/>
      <c r="EG21" s="502"/>
      <c r="EH21" s="502"/>
      <c r="EI21" s="502"/>
      <c r="EJ21" s="502"/>
      <c r="EK21" s="502"/>
      <c r="EL21" s="502"/>
      <c r="EM21" s="502"/>
      <c r="EN21" s="502"/>
      <c r="EO21" s="502"/>
      <c r="EP21" s="502"/>
      <c r="EQ21" s="502"/>
      <c r="ER21" s="502"/>
      <c r="ES21" s="502"/>
      <c r="ET21" s="502"/>
      <c r="EU21" s="502"/>
      <c r="EV21" s="502"/>
      <c r="EW21" s="502">
        <f t="shared" si="10"/>
        <v>10</v>
      </c>
      <c r="EX21" s="502"/>
      <c r="EY21" s="502"/>
      <c r="EZ21" s="502">
        <v>101</v>
      </c>
      <c r="FA21" s="502"/>
      <c r="FB21" s="502"/>
      <c r="FC21" s="502"/>
      <c r="FD21" s="502"/>
      <c r="FE21" s="502">
        <v>1</v>
      </c>
      <c r="FF21" s="504" t="s">
        <v>15150</v>
      </c>
      <c r="FG21" s="502" t="s">
        <v>6831</v>
      </c>
      <c r="FH21" s="502">
        <v>1</v>
      </c>
      <c r="FI21" s="502">
        <v>25</v>
      </c>
      <c r="FJ21" s="502">
        <f t="shared" si="11"/>
        <v>10</v>
      </c>
      <c r="FK21" s="502"/>
      <c r="FL21" s="502"/>
      <c r="FM21" s="502">
        <v>101</v>
      </c>
      <c r="FN21" s="502"/>
      <c r="FO21" s="502"/>
      <c r="FP21" s="502"/>
      <c r="FQ21" s="502"/>
      <c r="FR21" s="502"/>
      <c r="FS21" s="502">
        <v>1</v>
      </c>
      <c r="FT21" s="504" t="s">
        <v>15150</v>
      </c>
      <c r="FU21" s="502" t="s">
        <v>6831</v>
      </c>
      <c r="FV21" s="502">
        <v>1</v>
      </c>
      <c r="FW21" s="502">
        <v>25</v>
      </c>
      <c r="FX21" s="152">
        <v>2000</v>
      </c>
      <c r="FY21" s="152">
        <v>1</v>
      </c>
    </row>
    <row r="22" spans="1:181" ht="18">
      <c r="A22" s="139">
        <v>2131</v>
      </c>
      <c r="B22" s="139" t="s">
        <v>620</v>
      </c>
      <c r="C22" s="139">
        <v>2</v>
      </c>
      <c r="D22" s="139">
        <v>1</v>
      </c>
      <c r="E22" s="139">
        <f t="shared" si="3"/>
        <v>1</v>
      </c>
      <c r="F22" s="139">
        <v>1</v>
      </c>
      <c r="G22" s="139">
        <v>3</v>
      </c>
      <c r="H22" s="139">
        <v>3</v>
      </c>
      <c r="L22" s="139">
        <f t="shared" si="4"/>
        <v>3.5999999999999997E-2</v>
      </c>
      <c r="M22" s="139">
        <f t="shared" si="5"/>
        <v>2.7E-2</v>
      </c>
      <c r="N22" s="300" t="str">
        <f t="shared" si="6"/>
        <v>PLAYERSKILL_213</v>
      </c>
      <c r="O22" s="300" t="str">
        <f t="shared" ref="O22:Q22" si="14">O21</f>
        <v>PLAYERSKILLDES_213</v>
      </c>
      <c r="P22" s="300" t="str">
        <f t="shared" si="14"/>
        <v>PLAYERSKILLDES2_213</v>
      </c>
      <c r="Q22" s="300" t="str">
        <f t="shared" si="14"/>
        <v>PLAYERSKILLDES3_213</v>
      </c>
      <c r="R22" s="300" t="str">
        <f t="shared" si="8"/>
        <v>PLAYERSKILLDES4_2131</v>
      </c>
      <c r="S22" s="300" t="s">
        <v>15181</v>
      </c>
      <c r="T22" s="502">
        <v>101</v>
      </c>
      <c r="U22" s="503"/>
      <c r="V22" s="503"/>
      <c r="W22" s="503"/>
      <c r="X22" s="503"/>
      <c r="Y22" s="503"/>
      <c r="Z22" s="502"/>
      <c r="AA22" s="502"/>
      <c r="AB22" s="502"/>
      <c r="AC22" s="502"/>
      <c r="AD22" s="510" t="s">
        <v>15182</v>
      </c>
      <c r="AE22" s="510"/>
      <c r="AF22" s="510" t="s">
        <v>15183</v>
      </c>
      <c r="AG22" s="504"/>
      <c r="AH22" s="504">
        <v>120</v>
      </c>
      <c r="AI22" s="504"/>
      <c r="AJ22" s="504"/>
      <c r="AK22" s="504"/>
      <c r="AL22" s="502"/>
      <c r="AM22" s="502">
        <v>1</v>
      </c>
      <c r="AN22" s="496" t="s">
        <v>15184</v>
      </c>
      <c r="AO22" s="502">
        <v>0</v>
      </c>
      <c r="AP22" s="502">
        <v>3</v>
      </c>
      <c r="AQ22" s="502">
        <v>2</v>
      </c>
      <c r="AR22" s="502">
        <v>0</v>
      </c>
      <c r="AS22" s="502"/>
      <c r="AT22" s="504" t="str">
        <f>"["&amp;VLOOKUP([1]playerSkillEffect!$A22,[1]法术参数设计表!$A$2:$O$168,8,FALSE)*1000&amp;",0]"</f>
        <v>[17000,0]</v>
      </c>
      <c r="AU22" s="504" t="str">
        <f>"["&amp;VLOOKUP([1]playerSkillEffect!$A22,[1]法术参数设计表!$A$2:$O$168,9,FALSE)*1000&amp;",0]"</f>
        <v>[24000,0]</v>
      </c>
      <c r="AV22" s="504" t="str">
        <f>"["&amp;VLOOKUP([1]playerSkillEffect!$A22,[1]法术参数设计表!$A$2:$O$168,10,FALSE)&amp;",0]"</f>
        <v>[65,0]</v>
      </c>
      <c r="AW22" s="502">
        <v>1</v>
      </c>
      <c r="AX22" s="502">
        <v>1</v>
      </c>
      <c r="AY22" s="502">
        <v>1</v>
      </c>
      <c r="AZ22" s="502" t="s">
        <v>6831</v>
      </c>
      <c r="BA22" s="502"/>
      <c r="BB22" s="502">
        <v>1</v>
      </c>
      <c r="BC22" s="502"/>
      <c r="BD22" s="502" t="s">
        <v>6831</v>
      </c>
      <c r="BE22" s="502">
        <v>10213</v>
      </c>
      <c r="BF22" s="502" t="s">
        <v>6831</v>
      </c>
      <c r="BG22" s="502" t="s">
        <v>6831</v>
      </c>
      <c r="BH22" s="502">
        <v>100</v>
      </c>
      <c r="BI22" s="502"/>
      <c r="BJ22" s="502"/>
      <c r="BK22" s="502">
        <v>0</v>
      </c>
      <c r="BL22" s="502">
        <f>VLOOKUP(A22,[1]法术参数设计表!$A$2:$W$223,5,FALSE)</f>
        <v>80</v>
      </c>
      <c r="BM22" s="502"/>
      <c r="BN22" s="502"/>
      <c r="BO22" s="502"/>
      <c r="BP22" s="502"/>
      <c r="BQ22" s="502"/>
      <c r="BR22" s="502"/>
      <c r="BS22" s="502" t="s">
        <v>6831</v>
      </c>
      <c r="BT22" s="502"/>
      <c r="BU22" s="502" t="str">
        <f>IF(VLOOKUP(A22,[1]法术参数设计表!$A$2:$Q$168,16,FALSE)="","","["&amp;ROUND(VLOOKUP(A22,[1]法术参数设计表!$A$2:$Q$168,16,FALSE),0)&amp;","&amp;ROUND(VLOOKUP(A22,[1]法术参数设计表!$A$2:$Q$168,17,FALSE),0)&amp;"]")</f>
        <v/>
      </c>
      <c r="BV22" s="502"/>
      <c r="BW22" s="502" t="s">
        <v>6831</v>
      </c>
      <c r="BX22" s="502">
        <v>2</v>
      </c>
      <c r="BY22" s="505" t="s">
        <v>6831</v>
      </c>
      <c r="BZ22" s="505" t="s">
        <v>6831</v>
      </c>
      <c r="CA22" s="505" t="s">
        <v>6831</v>
      </c>
      <c r="CB22" s="505" t="s">
        <v>6831</v>
      </c>
      <c r="CC22" s="505"/>
      <c r="CD22" s="505"/>
      <c r="CE22" s="504">
        <v>8213</v>
      </c>
      <c r="CF22" s="502" t="s">
        <v>14475</v>
      </c>
      <c r="CG22" s="504" t="s">
        <v>15180</v>
      </c>
      <c r="CH22" s="502" t="s">
        <v>6831</v>
      </c>
      <c r="CI22" s="502" t="s">
        <v>6831</v>
      </c>
      <c r="CJ22" s="502"/>
      <c r="CK22" s="502"/>
      <c r="CL22" s="502"/>
      <c r="CM22" s="502"/>
      <c r="CN22" s="502"/>
      <c r="CO22" s="502"/>
      <c r="CP22" s="502"/>
      <c r="CQ22" s="502"/>
      <c r="CR22" s="502"/>
      <c r="CS22" s="502"/>
      <c r="CT22" s="502"/>
      <c r="CU22" s="502"/>
      <c r="CV22" s="502"/>
      <c r="CW22" s="502"/>
      <c r="CX22" s="502"/>
      <c r="CY22" s="502"/>
      <c r="CZ22" s="502"/>
      <c r="DA22" s="502"/>
      <c r="DB22" s="502"/>
      <c r="DC22" s="502"/>
      <c r="DD22" s="504"/>
      <c r="DE22" s="504"/>
      <c r="DF22" s="504"/>
      <c r="DG22" s="504"/>
      <c r="DH22" s="502"/>
      <c r="DI22" s="502">
        <f t="shared" si="2"/>
        <v>80</v>
      </c>
      <c r="DJ22" s="502"/>
      <c r="DK22" s="502"/>
      <c r="DL22" s="502"/>
      <c r="DM22" s="502"/>
      <c r="DN22" s="502"/>
      <c r="DO22" s="502"/>
      <c r="DP22" s="502"/>
      <c r="DQ22" s="502"/>
      <c r="DR22" s="502"/>
      <c r="DS22" s="502"/>
      <c r="DT22" s="502">
        <f t="shared" si="9"/>
        <v>2</v>
      </c>
      <c r="DU22" s="502"/>
      <c r="DV22" s="502"/>
      <c r="DW22" s="502"/>
      <c r="DX22" s="502"/>
      <c r="DY22" s="502"/>
      <c r="DZ22" s="502"/>
      <c r="EA22" s="502"/>
      <c r="EB22" s="502"/>
      <c r="EC22" s="502"/>
      <c r="ED22" s="502"/>
      <c r="EE22" s="502"/>
      <c r="EF22" s="502"/>
      <c r="EG22" s="502"/>
      <c r="EH22" s="502"/>
      <c r="EI22" s="502"/>
      <c r="EJ22" s="502"/>
      <c r="EK22" s="502"/>
      <c r="EL22" s="502"/>
      <c r="EM22" s="502"/>
      <c r="EN22" s="502"/>
      <c r="EO22" s="502"/>
      <c r="EP22" s="502"/>
      <c r="EQ22" s="502"/>
      <c r="ER22" s="502"/>
      <c r="ES22" s="502"/>
      <c r="ET22" s="502"/>
      <c r="EU22" s="502"/>
      <c r="EV22" s="502"/>
      <c r="EW22" s="502">
        <f t="shared" si="10"/>
        <v>10</v>
      </c>
      <c r="EX22" s="502"/>
      <c r="EY22" s="502"/>
      <c r="EZ22" s="502">
        <v>101</v>
      </c>
      <c r="FA22" s="502"/>
      <c r="FB22" s="502"/>
      <c r="FC22" s="502"/>
      <c r="FD22" s="502"/>
      <c r="FE22" s="502">
        <v>1</v>
      </c>
      <c r="FF22" s="504" t="s">
        <v>15150</v>
      </c>
      <c r="FG22" s="502" t="s">
        <v>6831</v>
      </c>
      <c r="FH22" s="502">
        <v>1</v>
      </c>
      <c r="FI22" s="502">
        <v>25</v>
      </c>
      <c r="FJ22" s="502">
        <f t="shared" si="11"/>
        <v>10</v>
      </c>
      <c r="FK22" s="502"/>
      <c r="FL22" s="502"/>
      <c r="FM22" s="502">
        <v>101</v>
      </c>
      <c r="FN22" s="502"/>
      <c r="FO22" s="502"/>
      <c r="FP22" s="502"/>
      <c r="FQ22" s="502"/>
      <c r="FR22" s="502"/>
      <c r="FS22" s="502">
        <v>1</v>
      </c>
      <c r="FT22" s="504" t="s">
        <v>15150</v>
      </c>
      <c r="FU22" s="502" t="s">
        <v>6831</v>
      </c>
      <c r="FV22" s="502">
        <v>1</v>
      </c>
      <c r="FW22" s="502">
        <v>25</v>
      </c>
      <c r="FX22" s="152">
        <v>2000</v>
      </c>
      <c r="FY22" s="152">
        <v>1</v>
      </c>
    </row>
    <row r="23" spans="1:181">
      <c r="A23" s="139">
        <v>214</v>
      </c>
      <c r="B23" s="139" t="s">
        <v>621</v>
      </c>
      <c r="C23" s="139">
        <v>2</v>
      </c>
      <c r="E23" s="139">
        <f t="shared" si="3"/>
        <v>0</v>
      </c>
      <c r="F23" s="139">
        <v>1</v>
      </c>
      <c r="G23" s="139">
        <v>1</v>
      </c>
      <c r="H23" s="139">
        <v>1</v>
      </c>
      <c r="I23" s="139">
        <v>1</v>
      </c>
      <c r="L23" s="139">
        <f t="shared" si="4"/>
        <v>2.7E-2</v>
      </c>
      <c r="M23" s="139">
        <f t="shared" si="5"/>
        <v>1.7999999999999999E-2</v>
      </c>
      <c r="N23" s="300" t="str">
        <f t="shared" si="6"/>
        <v>PLAYERSKILL_214</v>
      </c>
      <c r="O23" s="300" t="str">
        <f t="shared" si="7"/>
        <v>PLAYERSKILLDES_214</v>
      </c>
      <c r="P23" s="300" t="str">
        <f t="shared" si="0"/>
        <v>PLAYERSKILLDES2_214</v>
      </c>
      <c r="Q23" s="300" t="str">
        <f t="shared" si="1"/>
        <v>PLAYERSKILLDES3_214</v>
      </c>
      <c r="R23" s="300" t="str">
        <f t="shared" si="8"/>
        <v>PLAYERSKILLDES4_214</v>
      </c>
      <c r="S23" s="300" t="s">
        <v>15185</v>
      </c>
      <c r="T23" s="502">
        <v>101</v>
      </c>
      <c r="U23" s="503"/>
      <c r="V23" s="503"/>
      <c r="W23" s="503"/>
      <c r="X23" s="503"/>
      <c r="Y23" s="503"/>
      <c r="Z23" s="502"/>
      <c r="AA23" s="502"/>
      <c r="AB23" s="502"/>
      <c r="AC23" s="502"/>
      <c r="AD23" s="504" t="s">
        <v>15186</v>
      </c>
      <c r="AE23" s="502"/>
      <c r="AF23" s="502"/>
      <c r="AG23" s="504"/>
      <c r="AH23" s="502">
        <v>120</v>
      </c>
      <c r="AI23" s="502"/>
      <c r="AJ23" s="502"/>
      <c r="AK23" s="502"/>
      <c r="AL23" s="502"/>
      <c r="AM23" s="502">
        <v>1</v>
      </c>
      <c r="AN23" s="496" t="s">
        <v>15187</v>
      </c>
      <c r="AO23" s="502">
        <v>0</v>
      </c>
      <c r="AP23" s="502">
        <v>3</v>
      </c>
      <c r="AQ23" s="502">
        <v>2</v>
      </c>
      <c r="AR23" s="502">
        <v>0</v>
      </c>
      <c r="AS23" s="502"/>
      <c r="AT23" s="504" t="str">
        <f>"["&amp;VLOOKUP([1]playerSkillEffect!$A23,[1]法术参数设计表!$A$2:$O$168,8,FALSE)*1000&amp;",0]"</f>
        <v>[6000,0]</v>
      </c>
      <c r="AU23" s="504" t="str">
        <f>"["&amp;VLOOKUP([1]playerSkillEffect!$A23,[1]法术参数设计表!$A$2:$O$168,9,FALSE)*1000&amp;",0]"</f>
        <v>[15000,0]</v>
      </c>
      <c r="AV23" s="504" t="str">
        <f>"["&amp;VLOOKUP([1]playerSkillEffect!$A23,[1]法术参数设计表!$A$2:$O$168,10,FALSE)&amp;",0]"</f>
        <v>[20,0]</v>
      </c>
      <c r="AW23" s="502">
        <v>1</v>
      </c>
      <c r="AX23" s="502">
        <v>1</v>
      </c>
      <c r="AY23" s="502">
        <v>1</v>
      </c>
      <c r="AZ23" s="502" t="s">
        <v>6831</v>
      </c>
      <c r="BA23" s="502"/>
      <c r="BB23" s="502">
        <v>1</v>
      </c>
      <c r="BC23" s="502"/>
      <c r="BD23" s="502" t="s">
        <v>6831</v>
      </c>
      <c r="BE23" s="502" t="s">
        <v>6831</v>
      </c>
      <c r="BF23" s="502" t="s">
        <v>6831</v>
      </c>
      <c r="BG23" s="502" t="s">
        <v>6831</v>
      </c>
      <c r="BH23" s="502">
        <v>100</v>
      </c>
      <c r="BI23" s="502"/>
      <c r="BJ23" s="502"/>
      <c r="BK23" s="502">
        <v>1</v>
      </c>
      <c r="BL23" s="502">
        <f>VLOOKUP(A23,[1]法术参数设计表!$A$2:$W$223,5,FALSE)</f>
        <v>45</v>
      </c>
      <c r="BM23" s="502">
        <v>9</v>
      </c>
      <c r="BN23" s="502">
        <v>19</v>
      </c>
      <c r="BO23" s="502"/>
      <c r="BP23" s="502" t="s">
        <v>12513</v>
      </c>
      <c r="BQ23" s="502">
        <v>2</v>
      </c>
      <c r="BR23" s="502"/>
      <c r="BS23" s="502" t="s">
        <v>6831</v>
      </c>
      <c r="BT23" s="502"/>
      <c r="BU23" s="502" t="str">
        <f>IF(VLOOKUP(A23,[1]法术参数设计表!$A$2:$Q$168,16,FALSE)="","","["&amp;ROUND(VLOOKUP(A23,[1]法术参数设计表!$A$2:$Q$168,16,FALSE),0)&amp;","&amp;ROUND(VLOOKUP(A23,[1]法术参数设计表!$A$2:$Q$168,17,FALSE),0)&amp;"]")</f>
        <v>[951,516]</v>
      </c>
      <c r="BV23" s="502"/>
      <c r="BW23" s="502" t="s">
        <v>6831</v>
      </c>
      <c r="BX23" s="502">
        <v>2</v>
      </c>
      <c r="BY23" s="505" t="s">
        <v>6831</v>
      </c>
      <c r="BZ23" s="505" t="s">
        <v>6831</v>
      </c>
      <c r="CA23" s="505">
        <v>42001</v>
      </c>
      <c r="CB23" s="511" t="s">
        <v>15188</v>
      </c>
      <c r="CC23" s="505"/>
      <c r="CD23" s="505"/>
      <c r="CE23" s="502" t="s">
        <v>6831</v>
      </c>
      <c r="CF23" s="502" t="s">
        <v>6831</v>
      </c>
      <c r="CG23" s="502" t="s">
        <v>6831</v>
      </c>
      <c r="CH23" s="502" t="s">
        <v>6831</v>
      </c>
      <c r="CI23" s="502" t="s">
        <v>6831</v>
      </c>
      <c r="CJ23" s="502"/>
      <c r="CK23" s="502"/>
      <c r="CL23" s="502"/>
      <c r="CM23" s="502"/>
      <c r="CN23" s="502"/>
      <c r="CO23" s="502"/>
      <c r="CP23" s="502"/>
      <c r="CQ23" s="502"/>
      <c r="CR23" s="502"/>
      <c r="CS23" s="502"/>
      <c r="CT23" s="502"/>
      <c r="CU23" s="502"/>
      <c r="CV23" s="502"/>
      <c r="CW23" s="504">
        <v>2</v>
      </c>
      <c r="CX23" s="504">
        <v>2</v>
      </c>
      <c r="CY23" s="502">
        <v>1</v>
      </c>
      <c r="CZ23" s="502"/>
      <c r="DA23" s="502"/>
      <c r="DB23" s="502"/>
      <c r="DC23" s="502"/>
      <c r="DD23" s="504"/>
      <c r="DE23" s="504"/>
      <c r="DF23" s="504"/>
      <c r="DG23" s="504"/>
      <c r="DH23" s="502"/>
      <c r="DI23" s="502">
        <f t="shared" si="2"/>
        <v>45</v>
      </c>
      <c r="DJ23" s="502"/>
      <c r="DK23" s="502"/>
      <c r="DL23" s="502"/>
      <c r="DM23" s="502"/>
      <c r="DN23" s="502"/>
      <c r="DO23" s="502"/>
      <c r="DP23" s="502"/>
      <c r="DQ23" s="502"/>
      <c r="DR23" s="502"/>
      <c r="DS23" s="502"/>
      <c r="DT23" s="502">
        <f t="shared" si="9"/>
        <v>2</v>
      </c>
      <c r="DU23" s="502"/>
      <c r="DV23" s="502"/>
      <c r="DW23" s="502"/>
      <c r="DX23" s="502"/>
      <c r="DY23" s="502"/>
      <c r="DZ23" s="502"/>
      <c r="EA23" s="502"/>
      <c r="EB23" s="502"/>
      <c r="EC23" s="502"/>
      <c r="ED23" s="502"/>
      <c r="EE23" s="502"/>
      <c r="EF23" s="502"/>
      <c r="EG23" s="502"/>
      <c r="EH23" s="502"/>
      <c r="EI23" s="502"/>
      <c r="EJ23" s="502"/>
      <c r="EK23" s="502"/>
      <c r="EL23" s="502"/>
      <c r="EM23" s="502"/>
      <c r="EN23" s="502"/>
      <c r="EO23" s="502"/>
      <c r="EP23" s="502"/>
      <c r="EQ23" s="502"/>
      <c r="ER23" s="502"/>
      <c r="ES23" s="502"/>
      <c r="ET23" s="502"/>
      <c r="EU23" s="502"/>
      <c r="EV23" s="502"/>
      <c r="EW23" s="502">
        <f t="shared" si="10"/>
        <v>1</v>
      </c>
      <c r="EX23" s="502"/>
      <c r="EY23" s="502"/>
      <c r="EZ23" s="502">
        <v>101</v>
      </c>
      <c r="FA23" s="502"/>
      <c r="FB23" s="502"/>
      <c r="FC23" s="502"/>
      <c r="FD23" s="502"/>
      <c r="FE23" s="502">
        <v>0</v>
      </c>
      <c r="FF23" s="504" t="s">
        <v>15150</v>
      </c>
      <c r="FG23" s="502">
        <v>2</v>
      </c>
      <c r="FH23" s="502">
        <v>2</v>
      </c>
      <c r="FI23" s="502">
        <v>25</v>
      </c>
      <c r="FJ23" s="502">
        <f t="shared" si="11"/>
        <v>1</v>
      </c>
      <c r="FK23" s="502"/>
      <c r="FL23" s="502"/>
      <c r="FM23" s="502">
        <v>101</v>
      </c>
      <c r="FN23" s="502"/>
      <c r="FO23" s="502"/>
      <c r="FP23" s="502"/>
      <c r="FQ23" s="502"/>
      <c r="FR23" s="502"/>
      <c r="FS23" s="502">
        <v>0</v>
      </c>
      <c r="FT23" s="504" t="s">
        <v>15150</v>
      </c>
      <c r="FU23" s="502">
        <v>2</v>
      </c>
      <c r="FV23" s="502">
        <v>2</v>
      </c>
      <c r="FW23" s="502">
        <v>25</v>
      </c>
      <c r="FX23" s="152">
        <v>2000</v>
      </c>
      <c r="FY23" s="152">
        <v>1</v>
      </c>
    </row>
    <row r="24" spans="1:181">
      <c r="A24" s="139">
        <v>215</v>
      </c>
      <c r="B24" s="139" t="s">
        <v>622</v>
      </c>
      <c r="C24" s="139">
        <v>2</v>
      </c>
      <c r="D24" s="139">
        <v>1</v>
      </c>
      <c r="E24" s="139">
        <f t="shared" si="3"/>
        <v>1</v>
      </c>
      <c r="F24" s="139">
        <v>1</v>
      </c>
      <c r="G24" s="139">
        <v>2</v>
      </c>
      <c r="H24" s="139">
        <v>2</v>
      </c>
      <c r="L24" s="139">
        <f t="shared" si="4"/>
        <v>3.5999999999999997E-2</v>
      </c>
      <c r="M24" s="139">
        <f t="shared" si="5"/>
        <v>2.7E-2</v>
      </c>
      <c r="N24" s="300" t="str">
        <f t="shared" si="6"/>
        <v>PLAYERSKILL_215</v>
      </c>
      <c r="O24" s="300" t="str">
        <f t="shared" si="7"/>
        <v>PLAYERSKILLDES_215</v>
      </c>
      <c r="P24" s="300" t="str">
        <f t="shared" si="0"/>
        <v>PLAYERSKILLDES2_215</v>
      </c>
      <c r="Q24" s="300" t="str">
        <f t="shared" si="1"/>
        <v>PLAYERSKILLDES3_215</v>
      </c>
      <c r="R24" s="300" t="str">
        <f t="shared" si="8"/>
        <v>PLAYERSKILLDES4_215</v>
      </c>
      <c r="S24" s="300" t="s">
        <v>15189</v>
      </c>
      <c r="T24" s="502">
        <v>100</v>
      </c>
      <c r="U24" s="503"/>
      <c r="V24" s="503"/>
      <c r="W24" s="503"/>
      <c r="X24" s="503"/>
      <c r="Y24" s="503"/>
      <c r="Z24" s="502"/>
      <c r="AA24" s="504" t="s">
        <v>15190</v>
      </c>
      <c r="AB24" s="504"/>
      <c r="AC24" s="504"/>
      <c r="AD24" s="504"/>
      <c r="AE24" s="502"/>
      <c r="AF24" s="502"/>
      <c r="AG24" s="504"/>
      <c r="AH24" s="504">
        <v>120</v>
      </c>
      <c r="AI24" s="504"/>
      <c r="AJ24" s="504"/>
      <c r="AK24" s="504"/>
      <c r="AL24" s="502"/>
      <c r="AM24" s="502">
        <v>0</v>
      </c>
      <c r="AN24" s="496" t="s">
        <v>15191</v>
      </c>
      <c r="AO24" s="502">
        <v>0</v>
      </c>
      <c r="AP24" s="502">
        <v>3</v>
      </c>
      <c r="AQ24" s="502">
        <v>2</v>
      </c>
      <c r="AR24" s="502">
        <v>0</v>
      </c>
      <c r="AS24" s="502"/>
      <c r="AT24" s="504" t="str">
        <f>"["&amp;VLOOKUP([1]playerSkillEffect!$A24,[1]法术参数设计表!$A$2:$O$168,8,FALSE)*1000&amp;",0]"</f>
        <v>[14000,0]</v>
      </c>
      <c r="AU24" s="504" t="str">
        <f>"["&amp;VLOOKUP([1]playerSkillEffect!$A24,[1]法术参数设计表!$A$2:$O$168,9,FALSE)*1000&amp;",0]"</f>
        <v>[42000,0]</v>
      </c>
      <c r="AV24" s="504" t="str">
        <f>"["&amp;VLOOKUP([1]playerSkillEffect!$A24,[1]法术参数设计表!$A$2:$O$168,10,FALSE)&amp;",0]"</f>
        <v>[24,0]</v>
      </c>
      <c r="AW24" s="502">
        <v>1</v>
      </c>
      <c r="AX24" s="502">
        <v>1</v>
      </c>
      <c r="AY24" s="502">
        <v>1</v>
      </c>
      <c r="AZ24" s="502" t="s">
        <v>6831</v>
      </c>
      <c r="BA24" s="502"/>
      <c r="BB24" s="502">
        <v>1</v>
      </c>
      <c r="BC24" s="502"/>
      <c r="BD24" s="502" t="s">
        <v>6831</v>
      </c>
      <c r="BE24" s="502">
        <v>10215</v>
      </c>
      <c r="BF24" s="502" t="s">
        <v>6831</v>
      </c>
      <c r="BG24" s="502" t="s">
        <v>6831</v>
      </c>
      <c r="BH24" s="502">
        <v>100</v>
      </c>
      <c r="BI24" s="504" t="s">
        <v>15192</v>
      </c>
      <c r="BJ24" s="502">
        <v>1</v>
      </c>
      <c r="BK24" s="502">
        <v>1</v>
      </c>
      <c r="BL24" s="502">
        <f>VLOOKUP(A24,[1]法术参数设计表!$A$2:$W$223,5,FALSE)</f>
        <v>2000</v>
      </c>
      <c r="BM24" s="502">
        <v>8</v>
      </c>
      <c r="BN24" s="502"/>
      <c r="BO24" s="502"/>
      <c r="BP24" s="502" t="s">
        <v>12513</v>
      </c>
      <c r="BQ24" s="502"/>
      <c r="BR24" s="502"/>
      <c r="BS24" s="502" t="s">
        <v>6831</v>
      </c>
      <c r="BT24" s="502"/>
      <c r="BU24" s="502" t="str">
        <f>IF(VLOOKUP(A24,[1]法术参数设计表!$A$2:$Q$168,16,FALSE)="","","["&amp;ROUND(VLOOKUP(A24,[1]法术参数设计表!$A$2:$Q$168,16,FALSE),0)&amp;","&amp;ROUND(VLOOKUP(A24,[1]法术参数设计表!$A$2:$Q$168,17,FALSE),0)&amp;"]")</f>
        <v/>
      </c>
      <c r="BV24" s="502"/>
      <c r="BW24" s="502" t="s">
        <v>6831</v>
      </c>
      <c r="BX24" s="502">
        <v>2</v>
      </c>
      <c r="BY24" s="505" t="s">
        <v>6831</v>
      </c>
      <c r="BZ24" s="505" t="s">
        <v>6831</v>
      </c>
      <c r="CA24" s="505">
        <v>4215</v>
      </c>
      <c r="CB24" s="505" t="s">
        <v>15138</v>
      </c>
      <c r="CC24" s="505"/>
      <c r="CD24" s="505"/>
      <c r="CE24" s="502" t="s">
        <v>6831</v>
      </c>
      <c r="CF24" s="502" t="s">
        <v>6831</v>
      </c>
      <c r="CG24" s="502" t="s">
        <v>6831</v>
      </c>
      <c r="CH24" s="502" t="s">
        <v>6831</v>
      </c>
      <c r="CI24" s="502" t="s">
        <v>6831</v>
      </c>
      <c r="CJ24" s="502"/>
      <c r="CK24" s="502"/>
      <c r="CL24" s="502"/>
      <c r="CM24" s="502"/>
      <c r="CN24" s="502"/>
      <c r="CO24" s="502"/>
      <c r="CP24" s="502"/>
      <c r="CQ24" s="502"/>
      <c r="CR24" s="502"/>
      <c r="CS24" s="502"/>
      <c r="CT24" s="502"/>
      <c r="CU24" s="502"/>
      <c r="CV24" s="502"/>
      <c r="CW24" s="502"/>
      <c r="CX24" s="502"/>
      <c r="CY24" s="502"/>
      <c r="CZ24" s="502"/>
      <c r="DA24" s="504"/>
      <c r="DB24" s="502"/>
      <c r="DC24" s="502"/>
      <c r="DD24" s="504"/>
      <c r="DE24" s="504"/>
      <c r="DF24" s="504"/>
      <c r="DG24" s="504"/>
      <c r="DH24" s="502"/>
      <c r="DI24" s="502">
        <f t="shared" si="2"/>
        <v>2000</v>
      </c>
      <c r="DJ24" s="502"/>
      <c r="DK24" s="502"/>
      <c r="DL24" s="502"/>
      <c r="DM24" s="502"/>
      <c r="DN24" s="502"/>
      <c r="DO24" s="502"/>
      <c r="DP24" s="502"/>
      <c r="DQ24" s="502"/>
      <c r="DR24" s="502"/>
      <c r="DS24" s="502"/>
      <c r="DT24" s="502">
        <f t="shared" si="9"/>
        <v>2</v>
      </c>
      <c r="DU24" s="502"/>
      <c r="DV24" s="502"/>
      <c r="DW24" s="502"/>
      <c r="DX24" s="502"/>
      <c r="DY24" s="502"/>
      <c r="DZ24" s="502"/>
      <c r="EA24" s="502"/>
      <c r="EB24" s="502"/>
      <c r="EC24" s="502"/>
      <c r="ED24" s="502"/>
      <c r="EE24" s="502"/>
      <c r="EF24" s="502"/>
      <c r="EG24" s="502"/>
      <c r="EH24" s="502"/>
      <c r="EI24" s="502"/>
      <c r="EJ24" s="502"/>
      <c r="EK24" s="502"/>
      <c r="EL24" s="502"/>
      <c r="EM24" s="502"/>
      <c r="EN24" s="502"/>
      <c r="EO24" s="502"/>
      <c r="EP24" s="502"/>
      <c r="EQ24" s="502"/>
      <c r="ER24" s="502"/>
      <c r="ES24" s="502"/>
      <c r="ET24" s="502"/>
      <c r="EU24" s="502"/>
      <c r="EV24" s="502"/>
      <c r="EW24" s="502">
        <f t="shared" si="10"/>
        <v>10</v>
      </c>
      <c r="EX24" s="502"/>
      <c r="EY24" s="502"/>
      <c r="EZ24" s="502">
        <v>100</v>
      </c>
      <c r="FA24" s="502"/>
      <c r="FB24" s="502"/>
      <c r="FC24" s="502"/>
      <c r="FD24" s="502"/>
      <c r="FE24" s="502">
        <v>1</v>
      </c>
      <c r="FF24" s="502"/>
      <c r="FG24" s="502" t="s">
        <v>6831</v>
      </c>
      <c r="FH24" s="502">
        <v>1</v>
      </c>
      <c r="FI24" s="502">
        <v>25</v>
      </c>
      <c r="FJ24" s="502">
        <f t="shared" si="11"/>
        <v>10</v>
      </c>
      <c r="FK24" s="502"/>
      <c r="FL24" s="502"/>
      <c r="FM24" s="502">
        <v>100</v>
      </c>
      <c r="FN24" s="502"/>
      <c r="FO24" s="502"/>
      <c r="FP24" s="502"/>
      <c r="FQ24" s="502"/>
      <c r="FR24" s="502"/>
      <c r="FS24" s="502">
        <v>1</v>
      </c>
      <c r="FT24" s="502"/>
      <c r="FU24" s="502" t="s">
        <v>6831</v>
      </c>
      <c r="FV24" s="502">
        <v>1</v>
      </c>
      <c r="FW24" s="502">
        <v>25</v>
      </c>
      <c r="FX24" s="152">
        <v>2000</v>
      </c>
      <c r="FY24" s="152">
        <v>1</v>
      </c>
    </row>
    <row r="25" spans="1:181">
      <c r="A25" s="139">
        <v>216</v>
      </c>
      <c r="B25" s="139" t="s">
        <v>623</v>
      </c>
      <c r="C25" s="139">
        <v>2</v>
      </c>
      <c r="D25" s="139">
        <v>1</v>
      </c>
      <c r="E25" s="139">
        <f t="shared" si="3"/>
        <v>1</v>
      </c>
      <c r="F25" s="139">
        <v>1</v>
      </c>
      <c r="G25" s="139">
        <v>3</v>
      </c>
      <c r="H25" s="139">
        <v>3</v>
      </c>
      <c r="L25" s="139">
        <f t="shared" si="4"/>
        <v>3.5999999999999997E-2</v>
      </c>
      <c r="M25" s="139">
        <f t="shared" si="5"/>
        <v>2.7E-2</v>
      </c>
      <c r="N25" s="300" t="str">
        <f t="shared" si="6"/>
        <v>PLAYERSKILL_216</v>
      </c>
      <c r="O25" s="300" t="str">
        <f t="shared" si="7"/>
        <v>PLAYERSKILLDES_216</v>
      </c>
      <c r="P25" s="300" t="str">
        <f t="shared" si="0"/>
        <v>PLAYERSKILLDES2_216</v>
      </c>
      <c r="Q25" s="300" t="str">
        <f t="shared" si="1"/>
        <v>PLAYERSKILLDES3_216</v>
      </c>
      <c r="R25" s="300" t="str">
        <f t="shared" si="8"/>
        <v>PLAYERSKILLDES4_216</v>
      </c>
      <c r="S25" s="300" t="s">
        <v>15193</v>
      </c>
      <c r="T25" s="502">
        <v>101</v>
      </c>
      <c r="U25" s="503"/>
      <c r="V25" s="503"/>
      <c r="W25" s="503"/>
      <c r="X25" s="503"/>
      <c r="Y25" s="503"/>
      <c r="Z25" s="502"/>
      <c r="AA25" s="502"/>
      <c r="AB25" s="502"/>
      <c r="AC25" s="502"/>
      <c r="AD25" s="504" t="s">
        <v>15194</v>
      </c>
      <c r="AE25" s="504"/>
      <c r="AF25" s="504"/>
      <c r="AG25" s="504" t="s">
        <v>15195</v>
      </c>
      <c r="AH25" s="502">
        <v>200</v>
      </c>
      <c r="AI25" s="502"/>
      <c r="AJ25" s="502"/>
      <c r="AK25" s="502"/>
      <c r="AL25" s="502"/>
      <c r="AM25" s="502">
        <v>0</v>
      </c>
      <c r="AN25" s="496" t="s">
        <v>15196</v>
      </c>
      <c r="AO25" s="502">
        <v>0</v>
      </c>
      <c r="AP25" s="502">
        <v>3</v>
      </c>
      <c r="AQ25" s="502">
        <v>2</v>
      </c>
      <c r="AR25" s="502">
        <v>0</v>
      </c>
      <c r="AS25" s="502"/>
      <c r="AT25" s="504" t="str">
        <f>"["&amp;VLOOKUP([1]playerSkillEffect!$A25,[1]法术参数设计表!$A$2:$O$168,8,FALSE)*1000&amp;",0]"</f>
        <v>[8000,0]</v>
      </c>
      <c r="AU25" s="504" t="str">
        <f>"["&amp;VLOOKUP([1]playerSkillEffect!$A25,[1]法术参数设计表!$A$2:$O$168,9,FALSE)*1000&amp;",0]"</f>
        <v>[28000,0]</v>
      </c>
      <c r="AV25" s="504" t="str">
        <f>"["&amp;VLOOKUP([1]playerSkillEffect!$A25,[1]法术参数设计表!$A$2:$O$168,10,FALSE)&amp;",0]"</f>
        <v>[48,0]</v>
      </c>
      <c r="AW25" s="502">
        <v>1</v>
      </c>
      <c r="AX25" s="502">
        <v>1</v>
      </c>
      <c r="AY25" s="502">
        <v>1</v>
      </c>
      <c r="AZ25" s="502" t="s">
        <v>6831</v>
      </c>
      <c r="BA25" s="502"/>
      <c r="BB25" s="502">
        <v>1</v>
      </c>
      <c r="BC25" s="502"/>
      <c r="BD25" s="502" t="s">
        <v>6831</v>
      </c>
      <c r="BE25" s="502">
        <v>10216</v>
      </c>
      <c r="BF25" s="502" t="s">
        <v>6831</v>
      </c>
      <c r="BG25" s="502" t="s">
        <v>6831</v>
      </c>
      <c r="BH25" s="502">
        <v>100</v>
      </c>
      <c r="BI25" s="502"/>
      <c r="BJ25" s="502"/>
      <c r="BK25" s="502">
        <v>0</v>
      </c>
      <c r="BL25" s="502">
        <v>45</v>
      </c>
      <c r="BM25" s="502"/>
      <c r="BN25" s="502"/>
      <c r="BO25" s="502"/>
      <c r="BP25" s="502"/>
      <c r="BQ25" s="502"/>
      <c r="BR25" s="502"/>
      <c r="BS25" s="502" t="s">
        <v>6831</v>
      </c>
      <c r="BT25" s="502"/>
      <c r="BU25" s="502" t="str">
        <f>IF(VLOOKUP(A25,[1]法术参数设计表!$A$2:$Q$168,16,FALSE)="","","["&amp;ROUND(VLOOKUP(A25,[1]法术参数设计表!$A$2:$Q$168,16,FALSE),0)&amp;","&amp;ROUND(VLOOKUP(A25,[1]法术参数设计表!$A$2:$Q$168,17,FALSE),0)&amp;"]")</f>
        <v>[3096,1679]</v>
      </c>
      <c r="BV25" s="502"/>
      <c r="BW25" s="502" t="s">
        <v>6831</v>
      </c>
      <c r="BX25" s="502">
        <v>2</v>
      </c>
      <c r="BY25" s="505" t="s">
        <v>6831</v>
      </c>
      <c r="BZ25" s="505" t="s">
        <v>6831</v>
      </c>
      <c r="CA25" s="505" t="s">
        <v>6831</v>
      </c>
      <c r="CB25" s="505" t="s">
        <v>6831</v>
      </c>
      <c r="CC25" s="505"/>
      <c r="CD25" s="505"/>
      <c r="CE25" s="504">
        <v>8216</v>
      </c>
      <c r="CF25" s="502" t="s">
        <v>14475</v>
      </c>
      <c r="CG25" s="504" t="s">
        <v>15197</v>
      </c>
      <c r="CH25" s="502" t="s">
        <v>6831</v>
      </c>
      <c r="CI25" s="502" t="s">
        <v>6831</v>
      </c>
      <c r="CJ25" s="502"/>
      <c r="CK25" s="502"/>
      <c r="CL25" s="502"/>
      <c r="CM25" s="502"/>
      <c r="CN25" s="502"/>
      <c r="CO25" s="502"/>
      <c r="CP25" s="502"/>
      <c r="CQ25" s="502"/>
      <c r="CR25" s="502"/>
      <c r="CS25" s="502"/>
      <c r="CT25" s="502"/>
      <c r="CU25" s="502"/>
      <c r="CV25" s="502"/>
      <c r="CW25" s="502"/>
      <c r="CX25" s="502"/>
      <c r="CY25" s="502"/>
      <c r="CZ25" s="502"/>
      <c r="DA25" s="502"/>
      <c r="DB25" s="502"/>
      <c r="DC25" s="502"/>
      <c r="DD25" s="504"/>
      <c r="DE25" s="504"/>
      <c r="DF25" s="504"/>
      <c r="DG25" s="504"/>
      <c r="DH25" s="502">
        <v>0</v>
      </c>
      <c r="DI25" s="502">
        <f t="shared" si="2"/>
        <v>45</v>
      </c>
      <c r="DJ25" s="502"/>
      <c r="DK25" s="502">
        <v>54</v>
      </c>
      <c r="DL25" s="502"/>
      <c r="DM25" s="502"/>
      <c r="DN25" s="502">
        <v>3</v>
      </c>
      <c r="DO25" s="502"/>
      <c r="DP25" s="502" t="s">
        <v>6831</v>
      </c>
      <c r="DQ25" s="502"/>
      <c r="DR25" s="502" t="s">
        <v>6831</v>
      </c>
      <c r="DS25" s="502"/>
      <c r="DT25" s="502">
        <v>2</v>
      </c>
      <c r="DU25" s="502"/>
      <c r="DV25" s="502" t="s">
        <v>6831</v>
      </c>
      <c r="DW25" s="502" t="s">
        <v>6831</v>
      </c>
      <c r="DX25" s="502" t="s">
        <v>6831</v>
      </c>
      <c r="DY25" s="502">
        <v>8216</v>
      </c>
      <c r="DZ25" s="502" t="s">
        <v>14475</v>
      </c>
      <c r="EA25" s="504" t="s">
        <v>15198</v>
      </c>
      <c r="EB25" s="502"/>
      <c r="EC25" s="502"/>
      <c r="ED25" s="502"/>
      <c r="EE25" s="502"/>
      <c r="EF25" s="502"/>
      <c r="EG25" s="502"/>
      <c r="EH25" s="502"/>
      <c r="EI25" s="502"/>
      <c r="EJ25" s="502"/>
      <c r="EK25" s="502"/>
      <c r="EL25" s="502"/>
      <c r="EM25" s="502"/>
      <c r="EN25" s="502"/>
      <c r="EO25" s="502"/>
      <c r="EP25" s="502"/>
      <c r="EQ25" s="502"/>
      <c r="ER25" s="502"/>
      <c r="ES25" s="502"/>
      <c r="ET25" s="502">
        <f>IF(D25=1,10,1)</f>
        <v>10</v>
      </c>
      <c r="EU25" s="502"/>
      <c r="EV25" s="502"/>
      <c r="EW25" s="502">
        <f t="shared" si="10"/>
        <v>10</v>
      </c>
      <c r="EX25" s="502"/>
      <c r="EY25" s="502"/>
      <c r="EZ25" s="502">
        <v>101</v>
      </c>
      <c r="FA25" s="502"/>
      <c r="FB25" s="502"/>
      <c r="FC25" s="502"/>
      <c r="FD25" s="502"/>
      <c r="FE25" s="502">
        <v>0</v>
      </c>
      <c r="FF25" s="502"/>
      <c r="FG25" s="502">
        <v>2</v>
      </c>
      <c r="FH25" s="502">
        <v>1</v>
      </c>
      <c r="FI25" s="502">
        <v>25</v>
      </c>
      <c r="FJ25" s="502">
        <f t="shared" si="11"/>
        <v>10</v>
      </c>
      <c r="FK25" s="502"/>
      <c r="FL25" s="502"/>
      <c r="FM25" s="502">
        <v>101</v>
      </c>
      <c r="FN25" s="502"/>
      <c r="FO25" s="502"/>
      <c r="FP25" s="502"/>
      <c r="FQ25" s="502"/>
      <c r="FR25" s="502"/>
      <c r="FS25" s="502">
        <v>0</v>
      </c>
      <c r="FT25" s="502" t="s">
        <v>15199</v>
      </c>
      <c r="FU25" s="502">
        <v>2</v>
      </c>
      <c r="FV25" s="152">
        <v>1</v>
      </c>
      <c r="FW25" s="502">
        <v>25</v>
      </c>
      <c r="FX25" s="152">
        <v>2000</v>
      </c>
      <c r="FY25" s="152">
        <v>1</v>
      </c>
    </row>
    <row r="26" spans="1:181">
      <c r="A26" s="139">
        <v>217</v>
      </c>
      <c r="B26" s="139" t="s">
        <v>624</v>
      </c>
      <c r="C26" s="139">
        <v>2</v>
      </c>
      <c r="D26" s="139">
        <v>1</v>
      </c>
      <c r="E26" s="139">
        <f t="shared" si="3"/>
        <v>1</v>
      </c>
      <c r="F26" s="139">
        <v>1</v>
      </c>
      <c r="G26" s="139">
        <v>1</v>
      </c>
      <c r="H26" s="139">
        <v>1</v>
      </c>
      <c r="L26" s="139">
        <f t="shared" si="4"/>
        <v>3.5999999999999997E-2</v>
      </c>
      <c r="M26" s="139">
        <f t="shared" si="5"/>
        <v>2.7E-2</v>
      </c>
      <c r="N26" s="300" t="str">
        <f t="shared" si="6"/>
        <v>PLAYERSKILL_217</v>
      </c>
      <c r="O26" s="300" t="str">
        <f t="shared" si="7"/>
        <v>PLAYERSKILLDES_217</v>
      </c>
      <c r="P26" s="300" t="str">
        <f t="shared" si="0"/>
        <v>PLAYERSKILLDES2_217</v>
      </c>
      <c r="Q26" s="300" t="str">
        <f t="shared" si="1"/>
        <v>PLAYERSKILLDES3_217</v>
      </c>
      <c r="R26" s="300" t="str">
        <f t="shared" si="8"/>
        <v>PLAYERSKILLDES4_217</v>
      </c>
      <c r="S26" s="300" t="s">
        <v>15200</v>
      </c>
      <c r="T26" s="502">
        <v>101</v>
      </c>
      <c r="U26" s="503"/>
      <c r="V26" s="503"/>
      <c r="W26" s="503"/>
      <c r="X26" s="503"/>
      <c r="Y26" s="503"/>
      <c r="Z26" s="502"/>
      <c r="AA26" s="504"/>
      <c r="AB26" s="504"/>
      <c r="AC26" s="504"/>
      <c r="AD26" s="502" t="s">
        <v>15201</v>
      </c>
      <c r="AE26" s="502"/>
      <c r="AF26" s="502"/>
      <c r="AG26" s="504"/>
      <c r="AH26" s="504">
        <v>150</v>
      </c>
      <c r="AI26" s="504"/>
      <c r="AJ26" s="504"/>
      <c r="AK26" s="504"/>
      <c r="AL26" s="502"/>
      <c r="AM26" s="502">
        <v>3</v>
      </c>
      <c r="AN26" s="496" t="s">
        <v>15202</v>
      </c>
      <c r="AO26" s="502">
        <v>0</v>
      </c>
      <c r="AP26" s="502">
        <v>3</v>
      </c>
      <c r="AQ26" s="502">
        <v>2</v>
      </c>
      <c r="AR26" s="502">
        <v>0</v>
      </c>
      <c r="AS26" s="502"/>
      <c r="AT26" s="504" t="str">
        <f>"["&amp;VLOOKUP([1]playerSkillEffect!$A26,[1]法术参数设计表!$A$2:$O$168,8,FALSE)*1000&amp;",0]"</f>
        <v>[14000,0]</v>
      </c>
      <c r="AU26" s="504" t="str">
        <f>"["&amp;VLOOKUP([1]playerSkillEffect!$A26,[1]法术参数设计表!$A$2:$O$168,9,FALSE)*1000&amp;",0]"</f>
        <v>[33000,0]</v>
      </c>
      <c r="AV26" s="504" t="str">
        <f>"["&amp;VLOOKUP([1]playerSkillEffect!$A26,[1]法术参数设计表!$A$2:$O$168,10,FALSE)&amp;",0]"</f>
        <v>[51,0]</v>
      </c>
      <c r="AW26" s="502">
        <v>1</v>
      </c>
      <c r="AX26" s="502">
        <v>1</v>
      </c>
      <c r="AY26" s="502">
        <v>1</v>
      </c>
      <c r="AZ26" s="502" t="s">
        <v>6831</v>
      </c>
      <c r="BA26" s="502"/>
      <c r="BB26" s="502">
        <v>1</v>
      </c>
      <c r="BC26" s="502"/>
      <c r="BD26" s="502" t="s">
        <v>6831</v>
      </c>
      <c r="BE26" s="502">
        <v>10217</v>
      </c>
      <c r="BF26" s="502" t="s">
        <v>6831</v>
      </c>
      <c r="BG26" s="502" t="s">
        <v>6831</v>
      </c>
      <c r="BH26" s="502">
        <v>100</v>
      </c>
      <c r="BI26" s="504" t="s">
        <v>15203</v>
      </c>
      <c r="BJ26" s="502">
        <v>1</v>
      </c>
      <c r="BK26" s="502">
        <v>1</v>
      </c>
      <c r="BL26" s="502">
        <f>VLOOKUP(A26,[1]法术参数设计表!$A$2:$W$223,5,FALSE)</f>
        <v>80</v>
      </c>
      <c r="BM26" s="502">
        <v>9</v>
      </c>
      <c r="BN26" s="502"/>
      <c r="BO26" s="502"/>
      <c r="BP26" s="504" t="s">
        <v>15204</v>
      </c>
      <c r="BQ26" s="502"/>
      <c r="BR26" s="502"/>
      <c r="BS26" s="502" t="s">
        <v>6831</v>
      </c>
      <c r="BT26" s="502"/>
      <c r="BU26" s="502" t="str">
        <f>IF(VLOOKUP(A26,[1]法术参数设计表!$A$2:$Q$168,16,FALSE)="","","["&amp;ROUND(VLOOKUP(A26,[1]法术参数设计表!$A$2:$Q$168,16,FALSE),0)&amp;","&amp;ROUND(VLOOKUP(A26,[1]法术参数设计表!$A$2:$Q$168,17,FALSE),0)&amp;"]")</f>
        <v>[1740,940]</v>
      </c>
      <c r="BV26" s="502"/>
      <c r="BW26" s="502" t="s">
        <v>6831</v>
      </c>
      <c r="BX26" s="502">
        <v>2</v>
      </c>
      <c r="BY26" s="505" t="s">
        <v>6831</v>
      </c>
      <c r="BZ26" s="505" t="s">
        <v>6831</v>
      </c>
      <c r="CA26" s="505"/>
      <c r="CB26" s="505" t="s">
        <v>6831</v>
      </c>
      <c r="CC26" s="505"/>
      <c r="CD26" s="505"/>
      <c r="CE26" s="502" t="s">
        <v>6831</v>
      </c>
      <c r="CF26" s="502" t="s">
        <v>6831</v>
      </c>
      <c r="CG26" s="502" t="s">
        <v>6831</v>
      </c>
      <c r="CH26" s="502" t="s">
        <v>6831</v>
      </c>
      <c r="CI26" s="502" t="s">
        <v>6831</v>
      </c>
      <c r="CJ26" s="502"/>
      <c r="CK26" s="502"/>
      <c r="CL26" s="502"/>
      <c r="CM26" s="502"/>
      <c r="CN26" s="502"/>
      <c r="CO26" s="502"/>
      <c r="CP26" s="502"/>
      <c r="CQ26" s="502"/>
      <c r="CR26" s="502"/>
      <c r="CS26" s="502"/>
      <c r="CT26" s="502"/>
      <c r="CU26" s="502"/>
      <c r="CV26" s="502"/>
      <c r="CW26" s="504">
        <v>2</v>
      </c>
      <c r="CX26" s="504"/>
      <c r="CY26" s="502"/>
      <c r="CZ26" s="502">
        <v>100</v>
      </c>
      <c r="DA26" s="504"/>
      <c r="DB26" s="502"/>
      <c r="DC26" s="502"/>
      <c r="DD26" s="504"/>
      <c r="DE26" s="504"/>
      <c r="DF26" s="504"/>
      <c r="DG26" s="504"/>
      <c r="DH26" s="502"/>
      <c r="DI26" s="502"/>
      <c r="DJ26" s="502"/>
      <c r="DK26" s="502"/>
      <c r="DL26" s="502"/>
      <c r="DM26" s="504"/>
      <c r="DN26" s="502"/>
      <c r="DO26" s="502"/>
      <c r="DP26" s="504"/>
      <c r="DQ26" s="504"/>
      <c r="DR26" s="504" t="str">
        <f>IF(VLOOKUP(A26,[1]法术参数设计表!$A$2:$Q$168,16,FALSE)="","","["&amp;ROUND(0.4*VLOOKUP(A26,[1]法术参数设计表!$A$2:$Q$168,16,FALSE),0)&amp;","&amp;ROUND(0.4*VLOOKUP(A26,[1]法术参数设计表!$A$2:$Q$168,17,FALSE),0)&amp;"]")</f>
        <v>[696,376]</v>
      </c>
      <c r="DS26" s="502"/>
      <c r="DT26" s="502">
        <v>2</v>
      </c>
      <c r="DU26" s="502"/>
      <c r="DV26" s="502"/>
      <c r="DW26" s="502"/>
      <c r="DX26" s="502"/>
      <c r="DY26" s="502"/>
      <c r="DZ26" s="502"/>
      <c r="EA26" s="502"/>
      <c r="EB26" s="502"/>
      <c r="EC26" s="502"/>
      <c r="ED26" s="502"/>
      <c r="EE26" s="502"/>
      <c r="EF26" s="502"/>
      <c r="EG26" s="502"/>
      <c r="EH26" s="502"/>
      <c r="EI26" s="502"/>
      <c r="EJ26" s="502"/>
      <c r="EK26" s="502"/>
      <c r="EL26" s="502"/>
      <c r="EM26" s="502"/>
      <c r="EN26" s="502"/>
      <c r="EO26" s="502"/>
      <c r="EP26" s="502"/>
      <c r="EQ26" s="502"/>
      <c r="ER26" s="502"/>
      <c r="ES26" s="502"/>
      <c r="ET26" s="502"/>
      <c r="EU26" s="502"/>
      <c r="EV26" s="502"/>
      <c r="EW26" s="502">
        <v>10</v>
      </c>
      <c r="EX26" s="502"/>
      <c r="EY26" s="502"/>
      <c r="EZ26" s="502">
        <v>101</v>
      </c>
      <c r="FA26" s="502"/>
      <c r="FB26" s="502"/>
      <c r="FC26" s="502"/>
      <c r="FD26" s="502"/>
      <c r="FE26" s="502">
        <v>0</v>
      </c>
      <c r="FF26" s="502"/>
      <c r="FG26" s="502">
        <v>2</v>
      </c>
      <c r="FH26" s="502">
        <v>1</v>
      </c>
      <c r="FI26" s="502">
        <v>25</v>
      </c>
      <c r="FJ26" s="502">
        <v>10</v>
      </c>
      <c r="FK26" s="502"/>
      <c r="FL26" s="502"/>
      <c r="FM26" s="502">
        <v>101</v>
      </c>
      <c r="FN26" s="502"/>
      <c r="FO26" s="502"/>
      <c r="FP26" s="502"/>
      <c r="FQ26" s="502"/>
      <c r="FR26" s="502"/>
      <c r="FS26" s="502">
        <v>0</v>
      </c>
      <c r="FT26" s="502" t="s">
        <v>15199</v>
      </c>
      <c r="FU26" s="502">
        <v>2</v>
      </c>
      <c r="FV26" s="502">
        <v>1</v>
      </c>
      <c r="FW26" s="502">
        <v>25</v>
      </c>
      <c r="FX26" s="152">
        <v>2000</v>
      </c>
      <c r="FY26" s="152">
        <v>1</v>
      </c>
    </row>
    <row r="27" spans="1:181">
      <c r="A27" s="139">
        <v>2171</v>
      </c>
      <c r="B27" s="139" t="s">
        <v>624</v>
      </c>
      <c r="C27" s="139">
        <v>2</v>
      </c>
      <c r="D27" s="139">
        <v>1</v>
      </c>
      <c r="E27" s="139">
        <f t="shared" si="3"/>
        <v>1</v>
      </c>
      <c r="F27" s="139">
        <v>1</v>
      </c>
      <c r="G27" s="139">
        <v>1</v>
      </c>
      <c r="H27" s="139">
        <v>1</v>
      </c>
      <c r="L27" s="139">
        <f t="shared" si="4"/>
        <v>3.5999999999999997E-2</v>
      </c>
      <c r="M27" s="139">
        <f t="shared" si="5"/>
        <v>2.7E-2</v>
      </c>
      <c r="N27" s="300" t="str">
        <f t="shared" si="6"/>
        <v>PLAYERSKILL_217</v>
      </c>
      <c r="O27" s="300" t="str">
        <f t="shared" si="7"/>
        <v>PLAYERSKILLDES_2171</v>
      </c>
      <c r="P27" s="300" t="str">
        <f t="shared" si="0"/>
        <v>PLAYERSKILLDES2_2171</v>
      </c>
      <c r="Q27" s="300" t="str">
        <f t="shared" si="1"/>
        <v>PLAYERSKILLDES3_2171</v>
      </c>
      <c r="R27" s="300" t="str">
        <f t="shared" si="8"/>
        <v>PLAYERSKILLDES4_2171</v>
      </c>
      <c r="S27" s="300" t="s">
        <v>15200</v>
      </c>
      <c r="T27" s="502">
        <v>101</v>
      </c>
      <c r="U27" s="503"/>
      <c r="V27" s="503"/>
      <c r="W27" s="503"/>
      <c r="X27" s="503"/>
      <c r="Y27" s="503"/>
      <c r="Z27" s="502"/>
      <c r="AA27" s="504"/>
      <c r="AB27" s="504"/>
      <c r="AC27" s="504"/>
      <c r="AD27" s="502" t="s">
        <v>15201</v>
      </c>
      <c r="AE27" s="502"/>
      <c r="AF27" s="502"/>
      <c r="AG27" s="504"/>
      <c r="AH27" s="504">
        <v>150</v>
      </c>
      <c r="AI27" s="504"/>
      <c r="AJ27" s="504"/>
      <c r="AK27" s="504"/>
      <c r="AL27" s="502"/>
      <c r="AM27" s="502">
        <v>3</v>
      </c>
      <c r="AN27" s="496" t="s">
        <v>15202</v>
      </c>
      <c r="AO27" s="502">
        <v>0</v>
      </c>
      <c r="AP27" s="502">
        <v>3</v>
      </c>
      <c r="AQ27" s="502">
        <v>2</v>
      </c>
      <c r="AR27" s="502">
        <v>0</v>
      </c>
      <c r="AS27" s="502"/>
      <c r="AT27" s="504" t="str">
        <f>"["&amp;VLOOKUP([1]playerSkillEffect!$A27,[1]法术参数设计表!$A$2:$O$168,8,FALSE)*1000&amp;",0]"</f>
        <v>[14000,0]</v>
      </c>
      <c r="AU27" s="504" t="str">
        <f>"["&amp;VLOOKUP([1]playerSkillEffect!$A27,[1]法术参数设计表!$A$2:$O$168,9,FALSE)*1000&amp;",0]"</f>
        <v>[33000,0]</v>
      </c>
      <c r="AV27" s="504" t="str">
        <f>"["&amp;VLOOKUP([1]playerSkillEffect!$A27,[1]法术参数设计表!$A$2:$O$168,10,FALSE)&amp;",0]"</f>
        <v>[51,0]</v>
      </c>
      <c r="AW27" s="502">
        <v>1</v>
      </c>
      <c r="AX27" s="502">
        <v>1</v>
      </c>
      <c r="AY27" s="502">
        <v>1</v>
      </c>
      <c r="AZ27" s="502" t="s">
        <v>6831</v>
      </c>
      <c r="BA27" s="502"/>
      <c r="BB27" s="502">
        <v>1</v>
      </c>
      <c r="BC27" s="502"/>
      <c r="BD27" s="502" t="s">
        <v>6831</v>
      </c>
      <c r="BE27" s="502">
        <v>10217</v>
      </c>
      <c r="BF27" s="502" t="s">
        <v>6831</v>
      </c>
      <c r="BG27" s="502" t="s">
        <v>6831</v>
      </c>
      <c r="BH27" s="502">
        <v>100</v>
      </c>
      <c r="BI27" s="504" t="s">
        <v>15203</v>
      </c>
      <c r="BJ27" s="502">
        <v>1</v>
      </c>
      <c r="BK27" s="502">
        <v>1</v>
      </c>
      <c r="BL27" s="502">
        <f>VLOOKUP(A27,[1]法术参数设计表!$A$2:$W$223,5,FALSE)</f>
        <v>80</v>
      </c>
      <c r="BM27" s="502">
        <v>9</v>
      </c>
      <c r="BN27" s="502"/>
      <c r="BO27" s="502"/>
      <c r="BP27" s="504" t="s">
        <v>15204</v>
      </c>
      <c r="BQ27" s="502"/>
      <c r="BR27" s="502"/>
      <c r="BS27" s="502" t="s">
        <v>6831</v>
      </c>
      <c r="BT27" s="502"/>
      <c r="BU27" s="502" t="str">
        <f>IF(VLOOKUP(A27,[1]法术参数设计表!$A$2:$Q$168,16,FALSE)="","","["&amp;ROUND(VLOOKUP(A27,[1]法术参数设计表!$A$2:$Q$168,16,FALSE),0)&amp;","&amp;ROUND(VLOOKUP(A27,[1]法术参数设计表!$A$2:$Q$168,17,FALSE),0)&amp;"]")</f>
        <v>[1740,940]</v>
      </c>
      <c r="BV27" s="502"/>
      <c r="BW27" s="502" t="s">
        <v>6831</v>
      </c>
      <c r="BX27" s="502">
        <v>2</v>
      </c>
      <c r="BY27" s="505" t="s">
        <v>6831</v>
      </c>
      <c r="BZ27" s="505" t="s">
        <v>6831</v>
      </c>
      <c r="CA27" s="505">
        <v>42002</v>
      </c>
      <c r="CB27" s="511" t="s">
        <v>15205</v>
      </c>
      <c r="CC27" s="505"/>
      <c r="CD27" s="505"/>
      <c r="CE27" s="502" t="s">
        <v>6831</v>
      </c>
      <c r="CF27" s="502" t="s">
        <v>6831</v>
      </c>
      <c r="CG27" s="502" t="s">
        <v>6831</v>
      </c>
      <c r="CH27" s="502" t="s">
        <v>6831</v>
      </c>
      <c r="CI27" s="502" t="s">
        <v>6831</v>
      </c>
      <c r="CJ27" s="502"/>
      <c r="CK27" s="502"/>
      <c r="CL27" s="502"/>
      <c r="CM27" s="502"/>
      <c r="CN27" s="502"/>
      <c r="CO27" s="502"/>
      <c r="CP27" s="502"/>
      <c r="CQ27" s="502"/>
      <c r="CR27" s="502"/>
      <c r="CS27" s="502"/>
      <c r="CT27" s="502"/>
      <c r="CU27" s="502"/>
      <c r="CV27" s="502"/>
      <c r="CW27" s="504">
        <v>2</v>
      </c>
      <c r="CX27" s="504"/>
      <c r="CY27" s="502"/>
      <c r="CZ27" s="502">
        <v>100</v>
      </c>
      <c r="DA27" s="504"/>
      <c r="DB27" s="502"/>
      <c r="DC27" s="502"/>
      <c r="DD27" s="504"/>
      <c r="DE27" s="504"/>
      <c r="DF27" s="504"/>
      <c r="DG27" s="504"/>
      <c r="DH27" s="502"/>
      <c r="DI27" s="502"/>
      <c r="DJ27" s="502"/>
      <c r="DK27" s="502"/>
      <c r="DL27" s="502"/>
      <c r="DM27" s="504"/>
      <c r="DN27" s="502"/>
      <c r="DO27" s="502"/>
      <c r="DP27" s="504"/>
      <c r="DQ27" s="504"/>
      <c r="DR27" s="504" t="str">
        <f>IF(VLOOKUP(A27,[1]法术参数设计表!$A$2:$Q$168,16,FALSE)="","","["&amp;ROUND(0.4*VLOOKUP(A27,[1]法术参数设计表!$A$2:$Q$168,16,FALSE),0)&amp;","&amp;ROUND(0.4*VLOOKUP(A27,[1]法术参数设计表!$A$2:$Q$168,17,FALSE),0)&amp;"]")</f>
        <v>[696,376]</v>
      </c>
      <c r="DS27" s="502"/>
      <c r="DT27" s="502">
        <v>2</v>
      </c>
      <c r="DU27" s="502"/>
      <c r="DV27" s="502"/>
      <c r="DW27" s="502"/>
      <c r="DX27" s="502"/>
      <c r="DY27" s="502"/>
      <c r="DZ27" s="502"/>
      <c r="EA27" s="502"/>
      <c r="EB27" s="502"/>
      <c r="EC27" s="502"/>
      <c r="ED27" s="502"/>
      <c r="EE27" s="502"/>
      <c r="EF27" s="502"/>
      <c r="EG27" s="502"/>
      <c r="EH27" s="502"/>
      <c r="EI27" s="502"/>
      <c r="EJ27" s="502"/>
      <c r="EK27" s="502"/>
      <c r="EL27" s="502"/>
      <c r="EM27" s="502"/>
      <c r="EN27" s="502"/>
      <c r="EO27" s="502"/>
      <c r="EP27" s="502"/>
      <c r="EQ27" s="502"/>
      <c r="ER27" s="502"/>
      <c r="ES27" s="502"/>
      <c r="ET27" s="502"/>
      <c r="EU27" s="502"/>
      <c r="EV27" s="502"/>
      <c r="EW27" s="502">
        <v>10</v>
      </c>
      <c r="EX27" s="502"/>
      <c r="EY27" s="502"/>
      <c r="EZ27" s="502">
        <v>101</v>
      </c>
      <c r="FA27" s="502"/>
      <c r="FB27" s="502"/>
      <c r="FC27" s="502"/>
      <c r="FD27" s="502"/>
      <c r="FE27" s="502">
        <v>0</v>
      </c>
      <c r="FF27" s="502"/>
      <c r="FG27" s="502">
        <v>2</v>
      </c>
      <c r="FH27" s="502">
        <v>1</v>
      </c>
      <c r="FI27" s="502">
        <v>25</v>
      </c>
      <c r="FJ27" s="502">
        <v>10</v>
      </c>
      <c r="FK27" s="502"/>
      <c r="FL27" s="502"/>
      <c r="FM27" s="502">
        <v>101</v>
      </c>
      <c r="FN27" s="502"/>
      <c r="FO27" s="502"/>
      <c r="FP27" s="502"/>
      <c r="FQ27" s="502"/>
      <c r="FR27" s="502"/>
      <c r="FS27" s="502">
        <v>0</v>
      </c>
      <c r="FT27" s="502" t="s">
        <v>15199</v>
      </c>
      <c r="FU27" s="502">
        <v>2</v>
      </c>
      <c r="FV27" s="502">
        <v>1</v>
      </c>
      <c r="FW27" s="502">
        <v>25</v>
      </c>
      <c r="FX27" s="152">
        <v>2000</v>
      </c>
      <c r="FY27" s="152">
        <v>1</v>
      </c>
    </row>
    <row r="28" spans="1:181">
      <c r="A28" s="139">
        <v>218</v>
      </c>
      <c r="B28" s="139" t="s">
        <v>15206</v>
      </c>
      <c r="C28" s="139">
        <v>2</v>
      </c>
      <c r="E28" s="139">
        <f t="shared" si="3"/>
        <v>0</v>
      </c>
      <c r="F28" s="139">
        <v>1</v>
      </c>
      <c r="G28" s="139">
        <v>2</v>
      </c>
      <c r="H28" s="139">
        <v>2</v>
      </c>
      <c r="L28" s="139">
        <f t="shared" si="4"/>
        <v>2.7E-2</v>
      </c>
      <c r="M28" s="139">
        <f t="shared" si="5"/>
        <v>1.7999999999999999E-2</v>
      </c>
      <c r="N28" s="300" t="str">
        <f t="shared" si="6"/>
        <v>PLAYERSKILL_218</v>
      </c>
      <c r="O28" s="300" t="str">
        <f t="shared" si="7"/>
        <v>PLAYERSKILLDES_218</v>
      </c>
      <c r="P28" s="300" t="str">
        <f t="shared" si="0"/>
        <v>PLAYERSKILLDES2_218</v>
      </c>
      <c r="Q28" s="300" t="str">
        <f t="shared" si="1"/>
        <v>PLAYERSKILLDES3_218</v>
      </c>
      <c r="R28" s="300" t="str">
        <f t="shared" si="8"/>
        <v>PLAYERSKILLDES4_218</v>
      </c>
      <c r="S28" s="300" t="s">
        <v>15207</v>
      </c>
      <c r="T28" s="502">
        <v>100</v>
      </c>
      <c r="U28" s="503"/>
      <c r="V28" s="503"/>
      <c r="W28" s="503"/>
      <c r="X28" s="503"/>
      <c r="Y28" s="503"/>
      <c r="Z28" s="502"/>
      <c r="AA28" s="502"/>
      <c r="AB28" s="502"/>
      <c r="AC28" s="502"/>
      <c r="AD28" s="504" t="s">
        <v>15208</v>
      </c>
      <c r="AF28" s="502"/>
      <c r="AG28" s="504" t="s">
        <v>15209</v>
      </c>
      <c r="AH28" s="504">
        <v>150</v>
      </c>
      <c r="AI28" s="504"/>
      <c r="AJ28" s="504"/>
      <c r="AK28" s="504"/>
      <c r="AL28" s="502"/>
      <c r="AM28" s="502">
        <v>2</v>
      </c>
      <c r="AN28" s="496" t="s">
        <v>15154</v>
      </c>
      <c r="AO28" s="502">
        <v>0</v>
      </c>
      <c r="AP28" s="502">
        <v>3</v>
      </c>
      <c r="AQ28" s="502">
        <v>2</v>
      </c>
      <c r="AR28" s="502">
        <v>0</v>
      </c>
      <c r="AS28" s="502"/>
      <c r="AT28" s="504" t="str">
        <f>"["&amp;VLOOKUP([1]playerSkillEffect!$A28,[1]法术参数设计表!$A$2:$O$168,8,FALSE)*1000&amp;",0]"</f>
        <v>[9000,0]</v>
      </c>
      <c r="AU28" s="504" t="str">
        <f>"["&amp;VLOOKUP([1]playerSkillEffect!$A28,[1]法术参数设计表!$A$2:$O$168,9,FALSE)*1000&amp;",0]"</f>
        <v>[27000,0]</v>
      </c>
      <c r="AV28" s="504" t="str">
        <f>"["&amp;VLOOKUP([1]playerSkillEffect!$A28,[1]法术参数设计表!$A$2:$O$168,10,FALSE)&amp;",0]"</f>
        <v>[41,0]</v>
      </c>
      <c r="AW28" s="502">
        <v>1</v>
      </c>
      <c r="AX28" s="502">
        <v>1</v>
      </c>
      <c r="AY28" s="502">
        <v>1</v>
      </c>
      <c r="AZ28" s="502" t="s">
        <v>6831</v>
      </c>
      <c r="BA28" s="502"/>
      <c r="BB28" s="502">
        <v>1</v>
      </c>
      <c r="BC28" s="502"/>
      <c r="BD28" s="502" t="s">
        <v>6831</v>
      </c>
      <c r="BE28" s="502" t="s">
        <v>6831</v>
      </c>
      <c r="BF28" s="502" t="s">
        <v>6831</v>
      </c>
      <c r="BG28" s="502" t="s">
        <v>6831</v>
      </c>
      <c r="BH28" s="502">
        <v>100</v>
      </c>
      <c r="BI28" s="502"/>
      <c r="BJ28" s="502"/>
      <c r="BK28" s="502">
        <v>1</v>
      </c>
      <c r="BL28" s="502">
        <f>VLOOKUP(A28,[1]法术参数设计表!$A$2:$W$223,5,FALSE)</f>
        <v>60</v>
      </c>
      <c r="BM28" s="502">
        <v>8</v>
      </c>
      <c r="BN28" s="502"/>
      <c r="BO28" s="502"/>
      <c r="BP28" s="502" t="s">
        <v>12513</v>
      </c>
      <c r="BQ28" s="502">
        <v>2</v>
      </c>
      <c r="BR28" s="502"/>
      <c r="BS28" s="502" t="s">
        <v>6831</v>
      </c>
      <c r="BT28" s="502"/>
      <c r="BU28" s="502" t="str">
        <f>IF(VLOOKUP(A28,[1]法术参数设计表!$A$2:$Q$168,16,FALSE)="","","["&amp;ROUND(VLOOKUP(A28,[1]法术参数设计表!$A$2:$Q$168,16,FALSE),0)&amp;","&amp;ROUND(VLOOKUP(A28,[1]法术参数设计表!$A$2:$Q$168,17,FALSE),0)&amp;"]")</f>
        <v/>
      </c>
      <c r="BV28" s="502" t="s">
        <v>15155</v>
      </c>
      <c r="BW28" s="502" t="s">
        <v>6831</v>
      </c>
      <c r="BX28" s="502">
        <v>2</v>
      </c>
      <c r="BY28" s="505" t="s">
        <v>6831</v>
      </c>
      <c r="BZ28" s="505" t="s">
        <v>6831</v>
      </c>
      <c r="CA28" s="505">
        <v>4218</v>
      </c>
      <c r="CB28" s="505" t="s">
        <v>15138</v>
      </c>
      <c r="CC28" s="505"/>
      <c r="CD28" s="505"/>
      <c r="CE28" s="502" t="s">
        <v>6831</v>
      </c>
      <c r="CF28" s="502" t="s">
        <v>6831</v>
      </c>
      <c r="CG28" s="502" t="s">
        <v>6831</v>
      </c>
      <c r="CH28" s="502" t="s">
        <v>6831</v>
      </c>
      <c r="CI28" s="502" t="s">
        <v>6831</v>
      </c>
      <c r="CJ28" s="502"/>
      <c r="CK28" s="502"/>
      <c r="CL28" s="502"/>
      <c r="CM28" s="502"/>
      <c r="CN28" s="502"/>
      <c r="CO28" s="502"/>
      <c r="CP28" s="502"/>
      <c r="CQ28" s="502"/>
      <c r="CR28" s="502"/>
      <c r="CS28" s="502"/>
      <c r="CT28" s="502"/>
      <c r="CU28" s="502"/>
      <c r="CV28" s="502"/>
      <c r="CW28" s="502"/>
      <c r="CX28" s="502"/>
      <c r="CY28" s="502"/>
      <c r="CZ28" s="502"/>
      <c r="DA28" s="502"/>
      <c r="DB28" s="502"/>
      <c r="DC28" s="502"/>
      <c r="DD28" s="504"/>
      <c r="DE28" s="504"/>
      <c r="DF28" s="504"/>
      <c r="DG28" s="504"/>
      <c r="DH28" s="502"/>
      <c r="DI28" s="502">
        <f t="shared" ref="DI28" si="15">BL28</f>
        <v>60</v>
      </c>
      <c r="DJ28" s="502"/>
      <c r="DK28" s="502"/>
      <c r="DL28" s="502"/>
      <c r="DM28" s="502"/>
      <c r="DN28" s="502"/>
      <c r="DO28" s="502"/>
      <c r="DP28" s="502"/>
      <c r="DQ28" s="502"/>
      <c r="DR28" s="502"/>
      <c r="DS28" s="502"/>
      <c r="DT28" s="502">
        <f t="shared" ref="DT28" si="16">BX28</f>
        <v>2</v>
      </c>
      <c r="DU28" s="502"/>
      <c r="DV28" s="502"/>
      <c r="DW28" s="502"/>
      <c r="DX28" s="502"/>
      <c r="DY28" s="502"/>
      <c r="DZ28" s="502"/>
      <c r="EA28" s="502"/>
      <c r="EB28" s="502"/>
      <c r="EC28" s="502"/>
      <c r="ED28" s="502"/>
      <c r="EE28" s="502"/>
      <c r="EF28" s="502"/>
      <c r="EG28" s="502"/>
      <c r="EH28" s="502"/>
      <c r="EI28" s="502"/>
      <c r="EJ28" s="502"/>
      <c r="EK28" s="502"/>
      <c r="EL28" s="502"/>
      <c r="EM28" s="502"/>
      <c r="EN28" s="502"/>
      <c r="EO28" s="502"/>
      <c r="EP28" s="502"/>
      <c r="EQ28" s="502"/>
      <c r="ER28" s="502"/>
      <c r="ES28" s="502"/>
      <c r="ET28" s="502"/>
      <c r="EU28" s="502"/>
      <c r="EV28" s="502"/>
      <c r="EW28" s="502">
        <f t="shared" si="10"/>
        <v>1</v>
      </c>
      <c r="EX28" s="502"/>
      <c r="EY28" s="502"/>
      <c r="EZ28" s="502">
        <v>100</v>
      </c>
      <c r="FA28" s="502"/>
      <c r="FB28" s="502"/>
      <c r="FC28" s="502"/>
      <c r="FD28" s="502"/>
      <c r="FE28" s="502">
        <v>1</v>
      </c>
      <c r="FF28" s="504" t="s">
        <v>15150</v>
      </c>
      <c r="FG28" s="502" t="s">
        <v>6831</v>
      </c>
      <c r="FH28" s="502">
        <v>1</v>
      </c>
      <c r="FI28" s="502">
        <v>25</v>
      </c>
      <c r="FJ28" s="502">
        <f t="shared" si="11"/>
        <v>1</v>
      </c>
      <c r="FK28" s="502"/>
      <c r="FL28" s="502"/>
      <c r="FM28" s="502">
        <v>100</v>
      </c>
      <c r="FN28" s="502"/>
      <c r="FO28" s="502"/>
      <c r="FP28" s="502"/>
      <c r="FQ28" s="502"/>
      <c r="FR28" s="502"/>
      <c r="FS28" s="502">
        <v>1</v>
      </c>
      <c r="FT28" s="504" t="s">
        <v>15150</v>
      </c>
      <c r="FU28" s="502" t="s">
        <v>6831</v>
      </c>
      <c r="FV28" s="502">
        <v>1</v>
      </c>
      <c r="FW28" s="502">
        <v>25</v>
      </c>
      <c r="FX28" s="152">
        <v>2000</v>
      </c>
      <c r="FY28" s="152">
        <v>1</v>
      </c>
    </row>
    <row r="29" spans="1:181">
      <c r="A29" s="139">
        <v>301</v>
      </c>
      <c r="B29" s="139" t="s">
        <v>625</v>
      </c>
      <c r="C29" s="139">
        <v>2</v>
      </c>
      <c r="E29" s="139">
        <f t="shared" si="3"/>
        <v>0</v>
      </c>
      <c r="F29" s="139">
        <v>1</v>
      </c>
      <c r="G29" s="139">
        <v>2</v>
      </c>
      <c r="H29" s="139">
        <v>2</v>
      </c>
      <c r="L29" s="139">
        <f t="shared" si="4"/>
        <v>2.7E-2</v>
      </c>
      <c r="M29" s="139">
        <f t="shared" si="5"/>
        <v>1.7999999999999999E-2</v>
      </c>
      <c r="N29" s="300" t="str">
        <f t="shared" si="6"/>
        <v>PLAYERSKILL_301</v>
      </c>
      <c r="O29" s="300" t="str">
        <f t="shared" si="7"/>
        <v>PLAYERSKILLDES_301</v>
      </c>
      <c r="P29" s="300" t="str">
        <f t="shared" si="0"/>
        <v>PLAYERSKILLDES2_301</v>
      </c>
      <c r="Q29" s="300" t="str">
        <f t="shared" si="1"/>
        <v>PLAYERSKILLDES3_301</v>
      </c>
      <c r="R29" s="300" t="str">
        <f t="shared" si="8"/>
        <v>PLAYERSKILLDES4_301</v>
      </c>
      <c r="S29" s="300" t="s">
        <v>15210</v>
      </c>
      <c r="T29" s="502">
        <v>100</v>
      </c>
      <c r="U29" s="503"/>
      <c r="V29" s="503"/>
      <c r="W29" s="503"/>
      <c r="X29" s="503"/>
      <c r="Y29" s="503"/>
      <c r="Z29" s="502"/>
      <c r="AA29" s="502"/>
      <c r="AB29" s="502"/>
      <c r="AC29" s="502"/>
      <c r="AD29" s="504"/>
      <c r="AF29" s="504"/>
      <c r="AG29" s="504"/>
      <c r="AH29" s="502">
        <v>120</v>
      </c>
      <c r="AI29" s="504" t="s">
        <v>15211</v>
      </c>
      <c r="AJ29" s="502"/>
      <c r="AK29" s="502"/>
      <c r="AL29" s="502"/>
      <c r="AM29" s="502">
        <v>2</v>
      </c>
      <c r="AN29" s="496"/>
      <c r="AO29" s="502">
        <v>0</v>
      </c>
      <c r="AP29" s="502">
        <v>3</v>
      </c>
      <c r="AQ29" s="502">
        <v>3</v>
      </c>
      <c r="AR29" s="502">
        <v>0</v>
      </c>
      <c r="AS29" s="502"/>
      <c r="AT29" s="504" t="str">
        <f>"["&amp;VLOOKUP([1]playerSkillEffect!$A29,[1]法术参数设计表!$A$2:$O$168,8,FALSE)*1000&amp;",0]"</f>
        <v>[8000,0]</v>
      </c>
      <c r="AU29" s="504" t="str">
        <f>"["&amp;VLOOKUP([1]playerSkillEffect!$A29,[1]法术参数设计表!$A$2:$O$168,9,FALSE)*1000&amp;",0]"</f>
        <v>[18000,0]</v>
      </c>
      <c r="AV29" s="504" t="str">
        <f>"["&amp;VLOOKUP([1]playerSkillEffect!$A29,[1]法术参数设计表!$A$2:$O$168,10,FALSE)&amp;",0]"</f>
        <v>[25,0]</v>
      </c>
      <c r="AW29" s="502">
        <v>1</v>
      </c>
      <c r="AX29" s="502">
        <v>1</v>
      </c>
      <c r="AY29" s="502">
        <v>1</v>
      </c>
      <c r="AZ29" s="502" t="s">
        <v>6831</v>
      </c>
      <c r="BA29" s="502"/>
      <c r="BB29" s="502">
        <v>1</v>
      </c>
      <c r="BC29" s="502"/>
      <c r="BD29" s="502" t="s">
        <v>6831</v>
      </c>
      <c r="BE29" s="502" t="s">
        <v>6831</v>
      </c>
      <c r="BF29" s="502" t="s">
        <v>6831</v>
      </c>
      <c r="BG29" s="502" t="s">
        <v>6831</v>
      </c>
      <c r="BH29" s="502">
        <v>100</v>
      </c>
      <c r="BI29" s="502"/>
      <c r="BJ29" s="502"/>
      <c r="BK29" s="502">
        <v>1</v>
      </c>
      <c r="BL29" s="502">
        <f>VLOOKUP(A29,[1]法术参数设计表!$A$2:$W$223,5,FALSE)</f>
        <v>60</v>
      </c>
      <c r="BM29" s="502">
        <v>8</v>
      </c>
      <c r="BN29" s="502"/>
      <c r="BO29" s="502"/>
      <c r="BP29" s="502" t="s">
        <v>15212</v>
      </c>
      <c r="BQ29" s="502"/>
      <c r="BR29" s="502"/>
      <c r="BS29" s="502" t="s">
        <v>6831</v>
      </c>
      <c r="BT29" s="502"/>
      <c r="BU29" s="502" t="str">
        <f>IF(VLOOKUP(A29,[1]法术参数设计表!$A$2:$Q$168,16,FALSE)="","","["&amp;ROUND(VLOOKUP(A29,[1]法术参数设计表!$A$2:$Q$168,16,FALSE),0)&amp;","&amp;ROUND(VLOOKUP(A29,[1]法术参数设计表!$A$2:$Q$168,17,FALSE),0)&amp;"]")</f>
        <v/>
      </c>
      <c r="BV29" s="502"/>
      <c r="BW29" s="502" t="s">
        <v>6831</v>
      </c>
      <c r="BX29" s="502">
        <v>3</v>
      </c>
      <c r="BY29" s="505" t="s">
        <v>6831</v>
      </c>
      <c r="BZ29" s="505" t="s">
        <v>6831</v>
      </c>
      <c r="CA29" s="505">
        <v>4301</v>
      </c>
      <c r="CB29" s="505" t="s">
        <v>15138</v>
      </c>
      <c r="CC29" s="505"/>
      <c r="CD29" s="505"/>
      <c r="CE29" s="502" t="s">
        <v>6831</v>
      </c>
      <c r="CF29" s="502" t="s">
        <v>6831</v>
      </c>
      <c r="CG29" s="502" t="s">
        <v>6831</v>
      </c>
      <c r="CH29" s="502" t="s">
        <v>6831</v>
      </c>
      <c r="CI29" s="502" t="s">
        <v>6831</v>
      </c>
      <c r="CJ29" s="502"/>
      <c r="CK29" s="502"/>
      <c r="CL29" s="502"/>
      <c r="CM29" s="502"/>
      <c r="CN29" s="502"/>
      <c r="CO29" s="502"/>
      <c r="CP29" s="502"/>
      <c r="CQ29" s="502"/>
      <c r="CR29" s="502"/>
      <c r="CS29" s="502"/>
      <c r="CT29" s="502"/>
      <c r="CU29" s="502"/>
      <c r="CV29" s="502"/>
      <c r="CW29" s="502"/>
      <c r="CX29" s="502"/>
      <c r="CY29" s="502"/>
      <c r="CZ29" s="502"/>
      <c r="DA29" s="502"/>
      <c r="DB29" s="502"/>
      <c r="DC29" s="502"/>
      <c r="DD29" s="502"/>
      <c r="DE29" s="502"/>
      <c r="DF29" s="502"/>
      <c r="DG29" s="502"/>
      <c r="DH29" s="502"/>
      <c r="DI29" s="502">
        <f t="shared" si="2"/>
        <v>60</v>
      </c>
      <c r="DJ29" s="502"/>
      <c r="DK29" s="502"/>
      <c r="DL29" s="502"/>
      <c r="DM29" s="502"/>
      <c r="DN29" s="502"/>
      <c r="DO29" s="502"/>
      <c r="DP29" s="502"/>
      <c r="DQ29" s="502"/>
      <c r="DR29" s="502"/>
      <c r="DS29" s="502"/>
      <c r="DT29" s="502">
        <f t="shared" si="9"/>
        <v>3</v>
      </c>
      <c r="DU29" s="502"/>
      <c r="DV29" s="502"/>
      <c r="DW29" s="502"/>
      <c r="DX29" s="502"/>
      <c r="DY29" s="502"/>
      <c r="DZ29" s="502"/>
      <c r="EA29" s="502"/>
      <c r="EB29" s="502"/>
      <c r="EC29" s="502"/>
      <c r="ED29" s="502"/>
      <c r="EE29" s="502"/>
      <c r="EF29" s="502"/>
      <c r="EG29" s="502"/>
      <c r="EH29" s="502"/>
      <c r="EI29" s="502"/>
      <c r="EJ29" s="502"/>
      <c r="EK29" s="502"/>
      <c r="EL29" s="502"/>
      <c r="EM29" s="502"/>
      <c r="EN29" s="502"/>
      <c r="EO29" s="502"/>
      <c r="EP29" s="502"/>
      <c r="EQ29" s="502"/>
      <c r="ER29" s="502"/>
      <c r="ES29" s="502"/>
      <c r="ET29" s="502"/>
      <c r="EU29" s="502"/>
      <c r="EV29" s="502"/>
      <c r="EW29" s="502">
        <f t="shared" si="10"/>
        <v>1</v>
      </c>
      <c r="EX29" s="502"/>
      <c r="EY29" s="502"/>
      <c r="EZ29" s="502">
        <v>100</v>
      </c>
      <c r="FA29" s="502"/>
      <c r="FB29" s="502"/>
      <c r="FC29" s="502"/>
      <c r="FD29" s="502"/>
      <c r="FE29" s="502">
        <v>1</v>
      </c>
      <c r="FF29" s="502"/>
      <c r="FG29" s="502" t="s">
        <v>6831</v>
      </c>
      <c r="FH29" s="502">
        <v>1</v>
      </c>
      <c r="FI29" s="502">
        <v>25</v>
      </c>
      <c r="FJ29" s="502">
        <f t="shared" si="11"/>
        <v>1</v>
      </c>
      <c r="FK29" s="502"/>
      <c r="FL29" s="502"/>
      <c r="FM29" s="502">
        <v>100</v>
      </c>
      <c r="FN29" s="502"/>
      <c r="FO29" s="502"/>
      <c r="FP29" s="502"/>
      <c r="FQ29" s="502"/>
      <c r="FR29" s="502"/>
      <c r="FS29" s="502">
        <v>1</v>
      </c>
      <c r="FT29" s="502"/>
      <c r="FU29" s="502" t="s">
        <v>6831</v>
      </c>
      <c r="FV29" s="502">
        <v>1</v>
      </c>
      <c r="FW29" s="502">
        <v>25</v>
      </c>
      <c r="FX29" s="152">
        <v>2000</v>
      </c>
      <c r="FY29" s="152">
        <v>1</v>
      </c>
    </row>
    <row r="30" spans="1:181">
      <c r="A30" s="139">
        <v>302</v>
      </c>
      <c r="B30" s="139" t="s">
        <v>626</v>
      </c>
      <c r="C30" s="139">
        <v>2</v>
      </c>
      <c r="E30" s="139">
        <f t="shared" si="3"/>
        <v>0</v>
      </c>
      <c r="F30" s="139">
        <v>1</v>
      </c>
      <c r="G30" s="139">
        <v>2</v>
      </c>
      <c r="H30" s="139">
        <v>2</v>
      </c>
      <c r="L30" s="139">
        <f t="shared" si="4"/>
        <v>2.7E-2</v>
      </c>
      <c r="M30" s="139">
        <f t="shared" si="5"/>
        <v>1.7999999999999999E-2</v>
      </c>
      <c r="N30" s="300" t="str">
        <f t="shared" si="6"/>
        <v>PLAYERSKILL_302</v>
      </c>
      <c r="O30" s="300" t="str">
        <f t="shared" si="7"/>
        <v>PLAYERSKILLDES_302</v>
      </c>
      <c r="P30" s="300" t="str">
        <f t="shared" si="0"/>
        <v>PLAYERSKILLDES2_302</v>
      </c>
      <c r="Q30" s="300" t="str">
        <f t="shared" si="1"/>
        <v>PLAYERSKILLDES3_302</v>
      </c>
      <c r="R30" s="300" t="str">
        <f t="shared" si="8"/>
        <v>PLAYERSKILLDES4_302</v>
      </c>
      <c r="S30" s="300" t="s">
        <v>15213</v>
      </c>
      <c r="T30" s="502">
        <v>100</v>
      </c>
      <c r="U30" s="503"/>
      <c r="V30" s="503"/>
      <c r="W30" s="503"/>
      <c r="X30" s="503"/>
      <c r="Y30" s="503"/>
      <c r="Z30" s="502"/>
      <c r="AA30" s="502"/>
      <c r="AB30" s="502"/>
      <c r="AC30" s="502"/>
      <c r="AD30" s="504"/>
      <c r="AE30" s="502"/>
      <c r="AF30" s="502"/>
      <c r="AG30" s="504"/>
      <c r="AH30" s="504">
        <v>120</v>
      </c>
      <c r="AI30" s="504" t="s">
        <v>15214</v>
      </c>
      <c r="AJ30" s="504"/>
      <c r="AK30" s="504"/>
      <c r="AL30" s="502"/>
      <c r="AM30" s="502">
        <v>2</v>
      </c>
      <c r="AN30" s="496" t="s">
        <v>15215</v>
      </c>
      <c r="AO30" s="502">
        <v>0</v>
      </c>
      <c r="AP30" s="502">
        <v>3</v>
      </c>
      <c r="AQ30" s="502">
        <v>3</v>
      </c>
      <c r="AR30" s="502">
        <v>0</v>
      </c>
      <c r="AS30" s="502"/>
      <c r="AT30" s="504" t="str">
        <f>"["&amp;VLOOKUP([1]playerSkillEffect!$A30,[1]法术参数设计表!$A$2:$O$168,8,FALSE)*1000&amp;",0]"</f>
        <v>[7000,0]</v>
      </c>
      <c r="AU30" s="504" t="str">
        <f>"["&amp;VLOOKUP([1]playerSkillEffect!$A30,[1]法术参数设计表!$A$2:$O$168,9,FALSE)*1000&amp;",0]"</f>
        <v>[24000,0]</v>
      </c>
      <c r="AV30" s="504" t="str">
        <f>"["&amp;VLOOKUP([1]playerSkillEffect!$A30,[1]法术参数设计表!$A$2:$O$168,10,FALSE)&amp;",0]"</f>
        <v>[20,0]</v>
      </c>
      <c r="AW30" s="502">
        <v>1</v>
      </c>
      <c r="AX30" s="502">
        <v>1</v>
      </c>
      <c r="AY30" s="502">
        <v>1</v>
      </c>
      <c r="AZ30" s="502" t="s">
        <v>6831</v>
      </c>
      <c r="BA30" s="502"/>
      <c r="BB30" s="502">
        <v>1</v>
      </c>
      <c r="BC30" s="502"/>
      <c r="BD30" s="502" t="s">
        <v>6831</v>
      </c>
      <c r="BE30" s="502" t="s">
        <v>6831</v>
      </c>
      <c r="BF30" s="502" t="s">
        <v>6831</v>
      </c>
      <c r="BG30" s="502" t="s">
        <v>6831</v>
      </c>
      <c r="BH30" s="502">
        <v>100</v>
      </c>
      <c r="BI30" s="502"/>
      <c r="BJ30" s="502"/>
      <c r="BK30" s="502">
        <v>1</v>
      </c>
      <c r="BL30" s="502">
        <f>VLOOKUP(A30,[1]法术参数设计表!$A$2:$W$223,5,FALSE)</f>
        <v>60</v>
      </c>
      <c r="BM30" s="502">
        <v>8</v>
      </c>
      <c r="BN30" s="502"/>
      <c r="BO30" s="502"/>
      <c r="BP30" s="502" t="s">
        <v>12513</v>
      </c>
      <c r="BQ30" s="502"/>
      <c r="BR30" s="502"/>
      <c r="BS30" s="502" t="s">
        <v>6831</v>
      </c>
      <c r="BT30" s="502"/>
      <c r="BU30" s="502" t="str">
        <f>IF(VLOOKUP(A30,[1]法术参数设计表!$A$2:$Q$168,16,FALSE)="","","["&amp;ROUND(VLOOKUP(A30,[1]法术参数设计表!$A$2:$Q$168,16,FALSE),0)&amp;","&amp;ROUND(VLOOKUP(A30,[1]法术参数设计表!$A$2:$Q$168,17,FALSE),0)&amp;"]")</f>
        <v/>
      </c>
      <c r="BV30" s="502"/>
      <c r="BW30" s="502" t="s">
        <v>6831</v>
      </c>
      <c r="BX30" s="502">
        <v>3</v>
      </c>
      <c r="BY30" s="505" t="s">
        <v>6831</v>
      </c>
      <c r="BZ30" s="505" t="s">
        <v>6831</v>
      </c>
      <c r="CA30" s="505">
        <v>4302</v>
      </c>
      <c r="CB30" s="505" t="s">
        <v>15138</v>
      </c>
      <c r="CC30" s="505"/>
      <c r="CD30" s="505"/>
      <c r="CE30" s="502" t="s">
        <v>6831</v>
      </c>
      <c r="CF30" s="502" t="s">
        <v>6831</v>
      </c>
      <c r="CG30" s="502" t="s">
        <v>6831</v>
      </c>
      <c r="CH30" s="502" t="s">
        <v>6831</v>
      </c>
      <c r="CI30" s="502" t="s">
        <v>6831</v>
      </c>
      <c r="CJ30" s="502"/>
      <c r="CK30" s="502"/>
      <c r="CL30" s="502"/>
      <c r="CM30" s="502"/>
      <c r="CN30" s="502"/>
      <c r="CO30" s="502"/>
      <c r="CP30" s="502"/>
      <c r="CQ30" s="502"/>
      <c r="CR30" s="502"/>
      <c r="CS30" s="502"/>
      <c r="CT30" s="502"/>
      <c r="CU30" s="502"/>
      <c r="CV30" s="502"/>
      <c r="CW30" s="502"/>
      <c r="CX30" s="502"/>
      <c r="CY30" s="502"/>
      <c r="CZ30" s="502"/>
      <c r="DA30" s="502"/>
      <c r="DB30" s="502"/>
      <c r="DC30" s="502"/>
      <c r="DD30" s="504"/>
      <c r="DE30" s="504"/>
      <c r="DF30" s="504"/>
      <c r="DG30" s="504"/>
      <c r="DH30" s="502"/>
      <c r="DI30" s="502">
        <f t="shared" si="2"/>
        <v>60</v>
      </c>
      <c r="DJ30" s="502"/>
      <c r="DK30" s="502"/>
      <c r="DL30" s="502"/>
      <c r="DM30" s="502"/>
      <c r="DN30" s="502"/>
      <c r="DO30" s="502"/>
      <c r="DP30" s="502"/>
      <c r="DQ30" s="502"/>
      <c r="DR30" s="502"/>
      <c r="DS30" s="502"/>
      <c r="DT30" s="502">
        <f t="shared" si="9"/>
        <v>3</v>
      </c>
      <c r="DU30" s="502"/>
      <c r="DV30" s="502"/>
      <c r="DW30" s="502"/>
      <c r="DX30" s="502"/>
      <c r="DY30" s="502"/>
      <c r="DZ30" s="502"/>
      <c r="EA30" s="502"/>
      <c r="EB30" s="502"/>
      <c r="EC30" s="502"/>
      <c r="ED30" s="502"/>
      <c r="EE30" s="502"/>
      <c r="EF30" s="502"/>
      <c r="EG30" s="502"/>
      <c r="EH30" s="502"/>
      <c r="EI30" s="502"/>
      <c r="EJ30" s="502"/>
      <c r="EK30" s="502"/>
      <c r="EL30" s="502"/>
      <c r="EM30" s="502"/>
      <c r="EN30" s="502"/>
      <c r="EO30" s="502"/>
      <c r="EP30" s="502"/>
      <c r="EQ30" s="502"/>
      <c r="ER30" s="502"/>
      <c r="ES30" s="502"/>
      <c r="ET30" s="502"/>
      <c r="EU30" s="502"/>
      <c r="EV30" s="502"/>
      <c r="EW30" s="502">
        <f t="shared" si="10"/>
        <v>1</v>
      </c>
      <c r="EX30" s="502"/>
      <c r="EY30" s="502"/>
      <c r="EZ30" s="502">
        <v>100</v>
      </c>
      <c r="FA30" s="502"/>
      <c r="FB30" s="502"/>
      <c r="FC30" s="502"/>
      <c r="FD30" s="502"/>
      <c r="FE30" s="502">
        <v>1</v>
      </c>
      <c r="FF30" s="502"/>
      <c r="FG30" s="502" t="s">
        <v>6831</v>
      </c>
      <c r="FH30" s="502">
        <v>1</v>
      </c>
      <c r="FI30" s="502">
        <v>25</v>
      </c>
      <c r="FJ30" s="502">
        <f t="shared" si="11"/>
        <v>1</v>
      </c>
      <c r="FK30" s="502"/>
      <c r="FL30" s="502"/>
      <c r="FM30" s="502">
        <v>100</v>
      </c>
      <c r="FN30" s="502"/>
      <c r="FO30" s="502"/>
      <c r="FP30" s="502"/>
      <c r="FQ30" s="502"/>
      <c r="FR30" s="502"/>
      <c r="FS30" s="502">
        <v>1</v>
      </c>
      <c r="FT30" s="502"/>
      <c r="FU30" s="502" t="s">
        <v>6831</v>
      </c>
      <c r="FV30" s="502">
        <v>1</v>
      </c>
      <c r="FW30" s="502">
        <v>25</v>
      </c>
      <c r="FX30" s="152">
        <v>2000</v>
      </c>
      <c r="FY30" s="152">
        <v>1</v>
      </c>
    </row>
    <row r="31" spans="1:181">
      <c r="A31" s="139">
        <v>303</v>
      </c>
      <c r="B31" s="139" t="s">
        <v>627</v>
      </c>
      <c r="C31" s="139">
        <v>2</v>
      </c>
      <c r="E31" s="139">
        <f t="shared" si="3"/>
        <v>0</v>
      </c>
      <c r="F31" s="139">
        <v>1</v>
      </c>
      <c r="G31" s="139">
        <v>2</v>
      </c>
      <c r="H31" s="139">
        <v>2</v>
      </c>
      <c r="L31" s="139">
        <f t="shared" si="4"/>
        <v>2.7E-2</v>
      </c>
      <c r="M31" s="139">
        <f t="shared" si="5"/>
        <v>1.7999999999999999E-2</v>
      </c>
      <c r="N31" s="300" t="str">
        <f t="shared" si="6"/>
        <v>PLAYERSKILL_303</v>
      </c>
      <c r="O31" s="300" t="str">
        <f t="shared" si="7"/>
        <v>PLAYERSKILLDES_303</v>
      </c>
      <c r="P31" s="300" t="str">
        <f t="shared" si="0"/>
        <v>PLAYERSKILLDES2_303</v>
      </c>
      <c r="Q31" s="300" t="str">
        <f t="shared" si="1"/>
        <v>PLAYERSKILLDES3_303</v>
      </c>
      <c r="R31" s="300" t="str">
        <f t="shared" si="8"/>
        <v>PLAYERSKILLDES4_303</v>
      </c>
      <c r="S31" s="300" t="s">
        <v>15216</v>
      </c>
      <c r="T31" s="502">
        <v>101</v>
      </c>
      <c r="U31" s="503"/>
      <c r="V31" s="503"/>
      <c r="W31" s="503"/>
      <c r="X31" s="503"/>
      <c r="Y31" s="503"/>
      <c r="Z31" s="502"/>
      <c r="AA31" s="502"/>
      <c r="AB31" s="502"/>
      <c r="AC31" s="502"/>
      <c r="AD31" s="508"/>
      <c r="AE31" s="502"/>
      <c r="AF31" s="502"/>
      <c r="AG31" s="502"/>
      <c r="AH31" s="502">
        <v>120</v>
      </c>
      <c r="AI31" s="502"/>
      <c r="AJ31" s="502"/>
      <c r="AK31" s="502"/>
      <c r="AL31" s="502"/>
      <c r="AM31" s="502">
        <v>1</v>
      </c>
      <c r="AN31" s="496" t="s">
        <v>15217</v>
      </c>
      <c r="AO31" s="502">
        <v>0</v>
      </c>
      <c r="AP31" s="502">
        <v>3</v>
      </c>
      <c r="AQ31" s="502">
        <v>3</v>
      </c>
      <c r="AR31" s="502">
        <v>0</v>
      </c>
      <c r="AS31" s="502"/>
      <c r="AT31" s="504" t="s">
        <v>15218</v>
      </c>
      <c r="AU31" s="504" t="s">
        <v>15219</v>
      </c>
      <c r="AV31" s="504" t="str">
        <f>"["&amp;VLOOKUP([1]playerSkillEffect!$A31,[1]法术参数设计表!$A$2:$O$168,10,FALSE)&amp;",0]"</f>
        <v>[35,0]</v>
      </c>
      <c r="AW31" s="502">
        <v>1</v>
      </c>
      <c r="AX31" s="502">
        <v>2</v>
      </c>
      <c r="AY31" s="502">
        <v>1</v>
      </c>
      <c r="AZ31" s="502" t="s">
        <v>15165</v>
      </c>
      <c r="BA31" s="502">
        <v>2</v>
      </c>
      <c r="BB31" s="502">
        <v>1</v>
      </c>
      <c r="BC31" s="502"/>
      <c r="BD31" s="502" t="s">
        <v>6831</v>
      </c>
      <c r="BE31" s="502">
        <v>10303</v>
      </c>
      <c r="BF31" s="502" t="s">
        <v>6831</v>
      </c>
      <c r="BG31" s="502" t="s">
        <v>6831</v>
      </c>
      <c r="BH31" s="502">
        <v>100</v>
      </c>
      <c r="BI31" s="502"/>
      <c r="BJ31" s="502"/>
      <c r="BK31" s="502">
        <v>0</v>
      </c>
      <c r="BL31" s="502">
        <f>VLOOKUP(A31,[1]法术参数设计表!$A$2:$W$223,5,FALSE)</f>
        <v>45</v>
      </c>
      <c r="BM31" s="502"/>
      <c r="BN31" s="502"/>
      <c r="BO31" s="502"/>
      <c r="BP31" s="502"/>
      <c r="BQ31" s="502"/>
      <c r="BR31" s="502"/>
      <c r="BS31" s="502" t="s">
        <v>6831</v>
      </c>
      <c r="BT31" s="502"/>
      <c r="BU31" s="502" t="str">
        <f>IF(VLOOKUP(A31,[1]法术参数设计表!$A$2:$Q$168,16,FALSE)="","","["&amp;ROUND(VLOOKUP(A31,[1]法术参数设计表!$A$2:$Q$168,16,FALSE),0)&amp;","&amp;ROUND(VLOOKUP(A31,[1]法术参数设计表!$A$2:$Q$168,17,FALSE),0)&amp;"]")</f>
        <v/>
      </c>
      <c r="BV31" s="502"/>
      <c r="BW31" s="502" t="s">
        <v>6831</v>
      </c>
      <c r="BX31" s="502">
        <v>3</v>
      </c>
      <c r="BY31" s="505" t="s">
        <v>6831</v>
      </c>
      <c r="BZ31" s="505" t="s">
        <v>6831</v>
      </c>
      <c r="CA31" s="505" t="s">
        <v>6831</v>
      </c>
      <c r="CB31" s="505" t="s">
        <v>6831</v>
      </c>
      <c r="CC31" s="505"/>
      <c r="CD31" s="505"/>
      <c r="CE31" s="502" t="s">
        <v>6831</v>
      </c>
      <c r="CF31" s="502" t="s">
        <v>6831</v>
      </c>
      <c r="CG31" s="502" t="s">
        <v>6831</v>
      </c>
      <c r="CH31" s="502" t="s">
        <v>6831</v>
      </c>
      <c r="CI31" s="502" t="s">
        <v>6831</v>
      </c>
      <c r="CJ31" s="502"/>
      <c r="CK31" s="502"/>
      <c r="CL31" s="502"/>
      <c r="CM31" s="502"/>
      <c r="CN31" s="502"/>
      <c r="CO31" s="502"/>
      <c r="CP31" s="502"/>
      <c r="CQ31" s="502"/>
      <c r="CR31" s="502"/>
      <c r="CS31" s="502"/>
      <c r="CT31" s="502"/>
      <c r="CU31" s="502"/>
      <c r="CV31" s="502"/>
      <c r="CW31" s="502"/>
      <c r="CX31" s="502"/>
      <c r="CY31" s="502"/>
      <c r="CZ31" s="502"/>
      <c r="DA31" s="502"/>
      <c r="DB31" s="502"/>
      <c r="DC31" s="502"/>
      <c r="DD31" s="502"/>
      <c r="DE31" s="502"/>
      <c r="DF31" s="502"/>
      <c r="DG31" s="502"/>
      <c r="DH31" s="502"/>
      <c r="DI31" s="502">
        <f t="shared" si="2"/>
        <v>45</v>
      </c>
      <c r="DJ31" s="502"/>
      <c r="DK31" s="502"/>
      <c r="DL31" s="502"/>
      <c r="DM31" s="502"/>
      <c r="DN31" s="502"/>
      <c r="DO31" s="502"/>
      <c r="DP31" s="502"/>
      <c r="DQ31" s="502"/>
      <c r="DR31" s="502"/>
      <c r="DS31" s="502"/>
      <c r="DT31" s="502">
        <f t="shared" si="9"/>
        <v>3</v>
      </c>
      <c r="DU31" s="502"/>
      <c r="DV31" s="502"/>
      <c r="DW31" s="502"/>
      <c r="DX31" s="502"/>
      <c r="DY31" s="502"/>
      <c r="DZ31" s="502"/>
      <c r="EA31" s="502"/>
      <c r="EB31" s="502"/>
      <c r="EC31" s="502"/>
      <c r="ED31" s="502"/>
      <c r="EE31" s="502"/>
      <c r="EF31" s="502"/>
      <c r="EG31" s="502"/>
      <c r="EH31" s="502"/>
      <c r="EI31" s="502"/>
      <c r="EJ31" s="502"/>
      <c r="EK31" s="502"/>
      <c r="EL31" s="502"/>
      <c r="EM31" s="502"/>
      <c r="EN31" s="502"/>
      <c r="EO31" s="502"/>
      <c r="EP31" s="502"/>
      <c r="EQ31" s="502"/>
      <c r="ER31" s="502"/>
      <c r="ES31" s="502"/>
      <c r="ET31" s="502"/>
      <c r="EU31" s="502"/>
      <c r="EV31" s="502"/>
      <c r="EW31" s="502">
        <f t="shared" si="10"/>
        <v>1</v>
      </c>
      <c r="EX31" s="502"/>
      <c r="EY31" s="502"/>
      <c r="EZ31" s="502">
        <v>101</v>
      </c>
      <c r="FA31" s="502"/>
      <c r="FB31" s="502"/>
      <c r="FC31" s="502"/>
      <c r="FD31" s="502"/>
      <c r="FE31" s="502">
        <v>1</v>
      </c>
      <c r="FF31" s="502"/>
      <c r="FG31" s="502" t="s">
        <v>6831</v>
      </c>
      <c r="FH31" s="502">
        <v>1</v>
      </c>
      <c r="FI31" s="502">
        <v>25</v>
      </c>
      <c r="FJ31" s="502">
        <f t="shared" si="11"/>
        <v>1</v>
      </c>
      <c r="FK31" s="502"/>
      <c r="FL31" s="502"/>
      <c r="FM31" s="502">
        <v>101</v>
      </c>
      <c r="FN31" s="502"/>
      <c r="FO31" s="502"/>
      <c r="FP31" s="502"/>
      <c r="FQ31" s="502"/>
      <c r="FR31" s="502"/>
      <c r="FS31" s="502">
        <v>1</v>
      </c>
      <c r="FT31" s="502"/>
      <c r="FU31" s="502" t="s">
        <v>6831</v>
      </c>
      <c r="FV31" s="502">
        <v>1</v>
      </c>
      <c r="FW31" s="502">
        <v>25</v>
      </c>
      <c r="FX31" s="152">
        <v>2000</v>
      </c>
      <c r="FY31" s="152">
        <v>1</v>
      </c>
    </row>
    <row r="32" spans="1:181">
      <c r="A32" s="139">
        <v>304</v>
      </c>
      <c r="B32" s="139" t="s">
        <v>628</v>
      </c>
      <c r="C32" s="139">
        <v>2</v>
      </c>
      <c r="E32" s="139">
        <f t="shared" si="3"/>
        <v>0</v>
      </c>
      <c r="F32" s="139">
        <v>1</v>
      </c>
      <c r="G32" s="139">
        <v>2</v>
      </c>
      <c r="H32" s="139">
        <v>2</v>
      </c>
      <c r="L32" s="139">
        <f t="shared" si="4"/>
        <v>2.7E-2</v>
      </c>
      <c r="M32" s="139">
        <f t="shared" si="5"/>
        <v>1.7999999999999999E-2</v>
      </c>
      <c r="N32" s="300" t="str">
        <f t="shared" si="6"/>
        <v>PLAYERSKILL_304</v>
      </c>
      <c r="O32" s="300" t="str">
        <f t="shared" si="7"/>
        <v>PLAYERSKILLDES_304</v>
      </c>
      <c r="P32" s="300" t="str">
        <f t="shared" si="0"/>
        <v>PLAYERSKILLDES2_304</v>
      </c>
      <c r="Q32" s="300" t="str">
        <f t="shared" si="1"/>
        <v>PLAYERSKILLDES3_304</v>
      </c>
      <c r="R32" s="300" t="str">
        <f t="shared" si="8"/>
        <v>PLAYERSKILLDES4_304</v>
      </c>
      <c r="S32" s="300" t="s">
        <v>15220</v>
      </c>
      <c r="T32" s="502">
        <v>101</v>
      </c>
      <c r="U32" s="503"/>
      <c r="V32" s="503"/>
      <c r="W32" s="503"/>
      <c r="X32" s="503"/>
      <c r="Y32" s="503"/>
      <c r="Z32" s="502"/>
      <c r="AA32" s="502"/>
      <c r="AB32" s="502"/>
      <c r="AC32" s="502"/>
      <c r="AD32" s="504" t="s">
        <v>15221</v>
      </c>
      <c r="AE32" s="502"/>
      <c r="AF32" s="502"/>
      <c r="AG32" s="504" t="s">
        <v>15222</v>
      </c>
      <c r="AH32" s="504">
        <v>120</v>
      </c>
      <c r="AI32" s="504"/>
      <c r="AJ32" s="504"/>
      <c r="AK32" s="504"/>
      <c r="AL32" s="502"/>
      <c r="AM32" s="502">
        <v>1</v>
      </c>
      <c r="AN32" s="496"/>
      <c r="AO32" s="502">
        <v>0</v>
      </c>
      <c r="AP32" s="502">
        <v>3</v>
      </c>
      <c r="AQ32" s="502">
        <v>3</v>
      </c>
      <c r="AR32" s="502">
        <v>0</v>
      </c>
      <c r="AS32" s="502"/>
      <c r="AT32" s="504" t="str">
        <f>"["&amp;VLOOKUP([1]playerSkillEffect!$A32,[1]法术参数设计表!$A$2:$O$168,8,FALSE)*1000&amp;",0]"</f>
        <v>[11000,0]</v>
      </c>
      <c r="AU32" s="504" t="str">
        <f>"["&amp;VLOOKUP([1]playerSkillEffect!$A32,[1]法术参数设计表!$A$2:$O$168,9,FALSE)*1000&amp;",0]"</f>
        <v>[28000,0]</v>
      </c>
      <c r="AV32" s="504" t="str">
        <f>"["&amp;VLOOKUP([1]playerSkillEffect!$A32,[1]法术参数设计表!$A$2:$O$168,10,FALSE)&amp;",0]"</f>
        <v>[40,0]</v>
      </c>
      <c r="AW32" s="502">
        <v>1</v>
      </c>
      <c r="AX32" s="502">
        <v>1</v>
      </c>
      <c r="AY32" s="502">
        <v>1</v>
      </c>
      <c r="AZ32" s="502" t="s">
        <v>6831</v>
      </c>
      <c r="BA32" s="502"/>
      <c r="BB32" s="502">
        <v>1</v>
      </c>
      <c r="BC32" s="502"/>
      <c r="BD32" s="502" t="s">
        <v>6831</v>
      </c>
      <c r="BE32" s="502" t="s">
        <v>6831</v>
      </c>
      <c r="BF32" s="502" t="s">
        <v>6831</v>
      </c>
      <c r="BG32" s="502" t="s">
        <v>6831</v>
      </c>
      <c r="BH32" s="502">
        <v>100</v>
      </c>
      <c r="BI32" s="502"/>
      <c r="BJ32" s="502"/>
      <c r="BK32" s="502">
        <v>1</v>
      </c>
      <c r="BL32" s="502">
        <f>VLOOKUP(A32,[1]法术参数设计表!$A$2:$W$223,5,FALSE)</f>
        <v>45</v>
      </c>
      <c r="BM32" s="502">
        <v>2</v>
      </c>
      <c r="BN32" s="502"/>
      <c r="BO32" s="502"/>
      <c r="BP32" s="502" t="s">
        <v>15212</v>
      </c>
      <c r="BQ32" s="502"/>
      <c r="BR32" s="502"/>
      <c r="BS32" s="502" t="s">
        <v>6831</v>
      </c>
      <c r="BT32" s="502"/>
      <c r="BU32" s="502" t="str">
        <f>IF(VLOOKUP(A32,[1]法术参数设计表!$A$2:$Q$168,16,FALSE)="","","["&amp;ROUND(VLOOKUP(A32,[1]法术参数设计表!$A$2:$Q$168,16,FALSE),0)&amp;","&amp;ROUND(VLOOKUP(A32,[1]法术参数设计表!$A$2:$Q$168,17,FALSE),0)&amp;"]")</f>
        <v/>
      </c>
      <c r="BV32" s="502"/>
      <c r="BW32" s="502" t="s">
        <v>6831</v>
      </c>
      <c r="BX32" s="502">
        <v>3</v>
      </c>
      <c r="BY32" s="505" t="s">
        <v>6831</v>
      </c>
      <c r="BZ32" s="505" t="s">
        <v>6831</v>
      </c>
      <c r="CA32" s="505">
        <v>4304</v>
      </c>
      <c r="CB32" s="505" t="s">
        <v>15138</v>
      </c>
      <c r="CC32" s="505"/>
      <c r="CD32" s="505"/>
      <c r="CE32" s="502" t="s">
        <v>6831</v>
      </c>
      <c r="CF32" s="502" t="s">
        <v>6831</v>
      </c>
      <c r="CG32" s="502" t="s">
        <v>6831</v>
      </c>
      <c r="CH32" s="502" t="s">
        <v>6831</v>
      </c>
      <c r="CI32" s="502" t="s">
        <v>6831</v>
      </c>
      <c r="CJ32" s="502"/>
      <c r="CK32" s="502"/>
      <c r="CL32" s="502"/>
      <c r="CM32" s="502"/>
      <c r="CN32" s="502"/>
      <c r="CO32" s="502"/>
      <c r="CP32" s="502"/>
      <c r="CQ32" s="502"/>
      <c r="CR32" s="502"/>
      <c r="CS32" s="502"/>
      <c r="CT32" s="502"/>
      <c r="CU32" s="502"/>
      <c r="CV32" s="502"/>
      <c r="CW32" s="502"/>
      <c r="CX32" s="502"/>
      <c r="CY32" s="502"/>
      <c r="CZ32" s="502"/>
      <c r="DA32" s="502"/>
      <c r="DB32" s="502"/>
      <c r="DC32" s="502"/>
      <c r="DD32" s="504"/>
      <c r="DE32" s="504"/>
      <c r="DF32" s="504"/>
      <c r="DG32" s="504"/>
      <c r="DH32" s="502"/>
      <c r="DI32" s="502">
        <f t="shared" si="2"/>
        <v>45</v>
      </c>
      <c r="DJ32" s="502"/>
      <c r="DK32" s="502"/>
      <c r="DL32" s="502"/>
      <c r="DM32" s="502"/>
      <c r="DN32" s="502"/>
      <c r="DO32" s="502"/>
      <c r="DP32" s="502"/>
      <c r="DQ32" s="502"/>
      <c r="DR32" s="502"/>
      <c r="DS32" s="502"/>
      <c r="DT32" s="502">
        <f t="shared" si="9"/>
        <v>3</v>
      </c>
      <c r="DU32" s="502"/>
      <c r="DV32" s="502"/>
      <c r="DW32" s="502"/>
      <c r="DX32" s="502"/>
      <c r="DY32" s="502"/>
      <c r="DZ32" s="502"/>
      <c r="EA32" s="502"/>
      <c r="EB32" s="502"/>
      <c r="EC32" s="502"/>
      <c r="ED32" s="502"/>
      <c r="EE32" s="502"/>
      <c r="EF32" s="502"/>
      <c r="EG32" s="502"/>
      <c r="EH32" s="502"/>
      <c r="EI32" s="502"/>
      <c r="EJ32" s="502"/>
      <c r="EK32" s="502"/>
      <c r="EL32" s="502"/>
      <c r="EM32" s="502"/>
      <c r="EN32" s="502"/>
      <c r="EO32" s="502"/>
      <c r="EP32" s="502"/>
      <c r="EQ32" s="502"/>
      <c r="ER32" s="502"/>
      <c r="ES32" s="502"/>
      <c r="ET32" s="502"/>
      <c r="EU32" s="502"/>
      <c r="EV32" s="502"/>
      <c r="EW32" s="502">
        <f t="shared" si="10"/>
        <v>1</v>
      </c>
      <c r="EX32" s="502"/>
      <c r="EY32" s="502"/>
      <c r="EZ32" s="502">
        <v>101</v>
      </c>
      <c r="FA32" s="502"/>
      <c r="FB32" s="502"/>
      <c r="FC32" s="502"/>
      <c r="FD32" s="502"/>
      <c r="FE32" s="502">
        <v>1</v>
      </c>
      <c r="FF32" s="502"/>
      <c r="FG32" s="502" t="s">
        <v>6831</v>
      </c>
      <c r="FH32" s="502">
        <v>1</v>
      </c>
      <c r="FI32" s="502">
        <v>25</v>
      </c>
      <c r="FJ32" s="502">
        <f t="shared" si="11"/>
        <v>1</v>
      </c>
      <c r="FK32" s="502"/>
      <c r="FL32" s="502"/>
      <c r="FM32" s="502">
        <v>101</v>
      </c>
      <c r="FN32" s="502"/>
      <c r="FO32" s="502"/>
      <c r="FP32" s="502"/>
      <c r="FQ32" s="502"/>
      <c r="FR32" s="502"/>
      <c r="FS32" s="502">
        <v>1</v>
      </c>
      <c r="FT32" s="502"/>
      <c r="FU32" s="502" t="s">
        <v>6831</v>
      </c>
      <c r="FV32" s="502">
        <v>1</v>
      </c>
      <c r="FW32" s="502">
        <v>25</v>
      </c>
      <c r="FX32" s="152">
        <v>2000</v>
      </c>
      <c r="FY32" s="152">
        <v>1</v>
      </c>
    </row>
    <row r="33" spans="1:181">
      <c r="A33" s="139">
        <v>305</v>
      </c>
      <c r="B33" s="139" t="s">
        <v>629</v>
      </c>
      <c r="C33" s="139">
        <v>2</v>
      </c>
      <c r="D33" s="139">
        <v>1</v>
      </c>
      <c r="E33" s="139">
        <f t="shared" si="3"/>
        <v>1</v>
      </c>
      <c r="F33" s="139">
        <v>1</v>
      </c>
      <c r="G33" s="139">
        <v>1</v>
      </c>
      <c r="H33" s="139">
        <v>1</v>
      </c>
      <c r="L33" s="139">
        <f t="shared" si="4"/>
        <v>3.5999999999999997E-2</v>
      </c>
      <c r="M33" s="139">
        <f t="shared" si="5"/>
        <v>2.7E-2</v>
      </c>
      <c r="N33" s="300" t="str">
        <f t="shared" si="6"/>
        <v>PLAYERSKILL_305</v>
      </c>
      <c r="O33" s="300" t="str">
        <f t="shared" si="7"/>
        <v>PLAYERSKILLDES_305</v>
      </c>
      <c r="P33" s="300" t="str">
        <f t="shared" si="0"/>
        <v>PLAYERSKILLDES2_305</v>
      </c>
      <c r="Q33" s="300" t="str">
        <f t="shared" si="1"/>
        <v>PLAYERSKILLDES3_305</v>
      </c>
      <c r="R33" s="300" t="str">
        <f t="shared" si="8"/>
        <v>PLAYERSKILLDES4_305</v>
      </c>
      <c r="S33" s="300" t="s">
        <v>15223</v>
      </c>
      <c r="T33" s="502">
        <v>101</v>
      </c>
      <c r="U33" s="503"/>
      <c r="V33" s="503"/>
      <c r="W33" s="503"/>
      <c r="X33" s="503"/>
      <c r="Y33" s="503"/>
      <c r="Z33" s="502"/>
      <c r="AA33" s="502"/>
      <c r="AB33" s="502"/>
      <c r="AC33" s="502"/>
      <c r="AD33" s="504" t="s">
        <v>15224</v>
      </c>
      <c r="AE33" s="502"/>
      <c r="AF33" s="504" t="s">
        <v>15225</v>
      </c>
      <c r="AH33" s="504">
        <v>120</v>
      </c>
      <c r="AI33" s="504"/>
      <c r="AJ33" s="504"/>
      <c r="AK33" s="504"/>
      <c r="AL33" s="502"/>
      <c r="AM33" s="502">
        <v>1</v>
      </c>
      <c r="AN33" s="496" t="s">
        <v>15226</v>
      </c>
      <c r="AO33" s="502">
        <v>0</v>
      </c>
      <c r="AP33" s="502">
        <v>3</v>
      </c>
      <c r="AQ33" s="502">
        <v>3</v>
      </c>
      <c r="AR33" s="502">
        <v>0</v>
      </c>
      <c r="AS33" s="502"/>
      <c r="AT33" s="504" t="str">
        <f>"["&amp;VLOOKUP([1]playerSkillEffect!$A33,[1]法术参数设计表!$A$2:$O$168,8,FALSE)*1000&amp;",0]"</f>
        <v>[12000,0]</v>
      </c>
      <c r="AU33" s="504" t="str">
        <f>"["&amp;VLOOKUP([1]playerSkillEffect!$A33,[1]法术参数设计表!$A$2:$O$168,9,FALSE)*1000&amp;",0]"</f>
        <v>[20000,0]</v>
      </c>
      <c r="AV33" s="504" t="str">
        <f>"["&amp;VLOOKUP([1]playerSkillEffect!$A33,[1]法术参数设计表!$A$2:$O$168,10,FALSE)&amp;",0]"</f>
        <v>[45,0]</v>
      </c>
      <c r="AW33" s="502">
        <v>1</v>
      </c>
      <c r="AX33" s="502">
        <v>1</v>
      </c>
      <c r="AY33" s="502">
        <v>1</v>
      </c>
      <c r="AZ33" s="502" t="s">
        <v>6831</v>
      </c>
      <c r="BA33" s="502"/>
      <c r="BB33" s="502">
        <v>1</v>
      </c>
      <c r="BC33" s="502"/>
      <c r="BD33" s="502" t="s">
        <v>6831</v>
      </c>
      <c r="BE33" s="502" t="s">
        <v>6831</v>
      </c>
      <c r="BF33" s="502" t="s">
        <v>6831</v>
      </c>
      <c r="BG33" s="502" t="s">
        <v>6831</v>
      </c>
      <c r="BH33" s="502">
        <v>100</v>
      </c>
      <c r="BI33" s="502"/>
      <c r="BJ33" s="502"/>
      <c r="BK33" s="502">
        <v>1</v>
      </c>
      <c r="BL33" s="502">
        <f>VLOOKUP(A33,[1]法术参数设计表!$A$2:$W$223,5,FALSE)</f>
        <v>60</v>
      </c>
      <c r="BM33" s="502">
        <v>9</v>
      </c>
      <c r="BN33" s="502">
        <v>27</v>
      </c>
      <c r="BO33" s="502"/>
      <c r="BP33" s="502" t="s">
        <v>12513</v>
      </c>
      <c r="BQ33" s="502">
        <v>2</v>
      </c>
      <c r="BR33" s="502"/>
      <c r="BS33" s="502" t="s">
        <v>6831</v>
      </c>
      <c r="BT33" s="502"/>
      <c r="BU33" s="502" t="str">
        <f>IF(VLOOKUP(A33,[1]法术参数设计表!$A$2:$Q$168,16,FALSE)="","","["&amp;ROUND(VLOOKUP(A33,[1]法术参数设计表!$A$2:$Q$168,16,FALSE),0)&amp;","&amp;ROUND(VLOOKUP(A33,[1]法术参数设计表!$A$2:$Q$168,17,FALSE),0)&amp;"]")</f>
        <v>[1815,984]</v>
      </c>
      <c r="BV33" s="502"/>
      <c r="BW33" s="502" t="s">
        <v>6831</v>
      </c>
      <c r="BX33" s="502">
        <v>3</v>
      </c>
      <c r="BY33" s="505" t="s">
        <v>6831</v>
      </c>
      <c r="BZ33" s="505" t="s">
        <v>6831</v>
      </c>
      <c r="CA33" s="505"/>
      <c r="CB33" s="505"/>
      <c r="CC33" s="505"/>
      <c r="CD33" s="505"/>
      <c r="CE33" s="502" t="s">
        <v>6831</v>
      </c>
      <c r="CF33" s="502" t="s">
        <v>6831</v>
      </c>
      <c r="CG33" s="502" t="s">
        <v>6831</v>
      </c>
      <c r="CH33" s="502" t="s">
        <v>6831</v>
      </c>
      <c r="CI33" s="502" t="s">
        <v>6831</v>
      </c>
      <c r="CJ33" s="502"/>
      <c r="CK33" s="502"/>
      <c r="CL33" s="502"/>
      <c r="CM33" s="502"/>
      <c r="CN33" s="502"/>
      <c r="CO33" s="502"/>
      <c r="CP33" s="502"/>
      <c r="CQ33" s="502"/>
      <c r="CR33" s="502"/>
      <c r="CS33" s="502"/>
      <c r="CT33" s="502"/>
      <c r="CU33" s="502"/>
      <c r="CV33" s="502"/>
      <c r="CW33" s="502">
        <v>3</v>
      </c>
      <c r="CX33" s="502">
        <v>3</v>
      </c>
      <c r="CY33" s="502">
        <v>1</v>
      </c>
      <c r="CZ33" s="502">
        <v>100</v>
      </c>
      <c r="DA33" s="504" t="s">
        <v>15227</v>
      </c>
      <c r="DB33" s="502">
        <v>1</v>
      </c>
      <c r="DC33" s="502"/>
      <c r="DH33" s="502">
        <v>1</v>
      </c>
      <c r="DI33" s="502">
        <f t="shared" si="2"/>
        <v>60</v>
      </c>
      <c r="DJ33" s="502">
        <v>9</v>
      </c>
      <c r="DK33" s="502">
        <v>35</v>
      </c>
      <c r="DL33" s="502"/>
      <c r="DM33" s="502" t="s">
        <v>12513</v>
      </c>
      <c r="DN33" s="502">
        <v>2</v>
      </c>
      <c r="DO33" s="502"/>
      <c r="DP33" s="502" t="s">
        <v>6831</v>
      </c>
      <c r="DQ33" s="502"/>
      <c r="DR33" s="504"/>
      <c r="DS33" s="502" t="s">
        <v>6831</v>
      </c>
      <c r="DT33" s="502">
        <f t="shared" si="9"/>
        <v>3</v>
      </c>
      <c r="DU33" s="502" t="s">
        <v>6831</v>
      </c>
      <c r="DV33" s="502" t="s">
        <v>6831</v>
      </c>
      <c r="DW33" s="502">
        <v>43002</v>
      </c>
      <c r="DX33" s="502" t="s">
        <v>15138</v>
      </c>
      <c r="DY33" s="502"/>
      <c r="DZ33" s="502"/>
      <c r="EA33" s="502"/>
      <c r="EB33" s="502"/>
      <c r="EC33" s="502"/>
      <c r="ED33" s="502"/>
      <c r="EE33" s="502"/>
      <c r="EF33" s="502"/>
      <c r="EG33" s="502"/>
      <c r="EH33" s="502"/>
      <c r="EI33" s="502"/>
      <c r="EJ33" s="502"/>
      <c r="EK33" s="502"/>
      <c r="EL33" s="502"/>
      <c r="EM33" s="502"/>
      <c r="EN33" s="502"/>
      <c r="EO33" s="502"/>
      <c r="EP33" s="502"/>
      <c r="EQ33" s="502"/>
      <c r="ER33" s="502"/>
      <c r="ES33" s="502"/>
      <c r="ET33" s="502"/>
      <c r="EU33" s="502"/>
      <c r="EV33" s="502"/>
      <c r="EW33" s="502">
        <f t="shared" si="10"/>
        <v>10</v>
      </c>
      <c r="EX33" s="502">
        <v>315</v>
      </c>
      <c r="EY33" s="502"/>
      <c r="EZ33" s="502">
        <v>101</v>
      </c>
      <c r="FA33" s="502"/>
      <c r="FB33" s="502"/>
      <c r="FC33" s="504" t="s">
        <v>15227</v>
      </c>
      <c r="FD33" s="502">
        <v>1</v>
      </c>
      <c r="FE33" s="502">
        <v>0</v>
      </c>
      <c r="FF33" s="502"/>
      <c r="FG33" s="502">
        <v>2</v>
      </c>
      <c r="FH33" s="502">
        <v>1</v>
      </c>
      <c r="FI33" s="502">
        <v>25</v>
      </c>
      <c r="FJ33" s="502">
        <f t="shared" si="11"/>
        <v>10</v>
      </c>
      <c r="FK33" s="502">
        <v>315</v>
      </c>
      <c r="FL33" s="502"/>
      <c r="FM33" s="502">
        <v>101</v>
      </c>
      <c r="FN33" s="502"/>
      <c r="FO33" s="502"/>
      <c r="FP33" s="502"/>
      <c r="FQ33" s="504" t="s">
        <v>15227</v>
      </c>
      <c r="FR33" s="502">
        <v>1</v>
      </c>
      <c r="FS33" s="502">
        <v>0</v>
      </c>
      <c r="FT33" s="504" t="s">
        <v>15150</v>
      </c>
      <c r="FU33" s="502">
        <v>2</v>
      </c>
      <c r="FV33" s="502">
        <v>1</v>
      </c>
      <c r="FW33" s="502">
        <v>25</v>
      </c>
      <c r="FX33" s="152">
        <v>2000</v>
      </c>
      <c r="FY33" s="152">
        <v>1</v>
      </c>
    </row>
    <row r="34" spans="1:181">
      <c r="A34" s="139">
        <v>3051</v>
      </c>
      <c r="B34" s="139" t="s">
        <v>629</v>
      </c>
      <c r="C34" s="139">
        <v>2</v>
      </c>
      <c r="D34" s="139">
        <v>1</v>
      </c>
      <c r="E34" s="139">
        <f t="shared" si="3"/>
        <v>1</v>
      </c>
      <c r="F34" s="139">
        <v>1</v>
      </c>
      <c r="G34" s="139">
        <v>1</v>
      </c>
      <c r="H34" s="139">
        <v>1</v>
      </c>
      <c r="L34" s="139">
        <f t="shared" si="4"/>
        <v>3.5999999999999997E-2</v>
      </c>
      <c r="M34" s="139">
        <f t="shared" si="5"/>
        <v>2.7E-2</v>
      </c>
      <c r="N34" s="300" t="str">
        <f t="shared" si="6"/>
        <v>PLAYERSKILL_305</v>
      </c>
      <c r="O34" s="300" t="str">
        <f t="shared" si="7"/>
        <v>PLAYERSKILLDES_3051</v>
      </c>
      <c r="P34" s="300" t="str">
        <f>"PLAYERSKILLDES2_"&amp;A34</f>
        <v>PLAYERSKILLDES2_3051</v>
      </c>
      <c r="Q34" s="300" t="str">
        <f>"PLAYERSKILLDES3_"&amp;A34</f>
        <v>PLAYERSKILLDES3_3051</v>
      </c>
      <c r="R34" s="300" t="str">
        <f t="shared" si="8"/>
        <v>PLAYERSKILLDES4_3051</v>
      </c>
      <c r="S34" s="300" t="s">
        <v>15223</v>
      </c>
      <c r="T34" s="502">
        <v>101</v>
      </c>
      <c r="U34" s="503"/>
      <c r="V34" s="503"/>
      <c r="W34" s="503"/>
      <c r="X34" s="503"/>
      <c r="Y34" s="503"/>
      <c r="Z34" s="502"/>
      <c r="AA34" s="502"/>
      <c r="AB34" s="502"/>
      <c r="AC34" s="502"/>
      <c r="AD34" s="504" t="s">
        <v>15228</v>
      </c>
      <c r="AE34" s="502"/>
      <c r="AF34" s="504" t="s">
        <v>15229</v>
      </c>
      <c r="AH34" s="504">
        <v>120</v>
      </c>
      <c r="AI34" s="504"/>
      <c r="AJ34" s="504"/>
      <c r="AK34" s="504"/>
      <c r="AL34" s="502"/>
      <c r="AM34" s="502">
        <v>1</v>
      </c>
      <c r="AN34" s="496" t="s">
        <v>15226</v>
      </c>
      <c r="AO34" s="502">
        <v>0</v>
      </c>
      <c r="AP34" s="502">
        <v>3</v>
      </c>
      <c r="AQ34" s="502">
        <v>3</v>
      </c>
      <c r="AR34" s="502">
        <v>0</v>
      </c>
      <c r="AS34" s="502"/>
      <c r="AT34" s="504" t="str">
        <f>"["&amp;VLOOKUP([1]playerSkillEffect!$A34,[1]法术参数设计表!$A$2:$O$168,8,FALSE)*1000&amp;",0]"</f>
        <v>[12000,0]</v>
      </c>
      <c r="AU34" s="504" t="str">
        <f>"["&amp;VLOOKUP([1]playerSkillEffect!$A34,[1]法术参数设计表!$A$2:$O$168,9,FALSE)*1000&amp;",0]"</f>
        <v>[20000,0]</v>
      </c>
      <c r="AV34" s="504" t="str">
        <f>"["&amp;VLOOKUP([1]playerSkillEffect!$A34,[1]法术参数设计表!$A$2:$O$168,10,FALSE)&amp;",0]"</f>
        <v>[45,0]</v>
      </c>
      <c r="AW34" s="502">
        <v>1</v>
      </c>
      <c r="AX34" s="502">
        <v>1</v>
      </c>
      <c r="AY34" s="502">
        <v>1</v>
      </c>
      <c r="AZ34" s="502" t="s">
        <v>6831</v>
      </c>
      <c r="BA34" s="502"/>
      <c r="BB34" s="502">
        <v>1</v>
      </c>
      <c r="BC34" s="502"/>
      <c r="BD34" s="502" t="s">
        <v>6831</v>
      </c>
      <c r="BE34" s="502" t="s">
        <v>6831</v>
      </c>
      <c r="BF34" s="502" t="s">
        <v>6831</v>
      </c>
      <c r="BG34" s="502" t="s">
        <v>6831</v>
      </c>
      <c r="BH34" s="502">
        <v>100</v>
      </c>
      <c r="BI34" s="502"/>
      <c r="BJ34" s="502"/>
      <c r="BK34" s="502">
        <v>1</v>
      </c>
      <c r="BL34" s="502">
        <f>VLOOKUP(A34,[1]法术参数设计表!$A$2:$W$223,5,FALSE)</f>
        <v>60</v>
      </c>
      <c r="BM34" s="502">
        <v>9</v>
      </c>
      <c r="BN34" s="502">
        <v>27</v>
      </c>
      <c r="BO34" s="502"/>
      <c r="BP34" s="502" t="s">
        <v>12513</v>
      </c>
      <c r="BQ34" s="502">
        <v>2</v>
      </c>
      <c r="BR34" s="502"/>
      <c r="BS34" s="502" t="s">
        <v>6831</v>
      </c>
      <c r="BT34" s="502"/>
      <c r="BU34" s="502" t="str">
        <f>IF(VLOOKUP(A34,[1]法术参数设计表!$A$2:$Q$168,16,FALSE)="","","["&amp;ROUND(VLOOKUP(A34,[1]法术参数设计表!$A$2:$Q$168,16,FALSE),0)&amp;","&amp;ROUND(VLOOKUP(A34,[1]法术参数设计表!$A$2:$Q$168,17,FALSE),0)&amp;"]")</f>
        <v>[2360,1280]</v>
      </c>
      <c r="BV34" s="502"/>
      <c r="BW34" s="502" t="s">
        <v>6831</v>
      </c>
      <c r="BX34" s="502">
        <v>3</v>
      </c>
      <c r="BY34" s="505" t="s">
        <v>6831</v>
      </c>
      <c r="BZ34" s="505" t="s">
        <v>6831</v>
      </c>
      <c r="CA34" s="505"/>
      <c r="CB34" s="505"/>
      <c r="CC34" s="505"/>
      <c r="CD34" s="505"/>
      <c r="CE34" s="502" t="s">
        <v>6831</v>
      </c>
      <c r="CF34" s="502" t="s">
        <v>6831</v>
      </c>
      <c r="CG34" s="502" t="s">
        <v>6831</v>
      </c>
      <c r="CH34" s="502" t="s">
        <v>6831</v>
      </c>
      <c r="CI34" s="502" t="s">
        <v>6831</v>
      </c>
      <c r="CJ34" s="502"/>
      <c r="CK34" s="502"/>
      <c r="CL34" s="502"/>
      <c r="CM34" s="502"/>
      <c r="CN34" s="502"/>
      <c r="CO34" s="502"/>
      <c r="CP34" s="502"/>
      <c r="CQ34" s="502"/>
      <c r="CR34" s="502"/>
      <c r="CS34" s="502"/>
      <c r="CT34" s="502"/>
      <c r="CU34" s="502"/>
      <c r="CV34" s="502"/>
      <c r="CW34" s="502">
        <v>3</v>
      </c>
      <c r="CX34" s="502">
        <v>3</v>
      </c>
      <c r="CY34" s="502">
        <v>3</v>
      </c>
      <c r="CZ34" s="502">
        <v>100</v>
      </c>
      <c r="DA34" s="504" t="s">
        <v>15227</v>
      </c>
      <c r="DB34" s="502">
        <v>1</v>
      </c>
      <c r="DC34" s="502"/>
      <c r="DH34" s="502">
        <v>1</v>
      </c>
      <c r="DI34" s="502">
        <f t="shared" si="2"/>
        <v>60</v>
      </c>
      <c r="DJ34" s="502">
        <v>9</v>
      </c>
      <c r="DK34" s="502">
        <v>35</v>
      </c>
      <c r="DL34" s="502"/>
      <c r="DM34" s="502" t="s">
        <v>12513</v>
      </c>
      <c r="DN34" s="502">
        <v>2</v>
      </c>
      <c r="DO34" s="502"/>
      <c r="DP34" s="502" t="s">
        <v>6831</v>
      </c>
      <c r="DQ34" s="502"/>
      <c r="DR34" s="504"/>
      <c r="DS34" s="502" t="s">
        <v>6831</v>
      </c>
      <c r="DT34" s="502">
        <f t="shared" si="9"/>
        <v>3</v>
      </c>
      <c r="DU34" s="502" t="s">
        <v>6831</v>
      </c>
      <c r="DV34" s="502" t="s">
        <v>6831</v>
      </c>
      <c r="DW34" s="502">
        <v>43002</v>
      </c>
      <c r="DX34" s="502" t="s">
        <v>15138</v>
      </c>
      <c r="DY34" s="502"/>
      <c r="DZ34" s="502"/>
      <c r="EA34" s="502"/>
      <c r="EB34" s="502"/>
      <c r="EC34" s="502"/>
      <c r="ED34" s="502"/>
      <c r="EE34" s="502"/>
      <c r="EF34" s="502"/>
      <c r="EG34" s="502"/>
      <c r="EH34" s="502"/>
      <c r="EI34" s="502"/>
      <c r="EJ34" s="502"/>
      <c r="EK34" s="502"/>
      <c r="EL34" s="502"/>
      <c r="EM34" s="502"/>
      <c r="EN34" s="502"/>
      <c r="EO34" s="502"/>
      <c r="EP34" s="502"/>
      <c r="EQ34" s="502"/>
      <c r="ER34" s="502"/>
      <c r="ES34" s="502"/>
      <c r="ET34" s="502"/>
      <c r="EU34" s="502"/>
      <c r="EV34" s="502"/>
      <c r="EW34" s="502">
        <f t="shared" si="10"/>
        <v>10</v>
      </c>
      <c r="EX34" s="502">
        <v>315</v>
      </c>
      <c r="EY34" s="502"/>
      <c r="EZ34" s="502">
        <v>101</v>
      </c>
      <c r="FA34" s="502"/>
      <c r="FB34" s="502"/>
      <c r="FC34" s="504" t="s">
        <v>15227</v>
      </c>
      <c r="FD34" s="502">
        <v>1</v>
      </c>
      <c r="FE34" s="502">
        <v>0</v>
      </c>
      <c r="FF34" s="502"/>
      <c r="FG34" s="502">
        <v>2</v>
      </c>
      <c r="FH34" s="502">
        <v>1</v>
      </c>
      <c r="FI34" s="502">
        <v>25</v>
      </c>
      <c r="FJ34" s="502">
        <f t="shared" si="11"/>
        <v>10</v>
      </c>
      <c r="FK34" s="502">
        <v>315</v>
      </c>
      <c r="FL34" s="502"/>
      <c r="FM34" s="502">
        <v>101</v>
      </c>
      <c r="FN34" s="502"/>
      <c r="FO34" s="502"/>
      <c r="FP34" s="502"/>
      <c r="FQ34" s="504" t="s">
        <v>15227</v>
      </c>
      <c r="FR34" s="502">
        <v>1</v>
      </c>
      <c r="FS34" s="502">
        <v>0</v>
      </c>
      <c r="FT34" s="504" t="s">
        <v>15150</v>
      </c>
      <c r="FU34" s="502">
        <v>2</v>
      </c>
      <c r="FV34" s="502">
        <v>1</v>
      </c>
      <c r="FW34" s="502">
        <v>25</v>
      </c>
      <c r="FX34" s="152">
        <v>2000</v>
      </c>
      <c r="FY34" s="152">
        <v>1</v>
      </c>
    </row>
    <row r="35" spans="1:181">
      <c r="A35" s="139">
        <v>3052</v>
      </c>
      <c r="B35" s="139" t="s">
        <v>629</v>
      </c>
      <c r="C35" s="139">
        <v>2</v>
      </c>
      <c r="D35" s="139">
        <v>1</v>
      </c>
      <c r="E35" s="139">
        <f t="shared" si="3"/>
        <v>1</v>
      </c>
      <c r="F35" s="139">
        <v>1</v>
      </c>
      <c r="G35" s="139">
        <v>1</v>
      </c>
      <c r="H35" s="139">
        <v>1</v>
      </c>
      <c r="L35" s="139">
        <f t="shared" si="4"/>
        <v>3.5999999999999997E-2</v>
      </c>
      <c r="M35" s="139">
        <f t="shared" si="5"/>
        <v>2.7E-2</v>
      </c>
      <c r="N35" s="300" t="str">
        <f t="shared" si="6"/>
        <v>PLAYERSKILL_305</v>
      </c>
      <c r="O35" s="300" t="str">
        <f t="shared" si="7"/>
        <v>PLAYERSKILLDES_3052</v>
      </c>
      <c r="P35" s="300" t="str">
        <f>"PLAYERSKILLDES2_"&amp;A35</f>
        <v>PLAYERSKILLDES2_3052</v>
      </c>
      <c r="Q35" s="300" t="str">
        <f>"PLAYERSKILLDES3_"&amp;A35</f>
        <v>PLAYERSKILLDES3_3052</v>
      </c>
      <c r="R35" s="300" t="str">
        <f t="shared" si="8"/>
        <v>PLAYERSKILLDES4_3052</v>
      </c>
      <c r="S35" s="300" t="s">
        <v>15223</v>
      </c>
      <c r="T35" s="502">
        <v>101</v>
      </c>
      <c r="U35" s="503"/>
      <c r="V35" s="503"/>
      <c r="W35" s="503"/>
      <c r="X35" s="503"/>
      <c r="Y35" s="503"/>
      <c r="Z35" s="502"/>
      <c r="AA35" s="502"/>
      <c r="AB35" s="502"/>
      <c r="AC35" s="502"/>
      <c r="AD35" s="504" t="s">
        <v>15228</v>
      </c>
      <c r="AE35" s="502"/>
      <c r="AF35" s="504" t="s">
        <v>15229</v>
      </c>
      <c r="AH35" s="504">
        <v>120</v>
      </c>
      <c r="AI35" s="504"/>
      <c r="AJ35" s="504"/>
      <c r="AK35" s="504"/>
      <c r="AL35" s="502"/>
      <c r="AM35" s="502">
        <v>1</v>
      </c>
      <c r="AN35" s="496" t="s">
        <v>15226</v>
      </c>
      <c r="AO35" s="502">
        <v>0</v>
      </c>
      <c r="AP35" s="502">
        <v>3</v>
      </c>
      <c r="AQ35" s="502">
        <v>3</v>
      </c>
      <c r="AR35" s="502">
        <v>0</v>
      </c>
      <c r="AS35" s="502"/>
      <c r="AT35" s="504" t="str">
        <f>"["&amp;VLOOKUP([1]playerSkillEffect!$A35,[1]法术参数设计表!$A$2:$O$168,8,FALSE)*1000&amp;",0]"</f>
        <v>[12000,0]</v>
      </c>
      <c r="AU35" s="504" t="str">
        <f>"["&amp;VLOOKUP([1]playerSkillEffect!$A35,[1]法术参数设计表!$A$2:$O$168,9,FALSE)*1000&amp;",0]"</f>
        <v>[20000,0]</v>
      </c>
      <c r="AV35" s="504" t="str">
        <f>"["&amp;VLOOKUP([1]playerSkillEffect!$A35,[1]法术参数设计表!$A$2:$O$168,10,FALSE)&amp;",0]"</f>
        <v>[45,0]</v>
      </c>
      <c r="AW35" s="502">
        <v>1</v>
      </c>
      <c r="AX35" s="502">
        <v>1</v>
      </c>
      <c r="AY35" s="502">
        <v>1</v>
      </c>
      <c r="AZ35" s="502" t="s">
        <v>6831</v>
      </c>
      <c r="BA35" s="502"/>
      <c r="BB35" s="502">
        <v>1</v>
      </c>
      <c r="BC35" s="502"/>
      <c r="BD35" s="502" t="s">
        <v>6831</v>
      </c>
      <c r="BE35" s="502" t="s">
        <v>6831</v>
      </c>
      <c r="BF35" s="502" t="s">
        <v>6831</v>
      </c>
      <c r="BG35" s="502" t="s">
        <v>6831</v>
      </c>
      <c r="BH35" s="502">
        <v>100</v>
      </c>
      <c r="BI35" s="502"/>
      <c r="BJ35" s="502"/>
      <c r="BK35" s="502">
        <v>1</v>
      </c>
      <c r="BL35" s="502">
        <f>VLOOKUP(A35,[1]法术参数设计表!$A$2:$W$223,5,FALSE)</f>
        <v>60</v>
      </c>
      <c r="BM35" s="502">
        <v>9</v>
      </c>
      <c r="BN35" s="502">
        <v>27</v>
      </c>
      <c r="BO35" s="502"/>
      <c r="BP35" s="502" t="s">
        <v>12513</v>
      </c>
      <c r="BQ35" s="502">
        <v>2</v>
      </c>
      <c r="BR35" s="502"/>
      <c r="BS35" s="502" t="s">
        <v>6831</v>
      </c>
      <c r="BT35" s="502"/>
      <c r="BU35" s="502" t="str">
        <f>IF(VLOOKUP(A35,[1]法术参数设计表!$A$2:$Q$168,16,FALSE)="","","["&amp;ROUND(VLOOKUP(A35,[1]法术参数设计表!$A$2:$Q$168,16,FALSE),0)&amp;","&amp;ROUND(VLOOKUP(A35,[1]法术参数设计表!$A$2:$Q$168,17,FALSE),0)&amp;"]")</f>
        <v>[2360,1280]</v>
      </c>
      <c r="BV35" s="502"/>
      <c r="BW35" s="502" t="s">
        <v>6831</v>
      </c>
      <c r="BX35" s="502">
        <v>3</v>
      </c>
      <c r="BY35" s="505" t="s">
        <v>6831</v>
      </c>
      <c r="BZ35" s="505" t="s">
        <v>6831</v>
      </c>
      <c r="CA35" s="505"/>
      <c r="CB35" s="505"/>
      <c r="CC35" s="505"/>
      <c r="CD35" s="505"/>
      <c r="CE35" s="502" t="s">
        <v>6831</v>
      </c>
      <c r="CF35" s="502" t="s">
        <v>6831</v>
      </c>
      <c r="CG35" s="502" t="s">
        <v>6831</v>
      </c>
      <c r="CH35" s="502" t="s">
        <v>6831</v>
      </c>
      <c r="CI35" s="502" t="s">
        <v>6831</v>
      </c>
      <c r="CJ35" s="502"/>
      <c r="CK35" s="502"/>
      <c r="CL35" s="502"/>
      <c r="CM35" s="502"/>
      <c r="CN35" s="502"/>
      <c r="CO35" s="502"/>
      <c r="CP35" s="502"/>
      <c r="CQ35" s="502"/>
      <c r="CR35" s="502"/>
      <c r="CS35" s="502"/>
      <c r="CT35" s="502"/>
      <c r="CU35" s="502"/>
      <c r="CV35" s="502"/>
      <c r="CW35" s="502">
        <v>3</v>
      </c>
      <c r="CX35" s="502">
        <v>3</v>
      </c>
      <c r="CY35" s="502">
        <v>3</v>
      </c>
      <c r="CZ35" s="502">
        <v>100</v>
      </c>
      <c r="DA35" s="504" t="s">
        <v>15227</v>
      </c>
      <c r="DB35" s="502">
        <v>1</v>
      </c>
      <c r="DC35" s="502"/>
      <c r="DH35" s="502">
        <v>1</v>
      </c>
      <c r="DI35" s="502">
        <f t="shared" si="2"/>
        <v>60</v>
      </c>
      <c r="DJ35" s="502">
        <v>9</v>
      </c>
      <c r="DK35" s="502">
        <v>35</v>
      </c>
      <c r="DL35" s="502"/>
      <c r="DM35" s="502" t="s">
        <v>12513</v>
      </c>
      <c r="DN35" s="502">
        <v>2</v>
      </c>
      <c r="DO35" s="502"/>
      <c r="DP35" s="502" t="s">
        <v>6831</v>
      </c>
      <c r="DQ35" s="502"/>
      <c r="DR35" s="504"/>
      <c r="DS35" s="502" t="s">
        <v>6831</v>
      </c>
      <c r="DT35" s="502">
        <f t="shared" si="9"/>
        <v>3</v>
      </c>
      <c r="DU35" s="502" t="s">
        <v>6831</v>
      </c>
      <c r="DV35" s="502" t="s">
        <v>6831</v>
      </c>
      <c r="DW35" s="502">
        <v>43052</v>
      </c>
      <c r="DX35" s="502" t="s">
        <v>15138</v>
      </c>
      <c r="DY35" s="502"/>
      <c r="DZ35" s="502"/>
      <c r="EA35" s="502"/>
      <c r="EB35" s="502"/>
      <c r="EC35" s="502"/>
      <c r="ED35" s="502"/>
      <c r="EE35" s="502"/>
      <c r="EF35" s="502"/>
      <c r="EG35" s="502"/>
      <c r="EH35" s="502"/>
      <c r="EI35" s="502"/>
      <c r="EJ35" s="502"/>
      <c r="EK35" s="502"/>
      <c r="EL35" s="502"/>
      <c r="EM35" s="502"/>
      <c r="EN35" s="502"/>
      <c r="EO35" s="502"/>
      <c r="EP35" s="502"/>
      <c r="EQ35" s="502"/>
      <c r="ER35" s="502"/>
      <c r="ES35" s="502"/>
      <c r="ET35" s="502"/>
      <c r="EU35" s="502"/>
      <c r="EV35" s="502"/>
      <c r="EW35" s="502">
        <f t="shared" si="10"/>
        <v>10</v>
      </c>
      <c r="EX35" s="502">
        <v>315</v>
      </c>
      <c r="EY35" s="502"/>
      <c r="EZ35" s="502">
        <v>101</v>
      </c>
      <c r="FA35" s="502"/>
      <c r="FB35" s="502"/>
      <c r="FC35" s="504" t="s">
        <v>15227</v>
      </c>
      <c r="FD35" s="502">
        <v>1</v>
      </c>
      <c r="FE35" s="502">
        <v>0</v>
      </c>
      <c r="FF35" s="502"/>
      <c r="FG35" s="502">
        <v>2</v>
      </c>
      <c r="FH35" s="502">
        <v>1</v>
      </c>
      <c r="FI35" s="502">
        <v>25</v>
      </c>
      <c r="FJ35" s="502">
        <f t="shared" si="11"/>
        <v>10</v>
      </c>
      <c r="FK35" s="502">
        <v>315</v>
      </c>
      <c r="FL35" s="502"/>
      <c r="FM35" s="502">
        <v>101</v>
      </c>
      <c r="FN35" s="502"/>
      <c r="FO35" s="502"/>
      <c r="FP35" s="502"/>
      <c r="FQ35" s="504" t="s">
        <v>15227</v>
      </c>
      <c r="FR35" s="502">
        <v>1</v>
      </c>
      <c r="FS35" s="502">
        <v>0</v>
      </c>
      <c r="FT35" s="504" t="s">
        <v>15150</v>
      </c>
      <c r="FU35" s="502">
        <v>2</v>
      </c>
      <c r="FV35" s="502">
        <v>1</v>
      </c>
      <c r="FW35" s="502">
        <v>25</v>
      </c>
      <c r="FX35" s="152">
        <v>2000</v>
      </c>
      <c r="FY35" s="152">
        <v>1</v>
      </c>
    </row>
    <row r="36" spans="1:181" s="544" customFormat="1" ht="14.25">
      <c r="A36" s="544">
        <v>306</v>
      </c>
      <c r="B36" s="544" t="s">
        <v>630</v>
      </c>
      <c r="C36" s="544">
        <v>2</v>
      </c>
      <c r="E36" s="544">
        <f t="shared" si="3"/>
        <v>0</v>
      </c>
      <c r="F36" s="544">
        <v>1</v>
      </c>
      <c r="G36" s="544">
        <v>1</v>
      </c>
      <c r="H36" s="544">
        <v>1</v>
      </c>
      <c r="L36" s="544">
        <f t="shared" si="4"/>
        <v>2.7E-2</v>
      </c>
      <c r="M36" s="544">
        <f t="shared" si="5"/>
        <v>1.7999999999999999E-2</v>
      </c>
      <c r="N36" s="532" t="str">
        <f t="shared" si="6"/>
        <v>PLAYERSKILL_306</v>
      </c>
      <c r="O36" s="532" t="str">
        <f t="shared" si="7"/>
        <v>PLAYERSKILLDES_306</v>
      </c>
      <c r="P36" s="532" t="str">
        <f t="shared" ref="P36:P91" si="17">"PLAYERSKILLDES2_"&amp;A36</f>
        <v>PLAYERSKILLDES2_306</v>
      </c>
      <c r="Q36" s="532" t="str">
        <f t="shared" ref="Q36:Q91" si="18">"PLAYERSKILLDES3_"&amp;A36</f>
        <v>PLAYERSKILLDES3_306</v>
      </c>
      <c r="R36" s="532" t="str">
        <f t="shared" si="8"/>
        <v>PLAYERSKILLDES4_306</v>
      </c>
      <c r="S36" s="532" t="s">
        <v>15230</v>
      </c>
      <c r="T36" s="532">
        <v>101</v>
      </c>
      <c r="U36" s="532"/>
      <c r="V36" s="532"/>
      <c r="W36" s="532"/>
      <c r="X36" s="532"/>
      <c r="Y36" s="532"/>
      <c r="Z36" s="532"/>
      <c r="AA36" s="532"/>
      <c r="AB36" s="532"/>
      <c r="AC36" s="532"/>
      <c r="AD36" s="532" t="s">
        <v>15231</v>
      </c>
      <c r="AE36" s="545"/>
      <c r="AF36" s="532"/>
      <c r="AG36" s="532" t="s">
        <v>15232</v>
      </c>
      <c r="AH36" s="532">
        <v>120</v>
      </c>
      <c r="AI36" s="532"/>
      <c r="AJ36" s="532"/>
      <c r="AK36" s="532"/>
      <c r="AL36" s="532"/>
      <c r="AM36" s="532">
        <v>1</v>
      </c>
      <c r="AN36" s="532" t="s">
        <v>15233</v>
      </c>
      <c r="AO36" s="532">
        <v>0</v>
      </c>
      <c r="AP36" s="532">
        <v>3</v>
      </c>
      <c r="AQ36" s="532">
        <v>3</v>
      </c>
      <c r="AR36" s="532">
        <v>0</v>
      </c>
      <c r="AS36" s="532"/>
      <c r="AT36" s="532" t="str">
        <f>"["&amp;VLOOKUP([1]playerSkillEffect!$A36,[1]法术参数设计表!$A$2:$O$168,8,FALSE)*1000&amp;",0]"</f>
        <v>[6000,0]</v>
      </c>
      <c r="AU36" s="532" t="str">
        <f>"["&amp;VLOOKUP([1]playerSkillEffect!$A36,[1]法术参数设计表!$A$2:$O$168,9,FALSE)*1000&amp;",0]"</f>
        <v>[20000,0]</v>
      </c>
      <c r="AV36" s="532" t="str">
        <f>"["&amp;VLOOKUP([1]playerSkillEffect!$A36,[1]法术参数设计表!$A$2:$O$168,10,FALSE)&amp;",0]"</f>
        <v>[35,0]</v>
      </c>
      <c r="AW36" s="532">
        <v>1</v>
      </c>
      <c r="AX36" s="532">
        <v>1</v>
      </c>
      <c r="AY36" s="532">
        <v>1</v>
      </c>
      <c r="AZ36" s="532" t="s">
        <v>6831</v>
      </c>
      <c r="BA36" s="532"/>
      <c r="BB36" s="532">
        <v>1</v>
      </c>
      <c r="BC36" s="532"/>
      <c r="BD36" s="532" t="s">
        <v>6831</v>
      </c>
      <c r="BE36" s="532" t="s">
        <v>6831</v>
      </c>
      <c r="BF36" s="532" t="s">
        <v>6831</v>
      </c>
      <c r="BG36" s="532" t="s">
        <v>6831</v>
      </c>
      <c r="BH36" s="532">
        <v>100</v>
      </c>
      <c r="BI36" s="532"/>
      <c r="BJ36" s="532"/>
      <c r="BK36" s="532">
        <v>1</v>
      </c>
      <c r="BL36" s="532">
        <f>VLOOKUP(A36,[1]法术参数设计表!$A$2:$W$223,5,FALSE)</f>
        <v>45</v>
      </c>
      <c r="BM36" s="532">
        <v>9</v>
      </c>
      <c r="BN36" s="532">
        <v>23</v>
      </c>
      <c r="BO36" s="532"/>
      <c r="BP36" s="532" t="s">
        <v>12513</v>
      </c>
      <c r="BQ36" s="532">
        <v>2</v>
      </c>
      <c r="BR36" s="532"/>
      <c r="BS36" s="532" t="s">
        <v>6831</v>
      </c>
      <c r="BT36" s="532"/>
      <c r="BU36" s="532" t="str">
        <f>IF(VLOOKUP(A36,[1]法术参数设计表!$A$2:$Q$168,16,FALSE)="","","["&amp;ROUND(VLOOKUP(A36,[1]法术参数设计表!$A$2:$Q$168,16,FALSE),0)&amp;","&amp;ROUND(VLOOKUP(A36,[1]法术参数设计表!$A$2:$Q$168,17,FALSE),0)&amp;"]")</f>
        <v>[1493,810]</v>
      </c>
      <c r="BV36" s="532"/>
      <c r="BW36" s="532" t="s">
        <v>6831</v>
      </c>
      <c r="BX36" s="532">
        <v>3</v>
      </c>
      <c r="BY36" s="532" t="s">
        <v>6831</v>
      </c>
      <c r="BZ36" s="532" t="s">
        <v>6831</v>
      </c>
      <c r="CA36" s="532"/>
      <c r="CB36" s="532"/>
      <c r="CC36" s="532"/>
      <c r="CD36" s="532"/>
      <c r="CE36" s="532" t="s">
        <v>6831</v>
      </c>
      <c r="CF36" s="532" t="s">
        <v>6831</v>
      </c>
      <c r="CG36" s="532" t="s">
        <v>6831</v>
      </c>
      <c r="CH36" s="532" t="s">
        <v>6831</v>
      </c>
      <c r="CI36" s="532" t="s">
        <v>6831</v>
      </c>
      <c r="CJ36" s="532"/>
      <c r="CK36" s="532"/>
      <c r="CL36" s="532"/>
      <c r="CM36" s="532"/>
      <c r="CN36" s="532"/>
      <c r="CO36" s="532"/>
      <c r="CP36" s="532"/>
      <c r="CQ36" s="532"/>
      <c r="CR36" s="532"/>
      <c r="CS36" s="532"/>
      <c r="CT36" s="532"/>
      <c r="CU36" s="532"/>
      <c r="CV36" s="532"/>
      <c r="CW36" s="532">
        <v>3</v>
      </c>
      <c r="CX36" s="532">
        <v>3</v>
      </c>
      <c r="CY36" s="532">
        <v>3</v>
      </c>
      <c r="CZ36" s="532">
        <v>100</v>
      </c>
      <c r="DA36" s="532" t="s">
        <v>15227</v>
      </c>
      <c r="DB36" s="532">
        <v>1</v>
      </c>
      <c r="DC36" s="532">
        <v>0</v>
      </c>
      <c r="DD36" s="532" t="s">
        <v>15234</v>
      </c>
      <c r="DE36" s="532"/>
      <c r="DF36" s="532"/>
      <c r="DG36" s="532"/>
      <c r="DH36" s="532">
        <v>1</v>
      </c>
      <c r="DI36" s="532">
        <f t="shared" si="2"/>
        <v>45</v>
      </c>
      <c r="DJ36" s="532">
        <v>9</v>
      </c>
      <c r="DK36" s="532">
        <v>45</v>
      </c>
      <c r="DL36" s="532">
        <v>2</v>
      </c>
      <c r="DM36" s="532" t="s">
        <v>12513</v>
      </c>
      <c r="DN36" s="532">
        <v>2</v>
      </c>
      <c r="DO36" s="532"/>
      <c r="DP36" s="532" t="s">
        <v>6831</v>
      </c>
      <c r="DQ36" s="532"/>
      <c r="DR36" s="532" t="str">
        <f>IF(VLOOKUP(A36,[1]法术参数设计表!$A$2:$Q$168,16,FALSE)="","","["&amp;ROUND(0.5*VLOOKUP(A36,[1]法术参数设计表!$A$2:$Q$168,16,FALSE),0)&amp;","&amp;ROUND(0.5*VLOOKUP(A36,[1]法术参数设计表!$A$2:$Q$168,17,FALSE),0)&amp;"]")</f>
        <v>[747,405]</v>
      </c>
      <c r="DS36" s="532" t="s">
        <v>6831</v>
      </c>
      <c r="DT36" s="532">
        <f t="shared" si="9"/>
        <v>3</v>
      </c>
      <c r="DU36" s="532" t="s">
        <v>6831</v>
      </c>
      <c r="DV36" s="532" t="s">
        <v>6831</v>
      </c>
      <c r="DW36" s="532"/>
      <c r="DX36" s="532"/>
      <c r="DY36" s="532"/>
      <c r="DZ36" s="532"/>
      <c r="EA36" s="532"/>
      <c r="EB36" s="532"/>
      <c r="EC36" s="532"/>
      <c r="ED36" s="532"/>
      <c r="EE36" s="532"/>
      <c r="EF36" s="532"/>
      <c r="EG36" s="532"/>
      <c r="EH36" s="532"/>
      <c r="EI36" s="532"/>
      <c r="EJ36" s="532"/>
      <c r="EK36" s="532"/>
      <c r="EL36" s="532"/>
      <c r="EM36" s="532"/>
      <c r="EN36" s="532"/>
      <c r="EO36" s="532"/>
      <c r="EP36" s="532"/>
      <c r="EQ36" s="532"/>
      <c r="ER36" s="532"/>
      <c r="ES36" s="532"/>
      <c r="ET36" s="532"/>
      <c r="EU36" s="532"/>
      <c r="EV36" s="532"/>
      <c r="EW36" s="532">
        <f t="shared" si="10"/>
        <v>1</v>
      </c>
      <c r="EX36" s="532">
        <v>315</v>
      </c>
      <c r="EY36" s="532"/>
      <c r="EZ36" s="532">
        <v>101</v>
      </c>
      <c r="FA36" s="532"/>
      <c r="FB36" s="532"/>
      <c r="FC36" s="532" t="s">
        <v>15227</v>
      </c>
      <c r="FD36" s="532">
        <v>1</v>
      </c>
      <c r="FE36" s="532">
        <v>0</v>
      </c>
      <c r="FF36" s="532"/>
      <c r="FG36" s="532">
        <v>2</v>
      </c>
      <c r="FH36" s="532">
        <v>1</v>
      </c>
      <c r="FI36" s="532">
        <v>25</v>
      </c>
      <c r="FJ36" s="532">
        <f t="shared" si="11"/>
        <v>1</v>
      </c>
      <c r="FK36" s="532"/>
      <c r="FL36" s="532"/>
      <c r="FM36" s="532">
        <v>101</v>
      </c>
      <c r="FN36" s="532"/>
      <c r="FO36" s="532"/>
      <c r="FP36" s="532"/>
      <c r="FQ36" s="532" t="s">
        <v>15227</v>
      </c>
      <c r="FR36" s="532">
        <v>1</v>
      </c>
      <c r="FS36" s="532">
        <v>0</v>
      </c>
      <c r="FT36" s="532" t="s">
        <v>15150</v>
      </c>
      <c r="FU36" s="532">
        <v>2</v>
      </c>
      <c r="FV36" s="532">
        <v>1</v>
      </c>
      <c r="FW36" s="532">
        <v>25</v>
      </c>
      <c r="FX36" s="544">
        <v>2000</v>
      </c>
      <c r="FY36" s="544">
        <v>1</v>
      </c>
    </row>
    <row r="37" spans="1:181">
      <c r="A37" s="139">
        <v>307</v>
      </c>
      <c r="B37" s="139" t="s">
        <v>631</v>
      </c>
      <c r="C37" s="139">
        <v>2</v>
      </c>
      <c r="D37" s="139">
        <v>1</v>
      </c>
      <c r="E37" s="139">
        <f t="shared" si="3"/>
        <v>1</v>
      </c>
      <c r="F37" s="139">
        <v>1</v>
      </c>
      <c r="G37" s="139">
        <v>1</v>
      </c>
      <c r="H37" s="139">
        <v>1</v>
      </c>
      <c r="L37" s="139">
        <f t="shared" si="4"/>
        <v>3.5999999999999997E-2</v>
      </c>
      <c r="M37" s="139">
        <f t="shared" si="5"/>
        <v>2.7E-2</v>
      </c>
      <c r="N37" s="300" t="str">
        <f t="shared" si="6"/>
        <v>PLAYERSKILL_307</v>
      </c>
      <c r="O37" s="300" t="str">
        <f t="shared" si="7"/>
        <v>PLAYERSKILLDES_307</v>
      </c>
      <c r="P37" s="300" t="str">
        <f t="shared" si="17"/>
        <v>PLAYERSKILLDES2_307</v>
      </c>
      <c r="Q37" s="300" t="str">
        <f t="shared" si="18"/>
        <v>PLAYERSKILLDES3_307</v>
      </c>
      <c r="R37" s="300" t="str">
        <f t="shared" si="8"/>
        <v>PLAYERSKILLDES4_307</v>
      </c>
      <c r="S37" s="300" t="s">
        <v>15235</v>
      </c>
      <c r="T37" s="502">
        <v>101</v>
      </c>
      <c r="U37" s="503"/>
      <c r="V37" s="503"/>
      <c r="W37" s="503"/>
      <c r="X37" s="503"/>
      <c r="Y37" s="503"/>
      <c r="Z37" s="502"/>
      <c r="AA37" s="502"/>
      <c r="AB37" s="502"/>
      <c r="AC37" s="502"/>
      <c r="AD37" s="508"/>
      <c r="AE37" s="502"/>
      <c r="AF37" s="502"/>
      <c r="AG37" s="502"/>
      <c r="AH37" s="502">
        <v>120</v>
      </c>
      <c r="AI37" s="502"/>
      <c r="AJ37" s="502"/>
      <c r="AK37" s="502"/>
      <c r="AL37" s="502"/>
      <c r="AM37" s="502">
        <v>1</v>
      </c>
      <c r="AN37" s="496"/>
      <c r="AO37" s="502">
        <v>0</v>
      </c>
      <c r="AP37" s="502">
        <v>3</v>
      </c>
      <c r="AQ37" s="502">
        <v>3</v>
      </c>
      <c r="AR37" s="502">
        <v>0</v>
      </c>
      <c r="AS37" s="502"/>
      <c r="AT37" s="504" t="str">
        <f>"["&amp;VLOOKUP([1]playerSkillEffect!$A37,[1]法术参数设计表!$A$2:$O$168,8,FALSE)*1000&amp;",0]"</f>
        <v>[13000,0]</v>
      </c>
      <c r="AU37" s="504" t="str">
        <f>"["&amp;VLOOKUP([1]playerSkillEffect!$A37,[1]法术参数设计表!$A$2:$O$168,9,FALSE)*1000&amp;",0]"</f>
        <v>[24000,0]</v>
      </c>
      <c r="AV37" s="504" t="str">
        <f>"["&amp;VLOOKUP([1]playerSkillEffect!$A37,[1]法术参数设计表!$A$2:$O$168,10,FALSE)&amp;",0]"</f>
        <v>[38,0]</v>
      </c>
      <c r="AW37" s="502">
        <v>1</v>
      </c>
      <c r="AX37" s="502">
        <v>1</v>
      </c>
      <c r="AY37" s="502">
        <v>1</v>
      </c>
      <c r="AZ37" s="502" t="s">
        <v>6831</v>
      </c>
      <c r="BA37" s="502"/>
      <c r="BB37" s="502">
        <v>1</v>
      </c>
      <c r="BC37" s="502"/>
      <c r="BD37" s="502" t="s">
        <v>6831</v>
      </c>
      <c r="BE37" s="502">
        <v>10307</v>
      </c>
      <c r="BF37" s="502" t="s">
        <v>6831</v>
      </c>
      <c r="BG37" s="502" t="s">
        <v>6831</v>
      </c>
      <c r="BH37" s="502">
        <v>100</v>
      </c>
      <c r="BI37" s="502"/>
      <c r="BJ37" s="502"/>
      <c r="BK37" s="502">
        <v>1</v>
      </c>
      <c r="BL37" s="502">
        <f>VLOOKUP(A37,[1]法术参数设计表!$A$2:$W$223,5,FALSE)</f>
        <v>60</v>
      </c>
      <c r="BM37" s="502">
        <v>9</v>
      </c>
      <c r="BN37" s="502"/>
      <c r="BO37" s="502"/>
      <c r="BP37" s="502" t="s">
        <v>15236</v>
      </c>
      <c r="BQ37" s="502"/>
      <c r="BR37" s="502"/>
      <c r="BS37" s="502" t="s">
        <v>6831</v>
      </c>
      <c r="BT37" s="502"/>
      <c r="BU37" s="502"/>
      <c r="BV37" s="502"/>
      <c r="BW37" s="502" t="s">
        <v>6831</v>
      </c>
      <c r="BX37" s="502">
        <v>3</v>
      </c>
      <c r="BY37" s="505" t="s">
        <v>6831</v>
      </c>
      <c r="BZ37" s="505"/>
      <c r="CA37" s="505"/>
      <c r="CB37" s="505"/>
      <c r="CC37" s="505"/>
      <c r="CD37" s="505"/>
      <c r="CE37" s="502"/>
      <c r="CF37" s="502"/>
      <c r="CG37" s="502"/>
      <c r="CH37" s="502"/>
      <c r="CI37" s="502"/>
      <c r="CJ37" s="502"/>
      <c r="CK37" s="502"/>
      <c r="CL37" s="502"/>
      <c r="CM37" s="502"/>
      <c r="CN37" s="502"/>
      <c r="CO37" s="502"/>
      <c r="CP37" s="502"/>
      <c r="CQ37" s="502"/>
      <c r="CR37" s="502"/>
      <c r="CS37" s="502"/>
      <c r="CT37" s="502"/>
      <c r="CU37" s="502"/>
      <c r="CV37" s="502"/>
      <c r="CW37" s="502"/>
      <c r="CX37" s="502"/>
      <c r="CY37" s="502"/>
      <c r="CZ37" s="502"/>
      <c r="DA37" s="502"/>
      <c r="DB37" s="502"/>
      <c r="DC37" s="502"/>
      <c r="DD37" s="502"/>
      <c r="DE37" s="502"/>
      <c r="DF37" s="502"/>
      <c r="DG37" s="502"/>
      <c r="DH37" s="502"/>
      <c r="DI37" s="502">
        <f t="shared" si="2"/>
        <v>60</v>
      </c>
      <c r="DJ37" s="502"/>
      <c r="DK37" s="502"/>
      <c r="DL37" s="502"/>
      <c r="DM37" s="502"/>
      <c r="DN37" s="502"/>
      <c r="DO37" s="502"/>
      <c r="DP37" s="502"/>
      <c r="DQ37" s="502"/>
      <c r="DR37" s="502"/>
      <c r="DS37" s="502"/>
      <c r="DT37" s="502">
        <f t="shared" si="9"/>
        <v>3</v>
      </c>
      <c r="DU37" s="502"/>
      <c r="DV37" s="502"/>
      <c r="DW37" s="502"/>
      <c r="DX37" s="502"/>
      <c r="DY37" s="502"/>
      <c r="DZ37" s="502"/>
      <c r="EA37" s="502"/>
      <c r="EB37" s="502"/>
      <c r="EC37" s="502"/>
      <c r="ED37" s="502"/>
      <c r="EE37" s="502"/>
      <c r="EF37" s="502"/>
      <c r="EG37" s="502"/>
      <c r="EH37" s="502"/>
      <c r="EI37" s="502"/>
      <c r="EJ37" s="502"/>
      <c r="EK37" s="502"/>
      <c r="EL37" s="502"/>
      <c r="EM37" s="502"/>
      <c r="EN37" s="502"/>
      <c r="EO37" s="502"/>
      <c r="EP37" s="502"/>
      <c r="EQ37" s="502"/>
      <c r="ER37" s="502"/>
      <c r="ES37" s="502"/>
      <c r="ET37" s="502"/>
      <c r="EU37" s="502"/>
      <c r="EV37" s="502"/>
      <c r="EW37" s="502">
        <f t="shared" si="10"/>
        <v>10</v>
      </c>
      <c r="EX37" s="502"/>
      <c r="EY37" s="502"/>
      <c r="EZ37" s="502">
        <v>101</v>
      </c>
      <c r="FA37" s="502"/>
      <c r="FB37" s="502"/>
      <c r="FC37" s="502"/>
      <c r="FD37" s="502"/>
      <c r="FE37" s="502">
        <v>0</v>
      </c>
      <c r="FF37" s="502"/>
      <c r="FG37" s="502">
        <v>2</v>
      </c>
      <c r="FH37" s="502">
        <v>1</v>
      </c>
      <c r="FI37" s="502">
        <v>25</v>
      </c>
      <c r="FJ37" s="502">
        <f t="shared" si="11"/>
        <v>10</v>
      </c>
      <c r="FK37" s="502"/>
      <c r="FL37" s="502"/>
      <c r="FM37" s="502">
        <v>101</v>
      </c>
      <c r="FN37" s="502"/>
      <c r="FO37" s="502"/>
      <c r="FP37" s="502"/>
      <c r="FQ37" s="502"/>
      <c r="FR37" s="502"/>
      <c r="FS37" s="502">
        <v>0</v>
      </c>
      <c r="FT37" s="504" t="s">
        <v>15150</v>
      </c>
      <c r="FU37" s="502">
        <v>2</v>
      </c>
      <c r="FV37" s="502">
        <v>1</v>
      </c>
      <c r="FW37" s="502">
        <v>25</v>
      </c>
      <c r="FX37" s="152">
        <v>2000</v>
      </c>
      <c r="FY37" s="152">
        <v>1</v>
      </c>
    </row>
    <row r="38" spans="1:181">
      <c r="A38" s="139">
        <v>308</v>
      </c>
      <c r="B38" s="139" t="s">
        <v>632</v>
      </c>
      <c r="C38" s="139">
        <v>2</v>
      </c>
      <c r="E38" s="139">
        <f t="shared" si="3"/>
        <v>0</v>
      </c>
      <c r="F38" s="139">
        <v>1</v>
      </c>
      <c r="G38" s="139">
        <v>2</v>
      </c>
      <c r="H38" s="139">
        <v>2</v>
      </c>
      <c r="L38" s="139">
        <f t="shared" si="4"/>
        <v>2.7E-2</v>
      </c>
      <c r="M38" s="139">
        <f t="shared" si="5"/>
        <v>1.7999999999999999E-2</v>
      </c>
      <c r="N38" s="300" t="str">
        <f t="shared" si="6"/>
        <v>PLAYERSKILL_308</v>
      </c>
      <c r="O38" s="300" t="str">
        <f t="shared" si="7"/>
        <v>PLAYERSKILLDES_308</v>
      </c>
      <c r="P38" s="300" t="str">
        <f t="shared" si="17"/>
        <v>PLAYERSKILLDES2_308</v>
      </c>
      <c r="Q38" s="300" t="str">
        <f t="shared" si="18"/>
        <v>PLAYERSKILLDES3_308</v>
      </c>
      <c r="R38" s="300" t="str">
        <f t="shared" si="8"/>
        <v>PLAYERSKILLDES4_308</v>
      </c>
      <c r="S38" s="300" t="s">
        <v>15237</v>
      </c>
      <c r="T38" s="502">
        <v>100</v>
      </c>
      <c r="U38" s="503"/>
      <c r="V38" s="503"/>
      <c r="W38" s="503"/>
      <c r="X38" s="503"/>
      <c r="Y38" s="503"/>
      <c r="Z38" s="502"/>
      <c r="AA38" s="502"/>
      <c r="AB38" s="502"/>
      <c r="AC38" s="502"/>
      <c r="AD38" s="504" t="s">
        <v>15238</v>
      </c>
      <c r="AF38" s="502"/>
      <c r="AG38" s="504"/>
      <c r="AH38" s="502">
        <v>160</v>
      </c>
      <c r="AI38" s="502"/>
      <c r="AJ38" s="502"/>
      <c r="AK38" s="502"/>
      <c r="AL38" s="502"/>
      <c r="AM38" s="502">
        <v>2</v>
      </c>
      <c r="AN38" s="512" t="s">
        <v>15239</v>
      </c>
      <c r="AO38" s="502">
        <v>0</v>
      </c>
      <c r="AP38" s="502">
        <v>3</v>
      </c>
      <c r="AQ38" s="502">
        <v>3</v>
      </c>
      <c r="AR38" s="502">
        <v>0</v>
      </c>
      <c r="AS38" s="502"/>
      <c r="AT38" s="504" t="s">
        <v>15240</v>
      </c>
      <c r="AU38" s="504" t="s">
        <v>15241</v>
      </c>
      <c r="AV38" s="504" t="str">
        <f>"["&amp;VLOOKUP([1]playerSkillEffect!$A38,[1]法术参数设计表!$A$2:$O$168,10,FALSE)&amp;",0]"</f>
        <v>[28,0]</v>
      </c>
      <c r="AW38" s="502">
        <v>1</v>
      </c>
      <c r="AX38" s="502">
        <v>1</v>
      </c>
      <c r="AY38" s="502">
        <v>1</v>
      </c>
      <c r="AZ38" s="502" t="s">
        <v>6831</v>
      </c>
      <c r="BA38" s="502"/>
      <c r="BB38" s="502">
        <v>1</v>
      </c>
      <c r="BC38" s="502"/>
      <c r="BD38" s="502" t="s">
        <v>6831</v>
      </c>
      <c r="BE38" s="502" t="s">
        <v>6831</v>
      </c>
      <c r="BF38" s="502" t="s">
        <v>6831</v>
      </c>
      <c r="BG38" s="502" t="s">
        <v>6831</v>
      </c>
      <c r="BH38" s="502">
        <v>100</v>
      </c>
      <c r="BI38" s="504" t="s">
        <v>15242</v>
      </c>
      <c r="BJ38" s="502">
        <v>0</v>
      </c>
      <c r="BK38" s="502">
        <v>1</v>
      </c>
      <c r="BL38" s="502">
        <f>VLOOKUP(A38,[1]法术参数设计表!$A$2:$W$223,5,FALSE)</f>
        <v>60</v>
      </c>
      <c r="BM38" s="502">
        <v>8</v>
      </c>
      <c r="BN38" s="502">
        <v>10</v>
      </c>
      <c r="BO38" s="502"/>
      <c r="BP38" s="504" t="s">
        <v>15204</v>
      </c>
      <c r="BQ38" s="502"/>
      <c r="BR38" s="502"/>
      <c r="BS38" s="502" t="s">
        <v>6831</v>
      </c>
      <c r="BT38" s="502"/>
      <c r="BU38" s="502" t="str">
        <f>IF(VLOOKUP(A38,[1]法术参数设计表!$A$2:$Q$168,16,FALSE)="","","["&amp;ROUND(VLOOKUP(A38,[1]法术参数设计表!$A$2:$Q$168,16,FALSE),0)&amp;","&amp;ROUND(VLOOKUP(A38,[1]法术参数设计表!$A$2:$Q$168,17,FALSE),0)&amp;"]")</f>
        <v/>
      </c>
      <c r="BV38" s="502"/>
      <c r="BW38" s="502" t="s">
        <v>6831</v>
      </c>
      <c r="BX38" s="502">
        <v>3</v>
      </c>
      <c r="BY38" s="505" t="s">
        <v>6831</v>
      </c>
      <c r="BZ38" s="505" t="s">
        <v>6831</v>
      </c>
      <c r="CA38" s="505">
        <v>1999</v>
      </c>
      <c r="CB38" s="505" t="s">
        <v>15138</v>
      </c>
      <c r="CC38" s="505"/>
      <c r="CD38" s="505"/>
      <c r="CE38" s="502" t="s">
        <v>6831</v>
      </c>
      <c r="CF38" s="502" t="s">
        <v>6831</v>
      </c>
      <c r="CG38" s="502" t="s">
        <v>6831</v>
      </c>
      <c r="CH38" s="502" t="s">
        <v>6831</v>
      </c>
      <c r="CI38" s="502" t="s">
        <v>6831</v>
      </c>
      <c r="CJ38" s="502"/>
      <c r="CK38" s="502">
        <v>1</v>
      </c>
      <c r="CL38" s="502"/>
      <c r="CM38" s="502"/>
      <c r="CN38" s="502"/>
      <c r="CO38" s="502"/>
      <c r="CP38" s="502"/>
      <c r="CQ38" s="502"/>
      <c r="CR38" s="502"/>
      <c r="CS38" s="502"/>
      <c r="CT38" s="502"/>
      <c r="CU38" s="502"/>
      <c r="CV38" s="502"/>
      <c r="CW38" s="502"/>
      <c r="CX38" s="502"/>
      <c r="CY38" s="502"/>
      <c r="CZ38" s="502"/>
      <c r="DA38" s="502"/>
      <c r="DB38" s="502"/>
      <c r="DC38" s="502"/>
      <c r="DD38" s="504"/>
      <c r="DE38" s="504"/>
      <c r="DF38" s="504"/>
      <c r="DG38" s="504"/>
      <c r="DH38" s="502"/>
      <c r="DI38" s="502">
        <f t="shared" si="2"/>
        <v>60</v>
      </c>
      <c r="DJ38" s="502"/>
      <c r="DK38" s="502"/>
      <c r="DL38" s="502"/>
      <c r="DM38" s="502"/>
      <c r="DN38" s="502"/>
      <c r="DO38" s="502"/>
      <c r="DP38" s="502"/>
      <c r="DQ38" s="502"/>
      <c r="DR38" s="502"/>
      <c r="DS38" s="502"/>
      <c r="DT38" s="502">
        <f t="shared" si="9"/>
        <v>3</v>
      </c>
      <c r="DU38" s="502"/>
      <c r="DV38" s="502"/>
      <c r="DW38" s="502"/>
      <c r="DX38" s="502"/>
      <c r="DY38" s="502"/>
      <c r="DZ38" s="502"/>
      <c r="EA38" s="502"/>
      <c r="EB38" s="502"/>
      <c r="EC38" s="502"/>
      <c r="ED38" s="502"/>
      <c r="EE38" s="502"/>
      <c r="EF38" s="502"/>
      <c r="EG38" s="502"/>
      <c r="EH38" s="502"/>
      <c r="EI38" s="502"/>
      <c r="EJ38" s="502"/>
      <c r="EK38" s="502"/>
      <c r="EL38" s="502"/>
      <c r="EM38" s="502"/>
      <c r="EN38" s="502"/>
      <c r="EO38" s="502"/>
      <c r="EP38" s="502"/>
      <c r="EQ38" s="502"/>
      <c r="ER38" s="502"/>
      <c r="ES38" s="502"/>
      <c r="ET38" s="502"/>
      <c r="EU38" s="502"/>
      <c r="EV38" s="502"/>
      <c r="EW38" s="502">
        <f t="shared" si="10"/>
        <v>1</v>
      </c>
      <c r="EX38" s="502"/>
      <c r="EY38" s="502"/>
      <c r="EZ38" s="502">
        <v>100</v>
      </c>
      <c r="FA38" s="502"/>
      <c r="FB38" s="502"/>
      <c r="FC38" s="502"/>
      <c r="FD38" s="502"/>
      <c r="FE38" s="502">
        <v>1</v>
      </c>
      <c r="FF38" s="502"/>
      <c r="FG38" s="502" t="s">
        <v>6831</v>
      </c>
      <c r="FH38" s="502">
        <v>1</v>
      </c>
      <c r="FI38" s="502">
        <v>25</v>
      </c>
      <c r="FJ38" s="502">
        <f t="shared" si="11"/>
        <v>1</v>
      </c>
      <c r="FK38" s="502"/>
      <c r="FL38" s="502"/>
      <c r="FM38" s="502">
        <v>100</v>
      </c>
      <c r="FN38" s="502"/>
      <c r="FO38" s="502"/>
      <c r="FP38" s="502"/>
      <c r="FQ38" s="502"/>
      <c r="FR38" s="502"/>
      <c r="FS38" s="502">
        <v>1</v>
      </c>
      <c r="FT38" s="502"/>
      <c r="FU38" s="502" t="s">
        <v>6831</v>
      </c>
      <c r="FV38" s="502">
        <v>1</v>
      </c>
      <c r="FW38" s="502">
        <v>25</v>
      </c>
      <c r="FX38" s="152">
        <v>2000</v>
      </c>
      <c r="FY38" s="152">
        <v>1</v>
      </c>
    </row>
    <row r="39" spans="1:181">
      <c r="A39" s="139">
        <v>3081</v>
      </c>
      <c r="B39" s="139" t="s">
        <v>632</v>
      </c>
      <c r="C39" s="139">
        <v>2</v>
      </c>
      <c r="E39" s="139">
        <f t="shared" si="3"/>
        <v>0</v>
      </c>
      <c r="F39" s="139">
        <v>1</v>
      </c>
      <c r="G39" s="139">
        <v>2</v>
      </c>
      <c r="H39" s="139">
        <v>2</v>
      </c>
      <c r="L39" s="139">
        <f t="shared" si="4"/>
        <v>2.7E-2</v>
      </c>
      <c r="M39" s="139">
        <f t="shared" si="5"/>
        <v>1.7999999999999999E-2</v>
      </c>
      <c r="N39" s="300" t="str">
        <f t="shared" si="6"/>
        <v>PLAYERSKILL_308</v>
      </c>
      <c r="O39" s="300" t="str">
        <f t="shared" si="7"/>
        <v>PLAYERSKILLDES_3081</v>
      </c>
      <c r="P39" s="300" t="str">
        <f>"PLAYERSKILLDES2_"&amp;A39</f>
        <v>PLAYERSKILLDES2_3081</v>
      </c>
      <c r="Q39" s="300" t="str">
        <f>"PLAYERSKILLDES3_"&amp;A39</f>
        <v>PLAYERSKILLDES3_3081</v>
      </c>
      <c r="R39" s="300" t="str">
        <f t="shared" si="8"/>
        <v>PLAYERSKILLDES4_3081</v>
      </c>
      <c r="S39" s="300" t="s">
        <v>15237</v>
      </c>
      <c r="T39" s="502">
        <v>100</v>
      </c>
      <c r="U39" s="503"/>
      <c r="V39" s="503"/>
      <c r="W39" s="503"/>
      <c r="X39" s="503"/>
      <c r="Y39" s="503"/>
      <c r="Z39" s="502"/>
      <c r="AA39" s="502"/>
      <c r="AB39" s="502"/>
      <c r="AC39" s="502"/>
      <c r="AD39" s="504" t="s">
        <v>15238</v>
      </c>
      <c r="AF39" s="502"/>
      <c r="AG39" s="504"/>
      <c r="AH39" s="502">
        <v>160</v>
      </c>
      <c r="AI39" s="502"/>
      <c r="AJ39" s="502"/>
      <c r="AK39" s="502"/>
      <c r="AL39" s="502"/>
      <c r="AM39" s="502">
        <v>2</v>
      </c>
      <c r="AN39" s="512" t="s">
        <v>15239</v>
      </c>
      <c r="AO39" s="502">
        <v>0</v>
      </c>
      <c r="AP39" s="502">
        <v>3</v>
      </c>
      <c r="AQ39" s="502">
        <v>3</v>
      </c>
      <c r="AR39" s="502">
        <v>0</v>
      </c>
      <c r="AS39" s="502"/>
      <c r="AT39" s="504" t="s">
        <v>15240</v>
      </c>
      <c r="AU39" s="504" t="s">
        <v>15241</v>
      </c>
      <c r="AV39" s="504" t="str">
        <f>"["&amp;VLOOKUP([1]playerSkillEffect!$A39,[1]法术参数设计表!$A$2:$O$168,10,FALSE)&amp;",0]"</f>
        <v>[28,0]</v>
      </c>
      <c r="AW39" s="502">
        <v>1</v>
      </c>
      <c r="AX39" s="502">
        <v>1</v>
      </c>
      <c r="AY39" s="502">
        <v>1</v>
      </c>
      <c r="AZ39" s="502" t="s">
        <v>6831</v>
      </c>
      <c r="BA39" s="502"/>
      <c r="BB39" s="502">
        <v>1</v>
      </c>
      <c r="BC39" s="502"/>
      <c r="BD39" s="502" t="s">
        <v>6831</v>
      </c>
      <c r="BE39" s="502" t="s">
        <v>6831</v>
      </c>
      <c r="BF39" s="502" t="s">
        <v>6831</v>
      </c>
      <c r="BG39" s="502" t="s">
        <v>6831</v>
      </c>
      <c r="BH39" s="502">
        <v>100</v>
      </c>
      <c r="BI39" s="504" t="s">
        <v>15242</v>
      </c>
      <c r="BJ39" s="502">
        <v>0</v>
      </c>
      <c r="BK39" s="502">
        <v>1</v>
      </c>
      <c r="BL39" s="502">
        <f>VLOOKUP(A39,[1]法术参数设计表!$A$2:$W$223,5,FALSE)</f>
        <v>60</v>
      </c>
      <c r="BM39" s="502">
        <v>8</v>
      </c>
      <c r="BN39" s="502">
        <v>10</v>
      </c>
      <c r="BO39" s="502"/>
      <c r="BP39" s="504" t="s">
        <v>15204</v>
      </c>
      <c r="BQ39" s="502"/>
      <c r="BR39" s="502"/>
      <c r="BS39" s="502" t="s">
        <v>6831</v>
      </c>
      <c r="BT39" s="502"/>
      <c r="BU39" s="502" t="str">
        <f>IF(VLOOKUP(A39,[1]法术参数设计表!$A$2:$Q$168,16,FALSE)="","","["&amp;ROUND(VLOOKUP(A39,[1]法术参数设计表!$A$2:$Q$168,16,FALSE),0)&amp;","&amp;ROUND(VLOOKUP(A39,[1]法术参数设计表!$A$2:$Q$168,17,FALSE),0)&amp;"]")</f>
        <v/>
      </c>
      <c r="BV39" s="502"/>
      <c r="BW39" s="502" t="s">
        <v>6831</v>
      </c>
      <c r="BX39" s="502">
        <v>3</v>
      </c>
      <c r="BY39" s="505" t="s">
        <v>6831</v>
      </c>
      <c r="BZ39" s="505" t="s">
        <v>6831</v>
      </c>
      <c r="CA39" s="505">
        <v>1999</v>
      </c>
      <c r="CB39" s="505" t="s">
        <v>15138</v>
      </c>
      <c r="CC39" s="505"/>
      <c r="CD39" s="505"/>
      <c r="CE39" s="502" t="s">
        <v>6831</v>
      </c>
      <c r="CF39" s="502" t="s">
        <v>6831</v>
      </c>
      <c r="CG39" s="502" t="s">
        <v>6831</v>
      </c>
      <c r="CH39" s="502" t="s">
        <v>6831</v>
      </c>
      <c r="CI39" s="502" t="s">
        <v>6831</v>
      </c>
      <c r="CJ39" s="502"/>
      <c r="CK39" s="502">
        <v>1</v>
      </c>
      <c r="CL39" s="502"/>
      <c r="CM39" s="502"/>
      <c r="CN39" s="502"/>
      <c r="CO39" s="502"/>
      <c r="CP39" s="502"/>
      <c r="CQ39" s="502"/>
      <c r="CR39" s="502"/>
      <c r="CS39" s="502"/>
      <c r="CT39" s="502"/>
      <c r="CU39" s="502"/>
      <c r="CV39" s="502"/>
      <c r="CW39" s="502"/>
      <c r="CX39" s="502"/>
      <c r="CY39" s="502"/>
      <c r="CZ39" s="502"/>
      <c r="DA39" s="502"/>
      <c r="DB39" s="502"/>
      <c r="DC39" s="504" t="s">
        <v>15243</v>
      </c>
      <c r="DD39" s="504"/>
      <c r="DE39" s="504"/>
      <c r="DF39" s="504"/>
      <c r="DG39" s="504"/>
      <c r="DH39" s="502"/>
      <c r="DI39" s="502">
        <f t="shared" si="2"/>
        <v>60</v>
      </c>
      <c r="DJ39" s="502"/>
      <c r="DK39" s="502"/>
      <c r="DL39" s="502"/>
      <c r="DM39" s="502"/>
      <c r="DN39" s="502"/>
      <c r="DO39" s="502"/>
      <c r="DP39" s="502"/>
      <c r="DQ39" s="502"/>
      <c r="DR39" s="502"/>
      <c r="DS39" s="502"/>
      <c r="DT39" s="502">
        <f t="shared" si="9"/>
        <v>3</v>
      </c>
      <c r="DU39" s="502"/>
      <c r="DV39" s="502"/>
      <c r="DW39" s="502"/>
      <c r="DX39" s="502"/>
      <c r="DY39" s="502"/>
      <c r="DZ39" s="502"/>
      <c r="EA39" s="502"/>
      <c r="EB39" s="502"/>
      <c r="EC39" s="502"/>
      <c r="ED39" s="502"/>
      <c r="EE39" s="502"/>
      <c r="EF39" s="502"/>
      <c r="EG39" s="502"/>
      <c r="EH39" s="502"/>
      <c r="EI39" s="502"/>
      <c r="EJ39" s="502"/>
      <c r="EK39" s="502"/>
      <c r="EL39" s="502"/>
      <c r="EM39" s="502"/>
      <c r="EN39" s="502"/>
      <c r="EO39" s="502"/>
      <c r="EP39" s="502"/>
      <c r="EQ39" s="502"/>
      <c r="ER39" s="502"/>
      <c r="ES39" s="502"/>
      <c r="ET39" s="502"/>
      <c r="EU39" s="502"/>
      <c r="EV39" s="502"/>
      <c r="EW39" s="502">
        <f t="shared" si="10"/>
        <v>1</v>
      </c>
      <c r="EX39" s="502"/>
      <c r="EY39" s="502"/>
      <c r="EZ39" s="502">
        <v>100</v>
      </c>
      <c r="FA39" s="502"/>
      <c r="FB39" s="502"/>
      <c r="FC39" s="502"/>
      <c r="FD39" s="502"/>
      <c r="FE39" s="502">
        <v>1</v>
      </c>
      <c r="FF39" s="502"/>
      <c r="FG39" s="502" t="s">
        <v>6831</v>
      </c>
      <c r="FH39" s="502">
        <v>1</v>
      </c>
      <c r="FI39" s="502">
        <v>25</v>
      </c>
      <c r="FJ39" s="502">
        <f t="shared" si="11"/>
        <v>1</v>
      </c>
      <c r="FK39" s="502"/>
      <c r="FL39" s="502"/>
      <c r="FM39" s="502">
        <v>100</v>
      </c>
      <c r="FN39" s="502"/>
      <c r="FO39" s="502"/>
      <c r="FP39" s="502"/>
      <c r="FQ39" s="502"/>
      <c r="FR39" s="502"/>
      <c r="FS39" s="502">
        <v>1</v>
      </c>
      <c r="FT39" s="502"/>
      <c r="FU39" s="502" t="s">
        <v>6831</v>
      </c>
      <c r="FV39" s="502">
        <v>1</v>
      </c>
      <c r="FW39" s="502">
        <v>25</v>
      </c>
      <c r="FX39" s="152">
        <v>2000</v>
      </c>
      <c r="FY39" s="152">
        <v>1</v>
      </c>
    </row>
    <row r="40" spans="1:181">
      <c r="A40" s="139">
        <v>3082</v>
      </c>
      <c r="B40" s="139" t="s">
        <v>632</v>
      </c>
      <c r="C40" s="139">
        <v>2</v>
      </c>
      <c r="E40" s="139">
        <f t="shared" si="3"/>
        <v>0</v>
      </c>
      <c r="F40" s="139">
        <v>1</v>
      </c>
      <c r="G40" s="139">
        <v>2</v>
      </c>
      <c r="H40" s="139">
        <v>2</v>
      </c>
      <c r="L40" s="139">
        <f t="shared" si="4"/>
        <v>2.7E-2</v>
      </c>
      <c r="M40" s="139">
        <f t="shared" si="5"/>
        <v>1.7999999999999999E-2</v>
      </c>
      <c r="N40" s="300" t="s">
        <v>15244</v>
      </c>
      <c r="O40" s="300" t="s">
        <v>15245</v>
      </c>
      <c r="P40" s="300" t="s">
        <v>15246</v>
      </c>
      <c r="Q40" s="300" t="s">
        <v>15247</v>
      </c>
      <c r="R40" s="300" t="s">
        <v>15248</v>
      </c>
      <c r="S40" s="300" t="s">
        <v>15237</v>
      </c>
      <c r="T40" s="502">
        <v>100</v>
      </c>
      <c r="U40" s="503"/>
      <c r="V40" s="503"/>
      <c r="W40" s="503"/>
      <c r="X40" s="503"/>
      <c r="Y40" s="503"/>
      <c r="Z40" s="502"/>
      <c r="AA40" s="502"/>
      <c r="AB40" s="502"/>
      <c r="AC40" s="502"/>
      <c r="AD40" s="504" t="s">
        <v>15238</v>
      </c>
      <c r="AF40" s="502"/>
      <c r="AG40" s="504"/>
      <c r="AH40" s="502">
        <v>160</v>
      </c>
      <c r="AI40" s="502"/>
      <c r="AJ40" s="502"/>
      <c r="AK40" s="502"/>
      <c r="AL40" s="502"/>
      <c r="AM40" s="502">
        <v>2</v>
      </c>
      <c r="AN40" s="512" t="s">
        <v>15239</v>
      </c>
      <c r="AO40" s="502">
        <v>0</v>
      </c>
      <c r="AP40" s="502">
        <v>3</v>
      </c>
      <c r="AQ40" s="502">
        <v>3</v>
      </c>
      <c r="AR40" s="502">
        <v>0</v>
      </c>
      <c r="AS40" s="502"/>
      <c r="AT40" s="504" t="s">
        <v>15240</v>
      </c>
      <c r="AU40" s="504" t="s">
        <v>15241</v>
      </c>
      <c r="AV40" s="504" t="str">
        <f>"["&amp;VLOOKUP([1]playerSkillEffect!$A40,[1]法术参数设计表!$A$2:$O$168,10,FALSE)&amp;",0]"</f>
        <v>[28,0]</v>
      </c>
      <c r="AW40" s="502">
        <v>1</v>
      </c>
      <c r="AX40" s="502">
        <v>1</v>
      </c>
      <c r="AY40" s="502">
        <v>1</v>
      </c>
      <c r="AZ40" s="502" t="s">
        <v>6831</v>
      </c>
      <c r="BA40" s="502"/>
      <c r="BB40" s="502">
        <v>1</v>
      </c>
      <c r="BC40" s="502"/>
      <c r="BD40" s="502" t="s">
        <v>6831</v>
      </c>
      <c r="BE40" s="502" t="s">
        <v>6831</v>
      </c>
      <c r="BF40" s="502" t="s">
        <v>6831</v>
      </c>
      <c r="BG40" s="502" t="s">
        <v>6831</v>
      </c>
      <c r="BH40" s="502">
        <v>100</v>
      </c>
      <c r="BI40" s="504" t="s">
        <v>15242</v>
      </c>
      <c r="BJ40" s="502">
        <v>0</v>
      </c>
      <c r="BK40" s="502">
        <v>1</v>
      </c>
      <c r="BL40" s="502">
        <f>VLOOKUP(A40,[1]法术参数设计表!$A$2:$W$223,5,FALSE)</f>
        <v>60</v>
      </c>
      <c r="BM40" s="502">
        <v>8</v>
      </c>
      <c r="BN40" s="502">
        <v>10</v>
      </c>
      <c r="BO40" s="502"/>
      <c r="BP40" s="504" t="s">
        <v>15204</v>
      </c>
      <c r="BQ40" s="502"/>
      <c r="BR40" s="502"/>
      <c r="BS40" s="502" t="s">
        <v>6831</v>
      </c>
      <c r="BT40" s="502"/>
      <c r="BU40" s="502" t="str">
        <f>IF(VLOOKUP(A40,[1]法术参数设计表!$A$2:$Q$168,16,FALSE)="","","["&amp;ROUND(VLOOKUP(A40,[1]法术参数设计表!$A$2:$Q$168,16,FALSE),0)&amp;","&amp;ROUND(VLOOKUP(A40,[1]法术参数设计表!$A$2:$Q$168,17,FALSE),0)&amp;"]")</f>
        <v/>
      </c>
      <c r="BV40" s="502"/>
      <c r="BW40" s="502" t="s">
        <v>6831</v>
      </c>
      <c r="BX40" s="502">
        <v>3</v>
      </c>
      <c r="BY40" s="505" t="s">
        <v>6831</v>
      </c>
      <c r="BZ40" s="505" t="s">
        <v>6831</v>
      </c>
      <c r="CA40" s="505">
        <v>1999</v>
      </c>
      <c r="CB40" s="505" t="s">
        <v>15138</v>
      </c>
      <c r="CC40" s="505"/>
      <c r="CD40" s="505"/>
      <c r="CE40" s="502" t="s">
        <v>6831</v>
      </c>
      <c r="CF40" s="502" t="s">
        <v>6831</v>
      </c>
      <c r="CG40" s="502" t="s">
        <v>6831</v>
      </c>
      <c r="CH40" s="502" t="s">
        <v>6831</v>
      </c>
      <c r="CI40" s="502" t="s">
        <v>6831</v>
      </c>
      <c r="CJ40" s="502"/>
      <c r="CK40" s="502">
        <v>1</v>
      </c>
      <c r="CL40" s="502"/>
      <c r="CM40" s="502"/>
      <c r="CN40" s="502"/>
      <c r="CO40" s="502"/>
      <c r="CP40" s="502"/>
      <c r="CQ40" s="502"/>
      <c r="CR40" s="502"/>
      <c r="CS40" s="502"/>
      <c r="CT40" s="502"/>
      <c r="CU40" s="502"/>
      <c r="CV40" s="502"/>
      <c r="CW40" s="502"/>
      <c r="CX40" s="502"/>
      <c r="CY40" s="502"/>
      <c r="CZ40" s="502">
        <v>100</v>
      </c>
      <c r="DA40" s="504" t="s">
        <v>15249</v>
      </c>
      <c r="DB40" s="502">
        <v>1</v>
      </c>
      <c r="DC40" s="502"/>
      <c r="DH40" s="502">
        <v>1</v>
      </c>
      <c r="DI40" s="502">
        <f t="shared" si="2"/>
        <v>60</v>
      </c>
      <c r="DJ40" s="502">
        <v>8</v>
      </c>
      <c r="DK40" s="502"/>
      <c r="DL40" s="502"/>
      <c r="DM40" s="502" t="s">
        <v>12513</v>
      </c>
      <c r="DN40" s="502"/>
      <c r="DO40" s="502"/>
      <c r="DP40" s="502" t="s">
        <v>6831</v>
      </c>
      <c r="DQ40" s="502"/>
      <c r="DR40" s="502" t="s">
        <v>6831</v>
      </c>
      <c r="DS40" s="502" t="s">
        <v>6831</v>
      </c>
      <c r="DT40" s="502">
        <f t="shared" si="9"/>
        <v>3</v>
      </c>
      <c r="DU40" s="502"/>
      <c r="DV40" s="502"/>
      <c r="DW40" s="502">
        <v>43082</v>
      </c>
      <c r="DX40" s="502" t="s">
        <v>15138</v>
      </c>
      <c r="DY40" s="502"/>
      <c r="DZ40" s="502"/>
      <c r="EA40" s="502"/>
      <c r="EB40" s="502"/>
      <c r="EC40" s="502"/>
      <c r="ED40" s="502"/>
      <c r="EE40" s="502"/>
      <c r="EF40" s="502"/>
      <c r="EG40" s="502"/>
      <c r="EH40" s="502"/>
      <c r="EI40" s="502"/>
      <c r="EJ40" s="502"/>
      <c r="EK40" s="502"/>
      <c r="EL40" s="502"/>
      <c r="EM40" s="502"/>
      <c r="EN40" s="502"/>
      <c r="EO40" s="502"/>
      <c r="EP40" s="502"/>
      <c r="EQ40" s="502"/>
      <c r="ER40" s="502"/>
      <c r="ES40" s="502"/>
      <c r="ET40" s="502"/>
      <c r="EU40" s="502"/>
      <c r="EV40" s="502"/>
      <c r="EW40" s="502">
        <f t="shared" si="10"/>
        <v>1</v>
      </c>
      <c r="EX40" s="502"/>
      <c r="EY40" s="502"/>
      <c r="EZ40" s="502">
        <v>100</v>
      </c>
      <c r="FA40" s="502"/>
      <c r="FB40" s="502"/>
      <c r="FC40" s="502"/>
      <c r="FD40" s="502"/>
      <c r="FE40" s="502">
        <v>1</v>
      </c>
      <c r="FF40" s="502"/>
      <c r="FG40" s="502" t="s">
        <v>6831</v>
      </c>
      <c r="FH40" s="502">
        <v>1</v>
      </c>
      <c r="FI40" s="502">
        <v>25</v>
      </c>
      <c r="FJ40" s="502">
        <f t="shared" si="11"/>
        <v>1</v>
      </c>
      <c r="FK40" s="502"/>
      <c r="FL40" s="502"/>
      <c r="FM40" s="502">
        <v>100</v>
      </c>
      <c r="FN40" s="502"/>
      <c r="FO40" s="502"/>
      <c r="FP40" s="502"/>
      <c r="FQ40" s="502"/>
      <c r="FR40" s="502"/>
      <c r="FS40" s="502">
        <v>1</v>
      </c>
      <c r="FT40" s="502"/>
      <c r="FU40" s="502" t="s">
        <v>6831</v>
      </c>
      <c r="FV40" s="502">
        <v>1</v>
      </c>
      <c r="FW40" s="502">
        <v>25</v>
      </c>
      <c r="FX40" s="152">
        <v>2000</v>
      </c>
      <c r="FY40" s="152">
        <v>1</v>
      </c>
    </row>
    <row r="41" spans="1:181">
      <c r="A41" s="139">
        <v>309</v>
      </c>
      <c r="B41" s="139" t="s">
        <v>633</v>
      </c>
      <c r="C41" s="139">
        <v>2</v>
      </c>
      <c r="E41" s="139">
        <f t="shared" si="3"/>
        <v>0</v>
      </c>
      <c r="F41" s="139">
        <v>1</v>
      </c>
      <c r="G41" s="139">
        <v>4</v>
      </c>
      <c r="H41" s="139">
        <v>1</v>
      </c>
      <c r="L41" s="139">
        <f t="shared" si="4"/>
        <v>2.7E-2</v>
      </c>
      <c r="M41" s="139">
        <f t="shared" si="5"/>
        <v>1.7999999999999999E-2</v>
      </c>
      <c r="N41" s="300" t="str">
        <f t="shared" si="6"/>
        <v>PLAYERSKILL_309</v>
      </c>
      <c r="O41" s="300" t="str">
        <f t="shared" si="7"/>
        <v>PLAYERSKILLDES_309</v>
      </c>
      <c r="P41" s="300" t="str">
        <f t="shared" si="17"/>
        <v>PLAYERSKILLDES2_309</v>
      </c>
      <c r="Q41" s="300" t="str">
        <f t="shared" si="18"/>
        <v>PLAYERSKILLDES3_309</v>
      </c>
      <c r="R41" s="300" t="str">
        <f t="shared" si="8"/>
        <v>PLAYERSKILLDES4_309</v>
      </c>
      <c r="S41" s="300" t="s">
        <v>15250</v>
      </c>
      <c r="T41" s="502">
        <v>100</v>
      </c>
      <c r="U41" s="503"/>
      <c r="V41" s="503"/>
      <c r="W41" s="503"/>
      <c r="X41" s="503"/>
      <c r="Y41" s="503"/>
      <c r="Z41" s="502"/>
      <c r="AA41" s="502"/>
      <c r="AB41" s="502"/>
      <c r="AC41" s="502"/>
      <c r="AD41" s="504" t="s">
        <v>15251</v>
      </c>
      <c r="AE41" s="502"/>
      <c r="AF41" s="502"/>
      <c r="AG41" s="502"/>
      <c r="AH41" s="502">
        <v>120</v>
      </c>
      <c r="AI41" s="502"/>
      <c r="AJ41" s="502"/>
      <c r="AK41" s="502"/>
      <c r="AL41" s="502"/>
      <c r="AM41" s="502">
        <v>3</v>
      </c>
      <c r="AN41" s="496"/>
      <c r="AO41" s="502">
        <v>0</v>
      </c>
      <c r="AP41" s="502">
        <v>3</v>
      </c>
      <c r="AQ41" s="502">
        <v>3</v>
      </c>
      <c r="AR41" s="502">
        <v>0</v>
      </c>
      <c r="AS41" s="502"/>
      <c r="AT41" s="504" t="str">
        <f>"["&amp;VLOOKUP([1]playerSkillEffect!$A41,[1]法术参数设计表!$A$2:$O$168,8,FALSE)*1000&amp;",0]"</f>
        <v>[6000,0]</v>
      </c>
      <c r="AU41" s="504" t="str">
        <f>"["&amp;VLOOKUP([1]playerSkillEffect!$A41,[1]法术参数设计表!$A$2:$O$168,9,FALSE)*1000&amp;",0]"</f>
        <v>[18000,0]</v>
      </c>
      <c r="AV41" s="504" t="str">
        <f>"["&amp;VLOOKUP([1]playerSkillEffect!$A41,[1]法术参数设计表!$A$2:$O$168,10,FALSE)&amp;",0]"</f>
        <v>[20,0]</v>
      </c>
      <c r="AW41" s="502">
        <v>1</v>
      </c>
      <c r="AX41" s="502">
        <v>1</v>
      </c>
      <c r="AY41" s="502">
        <v>1</v>
      </c>
      <c r="AZ41" s="502" t="s">
        <v>6831</v>
      </c>
      <c r="BA41" s="502"/>
      <c r="BB41" s="502">
        <v>1</v>
      </c>
      <c r="BC41" s="502"/>
      <c r="BD41" s="502" t="s">
        <v>6831</v>
      </c>
      <c r="BE41" s="502" t="s">
        <v>6831</v>
      </c>
      <c r="BF41" s="502" t="s">
        <v>6831</v>
      </c>
      <c r="BG41" s="502" t="s">
        <v>6831</v>
      </c>
      <c r="BH41" s="502">
        <v>100</v>
      </c>
      <c r="BI41" s="502"/>
      <c r="BJ41" s="502"/>
      <c r="BK41" s="502">
        <v>1</v>
      </c>
      <c r="BL41" s="502">
        <f>VLOOKUP(A41,[1]法术参数设计表!$A$2:$W$223,5,FALSE)</f>
        <v>45</v>
      </c>
      <c r="BM41" s="502">
        <v>4</v>
      </c>
      <c r="BN41" s="502"/>
      <c r="BO41" s="502"/>
      <c r="BP41" s="502" t="s">
        <v>12513</v>
      </c>
      <c r="BQ41" s="502">
        <v>4</v>
      </c>
      <c r="BR41" s="502"/>
      <c r="BS41" s="502" t="s">
        <v>6831</v>
      </c>
      <c r="BT41" s="502"/>
      <c r="BU41" s="502" t="str">
        <f>IF(VLOOKUP(A41,[1]法术参数设计表!$A$2:$Q$168,16,FALSE)="","","["&amp;ROUND(VLOOKUP(A41,[1]法术参数设计表!$A$2:$Q$168,16,FALSE),0)&amp;","&amp;ROUND(VLOOKUP(A41,[1]法术参数设计表!$A$2:$Q$168,17,FALSE),0)&amp;"]")</f>
        <v/>
      </c>
      <c r="BV41" s="502"/>
      <c r="BW41" s="502" t="s">
        <v>6831</v>
      </c>
      <c r="BX41" s="502">
        <v>3</v>
      </c>
      <c r="BY41" s="505" t="s">
        <v>6831</v>
      </c>
      <c r="BZ41" s="505" t="s">
        <v>6831</v>
      </c>
      <c r="CA41" s="505" t="s">
        <v>6831</v>
      </c>
      <c r="CB41" s="505" t="s">
        <v>6831</v>
      </c>
      <c r="CC41" s="505"/>
      <c r="CD41" s="505"/>
      <c r="CE41" s="502" t="s">
        <v>6831</v>
      </c>
      <c r="CF41" s="502" t="s">
        <v>6831</v>
      </c>
      <c r="CG41" s="502" t="s">
        <v>6831</v>
      </c>
      <c r="CH41" s="502" t="s">
        <v>6831</v>
      </c>
      <c r="CI41" s="502" t="s">
        <v>6831</v>
      </c>
      <c r="CJ41" s="502"/>
      <c r="CK41" s="502"/>
      <c r="CL41" s="502">
        <v>3</v>
      </c>
      <c r="CM41" s="502">
        <v>1</v>
      </c>
      <c r="CN41" s="502"/>
      <c r="CO41" s="502"/>
      <c r="CP41" s="502"/>
      <c r="CQ41" s="502"/>
      <c r="CR41" s="502"/>
      <c r="CS41" s="502"/>
      <c r="CT41" s="502"/>
      <c r="CU41" s="502"/>
      <c r="CV41" s="502"/>
      <c r="CW41" s="502"/>
      <c r="CX41" s="502"/>
      <c r="CY41" s="502"/>
      <c r="CZ41" s="502"/>
      <c r="DA41" s="502"/>
      <c r="DB41" s="502"/>
      <c r="DC41" s="502"/>
      <c r="DD41" s="502"/>
      <c r="DE41" s="502"/>
      <c r="DF41" s="502"/>
      <c r="DG41" s="502"/>
      <c r="DH41" s="502"/>
      <c r="DI41" s="502">
        <f t="shared" si="2"/>
        <v>45</v>
      </c>
      <c r="DJ41" s="502"/>
      <c r="DK41" s="502"/>
      <c r="DL41" s="502"/>
      <c r="DM41" s="502"/>
      <c r="DN41" s="502"/>
      <c r="DO41" s="502"/>
      <c r="DP41" s="502"/>
      <c r="DQ41" s="502"/>
      <c r="DR41" s="502"/>
      <c r="DS41" s="502"/>
      <c r="DT41" s="502">
        <f t="shared" si="9"/>
        <v>3</v>
      </c>
      <c r="DU41" s="502"/>
      <c r="DV41" s="502"/>
      <c r="DW41" s="502"/>
      <c r="DX41" s="502"/>
      <c r="DY41" s="502"/>
      <c r="DZ41" s="502"/>
      <c r="EA41" s="502"/>
      <c r="EB41" s="502"/>
      <c r="EC41" s="502"/>
      <c r="ED41" s="502"/>
      <c r="EE41" s="502"/>
      <c r="EF41" s="502"/>
      <c r="EG41" s="502"/>
      <c r="EH41" s="502"/>
      <c r="EI41" s="502"/>
      <c r="EJ41" s="502"/>
      <c r="EK41" s="502"/>
      <c r="EL41" s="502"/>
      <c r="EM41" s="502"/>
      <c r="EN41" s="502"/>
      <c r="EO41" s="502"/>
      <c r="EP41" s="502"/>
      <c r="EQ41" s="502"/>
      <c r="ER41" s="502"/>
      <c r="ES41" s="502"/>
      <c r="ET41" s="502"/>
      <c r="EU41" s="502"/>
      <c r="EV41" s="502"/>
      <c r="EW41" s="502">
        <f t="shared" si="10"/>
        <v>1</v>
      </c>
      <c r="EX41" s="502"/>
      <c r="EY41" s="502"/>
      <c r="EZ41" s="502">
        <v>100</v>
      </c>
      <c r="FA41" s="502"/>
      <c r="FB41" s="502"/>
      <c r="FC41" s="502"/>
      <c r="FD41" s="502"/>
      <c r="FE41" s="502">
        <v>1</v>
      </c>
      <c r="FF41" s="502"/>
      <c r="FG41" s="502" t="s">
        <v>6831</v>
      </c>
      <c r="FH41" s="502">
        <v>1</v>
      </c>
      <c r="FI41" s="502">
        <v>25</v>
      </c>
      <c r="FJ41" s="502">
        <f t="shared" si="11"/>
        <v>1</v>
      </c>
      <c r="FK41" s="502"/>
      <c r="FL41" s="502"/>
      <c r="FM41" s="502">
        <v>100</v>
      </c>
      <c r="FN41" s="502"/>
      <c r="FO41" s="502"/>
      <c r="FP41" s="502"/>
      <c r="FQ41" s="502"/>
      <c r="FR41" s="502"/>
      <c r="FS41" s="502">
        <v>1</v>
      </c>
      <c r="FT41" s="502"/>
      <c r="FU41" s="502" t="s">
        <v>6831</v>
      </c>
      <c r="FV41" s="502">
        <v>1</v>
      </c>
      <c r="FW41" s="502">
        <v>25</v>
      </c>
      <c r="FX41" s="152">
        <v>2000</v>
      </c>
      <c r="FY41" s="152">
        <v>1</v>
      </c>
    </row>
    <row r="42" spans="1:181">
      <c r="A42" s="139">
        <v>310</v>
      </c>
      <c r="B42" s="139" t="s">
        <v>634</v>
      </c>
      <c r="C42" s="139">
        <v>2</v>
      </c>
      <c r="E42" s="139">
        <f t="shared" si="3"/>
        <v>0</v>
      </c>
      <c r="F42" s="139">
        <v>1</v>
      </c>
      <c r="G42" s="139">
        <v>4</v>
      </c>
      <c r="H42" s="139">
        <v>1</v>
      </c>
      <c r="L42" s="139">
        <f t="shared" si="4"/>
        <v>2.7E-2</v>
      </c>
      <c r="M42" s="139">
        <f t="shared" si="5"/>
        <v>1.7999999999999999E-2</v>
      </c>
      <c r="N42" s="300" t="str">
        <f t="shared" si="6"/>
        <v>PLAYERSKILL_310</v>
      </c>
      <c r="O42" s="300" t="str">
        <f t="shared" si="7"/>
        <v>PLAYERSKILLDES_310</v>
      </c>
      <c r="P42" s="300" t="str">
        <f t="shared" si="17"/>
        <v>PLAYERSKILLDES2_310</v>
      </c>
      <c r="Q42" s="300" t="str">
        <f t="shared" si="18"/>
        <v>PLAYERSKILLDES3_310</v>
      </c>
      <c r="R42" s="300" t="str">
        <f t="shared" si="8"/>
        <v>PLAYERSKILLDES4_310</v>
      </c>
      <c r="S42" s="300" t="s">
        <v>15252</v>
      </c>
      <c r="T42" s="502">
        <v>100</v>
      </c>
      <c r="U42" s="503"/>
      <c r="V42" s="503"/>
      <c r="W42" s="503"/>
      <c r="X42" s="503"/>
      <c r="Y42" s="503"/>
      <c r="Z42" s="502"/>
      <c r="AA42" s="502"/>
      <c r="AB42" s="502"/>
      <c r="AC42" s="502"/>
      <c r="AD42" s="513"/>
      <c r="AE42" s="502"/>
      <c r="AF42" s="502"/>
      <c r="AG42" s="502"/>
      <c r="AH42" s="502">
        <v>120</v>
      </c>
      <c r="AI42" s="502"/>
      <c r="AJ42" s="502"/>
      <c r="AK42" s="502"/>
      <c r="AL42" s="502"/>
      <c r="AM42" s="502">
        <v>2</v>
      </c>
      <c r="AN42" s="496"/>
      <c r="AO42" s="502">
        <v>0</v>
      </c>
      <c r="AP42" s="502">
        <v>3</v>
      </c>
      <c r="AQ42" s="502">
        <v>3</v>
      </c>
      <c r="AR42" s="502">
        <v>0</v>
      </c>
      <c r="AS42" s="502"/>
      <c r="AT42" s="504" t="str">
        <f>"["&amp;VLOOKUP([1]playerSkillEffect!$A42,[1]法术参数设计表!$A$2:$O$168,8,FALSE)*1000&amp;",0]"</f>
        <v>[11000,0]</v>
      </c>
      <c r="AU42" s="504" t="str">
        <f>"["&amp;VLOOKUP([1]playerSkillEffect!$A42,[1]法术参数设计表!$A$2:$O$168,9,FALSE)*1000&amp;",0]"</f>
        <v>[24000,0]</v>
      </c>
      <c r="AV42" s="504" t="str">
        <f>"["&amp;VLOOKUP([1]playerSkillEffect!$A42,[1]法术参数设计表!$A$2:$O$168,10,FALSE)&amp;",0]"</f>
        <v>[30,0]</v>
      </c>
      <c r="AW42" s="502">
        <v>1</v>
      </c>
      <c r="AX42" s="502">
        <v>1</v>
      </c>
      <c r="AY42" s="502">
        <v>1</v>
      </c>
      <c r="AZ42" s="502" t="s">
        <v>6831</v>
      </c>
      <c r="BA42" s="502"/>
      <c r="BB42" s="502">
        <v>1</v>
      </c>
      <c r="BC42" s="502"/>
      <c r="BD42" s="502" t="s">
        <v>6831</v>
      </c>
      <c r="BE42" s="502" t="s">
        <v>6831</v>
      </c>
      <c r="BF42" s="502" t="s">
        <v>6831</v>
      </c>
      <c r="BG42" s="502" t="s">
        <v>6831</v>
      </c>
      <c r="BH42" s="502">
        <v>100</v>
      </c>
      <c r="BI42" s="502"/>
      <c r="BJ42" s="502"/>
      <c r="BK42" s="502">
        <v>1</v>
      </c>
      <c r="BL42" s="502">
        <f>VLOOKUP(A42,[1]法术参数设计表!$A$2:$W$223,5,FALSE)</f>
        <v>45</v>
      </c>
      <c r="BM42" s="502"/>
      <c r="BN42" s="502"/>
      <c r="BO42" s="502"/>
      <c r="BP42" s="502"/>
      <c r="BQ42" s="502"/>
      <c r="BR42" s="502"/>
      <c r="BS42" s="502" t="s">
        <v>6831</v>
      </c>
      <c r="BT42" s="502"/>
      <c r="BU42" s="502" t="str">
        <f>IF(VLOOKUP(A42,[1]法术参数设计表!$A$2:$Q$168,16,FALSE)="","","["&amp;ROUND(VLOOKUP(A42,[1]法术参数设计表!$A$2:$Q$168,16,FALSE),0)&amp;","&amp;ROUND(VLOOKUP(A42,[1]法术参数设计表!$A$2:$Q$168,17,FALSE),0)&amp;"]")</f>
        <v/>
      </c>
      <c r="BV42" s="502"/>
      <c r="BW42" s="502" t="s">
        <v>6831</v>
      </c>
      <c r="BX42" s="502">
        <v>3</v>
      </c>
      <c r="BY42" s="505" t="s">
        <v>6831</v>
      </c>
      <c r="BZ42" s="505" t="s">
        <v>6831</v>
      </c>
      <c r="CA42" s="505" t="s">
        <v>6831</v>
      </c>
      <c r="CB42" s="505" t="s">
        <v>6831</v>
      </c>
      <c r="CC42" s="505"/>
      <c r="CD42" s="505"/>
      <c r="CE42" s="502" t="s">
        <v>6831</v>
      </c>
      <c r="CF42" s="502" t="s">
        <v>6831</v>
      </c>
      <c r="CG42" s="502" t="s">
        <v>6831</v>
      </c>
      <c r="CH42" s="502" t="s">
        <v>6831</v>
      </c>
      <c r="CI42" s="502" t="s">
        <v>6831</v>
      </c>
      <c r="CJ42" s="502"/>
      <c r="CK42" s="502"/>
      <c r="CL42" s="502"/>
      <c r="CM42" s="502"/>
      <c r="CN42" s="502"/>
      <c r="CO42" s="502"/>
      <c r="CP42" s="502"/>
      <c r="CQ42" s="502"/>
      <c r="CR42" s="502"/>
      <c r="CS42" s="502"/>
      <c r="CT42" s="502"/>
      <c r="CU42" s="502"/>
      <c r="CV42" s="502"/>
      <c r="CW42" s="502"/>
      <c r="CX42" s="502"/>
      <c r="CY42" s="502"/>
      <c r="CZ42" s="502"/>
      <c r="DA42" s="502"/>
      <c r="DB42" s="502"/>
      <c r="DC42" s="502"/>
      <c r="DD42" s="502"/>
      <c r="DE42" s="502"/>
      <c r="DF42" s="502"/>
      <c r="DG42" s="502"/>
      <c r="DH42" s="502"/>
      <c r="DI42" s="502">
        <f t="shared" si="2"/>
        <v>45</v>
      </c>
      <c r="DJ42" s="502"/>
      <c r="DK42" s="502"/>
      <c r="DL42" s="502"/>
      <c r="DM42" s="502"/>
      <c r="DN42" s="502"/>
      <c r="DO42" s="502"/>
      <c r="DP42" s="502"/>
      <c r="DQ42" s="502"/>
      <c r="DR42" s="502"/>
      <c r="DS42" s="502"/>
      <c r="DT42" s="502">
        <f t="shared" si="9"/>
        <v>3</v>
      </c>
      <c r="DU42" s="502"/>
      <c r="DV42" s="502"/>
      <c r="DW42" s="502"/>
      <c r="DX42" s="502"/>
      <c r="DY42" s="502"/>
      <c r="DZ42" s="502"/>
      <c r="EA42" s="502"/>
      <c r="EB42" s="502"/>
      <c r="EC42" s="502"/>
      <c r="ED42" s="502"/>
      <c r="EE42" s="502"/>
      <c r="EF42" s="502"/>
      <c r="EG42" s="502"/>
      <c r="EH42" s="502"/>
      <c r="EI42" s="502"/>
      <c r="EJ42" s="502"/>
      <c r="EK42" s="502"/>
      <c r="EL42" s="502"/>
      <c r="EM42" s="502"/>
      <c r="EN42" s="502"/>
      <c r="EO42" s="502"/>
      <c r="EP42" s="502"/>
      <c r="EQ42" s="502"/>
      <c r="ER42" s="502"/>
      <c r="ES42" s="502"/>
      <c r="ET42" s="502"/>
      <c r="EU42" s="502"/>
      <c r="EV42" s="502"/>
      <c r="EW42" s="502">
        <f t="shared" si="10"/>
        <v>1</v>
      </c>
      <c r="EX42" s="502"/>
      <c r="EY42" s="502"/>
      <c r="EZ42" s="502">
        <v>100</v>
      </c>
      <c r="FA42" s="502"/>
      <c r="FB42" s="502"/>
      <c r="FC42" s="502"/>
      <c r="FD42" s="502"/>
      <c r="FE42" s="502">
        <v>1</v>
      </c>
      <c r="FF42" s="502"/>
      <c r="FG42" s="502" t="s">
        <v>6831</v>
      </c>
      <c r="FH42" s="502">
        <v>1</v>
      </c>
      <c r="FI42" s="502">
        <v>25</v>
      </c>
      <c r="FJ42" s="502">
        <f t="shared" si="11"/>
        <v>1</v>
      </c>
      <c r="FK42" s="502"/>
      <c r="FL42" s="502"/>
      <c r="FM42" s="502">
        <v>100</v>
      </c>
      <c r="FN42" s="502"/>
      <c r="FO42" s="502"/>
      <c r="FP42" s="502"/>
      <c r="FQ42" s="502"/>
      <c r="FR42" s="502"/>
      <c r="FS42" s="502">
        <v>1</v>
      </c>
      <c r="FT42" s="502"/>
      <c r="FU42" s="502" t="s">
        <v>6831</v>
      </c>
      <c r="FV42" s="502">
        <v>1</v>
      </c>
      <c r="FW42" s="502">
        <v>25</v>
      </c>
      <c r="FX42" s="152">
        <v>2000</v>
      </c>
      <c r="FY42" s="152">
        <v>1</v>
      </c>
    </row>
    <row r="43" spans="1:181">
      <c r="A43" s="139">
        <v>311</v>
      </c>
      <c r="B43" s="139" t="s">
        <v>635</v>
      </c>
      <c r="C43" s="139">
        <v>2</v>
      </c>
      <c r="E43" s="139">
        <f t="shared" si="3"/>
        <v>0</v>
      </c>
      <c r="F43" s="139">
        <v>1</v>
      </c>
      <c r="G43" s="139">
        <v>3</v>
      </c>
      <c r="H43" s="139">
        <v>3</v>
      </c>
      <c r="L43" s="139">
        <f t="shared" si="4"/>
        <v>2.7E-2</v>
      </c>
      <c r="M43" s="139">
        <f t="shared" si="5"/>
        <v>1.7999999999999999E-2</v>
      </c>
      <c r="N43" s="300" t="str">
        <f t="shared" si="6"/>
        <v>PLAYERSKILL_311</v>
      </c>
      <c r="O43" s="300" t="str">
        <f t="shared" si="7"/>
        <v>PLAYERSKILLDES_311</v>
      </c>
      <c r="P43" s="300" t="str">
        <f t="shared" si="17"/>
        <v>PLAYERSKILLDES2_311</v>
      </c>
      <c r="Q43" s="300" t="str">
        <f t="shared" si="18"/>
        <v>PLAYERSKILLDES3_311</v>
      </c>
      <c r="R43" s="300" t="str">
        <f t="shared" si="8"/>
        <v>PLAYERSKILLDES4_311</v>
      </c>
      <c r="S43" s="300" t="s">
        <v>15253</v>
      </c>
      <c r="T43" s="502">
        <v>101</v>
      </c>
      <c r="U43" s="503"/>
      <c r="V43" s="503"/>
      <c r="W43" s="503"/>
      <c r="X43" s="503"/>
      <c r="Y43" s="503"/>
      <c r="Z43" s="502"/>
      <c r="AA43" s="502"/>
      <c r="AB43" s="502"/>
      <c r="AC43" s="502"/>
      <c r="AD43" s="509"/>
      <c r="AE43" s="502"/>
      <c r="AF43" s="502"/>
      <c r="AG43" s="502"/>
      <c r="AH43" s="502">
        <v>120</v>
      </c>
      <c r="AI43" s="502"/>
      <c r="AJ43" s="502"/>
      <c r="AK43" s="502"/>
      <c r="AL43" s="502"/>
      <c r="AM43" s="502">
        <v>0</v>
      </c>
      <c r="AN43" s="496"/>
      <c r="AO43" s="502">
        <v>0</v>
      </c>
      <c r="AP43" s="502">
        <v>3</v>
      </c>
      <c r="AQ43" s="502">
        <v>3</v>
      </c>
      <c r="AR43" s="502">
        <v>0</v>
      </c>
      <c r="AS43" s="502"/>
      <c r="AT43" s="504" t="str">
        <f>"["&amp;VLOOKUP([1]playerSkillEffect!$A43,[1]法术参数设计表!$A$2:$O$168,8,FALSE)*1000&amp;",0]"</f>
        <v>[16000,0]</v>
      </c>
      <c r="AU43" s="504" t="str">
        <f>"["&amp;VLOOKUP([1]playerSkillEffect!$A43,[1]法术参数设计表!$A$2:$O$168,9,FALSE)*1000&amp;",0]"</f>
        <v>[35000,0]</v>
      </c>
      <c r="AV43" s="504" t="str">
        <f>"["&amp;VLOOKUP([1]playerSkillEffect!$A43,[1]法术参数设计表!$A$2:$O$168,10,FALSE)&amp;",0]"</f>
        <v>[40,0]</v>
      </c>
      <c r="AW43" s="502">
        <v>1</v>
      </c>
      <c r="AX43" s="502">
        <v>1</v>
      </c>
      <c r="AY43" s="502">
        <v>1</v>
      </c>
      <c r="AZ43" s="502" t="s">
        <v>6831</v>
      </c>
      <c r="BA43" s="502"/>
      <c r="BB43" s="502">
        <v>1</v>
      </c>
      <c r="BC43" s="502"/>
      <c r="BD43" s="502" t="s">
        <v>6831</v>
      </c>
      <c r="BE43" s="502" t="s">
        <v>6831</v>
      </c>
      <c r="BF43" s="502" t="s">
        <v>6831</v>
      </c>
      <c r="BG43" s="502" t="s">
        <v>6831</v>
      </c>
      <c r="BH43" s="502">
        <v>100</v>
      </c>
      <c r="BI43" s="502"/>
      <c r="BJ43" s="502"/>
      <c r="BK43" s="502">
        <v>0</v>
      </c>
      <c r="BL43" s="502">
        <f>VLOOKUP(A43,[1]法术参数设计表!$A$2:$W$223,5,FALSE)</f>
        <v>45</v>
      </c>
      <c r="BM43" s="502"/>
      <c r="BN43" s="502"/>
      <c r="BO43" s="502"/>
      <c r="BP43" s="502"/>
      <c r="BQ43" s="502">
        <v>3</v>
      </c>
      <c r="BR43" s="502"/>
      <c r="BS43" s="502" t="s">
        <v>6831</v>
      </c>
      <c r="BT43" s="502"/>
      <c r="BU43" s="502" t="str">
        <f>IF(VLOOKUP(A43,[1]法术参数设计表!$A$2:$Q$168,16,FALSE)="","","["&amp;ROUND(VLOOKUP(A43,[1]法术参数设计表!$A$2:$Q$168,16,FALSE),0)&amp;","&amp;ROUND(VLOOKUP(A43,[1]法术参数设计表!$A$2:$Q$168,17,FALSE),0)&amp;"]")</f>
        <v/>
      </c>
      <c r="BV43" s="502"/>
      <c r="BW43" s="502" t="s">
        <v>6831</v>
      </c>
      <c r="BX43" s="502">
        <v>3</v>
      </c>
      <c r="BY43" s="505" t="s">
        <v>6831</v>
      </c>
      <c r="BZ43" s="505" t="s">
        <v>6831</v>
      </c>
      <c r="CA43" s="505" t="s">
        <v>6831</v>
      </c>
      <c r="CB43" s="505" t="s">
        <v>6831</v>
      </c>
      <c r="CC43" s="505"/>
      <c r="CD43" s="505"/>
      <c r="CE43" s="504">
        <v>8311</v>
      </c>
      <c r="CF43" s="502" t="s">
        <v>14475</v>
      </c>
      <c r="CG43" s="504" t="s">
        <v>15180</v>
      </c>
      <c r="CH43" s="502" t="s">
        <v>6831</v>
      </c>
      <c r="CI43" s="502" t="s">
        <v>6831</v>
      </c>
      <c r="CJ43" s="502"/>
      <c r="CK43" s="502"/>
      <c r="CL43" s="502"/>
      <c r="CM43" s="502"/>
      <c r="CN43" s="502"/>
      <c r="CO43" s="502"/>
      <c r="CP43" s="502"/>
      <c r="CQ43" s="502"/>
      <c r="CR43" s="502"/>
      <c r="CS43" s="502"/>
      <c r="CT43" s="502"/>
      <c r="CU43" s="502"/>
      <c r="CV43" s="502"/>
      <c r="CW43" s="502"/>
      <c r="CX43" s="502"/>
      <c r="CY43" s="502"/>
      <c r="CZ43" s="502"/>
      <c r="DA43" s="502"/>
      <c r="DB43" s="502"/>
      <c r="DC43" s="502"/>
      <c r="DD43" s="502"/>
      <c r="DE43" s="502"/>
      <c r="DF43" s="502"/>
      <c r="DG43" s="502"/>
      <c r="DH43" s="502"/>
      <c r="DI43" s="502">
        <f t="shared" si="2"/>
        <v>45</v>
      </c>
      <c r="DJ43" s="502"/>
      <c r="DK43" s="502"/>
      <c r="DL43" s="502"/>
      <c r="DM43" s="502"/>
      <c r="DN43" s="502"/>
      <c r="DO43" s="502"/>
      <c r="DP43" s="502"/>
      <c r="DQ43" s="502"/>
      <c r="DR43" s="502"/>
      <c r="DS43" s="502"/>
      <c r="DT43" s="502">
        <f t="shared" si="9"/>
        <v>3</v>
      </c>
      <c r="DU43" s="502"/>
      <c r="DV43" s="502"/>
      <c r="DW43" s="502"/>
      <c r="DX43" s="502"/>
      <c r="DY43" s="502"/>
      <c r="DZ43" s="502"/>
      <c r="EA43" s="502"/>
      <c r="EB43" s="502"/>
      <c r="EC43" s="502"/>
      <c r="ED43" s="502"/>
      <c r="EE43" s="502"/>
      <c r="EF43" s="502"/>
      <c r="EG43" s="502"/>
      <c r="EH43" s="502"/>
      <c r="EI43" s="502"/>
      <c r="EJ43" s="502"/>
      <c r="EK43" s="502"/>
      <c r="EL43" s="502"/>
      <c r="EM43" s="502"/>
      <c r="EN43" s="502"/>
      <c r="EO43" s="502"/>
      <c r="EP43" s="502"/>
      <c r="EQ43" s="502"/>
      <c r="ER43" s="502"/>
      <c r="ES43" s="502"/>
      <c r="ET43" s="502"/>
      <c r="EU43" s="502"/>
      <c r="EV43" s="502"/>
      <c r="EW43" s="502">
        <f t="shared" si="10"/>
        <v>1</v>
      </c>
      <c r="EX43" s="502"/>
      <c r="EY43" s="502"/>
      <c r="EZ43" s="502">
        <v>100</v>
      </c>
      <c r="FA43" s="502"/>
      <c r="FB43" s="502"/>
      <c r="FC43" s="502"/>
      <c r="FD43" s="502"/>
      <c r="FE43" s="502">
        <v>1</v>
      </c>
      <c r="FF43" s="504" t="s">
        <v>15150</v>
      </c>
      <c r="FG43" s="502" t="s">
        <v>6831</v>
      </c>
      <c r="FH43" s="502">
        <v>1</v>
      </c>
      <c r="FI43" s="502">
        <v>25</v>
      </c>
      <c r="FJ43" s="502">
        <f t="shared" si="11"/>
        <v>1</v>
      </c>
      <c r="FK43" s="502"/>
      <c r="FL43" s="502"/>
      <c r="FM43" s="502">
        <v>100</v>
      </c>
      <c r="FN43" s="502"/>
      <c r="FO43" s="502"/>
      <c r="FP43" s="502"/>
      <c r="FQ43" s="502"/>
      <c r="FR43" s="502"/>
      <c r="FS43" s="502">
        <v>1</v>
      </c>
      <c r="FT43" s="504" t="s">
        <v>15150</v>
      </c>
      <c r="FU43" s="502" t="s">
        <v>6831</v>
      </c>
      <c r="FV43" s="502">
        <v>1</v>
      </c>
      <c r="FW43" s="502">
        <v>25</v>
      </c>
      <c r="FX43" s="152">
        <v>2000</v>
      </c>
      <c r="FY43" s="152">
        <v>1</v>
      </c>
    </row>
    <row r="44" spans="1:181" s="157" customFormat="1">
      <c r="A44" s="156">
        <v>312</v>
      </c>
      <c r="B44" s="156" t="s">
        <v>636</v>
      </c>
      <c r="C44" s="156">
        <v>2</v>
      </c>
      <c r="D44" s="156">
        <v>1</v>
      </c>
      <c r="E44" s="156">
        <f t="shared" si="3"/>
        <v>1</v>
      </c>
      <c r="F44" s="156">
        <v>1</v>
      </c>
      <c r="G44" s="156">
        <v>3</v>
      </c>
      <c r="H44" s="156">
        <v>3</v>
      </c>
      <c r="I44" s="156"/>
      <c r="J44" s="156"/>
      <c r="K44" s="156"/>
      <c r="L44" s="156">
        <f t="shared" si="4"/>
        <v>3.5999999999999997E-2</v>
      </c>
      <c r="M44" s="156">
        <f t="shared" si="5"/>
        <v>2.7E-2</v>
      </c>
      <c r="N44" s="514" t="str">
        <f t="shared" si="6"/>
        <v>PLAYERSKILL_312</v>
      </c>
      <c r="O44" s="514" t="str">
        <f t="shared" si="7"/>
        <v>PLAYERSKILLDES_312</v>
      </c>
      <c r="P44" s="514" t="str">
        <f t="shared" si="17"/>
        <v>PLAYERSKILLDES2_312</v>
      </c>
      <c r="Q44" s="514" t="str">
        <f t="shared" si="18"/>
        <v>PLAYERSKILLDES3_312</v>
      </c>
      <c r="R44" s="514" t="str">
        <f t="shared" si="8"/>
        <v>PLAYERSKILLDES4_312</v>
      </c>
      <c r="S44" s="514" t="s">
        <v>15254</v>
      </c>
      <c r="T44" s="515">
        <v>100</v>
      </c>
      <c r="U44" s="516"/>
      <c r="V44" s="516"/>
      <c r="W44" s="516"/>
      <c r="X44" s="516"/>
      <c r="Y44" s="516"/>
      <c r="Z44" s="515"/>
      <c r="AA44" s="515"/>
      <c r="AB44" s="515"/>
      <c r="AC44" s="515"/>
      <c r="AD44" s="517" t="s">
        <v>15255</v>
      </c>
      <c r="AF44" s="515"/>
      <c r="AG44" s="517" t="s">
        <v>15256</v>
      </c>
      <c r="AH44" s="515">
        <v>120</v>
      </c>
      <c r="AI44" s="515"/>
      <c r="AJ44" s="515"/>
      <c r="AK44" s="515"/>
      <c r="AL44" s="515"/>
      <c r="AM44" s="515">
        <v>2</v>
      </c>
      <c r="AN44" s="518"/>
      <c r="AO44" s="515">
        <v>0</v>
      </c>
      <c r="AP44" s="515">
        <v>3</v>
      </c>
      <c r="AQ44" s="515">
        <v>3</v>
      </c>
      <c r="AR44" s="515">
        <v>0</v>
      </c>
      <c r="AS44" s="515"/>
      <c r="AT44" s="515" t="str">
        <f>"["&amp;VLOOKUP([1]playerSkillEffect!$A44,[1]法术参数设计表!$A$2:$O$168,8,FALSE)*1000&amp;",0]"</f>
        <v>[11000,0]</v>
      </c>
      <c r="AU44" s="515" t="str">
        <f>"["&amp;VLOOKUP([1]playerSkillEffect!$A44,[1]法术参数设计表!$A$2:$O$168,9,FALSE)*1000&amp;",0]"</f>
        <v>[26000,0]</v>
      </c>
      <c r="AV44" s="515" t="str">
        <f>"["&amp;VLOOKUP([1]playerSkillEffect!$A44,[1]法术参数设计表!$A$2:$O$168,10,FALSE)&amp;",0]"</f>
        <v>[66,0]</v>
      </c>
      <c r="AW44" s="515">
        <v>1</v>
      </c>
      <c r="AX44" s="515">
        <v>1</v>
      </c>
      <c r="AY44" s="515">
        <v>1</v>
      </c>
      <c r="AZ44" s="515" t="s">
        <v>6831</v>
      </c>
      <c r="BA44" s="515"/>
      <c r="BB44" s="502">
        <v>1</v>
      </c>
      <c r="BC44" s="515"/>
      <c r="BD44" s="515"/>
      <c r="BE44" s="515" t="s">
        <v>6831</v>
      </c>
      <c r="BF44" s="515" t="s">
        <v>6831</v>
      </c>
      <c r="BG44" s="515" t="s">
        <v>6831</v>
      </c>
      <c r="BH44" s="515">
        <v>100</v>
      </c>
      <c r="BI44" s="515"/>
      <c r="BJ44" s="515"/>
      <c r="BK44" s="515">
        <v>1</v>
      </c>
      <c r="BL44" s="515">
        <f>VLOOKUP(A44,[1]法术参数设计表!$A$2:$W$223,5,FALSE)</f>
        <v>45</v>
      </c>
      <c r="BM44" s="515">
        <v>1</v>
      </c>
      <c r="BN44" s="515">
        <v>40</v>
      </c>
      <c r="BO44" s="515"/>
      <c r="BP44" s="515" t="s">
        <v>15212</v>
      </c>
      <c r="BQ44" s="515">
        <v>7</v>
      </c>
      <c r="BR44" s="515"/>
      <c r="BS44" s="515" t="s">
        <v>6831</v>
      </c>
      <c r="BT44" s="515"/>
      <c r="BU44" s="515" t="str">
        <f>IF(VLOOKUP(A44,[1]法术参数设计表!$A$2:$Q$168,16,FALSE)="","","["&amp;ROUND(VLOOKUP(A44,[1]法术参数设计表!$A$2:$Q$168,16,FALSE),0)&amp;","&amp;ROUND(VLOOKUP(A44,[1]法术参数设计表!$A$2:$Q$168,17,FALSE),0)&amp;"]")</f>
        <v/>
      </c>
      <c r="BV44" s="515"/>
      <c r="BW44" s="515" t="s">
        <v>6831</v>
      </c>
      <c r="BX44" s="515">
        <v>3</v>
      </c>
      <c r="BY44" s="519" t="s">
        <v>6831</v>
      </c>
      <c r="BZ44" s="519" t="s">
        <v>6831</v>
      </c>
      <c r="CA44" s="519" t="s">
        <v>6831</v>
      </c>
      <c r="CB44" s="519" t="s">
        <v>6831</v>
      </c>
      <c r="CC44" s="519"/>
      <c r="CD44" s="519"/>
      <c r="CE44" s="515" t="s">
        <v>6831</v>
      </c>
      <c r="CF44" s="515" t="s">
        <v>6831</v>
      </c>
      <c r="CG44" s="515"/>
      <c r="CH44" s="515" t="s">
        <v>15257</v>
      </c>
      <c r="CI44" s="515" t="s">
        <v>15258</v>
      </c>
      <c r="CJ44" s="515" t="s">
        <v>15259</v>
      </c>
      <c r="CK44" s="515"/>
      <c r="CL44" s="515"/>
      <c r="CM44" s="515"/>
      <c r="CN44" s="515"/>
      <c r="CO44" s="515"/>
      <c r="CP44" s="515"/>
      <c r="CQ44" s="515"/>
      <c r="CR44" s="515"/>
      <c r="CS44" s="515"/>
      <c r="CT44" s="515"/>
      <c r="CU44" s="515"/>
      <c r="CV44" s="515"/>
      <c r="CW44" s="515"/>
      <c r="CX44" s="515"/>
      <c r="CY44" s="515"/>
      <c r="CZ44" s="515"/>
      <c r="DA44" s="515"/>
      <c r="DB44" s="515"/>
      <c r="DC44" s="515"/>
      <c r="DD44" s="515"/>
      <c r="DE44" s="515"/>
      <c r="DF44" s="515"/>
      <c r="DG44" s="515"/>
      <c r="DH44" s="515"/>
      <c r="DI44" s="515">
        <f t="shared" si="2"/>
        <v>45</v>
      </c>
      <c r="DJ44" s="515"/>
      <c r="DK44" s="515"/>
      <c r="DL44" s="515"/>
      <c r="DM44" s="515"/>
      <c r="DN44" s="515"/>
      <c r="DO44" s="515"/>
      <c r="DP44" s="515"/>
      <c r="DQ44" s="515"/>
      <c r="DR44" s="515"/>
      <c r="DS44" s="515"/>
      <c r="DT44" s="515">
        <f t="shared" si="9"/>
        <v>3</v>
      </c>
      <c r="DU44" s="515"/>
      <c r="DV44" s="515"/>
      <c r="DW44" s="515"/>
      <c r="DX44" s="515"/>
      <c r="DY44" s="515"/>
      <c r="DZ44" s="515"/>
      <c r="EA44" s="515"/>
      <c r="EB44" s="515"/>
      <c r="EC44" s="515"/>
      <c r="ED44" s="515"/>
      <c r="EE44" s="515"/>
      <c r="EF44" s="515"/>
      <c r="EG44" s="515"/>
      <c r="EH44" s="515"/>
      <c r="EI44" s="515"/>
      <c r="EJ44" s="515"/>
      <c r="EK44" s="515"/>
      <c r="EL44" s="515"/>
      <c r="EM44" s="515"/>
      <c r="EN44" s="515"/>
      <c r="EO44" s="515"/>
      <c r="EP44" s="515"/>
      <c r="EQ44" s="515"/>
      <c r="ER44" s="515"/>
      <c r="ES44" s="515"/>
      <c r="ET44" s="515"/>
      <c r="EU44" s="515"/>
      <c r="EV44" s="515"/>
      <c r="EW44" s="515">
        <f t="shared" si="10"/>
        <v>10</v>
      </c>
      <c r="EX44" s="515"/>
      <c r="EY44" s="515"/>
      <c r="EZ44" s="515">
        <v>100</v>
      </c>
      <c r="FA44" s="515"/>
      <c r="FB44" s="515"/>
      <c r="FC44" s="515"/>
      <c r="FD44" s="515"/>
      <c r="FE44" s="502">
        <v>1</v>
      </c>
      <c r="FF44" s="504" t="s">
        <v>15150</v>
      </c>
      <c r="FG44" s="502" t="s">
        <v>6831</v>
      </c>
      <c r="FH44" s="515">
        <v>1</v>
      </c>
      <c r="FI44" s="515">
        <v>25</v>
      </c>
      <c r="FJ44" s="515">
        <f t="shared" si="11"/>
        <v>10</v>
      </c>
      <c r="FK44" s="515"/>
      <c r="FL44" s="515"/>
      <c r="FM44" s="515">
        <v>100</v>
      </c>
      <c r="FN44" s="515"/>
      <c r="FO44" s="515"/>
      <c r="FP44" s="515"/>
      <c r="FQ44" s="515"/>
      <c r="FR44" s="515"/>
      <c r="FS44" s="502">
        <v>1</v>
      </c>
      <c r="FT44" s="504" t="s">
        <v>15150</v>
      </c>
      <c r="FU44" s="502" t="s">
        <v>6831</v>
      </c>
      <c r="FV44" s="515">
        <v>1</v>
      </c>
      <c r="FW44" s="515">
        <v>25</v>
      </c>
      <c r="FX44" s="157">
        <v>2000</v>
      </c>
      <c r="FY44" s="152">
        <v>1</v>
      </c>
    </row>
    <row r="45" spans="1:181">
      <c r="A45" s="139">
        <v>313</v>
      </c>
      <c r="B45" s="139" t="s">
        <v>637</v>
      </c>
      <c r="C45" s="139">
        <v>2</v>
      </c>
      <c r="D45" s="139">
        <v>1</v>
      </c>
      <c r="E45" s="139">
        <f t="shared" si="3"/>
        <v>1</v>
      </c>
      <c r="F45" s="139">
        <v>1</v>
      </c>
      <c r="G45" s="139">
        <v>2</v>
      </c>
      <c r="H45" s="139">
        <v>2</v>
      </c>
      <c r="L45" s="139">
        <f t="shared" si="4"/>
        <v>3.5999999999999997E-2</v>
      </c>
      <c r="M45" s="139">
        <f t="shared" si="5"/>
        <v>2.7E-2</v>
      </c>
      <c r="N45" s="300" t="str">
        <f t="shared" si="6"/>
        <v>PLAYERSKILL_313</v>
      </c>
      <c r="O45" s="300" t="str">
        <f t="shared" si="7"/>
        <v>PLAYERSKILLDES_313</v>
      </c>
      <c r="P45" s="300" t="str">
        <f t="shared" si="17"/>
        <v>PLAYERSKILLDES2_313</v>
      </c>
      <c r="Q45" s="300" t="str">
        <f t="shared" si="18"/>
        <v>PLAYERSKILLDES3_313</v>
      </c>
      <c r="R45" s="300" t="str">
        <f t="shared" si="8"/>
        <v>PLAYERSKILLDES4_313</v>
      </c>
      <c r="S45" s="300" t="s">
        <v>15260</v>
      </c>
      <c r="T45" s="502">
        <v>100</v>
      </c>
      <c r="U45" s="503"/>
      <c r="V45" s="503"/>
      <c r="W45" s="503"/>
      <c r="X45" s="503"/>
      <c r="Y45" s="503"/>
      <c r="Z45" s="502"/>
      <c r="AA45" s="504" t="s">
        <v>15261</v>
      </c>
      <c r="AB45" s="504"/>
      <c r="AC45" s="504"/>
      <c r="AD45" s="517"/>
      <c r="AE45" s="502"/>
      <c r="AF45" s="502"/>
      <c r="AG45" s="502"/>
      <c r="AH45" s="502">
        <v>120</v>
      </c>
      <c r="AI45" s="502"/>
      <c r="AJ45" s="502"/>
      <c r="AK45" s="502"/>
      <c r="AL45" s="502"/>
      <c r="AM45" s="502">
        <v>2</v>
      </c>
      <c r="AO45" s="502">
        <v>0</v>
      </c>
      <c r="AP45" s="502">
        <v>3</v>
      </c>
      <c r="AQ45" s="502">
        <v>3</v>
      </c>
      <c r="AR45" s="502">
        <v>0</v>
      </c>
      <c r="AS45" s="502"/>
      <c r="AT45" s="504" t="s">
        <v>15262</v>
      </c>
      <c r="AU45" s="504" t="s">
        <v>15219</v>
      </c>
      <c r="AV45" s="504" t="str">
        <f>"["&amp;VLOOKUP([1]playerSkillEffect!$A45,[1]法术参数设计表!$A$2:$O$168,10,FALSE)&amp;",0]"</f>
        <v>[50,0]</v>
      </c>
      <c r="AW45" s="502">
        <v>1</v>
      </c>
      <c r="AX45" s="502">
        <v>1</v>
      </c>
      <c r="AY45" s="502">
        <v>1</v>
      </c>
      <c r="AZ45" s="502" t="s">
        <v>6831</v>
      </c>
      <c r="BA45" s="502"/>
      <c r="BB45" s="502">
        <v>1</v>
      </c>
      <c r="BC45" s="502"/>
      <c r="BD45" s="502" t="s">
        <v>6831</v>
      </c>
      <c r="BE45" s="502" t="s">
        <v>6831</v>
      </c>
      <c r="BF45" s="502" t="s">
        <v>6831</v>
      </c>
      <c r="BG45" s="502" t="s">
        <v>6831</v>
      </c>
      <c r="BH45" s="502">
        <v>100</v>
      </c>
      <c r="BI45" s="502"/>
      <c r="BJ45" s="502"/>
      <c r="BK45" s="502">
        <v>1</v>
      </c>
      <c r="BL45" s="502">
        <v>2000</v>
      </c>
      <c r="BM45" s="502">
        <v>8</v>
      </c>
      <c r="BN45" s="502">
        <v>6</v>
      </c>
      <c r="BO45" s="502"/>
      <c r="BP45" s="504" t="s">
        <v>12513</v>
      </c>
      <c r="BQ45" s="502"/>
      <c r="BR45" s="502"/>
      <c r="BS45" s="502" t="s">
        <v>6831</v>
      </c>
      <c r="BT45" s="502"/>
      <c r="BU45" s="502" t="s">
        <v>6831</v>
      </c>
      <c r="BV45" s="502"/>
      <c r="BW45" s="502" t="s">
        <v>6831</v>
      </c>
      <c r="BX45" s="502">
        <v>3</v>
      </c>
      <c r="BY45" s="505" t="s">
        <v>6831</v>
      </c>
      <c r="BZ45" s="505" t="s">
        <v>6831</v>
      </c>
      <c r="CA45" s="505">
        <v>4313</v>
      </c>
      <c r="CB45" s="511" t="s">
        <v>15188</v>
      </c>
      <c r="CC45" s="511"/>
      <c r="CD45" s="511"/>
      <c r="CE45" s="502" t="s">
        <v>6831</v>
      </c>
      <c r="CF45" s="502" t="s">
        <v>6831</v>
      </c>
      <c r="CG45" s="502" t="s">
        <v>6831</v>
      </c>
      <c r="CH45" s="502" t="s">
        <v>6831</v>
      </c>
      <c r="CI45" s="502" t="s">
        <v>6831</v>
      </c>
      <c r="CJ45" s="502"/>
      <c r="CK45" s="502"/>
      <c r="CL45" s="502"/>
      <c r="CM45" s="502"/>
      <c r="CN45" s="502"/>
      <c r="CO45" s="502"/>
      <c r="CP45" s="502"/>
      <c r="CQ45" s="502"/>
      <c r="CR45" s="502"/>
      <c r="CS45" s="502"/>
      <c r="CT45" s="502"/>
      <c r="CU45" s="502"/>
      <c r="CV45" s="502"/>
      <c r="CW45" s="502"/>
      <c r="CX45" s="502"/>
      <c r="CY45" s="502"/>
      <c r="CZ45" s="502"/>
      <c r="DA45" s="502"/>
      <c r="DB45" s="502"/>
      <c r="DC45" s="502"/>
      <c r="DD45" s="502"/>
      <c r="DE45" s="502"/>
      <c r="DF45" s="502"/>
      <c r="DG45" s="502"/>
      <c r="DH45" s="502"/>
      <c r="DI45" s="502"/>
      <c r="DJ45" s="502"/>
      <c r="DK45" s="502"/>
      <c r="DL45" s="502"/>
      <c r="DM45" s="502"/>
      <c r="DN45" s="502"/>
      <c r="DO45" s="502"/>
      <c r="DP45" s="502" t="s">
        <v>6831</v>
      </c>
      <c r="DQ45" s="502"/>
      <c r="DR45" s="502"/>
      <c r="DS45" s="502" t="s">
        <v>6831</v>
      </c>
      <c r="DT45" s="502">
        <v>3</v>
      </c>
      <c r="DU45" s="502" t="s">
        <v>6831</v>
      </c>
      <c r="DV45" s="502" t="s">
        <v>6831</v>
      </c>
      <c r="DW45" s="502"/>
      <c r="DX45" s="504"/>
      <c r="DY45" s="502"/>
      <c r="DZ45" s="502"/>
      <c r="EA45" s="502"/>
      <c r="EB45" s="502"/>
      <c r="EC45" s="502"/>
      <c r="ED45" s="502"/>
      <c r="EE45" s="502"/>
      <c r="EF45" s="502"/>
      <c r="EG45" s="502"/>
      <c r="EH45" s="502"/>
      <c r="EI45" s="502"/>
      <c r="EJ45" s="502"/>
      <c r="EK45" s="502"/>
      <c r="EL45" s="502"/>
      <c r="EM45" s="502"/>
      <c r="EN45" s="502"/>
      <c r="EO45" s="502"/>
      <c r="EP45" s="502"/>
      <c r="EQ45" s="502"/>
      <c r="ER45" s="502"/>
      <c r="ES45" s="502"/>
      <c r="ET45" s="502"/>
      <c r="EU45" s="502"/>
      <c r="EV45" s="502"/>
      <c r="EW45" s="502">
        <f t="shared" si="10"/>
        <v>10</v>
      </c>
      <c r="EX45" s="502"/>
      <c r="EY45" s="502"/>
      <c r="EZ45" s="502">
        <v>100</v>
      </c>
      <c r="FA45" s="502"/>
      <c r="FB45" s="502"/>
      <c r="FC45" s="502"/>
      <c r="FD45" s="502"/>
      <c r="FE45" s="502">
        <v>1</v>
      </c>
      <c r="FF45" s="502"/>
      <c r="FG45" s="502" t="s">
        <v>6831</v>
      </c>
      <c r="FH45" s="502">
        <v>1</v>
      </c>
      <c r="FI45" s="502">
        <v>25</v>
      </c>
      <c r="FJ45" s="502">
        <f t="shared" si="11"/>
        <v>10</v>
      </c>
      <c r="FK45" s="502"/>
      <c r="FL45" s="502"/>
      <c r="FM45" s="502">
        <v>100</v>
      </c>
      <c r="FN45" s="502"/>
      <c r="FO45" s="502"/>
      <c r="FP45" s="502"/>
      <c r="FQ45" s="502"/>
      <c r="FR45" s="502"/>
      <c r="FS45" s="502">
        <v>1</v>
      </c>
      <c r="FT45" s="502"/>
      <c r="FU45" s="502" t="s">
        <v>6831</v>
      </c>
      <c r="FV45" s="502">
        <v>1</v>
      </c>
      <c r="FW45" s="502">
        <v>25</v>
      </c>
      <c r="FX45" s="152">
        <v>2000</v>
      </c>
      <c r="FY45" s="152">
        <v>1</v>
      </c>
    </row>
    <row r="46" spans="1:181">
      <c r="A46" s="139">
        <v>314</v>
      </c>
      <c r="B46" s="139" t="s">
        <v>638</v>
      </c>
      <c r="C46" s="139">
        <v>2</v>
      </c>
      <c r="E46" s="139">
        <f t="shared" si="3"/>
        <v>0</v>
      </c>
      <c r="F46" s="139">
        <v>1</v>
      </c>
      <c r="G46" s="139">
        <v>2</v>
      </c>
      <c r="H46" s="139">
        <v>2</v>
      </c>
      <c r="L46" s="139">
        <f t="shared" si="4"/>
        <v>2.7E-2</v>
      </c>
      <c r="M46" s="139">
        <f t="shared" si="5"/>
        <v>1.7999999999999999E-2</v>
      </c>
      <c r="N46" s="300" t="str">
        <f t="shared" si="6"/>
        <v>PLAYERSKILL_314</v>
      </c>
      <c r="O46" s="300" t="str">
        <f t="shared" si="7"/>
        <v>PLAYERSKILLDES_314</v>
      </c>
      <c r="P46" s="300" t="str">
        <f t="shared" si="17"/>
        <v>PLAYERSKILLDES2_314</v>
      </c>
      <c r="Q46" s="300" t="str">
        <f t="shared" si="18"/>
        <v>PLAYERSKILLDES3_314</v>
      </c>
      <c r="R46" s="300" t="str">
        <f t="shared" si="8"/>
        <v>PLAYERSKILLDES4_314</v>
      </c>
      <c r="S46" s="300" t="s">
        <v>15263</v>
      </c>
      <c r="T46" s="502">
        <v>100</v>
      </c>
      <c r="U46" s="503"/>
      <c r="V46" s="503"/>
      <c r="W46" s="503"/>
      <c r="X46" s="503"/>
      <c r="Y46" s="503"/>
      <c r="Z46" s="502"/>
      <c r="AA46" s="502"/>
      <c r="AB46" s="502"/>
      <c r="AC46" s="502"/>
      <c r="AD46" s="504"/>
      <c r="AE46" s="502"/>
      <c r="AF46" s="502"/>
      <c r="AG46" s="504"/>
      <c r="AH46" s="504">
        <v>120</v>
      </c>
      <c r="AI46" s="504" t="s">
        <v>15264</v>
      </c>
      <c r="AJ46" s="504"/>
      <c r="AK46" s="504"/>
      <c r="AL46" s="502"/>
      <c r="AM46" s="502">
        <v>2</v>
      </c>
      <c r="AN46" s="496" t="s">
        <v>15265</v>
      </c>
      <c r="AO46" s="502">
        <v>0</v>
      </c>
      <c r="AP46" s="502">
        <v>3</v>
      </c>
      <c r="AQ46" s="502">
        <v>3</v>
      </c>
      <c r="AR46" s="502">
        <v>0</v>
      </c>
      <c r="AS46" s="502"/>
      <c r="AT46" s="504" t="str">
        <f>"["&amp;VLOOKUP([1]playerSkillEffect!$A46,[1]法术参数设计表!$A$2:$O$168,8,FALSE)*1000&amp;",0]"</f>
        <v>[6000,0]</v>
      </c>
      <c r="AU46" s="504" t="str">
        <f>"["&amp;VLOOKUP([1]playerSkillEffect!$A46,[1]法术参数设计表!$A$2:$O$168,9,FALSE)*1000&amp;",0]"</f>
        <v>[16000,0]</v>
      </c>
      <c r="AV46" s="504" t="str">
        <f>"["&amp;VLOOKUP([1]playerSkillEffect!$A46,[1]法术参数设计表!$A$2:$O$168,10,FALSE)&amp;",0]"</f>
        <v>[32,0]</v>
      </c>
      <c r="AW46" s="502">
        <v>1</v>
      </c>
      <c r="AX46" s="502">
        <v>1</v>
      </c>
      <c r="AY46" s="502">
        <v>1</v>
      </c>
      <c r="AZ46" s="502" t="s">
        <v>6831</v>
      </c>
      <c r="BA46" s="502"/>
      <c r="BB46" s="502">
        <v>1</v>
      </c>
      <c r="BC46" s="502"/>
      <c r="BD46" s="502" t="s">
        <v>6831</v>
      </c>
      <c r="BE46" s="502" t="s">
        <v>6831</v>
      </c>
      <c r="BF46" s="502" t="s">
        <v>6831</v>
      </c>
      <c r="BG46" s="502" t="s">
        <v>6831</v>
      </c>
      <c r="BH46" s="502">
        <v>100</v>
      </c>
      <c r="BI46" s="502"/>
      <c r="BJ46" s="502"/>
      <c r="BK46" s="502">
        <v>1</v>
      </c>
      <c r="BL46" s="502">
        <f>VLOOKUP(A46,[1]法术参数设计表!$A$2:$W$223,5,FALSE)</f>
        <v>45</v>
      </c>
      <c r="BM46" s="502">
        <v>8</v>
      </c>
      <c r="BN46" s="502"/>
      <c r="BO46" s="502"/>
      <c r="BP46" s="502" t="s">
        <v>12513</v>
      </c>
      <c r="BQ46" s="502">
        <v>1</v>
      </c>
      <c r="BR46" s="502"/>
      <c r="BS46" s="502"/>
      <c r="BT46" s="502"/>
      <c r="BU46" s="502" t="str">
        <f>IF(VLOOKUP(A46,[1]法术参数设计表!$A$2:$Q$168,16,FALSE)="","","["&amp;ROUND(VLOOKUP(A46,[1]法术参数设计表!$A$2:$Q$168,16,FALSE),0)&amp;","&amp;ROUND(VLOOKUP(A46,[1]法术参数设计表!$A$2:$Q$168,17,FALSE),0)&amp;"]")</f>
        <v>[1294,702]</v>
      </c>
      <c r="BV46" s="502"/>
      <c r="BW46" s="502" t="s">
        <v>6831</v>
      </c>
      <c r="BX46" s="502">
        <v>3</v>
      </c>
      <c r="BY46" s="505" t="s">
        <v>6831</v>
      </c>
      <c r="BZ46" s="505" t="s">
        <v>6831</v>
      </c>
      <c r="CA46" s="505" t="s">
        <v>6831</v>
      </c>
      <c r="CB46" s="505" t="s">
        <v>6831</v>
      </c>
      <c r="CC46" s="505"/>
      <c r="CD46" s="505"/>
      <c r="CE46" s="502" t="s">
        <v>6831</v>
      </c>
      <c r="CF46" s="502" t="s">
        <v>6831</v>
      </c>
      <c r="CG46" s="502" t="s">
        <v>6831</v>
      </c>
      <c r="CH46" s="502" t="s">
        <v>6831</v>
      </c>
      <c r="CI46" s="502" t="s">
        <v>6831</v>
      </c>
      <c r="CJ46" s="502"/>
      <c r="CK46" s="502"/>
      <c r="CL46" s="502"/>
      <c r="CM46" s="502"/>
      <c r="CN46" s="502"/>
      <c r="CO46" s="502"/>
      <c r="CP46" s="502"/>
      <c r="CQ46" s="502"/>
      <c r="CR46" s="502"/>
      <c r="CS46" s="502"/>
      <c r="CT46" s="502"/>
      <c r="CU46" s="502"/>
      <c r="CV46" s="502"/>
      <c r="CW46" s="502">
        <v>8</v>
      </c>
      <c r="CX46" s="502"/>
      <c r="CY46" s="502"/>
      <c r="CZ46" s="502"/>
      <c r="DA46" s="502"/>
      <c r="DB46" s="502"/>
      <c r="DC46" s="502"/>
      <c r="DD46" s="504"/>
      <c r="DE46" s="504"/>
      <c r="DF46" s="504"/>
      <c r="DG46" s="504"/>
      <c r="DH46" s="502"/>
      <c r="DI46" s="502">
        <f t="shared" si="2"/>
        <v>45</v>
      </c>
      <c r="DJ46" s="502"/>
      <c r="DK46" s="502"/>
      <c r="DL46" s="502"/>
      <c r="DM46" s="502"/>
      <c r="DN46" s="502"/>
      <c r="DO46" s="502"/>
      <c r="DP46" s="502"/>
      <c r="DQ46" s="502"/>
      <c r="DR46" s="502"/>
      <c r="DS46" s="502"/>
      <c r="DT46" s="502">
        <f t="shared" si="9"/>
        <v>3</v>
      </c>
      <c r="DU46" s="502"/>
      <c r="DV46" s="502"/>
      <c r="DW46" s="502"/>
      <c r="DX46" s="502"/>
      <c r="DY46" s="502"/>
      <c r="DZ46" s="502"/>
      <c r="EA46" s="502"/>
      <c r="EB46" s="502"/>
      <c r="EC46" s="502"/>
      <c r="ED46" s="502"/>
      <c r="EE46" s="502"/>
      <c r="EF46" s="502"/>
      <c r="EG46" s="502"/>
      <c r="EH46" s="502"/>
      <c r="EI46" s="502"/>
      <c r="EJ46" s="502"/>
      <c r="EK46" s="502"/>
      <c r="EL46" s="502"/>
      <c r="EM46" s="502"/>
      <c r="EN46" s="502"/>
      <c r="EO46" s="502"/>
      <c r="EP46" s="502"/>
      <c r="EQ46" s="502"/>
      <c r="ER46" s="502"/>
      <c r="ES46" s="502"/>
      <c r="ET46" s="502"/>
      <c r="EU46" s="502"/>
      <c r="EV46" s="502"/>
      <c r="EW46" s="502">
        <f t="shared" si="10"/>
        <v>1</v>
      </c>
      <c r="EX46" s="502"/>
      <c r="EY46" s="502"/>
      <c r="EZ46" s="502">
        <v>100</v>
      </c>
      <c r="FA46" s="502"/>
      <c r="FB46" s="502"/>
      <c r="FC46" s="502"/>
      <c r="FD46" s="502"/>
      <c r="FE46" s="502">
        <v>0</v>
      </c>
      <c r="FF46" s="504" t="s">
        <v>15139</v>
      </c>
      <c r="FG46" s="502">
        <v>2</v>
      </c>
      <c r="FH46" s="502">
        <v>2</v>
      </c>
      <c r="FI46" s="502">
        <v>25</v>
      </c>
      <c r="FJ46" s="502">
        <f t="shared" si="11"/>
        <v>1</v>
      </c>
      <c r="FK46" s="502"/>
      <c r="FL46" s="502"/>
      <c r="FM46" s="502">
        <v>100</v>
      </c>
      <c r="FN46" s="502"/>
      <c r="FO46" s="502"/>
      <c r="FP46" s="502"/>
      <c r="FQ46" s="502"/>
      <c r="FR46" s="502"/>
      <c r="FS46" s="502">
        <v>0</v>
      </c>
      <c r="FT46" s="504" t="s">
        <v>15139</v>
      </c>
      <c r="FU46" s="502">
        <v>2</v>
      </c>
      <c r="FV46" s="502">
        <v>2</v>
      </c>
      <c r="FW46" s="502">
        <v>25</v>
      </c>
      <c r="FX46" s="152">
        <v>2000</v>
      </c>
      <c r="FY46" s="152">
        <v>1</v>
      </c>
    </row>
    <row r="47" spans="1:181">
      <c r="A47" s="139">
        <v>315</v>
      </c>
      <c r="B47" s="139" t="s">
        <v>639</v>
      </c>
      <c r="C47" s="139">
        <v>2</v>
      </c>
      <c r="E47" s="139">
        <f t="shared" si="3"/>
        <v>0</v>
      </c>
      <c r="F47" s="139">
        <v>1</v>
      </c>
      <c r="G47" s="139">
        <v>1</v>
      </c>
      <c r="H47" s="139">
        <v>1</v>
      </c>
      <c r="I47" s="139">
        <v>2</v>
      </c>
      <c r="L47" s="139">
        <f t="shared" si="4"/>
        <v>2.7E-2</v>
      </c>
      <c r="M47" s="139">
        <f t="shared" si="5"/>
        <v>1.7999999999999999E-2</v>
      </c>
      <c r="N47" s="300" t="str">
        <f t="shared" si="6"/>
        <v>PLAYERSKILL_315</v>
      </c>
      <c r="O47" s="300" t="str">
        <f t="shared" si="7"/>
        <v>PLAYERSKILLDES_315</v>
      </c>
      <c r="P47" s="300" t="str">
        <f t="shared" si="17"/>
        <v>PLAYERSKILLDES2_315</v>
      </c>
      <c r="Q47" s="300" t="str">
        <f t="shared" si="18"/>
        <v>PLAYERSKILLDES3_315</v>
      </c>
      <c r="R47" s="300" t="str">
        <f t="shared" si="8"/>
        <v>PLAYERSKILLDES4_315</v>
      </c>
      <c r="S47" s="300" t="s">
        <v>15266</v>
      </c>
      <c r="T47" s="502">
        <v>101</v>
      </c>
      <c r="U47" s="503"/>
      <c r="V47" s="503"/>
      <c r="W47" s="503"/>
      <c r="X47" s="503"/>
      <c r="Y47" s="503"/>
      <c r="Z47" s="502"/>
      <c r="AA47" s="502"/>
      <c r="AB47" s="502"/>
      <c r="AC47" s="502"/>
      <c r="AD47" s="504" t="s">
        <v>15267</v>
      </c>
      <c r="AE47" s="502"/>
      <c r="AF47" s="502"/>
      <c r="AG47" s="504" t="s">
        <v>15268</v>
      </c>
      <c r="AH47" s="502">
        <v>120</v>
      </c>
      <c r="AI47" s="502"/>
      <c r="AJ47" s="502"/>
      <c r="AK47" s="502"/>
      <c r="AL47" s="502"/>
      <c r="AM47" s="502">
        <v>1</v>
      </c>
      <c r="AN47" s="496" t="s">
        <v>15269</v>
      </c>
      <c r="AO47" s="502">
        <v>0</v>
      </c>
      <c r="AP47" s="502">
        <v>3</v>
      </c>
      <c r="AQ47" s="502">
        <v>3</v>
      </c>
      <c r="AR47" s="502">
        <v>0</v>
      </c>
      <c r="AS47" s="502"/>
      <c r="AT47" s="504" t="str">
        <f>"["&amp;VLOOKUP([1]playerSkillEffect!$A47,[1]法术参数设计表!$A$2:$O$168,8,FALSE)*1000&amp;",0]"</f>
        <v>[6000,0]</v>
      </c>
      <c r="AU47" s="504" t="str">
        <f>"["&amp;VLOOKUP([1]playerSkillEffect!$A47,[1]法术参数设计表!$A$2:$O$168,9,FALSE)*1000&amp;",0]"</f>
        <v>[15000,0]</v>
      </c>
      <c r="AV47" s="504" t="str">
        <f>"["&amp;VLOOKUP([1]playerSkillEffect!$A47,[1]法术参数设计表!$A$2:$O$168,10,FALSE)&amp;",0]"</f>
        <v>[20,0]</v>
      </c>
      <c r="AW47" s="502">
        <v>1</v>
      </c>
      <c r="AX47" s="502">
        <v>1</v>
      </c>
      <c r="AY47" s="502">
        <v>1</v>
      </c>
      <c r="AZ47" s="502" t="s">
        <v>6831</v>
      </c>
      <c r="BA47" s="502"/>
      <c r="BB47" s="502">
        <v>1</v>
      </c>
      <c r="BC47" s="502"/>
      <c r="BD47" s="502" t="s">
        <v>6831</v>
      </c>
      <c r="BE47" s="502" t="s">
        <v>6831</v>
      </c>
      <c r="BF47" s="502" t="s">
        <v>6831</v>
      </c>
      <c r="BG47" s="502" t="s">
        <v>6831</v>
      </c>
      <c r="BH47" s="502">
        <v>100</v>
      </c>
      <c r="BI47" s="502"/>
      <c r="BJ47" s="502"/>
      <c r="BK47" s="502">
        <v>1</v>
      </c>
      <c r="BL47" s="502">
        <f>VLOOKUP(A47,[1]法术参数设计表!$A$2:$W$223,5,FALSE)</f>
        <v>45</v>
      </c>
      <c r="BM47" s="502">
        <v>9</v>
      </c>
      <c r="BN47" s="502">
        <v>3</v>
      </c>
      <c r="BO47" s="502"/>
      <c r="BP47" s="502" t="s">
        <v>12513</v>
      </c>
      <c r="BQ47" s="502">
        <v>2</v>
      </c>
      <c r="BR47" s="502"/>
      <c r="BS47" s="502" t="s">
        <v>6831</v>
      </c>
      <c r="BT47" s="502"/>
      <c r="BU47" s="502" t="str">
        <f>IF(VLOOKUP(A47,[1]法术参数设计表!$A$2:$Q$168,16,FALSE)="","","["&amp;ROUND(VLOOKUP(A47,[1]法术参数设计表!$A$2:$Q$168,16,FALSE),0)&amp;","&amp;ROUND(VLOOKUP(A47,[1]法术参数设计表!$A$2:$Q$168,17,FALSE),0)&amp;"]")</f>
        <v>[951,516]</v>
      </c>
      <c r="BV47" s="502"/>
      <c r="BW47" s="502" t="s">
        <v>6831</v>
      </c>
      <c r="BX47" s="502">
        <v>3</v>
      </c>
      <c r="BY47" s="505" t="s">
        <v>6831</v>
      </c>
      <c r="BZ47" s="505" t="s">
        <v>6831</v>
      </c>
      <c r="CA47" s="505">
        <v>43001</v>
      </c>
      <c r="CB47" s="511" t="s">
        <v>15205</v>
      </c>
      <c r="CC47" s="511"/>
      <c r="CD47" s="511"/>
      <c r="CE47" s="502" t="s">
        <v>6831</v>
      </c>
      <c r="CF47" s="502" t="s">
        <v>6831</v>
      </c>
      <c r="CG47" s="502" t="s">
        <v>6831</v>
      </c>
      <c r="CH47" s="502" t="s">
        <v>6831</v>
      </c>
      <c r="CI47" s="502" t="s">
        <v>6831</v>
      </c>
      <c r="CJ47" s="502"/>
      <c r="CK47" s="502"/>
      <c r="CL47" s="502"/>
      <c r="CM47" s="502"/>
      <c r="CN47" s="502"/>
      <c r="CO47" s="502"/>
      <c r="CP47" s="502"/>
      <c r="CQ47" s="502"/>
      <c r="CR47" s="502"/>
      <c r="CS47" s="502"/>
      <c r="CT47" s="502"/>
      <c r="CU47" s="502"/>
      <c r="CV47" s="502"/>
      <c r="CW47" s="502">
        <v>3</v>
      </c>
      <c r="CX47" s="502">
        <v>3</v>
      </c>
      <c r="CY47" s="502">
        <v>1</v>
      </c>
      <c r="CZ47" s="502"/>
      <c r="DA47" s="502"/>
      <c r="DB47" s="502"/>
      <c r="DC47" s="502"/>
      <c r="DD47" s="504"/>
      <c r="DE47" s="504"/>
      <c r="DF47" s="504"/>
      <c r="DG47" s="504"/>
      <c r="DH47" s="502"/>
      <c r="DI47" s="502">
        <f t="shared" si="2"/>
        <v>45</v>
      </c>
      <c r="DJ47" s="502"/>
      <c r="DK47" s="502"/>
      <c r="DL47" s="502"/>
      <c r="DM47" s="502"/>
      <c r="DN47" s="502"/>
      <c r="DO47" s="502"/>
      <c r="DP47" s="502"/>
      <c r="DQ47" s="502"/>
      <c r="DR47" s="502"/>
      <c r="DS47" s="502"/>
      <c r="DT47" s="502">
        <f t="shared" si="9"/>
        <v>3</v>
      </c>
      <c r="DU47" s="502"/>
      <c r="DV47" s="502"/>
      <c r="DW47" s="502"/>
      <c r="DX47" s="502"/>
      <c r="DY47" s="502"/>
      <c r="DZ47" s="502"/>
      <c r="EA47" s="502"/>
      <c r="EB47" s="502"/>
      <c r="EC47" s="502"/>
      <c r="ED47" s="502"/>
      <c r="EE47" s="502"/>
      <c r="EF47" s="502"/>
      <c r="EG47" s="502"/>
      <c r="EH47" s="502"/>
      <c r="EI47" s="502"/>
      <c r="EJ47" s="502"/>
      <c r="EK47" s="502"/>
      <c r="EL47" s="502"/>
      <c r="EM47" s="502"/>
      <c r="EN47" s="502"/>
      <c r="EO47" s="502"/>
      <c r="EP47" s="502"/>
      <c r="EQ47" s="502"/>
      <c r="ER47" s="502"/>
      <c r="ES47" s="502"/>
      <c r="ET47" s="502"/>
      <c r="EU47" s="502"/>
      <c r="EV47" s="502"/>
      <c r="EW47" s="502">
        <f t="shared" si="10"/>
        <v>1</v>
      </c>
      <c r="EX47" s="502"/>
      <c r="EY47" s="504" t="s">
        <v>15270</v>
      </c>
      <c r="EZ47" s="502">
        <v>101</v>
      </c>
      <c r="FA47" s="502"/>
      <c r="FB47" s="502"/>
      <c r="FC47" s="502"/>
      <c r="FD47" s="502"/>
      <c r="FE47" s="502">
        <v>0</v>
      </c>
      <c r="FF47" s="502"/>
      <c r="FG47" s="502">
        <v>2</v>
      </c>
      <c r="FH47" s="502">
        <v>1</v>
      </c>
      <c r="FI47" s="502">
        <v>25</v>
      </c>
      <c r="FJ47" s="502">
        <f t="shared" si="11"/>
        <v>1</v>
      </c>
      <c r="FK47" s="502"/>
      <c r="FL47" s="504" t="s">
        <v>15270</v>
      </c>
      <c r="FM47" s="502">
        <v>101</v>
      </c>
      <c r="FN47" s="502"/>
      <c r="FO47" s="502"/>
      <c r="FP47" s="502"/>
      <c r="FQ47" s="502"/>
      <c r="FR47" s="502"/>
      <c r="FS47" s="502">
        <v>0</v>
      </c>
      <c r="FT47" s="502"/>
      <c r="FU47" s="502">
        <v>2</v>
      </c>
      <c r="FV47" s="502">
        <v>1</v>
      </c>
      <c r="FW47" s="502">
        <v>25</v>
      </c>
      <c r="FX47" s="152">
        <v>2000</v>
      </c>
      <c r="FY47" s="152">
        <v>1</v>
      </c>
    </row>
    <row r="48" spans="1:181">
      <c r="A48" s="139">
        <v>316</v>
      </c>
      <c r="B48" s="139" t="s">
        <v>640</v>
      </c>
      <c r="C48" s="139">
        <v>2</v>
      </c>
      <c r="D48" s="139">
        <v>1</v>
      </c>
      <c r="E48" s="139">
        <f t="shared" si="3"/>
        <v>1</v>
      </c>
      <c r="F48" s="139">
        <v>1</v>
      </c>
      <c r="G48" s="139">
        <v>2</v>
      </c>
      <c r="H48" s="139">
        <v>2</v>
      </c>
      <c r="L48" s="139">
        <f t="shared" si="4"/>
        <v>3.5999999999999997E-2</v>
      </c>
      <c r="M48" s="139">
        <f t="shared" si="5"/>
        <v>2.7E-2</v>
      </c>
      <c r="N48" s="300" t="str">
        <f t="shared" si="6"/>
        <v>PLAYERSKILL_316</v>
      </c>
      <c r="O48" s="300" t="str">
        <f t="shared" si="7"/>
        <v>PLAYERSKILLDES_316</v>
      </c>
      <c r="P48" s="300" t="str">
        <f>"PLAYERSKILLDES2_"&amp;A48</f>
        <v>PLAYERSKILLDES2_316</v>
      </c>
      <c r="Q48" s="300" t="str">
        <f>"PLAYERSKILLDES3_"&amp;A48</f>
        <v>PLAYERSKILLDES3_316</v>
      </c>
      <c r="R48" s="300" t="str">
        <f t="shared" si="8"/>
        <v>PLAYERSKILLDES4_316</v>
      </c>
      <c r="S48" s="300" t="s">
        <v>15271</v>
      </c>
      <c r="T48" s="502">
        <v>100</v>
      </c>
      <c r="U48" s="503"/>
      <c r="V48" s="503"/>
      <c r="W48" s="503"/>
      <c r="X48" s="503"/>
      <c r="Y48" s="503"/>
      <c r="Z48" s="502"/>
      <c r="AA48" s="502"/>
      <c r="AB48" s="502"/>
      <c r="AC48" s="502"/>
      <c r="AD48" s="520" t="s">
        <v>15272</v>
      </c>
      <c r="AF48" s="502"/>
      <c r="AG48" s="520" t="s">
        <v>15273</v>
      </c>
      <c r="AH48" s="502">
        <v>120</v>
      </c>
      <c r="AI48" s="502"/>
      <c r="AJ48" s="502"/>
      <c r="AK48" s="502"/>
      <c r="AL48" s="502"/>
      <c r="AM48" s="502">
        <v>2</v>
      </c>
      <c r="AN48" s="496" t="s">
        <v>15274</v>
      </c>
      <c r="AO48" s="502">
        <v>0</v>
      </c>
      <c r="AP48" s="502">
        <v>3</v>
      </c>
      <c r="AQ48" s="502">
        <v>3</v>
      </c>
      <c r="AR48" s="502">
        <v>0</v>
      </c>
      <c r="AS48" s="502"/>
      <c r="AT48" s="504" t="str">
        <f>"["&amp;VLOOKUP([1]playerSkillEffect!$A48,[1]法术参数设计表!$A$2:$O$168,8,FALSE)*1000&amp;",0]"</f>
        <v>[12000,0]</v>
      </c>
      <c r="AU48" s="504" t="str">
        <f>"["&amp;VLOOKUP([1]playerSkillEffect!$A48,[1]法术参数设计表!$A$2:$O$168,9,FALSE)*1000&amp;",0]"</f>
        <v>[22000,0]</v>
      </c>
      <c r="AV48" s="504" t="str">
        <f>"["&amp;VLOOKUP([1]playerSkillEffect!$A48,[1]法术参数设计表!$A$2:$O$168,10,FALSE)&amp;",0]"</f>
        <v>[54,0]</v>
      </c>
      <c r="AW48" s="502">
        <v>1</v>
      </c>
      <c r="AX48" s="502">
        <v>1</v>
      </c>
      <c r="AY48" s="502">
        <v>1</v>
      </c>
      <c r="AZ48" s="502" t="s">
        <v>6831</v>
      </c>
      <c r="BA48" s="502"/>
      <c r="BB48" s="502">
        <v>1</v>
      </c>
      <c r="BC48" s="502"/>
      <c r="BD48" s="502" t="s">
        <v>6831</v>
      </c>
      <c r="BE48" s="502">
        <v>10316</v>
      </c>
      <c r="BF48" s="502" t="s">
        <v>6831</v>
      </c>
      <c r="BG48" s="502" t="s">
        <v>6831</v>
      </c>
      <c r="BH48" s="502">
        <v>100</v>
      </c>
      <c r="BI48" s="502"/>
      <c r="BJ48" s="502"/>
      <c r="BK48" s="502">
        <v>0</v>
      </c>
      <c r="BL48" s="502">
        <f>VLOOKUP(A48,[1]法术参数设计表!$A$2:$W$223,5,FALSE)</f>
        <v>60</v>
      </c>
      <c r="BM48" s="502">
        <v>9</v>
      </c>
      <c r="BN48" s="502"/>
      <c r="BO48" s="502"/>
      <c r="BP48" s="504" t="s">
        <v>15275</v>
      </c>
      <c r="BQ48" s="502"/>
      <c r="BR48" s="502"/>
      <c r="BS48" s="502" t="s">
        <v>6831</v>
      </c>
      <c r="BT48" s="502"/>
      <c r="BU48" s="502" t="str">
        <f>IF(VLOOKUP(A48,[1]法术参数设计表!$A$2:$Q$168,16,FALSE)="","","["&amp;ROUND(VLOOKUP(A48,[1]法术参数设计表!$A$2:$Q$168,16,FALSE),0)&amp;","&amp;ROUND(VLOOKUP(A48,[1]法术参数设计表!$A$2:$Q$168,17,FALSE),0)&amp;"]")</f>
        <v>[193,105]</v>
      </c>
      <c r="BV48" s="502"/>
      <c r="BW48" s="502" t="s">
        <v>6831</v>
      </c>
      <c r="BX48" s="502">
        <v>3</v>
      </c>
      <c r="BY48" s="505" t="s">
        <v>6831</v>
      </c>
      <c r="BZ48" s="505"/>
      <c r="CA48" s="505"/>
      <c r="CB48" s="505"/>
      <c r="CC48" s="505"/>
      <c r="CD48" s="505"/>
      <c r="CE48" s="502" t="s">
        <v>6831</v>
      </c>
      <c r="CF48" s="502" t="s">
        <v>6831</v>
      </c>
      <c r="CG48" s="502" t="s">
        <v>6831</v>
      </c>
      <c r="CH48" s="502" t="s">
        <v>6831</v>
      </c>
      <c r="CI48" s="502" t="s">
        <v>6831</v>
      </c>
      <c r="CJ48" s="502"/>
      <c r="CK48" s="502"/>
      <c r="CL48" s="502"/>
      <c r="CM48" s="502"/>
      <c r="CN48" s="502"/>
      <c r="CO48" s="502"/>
      <c r="CP48" s="502"/>
      <c r="CQ48" s="502"/>
      <c r="CR48" s="502"/>
      <c r="CS48" s="502"/>
      <c r="CT48" s="502"/>
      <c r="CU48" s="502"/>
      <c r="CV48" s="502"/>
      <c r="CW48" s="504"/>
      <c r="CX48" s="504"/>
      <c r="CY48" s="502"/>
      <c r="CZ48" s="502"/>
      <c r="DA48" s="502"/>
      <c r="DB48" s="502"/>
      <c r="DC48" s="502"/>
      <c r="DD48" s="520"/>
      <c r="DE48" s="520"/>
      <c r="DF48" s="520"/>
      <c r="DG48" s="520"/>
      <c r="DH48" s="502"/>
      <c r="DI48" s="502">
        <f t="shared" si="2"/>
        <v>60</v>
      </c>
      <c r="DJ48" s="502"/>
      <c r="DK48" s="502"/>
      <c r="DL48" s="502"/>
      <c r="DM48" s="502"/>
      <c r="DN48" s="502"/>
      <c r="DO48" s="502"/>
      <c r="DP48" s="502"/>
      <c r="DQ48" s="502"/>
      <c r="DR48" s="502"/>
      <c r="DS48" s="502"/>
      <c r="DT48" s="502">
        <f t="shared" si="9"/>
        <v>3</v>
      </c>
      <c r="DU48" s="502"/>
      <c r="DV48" s="502"/>
      <c r="DW48" s="502"/>
      <c r="DX48" s="502"/>
      <c r="DY48" s="502"/>
      <c r="DZ48" s="502"/>
      <c r="EA48" s="502"/>
      <c r="EB48" s="502"/>
      <c r="EC48" s="502"/>
      <c r="ED48" s="502"/>
      <c r="EE48" s="502"/>
      <c r="EF48" s="502"/>
      <c r="EG48" s="502"/>
      <c r="EH48" s="502"/>
      <c r="EI48" s="502"/>
      <c r="EJ48" s="502"/>
      <c r="EK48" s="502"/>
      <c r="EL48" s="502"/>
      <c r="EM48" s="502"/>
      <c r="EN48" s="502"/>
      <c r="EO48" s="502"/>
      <c r="EP48" s="502"/>
      <c r="EQ48" s="502"/>
      <c r="ER48" s="502"/>
      <c r="ES48" s="502"/>
      <c r="ET48" s="502"/>
      <c r="EU48" s="502"/>
      <c r="EV48" s="502"/>
      <c r="EW48" s="502">
        <f t="shared" si="10"/>
        <v>10</v>
      </c>
      <c r="EX48" s="502"/>
      <c r="EY48" s="504"/>
      <c r="EZ48" s="502">
        <v>100</v>
      </c>
      <c r="FA48" s="502"/>
      <c r="FB48" s="502"/>
      <c r="FC48" s="502"/>
      <c r="FD48" s="502"/>
      <c r="FE48" s="502">
        <v>0</v>
      </c>
      <c r="FF48" s="504"/>
      <c r="FG48" s="502"/>
      <c r="FH48" s="502">
        <v>2</v>
      </c>
      <c r="FI48" s="502">
        <v>25</v>
      </c>
      <c r="FJ48" s="502">
        <f t="shared" si="11"/>
        <v>10</v>
      </c>
      <c r="FK48" s="502"/>
      <c r="FL48" s="504"/>
      <c r="FM48" s="502">
        <v>100</v>
      </c>
      <c r="FN48" s="502"/>
      <c r="FO48" s="502"/>
      <c r="FP48" s="502"/>
      <c r="FQ48" s="502"/>
      <c r="FR48" s="502"/>
      <c r="FS48" s="502">
        <v>0</v>
      </c>
      <c r="FT48" s="504"/>
      <c r="FU48" s="502"/>
      <c r="FV48" s="502">
        <v>2</v>
      </c>
      <c r="FW48" s="502">
        <v>25</v>
      </c>
      <c r="FX48" s="152">
        <v>2000</v>
      </c>
      <c r="FY48" s="152">
        <v>1</v>
      </c>
    </row>
    <row r="49" spans="1:181">
      <c r="A49" s="139">
        <v>317</v>
      </c>
      <c r="B49" s="139" t="s">
        <v>641</v>
      </c>
      <c r="C49" s="139">
        <v>2</v>
      </c>
      <c r="D49" s="139">
        <v>1</v>
      </c>
      <c r="E49" s="139">
        <f t="shared" si="3"/>
        <v>1</v>
      </c>
      <c r="F49" s="139">
        <v>1</v>
      </c>
      <c r="G49" s="139">
        <v>2</v>
      </c>
      <c r="H49" s="139">
        <v>2</v>
      </c>
      <c r="L49" s="139">
        <f t="shared" si="4"/>
        <v>3.5999999999999997E-2</v>
      </c>
      <c r="M49" s="139">
        <f t="shared" si="5"/>
        <v>2.7E-2</v>
      </c>
      <c r="N49" s="300" t="str">
        <f t="shared" si="6"/>
        <v>PLAYERSKILL_317</v>
      </c>
      <c r="O49" s="300" t="str">
        <f t="shared" si="7"/>
        <v>PLAYERSKILLDES_317</v>
      </c>
      <c r="P49" s="300" t="str">
        <f t="shared" ref="P49:P50" si="19">"PLAYERSKILLDES2_"&amp;A49</f>
        <v>PLAYERSKILLDES2_317</v>
      </c>
      <c r="Q49" s="300" t="str">
        <f t="shared" ref="Q49:Q50" si="20">"PLAYERSKILLDES3_"&amp;A49</f>
        <v>PLAYERSKILLDES3_317</v>
      </c>
      <c r="R49" s="300" t="str">
        <f t="shared" si="8"/>
        <v>PLAYERSKILLDES4_317</v>
      </c>
      <c r="S49" s="300" t="s">
        <v>15276</v>
      </c>
      <c r="T49" s="502">
        <v>100</v>
      </c>
      <c r="U49" s="503"/>
      <c r="V49" s="503"/>
      <c r="W49" s="503"/>
      <c r="X49" s="503"/>
      <c r="Y49" s="503"/>
      <c r="Z49" s="502"/>
      <c r="AA49" s="504" t="s">
        <v>15277</v>
      </c>
      <c r="AB49" s="504"/>
      <c r="AC49" s="504"/>
      <c r="AD49" s="504"/>
      <c r="AE49" s="502"/>
      <c r="AF49" s="502"/>
      <c r="AG49" s="504"/>
      <c r="AH49" s="504">
        <v>120</v>
      </c>
      <c r="AI49" s="504"/>
      <c r="AJ49" s="504"/>
      <c r="AK49" s="504"/>
      <c r="AL49" s="502"/>
      <c r="AM49" s="502">
        <v>3</v>
      </c>
      <c r="AN49" s="496" t="s">
        <v>15278</v>
      </c>
      <c r="AO49" s="502">
        <v>0</v>
      </c>
      <c r="AP49" s="502">
        <v>3</v>
      </c>
      <c r="AQ49" s="502">
        <v>3</v>
      </c>
      <c r="AR49" s="502">
        <v>0</v>
      </c>
      <c r="AS49" s="502"/>
      <c r="AT49" s="504" t="s">
        <v>15279</v>
      </c>
      <c r="AU49" s="504" t="s">
        <v>15280</v>
      </c>
      <c r="AV49" s="504" t="str">
        <f>"["&amp;VLOOKUP([1]playerSkillEffect!$A49,[1]法术参数设计表!$A$2:$O$168,10,FALSE)&amp;",0]"</f>
        <v>[57,0]</v>
      </c>
      <c r="AW49" s="502">
        <v>1</v>
      </c>
      <c r="AX49" s="502">
        <v>1</v>
      </c>
      <c r="AY49" s="502">
        <v>1</v>
      </c>
      <c r="AZ49" s="502" t="s">
        <v>6831</v>
      </c>
      <c r="BA49" s="502"/>
      <c r="BB49" s="502">
        <v>1</v>
      </c>
      <c r="BC49" s="502"/>
      <c r="BD49" s="502" t="s">
        <v>6831</v>
      </c>
      <c r="BE49" s="502" t="s">
        <v>6831</v>
      </c>
      <c r="BF49" s="502" t="s">
        <v>6831</v>
      </c>
      <c r="BG49" s="502" t="s">
        <v>6831</v>
      </c>
      <c r="BH49" s="502">
        <v>100</v>
      </c>
      <c r="BI49" s="502"/>
      <c r="BJ49" s="502"/>
      <c r="BK49" s="502">
        <v>1</v>
      </c>
      <c r="BL49" s="502">
        <f>VLOOKUP(A49,[1]法术参数设计表!$A$2:$W$223,5,FALSE)</f>
        <v>2000</v>
      </c>
      <c r="BM49" s="502">
        <v>8</v>
      </c>
      <c r="BN49" s="502">
        <v>50</v>
      </c>
      <c r="BO49" s="502"/>
      <c r="BP49" s="502" t="s">
        <v>12513</v>
      </c>
      <c r="BQ49" s="502"/>
      <c r="BR49" s="502"/>
      <c r="BS49" s="502" t="s">
        <v>6831</v>
      </c>
      <c r="BT49" s="502"/>
      <c r="BU49" s="502" t="str">
        <f>IF(VLOOKUP(A49,[1]法术参数设计表!$A$2:$Q$168,16,FALSE)="","","["&amp;ROUND(VLOOKUP(A49,[1]法术参数设计表!$A$2:$Q$168,16,FALSE),0)&amp;","&amp;ROUND(VLOOKUP(A49,[1]法术参数设计表!$A$2:$Q$168,17,FALSE),0)&amp;"]")</f>
        <v/>
      </c>
      <c r="BV49" s="502"/>
      <c r="BW49" s="502" t="s">
        <v>6831</v>
      </c>
      <c r="BX49" s="502">
        <v>3</v>
      </c>
      <c r="BY49" s="505" t="s">
        <v>6831</v>
      </c>
      <c r="BZ49" s="505" t="s">
        <v>6831</v>
      </c>
      <c r="CA49" s="505">
        <v>43171</v>
      </c>
      <c r="CB49" s="505" t="s">
        <v>15138</v>
      </c>
      <c r="CC49" s="505"/>
      <c r="CD49" s="505"/>
      <c r="CE49" s="502" t="s">
        <v>6831</v>
      </c>
      <c r="CF49" s="502" t="s">
        <v>6831</v>
      </c>
      <c r="CG49" s="502" t="s">
        <v>6831</v>
      </c>
      <c r="CH49" s="502" t="s">
        <v>6831</v>
      </c>
      <c r="CI49" s="502" t="s">
        <v>6831</v>
      </c>
      <c r="CJ49" s="502"/>
      <c r="CK49" s="502"/>
      <c r="CL49" s="502"/>
      <c r="CM49" s="502"/>
      <c r="CN49" s="502"/>
      <c r="CO49" s="502"/>
      <c r="CP49" s="502"/>
      <c r="CQ49" s="502"/>
      <c r="CR49" s="502"/>
      <c r="CS49" s="502"/>
      <c r="CT49" s="502"/>
      <c r="CU49" s="502"/>
      <c r="CV49" s="502"/>
      <c r="CW49" s="502"/>
      <c r="CX49" s="502"/>
      <c r="CY49" s="502"/>
      <c r="CZ49" s="502"/>
      <c r="DA49" s="502"/>
      <c r="DB49" s="502"/>
      <c r="DC49" s="502"/>
      <c r="DD49" s="504"/>
      <c r="DE49" s="504"/>
      <c r="DF49" s="504"/>
      <c r="DG49" s="504"/>
      <c r="DH49" s="502">
        <v>1</v>
      </c>
      <c r="DI49" s="502">
        <f t="shared" si="2"/>
        <v>2000</v>
      </c>
      <c r="DJ49" s="502">
        <v>9</v>
      </c>
      <c r="DK49" s="502">
        <v>50</v>
      </c>
      <c r="DM49" s="502" t="s">
        <v>12513</v>
      </c>
      <c r="DN49" s="502"/>
      <c r="DO49" s="502"/>
      <c r="DP49" s="502" t="s">
        <v>6831</v>
      </c>
      <c r="DQ49" s="502"/>
      <c r="DR49" s="502"/>
      <c r="DS49" s="502" t="s">
        <v>6831</v>
      </c>
      <c r="DT49" s="502">
        <v>3</v>
      </c>
      <c r="DU49" s="502" t="s">
        <v>6831</v>
      </c>
      <c r="DV49" s="502" t="s">
        <v>6831</v>
      </c>
      <c r="DW49" s="502">
        <v>43172</v>
      </c>
      <c r="DX49" s="502" t="s">
        <v>15138</v>
      </c>
      <c r="DY49" s="502"/>
      <c r="DZ49" s="502"/>
      <c r="EA49" s="502"/>
      <c r="EB49" s="502"/>
      <c r="EC49" s="502"/>
      <c r="ED49" s="502"/>
      <c r="EE49" s="502"/>
      <c r="EF49" s="502"/>
      <c r="EG49" s="502"/>
      <c r="EH49" s="502"/>
      <c r="EI49" s="502"/>
      <c r="EJ49" s="502"/>
      <c r="EK49" s="502"/>
      <c r="EL49" s="502"/>
      <c r="EM49" s="502"/>
      <c r="EN49" s="502"/>
      <c r="EO49" s="502"/>
      <c r="EP49" s="502"/>
      <c r="EQ49" s="502"/>
      <c r="ER49" s="502"/>
      <c r="ES49" s="502"/>
      <c r="ET49" s="502"/>
      <c r="EU49" s="502"/>
      <c r="EV49" s="502"/>
      <c r="EW49" s="502">
        <f t="shared" si="10"/>
        <v>10</v>
      </c>
      <c r="EX49" s="502"/>
      <c r="EY49" s="502"/>
      <c r="EZ49" s="502">
        <v>100</v>
      </c>
      <c r="FA49" s="502"/>
      <c r="FB49" s="502"/>
      <c r="FC49" s="502"/>
      <c r="FD49" s="502"/>
      <c r="FE49" s="502">
        <v>1</v>
      </c>
      <c r="FF49" s="502"/>
      <c r="FG49" s="502" t="s">
        <v>6831</v>
      </c>
      <c r="FH49" s="502">
        <v>1</v>
      </c>
      <c r="FI49" s="502">
        <v>25</v>
      </c>
      <c r="FJ49" s="502">
        <f t="shared" si="11"/>
        <v>10</v>
      </c>
      <c r="FK49" s="502"/>
      <c r="FL49" s="502"/>
      <c r="FM49" s="502">
        <v>100</v>
      </c>
      <c r="FN49" s="502"/>
      <c r="FO49" s="502"/>
      <c r="FP49" s="502"/>
      <c r="FQ49" s="502"/>
      <c r="FR49" s="502"/>
      <c r="FS49" s="502">
        <v>1</v>
      </c>
      <c r="FT49" s="502"/>
      <c r="FU49" s="502" t="s">
        <v>6831</v>
      </c>
      <c r="FV49" s="502">
        <v>1</v>
      </c>
      <c r="FW49" s="502">
        <v>25</v>
      </c>
      <c r="FX49" s="152">
        <v>2000</v>
      </c>
      <c r="FY49" s="152">
        <v>1</v>
      </c>
    </row>
    <row r="50" spans="1:181">
      <c r="A50" s="139">
        <v>318</v>
      </c>
      <c r="B50" s="139" t="s">
        <v>642</v>
      </c>
      <c r="C50" s="139">
        <v>2</v>
      </c>
      <c r="D50" s="139">
        <v>1</v>
      </c>
      <c r="E50" s="139">
        <f t="shared" si="3"/>
        <v>1</v>
      </c>
      <c r="F50" s="139">
        <v>1</v>
      </c>
      <c r="G50" s="139">
        <v>2</v>
      </c>
      <c r="H50" s="139">
        <v>2</v>
      </c>
      <c r="L50" s="139">
        <f t="shared" si="4"/>
        <v>3.5999999999999997E-2</v>
      </c>
      <c r="M50" s="139">
        <f t="shared" si="5"/>
        <v>2.7E-2</v>
      </c>
      <c r="N50" s="300" t="str">
        <f t="shared" si="6"/>
        <v>PLAYERSKILL_318</v>
      </c>
      <c r="O50" s="300" t="str">
        <f t="shared" si="7"/>
        <v>PLAYERSKILLDES_318</v>
      </c>
      <c r="P50" s="300" t="str">
        <f t="shared" si="19"/>
        <v>PLAYERSKILLDES2_318</v>
      </c>
      <c r="Q50" s="300" t="str">
        <f t="shared" si="20"/>
        <v>PLAYERSKILLDES3_318</v>
      </c>
      <c r="R50" s="300" t="str">
        <f t="shared" si="8"/>
        <v>PLAYERSKILLDES4_318</v>
      </c>
      <c r="S50" s="300" t="s">
        <v>15281</v>
      </c>
      <c r="T50" s="502">
        <v>100</v>
      </c>
      <c r="U50" s="503"/>
      <c r="V50" s="503"/>
      <c r="W50" s="503"/>
      <c r="X50" s="503"/>
      <c r="Y50" s="503"/>
      <c r="Z50" s="502"/>
      <c r="AA50" s="504" t="s">
        <v>15282</v>
      </c>
      <c r="AB50" s="504"/>
      <c r="AC50" s="504" t="s">
        <v>15283</v>
      </c>
      <c r="AD50" s="504"/>
      <c r="AE50" s="502"/>
      <c r="AF50" s="502"/>
      <c r="AG50" s="504"/>
      <c r="AH50" s="504">
        <v>120</v>
      </c>
      <c r="AI50" s="504"/>
      <c r="AJ50" s="504"/>
      <c r="AK50" s="504"/>
      <c r="AL50" s="502"/>
      <c r="AM50" s="502">
        <v>2</v>
      </c>
      <c r="AN50" s="496" t="s">
        <v>15215</v>
      </c>
      <c r="AO50" s="502">
        <v>0</v>
      </c>
      <c r="AP50" s="502">
        <v>3</v>
      </c>
      <c r="AQ50" s="502">
        <v>3</v>
      </c>
      <c r="AR50" s="502">
        <v>0</v>
      </c>
      <c r="AS50" s="502"/>
      <c r="AT50" s="504" t="s">
        <v>15279</v>
      </c>
      <c r="AU50" s="504" t="s">
        <v>15284</v>
      </c>
      <c r="AV50" s="504" t="str">
        <f>"["&amp;VLOOKUP([1]playerSkillEffect!$A50,[1]法术参数设计表!$A$2:$O$168,10,FALSE)&amp;",0]"</f>
        <v>[50,0]</v>
      </c>
      <c r="AW50" s="502">
        <v>1</v>
      </c>
      <c r="AX50" s="502">
        <v>1</v>
      </c>
      <c r="AY50" s="502">
        <v>1</v>
      </c>
      <c r="AZ50" s="502" t="s">
        <v>6831</v>
      </c>
      <c r="BA50" s="502"/>
      <c r="BB50" s="502">
        <v>1</v>
      </c>
      <c r="BC50" s="502"/>
      <c r="BD50" s="502" t="s">
        <v>6831</v>
      </c>
      <c r="BE50" s="502" t="s">
        <v>6831</v>
      </c>
      <c r="BF50" s="502" t="s">
        <v>6831</v>
      </c>
      <c r="BG50" s="502" t="s">
        <v>6831</v>
      </c>
      <c r="BH50" s="502">
        <v>100</v>
      </c>
      <c r="BI50" s="504"/>
      <c r="BJ50" s="502"/>
      <c r="BK50" s="502">
        <v>1</v>
      </c>
      <c r="BL50" s="502">
        <f>VLOOKUP(A50,[1]法术参数设计表!$A$2:$W$223,5,FALSE)</f>
        <v>2000</v>
      </c>
      <c r="BM50" s="502">
        <v>8</v>
      </c>
      <c r="BN50" s="502"/>
      <c r="BO50" s="502"/>
      <c r="BP50" s="502" t="s">
        <v>12513</v>
      </c>
      <c r="BQ50" s="502"/>
      <c r="BR50" s="502"/>
      <c r="BS50" s="502" t="s">
        <v>6831</v>
      </c>
      <c r="BT50" s="502"/>
      <c r="BU50" s="502" t="str">
        <f>IF(VLOOKUP(A50,[1]法术参数设计表!$A$2:$Q$168,16,FALSE)="","","["&amp;ROUND(VLOOKUP(A50,[1]法术参数设计表!$A$2:$Q$168,16,FALSE),0)&amp;","&amp;ROUND(VLOOKUP(A50,[1]法术参数设计表!$A$2:$Q$168,17,FALSE),0)&amp;"]")</f>
        <v/>
      </c>
      <c r="BV50" s="502"/>
      <c r="BW50" s="502" t="s">
        <v>6831</v>
      </c>
      <c r="BX50" s="502">
        <v>3</v>
      </c>
      <c r="BY50" s="505" t="s">
        <v>6831</v>
      </c>
      <c r="BZ50" s="505" t="s">
        <v>6831</v>
      </c>
      <c r="CA50" s="505">
        <v>1999</v>
      </c>
      <c r="CB50" s="505" t="s">
        <v>15138</v>
      </c>
      <c r="CC50" s="505"/>
      <c r="CD50" s="505"/>
      <c r="CE50" s="502" t="s">
        <v>6831</v>
      </c>
      <c r="CF50" s="502" t="s">
        <v>6831</v>
      </c>
      <c r="CG50" s="502" t="s">
        <v>6831</v>
      </c>
      <c r="CH50" s="502" t="s">
        <v>6831</v>
      </c>
      <c r="CI50" s="502" t="s">
        <v>6831</v>
      </c>
      <c r="CJ50" s="502"/>
      <c r="CK50" s="502"/>
      <c r="CL50" s="502"/>
      <c r="CM50" s="502"/>
      <c r="CN50" s="502"/>
      <c r="CO50" s="502"/>
      <c r="CP50" s="502"/>
      <c r="CQ50" s="502"/>
      <c r="CR50" s="502"/>
      <c r="CS50" s="502"/>
      <c r="CT50" s="502"/>
      <c r="CU50" s="502"/>
      <c r="CV50" s="502"/>
      <c r="CW50" s="502"/>
      <c r="CX50" s="502"/>
      <c r="CY50" s="502"/>
      <c r="CZ50" s="502"/>
      <c r="DA50" s="502"/>
      <c r="DB50" s="502"/>
      <c r="DC50" s="502"/>
      <c r="DD50" s="504"/>
      <c r="DE50" s="504"/>
      <c r="DF50" s="504"/>
      <c r="DG50" s="504"/>
      <c r="DH50" s="502">
        <v>1</v>
      </c>
      <c r="DI50" s="502">
        <f t="shared" si="2"/>
        <v>2000</v>
      </c>
      <c r="DJ50" s="502">
        <v>8</v>
      </c>
      <c r="DK50" s="502"/>
      <c r="DL50" s="502"/>
      <c r="DM50" s="502" t="s">
        <v>12513</v>
      </c>
      <c r="DN50" s="502"/>
      <c r="DO50" s="502"/>
      <c r="DP50" s="502" t="s">
        <v>6831</v>
      </c>
      <c r="DQ50" s="502"/>
      <c r="DR50" s="502"/>
      <c r="DS50" s="502" t="s">
        <v>6831</v>
      </c>
      <c r="DT50" s="502">
        <v>3</v>
      </c>
      <c r="DU50" s="502" t="s">
        <v>6831</v>
      </c>
      <c r="DV50" s="502" t="s">
        <v>6831</v>
      </c>
      <c r="DW50" s="502">
        <v>4318</v>
      </c>
      <c r="DX50" s="502" t="s">
        <v>15138</v>
      </c>
      <c r="DY50" s="502"/>
      <c r="DZ50" s="502"/>
      <c r="EA50" s="502"/>
      <c r="EB50" s="502"/>
      <c r="EC50" s="502"/>
      <c r="ED50" s="502"/>
      <c r="EE50" s="502"/>
      <c r="EF50" s="502"/>
      <c r="EG50" s="502"/>
      <c r="EH50" s="502"/>
      <c r="EI50" s="502"/>
      <c r="EJ50" s="502"/>
      <c r="EK50" s="502"/>
      <c r="EL50" s="502"/>
      <c r="EM50" s="502"/>
      <c r="EN50" s="502"/>
      <c r="EO50" s="502"/>
      <c r="EP50" s="502"/>
      <c r="EQ50" s="502"/>
      <c r="ER50" s="502"/>
      <c r="ES50" s="502"/>
      <c r="ET50" s="502"/>
      <c r="EU50" s="502"/>
      <c r="EV50" s="502"/>
      <c r="EW50" s="502">
        <f t="shared" si="10"/>
        <v>10</v>
      </c>
      <c r="EX50" s="502"/>
      <c r="EY50" s="502"/>
      <c r="EZ50" s="502">
        <v>100</v>
      </c>
      <c r="FA50" s="502"/>
      <c r="FB50" s="502"/>
      <c r="FC50" s="502"/>
      <c r="FD50" s="502"/>
      <c r="FE50" s="502">
        <v>1</v>
      </c>
      <c r="FF50" s="502"/>
      <c r="FG50" s="502" t="s">
        <v>6831</v>
      </c>
      <c r="FH50" s="502">
        <v>1</v>
      </c>
      <c r="FI50" s="502">
        <v>25</v>
      </c>
      <c r="FJ50" s="502">
        <f t="shared" si="11"/>
        <v>10</v>
      </c>
      <c r="FK50" s="502"/>
      <c r="FL50" s="502"/>
      <c r="FM50" s="502">
        <v>100</v>
      </c>
      <c r="FN50" s="502"/>
      <c r="FO50" s="502"/>
      <c r="FP50" s="502"/>
      <c r="FQ50" s="502"/>
      <c r="FR50" s="502"/>
      <c r="FS50" s="502">
        <v>1</v>
      </c>
      <c r="FT50" s="502"/>
      <c r="FU50" s="502" t="s">
        <v>6831</v>
      </c>
      <c r="FV50" s="502">
        <v>1</v>
      </c>
      <c r="FW50" s="502">
        <v>25</v>
      </c>
      <c r="FX50" s="152">
        <v>2000</v>
      </c>
      <c r="FY50" s="152">
        <v>1</v>
      </c>
    </row>
    <row r="51" spans="1:181">
      <c r="A51" s="139">
        <v>401</v>
      </c>
      <c r="B51" s="139" t="s">
        <v>643</v>
      </c>
      <c r="C51" s="139">
        <v>2</v>
      </c>
      <c r="E51" s="139">
        <f t="shared" si="3"/>
        <v>0</v>
      </c>
      <c r="F51" s="139">
        <v>1</v>
      </c>
      <c r="G51" s="139">
        <v>2</v>
      </c>
      <c r="H51" s="139">
        <v>2</v>
      </c>
      <c r="L51" s="139">
        <f t="shared" si="4"/>
        <v>2.7E-2</v>
      </c>
      <c r="M51" s="139">
        <f t="shared" si="5"/>
        <v>1.7999999999999999E-2</v>
      </c>
      <c r="N51" s="300" t="str">
        <f t="shared" si="6"/>
        <v>PLAYERSKILL_401</v>
      </c>
      <c r="O51" s="300" t="str">
        <f t="shared" si="7"/>
        <v>PLAYERSKILLDES_401</v>
      </c>
      <c r="P51" s="300" t="str">
        <f t="shared" si="17"/>
        <v>PLAYERSKILLDES2_401</v>
      </c>
      <c r="Q51" s="300" t="str">
        <f t="shared" si="18"/>
        <v>PLAYERSKILLDES3_401</v>
      </c>
      <c r="R51" s="300" t="str">
        <f t="shared" si="8"/>
        <v>PLAYERSKILLDES4_401</v>
      </c>
      <c r="S51" s="300" t="s">
        <v>15285</v>
      </c>
      <c r="T51" s="502">
        <v>100</v>
      </c>
      <c r="U51" s="503"/>
      <c r="V51" s="503"/>
      <c r="W51" s="503"/>
      <c r="X51" s="503"/>
      <c r="Y51" s="503"/>
      <c r="Z51" s="502"/>
      <c r="AA51" s="502"/>
      <c r="AB51" s="502"/>
      <c r="AC51" s="502"/>
      <c r="AD51" s="504" t="s">
        <v>15286</v>
      </c>
      <c r="AF51" s="502"/>
      <c r="AG51" s="504" t="s">
        <v>15287</v>
      </c>
      <c r="AH51" s="502">
        <v>130</v>
      </c>
      <c r="AI51" s="504"/>
      <c r="AJ51" s="502"/>
      <c r="AK51" s="504"/>
      <c r="AL51" s="502"/>
      <c r="AM51" s="502">
        <v>2</v>
      </c>
      <c r="AN51" s="496" t="s">
        <v>15288</v>
      </c>
      <c r="AO51" s="502">
        <v>0</v>
      </c>
      <c r="AP51" s="502">
        <v>3</v>
      </c>
      <c r="AQ51" s="502">
        <v>4</v>
      </c>
      <c r="AR51" s="502">
        <v>0</v>
      </c>
      <c r="AS51" s="502"/>
      <c r="AT51" s="504" t="str">
        <f>"["&amp;VLOOKUP([1]playerSkillEffect!$A51,[1]法术参数设计表!$A$2:$O$168,8,FALSE)*1000&amp;",0]"</f>
        <v>[8000,0]</v>
      </c>
      <c r="AU51" s="504" t="str">
        <f>"["&amp;VLOOKUP([1]playerSkillEffect!$A51,[1]法术参数设计表!$A$2:$O$168,9,FALSE)*1000&amp;",0]"</f>
        <v>[18000,0]</v>
      </c>
      <c r="AV51" s="504" t="str">
        <f>"["&amp;VLOOKUP([1]playerSkillEffect!$A51,[1]法术参数设计表!$A$2:$O$168,10,FALSE)&amp;",0]"</f>
        <v>[25,0]</v>
      </c>
      <c r="AW51" s="502">
        <v>1</v>
      </c>
      <c r="AX51" s="502">
        <v>1</v>
      </c>
      <c r="AY51" s="502">
        <v>1</v>
      </c>
      <c r="AZ51" s="502" t="s">
        <v>6831</v>
      </c>
      <c r="BA51" s="502"/>
      <c r="BB51" s="502">
        <v>1</v>
      </c>
      <c r="BC51" s="502"/>
      <c r="BD51" s="502" t="s">
        <v>6831</v>
      </c>
      <c r="BE51" s="502" t="s">
        <v>6831</v>
      </c>
      <c r="BF51" s="502" t="s">
        <v>6831</v>
      </c>
      <c r="BG51" s="502" t="s">
        <v>6831</v>
      </c>
      <c r="BH51" s="502">
        <v>100</v>
      </c>
      <c r="BI51" s="502"/>
      <c r="BJ51" s="502"/>
      <c r="BK51" s="502">
        <v>1</v>
      </c>
      <c r="BL51" s="502">
        <f>VLOOKUP(A51,[1]法术参数设计表!$A$2:$W$223,5,FALSE)</f>
        <v>45</v>
      </c>
      <c r="BM51" s="502">
        <v>8</v>
      </c>
      <c r="BN51" s="502"/>
      <c r="BO51" s="502"/>
      <c r="BP51" s="502" t="s">
        <v>12513</v>
      </c>
      <c r="BQ51" s="502"/>
      <c r="BR51" s="502"/>
      <c r="BS51" s="502" t="s">
        <v>6831</v>
      </c>
      <c r="BT51" s="502"/>
      <c r="BU51" s="502" t="str">
        <f>IF(VLOOKUP(A51,[1]法术参数设计表!$A$2:$Q$168,16,FALSE)="","","["&amp;ROUND(VLOOKUP(A51,[1]法术参数设计表!$A$2:$Q$168,16,FALSE),0)&amp;","&amp;ROUND(VLOOKUP(A51,[1]法术参数设计表!$A$2:$Q$168,17,FALSE),0)&amp;"]")</f>
        <v/>
      </c>
      <c r="BV51" s="502"/>
      <c r="BW51" s="502" t="s">
        <v>6831</v>
      </c>
      <c r="BX51" s="502">
        <v>4</v>
      </c>
      <c r="BY51" s="505" t="s">
        <v>6831</v>
      </c>
      <c r="BZ51" s="505" t="s">
        <v>6831</v>
      </c>
      <c r="CA51" s="505">
        <v>4401</v>
      </c>
      <c r="CB51" s="505" t="s">
        <v>15138</v>
      </c>
      <c r="CC51" s="505"/>
      <c r="CD51" s="505"/>
      <c r="CE51" s="502" t="s">
        <v>6831</v>
      </c>
      <c r="CF51" s="502" t="s">
        <v>6831</v>
      </c>
      <c r="CG51" s="502" t="s">
        <v>6831</v>
      </c>
      <c r="CH51" s="502" t="s">
        <v>6831</v>
      </c>
      <c r="CI51" s="502" t="s">
        <v>6831</v>
      </c>
      <c r="CJ51" s="502"/>
      <c r="CK51" s="502"/>
      <c r="CL51" s="502"/>
      <c r="CM51" s="502"/>
      <c r="CN51" s="502"/>
      <c r="CO51" s="502"/>
      <c r="CP51" s="502"/>
      <c r="CQ51" s="502"/>
      <c r="CR51" s="502"/>
      <c r="CS51" s="502"/>
      <c r="CT51" s="502"/>
      <c r="CU51" s="502"/>
      <c r="CV51" s="502"/>
      <c r="CW51" s="502"/>
      <c r="CX51" s="502"/>
      <c r="CY51" s="502"/>
      <c r="CZ51" s="502"/>
      <c r="DA51" s="502"/>
      <c r="DB51" s="502"/>
      <c r="DC51" s="502"/>
      <c r="DD51" s="502"/>
      <c r="DE51" s="502"/>
      <c r="DF51" s="502"/>
      <c r="DG51" s="502"/>
      <c r="DH51" s="502"/>
      <c r="DI51" s="502">
        <f t="shared" si="2"/>
        <v>45</v>
      </c>
      <c r="DJ51" s="502"/>
      <c r="DK51" s="502"/>
      <c r="DL51" s="502"/>
      <c r="DM51" s="502"/>
      <c r="DN51" s="502"/>
      <c r="DO51" s="502"/>
      <c r="DP51" s="502"/>
      <c r="DQ51" s="502"/>
      <c r="DR51" s="502"/>
      <c r="DS51" s="502"/>
      <c r="DT51" s="502">
        <f t="shared" si="9"/>
        <v>4</v>
      </c>
      <c r="DU51" s="502"/>
      <c r="DV51" s="502"/>
      <c r="DW51" s="502"/>
      <c r="DX51" s="502"/>
      <c r="DY51" s="502"/>
      <c r="DZ51" s="502"/>
      <c r="EA51" s="502"/>
      <c r="EB51" s="502"/>
      <c r="EC51" s="502"/>
      <c r="ED51" s="502"/>
      <c r="EE51" s="502"/>
      <c r="EF51" s="502"/>
      <c r="EG51" s="502"/>
      <c r="EH51" s="502"/>
      <c r="EI51" s="502"/>
      <c r="EJ51" s="502"/>
      <c r="EK51" s="502"/>
      <c r="EL51" s="502"/>
      <c r="EM51" s="502"/>
      <c r="EN51" s="502"/>
      <c r="EO51" s="502"/>
      <c r="EP51" s="502"/>
      <c r="EQ51" s="502"/>
      <c r="ER51" s="502"/>
      <c r="ES51" s="502"/>
      <c r="ET51" s="502"/>
      <c r="EU51" s="502"/>
      <c r="EV51" s="502"/>
      <c r="EW51" s="502">
        <f t="shared" si="10"/>
        <v>1</v>
      </c>
      <c r="EX51" s="502"/>
      <c r="EY51" s="502"/>
      <c r="EZ51" s="502">
        <v>100</v>
      </c>
      <c r="FA51" s="502"/>
      <c r="FB51" s="502"/>
      <c r="FC51" s="502"/>
      <c r="FD51" s="502"/>
      <c r="FE51" s="502">
        <v>1</v>
      </c>
      <c r="FF51" s="502"/>
      <c r="FG51" s="502" t="s">
        <v>6831</v>
      </c>
      <c r="FH51" s="502">
        <v>1</v>
      </c>
      <c r="FI51" s="502">
        <v>25</v>
      </c>
      <c r="FJ51" s="502">
        <f t="shared" si="11"/>
        <v>1</v>
      </c>
      <c r="FK51" s="502"/>
      <c r="FL51" s="502"/>
      <c r="FM51" s="502">
        <v>100</v>
      </c>
      <c r="FN51" s="502"/>
      <c r="FO51" s="502"/>
      <c r="FP51" s="502"/>
      <c r="FQ51" s="502"/>
      <c r="FR51" s="502"/>
      <c r="FS51" s="502">
        <v>1</v>
      </c>
      <c r="FT51" s="502"/>
      <c r="FU51" s="502" t="s">
        <v>6831</v>
      </c>
      <c r="FV51" s="502">
        <v>1</v>
      </c>
      <c r="FW51" s="502">
        <v>25</v>
      </c>
      <c r="FX51" s="152">
        <v>2000</v>
      </c>
      <c r="FY51" s="152">
        <v>1</v>
      </c>
    </row>
    <row r="52" spans="1:181">
      <c r="A52" s="139">
        <v>402</v>
      </c>
      <c r="B52" s="139" t="s">
        <v>644</v>
      </c>
      <c r="C52" s="139">
        <v>2</v>
      </c>
      <c r="E52" s="139">
        <f t="shared" si="3"/>
        <v>0</v>
      </c>
      <c r="F52" s="139">
        <v>1</v>
      </c>
      <c r="G52" s="139">
        <v>2</v>
      </c>
      <c r="H52" s="139">
        <v>2</v>
      </c>
      <c r="L52" s="139">
        <f t="shared" si="4"/>
        <v>2.7E-2</v>
      </c>
      <c r="M52" s="139">
        <f t="shared" si="5"/>
        <v>1.7999999999999999E-2</v>
      </c>
      <c r="N52" s="300" t="str">
        <f t="shared" si="6"/>
        <v>PLAYERSKILL_402</v>
      </c>
      <c r="O52" s="300" t="str">
        <f t="shared" si="7"/>
        <v>PLAYERSKILLDES_402</v>
      </c>
      <c r="P52" s="300" t="str">
        <f t="shared" si="17"/>
        <v>PLAYERSKILLDES2_402</v>
      </c>
      <c r="Q52" s="300" t="str">
        <f t="shared" si="18"/>
        <v>PLAYERSKILLDES3_402</v>
      </c>
      <c r="R52" s="300" t="str">
        <f t="shared" si="8"/>
        <v>PLAYERSKILLDES4_402</v>
      </c>
      <c r="S52" s="300" t="s">
        <v>15289</v>
      </c>
      <c r="T52" s="502">
        <v>100</v>
      </c>
      <c r="U52" s="503"/>
      <c r="V52" s="503"/>
      <c r="W52" s="503"/>
      <c r="X52" s="503"/>
      <c r="Y52" s="503"/>
      <c r="Z52" s="502"/>
      <c r="AA52" s="502"/>
      <c r="AB52" s="502"/>
      <c r="AC52" s="502"/>
      <c r="AD52" s="520" t="s">
        <v>15290</v>
      </c>
      <c r="AF52" s="502"/>
      <c r="AG52" s="520" t="s">
        <v>15291</v>
      </c>
      <c r="AH52" s="502">
        <v>120</v>
      </c>
      <c r="AI52" s="502"/>
      <c r="AJ52" s="502"/>
      <c r="AK52" s="502"/>
      <c r="AL52" s="502"/>
      <c r="AM52" s="502">
        <v>2</v>
      </c>
      <c r="AN52" s="496"/>
      <c r="AO52" s="502">
        <v>0</v>
      </c>
      <c r="AP52" s="502">
        <v>3</v>
      </c>
      <c r="AQ52" s="502">
        <v>4</v>
      </c>
      <c r="AR52" s="502">
        <v>0</v>
      </c>
      <c r="AS52" s="502"/>
      <c r="AT52" s="504" t="str">
        <f>"["&amp;VLOOKUP([1]playerSkillEffect!$A52,[1]法术参数设计表!$A$2:$O$168,8,FALSE)*1000&amp;",0]"</f>
        <v>[6000,0]</v>
      </c>
      <c r="AU52" s="504" t="str">
        <f>"["&amp;VLOOKUP([1]playerSkillEffect!$A52,[1]法术参数设计表!$A$2:$O$168,9,FALSE)*1000&amp;",0]"</f>
        <v>[24000,0]</v>
      </c>
      <c r="AV52" s="504" t="str">
        <f>"["&amp;VLOOKUP([1]playerSkillEffect!$A52,[1]法术参数设计表!$A$2:$O$168,10,FALSE)&amp;",0]"</f>
        <v>[30,0]</v>
      </c>
      <c r="AW52" s="502">
        <v>1</v>
      </c>
      <c r="AX52" s="502">
        <v>2</v>
      </c>
      <c r="AY52" s="502">
        <v>1</v>
      </c>
      <c r="AZ52" s="502" t="s">
        <v>15165</v>
      </c>
      <c r="BA52" s="502">
        <v>2</v>
      </c>
      <c r="BB52" s="502">
        <v>1</v>
      </c>
      <c r="BC52" s="502"/>
      <c r="BD52" s="502" t="s">
        <v>6831</v>
      </c>
      <c r="BE52" s="502">
        <v>10402</v>
      </c>
      <c r="BF52" s="502" t="s">
        <v>6831</v>
      </c>
      <c r="BG52" s="502" t="s">
        <v>6831</v>
      </c>
      <c r="BH52" s="502">
        <v>100</v>
      </c>
      <c r="BI52" s="502"/>
      <c r="BJ52" s="502"/>
      <c r="BK52" s="502">
        <v>0</v>
      </c>
      <c r="BL52" s="502">
        <f>VLOOKUP(A52,[1]法术参数设计表!$A$2:$W$223,5,FALSE)</f>
        <v>0</v>
      </c>
      <c r="BM52" s="502"/>
      <c r="BN52" s="502"/>
      <c r="BO52" s="502"/>
      <c r="BP52" s="502"/>
      <c r="BQ52" s="502"/>
      <c r="BR52" s="502"/>
      <c r="BS52" s="502" t="s">
        <v>6831</v>
      </c>
      <c r="BT52" s="502"/>
      <c r="BU52" s="502" t="str">
        <f>IF(VLOOKUP(A52,[1]法术参数设计表!$A$2:$Q$168,16,FALSE)="","","["&amp;ROUND(VLOOKUP(A52,[1]法术参数设计表!$A$2:$Q$168,16,FALSE),0)&amp;","&amp;ROUND(VLOOKUP(A52,[1]法术参数设计表!$A$2:$Q$168,17,FALSE),0)&amp;"]")</f>
        <v/>
      </c>
      <c r="BV52" s="502"/>
      <c r="BW52" s="502" t="s">
        <v>6831</v>
      </c>
      <c r="BX52" s="502">
        <v>4</v>
      </c>
      <c r="BY52" s="505" t="s">
        <v>6831</v>
      </c>
      <c r="BZ52" s="505" t="s">
        <v>6831</v>
      </c>
      <c r="CA52" s="505">
        <v>4402</v>
      </c>
      <c r="CB52" s="505" t="s">
        <v>6831</v>
      </c>
      <c r="CC52" s="505"/>
      <c r="CD52" s="505"/>
      <c r="CE52" s="502" t="s">
        <v>6831</v>
      </c>
      <c r="CF52" s="502" t="s">
        <v>6831</v>
      </c>
      <c r="CG52" s="502" t="s">
        <v>6831</v>
      </c>
      <c r="CH52" s="502" t="s">
        <v>6831</v>
      </c>
      <c r="CI52" s="502" t="s">
        <v>6831</v>
      </c>
      <c r="CJ52" s="502"/>
      <c r="CK52" s="502"/>
      <c r="CL52" s="502"/>
      <c r="CM52" s="502"/>
      <c r="CN52" s="502"/>
      <c r="CO52" s="502"/>
      <c r="CP52" s="502"/>
      <c r="CQ52" s="502"/>
      <c r="CR52" s="502"/>
      <c r="CS52" s="502"/>
      <c r="CT52" s="502"/>
      <c r="CU52" s="502"/>
      <c r="CV52" s="502"/>
      <c r="CW52" s="502"/>
      <c r="CX52" s="502"/>
      <c r="CY52" s="502"/>
      <c r="CZ52" s="502"/>
      <c r="DA52" s="502"/>
      <c r="DB52" s="502"/>
      <c r="DC52" s="502"/>
      <c r="DD52" s="502"/>
      <c r="DE52" s="502"/>
      <c r="DF52" s="502"/>
      <c r="DG52" s="502"/>
      <c r="DH52" s="502"/>
      <c r="DI52" s="502"/>
      <c r="DJ52" s="502"/>
      <c r="DK52" s="502"/>
      <c r="DL52" s="502"/>
      <c r="DM52" s="502"/>
      <c r="DN52" s="502"/>
      <c r="DO52" s="502"/>
      <c r="DP52" s="502"/>
      <c r="DQ52" s="502"/>
      <c r="DR52" s="502"/>
      <c r="DS52" s="502"/>
      <c r="DT52" s="502">
        <f t="shared" si="9"/>
        <v>4</v>
      </c>
      <c r="DU52" s="502"/>
      <c r="DV52" s="502"/>
      <c r="DW52" s="502"/>
      <c r="DX52" s="502"/>
      <c r="DY52" s="502"/>
      <c r="DZ52" s="502"/>
      <c r="EA52" s="502"/>
      <c r="EB52" s="502"/>
      <c r="EC52" s="502"/>
      <c r="ED52" s="502"/>
      <c r="EE52" s="502"/>
      <c r="EF52" s="502"/>
      <c r="EG52" s="502"/>
      <c r="EH52" s="502"/>
      <c r="EI52" s="502"/>
      <c r="EJ52" s="502"/>
      <c r="EK52" s="502"/>
      <c r="EL52" s="502"/>
      <c r="EM52" s="502"/>
      <c r="EN52" s="502"/>
      <c r="EO52" s="502"/>
      <c r="EP52" s="502"/>
      <c r="EQ52" s="502"/>
      <c r="ER52" s="502"/>
      <c r="ES52" s="502"/>
      <c r="ET52" s="502"/>
      <c r="EU52" s="502"/>
      <c r="EV52" s="502"/>
      <c r="EW52" s="502">
        <f t="shared" si="10"/>
        <v>1</v>
      </c>
      <c r="EX52" s="502"/>
      <c r="EY52" s="502"/>
      <c r="EZ52" s="502">
        <v>100</v>
      </c>
      <c r="FA52" s="502"/>
      <c r="FB52" s="502"/>
      <c r="FC52" s="502"/>
      <c r="FD52" s="502"/>
      <c r="FE52" s="502">
        <v>1</v>
      </c>
      <c r="FF52" s="504" t="s">
        <v>15139</v>
      </c>
      <c r="FG52" s="502" t="s">
        <v>6831</v>
      </c>
      <c r="FH52" s="502">
        <v>1</v>
      </c>
      <c r="FI52" s="502">
        <v>25</v>
      </c>
      <c r="FJ52" s="502">
        <f t="shared" si="11"/>
        <v>1</v>
      </c>
      <c r="FK52" s="502"/>
      <c r="FL52" s="502"/>
      <c r="FM52" s="502">
        <v>100</v>
      </c>
      <c r="FN52" s="502"/>
      <c r="FO52" s="502"/>
      <c r="FP52" s="502"/>
      <c r="FQ52" s="502"/>
      <c r="FR52" s="502"/>
      <c r="FS52" s="502">
        <v>1</v>
      </c>
      <c r="FT52" s="504" t="s">
        <v>15139</v>
      </c>
      <c r="FU52" s="502" t="s">
        <v>6831</v>
      </c>
      <c r="FV52" s="502">
        <v>1</v>
      </c>
      <c r="FW52" s="502">
        <v>25</v>
      </c>
      <c r="FX52" s="152">
        <v>2000</v>
      </c>
      <c r="FY52" s="152">
        <v>1</v>
      </c>
    </row>
    <row r="53" spans="1:181">
      <c r="A53" s="139">
        <v>403</v>
      </c>
      <c r="B53" s="139" t="s">
        <v>645</v>
      </c>
      <c r="C53" s="139">
        <v>2</v>
      </c>
      <c r="E53" s="139">
        <f t="shared" si="3"/>
        <v>0</v>
      </c>
      <c r="F53" s="139">
        <v>1</v>
      </c>
      <c r="G53" s="139">
        <v>2</v>
      </c>
      <c r="H53" s="139">
        <v>2</v>
      </c>
      <c r="L53" s="139">
        <f t="shared" si="4"/>
        <v>2.7E-2</v>
      </c>
      <c r="M53" s="139">
        <f t="shared" si="5"/>
        <v>1.7999999999999999E-2</v>
      </c>
      <c r="N53" s="300" t="str">
        <f t="shared" si="6"/>
        <v>PLAYERSKILL_403</v>
      </c>
      <c r="O53" s="300" t="str">
        <f t="shared" si="7"/>
        <v>PLAYERSKILLDES_403</v>
      </c>
      <c r="P53" s="300" t="str">
        <f t="shared" si="17"/>
        <v>PLAYERSKILLDES2_403</v>
      </c>
      <c r="Q53" s="300" t="str">
        <f t="shared" si="18"/>
        <v>PLAYERSKILLDES3_403</v>
      </c>
      <c r="R53" s="300" t="str">
        <f t="shared" si="8"/>
        <v>PLAYERSKILLDES4_403</v>
      </c>
      <c r="S53" s="300" t="s">
        <v>15292</v>
      </c>
      <c r="T53" s="502">
        <v>100</v>
      </c>
      <c r="U53" s="503"/>
      <c r="V53" s="503"/>
      <c r="W53" s="503"/>
      <c r="X53" s="503"/>
      <c r="Y53" s="503"/>
      <c r="Z53" s="502"/>
      <c r="AA53" s="502"/>
      <c r="AB53" s="502"/>
      <c r="AC53" s="502"/>
      <c r="AD53" s="504" t="s">
        <v>15293</v>
      </c>
      <c r="AF53" s="502"/>
      <c r="AG53" s="504" t="s">
        <v>15294</v>
      </c>
      <c r="AH53" s="502">
        <v>150</v>
      </c>
      <c r="AJ53" s="502"/>
      <c r="AK53" s="504"/>
      <c r="AL53" s="502"/>
      <c r="AM53" s="502">
        <v>2</v>
      </c>
      <c r="AN53" s="496" t="s">
        <v>15295</v>
      </c>
      <c r="AO53" s="502">
        <v>0</v>
      </c>
      <c r="AP53" s="502">
        <v>3</v>
      </c>
      <c r="AQ53" s="502">
        <v>4</v>
      </c>
      <c r="AR53" s="502">
        <v>0</v>
      </c>
      <c r="AS53" s="502"/>
      <c r="AT53" s="504" t="str">
        <f>"["&amp;VLOOKUP([1]playerSkillEffect!$A53,[1]法术参数设计表!$A$2:$O$168,8,FALSE)*1000&amp;",0]"</f>
        <v>[7000,0]</v>
      </c>
      <c r="AU53" s="504" t="str">
        <f>"["&amp;VLOOKUP([1]playerSkillEffect!$A53,[1]法术参数设计表!$A$2:$O$168,9,FALSE)*1000&amp;",0]"</f>
        <v>[15000,0]</v>
      </c>
      <c r="AV53" s="504" t="str">
        <f>"["&amp;VLOOKUP([1]playerSkillEffect!$A53,[1]法术参数设计表!$A$2:$O$168,10,FALSE)&amp;",0]"</f>
        <v>[23,0]</v>
      </c>
      <c r="AW53" s="502">
        <v>1</v>
      </c>
      <c r="AX53" s="502">
        <v>1</v>
      </c>
      <c r="AY53" s="502">
        <v>1</v>
      </c>
      <c r="AZ53" s="502" t="s">
        <v>6831</v>
      </c>
      <c r="BA53" s="502"/>
      <c r="BB53" s="502">
        <v>1</v>
      </c>
      <c r="BC53" s="502"/>
      <c r="BD53" s="502" t="s">
        <v>6831</v>
      </c>
      <c r="BE53" s="502" t="s">
        <v>6831</v>
      </c>
      <c r="BF53" s="502" t="s">
        <v>6831</v>
      </c>
      <c r="BG53" s="502" t="s">
        <v>6831</v>
      </c>
      <c r="BH53" s="502">
        <v>100</v>
      </c>
      <c r="BI53" s="502"/>
      <c r="BJ53" s="502"/>
      <c r="BK53" s="502">
        <v>1</v>
      </c>
      <c r="BL53" s="502">
        <f>VLOOKUP(A53,[1]法术参数设计表!$A$2:$W$223,5,FALSE)</f>
        <v>60</v>
      </c>
      <c r="BM53" s="502">
        <v>8</v>
      </c>
      <c r="BN53" s="502"/>
      <c r="BO53" s="502"/>
      <c r="BP53" s="502" t="s">
        <v>12513</v>
      </c>
      <c r="BQ53" s="502"/>
      <c r="BR53" s="502"/>
      <c r="BS53" s="502" t="s">
        <v>6831</v>
      </c>
      <c r="BT53" s="502"/>
      <c r="BU53" s="502" t="str">
        <f>IF(VLOOKUP(A53,[1]法术参数设计表!$A$2:$Q$168,16,FALSE)="","","["&amp;ROUND(VLOOKUP(A53,[1]法术参数设计表!$A$2:$Q$168,16,FALSE),0)&amp;","&amp;ROUND(VLOOKUP(A53,[1]法术参数设计表!$A$2:$Q$168,17,FALSE),0)&amp;"]")</f>
        <v/>
      </c>
      <c r="BV53" s="502"/>
      <c r="BW53" s="502" t="s">
        <v>6831</v>
      </c>
      <c r="BX53" s="502">
        <v>4</v>
      </c>
      <c r="BY53" s="505" t="s">
        <v>6831</v>
      </c>
      <c r="BZ53" s="505" t="s">
        <v>6831</v>
      </c>
      <c r="CA53" s="505">
        <v>4403</v>
      </c>
      <c r="CB53" s="505" t="s">
        <v>15138</v>
      </c>
      <c r="CC53" s="505"/>
      <c r="CD53" s="505"/>
      <c r="CE53" s="502" t="s">
        <v>6831</v>
      </c>
      <c r="CF53" s="502" t="s">
        <v>6831</v>
      </c>
      <c r="CG53" s="502" t="s">
        <v>6831</v>
      </c>
      <c r="CH53" s="502" t="s">
        <v>6831</v>
      </c>
      <c r="CI53" s="502" t="s">
        <v>6831</v>
      </c>
      <c r="CJ53" s="502"/>
      <c r="CK53" s="502"/>
      <c r="CL53" s="502"/>
      <c r="CM53" s="502"/>
      <c r="CN53" s="502"/>
      <c r="CO53" s="502"/>
      <c r="CP53" s="502"/>
      <c r="CQ53" s="502"/>
      <c r="CR53" s="502"/>
      <c r="CS53" s="502"/>
      <c r="CT53" s="502"/>
      <c r="CU53" s="502"/>
      <c r="CV53" s="502"/>
      <c r="CW53" s="502"/>
      <c r="CX53" s="502"/>
      <c r="CY53" s="502"/>
      <c r="CZ53" s="502"/>
      <c r="DA53" s="502"/>
      <c r="DB53" s="502"/>
      <c r="DC53" s="502"/>
      <c r="DD53" s="504"/>
      <c r="DE53" s="504"/>
      <c r="DF53" s="504"/>
      <c r="DG53" s="504"/>
      <c r="DH53" s="502"/>
      <c r="DI53" s="502">
        <f t="shared" si="2"/>
        <v>60</v>
      </c>
      <c r="DJ53" s="502"/>
      <c r="DK53" s="502"/>
      <c r="DL53" s="502"/>
      <c r="DM53" s="502"/>
      <c r="DN53" s="502"/>
      <c r="DO53" s="502"/>
      <c r="DP53" s="502"/>
      <c r="DQ53" s="502"/>
      <c r="DR53" s="502"/>
      <c r="DS53" s="502"/>
      <c r="DT53" s="502">
        <f t="shared" si="9"/>
        <v>4</v>
      </c>
      <c r="DU53" s="502"/>
      <c r="DV53" s="502"/>
      <c r="DW53" s="502"/>
      <c r="DX53" s="502"/>
      <c r="DY53" s="502"/>
      <c r="DZ53" s="502"/>
      <c r="EA53" s="502"/>
      <c r="EB53" s="502"/>
      <c r="EC53" s="502"/>
      <c r="ED53" s="502"/>
      <c r="EE53" s="502"/>
      <c r="EF53" s="502"/>
      <c r="EG53" s="502"/>
      <c r="EH53" s="502"/>
      <c r="EI53" s="502"/>
      <c r="EJ53" s="502"/>
      <c r="EK53" s="502"/>
      <c r="EL53" s="502"/>
      <c r="EM53" s="502"/>
      <c r="EN53" s="502"/>
      <c r="EO53" s="502"/>
      <c r="EP53" s="502"/>
      <c r="EQ53" s="502"/>
      <c r="ER53" s="502"/>
      <c r="ES53" s="502"/>
      <c r="ET53" s="502"/>
      <c r="EU53" s="502"/>
      <c r="EV53" s="502"/>
      <c r="EW53" s="502">
        <f t="shared" si="10"/>
        <v>1</v>
      </c>
      <c r="EX53" s="502"/>
      <c r="EY53" s="502"/>
      <c r="EZ53" s="502">
        <v>100</v>
      </c>
      <c r="FA53" s="502"/>
      <c r="FB53" s="502"/>
      <c r="FC53" s="502"/>
      <c r="FD53" s="502"/>
      <c r="FE53" s="502">
        <v>1</v>
      </c>
      <c r="FF53" s="502"/>
      <c r="FG53" s="502" t="s">
        <v>6831</v>
      </c>
      <c r="FH53" s="502">
        <v>1</v>
      </c>
      <c r="FI53" s="502">
        <v>25</v>
      </c>
      <c r="FJ53" s="502">
        <f t="shared" si="11"/>
        <v>1</v>
      </c>
      <c r="FK53" s="502"/>
      <c r="FL53" s="502"/>
      <c r="FM53" s="502">
        <v>100</v>
      </c>
      <c r="FN53" s="502"/>
      <c r="FO53" s="502"/>
      <c r="FP53" s="502"/>
      <c r="FQ53" s="502"/>
      <c r="FR53" s="502"/>
      <c r="FS53" s="502">
        <v>1</v>
      </c>
      <c r="FT53" s="502"/>
      <c r="FU53" s="502" t="s">
        <v>6831</v>
      </c>
      <c r="FV53" s="502">
        <v>1</v>
      </c>
      <c r="FW53" s="502">
        <v>25</v>
      </c>
      <c r="FX53" s="152">
        <v>2000</v>
      </c>
      <c r="FY53" s="152">
        <v>1</v>
      </c>
    </row>
    <row r="54" spans="1:181">
      <c r="A54" s="139">
        <v>404</v>
      </c>
      <c r="B54" s="139" t="s">
        <v>646</v>
      </c>
      <c r="C54" s="139">
        <v>2</v>
      </c>
      <c r="E54" s="139">
        <f t="shared" si="3"/>
        <v>0</v>
      </c>
      <c r="F54" s="139">
        <v>1</v>
      </c>
      <c r="G54" s="139">
        <v>2</v>
      </c>
      <c r="H54" s="139">
        <v>2</v>
      </c>
      <c r="L54" s="139">
        <f t="shared" si="4"/>
        <v>2.7E-2</v>
      </c>
      <c r="M54" s="139">
        <f t="shared" si="5"/>
        <v>1.7999999999999999E-2</v>
      </c>
      <c r="N54" s="300" t="str">
        <f t="shared" si="6"/>
        <v>PLAYERSKILL_404</v>
      </c>
      <c r="O54" s="300" t="str">
        <f t="shared" si="7"/>
        <v>PLAYERSKILLDES_404</v>
      </c>
      <c r="P54" s="300" t="str">
        <f t="shared" si="17"/>
        <v>PLAYERSKILLDES2_404</v>
      </c>
      <c r="Q54" s="300" t="str">
        <f t="shared" si="18"/>
        <v>PLAYERSKILLDES3_404</v>
      </c>
      <c r="R54" s="300" t="str">
        <f t="shared" si="8"/>
        <v>PLAYERSKILLDES4_404</v>
      </c>
      <c r="S54" s="300" t="s">
        <v>15296</v>
      </c>
      <c r="T54" s="502">
        <v>100</v>
      </c>
      <c r="U54" s="503"/>
      <c r="V54" s="503"/>
      <c r="W54" s="503"/>
      <c r="X54" s="503"/>
      <c r="Y54" s="503"/>
      <c r="Z54" s="502"/>
      <c r="AA54" s="502"/>
      <c r="AB54" s="502"/>
      <c r="AC54" s="502"/>
      <c r="AD54" s="504" t="s">
        <v>15297</v>
      </c>
      <c r="AE54" s="502"/>
      <c r="AF54" s="502"/>
      <c r="AG54" s="504" t="s">
        <v>15298</v>
      </c>
      <c r="AH54" s="504">
        <v>120</v>
      </c>
      <c r="AI54" s="504"/>
      <c r="AJ54" s="504"/>
      <c r="AK54" s="504"/>
      <c r="AL54" s="502"/>
      <c r="AM54" s="502">
        <v>2</v>
      </c>
      <c r="AN54" s="496"/>
      <c r="AO54" s="502">
        <v>0</v>
      </c>
      <c r="AP54" s="502">
        <v>3</v>
      </c>
      <c r="AQ54" s="502">
        <v>4</v>
      </c>
      <c r="AR54" s="502">
        <v>0</v>
      </c>
      <c r="AS54" s="502"/>
      <c r="AT54" s="504" t="str">
        <f>"["&amp;VLOOKUP([1]playerSkillEffect!$A54,[1]法术参数设计表!$A$2:$O$168,8,FALSE)*1000&amp;",0]"</f>
        <v>[8000,0]</v>
      </c>
      <c r="AU54" s="504" t="str">
        <f>"["&amp;VLOOKUP([1]playerSkillEffect!$A54,[1]法术参数设计表!$A$2:$O$168,9,FALSE)*1000&amp;",0]"</f>
        <v>[20000,0]</v>
      </c>
      <c r="AV54" s="504" t="str">
        <f>"["&amp;VLOOKUP([1]playerSkillEffect!$A54,[1]法术参数设计表!$A$2:$O$168,10,FALSE)&amp;",0]"</f>
        <v>[30,0]</v>
      </c>
      <c r="AW54" s="502">
        <v>1</v>
      </c>
      <c r="AX54" s="502">
        <v>1</v>
      </c>
      <c r="AY54" s="502">
        <v>1</v>
      </c>
      <c r="AZ54" s="502" t="s">
        <v>6831</v>
      </c>
      <c r="BA54" s="502"/>
      <c r="BB54" s="502">
        <v>1</v>
      </c>
      <c r="BC54" s="502"/>
      <c r="BD54" s="502" t="s">
        <v>6831</v>
      </c>
      <c r="BE54" s="502" t="s">
        <v>6831</v>
      </c>
      <c r="BF54" s="502" t="s">
        <v>6831</v>
      </c>
      <c r="BG54" s="502" t="s">
        <v>6831</v>
      </c>
      <c r="BH54" s="502">
        <v>100</v>
      </c>
      <c r="BI54" s="502"/>
      <c r="BJ54" s="502"/>
      <c r="BK54" s="502">
        <v>1</v>
      </c>
      <c r="BL54" s="502">
        <f>VLOOKUP(A54,[1]法术参数设计表!$A$2:$W$223,5,FALSE)</f>
        <v>60</v>
      </c>
      <c r="BM54" s="502">
        <v>8</v>
      </c>
      <c r="BN54" s="502"/>
      <c r="BO54" s="502"/>
      <c r="BP54" s="502" t="s">
        <v>12513</v>
      </c>
      <c r="BQ54" s="502"/>
      <c r="BR54" s="502"/>
      <c r="BS54" s="502" t="s">
        <v>6831</v>
      </c>
      <c r="BT54" s="502"/>
      <c r="BU54" s="502" t="str">
        <f>IF(VLOOKUP(A54,[1]法术参数设计表!$A$2:$Q$168,16,FALSE)="","","["&amp;ROUND(VLOOKUP(A54,[1]法术参数设计表!$A$2:$Q$168,16,FALSE),0)&amp;","&amp;ROUND(VLOOKUP(A54,[1]法术参数设计表!$A$2:$Q$168,17,FALSE),0)&amp;"]")</f>
        <v/>
      </c>
      <c r="BV54" s="502"/>
      <c r="BW54" s="502" t="s">
        <v>6831</v>
      </c>
      <c r="BX54" s="502">
        <v>4</v>
      </c>
      <c r="BY54" s="505" t="s">
        <v>6831</v>
      </c>
      <c r="BZ54" s="505" t="s">
        <v>6831</v>
      </c>
      <c r="CA54" s="505">
        <v>4404</v>
      </c>
      <c r="CB54" s="505" t="s">
        <v>15138</v>
      </c>
      <c r="CC54" s="505"/>
      <c r="CD54" s="505"/>
      <c r="CE54" s="502" t="s">
        <v>6831</v>
      </c>
      <c r="CF54" s="502" t="s">
        <v>6831</v>
      </c>
      <c r="CG54" s="502" t="s">
        <v>6831</v>
      </c>
      <c r="CH54" s="502" t="s">
        <v>6831</v>
      </c>
      <c r="CI54" s="502" t="s">
        <v>6831</v>
      </c>
      <c r="CJ54" s="502"/>
      <c r="CK54" s="502"/>
      <c r="CL54" s="502"/>
      <c r="CM54" s="502"/>
      <c r="CN54" s="502"/>
      <c r="CO54" s="502"/>
      <c r="CP54" s="502"/>
      <c r="CQ54" s="502"/>
      <c r="CR54" s="502"/>
      <c r="CS54" s="502"/>
      <c r="CT54" s="502"/>
      <c r="CU54" s="502"/>
      <c r="CV54" s="502"/>
      <c r="CW54" s="502"/>
      <c r="CX54" s="502"/>
      <c r="CY54" s="502"/>
      <c r="CZ54" s="502"/>
      <c r="DA54" s="502"/>
      <c r="DB54" s="502"/>
      <c r="DC54" s="502"/>
      <c r="DD54" s="504"/>
      <c r="DE54" s="504"/>
      <c r="DF54" s="504"/>
      <c r="DG54" s="504"/>
      <c r="DH54" s="502"/>
      <c r="DI54" s="502">
        <f t="shared" si="2"/>
        <v>60</v>
      </c>
      <c r="DJ54" s="502"/>
      <c r="DK54" s="502"/>
      <c r="DL54" s="502"/>
      <c r="DM54" s="502"/>
      <c r="DN54" s="502"/>
      <c r="DO54" s="502"/>
      <c r="DP54" s="502"/>
      <c r="DQ54" s="502"/>
      <c r="DR54" s="502"/>
      <c r="DS54" s="502"/>
      <c r="DT54" s="502">
        <f t="shared" si="9"/>
        <v>4</v>
      </c>
      <c r="DU54" s="502"/>
      <c r="DV54" s="502"/>
      <c r="DW54" s="502"/>
      <c r="DX54" s="502"/>
      <c r="DY54" s="502"/>
      <c r="DZ54" s="502"/>
      <c r="EA54" s="502"/>
      <c r="EB54" s="502"/>
      <c r="EC54" s="502"/>
      <c r="ED54" s="502"/>
      <c r="EE54" s="502"/>
      <c r="EF54" s="502"/>
      <c r="EG54" s="502"/>
      <c r="EH54" s="502"/>
      <c r="EI54" s="502"/>
      <c r="EJ54" s="502"/>
      <c r="EK54" s="502"/>
      <c r="EL54" s="502"/>
      <c r="EM54" s="502"/>
      <c r="EN54" s="502"/>
      <c r="EO54" s="502"/>
      <c r="EP54" s="502"/>
      <c r="EQ54" s="502"/>
      <c r="ER54" s="502"/>
      <c r="ES54" s="502"/>
      <c r="ET54" s="502"/>
      <c r="EU54" s="502"/>
      <c r="EV54" s="502"/>
      <c r="EW54" s="502">
        <f t="shared" si="10"/>
        <v>1</v>
      </c>
      <c r="EX54" s="502"/>
      <c r="EY54" s="502"/>
      <c r="EZ54" s="502">
        <v>100</v>
      </c>
      <c r="FA54" s="502"/>
      <c r="FB54" s="502"/>
      <c r="FC54" s="502"/>
      <c r="FD54" s="502"/>
      <c r="FE54" s="502">
        <v>1</v>
      </c>
      <c r="FF54" s="502"/>
      <c r="FG54" s="502" t="s">
        <v>6831</v>
      </c>
      <c r="FH54" s="502">
        <v>1</v>
      </c>
      <c r="FI54" s="502">
        <v>25</v>
      </c>
      <c r="FJ54" s="502">
        <f t="shared" si="11"/>
        <v>1</v>
      </c>
      <c r="FK54" s="502"/>
      <c r="FL54" s="502"/>
      <c r="FM54" s="502">
        <v>100</v>
      </c>
      <c r="FN54" s="502"/>
      <c r="FO54" s="502"/>
      <c r="FP54" s="502"/>
      <c r="FQ54" s="502"/>
      <c r="FR54" s="502"/>
      <c r="FS54" s="502">
        <v>1</v>
      </c>
      <c r="FT54" s="502"/>
      <c r="FU54" s="502" t="s">
        <v>6831</v>
      </c>
      <c r="FV54" s="502">
        <v>1</v>
      </c>
      <c r="FW54" s="502">
        <v>25</v>
      </c>
      <c r="FX54" s="152">
        <v>2000</v>
      </c>
      <c r="FY54" s="152">
        <v>1</v>
      </c>
    </row>
    <row r="55" spans="1:181">
      <c r="A55" s="139">
        <v>405</v>
      </c>
      <c r="B55" s="139" t="s">
        <v>647</v>
      </c>
      <c r="C55" s="139">
        <v>2</v>
      </c>
      <c r="E55" s="139">
        <f t="shared" si="3"/>
        <v>0</v>
      </c>
      <c r="F55" s="139">
        <v>1</v>
      </c>
      <c r="G55" s="139">
        <v>2</v>
      </c>
      <c r="H55" s="139">
        <v>2</v>
      </c>
      <c r="L55" s="139">
        <f t="shared" si="4"/>
        <v>2.7E-2</v>
      </c>
      <c r="M55" s="139">
        <f t="shared" si="5"/>
        <v>1.7999999999999999E-2</v>
      </c>
      <c r="N55" s="300" t="str">
        <f t="shared" si="6"/>
        <v>PLAYERSKILL_405</v>
      </c>
      <c r="O55" s="300" t="str">
        <f t="shared" si="7"/>
        <v>PLAYERSKILLDES_405</v>
      </c>
      <c r="P55" s="300" t="str">
        <f t="shared" si="17"/>
        <v>PLAYERSKILLDES2_405</v>
      </c>
      <c r="Q55" s="300" t="str">
        <f t="shared" si="18"/>
        <v>PLAYERSKILLDES3_405</v>
      </c>
      <c r="R55" s="300" t="str">
        <f t="shared" si="8"/>
        <v>PLAYERSKILLDES4_405</v>
      </c>
      <c r="S55" s="300" t="s">
        <v>15299</v>
      </c>
      <c r="T55" s="502">
        <v>100</v>
      </c>
      <c r="U55" s="503"/>
      <c r="V55" s="503"/>
      <c r="W55" s="503"/>
      <c r="X55" s="503"/>
      <c r="Y55" s="503"/>
      <c r="Z55" s="502"/>
      <c r="AA55" s="502"/>
      <c r="AB55" s="502"/>
      <c r="AC55" s="502"/>
      <c r="AD55" s="504" t="s">
        <v>15300</v>
      </c>
      <c r="AF55" s="502"/>
      <c r="AG55" s="504" t="s">
        <v>15301</v>
      </c>
      <c r="AH55" s="504">
        <v>120</v>
      </c>
      <c r="AI55" s="504"/>
      <c r="AJ55" s="504"/>
      <c r="AK55" s="504"/>
      <c r="AL55" s="502"/>
      <c r="AM55" s="502">
        <v>2</v>
      </c>
      <c r="AN55" s="496" t="s">
        <v>15302</v>
      </c>
      <c r="AO55" s="502">
        <v>0</v>
      </c>
      <c r="AP55" s="502">
        <v>3</v>
      </c>
      <c r="AQ55" s="502">
        <v>4</v>
      </c>
      <c r="AR55" s="502">
        <v>0</v>
      </c>
      <c r="AS55" s="502"/>
      <c r="AT55" s="504" t="s">
        <v>15303</v>
      </c>
      <c r="AU55" s="504" t="s">
        <v>15304</v>
      </c>
      <c r="AV55" s="504" t="s">
        <v>15305</v>
      </c>
      <c r="AW55" s="502">
        <v>1</v>
      </c>
      <c r="AX55" s="502">
        <v>1</v>
      </c>
      <c r="AY55" s="502">
        <v>1</v>
      </c>
      <c r="AZ55" s="502" t="s">
        <v>6831</v>
      </c>
      <c r="BA55" s="502"/>
      <c r="BB55" s="502">
        <v>1</v>
      </c>
      <c r="BC55" s="502"/>
      <c r="BD55" s="502" t="s">
        <v>6831</v>
      </c>
      <c r="BE55" s="502" t="s">
        <v>6831</v>
      </c>
      <c r="BF55" s="502" t="s">
        <v>6831</v>
      </c>
      <c r="BG55" s="502" t="s">
        <v>6831</v>
      </c>
      <c r="BH55" s="502">
        <v>100</v>
      </c>
      <c r="BI55" s="502"/>
      <c r="BJ55" s="502"/>
      <c r="BK55" s="502">
        <v>1</v>
      </c>
      <c r="BL55" s="502">
        <f>VLOOKUP(A55,[1]法术参数设计表!$A$2:$W$223,5,FALSE)</f>
        <v>60</v>
      </c>
      <c r="BM55" s="502">
        <v>8</v>
      </c>
      <c r="BN55" s="502"/>
      <c r="BO55" s="502"/>
      <c r="BP55" s="502" t="s">
        <v>12513</v>
      </c>
      <c r="BQ55" s="502"/>
      <c r="BR55" s="502"/>
      <c r="BS55" s="502" t="s">
        <v>6831</v>
      </c>
      <c r="BT55" s="502"/>
      <c r="BU55" s="502" t="s">
        <v>6831</v>
      </c>
      <c r="BV55" s="502"/>
      <c r="BW55" s="502" t="s">
        <v>6831</v>
      </c>
      <c r="BX55" s="502">
        <v>4</v>
      </c>
      <c r="BY55" s="505" t="s">
        <v>6831</v>
      </c>
      <c r="BZ55" s="505" t="s">
        <v>6831</v>
      </c>
      <c r="CA55" s="505">
        <v>4405</v>
      </c>
      <c r="CB55" s="505" t="s">
        <v>15138</v>
      </c>
      <c r="CC55" s="505"/>
      <c r="CD55" s="505"/>
      <c r="CE55" s="502" t="s">
        <v>6831</v>
      </c>
      <c r="CF55" s="502" t="s">
        <v>6831</v>
      </c>
      <c r="CG55" s="502" t="s">
        <v>6831</v>
      </c>
      <c r="CH55" s="502" t="s">
        <v>6831</v>
      </c>
      <c r="CI55" s="502" t="s">
        <v>6831</v>
      </c>
      <c r="CJ55" s="502"/>
      <c r="CK55" s="502"/>
      <c r="CL55" s="502"/>
      <c r="CM55" s="502"/>
      <c r="CN55" s="502"/>
      <c r="CO55" s="502"/>
      <c r="CP55" s="502"/>
      <c r="CQ55" s="502"/>
      <c r="CR55" s="502"/>
      <c r="CS55" s="502"/>
      <c r="CT55" s="502"/>
      <c r="CU55" s="502"/>
      <c r="CV55" s="502"/>
      <c r="CW55" s="502"/>
      <c r="CX55" s="502"/>
      <c r="CY55" s="502"/>
      <c r="CZ55" s="502"/>
      <c r="DA55" s="502"/>
      <c r="DB55" s="502"/>
      <c r="DC55" s="502"/>
      <c r="DD55" s="504"/>
      <c r="DE55" s="504"/>
      <c r="DF55" s="504"/>
      <c r="DG55" s="504"/>
      <c r="DH55" s="502"/>
      <c r="DI55" s="502">
        <f t="shared" si="2"/>
        <v>60</v>
      </c>
      <c r="DJ55" s="502"/>
      <c r="DK55" s="502"/>
      <c r="DL55" s="502"/>
      <c r="DM55" s="502"/>
      <c r="DN55" s="502"/>
      <c r="DO55" s="502"/>
      <c r="DP55" s="502"/>
      <c r="DQ55" s="502"/>
      <c r="DR55" s="502"/>
      <c r="DS55" s="502"/>
      <c r="DT55" s="502">
        <f t="shared" si="9"/>
        <v>4</v>
      </c>
      <c r="DU55" s="502"/>
      <c r="DV55" s="502"/>
      <c r="DW55" s="502"/>
      <c r="DX55" s="502"/>
      <c r="DY55" s="502"/>
      <c r="DZ55" s="502"/>
      <c r="EA55" s="502"/>
      <c r="EB55" s="502"/>
      <c r="EC55" s="502"/>
      <c r="ED55" s="502"/>
      <c r="EE55" s="502"/>
      <c r="EF55" s="502"/>
      <c r="EG55" s="502"/>
      <c r="EH55" s="502"/>
      <c r="EI55" s="502"/>
      <c r="EJ55" s="502"/>
      <c r="EK55" s="502"/>
      <c r="EL55" s="502"/>
      <c r="EM55" s="502"/>
      <c r="EN55" s="502"/>
      <c r="EO55" s="502"/>
      <c r="EP55" s="502"/>
      <c r="EQ55" s="502"/>
      <c r="ER55" s="502"/>
      <c r="ES55" s="502"/>
      <c r="ET55" s="502"/>
      <c r="EU55" s="502"/>
      <c r="EV55" s="502"/>
      <c r="EW55" s="502">
        <f t="shared" si="10"/>
        <v>1</v>
      </c>
      <c r="EX55" s="502"/>
      <c r="EY55" s="502"/>
      <c r="EZ55" s="502">
        <v>100</v>
      </c>
      <c r="FA55" s="502"/>
      <c r="FB55" s="502"/>
      <c r="FC55" s="502"/>
      <c r="FD55" s="502"/>
      <c r="FE55" s="502">
        <v>1</v>
      </c>
      <c r="FF55" s="502"/>
      <c r="FG55" s="502" t="s">
        <v>6831</v>
      </c>
      <c r="FH55" s="502">
        <v>1</v>
      </c>
      <c r="FI55" s="502">
        <v>25</v>
      </c>
      <c r="FJ55" s="502">
        <f t="shared" si="11"/>
        <v>1</v>
      </c>
      <c r="FK55" s="502"/>
      <c r="FL55" s="502"/>
      <c r="FM55" s="502">
        <v>100</v>
      </c>
      <c r="FN55" s="502"/>
      <c r="FO55" s="502"/>
      <c r="FP55" s="502"/>
      <c r="FQ55" s="502"/>
      <c r="FR55" s="502"/>
      <c r="FS55" s="502">
        <v>1</v>
      </c>
      <c r="FT55" s="504" t="s">
        <v>15150</v>
      </c>
      <c r="FU55" s="502" t="s">
        <v>6831</v>
      </c>
      <c r="FV55" s="502">
        <v>1</v>
      </c>
      <c r="FW55" s="502">
        <v>25</v>
      </c>
      <c r="FX55" s="152">
        <v>2000</v>
      </c>
      <c r="FY55" s="152">
        <v>1</v>
      </c>
    </row>
    <row r="56" spans="1:181">
      <c r="A56" s="139">
        <v>406</v>
      </c>
      <c r="B56" s="139" t="s">
        <v>648</v>
      </c>
      <c r="C56" s="139">
        <v>2</v>
      </c>
      <c r="E56" s="139">
        <f t="shared" si="3"/>
        <v>0</v>
      </c>
      <c r="F56" s="139">
        <v>1</v>
      </c>
      <c r="G56" s="139">
        <v>2</v>
      </c>
      <c r="H56" s="139">
        <v>2</v>
      </c>
      <c r="L56" s="139">
        <f t="shared" si="4"/>
        <v>2.7E-2</v>
      </c>
      <c r="M56" s="139">
        <f t="shared" si="5"/>
        <v>1.7999999999999999E-2</v>
      </c>
      <c r="N56" s="300" t="str">
        <f t="shared" si="6"/>
        <v>PLAYERSKILL_406</v>
      </c>
      <c r="O56" s="300" t="str">
        <f t="shared" si="7"/>
        <v>PLAYERSKILLDES_406</v>
      </c>
      <c r="P56" s="300" t="str">
        <f t="shared" si="17"/>
        <v>PLAYERSKILLDES2_406</v>
      </c>
      <c r="Q56" s="300" t="str">
        <f t="shared" si="18"/>
        <v>PLAYERSKILLDES3_406</v>
      </c>
      <c r="R56" s="300" t="str">
        <f t="shared" si="8"/>
        <v>PLAYERSKILLDES4_406</v>
      </c>
      <c r="S56" s="300" t="s">
        <v>15306</v>
      </c>
      <c r="T56" s="502">
        <v>101</v>
      </c>
      <c r="U56" s="503"/>
      <c r="V56" s="503"/>
      <c r="W56" s="503"/>
      <c r="X56" s="503"/>
      <c r="Y56" s="503"/>
      <c r="Z56" s="502"/>
      <c r="AA56" s="502"/>
      <c r="AB56" s="502"/>
      <c r="AC56" s="502"/>
      <c r="AD56" s="504" t="s">
        <v>15307</v>
      </c>
      <c r="AE56" s="502"/>
      <c r="AF56" s="502"/>
      <c r="AG56" s="504" t="s">
        <v>15308</v>
      </c>
      <c r="AH56" s="504">
        <v>120</v>
      </c>
      <c r="AI56" s="504"/>
      <c r="AJ56" s="504"/>
      <c r="AK56" s="504"/>
      <c r="AL56" s="502"/>
      <c r="AM56" s="502">
        <v>1</v>
      </c>
      <c r="AN56" s="496"/>
      <c r="AO56" s="502">
        <v>0</v>
      </c>
      <c r="AP56" s="502">
        <v>3</v>
      </c>
      <c r="AQ56" s="502">
        <v>4</v>
      </c>
      <c r="AR56" s="502">
        <v>0</v>
      </c>
      <c r="AS56" s="502"/>
      <c r="AT56" s="504" t="str">
        <f>"["&amp;VLOOKUP([1]playerSkillEffect!$A56,[1]法术参数设计表!$A$2:$O$168,8,FALSE)*1000&amp;",0]"</f>
        <v>[16000,0]</v>
      </c>
      <c r="AU56" s="504" t="str">
        <f>"["&amp;VLOOKUP([1]playerSkillEffect!$A56,[1]法术参数设计表!$A$2:$O$168,9,FALSE)*1000&amp;",0]"</f>
        <v>[24000,0]</v>
      </c>
      <c r="AV56" s="504" t="str">
        <f>"["&amp;VLOOKUP([1]playerSkillEffect!$A56,[1]法术参数设计表!$A$2:$O$168,10,FALSE)&amp;",0]"</f>
        <v>[30,0]</v>
      </c>
      <c r="AW56" s="502">
        <v>1</v>
      </c>
      <c r="AX56" s="502">
        <v>1</v>
      </c>
      <c r="AY56" s="502">
        <v>1</v>
      </c>
      <c r="AZ56" s="502" t="s">
        <v>6831</v>
      </c>
      <c r="BA56" s="502"/>
      <c r="BB56" s="502">
        <v>1</v>
      </c>
      <c r="BC56" s="502"/>
      <c r="BD56" s="502" t="s">
        <v>6831</v>
      </c>
      <c r="BE56" s="502" t="s">
        <v>6831</v>
      </c>
      <c r="BF56" s="502" t="s">
        <v>6831</v>
      </c>
      <c r="BG56" s="502" t="s">
        <v>6831</v>
      </c>
      <c r="BH56" s="502">
        <v>100</v>
      </c>
      <c r="BI56" s="502"/>
      <c r="BJ56" s="502"/>
      <c r="BK56" s="502">
        <v>1</v>
      </c>
      <c r="BL56" s="502">
        <f>VLOOKUP(A56,[1]法术参数设计表!$A$2:$W$223,5,FALSE)</f>
        <v>60</v>
      </c>
      <c r="BM56" s="502">
        <v>2</v>
      </c>
      <c r="BN56" s="502"/>
      <c r="BO56" s="502"/>
      <c r="BP56" s="502" t="s">
        <v>15212</v>
      </c>
      <c r="BQ56" s="502"/>
      <c r="BR56" s="502"/>
      <c r="BS56" s="502" t="s">
        <v>6831</v>
      </c>
      <c r="BT56" s="502"/>
      <c r="BU56" s="502" t="str">
        <f>IF(VLOOKUP(A56,[1]法术参数设计表!$A$2:$Q$168,16,FALSE)="","","["&amp;ROUND(VLOOKUP(A56,[1]法术参数设计表!$A$2:$Q$168,16,FALSE),0)&amp;","&amp;ROUND(VLOOKUP(A56,[1]法术参数设计表!$A$2:$Q$168,17,FALSE),0)&amp;"]")</f>
        <v/>
      </c>
      <c r="BV56" s="502"/>
      <c r="BW56" s="502" t="s">
        <v>6831</v>
      </c>
      <c r="BX56" s="502">
        <v>4</v>
      </c>
      <c r="BY56" s="505" t="s">
        <v>6831</v>
      </c>
      <c r="BZ56" s="505" t="s">
        <v>6831</v>
      </c>
      <c r="CA56" s="505">
        <v>4406</v>
      </c>
      <c r="CB56" s="505" t="s">
        <v>15138</v>
      </c>
      <c r="CC56" s="505"/>
      <c r="CD56" s="505"/>
      <c r="CE56" s="502" t="s">
        <v>6831</v>
      </c>
      <c r="CF56" s="502" t="s">
        <v>6831</v>
      </c>
      <c r="CG56" s="502" t="s">
        <v>6831</v>
      </c>
      <c r="CH56" s="502" t="s">
        <v>6831</v>
      </c>
      <c r="CI56" s="502" t="s">
        <v>6831</v>
      </c>
      <c r="CJ56" s="502"/>
      <c r="CK56" s="502"/>
      <c r="CL56" s="502"/>
      <c r="CM56" s="502"/>
      <c r="CN56" s="502"/>
      <c r="CO56" s="502"/>
      <c r="CP56" s="502"/>
      <c r="CQ56" s="502"/>
      <c r="CR56" s="502"/>
      <c r="CS56" s="502"/>
      <c r="CT56" s="502"/>
      <c r="CU56" s="502"/>
      <c r="CV56" s="502"/>
      <c r="CW56" s="502"/>
      <c r="CX56" s="502"/>
      <c r="CY56" s="502"/>
      <c r="CZ56" s="502"/>
      <c r="DA56" s="502"/>
      <c r="DB56" s="502"/>
      <c r="DC56" s="502"/>
      <c r="DD56" s="504"/>
      <c r="DE56" s="504"/>
      <c r="DF56" s="504"/>
      <c r="DG56" s="504"/>
      <c r="DH56" s="502"/>
      <c r="DI56" s="502">
        <f t="shared" si="2"/>
        <v>60</v>
      </c>
      <c r="DJ56" s="502"/>
      <c r="DK56" s="502"/>
      <c r="DL56" s="502"/>
      <c r="DM56" s="502"/>
      <c r="DN56" s="502"/>
      <c r="DO56" s="502"/>
      <c r="DP56" s="502"/>
      <c r="DQ56" s="502"/>
      <c r="DR56" s="502"/>
      <c r="DS56" s="502"/>
      <c r="DT56" s="502">
        <f t="shared" si="9"/>
        <v>4</v>
      </c>
      <c r="DU56" s="502"/>
      <c r="DV56" s="502"/>
      <c r="DW56" s="502"/>
      <c r="DX56" s="502"/>
      <c r="DY56" s="502"/>
      <c r="DZ56" s="502"/>
      <c r="EA56" s="502"/>
      <c r="EB56" s="502"/>
      <c r="EC56" s="502"/>
      <c r="ED56" s="502"/>
      <c r="EE56" s="502"/>
      <c r="EF56" s="502"/>
      <c r="EG56" s="502"/>
      <c r="EH56" s="502"/>
      <c r="EI56" s="502"/>
      <c r="EJ56" s="502"/>
      <c r="EK56" s="502"/>
      <c r="EL56" s="502"/>
      <c r="EM56" s="502"/>
      <c r="EN56" s="502"/>
      <c r="EO56" s="502"/>
      <c r="EP56" s="502"/>
      <c r="EQ56" s="502"/>
      <c r="ER56" s="502"/>
      <c r="ES56" s="502"/>
      <c r="ET56" s="502"/>
      <c r="EU56" s="502"/>
      <c r="EV56" s="502"/>
      <c r="EW56" s="502">
        <f t="shared" si="10"/>
        <v>1</v>
      </c>
      <c r="EX56" s="502"/>
      <c r="EY56" s="502"/>
      <c r="EZ56" s="502">
        <v>101</v>
      </c>
      <c r="FA56" s="502"/>
      <c r="FB56" s="502"/>
      <c r="FC56" s="502"/>
      <c r="FD56" s="502"/>
      <c r="FE56" s="502">
        <v>1</v>
      </c>
      <c r="FF56" s="502"/>
      <c r="FG56" s="502" t="s">
        <v>6831</v>
      </c>
      <c r="FH56" s="502">
        <v>1</v>
      </c>
      <c r="FI56" s="502">
        <v>25</v>
      </c>
      <c r="FJ56" s="502">
        <f t="shared" si="11"/>
        <v>1</v>
      </c>
      <c r="FK56" s="502"/>
      <c r="FL56" s="502"/>
      <c r="FM56" s="502">
        <v>101</v>
      </c>
      <c r="FN56" s="502"/>
      <c r="FO56" s="502"/>
      <c r="FP56" s="502"/>
      <c r="FQ56" s="502"/>
      <c r="FR56" s="502"/>
      <c r="FS56" s="502">
        <v>1</v>
      </c>
      <c r="FT56" s="502"/>
      <c r="FU56" s="502" t="s">
        <v>6831</v>
      </c>
      <c r="FV56" s="502">
        <v>1</v>
      </c>
      <c r="FW56" s="502">
        <v>25</v>
      </c>
      <c r="FX56" s="152">
        <v>2000</v>
      </c>
      <c r="FY56" s="152">
        <v>1</v>
      </c>
    </row>
    <row r="57" spans="1:181">
      <c r="A57" s="139">
        <v>407</v>
      </c>
      <c r="B57" s="139" t="s">
        <v>649</v>
      </c>
      <c r="C57" s="139">
        <v>2</v>
      </c>
      <c r="D57" s="139">
        <v>1</v>
      </c>
      <c r="E57" s="139">
        <f t="shared" si="3"/>
        <v>1</v>
      </c>
      <c r="F57" s="139">
        <v>1</v>
      </c>
      <c r="G57" s="139">
        <v>2</v>
      </c>
      <c r="H57" s="139">
        <v>2</v>
      </c>
      <c r="L57" s="139">
        <f t="shared" si="4"/>
        <v>3.5999999999999997E-2</v>
      </c>
      <c r="M57" s="139">
        <f t="shared" si="5"/>
        <v>2.7E-2</v>
      </c>
      <c r="N57" s="300" t="str">
        <f t="shared" si="6"/>
        <v>PLAYERSKILL_407</v>
      </c>
      <c r="O57" s="300" t="str">
        <f t="shared" si="7"/>
        <v>PLAYERSKILLDES_407</v>
      </c>
      <c r="P57" s="300" t="str">
        <f t="shared" si="17"/>
        <v>PLAYERSKILLDES2_407</v>
      </c>
      <c r="Q57" s="300" t="str">
        <f t="shared" si="18"/>
        <v>PLAYERSKILLDES3_407</v>
      </c>
      <c r="R57" s="300" t="str">
        <f t="shared" si="8"/>
        <v>PLAYERSKILLDES4_407</v>
      </c>
      <c r="S57" s="300" t="s">
        <v>15309</v>
      </c>
      <c r="T57" s="502">
        <v>101</v>
      </c>
      <c r="U57" s="503"/>
      <c r="V57" s="521"/>
      <c r="W57" s="503"/>
      <c r="X57" s="503"/>
      <c r="Y57" s="503"/>
      <c r="Z57" s="502"/>
      <c r="AA57" s="502"/>
      <c r="AB57" s="502"/>
      <c r="AC57" s="502"/>
      <c r="AD57" s="508"/>
      <c r="AE57" s="502"/>
      <c r="AF57" s="502"/>
      <c r="AG57" s="502"/>
      <c r="AH57" s="502">
        <v>120</v>
      </c>
      <c r="AI57" s="502"/>
      <c r="AJ57" s="502"/>
      <c r="AK57" s="502"/>
      <c r="AL57" s="502"/>
      <c r="AM57" s="502">
        <v>1</v>
      </c>
      <c r="AN57" s="496" t="s">
        <v>15310</v>
      </c>
      <c r="AO57" s="502">
        <v>0</v>
      </c>
      <c r="AP57" s="502">
        <v>3</v>
      </c>
      <c r="AQ57" s="502">
        <v>4</v>
      </c>
      <c r="AR57" s="502">
        <v>0</v>
      </c>
      <c r="AS57" s="502"/>
      <c r="AT57" s="504" t="str">
        <f>"["&amp;VLOOKUP([1]playerSkillEffect!$A57,[1]法术参数设计表!$A$2:$O$168,8,FALSE)*1000&amp;",0]"</f>
        <v>[13000,0]</v>
      </c>
      <c r="AU57" s="504" t="str">
        <f>"["&amp;VLOOKUP([1]playerSkillEffect!$A57,[1]法术参数设计表!$A$2:$O$168,9,FALSE)*1000&amp;",0]"</f>
        <v>[28000,0]</v>
      </c>
      <c r="AV57" s="504" t="str">
        <f>"["&amp;VLOOKUP([1]playerSkillEffect!$A57,[1]法术参数设计表!$A$2:$O$168,10,FALSE)&amp;",0]"</f>
        <v>[30,0]</v>
      </c>
      <c r="AW57" s="502">
        <v>1</v>
      </c>
      <c r="AX57" s="502">
        <v>1</v>
      </c>
      <c r="AY57" s="502">
        <v>1</v>
      </c>
      <c r="AZ57" s="502" t="s">
        <v>6831</v>
      </c>
      <c r="BA57" s="502"/>
      <c r="BB57" s="502">
        <v>1</v>
      </c>
      <c r="BC57" s="502"/>
      <c r="BD57" s="502" t="s">
        <v>6831</v>
      </c>
      <c r="BE57" s="502">
        <v>10407</v>
      </c>
      <c r="BF57" s="502" t="s">
        <v>6831</v>
      </c>
      <c r="BG57" s="502" t="s">
        <v>6831</v>
      </c>
      <c r="BH57" s="502">
        <v>100</v>
      </c>
      <c r="BI57" s="502"/>
      <c r="BJ57" s="502"/>
      <c r="BK57" s="502">
        <v>1</v>
      </c>
      <c r="BL57" s="502">
        <f>VLOOKUP(A57,[1]法术参数设计表!$A$2:$W$223,5,FALSE)</f>
        <v>60</v>
      </c>
      <c r="BM57" s="502">
        <v>9</v>
      </c>
      <c r="BN57" s="502"/>
      <c r="BO57" s="502"/>
      <c r="BP57" s="502" t="s">
        <v>12513</v>
      </c>
      <c r="BQ57" s="502"/>
      <c r="BR57" s="502"/>
      <c r="BS57" s="504"/>
      <c r="BT57" s="504"/>
      <c r="BU57" s="502" t="str">
        <f>IF(VLOOKUP(A57,[1]法术参数设计表!$A$2:$Q$168,16,FALSE)="","","["&amp;ROUND(VLOOKUP(A57,[1]法术参数设计表!$A$2:$Q$168,16,FALSE),0)&amp;","&amp;ROUND(VLOOKUP(A57,[1]法术参数设计表!$A$2:$Q$168,17,FALSE),0)&amp;"]")</f>
        <v/>
      </c>
      <c r="BV57" s="504"/>
      <c r="BW57" s="502" t="s">
        <v>6831</v>
      </c>
      <c r="BX57" s="502">
        <v>4</v>
      </c>
      <c r="BY57" s="505" t="s">
        <v>6831</v>
      </c>
      <c r="BZ57" s="505" t="s">
        <v>6831</v>
      </c>
      <c r="CA57" s="505"/>
      <c r="CB57" s="505"/>
      <c r="CC57" s="505"/>
      <c r="CD57" s="505"/>
      <c r="CE57" s="502" t="s">
        <v>6831</v>
      </c>
      <c r="CF57" s="502" t="s">
        <v>6831</v>
      </c>
      <c r="CG57" s="502" t="s">
        <v>6831</v>
      </c>
      <c r="CH57" s="502" t="s">
        <v>6831</v>
      </c>
      <c r="CI57" s="502" t="s">
        <v>6831</v>
      </c>
      <c r="CJ57" s="502"/>
      <c r="CK57" s="502"/>
      <c r="CL57" s="502"/>
      <c r="CM57" s="502"/>
      <c r="CN57" s="502"/>
      <c r="CO57" s="502"/>
      <c r="CP57" s="502"/>
      <c r="CQ57" s="502"/>
      <c r="CR57" s="502"/>
      <c r="CS57" s="502"/>
      <c r="CT57" s="502"/>
      <c r="CU57" s="502"/>
      <c r="CV57" s="502"/>
      <c r="CW57" s="502"/>
      <c r="CX57" s="502"/>
      <c r="CY57" s="502"/>
      <c r="CZ57" s="502"/>
      <c r="DA57" s="502"/>
      <c r="DB57" s="502"/>
      <c r="DC57" s="502"/>
      <c r="DD57" s="502"/>
      <c r="DE57" s="502"/>
      <c r="DF57" s="502"/>
      <c r="DG57" s="502"/>
      <c r="DH57" s="502"/>
      <c r="DI57" s="502"/>
      <c r="DJ57" s="502"/>
      <c r="DK57" s="502"/>
      <c r="DL57" s="502"/>
      <c r="DM57" s="502"/>
      <c r="DN57" s="502"/>
      <c r="DO57" s="502"/>
      <c r="DP57" s="502"/>
      <c r="DQ57" s="502"/>
      <c r="DR57" s="502"/>
      <c r="DS57" s="502"/>
      <c r="DT57" s="502">
        <f t="shared" si="9"/>
        <v>4</v>
      </c>
      <c r="DU57" s="502"/>
      <c r="DV57" s="502"/>
      <c r="DW57" s="502"/>
      <c r="DX57" s="502"/>
      <c r="DY57" s="502"/>
      <c r="DZ57" s="502"/>
      <c r="EA57" s="502"/>
      <c r="EB57" s="502"/>
      <c r="EC57" s="502"/>
      <c r="ED57" s="502"/>
      <c r="EE57" s="502"/>
      <c r="EF57" s="502"/>
      <c r="EG57" s="502"/>
      <c r="EH57" s="502"/>
      <c r="EI57" s="502"/>
      <c r="EJ57" s="502"/>
      <c r="EK57" s="502"/>
      <c r="EL57" s="502"/>
      <c r="EM57" s="502"/>
      <c r="EN57" s="502"/>
      <c r="EO57" s="502"/>
      <c r="EP57" s="502"/>
      <c r="EQ57" s="502"/>
      <c r="ER57" s="502"/>
      <c r="ES57" s="502"/>
      <c r="ET57" s="502"/>
      <c r="EU57" s="502"/>
      <c r="EV57" s="502"/>
      <c r="EW57" s="502">
        <f t="shared" si="10"/>
        <v>10</v>
      </c>
      <c r="EX57" s="502"/>
      <c r="EY57" s="502"/>
      <c r="EZ57" s="502">
        <v>101</v>
      </c>
      <c r="FA57" s="502"/>
      <c r="FB57" s="502"/>
      <c r="FC57" s="502"/>
      <c r="FD57" s="502"/>
      <c r="FE57" s="502">
        <v>1</v>
      </c>
      <c r="FF57" s="502"/>
      <c r="FG57" s="502" t="s">
        <v>6831</v>
      </c>
      <c r="FH57" s="502">
        <v>1</v>
      </c>
      <c r="FI57" s="502">
        <v>25</v>
      </c>
      <c r="FJ57" s="502">
        <f t="shared" si="11"/>
        <v>10</v>
      </c>
      <c r="FK57" s="502"/>
      <c r="FL57" s="502"/>
      <c r="FM57" s="502">
        <v>101</v>
      </c>
      <c r="FN57" s="502"/>
      <c r="FO57" s="502"/>
      <c r="FP57" s="502"/>
      <c r="FQ57" s="502"/>
      <c r="FR57" s="502"/>
      <c r="FS57" s="502">
        <v>1</v>
      </c>
      <c r="FT57" s="502"/>
      <c r="FU57" s="502" t="s">
        <v>6831</v>
      </c>
      <c r="FV57" s="502">
        <v>1</v>
      </c>
      <c r="FW57" s="502">
        <v>25</v>
      </c>
      <c r="FX57" s="152">
        <v>2000</v>
      </c>
      <c r="FY57" s="152">
        <v>1</v>
      </c>
    </row>
    <row r="58" spans="1:181">
      <c r="A58" s="139">
        <v>408</v>
      </c>
      <c r="B58" s="139" t="s">
        <v>650</v>
      </c>
      <c r="C58" s="139">
        <v>2</v>
      </c>
      <c r="D58" s="139">
        <v>1</v>
      </c>
      <c r="E58" s="139">
        <f t="shared" si="3"/>
        <v>1</v>
      </c>
      <c r="F58" s="139">
        <v>1</v>
      </c>
      <c r="G58" s="139">
        <v>1</v>
      </c>
      <c r="H58" s="139">
        <v>1</v>
      </c>
      <c r="L58" s="139">
        <f t="shared" si="4"/>
        <v>3.5999999999999997E-2</v>
      </c>
      <c r="M58" s="139">
        <f t="shared" si="5"/>
        <v>2.7E-2</v>
      </c>
      <c r="N58" s="300" t="str">
        <f t="shared" si="6"/>
        <v>PLAYERSKILL_408</v>
      </c>
      <c r="O58" s="300" t="str">
        <f t="shared" si="7"/>
        <v>PLAYERSKILLDES_408</v>
      </c>
      <c r="P58" s="300" t="str">
        <f>"PLAYERSKILLDES2_"&amp;LEFT(A58,3)</f>
        <v>PLAYERSKILLDES2_408</v>
      </c>
      <c r="Q58" s="300" t="str">
        <f>"PLAYERSKILLDES3_"&amp;LEFT(A58,3)</f>
        <v>PLAYERSKILLDES3_408</v>
      </c>
      <c r="R58" s="300" t="str">
        <f>"PLAYERSKILLDES4_"&amp;LEFT(A58,3)</f>
        <v>PLAYERSKILLDES4_408</v>
      </c>
      <c r="S58" s="300" t="s">
        <v>15311</v>
      </c>
      <c r="T58" s="502">
        <v>101</v>
      </c>
      <c r="U58" s="503"/>
      <c r="V58" s="503"/>
      <c r="W58" s="503"/>
      <c r="X58" s="503"/>
      <c r="Y58" s="503"/>
      <c r="Z58" s="502"/>
      <c r="AA58" s="502"/>
      <c r="AB58" s="502"/>
      <c r="AC58" s="502"/>
      <c r="AD58" s="504" t="s">
        <v>15312</v>
      </c>
      <c r="AE58" s="502"/>
      <c r="AF58" s="502"/>
      <c r="AG58" s="502"/>
      <c r="AH58" s="502">
        <v>120</v>
      </c>
      <c r="AI58" s="502"/>
      <c r="AJ58" s="502"/>
      <c r="AK58" s="502"/>
      <c r="AL58" s="502"/>
      <c r="AM58" s="502">
        <v>1</v>
      </c>
      <c r="AN58" s="496"/>
      <c r="AO58" s="502">
        <v>0</v>
      </c>
      <c r="AP58" s="502">
        <v>3</v>
      </c>
      <c r="AQ58" s="502">
        <v>4</v>
      </c>
      <c r="AR58" s="502">
        <v>0</v>
      </c>
      <c r="AS58" s="502"/>
      <c r="AT58" s="504" t="str">
        <f>"["&amp;VLOOKUP([1]playerSkillEffect!$A58,[1]法术参数设计表!$A$2:$O$168,8,FALSE)*1000&amp;",0]"</f>
        <v>[13000,0]</v>
      </c>
      <c r="AU58" s="504" t="str">
        <f>"["&amp;VLOOKUP([1]playerSkillEffect!$A58,[1]法术参数设计表!$A$2:$O$168,9,FALSE)*1000&amp;",0]"</f>
        <v>[20000,0]</v>
      </c>
      <c r="AV58" s="504" t="str">
        <f>"["&amp;VLOOKUP([1]playerSkillEffect!$A58,[1]法术参数设计表!$A$2:$O$168,10,FALSE)&amp;",0]"</f>
        <v>[56,0]</v>
      </c>
      <c r="AW58" s="502">
        <v>1</v>
      </c>
      <c r="AX58" s="502">
        <v>1</v>
      </c>
      <c r="AY58" s="502">
        <v>1</v>
      </c>
      <c r="AZ58" s="502" t="s">
        <v>6831</v>
      </c>
      <c r="BA58" s="502"/>
      <c r="BB58" s="502">
        <v>1</v>
      </c>
      <c r="BC58" s="502"/>
      <c r="BD58" s="502" t="s">
        <v>6831</v>
      </c>
      <c r="BE58" s="502" t="s">
        <v>6831</v>
      </c>
      <c r="BF58" s="502" t="s">
        <v>6831</v>
      </c>
      <c r="BG58" s="502" t="s">
        <v>6831</v>
      </c>
      <c r="BH58" s="502">
        <v>100</v>
      </c>
      <c r="BI58" s="502"/>
      <c r="BJ58" s="502"/>
      <c r="BK58" s="502">
        <v>1</v>
      </c>
      <c r="BL58" s="502">
        <v>2000</v>
      </c>
      <c r="BM58" s="502">
        <v>2</v>
      </c>
      <c r="BN58" s="502">
        <v>3</v>
      </c>
      <c r="BO58" s="502"/>
      <c r="BP58" s="504" t="s">
        <v>15313</v>
      </c>
      <c r="BQ58" s="502">
        <v>2</v>
      </c>
      <c r="BR58" s="502"/>
      <c r="BS58" s="502"/>
      <c r="BT58" s="502"/>
      <c r="BU58" s="502" t="str">
        <f>IF(VLOOKUP(A58,[1]法术参数设计表!$A$2:$Q$168,16,FALSE)="","","["&amp;ROUND(VLOOKUP(A58,[1]法术参数设计表!$A$2:$Q$168,16,FALSE),0)&amp;","&amp;ROUND(VLOOKUP(A58,[1]法术参数设计表!$A$2:$Q$168,17,FALSE),0)&amp;"]")</f>
        <v>[4453,2415]</v>
      </c>
      <c r="BV58" s="502"/>
      <c r="BW58" s="502" t="s">
        <v>6831</v>
      </c>
      <c r="BX58" s="502">
        <v>4</v>
      </c>
      <c r="BY58" s="505" t="s">
        <v>6831</v>
      </c>
      <c r="BZ58" s="505" t="s">
        <v>6831</v>
      </c>
      <c r="CA58" s="505" t="s">
        <v>6831</v>
      </c>
      <c r="CB58" s="505" t="s">
        <v>6831</v>
      </c>
      <c r="CC58" s="505"/>
      <c r="CD58" s="505"/>
      <c r="CE58" s="502" t="s">
        <v>6831</v>
      </c>
      <c r="CF58" s="502" t="s">
        <v>6831</v>
      </c>
      <c r="CG58" s="502" t="s">
        <v>6831</v>
      </c>
      <c r="CH58" s="502" t="s">
        <v>6831</v>
      </c>
      <c r="CI58" s="502" t="s">
        <v>6831</v>
      </c>
      <c r="CJ58" s="502"/>
      <c r="CK58" s="502"/>
      <c r="CL58" s="502"/>
      <c r="CM58" s="502"/>
      <c r="CN58" s="502"/>
      <c r="CO58" s="502" t="s">
        <v>15314</v>
      </c>
      <c r="CP58" s="502"/>
      <c r="CQ58" s="502">
        <v>8</v>
      </c>
      <c r="CR58" s="502" t="s">
        <v>15315</v>
      </c>
      <c r="CS58" s="502"/>
      <c r="CT58" s="502"/>
      <c r="CU58" s="502"/>
      <c r="CV58" s="502"/>
      <c r="CW58" s="502">
        <v>4</v>
      </c>
      <c r="CX58" s="502">
        <v>4</v>
      </c>
      <c r="CY58" s="502">
        <v>4</v>
      </c>
      <c r="CZ58" s="502"/>
      <c r="DA58" s="502"/>
      <c r="DB58" s="502"/>
      <c r="DC58" s="502"/>
      <c r="DD58" s="502"/>
      <c r="DE58" s="502"/>
      <c r="DF58" s="502"/>
      <c r="DG58" s="502"/>
      <c r="DH58" s="502"/>
      <c r="DI58" s="502">
        <f t="shared" ref="DI58:DI79" si="21">BL58</f>
        <v>2000</v>
      </c>
      <c r="DJ58" s="502"/>
      <c r="DK58" s="502"/>
      <c r="DL58" s="502"/>
      <c r="DM58" s="502"/>
      <c r="DN58" s="502"/>
      <c r="DO58" s="502"/>
      <c r="DP58" s="502"/>
      <c r="DQ58" s="502"/>
      <c r="DR58" s="502"/>
      <c r="DS58" s="502"/>
      <c r="DT58" s="502">
        <f t="shared" si="9"/>
        <v>4</v>
      </c>
      <c r="DU58" s="502"/>
      <c r="DV58" s="502"/>
      <c r="DW58" s="502"/>
      <c r="DX58" s="502"/>
      <c r="DY58" s="502"/>
      <c r="DZ58" s="502"/>
      <c r="EA58" s="502"/>
      <c r="EB58" s="502"/>
      <c r="EC58" s="502"/>
      <c r="ED58" s="502"/>
      <c r="EE58" s="502"/>
      <c r="EF58" s="502"/>
      <c r="EG58" s="502"/>
      <c r="EH58" s="502"/>
      <c r="EI58" s="502"/>
      <c r="EJ58" s="502"/>
      <c r="EK58" s="502"/>
      <c r="EL58" s="502"/>
      <c r="EM58" s="502"/>
      <c r="EN58" s="502"/>
      <c r="EO58" s="502"/>
      <c r="EP58" s="502"/>
      <c r="EQ58" s="502"/>
      <c r="ER58" s="502"/>
      <c r="ES58" s="502"/>
      <c r="ET58" s="502"/>
      <c r="EU58" s="502"/>
      <c r="EV58" s="502"/>
      <c r="EW58" s="502">
        <f>IF($D58=1,10,1)</f>
        <v>10</v>
      </c>
      <c r="EX58" s="502"/>
      <c r="EY58" s="502"/>
      <c r="EZ58" s="502">
        <v>101</v>
      </c>
      <c r="FA58" s="502"/>
      <c r="FB58" s="502"/>
      <c r="FC58" s="502"/>
      <c r="FD58" s="502"/>
      <c r="FE58" s="502">
        <v>0</v>
      </c>
      <c r="FF58" s="502"/>
      <c r="FG58" s="502">
        <v>2</v>
      </c>
      <c r="FH58" s="502">
        <v>1</v>
      </c>
      <c r="FI58" s="502">
        <v>25</v>
      </c>
      <c r="FJ58" s="502">
        <f t="shared" si="11"/>
        <v>10</v>
      </c>
      <c r="FK58" s="502"/>
      <c r="FL58" s="502"/>
      <c r="FM58" s="502">
        <v>101</v>
      </c>
      <c r="FN58" s="502"/>
      <c r="FO58" s="502"/>
      <c r="FP58" s="502"/>
      <c r="FQ58" s="502"/>
      <c r="FR58" s="502"/>
      <c r="FS58" s="502">
        <v>0</v>
      </c>
      <c r="FT58" s="502"/>
      <c r="FU58" s="502">
        <v>2</v>
      </c>
      <c r="FV58" s="502">
        <v>1</v>
      </c>
      <c r="FW58" s="502">
        <v>25</v>
      </c>
      <c r="FX58" s="152">
        <v>2000</v>
      </c>
      <c r="FY58" s="152">
        <v>1</v>
      </c>
    </row>
    <row r="59" spans="1:181">
      <c r="A59" s="139">
        <v>4081</v>
      </c>
      <c r="B59" s="139" t="s">
        <v>650</v>
      </c>
      <c r="C59" s="139">
        <v>2</v>
      </c>
      <c r="D59" s="139">
        <v>1</v>
      </c>
      <c r="E59" s="139">
        <f t="shared" si="3"/>
        <v>1</v>
      </c>
      <c r="F59" s="139">
        <v>1</v>
      </c>
      <c r="G59" s="139">
        <v>1</v>
      </c>
      <c r="H59" s="139">
        <v>1</v>
      </c>
      <c r="L59" s="139">
        <f t="shared" si="4"/>
        <v>3.5999999999999997E-2</v>
      </c>
      <c r="M59" s="139">
        <f t="shared" si="5"/>
        <v>2.7E-2</v>
      </c>
      <c r="N59" s="300" t="str">
        <f t="shared" si="6"/>
        <v>PLAYERSKILL_408</v>
      </c>
      <c r="O59" s="300" t="str">
        <f t="shared" si="7"/>
        <v>PLAYERSKILLDES_4081</v>
      </c>
      <c r="P59" s="300" t="str">
        <f>"PLAYERSKILLDES2_"&amp;$A59</f>
        <v>PLAYERSKILLDES2_4081</v>
      </c>
      <c r="Q59" s="300" t="str">
        <f t="shared" ref="Q59:Q68" si="22">"PLAYERSKILLDES3_"&amp;LEFT(A59,3)</f>
        <v>PLAYERSKILLDES3_408</v>
      </c>
      <c r="R59" s="300" t="str">
        <f t="shared" ref="R59:R68" si="23">"PLAYERSKILLDES4_"&amp;LEFT(A59,3)</f>
        <v>PLAYERSKILLDES4_408</v>
      </c>
      <c r="S59" s="300" t="s">
        <v>15311</v>
      </c>
      <c r="T59" s="502">
        <v>101</v>
      </c>
      <c r="U59" s="503"/>
      <c r="V59" s="503"/>
      <c r="W59" s="503"/>
      <c r="X59" s="503"/>
      <c r="Y59" s="503"/>
      <c r="Z59" s="502"/>
      <c r="AA59" s="502"/>
      <c r="AB59" s="502"/>
      <c r="AC59" s="502"/>
      <c r="AD59" s="504" t="s">
        <v>15312</v>
      </c>
      <c r="AE59" s="502"/>
      <c r="AF59" s="502"/>
      <c r="AG59" s="502"/>
      <c r="AH59" s="502">
        <v>120</v>
      </c>
      <c r="AI59" s="502"/>
      <c r="AJ59" s="502"/>
      <c r="AK59" s="502"/>
      <c r="AL59" s="502"/>
      <c r="AM59" s="502">
        <v>1</v>
      </c>
      <c r="AN59" s="496"/>
      <c r="AO59" s="502">
        <v>0</v>
      </c>
      <c r="AP59" s="502">
        <v>3</v>
      </c>
      <c r="AQ59" s="502">
        <v>4</v>
      </c>
      <c r="AR59" s="502">
        <v>0</v>
      </c>
      <c r="AS59" s="502"/>
      <c r="AT59" s="504" t="str">
        <f>"["&amp;VLOOKUP([1]playerSkillEffect!$A59,[1]法术参数设计表!$A$2:$O$168,8,FALSE)*1000&amp;",0]"</f>
        <v>[0,0]</v>
      </c>
      <c r="AU59" s="504" t="str">
        <f>"["&amp;VLOOKUP([1]playerSkillEffect!$A59,[1]法术参数设计表!$A$2:$O$168,9,FALSE)*1000&amp;",0]"</f>
        <v>[20000,0]</v>
      </c>
      <c r="AV59" s="504" t="str">
        <f>"["&amp;VLOOKUP([1]playerSkillEffect!$A59,[1]法术参数设计表!$A$2:$O$168,10,FALSE)&amp;",0]"</f>
        <v>[56,0]</v>
      </c>
      <c r="AW59" s="502">
        <v>1</v>
      </c>
      <c r="AX59" s="502">
        <v>1</v>
      </c>
      <c r="AY59" s="502">
        <v>1</v>
      </c>
      <c r="AZ59" s="502" t="s">
        <v>6831</v>
      </c>
      <c r="BA59" s="502"/>
      <c r="BB59" s="502">
        <v>1</v>
      </c>
      <c r="BC59" s="502"/>
      <c r="BD59" s="502" t="s">
        <v>6831</v>
      </c>
      <c r="BE59" s="502" t="s">
        <v>6831</v>
      </c>
      <c r="BF59" s="502" t="s">
        <v>6831</v>
      </c>
      <c r="BG59" s="502" t="s">
        <v>6831</v>
      </c>
      <c r="BH59" s="502">
        <v>100</v>
      </c>
      <c r="BI59" s="502"/>
      <c r="BJ59" s="502"/>
      <c r="BK59" s="502">
        <v>1</v>
      </c>
      <c r="BL59" s="502">
        <v>2000</v>
      </c>
      <c r="BM59" s="502">
        <v>2</v>
      </c>
      <c r="BN59" s="502">
        <v>3</v>
      </c>
      <c r="BO59" s="502"/>
      <c r="BP59" s="504" t="s">
        <v>15316</v>
      </c>
      <c r="BQ59" s="502">
        <v>2</v>
      </c>
      <c r="BR59" s="502"/>
      <c r="BS59" s="502"/>
      <c r="BT59" s="502"/>
      <c r="BU59" s="502" t="str">
        <f>IF(VLOOKUP(A59,[1]法术参数设计表!$A$2:$Q$168,16,FALSE)="","","["&amp;ROUND(VLOOKUP(A59,[1]法术参数设计表!$A$2:$Q$168,16,FALSE),0)&amp;","&amp;ROUND(VLOOKUP(A59,[1]法术参数设计表!$A$2:$Q$168,17,FALSE),0)&amp;"]")</f>
        <v>[4453,2415]</v>
      </c>
      <c r="BV59" s="502"/>
      <c r="BW59" s="502" t="s">
        <v>6831</v>
      </c>
      <c r="BX59" s="502">
        <v>4</v>
      </c>
      <c r="BY59" s="505" t="s">
        <v>6831</v>
      </c>
      <c r="BZ59" s="505" t="s">
        <v>6831</v>
      </c>
      <c r="CA59" s="505" t="s">
        <v>6831</v>
      </c>
      <c r="CB59" s="505" t="s">
        <v>6831</v>
      </c>
      <c r="CC59" s="505"/>
      <c r="CD59" s="505"/>
      <c r="CE59" s="502" t="s">
        <v>6831</v>
      </c>
      <c r="CF59" s="502" t="s">
        <v>6831</v>
      </c>
      <c r="CG59" s="502" t="s">
        <v>6831</v>
      </c>
      <c r="CH59" s="502" t="s">
        <v>6831</v>
      </c>
      <c r="CI59" s="502" t="s">
        <v>6831</v>
      </c>
      <c r="CJ59" s="502"/>
      <c r="CK59" s="502"/>
      <c r="CL59" s="502"/>
      <c r="CM59" s="502"/>
      <c r="CN59" s="502"/>
      <c r="CO59" s="502" t="s">
        <v>15314</v>
      </c>
      <c r="CP59" s="502"/>
      <c r="CQ59" s="502">
        <v>8</v>
      </c>
      <c r="CR59" s="502" t="s">
        <v>15315</v>
      </c>
      <c r="CS59" s="502"/>
      <c r="CT59" s="502"/>
      <c r="CU59" s="502"/>
      <c r="CV59" s="502"/>
      <c r="CW59" s="502">
        <v>4</v>
      </c>
      <c r="CX59" s="502">
        <v>4</v>
      </c>
      <c r="CY59" s="502">
        <v>4</v>
      </c>
      <c r="CZ59" s="502"/>
      <c r="DA59" s="502"/>
      <c r="DB59" s="502"/>
      <c r="DC59" s="502"/>
      <c r="DD59" s="502"/>
      <c r="DE59" s="502"/>
      <c r="DF59" s="502"/>
      <c r="DG59" s="502"/>
      <c r="DH59" s="502"/>
      <c r="DI59" s="502">
        <f t="shared" si="21"/>
        <v>2000</v>
      </c>
      <c r="DJ59" s="502"/>
      <c r="DK59" s="502"/>
      <c r="DL59" s="502"/>
      <c r="DM59" s="502"/>
      <c r="DN59" s="502"/>
      <c r="DO59" s="502"/>
      <c r="DP59" s="502"/>
      <c r="DQ59" s="502"/>
      <c r="DR59" s="502"/>
      <c r="DS59" s="502"/>
      <c r="DT59" s="502">
        <f t="shared" si="9"/>
        <v>4</v>
      </c>
      <c r="DU59" s="502"/>
      <c r="DV59" s="502"/>
      <c r="DW59" s="502"/>
      <c r="DX59" s="502"/>
      <c r="DY59" s="502"/>
      <c r="DZ59" s="502"/>
      <c r="EA59" s="502"/>
      <c r="EB59" s="502"/>
      <c r="EC59" s="502"/>
      <c r="ED59" s="502"/>
      <c r="EE59" s="502"/>
      <c r="EF59" s="502"/>
      <c r="EG59" s="502"/>
      <c r="EH59" s="502"/>
      <c r="EI59" s="502"/>
      <c r="EJ59" s="502"/>
      <c r="EK59" s="502"/>
      <c r="EL59" s="502"/>
      <c r="EM59" s="502"/>
      <c r="EN59" s="502"/>
      <c r="EO59" s="502"/>
      <c r="EP59" s="502"/>
      <c r="EQ59" s="502"/>
      <c r="ER59" s="502"/>
      <c r="ES59" s="502"/>
      <c r="ET59" s="502"/>
      <c r="EU59" s="502"/>
      <c r="EV59" s="502"/>
      <c r="EW59" s="502">
        <f t="shared" si="10"/>
        <v>10</v>
      </c>
      <c r="EX59" s="502"/>
      <c r="EY59" s="502"/>
      <c r="EZ59" s="502">
        <v>101</v>
      </c>
      <c r="FA59" s="502"/>
      <c r="FB59" s="502"/>
      <c r="FC59" s="502"/>
      <c r="FD59" s="502"/>
      <c r="FE59" s="502">
        <v>0</v>
      </c>
      <c r="FF59" s="502"/>
      <c r="FG59" s="502">
        <v>2</v>
      </c>
      <c r="FH59" s="502">
        <v>1</v>
      </c>
      <c r="FI59" s="502">
        <v>25</v>
      </c>
      <c r="FJ59" s="502">
        <f t="shared" si="11"/>
        <v>10</v>
      </c>
      <c r="FK59" s="502"/>
      <c r="FL59" s="502"/>
      <c r="FM59" s="502">
        <v>101</v>
      </c>
      <c r="FN59" s="502"/>
      <c r="FO59" s="502"/>
      <c r="FP59" s="502"/>
      <c r="FQ59" s="502"/>
      <c r="FR59" s="502"/>
      <c r="FS59" s="502">
        <v>0</v>
      </c>
      <c r="FT59" s="502"/>
      <c r="FU59" s="502">
        <v>2</v>
      </c>
      <c r="FV59" s="502">
        <v>1</v>
      </c>
      <c r="FW59" s="502">
        <v>25</v>
      </c>
      <c r="FX59" s="152">
        <v>2000</v>
      </c>
      <c r="FY59" s="152">
        <v>1</v>
      </c>
    </row>
    <row r="60" spans="1:181">
      <c r="A60" s="139">
        <v>4082</v>
      </c>
      <c r="B60" s="139" t="s">
        <v>650</v>
      </c>
      <c r="C60" s="139">
        <v>2</v>
      </c>
      <c r="D60" s="139">
        <v>1</v>
      </c>
      <c r="E60" s="139">
        <f t="shared" si="3"/>
        <v>1</v>
      </c>
      <c r="F60" s="139">
        <v>1</v>
      </c>
      <c r="G60" s="139">
        <v>1</v>
      </c>
      <c r="H60" s="139">
        <v>1</v>
      </c>
      <c r="L60" s="139">
        <f t="shared" si="4"/>
        <v>3.5999999999999997E-2</v>
      </c>
      <c r="M60" s="139">
        <f t="shared" si="5"/>
        <v>2.7E-2</v>
      </c>
      <c r="N60" s="300" t="str">
        <f t="shared" si="6"/>
        <v>PLAYERSKILL_408</v>
      </c>
      <c r="O60" s="300" t="str">
        <f t="shared" si="7"/>
        <v>PLAYERSKILLDES_4082</v>
      </c>
      <c r="P60" s="300" t="str">
        <f>"PLAYERSKILLDES2_"&amp;$A60</f>
        <v>PLAYERSKILLDES2_4082</v>
      </c>
      <c r="Q60" s="300" t="str">
        <f t="shared" si="22"/>
        <v>PLAYERSKILLDES3_408</v>
      </c>
      <c r="R60" s="300" t="str">
        <f t="shared" si="23"/>
        <v>PLAYERSKILLDES4_408</v>
      </c>
      <c r="S60" s="300" t="s">
        <v>15311</v>
      </c>
      <c r="T60" s="502">
        <v>101</v>
      </c>
      <c r="U60" s="503"/>
      <c r="V60" s="503"/>
      <c r="W60" s="503"/>
      <c r="X60" s="503"/>
      <c r="Y60" s="503"/>
      <c r="Z60" s="502"/>
      <c r="AA60" s="502"/>
      <c r="AB60" s="502"/>
      <c r="AC60" s="502"/>
      <c r="AD60" s="504" t="s">
        <v>15312</v>
      </c>
      <c r="AE60" s="502"/>
      <c r="AF60" s="502"/>
      <c r="AG60" s="502"/>
      <c r="AH60" s="502">
        <v>120</v>
      </c>
      <c r="AI60" s="502"/>
      <c r="AJ60" s="502"/>
      <c r="AK60" s="502"/>
      <c r="AL60" s="502"/>
      <c r="AM60" s="502">
        <v>1</v>
      </c>
      <c r="AN60" s="496"/>
      <c r="AO60" s="502">
        <v>0</v>
      </c>
      <c r="AP60" s="502">
        <v>3</v>
      </c>
      <c r="AQ60" s="502">
        <v>4</v>
      </c>
      <c r="AR60" s="502">
        <v>0</v>
      </c>
      <c r="AS60" s="502"/>
      <c r="AT60" s="504" t="str">
        <f>"["&amp;VLOOKUP([1]playerSkillEffect!$A60,[1]法术参数设计表!$A$2:$O$168,8,FALSE)*1000&amp;",0]"</f>
        <v>[0,0]</v>
      </c>
      <c r="AU60" s="504" t="str">
        <f>"["&amp;VLOOKUP([1]playerSkillEffect!$A60,[1]法术参数设计表!$A$2:$O$168,9,FALSE)*1000&amp;",0]"</f>
        <v>[20000,0]</v>
      </c>
      <c r="AV60" s="504" t="str">
        <f>"["&amp;VLOOKUP([1]playerSkillEffect!$A60,[1]法术参数设计表!$A$2:$O$168,10,FALSE)&amp;",0]"</f>
        <v>[56,0]</v>
      </c>
      <c r="AW60" s="502">
        <v>1</v>
      </c>
      <c r="AX60" s="502">
        <v>1</v>
      </c>
      <c r="AY60" s="502">
        <v>1</v>
      </c>
      <c r="AZ60" s="502" t="s">
        <v>6831</v>
      </c>
      <c r="BA60" s="502"/>
      <c r="BB60" s="502">
        <v>1</v>
      </c>
      <c r="BC60" s="502"/>
      <c r="BD60" s="502" t="s">
        <v>6831</v>
      </c>
      <c r="BE60" s="502" t="s">
        <v>6831</v>
      </c>
      <c r="BF60" s="502" t="s">
        <v>6831</v>
      </c>
      <c r="BG60" s="502" t="s">
        <v>6831</v>
      </c>
      <c r="BH60" s="502">
        <v>100</v>
      </c>
      <c r="BI60" s="502"/>
      <c r="BJ60" s="502"/>
      <c r="BK60" s="502">
        <v>1</v>
      </c>
      <c r="BL60" s="502">
        <v>2000</v>
      </c>
      <c r="BM60" s="502">
        <v>2</v>
      </c>
      <c r="BN60" s="502">
        <v>3</v>
      </c>
      <c r="BO60" s="502"/>
      <c r="BP60" s="504" t="s">
        <v>15316</v>
      </c>
      <c r="BQ60" s="502">
        <v>2</v>
      </c>
      <c r="BR60" s="502"/>
      <c r="BS60" s="504" t="s">
        <v>15317</v>
      </c>
      <c r="BT60" s="504" t="s">
        <v>15318</v>
      </c>
      <c r="BU60" s="502" t="str">
        <f>IF(VLOOKUP(A60,[1]法术参数设计表!$A$2:$Q$168,16,FALSE)="","","["&amp;ROUND(VLOOKUP(A60,[1]法术参数设计表!$A$2:$Q$168,16,FALSE),0)&amp;","&amp;ROUND(VLOOKUP(A60,[1]法术参数设计表!$A$2:$Q$168,17,FALSE),0)&amp;"]")</f>
        <v>[4453,2415]</v>
      </c>
      <c r="BV60" s="504"/>
      <c r="BW60" s="502" t="s">
        <v>6831</v>
      </c>
      <c r="BX60" s="502">
        <v>4</v>
      </c>
      <c r="BY60" s="505" t="s">
        <v>6831</v>
      </c>
      <c r="BZ60" s="505" t="s">
        <v>6831</v>
      </c>
      <c r="CA60" s="505" t="s">
        <v>6831</v>
      </c>
      <c r="CB60" s="505" t="s">
        <v>6831</v>
      </c>
      <c r="CC60" s="505"/>
      <c r="CD60" s="505"/>
      <c r="CE60" s="502" t="s">
        <v>6831</v>
      </c>
      <c r="CF60" s="502" t="s">
        <v>6831</v>
      </c>
      <c r="CG60" s="502" t="s">
        <v>6831</v>
      </c>
      <c r="CH60" s="502" t="s">
        <v>6831</v>
      </c>
      <c r="CI60" s="502" t="s">
        <v>6831</v>
      </c>
      <c r="CJ60" s="502"/>
      <c r="CK60" s="502"/>
      <c r="CL60" s="502"/>
      <c r="CM60" s="502"/>
      <c r="CN60" s="502"/>
      <c r="CO60" s="502" t="s">
        <v>15314</v>
      </c>
      <c r="CP60" s="502"/>
      <c r="CQ60" s="502">
        <v>8</v>
      </c>
      <c r="CR60" s="502" t="s">
        <v>15315</v>
      </c>
      <c r="CS60" s="502"/>
      <c r="CT60" s="502"/>
      <c r="CU60" s="502"/>
      <c r="CV60" s="502"/>
      <c r="CW60" s="502">
        <v>4</v>
      </c>
      <c r="CX60" s="502">
        <v>4</v>
      </c>
      <c r="CY60" s="502">
        <v>4</v>
      </c>
      <c r="CZ60" s="502"/>
      <c r="DA60" s="502"/>
      <c r="DB60" s="502"/>
      <c r="DC60" s="502"/>
      <c r="DD60" s="502"/>
      <c r="DE60" s="502"/>
      <c r="DF60" s="502"/>
      <c r="DG60" s="502"/>
      <c r="DH60" s="502"/>
      <c r="DI60" s="502">
        <f t="shared" si="21"/>
        <v>2000</v>
      </c>
      <c r="DJ60" s="502"/>
      <c r="DK60" s="502"/>
      <c r="DL60" s="502"/>
      <c r="DM60" s="502"/>
      <c r="DN60" s="502"/>
      <c r="DO60" s="502"/>
      <c r="DP60" s="502"/>
      <c r="DQ60" s="502"/>
      <c r="DR60" s="502"/>
      <c r="DS60" s="502"/>
      <c r="DT60" s="502">
        <f t="shared" si="9"/>
        <v>4</v>
      </c>
      <c r="DU60" s="502"/>
      <c r="DV60" s="502"/>
      <c r="DW60" s="502"/>
      <c r="DX60" s="502"/>
      <c r="DY60" s="502"/>
      <c r="DZ60" s="502"/>
      <c r="EA60" s="502"/>
      <c r="EB60" s="502"/>
      <c r="EC60" s="502"/>
      <c r="ED60" s="502"/>
      <c r="EE60" s="502"/>
      <c r="EF60" s="502"/>
      <c r="EG60" s="502"/>
      <c r="EH60" s="502"/>
      <c r="EI60" s="502"/>
      <c r="EJ60" s="502"/>
      <c r="EK60" s="502"/>
      <c r="EL60" s="502"/>
      <c r="EM60" s="502"/>
      <c r="EN60" s="502"/>
      <c r="EO60" s="502"/>
      <c r="EP60" s="502"/>
      <c r="EQ60" s="502"/>
      <c r="ER60" s="502"/>
      <c r="ES60" s="502"/>
      <c r="ET60" s="502"/>
      <c r="EU60" s="502"/>
      <c r="EV60" s="502"/>
      <c r="EW60" s="502">
        <f t="shared" si="10"/>
        <v>10</v>
      </c>
      <c r="EX60" s="502"/>
      <c r="EY60" s="502"/>
      <c r="EZ60" s="502">
        <v>101</v>
      </c>
      <c r="FA60" s="502"/>
      <c r="FB60" s="502"/>
      <c r="FC60" s="502"/>
      <c r="FD60" s="502"/>
      <c r="FE60" s="502">
        <v>0</v>
      </c>
      <c r="FF60" s="502"/>
      <c r="FG60" s="502">
        <v>2</v>
      </c>
      <c r="FH60" s="502">
        <v>1</v>
      </c>
      <c r="FI60" s="502">
        <v>25</v>
      </c>
      <c r="FJ60" s="502">
        <f t="shared" si="11"/>
        <v>10</v>
      </c>
      <c r="FK60" s="502"/>
      <c r="FL60" s="502"/>
      <c r="FM60" s="502">
        <v>101</v>
      </c>
      <c r="FN60" s="502"/>
      <c r="FO60" s="502"/>
      <c r="FP60" s="502"/>
      <c r="FQ60" s="502"/>
      <c r="FR60" s="502"/>
      <c r="FS60" s="502">
        <v>0</v>
      </c>
      <c r="FT60" s="502"/>
      <c r="FU60" s="502">
        <v>2</v>
      </c>
      <c r="FV60" s="502">
        <v>1</v>
      </c>
      <c r="FW60" s="502">
        <v>25</v>
      </c>
      <c r="FX60" s="152">
        <v>2000</v>
      </c>
      <c r="FY60" s="152">
        <v>1</v>
      </c>
    </row>
    <row r="61" spans="1:181">
      <c r="A61" s="139">
        <v>409</v>
      </c>
      <c r="B61" s="139" t="s">
        <v>651</v>
      </c>
      <c r="C61" s="139">
        <v>2</v>
      </c>
      <c r="E61" s="139">
        <f t="shared" si="3"/>
        <v>0</v>
      </c>
      <c r="F61" s="139">
        <v>1</v>
      </c>
      <c r="G61" s="139">
        <v>1</v>
      </c>
      <c r="H61" s="139">
        <v>1</v>
      </c>
      <c r="L61" s="139">
        <f t="shared" si="4"/>
        <v>2.7E-2</v>
      </c>
      <c r="M61" s="139">
        <f t="shared" si="5"/>
        <v>1.7999999999999999E-2</v>
      </c>
      <c r="N61" s="300" t="str">
        <f t="shared" si="6"/>
        <v>PLAYERSKILL_409</v>
      </c>
      <c r="O61" s="300" t="str">
        <f t="shared" si="7"/>
        <v>PLAYERSKILLDES_409</v>
      </c>
      <c r="P61" s="300" t="str">
        <f t="shared" ref="P61:P68" si="24">"PLAYERSKILLDES2_"&amp;LEFT(A61,3)</f>
        <v>PLAYERSKILLDES2_409</v>
      </c>
      <c r="Q61" s="300" t="str">
        <f t="shared" si="22"/>
        <v>PLAYERSKILLDES3_409</v>
      </c>
      <c r="R61" s="300" t="str">
        <f t="shared" si="23"/>
        <v>PLAYERSKILLDES4_409</v>
      </c>
      <c r="S61" s="300" t="s">
        <v>15319</v>
      </c>
      <c r="T61" s="502">
        <v>101</v>
      </c>
      <c r="U61" s="503"/>
      <c r="V61" s="503"/>
      <c r="W61" s="503"/>
      <c r="X61" s="503"/>
      <c r="Y61" s="503"/>
      <c r="Z61" s="502"/>
      <c r="AA61" s="502"/>
      <c r="AB61" s="502"/>
      <c r="AC61" s="502"/>
      <c r="AD61" s="504" t="s">
        <v>15320</v>
      </c>
      <c r="AF61" s="502"/>
      <c r="AG61" s="504" t="s">
        <v>15321</v>
      </c>
      <c r="AH61" s="502">
        <v>120</v>
      </c>
      <c r="AI61" s="502"/>
      <c r="AJ61" s="502"/>
      <c r="AK61" s="502"/>
      <c r="AL61" s="502"/>
      <c r="AM61" s="502">
        <v>1</v>
      </c>
      <c r="AN61" s="496"/>
      <c r="AO61" s="502">
        <v>0</v>
      </c>
      <c r="AP61" s="502">
        <v>3</v>
      </c>
      <c r="AQ61" s="502">
        <v>4</v>
      </c>
      <c r="AR61" s="502">
        <v>0</v>
      </c>
      <c r="AS61" s="502"/>
      <c r="AT61" s="504" t="str">
        <f>"["&amp;VLOOKUP([1]playerSkillEffect!$A61,[1]法术参数设计表!$A$2:$O$168,8,FALSE)*1000&amp;",0]"</f>
        <v>[6000,0]</v>
      </c>
      <c r="AU61" s="504" t="str">
        <f>"["&amp;VLOOKUP([1]playerSkillEffect!$A61,[1]法术参数设计表!$A$2:$O$168,9,FALSE)*1000&amp;",0]"</f>
        <v>[24000,0]</v>
      </c>
      <c r="AV61" s="504" t="str">
        <f>"["&amp;VLOOKUP([1]playerSkillEffect!$A61,[1]法术参数设计表!$A$2:$O$168,10,FALSE)&amp;",0]"</f>
        <v>[39,0]</v>
      </c>
      <c r="AW61" s="502">
        <v>1</v>
      </c>
      <c r="AX61" s="502">
        <v>1</v>
      </c>
      <c r="AY61" s="502">
        <v>1</v>
      </c>
      <c r="AZ61" s="502" t="s">
        <v>6831</v>
      </c>
      <c r="BA61" s="502"/>
      <c r="BB61" s="502">
        <v>1</v>
      </c>
      <c r="BC61" s="502"/>
      <c r="BD61" s="502" t="s">
        <v>6831</v>
      </c>
      <c r="BE61" s="502">
        <v>10409</v>
      </c>
      <c r="BF61" s="502" t="s">
        <v>6831</v>
      </c>
      <c r="BG61" s="502" t="s">
        <v>6831</v>
      </c>
      <c r="BH61" s="502">
        <v>100</v>
      </c>
      <c r="BI61" s="502"/>
      <c r="BJ61" s="502"/>
      <c r="BK61" s="502">
        <v>1</v>
      </c>
      <c r="BL61" s="502">
        <f>VLOOKUP(A61,[1]法术参数设计表!$A$2:$W$223,5,FALSE)</f>
        <v>45</v>
      </c>
      <c r="BM61" s="502">
        <v>9</v>
      </c>
      <c r="BN61" s="502"/>
      <c r="BO61" s="502"/>
      <c r="BP61" s="502" t="s">
        <v>12513</v>
      </c>
      <c r="BQ61" s="502"/>
      <c r="BR61" s="502"/>
      <c r="BS61" s="502" t="s">
        <v>6831</v>
      </c>
      <c r="BT61" s="502"/>
      <c r="BU61" s="502" t="str">
        <f>IF(VLOOKUP(A61,[1]法术参数设计表!$A$2:$Q$168,16,FALSE)="","","["&amp;ROUND(VLOOKUP(A61,[1]法术参数设计表!$A$2:$Q$168,16,FALSE),0)&amp;","&amp;ROUND(VLOOKUP(A61,[1]法术参数设计表!$A$2:$Q$168,17,FALSE),0)&amp;"]")</f>
        <v>[1713,929]</v>
      </c>
      <c r="BV61" s="502"/>
      <c r="BW61" s="502" t="s">
        <v>6831</v>
      </c>
      <c r="BX61" s="502">
        <v>4</v>
      </c>
      <c r="BY61" s="505" t="s">
        <v>6831</v>
      </c>
      <c r="BZ61" s="505" t="s">
        <v>6831</v>
      </c>
      <c r="CA61" s="505" t="s">
        <v>6831</v>
      </c>
      <c r="CB61" s="505" t="s">
        <v>6831</v>
      </c>
      <c r="CC61" s="505"/>
      <c r="CD61" s="505"/>
      <c r="CE61" s="502" t="s">
        <v>6831</v>
      </c>
      <c r="CF61" s="502" t="s">
        <v>6831</v>
      </c>
      <c r="CG61" s="502" t="s">
        <v>6831</v>
      </c>
      <c r="CH61" s="502" t="s">
        <v>6831</v>
      </c>
      <c r="CI61" s="502" t="s">
        <v>6831</v>
      </c>
      <c r="CJ61" s="502"/>
      <c r="CK61" s="502"/>
      <c r="CL61" s="502"/>
      <c r="CM61" s="502"/>
      <c r="CN61" s="502"/>
      <c r="CO61" s="502"/>
      <c r="CP61" s="502"/>
      <c r="CQ61" s="502"/>
      <c r="CR61" s="502"/>
      <c r="CS61" s="502"/>
      <c r="CT61" s="502"/>
      <c r="CU61" s="502"/>
      <c r="CV61" s="502"/>
      <c r="CW61" s="502">
        <v>4</v>
      </c>
      <c r="CX61" s="502">
        <v>4</v>
      </c>
      <c r="CY61" s="502">
        <v>3</v>
      </c>
      <c r="CZ61" s="502"/>
      <c r="DA61" s="502"/>
      <c r="DB61" s="502"/>
      <c r="DC61" s="502"/>
      <c r="DD61" s="502"/>
      <c r="DE61" s="502"/>
      <c r="DF61" s="502"/>
      <c r="DG61" s="502"/>
      <c r="DH61" s="502"/>
      <c r="DI61" s="502">
        <f t="shared" si="21"/>
        <v>45</v>
      </c>
      <c r="DJ61" s="502"/>
      <c r="DK61" s="502"/>
      <c r="DL61" s="502"/>
      <c r="DM61" s="502"/>
      <c r="DN61" s="502"/>
      <c r="DO61" s="502"/>
      <c r="DP61" s="502"/>
      <c r="DQ61" s="502"/>
      <c r="DR61" s="502"/>
      <c r="DS61" s="502"/>
      <c r="DT61" s="502">
        <f t="shared" si="9"/>
        <v>4</v>
      </c>
      <c r="DU61" s="502"/>
      <c r="DV61" s="502"/>
      <c r="DW61" s="502"/>
      <c r="DX61" s="502"/>
      <c r="DY61" s="502"/>
      <c r="DZ61" s="502"/>
      <c r="EA61" s="502"/>
      <c r="EB61" s="502"/>
      <c r="EC61" s="502"/>
      <c r="ED61" s="502"/>
      <c r="EE61" s="502"/>
      <c r="EF61" s="502"/>
      <c r="EG61" s="502"/>
      <c r="EH61" s="502"/>
      <c r="EI61" s="502"/>
      <c r="EJ61" s="502"/>
      <c r="EK61" s="502"/>
      <c r="EL61" s="502"/>
      <c r="EM61" s="502"/>
      <c r="EN61" s="502"/>
      <c r="EO61" s="502"/>
      <c r="EP61" s="502"/>
      <c r="EQ61" s="502"/>
      <c r="ER61" s="502"/>
      <c r="ES61" s="502"/>
      <c r="ET61" s="502"/>
      <c r="EU61" s="502"/>
      <c r="EV61" s="502"/>
      <c r="EW61" s="502">
        <f t="shared" si="10"/>
        <v>1</v>
      </c>
      <c r="EX61" s="502"/>
      <c r="EY61" s="502"/>
      <c r="EZ61" s="502">
        <v>101</v>
      </c>
      <c r="FA61" s="502"/>
      <c r="FB61" s="502"/>
      <c r="FC61" s="502"/>
      <c r="FD61" s="502"/>
      <c r="FE61" s="502">
        <v>0</v>
      </c>
      <c r="FF61" s="502"/>
      <c r="FG61" s="502">
        <v>2</v>
      </c>
      <c r="FH61" s="502">
        <v>1</v>
      </c>
      <c r="FI61" s="502">
        <v>25</v>
      </c>
      <c r="FJ61" s="502">
        <f t="shared" si="11"/>
        <v>1</v>
      </c>
      <c r="FK61" s="502"/>
      <c r="FL61" s="502"/>
      <c r="FM61" s="502">
        <v>101</v>
      </c>
      <c r="FN61" s="502"/>
      <c r="FO61" s="502"/>
      <c r="FP61" s="502"/>
      <c r="FQ61" s="502"/>
      <c r="FR61" s="502"/>
      <c r="FS61" s="502">
        <v>0</v>
      </c>
      <c r="FT61" s="502"/>
      <c r="FU61" s="502">
        <v>2</v>
      </c>
      <c r="FV61" s="502">
        <v>1</v>
      </c>
      <c r="FW61" s="502">
        <v>25</v>
      </c>
      <c r="FX61" s="152">
        <v>2000</v>
      </c>
      <c r="FY61" s="152">
        <v>1</v>
      </c>
    </row>
    <row r="62" spans="1:181">
      <c r="A62" s="139">
        <v>410</v>
      </c>
      <c r="B62" s="139" t="s">
        <v>652</v>
      </c>
      <c r="C62" s="139">
        <v>2</v>
      </c>
      <c r="E62" s="139">
        <f t="shared" si="3"/>
        <v>0</v>
      </c>
      <c r="F62" s="139">
        <v>1</v>
      </c>
      <c r="G62" s="139">
        <v>1</v>
      </c>
      <c r="H62" s="139">
        <v>1</v>
      </c>
      <c r="L62" s="139">
        <f t="shared" si="4"/>
        <v>2.7E-2</v>
      </c>
      <c r="M62" s="139">
        <f t="shared" si="5"/>
        <v>1.7999999999999999E-2</v>
      </c>
      <c r="N62" s="300" t="str">
        <f t="shared" si="6"/>
        <v>PLAYERSKILL_410</v>
      </c>
      <c r="O62" s="300" t="str">
        <f t="shared" si="7"/>
        <v>PLAYERSKILLDES_410</v>
      </c>
      <c r="P62" s="300" t="str">
        <f t="shared" si="24"/>
        <v>PLAYERSKILLDES2_410</v>
      </c>
      <c r="Q62" s="300" t="str">
        <f t="shared" si="22"/>
        <v>PLAYERSKILLDES3_410</v>
      </c>
      <c r="R62" s="300" t="str">
        <f t="shared" si="23"/>
        <v>PLAYERSKILLDES4_410</v>
      </c>
      <c r="S62" s="300" t="s">
        <v>15322</v>
      </c>
      <c r="T62" s="502">
        <v>101</v>
      </c>
      <c r="U62" s="503"/>
      <c r="V62" s="503"/>
      <c r="W62" s="503"/>
      <c r="X62" s="503"/>
      <c r="Y62" s="503"/>
      <c r="Z62" s="502"/>
      <c r="AA62" s="502"/>
      <c r="AB62" s="502"/>
      <c r="AC62" s="502"/>
      <c r="AD62" s="504" t="s">
        <v>15323</v>
      </c>
      <c r="AE62" s="502"/>
      <c r="AF62" s="502"/>
      <c r="AG62" s="502"/>
      <c r="AH62" s="502">
        <v>120</v>
      </c>
      <c r="AI62" s="502"/>
      <c r="AJ62" s="502"/>
      <c r="AK62" s="502"/>
      <c r="AL62" s="502"/>
      <c r="AM62" s="502">
        <v>1</v>
      </c>
      <c r="AN62" s="496" t="s">
        <v>15324</v>
      </c>
      <c r="AO62" s="502">
        <v>0</v>
      </c>
      <c r="AP62" s="502">
        <v>3</v>
      </c>
      <c r="AQ62" s="502">
        <v>4</v>
      </c>
      <c r="AR62" s="502">
        <v>0</v>
      </c>
      <c r="AS62" s="502"/>
      <c r="AT62" s="504" t="str">
        <f>"["&amp;VLOOKUP([1]playerSkillEffect!$A62,[1]法术参数设计表!$A$2:$O$168,8,FALSE)*1000&amp;",0]"</f>
        <v>[11000,0]</v>
      </c>
      <c r="AU62" s="504" t="str">
        <f>"["&amp;VLOOKUP([1]playerSkillEffect!$A62,[1]法术参数设计表!$A$2:$O$168,9,FALSE)*1000&amp;",0]"</f>
        <v>[32000,0]</v>
      </c>
      <c r="AV62" s="504" t="str">
        <f>"["&amp;VLOOKUP([1]playerSkillEffect!$A62,[1]法术参数设计表!$A$2:$O$168,10,FALSE)&amp;",0]"</f>
        <v>[40,0]</v>
      </c>
      <c r="AW62" s="502">
        <v>1</v>
      </c>
      <c r="AX62" s="502">
        <v>1</v>
      </c>
      <c r="AY62" s="502">
        <v>1</v>
      </c>
      <c r="AZ62" s="502"/>
      <c r="BA62" s="502"/>
      <c r="BB62" s="502">
        <v>1</v>
      </c>
      <c r="BC62" s="502"/>
      <c r="BD62" s="502"/>
      <c r="BE62" s="502" t="s">
        <v>6831</v>
      </c>
      <c r="BF62" s="502" t="s">
        <v>6831</v>
      </c>
      <c r="BG62" s="502" t="s">
        <v>6831</v>
      </c>
      <c r="BH62" s="502">
        <v>100</v>
      </c>
      <c r="BI62" s="504" t="s">
        <v>15242</v>
      </c>
      <c r="BJ62" s="502">
        <v>1</v>
      </c>
      <c r="BK62" s="502">
        <v>1</v>
      </c>
      <c r="BL62" s="502">
        <f>VLOOKUP(A62,[1]法术参数设计表!$A$2:$W$223,5,FALSE)</f>
        <v>60</v>
      </c>
      <c r="BM62" s="502">
        <v>9</v>
      </c>
      <c r="BN62" s="502"/>
      <c r="BO62" s="502"/>
      <c r="BP62" s="502" t="s">
        <v>12513</v>
      </c>
      <c r="BQ62" s="502">
        <v>2</v>
      </c>
      <c r="BR62" s="502"/>
      <c r="BS62" s="502" t="s">
        <v>6831</v>
      </c>
      <c r="BT62" s="502"/>
      <c r="BU62" s="502" t="str">
        <f>IF(VLOOKUP(A62,[1]法术参数设计表!$A$2:$Q$168,16,FALSE)="","","["&amp;ROUND(VLOOKUP(A62,[1]法术参数设计表!$A$2:$Q$168,16,FALSE),0)&amp;","&amp;ROUND(VLOOKUP(A62,[1]法术参数设计表!$A$2:$Q$168,17,FALSE),0)&amp;"]")</f>
        <v>[2041,1107]</v>
      </c>
      <c r="BV62" s="502"/>
      <c r="BW62" s="502" t="s">
        <v>6831</v>
      </c>
      <c r="BX62" s="502">
        <v>4</v>
      </c>
      <c r="BY62" s="505" t="s">
        <v>6831</v>
      </c>
      <c r="BZ62" s="505" t="s">
        <v>6831</v>
      </c>
      <c r="CA62" s="505" t="s">
        <v>6831</v>
      </c>
      <c r="CB62" s="505" t="s">
        <v>6831</v>
      </c>
      <c r="CC62" s="505"/>
      <c r="CD62" s="505"/>
      <c r="CE62" s="502" t="s">
        <v>6831</v>
      </c>
      <c r="CF62" s="502" t="s">
        <v>6831</v>
      </c>
      <c r="CG62" s="502" t="s">
        <v>6831</v>
      </c>
      <c r="CH62" s="502" t="s">
        <v>6831</v>
      </c>
      <c r="CI62" s="502" t="s">
        <v>6831</v>
      </c>
      <c r="CJ62" s="502"/>
      <c r="CK62" s="502"/>
      <c r="CL62" s="502"/>
      <c r="CM62" s="502"/>
      <c r="CN62" s="502"/>
      <c r="CO62" s="502"/>
      <c r="CP62" s="502"/>
      <c r="CQ62" s="502"/>
      <c r="CR62" s="502"/>
      <c r="CS62" s="502"/>
      <c r="CT62" s="502"/>
      <c r="CU62" s="502"/>
      <c r="CV62" s="502"/>
      <c r="CW62" s="502"/>
      <c r="CX62" s="502"/>
      <c r="CY62" s="502"/>
      <c r="CZ62" s="502">
        <v>100</v>
      </c>
      <c r="DA62" s="502"/>
      <c r="DB62" s="502"/>
      <c r="DC62" s="502"/>
      <c r="DD62" s="502"/>
      <c r="DE62" s="502"/>
      <c r="DF62" s="502"/>
      <c r="DG62" s="502"/>
      <c r="DH62" s="502">
        <v>1</v>
      </c>
      <c r="DI62" s="502">
        <f t="shared" si="21"/>
        <v>60</v>
      </c>
      <c r="DJ62" s="502">
        <v>9</v>
      </c>
      <c r="DK62" s="502"/>
      <c r="DL62" s="502"/>
      <c r="DM62" s="502" t="s">
        <v>12513</v>
      </c>
      <c r="DN62" s="502">
        <v>2</v>
      </c>
      <c r="DO62" s="502"/>
      <c r="DP62" s="502"/>
      <c r="DQ62" s="502"/>
      <c r="DR62" s="502" t="s">
        <v>15325</v>
      </c>
      <c r="DS62" s="502"/>
      <c r="DT62" s="502">
        <f t="shared" si="9"/>
        <v>4</v>
      </c>
      <c r="DU62" s="502"/>
      <c r="DV62" s="502"/>
      <c r="DW62" s="502"/>
      <c r="DX62" s="502"/>
      <c r="DY62" s="502"/>
      <c r="DZ62" s="502"/>
      <c r="EA62" s="502"/>
      <c r="EB62" s="502"/>
      <c r="EC62" s="502"/>
      <c r="ED62" s="502"/>
      <c r="EE62" s="502"/>
      <c r="EF62" s="502"/>
      <c r="EG62" s="502"/>
      <c r="EH62" s="502"/>
      <c r="EI62" s="502"/>
      <c r="EJ62" s="502"/>
      <c r="EK62" s="502"/>
      <c r="EL62" s="502"/>
      <c r="EM62" s="502"/>
      <c r="EN62" s="502"/>
      <c r="EO62" s="502"/>
      <c r="EP62" s="502"/>
      <c r="EQ62" s="502"/>
      <c r="ER62" s="502"/>
      <c r="ES62" s="502"/>
      <c r="ET62" s="502"/>
      <c r="EU62" s="502"/>
      <c r="EV62" s="502"/>
      <c r="EW62" s="502">
        <f t="shared" si="10"/>
        <v>1</v>
      </c>
      <c r="EX62" s="502"/>
      <c r="EY62" s="502"/>
      <c r="EZ62" s="502">
        <v>101</v>
      </c>
      <c r="FA62" s="502"/>
      <c r="FB62" s="502"/>
      <c r="FC62" s="502"/>
      <c r="FD62" s="502"/>
      <c r="FE62" s="502">
        <v>0</v>
      </c>
      <c r="FF62" s="502"/>
      <c r="FG62" s="502">
        <v>2</v>
      </c>
      <c r="FH62" s="502">
        <v>1</v>
      </c>
      <c r="FI62" s="502">
        <v>25</v>
      </c>
      <c r="FJ62" s="502">
        <f t="shared" si="11"/>
        <v>1</v>
      </c>
      <c r="FK62" s="502"/>
      <c r="FL62" s="502"/>
      <c r="FM62" s="502">
        <v>101</v>
      </c>
      <c r="FN62" s="502"/>
      <c r="FO62" s="502"/>
      <c r="FP62" s="502"/>
      <c r="FQ62" s="502"/>
      <c r="FR62" s="502"/>
      <c r="FS62" s="502">
        <v>0</v>
      </c>
      <c r="FT62" s="502"/>
      <c r="FU62" s="502">
        <v>2</v>
      </c>
      <c r="FV62" s="502">
        <v>1</v>
      </c>
      <c r="FW62" s="502">
        <v>25</v>
      </c>
      <c r="FX62" s="152">
        <v>2000</v>
      </c>
      <c r="FY62" s="152">
        <v>1</v>
      </c>
    </row>
    <row r="63" spans="1:181">
      <c r="A63" s="139">
        <v>411</v>
      </c>
      <c r="B63" s="139" t="s">
        <v>653</v>
      </c>
      <c r="C63" s="139">
        <v>2</v>
      </c>
      <c r="D63" s="139">
        <v>1</v>
      </c>
      <c r="E63" s="139">
        <f t="shared" si="3"/>
        <v>1</v>
      </c>
      <c r="F63" s="139">
        <v>1</v>
      </c>
      <c r="G63" s="139">
        <v>1</v>
      </c>
      <c r="H63" s="139">
        <v>1</v>
      </c>
      <c r="L63" s="139">
        <f t="shared" si="4"/>
        <v>3.5999999999999997E-2</v>
      </c>
      <c r="M63" s="139">
        <f t="shared" si="5"/>
        <v>2.7E-2</v>
      </c>
      <c r="N63" s="300" t="str">
        <f t="shared" si="6"/>
        <v>PLAYERSKILL_411</v>
      </c>
      <c r="O63" s="300" t="str">
        <f t="shared" si="7"/>
        <v>PLAYERSKILLDES_411</v>
      </c>
      <c r="P63" s="300" t="str">
        <f t="shared" ref="P63" si="25">"PLAYERSKILLDES2_"&amp;A63</f>
        <v>PLAYERSKILLDES2_411</v>
      </c>
      <c r="Q63" s="300" t="str">
        <f t="shared" ref="Q63" si="26">"PLAYERSKILLDES3_"&amp;A63</f>
        <v>PLAYERSKILLDES3_411</v>
      </c>
      <c r="R63" s="300" t="str">
        <f t="shared" ref="R63" si="27">"PLAYERSKILLDES4_"&amp;A63</f>
        <v>PLAYERSKILLDES4_411</v>
      </c>
      <c r="S63" s="300" t="s">
        <v>15326</v>
      </c>
      <c r="T63" s="502">
        <v>101</v>
      </c>
      <c r="U63" s="503"/>
      <c r="V63" s="503"/>
      <c r="W63" s="503"/>
      <c r="X63" s="503"/>
      <c r="Y63" s="503"/>
      <c r="Z63" s="502"/>
      <c r="AA63" s="502"/>
      <c r="AB63" s="502"/>
      <c r="AC63" s="502"/>
      <c r="AD63" s="508"/>
      <c r="AE63" s="502"/>
      <c r="AF63" s="502"/>
      <c r="AG63" s="502"/>
      <c r="AH63" s="502">
        <v>120</v>
      </c>
      <c r="AI63" s="502"/>
      <c r="AJ63" s="502"/>
      <c r="AK63" s="502"/>
      <c r="AL63" s="502"/>
      <c r="AM63" s="502">
        <v>1</v>
      </c>
      <c r="AN63" s="496"/>
      <c r="AO63" s="502">
        <v>0</v>
      </c>
      <c r="AP63" s="502">
        <v>3</v>
      </c>
      <c r="AQ63" s="502">
        <v>4</v>
      </c>
      <c r="AR63" s="502">
        <v>0</v>
      </c>
      <c r="AS63" s="502"/>
      <c r="AT63" s="504" t="str">
        <f>"["&amp;VLOOKUP([1]playerSkillEffect!$A63,[1]法术参数设计表!$A$2:$O$168,8,FALSE)*1000&amp;",0]"</f>
        <v>[11000,0]</v>
      </c>
      <c r="AU63" s="504" t="str">
        <f>"["&amp;VLOOKUP([1]playerSkillEffect!$A63,[1]法术参数设计表!$A$2:$O$168,9,FALSE)*1000&amp;",0]"</f>
        <v>[25000,0]</v>
      </c>
      <c r="AV63" s="504" t="str">
        <f>"["&amp;VLOOKUP([1]playerSkillEffect!$A63,[1]法术参数设计表!$A$2:$O$168,10,FALSE)&amp;",0]"</f>
        <v>[50,0]</v>
      </c>
      <c r="AW63" s="502">
        <v>1</v>
      </c>
      <c r="AX63" s="502">
        <v>1</v>
      </c>
      <c r="AY63" s="502">
        <v>1</v>
      </c>
      <c r="AZ63" s="502" t="s">
        <v>6831</v>
      </c>
      <c r="BA63" s="502"/>
      <c r="BB63" s="502">
        <v>1</v>
      </c>
      <c r="BC63" s="502"/>
      <c r="BD63" s="502"/>
      <c r="BE63" s="502">
        <v>10411</v>
      </c>
      <c r="BF63" s="502" t="s">
        <v>6831</v>
      </c>
      <c r="BG63" s="502" t="s">
        <v>6831</v>
      </c>
      <c r="BH63" s="502">
        <v>100</v>
      </c>
      <c r="BI63" s="502"/>
      <c r="BJ63" s="502"/>
      <c r="BK63" s="502">
        <v>0</v>
      </c>
      <c r="BL63" s="502">
        <f>VLOOKUP(A63,[1]法术参数设计表!$A$2:$W$223,5,FALSE)</f>
        <v>60</v>
      </c>
      <c r="BM63" s="502"/>
      <c r="BN63" s="502"/>
      <c r="BO63" s="502"/>
      <c r="BP63" s="502"/>
      <c r="BQ63" s="502"/>
      <c r="BR63" s="502"/>
      <c r="BS63" s="502" t="s">
        <v>6831</v>
      </c>
      <c r="BT63" s="502"/>
      <c r="BU63" s="502" t="str">
        <f>IF(VLOOKUP(A63,[1]法术参数设计表!$A$2:$Q$168,16,FALSE)="","","["&amp;ROUND(VLOOKUP(A63,[1]法术参数设计表!$A$2:$Q$168,16,FALSE),0)&amp;","&amp;ROUND(VLOOKUP(A63,[1]法术参数设计表!$A$2:$Q$168,17,FALSE),0)&amp;"]")</f>
        <v>[233,126]</v>
      </c>
      <c r="BV63" s="502"/>
      <c r="BW63" s="502" t="s">
        <v>6831</v>
      </c>
      <c r="BX63" s="502">
        <v>4</v>
      </c>
      <c r="BY63" s="505" t="s">
        <v>6831</v>
      </c>
      <c r="BZ63" s="505" t="s">
        <v>6831</v>
      </c>
      <c r="CA63" s="505" t="s">
        <v>6831</v>
      </c>
      <c r="CB63" s="505" t="s">
        <v>6831</v>
      </c>
      <c r="CC63" s="505"/>
      <c r="CD63" s="505"/>
      <c r="CE63" s="502" t="s">
        <v>6831</v>
      </c>
      <c r="CF63" s="502" t="s">
        <v>6831</v>
      </c>
      <c r="CG63" s="502" t="s">
        <v>6831</v>
      </c>
      <c r="CH63" s="502" t="s">
        <v>6831</v>
      </c>
      <c r="CI63" s="502" t="s">
        <v>6831</v>
      </c>
      <c r="CJ63" s="502"/>
      <c r="CK63" s="502"/>
      <c r="CL63" s="502"/>
      <c r="CM63" s="502"/>
      <c r="CN63" s="502"/>
      <c r="CO63" s="502"/>
      <c r="CP63" s="502"/>
      <c r="CQ63" s="502"/>
      <c r="CR63" s="502"/>
      <c r="CS63" s="502"/>
      <c r="CT63" s="502"/>
      <c r="CU63" s="502"/>
      <c r="CV63" s="502"/>
      <c r="CW63" s="502"/>
      <c r="CX63" s="502"/>
      <c r="CY63" s="502"/>
      <c r="CZ63" s="502"/>
      <c r="DA63" s="502"/>
      <c r="DB63" s="502"/>
      <c r="DC63" s="502"/>
      <c r="DD63" s="502"/>
      <c r="DE63" s="502"/>
      <c r="DF63" s="502"/>
      <c r="DG63" s="502"/>
      <c r="DH63" s="502"/>
      <c r="DI63" s="502">
        <f t="shared" si="21"/>
        <v>60</v>
      </c>
      <c r="DJ63" s="502"/>
      <c r="DK63" s="502"/>
      <c r="DL63" s="502"/>
      <c r="DM63" s="502"/>
      <c r="DN63" s="502"/>
      <c r="DO63" s="502"/>
      <c r="DP63" s="502"/>
      <c r="DQ63" s="502"/>
      <c r="DR63" s="502"/>
      <c r="DS63" s="502"/>
      <c r="DT63" s="502">
        <f t="shared" si="9"/>
        <v>4</v>
      </c>
      <c r="DU63" s="502"/>
      <c r="DV63" s="502"/>
      <c r="DW63" s="502"/>
      <c r="DX63" s="502"/>
      <c r="DY63" s="502"/>
      <c r="DZ63" s="502"/>
      <c r="EA63" s="502"/>
      <c r="EB63" s="502"/>
      <c r="EC63" s="502"/>
      <c r="ED63" s="502"/>
      <c r="EE63" s="502"/>
      <c r="EF63" s="502"/>
      <c r="EG63" s="502"/>
      <c r="EH63" s="502"/>
      <c r="EI63" s="502"/>
      <c r="EJ63" s="502"/>
      <c r="EK63" s="502"/>
      <c r="EL63" s="502"/>
      <c r="EM63" s="502"/>
      <c r="EN63" s="502"/>
      <c r="EO63" s="502"/>
      <c r="EP63" s="502"/>
      <c r="EQ63" s="502"/>
      <c r="ER63" s="502"/>
      <c r="ES63" s="502"/>
      <c r="ET63" s="502"/>
      <c r="EU63" s="502"/>
      <c r="EV63" s="502"/>
      <c r="EW63" s="502">
        <f t="shared" si="10"/>
        <v>10</v>
      </c>
      <c r="EX63" s="502"/>
      <c r="EY63" s="502"/>
      <c r="EZ63" s="502">
        <v>101</v>
      </c>
      <c r="FA63" s="502"/>
      <c r="FB63" s="502"/>
      <c r="FC63" s="504" t="s">
        <v>15162</v>
      </c>
      <c r="FD63" s="502">
        <v>0</v>
      </c>
      <c r="FE63" s="502">
        <v>0</v>
      </c>
      <c r="FF63" s="502"/>
      <c r="FG63" s="502">
        <v>2</v>
      </c>
      <c r="FH63" s="502">
        <v>1</v>
      </c>
      <c r="FI63" s="502">
        <v>25</v>
      </c>
      <c r="FJ63" s="502">
        <f t="shared" si="11"/>
        <v>10</v>
      </c>
      <c r="FK63" s="502"/>
      <c r="FL63" s="502"/>
      <c r="FM63" s="502">
        <v>101</v>
      </c>
      <c r="FN63" s="502"/>
      <c r="FO63" s="502"/>
      <c r="FP63" s="502"/>
      <c r="FQ63" s="504" t="s">
        <v>15162</v>
      </c>
      <c r="FR63" s="502">
        <v>0</v>
      </c>
      <c r="FS63" s="502">
        <v>0</v>
      </c>
      <c r="FT63" s="504" t="s">
        <v>15150</v>
      </c>
      <c r="FU63" s="502">
        <v>2</v>
      </c>
      <c r="FV63" s="502">
        <v>1</v>
      </c>
      <c r="FW63" s="502">
        <v>25</v>
      </c>
      <c r="FX63" s="152">
        <v>2000</v>
      </c>
      <c r="FY63" s="152">
        <v>1</v>
      </c>
    </row>
    <row r="64" spans="1:181">
      <c r="A64" s="139">
        <v>412</v>
      </c>
      <c r="B64" s="139" t="s">
        <v>654</v>
      </c>
      <c r="C64" s="139">
        <v>2</v>
      </c>
      <c r="E64" s="139">
        <f t="shared" si="3"/>
        <v>0</v>
      </c>
      <c r="F64" s="139">
        <v>1</v>
      </c>
      <c r="G64" s="139">
        <v>2</v>
      </c>
      <c r="H64" s="139">
        <v>2</v>
      </c>
      <c r="L64" s="139">
        <f t="shared" si="4"/>
        <v>2.7E-2</v>
      </c>
      <c r="M64" s="139">
        <f t="shared" si="5"/>
        <v>1.7999999999999999E-2</v>
      </c>
      <c r="N64" s="300" t="str">
        <f t="shared" si="6"/>
        <v>PLAYERSKILL_412</v>
      </c>
      <c r="O64" s="300" t="str">
        <f t="shared" si="7"/>
        <v>PLAYERSKILLDES_412</v>
      </c>
      <c r="P64" s="300" t="str">
        <f t="shared" si="24"/>
        <v>PLAYERSKILLDES2_412</v>
      </c>
      <c r="Q64" s="300" t="str">
        <f t="shared" si="22"/>
        <v>PLAYERSKILLDES3_412</v>
      </c>
      <c r="R64" s="300" t="str">
        <f t="shared" si="23"/>
        <v>PLAYERSKILLDES4_412</v>
      </c>
      <c r="S64" s="300" t="s">
        <v>15327</v>
      </c>
      <c r="T64" s="502">
        <v>101</v>
      </c>
      <c r="U64" s="503"/>
      <c r="V64" s="503"/>
      <c r="W64" s="503"/>
      <c r="X64" s="503"/>
      <c r="Y64" s="503"/>
      <c r="Z64" s="502"/>
      <c r="AA64" s="502"/>
      <c r="AB64" s="502"/>
      <c r="AC64" s="502"/>
      <c r="AD64" s="504" t="s">
        <v>15328</v>
      </c>
      <c r="AE64" s="502"/>
      <c r="AF64" s="502"/>
      <c r="AG64" s="502"/>
      <c r="AH64" s="502">
        <v>120</v>
      </c>
      <c r="AI64" s="502"/>
      <c r="AJ64" s="502"/>
      <c r="AK64" s="502"/>
      <c r="AL64" s="502"/>
      <c r="AM64" s="502">
        <v>1</v>
      </c>
      <c r="AN64" s="496"/>
      <c r="AO64" s="502">
        <v>0</v>
      </c>
      <c r="AP64" s="502">
        <v>3</v>
      </c>
      <c r="AQ64" s="502">
        <v>4</v>
      </c>
      <c r="AR64" s="502">
        <v>0</v>
      </c>
      <c r="AS64" s="502"/>
      <c r="AT64" s="504" t="str">
        <f>"["&amp;VLOOKUP([1]playerSkillEffect!$A64,[1]法术参数设计表!$A$2:$O$168,8,FALSE)*1000&amp;",0]"</f>
        <v>[13000,0]</v>
      </c>
      <c r="AU64" s="504" t="str">
        <f>"["&amp;VLOOKUP([1]playerSkillEffect!$A64,[1]法术参数设计表!$A$2:$O$168,9,FALSE)*1000&amp;",0]"</f>
        <v>[20000,0]</v>
      </c>
      <c r="AV64" s="504" t="str">
        <f>"["&amp;VLOOKUP([1]playerSkillEffect!$A64,[1]法术参数设计表!$A$2:$O$168,10,FALSE)&amp;",0]"</f>
        <v>[15,0]</v>
      </c>
      <c r="AW64" s="502">
        <v>1</v>
      </c>
      <c r="AX64" s="502">
        <v>1</v>
      </c>
      <c r="AY64" s="502">
        <v>1</v>
      </c>
      <c r="AZ64" s="502" t="s">
        <v>6831</v>
      </c>
      <c r="BA64" s="502"/>
      <c r="BB64" s="502">
        <v>1</v>
      </c>
      <c r="BC64" s="502"/>
      <c r="BD64" s="502" t="s">
        <v>6831</v>
      </c>
      <c r="BE64" s="502" t="s">
        <v>6831</v>
      </c>
      <c r="BF64" s="502" t="s">
        <v>6831</v>
      </c>
      <c r="BG64" s="502" t="s">
        <v>6831</v>
      </c>
      <c r="BH64" s="502">
        <v>100</v>
      </c>
      <c r="BI64" s="502"/>
      <c r="BJ64" s="502"/>
      <c r="BK64" s="502">
        <v>1</v>
      </c>
      <c r="BL64" s="502">
        <f>VLOOKUP(A64,[1]法术参数设计表!$A$2:$W$223,5,FALSE)</f>
        <v>45</v>
      </c>
      <c r="BM64" s="502">
        <v>9</v>
      </c>
      <c r="BN64" s="502"/>
      <c r="BO64" s="502"/>
      <c r="BP64" s="504" t="s">
        <v>15329</v>
      </c>
      <c r="BQ64" s="504"/>
      <c r="BR64" s="504"/>
      <c r="BS64" s="502" t="s">
        <v>6831</v>
      </c>
      <c r="BT64" s="502"/>
      <c r="BU64" s="502" t="str">
        <f>IF(VLOOKUP(A64,[1]法术参数设计表!$A$2:$Q$168,16,FALSE)="","","["&amp;ROUND(VLOOKUP(A64,[1]法术参数设计表!$A$2:$Q$168,16,FALSE),0)&amp;","&amp;ROUND(VLOOKUP(A64,[1]法术参数设计表!$A$2:$Q$168,17,FALSE),0)&amp;"]")</f>
        <v/>
      </c>
      <c r="BV64" s="502"/>
      <c r="BW64" s="502" t="s">
        <v>6831</v>
      </c>
      <c r="BX64" s="502">
        <v>4</v>
      </c>
      <c r="BY64" s="505" t="s">
        <v>6831</v>
      </c>
      <c r="BZ64" s="505" t="s">
        <v>6831</v>
      </c>
      <c r="CA64" s="505">
        <v>4412</v>
      </c>
      <c r="CB64" s="505" t="s">
        <v>15138</v>
      </c>
      <c r="CC64" s="505"/>
      <c r="CD64" s="505"/>
      <c r="CE64" s="502" t="s">
        <v>6831</v>
      </c>
      <c r="CF64" s="502" t="s">
        <v>6831</v>
      </c>
      <c r="CG64" s="502" t="s">
        <v>6831</v>
      </c>
      <c r="CH64" s="502" t="s">
        <v>6831</v>
      </c>
      <c r="CI64" s="502" t="s">
        <v>6831</v>
      </c>
      <c r="CJ64" s="502"/>
      <c r="CK64" s="502"/>
      <c r="CL64" s="502">
        <v>2</v>
      </c>
      <c r="CM64" s="502">
        <v>1</v>
      </c>
      <c r="CN64" s="502"/>
      <c r="CO64" s="502"/>
      <c r="CP64" s="502"/>
      <c r="CQ64" s="502"/>
      <c r="CR64" s="502"/>
      <c r="CS64" s="502"/>
      <c r="CT64" s="502"/>
      <c r="CU64" s="502"/>
      <c r="CV64" s="502"/>
      <c r="CW64" s="502"/>
      <c r="CX64" s="502"/>
      <c r="CY64" s="502"/>
      <c r="CZ64" s="502"/>
      <c r="DA64" s="502"/>
      <c r="DB64" s="502"/>
      <c r="DC64" s="502"/>
      <c r="DD64" s="502"/>
      <c r="DE64" s="502"/>
      <c r="DF64" s="502"/>
      <c r="DG64" s="502"/>
      <c r="DH64" s="502"/>
      <c r="DI64" s="502">
        <f t="shared" si="21"/>
        <v>45</v>
      </c>
      <c r="DJ64" s="502"/>
      <c r="DK64" s="502"/>
      <c r="DL64" s="502"/>
      <c r="DM64" s="502"/>
      <c r="DN64" s="502"/>
      <c r="DO64" s="504"/>
      <c r="DP64" s="502"/>
      <c r="DQ64" s="502"/>
      <c r="DR64" s="502"/>
      <c r="DS64" s="502"/>
      <c r="DT64" s="502">
        <f t="shared" si="9"/>
        <v>4</v>
      </c>
      <c r="DU64" s="502"/>
      <c r="DV64" s="502"/>
      <c r="DW64" s="502"/>
      <c r="DX64" s="502"/>
      <c r="DY64" s="502"/>
      <c r="DZ64" s="502"/>
      <c r="EA64" s="502"/>
      <c r="EB64" s="502"/>
      <c r="EC64" s="502"/>
      <c r="ED64" s="502"/>
      <c r="EE64" s="502"/>
      <c r="EF64" s="502"/>
      <c r="EG64" s="502"/>
      <c r="EH64" s="502"/>
      <c r="EI64" s="502"/>
      <c r="EJ64" s="502"/>
      <c r="EK64" s="502"/>
      <c r="EL64" s="502"/>
      <c r="EM64" s="502"/>
      <c r="EN64" s="502"/>
      <c r="EO64" s="502"/>
      <c r="EP64" s="502"/>
      <c r="EQ64" s="502"/>
      <c r="ER64" s="502"/>
      <c r="ES64" s="502"/>
      <c r="ET64" s="502"/>
      <c r="EU64" s="502"/>
      <c r="EV64" s="502"/>
      <c r="EW64" s="502">
        <f t="shared" si="10"/>
        <v>1</v>
      </c>
      <c r="EX64" s="502"/>
      <c r="EY64" s="502"/>
      <c r="EZ64" s="502">
        <v>101</v>
      </c>
      <c r="FA64" s="502"/>
      <c r="FB64" s="502"/>
      <c r="FC64" s="502"/>
      <c r="FD64" s="502"/>
      <c r="FE64" s="502">
        <v>1</v>
      </c>
      <c r="FF64" s="502"/>
      <c r="FG64" s="502" t="s">
        <v>6831</v>
      </c>
      <c r="FH64" s="502">
        <v>1</v>
      </c>
      <c r="FI64" s="502">
        <v>25</v>
      </c>
      <c r="FJ64" s="502">
        <f t="shared" si="11"/>
        <v>1</v>
      </c>
      <c r="FK64" s="502"/>
      <c r="FL64" s="502"/>
      <c r="FM64" s="502">
        <v>101</v>
      </c>
      <c r="FN64" s="502"/>
      <c r="FO64" s="502"/>
      <c r="FP64" s="502"/>
      <c r="FQ64" s="502"/>
      <c r="FR64" s="502"/>
      <c r="FS64" s="502">
        <v>1</v>
      </c>
      <c r="FT64" s="502"/>
      <c r="FU64" s="502" t="s">
        <v>6831</v>
      </c>
      <c r="FV64" s="502">
        <v>1</v>
      </c>
      <c r="FW64" s="502">
        <v>25</v>
      </c>
      <c r="FX64" s="152">
        <v>2000</v>
      </c>
      <c r="FY64" s="152">
        <v>1</v>
      </c>
    </row>
    <row r="65" spans="1:181">
      <c r="A65" s="139">
        <v>413</v>
      </c>
      <c r="B65" s="139" t="s">
        <v>655</v>
      </c>
      <c r="C65" s="139">
        <v>2</v>
      </c>
      <c r="E65" s="139">
        <f t="shared" si="3"/>
        <v>0</v>
      </c>
      <c r="F65" s="139">
        <v>1</v>
      </c>
      <c r="G65" s="139">
        <v>2</v>
      </c>
      <c r="H65" s="139">
        <v>2</v>
      </c>
      <c r="L65" s="139">
        <f t="shared" si="4"/>
        <v>2.7E-2</v>
      </c>
      <c r="M65" s="139">
        <f t="shared" si="5"/>
        <v>1.7999999999999999E-2</v>
      </c>
      <c r="N65" s="300" t="str">
        <f t="shared" si="6"/>
        <v>PLAYERSKILL_413</v>
      </c>
      <c r="O65" s="300" t="str">
        <f t="shared" si="7"/>
        <v>PLAYERSKILLDES_413</v>
      </c>
      <c r="P65" s="300" t="str">
        <f t="shared" si="24"/>
        <v>PLAYERSKILLDES2_413</v>
      </c>
      <c r="Q65" s="300" t="str">
        <f t="shared" si="22"/>
        <v>PLAYERSKILLDES3_413</v>
      </c>
      <c r="R65" s="300" t="str">
        <f t="shared" si="23"/>
        <v>PLAYERSKILLDES4_413</v>
      </c>
      <c r="S65" s="300" t="s">
        <v>15330</v>
      </c>
      <c r="T65" s="502">
        <v>101</v>
      </c>
      <c r="U65" s="503"/>
      <c r="V65" s="503"/>
      <c r="W65" s="503"/>
      <c r="X65" s="503"/>
      <c r="Y65" s="503"/>
      <c r="Z65" s="502"/>
      <c r="AA65" s="502"/>
      <c r="AB65" s="502"/>
      <c r="AC65" s="502"/>
      <c r="AD65" s="504" t="s">
        <v>15331</v>
      </c>
      <c r="AE65" s="502"/>
      <c r="AF65" s="502"/>
      <c r="AG65" s="502"/>
      <c r="AH65" s="502">
        <v>120</v>
      </c>
      <c r="AI65" s="502"/>
      <c r="AJ65" s="502"/>
      <c r="AK65" s="502"/>
      <c r="AL65" s="502"/>
      <c r="AM65" s="502">
        <v>1</v>
      </c>
      <c r="AN65" s="496" t="s">
        <v>15332</v>
      </c>
      <c r="AO65" s="502">
        <v>0</v>
      </c>
      <c r="AP65" s="502">
        <v>3</v>
      </c>
      <c r="AQ65" s="502">
        <v>4</v>
      </c>
      <c r="AR65" s="502">
        <v>0</v>
      </c>
      <c r="AS65" s="502"/>
      <c r="AT65" s="504" t="str">
        <f>"["&amp;VLOOKUP([1]playerSkillEffect!$A65,[1]法术参数设计表!$A$2:$O$168,8,FALSE)*1000&amp;",0]"</f>
        <v>[9000,0]</v>
      </c>
      <c r="AU65" s="504" t="str">
        <f>"["&amp;VLOOKUP([1]playerSkillEffect!$A65,[1]法术参数设计表!$A$2:$O$168,9,FALSE)*1000&amp;",0]"</f>
        <v>[24000,0]</v>
      </c>
      <c r="AV65" s="504" t="str">
        <f>"["&amp;VLOOKUP([1]playerSkillEffect!$A65,[1]法术参数设计表!$A$2:$O$168,10,FALSE)&amp;",0]"</f>
        <v>[35,0]</v>
      </c>
      <c r="AW65" s="502">
        <v>1</v>
      </c>
      <c r="AX65" s="502">
        <v>1</v>
      </c>
      <c r="AY65" s="502">
        <v>1</v>
      </c>
      <c r="AZ65" s="502" t="s">
        <v>6831</v>
      </c>
      <c r="BA65" s="502"/>
      <c r="BB65" s="502">
        <v>1</v>
      </c>
      <c r="BC65" s="502"/>
      <c r="BD65" s="502" t="s">
        <v>6831</v>
      </c>
      <c r="BE65" s="502" t="s">
        <v>6831</v>
      </c>
      <c r="BF65" s="502" t="s">
        <v>6831</v>
      </c>
      <c r="BG65" s="502" t="s">
        <v>6831</v>
      </c>
      <c r="BH65" s="502">
        <v>100</v>
      </c>
      <c r="BI65" s="502"/>
      <c r="BJ65" s="502"/>
      <c r="BK65" s="502">
        <v>1</v>
      </c>
      <c r="BL65" s="502">
        <f>VLOOKUP(A65,[1]法术参数设计表!$A$2:$W$223,5,FALSE)</f>
        <v>60</v>
      </c>
      <c r="BM65" s="502">
        <v>9</v>
      </c>
      <c r="BN65" s="502"/>
      <c r="BO65" s="502"/>
      <c r="BP65" s="504" t="s">
        <v>15329</v>
      </c>
      <c r="BQ65" s="502"/>
      <c r="BR65" s="502"/>
      <c r="BS65" s="502" t="s">
        <v>6831</v>
      </c>
      <c r="BT65" s="502"/>
      <c r="BU65" s="502" t="str">
        <f>IF(VLOOKUP(A65,[1]法术参数设计表!$A$2:$Q$168,16,FALSE)="","","["&amp;ROUND(VLOOKUP(A65,[1]法术参数设计表!$A$2:$Q$168,16,FALSE),0)&amp;","&amp;ROUND(VLOOKUP(A65,[1]法术参数设计表!$A$2:$Q$168,17,FALSE),0)&amp;"]")</f>
        <v/>
      </c>
      <c r="BV65" s="502"/>
      <c r="BW65" s="502" t="s">
        <v>6831</v>
      </c>
      <c r="BX65" s="502">
        <v>4</v>
      </c>
      <c r="BY65" s="505" t="s">
        <v>6831</v>
      </c>
      <c r="BZ65" s="505" t="s">
        <v>6831</v>
      </c>
      <c r="CA65" s="505">
        <v>4413</v>
      </c>
      <c r="CB65" s="505" t="s">
        <v>15138</v>
      </c>
      <c r="CC65" s="505"/>
      <c r="CD65" s="505"/>
      <c r="CE65" s="502" t="s">
        <v>6831</v>
      </c>
      <c r="CF65" s="502" t="s">
        <v>6831</v>
      </c>
      <c r="CG65" s="502" t="s">
        <v>6831</v>
      </c>
      <c r="CH65" s="502" t="s">
        <v>6831</v>
      </c>
      <c r="CI65" s="502" t="s">
        <v>6831</v>
      </c>
      <c r="CJ65" s="502"/>
      <c r="CK65" s="502"/>
      <c r="CL65" s="502"/>
      <c r="CM65" s="502"/>
      <c r="CN65" s="502"/>
      <c r="CO65" s="502"/>
      <c r="CP65" s="502"/>
      <c r="CQ65" s="502"/>
      <c r="CR65" s="502"/>
      <c r="CS65" s="502"/>
      <c r="CT65" s="502"/>
      <c r="CU65" s="502"/>
      <c r="CV65" s="502"/>
      <c r="CW65" s="502"/>
      <c r="CX65" s="502"/>
      <c r="CY65" s="502">
        <v>1</v>
      </c>
      <c r="CZ65" s="502"/>
      <c r="DA65" s="502"/>
      <c r="DB65" s="502"/>
      <c r="DC65" s="502"/>
      <c r="DD65" s="502"/>
      <c r="DE65" s="502"/>
      <c r="DF65" s="502"/>
      <c r="DG65" s="502"/>
      <c r="DH65" s="502"/>
      <c r="DI65" s="502">
        <f t="shared" si="21"/>
        <v>60</v>
      </c>
      <c r="DJ65" s="502"/>
      <c r="DK65" s="502"/>
      <c r="DL65" s="502"/>
      <c r="DM65" s="502"/>
      <c r="DN65" s="502"/>
      <c r="DO65" s="502"/>
      <c r="DP65" s="502"/>
      <c r="DQ65" s="502"/>
      <c r="DR65" s="502"/>
      <c r="DS65" s="502"/>
      <c r="DT65" s="502">
        <f t="shared" si="9"/>
        <v>4</v>
      </c>
      <c r="DU65" s="502"/>
      <c r="DV65" s="502"/>
      <c r="DW65" s="502"/>
      <c r="DX65" s="502"/>
      <c r="DY65" s="502"/>
      <c r="DZ65" s="502"/>
      <c r="EA65" s="502"/>
      <c r="EB65" s="502"/>
      <c r="EC65" s="502"/>
      <c r="ED65" s="502"/>
      <c r="EE65" s="502"/>
      <c r="EF65" s="502"/>
      <c r="EG65" s="502"/>
      <c r="EH65" s="502"/>
      <c r="EI65" s="502"/>
      <c r="EJ65" s="502"/>
      <c r="EK65" s="502"/>
      <c r="EL65" s="502"/>
      <c r="EM65" s="502"/>
      <c r="EN65" s="502"/>
      <c r="EO65" s="502"/>
      <c r="EP65" s="502"/>
      <c r="EQ65" s="502"/>
      <c r="ER65" s="502"/>
      <c r="ES65" s="502"/>
      <c r="ET65" s="502"/>
      <c r="EU65" s="502"/>
      <c r="EV65" s="502"/>
      <c r="EW65" s="502">
        <f t="shared" si="10"/>
        <v>1</v>
      </c>
      <c r="EX65" s="502"/>
      <c r="EY65" s="502"/>
      <c r="EZ65" s="502">
        <v>101</v>
      </c>
      <c r="FA65" s="502"/>
      <c r="FB65" s="502"/>
      <c r="FC65" s="502"/>
      <c r="FD65" s="502"/>
      <c r="FE65" s="502">
        <v>1</v>
      </c>
      <c r="FF65" s="504" t="s">
        <v>15139</v>
      </c>
      <c r="FG65" s="502" t="s">
        <v>6831</v>
      </c>
      <c r="FH65" s="502">
        <v>1</v>
      </c>
      <c r="FI65" s="502">
        <v>25</v>
      </c>
      <c r="FJ65" s="502">
        <f t="shared" si="11"/>
        <v>1</v>
      </c>
      <c r="FK65" s="502"/>
      <c r="FL65" s="502"/>
      <c r="FM65" s="502">
        <v>101</v>
      </c>
      <c r="FN65" s="502"/>
      <c r="FO65" s="502"/>
      <c r="FP65" s="502"/>
      <c r="FQ65" s="502"/>
      <c r="FR65" s="502"/>
      <c r="FS65" s="502">
        <v>1</v>
      </c>
      <c r="FT65" s="504" t="s">
        <v>15139</v>
      </c>
      <c r="FU65" s="502" t="s">
        <v>6831</v>
      </c>
      <c r="FV65" s="502">
        <v>1</v>
      </c>
      <c r="FW65" s="502">
        <v>25</v>
      </c>
      <c r="FX65" s="152">
        <v>2000</v>
      </c>
      <c r="FY65" s="152">
        <v>1</v>
      </c>
    </row>
    <row r="66" spans="1:181">
      <c r="A66" s="139">
        <v>414</v>
      </c>
      <c r="B66" s="139" t="s">
        <v>656</v>
      </c>
      <c r="C66" s="139">
        <v>2</v>
      </c>
      <c r="E66" s="139">
        <f t="shared" si="3"/>
        <v>0</v>
      </c>
      <c r="F66" s="139">
        <v>1</v>
      </c>
      <c r="G66" s="139">
        <v>3</v>
      </c>
      <c r="H66" s="139">
        <v>3</v>
      </c>
      <c r="L66" s="139">
        <f t="shared" si="4"/>
        <v>2.7E-2</v>
      </c>
      <c r="M66" s="139">
        <f t="shared" si="5"/>
        <v>1.7999999999999999E-2</v>
      </c>
      <c r="N66" s="300" t="str">
        <f t="shared" si="6"/>
        <v>PLAYERSKILL_414</v>
      </c>
      <c r="O66" s="300" t="str">
        <f t="shared" si="7"/>
        <v>PLAYERSKILLDES_414</v>
      </c>
      <c r="P66" s="300" t="str">
        <f t="shared" si="24"/>
        <v>PLAYERSKILLDES2_414</v>
      </c>
      <c r="Q66" s="300" t="str">
        <f t="shared" si="22"/>
        <v>PLAYERSKILLDES3_414</v>
      </c>
      <c r="R66" s="300" t="str">
        <f t="shared" si="23"/>
        <v>PLAYERSKILLDES4_414</v>
      </c>
      <c r="S66" s="300" t="s">
        <v>15333</v>
      </c>
      <c r="T66" s="502">
        <v>101</v>
      </c>
      <c r="U66" s="503"/>
      <c r="V66" s="503"/>
      <c r="W66" s="503"/>
      <c r="X66" s="503"/>
      <c r="Y66" s="503"/>
      <c r="Z66" s="502"/>
      <c r="AA66" s="502"/>
      <c r="AB66" s="502"/>
      <c r="AC66" s="502"/>
      <c r="AD66" s="522" t="s">
        <v>15334</v>
      </c>
      <c r="AF66" s="502"/>
      <c r="AG66" s="504" t="s">
        <v>15335</v>
      </c>
      <c r="AH66" s="502">
        <v>120</v>
      </c>
      <c r="AI66" s="502"/>
      <c r="AJ66" s="502"/>
      <c r="AK66" s="502"/>
      <c r="AL66" s="502"/>
      <c r="AM66" s="502">
        <v>0</v>
      </c>
      <c r="AN66" s="496"/>
      <c r="AO66" s="502">
        <v>0</v>
      </c>
      <c r="AP66" s="502">
        <v>3</v>
      </c>
      <c r="AQ66" s="502">
        <v>4</v>
      </c>
      <c r="AR66" s="502">
        <v>0</v>
      </c>
      <c r="AS66" s="502"/>
      <c r="AT66" s="504" t="str">
        <f>"["&amp;VLOOKUP([1]playerSkillEffect!$A66,[1]法术参数设计表!$A$2:$O$168,8,FALSE)*1000&amp;",0]"</f>
        <v>[15000,0]</v>
      </c>
      <c r="AU66" s="504" t="str">
        <f>"["&amp;VLOOKUP([1]playerSkillEffect!$A66,[1]法术参数设计表!$A$2:$O$168,9,FALSE)*1000&amp;",0]"</f>
        <v>[35000,0]</v>
      </c>
      <c r="AV66" s="504" t="str">
        <f>"["&amp;VLOOKUP([1]playerSkillEffect!$A66,[1]法术参数设计表!$A$2:$O$168,10,FALSE)&amp;",0]"</f>
        <v>[40,0]</v>
      </c>
      <c r="AW66" s="502">
        <v>1</v>
      </c>
      <c r="AX66" s="502">
        <v>1</v>
      </c>
      <c r="AY66" s="502">
        <v>1</v>
      </c>
      <c r="AZ66" s="502" t="s">
        <v>6831</v>
      </c>
      <c r="BA66" s="502"/>
      <c r="BB66" s="502">
        <v>1</v>
      </c>
      <c r="BC66" s="502"/>
      <c r="BD66" s="502" t="s">
        <v>6831</v>
      </c>
      <c r="BE66" s="502" t="s">
        <v>6831</v>
      </c>
      <c r="BF66" s="502" t="s">
        <v>6831</v>
      </c>
      <c r="BG66" s="502" t="s">
        <v>6831</v>
      </c>
      <c r="BH66" s="502">
        <v>100</v>
      </c>
      <c r="BI66" s="502"/>
      <c r="BJ66" s="502"/>
      <c r="BK66" s="502">
        <v>0</v>
      </c>
      <c r="BL66" s="502">
        <f>VLOOKUP(A66,[1]法术参数设计表!$A$2:$W$223,5,FALSE)</f>
        <v>45</v>
      </c>
      <c r="BM66" s="502"/>
      <c r="BN66" s="502"/>
      <c r="BO66" s="502"/>
      <c r="BP66" s="502"/>
      <c r="BQ66" s="502">
        <v>3</v>
      </c>
      <c r="BR66" s="502"/>
      <c r="BS66" s="502" t="s">
        <v>6831</v>
      </c>
      <c r="BT66" s="502"/>
      <c r="BU66" s="502" t="str">
        <f>IF(VLOOKUP(A66,[1]法术参数设计表!$A$2:$Q$168,16,FALSE)="","","["&amp;ROUND(VLOOKUP(A66,[1]法术参数设计表!$A$2:$Q$168,16,FALSE),0)&amp;","&amp;ROUND(VLOOKUP(A66,[1]法术参数设计表!$A$2:$Q$168,17,FALSE),0)&amp;"]")</f>
        <v/>
      </c>
      <c r="BV66" s="502"/>
      <c r="BW66" s="502" t="s">
        <v>6831</v>
      </c>
      <c r="BX66" s="502">
        <v>4</v>
      </c>
      <c r="BY66" s="505" t="s">
        <v>6831</v>
      </c>
      <c r="BZ66" s="505" t="s">
        <v>6831</v>
      </c>
      <c r="CA66" s="505" t="s">
        <v>6831</v>
      </c>
      <c r="CB66" s="505" t="s">
        <v>6831</v>
      </c>
      <c r="CC66" s="505"/>
      <c r="CD66" s="505"/>
      <c r="CE66" s="504">
        <v>8414</v>
      </c>
      <c r="CF66" s="502" t="s">
        <v>14475</v>
      </c>
      <c r="CG66" s="504" t="s">
        <v>15180</v>
      </c>
      <c r="CH66" s="502" t="s">
        <v>6831</v>
      </c>
      <c r="CI66" s="502" t="s">
        <v>6831</v>
      </c>
      <c r="CJ66" s="502"/>
      <c r="CK66" s="502"/>
      <c r="CL66" s="502"/>
      <c r="CM66" s="502"/>
      <c r="CN66" s="502"/>
      <c r="CO66" s="502"/>
      <c r="CP66" s="502"/>
      <c r="CQ66" s="502"/>
      <c r="CR66" s="502"/>
      <c r="CS66" s="502"/>
      <c r="CT66" s="502"/>
      <c r="CU66" s="502"/>
      <c r="CV66" s="502"/>
      <c r="CW66" s="502"/>
      <c r="CX66" s="502"/>
      <c r="CY66" s="502"/>
      <c r="CZ66" s="502"/>
      <c r="DA66" s="502"/>
      <c r="DB66" s="502"/>
      <c r="DC66" s="502"/>
      <c r="DD66" s="502"/>
      <c r="DE66" s="502"/>
      <c r="DF66" s="502"/>
      <c r="DG66" s="502"/>
      <c r="DH66" s="502"/>
      <c r="DI66" s="502">
        <f t="shared" si="21"/>
        <v>45</v>
      </c>
      <c r="DJ66" s="502"/>
      <c r="DK66" s="502"/>
      <c r="DL66" s="502"/>
      <c r="DM66" s="502"/>
      <c r="DN66" s="502"/>
      <c r="DO66" s="502"/>
      <c r="DP66" s="502"/>
      <c r="DQ66" s="502"/>
      <c r="DR66" s="502"/>
      <c r="DS66" s="502"/>
      <c r="DT66" s="502">
        <f t="shared" si="9"/>
        <v>4</v>
      </c>
      <c r="DU66" s="502"/>
      <c r="DV66" s="502"/>
      <c r="DW66" s="502"/>
      <c r="DX66" s="502"/>
      <c r="DY66" s="502"/>
      <c r="DZ66" s="502"/>
      <c r="EA66" s="502"/>
      <c r="EB66" s="502"/>
      <c r="EC66" s="502"/>
      <c r="ED66" s="502"/>
      <c r="EE66" s="502"/>
      <c r="EF66" s="502"/>
      <c r="EG66" s="502"/>
      <c r="EH66" s="502"/>
      <c r="EI66" s="502"/>
      <c r="EJ66" s="502"/>
      <c r="EK66" s="502"/>
      <c r="EL66" s="502"/>
      <c r="EM66" s="502"/>
      <c r="EN66" s="502"/>
      <c r="EO66" s="502"/>
      <c r="EP66" s="502"/>
      <c r="EQ66" s="502"/>
      <c r="ER66" s="502"/>
      <c r="ES66" s="502"/>
      <c r="ET66" s="502"/>
      <c r="EU66" s="502"/>
      <c r="EV66" s="502"/>
      <c r="EW66" s="502">
        <f t="shared" si="10"/>
        <v>1</v>
      </c>
      <c r="EX66" s="502"/>
      <c r="EY66" s="502"/>
      <c r="EZ66" s="502">
        <v>100</v>
      </c>
      <c r="FA66" s="502"/>
      <c r="FB66" s="502"/>
      <c r="FC66" s="502"/>
      <c r="FD66" s="502"/>
      <c r="FE66" s="502">
        <v>1</v>
      </c>
      <c r="FF66" s="504" t="s">
        <v>15150</v>
      </c>
      <c r="FG66" s="502" t="s">
        <v>6831</v>
      </c>
      <c r="FH66" s="502">
        <v>1</v>
      </c>
      <c r="FI66" s="502">
        <v>25</v>
      </c>
      <c r="FJ66" s="502">
        <f t="shared" si="11"/>
        <v>1</v>
      </c>
      <c r="FK66" s="502"/>
      <c r="FL66" s="502"/>
      <c r="FM66" s="502">
        <v>100</v>
      </c>
      <c r="FN66" s="502"/>
      <c r="FO66" s="502"/>
      <c r="FP66" s="502"/>
      <c r="FQ66" s="502"/>
      <c r="FR66" s="502"/>
      <c r="FS66" s="502">
        <v>1</v>
      </c>
      <c r="FT66" s="504" t="s">
        <v>15150</v>
      </c>
      <c r="FU66" s="502" t="s">
        <v>6831</v>
      </c>
      <c r="FV66" s="502">
        <v>1</v>
      </c>
      <c r="FW66" s="502">
        <v>25</v>
      </c>
      <c r="FX66" s="152">
        <v>2000</v>
      </c>
      <c r="FY66" s="152">
        <v>1</v>
      </c>
    </row>
    <row r="67" spans="1:181">
      <c r="A67" s="139">
        <v>415</v>
      </c>
      <c r="B67" s="139" t="s">
        <v>657</v>
      </c>
      <c r="C67" s="139">
        <v>2</v>
      </c>
      <c r="E67" s="139">
        <f t="shared" si="3"/>
        <v>0</v>
      </c>
      <c r="F67" s="139">
        <v>1</v>
      </c>
      <c r="G67" s="139">
        <v>1</v>
      </c>
      <c r="H67" s="139">
        <v>1</v>
      </c>
      <c r="I67" s="139">
        <v>3</v>
      </c>
      <c r="L67" s="139">
        <f t="shared" si="4"/>
        <v>2.7E-2</v>
      </c>
      <c r="M67" s="139">
        <f t="shared" si="5"/>
        <v>1.7999999999999999E-2</v>
      </c>
      <c r="N67" s="300" t="str">
        <f t="shared" si="6"/>
        <v>PLAYERSKILL_415</v>
      </c>
      <c r="O67" s="300" t="str">
        <f t="shared" si="7"/>
        <v>PLAYERSKILLDES_415</v>
      </c>
      <c r="P67" s="300" t="str">
        <f t="shared" si="24"/>
        <v>PLAYERSKILLDES2_415</v>
      </c>
      <c r="Q67" s="300" t="str">
        <f t="shared" si="22"/>
        <v>PLAYERSKILLDES3_415</v>
      </c>
      <c r="R67" s="300" t="str">
        <f t="shared" si="23"/>
        <v>PLAYERSKILLDES4_415</v>
      </c>
      <c r="S67" s="300" t="s">
        <v>15336</v>
      </c>
      <c r="T67" s="502">
        <v>101</v>
      </c>
      <c r="U67" s="503"/>
      <c r="V67" s="503"/>
      <c r="W67" s="503"/>
      <c r="X67" s="503"/>
      <c r="Y67" s="503"/>
      <c r="Z67" s="502"/>
      <c r="AA67" s="502"/>
      <c r="AB67" s="502"/>
      <c r="AC67" s="502"/>
      <c r="AD67" s="504" t="s">
        <v>15337</v>
      </c>
      <c r="AF67" s="502"/>
      <c r="AG67" s="504" t="s">
        <v>15338</v>
      </c>
      <c r="AH67" s="502">
        <v>120</v>
      </c>
      <c r="AI67" s="502"/>
      <c r="AJ67" s="502"/>
      <c r="AK67" s="502"/>
      <c r="AL67" s="502"/>
      <c r="AM67" s="502">
        <v>1</v>
      </c>
      <c r="AN67" s="496" t="s">
        <v>15339</v>
      </c>
      <c r="AO67" s="502">
        <v>0</v>
      </c>
      <c r="AP67" s="502">
        <v>3</v>
      </c>
      <c r="AQ67" s="502">
        <v>4</v>
      </c>
      <c r="AR67" s="502">
        <v>0</v>
      </c>
      <c r="AS67" s="502"/>
      <c r="AT67" s="504" t="str">
        <f>"["&amp;VLOOKUP([1]playerSkillEffect!$A67,[1]法术参数设计表!$A$2:$O$168,8,FALSE)*1000&amp;",0]"</f>
        <v>[6000,0]</v>
      </c>
      <c r="AU67" s="504" t="str">
        <f>"["&amp;VLOOKUP([1]playerSkillEffect!$A67,[1]法术参数设计表!$A$2:$O$168,9,FALSE)*1000&amp;",0]"</f>
        <v>[15000,0]</v>
      </c>
      <c r="AV67" s="504" t="str">
        <f>"["&amp;VLOOKUP([1]playerSkillEffect!$A67,[1]法术参数设计表!$A$2:$O$168,10,FALSE)&amp;",0]"</f>
        <v>[20,0]</v>
      </c>
      <c r="AW67" s="502">
        <v>1</v>
      </c>
      <c r="AX67" s="502">
        <v>1</v>
      </c>
      <c r="AY67" s="502">
        <v>1</v>
      </c>
      <c r="AZ67" s="502" t="s">
        <v>6831</v>
      </c>
      <c r="BA67" s="502"/>
      <c r="BB67" s="502">
        <v>1</v>
      </c>
      <c r="BC67" s="502"/>
      <c r="BD67" s="502" t="s">
        <v>6831</v>
      </c>
      <c r="BE67" s="502" t="s">
        <v>6831</v>
      </c>
      <c r="BF67" s="502" t="s">
        <v>6831</v>
      </c>
      <c r="BG67" s="502" t="s">
        <v>6831</v>
      </c>
      <c r="BH67" s="502">
        <v>100</v>
      </c>
      <c r="BI67" s="502"/>
      <c r="BJ67" s="502"/>
      <c r="BK67" s="502">
        <v>1</v>
      </c>
      <c r="BL67" s="502">
        <f>VLOOKUP(A67,[1]法术参数设计表!$A$2:$W$223,5,FALSE)</f>
        <v>45</v>
      </c>
      <c r="BM67" s="502">
        <v>9</v>
      </c>
      <c r="BN67" s="502">
        <v>19</v>
      </c>
      <c r="BO67" s="502"/>
      <c r="BP67" s="502" t="s">
        <v>12513</v>
      </c>
      <c r="BQ67" s="502">
        <v>2</v>
      </c>
      <c r="BR67" s="502"/>
      <c r="BS67" s="502" t="s">
        <v>6831</v>
      </c>
      <c r="BT67" s="502"/>
      <c r="BU67" s="502" t="str">
        <f>IF(VLOOKUP(A67,[1]法术参数设计表!$A$2:$Q$168,16,FALSE)="","","["&amp;ROUND(VLOOKUP(A67,[1]法术参数设计表!$A$2:$Q$168,16,FALSE),0)&amp;","&amp;ROUND(VLOOKUP(A67,[1]法术参数设计表!$A$2:$Q$168,17,FALSE),0)&amp;"]")</f>
        <v>[951,516]</v>
      </c>
      <c r="BV67" s="502"/>
      <c r="BW67" s="502" t="s">
        <v>6831</v>
      </c>
      <c r="BX67" s="502">
        <v>4</v>
      </c>
      <c r="BY67" s="505" t="s">
        <v>6831</v>
      </c>
      <c r="BZ67" s="505" t="s">
        <v>6831</v>
      </c>
      <c r="CA67" s="505">
        <v>44001</v>
      </c>
      <c r="CB67" s="505" t="s">
        <v>15138</v>
      </c>
      <c r="CC67" s="505"/>
      <c r="CD67" s="505"/>
      <c r="CE67" s="502" t="s">
        <v>6831</v>
      </c>
      <c r="CF67" s="502" t="s">
        <v>6831</v>
      </c>
      <c r="CG67" s="502" t="s">
        <v>6831</v>
      </c>
      <c r="CH67" s="502" t="s">
        <v>6831</v>
      </c>
      <c r="CI67" s="502" t="s">
        <v>6831</v>
      </c>
      <c r="CJ67" s="502"/>
      <c r="CK67" s="502"/>
      <c r="CL67" s="502"/>
      <c r="CM67" s="502"/>
      <c r="CN67" s="502"/>
      <c r="CO67" s="502"/>
      <c r="CP67" s="502"/>
      <c r="CQ67" s="502"/>
      <c r="CR67" s="502"/>
      <c r="CS67" s="502"/>
      <c r="CT67" s="502"/>
      <c r="CU67" s="502"/>
      <c r="CV67" s="502"/>
      <c r="CW67" s="502">
        <v>4</v>
      </c>
      <c r="CX67" s="502">
        <v>4</v>
      </c>
      <c r="CY67" s="502">
        <v>1</v>
      </c>
      <c r="CZ67" s="502"/>
      <c r="DA67" s="502"/>
      <c r="DB67" s="502"/>
      <c r="DC67" s="502"/>
      <c r="DD67" s="504"/>
      <c r="DE67" s="504"/>
      <c r="DF67" s="504"/>
      <c r="DG67" s="504"/>
      <c r="DH67" s="502"/>
      <c r="DI67" s="502">
        <f t="shared" si="21"/>
        <v>45</v>
      </c>
      <c r="DJ67" s="502"/>
      <c r="DK67" s="502"/>
      <c r="DL67" s="502"/>
      <c r="DM67" s="502"/>
      <c r="DN67" s="502"/>
      <c r="DO67" s="502"/>
      <c r="DP67" s="502"/>
      <c r="DQ67" s="502"/>
      <c r="DR67" s="502"/>
      <c r="DS67" s="502"/>
      <c r="DT67" s="502">
        <f t="shared" si="9"/>
        <v>4</v>
      </c>
      <c r="DU67" s="502"/>
      <c r="DV67" s="502"/>
      <c r="DW67" s="502"/>
      <c r="DX67" s="502"/>
      <c r="DY67" s="502"/>
      <c r="DZ67" s="502"/>
      <c r="EA67" s="502"/>
      <c r="EB67" s="502"/>
      <c r="EC67" s="502"/>
      <c r="ED67" s="502"/>
      <c r="EE67" s="502"/>
      <c r="EF67" s="502"/>
      <c r="EG67" s="502"/>
      <c r="EH67" s="502"/>
      <c r="EI67" s="502"/>
      <c r="EJ67" s="502"/>
      <c r="EK67" s="502"/>
      <c r="EL67" s="502"/>
      <c r="EM67" s="502"/>
      <c r="EN67" s="502"/>
      <c r="EO67" s="502"/>
      <c r="EP67" s="502"/>
      <c r="EQ67" s="502"/>
      <c r="ER67" s="502"/>
      <c r="ES67" s="502"/>
      <c r="ET67" s="502"/>
      <c r="EU67" s="502"/>
      <c r="EV67" s="502"/>
      <c r="EW67" s="502">
        <f t="shared" si="10"/>
        <v>1</v>
      </c>
      <c r="EX67" s="502"/>
      <c r="EY67" s="502"/>
      <c r="EZ67" s="502">
        <v>101</v>
      </c>
      <c r="FA67" s="502"/>
      <c r="FB67" s="502"/>
      <c r="FC67" s="502"/>
      <c r="FD67" s="502"/>
      <c r="FE67" s="502">
        <v>0</v>
      </c>
      <c r="FF67" s="502"/>
      <c r="FG67" s="502">
        <v>2</v>
      </c>
      <c r="FH67" s="502">
        <v>2</v>
      </c>
      <c r="FI67" s="502">
        <v>25</v>
      </c>
      <c r="FJ67" s="502">
        <f t="shared" si="11"/>
        <v>1</v>
      </c>
      <c r="FK67" s="502"/>
      <c r="FL67" s="502"/>
      <c r="FM67" s="502">
        <v>101</v>
      </c>
      <c r="FN67" s="502"/>
      <c r="FO67" s="502"/>
      <c r="FP67" s="502"/>
      <c r="FQ67" s="502"/>
      <c r="FR67" s="502"/>
      <c r="FS67" s="502">
        <v>0</v>
      </c>
      <c r="FT67" s="504" t="s">
        <v>15150</v>
      </c>
      <c r="FU67" s="502">
        <v>2</v>
      </c>
      <c r="FV67" s="502">
        <v>2</v>
      </c>
      <c r="FW67" s="502">
        <v>25</v>
      </c>
      <c r="FX67" s="152">
        <v>2000</v>
      </c>
      <c r="FY67" s="152">
        <v>1</v>
      </c>
    </row>
    <row r="68" spans="1:181">
      <c r="A68" s="139">
        <v>4151</v>
      </c>
      <c r="B68" s="139" t="s">
        <v>657</v>
      </c>
      <c r="C68" s="139">
        <v>2</v>
      </c>
      <c r="E68" s="139">
        <f t="shared" si="3"/>
        <v>0</v>
      </c>
      <c r="F68" s="139">
        <v>1</v>
      </c>
      <c r="G68" s="139">
        <v>1</v>
      </c>
      <c r="H68" s="139">
        <v>1</v>
      </c>
      <c r="I68" s="139">
        <v>3</v>
      </c>
      <c r="L68" s="139">
        <f t="shared" si="4"/>
        <v>2.7E-2</v>
      </c>
      <c r="M68" s="139">
        <f t="shared" si="5"/>
        <v>1.7999999999999999E-2</v>
      </c>
      <c r="N68" s="300" t="str">
        <f t="shared" si="6"/>
        <v>PLAYERSKILL_415</v>
      </c>
      <c r="O68" s="300" t="str">
        <f t="shared" si="7"/>
        <v>PLAYERSKILLDES_4151</v>
      </c>
      <c r="P68" s="300" t="str">
        <f t="shared" si="24"/>
        <v>PLAYERSKILLDES2_415</v>
      </c>
      <c r="Q68" s="300" t="str">
        <f t="shared" si="22"/>
        <v>PLAYERSKILLDES3_415</v>
      </c>
      <c r="R68" s="300" t="str">
        <f t="shared" si="23"/>
        <v>PLAYERSKILLDES4_415</v>
      </c>
      <c r="S68" s="300" t="s">
        <v>15336</v>
      </c>
      <c r="T68" s="502">
        <v>101</v>
      </c>
      <c r="U68" s="503"/>
      <c r="V68" s="503"/>
      <c r="W68" s="503"/>
      <c r="X68" s="503"/>
      <c r="Y68" s="503"/>
      <c r="Z68" s="502"/>
      <c r="AA68" s="502"/>
      <c r="AB68" s="502"/>
      <c r="AC68" s="502"/>
      <c r="AD68" s="504" t="s">
        <v>15337</v>
      </c>
      <c r="AF68" s="502"/>
      <c r="AG68" s="504" t="s">
        <v>15338</v>
      </c>
      <c r="AH68" s="502">
        <v>120</v>
      </c>
      <c r="AI68" s="502"/>
      <c r="AJ68" s="502"/>
      <c r="AK68" s="502"/>
      <c r="AL68" s="502"/>
      <c r="AM68" s="502">
        <v>1</v>
      </c>
      <c r="AN68" s="496" t="s">
        <v>15339</v>
      </c>
      <c r="AO68" s="502">
        <v>0</v>
      </c>
      <c r="AP68" s="502">
        <v>3</v>
      </c>
      <c r="AQ68" s="502">
        <v>4</v>
      </c>
      <c r="AR68" s="502">
        <v>0</v>
      </c>
      <c r="AS68" s="502"/>
      <c r="AT68" s="504" t="str">
        <f>"["&amp;VLOOKUP([1]playerSkillEffect!$A68,[1]法术参数设计表!$A$2:$O$168,8,FALSE)*1000&amp;",0]"</f>
        <v>[6000,0]</v>
      </c>
      <c r="AU68" s="504" t="str">
        <f>"["&amp;VLOOKUP([1]playerSkillEffect!$A68,[1]法术参数设计表!$A$2:$O$168,9,FALSE)*1000&amp;",0]"</f>
        <v>[15000,0]</v>
      </c>
      <c r="AV68" s="504" t="str">
        <f>"["&amp;VLOOKUP([1]playerSkillEffect!$A68,[1]法术参数设计表!$A$2:$O$168,10,FALSE)&amp;",0]"</f>
        <v>[20,0]</v>
      </c>
      <c r="AW68" s="502">
        <v>1</v>
      </c>
      <c r="AX68" s="502">
        <v>1</v>
      </c>
      <c r="AY68" s="502">
        <v>1</v>
      </c>
      <c r="AZ68" s="502" t="s">
        <v>6831</v>
      </c>
      <c r="BA68" s="502"/>
      <c r="BB68" s="502">
        <v>1</v>
      </c>
      <c r="BC68" s="502"/>
      <c r="BD68" s="502" t="s">
        <v>6831</v>
      </c>
      <c r="BE68" s="502" t="s">
        <v>6831</v>
      </c>
      <c r="BF68" s="502" t="s">
        <v>6831</v>
      </c>
      <c r="BG68" s="502" t="s">
        <v>6831</v>
      </c>
      <c r="BH68" s="502">
        <v>100</v>
      </c>
      <c r="BI68" s="502"/>
      <c r="BJ68" s="502"/>
      <c r="BK68" s="502">
        <v>1</v>
      </c>
      <c r="BL68" s="502">
        <f>VLOOKUP(A68,[1]法术参数设计表!$A$2:$W$223,5,FALSE)</f>
        <v>45</v>
      </c>
      <c r="BM68" s="502">
        <v>9</v>
      </c>
      <c r="BN68" s="502">
        <v>19</v>
      </c>
      <c r="BO68" s="502"/>
      <c r="BP68" s="502" t="s">
        <v>12513</v>
      </c>
      <c r="BQ68" s="502">
        <v>2</v>
      </c>
      <c r="BR68" s="502"/>
      <c r="BS68" s="502" t="s">
        <v>6831</v>
      </c>
      <c r="BT68" s="502"/>
      <c r="BU68" s="502" t="str">
        <f>IF(VLOOKUP(A68,[1]法术参数设计表!$A$2:$Q$168,16,FALSE)="","","["&amp;ROUND(VLOOKUP(A68,[1]法术参数设计表!$A$2:$Q$168,16,FALSE),0)&amp;","&amp;ROUND(VLOOKUP(A68,[1]法术参数设计表!$A$2:$Q$168,17,FALSE),0)&amp;"]")</f>
        <v>[951,516]</v>
      </c>
      <c r="BV68" s="502"/>
      <c r="BW68" s="502" t="s">
        <v>6831</v>
      </c>
      <c r="BX68" s="502">
        <v>4</v>
      </c>
      <c r="BY68" s="505" t="s">
        <v>6831</v>
      </c>
      <c r="BZ68" s="505" t="s">
        <v>6831</v>
      </c>
      <c r="CA68" s="505">
        <v>44151</v>
      </c>
      <c r="CB68" s="505" t="s">
        <v>15138</v>
      </c>
      <c r="CC68" s="505"/>
      <c r="CD68" s="505"/>
      <c r="CE68" s="502" t="s">
        <v>6831</v>
      </c>
      <c r="CF68" s="502" t="s">
        <v>6831</v>
      </c>
      <c r="CG68" s="502" t="s">
        <v>6831</v>
      </c>
      <c r="CH68" s="502" t="s">
        <v>6831</v>
      </c>
      <c r="CI68" s="502" t="s">
        <v>6831</v>
      </c>
      <c r="CJ68" s="502"/>
      <c r="CK68" s="502"/>
      <c r="CL68" s="502"/>
      <c r="CM68" s="502"/>
      <c r="CN68" s="502"/>
      <c r="CO68" s="502"/>
      <c r="CP68" s="502"/>
      <c r="CQ68" s="502"/>
      <c r="CR68" s="502"/>
      <c r="CS68" s="502"/>
      <c r="CT68" s="502"/>
      <c r="CU68" s="502"/>
      <c r="CV68" s="502"/>
      <c r="CW68" s="502">
        <v>4</v>
      </c>
      <c r="CX68" s="502">
        <v>4</v>
      </c>
      <c r="CY68" s="502">
        <v>1</v>
      </c>
      <c r="CZ68" s="502"/>
      <c r="DA68" s="502"/>
      <c r="DB68" s="502"/>
      <c r="DC68" s="502"/>
      <c r="DD68" s="504"/>
      <c r="DE68" s="504"/>
      <c r="DF68" s="504"/>
      <c r="DG68" s="504"/>
      <c r="DH68" s="502"/>
      <c r="DI68" s="502">
        <f t="shared" si="21"/>
        <v>45</v>
      </c>
      <c r="DJ68" s="502"/>
      <c r="DK68" s="502"/>
      <c r="DL68" s="502"/>
      <c r="DM68" s="502"/>
      <c r="DN68" s="502"/>
      <c r="DO68" s="502"/>
      <c r="DP68" s="502"/>
      <c r="DQ68" s="502"/>
      <c r="DR68" s="502"/>
      <c r="DS68" s="502"/>
      <c r="DT68" s="502">
        <f t="shared" si="9"/>
        <v>4</v>
      </c>
      <c r="DU68" s="502"/>
      <c r="DV68" s="502"/>
      <c r="DW68" s="502"/>
      <c r="DX68" s="502"/>
      <c r="DY68" s="502"/>
      <c r="DZ68" s="502"/>
      <c r="EA68" s="502"/>
      <c r="EB68" s="502"/>
      <c r="EC68" s="502"/>
      <c r="ED68" s="502"/>
      <c r="EE68" s="502"/>
      <c r="EF68" s="502"/>
      <c r="EG68" s="502"/>
      <c r="EH68" s="502"/>
      <c r="EI68" s="502"/>
      <c r="EJ68" s="502"/>
      <c r="EK68" s="502"/>
      <c r="EL68" s="502"/>
      <c r="EM68" s="502"/>
      <c r="EN68" s="502"/>
      <c r="EO68" s="502"/>
      <c r="EP68" s="502"/>
      <c r="EQ68" s="502"/>
      <c r="ER68" s="502"/>
      <c r="ES68" s="502"/>
      <c r="ET68" s="502"/>
      <c r="EU68" s="502"/>
      <c r="EV68" s="502"/>
      <c r="EW68" s="502">
        <f t="shared" si="10"/>
        <v>1</v>
      </c>
      <c r="EX68" s="502"/>
      <c r="EY68" s="502"/>
      <c r="EZ68" s="502">
        <v>101</v>
      </c>
      <c r="FA68" s="502"/>
      <c r="FB68" s="502"/>
      <c r="FC68" s="502"/>
      <c r="FD68" s="502"/>
      <c r="FE68" s="502">
        <v>0</v>
      </c>
      <c r="FF68" s="502"/>
      <c r="FG68" s="502">
        <v>2</v>
      </c>
      <c r="FH68" s="502">
        <v>2</v>
      </c>
      <c r="FI68" s="502">
        <v>25</v>
      </c>
      <c r="FJ68" s="502">
        <f t="shared" si="11"/>
        <v>1</v>
      </c>
      <c r="FK68" s="502"/>
      <c r="FL68" s="502"/>
      <c r="FM68" s="502">
        <v>101</v>
      </c>
      <c r="FN68" s="502"/>
      <c r="FO68" s="502"/>
      <c r="FP68" s="502"/>
      <c r="FQ68" s="502"/>
      <c r="FR68" s="502"/>
      <c r="FS68" s="502">
        <v>0</v>
      </c>
      <c r="FT68" s="504" t="s">
        <v>15150</v>
      </c>
      <c r="FU68" s="502">
        <v>2</v>
      </c>
      <c r="FV68" s="502">
        <v>2</v>
      </c>
      <c r="FW68" s="502">
        <v>25</v>
      </c>
      <c r="FX68" s="152">
        <v>2000</v>
      </c>
      <c r="FY68" s="152">
        <v>1</v>
      </c>
    </row>
    <row r="69" spans="1:181">
      <c r="A69" s="139">
        <v>416</v>
      </c>
      <c r="B69" s="139" t="s">
        <v>15340</v>
      </c>
      <c r="C69" s="139">
        <v>2</v>
      </c>
      <c r="D69" s="139">
        <v>1</v>
      </c>
      <c r="E69" s="139">
        <f t="shared" si="3"/>
        <v>1</v>
      </c>
      <c r="F69" s="139">
        <v>1</v>
      </c>
      <c r="G69" s="139">
        <v>2</v>
      </c>
      <c r="H69" s="139">
        <v>2</v>
      </c>
      <c r="L69" s="139">
        <f t="shared" si="4"/>
        <v>3.5999999999999997E-2</v>
      </c>
      <c r="M69" s="139">
        <f t="shared" si="5"/>
        <v>2.7E-2</v>
      </c>
      <c r="N69" s="300" t="str">
        <f t="shared" si="6"/>
        <v>PLAYERSKILL_416</v>
      </c>
      <c r="O69" s="300" t="str">
        <f t="shared" si="7"/>
        <v>PLAYERSKILLDES_416</v>
      </c>
      <c r="P69" s="300" t="str">
        <f>"PLAYERSKILLDES2_"&amp;A69</f>
        <v>PLAYERSKILLDES2_416</v>
      </c>
      <c r="Q69" s="300" t="str">
        <f>"PLAYERSKILLDES3_"&amp;A69</f>
        <v>PLAYERSKILLDES3_416</v>
      </c>
      <c r="R69" s="300" t="str">
        <f t="shared" ref="R69" si="28">"PLAYERSKILLDES4_"&amp;A69</f>
        <v>PLAYERSKILLDES4_416</v>
      </c>
      <c r="S69" s="300" t="s">
        <v>15341</v>
      </c>
      <c r="T69" s="502">
        <v>100</v>
      </c>
      <c r="U69" s="503"/>
      <c r="V69" s="503"/>
      <c r="W69" s="503"/>
      <c r="X69" s="503"/>
      <c r="Y69" s="503"/>
      <c r="Z69" s="502"/>
      <c r="AA69" s="502"/>
      <c r="AB69" s="502"/>
      <c r="AC69" s="502"/>
      <c r="AD69" s="502"/>
      <c r="AE69" s="502"/>
      <c r="AF69" s="502"/>
      <c r="AG69" s="158"/>
      <c r="AH69" s="502">
        <v>120</v>
      </c>
      <c r="AI69" s="504"/>
      <c r="AJ69" s="502"/>
      <c r="AK69" s="502"/>
      <c r="AL69" s="502"/>
      <c r="AM69" s="502">
        <v>2</v>
      </c>
      <c r="AN69" s="496" t="s">
        <v>15342</v>
      </c>
      <c r="AO69" s="502">
        <v>0</v>
      </c>
      <c r="AP69" s="502">
        <v>3</v>
      </c>
      <c r="AQ69" s="502">
        <v>4</v>
      </c>
      <c r="AR69" s="502">
        <v>0</v>
      </c>
      <c r="AS69" s="502"/>
      <c r="AT69" s="504" t="str">
        <f>"["&amp;VLOOKUP([1]playerSkillEffect!$A69,[1]法术参数设计表!$A$2:$O$168,8,FALSE)*1000&amp;",0]"</f>
        <v>[8000,0]</v>
      </c>
      <c r="AU69" s="504" t="str">
        <f>"["&amp;VLOOKUP([1]playerSkillEffect!$A69,[1]法术参数设计表!$A$2:$O$168,9,FALSE)*1000&amp;",0]"</f>
        <v>[32000,0]</v>
      </c>
      <c r="AV69" s="504" t="str">
        <f>"["&amp;VLOOKUP([1]playerSkillEffect!$A69,[1]法术参数设计表!$A$2:$O$168,10,FALSE)&amp;",0]"</f>
        <v>[46,0]</v>
      </c>
      <c r="AW69" s="502">
        <v>1</v>
      </c>
      <c r="AX69" s="502">
        <v>1</v>
      </c>
      <c r="AY69" s="502">
        <v>1</v>
      </c>
      <c r="AZ69" s="502" t="s">
        <v>6831</v>
      </c>
      <c r="BA69" s="502"/>
      <c r="BB69" s="502">
        <v>1</v>
      </c>
      <c r="BC69" s="502"/>
      <c r="BD69" s="502" t="s">
        <v>6831</v>
      </c>
      <c r="BE69" s="502">
        <v>10416</v>
      </c>
      <c r="BF69" s="502" t="s">
        <v>6831</v>
      </c>
      <c r="BG69" s="502" t="s">
        <v>6831</v>
      </c>
      <c r="BH69" s="502">
        <v>100</v>
      </c>
      <c r="BI69" s="502"/>
      <c r="BJ69" s="502"/>
      <c r="BK69" s="502">
        <v>0</v>
      </c>
      <c r="BL69" s="502">
        <f>VLOOKUP(A69,[1]法术参数设计表!$A$2:$W$223,5,FALSE)</f>
        <v>120</v>
      </c>
      <c r="BM69" s="502"/>
      <c r="BN69" s="502"/>
      <c r="BO69" s="502"/>
      <c r="BP69" s="502"/>
      <c r="BQ69" s="502"/>
      <c r="BR69" s="502"/>
      <c r="BS69" s="502" t="s">
        <v>6831</v>
      </c>
      <c r="BT69" s="502"/>
      <c r="BU69" s="502"/>
      <c r="BV69" s="502"/>
      <c r="BW69" s="502"/>
      <c r="BX69" s="502"/>
      <c r="BY69" s="505"/>
      <c r="BZ69" s="505"/>
      <c r="CA69" s="505"/>
      <c r="CB69" s="505"/>
      <c r="CC69" s="505"/>
      <c r="CD69" s="505"/>
      <c r="CE69" s="502" t="s">
        <v>6831</v>
      </c>
      <c r="CF69" s="502" t="s">
        <v>6831</v>
      </c>
      <c r="CG69" s="502" t="s">
        <v>6831</v>
      </c>
      <c r="CH69" s="502" t="s">
        <v>6831</v>
      </c>
      <c r="CI69" s="502" t="s">
        <v>6831</v>
      </c>
      <c r="CJ69" s="502"/>
      <c r="CK69" s="502"/>
      <c r="CL69" s="502"/>
      <c r="CM69" s="502"/>
      <c r="CN69" s="502"/>
      <c r="CO69" s="502"/>
      <c r="CP69" s="502"/>
      <c r="CQ69" s="502"/>
      <c r="CR69" s="502"/>
      <c r="CS69" s="502"/>
      <c r="CT69" s="502"/>
      <c r="CU69" s="502"/>
      <c r="CV69" s="502"/>
      <c r="CW69" s="502"/>
      <c r="CX69" s="502"/>
      <c r="CY69" s="502"/>
      <c r="CZ69" s="502"/>
      <c r="DA69" s="502"/>
      <c r="DB69" s="502"/>
      <c r="DC69" s="502"/>
      <c r="DD69" s="158"/>
      <c r="DE69" s="158"/>
      <c r="DF69" s="158"/>
      <c r="DG69" s="158"/>
      <c r="DH69" s="502"/>
      <c r="DI69" s="502">
        <f t="shared" si="21"/>
        <v>120</v>
      </c>
      <c r="DJ69" s="502"/>
      <c r="DK69" s="502"/>
      <c r="DL69" s="502"/>
      <c r="DM69" s="502"/>
      <c r="DN69" s="502"/>
      <c r="DO69" s="502"/>
      <c r="DP69" s="502"/>
      <c r="DQ69" s="502"/>
      <c r="DR69" s="502"/>
      <c r="DS69" s="502"/>
      <c r="DT69" s="502">
        <f t="shared" si="9"/>
        <v>0</v>
      </c>
      <c r="DU69" s="502"/>
      <c r="DV69" s="502"/>
      <c r="DW69" s="502"/>
      <c r="DX69" s="502"/>
      <c r="DY69" s="502"/>
      <c r="DZ69" s="502"/>
      <c r="EA69" s="502"/>
      <c r="EB69" s="502"/>
      <c r="EC69" s="502"/>
      <c r="ED69" s="502"/>
      <c r="EE69" s="502"/>
      <c r="EF69" s="502"/>
      <c r="EG69" s="502"/>
      <c r="EH69" s="502"/>
      <c r="EI69" s="502"/>
      <c r="EJ69" s="502"/>
      <c r="EK69" s="502"/>
      <c r="EL69" s="502"/>
      <c r="EM69" s="502"/>
      <c r="EN69" s="502"/>
      <c r="EO69" s="502"/>
      <c r="EP69" s="502"/>
      <c r="EQ69" s="502"/>
      <c r="ER69" s="502"/>
      <c r="ES69" s="502"/>
      <c r="ET69" s="502"/>
      <c r="EU69" s="502"/>
      <c r="EV69" s="502"/>
      <c r="EW69" s="502">
        <f t="shared" si="10"/>
        <v>10</v>
      </c>
      <c r="EX69" s="502"/>
      <c r="EY69" s="502"/>
      <c r="EZ69" s="502">
        <v>100</v>
      </c>
      <c r="FA69" s="502"/>
      <c r="FB69" s="502"/>
      <c r="FC69" s="502"/>
      <c r="FD69" s="502"/>
      <c r="FE69" s="502">
        <v>1</v>
      </c>
      <c r="FF69" s="504" t="s">
        <v>15343</v>
      </c>
      <c r="FG69" s="502" t="s">
        <v>6831</v>
      </c>
      <c r="FH69" s="502">
        <v>1</v>
      </c>
      <c r="FI69" s="502">
        <v>25</v>
      </c>
      <c r="FJ69" s="502">
        <f t="shared" si="11"/>
        <v>10</v>
      </c>
      <c r="FK69" s="502"/>
      <c r="FL69" s="502"/>
      <c r="FM69" s="502">
        <v>100</v>
      </c>
      <c r="FN69" s="502"/>
      <c r="FO69" s="502"/>
      <c r="FP69" s="502"/>
      <c r="FQ69" s="502"/>
      <c r="FR69" s="502"/>
      <c r="FS69" s="502">
        <v>1</v>
      </c>
      <c r="FT69" s="504" t="s">
        <v>15343</v>
      </c>
      <c r="FU69" s="502" t="s">
        <v>6831</v>
      </c>
      <c r="FV69" s="502">
        <v>1</v>
      </c>
      <c r="FW69" s="502">
        <v>25</v>
      </c>
      <c r="FX69" s="152">
        <v>2000</v>
      </c>
      <c r="FY69" s="152">
        <v>1</v>
      </c>
    </row>
    <row r="70" spans="1:181">
      <c r="A70" s="139">
        <v>501</v>
      </c>
      <c r="B70" s="139" t="s">
        <v>658</v>
      </c>
      <c r="C70" s="139">
        <v>2</v>
      </c>
      <c r="E70" s="139">
        <f t="shared" si="3"/>
        <v>0</v>
      </c>
      <c r="F70" s="139">
        <v>1</v>
      </c>
      <c r="G70" s="139">
        <v>2</v>
      </c>
      <c r="H70" s="139">
        <v>2</v>
      </c>
      <c r="L70" s="139">
        <f t="shared" si="4"/>
        <v>2.7E-2</v>
      </c>
      <c r="M70" s="139">
        <f t="shared" si="5"/>
        <v>1.7999999999999999E-2</v>
      </c>
      <c r="N70" s="300" t="str">
        <f t="shared" si="6"/>
        <v>PLAYERSKILL_501</v>
      </c>
      <c r="O70" s="300" t="str">
        <f t="shared" si="7"/>
        <v>PLAYERSKILLDES_501</v>
      </c>
      <c r="P70" s="300" t="str">
        <f t="shared" si="17"/>
        <v>PLAYERSKILLDES2_501</v>
      </c>
      <c r="Q70" s="300" t="str">
        <f t="shared" si="18"/>
        <v>PLAYERSKILLDES3_501</v>
      </c>
      <c r="R70" s="300" t="str">
        <f t="shared" si="8"/>
        <v>PLAYERSKILLDES4_501</v>
      </c>
      <c r="S70" s="300" t="s">
        <v>15344</v>
      </c>
      <c r="T70" s="502">
        <v>100</v>
      </c>
      <c r="U70" s="503"/>
      <c r="V70" s="503"/>
      <c r="W70" s="503"/>
      <c r="X70" s="503"/>
      <c r="Y70" s="503"/>
      <c r="Z70" s="502"/>
      <c r="AA70" s="502"/>
      <c r="AB70" s="502"/>
      <c r="AC70" s="502"/>
      <c r="AD70" s="504" t="s">
        <v>15345</v>
      </c>
      <c r="AF70" s="502"/>
      <c r="AG70" s="504" t="s">
        <v>15346</v>
      </c>
      <c r="AH70" s="502">
        <v>120</v>
      </c>
      <c r="AI70" s="504" t="s">
        <v>15347</v>
      </c>
      <c r="AJ70" s="502"/>
      <c r="AK70" s="502"/>
      <c r="AL70" s="502"/>
      <c r="AM70" s="502">
        <v>2</v>
      </c>
      <c r="AN70" s="496" t="s">
        <v>15342</v>
      </c>
      <c r="AO70" s="502">
        <v>0</v>
      </c>
      <c r="AP70" s="502">
        <v>3</v>
      </c>
      <c r="AQ70" s="502">
        <v>5</v>
      </c>
      <c r="AR70" s="502">
        <v>0</v>
      </c>
      <c r="AS70" s="502"/>
      <c r="AT70" s="504" t="str">
        <f>"["&amp;VLOOKUP([1]playerSkillEffect!$A70,[1]法术参数设计表!$A$2:$O$168,8,FALSE)*1000&amp;",0]"</f>
        <v>[8000,0]</v>
      </c>
      <c r="AU70" s="504" t="str">
        <f>"["&amp;VLOOKUP([1]playerSkillEffect!$A70,[1]法术参数设计表!$A$2:$O$168,9,FALSE)*1000&amp;",0]"</f>
        <v>[18000,0]</v>
      </c>
      <c r="AV70" s="504" t="str">
        <f>"["&amp;VLOOKUP([1]playerSkillEffect!$A70,[1]法术参数设计表!$A$2:$O$168,10,FALSE)&amp;",0]"</f>
        <v>[25,0]</v>
      </c>
      <c r="AW70" s="502">
        <v>1</v>
      </c>
      <c r="AX70" s="502">
        <v>1</v>
      </c>
      <c r="AY70" s="502">
        <v>1</v>
      </c>
      <c r="AZ70" s="502" t="s">
        <v>6831</v>
      </c>
      <c r="BA70" s="502"/>
      <c r="BB70" s="502">
        <v>1</v>
      </c>
      <c r="BC70" s="502"/>
      <c r="BD70" s="502" t="s">
        <v>6831</v>
      </c>
      <c r="BE70" s="502" t="s">
        <v>6831</v>
      </c>
      <c r="BF70" s="502" t="s">
        <v>6831</v>
      </c>
      <c r="BG70" s="502" t="s">
        <v>6831</v>
      </c>
      <c r="BH70" s="502">
        <v>100</v>
      </c>
      <c r="BI70" s="502"/>
      <c r="BJ70" s="502"/>
      <c r="BK70" s="502">
        <v>1</v>
      </c>
      <c r="BL70" s="502">
        <f>VLOOKUP(A70,[1]法术参数设计表!$A$2:$W$223,5,FALSE)</f>
        <v>60</v>
      </c>
      <c r="BM70" s="502">
        <v>8</v>
      </c>
      <c r="BN70" s="502"/>
      <c r="BO70" s="502"/>
      <c r="BP70" s="502" t="s">
        <v>12513</v>
      </c>
      <c r="BQ70" s="502"/>
      <c r="BR70" s="502"/>
      <c r="BS70" s="502" t="s">
        <v>6831</v>
      </c>
      <c r="BT70" s="502"/>
      <c r="BU70" s="502" t="str">
        <f>IF(VLOOKUP(A70,[1]法术参数设计表!$A$2:$Q$168,16,FALSE)="","","["&amp;ROUND(VLOOKUP(A70,[1]法术参数设计表!$A$2:$Q$168,16,FALSE),0)&amp;","&amp;ROUND(VLOOKUP(A70,[1]法术参数设计表!$A$2:$Q$168,17,FALSE),0)&amp;"]")</f>
        <v/>
      </c>
      <c r="BV70" s="502"/>
      <c r="BW70" s="502" t="s">
        <v>6831</v>
      </c>
      <c r="BX70" s="502">
        <v>5</v>
      </c>
      <c r="BY70" s="505" t="s">
        <v>6831</v>
      </c>
      <c r="BZ70" s="505" t="s">
        <v>6831</v>
      </c>
      <c r="CA70" s="505">
        <v>4501</v>
      </c>
      <c r="CB70" s="505" t="s">
        <v>15138</v>
      </c>
      <c r="CC70" s="505"/>
      <c r="CD70" s="505"/>
      <c r="CE70" s="502" t="s">
        <v>6831</v>
      </c>
      <c r="CF70" s="502" t="s">
        <v>6831</v>
      </c>
      <c r="CG70" s="502" t="s">
        <v>6831</v>
      </c>
      <c r="CH70" s="502" t="s">
        <v>6831</v>
      </c>
      <c r="CI70" s="502" t="s">
        <v>6831</v>
      </c>
      <c r="CJ70" s="502"/>
      <c r="CK70" s="502"/>
      <c r="CL70" s="502"/>
      <c r="CM70" s="502"/>
      <c r="CN70" s="502"/>
      <c r="CO70" s="502"/>
      <c r="CP70" s="502"/>
      <c r="CQ70" s="502"/>
      <c r="CR70" s="502"/>
      <c r="CS70" s="502"/>
      <c r="CT70" s="502"/>
      <c r="CU70" s="502"/>
      <c r="CV70" s="502"/>
      <c r="CW70" s="502"/>
      <c r="CX70" s="502"/>
      <c r="CY70" s="502"/>
      <c r="CZ70" s="502"/>
      <c r="DA70" s="502"/>
      <c r="DB70" s="502"/>
      <c r="DC70" s="502"/>
      <c r="DD70" s="504"/>
      <c r="DE70" s="504"/>
      <c r="DF70" s="504"/>
      <c r="DG70" s="504"/>
      <c r="DH70" s="502"/>
      <c r="DI70" s="502">
        <f t="shared" si="21"/>
        <v>60</v>
      </c>
      <c r="DJ70" s="502"/>
      <c r="DK70" s="502"/>
      <c r="DL70" s="502"/>
      <c r="DM70" s="502"/>
      <c r="DN70" s="502"/>
      <c r="DO70" s="502"/>
      <c r="DP70" s="502"/>
      <c r="DQ70" s="502"/>
      <c r="DR70" s="502"/>
      <c r="DS70" s="502"/>
      <c r="DT70" s="502">
        <f t="shared" si="9"/>
        <v>5</v>
      </c>
      <c r="DU70" s="502"/>
      <c r="DV70" s="502"/>
      <c r="DW70" s="502"/>
      <c r="DX70" s="502"/>
      <c r="DY70" s="502"/>
      <c r="DZ70" s="502"/>
      <c r="EA70" s="502"/>
      <c r="EB70" s="502"/>
      <c r="EC70" s="502"/>
      <c r="ED70" s="502"/>
      <c r="EE70" s="502"/>
      <c r="EF70" s="502"/>
      <c r="EG70" s="502"/>
      <c r="EH70" s="502"/>
      <c r="EI70" s="502"/>
      <c r="EJ70" s="502"/>
      <c r="EK70" s="502"/>
      <c r="EL70" s="502"/>
      <c r="EM70" s="502"/>
      <c r="EN70" s="502"/>
      <c r="EO70" s="502"/>
      <c r="EP70" s="502"/>
      <c r="EQ70" s="502"/>
      <c r="ER70" s="502"/>
      <c r="ES70" s="502"/>
      <c r="ET70" s="502"/>
      <c r="EU70" s="502"/>
      <c r="EV70" s="502"/>
      <c r="EW70" s="502">
        <f t="shared" si="10"/>
        <v>1</v>
      </c>
      <c r="EX70" s="502"/>
      <c r="EY70" s="502"/>
      <c r="EZ70" s="502">
        <v>100</v>
      </c>
      <c r="FA70" s="502"/>
      <c r="FB70" s="502"/>
      <c r="FC70" s="502"/>
      <c r="FD70" s="502"/>
      <c r="FE70" s="502">
        <v>1</v>
      </c>
      <c r="FF70" s="504" t="s">
        <v>15348</v>
      </c>
      <c r="FG70" s="502" t="s">
        <v>6831</v>
      </c>
      <c r="FH70" s="502">
        <v>1</v>
      </c>
      <c r="FI70" s="502">
        <v>25</v>
      </c>
      <c r="FJ70" s="502">
        <f t="shared" si="11"/>
        <v>1</v>
      </c>
      <c r="FK70" s="502"/>
      <c r="FL70" s="502"/>
      <c r="FM70" s="502">
        <v>100</v>
      </c>
      <c r="FN70" s="502"/>
      <c r="FO70" s="502"/>
      <c r="FP70" s="502"/>
      <c r="FQ70" s="502"/>
      <c r="FR70" s="502"/>
      <c r="FS70" s="502">
        <v>1</v>
      </c>
      <c r="FT70" s="504" t="s">
        <v>15348</v>
      </c>
      <c r="FU70" s="502" t="s">
        <v>6831</v>
      </c>
      <c r="FV70" s="502">
        <v>1</v>
      </c>
      <c r="FW70" s="502">
        <v>25</v>
      </c>
      <c r="FX70" s="152">
        <v>2000</v>
      </c>
      <c r="FY70" s="152">
        <v>1</v>
      </c>
    </row>
    <row r="71" spans="1:181">
      <c r="A71" s="139">
        <v>502</v>
      </c>
      <c r="B71" s="139" t="s">
        <v>659</v>
      </c>
      <c r="C71" s="139">
        <v>2</v>
      </c>
      <c r="E71" s="139">
        <f t="shared" si="3"/>
        <v>0</v>
      </c>
      <c r="F71" s="139">
        <v>1</v>
      </c>
      <c r="G71" s="139">
        <v>2</v>
      </c>
      <c r="H71" s="139">
        <v>2</v>
      </c>
      <c r="L71" s="139">
        <f t="shared" si="4"/>
        <v>2.7E-2</v>
      </c>
      <c r="M71" s="139">
        <f t="shared" si="5"/>
        <v>1.7999999999999999E-2</v>
      </c>
      <c r="N71" s="300" t="str">
        <f t="shared" si="6"/>
        <v>PLAYERSKILL_502</v>
      </c>
      <c r="O71" s="300" t="str">
        <f t="shared" si="7"/>
        <v>PLAYERSKILLDES_502</v>
      </c>
      <c r="P71" s="300" t="str">
        <f t="shared" si="17"/>
        <v>PLAYERSKILLDES2_502</v>
      </c>
      <c r="Q71" s="300" t="str">
        <f t="shared" si="18"/>
        <v>PLAYERSKILLDES3_502</v>
      </c>
      <c r="R71" s="300" t="str">
        <f t="shared" si="8"/>
        <v>PLAYERSKILLDES4_502</v>
      </c>
      <c r="S71" s="300" t="s">
        <v>15349</v>
      </c>
      <c r="T71" s="502">
        <v>100</v>
      </c>
      <c r="U71" s="503"/>
      <c r="V71" s="503"/>
      <c r="W71" s="503"/>
      <c r="X71" s="503"/>
      <c r="Y71" s="503"/>
      <c r="Z71" s="502"/>
      <c r="AA71" s="502"/>
      <c r="AB71" s="502"/>
      <c r="AC71" s="502"/>
      <c r="AD71" s="504" t="s">
        <v>15350</v>
      </c>
      <c r="AF71" s="502"/>
      <c r="AG71" s="504" t="s">
        <v>15351</v>
      </c>
      <c r="AH71" s="502">
        <v>160</v>
      </c>
      <c r="AI71" s="504"/>
      <c r="AJ71" s="502"/>
      <c r="AK71" s="502"/>
      <c r="AL71" s="502"/>
      <c r="AM71" s="502">
        <v>2</v>
      </c>
      <c r="AN71" s="496" t="s">
        <v>15352</v>
      </c>
      <c r="AO71" s="502">
        <v>0</v>
      </c>
      <c r="AP71" s="502">
        <v>3</v>
      </c>
      <c r="AQ71" s="502">
        <v>5</v>
      </c>
      <c r="AR71" s="502">
        <v>0</v>
      </c>
      <c r="AS71" s="502"/>
      <c r="AT71" s="504" t="str">
        <f>"["&amp;VLOOKUP([1]playerSkillEffect!$A71,[1]法术参数设计表!$A$2:$O$168,8,FALSE)*1000&amp;",0]"</f>
        <v>[9000,0]</v>
      </c>
      <c r="AU71" s="504" t="str">
        <f>"["&amp;VLOOKUP([1]playerSkillEffect!$A71,[1]法术参数设计表!$A$2:$O$168,9,FALSE)*1000&amp;",0]"</f>
        <v>[22000,0]</v>
      </c>
      <c r="AV71" s="504" t="str">
        <f>"["&amp;VLOOKUP([1]playerSkillEffect!$A71,[1]法术参数设计表!$A$2:$O$168,10,FALSE)&amp;",0]"</f>
        <v>[26,0]</v>
      </c>
      <c r="AW71" s="502">
        <v>1</v>
      </c>
      <c r="AX71" s="502">
        <v>1</v>
      </c>
      <c r="AY71" s="502">
        <v>1</v>
      </c>
      <c r="AZ71" s="502" t="s">
        <v>6831</v>
      </c>
      <c r="BA71" s="502"/>
      <c r="BB71" s="502">
        <v>1</v>
      </c>
      <c r="BC71" s="502"/>
      <c r="BD71" s="502" t="s">
        <v>6831</v>
      </c>
      <c r="BE71" s="502" t="s">
        <v>6831</v>
      </c>
      <c r="BF71" s="502" t="s">
        <v>6831</v>
      </c>
      <c r="BG71" s="502" t="s">
        <v>6831</v>
      </c>
      <c r="BH71" s="502">
        <v>100</v>
      </c>
      <c r="BI71" s="502"/>
      <c r="BJ71" s="502"/>
      <c r="BK71" s="502">
        <v>1</v>
      </c>
      <c r="BL71" s="502">
        <f>VLOOKUP(A71,[1]法术参数设计表!$A$2:$W$223,5,FALSE)</f>
        <v>45</v>
      </c>
      <c r="BM71" s="502">
        <v>8</v>
      </c>
      <c r="BN71" s="502"/>
      <c r="BO71" s="502"/>
      <c r="BP71" s="502" t="s">
        <v>12513</v>
      </c>
      <c r="BQ71" s="502"/>
      <c r="BR71" s="502"/>
      <c r="BS71" s="502" t="s">
        <v>6831</v>
      </c>
      <c r="BT71" s="502"/>
      <c r="BU71" s="502" t="str">
        <f>IF(VLOOKUP(A71,[1]法术参数设计表!$A$2:$Q$168,16,FALSE)="","","["&amp;ROUND(VLOOKUP(A71,[1]法术参数设计表!$A$2:$Q$168,16,FALSE),0)&amp;","&amp;ROUND(VLOOKUP(A71,[1]法术参数设计表!$A$2:$Q$168,17,FALSE),0)&amp;"]")</f>
        <v>[900,480]</v>
      </c>
      <c r="BV71" s="502"/>
      <c r="BW71" s="502" t="s">
        <v>6831</v>
      </c>
      <c r="BX71" s="502">
        <v>5</v>
      </c>
      <c r="BY71" s="505" t="s">
        <v>6831</v>
      </c>
      <c r="BZ71" s="505" t="s">
        <v>6831</v>
      </c>
      <c r="CA71" s="505">
        <v>4502</v>
      </c>
      <c r="CB71" s="505" t="s">
        <v>15138</v>
      </c>
      <c r="CC71" s="505"/>
      <c r="CD71" s="505"/>
      <c r="CE71" s="502" t="s">
        <v>6831</v>
      </c>
      <c r="CF71" s="502" t="s">
        <v>6831</v>
      </c>
      <c r="CG71" s="502" t="s">
        <v>6831</v>
      </c>
      <c r="CH71" s="502" t="s">
        <v>6831</v>
      </c>
      <c r="CI71" s="502" t="s">
        <v>6831</v>
      </c>
      <c r="CJ71" s="502"/>
      <c r="CK71" s="502"/>
      <c r="CL71" s="502"/>
      <c r="CM71" s="502"/>
      <c r="CN71" s="502"/>
      <c r="CO71" s="502"/>
      <c r="CP71" s="502"/>
      <c r="CQ71" s="502"/>
      <c r="CR71" s="502"/>
      <c r="CS71" s="502"/>
      <c r="CT71" s="502"/>
      <c r="CU71" s="502"/>
      <c r="CV71" s="502"/>
      <c r="CW71" s="502"/>
      <c r="CX71" s="502"/>
      <c r="CY71" s="502"/>
      <c r="CZ71" s="502"/>
      <c r="DA71" s="502"/>
      <c r="DB71" s="502"/>
      <c r="DC71" s="502"/>
      <c r="DD71" s="504"/>
      <c r="DE71" s="504"/>
      <c r="DF71" s="504"/>
      <c r="DG71" s="504"/>
      <c r="DH71" s="502"/>
      <c r="DI71" s="502">
        <f t="shared" si="21"/>
        <v>45</v>
      </c>
      <c r="DJ71" s="502"/>
      <c r="DK71" s="502"/>
      <c r="DL71" s="502"/>
      <c r="DM71" s="502"/>
      <c r="DN71" s="502"/>
      <c r="DO71" s="502"/>
      <c r="DP71" s="502"/>
      <c r="DQ71" s="502"/>
      <c r="DR71" s="502"/>
      <c r="DS71" s="502"/>
      <c r="DT71" s="502">
        <f t="shared" si="9"/>
        <v>5</v>
      </c>
      <c r="DU71" s="502"/>
      <c r="DV71" s="502"/>
      <c r="DW71" s="502"/>
      <c r="DX71" s="502"/>
      <c r="DY71" s="502"/>
      <c r="DZ71" s="502"/>
      <c r="EA71" s="502"/>
      <c r="EB71" s="502"/>
      <c r="EC71" s="502"/>
      <c r="ED71" s="502"/>
      <c r="EE71" s="502"/>
      <c r="EF71" s="502"/>
      <c r="EG71" s="502"/>
      <c r="EH71" s="502"/>
      <c r="EI71" s="502"/>
      <c r="EJ71" s="502"/>
      <c r="EK71" s="502"/>
      <c r="EL71" s="502"/>
      <c r="EM71" s="502"/>
      <c r="EN71" s="502"/>
      <c r="EO71" s="502"/>
      <c r="EP71" s="502"/>
      <c r="EQ71" s="502"/>
      <c r="ER71" s="502"/>
      <c r="ES71" s="502"/>
      <c r="ET71" s="502"/>
      <c r="EU71" s="502"/>
      <c r="EV71" s="502"/>
      <c r="EW71" s="502">
        <f t="shared" si="10"/>
        <v>1</v>
      </c>
      <c r="EX71" s="502"/>
      <c r="EY71" s="502"/>
      <c r="EZ71" s="502">
        <v>100</v>
      </c>
      <c r="FA71" s="502"/>
      <c r="FB71" s="502"/>
      <c r="FC71" s="502"/>
      <c r="FD71" s="502"/>
      <c r="FE71" s="502">
        <v>0</v>
      </c>
      <c r="FF71" s="504" t="s">
        <v>15348</v>
      </c>
      <c r="FG71" s="502">
        <v>2</v>
      </c>
      <c r="FH71" s="502">
        <v>1</v>
      </c>
      <c r="FI71" s="502">
        <v>25</v>
      </c>
      <c r="FJ71" s="502">
        <f t="shared" si="11"/>
        <v>1</v>
      </c>
      <c r="FK71" s="502"/>
      <c r="FL71" s="502"/>
      <c r="FM71" s="502">
        <v>100</v>
      </c>
      <c r="FN71" s="502"/>
      <c r="FO71" s="502"/>
      <c r="FP71" s="502"/>
      <c r="FQ71" s="502"/>
      <c r="FR71" s="502"/>
      <c r="FS71" s="502">
        <v>0</v>
      </c>
      <c r="FT71" s="504" t="s">
        <v>15348</v>
      </c>
      <c r="FU71" s="502">
        <v>2</v>
      </c>
      <c r="FV71" s="502">
        <v>1</v>
      </c>
      <c r="FW71" s="502">
        <v>25</v>
      </c>
      <c r="FX71" s="152">
        <v>2000</v>
      </c>
      <c r="FY71" s="152">
        <v>1</v>
      </c>
    </row>
    <row r="72" spans="1:181">
      <c r="A72" s="139">
        <v>5022</v>
      </c>
      <c r="B72" s="139" t="s">
        <v>659</v>
      </c>
      <c r="C72" s="139">
        <v>2</v>
      </c>
      <c r="E72" s="139">
        <f t="shared" si="3"/>
        <v>0</v>
      </c>
      <c r="F72" s="139">
        <v>1</v>
      </c>
      <c r="G72" s="139">
        <v>2</v>
      </c>
      <c r="H72" s="139">
        <v>2</v>
      </c>
      <c r="L72" s="139">
        <f t="shared" si="4"/>
        <v>2.7E-2</v>
      </c>
      <c r="M72" s="139">
        <f t="shared" si="5"/>
        <v>1.7999999999999999E-2</v>
      </c>
      <c r="N72" s="300" t="str">
        <f t="shared" si="6"/>
        <v>PLAYERSKILL_502</v>
      </c>
      <c r="O72" s="300" t="str">
        <f t="shared" si="7"/>
        <v>PLAYERSKILLDES_5022</v>
      </c>
      <c r="P72" s="300" t="str">
        <f t="shared" si="17"/>
        <v>PLAYERSKILLDES2_5022</v>
      </c>
      <c r="Q72" s="300" t="str">
        <f t="shared" si="18"/>
        <v>PLAYERSKILLDES3_5022</v>
      </c>
      <c r="R72" s="300" t="str">
        <f t="shared" si="8"/>
        <v>PLAYERSKILLDES4_5022</v>
      </c>
      <c r="S72" s="300" t="s">
        <v>15349</v>
      </c>
      <c r="T72" s="502">
        <v>100</v>
      </c>
      <c r="U72" s="503"/>
      <c r="V72" s="503"/>
      <c r="W72" s="503"/>
      <c r="X72" s="503"/>
      <c r="Y72" s="503"/>
      <c r="Z72" s="502"/>
      <c r="AA72" s="502"/>
      <c r="AB72" s="502"/>
      <c r="AC72" s="502"/>
      <c r="AD72" s="504" t="s">
        <v>15350</v>
      </c>
      <c r="AF72" s="502"/>
      <c r="AG72" s="504" t="s">
        <v>15351</v>
      </c>
      <c r="AH72" s="502">
        <v>160</v>
      </c>
      <c r="AI72" s="504"/>
      <c r="AJ72" s="502"/>
      <c r="AK72" s="502"/>
      <c r="AL72" s="502"/>
      <c r="AM72" s="502">
        <v>2</v>
      </c>
      <c r="AN72" s="496" t="s">
        <v>15352</v>
      </c>
      <c r="AO72" s="502">
        <v>0</v>
      </c>
      <c r="AP72" s="502">
        <v>3</v>
      </c>
      <c r="AQ72" s="502">
        <v>5</v>
      </c>
      <c r="AR72" s="502">
        <v>0</v>
      </c>
      <c r="AS72" s="502"/>
      <c r="AT72" s="504" t="str">
        <f>"["&amp;VLOOKUP([1]playerSkillEffect!$A72,[1]法术参数设计表!$A$2:$O$168,8,FALSE)*1000&amp;",0]"</f>
        <v>[6000,0]</v>
      </c>
      <c r="AU72" s="504" t="str">
        <f>"["&amp;VLOOKUP([1]playerSkillEffect!$A72,[1]法术参数设计表!$A$2:$O$168,9,FALSE)*1000&amp;",0]"</f>
        <v>[17000,0]</v>
      </c>
      <c r="AV72" s="504" t="str">
        <f>"["&amp;VLOOKUP([1]playerSkillEffect!$A72,[1]法术参数设计表!$A$2:$O$168,10,FALSE)&amp;",0]"</f>
        <v>[13,0]</v>
      </c>
      <c r="AW72" s="502">
        <v>1</v>
      </c>
      <c r="AX72" s="502">
        <v>1</v>
      </c>
      <c r="AY72" s="502">
        <v>1</v>
      </c>
      <c r="AZ72" s="502" t="s">
        <v>6831</v>
      </c>
      <c r="BA72" s="502"/>
      <c r="BB72" s="502">
        <v>1</v>
      </c>
      <c r="BC72" s="502"/>
      <c r="BD72" s="502" t="s">
        <v>6831</v>
      </c>
      <c r="BE72" s="502" t="s">
        <v>6831</v>
      </c>
      <c r="BF72" s="502" t="s">
        <v>6831</v>
      </c>
      <c r="BG72" s="502" t="s">
        <v>6831</v>
      </c>
      <c r="BH72" s="502">
        <v>100</v>
      </c>
      <c r="BI72" s="502"/>
      <c r="BJ72" s="502"/>
      <c r="BK72" s="502">
        <v>1</v>
      </c>
      <c r="BL72" s="502">
        <f>VLOOKUP(A72,[1]法术参数设计表!$A$2:$W$223,5,FALSE)</f>
        <v>45</v>
      </c>
      <c r="BM72" s="502">
        <v>8</v>
      </c>
      <c r="BN72" s="502"/>
      <c r="BO72" s="502"/>
      <c r="BP72" s="502" t="s">
        <v>12513</v>
      </c>
      <c r="BQ72" s="502">
        <v>4</v>
      </c>
      <c r="BR72" s="502"/>
      <c r="BS72" s="502" t="s">
        <v>6831</v>
      </c>
      <c r="BT72" s="502"/>
      <c r="BU72" s="502" t="str">
        <f>BU71</f>
        <v>[900,480]</v>
      </c>
      <c r="BV72" s="502"/>
      <c r="BW72" s="502" t="s">
        <v>6831</v>
      </c>
      <c r="BX72" s="502">
        <v>5</v>
      </c>
      <c r="BY72" s="505" t="s">
        <v>6831</v>
      </c>
      <c r="BZ72" s="505" t="s">
        <v>6831</v>
      </c>
      <c r="CA72" s="505">
        <v>4502</v>
      </c>
      <c r="CB72" s="505" t="s">
        <v>15138</v>
      </c>
      <c r="CC72" s="505"/>
      <c r="CD72" s="505"/>
      <c r="CE72" s="502" t="s">
        <v>6831</v>
      </c>
      <c r="CF72" s="502" t="s">
        <v>6831</v>
      </c>
      <c r="CG72" s="502" t="s">
        <v>6831</v>
      </c>
      <c r="CH72" s="502" t="s">
        <v>6831</v>
      </c>
      <c r="CI72" s="502" t="s">
        <v>6831</v>
      </c>
      <c r="CJ72" s="502"/>
      <c r="CK72" s="502"/>
      <c r="CL72" s="502">
        <v>1</v>
      </c>
      <c r="CM72" s="502">
        <v>10</v>
      </c>
      <c r="CN72" s="502"/>
      <c r="CO72" s="502"/>
      <c r="CP72" s="502"/>
      <c r="CQ72" s="502"/>
      <c r="CR72" s="502"/>
      <c r="CS72" s="502"/>
      <c r="CT72" s="502"/>
      <c r="CU72" s="502"/>
      <c r="CV72" s="502"/>
      <c r="CW72" s="502"/>
      <c r="CX72" s="502"/>
      <c r="CY72" s="502"/>
      <c r="CZ72" s="502"/>
      <c r="DA72" s="502"/>
      <c r="DB72" s="502"/>
      <c r="DC72" s="502"/>
      <c r="DD72" s="504"/>
      <c r="DE72" s="504"/>
      <c r="DF72" s="504"/>
      <c r="DG72" s="504"/>
      <c r="DH72" s="502"/>
      <c r="DI72" s="502">
        <f t="shared" si="21"/>
        <v>45</v>
      </c>
      <c r="DJ72" s="502"/>
      <c r="DK72" s="502"/>
      <c r="DL72" s="502"/>
      <c r="DM72" s="502"/>
      <c r="DN72" s="502"/>
      <c r="DO72" s="502"/>
      <c r="DP72" s="502"/>
      <c r="DQ72" s="502"/>
      <c r="DR72" s="502"/>
      <c r="DS72" s="502"/>
      <c r="DT72" s="502">
        <f t="shared" si="9"/>
        <v>5</v>
      </c>
      <c r="DU72" s="502"/>
      <c r="DV72" s="502"/>
      <c r="DW72" s="502"/>
      <c r="DX72" s="502"/>
      <c r="DY72" s="502"/>
      <c r="DZ72" s="502"/>
      <c r="EA72" s="502"/>
      <c r="EB72" s="502"/>
      <c r="EC72" s="502"/>
      <c r="ED72" s="502"/>
      <c r="EE72" s="502"/>
      <c r="EF72" s="502"/>
      <c r="EG72" s="502"/>
      <c r="EH72" s="502"/>
      <c r="EI72" s="502"/>
      <c r="EJ72" s="502"/>
      <c r="EK72" s="502"/>
      <c r="EL72" s="502"/>
      <c r="EM72" s="502"/>
      <c r="EN72" s="502"/>
      <c r="EO72" s="502"/>
      <c r="EP72" s="502"/>
      <c r="EQ72" s="502"/>
      <c r="ER72" s="502"/>
      <c r="ES72" s="502"/>
      <c r="ET72" s="502"/>
      <c r="EU72" s="502"/>
      <c r="EV72" s="502"/>
      <c r="EW72" s="502">
        <f t="shared" si="10"/>
        <v>1</v>
      </c>
      <c r="EX72" s="502"/>
      <c r="EY72" s="502"/>
      <c r="EZ72" s="502">
        <v>100</v>
      </c>
      <c r="FA72" s="502"/>
      <c r="FB72" s="502"/>
      <c r="FC72" s="502"/>
      <c r="FD72" s="502"/>
      <c r="FE72" s="502">
        <v>0</v>
      </c>
      <c r="FF72" s="504" t="s">
        <v>15348</v>
      </c>
      <c r="FG72" s="502">
        <v>2</v>
      </c>
      <c r="FH72" s="502">
        <v>1</v>
      </c>
      <c r="FI72" s="502">
        <v>25</v>
      </c>
      <c r="FJ72" s="502">
        <f t="shared" si="11"/>
        <v>1</v>
      </c>
      <c r="FK72" s="502"/>
      <c r="FL72" s="502"/>
      <c r="FM72" s="502">
        <v>100</v>
      </c>
      <c r="FN72" s="502"/>
      <c r="FO72" s="502"/>
      <c r="FP72" s="502"/>
      <c r="FQ72" s="502"/>
      <c r="FR72" s="502"/>
      <c r="FS72" s="502">
        <v>0</v>
      </c>
      <c r="FT72" s="504" t="s">
        <v>15348</v>
      </c>
      <c r="FU72" s="502">
        <v>2</v>
      </c>
      <c r="FV72" s="502">
        <v>1</v>
      </c>
      <c r="FW72" s="502">
        <v>25</v>
      </c>
      <c r="FX72" s="152">
        <v>2000</v>
      </c>
      <c r="FY72" s="152">
        <v>1</v>
      </c>
    </row>
    <row r="73" spans="1:181">
      <c r="A73" s="139">
        <v>503</v>
      </c>
      <c r="B73" s="139" t="s">
        <v>15353</v>
      </c>
      <c r="C73" s="139">
        <v>2</v>
      </c>
      <c r="E73" s="139">
        <f t="shared" si="3"/>
        <v>0</v>
      </c>
      <c r="F73" s="139">
        <v>1</v>
      </c>
      <c r="G73" s="139">
        <v>2</v>
      </c>
      <c r="H73" s="139">
        <v>2</v>
      </c>
      <c r="L73" s="139">
        <f t="shared" si="4"/>
        <v>2.7E-2</v>
      </c>
      <c r="M73" s="139">
        <f t="shared" si="5"/>
        <v>1.7999999999999999E-2</v>
      </c>
      <c r="N73" s="300" t="str">
        <f t="shared" si="6"/>
        <v>PLAYERSKILL_503</v>
      </c>
      <c r="O73" s="300" t="str">
        <f t="shared" si="7"/>
        <v>PLAYERSKILLDES_503</v>
      </c>
      <c r="P73" s="300" t="str">
        <f t="shared" si="17"/>
        <v>PLAYERSKILLDES2_503</v>
      </c>
      <c r="Q73" s="300" t="str">
        <f t="shared" si="18"/>
        <v>PLAYERSKILLDES3_503</v>
      </c>
      <c r="R73" s="300" t="str">
        <f t="shared" si="8"/>
        <v>PLAYERSKILLDES4_503</v>
      </c>
      <c r="S73" s="300" t="s">
        <v>15354</v>
      </c>
      <c r="T73" s="502">
        <v>101</v>
      </c>
      <c r="U73" s="503"/>
      <c r="V73" s="503"/>
      <c r="W73" s="503"/>
      <c r="X73" s="503"/>
      <c r="Y73" s="503"/>
      <c r="Z73" s="502"/>
      <c r="AA73" s="502"/>
      <c r="AB73" s="502"/>
      <c r="AC73" s="502"/>
      <c r="AD73" s="504"/>
      <c r="AE73" s="502"/>
      <c r="AF73" s="502"/>
      <c r="AG73" s="502"/>
      <c r="AH73" s="502">
        <v>120</v>
      </c>
      <c r="AI73" s="504" t="s">
        <v>15355</v>
      </c>
      <c r="AJ73" s="502"/>
      <c r="AK73" s="504"/>
      <c r="AL73" s="502"/>
      <c r="AM73" s="502">
        <v>1</v>
      </c>
      <c r="AN73" s="496"/>
      <c r="AO73" s="502">
        <v>0</v>
      </c>
      <c r="AP73" s="502">
        <v>3</v>
      </c>
      <c r="AQ73" s="502">
        <v>5</v>
      </c>
      <c r="AR73" s="502">
        <v>0</v>
      </c>
      <c r="AS73" s="502"/>
      <c r="AT73" s="504" t="str">
        <f>"["&amp;VLOOKUP([1]playerSkillEffect!$A73,[1]法术参数设计表!$A$2:$O$168,8,FALSE)*1000&amp;",0]"</f>
        <v>[6000,0]</v>
      </c>
      <c r="AU73" s="504" t="str">
        <f>"["&amp;VLOOKUP([1]playerSkillEffect!$A73,[1]法术参数设计表!$A$2:$O$168,9,FALSE)*1000&amp;",0]"</f>
        <v>[12000,0]</v>
      </c>
      <c r="AV73" s="504" t="str">
        <f>"["&amp;VLOOKUP([1]playerSkillEffect!$A73,[1]法术参数设计表!$A$2:$O$168,10,FALSE)&amp;",0]"</f>
        <v>[25,0]</v>
      </c>
      <c r="AW73" s="502">
        <v>1</v>
      </c>
      <c r="AX73" s="502">
        <v>1</v>
      </c>
      <c r="AY73" s="502">
        <v>1</v>
      </c>
      <c r="AZ73" s="502" t="s">
        <v>6831</v>
      </c>
      <c r="BA73" s="502"/>
      <c r="BB73" s="502">
        <v>1</v>
      </c>
      <c r="BC73" s="502"/>
      <c r="BD73" s="502" t="s">
        <v>6831</v>
      </c>
      <c r="BE73" s="502" t="s">
        <v>6831</v>
      </c>
      <c r="BF73" s="502" t="s">
        <v>6831</v>
      </c>
      <c r="BG73" s="502" t="s">
        <v>6831</v>
      </c>
      <c r="BH73" s="502">
        <v>100</v>
      </c>
      <c r="BI73" s="502"/>
      <c r="BJ73" s="502"/>
      <c r="BK73" s="502">
        <v>1</v>
      </c>
      <c r="BL73" s="502">
        <f>VLOOKUP(A73,[1]法术参数设计表!$A$2:$W$223,5,FALSE)</f>
        <v>45</v>
      </c>
      <c r="BM73" s="502">
        <v>9</v>
      </c>
      <c r="BN73" s="502"/>
      <c r="BO73" s="502"/>
      <c r="BP73" s="504" t="s">
        <v>15329</v>
      </c>
      <c r="BQ73" s="502"/>
      <c r="BR73" s="502"/>
      <c r="BS73" s="502" t="s">
        <v>6831</v>
      </c>
      <c r="BT73" s="502"/>
      <c r="BU73" s="502" t="str">
        <f>IF(VLOOKUP(A73,[1]法术参数设计表!$A$2:$Q$168,16,FALSE)="","","["&amp;ROUND(VLOOKUP(A73,[1]法术参数设计表!$A$2:$Q$168,16,FALSE),0)&amp;","&amp;ROUND(VLOOKUP(A73,[1]法术参数设计表!$A$2:$Q$168,17,FALSE),0)&amp;"]")</f>
        <v/>
      </c>
      <c r="BV73" s="502"/>
      <c r="BW73" s="502" t="s">
        <v>6831</v>
      </c>
      <c r="BX73" s="502">
        <v>5</v>
      </c>
      <c r="BY73" s="505" t="s">
        <v>6831</v>
      </c>
      <c r="BZ73" s="505" t="s">
        <v>6831</v>
      </c>
      <c r="CA73" s="505">
        <v>4503</v>
      </c>
      <c r="CB73" s="511" t="s">
        <v>15204</v>
      </c>
      <c r="CC73" s="511"/>
      <c r="CD73" s="511"/>
      <c r="CE73" s="502" t="s">
        <v>6831</v>
      </c>
      <c r="CF73" s="502" t="s">
        <v>6831</v>
      </c>
      <c r="CG73" s="502" t="s">
        <v>6831</v>
      </c>
      <c r="CH73" s="502" t="s">
        <v>6831</v>
      </c>
      <c r="CI73" s="502" t="s">
        <v>6831</v>
      </c>
      <c r="CJ73" s="502"/>
      <c r="CK73" s="502"/>
      <c r="CL73" s="502"/>
      <c r="CM73" s="502"/>
      <c r="CN73" s="502"/>
      <c r="CO73" s="502"/>
      <c r="CP73" s="502"/>
      <c r="CQ73" s="502"/>
      <c r="CR73" s="502"/>
      <c r="CS73" s="502"/>
      <c r="CT73" s="502"/>
      <c r="CU73" s="502"/>
      <c r="CV73" s="502"/>
      <c r="CW73" s="502"/>
      <c r="CX73" s="502"/>
      <c r="CY73" s="502"/>
      <c r="CZ73" s="502"/>
      <c r="DA73" s="502"/>
      <c r="DB73" s="502"/>
      <c r="DC73" s="502"/>
      <c r="DD73" s="502"/>
      <c r="DE73" s="502"/>
      <c r="DF73" s="502"/>
      <c r="DG73" s="502"/>
      <c r="DH73" s="502"/>
      <c r="DI73" s="502">
        <f t="shared" si="21"/>
        <v>45</v>
      </c>
      <c r="DJ73" s="502"/>
      <c r="DK73" s="502"/>
      <c r="DL73" s="502"/>
      <c r="DM73" s="502"/>
      <c r="DN73" s="502"/>
      <c r="DO73" s="502"/>
      <c r="DP73" s="502"/>
      <c r="DQ73" s="502"/>
      <c r="DR73" s="502"/>
      <c r="DS73" s="502"/>
      <c r="DT73" s="502">
        <f t="shared" si="9"/>
        <v>5</v>
      </c>
      <c r="DU73" s="502"/>
      <c r="DV73" s="502"/>
      <c r="DW73" s="502"/>
      <c r="DX73" s="502"/>
      <c r="DY73" s="502"/>
      <c r="DZ73" s="502"/>
      <c r="EA73" s="502"/>
      <c r="EB73" s="502"/>
      <c r="EC73" s="502"/>
      <c r="ED73" s="502"/>
      <c r="EE73" s="502"/>
      <c r="EF73" s="502"/>
      <c r="EG73" s="502"/>
      <c r="EH73" s="502"/>
      <c r="EI73" s="502"/>
      <c r="EJ73" s="502"/>
      <c r="EK73" s="502"/>
      <c r="EL73" s="502"/>
      <c r="EM73" s="502"/>
      <c r="EN73" s="502"/>
      <c r="EO73" s="502"/>
      <c r="EP73" s="502"/>
      <c r="EQ73" s="502"/>
      <c r="ER73" s="502"/>
      <c r="ES73" s="502"/>
      <c r="ET73" s="502"/>
      <c r="EU73" s="502"/>
      <c r="EV73" s="502"/>
      <c r="EW73" s="502">
        <f t="shared" si="10"/>
        <v>1</v>
      </c>
      <c r="EX73" s="502"/>
      <c r="EY73" s="502"/>
      <c r="EZ73" s="502">
        <v>101</v>
      </c>
      <c r="FA73" s="502"/>
      <c r="FB73" s="502"/>
      <c r="FC73" s="502"/>
      <c r="FD73" s="502"/>
      <c r="FE73" s="502">
        <v>1</v>
      </c>
      <c r="FF73" s="502"/>
      <c r="FG73" s="502" t="s">
        <v>6831</v>
      </c>
      <c r="FH73" s="502">
        <v>1</v>
      </c>
      <c r="FI73" s="502">
        <v>25</v>
      </c>
      <c r="FJ73" s="502">
        <f t="shared" si="11"/>
        <v>1</v>
      </c>
      <c r="FK73" s="502"/>
      <c r="FL73" s="502"/>
      <c r="FM73" s="502">
        <v>101</v>
      </c>
      <c r="FN73" s="502"/>
      <c r="FO73" s="502"/>
      <c r="FP73" s="502"/>
      <c r="FQ73" s="504" t="s">
        <v>15356</v>
      </c>
      <c r="FR73" s="502">
        <v>0</v>
      </c>
      <c r="FS73" s="502">
        <v>1</v>
      </c>
      <c r="FT73" s="502"/>
      <c r="FU73" s="502" t="s">
        <v>6831</v>
      </c>
      <c r="FV73" s="502">
        <v>1</v>
      </c>
      <c r="FW73" s="502">
        <v>25</v>
      </c>
      <c r="FX73" s="152">
        <v>2000</v>
      </c>
      <c r="FY73" s="152">
        <v>1</v>
      </c>
    </row>
    <row r="74" spans="1:181">
      <c r="A74" s="139">
        <v>504</v>
      </c>
      <c r="B74" s="139" t="s">
        <v>661</v>
      </c>
      <c r="C74" s="139">
        <v>2</v>
      </c>
      <c r="E74" s="139">
        <f t="shared" si="3"/>
        <v>0</v>
      </c>
      <c r="F74" s="139">
        <v>1</v>
      </c>
      <c r="G74" s="139">
        <v>2</v>
      </c>
      <c r="H74" s="139">
        <v>2</v>
      </c>
      <c r="L74" s="139">
        <f t="shared" si="4"/>
        <v>2.7E-2</v>
      </c>
      <c r="M74" s="139">
        <f t="shared" si="5"/>
        <v>1.7999999999999999E-2</v>
      </c>
      <c r="N74" s="300" t="str">
        <f t="shared" si="6"/>
        <v>PLAYERSKILL_504</v>
      </c>
      <c r="O74" s="300" t="str">
        <f t="shared" si="7"/>
        <v>PLAYERSKILLDES_504</v>
      </c>
      <c r="P74" s="300" t="str">
        <f t="shared" si="17"/>
        <v>PLAYERSKILLDES2_504</v>
      </c>
      <c r="Q74" s="300" t="str">
        <f t="shared" si="18"/>
        <v>PLAYERSKILLDES3_504</v>
      </c>
      <c r="R74" s="300" t="str">
        <f t="shared" si="8"/>
        <v>PLAYERSKILLDES4_504</v>
      </c>
      <c r="S74" s="300" t="s">
        <v>15357</v>
      </c>
      <c r="T74" s="502">
        <v>101</v>
      </c>
      <c r="U74" s="503"/>
      <c r="V74" s="503"/>
      <c r="W74" s="503"/>
      <c r="X74" s="503"/>
      <c r="Y74" s="503"/>
      <c r="Z74" s="502"/>
      <c r="AA74" s="502"/>
      <c r="AB74" s="502"/>
      <c r="AC74" s="502"/>
      <c r="AE74" s="502"/>
      <c r="AF74" s="502"/>
      <c r="AG74" s="504" t="s">
        <v>15358</v>
      </c>
      <c r="AH74" s="504">
        <v>160</v>
      </c>
      <c r="AI74" s="504"/>
      <c r="AJ74" s="504"/>
      <c r="AK74" s="504"/>
      <c r="AL74" s="502"/>
      <c r="AM74" s="502">
        <v>1</v>
      </c>
      <c r="AN74" s="496" t="s">
        <v>15359</v>
      </c>
      <c r="AO74" s="502">
        <v>0</v>
      </c>
      <c r="AP74" s="502">
        <v>3</v>
      </c>
      <c r="AQ74" s="502">
        <v>5</v>
      </c>
      <c r="AR74" s="502">
        <v>0</v>
      </c>
      <c r="AS74" s="502"/>
      <c r="AT74" s="504" t="str">
        <f>"["&amp;VLOOKUP([1]playerSkillEffect!$A74,[1]法术参数设计表!$A$2:$O$168,8,FALSE)*1000&amp;",0]"</f>
        <v>[9000,0]</v>
      </c>
      <c r="AU74" s="504" t="str">
        <f>"["&amp;VLOOKUP([1]playerSkillEffect!$A74,[1]法术参数设计表!$A$2:$O$168,9,FALSE)*1000&amp;",0]"</f>
        <v>[24000,0]</v>
      </c>
      <c r="AV74" s="504" t="str">
        <f>"["&amp;VLOOKUP([1]playerSkillEffect!$A74,[1]法术参数设计表!$A$2:$O$168,10,FALSE)&amp;",0]"</f>
        <v>[34,0]</v>
      </c>
      <c r="AW74" s="502">
        <v>1</v>
      </c>
      <c r="AX74" s="502">
        <v>1</v>
      </c>
      <c r="AY74" s="502">
        <v>1</v>
      </c>
      <c r="AZ74" s="502" t="s">
        <v>6831</v>
      </c>
      <c r="BA74" s="502"/>
      <c r="BB74" s="502">
        <v>1</v>
      </c>
      <c r="BC74" s="502"/>
      <c r="BD74" s="502" t="s">
        <v>6831</v>
      </c>
      <c r="BE74" s="502">
        <v>10504</v>
      </c>
      <c r="BF74" s="502" t="s">
        <v>6831</v>
      </c>
      <c r="BG74" s="502" t="s">
        <v>6831</v>
      </c>
      <c r="BH74" s="502">
        <v>100</v>
      </c>
      <c r="BI74" s="502"/>
      <c r="BJ74" s="502"/>
      <c r="BK74" s="502">
        <v>1</v>
      </c>
      <c r="BL74" s="502">
        <f>VLOOKUP(A74,[1]法术参数设计表!$A$2:$W$223,5,FALSE)</f>
        <v>60</v>
      </c>
      <c r="BM74" s="502">
        <v>9</v>
      </c>
      <c r="BN74" s="502"/>
      <c r="BO74" s="502"/>
      <c r="BP74" s="504" t="s">
        <v>15329</v>
      </c>
      <c r="BQ74" s="502"/>
      <c r="BR74" s="502"/>
      <c r="BS74" s="502" t="s">
        <v>6831</v>
      </c>
      <c r="BT74" s="502"/>
      <c r="BU74" s="502" t="str">
        <f>IF(VLOOKUP(A74,[1]法术参数设计表!$A$2:$Q$168,16,FALSE)="","","["&amp;ROUND(VLOOKUP(A74,[1]法术参数设计表!$A$2:$Q$168,16,FALSE),0)&amp;","&amp;ROUND(VLOOKUP(A74,[1]法术参数设计表!$A$2:$Q$168,17,FALSE),0)&amp;"]")</f>
        <v/>
      </c>
      <c r="BV74" s="502"/>
      <c r="BW74" s="502" t="s">
        <v>6831</v>
      </c>
      <c r="BX74" s="502">
        <v>5</v>
      </c>
      <c r="BY74" s="505" t="s">
        <v>6831</v>
      </c>
      <c r="BZ74" s="505" t="s">
        <v>6831</v>
      </c>
      <c r="CA74" s="505">
        <v>4504</v>
      </c>
      <c r="CB74" s="511" t="s">
        <v>15204</v>
      </c>
      <c r="CC74" s="511"/>
      <c r="CD74" s="511"/>
      <c r="CE74" s="502" t="s">
        <v>6831</v>
      </c>
      <c r="CF74" s="502" t="s">
        <v>6831</v>
      </c>
      <c r="CG74" s="502" t="s">
        <v>6831</v>
      </c>
      <c r="CH74" s="502" t="s">
        <v>6831</v>
      </c>
      <c r="CI74" s="502" t="s">
        <v>6831</v>
      </c>
      <c r="CJ74" s="502"/>
      <c r="CK74" s="502"/>
      <c r="CL74" s="502"/>
      <c r="CM74" s="502"/>
      <c r="CN74" s="502"/>
      <c r="CO74" s="502"/>
      <c r="CP74" s="502"/>
      <c r="CQ74" s="502"/>
      <c r="CR74" s="502"/>
      <c r="CS74" s="502"/>
      <c r="CT74" s="502"/>
      <c r="CU74" s="502"/>
      <c r="CV74" s="502"/>
      <c r="CW74" s="502"/>
      <c r="CX74" s="502"/>
      <c r="CY74" s="502"/>
      <c r="CZ74" s="502"/>
      <c r="DA74" s="502"/>
      <c r="DB74" s="502"/>
      <c r="DC74" s="502"/>
      <c r="DD74" s="504"/>
      <c r="DE74" s="504"/>
      <c r="DF74" s="504"/>
      <c r="DG74" s="504"/>
      <c r="DH74" s="502"/>
      <c r="DI74" s="502">
        <f t="shared" si="21"/>
        <v>60</v>
      </c>
      <c r="DJ74" s="502"/>
      <c r="DK74" s="502"/>
      <c r="DL74" s="502"/>
      <c r="DM74" s="502"/>
      <c r="DN74" s="502"/>
      <c r="DO74" s="502"/>
      <c r="DP74" s="502"/>
      <c r="DQ74" s="502"/>
      <c r="DR74" s="502"/>
      <c r="DS74" s="502"/>
      <c r="DT74" s="502">
        <f t="shared" si="9"/>
        <v>5</v>
      </c>
      <c r="DU74" s="502"/>
      <c r="DV74" s="502"/>
      <c r="DW74" s="502"/>
      <c r="DX74" s="502"/>
      <c r="DY74" s="502"/>
      <c r="DZ74" s="502"/>
      <c r="EA74" s="502"/>
      <c r="EB74" s="502"/>
      <c r="EC74" s="502"/>
      <c r="ED74" s="502"/>
      <c r="EE74" s="502"/>
      <c r="EF74" s="502"/>
      <c r="EG74" s="502"/>
      <c r="EH74" s="502"/>
      <c r="EI74" s="502"/>
      <c r="EJ74" s="502"/>
      <c r="EK74" s="502"/>
      <c r="EL74" s="502"/>
      <c r="EM74" s="502"/>
      <c r="EN74" s="502"/>
      <c r="EO74" s="502"/>
      <c r="EP74" s="502"/>
      <c r="EQ74" s="502"/>
      <c r="ER74" s="502"/>
      <c r="ES74" s="502"/>
      <c r="ET74" s="502"/>
      <c r="EU74" s="502"/>
      <c r="EV74" s="502"/>
      <c r="EW74" s="502">
        <f t="shared" ref="EW74:EW96" si="29">IF($D74=1,10,1)</f>
        <v>1</v>
      </c>
      <c r="EX74" s="502"/>
      <c r="EY74" s="502"/>
      <c r="EZ74" s="502">
        <v>101</v>
      </c>
      <c r="FA74" s="502"/>
      <c r="FB74" s="502"/>
      <c r="FC74" s="502"/>
      <c r="FD74" s="502"/>
      <c r="FE74" s="502">
        <v>1</v>
      </c>
      <c r="FF74" s="502"/>
      <c r="FG74" s="502" t="s">
        <v>6831</v>
      </c>
      <c r="FH74" s="502">
        <v>1</v>
      </c>
      <c r="FI74" s="502">
        <v>25</v>
      </c>
      <c r="FJ74" s="502">
        <f t="shared" ref="FJ74:FJ96" si="30">IF($D74=1,10,1)</f>
        <v>1</v>
      </c>
      <c r="FK74" s="502"/>
      <c r="FL74" s="502"/>
      <c r="FM74" s="502">
        <v>101</v>
      </c>
      <c r="FN74" s="502"/>
      <c r="FO74" s="502"/>
      <c r="FP74" s="502"/>
      <c r="FQ74" s="502"/>
      <c r="FR74" s="502"/>
      <c r="FS74" s="502">
        <v>1</v>
      </c>
      <c r="FT74" s="504" t="s">
        <v>15360</v>
      </c>
      <c r="FU74" s="502" t="s">
        <v>6831</v>
      </c>
      <c r="FV74" s="502">
        <v>1</v>
      </c>
      <c r="FW74" s="502">
        <v>25</v>
      </c>
      <c r="FX74" s="152">
        <v>2000</v>
      </c>
      <c r="FY74" s="152">
        <v>1</v>
      </c>
    </row>
    <row r="75" spans="1:181">
      <c r="A75" s="139">
        <v>505</v>
      </c>
      <c r="B75" s="139" t="s">
        <v>15361</v>
      </c>
      <c r="C75" s="139">
        <v>2</v>
      </c>
      <c r="E75" s="139">
        <f t="shared" si="3"/>
        <v>0</v>
      </c>
      <c r="F75" s="139">
        <v>1</v>
      </c>
      <c r="G75" s="139">
        <v>1</v>
      </c>
      <c r="H75" s="139">
        <v>1</v>
      </c>
      <c r="L75" s="139">
        <f t="shared" si="4"/>
        <v>2.7E-2</v>
      </c>
      <c r="M75" s="139">
        <f t="shared" si="5"/>
        <v>1.7999999999999999E-2</v>
      </c>
      <c r="N75" s="300" t="str">
        <f t="shared" si="6"/>
        <v>PLAYERSKILL_505</v>
      </c>
      <c r="O75" s="300" t="str">
        <f t="shared" si="7"/>
        <v>PLAYERSKILLDES_505</v>
      </c>
      <c r="P75" s="300" t="str">
        <f t="shared" si="17"/>
        <v>PLAYERSKILLDES2_505</v>
      </c>
      <c r="Q75" s="300" t="str">
        <f t="shared" si="18"/>
        <v>PLAYERSKILLDES3_505</v>
      </c>
      <c r="R75" s="300" t="str">
        <f t="shared" si="8"/>
        <v>PLAYERSKILLDES4_505</v>
      </c>
      <c r="S75" s="300" t="s">
        <v>15362</v>
      </c>
      <c r="T75" s="502">
        <v>101</v>
      </c>
      <c r="U75" s="503"/>
      <c r="V75" s="503"/>
      <c r="W75" s="503"/>
      <c r="X75" s="503"/>
      <c r="Y75" s="503"/>
      <c r="Z75" s="502"/>
      <c r="AA75" s="502"/>
      <c r="AB75" s="502"/>
      <c r="AC75" s="502"/>
      <c r="AD75" s="508"/>
      <c r="AE75" s="502"/>
      <c r="AF75" s="502"/>
      <c r="AG75" s="502"/>
      <c r="AH75" s="502">
        <v>120</v>
      </c>
      <c r="AI75" s="502"/>
      <c r="AJ75" s="502"/>
      <c r="AK75" s="502"/>
      <c r="AL75" s="502"/>
      <c r="AM75" s="502">
        <v>1</v>
      </c>
      <c r="AN75" s="496"/>
      <c r="AO75" s="502">
        <v>0</v>
      </c>
      <c r="AP75" s="502">
        <v>3</v>
      </c>
      <c r="AQ75" s="502">
        <v>5</v>
      </c>
      <c r="AR75" s="502">
        <v>0</v>
      </c>
      <c r="AS75" s="502"/>
      <c r="AT75" s="504" t="str">
        <f>"["&amp;VLOOKUP([1]playerSkillEffect!$A75,[1]法术参数设计表!$A$2:$O$168,8,FALSE)*1000&amp;",0]"</f>
        <v>[13000,0]</v>
      </c>
      <c r="AU75" s="504" t="str">
        <f>"["&amp;VLOOKUP([1]playerSkillEffect!$A75,[1]法术参数设计表!$A$2:$O$168,9,FALSE)*1000&amp;",0]"</f>
        <v>[25000,0]</v>
      </c>
      <c r="AV75" s="504" t="str">
        <f>"["&amp;VLOOKUP([1]playerSkillEffect!$A75,[1]法术参数设计表!$A$2:$O$168,10,FALSE)&amp;",0]"</f>
        <v>[59,0]</v>
      </c>
      <c r="AW75" s="502">
        <v>1</v>
      </c>
      <c r="AX75" s="502">
        <v>1</v>
      </c>
      <c r="AY75" s="502">
        <v>1</v>
      </c>
      <c r="AZ75" s="502" t="s">
        <v>6831</v>
      </c>
      <c r="BA75" s="502"/>
      <c r="BB75" s="502">
        <v>1</v>
      </c>
      <c r="BC75" s="502"/>
      <c r="BD75" s="502" t="s">
        <v>6831</v>
      </c>
      <c r="BE75" s="502">
        <v>10505</v>
      </c>
      <c r="BF75" s="502" t="s">
        <v>6831</v>
      </c>
      <c r="BG75" s="502" t="s">
        <v>6831</v>
      </c>
      <c r="BH75" s="502">
        <v>100</v>
      </c>
      <c r="BI75" s="502"/>
      <c r="BJ75" s="502"/>
      <c r="BK75" s="502">
        <v>0</v>
      </c>
      <c r="BL75" s="502">
        <f>VLOOKUP(A75,[1]法术参数设计表!$A$2:$W$223,5,FALSE)</f>
        <v>60</v>
      </c>
      <c r="BM75" s="502">
        <v>9</v>
      </c>
      <c r="BN75" s="502"/>
      <c r="BO75" s="502"/>
      <c r="BP75" s="502" t="s">
        <v>15236</v>
      </c>
      <c r="BQ75" s="502"/>
      <c r="BR75" s="502"/>
      <c r="BS75" s="502" t="s">
        <v>6831</v>
      </c>
      <c r="BT75" s="502"/>
      <c r="BU75" s="502" t="str">
        <f>IF(VLOOKUP(A75,[1]法术参数设计表!$A$2:$Q$168,16,FALSE)="","","["&amp;ROUND(VLOOKUP(A75,[1]法术参数设计表!$A$2:$Q$168,16,FALSE),0)&amp;","&amp;ROUND(VLOOKUP(A75,[1]法术参数设计表!$A$2:$Q$168,17,FALSE),0)&amp;"]")</f>
        <v>[285,155]</v>
      </c>
      <c r="BV75" s="502"/>
      <c r="BW75" s="502" t="s">
        <v>6831</v>
      </c>
      <c r="BX75" s="502">
        <v>3</v>
      </c>
      <c r="BY75" s="505" t="s">
        <v>6831</v>
      </c>
      <c r="BZ75" s="505"/>
      <c r="CA75" s="505"/>
      <c r="CB75" s="505"/>
      <c r="CC75" s="505"/>
      <c r="CD75" s="505"/>
      <c r="CE75" s="502" t="s">
        <v>6831</v>
      </c>
      <c r="CF75" s="502" t="s">
        <v>6831</v>
      </c>
      <c r="CG75" s="502" t="s">
        <v>6831</v>
      </c>
      <c r="CH75" s="502" t="s">
        <v>6831</v>
      </c>
      <c r="CI75" s="502" t="s">
        <v>6831</v>
      </c>
      <c r="CJ75" s="502"/>
      <c r="CK75" s="502"/>
      <c r="CL75" s="502"/>
      <c r="CM75" s="502"/>
      <c r="CN75" s="502"/>
      <c r="CO75" s="502"/>
      <c r="CP75" s="502"/>
      <c r="CQ75" s="502"/>
      <c r="CR75" s="502"/>
      <c r="CS75" s="502"/>
      <c r="CT75" s="502"/>
      <c r="CU75" s="502"/>
      <c r="CV75" s="502"/>
      <c r="CW75" s="504">
        <v>5</v>
      </c>
      <c r="CX75" s="504"/>
      <c r="CY75" s="502"/>
      <c r="CZ75" s="502"/>
      <c r="DA75" s="502"/>
      <c r="DB75" s="502"/>
      <c r="DC75" s="502"/>
      <c r="DD75" s="502"/>
      <c r="DE75" s="502"/>
      <c r="DF75" s="502"/>
      <c r="DG75" s="502"/>
      <c r="DH75" s="502"/>
      <c r="DI75" s="502">
        <f t="shared" si="21"/>
        <v>60</v>
      </c>
      <c r="DJ75" s="502"/>
      <c r="DK75" s="502"/>
      <c r="DL75" s="502"/>
      <c r="DM75" s="502"/>
      <c r="DN75" s="502"/>
      <c r="DO75" s="502"/>
      <c r="DP75" s="502"/>
      <c r="DQ75" s="502"/>
      <c r="DR75" s="502"/>
      <c r="DS75" s="502"/>
      <c r="DT75" s="502">
        <f t="shared" si="9"/>
        <v>3</v>
      </c>
      <c r="DU75" s="502"/>
      <c r="DV75" s="502"/>
      <c r="DW75" s="502"/>
      <c r="DX75" s="502"/>
      <c r="DY75" s="502"/>
      <c r="DZ75" s="502"/>
      <c r="EA75" s="502"/>
      <c r="EB75" s="502"/>
      <c r="EC75" s="502"/>
      <c r="ED75" s="502"/>
      <c r="EE75" s="502"/>
      <c r="EF75" s="502"/>
      <c r="EG75" s="502"/>
      <c r="EH75" s="502"/>
      <c r="EI75" s="502"/>
      <c r="EJ75" s="502"/>
      <c r="EK75" s="502"/>
      <c r="EL75" s="502"/>
      <c r="EM75" s="502"/>
      <c r="EN75" s="502"/>
      <c r="EO75" s="502"/>
      <c r="EP75" s="502"/>
      <c r="EQ75" s="502"/>
      <c r="ER75" s="502"/>
      <c r="ES75" s="502"/>
      <c r="ET75" s="502"/>
      <c r="EU75" s="502"/>
      <c r="EV75" s="502"/>
      <c r="EW75" s="502">
        <f t="shared" si="29"/>
        <v>1</v>
      </c>
      <c r="EX75" s="502"/>
      <c r="EY75" s="504"/>
      <c r="EZ75" s="502">
        <v>101</v>
      </c>
      <c r="FA75" s="502"/>
      <c r="FB75" s="502"/>
      <c r="FC75" s="502"/>
      <c r="FD75" s="502"/>
      <c r="FE75" s="502">
        <v>0</v>
      </c>
      <c r="FF75" s="502"/>
      <c r="FG75" s="502">
        <v>2</v>
      </c>
      <c r="FH75" s="502">
        <v>1</v>
      </c>
      <c r="FI75" s="502">
        <v>25</v>
      </c>
      <c r="FJ75" s="502">
        <f t="shared" si="30"/>
        <v>1</v>
      </c>
      <c r="FK75" s="502"/>
      <c r="FL75" s="504"/>
      <c r="FM75" s="502">
        <v>101</v>
      </c>
      <c r="FN75" s="502"/>
      <c r="FO75" s="502"/>
      <c r="FP75" s="502"/>
      <c r="FQ75" s="502"/>
      <c r="FR75" s="502"/>
      <c r="FS75" s="502">
        <v>0</v>
      </c>
      <c r="FT75" s="502"/>
      <c r="FU75" s="502">
        <v>2</v>
      </c>
      <c r="FV75" s="502">
        <v>1</v>
      </c>
      <c r="FW75" s="502">
        <v>25</v>
      </c>
      <c r="FX75" s="152">
        <v>2000</v>
      </c>
      <c r="FY75" s="152">
        <v>1</v>
      </c>
    </row>
    <row r="76" spans="1:181">
      <c r="A76" s="139">
        <v>506</v>
      </c>
      <c r="B76" s="139" t="s">
        <v>663</v>
      </c>
      <c r="C76" s="139">
        <v>2</v>
      </c>
      <c r="E76" s="139">
        <f t="shared" si="3"/>
        <v>0</v>
      </c>
      <c r="F76" s="139">
        <v>1</v>
      </c>
      <c r="G76" s="139">
        <v>1</v>
      </c>
      <c r="H76" s="139">
        <v>1</v>
      </c>
      <c r="L76" s="139">
        <f t="shared" si="4"/>
        <v>2.7E-2</v>
      </c>
      <c r="M76" s="139">
        <f t="shared" si="5"/>
        <v>1.7999999999999999E-2</v>
      </c>
      <c r="N76" s="300" t="str">
        <f t="shared" si="6"/>
        <v>PLAYERSKILL_506</v>
      </c>
      <c r="O76" s="300" t="str">
        <f t="shared" si="7"/>
        <v>PLAYERSKILLDES_506</v>
      </c>
      <c r="P76" s="300" t="str">
        <f t="shared" si="17"/>
        <v>PLAYERSKILLDES2_506</v>
      </c>
      <c r="Q76" s="300" t="str">
        <f t="shared" si="18"/>
        <v>PLAYERSKILLDES3_506</v>
      </c>
      <c r="R76" s="300" t="str">
        <f t="shared" si="8"/>
        <v>PLAYERSKILLDES4_506</v>
      </c>
      <c r="S76" s="300" t="s">
        <v>15363</v>
      </c>
      <c r="T76" s="502">
        <v>101</v>
      </c>
      <c r="U76" s="503"/>
      <c r="V76" s="503"/>
      <c r="W76" s="503"/>
      <c r="X76" s="503"/>
      <c r="Y76" s="503"/>
      <c r="Z76" s="502"/>
      <c r="AA76" s="504" t="s">
        <v>15364</v>
      </c>
      <c r="AB76" s="504"/>
      <c r="AC76" s="504"/>
      <c r="AD76" s="504"/>
      <c r="AE76" s="502"/>
      <c r="AF76" s="502"/>
      <c r="AG76" s="504"/>
      <c r="AH76" s="504"/>
      <c r="AI76" s="504"/>
      <c r="AJ76" s="504"/>
      <c r="AK76" s="504"/>
      <c r="AL76" s="502"/>
      <c r="AM76" s="502">
        <v>3</v>
      </c>
      <c r="AN76" s="496" t="s">
        <v>15365</v>
      </c>
      <c r="AO76" s="502">
        <v>0</v>
      </c>
      <c r="AP76" s="502">
        <v>3</v>
      </c>
      <c r="AQ76" s="502">
        <v>5</v>
      </c>
      <c r="AR76" s="502">
        <v>0</v>
      </c>
      <c r="AS76" s="502"/>
      <c r="AT76" s="504" t="str">
        <f>"["&amp;VLOOKUP([1]playerSkillEffect!$A76,[1]法术参数设计表!$A$2:$O$168,8,FALSE)*1000&amp;",0]"</f>
        <v>[13000,0]</v>
      </c>
      <c r="AU76" s="504" t="str">
        <f>"["&amp;VLOOKUP([1]playerSkillEffect!$A76,[1]法术参数设计表!$A$2:$O$168,9,FALSE)*1000&amp;",0]"</f>
        <v>[23000,0]</v>
      </c>
      <c r="AV76" s="504" t="str">
        <f>"["&amp;VLOOKUP([1]playerSkillEffect!$A76,[1]法术参数设计表!$A$2:$O$168,10,FALSE)&amp;",0]"</f>
        <v>[42,0]</v>
      </c>
      <c r="AW76" s="502">
        <v>1</v>
      </c>
      <c r="AX76" s="502">
        <v>1</v>
      </c>
      <c r="AY76" s="502">
        <v>1</v>
      </c>
      <c r="AZ76" s="502" t="s">
        <v>6831</v>
      </c>
      <c r="BA76" s="502"/>
      <c r="BB76" s="502">
        <v>1</v>
      </c>
      <c r="BC76" s="502"/>
      <c r="BD76" s="502" t="s">
        <v>6831</v>
      </c>
      <c r="BE76" s="502" t="s">
        <v>6831</v>
      </c>
      <c r="BF76" s="502" t="s">
        <v>6831</v>
      </c>
      <c r="BG76" s="502" t="s">
        <v>6831</v>
      </c>
      <c r="BH76" s="502">
        <v>100</v>
      </c>
      <c r="BI76" s="504" t="s">
        <v>15242</v>
      </c>
      <c r="BJ76" s="502">
        <v>0</v>
      </c>
      <c r="BK76" s="502">
        <v>1</v>
      </c>
      <c r="BL76" s="502">
        <f>VLOOKUP(A76,[1]法术参数设计表!$A$2:$W$223,5,FALSE)</f>
        <v>2000</v>
      </c>
      <c r="BM76" s="502">
        <v>4</v>
      </c>
      <c r="BN76" s="502"/>
      <c r="BO76" s="502"/>
      <c r="BP76" s="504" t="s">
        <v>15204</v>
      </c>
      <c r="BQ76" s="502">
        <v>2</v>
      </c>
      <c r="BR76" s="502"/>
      <c r="BS76" s="502" t="s">
        <v>6831</v>
      </c>
      <c r="BT76" s="502"/>
      <c r="BU76" s="502" t="str">
        <f>IF(VLOOKUP(A76,[1]法术参数设计表!$A$2:$Q$168,16,FALSE)="","","["&amp;ROUND(VLOOKUP(A76,[1]法术参数设计表!$A$2:$Q$168,16,FALSE),0)&amp;","&amp;ROUND(VLOOKUP(A76,[1]法术参数设计表!$A$2:$Q$168,17,FALSE),0)&amp;"]")</f>
        <v>[923,501]</v>
      </c>
      <c r="BV76" s="502"/>
      <c r="BW76" s="502" t="s">
        <v>6831</v>
      </c>
      <c r="BX76" s="502">
        <v>5</v>
      </c>
      <c r="BY76" s="505" t="s">
        <v>6831</v>
      </c>
      <c r="BZ76" s="505" t="s">
        <v>6831</v>
      </c>
      <c r="CA76" s="505"/>
      <c r="CB76" s="505" t="s">
        <v>6831</v>
      </c>
      <c r="CC76" s="505"/>
      <c r="CD76" s="505"/>
      <c r="CE76" s="502" t="s">
        <v>6831</v>
      </c>
      <c r="CF76" s="502" t="s">
        <v>6831</v>
      </c>
      <c r="CG76" s="502" t="s">
        <v>6831</v>
      </c>
      <c r="CH76" s="502" t="s">
        <v>6831</v>
      </c>
      <c r="CI76" s="502" t="s">
        <v>6831</v>
      </c>
      <c r="CJ76" s="502"/>
      <c r="CK76" s="502"/>
      <c r="CL76" s="502"/>
      <c r="CM76" s="502"/>
      <c r="CN76" s="502"/>
      <c r="CO76" s="502"/>
      <c r="CP76" s="502"/>
      <c r="CQ76" s="502"/>
      <c r="CR76" s="502"/>
      <c r="CS76" s="502"/>
      <c r="CT76" s="502"/>
      <c r="CU76" s="502"/>
      <c r="CV76" s="502"/>
      <c r="CW76" s="504">
        <v>5</v>
      </c>
      <c r="CX76" s="504"/>
      <c r="CY76" s="502"/>
      <c r="CZ76" s="502">
        <v>100</v>
      </c>
      <c r="DA76" s="504" t="s">
        <v>15366</v>
      </c>
      <c r="DB76" s="502">
        <v>1</v>
      </c>
      <c r="DC76" s="502"/>
      <c r="DD76" s="504"/>
      <c r="DE76" s="504"/>
      <c r="DF76" s="504"/>
      <c r="DG76" s="504"/>
      <c r="DH76" s="502">
        <v>1</v>
      </c>
      <c r="DI76" s="502">
        <f t="shared" si="21"/>
        <v>2000</v>
      </c>
      <c r="DJ76" s="502">
        <f>BM76</f>
        <v>4</v>
      </c>
      <c r="DK76" s="502">
        <v>10</v>
      </c>
      <c r="DL76" s="502"/>
      <c r="DM76" s="504" t="str">
        <f>BP76</f>
        <v>[0,0]</v>
      </c>
      <c r="DN76" s="502">
        <v>2</v>
      </c>
      <c r="DO76" s="502"/>
      <c r="DP76" s="502" t="s">
        <v>6831</v>
      </c>
      <c r="DQ76" s="502"/>
      <c r="DR76" s="504" t="str">
        <f>IF(VLOOKUP(A76,[1]法术参数设计表!$A$2:$Q$168,16,FALSE)="","","["&amp;ROUND(VLOOKUP(A76,[1]法术参数设计表!$A$2:$Q$168,16,FALSE)*0.5,0)&amp;","&amp;ROUND(VLOOKUP(A76,[1]法术参数设计表!$A$2:$Q$168,17,FALSE)*0.5,0)&amp;"]")</f>
        <v>[462,251]</v>
      </c>
      <c r="DS76" s="502"/>
      <c r="DT76" s="502">
        <f t="shared" si="9"/>
        <v>5</v>
      </c>
      <c r="DU76" s="502"/>
      <c r="DV76" s="502"/>
      <c r="DW76" s="502"/>
      <c r="DX76" s="502"/>
      <c r="DY76" s="502"/>
      <c r="DZ76" s="502"/>
      <c r="EA76" s="502"/>
      <c r="EB76" s="502"/>
      <c r="EC76" s="502"/>
      <c r="ED76" s="502"/>
      <c r="EE76" s="502"/>
      <c r="EF76" s="502"/>
      <c r="EG76" s="502"/>
      <c r="EH76" s="502"/>
      <c r="EI76" s="502"/>
      <c r="EJ76" s="502"/>
      <c r="EK76" s="502"/>
      <c r="EL76" s="502"/>
      <c r="EM76" s="502"/>
      <c r="EN76" s="502"/>
      <c r="EO76" s="502"/>
      <c r="EP76" s="502"/>
      <c r="EQ76" s="502"/>
      <c r="ER76" s="502"/>
      <c r="ES76" s="502"/>
      <c r="ET76" s="502"/>
      <c r="EU76" s="502"/>
      <c r="EV76" s="502"/>
      <c r="EW76" s="502">
        <v>10</v>
      </c>
      <c r="EX76" s="502"/>
      <c r="EY76" s="502"/>
      <c r="EZ76" s="502">
        <v>101</v>
      </c>
      <c r="FA76" s="502"/>
      <c r="FB76" s="502"/>
      <c r="FC76" s="502"/>
      <c r="FD76" s="502"/>
      <c r="FE76" s="502">
        <v>0</v>
      </c>
      <c r="FF76" s="502"/>
      <c r="FG76" s="502">
        <v>2</v>
      </c>
      <c r="FH76" s="502">
        <v>1</v>
      </c>
      <c r="FI76" s="502">
        <v>25</v>
      </c>
      <c r="FJ76" s="502">
        <v>10</v>
      </c>
      <c r="FK76" s="502"/>
      <c r="FL76" s="502"/>
      <c r="FM76" s="502">
        <v>101</v>
      </c>
      <c r="FN76" s="502"/>
      <c r="FO76" s="502"/>
      <c r="FP76" s="502"/>
      <c r="FQ76" s="502"/>
      <c r="FR76" s="502"/>
      <c r="FS76" s="502">
        <v>0</v>
      </c>
      <c r="FT76" s="502"/>
      <c r="FU76" s="502">
        <v>2</v>
      </c>
      <c r="FV76" s="502">
        <v>1</v>
      </c>
      <c r="FW76" s="502">
        <v>25</v>
      </c>
      <c r="FX76" s="152">
        <v>2000</v>
      </c>
      <c r="FY76" s="152">
        <v>1</v>
      </c>
    </row>
    <row r="77" spans="1:181">
      <c r="A77" s="139">
        <v>507</v>
      </c>
      <c r="B77" s="139" t="s">
        <v>15367</v>
      </c>
      <c r="C77" s="139">
        <v>2</v>
      </c>
      <c r="E77" s="139">
        <f t="shared" si="3"/>
        <v>0</v>
      </c>
      <c r="F77" s="139">
        <v>1</v>
      </c>
      <c r="G77" s="139">
        <v>1</v>
      </c>
      <c r="H77" s="139">
        <v>1</v>
      </c>
      <c r="L77" s="139">
        <f t="shared" si="4"/>
        <v>2.7E-2</v>
      </c>
      <c r="M77" s="139">
        <f t="shared" si="5"/>
        <v>1.7999999999999999E-2</v>
      </c>
      <c r="N77" s="300" t="str">
        <f t="shared" si="6"/>
        <v>PLAYERSKILL_507</v>
      </c>
      <c r="O77" s="300" t="str">
        <f t="shared" si="7"/>
        <v>PLAYERSKILLDES_507</v>
      </c>
      <c r="P77" s="300" t="str">
        <f t="shared" si="17"/>
        <v>PLAYERSKILLDES2_507</v>
      </c>
      <c r="Q77" s="300" t="str">
        <f t="shared" si="18"/>
        <v>PLAYERSKILLDES3_507</v>
      </c>
      <c r="R77" s="300" t="str">
        <f t="shared" si="8"/>
        <v>PLAYERSKILLDES4_507</v>
      </c>
      <c r="S77" s="300" t="s">
        <v>15368</v>
      </c>
      <c r="T77" s="502">
        <v>101</v>
      </c>
      <c r="U77" s="503"/>
      <c r="V77" s="503"/>
      <c r="W77" s="503"/>
      <c r="X77" s="503"/>
      <c r="Y77" s="503"/>
      <c r="Z77" s="502"/>
      <c r="AA77" s="502"/>
      <c r="AB77" s="502"/>
      <c r="AC77" s="502"/>
      <c r="AD77" s="504" t="s">
        <v>15369</v>
      </c>
      <c r="AF77" s="502"/>
      <c r="AG77" s="504" t="s">
        <v>15370</v>
      </c>
      <c r="AH77" s="502">
        <v>120</v>
      </c>
      <c r="AI77" s="502"/>
      <c r="AJ77" s="502"/>
      <c r="AK77" s="502"/>
      <c r="AL77" s="502"/>
      <c r="AM77" s="502">
        <v>1</v>
      </c>
      <c r="AN77" s="496"/>
      <c r="AO77" s="502">
        <v>0</v>
      </c>
      <c r="AP77" s="502">
        <v>3</v>
      </c>
      <c r="AQ77" s="502">
        <v>5</v>
      </c>
      <c r="AR77" s="502">
        <v>0</v>
      </c>
      <c r="AS77" s="502"/>
      <c r="AT77" s="504" t="str">
        <f>"["&amp;VLOOKUP([1]playerSkillEffect!$A77,[1]法术参数设计表!$A$2:$O$168,8,FALSE)*1000&amp;",0]"</f>
        <v>[10000,0]</v>
      </c>
      <c r="AU77" s="504" t="str">
        <f>"["&amp;VLOOKUP([1]playerSkillEffect!$A77,[1]法术参数设计表!$A$2:$O$168,9,FALSE)*1000&amp;",0]"</f>
        <v>[10000,0]</v>
      </c>
      <c r="AV77" s="504" t="str">
        <f>"["&amp;VLOOKUP([1]playerSkillEffect!$A77,[1]法术参数设计表!$A$2:$O$168,10,FALSE)&amp;",0]"</f>
        <v>[46,0]</v>
      </c>
      <c r="AW77" s="502">
        <v>1</v>
      </c>
      <c r="AX77" s="502">
        <v>1</v>
      </c>
      <c r="AY77" s="502">
        <v>1</v>
      </c>
      <c r="AZ77" s="502"/>
      <c r="BA77" s="502"/>
      <c r="BB77" s="502">
        <v>1</v>
      </c>
      <c r="BC77" s="502"/>
      <c r="BD77" s="502"/>
      <c r="BE77" s="502" t="s">
        <v>6831</v>
      </c>
      <c r="BF77" s="502" t="s">
        <v>6831</v>
      </c>
      <c r="BG77" s="502" t="s">
        <v>6831</v>
      </c>
      <c r="BH77" s="502">
        <v>100</v>
      </c>
      <c r="BI77" s="502"/>
      <c r="BJ77" s="502"/>
      <c r="BK77" s="502">
        <v>1</v>
      </c>
      <c r="BL77" s="502">
        <f>VLOOKUP(A77,[1]法术参数设计表!$A$2:$W$223,5,FALSE)</f>
        <v>60</v>
      </c>
      <c r="BM77" s="502">
        <v>9</v>
      </c>
      <c r="BN77" s="502">
        <v>12</v>
      </c>
      <c r="BO77" s="502"/>
      <c r="BP77" s="502" t="s">
        <v>12513</v>
      </c>
      <c r="BQ77" s="502">
        <v>2</v>
      </c>
      <c r="BR77" s="502"/>
      <c r="BS77" s="502" t="s">
        <v>6831</v>
      </c>
      <c r="BT77" s="502"/>
      <c r="BU77" s="502" t="str">
        <f>IF(VLOOKUP(A77,[1]法术参数设计表!$A$2:$Q$168,16,FALSE)="","","["&amp;ROUND(VLOOKUP(A77,[1]法术参数设计表!$A$2:$Q$168,16,FALSE),0)&amp;","&amp;ROUND(VLOOKUP(A77,[1]法术参数设计表!$A$2:$Q$168,17,FALSE),0)&amp;"]")</f>
        <v>[1675,905]</v>
      </c>
      <c r="BV77" s="502"/>
      <c r="BW77" s="502" t="s">
        <v>6831</v>
      </c>
      <c r="BX77" s="502">
        <v>5</v>
      </c>
      <c r="BY77" s="505" t="s">
        <v>6831</v>
      </c>
      <c r="BZ77" s="505" t="s">
        <v>6831</v>
      </c>
      <c r="CA77" s="505">
        <v>4507</v>
      </c>
      <c r="CB77" s="511" t="s">
        <v>15371</v>
      </c>
      <c r="CC77" s="505"/>
      <c r="CD77" s="505"/>
      <c r="CE77" s="502" t="s">
        <v>6831</v>
      </c>
      <c r="CF77" s="502" t="s">
        <v>6831</v>
      </c>
      <c r="CG77" s="502" t="s">
        <v>6831</v>
      </c>
      <c r="CH77" s="502" t="s">
        <v>6831</v>
      </c>
      <c r="CI77" s="502" t="s">
        <v>6831</v>
      </c>
      <c r="CJ77" s="502"/>
      <c r="CK77" s="502"/>
      <c r="CL77" s="502"/>
      <c r="CM77" s="502"/>
      <c r="CN77" s="502"/>
      <c r="CO77" s="502"/>
      <c r="CP77" s="502"/>
      <c r="CQ77" s="502"/>
      <c r="CR77" s="502"/>
      <c r="CS77" s="502"/>
      <c r="CT77" s="502"/>
      <c r="CU77" s="502"/>
      <c r="CV77" s="502"/>
      <c r="CW77" s="504">
        <v>5</v>
      </c>
      <c r="CX77" s="504"/>
      <c r="CY77" s="502">
        <v>3</v>
      </c>
      <c r="CZ77" s="502"/>
      <c r="DA77" s="502"/>
      <c r="DB77" s="502"/>
      <c r="DC77" s="502"/>
      <c r="DD77" s="502"/>
      <c r="DE77" s="502"/>
      <c r="DF77" s="502"/>
      <c r="DG77" s="502"/>
      <c r="DH77" s="502"/>
      <c r="DI77" s="502"/>
      <c r="DJ77" s="502"/>
      <c r="DK77" s="502"/>
      <c r="DL77" s="502"/>
      <c r="DM77" s="502"/>
      <c r="DN77" s="502"/>
      <c r="DO77" s="502"/>
      <c r="DP77" s="502"/>
      <c r="DQ77" s="502"/>
      <c r="DR77" s="502"/>
      <c r="DS77" s="502"/>
      <c r="DT77" s="502">
        <f t="shared" si="9"/>
        <v>5</v>
      </c>
      <c r="DU77" s="502"/>
      <c r="DV77" s="502"/>
      <c r="DW77" s="502"/>
      <c r="DX77" s="502"/>
      <c r="DY77" s="502"/>
      <c r="DZ77" s="502"/>
      <c r="EA77" s="502"/>
      <c r="EB77" s="502"/>
      <c r="EC77" s="502"/>
      <c r="ED77" s="502"/>
      <c r="EE77" s="502"/>
      <c r="EF77" s="502"/>
      <c r="EG77" s="502"/>
      <c r="EH77" s="502"/>
      <c r="EI77" s="502"/>
      <c r="EJ77" s="502"/>
      <c r="EK77" s="502"/>
      <c r="EL77" s="502"/>
      <c r="EM77" s="502"/>
      <c r="EN77" s="502"/>
      <c r="EO77" s="502"/>
      <c r="EP77" s="502"/>
      <c r="EQ77" s="502"/>
      <c r="ER77" s="502"/>
      <c r="ES77" s="502"/>
      <c r="ET77" s="502"/>
      <c r="EU77" s="502"/>
      <c r="EV77" s="502"/>
      <c r="EW77" s="502">
        <f t="shared" si="29"/>
        <v>1</v>
      </c>
      <c r="EX77" s="502"/>
      <c r="EY77" s="502"/>
      <c r="EZ77" s="502">
        <v>101</v>
      </c>
      <c r="FA77" s="502"/>
      <c r="FB77" s="502"/>
      <c r="FC77" s="502"/>
      <c r="FD77" s="502"/>
      <c r="FE77" s="502">
        <v>0</v>
      </c>
      <c r="FF77" s="502" t="s">
        <v>15199</v>
      </c>
      <c r="FG77" s="502">
        <v>2</v>
      </c>
      <c r="FH77" s="502">
        <v>1</v>
      </c>
      <c r="FI77" s="502">
        <v>25</v>
      </c>
      <c r="FJ77" s="502">
        <f t="shared" si="30"/>
        <v>1</v>
      </c>
      <c r="FK77" s="502"/>
      <c r="FL77" s="502"/>
      <c r="FM77" s="502">
        <v>101</v>
      </c>
      <c r="FN77" s="502"/>
      <c r="FO77" s="502"/>
      <c r="FP77" s="502"/>
      <c r="FQ77" s="504" t="s">
        <v>15366</v>
      </c>
      <c r="FR77" s="502">
        <v>1</v>
      </c>
      <c r="FS77" s="502">
        <v>0</v>
      </c>
      <c r="FT77" s="504" t="s">
        <v>15372</v>
      </c>
      <c r="FU77" s="502">
        <v>2</v>
      </c>
      <c r="FV77" s="502">
        <v>1</v>
      </c>
      <c r="FW77" s="502">
        <v>25</v>
      </c>
      <c r="FX77" s="152">
        <v>2000</v>
      </c>
      <c r="FY77" s="152">
        <v>1</v>
      </c>
    </row>
    <row r="78" spans="1:181">
      <c r="A78" s="139">
        <v>5071</v>
      </c>
      <c r="B78" s="139" t="s">
        <v>15367</v>
      </c>
      <c r="C78" s="139">
        <v>2</v>
      </c>
      <c r="E78" s="139">
        <f t="shared" si="3"/>
        <v>0</v>
      </c>
      <c r="F78" s="139">
        <v>1</v>
      </c>
      <c r="G78" s="139">
        <v>1</v>
      </c>
      <c r="H78" s="139">
        <v>1</v>
      </c>
      <c r="L78" s="139">
        <f t="shared" si="4"/>
        <v>2.7E-2</v>
      </c>
      <c r="M78" s="139">
        <f t="shared" si="5"/>
        <v>1.7999999999999999E-2</v>
      </c>
      <c r="N78" s="300" t="str">
        <f t="shared" si="6"/>
        <v>PLAYERSKILL_507</v>
      </c>
      <c r="O78" s="300" t="str">
        <f t="shared" si="7"/>
        <v>PLAYERSKILLDES_5071</v>
      </c>
      <c r="P78" s="300" t="str">
        <f t="shared" si="17"/>
        <v>PLAYERSKILLDES2_5071</v>
      </c>
      <c r="Q78" s="300" t="str">
        <f t="shared" si="18"/>
        <v>PLAYERSKILLDES3_5071</v>
      </c>
      <c r="R78" s="300" t="str">
        <f t="shared" si="8"/>
        <v>PLAYERSKILLDES4_5071</v>
      </c>
      <c r="S78" s="300" t="s">
        <v>15368</v>
      </c>
      <c r="T78" s="502">
        <v>101</v>
      </c>
      <c r="U78" s="503"/>
      <c r="V78" s="503"/>
      <c r="W78" s="503"/>
      <c r="X78" s="503"/>
      <c r="Y78" s="503"/>
      <c r="Z78" s="502"/>
      <c r="AA78" s="502"/>
      <c r="AB78" s="502"/>
      <c r="AC78" s="502"/>
      <c r="AD78" s="504" t="s">
        <v>15369</v>
      </c>
      <c r="AF78" s="502"/>
      <c r="AG78" s="504" t="s">
        <v>15370</v>
      </c>
      <c r="AH78" s="502">
        <v>120</v>
      </c>
      <c r="AI78" s="502"/>
      <c r="AJ78" s="502"/>
      <c r="AK78" s="502"/>
      <c r="AL78" s="502"/>
      <c r="AM78" s="502">
        <v>1</v>
      </c>
      <c r="AN78" s="496"/>
      <c r="AO78" s="502">
        <v>0</v>
      </c>
      <c r="AP78" s="502">
        <v>3</v>
      </c>
      <c r="AQ78" s="502">
        <v>5</v>
      </c>
      <c r="AR78" s="502">
        <v>0</v>
      </c>
      <c r="AS78" s="502"/>
      <c r="AT78" s="504" t="str">
        <f>"["&amp;VLOOKUP([1]playerSkillEffect!$A78,[1]法术参数设计表!$A$2:$O$168,8,FALSE)*1000&amp;",0]"</f>
        <v>[10000,0]</v>
      </c>
      <c r="AU78" s="504" t="str">
        <f>"["&amp;VLOOKUP([1]playerSkillEffect!$A78,[1]法术参数设计表!$A$2:$O$168,9,FALSE)*1000&amp;",0]"</f>
        <v>[10000,0]</v>
      </c>
      <c r="AV78" s="504" t="str">
        <f>"["&amp;VLOOKUP([1]playerSkillEffect!$A78,[1]法术参数设计表!$A$2:$O$168,10,FALSE)&amp;",0]"</f>
        <v>[36,0]</v>
      </c>
      <c r="AW78" s="502">
        <v>1</v>
      </c>
      <c r="AX78" s="502">
        <v>1</v>
      </c>
      <c r="AY78" s="502">
        <v>1</v>
      </c>
      <c r="AZ78" s="502"/>
      <c r="BA78" s="502"/>
      <c r="BB78" s="502">
        <v>1</v>
      </c>
      <c r="BC78" s="502"/>
      <c r="BD78" s="502"/>
      <c r="BE78" s="502" t="s">
        <v>6831</v>
      </c>
      <c r="BF78" s="502" t="s">
        <v>6831</v>
      </c>
      <c r="BG78" s="502" t="s">
        <v>6831</v>
      </c>
      <c r="BH78" s="502">
        <v>100</v>
      </c>
      <c r="BI78" s="504" t="s">
        <v>15366</v>
      </c>
      <c r="BJ78" s="502">
        <v>0</v>
      </c>
      <c r="BK78" s="502">
        <v>1</v>
      </c>
      <c r="BL78" s="502">
        <f>VLOOKUP(A78,[1]法术参数设计表!$A$2:$W$223,5,FALSE)</f>
        <v>60</v>
      </c>
      <c r="BM78" s="502">
        <v>9</v>
      </c>
      <c r="BN78" s="502">
        <v>12</v>
      </c>
      <c r="BO78" s="502"/>
      <c r="BP78" s="502" t="s">
        <v>12513</v>
      </c>
      <c r="BQ78" s="502">
        <v>2</v>
      </c>
      <c r="BR78" s="502"/>
      <c r="BS78" s="502" t="s">
        <v>6831</v>
      </c>
      <c r="BT78" s="502"/>
      <c r="BU78" s="502" t="str">
        <f>IF(VLOOKUP(A78,[1]法术参数设计表!$A$2:$Q$168,16,FALSE)="","","["&amp;ROUND(VLOOKUP(A78,[1]法术参数设计表!$A$2:$Q$168,16,FALSE),0)&amp;","&amp;ROUND(VLOOKUP(A78,[1]法术参数设计表!$A$2:$Q$168,17,FALSE),0)&amp;"]")</f>
        <v>[1675,905]</v>
      </c>
      <c r="BV78" s="502"/>
      <c r="BW78" s="502" t="s">
        <v>6831</v>
      </c>
      <c r="BX78" s="502">
        <v>5</v>
      </c>
      <c r="BY78" s="505" t="s">
        <v>6831</v>
      </c>
      <c r="BZ78" s="505" t="s">
        <v>6831</v>
      </c>
      <c r="CA78" s="505">
        <v>4507</v>
      </c>
      <c r="CB78" s="511" t="s">
        <v>15371</v>
      </c>
      <c r="CC78" s="505"/>
      <c r="CD78" s="505"/>
      <c r="CE78" s="502" t="s">
        <v>6831</v>
      </c>
      <c r="CF78" s="502" t="s">
        <v>6831</v>
      </c>
      <c r="CG78" s="502" t="s">
        <v>6831</v>
      </c>
      <c r="CH78" s="502" t="s">
        <v>6831</v>
      </c>
      <c r="CI78" s="502" t="s">
        <v>6831</v>
      </c>
      <c r="CJ78" s="502"/>
      <c r="CK78" s="502"/>
      <c r="CL78" s="502"/>
      <c r="CM78" s="502"/>
      <c r="CN78" s="502"/>
      <c r="CO78" s="502"/>
      <c r="CP78" s="502"/>
      <c r="CQ78" s="502"/>
      <c r="CR78" s="502"/>
      <c r="CS78" s="502"/>
      <c r="CT78" s="502"/>
      <c r="CU78" s="502"/>
      <c r="CV78" s="502"/>
      <c r="CW78" s="504">
        <v>5</v>
      </c>
      <c r="CX78" s="504"/>
      <c r="CY78" s="502">
        <v>3</v>
      </c>
      <c r="CZ78" s="502">
        <v>100</v>
      </c>
      <c r="DA78" s="504" t="s">
        <v>15366</v>
      </c>
      <c r="DB78" s="502">
        <v>1</v>
      </c>
      <c r="DC78" s="502"/>
      <c r="DD78" s="502"/>
      <c r="DE78" s="502"/>
      <c r="DF78" s="502"/>
      <c r="DG78" s="502"/>
      <c r="DH78" s="502">
        <v>1</v>
      </c>
      <c r="DI78" s="502">
        <f t="shared" ref="DI78" si="31">BL78</f>
        <v>60</v>
      </c>
      <c r="DJ78" s="502">
        <v>9</v>
      </c>
      <c r="DK78" s="502">
        <v>12</v>
      </c>
      <c r="DL78" s="502"/>
      <c r="DM78" s="502" t="s">
        <v>12513</v>
      </c>
      <c r="DN78" s="502">
        <v>2</v>
      </c>
      <c r="DO78" s="502"/>
      <c r="DP78" s="502" t="s">
        <v>6831</v>
      </c>
      <c r="DQ78" s="502"/>
      <c r="DR78" s="502" t="str">
        <f>IF(VLOOKUP(A77,[1]法术参数设计表!$A$2:$Q$168,16,FALSE)="","","["&amp;ROUND(VLOOKUP(A77,[1]法术参数设计表!$A$2:$Q$168,16,FALSE)*2,0)&amp;","&amp;ROUND(VLOOKUP(A77,[1]法术参数设计表!$A$2:$Q$168,17,FALSE)*2,0)&amp;"]")</f>
        <v>[3350,1810]</v>
      </c>
      <c r="DS78" s="502"/>
      <c r="DT78" s="502">
        <v>5</v>
      </c>
      <c r="DU78" s="505" t="s">
        <v>6831</v>
      </c>
      <c r="DV78" s="505" t="s">
        <v>6831</v>
      </c>
      <c r="DW78" s="505">
        <v>4507</v>
      </c>
      <c r="DX78" s="511" t="s">
        <v>15188</v>
      </c>
      <c r="DZ78" s="502"/>
      <c r="EA78" s="502"/>
      <c r="EB78" s="502"/>
      <c r="EC78" s="502"/>
      <c r="ED78" s="502"/>
      <c r="EE78" s="502"/>
      <c r="EF78" s="502"/>
      <c r="EG78" s="502"/>
      <c r="EH78" s="502"/>
      <c r="EI78" s="502"/>
      <c r="EJ78" s="502"/>
      <c r="EK78" s="502"/>
      <c r="EL78" s="502"/>
      <c r="EM78" s="502"/>
      <c r="EN78" s="502"/>
      <c r="EO78" s="502"/>
      <c r="EP78" s="502"/>
      <c r="EQ78" s="502"/>
      <c r="ER78" s="502"/>
      <c r="ES78" s="502"/>
      <c r="ET78" s="502"/>
      <c r="EU78" s="502"/>
      <c r="EV78" s="502"/>
      <c r="EW78" s="502">
        <v>2</v>
      </c>
      <c r="EX78" s="502"/>
      <c r="EY78" s="502"/>
      <c r="EZ78" s="502">
        <v>101</v>
      </c>
      <c r="FA78" s="502"/>
      <c r="FB78" s="502"/>
      <c r="FC78" s="502"/>
      <c r="FD78" s="502"/>
      <c r="FE78" s="502">
        <v>0</v>
      </c>
      <c r="FF78" s="502" t="s">
        <v>15199</v>
      </c>
      <c r="FG78" s="502">
        <v>2</v>
      </c>
      <c r="FH78" s="502">
        <v>1</v>
      </c>
      <c r="FI78" s="502">
        <v>25</v>
      </c>
      <c r="FJ78" s="502">
        <v>3</v>
      </c>
      <c r="FK78" s="502"/>
      <c r="FL78" s="502"/>
      <c r="FM78" s="502">
        <v>101</v>
      </c>
      <c r="FN78" s="502"/>
      <c r="FO78" s="502"/>
      <c r="FP78" s="502"/>
      <c r="FQ78" s="504" t="s">
        <v>15366</v>
      </c>
      <c r="FR78" s="502">
        <v>1</v>
      </c>
      <c r="FS78" s="502">
        <v>0</v>
      </c>
      <c r="FT78" s="504" t="s">
        <v>15372</v>
      </c>
      <c r="FU78" s="502">
        <v>2</v>
      </c>
      <c r="FV78" s="502">
        <v>1</v>
      </c>
      <c r="FW78" s="502">
        <v>25</v>
      </c>
      <c r="FX78" s="152">
        <v>2000</v>
      </c>
      <c r="FY78" s="152">
        <v>1</v>
      </c>
    </row>
    <row r="79" spans="1:181">
      <c r="A79" s="139">
        <v>508</v>
      </c>
      <c r="B79" s="139" t="s">
        <v>665</v>
      </c>
      <c r="C79" s="139">
        <v>2</v>
      </c>
      <c r="E79" s="139">
        <f t="shared" si="3"/>
        <v>0</v>
      </c>
      <c r="F79" s="139">
        <v>1</v>
      </c>
      <c r="G79" s="139">
        <v>2</v>
      </c>
      <c r="H79" s="139">
        <v>2</v>
      </c>
      <c r="L79" s="139">
        <f t="shared" si="4"/>
        <v>2.7E-2</v>
      </c>
      <c r="M79" s="139">
        <f t="shared" si="5"/>
        <v>1.7999999999999999E-2</v>
      </c>
      <c r="N79" s="300" t="str">
        <f t="shared" si="6"/>
        <v>PLAYERSKILL_508</v>
      </c>
      <c r="O79" s="300" t="str">
        <f t="shared" si="7"/>
        <v>PLAYERSKILLDES_508</v>
      </c>
      <c r="P79" s="300" t="str">
        <f t="shared" si="17"/>
        <v>PLAYERSKILLDES2_508</v>
      </c>
      <c r="Q79" s="300" t="str">
        <f t="shared" si="18"/>
        <v>PLAYERSKILLDES3_508</v>
      </c>
      <c r="R79" s="300" t="str">
        <f t="shared" si="8"/>
        <v>PLAYERSKILLDES4_508</v>
      </c>
      <c r="S79" s="300" t="s">
        <v>15373</v>
      </c>
      <c r="T79" s="502">
        <v>101</v>
      </c>
      <c r="U79" s="503"/>
      <c r="V79" s="503"/>
      <c r="W79" s="503"/>
      <c r="X79" s="503"/>
      <c r="Y79" s="503"/>
      <c r="Z79" s="502"/>
      <c r="AA79" s="502"/>
      <c r="AB79" s="502"/>
      <c r="AC79" s="502"/>
      <c r="AD79" s="502" t="s">
        <v>15374</v>
      </c>
      <c r="AE79" s="502"/>
      <c r="AF79" s="502"/>
      <c r="AG79" s="502"/>
      <c r="AH79" s="502">
        <v>160</v>
      </c>
      <c r="AI79" s="502"/>
      <c r="AJ79" s="502"/>
      <c r="AK79" s="502"/>
      <c r="AL79" s="502"/>
      <c r="AM79" s="502">
        <v>1</v>
      </c>
      <c r="AN79" s="496" t="s">
        <v>15375</v>
      </c>
      <c r="AO79" s="502">
        <v>0</v>
      </c>
      <c r="AP79" s="502">
        <v>3</v>
      </c>
      <c r="AQ79" s="502">
        <v>5</v>
      </c>
      <c r="AR79" s="502">
        <v>0</v>
      </c>
      <c r="AS79" s="502"/>
      <c r="AT79" s="504" t="s">
        <v>15218</v>
      </c>
      <c r="AU79" s="504" t="s">
        <v>15376</v>
      </c>
      <c r="AV79" s="504" t="str">
        <f>"["&amp;VLOOKUP([1]playerSkillEffect!$A79,[1]法术参数设计表!$A$2:$O$168,10,FALSE)&amp;",0]"</f>
        <v>[32,0]</v>
      </c>
      <c r="AW79" s="502">
        <v>1</v>
      </c>
      <c r="AX79" s="502">
        <v>1</v>
      </c>
      <c r="AY79" s="502">
        <v>1</v>
      </c>
      <c r="AZ79" s="502" t="s">
        <v>6831</v>
      </c>
      <c r="BA79" s="502"/>
      <c r="BB79" s="502">
        <v>1</v>
      </c>
      <c r="BC79" s="502"/>
      <c r="BD79" s="502" t="s">
        <v>6831</v>
      </c>
      <c r="BE79" s="502" t="s">
        <v>6831</v>
      </c>
      <c r="BF79" s="502" t="s">
        <v>6831</v>
      </c>
      <c r="BG79" s="502" t="s">
        <v>6831</v>
      </c>
      <c r="BH79" s="502">
        <v>100</v>
      </c>
      <c r="BI79" s="504" t="s">
        <v>15242</v>
      </c>
      <c r="BJ79" s="502">
        <v>0</v>
      </c>
      <c r="BK79" s="502">
        <v>1</v>
      </c>
      <c r="BL79" s="502">
        <f>VLOOKUP(A79,[1]法术参数设计表!$A$2:$W$223,5,FALSE)</f>
        <v>45</v>
      </c>
      <c r="BM79" s="502">
        <v>9</v>
      </c>
      <c r="BN79" s="502"/>
      <c r="BO79" s="502"/>
      <c r="BP79" s="504" t="s">
        <v>15204</v>
      </c>
      <c r="BQ79" s="502"/>
      <c r="BR79" s="502"/>
      <c r="BS79" s="502" t="s">
        <v>6831</v>
      </c>
      <c r="BT79" s="502"/>
      <c r="BU79" s="502" t="str">
        <f>IF(VLOOKUP(A79,[1]法术参数设计表!$A$2:$Q$168,16,FALSE)="","","["&amp;ROUND(VLOOKUP(A79,[1]法术参数设计表!$A$2:$Q$168,16,FALSE),0)&amp;","&amp;ROUND(VLOOKUP(A79,[1]法术参数设计表!$A$2:$Q$168,17,FALSE),0)&amp;"]")</f>
        <v/>
      </c>
      <c r="BV79" s="502"/>
      <c r="BW79" s="502" t="s">
        <v>6831</v>
      </c>
      <c r="BX79" s="502">
        <v>5</v>
      </c>
      <c r="BY79" s="505" t="s">
        <v>6831</v>
      </c>
      <c r="BZ79" s="505" t="s">
        <v>6831</v>
      </c>
      <c r="CA79" s="505">
        <v>1998</v>
      </c>
      <c r="CB79" s="505" t="s">
        <v>15138</v>
      </c>
      <c r="CC79" s="505"/>
      <c r="CD79" s="505"/>
      <c r="CE79" s="502" t="s">
        <v>6831</v>
      </c>
      <c r="CF79" s="502" t="s">
        <v>6831</v>
      </c>
      <c r="CG79" s="502" t="s">
        <v>6831</v>
      </c>
      <c r="CH79" s="502" t="s">
        <v>6831</v>
      </c>
      <c r="CI79" s="502" t="s">
        <v>6831</v>
      </c>
      <c r="CJ79" s="502"/>
      <c r="CK79" s="502"/>
      <c r="CL79" s="502"/>
      <c r="CM79" s="502"/>
      <c r="CN79" s="502"/>
      <c r="CO79" s="502"/>
      <c r="CP79" s="502"/>
      <c r="CQ79" s="502"/>
      <c r="CR79" s="502"/>
      <c r="CS79" s="502"/>
      <c r="CT79" s="502"/>
      <c r="CU79" s="502"/>
      <c r="CV79" s="502"/>
      <c r="CW79" s="502"/>
      <c r="CX79" s="502"/>
      <c r="CY79" s="502"/>
      <c r="CZ79" s="502"/>
      <c r="DA79" s="502"/>
      <c r="DB79" s="502"/>
      <c r="DC79" s="502"/>
      <c r="DD79" s="502"/>
      <c r="DE79" s="502"/>
      <c r="DF79" s="502"/>
      <c r="DG79" s="502"/>
      <c r="DH79" s="502"/>
      <c r="DI79" s="502">
        <f t="shared" si="21"/>
        <v>45</v>
      </c>
      <c r="DJ79" s="502"/>
      <c r="DK79" s="502"/>
      <c r="DL79" s="502"/>
      <c r="DM79" s="502"/>
      <c r="DN79" s="502"/>
      <c r="DO79" s="502"/>
      <c r="DP79" s="502"/>
      <c r="DQ79" s="502"/>
      <c r="DR79" s="502"/>
      <c r="DS79" s="502"/>
      <c r="DT79" s="502">
        <f t="shared" si="9"/>
        <v>5</v>
      </c>
      <c r="DU79" s="502"/>
      <c r="DV79" s="502"/>
      <c r="DW79" s="502"/>
      <c r="DX79" s="502"/>
      <c r="DY79" s="502"/>
      <c r="DZ79" s="502"/>
      <c r="EA79" s="502"/>
      <c r="EB79" s="502"/>
      <c r="EC79" s="502"/>
      <c r="ED79" s="502"/>
      <c r="EE79" s="502"/>
      <c r="EF79" s="502"/>
      <c r="EG79" s="502"/>
      <c r="EH79" s="502"/>
      <c r="EI79" s="502"/>
      <c r="EJ79" s="502"/>
      <c r="EK79" s="502"/>
      <c r="EL79" s="502"/>
      <c r="EM79" s="502"/>
      <c r="EN79" s="502"/>
      <c r="EO79" s="502"/>
      <c r="EP79" s="502"/>
      <c r="EQ79" s="502"/>
      <c r="ER79" s="502"/>
      <c r="ES79" s="502"/>
      <c r="ET79" s="502"/>
      <c r="EU79" s="502"/>
      <c r="EV79" s="502"/>
      <c r="EW79" s="502">
        <f t="shared" si="29"/>
        <v>1</v>
      </c>
      <c r="EX79" s="502"/>
      <c r="EY79" s="502"/>
      <c r="EZ79" s="502">
        <v>101</v>
      </c>
      <c r="FA79" s="502"/>
      <c r="FB79" s="502"/>
      <c r="FC79" s="502"/>
      <c r="FD79" s="502"/>
      <c r="FE79" s="502">
        <v>1</v>
      </c>
      <c r="FF79" s="502"/>
      <c r="FG79" s="502" t="s">
        <v>6831</v>
      </c>
      <c r="FH79" s="502">
        <v>1</v>
      </c>
      <c r="FI79" s="502">
        <v>25</v>
      </c>
      <c r="FJ79" s="502">
        <f t="shared" si="30"/>
        <v>1</v>
      </c>
      <c r="FK79" s="502"/>
      <c r="FL79" s="502"/>
      <c r="FM79" s="502">
        <v>101</v>
      </c>
      <c r="FN79" s="502"/>
      <c r="FO79" s="502"/>
      <c r="FP79" s="502"/>
      <c r="FQ79" s="502"/>
      <c r="FR79" s="502"/>
      <c r="FS79" s="502">
        <v>1</v>
      </c>
      <c r="FT79" s="502" t="s">
        <v>15199</v>
      </c>
      <c r="FU79" s="502" t="s">
        <v>6831</v>
      </c>
      <c r="FV79" s="502">
        <v>1</v>
      </c>
      <c r="FW79" s="502">
        <v>25</v>
      </c>
      <c r="FX79" s="152">
        <v>2000</v>
      </c>
      <c r="FY79" s="152">
        <v>1</v>
      </c>
    </row>
    <row r="80" spans="1:181">
      <c r="A80" s="139">
        <v>5081</v>
      </c>
      <c r="B80" s="139" t="s">
        <v>665</v>
      </c>
      <c r="C80" s="139">
        <v>2</v>
      </c>
      <c r="E80" s="139">
        <f t="shared" si="3"/>
        <v>0</v>
      </c>
      <c r="F80" s="139">
        <v>1</v>
      </c>
      <c r="G80" s="139">
        <v>2</v>
      </c>
      <c r="H80" s="139">
        <v>2</v>
      </c>
      <c r="L80" s="139">
        <f t="shared" si="4"/>
        <v>2.7E-2</v>
      </c>
      <c r="M80" s="139">
        <f t="shared" si="5"/>
        <v>1.7999999999999999E-2</v>
      </c>
      <c r="N80" s="300" t="str">
        <f t="shared" si="6"/>
        <v>PLAYERSKILL_508</v>
      </c>
      <c r="O80" s="300" t="str">
        <f t="shared" si="7"/>
        <v>PLAYERSKILLDES_5081</v>
      </c>
      <c r="P80" s="300" t="str">
        <f t="shared" si="17"/>
        <v>PLAYERSKILLDES2_5081</v>
      </c>
      <c r="Q80" s="300" t="str">
        <f t="shared" si="18"/>
        <v>PLAYERSKILLDES3_5081</v>
      </c>
      <c r="R80" s="300" t="str">
        <f t="shared" si="8"/>
        <v>PLAYERSKILLDES4_5081</v>
      </c>
      <c r="S80" s="300" t="s">
        <v>15373</v>
      </c>
      <c r="T80" s="502">
        <v>101</v>
      </c>
      <c r="U80" s="503"/>
      <c r="V80" s="503"/>
      <c r="W80" s="503"/>
      <c r="X80" s="503"/>
      <c r="Y80" s="503"/>
      <c r="Z80" s="502"/>
      <c r="AA80" s="502"/>
      <c r="AB80" s="502"/>
      <c r="AC80" s="502"/>
      <c r="AD80" s="502" t="s">
        <v>15374</v>
      </c>
      <c r="AE80" s="502"/>
      <c r="AF80" s="502"/>
      <c r="AG80" s="502"/>
      <c r="AH80" s="502">
        <v>160</v>
      </c>
      <c r="AI80" s="502"/>
      <c r="AJ80" s="502"/>
      <c r="AK80" s="502"/>
      <c r="AL80" s="502"/>
      <c r="AM80" s="502">
        <v>1</v>
      </c>
      <c r="AN80" s="496" t="s">
        <v>15375</v>
      </c>
      <c r="AO80" s="502">
        <v>0</v>
      </c>
      <c r="AP80" s="502">
        <v>3</v>
      </c>
      <c r="AQ80" s="502">
        <v>5</v>
      </c>
      <c r="AR80" s="502">
        <v>0</v>
      </c>
      <c r="AS80" s="502"/>
      <c r="AT80" s="504" t="s">
        <v>15218</v>
      </c>
      <c r="AU80" s="504" t="s">
        <v>15376</v>
      </c>
      <c r="AV80" s="504" t="str">
        <f>"["&amp;VLOOKUP([1]playerSkillEffect!$A80,[1]法术参数设计表!$A$2:$O$168,10,FALSE)&amp;",0]"</f>
        <v>[32,0]</v>
      </c>
      <c r="AW80" s="502">
        <v>1</v>
      </c>
      <c r="AX80" s="502">
        <v>1</v>
      </c>
      <c r="AY80" s="502">
        <v>1</v>
      </c>
      <c r="AZ80" s="502" t="s">
        <v>6831</v>
      </c>
      <c r="BA80" s="502"/>
      <c r="BB80" s="502">
        <v>1</v>
      </c>
      <c r="BC80" s="502"/>
      <c r="BD80" s="502" t="s">
        <v>6831</v>
      </c>
      <c r="BE80" s="502" t="s">
        <v>6831</v>
      </c>
      <c r="BF80" s="502" t="s">
        <v>6831</v>
      </c>
      <c r="BG80" s="502" t="s">
        <v>6831</v>
      </c>
      <c r="BH80" s="502">
        <v>100</v>
      </c>
      <c r="BI80" s="504" t="s">
        <v>15242</v>
      </c>
      <c r="BJ80" s="502">
        <v>0</v>
      </c>
      <c r="BK80" s="502">
        <v>1</v>
      </c>
      <c r="BL80" s="502">
        <f>VLOOKUP(A80,[1]法术参数设计表!$A$2:$W$223,5,FALSE)</f>
        <v>45</v>
      </c>
      <c r="BM80" s="502">
        <v>9</v>
      </c>
      <c r="BN80" s="502"/>
      <c r="BO80" s="502"/>
      <c r="BP80" s="504" t="s">
        <v>15204</v>
      </c>
      <c r="BQ80" s="502"/>
      <c r="BR80" s="502"/>
      <c r="BS80" s="502" t="s">
        <v>6831</v>
      </c>
      <c r="BT80" s="502"/>
      <c r="BU80" s="502" t="str">
        <f>IF(VLOOKUP(A80,[1]法术参数设计表!$A$2:$Q$168,16,FALSE)="","","["&amp;ROUND(VLOOKUP(A80,[1]法术参数设计表!$A$2:$Q$168,16,FALSE),0)&amp;","&amp;ROUND(VLOOKUP(A80,[1]法术参数设计表!$A$2:$Q$168,17,FALSE),0)&amp;"]")</f>
        <v/>
      </c>
      <c r="BV80" s="502"/>
      <c r="BW80" s="502" t="s">
        <v>6831</v>
      </c>
      <c r="BX80" s="502">
        <v>5</v>
      </c>
      <c r="BY80" s="505" t="s">
        <v>6831</v>
      </c>
      <c r="BZ80" s="505" t="s">
        <v>6831</v>
      </c>
      <c r="CA80" s="505">
        <v>1998</v>
      </c>
      <c r="CB80" s="505" t="s">
        <v>15138</v>
      </c>
      <c r="CC80" s="505"/>
      <c r="CD80" s="505"/>
      <c r="CE80" s="502" t="s">
        <v>6831</v>
      </c>
      <c r="CF80" s="502" t="s">
        <v>6831</v>
      </c>
      <c r="CG80" s="502" t="s">
        <v>6831</v>
      </c>
      <c r="CH80" s="502" t="s">
        <v>6831</v>
      </c>
      <c r="CI80" s="502" t="s">
        <v>6831</v>
      </c>
      <c r="CJ80" s="502"/>
      <c r="CK80" s="502"/>
      <c r="CL80" s="502"/>
      <c r="CM80" s="502"/>
      <c r="CN80" s="502"/>
      <c r="CO80" s="502"/>
      <c r="CP80" s="502"/>
      <c r="CQ80" s="502"/>
      <c r="CR80" s="502"/>
      <c r="CS80" s="502"/>
      <c r="CT80" s="502"/>
      <c r="CU80" s="502"/>
      <c r="CV80" s="502"/>
      <c r="CW80" s="502"/>
      <c r="CX80" s="502"/>
      <c r="CY80" s="502"/>
      <c r="CZ80" s="502"/>
      <c r="DA80" s="504" t="s">
        <v>15242</v>
      </c>
      <c r="DB80" s="502">
        <v>0</v>
      </c>
      <c r="DC80" s="502"/>
      <c r="DD80" s="502"/>
      <c r="DE80" s="502"/>
      <c r="DF80" s="502"/>
      <c r="DG80" s="502"/>
      <c r="DH80" s="502">
        <v>1</v>
      </c>
      <c r="DI80" s="502">
        <v>45</v>
      </c>
      <c r="DJ80" s="502">
        <v>9</v>
      </c>
      <c r="DK80" s="502"/>
      <c r="DL80" s="502"/>
      <c r="DM80" s="504" t="s">
        <v>15204</v>
      </c>
      <c r="DN80" s="502"/>
      <c r="DO80" s="502"/>
      <c r="DP80" s="502" t="s">
        <v>6831</v>
      </c>
      <c r="DQ80" s="502"/>
      <c r="DR80" s="502"/>
      <c r="DS80" s="502"/>
      <c r="DT80" s="502">
        <f t="shared" si="9"/>
        <v>5</v>
      </c>
      <c r="DU80" s="152"/>
      <c r="DV80" s="502" t="s">
        <v>6831</v>
      </c>
      <c r="DW80" s="502">
        <v>45001</v>
      </c>
      <c r="DX80" s="502" t="s">
        <v>15138</v>
      </c>
      <c r="DY80" s="152"/>
      <c r="DZ80" s="502"/>
      <c r="EA80" s="502"/>
      <c r="EB80" s="502"/>
      <c r="EC80" s="502"/>
      <c r="ED80" s="502"/>
      <c r="EE80" s="502"/>
      <c r="EF80" s="502"/>
      <c r="EG80" s="502"/>
      <c r="EH80" s="502"/>
      <c r="EI80" s="502"/>
      <c r="EJ80" s="502"/>
      <c r="EK80" s="502"/>
      <c r="EL80" s="502"/>
      <c r="EM80" s="502"/>
      <c r="EN80" s="502"/>
      <c r="EO80" s="502"/>
      <c r="EP80" s="502"/>
      <c r="EQ80" s="502"/>
      <c r="ER80" s="502"/>
      <c r="ES80" s="502"/>
      <c r="ET80" s="502"/>
      <c r="EU80" s="502"/>
      <c r="EV80" s="502"/>
      <c r="EW80" s="502">
        <f t="shared" si="29"/>
        <v>1</v>
      </c>
      <c r="EX80" s="502"/>
      <c r="EY80" s="502"/>
      <c r="EZ80" s="502">
        <v>101</v>
      </c>
      <c r="FA80" s="502"/>
      <c r="FB80" s="502"/>
      <c r="FC80" s="502"/>
      <c r="FD80" s="502"/>
      <c r="FE80" s="502">
        <v>1</v>
      </c>
      <c r="FF80" s="502"/>
      <c r="FG80" s="502" t="s">
        <v>6831</v>
      </c>
      <c r="FH80" s="502">
        <v>1</v>
      </c>
      <c r="FI80" s="502">
        <v>25</v>
      </c>
      <c r="FJ80" s="502">
        <f t="shared" si="30"/>
        <v>1</v>
      </c>
      <c r="FK80" s="502"/>
      <c r="FL80" s="502"/>
      <c r="FM80" s="502">
        <v>101</v>
      </c>
      <c r="FN80" s="502"/>
      <c r="FO80" s="502"/>
      <c r="FP80" s="502"/>
      <c r="FQ80" s="502"/>
      <c r="FR80" s="502"/>
      <c r="FS80" s="502">
        <v>1</v>
      </c>
      <c r="FT80" s="502" t="s">
        <v>15199</v>
      </c>
      <c r="FU80" s="502" t="s">
        <v>6831</v>
      </c>
      <c r="FV80" s="502">
        <v>1</v>
      </c>
      <c r="FW80" s="502">
        <v>25</v>
      </c>
      <c r="FX80" s="152">
        <v>2000</v>
      </c>
      <c r="FY80" s="152">
        <v>1</v>
      </c>
    </row>
    <row r="81" spans="1:181">
      <c r="A81" s="139">
        <v>509</v>
      </c>
      <c r="B81" s="139" t="s">
        <v>15377</v>
      </c>
      <c r="C81" s="139">
        <v>2</v>
      </c>
      <c r="D81" s="139">
        <v>1</v>
      </c>
      <c r="E81" s="139">
        <f t="shared" si="3"/>
        <v>1</v>
      </c>
      <c r="F81" s="139">
        <v>1</v>
      </c>
      <c r="G81" s="139">
        <v>4</v>
      </c>
      <c r="H81" s="139">
        <v>1</v>
      </c>
      <c r="L81" s="139">
        <f t="shared" si="4"/>
        <v>3.5999999999999997E-2</v>
      </c>
      <c r="M81" s="139">
        <f t="shared" si="5"/>
        <v>2.7E-2</v>
      </c>
      <c r="N81" s="300" t="str">
        <f t="shared" si="6"/>
        <v>PLAYERSKILL_509</v>
      </c>
      <c r="O81" s="300" t="str">
        <f t="shared" si="7"/>
        <v>PLAYERSKILLDES_509</v>
      </c>
      <c r="P81" s="300" t="str">
        <f t="shared" si="17"/>
        <v>PLAYERSKILLDES2_509</v>
      </c>
      <c r="Q81" s="300" t="str">
        <f t="shared" si="18"/>
        <v>PLAYERSKILLDES3_509</v>
      </c>
      <c r="R81" s="300" t="str">
        <f t="shared" si="8"/>
        <v>PLAYERSKILLDES4_509</v>
      </c>
      <c r="S81" s="300" t="s">
        <v>15378</v>
      </c>
      <c r="T81" s="502">
        <v>100</v>
      </c>
      <c r="U81" s="503"/>
      <c r="V81" s="503"/>
      <c r="W81" s="503"/>
      <c r="X81" s="503"/>
      <c r="Y81" s="503"/>
      <c r="Z81" s="502"/>
      <c r="AA81" s="502"/>
      <c r="AB81" s="502"/>
      <c r="AC81" s="502"/>
      <c r="AD81" s="513"/>
      <c r="AE81" s="502"/>
      <c r="AF81" s="502"/>
      <c r="AG81" s="502"/>
      <c r="AH81" s="502">
        <v>120</v>
      </c>
      <c r="AI81" s="502"/>
      <c r="AJ81" s="502"/>
      <c r="AK81" s="502"/>
      <c r="AL81" s="502"/>
      <c r="AM81" s="502">
        <v>1</v>
      </c>
      <c r="AN81" s="496"/>
      <c r="AO81" s="502">
        <v>0</v>
      </c>
      <c r="AP81" s="502">
        <v>3</v>
      </c>
      <c r="AQ81" s="502">
        <v>5</v>
      </c>
      <c r="AR81" s="502">
        <v>1</v>
      </c>
      <c r="AS81" s="502" t="s">
        <v>15379</v>
      </c>
      <c r="AT81" s="504" t="str">
        <f>"["&amp;VLOOKUP([1]playerSkillEffect!$A81,[1]法术参数设计表!$A$2:$O$168,8,FALSE)*1000&amp;",0]"</f>
        <v>[26000,0]</v>
      </c>
      <c r="AU81" s="504" t="str">
        <f>"["&amp;VLOOKUP([1]playerSkillEffect!$A81,[1]法术参数设计表!$A$2:$O$168,9,FALSE)*1000&amp;",0]"</f>
        <v>[38000,0]</v>
      </c>
      <c r="AV81" s="504" t="str">
        <f>"["&amp;VLOOKUP([1]playerSkillEffect!$A81,[1]法术参数设计表!$A$2:$O$168,10,FALSE)&amp;",0]"</f>
        <v>[58,0]</v>
      </c>
      <c r="AW81" s="502">
        <v>1</v>
      </c>
      <c r="AX81" s="502">
        <v>1</v>
      </c>
      <c r="AY81" s="502">
        <v>1</v>
      </c>
      <c r="AZ81" s="502" t="s">
        <v>6831</v>
      </c>
      <c r="BA81" s="502"/>
      <c r="BB81" s="502">
        <v>1</v>
      </c>
      <c r="BC81" s="502"/>
      <c r="BD81" s="502" t="s">
        <v>6831</v>
      </c>
      <c r="BE81" s="502" t="s">
        <v>6831</v>
      </c>
      <c r="BF81" s="502" t="s">
        <v>6831</v>
      </c>
      <c r="BG81" s="502" t="s">
        <v>6831</v>
      </c>
      <c r="BH81" s="502">
        <v>100</v>
      </c>
      <c r="BI81" s="504" t="s">
        <v>15242</v>
      </c>
      <c r="BJ81" s="502">
        <v>0</v>
      </c>
      <c r="BK81" s="502">
        <v>1</v>
      </c>
      <c r="BL81" s="502">
        <f>VLOOKUP(A81,[1]法术参数设计表!$A$2:$W$223,5,FALSE)</f>
        <v>45</v>
      </c>
      <c r="BM81" s="502">
        <v>7</v>
      </c>
      <c r="BN81" s="502"/>
      <c r="BO81" s="502"/>
      <c r="BP81" s="502" t="s">
        <v>15380</v>
      </c>
      <c r="BQ81" s="502">
        <v>5</v>
      </c>
      <c r="BR81" s="502"/>
      <c r="BS81" s="504" t="s">
        <v>15381</v>
      </c>
      <c r="BT81" s="504"/>
      <c r="BU81" s="502" t="str">
        <f>IF(VLOOKUP(A81,[1]法术参数设计表!$A$2:$Q$168,16,FALSE)="","","["&amp;ROUND(VLOOKUP(A81,[1]法术参数设计表!$A$2:$Q$168,16,FALSE),0)&amp;","&amp;ROUND(VLOOKUP(A81,[1]法术参数设计表!$A$2:$Q$168,17,FALSE),0)&amp;"]")</f>
        <v/>
      </c>
      <c r="BV81" s="504"/>
      <c r="BW81" s="502" t="s">
        <v>6831</v>
      </c>
      <c r="BX81" s="502">
        <v>5</v>
      </c>
      <c r="BY81" s="505" t="s">
        <v>6831</v>
      </c>
      <c r="BZ81" s="505" t="s">
        <v>6831</v>
      </c>
      <c r="CA81" s="505"/>
      <c r="CB81" s="505" t="s">
        <v>6831</v>
      </c>
      <c r="CC81" s="505"/>
      <c r="CD81" s="505"/>
      <c r="CE81" s="502" t="s">
        <v>6831</v>
      </c>
      <c r="CF81" s="502" t="s">
        <v>6831</v>
      </c>
      <c r="CG81" s="502" t="s">
        <v>6831</v>
      </c>
      <c r="CH81" s="502" t="s">
        <v>6831</v>
      </c>
      <c r="CI81" s="502" t="s">
        <v>6831</v>
      </c>
      <c r="CJ81" s="502"/>
      <c r="CK81" s="502"/>
      <c r="CL81" s="502"/>
      <c r="CM81" s="502"/>
      <c r="CN81" s="502"/>
      <c r="CO81" s="502"/>
      <c r="CP81" s="502"/>
      <c r="CQ81" s="502"/>
      <c r="CR81" s="502"/>
      <c r="CS81" s="502"/>
      <c r="CT81" s="502"/>
      <c r="CU81" s="502"/>
      <c r="CV81" s="502"/>
      <c r="CW81" s="502"/>
      <c r="CX81" s="502"/>
      <c r="CY81" s="502"/>
      <c r="CZ81" s="502"/>
      <c r="DA81" s="502"/>
      <c r="DB81" s="502"/>
      <c r="DC81" s="502"/>
      <c r="DD81" s="502"/>
      <c r="DE81" s="502"/>
      <c r="DF81" s="502"/>
      <c r="DG81" s="502"/>
      <c r="DH81" s="502"/>
      <c r="DI81" s="502">
        <f t="shared" ref="DI81:DI94" si="32">BL81</f>
        <v>45</v>
      </c>
      <c r="DJ81" s="502"/>
      <c r="DK81" s="502"/>
      <c r="DL81" s="502"/>
      <c r="DM81" s="502"/>
      <c r="DN81" s="502"/>
      <c r="DO81" s="502"/>
      <c r="DP81" s="502"/>
      <c r="DQ81" s="502"/>
      <c r="DR81" s="502"/>
      <c r="DS81" s="502"/>
      <c r="DT81" s="502">
        <f t="shared" si="9"/>
        <v>5</v>
      </c>
      <c r="DU81" s="502"/>
      <c r="DV81" s="502"/>
      <c r="DW81" s="502"/>
      <c r="DX81" s="502"/>
      <c r="DY81" s="502"/>
      <c r="DZ81" s="502"/>
      <c r="EA81" s="502"/>
      <c r="EB81" s="502"/>
      <c r="EC81" s="502"/>
      <c r="ED81" s="502"/>
      <c r="EE81" s="502"/>
      <c r="EF81" s="502"/>
      <c r="EG81" s="502"/>
      <c r="EH81" s="502"/>
      <c r="EI81" s="502"/>
      <c r="EJ81" s="502"/>
      <c r="EK81" s="502"/>
      <c r="EL81" s="502"/>
      <c r="EM81" s="502"/>
      <c r="EN81" s="502"/>
      <c r="EO81" s="502"/>
      <c r="EP81" s="502"/>
      <c r="EQ81" s="502"/>
      <c r="ER81" s="502"/>
      <c r="ES81" s="502"/>
      <c r="ET81" s="502"/>
      <c r="EU81" s="502"/>
      <c r="EV81" s="502"/>
      <c r="EW81" s="502">
        <f t="shared" si="29"/>
        <v>10</v>
      </c>
      <c r="EX81" s="502"/>
      <c r="EY81" s="502"/>
      <c r="EZ81" s="502">
        <v>102</v>
      </c>
      <c r="FA81" s="502"/>
      <c r="FB81" s="502"/>
      <c r="FC81" s="502"/>
      <c r="FD81" s="502"/>
      <c r="FE81" s="502">
        <v>1</v>
      </c>
      <c r="FF81" s="502"/>
      <c r="FG81" s="502" t="s">
        <v>6831</v>
      </c>
      <c r="FH81" s="502">
        <v>1</v>
      </c>
      <c r="FI81" s="502">
        <v>25</v>
      </c>
      <c r="FJ81" s="502">
        <f t="shared" si="30"/>
        <v>10</v>
      </c>
      <c r="FK81" s="502"/>
      <c r="FL81" s="502"/>
      <c r="FM81" s="502">
        <v>102</v>
      </c>
      <c r="FN81" s="502"/>
      <c r="FO81" s="502"/>
      <c r="FP81" s="502"/>
      <c r="FQ81" s="502"/>
      <c r="FR81" s="502"/>
      <c r="FS81" s="502">
        <v>1</v>
      </c>
      <c r="FT81" s="502"/>
      <c r="FU81" s="502" t="s">
        <v>6831</v>
      </c>
      <c r="FV81" s="502">
        <v>1</v>
      </c>
      <c r="FW81" s="502">
        <v>25</v>
      </c>
      <c r="FX81" s="152">
        <v>2000</v>
      </c>
      <c r="FY81" s="152">
        <v>1</v>
      </c>
    </row>
    <row r="82" spans="1:181">
      <c r="A82" s="139">
        <v>510</v>
      </c>
      <c r="B82" s="139" t="s">
        <v>667</v>
      </c>
      <c r="C82" s="139">
        <v>2</v>
      </c>
      <c r="E82" s="139">
        <f t="shared" si="3"/>
        <v>0</v>
      </c>
      <c r="F82" s="139">
        <v>1</v>
      </c>
      <c r="G82" s="139">
        <v>3</v>
      </c>
      <c r="H82" s="139">
        <v>3</v>
      </c>
      <c r="L82" s="139">
        <f t="shared" si="4"/>
        <v>2.7E-2</v>
      </c>
      <c r="M82" s="139">
        <f t="shared" si="5"/>
        <v>1.7999999999999999E-2</v>
      </c>
      <c r="N82" s="300" t="str">
        <f t="shared" ref="N82:N105" si="33">"PLAYERSKILL_"&amp;LEFT($A82,3)</f>
        <v>PLAYERSKILL_510</v>
      </c>
      <c r="O82" s="300" t="str">
        <f t="shared" si="7"/>
        <v>PLAYERSKILLDES_510</v>
      </c>
      <c r="P82" s="300" t="str">
        <f t="shared" si="17"/>
        <v>PLAYERSKILLDES2_510</v>
      </c>
      <c r="Q82" s="300" t="str">
        <f t="shared" si="18"/>
        <v>PLAYERSKILLDES3_510</v>
      </c>
      <c r="R82" s="300" t="str">
        <f t="shared" si="8"/>
        <v>PLAYERSKILLDES4_510</v>
      </c>
      <c r="S82" s="300" t="s">
        <v>15382</v>
      </c>
      <c r="T82" s="502">
        <v>101</v>
      </c>
      <c r="U82" s="503"/>
      <c r="V82" s="503"/>
      <c r="W82" s="503"/>
      <c r="X82" s="503"/>
      <c r="Y82" s="503"/>
      <c r="Z82" s="502"/>
      <c r="AA82" s="502"/>
      <c r="AB82" s="502"/>
      <c r="AC82" s="502"/>
      <c r="AD82" s="504" t="s">
        <v>15383</v>
      </c>
      <c r="AF82" s="502"/>
      <c r="AG82" s="504" t="s">
        <v>15384</v>
      </c>
      <c r="AH82" s="504"/>
      <c r="AI82" s="504"/>
      <c r="AJ82" s="504"/>
      <c r="AK82" s="504"/>
      <c r="AL82" s="502"/>
      <c r="AM82" s="502">
        <v>3</v>
      </c>
      <c r="AN82" s="496" t="s">
        <v>15385</v>
      </c>
      <c r="AO82" s="502">
        <v>0</v>
      </c>
      <c r="AP82" s="502">
        <v>3</v>
      </c>
      <c r="AQ82" s="502">
        <v>5</v>
      </c>
      <c r="AR82" s="502">
        <v>0</v>
      </c>
      <c r="AS82" s="502"/>
      <c r="AT82" s="504" t="str">
        <f>"["&amp;VLOOKUP([1]playerSkillEffect!$A82,[1]法术参数设计表!$A$2:$O$168,8,FALSE)*1000&amp;",0]"</f>
        <v>[6000,0]</v>
      </c>
      <c r="AU82" s="504" t="str">
        <f>"["&amp;VLOOKUP([1]playerSkillEffect!$A82,[1]法术参数设计表!$A$2:$O$168,9,FALSE)*1000&amp;",0]"</f>
        <v>[25000,0]</v>
      </c>
      <c r="AV82" s="504" t="str">
        <f>"["&amp;VLOOKUP([1]playerSkillEffect!$A82,[1]法术参数设计表!$A$2:$O$168,10,FALSE)&amp;",0]"</f>
        <v>[34,0]</v>
      </c>
      <c r="AW82" s="502">
        <v>1</v>
      </c>
      <c r="AX82" s="502">
        <v>1</v>
      </c>
      <c r="AY82" s="502">
        <v>1</v>
      </c>
      <c r="AZ82" s="502" t="s">
        <v>6831</v>
      </c>
      <c r="BA82" s="502"/>
      <c r="BB82" s="502">
        <v>1</v>
      </c>
      <c r="BC82" s="502"/>
      <c r="BD82" s="502" t="s">
        <v>6831</v>
      </c>
      <c r="BE82" s="502" t="s">
        <v>6831</v>
      </c>
      <c r="BF82" s="502" t="s">
        <v>6831</v>
      </c>
      <c r="BG82" s="502" t="s">
        <v>6831</v>
      </c>
      <c r="BH82" s="502">
        <v>100</v>
      </c>
      <c r="BI82" s="502"/>
      <c r="BJ82" s="502"/>
      <c r="BK82" s="502">
        <v>0</v>
      </c>
      <c r="BL82" s="502">
        <f>VLOOKUP(A82,[1]法术参数设计表!$A$2:$W$223,5,FALSE)</f>
        <v>45</v>
      </c>
      <c r="BM82" s="502"/>
      <c r="BN82" s="502"/>
      <c r="BO82" s="502"/>
      <c r="BP82" s="502"/>
      <c r="BQ82" s="502">
        <v>3</v>
      </c>
      <c r="BR82" s="502"/>
      <c r="BS82" s="502" t="s">
        <v>6831</v>
      </c>
      <c r="BT82" s="502"/>
      <c r="BU82" s="502" t="str">
        <f>IF(VLOOKUP(A82,[1]法术参数设计表!$A$2:$Q$168,16,FALSE)="","","["&amp;ROUND(VLOOKUP(A82,[1]法术参数设计表!$A$2:$Q$168,16,FALSE),0)&amp;","&amp;ROUND(VLOOKUP(A82,[1]法术参数设计表!$A$2:$Q$168,17,FALSE),0)&amp;"]")</f>
        <v/>
      </c>
      <c r="BV82" s="502"/>
      <c r="BW82" s="502" t="s">
        <v>6831</v>
      </c>
      <c r="BX82" s="502">
        <v>5</v>
      </c>
      <c r="BY82" s="505" t="s">
        <v>6831</v>
      </c>
      <c r="BZ82" s="505" t="s">
        <v>6831</v>
      </c>
      <c r="CA82" s="505"/>
      <c r="CB82" s="505" t="s">
        <v>6831</v>
      </c>
      <c r="CC82" s="505"/>
      <c r="CD82" s="505"/>
      <c r="CE82" s="504">
        <v>8510</v>
      </c>
      <c r="CF82" s="502" t="s">
        <v>14475</v>
      </c>
      <c r="CG82" s="504" t="s">
        <v>15180</v>
      </c>
      <c r="CH82" s="502" t="s">
        <v>6831</v>
      </c>
      <c r="CI82" s="502" t="s">
        <v>6831</v>
      </c>
      <c r="CJ82" s="502"/>
      <c r="CK82" s="502"/>
      <c r="CL82" s="502"/>
      <c r="CM82" s="502"/>
      <c r="CN82" s="502"/>
      <c r="CO82" s="502"/>
      <c r="CP82" s="502"/>
      <c r="CQ82" s="502"/>
      <c r="CR82" s="502"/>
      <c r="CS82" s="502"/>
      <c r="CT82" s="502"/>
      <c r="CU82" s="502"/>
      <c r="CV82" s="502"/>
      <c r="CW82" s="502"/>
      <c r="CX82" s="502"/>
      <c r="CY82" s="502"/>
      <c r="CZ82" s="502"/>
      <c r="DA82" s="502"/>
      <c r="DB82" s="502"/>
      <c r="DC82" s="502"/>
      <c r="DD82" s="504"/>
      <c r="DE82" s="504"/>
      <c r="DF82" s="504"/>
      <c r="DG82" s="504"/>
      <c r="DH82" s="502"/>
      <c r="DI82" s="502">
        <f t="shared" si="32"/>
        <v>45</v>
      </c>
      <c r="DJ82" s="502"/>
      <c r="DK82" s="502"/>
      <c r="DL82" s="502"/>
      <c r="DM82" s="502"/>
      <c r="DN82" s="502"/>
      <c r="DO82" s="502"/>
      <c r="DP82" s="502"/>
      <c r="DQ82" s="502"/>
      <c r="DR82" s="502"/>
      <c r="DS82" s="502"/>
      <c r="DT82" s="502">
        <f t="shared" si="9"/>
        <v>5</v>
      </c>
      <c r="DU82" s="502"/>
      <c r="DV82" s="502"/>
      <c r="DW82" s="502"/>
      <c r="DX82" s="502"/>
      <c r="DY82" s="502"/>
      <c r="DZ82" s="502"/>
      <c r="EA82" s="502"/>
      <c r="EB82" s="502"/>
      <c r="EC82" s="502"/>
      <c r="ED82" s="502"/>
      <c r="EE82" s="502"/>
      <c r="EF82" s="502"/>
      <c r="EG82" s="502"/>
      <c r="EH82" s="502"/>
      <c r="EI82" s="502"/>
      <c r="EJ82" s="502"/>
      <c r="EK82" s="502"/>
      <c r="EL82" s="502"/>
      <c r="EM82" s="502"/>
      <c r="EN82" s="502"/>
      <c r="EO82" s="502"/>
      <c r="EP82" s="502"/>
      <c r="EQ82" s="502"/>
      <c r="ER82" s="502"/>
      <c r="ES82" s="502"/>
      <c r="ET82" s="502"/>
      <c r="EU82" s="502"/>
      <c r="EV82" s="502"/>
      <c r="EW82" s="502">
        <f t="shared" si="29"/>
        <v>1</v>
      </c>
      <c r="EX82" s="502"/>
      <c r="EY82" s="502"/>
      <c r="EZ82" s="502">
        <v>101</v>
      </c>
      <c r="FA82" s="502"/>
      <c r="FB82" s="502"/>
      <c r="FC82" s="502"/>
      <c r="FD82" s="502"/>
      <c r="FE82" s="502">
        <v>1</v>
      </c>
      <c r="FF82" s="502"/>
      <c r="FG82" s="502" t="s">
        <v>6831</v>
      </c>
      <c r="FH82" s="502">
        <v>1</v>
      </c>
      <c r="FI82" s="502">
        <v>25</v>
      </c>
      <c r="FJ82" s="502">
        <f t="shared" si="30"/>
        <v>1</v>
      </c>
      <c r="FK82" s="502"/>
      <c r="FL82" s="502"/>
      <c r="FM82" s="502">
        <v>101</v>
      </c>
      <c r="FN82" s="502"/>
      <c r="FO82" s="502"/>
      <c r="FP82" s="502"/>
      <c r="FQ82" s="502"/>
      <c r="FR82" s="502"/>
      <c r="FS82" s="502">
        <v>1</v>
      </c>
      <c r="FT82" s="502" t="s">
        <v>15199</v>
      </c>
      <c r="FU82" s="502" t="s">
        <v>6831</v>
      </c>
      <c r="FV82" s="502">
        <v>1</v>
      </c>
      <c r="FW82" s="502">
        <v>25</v>
      </c>
      <c r="FX82" s="152">
        <v>2000</v>
      </c>
      <c r="FY82" s="152">
        <v>1</v>
      </c>
    </row>
    <row r="83" spans="1:181">
      <c r="A83" s="139">
        <v>5101</v>
      </c>
      <c r="B83" s="139" t="s">
        <v>15386</v>
      </c>
      <c r="C83" s="139">
        <v>2</v>
      </c>
      <c r="E83" s="139">
        <f t="shared" si="3"/>
        <v>0</v>
      </c>
      <c r="F83" s="139">
        <v>1</v>
      </c>
      <c r="G83" s="139">
        <v>3</v>
      </c>
      <c r="H83" s="139">
        <v>3</v>
      </c>
      <c r="L83" s="139">
        <f t="shared" si="4"/>
        <v>2.7E-2</v>
      </c>
      <c r="M83" s="139">
        <f t="shared" si="5"/>
        <v>1.7999999999999999E-2</v>
      </c>
      <c r="N83" s="300" t="str">
        <f t="shared" si="33"/>
        <v>PLAYERSKILL_510</v>
      </c>
      <c r="O83" s="300" t="str">
        <f t="shared" si="7"/>
        <v>PLAYERSKILLDES_5101</v>
      </c>
      <c r="P83" s="300" t="str">
        <f t="shared" si="17"/>
        <v>PLAYERSKILLDES2_5101</v>
      </c>
      <c r="Q83" s="300" t="str">
        <f t="shared" si="18"/>
        <v>PLAYERSKILLDES3_5101</v>
      </c>
      <c r="R83" s="300" t="str">
        <f t="shared" si="8"/>
        <v>PLAYERSKILLDES4_5101</v>
      </c>
      <c r="S83" s="300" t="s">
        <v>15382</v>
      </c>
      <c r="T83" s="502">
        <v>101</v>
      </c>
      <c r="U83" s="503"/>
      <c r="V83" s="503"/>
      <c r="W83" s="503"/>
      <c r="X83" s="503"/>
      <c r="Y83" s="503"/>
      <c r="Z83" s="502"/>
      <c r="AA83" s="502"/>
      <c r="AB83" s="502"/>
      <c r="AC83" s="502"/>
      <c r="AD83" s="504" t="s">
        <v>15383</v>
      </c>
      <c r="AF83" s="502"/>
      <c r="AG83" s="504" t="s">
        <v>15384</v>
      </c>
      <c r="AH83" s="504"/>
      <c r="AI83" s="504"/>
      <c r="AJ83" s="504"/>
      <c r="AK83" s="504"/>
      <c r="AL83" s="502"/>
      <c r="AM83" s="502">
        <v>3</v>
      </c>
      <c r="AN83" s="496" t="s">
        <v>15385</v>
      </c>
      <c r="AO83" s="502">
        <v>0</v>
      </c>
      <c r="AP83" s="502">
        <v>3</v>
      </c>
      <c r="AQ83" s="502">
        <v>5</v>
      </c>
      <c r="AR83" s="502">
        <v>0</v>
      </c>
      <c r="AS83" s="502"/>
      <c r="AT83" s="504" t="str">
        <f>"["&amp;VLOOKUP([1]playerSkillEffect!$A83,[1]法术参数设计表!$A$2:$O$168,8,FALSE)*1000&amp;",0]"</f>
        <v>[6000,0]</v>
      </c>
      <c r="AU83" s="504" t="str">
        <f>"["&amp;VLOOKUP([1]playerSkillEffect!$A83,[1]法术参数设计表!$A$2:$O$168,9,FALSE)*1000&amp;",0]"</f>
        <v>[20000,0]</v>
      </c>
      <c r="AV83" s="504" t="str">
        <f>"["&amp;VLOOKUP([1]playerSkillEffect!$A83,[1]法术参数设计表!$A$2:$O$168,10,FALSE)&amp;",0]"</f>
        <v>[34,0]</v>
      </c>
      <c r="AW83" s="502">
        <v>1</v>
      </c>
      <c r="AX83" s="502">
        <v>1</v>
      </c>
      <c r="AY83" s="502">
        <v>1</v>
      </c>
      <c r="AZ83" s="502" t="s">
        <v>6831</v>
      </c>
      <c r="BA83" s="502"/>
      <c r="BB83" s="502">
        <v>1</v>
      </c>
      <c r="BC83" s="502"/>
      <c r="BD83" s="502" t="s">
        <v>6831</v>
      </c>
      <c r="BE83" s="502" t="s">
        <v>6831</v>
      </c>
      <c r="BF83" s="502" t="s">
        <v>6831</v>
      </c>
      <c r="BG83" s="502" t="s">
        <v>6831</v>
      </c>
      <c r="BH83" s="502">
        <v>100</v>
      </c>
      <c r="BI83" s="502"/>
      <c r="BJ83" s="502"/>
      <c r="BK83" s="502">
        <v>0</v>
      </c>
      <c r="BL83" s="502">
        <f>VLOOKUP(A83,[1]法术参数设计表!$A$2:$W$223,5,FALSE)</f>
        <v>45</v>
      </c>
      <c r="BM83" s="502"/>
      <c r="BN83" s="502"/>
      <c r="BO83" s="502"/>
      <c r="BP83" s="502"/>
      <c r="BQ83" s="502">
        <v>3</v>
      </c>
      <c r="BR83" s="502"/>
      <c r="BS83" s="502" t="s">
        <v>6831</v>
      </c>
      <c r="BT83" s="502"/>
      <c r="BU83" s="502" t="str">
        <f>IF(VLOOKUP(A83,[1]法术参数设计表!$A$2:$Q$168,16,FALSE)="","","["&amp;ROUND(VLOOKUP(A83,[1]法术参数设计表!$A$2:$Q$168,16,FALSE),0)&amp;","&amp;ROUND(VLOOKUP(A83,[1]法术参数设计表!$A$2:$Q$168,17,FALSE),0)&amp;"]")</f>
        <v/>
      </c>
      <c r="BV83" s="502"/>
      <c r="BW83" s="502" t="s">
        <v>6831</v>
      </c>
      <c r="BX83" s="502">
        <v>5</v>
      </c>
      <c r="BY83" s="505" t="s">
        <v>6831</v>
      </c>
      <c r="BZ83" s="505" t="s">
        <v>6831</v>
      </c>
      <c r="CA83" s="505"/>
      <c r="CB83" s="505" t="s">
        <v>6831</v>
      </c>
      <c r="CC83" s="505"/>
      <c r="CD83" s="505"/>
      <c r="CE83" s="504">
        <v>8510</v>
      </c>
      <c r="CF83" s="502" t="s">
        <v>14475</v>
      </c>
      <c r="CG83" s="504" t="s">
        <v>15180</v>
      </c>
      <c r="CH83" s="502" t="s">
        <v>6831</v>
      </c>
      <c r="CI83" s="502" t="s">
        <v>6831</v>
      </c>
      <c r="CJ83" s="502"/>
      <c r="CK83" s="502"/>
      <c r="CL83" s="502"/>
      <c r="CM83" s="502"/>
      <c r="CN83" s="502"/>
      <c r="CO83" s="502"/>
      <c r="CP83" s="502"/>
      <c r="CQ83" s="502"/>
      <c r="CR83" s="502"/>
      <c r="CS83" s="502"/>
      <c r="CT83" s="502"/>
      <c r="CU83" s="502"/>
      <c r="CV83" s="502"/>
      <c r="CW83" s="502"/>
      <c r="CX83" s="502"/>
      <c r="CY83" s="502"/>
      <c r="CZ83" s="502"/>
      <c r="DA83" s="502"/>
      <c r="DB83" s="502"/>
      <c r="DC83" s="502"/>
      <c r="DD83" s="504"/>
      <c r="DE83" s="504"/>
      <c r="DF83" s="504"/>
      <c r="DG83" s="504"/>
      <c r="DH83" s="502"/>
      <c r="DI83" s="502">
        <f t="shared" si="32"/>
        <v>45</v>
      </c>
      <c r="DJ83" s="502"/>
      <c r="DK83" s="502"/>
      <c r="DL83" s="502"/>
      <c r="DM83" s="502"/>
      <c r="DN83" s="502"/>
      <c r="DO83" s="502"/>
      <c r="DP83" s="502"/>
      <c r="DQ83" s="502"/>
      <c r="DR83" s="502"/>
      <c r="DS83" s="502"/>
      <c r="DT83" s="502">
        <f t="shared" si="9"/>
        <v>5</v>
      </c>
      <c r="DU83" s="502"/>
      <c r="DV83" s="502"/>
      <c r="DW83" s="502"/>
      <c r="DX83" s="502"/>
      <c r="DY83" s="502"/>
      <c r="DZ83" s="502"/>
      <c r="EA83" s="502"/>
      <c r="EB83" s="502"/>
      <c r="EC83" s="502"/>
      <c r="ED83" s="502"/>
      <c r="EE83" s="502"/>
      <c r="EF83" s="502"/>
      <c r="EG83" s="502"/>
      <c r="EH83" s="502"/>
      <c r="EI83" s="502"/>
      <c r="EJ83" s="502"/>
      <c r="EK83" s="502"/>
      <c r="EL83" s="502"/>
      <c r="EM83" s="502"/>
      <c r="EN83" s="502"/>
      <c r="EO83" s="502"/>
      <c r="EP83" s="502"/>
      <c r="EQ83" s="502"/>
      <c r="ER83" s="502"/>
      <c r="ES83" s="502"/>
      <c r="ET83" s="502"/>
      <c r="EU83" s="502"/>
      <c r="EV83" s="502"/>
      <c r="EW83" s="502">
        <f t="shared" si="29"/>
        <v>1</v>
      </c>
      <c r="EX83" s="502"/>
      <c r="EY83" s="502"/>
      <c r="EZ83" s="502">
        <v>101</v>
      </c>
      <c r="FA83" s="502"/>
      <c r="FB83" s="502"/>
      <c r="FC83" s="502"/>
      <c r="FD83" s="502"/>
      <c r="FE83" s="502">
        <v>1</v>
      </c>
      <c r="FF83" s="502"/>
      <c r="FG83" s="502" t="s">
        <v>6831</v>
      </c>
      <c r="FH83" s="502">
        <v>1</v>
      </c>
      <c r="FI83" s="502">
        <v>25</v>
      </c>
      <c r="FJ83" s="502">
        <f t="shared" si="30"/>
        <v>1</v>
      </c>
      <c r="FK83" s="502"/>
      <c r="FL83" s="502"/>
      <c r="FM83" s="502">
        <v>101</v>
      </c>
      <c r="FN83" s="502"/>
      <c r="FO83" s="502"/>
      <c r="FP83" s="502"/>
      <c r="FQ83" s="502"/>
      <c r="FR83" s="502"/>
      <c r="FS83" s="502">
        <v>1</v>
      </c>
      <c r="FT83" s="502" t="s">
        <v>15199</v>
      </c>
      <c r="FU83" s="502" t="s">
        <v>6831</v>
      </c>
      <c r="FV83" s="502">
        <v>1</v>
      </c>
      <c r="FW83" s="502">
        <v>25</v>
      </c>
      <c r="FX83" s="152">
        <v>2000</v>
      </c>
      <c r="FY83" s="152">
        <v>1</v>
      </c>
    </row>
    <row r="84" spans="1:181">
      <c r="A84" s="139">
        <v>5102</v>
      </c>
      <c r="B84" s="139" t="s">
        <v>15386</v>
      </c>
      <c r="C84" s="139">
        <v>2</v>
      </c>
      <c r="E84" s="139">
        <f t="shared" si="3"/>
        <v>0</v>
      </c>
      <c r="F84" s="139">
        <v>1</v>
      </c>
      <c r="G84" s="139">
        <v>3</v>
      </c>
      <c r="H84" s="139">
        <v>3</v>
      </c>
      <c r="L84" s="139">
        <f t="shared" si="4"/>
        <v>2.7E-2</v>
      </c>
      <c r="M84" s="139">
        <f t="shared" si="5"/>
        <v>1.7999999999999999E-2</v>
      </c>
      <c r="N84" s="300" t="str">
        <f t="shared" si="33"/>
        <v>PLAYERSKILL_510</v>
      </c>
      <c r="O84" s="300" t="str">
        <f t="shared" si="7"/>
        <v>PLAYERSKILLDES_5102</v>
      </c>
      <c r="P84" s="300" t="str">
        <f t="shared" si="17"/>
        <v>PLAYERSKILLDES2_5102</v>
      </c>
      <c r="Q84" s="300" t="str">
        <f t="shared" si="18"/>
        <v>PLAYERSKILLDES3_5102</v>
      </c>
      <c r="R84" s="300" t="str">
        <f t="shared" si="8"/>
        <v>PLAYERSKILLDES4_5102</v>
      </c>
      <c r="S84" s="300" t="s">
        <v>15382</v>
      </c>
      <c r="T84" s="502">
        <v>101</v>
      </c>
      <c r="U84" s="503"/>
      <c r="V84" s="503"/>
      <c r="W84" s="503"/>
      <c r="X84" s="503"/>
      <c r="Y84" s="503"/>
      <c r="Z84" s="502"/>
      <c r="AA84" s="502"/>
      <c r="AB84" s="502"/>
      <c r="AC84" s="502"/>
      <c r="AD84" s="504" t="s">
        <v>15383</v>
      </c>
      <c r="AF84" s="502"/>
      <c r="AG84" s="504" t="s">
        <v>15384</v>
      </c>
      <c r="AH84" s="504"/>
      <c r="AI84" s="504"/>
      <c r="AJ84" s="504"/>
      <c r="AK84" s="504"/>
      <c r="AL84" s="502"/>
      <c r="AM84" s="502">
        <v>3</v>
      </c>
      <c r="AN84" s="496" t="s">
        <v>15385</v>
      </c>
      <c r="AO84" s="502">
        <v>0</v>
      </c>
      <c r="AP84" s="502">
        <v>3</v>
      </c>
      <c r="AQ84" s="502">
        <v>5</v>
      </c>
      <c r="AR84" s="502">
        <v>0</v>
      </c>
      <c r="AS84" s="502"/>
      <c r="AT84" s="504" t="str">
        <f>"["&amp;VLOOKUP([1]playerSkillEffect!$A84,[1]法术参数设计表!$A$2:$O$168,8,FALSE)*1000&amp;",0]"</f>
        <v>[6000,0]</v>
      </c>
      <c r="AU84" s="504" t="str">
        <f>"["&amp;VLOOKUP([1]playerSkillEffect!$A84,[1]法术参数设计表!$A$2:$O$168,9,FALSE)*1000&amp;",0]"</f>
        <v>[20000,0]</v>
      </c>
      <c r="AV84" s="504" t="str">
        <f>"["&amp;VLOOKUP([1]playerSkillEffect!$A84,[1]法术参数设计表!$A$2:$O$168,10,FALSE)&amp;",0]"</f>
        <v>[34,0]</v>
      </c>
      <c r="AW84" s="502">
        <v>1</v>
      </c>
      <c r="AX84" s="502">
        <v>1</v>
      </c>
      <c r="AY84" s="502">
        <v>1</v>
      </c>
      <c r="AZ84" s="502" t="s">
        <v>6831</v>
      </c>
      <c r="BA84" s="502"/>
      <c r="BB84" s="502">
        <v>1</v>
      </c>
      <c r="BC84" s="502"/>
      <c r="BD84" s="502" t="s">
        <v>6831</v>
      </c>
      <c r="BE84" s="502" t="s">
        <v>6831</v>
      </c>
      <c r="BF84" s="502" t="s">
        <v>6831</v>
      </c>
      <c r="BG84" s="502" t="s">
        <v>6831</v>
      </c>
      <c r="BH84" s="502">
        <v>100</v>
      </c>
      <c r="BK84" s="502">
        <v>0</v>
      </c>
      <c r="BL84" s="502">
        <f>VLOOKUP(A84,[1]法术参数设计表!$A$2:$W$223,5,FALSE)</f>
        <v>45</v>
      </c>
      <c r="BN84" s="502"/>
      <c r="BO84" s="502"/>
      <c r="BQ84" s="502">
        <v>3</v>
      </c>
      <c r="BR84" s="502"/>
      <c r="BS84" s="502" t="s">
        <v>6831</v>
      </c>
      <c r="BT84" s="502"/>
      <c r="BU84" s="502" t="str">
        <f>IF(VLOOKUP(A84,[1]法术参数设计表!$A$2:$Q$168,16,FALSE)="","","["&amp;ROUND(VLOOKUP(A84,[1]法术参数设计表!$A$2:$Q$168,16,FALSE),0)&amp;","&amp;ROUND(VLOOKUP(A84,[1]法术参数设计表!$A$2:$Q$168,17,FALSE),0)&amp;"]")</f>
        <v/>
      </c>
      <c r="BV84" s="502"/>
      <c r="BW84" s="502" t="s">
        <v>6831</v>
      </c>
      <c r="BX84" s="502">
        <v>5</v>
      </c>
      <c r="BY84" s="505" t="s">
        <v>6831</v>
      </c>
      <c r="BZ84" s="505" t="s">
        <v>6831</v>
      </c>
      <c r="CE84" s="504">
        <v>8510</v>
      </c>
      <c r="CF84" s="502" t="s">
        <v>14475</v>
      </c>
      <c r="CG84" s="504" t="s">
        <v>15180</v>
      </c>
      <c r="CH84" s="502" t="s">
        <v>6831</v>
      </c>
      <c r="CI84" s="502" t="s">
        <v>6831</v>
      </c>
      <c r="CJ84" s="502"/>
      <c r="CK84" s="502"/>
      <c r="CL84" s="502"/>
      <c r="CM84" s="502"/>
      <c r="CN84" s="502"/>
      <c r="CO84" s="502"/>
      <c r="CP84" s="502"/>
      <c r="CQ84" s="502"/>
      <c r="CR84" s="502"/>
      <c r="CS84" s="502"/>
      <c r="CT84" s="502"/>
      <c r="CU84" s="502"/>
      <c r="CV84" s="502"/>
      <c r="CW84" s="502"/>
      <c r="CX84" s="502"/>
      <c r="CY84" s="502"/>
      <c r="CZ84" s="502">
        <v>100</v>
      </c>
      <c r="DA84" s="502"/>
      <c r="DD84" s="504"/>
      <c r="DE84" s="504"/>
      <c r="DF84" s="504"/>
      <c r="DG84" s="504"/>
      <c r="DH84" s="502">
        <v>1</v>
      </c>
      <c r="DI84" s="502">
        <f t="shared" si="32"/>
        <v>45</v>
      </c>
      <c r="DJ84" s="502">
        <v>9</v>
      </c>
      <c r="DK84" s="502"/>
      <c r="DL84" s="502"/>
      <c r="DM84" s="504" t="s">
        <v>15329</v>
      </c>
      <c r="DN84" s="502"/>
      <c r="DO84" s="502"/>
      <c r="DP84" s="502"/>
      <c r="DQ84" s="502"/>
      <c r="DR84" s="502"/>
      <c r="DS84" s="502"/>
      <c r="DT84" s="502">
        <f t="shared" si="9"/>
        <v>5</v>
      </c>
      <c r="DU84" s="502"/>
      <c r="DV84" s="502"/>
      <c r="DW84" s="502">
        <v>4508</v>
      </c>
      <c r="DX84" s="502" t="s">
        <v>15138</v>
      </c>
      <c r="DY84" s="502"/>
      <c r="DZ84" s="502"/>
      <c r="EA84" s="502"/>
      <c r="EB84" s="502"/>
      <c r="EC84" s="502"/>
      <c r="ED84" s="502"/>
      <c r="EE84" s="502"/>
      <c r="EF84" s="502"/>
      <c r="EG84" s="502"/>
      <c r="EH84" s="502"/>
      <c r="EI84" s="502"/>
      <c r="EJ84" s="502"/>
      <c r="EK84" s="502"/>
      <c r="EL84" s="502"/>
      <c r="EM84" s="502"/>
      <c r="EN84" s="502"/>
      <c r="EO84" s="502"/>
      <c r="EP84" s="502"/>
      <c r="EQ84" s="502"/>
      <c r="ER84" s="502"/>
      <c r="ES84" s="502"/>
      <c r="ET84" s="502"/>
      <c r="EU84" s="502"/>
      <c r="EV84" s="502"/>
      <c r="EW84" s="502">
        <f t="shared" si="29"/>
        <v>1</v>
      </c>
      <c r="EX84" s="502"/>
      <c r="EY84" s="502"/>
      <c r="EZ84" s="502">
        <v>101</v>
      </c>
      <c r="FA84" s="502"/>
      <c r="FB84" s="502"/>
      <c r="FC84" s="502"/>
      <c r="FD84" s="502"/>
      <c r="FE84" s="502">
        <v>1</v>
      </c>
      <c r="FF84" s="502"/>
      <c r="FG84" s="502" t="s">
        <v>6831</v>
      </c>
      <c r="FH84" s="502">
        <v>1</v>
      </c>
      <c r="FI84" s="502">
        <v>25</v>
      </c>
      <c r="FJ84" s="502">
        <f t="shared" si="30"/>
        <v>1</v>
      </c>
      <c r="FK84" s="502"/>
      <c r="FL84" s="502"/>
      <c r="FM84" s="502">
        <v>101</v>
      </c>
      <c r="FN84" s="502"/>
      <c r="FO84" s="502"/>
      <c r="FP84" s="502"/>
      <c r="FQ84" s="502"/>
      <c r="FR84" s="502"/>
      <c r="FS84" s="502">
        <v>1</v>
      </c>
      <c r="FT84" s="502" t="s">
        <v>15199</v>
      </c>
      <c r="FU84" s="502" t="s">
        <v>6831</v>
      </c>
      <c r="FV84" s="502">
        <v>1</v>
      </c>
      <c r="FW84" s="502">
        <v>25</v>
      </c>
      <c r="FX84" s="152">
        <v>2000</v>
      </c>
      <c r="FY84" s="152">
        <v>1</v>
      </c>
    </row>
    <row r="85" spans="1:181">
      <c r="A85" s="139">
        <v>5104</v>
      </c>
      <c r="B85" s="139" t="s">
        <v>15386</v>
      </c>
      <c r="C85" s="139">
        <v>2</v>
      </c>
      <c r="E85" s="139">
        <f t="shared" ref="E85:E100" si="34">IF(D85=1,1,0)</f>
        <v>0</v>
      </c>
      <c r="F85" s="139">
        <v>1</v>
      </c>
      <c r="G85" s="139">
        <v>3</v>
      </c>
      <c r="H85" s="139">
        <v>3</v>
      </c>
      <c r="L85" s="139">
        <f t="shared" ref="L85:L100" si="35">IF(D85=1,0.036,0.027)</f>
        <v>2.7E-2</v>
      </c>
      <c r="M85" s="139">
        <f t="shared" ref="M85:M100" si="36">IF(D85=1,0.027,0.018)</f>
        <v>1.7999999999999999E-2</v>
      </c>
      <c r="N85" s="300" t="str">
        <f t="shared" si="33"/>
        <v>PLAYERSKILL_510</v>
      </c>
      <c r="O85" s="300" t="str">
        <f t="shared" si="7"/>
        <v>PLAYERSKILLDES_5104</v>
      </c>
      <c r="P85" s="300" t="str">
        <f t="shared" si="17"/>
        <v>PLAYERSKILLDES2_5104</v>
      </c>
      <c r="Q85" s="300" t="str">
        <f t="shared" si="18"/>
        <v>PLAYERSKILLDES3_5104</v>
      </c>
      <c r="R85" s="300" t="str">
        <f t="shared" ref="R85:R100" si="37">"PLAYERSKILLDES4_"&amp;A85</f>
        <v>PLAYERSKILLDES4_5104</v>
      </c>
      <c r="S85" s="300" t="s">
        <v>15382</v>
      </c>
      <c r="T85" s="502">
        <v>101</v>
      </c>
      <c r="U85" s="503"/>
      <c r="V85" s="503"/>
      <c r="W85" s="503"/>
      <c r="X85" s="503"/>
      <c r="Y85" s="503"/>
      <c r="Z85" s="502"/>
      <c r="AA85" s="502"/>
      <c r="AB85" s="502"/>
      <c r="AC85" s="502"/>
      <c r="AD85" s="504" t="s">
        <v>15383</v>
      </c>
      <c r="AF85" s="502"/>
      <c r="AG85" s="504" t="s">
        <v>15384</v>
      </c>
      <c r="AH85" s="504"/>
      <c r="AI85" s="504"/>
      <c r="AJ85" s="504"/>
      <c r="AK85" s="504"/>
      <c r="AL85" s="502"/>
      <c r="AM85" s="502">
        <v>3</v>
      </c>
      <c r="AN85" s="496" t="s">
        <v>15385</v>
      </c>
      <c r="AO85" s="502">
        <v>0</v>
      </c>
      <c r="AP85" s="502">
        <v>3</v>
      </c>
      <c r="AQ85" s="502">
        <v>5</v>
      </c>
      <c r="AR85" s="502">
        <v>0</v>
      </c>
      <c r="AS85" s="502"/>
      <c r="AT85" s="504" t="str">
        <f>"["&amp;VLOOKUP([1]playerSkillEffect!$A85,[1]法术参数设计表!$A$2:$O$168,8,FALSE)*1000&amp;",0]"</f>
        <v>[6000,0]</v>
      </c>
      <c r="AU85" s="504" t="str">
        <f>"["&amp;VLOOKUP([1]playerSkillEffect!$A85,[1]法术参数设计表!$A$2:$O$168,9,FALSE)*1000&amp;",0]"</f>
        <v>[20000,0]</v>
      </c>
      <c r="AV85" s="504" t="str">
        <f>"["&amp;VLOOKUP([1]playerSkillEffect!$A85,[1]法术参数设计表!$A$2:$O$168,10,FALSE)&amp;",0]"</f>
        <v>[34,0]</v>
      </c>
      <c r="AW85" s="502">
        <v>1</v>
      </c>
      <c r="AX85" s="502">
        <v>1</v>
      </c>
      <c r="AY85" s="502">
        <v>1</v>
      </c>
      <c r="AZ85" s="502" t="s">
        <v>6831</v>
      </c>
      <c r="BA85" s="502"/>
      <c r="BB85" s="502">
        <v>1</v>
      </c>
      <c r="BC85" s="502"/>
      <c r="BD85" s="502" t="s">
        <v>6831</v>
      </c>
      <c r="BE85" s="502" t="s">
        <v>6831</v>
      </c>
      <c r="BF85" s="502" t="s">
        <v>6831</v>
      </c>
      <c r="BG85" s="502" t="s">
        <v>6831</v>
      </c>
      <c r="BH85" s="502">
        <v>100</v>
      </c>
      <c r="BK85" s="502">
        <v>0</v>
      </c>
      <c r="BL85" s="502">
        <f>VLOOKUP(A85,[1]法术参数设计表!$A$2:$W$223,5,FALSE)</f>
        <v>45</v>
      </c>
      <c r="BN85" s="502"/>
      <c r="BO85" s="502"/>
      <c r="BQ85" s="502">
        <v>3</v>
      </c>
      <c r="BR85" s="502"/>
      <c r="BS85" s="502" t="s">
        <v>6831</v>
      </c>
      <c r="BT85" s="502"/>
      <c r="BU85" s="502" t="str">
        <f>IF(VLOOKUP(A85,[1]法术参数设计表!$A$2:$Q$168,16,FALSE)="","","["&amp;ROUND(VLOOKUP(A85,[1]法术参数设计表!$A$2:$Q$168,16,FALSE),0)&amp;","&amp;ROUND(VLOOKUP(A85,[1]法术参数设计表!$A$2:$Q$168,17,FALSE),0)&amp;"]")</f>
        <v/>
      </c>
      <c r="BV85" s="502"/>
      <c r="BW85" s="502" t="s">
        <v>6831</v>
      </c>
      <c r="BX85" s="502">
        <v>5</v>
      </c>
      <c r="BY85" s="505" t="s">
        <v>6831</v>
      </c>
      <c r="BZ85" s="505" t="s">
        <v>6831</v>
      </c>
      <c r="CE85" s="504">
        <v>85104</v>
      </c>
      <c r="CF85" s="502" t="s">
        <v>14475</v>
      </c>
      <c r="CG85" s="504" t="s">
        <v>15180</v>
      </c>
      <c r="CH85" s="502" t="s">
        <v>6831</v>
      </c>
      <c r="CI85" s="502" t="s">
        <v>6831</v>
      </c>
      <c r="CJ85" s="502"/>
      <c r="CK85" s="502"/>
      <c r="CL85" s="502"/>
      <c r="CM85" s="502"/>
      <c r="CN85" s="502"/>
      <c r="CO85" s="502"/>
      <c r="CP85" s="502"/>
      <c r="CQ85" s="502"/>
      <c r="CR85" s="502"/>
      <c r="CS85" s="502"/>
      <c r="CT85" s="502"/>
      <c r="CU85" s="502"/>
      <c r="CV85" s="502"/>
      <c r="CW85" s="502"/>
      <c r="CX85" s="502"/>
      <c r="CY85" s="502"/>
      <c r="CZ85" s="502">
        <v>100</v>
      </c>
      <c r="DA85" s="502"/>
      <c r="DD85" s="504"/>
      <c r="DE85" s="504"/>
      <c r="DF85" s="504"/>
      <c r="DG85" s="504"/>
      <c r="DH85" s="502">
        <v>1</v>
      </c>
      <c r="DI85" s="502">
        <f t="shared" si="32"/>
        <v>45</v>
      </c>
      <c r="DJ85" s="502">
        <v>9</v>
      </c>
      <c r="DK85" s="502"/>
      <c r="DL85" s="502"/>
      <c r="DM85" s="504" t="s">
        <v>15329</v>
      </c>
      <c r="DN85" s="502"/>
      <c r="DO85" s="502"/>
      <c r="DP85" s="502"/>
      <c r="DQ85" s="502"/>
      <c r="DR85" s="502"/>
      <c r="DS85" s="502"/>
      <c r="DT85" s="502">
        <f t="shared" si="9"/>
        <v>5</v>
      </c>
      <c r="DU85" s="502"/>
      <c r="DV85" s="502"/>
      <c r="DW85" s="502">
        <v>4508</v>
      </c>
      <c r="DX85" s="502" t="s">
        <v>15138</v>
      </c>
      <c r="DY85" s="502"/>
      <c r="DZ85" s="502"/>
      <c r="EA85" s="502"/>
      <c r="EB85" s="502"/>
      <c r="EC85" s="502"/>
      <c r="ED85" s="502"/>
      <c r="EE85" s="502"/>
      <c r="EF85" s="502"/>
      <c r="EG85" s="502"/>
      <c r="EH85" s="502"/>
      <c r="EI85" s="502"/>
      <c r="EJ85" s="502"/>
      <c r="EK85" s="502"/>
      <c r="EL85" s="502"/>
      <c r="EM85" s="502"/>
      <c r="EN85" s="502"/>
      <c r="EO85" s="502"/>
      <c r="EP85" s="502"/>
      <c r="EQ85" s="502"/>
      <c r="ER85" s="502"/>
      <c r="ES85" s="502"/>
      <c r="ET85" s="502"/>
      <c r="EU85" s="502"/>
      <c r="EV85" s="502"/>
      <c r="EW85" s="502">
        <f t="shared" si="29"/>
        <v>1</v>
      </c>
      <c r="EX85" s="502"/>
      <c r="EY85" s="502"/>
      <c r="EZ85" s="502">
        <v>101</v>
      </c>
      <c r="FA85" s="502"/>
      <c r="FB85" s="502"/>
      <c r="FC85" s="502"/>
      <c r="FD85" s="502"/>
      <c r="FE85" s="502">
        <v>1</v>
      </c>
      <c r="FF85" s="502"/>
      <c r="FG85" s="502" t="s">
        <v>6831</v>
      </c>
      <c r="FH85" s="502">
        <v>1</v>
      </c>
      <c r="FI85" s="502">
        <v>25</v>
      </c>
      <c r="FJ85" s="502">
        <f t="shared" si="30"/>
        <v>1</v>
      </c>
      <c r="FK85" s="502"/>
      <c r="FL85" s="502"/>
      <c r="FM85" s="502">
        <v>101</v>
      </c>
      <c r="FN85" s="502"/>
      <c r="FO85" s="502"/>
      <c r="FP85" s="502"/>
      <c r="FQ85" s="502"/>
      <c r="FR85" s="502"/>
      <c r="FS85" s="502">
        <v>1</v>
      </c>
      <c r="FT85" s="502" t="s">
        <v>15199</v>
      </c>
      <c r="FU85" s="502" t="s">
        <v>6831</v>
      </c>
      <c r="FV85" s="502">
        <v>1</v>
      </c>
      <c r="FW85" s="502">
        <v>25</v>
      </c>
      <c r="FX85" s="152">
        <v>2000</v>
      </c>
      <c r="FY85" s="152">
        <v>1</v>
      </c>
    </row>
    <row r="86" spans="1:181" s="155" customFormat="1">
      <c r="A86" s="140">
        <v>5107</v>
      </c>
      <c r="B86" s="523" t="s">
        <v>15387</v>
      </c>
      <c r="C86" s="140">
        <v>2</v>
      </c>
      <c r="D86" s="140"/>
      <c r="E86" s="140">
        <v>0</v>
      </c>
      <c r="F86" s="140">
        <v>1</v>
      </c>
      <c r="G86" s="140">
        <v>3</v>
      </c>
      <c r="H86" s="140">
        <v>3</v>
      </c>
      <c r="I86" s="140"/>
      <c r="J86" s="140"/>
      <c r="K86" s="140"/>
      <c r="L86" s="140">
        <v>2.7E-2</v>
      </c>
      <c r="M86" s="140">
        <v>1.7999999999999999E-2</v>
      </c>
      <c r="N86" s="300" t="s">
        <v>15388</v>
      </c>
      <c r="O86" s="300" t="str">
        <f t="shared" si="7"/>
        <v>PLAYERSKILLDES_5107</v>
      </c>
      <c r="P86" s="300" t="str">
        <f t="shared" si="17"/>
        <v>PLAYERSKILLDES2_5107</v>
      </c>
      <c r="Q86" s="300" t="str">
        <f t="shared" si="18"/>
        <v>PLAYERSKILLDES3_5107</v>
      </c>
      <c r="R86" s="300" t="str">
        <f t="shared" si="37"/>
        <v>PLAYERSKILLDES4_5107</v>
      </c>
      <c r="S86" s="300" t="s">
        <v>15382</v>
      </c>
      <c r="T86" s="502">
        <v>101</v>
      </c>
      <c r="U86" s="503"/>
      <c r="V86" s="503"/>
      <c r="W86" s="503"/>
      <c r="X86" s="503"/>
      <c r="Y86" s="503"/>
      <c r="Z86" s="502"/>
      <c r="AA86" s="502"/>
      <c r="AB86" s="502"/>
      <c r="AC86" s="502"/>
      <c r="AD86" s="504" t="s">
        <v>15389</v>
      </c>
      <c r="AE86" s="127"/>
      <c r="AF86" s="502"/>
      <c r="AG86" s="504" t="s">
        <v>15384</v>
      </c>
      <c r="AH86" s="504"/>
      <c r="AI86" s="127"/>
      <c r="AJ86" s="504"/>
      <c r="AK86" s="504"/>
      <c r="AL86" s="502"/>
      <c r="AM86" s="502">
        <v>3</v>
      </c>
      <c r="AN86" s="496" t="s">
        <v>15385</v>
      </c>
      <c r="AO86" s="502">
        <v>0</v>
      </c>
      <c r="AP86" s="502">
        <v>3</v>
      </c>
      <c r="AQ86" s="502">
        <v>5</v>
      </c>
      <c r="AR86" s="502">
        <v>0</v>
      </c>
      <c r="AS86" s="502"/>
      <c r="AT86" s="504" t="s">
        <v>15303</v>
      </c>
      <c r="AU86" s="504" t="s">
        <v>15390</v>
      </c>
      <c r="AV86" s="504" t="s">
        <v>15391</v>
      </c>
      <c r="AW86" s="502">
        <v>1</v>
      </c>
      <c r="AX86" s="502">
        <v>1</v>
      </c>
      <c r="AY86" s="502">
        <v>1</v>
      </c>
      <c r="AZ86" s="502" t="s">
        <v>6831</v>
      </c>
      <c r="BA86" s="502"/>
      <c r="BB86" s="502">
        <v>1</v>
      </c>
      <c r="BC86" s="502"/>
      <c r="BD86" s="502" t="s">
        <v>6831</v>
      </c>
      <c r="BE86" s="502" t="s">
        <v>6831</v>
      </c>
      <c r="BF86" s="502" t="s">
        <v>6831</v>
      </c>
      <c r="BG86" s="502" t="s">
        <v>6831</v>
      </c>
      <c r="BH86" s="502">
        <v>100</v>
      </c>
      <c r="BI86" s="502"/>
      <c r="BJ86" s="502"/>
      <c r="BK86" s="502">
        <v>0</v>
      </c>
      <c r="BL86" s="502">
        <v>45</v>
      </c>
      <c r="BM86" s="502"/>
      <c r="BN86" s="502"/>
      <c r="BO86" s="502"/>
      <c r="BP86" s="502"/>
      <c r="BQ86" s="502">
        <v>3</v>
      </c>
      <c r="BR86" s="502"/>
      <c r="BS86" s="502" t="s">
        <v>6831</v>
      </c>
      <c r="BT86" s="502"/>
      <c r="BU86" s="502" t="s">
        <v>6831</v>
      </c>
      <c r="BV86" s="502"/>
      <c r="BW86" s="502" t="s">
        <v>6831</v>
      </c>
      <c r="BX86" s="502">
        <v>5</v>
      </c>
      <c r="BY86" s="505" t="s">
        <v>6831</v>
      </c>
      <c r="BZ86" s="505" t="s">
        <v>6831</v>
      </c>
      <c r="CA86" s="505"/>
      <c r="CB86" s="505" t="s">
        <v>6831</v>
      </c>
      <c r="CC86" s="505"/>
      <c r="CD86" s="505"/>
      <c r="CE86" s="504">
        <v>85107</v>
      </c>
      <c r="CF86" s="502" t="s">
        <v>14475</v>
      </c>
      <c r="CG86" s="504" t="s">
        <v>15392</v>
      </c>
      <c r="CH86" s="502" t="s">
        <v>6831</v>
      </c>
      <c r="CI86" s="502" t="s">
        <v>6831</v>
      </c>
      <c r="CJ86" s="502"/>
      <c r="CK86" s="502"/>
      <c r="CL86" s="502"/>
      <c r="CM86" s="502"/>
      <c r="CN86" s="502"/>
      <c r="CO86" s="502"/>
      <c r="CP86" s="502"/>
      <c r="CQ86" s="502"/>
      <c r="CR86" s="502"/>
      <c r="CS86" s="502"/>
      <c r="CT86" s="502"/>
      <c r="CU86" s="502"/>
      <c r="CV86" s="502"/>
      <c r="CW86" s="502"/>
      <c r="CX86" s="502"/>
      <c r="CY86" s="502"/>
      <c r="CZ86" s="502"/>
      <c r="DA86" s="502"/>
      <c r="DB86" s="502"/>
      <c r="DC86" s="502"/>
      <c r="DD86" s="504"/>
      <c r="DE86" s="504"/>
      <c r="DF86" s="504"/>
      <c r="DG86" s="504"/>
      <c r="DH86" s="502"/>
      <c r="DI86" s="502">
        <v>45</v>
      </c>
      <c r="DJ86" s="502"/>
      <c r="DK86" s="502"/>
      <c r="DL86" s="502"/>
      <c r="DM86" s="502"/>
      <c r="DN86" s="502"/>
      <c r="DO86" s="502"/>
      <c r="DP86" s="502"/>
      <c r="DQ86" s="502"/>
      <c r="DR86" s="502"/>
      <c r="DS86" s="502"/>
      <c r="DT86" s="502">
        <v>5</v>
      </c>
      <c r="DU86" s="502"/>
      <c r="DV86" s="502"/>
      <c r="DW86" s="502"/>
      <c r="DX86" s="502"/>
      <c r="DY86" s="502"/>
      <c r="DZ86" s="502"/>
      <c r="EA86" s="502"/>
      <c r="EB86" s="502"/>
      <c r="EC86" s="502"/>
      <c r="ED86" s="502"/>
      <c r="EE86" s="502"/>
      <c r="EF86" s="502"/>
      <c r="EG86" s="502"/>
      <c r="EH86" s="502"/>
      <c r="EI86" s="502"/>
      <c r="EJ86" s="502"/>
      <c r="EK86" s="502"/>
      <c r="EL86" s="502"/>
      <c r="EM86" s="502"/>
      <c r="EN86" s="502"/>
      <c r="EO86" s="502"/>
      <c r="EP86" s="502"/>
      <c r="EQ86" s="502"/>
      <c r="ER86" s="502"/>
      <c r="ES86" s="502"/>
      <c r="ET86" s="502"/>
      <c r="EU86" s="502"/>
      <c r="EV86" s="502"/>
      <c r="EW86" s="502">
        <v>1</v>
      </c>
      <c r="EX86" s="502"/>
      <c r="EY86" s="502"/>
      <c r="EZ86" s="502">
        <v>101</v>
      </c>
      <c r="FA86" s="502"/>
      <c r="FB86" s="502"/>
      <c r="FC86" s="502"/>
      <c r="FD86" s="502"/>
      <c r="FE86" s="502">
        <v>1</v>
      </c>
      <c r="FF86" s="504"/>
      <c r="FG86" s="502" t="s">
        <v>6831</v>
      </c>
      <c r="FH86" s="502">
        <v>1</v>
      </c>
      <c r="FI86" s="502">
        <v>25</v>
      </c>
      <c r="FJ86" s="502">
        <v>2</v>
      </c>
      <c r="FK86" s="502"/>
      <c r="FL86" s="502"/>
      <c r="FM86" s="502">
        <v>101</v>
      </c>
      <c r="FN86" s="502"/>
      <c r="FO86" s="502"/>
      <c r="FP86" s="502"/>
      <c r="FQ86" s="502"/>
      <c r="FR86" s="502"/>
      <c r="FS86" s="502">
        <v>1</v>
      </c>
      <c r="FT86" s="504" t="s">
        <v>15199</v>
      </c>
      <c r="FU86" s="502" t="s">
        <v>6831</v>
      </c>
      <c r="FV86" s="502">
        <v>1</v>
      </c>
      <c r="FW86" s="502">
        <v>25</v>
      </c>
      <c r="FX86" s="155">
        <v>2000</v>
      </c>
      <c r="FY86" s="155">
        <v>1</v>
      </c>
    </row>
    <row r="87" spans="1:181">
      <c r="A87" s="139">
        <v>511</v>
      </c>
      <c r="B87" s="139" t="s">
        <v>15393</v>
      </c>
      <c r="C87" s="139">
        <v>2</v>
      </c>
      <c r="E87" s="139">
        <f t="shared" si="34"/>
        <v>0</v>
      </c>
      <c r="F87" s="139">
        <v>1</v>
      </c>
      <c r="G87" s="139">
        <v>3</v>
      </c>
      <c r="H87" s="139">
        <v>3</v>
      </c>
      <c r="L87" s="139">
        <f t="shared" si="35"/>
        <v>2.7E-2</v>
      </c>
      <c r="M87" s="139">
        <f t="shared" si="36"/>
        <v>1.7999999999999999E-2</v>
      </c>
      <c r="N87" s="300" t="str">
        <f t="shared" si="33"/>
        <v>PLAYERSKILL_511</v>
      </c>
      <c r="O87" s="300" t="str">
        <f t="shared" si="7"/>
        <v>PLAYERSKILLDES_511</v>
      </c>
      <c r="P87" s="300" t="str">
        <f t="shared" si="17"/>
        <v>PLAYERSKILLDES2_511</v>
      </c>
      <c r="Q87" s="300" t="str">
        <f t="shared" si="18"/>
        <v>PLAYERSKILLDES3_511</v>
      </c>
      <c r="R87" s="300" t="str">
        <f t="shared" si="37"/>
        <v>PLAYERSKILLDES4_511</v>
      </c>
      <c r="S87" s="300" t="s">
        <v>15394</v>
      </c>
      <c r="T87" s="502">
        <v>100</v>
      </c>
      <c r="U87" s="503"/>
      <c r="V87" s="503"/>
      <c r="W87" s="503"/>
      <c r="X87" s="503"/>
      <c r="Y87" s="503"/>
      <c r="Z87" s="502"/>
      <c r="AA87" s="502"/>
      <c r="AB87" s="502"/>
      <c r="AC87" s="502"/>
      <c r="AD87" s="509"/>
      <c r="AE87" s="502"/>
      <c r="AF87" s="502"/>
      <c r="AG87" s="504" t="s">
        <v>15178</v>
      </c>
      <c r="AH87" s="502">
        <v>120</v>
      </c>
      <c r="AI87" s="502"/>
      <c r="AJ87" s="502"/>
      <c r="AK87" s="502"/>
      <c r="AL87" s="502"/>
      <c r="AM87" s="502">
        <v>3</v>
      </c>
      <c r="AN87" s="496"/>
      <c r="AO87" s="502">
        <v>0</v>
      </c>
      <c r="AP87" s="502">
        <v>3</v>
      </c>
      <c r="AQ87" s="502">
        <v>5</v>
      </c>
      <c r="AR87" s="502">
        <v>0</v>
      </c>
      <c r="AS87" s="502"/>
      <c r="AT87" s="504" t="str">
        <f>"["&amp;VLOOKUP([1]playerSkillEffect!$A87,[1]法术参数设计表!$A$2:$O$168,8,FALSE)*1000&amp;",0]"</f>
        <v>[6000,0]</v>
      </c>
      <c r="AU87" s="504" t="str">
        <f>"["&amp;VLOOKUP([1]playerSkillEffect!$A87,[1]法术参数设计表!$A$2:$O$168,9,FALSE)*1000&amp;",0]"</f>
        <v>[35000,0]</v>
      </c>
      <c r="AV87" s="504" t="str">
        <f>"["&amp;VLOOKUP([1]playerSkillEffect!$A87,[1]法术参数设计表!$A$2:$O$168,10,FALSE)&amp;",0]"</f>
        <v>[40,0]</v>
      </c>
      <c r="AW87" s="502">
        <v>1</v>
      </c>
      <c r="AX87" s="502">
        <v>1</v>
      </c>
      <c r="AY87" s="502">
        <v>1</v>
      </c>
      <c r="AZ87" s="502" t="s">
        <v>6831</v>
      </c>
      <c r="BA87" s="502"/>
      <c r="BB87" s="502">
        <v>1</v>
      </c>
      <c r="BC87" s="502"/>
      <c r="BD87" s="502" t="s">
        <v>6831</v>
      </c>
      <c r="BE87" s="502" t="s">
        <v>6831</v>
      </c>
      <c r="BF87" s="502" t="s">
        <v>6831</v>
      </c>
      <c r="BG87" s="502" t="s">
        <v>6831</v>
      </c>
      <c r="BH87" s="502">
        <v>100</v>
      </c>
      <c r="BI87" s="502"/>
      <c r="BJ87" s="502"/>
      <c r="BK87" s="502">
        <v>0</v>
      </c>
      <c r="BL87" s="502">
        <f>VLOOKUP(A87,[1]法术参数设计表!$A$2:$W$223,5,FALSE)</f>
        <v>45</v>
      </c>
      <c r="BM87" s="502"/>
      <c r="BN87" s="502"/>
      <c r="BO87" s="502"/>
      <c r="BP87" s="502"/>
      <c r="BQ87" s="502">
        <v>3</v>
      </c>
      <c r="BR87" s="502"/>
      <c r="BS87" s="502" t="s">
        <v>6831</v>
      </c>
      <c r="BT87" s="502"/>
      <c r="BU87" s="502" t="str">
        <f>IF(VLOOKUP(A87,[1]法术参数设计表!$A$2:$Q$168,16,FALSE)="","","["&amp;ROUND(VLOOKUP(A87,[1]法术参数设计表!$A$2:$Q$168,16,FALSE),0)&amp;","&amp;ROUND(VLOOKUP(A87,[1]法术参数设计表!$A$2:$Q$168,17,FALSE),0)&amp;"]")</f>
        <v/>
      </c>
      <c r="BV87" s="502"/>
      <c r="BW87" s="502" t="s">
        <v>6831</v>
      </c>
      <c r="BX87" s="502">
        <v>5</v>
      </c>
      <c r="BY87" s="505" t="s">
        <v>6831</v>
      </c>
      <c r="BZ87" s="505" t="s">
        <v>6831</v>
      </c>
      <c r="CA87" s="505"/>
      <c r="CB87" s="505" t="s">
        <v>6831</v>
      </c>
      <c r="CC87" s="505"/>
      <c r="CD87" s="505"/>
      <c r="CE87" s="504">
        <v>8511</v>
      </c>
      <c r="CF87" s="502" t="s">
        <v>14475</v>
      </c>
      <c r="CG87" s="504" t="s">
        <v>15392</v>
      </c>
      <c r="CH87" s="502" t="s">
        <v>6831</v>
      </c>
      <c r="CI87" s="502" t="s">
        <v>6831</v>
      </c>
      <c r="CJ87" s="502"/>
      <c r="CK87" s="502"/>
      <c r="CL87" s="502"/>
      <c r="CM87" s="502"/>
      <c r="CN87" s="502"/>
      <c r="CO87" s="502"/>
      <c r="CP87" s="502"/>
      <c r="CQ87" s="502"/>
      <c r="CR87" s="502"/>
      <c r="CS87" s="502"/>
      <c r="CT87" s="502"/>
      <c r="CU87" s="502"/>
      <c r="CV87" s="502"/>
      <c r="CW87" s="502"/>
      <c r="CX87" s="502"/>
      <c r="CY87" s="502"/>
      <c r="CZ87" s="502"/>
      <c r="DA87" s="502"/>
      <c r="DB87" s="502"/>
      <c r="DC87" s="502"/>
      <c r="DD87" s="504"/>
      <c r="DE87" s="504"/>
      <c r="DF87" s="504"/>
      <c r="DG87" s="504"/>
      <c r="DH87" s="502"/>
      <c r="DI87" s="502">
        <f t="shared" si="32"/>
        <v>45</v>
      </c>
      <c r="DJ87" s="502"/>
      <c r="DK87" s="502"/>
      <c r="DL87" s="502"/>
      <c r="DM87" s="502"/>
      <c r="DN87" s="502"/>
      <c r="DO87" s="502"/>
      <c r="DP87" s="502"/>
      <c r="DQ87" s="502"/>
      <c r="DR87" s="502"/>
      <c r="DS87" s="502"/>
      <c r="DT87" s="502">
        <f t="shared" si="9"/>
        <v>5</v>
      </c>
      <c r="DU87" s="502"/>
      <c r="DV87" s="502"/>
      <c r="DW87" s="502"/>
      <c r="DX87" s="502"/>
      <c r="DY87" s="502"/>
      <c r="DZ87" s="502"/>
      <c r="EA87" s="502"/>
      <c r="EB87" s="502"/>
      <c r="EC87" s="502"/>
      <c r="ED87" s="502"/>
      <c r="EE87" s="502"/>
      <c r="EF87" s="502"/>
      <c r="EG87" s="502"/>
      <c r="EH87" s="502"/>
      <c r="EI87" s="502"/>
      <c r="EJ87" s="502"/>
      <c r="EK87" s="502"/>
      <c r="EL87" s="502"/>
      <c r="EM87" s="502"/>
      <c r="EN87" s="502"/>
      <c r="EO87" s="502"/>
      <c r="EP87" s="502"/>
      <c r="EQ87" s="502"/>
      <c r="ER87" s="502"/>
      <c r="ES87" s="502"/>
      <c r="ET87" s="502"/>
      <c r="EU87" s="502"/>
      <c r="EV87" s="502"/>
      <c r="EW87" s="502">
        <f t="shared" si="29"/>
        <v>1</v>
      </c>
      <c r="EX87" s="502"/>
      <c r="EY87" s="504"/>
      <c r="EZ87" s="502">
        <v>101</v>
      </c>
      <c r="FA87" s="502"/>
      <c r="FB87" s="502"/>
      <c r="FC87" s="502"/>
      <c r="FD87" s="502"/>
      <c r="FE87" s="502">
        <v>1</v>
      </c>
      <c r="FF87" s="504" t="s">
        <v>15395</v>
      </c>
      <c r="FG87" s="502" t="s">
        <v>6831</v>
      </c>
      <c r="FH87" s="502">
        <v>1</v>
      </c>
      <c r="FI87" s="502">
        <v>25</v>
      </c>
      <c r="FJ87" s="502">
        <f t="shared" si="30"/>
        <v>1</v>
      </c>
      <c r="FK87" s="502"/>
      <c r="FL87" s="504"/>
      <c r="FM87" s="502">
        <v>101</v>
      </c>
      <c r="FN87" s="502"/>
      <c r="FO87" s="502"/>
      <c r="FP87" s="502"/>
      <c r="FQ87" s="502"/>
      <c r="FR87" s="502"/>
      <c r="FS87" s="502">
        <v>1</v>
      </c>
      <c r="FT87" s="504" t="s">
        <v>15395</v>
      </c>
      <c r="FU87" s="502" t="s">
        <v>6831</v>
      </c>
      <c r="FV87" s="502">
        <v>1</v>
      </c>
      <c r="FW87" s="502">
        <v>25</v>
      </c>
      <c r="FX87" s="152">
        <v>2000</v>
      </c>
      <c r="FY87" s="152">
        <v>1</v>
      </c>
    </row>
    <row r="88" spans="1:181">
      <c r="A88" s="139">
        <v>5111</v>
      </c>
      <c r="B88" s="139" t="s">
        <v>15396</v>
      </c>
      <c r="C88" s="139">
        <v>2</v>
      </c>
      <c r="E88" s="139">
        <f t="shared" si="34"/>
        <v>0</v>
      </c>
      <c r="F88" s="139">
        <v>1</v>
      </c>
      <c r="G88" s="139">
        <v>3</v>
      </c>
      <c r="H88" s="139">
        <v>3</v>
      </c>
      <c r="L88" s="139">
        <f t="shared" si="35"/>
        <v>2.7E-2</v>
      </c>
      <c r="M88" s="139">
        <f t="shared" si="36"/>
        <v>1.7999999999999999E-2</v>
      </c>
      <c r="N88" s="300" t="str">
        <f>"PLAYERSKILL_"&amp;LEFT($A88,4)</f>
        <v>PLAYERSKILL_5111</v>
      </c>
      <c r="O88" s="300" t="str">
        <f t="shared" si="7"/>
        <v>PLAYERSKILLDES_5111</v>
      </c>
      <c r="P88" s="300" t="str">
        <f t="shared" si="17"/>
        <v>PLAYERSKILLDES2_5111</v>
      </c>
      <c r="Q88" s="300" t="str">
        <f t="shared" si="18"/>
        <v>PLAYERSKILLDES3_5111</v>
      </c>
      <c r="R88" s="300" t="str">
        <f t="shared" si="37"/>
        <v>PLAYERSKILLDES4_5111</v>
      </c>
      <c r="S88" s="300" t="s">
        <v>15394</v>
      </c>
      <c r="T88" s="502">
        <v>100</v>
      </c>
      <c r="U88" s="503"/>
      <c r="V88" s="503"/>
      <c r="W88" s="503"/>
      <c r="X88" s="503"/>
      <c r="Y88" s="503"/>
      <c r="Z88" s="502"/>
      <c r="AA88" s="502"/>
      <c r="AB88" s="502"/>
      <c r="AC88" s="502"/>
      <c r="AD88" s="509"/>
      <c r="AE88" s="502"/>
      <c r="AF88" s="502"/>
      <c r="AG88" s="504" t="s">
        <v>15178</v>
      </c>
      <c r="AH88" s="502">
        <v>120</v>
      </c>
      <c r="AI88" s="502"/>
      <c r="AJ88" s="502"/>
      <c r="AK88" s="502"/>
      <c r="AL88" s="502"/>
      <c r="AM88" s="502">
        <v>3</v>
      </c>
      <c r="AN88" s="496"/>
      <c r="AO88" s="502">
        <v>0</v>
      </c>
      <c r="AP88" s="502">
        <v>3</v>
      </c>
      <c r="AQ88" s="502">
        <v>5</v>
      </c>
      <c r="AR88" s="502">
        <v>0</v>
      </c>
      <c r="AS88" s="502"/>
      <c r="AT88" s="504" t="s">
        <v>15303</v>
      </c>
      <c r="AU88" s="504" t="s">
        <v>15397</v>
      </c>
      <c r="AV88" s="504" t="s">
        <v>15398</v>
      </c>
      <c r="AW88" s="502">
        <v>1</v>
      </c>
      <c r="AX88" s="502">
        <v>1</v>
      </c>
      <c r="AY88" s="502">
        <v>1</v>
      </c>
      <c r="AZ88" s="502" t="s">
        <v>6831</v>
      </c>
      <c r="BA88" s="502"/>
      <c r="BB88" s="502">
        <v>1</v>
      </c>
      <c r="BC88" s="502"/>
      <c r="BD88" s="502" t="s">
        <v>6831</v>
      </c>
      <c r="BE88" s="502" t="s">
        <v>6831</v>
      </c>
      <c r="BF88" s="502" t="s">
        <v>6831</v>
      </c>
      <c r="BG88" s="502" t="s">
        <v>6831</v>
      </c>
      <c r="BH88" s="502">
        <v>100</v>
      </c>
      <c r="BI88" s="502"/>
      <c r="BJ88" s="502"/>
      <c r="BK88" s="502">
        <v>0</v>
      </c>
      <c r="BL88" s="502">
        <v>45</v>
      </c>
      <c r="BM88" s="502"/>
      <c r="BN88" s="502"/>
      <c r="BO88" s="502"/>
      <c r="BP88" s="502"/>
      <c r="BQ88" s="502">
        <v>3</v>
      </c>
      <c r="BR88" s="502"/>
      <c r="BS88" s="502" t="s">
        <v>6831</v>
      </c>
      <c r="BT88" s="502"/>
      <c r="BU88" s="502"/>
      <c r="BV88" s="502"/>
      <c r="BW88" s="502" t="s">
        <v>6831</v>
      </c>
      <c r="BX88" s="502">
        <v>5</v>
      </c>
      <c r="BY88" s="505" t="s">
        <v>6831</v>
      </c>
      <c r="BZ88" s="505" t="s">
        <v>6831</v>
      </c>
      <c r="CA88" s="505"/>
      <c r="CB88" s="505" t="s">
        <v>6831</v>
      </c>
      <c r="CC88" s="505"/>
      <c r="CD88" s="505"/>
      <c r="CE88" s="504">
        <v>85111</v>
      </c>
      <c r="CF88" s="502" t="s">
        <v>14475</v>
      </c>
      <c r="CG88" s="504" t="s">
        <v>15392</v>
      </c>
      <c r="CH88" s="502" t="s">
        <v>6831</v>
      </c>
      <c r="CI88" s="502" t="s">
        <v>6831</v>
      </c>
      <c r="CJ88" s="502"/>
      <c r="CK88" s="502"/>
      <c r="CL88" s="502"/>
      <c r="CM88" s="502"/>
      <c r="CN88" s="502"/>
      <c r="CO88" s="502"/>
      <c r="CP88" s="502"/>
      <c r="CQ88" s="502"/>
      <c r="CR88" s="502"/>
      <c r="CS88" s="502"/>
      <c r="CT88" s="502"/>
      <c r="CU88" s="502"/>
      <c r="CV88" s="502"/>
      <c r="CW88" s="502"/>
      <c r="CX88" s="502"/>
      <c r="CY88" s="502"/>
      <c r="CZ88" s="502"/>
      <c r="DA88" s="502"/>
      <c r="DB88" s="502"/>
      <c r="DC88" s="502"/>
      <c r="DD88" s="504"/>
      <c r="DE88" s="504"/>
      <c r="DF88" s="504"/>
      <c r="DG88" s="504"/>
      <c r="DH88" s="502"/>
      <c r="DI88" s="502">
        <f t="shared" si="32"/>
        <v>45</v>
      </c>
      <c r="DJ88" s="502"/>
      <c r="DK88" s="502"/>
      <c r="DL88" s="502"/>
      <c r="DM88" s="502"/>
      <c r="DN88" s="502"/>
      <c r="DO88" s="502"/>
      <c r="DP88" s="502"/>
      <c r="DQ88" s="502"/>
      <c r="DR88" s="502"/>
      <c r="DS88" s="502"/>
      <c r="DT88" s="502">
        <f t="shared" ref="DT88:DT97" si="38">BX88</f>
        <v>5</v>
      </c>
      <c r="DU88" s="502"/>
      <c r="DV88" s="502"/>
      <c r="DW88" s="502"/>
      <c r="DX88" s="502"/>
      <c r="DY88" s="502"/>
      <c r="DZ88" s="502"/>
      <c r="EA88" s="502"/>
      <c r="EB88" s="502"/>
      <c r="EC88" s="502"/>
      <c r="ED88" s="502"/>
      <c r="EE88" s="502"/>
      <c r="EF88" s="502"/>
      <c r="EG88" s="502"/>
      <c r="EH88" s="502"/>
      <c r="EI88" s="502"/>
      <c r="EJ88" s="502"/>
      <c r="EK88" s="502"/>
      <c r="EL88" s="502"/>
      <c r="EM88" s="502"/>
      <c r="EN88" s="502"/>
      <c r="EO88" s="502"/>
      <c r="EP88" s="502"/>
      <c r="EQ88" s="502"/>
      <c r="ER88" s="502"/>
      <c r="ES88" s="502"/>
      <c r="ET88" s="502"/>
      <c r="EU88" s="502"/>
      <c r="EV88" s="502"/>
      <c r="EW88" s="502">
        <v>2</v>
      </c>
      <c r="EX88" s="502"/>
      <c r="EY88" s="504"/>
      <c r="EZ88" s="502">
        <v>101</v>
      </c>
      <c r="FA88" s="502"/>
      <c r="FB88" s="502"/>
      <c r="FC88" s="502"/>
      <c r="FD88" s="502"/>
      <c r="FE88" s="502">
        <v>1</v>
      </c>
      <c r="FF88" s="504" t="s">
        <v>15395</v>
      </c>
      <c r="FG88" s="502" t="s">
        <v>6831</v>
      </c>
      <c r="FH88" s="502">
        <v>1</v>
      </c>
      <c r="FI88" s="502">
        <v>25</v>
      </c>
      <c r="FJ88" s="502">
        <f t="shared" si="30"/>
        <v>1</v>
      </c>
      <c r="FK88" s="502"/>
      <c r="FL88" s="504"/>
      <c r="FM88" s="502">
        <v>101</v>
      </c>
      <c r="FN88" s="502"/>
      <c r="FO88" s="502"/>
      <c r="FP88" s="502"/>
      <c r="FQ88" s="502"/>
      <c r="FR88" s="502"/>
      <c r="FS88" s="502">
        <v>1</v>
      </c>
      <c r="FT88" s="504" t="s">
        <v>15395</v>
      </c>
      <c r="FU88" s="502" t="s">
        <v>6831</v>
      </c>
      <c r="FV88" s="502">
        <v>1</v>
      </c>
      <c r="FW88" s="502">
        <v>25</v>
      </c>
      <c r="FX88" s="152">
        <v>2000</v>
      </c>
      <c r="FY88" s="152">
        <v>1</v>
      </c>
    </row>
    <row r="89" spans="1:181">
      <c r="A89" s="139">
        <v>512</v>
      </c>
      <c r="B89" s="139" t="s">
        <v>669</v>
      </c>
      <c r="C89" s="139">
        <v>2</v>
      </c>
      <c r="E89" s="139">
        <f t="shared" si="34"/>
        <v>0</v>
      </c>
      <c r="F89" s="139">
        <v>1</v>
      </c>
      <c r="G89" s="139">
        <v>3</v>
      </c>
      <c r="H89" s="139">
        <v>3</v>
      </c>
      <c r="L89" s="139">
        <f t="shared" si="35"/>
        <v>2.7E-2</v>
      </c>
      <c r="M89" s="139">
        <f t="shared" si="36"/>
        <v>1.7999999999999999E-2</v>
      </c>
      <c r="N89" s="300" t="str">
        <f t="shared" si="33"/>
        <v>PLAYERSKILL_512</v>
      </c>
      <c r="O89" s="300" t="str">
        <f t="shared" si="7"/>
        <v>PLAYERSKILLDES_512</v>
      </c>
      <c r="P89" s="300" t="str">
        <f t="shared" si="17"/>
        <v>PLAYERSKILLDES2_512</v>
      </c>
      <c r="Q89" s="300" t="str">
        <f t="shared" si="18"/>
        <v>PLAYERSKILLDES3_512</v>
      </c>
      <c r="R89" s="300" t="str">
        <f t="shared" si="37"/>
        <v>PLAYERSKILLDES4_512</v>
      </c>
      <c r="S89" s="300" t="s">
        <v>15399</v>
      </c>
      <c r="T89" s="502">
        <v>101</v>
      </c>
      <c r="U89" s="503"/>
      <c r="V89" s="503"/>
      <c r="W89" s="503"/>
      <c r="X89" s="503"/>
      <c r="Y89" s="503"/>
      <c r="Z89" s="502"/>
      <c r="AA89" s="502"/>
      <c r="AB89" s="502"/>
      <c r="AC89" s="502"/>
      <c r="AD89" s="504"/>
      <c r="AE89" s="502"/>
      <c r="AF89" s="502"/>
      <c r="AG89" s="504"/>
      <c r="AH89" s="504">
        <v>120</v>
      </c>
      <c r="AI89" s="504" t="s">
        <v>15400</v>
      </c>
      <c r="AJ89" s="504"/>
      <c r="AK89" s="504"/>
      <c r="AL89" s="502"/>
      <c r="AM89" s="502">
        <v>0</v>
      </c>
      <c r="AN89" s="496"/>
      <c r="AO89" s="502">
        <v>0</v>
      </c>
      <c r="AP89" s="502">
        <v>3</v>
      </c>
      <c r="AQ89" s="502">
        <v>5</v>
      </c>
      <c r="AR89" s="502">
        <v>0</v>
      </c>
      <c r="AS89" s="502"/>
      <c r="AT89" s="504" t="str">
        <f>"["&amp;VLOOKUP([1]playerSkillEffect!$A89,[1]法术参数设计表!$A$2:$O$168,8,FALSE)*1000&amp;",0]"</f>
        <v>[13000,0]</v>
      </c>
      <c r="AU89" s="504" t="str">
        <f>"["&amp;VLOOKUP([1]playerSkillEffect!$A89,[1]法术参数设计表!$A$2:$O$168,9,FALSE)*1000&amp;",0]"</f>
        <v>[22000,0]</v>
      </c>
      <c r="AV89" s="504" t="str">
        <f>"["&amp;VLOOKUP([1]playerSkillEffect!$A89,[1]法术参数设计表!$A$2:$O$168,10,FALSE)&amp;",0]"</f>
        <v>[37,0]</v>
      </c>
      <c r="AW89" s="502">
        <v>1</v>
      </c>
      <c r="AX89" s="502">
        <v>1</v>
      </c>
      <c r="AY89" s="502">
        <v>1</v>
      </c>
      <c r="AZ89" s="502" t="s">
        <v>6831</v>
      </c>
      <c r="BA89" s="502"/>
      <c r="BB89" s="502">
        <v>1</v>
      </c>
      <c r="BC89" s="502"/>
      <c r="BD89" s="502" t="s">
        <v>6831</v>
      </c>
      <c r="BE89" s="502" t="s">
        <v>6831</v>
      </c>
      <c r="BF89" s="502" t="s">
        <v>6831</v>
      </c>
      <c r="BG89" s="502" t="s">
        <v>6831</v>
      </c>
      <c r="BH89" s="502">
        <v>100</v>
      </c>
      <c r="BI89" s="502"/>
      <c r="BJ89" s="502"/>
      <c r="BK89" s="502">
        <v>0</v>
      </c>
      <c r="BL89" s="502">
        <f>VLOOKUP(A89,[1]法术参数设计表!$A$2:$W$223,5,FALSE)</f>
        <v>45</v>
      </c>
      <c r="BM89" s="502"/>
      <c r="BN89" s="502"/>
      <c r="BO89" s="502"/>
      <c r="BP89" s="502"/>
      <c r="BQ89" s="502">
        <v>3</v>
      </c>
      <c r="BR89" s="502"/>
      <c r="BS89" s="502" t="s">
        <v>6831</v>
      </c>
      <c r="BT89" s="502"/>
      <c r="BU89" s="502" t="str">
        <f>IF(VLOOKUP(A89,[1]法术参数设计表!$A$2:$Q$168,16,FALSE)="","","["&amp;ROUND(VLOOKUP(A89,[1]法术参数设计表!$A$2:$Q$168,16,FALSE),0)&amp;","&amp;ROUND(VLOOKUP(A89,[1]法术参数设计表!$A$2:$Q$168,17,FALSE),0)&amp;"]")</f>
        <v/>
      </c>
      <c r="BV89" s="502"/>
      <c r="BW89" s="502" t="s">
        <v>6831</v>
      </c>
      <c r="BX89" s="502">
        <v>5</v>
      </c>
      <c r="BY89" s="505" t="s">
        <v>6831</v>
      </c>
      <c r="BZ89" s="505" t="s">
        <v>6831</v>
      </c>
      <c r="CA89" s="505"/>
      <c r="CB89" s="505" t="s">
        <v>6831</v>
      </c>
      <c r="CC89" s="505"/>
      <c r="CD89" s="505"/>
      <c r="CE89" s="504">
        <v>8512</v>
      </c>
      <c r="CF89" s="502" t="s">
        <v>14475</v>
      </c>
      <c r="CG89" s="504" t="s">
        <v>15180</v>
      </c>
      <c r="CH89" s="502" t="s">
        <v>6831</v>
      </c>
      <c r="CI89" s="502" t="s">
        <v>6831</v>
      </c>
      <c r="CJ89" s="502"/>
      <c r="CK89" s="502"/>
      <c r="CL89" s="502"/>
      <c r="CM89" s="502"/>
      <c r="CN89" s="502"/>
      <c r="CO89" s="502"/>
      <c r="CP89" s="502"/>
      <c r="CQ89" s="502"/>
      <c r="CR89" s="502"/>
      <c r="CS89" s="502"/>
      <c r="CT89" s="502"/>
      <c r="CU89" s="502"/>
      <c r="CV89" s="502"/>
      <c r="CW89" s="502"/>
      <c r="CX89" s="502"/>
      <c r="CY89" s="502"/>
      <c r="CZ89" s="502"/>
      <c r="DA89" s="502"/>
      <c r="DB89" s="502"/>
      <c r="DC89" s="502"/>
      <c r="DD89" s="504"/>
      <c r="DE89" s="504"/>
      <c r="DF89" s="504"/>
      <c r="DG89" s="504"/>
      <c r="DH89" s="502"/>
      <c r="DI89" s="502">
        <f t="shared" si="32"/>
        <v>45</v>
      </c>
      <c r="DJ89" s="502"/>
      <c r="DK89" s="502"/>
      <c r="DL89" s="502"/>
      <c r="DM89" s="502"/>
      <c r="DN89" s="502"/>
      <c r="DO89" s="502"/>
      <c r="DP89" s="502"/>
      <c r="DQ89" s="502"/>
      <c r="DR89" s="502"/>
      <c r="DS89" s="502"/>
      <c r="DT89" s="502">
        <f t="shared" si="38"/>
        <v>5</v>
      </c>
      <c r="DU89" s="502"/>
      <c r="DV89" s="502"/>
      <c r="DW89" s="502"/>
      <c r="DX89" s="502"/>
      <c r="DY89" s="502"/>
      <c r="DZ89" s="502"/>
      <c r="EA89" s="502"/>
      <c r="EB89" s="502"/>
      <c r="EC89" s="502"/>
      <c r="ED89" s="502"/>
      <c r="EE89" s="502"/>
      <c r="EF89" s="502"/>
      <c r="EG89" s="502"/>
      <c r="EH89" s="502"/>
      <c r="EI89" s="502"/>
      <c r="EJ89" s="502"/>
      <c r="EK89" s="502"/>
      <c r="EL89" s="502"/>
      <c r="EM89" s="502"/>
      <c r="EN89" s="502"/>
      <c r="EO89" s="502"/>
      <c r="EP89" s="502"/>
      <c r="EQ89" s="502"/>
      <c r="ER89" s="502"/>
      <c r="ES89" s="502"/>
      <c r="ET89" s="502"/>
      <c r="EU89" s="502"/>
      <c r="EV89" s="502"/>
      <c r="EW89" s="502">
        <f t="shared" si="29"/>
        <v>1</v>
      </c>
      <c r="EX89" s="502"/>
      <c r="EY89" s="502"/>
      <c r="EZ89" s="502">
        <v>101</v>
      </c>
      <c r="FA89" s="502"/>
      <c r="FB89" s="502"/>
      <c r="FC89" s="502"/>
      <c r="FD89" s="502"/>
      <c r="FE89" s="502">
        <v>1</v>
      </c>
      <c r="FF89" s="504" t="s">
        <v>15150</v>
      </c>
      <c r="FG89" s="502" t="s">
        <v>6831</v>
      </c>
      <c r="FH89" s="502">
        <v>2</v>
      </c>
      <c r="FI89" s="502">
        <v>25</v>
      </c>
      <c r="FJ89" s="502">
        <f t="shared" si="30"/>
        <v>1</v>
      </c>
      <c r="FK89" s="502"/>
      <c r="FL89" s="502"/>
      <c r="FM89" s="502">
        <v>101</v>
      </c>
      <c r="FN89" s="502"/>
      <c r="FO89" s="502"/>
      <c r="FP89" s="502"/>
      <c r="FQ89" s="502"/>
      <c r="FR89" s="502"/>
      <c r="FS89" s="502">
        <v>1</v>
      </c>
      <c r="FT89" s="504" t="s">
        <v>15150</v>
      </c>
      <c r="FU89" s="502" t="s">
        <v>6831</v>
      </c>
      <c r="FV89" s="502">
        <v>2</v>
      </c>
      <c r="FW89" s="502">
        <v>25</v>
      </c>
      <c r="FX89" s="152">
        <v>2000</v>
      </c>
      <c r="FY89" s="152">
        <v>1</v>
      </c>
    </row>
    <row r="90" spans="1:181">
      <c r="A90" s="139">
        <v>513</v>
      </c>
      <c r="B90" s="139" t="s">
        <v>15401</v>
      </c>
      <c r="C90" s="139">
        <v>2</v>
      </c>
      <c r="E90" s="139">
        <f t="shared" si="34"/>
        <v>0</v>
      </c>
      <c r="F90" s="139">
        <v>1</v>
      </c>
      <c r="G90" s="139">
        <v>2</v>
      </c>
      <c r="H90" s="139">
        <v>2</v>
      </c>
      <c r="L90" s="139">
        <f t="shared" si="35"/>
        <v>2.7E-2</v>
      </c>
      <c r="M90" s="139">
        <f t="shared" si="36"/>
        <v>1.7999999999999999E-2</v>
      </c>
      <c r="N90" s="300" t="str">
        <f t="shared" si="33"/>
        <v>PLAYERSKILL_513</v>
      </c>
      <c r="O90" s="300" t="str">
        <f t="shared" si="7"/>
        <v>PLAYERSKILLDES_513</v>
      </c>
      <c r="P90" s="300" t="str">
        <f t="shared" si="17"/>
        <v>PLAYERSKILLDES2_513</v>
      </c>
      <c r="Q90" s="300" t="str">
        <f t="shared" si="18"/>
        <v>PLAYERSKILLDES3_513</v>
      </c>
      <c r="R90" s="300" t="str">
        <f t="shared" si="37"/>
        <v>PLAYERSKILLDES4_513</v>
      </c>
      <c r="S90" s="300" t="s">
        <v>15402</v>
      </c>
      <c r="T90" s="502">
        <v>101</v>
      </c>
      <c r="U90" s="503"/>
      <c r="V90" s="503"/>
      <c r="W90" s="503"/>
      <c r="X90" s="503"/>
      <c r="Y90" s="503"/>
      <c r="Z90" s="502"/>
      <c r="AA90" s="502"/>
      <c r="AB90" s="502"/>
      <c r="AC90" s="502"/>
      <c r="AD90" s="504" t="s">
        <v>15403</v>
      </c>
      <c r="AE90" s="502"/>
      <c r="AF90" s="502"/>
      <c r="AG90" s="502"/>
      <c r="AH90" s="502">
        <v>120</v>
      </c>
      <c r="AI90" s="502"/>
      <c r="AJ90" s="502"/>
      <c r="AK90" s="502"/>
      <c r="AL90" s="502"/>
      <c r="AM90" s="502">
        <v>0</v>
      </c>
      <c r="AO90" s="502">
        <v>0</v>
      </c>
      <c r="AP90" s="502">
        <v>3</v>
      </c>
      <c r="AQ90" s="502">
        <v>5</v>
      </c>
      <c r="AR90" s="502">
        <v>0</v>
      </c>
      <c r="AS90" s="502"/>
      <c r="AT90" s="504" t="str">
        <f>"["&amp;VLOOKUP([1]playerSkillEffect!$A90,[1]法术参数设计表!$A$2:$O$168,8,FALSE)*1000&amp;",0]"</f>
        <v>[6000,0]</v>
      </c>
      <c r="AU90" s="504" t="str">
        <f>"["&amp;VLOOKUP([1]playerSkillEffect!$A90,[1]法术参数设计表!$A$2:$O$168,9,FALSE)*1000&amp;",0]"</f>
        <v>[20000,0]</v>
      </c>
      <c r="AV90" s="504" t="str">
        <f>"["&amp;VLOOKUP([1]playerSkillEffect!$A90,[1]法术参数设计表!$A$2:$O$168,10,FALSE)&amp;",0]"</f>
        <v>[31,0]</v>
      </c>
      <c r="AW90" s="502">
        <v>1</v>
      </c>
      <c r="AX90" s="502">
        <v>2</v>
      </c>
      <c r="AY90" s="502">
        <v>1</v>
      </c>
      <c r="AZ90" s="502" t="s">
        <v>15165</v>
      </c>
      <c r="BA90" s="502">
        <v>2</v>
      </c>
      <c r="BB90" s="502">
        <v>1</v>
      </c>
      <c r="BC90" s="502"/>
      <c r="BD90" s="502" t="s">
        <v>6831</v>
      </c>
      <c r="BE90" s="502"/>
      <c r="BF90" s="502" t="s">
        <v>6831</v>
      </c>
      <c r="BG90" s="502" t="s">
        <v>6831</v>
      </c>
      <c r="BH90" s="502">
        <v>100</v>
      </c>
      <c r="BI90" s="502"/>
      <c r="BJ90" s="502"/>
      <c r="BK90" s="502">
        <v>0</v>
      </c>
      <c r="BL90" s="502">
        <f>VLOOKUP(A90,[1]法术参数设计表!$A$2:$W$223,5,FALSE)</f>
        <v>0</v>
      </c>
      <c r="BM90" s="502"/>
      <c r="BN90" s="502"/>
      <c r="BO90" s="502"/>
      <c r="BP90" s="502"/>
      <c r="BQ90" s="502"/>
      <c r="BR90" s="502"/>
      <c r="BS90" s="502" t="s">
        <v>6831</v>
      </c>
      <c r="BT90" s="502"/>
      <c r="BU90" s="502" t="str">
        <f>IF(VLOOKUP(A90,[1]法术参数设计表!$A$2:$Q$168,16,FALSE)="","","["&amp;ROUND(VLOOKUP(A90,[1]法术参数设计表!$A$2:$Q$168,16,FALSE),0)&amp;","&amp;ROUND(VLOOKUP(A90,[1]法术参数设计表!$A$2:$Q$168,17,FALSE),0)&amp;"]")</f>
        <v/>
      </c>
      <c r="BV90" s="502"/>
      <c r="BW90" s="502" t="s">
        <v>6831</v>
      </c>
      <c r="BX90" s="502">
        <v>5</v>
      </c>
      <c r="BY90" s="505" t="s">
        <v>6831</v>
      </c>
      <c r="BZ90" s="505" t="s">
        <v>6831</v>
      </c>
      <c r="CA90" s="505" t="s">
        <v>6831</v>
      </c>
      <c r="CB90" s="505" t="s">
        <v>6831</v>
      </c>
      <c r="CC90" s="505"/>
      <c r="CD90" s="505"/>
      <c r="CE90" s="504">
        <v>8513</v>
      </c>
      <c r="CF90" s="502" t="s">
        <v>14475</v>
      </c>
      <c r="CG90" s="504" t="s">
        <v>15404</v>
      </c>
      <c r="CH90" s="502" t="s">
        <v>6831</v>
      </c>
      <c r="CI90" s="502" t="s">
        <v>6831</v>
      </c>
      <c r="CJ90" s="502"/>
      <c r="CK90" s="502"/>
      <c r="CL90" s="502"/>
      <c r="CM90" s="502"/>
      <c r="CN90" s="502"/>
      <c r="CO90" s="502"/>
      <c r="CP90" s="502"/>
      <c r="CQ90" s="502"/>
      <c r="CR90" s="502"/>
      <c r="CS90" s="502"/>
      <c r="CT90" s="502"/>
      <c r="CU90" s="502"/>
      <c r="CV90" s="502"/>
      <c r="CW90" s="502"/>
      <c r="CX90" s="502"/>
      <c r="CY90" s="502"/>
      <c r="CZ90" s="502"/>
      <c r="DA90" s="502"/>
      <c r="DB90" s="502"/>
      <c r="DC90" s="502"/>
      <c r="DD90" s="502"/>
      <c r="DE90" s="502"/>
      <c r="DF90" s="502"/>
      <c r="DG90" s="502"/>
      <c r="DH90" s="502"/>
      <c r="DI90" s="502"/>
      <c r="DJ90" s="502"/>
      <c r="DK90" s="502"/>
      <c r="DL90" s="502"/>
      <c r="DM90" s="502"/>
      <c r="DN90" s="502"/>
      <c r="DO90" s="502"/>
      <c r="DP90" s="502"/>
      <c r="DQ90" s="502"/>
      <c r="DR90" s="502"/>
      <c r="DS90" s="502"/>
      <c r="DT90" s="502">
        <f t="shared" si="38"/>
        <v>5</v>
      </c>
      <c r="DU90" s="502"/>
      <c r="DV90" s="502"/>
      <c r="DW90" s="502"/>
      <c r="DX90" s="502"/>
      <c r="DY90" s="502"/>
      <c r="DZ90" s="502"/>
      <c r="EA90" s="502"/>
      <c r="EB90" s="502"/>
      <c r="EC90" s="502"/>
      <c r="ED90" s="502"/>
      <c r="EE90" s="502"/>
      <c r="EF90" s="502"/>
      <c r="EG90" s="502"/>
      <c r="EH90" s="502"/>
      <c r="EI90" s="502"/>
      <c r="EJ90" s="502"/>
      <c r="EK90" s="502"/>
      <c r="EL90" s="502"/>
      <c r="EM90" s="502"/>
      <c r="EN90" s="502"/>
      <c r="EO90" s="502"/>
      <c r="EP90" s="502"/>
      <c r="EQ90" s="502"/>
      <c r="ER90" s="502"/>
      <c r="ES90" s="502"/>
      <c r="ET90" s="502"/>
      <c r="EU90" s="502"/>
      <c r="EV90" s="502"/>
      <c r="EW90" s="502">
        <f t="shared" si="29"/>
        <v>1</v>
      </c>
      <c r="EX90" s="502"/>
      <c r="EY90" s="502"/>
      <c r="EZ90" s="502">
        <v>100</v>
      </c>
      <c r="FA90" s="502"/>
      <c r="FB90" s="502"/>
      <c r="FC90" s="502"/>
      <c r="FD90" s="502"/>
      <c r="FE90" s="502">
        <v>1</v>
      </c>
      <c r="FF90" s="502"/>
      <c r="FG90" s="502" t="s">
        <v>6831</v>
      </c>
      <c r="FH90" s="502">
        <v>1</v>
      </c>
      <c r="FI90" s="502">
        <v>25</v>
      </c>
      <c r="FJ90" s="502">
        <f t="shared" si="30"/>
        <v>1</v>
      </c>
      <c r="FK90" s="502"/>
      <c r="FL90" s="502"/>
      <c r="FM90" s="502">
        <v>100</v>
      </c>
      <c r="FN90" s="502"/>
      <c r="FO90" s="502"/>
      <c r="FP90" s="502"/>
      <c r="FQ90" s="502"/>
      <c r="FR90" s="502"/>
      <c r="FS90" s="502">
        <v>1</v>
      </c>
      <c r="FT90" s="502"/>
      <c r="FU90" s="502" t="s">
        <v>6831</v>
      </c>
      <c r="FV90" s="502">
        <v>1</v>
      </c>
      <c r="FW90" s="502">
        <v>25</v>
      </c>
      <c r="FX90" s="152">
        <v>2000</v>
      </c>
      <c r="FY90" s="152">
        <v>1</v>
      </c>
    </row>
    <row r="91" spans="1:181">
      <c r="A91" s="139">
        <v>514</v>
      </c>
      <c r="B91" s="139" t="s">
        <v>671</v>
      </c>
      <c r="C91" s="139">
        <v>2</v>
      </c>
      <c r="E91" s="139">
        <f t="shared" si="34"/>
        <v>0</v>
      </c>
      <c r="F91" s="139">
        <v>1</v>
      </c>
      <c r="G91" s="139">
        <v>1</v>
      </c>
      <c r="H91" s="139">
        <v>1</v>
      </c>
      <c r="I91" s="139">
        <v>4</v>
      </c>
      <c r="L91" s="139">
        <f t="shared" si="35"/>
        <v>2.7E-2</v>
      </c>
      <c r="M91" s="139">
        <f t="shared" si="36"/>
        <v>1.7999999999999999E-2</v>
      </c>
      <c r="N91" s="300" t="str">
        <f t="shared" si="33"/>
        <v>PLAYERSKILL_514</v>
      </c>
      <c r="O91" s="300" t="str">
        <f t="shared" si="7"/>
        <v>PLAYERSKILLDES_514</v>
      </c>
      <c r="P91" s="300" t="str">
        <f t="shared" si="17"/>
        <v>PLAYERSKILLDES2_514</v>
      </c>
      <c r="Q91" s="300" t="str">
        <f t="shared" si="18"/>
        <v>PLAYERSKILLDES3_514</v>
      </c>
      <c r="R91" s="300" t="str">
        <f t="shared" si="37"/>
        <v>PLAYERSKILLDES4_514</v>
      </c>
      <c r="S91" s="300" t="s">
        <v>15405</v>
      </c>
      <c r="T91" s="502">
        <v>101</v>
      </c>
      <c r="U91" s="503"/>
      <c r="V91" s="503"/>
      <c r="W91" s="503"/>
      <c r="X91" s="503"/>
      <c r="Y91" s="503"/>
      <c r="Z91" s="502"/>
      <c r="AA91" s="502"/>
      <c r="AB91" s="502"/>
      <c r="AC91" s="502"/>
      <c r="AD91" s="504" t="s">
        <v>15406</v>
      </c>
      <c r="AE91" s="502"/>
      <c r="AF91" s="502"/>
      <c r="AG91" s="504" t="s">
        <v>15407</v>
      </c>
      <c r="AH91" s="504">
        <v>130</v>
      </c>
      <c r="AI91" s="504"/>
      <c r="AJ91" s="504"/>
      <c r="AK91" s="504"/>
      <c r="AL91" s="502"/>
      <c r="AM91" s="502">
        <v>1</v>
      </c>
      <c r="AN91" s="496" t="s">
        <v>15408</v>
      </c>
      <c r="AO91" s="502">
        <v>0</v>
      </c>
      <c r="AP91" s="502">
        <v>3</v>
      </c>
      <c r="AQ91" s="502">
        <v>5</v>
      </c>
      <c r="AR91" s="502">
        <v>0</v>
      </c>
      <c r="AS91" s="502"/>
      <c r="AT91" s="504" t="str">
        <f>"["&amp;VLOOKUP([1]playerSkillEffect!$A91,[1]法术参数设计表!$A$2:$O$168,8,FALSE)*1000&amp;",0]"</f>
        <v>[6000,0]</v>
      </c>
      <c r="AU91" s="504" t="str">
        <f>"["&amp;VLOOKUP([1]playerSkillEffect!$A91,[1]法术参数设计表!$A$2:$O$168,9,FALSE)*1000&amp;",0]"</f>
        <v>[15000,0]</v>
      </c>
      <c r="AV91" s="504" t="str">
        <f>"["&amp;VLOOKUP([1]playerSkillEffect!$A91,[1]法术参数设计表!$A$2:$O$168,10,FALSE)&amp;",0]"</f>
        <v>[20,0]</v>
      </c>
      <c r="AW91" s="502">
        <v>1</v>
      </c>
      <c r="AX91" s="502">
        <v>1</v>
      </c>
      <c r="AY91" s="502">
        <v>1</v>
      </c>
      <c r="AZ91" s="502" t="s">
        <v>6831</v>
      </c>
      <c r="BA91" s="502"/>
      <c r="BB91" s="502">
        <v>1</v>
      </c>
      <c r="BC91" s="502"/>
      <c r="BD91" s="502" t="s">
        <v>6831</v>
      </c>
      <c r="BE91" s="502" t="s">
        <v>6831</v>
      </c>
      <c r="BF91" s="502" t="s">
        <v>6831</v>
      </c>
      <c r="BG91" s="502" t="s">
        <v>6831</v>
      </c>
      <c r="BH91" s="502">
        <v>100</v>
      </c>
      <c r="BI91" s="502"/>
      <c r="BJ91" s="502"/>
      <c r="BK91" s="502">
        <v>1</v>
      </c>
      <c r="BL91" s="502">
        <f>VLOOKUP(A91,[1]法术参数设计表!$A$2:$W$223,5,FALSE)</f>
        <v>45</v>
      </c>
      <c r="BM91" s="502">
        <v>9</v>
      </c>
      <c r="BN91" s="502">
        <v>3</v>
      </c>
      <c r="BO91" s="502"/>
      <c r="BP91" s="502" t="s">
        <v>12513</v>
      </c>
      <c r="BQ91" s="502">
        <v>2</v>
      </c>
      <c r="BR91" s="502"/>
      <c r="BS91" s="502" t="s">
        <v>6831</v>
      </c>
      <c r="BT91" s="502"/>
      <c r="BU91" s="502" t="str">
        <f>IF(VLOOKUP(A91,[1]法术参数设计表!$A$2:$Q$168,16,FALSE)="","","["&amp;ROUND(VLOOKUP(A91,[1]法术参数设计表!$A$2:$Q$168,16,FALSE),0)&amp;","&amp;ROUND(VLOOKUP(A91,[1]法术参数设计表!$A$2:$Q$168,17,FALSE),0)&amp;"]")</f>
        <v>[951,516]</v>
      </c>
      <c r="BV91" s="502"/>
      <c r="BW91" s="502" t="s">
        <v>6831</v>
      </c>
      <c r="BX91" s="502">
        <v>5</v>
      </c>
      <c r="BY91" s="505" t="s">
        <v>6831</v>
      </c>
      <c r="BZ91" s="505" t="s">
        <v>6831</v>
      </c>
      <c r="CA91" s="505">
        <v>45001</v>
      </c>
      <c r="CB91" s="511" t="s">
        <v>15205</v>
      </c>
      <c r="CC91" s="511"/>
      <c r="CD91" s="511"/>
      <c r="CE91" s="504"/>
      <c r="CF91" s="502" t="s">
        <v>6831</v>
      </c>
      <c r="CG91" s="502" t="s">
        <v>6831</v>
      </c>
      <c r="CH91" s="502" t="s">
        <v>6831</v>
      </c>
      <c r="CI91" s="502" t="s">
        <v>6831</v>
      </c>
      <c r="CJ91" s="502"/>
      <c r="CK91" s="502"/>
      <c r="CL91" s="502"/>
      <c r="CM91" s="502"/>
      <c r="CN91" s="502"/>
      <c r="CO91" s="502"/>
      <c r="CP91" s="502"/>
      <c r="CQ91" s="502"/>
      <c r="CR91" s="502"/>
      <c r="CS91" s="502"/>
      <c r="CT91" s="502"/>
      <c r="CU91" s="502"/>
      <c r="CV91" s="502"/>
      <c r="CW91" s="504">
        <v>5</v>
      </c>
      <c r="CX91" s="504"/>
      <c r="CY91" s="502">
        <v>1</v>
      </c>
      <c r="CZ91" s="502"/>
      <c r="DA91" s="502"/>
      <c r="DB91" s="502"/>
      <c r="DC91" s="502"/>
      <c r="DD91" s="504"/>
      <c r="DE91" s="504"/>
      <c r="DF91" s="504"/>
      <c r="DG91" s="504"/>
      <c r="DH91" s="502"/>
      <c r="DI91" s="502">
        <f t="shared" si="32"/>
        <v>45</v>
      </c>
      <c r="DJ91" s="502"/>
      <c r="DK91" s="502"/>
      <c r="DL91" s="502"/>
      <c r="DM91" s="502"/>
      <c r="DN91" s="502"/>
      <c r="DO91" s="502"/>
      <c r="DP91" s="502"/>
      <c r="DQ91" s="502"/>
      <c r="DR91" s="502"/>
      <c r="DS91" s="502"/>
      <c r="DT91" s="502">
        <f t="shared" si="38"/>
        <v>5</v>
      </c>
      <c r="DU91" s="502"/>
      <c r="DV91" s="502"/>
      <c r="DW91" s="502"/>
      <c r="DX91" s="502"/>
      <c r="DY91" s="502"/>
      <c r="DZ91" s="502"/>
      <c r="EA91" s="502"/>
      <c r="EB91" s="502"/>
      <c r="EC91" s="502"/>
      <c r="ED91" s="502"/>
      <c r="EE91" s="502"/>
      <c r="EF91" s="502"/>
      <c r="EG91" s="502"/>
      <c r="EH91" s="502"/>
      <c r="EI91" s="502"/>
      <c r="EJ91" s="502"/>
      <c r="EK91" s="502"/>
      <c r="EL91" s="502"/>
      <c r="EM91" s="502"/>
      <c r="EN91" s="502"/>
      <c r="EO91" s="502"/>
      <c r="EP91" s="502"/>
      <c r="EQ91" s="502"/>
      <c r="ER91" s="502"/>
      <c r="ES91" s="502"/>
      <c r="ET91" s="502"/>
      <c r="EU91" s="502"/>
      <c r="EV91" s="502"/>
      <c r="EW91" s="502">
        <f t="shared" si="29"/>
        <v>1</v>
      </c>
      <c r="EX91" s="502"/>
      <c r="EY91" s="502"/>
      <c r="EZ91" s="502">
        <v>101</v>
      </c>
      <c r="FA91" s="502"/>
      <c r="FB91" s="502"/>
      <c r="FC91" s="502"/>
      <c r="FD91" s="502"/>
      <c r="FE91" s="502">
        <v>0</v>
      </c>
      <c r="FF91" s="502"/>
      <c r="FG91" s="502">
        <v>2</v>
      </c>
      <c r="FH91" s="502">
        <v>2</v>
      </c>
      <c r="FI91" s="502">
        <v>25</v>
      </c>
      <c r="FJ91" s="502">
        <f t="shared" si="30"/>
        <v>1</v>
      </c>
      <c r="FK91" s="502"/>
      <c r="FL91" s="502"/>
      <c r="FM91" s="502">
        <v>101</v>
      </c>
      <c r="FN91" s="502"/>
      <c r="FO91" s="502"/>
      <c r="FP91" s="502"/>
      <c r="FQ91" s="502"/>
      <c r="FR91" s="502"/>
      <c r="FS91" s="502">
        <v>0</v>
      </c>
      <c r="FT91" s="502"/>
      <c r="FU91" s="502">
        <v>2</v>
      </c>
      <c r="FV91" s="502">
        <v>1</v>
      </c>
      <c r="FW91" s="502">
        <v>25</v>
      </c>
      <c r="FX91" s="152">
        <v>2000</v>
      </c>
      <c r="FY91" s="152">
        <v>1</v>
      </c>
    </row>
    <row r="92" spans="1:181">
      <c r="A92" s="139">
        <v>515</v>
      </c>
      <c r="B92" s="139" t="s">
        <v>672</v>
      </c>
      <c r="C92" s="139">
        <v>2</v>
      </c>
      <c r="E92" s="139">
        <f t="shared" si="34"/>
        <v>0</v>
      </c>
      <c r="F92" s="139">
        <v>1</v>
      </c>
      <c r="G92" s="139">
        <v>3</v>
      </c>
      <c r="H92" s="139">
        <v>3</v>
      </c>
      <c r="L92" s="139">
        <f t="shared" si="35"/>
        <v>2.7E-2</v>
      </c>
      <c r="M92" s="139">
        <f t="shared" si="36"/>
        <v>1.7999999999999999E-2</v>
      </c>
      <c r="N92" s="300" t="str">
        <f t="shared" si="33"/>
        <v>PLAYERSKILL_515</v>
      </c>
      <c r="O92" s="300" t="str">
        <f t="shared" si="7"/>
        <v>PLAYERSKILLDES_515</v>
      </c>
      <c r="P92" s="300" t="str">
        <f>"PLAYERSKILLDES2_"&amp;A92</f>
        <v>PLAYERSKILLDES2_515</v>
      </c>
      <c r="Q92" s="300" t="str">
        <f>"PLAYERSKILLDES3_"&amp;A92</f>
        <v>PLAYERSKILLDES3_515</v>
      </c>
      <c r="R92" s="300" t="str">
        <f t="shared" si="37"/>
        <v>PLAYERSKILLDES4_515</v>
      </c>
      <c r="S92" s="300" t="s">
        <v>15409</v>
      </c>
      <c r="T92" s="502">
        <v>100</v>
      </c>
      <c r="U92" s="503"/>
      <c r="V92" s="503"/>
      <c r="W92" s="503"/>
      <c r="X92" s="503"/>
      <c r="Y92" s="503"/>
      <c r="Z92" s="502"/>
      <c r="AA92" s="502"/>
      <c r="AB92" s="502"/>
      <c r="AC92" s="502"/>
      <c r="AD92" s="504" t="s">
        <v>15410</v>
      </c>
      <c r="AF92" s="502"/>
      <c r="AG92" s="504" t="s">
        <v>15411</v>
      </c>
      <c r="AH92" s="504">
        <v>120</v>
      </c>
      <c r="AJ92" s="504"/>
      <c r="AK92" s="504"/>
      <c r="AL92" s="502"/>
      <c r="AM92" s="502">
        <v>0</v>
      </c>
      <c r="AN92" s="496" t="s">
        <v>15412</v>
      </c>
      <c r="AO92" s="502">
        <v>0</v>
      </c>
      <c r="AP92" s="502">
        <v>3</v>
      </c>
      <c r="AQ92" s="502">
        <v>5</v>
      </c>
      <c r="AR92" s="502">
        <v>0</v>
      </c>
      <c r="AS92" s="502"/>
      <c r="AT92" s="504" t="str">
        <f>"["&amp;VLOOKUP([1]playerSkillEffect!$A92,[1]法术参数设计表!$A$2:$O$168,8,FALSE)*1000&amp;",0]"</f>
        <v>[8000,0]</v>
      </c>
      <c r="AU92" s="504" t="str">
        <f>"["&amp;VLOOKUP([1]playerSkillEffect!$A92,[1]法术参数设计表!$A$2:$O$168,9,FALSE)*1000&amp;",0]"</f>
        <v>[20000,0]</v>
      </c>
      <c r="AV92" s="504" t="str">
        <f>"["&amp;VLOOKUP([1]playerSkillEffect!$A92,[1]法术参数设计表!$A$2:$O$168,10,FALSE)&amp;",0]"</f>
        <v>[25,0]</v>
      </c>
      <c r="AW92" s="502">
        <v>1</v>
      </c>
      <c r="AX92" s="502">
        <v>1</v>
      </c>
      <c r="AY92" s="502">
        <v>1</v>
      </c>
      <c r="AZ92" s="502" t="s">
        <v>6831</v>
      </c>
      <c r="BA92" s="502"/>
      <c r="BB92" s="502">
        <v>1</v>
      </c>
      <c r="BC92" s="502"/>
      <c r="BD92" s="502" t="s">
        <v>6831</v>
      </c>
      <c r="BE92" s="502" t="s">
        <v>6831</v>
      </c>
      <c r="BF92" s="502" t="s">
        <v>6831</v>
      </c>
      <c r="BG92" s="502" t="s">
        <v>6831</v>
      </c>
      <c r="BH92" s="502">
        <v>100</v>
      </c>
      <c r="BI92" s="502"/>
      <c r="BJ92" s="502"/>
      <c r="BK92" s="502">
        <v>0</v>
      </c>
      <c r="BL92" s="502">
        <f>VLOOKUP(A92,[1]法术参数设计表!$A$2:$W$223,5,FALSE)</f>
        <v>45</v>
      </c>
      <c r="BM92" s="502"/>
      <c r="BN92" s="502"/>
      <c r="BO92" s="502"/>
      <c r="BP92" s="502"/>
      <c r="BQ92" s="502">
        <v>3</v>
      </c>
      <c r="BR92" s="502"/>
      <c r="BS92" s="502" t="s">
        <v>6831</v>
      </c>
      <c r="BT92" s="502"/>
      <c r="BU92" s="502" t="str">
        <f>IF(VLOOKUP(A92,[1]法术参数设计表!$A$2:$Q$168,16,FALSE)="","","["&amp;ROUND(VLOOKUP(A92,[1]法术参数设计表!$A$2:$Q$168,16,FALSE),0)&amp;","&amp;ROUND(VLOOKUP(A92,[1]法术参数设计表!$A$2:$Q$168,17,FALSE),0)&amp;"]")</f>
        <v/>
      </c>
      <c r="BV92" s="502"/>
      <c r="BW92" s="502" t="s">
        <v>6831</v>
      </c>
      <c r="BX92" s="502">
        <v>5</v>
      </c>
      <c r="BY92" s="505" t="s">
        <v>6831</v>
      </c>
      <c r="BZ92" s="505" t="s">
        <v>6831</v>
      </c>
      <c r="CA92" s="505"/>
      <c r="CB92" s="505" t="s">
        <v>6831</v>
      </c>
      <c r="CC92" s="505"/>
      <c r="CD92" s="505"/>
      <c r="CE92" s="504">
        <v>8515</v>
      </c>
      <c r="CF92" s="502" t="s">
        <v>14475</v>
      </c>
      <c r="CG92" s="504" t="s">
        <v>15180</v>
      </c>
      <c r="CH92" s="502" t="s">
        <v>6831</v>
      </c>
      <c r="CI92" s="502" t="s">
        <v>6831</v>
      </c>
      <c r="CJ92" s="502"/>
      <c r="CK92" s="502"/>
      <c r="CL92" s="502"/>
      <c r="CM92" s="502"/>
      <c r="CN92" s="502"/>
      <c r="CO92" s="502"/>
      <c r="CP92" s="502"/>
      <c r="CQ92" s="502"/>
      <c r="CR92" s="502"/>
      <c r="CS92" s="502"/>
      <c r="CT92" s="502"/>
      <c r="CU92" s="502"/>
      <c r="CV92" s="502"/>
      <c r="CW92" s="502"/>
      <c r="CX92" s="502"/>
      <c r="CY92" s="502"/>
      <c r="CZ92" s="502"/>
      <c r="DA92" s="502"/>
      <c r="DB92" s="502"/>
      <c r="DC92" s="502"/>
      <c r="DD92" s="504"/>
      <c r="DE92" s="504"/>
      <c r="DF92" s="504"/>
      <c r="DG92" s="504"/>
      <c r="DH92" s="502"/>
      <c r="DI92" s="502">
        <f t="shared" si="32"/>
        <v>45</v>
      </c>
      <c r="DJ92" s="502"/>
      <c r="DK92" s="502"/>
      <c r="DL92" s="502"/>
      <c r="DM92" s="502"/>
      <c r="DN92" s="502"/>
      <c r="DO92" s="502"/>
      <c r="DP92" s="502"/>
      <c r="DQ92" s="502"/>
      <c r="DR92" s="502"/>
      <c r="DS92" s="502"/>
      <c r="DT92" s="502">
        <f t="shared" si="38"/>
        <v>5</v>
      </c>
      <c r="DU92" s="502"/>
      <c r="DV92" s="502"/>
      <c r="DW92" s="502"/>
      <c r="DX92" s="502"/>
      <c r="DY92" s="502"/>
      <c r="DZ92" s="502"/>
      <c r="EA92" s="502"/>
      <c r="EB92" s="502"/>
      <c r="EC92" s="502"/>
      <c r="ED92" s="502"/>
      <c r="EE92" s="502"/>
      <c r="EF92" s="502"/>
      <c r="EG92" s="502"/>
      <c r="EH92" s="502"/>
      <c r="EI92" s="502"/>
      <c r="EJ92" s="502"/>
      <c r="EK92" s="502"/>
      <c r="EL92" s="502"/>
      <c r="EM92" s="502"/>
      <c r="EN92" s="502"/>
      <c r="EO92" s="502"/>
      <c r="EP92" s="502"/>
      <c r="EQ92" s="502"/>
      <c r="ER92" s="502"/>
      <c r="ES92" s="502"/>
      <c r="ET92" s="502"/>
      <c r="EU92" s="502"/>
      <c r="EV92" s="502"/>
      <c r="EW92" s="502">
        <v>2</v>
      </c>
      <c r="EX92" s="502"/>
      <c r="EY92" s="502"/>
      <c r="EZ92" s="502">
        <v>101</v>
      </c>
      <c r="FA92" s="502"/>
      <c r="FB92" s="502"/>
      <c r="FC92" s="502"/>
      <c r="FD92" s="502"/>
      <c r="FE92" s="502">
        <v>1</v>
      </c>
      <c r="FF92" s="504" t="s">
        <v>15395</v>
      </c>
      <c r="FG92" s="502" t="s">
        <v>6831</v>
      </c>
      <c r="FH92" s="502">
        <v>1</v>
      </c>
      <c r="FI92" s="502">
        <v>25</v>
      </c>
      <c r="FJ92" s="502">
        <v>2</v>
      </c>
      <c r="FK92" s="502"/>
      <c r="FL92" s="502"/>
      <c r="FM92" s="502">
        <v>101</v>
      </c>
      <c r="FN92" s="502"/>
      <c r="FO92" s="502"/>
      <c r="FP92" s="502"/>
      <c r="FQ92" s="502"/>
      <c r="FR92" s="502"/>
      <c r="FS92" s="502">
        <v>1</v>
      </c>
      <c r="FT92" s="504" t="s">
        <v>15395</v>
      </c>
      <c r="FU92" s="502" t="s">
        <v>6831</v>
      </c>
      <c r="FV92" s="502">
        <v>2</v>
      </c>
      <c r="FW92" s="502">
        <v>25</v>
      </c>
      <c r="FX92" s="152">
        <v>2000</v>
      </c>
      <c r="FY92" s="152">
        <v>1</v>
      </c>
    </row>
    <row r="93" spans="1:181">
      <c r="A93" s="139">
        <v>516</v>
      </c>
      <c r="B93" s="139" t="s">
        <v>673</v>
      </c>
      <c r="C93" s="139">
        <v>2</v>
      </c>
      <c r="E93" s="139">
        <f t="shared" si="34"/>
        <v>0</v>
      </c>
      <c r="F93" s="139">
        <v>1</v>
      </c>
      <c r="G93" s="139">
        <v>4</v>
      </c>
      <c r="H93" s="139">
        <v>1</v>
      </c>
      <c r="L93" s="139">
        <f t="shared" si="35"/>
        <v>2.7E-2</v>
      </c>
      <c r="M93" s="139">
        <f t="shared" si="36"/>
        <v>1.7999999999999999E-2</v>
      </c>
      <c r="N93" s="300" t="str">
        <f t="shared" si="33"/>
        <v>PLAYERSKILL_516</v>
      </c>
      <c r="O93" s="300" t="str">
        <f t="shared" si="7"/>
        <v>PLAYERSKILLDES_516</v>
      </c>
      <c r="P93" s="300" t="str">
        <f>"PLAYERSKILLDES2_"&amp;A93</f>
        <v>PLAYERSKILLDES2_516</v>
      </c>
      <c r="Q93" s="300" t="str">
        <f>"PLAYERSKILLDES3_"&amp;A93</f>
        <v>PLAYERSKILLDES3_516</v>
      </c>
      <c r="R93" s="300" t="str">
        <f t="shared" si="37"/>
        <v>PLAYERSKILLDES4_516</v>
      </c>
      <c r="S93" s="300" t="s">
        <v>15413</v>
      </c>
      <c r="T93" s="502">
        <v>101</v>
      </c>
      <c r="U93" s="503"/>
      <c r="V93" s="503"/>
      <c r="W93" s="503"/>
      <c r="X93" s="503"/>
      <c r="Y93" s="503"/>
      <c r="Z93" s="502"/>
      <c r="AA93" s="502"/>
      <c r="AB93" s="502"/>
      <c r="AC93" s="502"/>
      <c r="AD93" s="504"/>
      <c r="AF93" s="502"/>
      <c r="AG93" s="504"/>
      <c r="AH93" s="504">
        <v>120</v>
      </c>
      <c r="AJ93" s="504"/>
      <c r="AK93" s="504"/>
      <c r="AL93" s="502"/>
      <c r="AM93" s="502">
        <v>3</v>
      </c>
      <c r="AN93" s="496" t="s">
        <v>15414</v>
      </c>
      <c r="AO93" s="502">
        <v>0</v>
      </c>
      <c r="AP93" s="502">
        <v>3</v>
      </c>
      <c r="AQ93" s="502">
        <v>5</v>
      </c>
      <c r="AR93" s="502">
        <v>0</v>
      </c>
      <c r="AS93" s="502"/>
      <c r="AT93" s="504" t="str">
        <f>"["&amp;VLOOKUP([1]playerSkillEffect!$A93,[1]法术参数设计表!$A$2:$O$212,8,FALSE)*1000&amp;",0]"</f>
        <v>[12000,0]</v>
      </c>
      <c r="AU93" s="504" t="str">
        <f>"["&amp;VLOOKUP([1]playerSkillEffect!$A93,[1]法术参数设计表!$A$2:$O$212,9,FALSE)*1000&amp;",0]"</f>
        <v>[20000,0]</v>
      </c>
      <c r="AV93" s="504" t="str">
        <f>"["&amp;VLOOKUP([1]playerSkillEffect!$A93,[1]法术参数设计表!$A$2:$O$168,10,FALSE)&amp;",0]"</f>
        <v>[46,0]</v>
      </c>
      <c r="AW93" s="502">
        <v>1</v>
      </c>
      <c r="AX93" s="502">
        <v>1</v>
      </c>
      <c r="AY93" s="502">
        <v>1</v>
      </c>
      <c r="AZ93" s="502" t="s">
        <v>6831</v>
      </c>
      <c r="BA93" s="502"/>
      <c r="BB93" s="502">
        <v>1</v>
      </c>
      <c r="BC93" s="502"/>
      <c r="BD93" s="502" t="s">
        <v>6831</v>
      </c>
      <c r="BE93" s="502">
        <v>10516</v>
      </c>
      <c r="BF93" s="502" t="s">
        <v>6831</v>
      </c>
      <c r="BG93" s="502" t="s">
        <v>6831</v>
      </c>
      <c r="BH93" s="502">
        <v>100</v>
      </c>
      <c r="BI93" s="502" t="s">
        <v>15242</v>
      </c>
      <c r="BJ93" s="502">
        <v>0</v>
      </c>
      <c r="BK93" s="502">
        <v>1</v>
      </c>
      <c r="BL93" s="502">
        <f>VLOOKUP(A93,[1]法术参数设计表!$A$2:$W$223,5,FALSE)</f>
        <v>60</v>
      </c>
      <c r="BM93" s="502">
        <v>9</v>
      </c>
      <c r="BN93" s="502"/>
      <c r="BO93" s="502"/>
      <c r="BP93" s="502" t="s">
        <v>15204</v>
      </c>
      <c r="BQ93" s="502"/>
      <c r="BR93" s="502"/>
      <c r="BS93" s="502" t="s">
        <v>6831</v>
      </c>
      <c r="BT93" s="502"/>
      <c r="BU93" s="502" t="str">
        <f>IF(VLOOKUP(A93,[1]法术参数设计表!$A$2:$Q$168,16,FALSE)="","","["&amp;ROUND(VLOOKUP(A93,[1]法术参数设计表!$A$2:$Q$168,16,FALSE),0)&amp;","&amp;ROUND(VLOOKUP(A93,[1]法术参数设计表!$A$2:$Q$168,17,FALSE),0)&amp;"]")</f>
        <v>[1226,665]</v>
      </c>
      <c r="BV93" s="502"/>
      <c r="BW93" s="502" t="s">
        <v>6831</v>
      </c>
      <c r="BX93" s="502">
        <v>5</v>
      </c>
      <c r="BY93" s="505" t="s">
        <v>6831</v>
      </c>
      <c r="BZ93" s="505" t="s">
        <v>6831</v>
      </c>
      <c r="CA93" s="505"/>
      <c r="CB93" s="505" t="s">
        <v>6831</v>
      </c>
      <c r="CC93" s="505"/>
      <c r="CD93" s="505"/>
      <c r="CE93" s="504" t="s">
        <v>6831</v>
      </c>
      <c r="CF93" s="502" t="s">
        <v>6831</v>
      </c>
      <c r="CG93" s="504" t="s">
        <v>6831</v>
      </c>
      <c r="CH93" s="502" t="s">
        <v>6831</v>
      </c>
      <c r="CI93" s="502" t="s">
        <v>6831</v>
      </c>
      <c r="CJ93" s="502"/>
      <c r="CK93" s="502"/>
      <c r="CL93" s="502"/>
      <c r="CM93" s="502"/>
      <c r="CN93" s="502"/>
      <c r="CO93" s="502"/>
      <c r="CP93" s="502"/>
      <c r="CQ93" s="502"/>
      <c r="CR93" s="502"/>
      <c r="CS93" s="502"/>
      <c r="CT93" s="502"/>
      <c r="CU93" s="502"/>
      <c r="CV93" s="502"/>
      <c r="CW93" s="502">
        <v>5</v>
      </c>
      <c r="CX93" s="502"/>
      <c r="CY93" s="502"/>
      <c r="CZ93" s="502">
        <v>100</v>
      </c>
      <c r="DA93" s="502" t="s">
        <v>15415</v>
      </c>
      <c r="DB93" s="502">
        <v>1</v>
      </c>
      <c r="DC93" s="502"/>
      <c r="DD93" s="504"/>
      <c r="DE93" s="504"/>
      <c r="DF93" s="504"/>
      <c r="DG93" s="504"/>
      <c r="DH93" s="502">
        <v>1</v>
      </c>
      <c r="DI93" s="502">
        <f t="shared" si="32"/>
        <v>60</v>
      </c>
      <c r="DJ93" s="502">
        <v>8</v>
      </c>
      <c r="DK93" s="502"/>
      <c r="DL93" s="502"/>
      <c r="DM93" s="502" t="s">
        <v>15329</v>
      </c>
      <c r="DN93" s="502"/>
      <c r="DO93" s="502"/>
      <c r="DP93" s="502"/>
      <c r="DQ93" s="502"/>
      <c r="DR93" s="502" t="str">
        <f>BU93</f>
        <v>[1226,665]</v>
      </c>
      <c r="DS93" s="502"/>
      <c r="DT93" s="502">
        <f t="shared" si="38"/>
        <v>5</v>
      </c>
      <c r="DU93" s="502"/>
      <c r="DV93" s="502"/>
      <c r="DW93" s="502"/>
      <c r="DX93" s="502"/>
      <c r="DY93" s="502"/>
      <c r="DZ93" s="502"/>
      <c r="EA93" s="502"/>
      <c r="EB93" s="502"/>
      <c r="EC93" s="502"/>
      <c r="ED93" s="502"/>
      <c r="EE93" s="502"/>
      <c r="EF93" s="502"/>
      <c r="EG93" s="502"/>
      <c r="EH93" s="502"/>
      <c r="EI93" s="502"/>
      <c r="EJ93" s="502"/>
      <c r="EK93" s="502"/>
      <c r="EL93" s="502"/>
      <c r="EM93" s="502"/>
      <c r="EN93" s="502"/>
      <c r="EO93" s="502"/>
      <c r="EP93" s="502"/>
      <c r="EQ93" s="502"/>
      <c r="ER93" s="502"/>
      <c r="ES93" s="502"/>
      <c r="ET93" s="502"/>
      <c r="EU93" s="502"/>
      <c r="EV93" s="502"/>
      <c r="EW93" s="502">
        <v>2</v>
      </c>
      <c r="EX93" s="502"/>
      <c r="EY93" s="502"/>
      <c r="EZ93" s="502">
        <v>101</v>
      </c>
      <c r="FA93" s="502"/>
      <c r="FB93" s="502"/>
      <c r="FC93" s="502" t="s">
        <v>15415</v>
      </c>
      <c r="FD93" s="502">
        <v>0</v>
      </c>
      <c r="FE93" s="502">
        <v>0</v>
      </c>
      <c r="FF93" s="504"/>
      <c r="FG93" s="502">
        <v>2</v>
      </c>
      <c r="FH93" s="502">
        <v>1</v>
      </c>
      <c r="FI93" s="502">
        <v>25</v>
      </c>
      <c r="FJ93" s="502">
        <v>1</v>
      </c>
      <c r="FK93" s="502"/>
      <c r="FL93" s="502"/>
      <c r="FM93" s="502">
        <v>101</v>
      </c>
      <c r="FN93" s="502"/>
      <c r="FO93" s="502"/>
      <c r="FP93" s="502"/>
      <c r="FQ93" s="502" t="s">
        <v>15242</v>
      </c>
      <c r="FR93" s="502">
        <v>0</v>
      </c>
      <c r="FS93" s="502">
        <v>0</v>
      </c>
      <c r="FT93" s="504"/>
      <c r="FU93" s="502">
        <v>2</v>
      </c>
      <c r="FV93" s="502">
        <v>2</v>
      </c>
      <c r="FW93" s="502">
        <v>25</v>
      </c>
      <c r="FX93" s="152">
        <v>2000</v>
      </c>
      <c r="FY93" s="152">
        <v>1</v>
      </c>
    </row>
    <row r="94" spans="1:181">
      <c r="A94" s="139">
        <v>517</v>
      </c>
      <c r="B94" s="139" t="s">
        <v>15416</v>
      </c>
      <c r="C94" s="139">
        <v>2</v>
      </c>
      <c r="D94" s="139">
        <v>1</v>
      </c>
      <c r="E94" s="139">
        <f t="shared" si="34"/>
        <v>1</v>
      </c>
      <c r="F94" s="139">
        <v>1</v>
      </c>
      <c r="G94" s="139">
        <v>2</v>
      </c>
      <c r="H94" s="139">
        <v>2</v>
      </c>
      <c r="L94" s="139">
        <f t="shared" si="35"/>
        <v>3.5999999999999997E-2</v>
      </c>
      <c r="M94" s="139">
        <f t="shared" si="36"/>
        <v>2.7E-2</v>
      </c>
      <c r="N94" s="300" t="str">
        <f t="shared" si="33"/>
        <v>PLAYERSKILL_517</v>
      </c>
      <c r="O94" s="300" t="str">
        <f t="shared" si="7"/>
        <v>PLAYERSKILLDES_517</v>
      </c>
      <c r="P94" s="300" t="str">
        <f>"PLAYERSKILLDES2_"&amp;A94</f>
        <v>PLAYERSKILLDES2_517</v>
      </c>
      <c r="Q94" s="300" t="str">
        <f>"PLAYERSKILLDES3_"&amp;A94</f>
        <v>PLAYERSKILLDES3_517</v>
      </c>
      <c r="R94" s="300" t="str">
        <f t="shared" si="37"/>
        <v>PLAYERSKILLDES4_517</v>
      </c>
      <c r="S94" s="300" t="s">
        <v>15417</v>
      </c>
      <c r="T94" s="502">
        <v>100</v>
      </c>
      <c r="U94" s="503"/>
      <c r="V94" s="503"/>
      <c r="W94" s="503"/>
      <c r="X94" s="503"/>
      <c r="Y94" s="503"/>
      <c r="Z94" s="502"/>
      <c r="AA94" s="502"/>
      <c r="AB94" s="502"/>
      <c r="AC94" s="502"/>
      <c r="AD94" s="502"/>
      <c r="AE94" s="502"/>
      <c r="AF94" s="502"/>
      <c r="AG94" s="158"/>
      <c r="AH94" s="502">
        <v>120</v>
      </c>
      <c r="AI94" s="504"/>
      <c r="AJ94" s="502"/>
      <c r="AK94" s="502"/>
      <c r="AL94" s="502"/>
      <c r="AM94" s="502">
        <v>2</v>
      </c>
      <c r="AN94" s="496" t="s">
        <v>15342</v>
      </c>
      <c r="AO94" s="502">
        <v>0</v>
      </c>
      <c r="AP94" s="502">
        <v>3</v>
      </c>
      <c r="AQ94" s="502">
        <v>5</v>
      </c>
      <c r="AR94" s="502">
        <v>0</v>
      </c>
      <c r="AS94" s="502"/>
      <c r="AT94" s="504" t="str">
        <f>"["&amp;VLOOKUP([1]playerSkillEffect!$A94,[1]法术参数设计表!$A$2:$O$168,8,FALSE)*1000&amp;",0]"</f>
        <v>[6000,0]</v>
      </c>
      <c r="AU94" s="504" t="str">
        <f>"["&amp;VLOOKUP([1]playerSkillEffect!$A94,[1]法术参数设计表!$A$2:$O$168,9,FALSE)*1000&amp;",0]"</f>
        <v>[20000,0]</v>
      </c>
      <c r="AV94" s="504" t="str">
        <f>"["&amp;VLOOKUP([1]playerSkillEffect!$A94,[1]法术参数设计表!$A$2:$O$168,10,FALSE)&amp;",0]"</f>
        <v>[51,0]</v>
      </c>
      <c r="AW94" s="502">
        <v>1</v>
      </c>
      <c r="AX94" s="502">
        <v>1</v>
      </c>
      <c r="AY94" s="502">
        <v>1</v>
      </c>
      <c r="AZ94" s="502" t="s">
        <v>6831</v>
      </c>
      <c r="BA94" s="502"/>
      <c r="BB94" s="502">
        <v>1</v>
      </c>
      <c r="BC94" s="502"/>
      <c r="BD94" s="502" t="s">
        <v>6831</v>
      </c>
      <c r="BE94" s="502">
        <v>10517</v>
      </c>
      <c r="BF94" s="502" t="s">
        <v>6831</v>
      </c>
      <c r="BG94" s="502" t="s">
        <v>6831</v>
      </c>
      <c r="BH94" s="502">
        <v>100</v>
      </c>
      <c r="BI94" s="502"/>
      <c r="BJ94" s="502"/>
      <c r="BK94" s="502">
        <v>1</v>
      </c>
      <c r="BL94" s="502">
        <f>VLOOKUP(A94,[1]法术参数设计表!$A$2:$W$223,5,FALSE)</f>
        <v>80</v>
      </c>
      <c r="BM94" s="502">
        <v>8</v>
      </c>
      <c r="BN94" s="502"/>
      <c r="BO94" s="502"/>
      <c r="BP94" s="502" t="s">
        <v>12513</v>
      </c>
      <c r="BQ94" s="502"/>
      <c r="BR94" s="502"/>
      <c r="BS94" s="502" t="s">
        <v>6831</v>
      </c>
      <c r="BT94" s="502"/>
      <c r="BU94" s="502" t="str">
        <f>IF(VLOOKUP(A94,[1]法术参数设计表!$A$2:$Q$168,16,FALSE)="","","["&amp;ROUND(VLOOKUP(A94,[1]法术参数设计表!$A$2:$Q$168,16,FALSE),0)&amp;","&amp;ROUND(VLOOKUP(A94,[1]法术参数设计表!$A$2:$Q$168,17,FALSE),0)&amp;"]")</f>
        <v/>
      </c>
      <c r="BV94" s="502"/>
      <c r="BW94" s="502" t="s">
        <v>6831</v>
      </c>
      <c r="BX94" s="502">
        <v>5</v>
      </c>
      <c r="BY94" s="505" t="s">
        <v>6831</v>
      </c>
      <c r="BZ94" s="505" t="s">
        <v>6831</v>
      </c>
      <c r="CA94" s="505">
        <v>4517</v>
      </c>
      <c r="CB94" s="505" t="s">
        <v>15138</v>
      </c>
      <c r="CC94" s="505"/>
      <c r="CD94" s="505"/>
      <c r="CE94" s="502" t="s">
        <v>6831</v>
      </c>
      <c r="CF94" s="502" t="s">
        <v>6831</v>
      </c>
      <c r="CG94" s="502" t="s">
        <v>6831</v>
      </c>
      <c r="CH94" s="502" t="s">
        <v>6831</v>
      </c>
      <c r="CI94" s="502" t="s">
        <v>6831</v>
      </c>
      <c r="CJ94" s="502"/>
      <c r="CK94" s="502"/>
      <c r="CL94" s="502"/>
      <c r="CM94" s="502"/>
      <c r="CN94" s="502"/>
      <c r="CO94" s="502"/>
      <c r="CP94" s="502"/>
      <c r="CQ94" s="502"/>
      <c r="CR94" s="502"/>
      <c r="CS94" s="502"/>
      <c r="CT94" s="502"/>
      <c r="CU94" s="502"/>
      <c r="CV94" s="502"/>
      <c r="CW94" s="502"/>
      <c r="CX94" s="502"/>
      <c r="CY94" s="502"/>
      <c r="CZ94" s="502"/>
      <c r="DA94" s="502"/>
      <c r="DB94" s="502"/>
      <c r="DC94" s="502"/>
      <c r="DD94" s="158"/>
      <c r="DE94" s="158"/>
      <c r="DF94" s="158"/>
      <c r="DG94" s="158"/>
      <c r="DH94" s="502"/>
      <c r="DI94" s="502">
        <f t="shared" si="32"/>
        <v>80</v>
      </c>
      <c r="DJ94" s="502"/>
      <c r="DK94" s="502"/>
      <c r="DL94" s="502"/>
      <c r="DM94" s="502"/>
      <c r="DN94" s="502"/>
      <c r="DO94" s="502"/>
      <c r="DP94" s="502"/>
      <c r="DQ94" s="502"/>
      <c r="DR94" s="502"/>
      <c r="DS94" s="502"/>
      <c r="DT94" s="502">
        <f t="shared" si="38"/>
        <v>5</v>
      </c>
      <c r="DU94" s="502"/>
      <c r="DV94" s="502"/>
      <c r="DW94" s="502"/>
      <c r="DX94" s="502"/>
      <c r="DY94" s="502"/>
      <c r="DZ94" s="502"/>
      <c r="EA94" s="502"/>
      <c r="EB94" s="502"/>
      <c r="EC94" s="502"/>
      <c r="ED94" s="502"/>
      <c r="EE94" s="502"/>
      <c r="EF94" s="502"/>
      <c r="EG94" s="502"/>
      <c r="EH94" s="502"/>
      <c r="EI94" s="502"/>
      <c r="EJ94" s="502"/>
      <c r="EK94" s="502"/>
      <c r="EL94" s="502"/>
      <c r="EM94" s="502"/>
      <c r="EN94" s="502"/>
      <c r="EO94" s="502"/>
      <c r="EP94" s="502"/>
      <c r="EQ94" s="502"/>
      <c r="ER94" s="502"/>
      <c r="ES94" s="502"/>
      <c r="ET94" s="502"/>
      <c r="EU94" s="502"/>
      <c r="EV94" s="502"/>
      <c r="EW94" s="502">
        <f t="shared" si="29"/>
        <v>10</v>
      </c>
      <c r="EX94" s="502"/>
      <c r="EY94" s="502"/>
      <c r="EZ94" s="502">
        <v>100</v>
      </c>
      <c r="FA94" s="502"/>
      <c r="FB94" s="502"/>
      <c r="FC94" s="502"/>
      <c r="FD94" s="502"/>
      <c r="FE94" s="502">
        <v>1</v>
      </c>
      <c r="FF94" s="504" t="s">
        <v>15348</v>
      </c>
      <c r="FG94" s="502" t="s">
        <v>6831</v>
      </c>
      <c r="FH94" s="502">
        <v>1</v>
      </c>
      <c r="FI94" s="502">
        <v>25</v>
      </c>
      <c r="FJ94" s="502">
        <f t="shared" si="30"/>
        <v>10</v>
      </c>
      <c r="FK94" s="502"/>
      <c r="FL94" s="502"/>
      <c r="FM94" s="502">
        <v>100</v>
      </c>
      <c r="FN94" s="502"/>
      <c r="FO94" s="502"/>
      <c r="FP94" s="502"/>
      <c r="FQ94" s="502"/>
      <c r="FR94" s="502"/>
      <c r="FS94" s="502">
        <v>1</v>
      </c>
      <c r="FT94" s="504" t="s">
        <v>15348</v>
      </c>
      <c r="FU94" s="502" t="s">
        <v>6831</v>
      </c>
      <c r="FV94" s="502">
        <v>1</v>
      </c>
      <c r="FW94" s="502">
        <v>25</v>
      </c>
      <c r="FX94" s="152">
        <v>2000</v>
      </c>
      <c r="FY94" s="152">
        <v>1</v>
      </c>
    </row>
    <row r="95" spans="1:181">
      <c r="A95" s="139">
        <v>518</v>
      </c>
      <c r="B95" s="139" t="s">
        <v>675</v>
      </c>
      <c r="C95" s="139">
        <v>2</v>
      </c>
      <c r="D95" s="139">
        <v>1</v>
      </c>
      <c r="E95" s="139">
        <f t="shared" si="34"/>
        <v>1</v>
      </c>
      <c r="F95" s="139">
        <v>1</v>
      </c>
      <c r="G95" s="139">
        <v>3</v>
      </c>
      <c r="H95" s="139">
        <v>3</v>
      </c>
      <c r="L95" s="139">
        <f t="shared" si="35"/>
        <v>3.5999999999999997E-2</v>
      </c>
      <c r="M95" s="139">
        <f t="shared" si="36"/>
        <v>2.7E-2</v>
      </c>
      <c r="N95" s="300" t="str">
        <f t="shared" si="33"/>
        <v>PLAYERSKILL_518</v>
      </c>
      <c r="O95" s="300" t="str">
        <f t="shared" si="7"/>
        <v>PLAYERSKILLDES_518</v>
      </c>
      <c r="P95" s="300" t="str">
        <f t="shared" ref="P95:P98" si="39">"PLAYERSKILLDES2_"&amp;A95</f>
        <v>PLAYERSKILLDES2_518</v>
      </c>
      <c r="Q95" s="300" t="str">
        <f t="shared" ref="Q95:Q106" si="40">"PLAYERSKILLDES3_"&amp;A95</f>
        <v>PLAYERSKILLDES3_518</v>
      </c>
      <c r="R95" s="300" t="str">
        <f t="shared" si="37"/>
        <v>PLAYERSKILLDES4_518</v>
      </c>
      <c r="S95" s="300" t="s">
        <v>15418</v>
      </c>
      <c r="T95" s="502">
        <v>101</v>
      </c>
      <c r="U95" s="503"/>
      <c r="V95" s="503"/>
      <c r="W95" s="503"/>
      <c r="X95" s="503"/>
      <c r="Y95" s="503"/>
      <c r="Z95" s="502"/>
      <c r="AA95" s="502"/>
      <c r="AB95" s="502"/>
      <c r="AC95" s="502"/>
      <c r="AD95" s="504" t="s">
        <v>15419</v>
      </c>
      <c r="AE95" s="502"/>
      <c r="AF95" s="502"/>
      <c r="AG95" s="504" t="s">
        <v>15420</v>
      </c>
      <c r="AH95" s="504">
        <v>120</v>
      </c>
      <c r="AI95" s="504"/>
      <c r="AJ95" s="504"/>
      <c r="AK95" s="504"/>
      <c r="AL95" s="502"/>
      <c r="AM95" s="502">
        <v>1</v>
      </c>
      <c r="AN95" s="496" t="s">
        <v>15385</v>
      </c>
      <c r="AO95" s="502">
        <v>0</v>
      </c>
      <c r="AP95" s="502">
        <v>3</v>
      </c>
      <c r="AQ95" s="502">
        <v>5</v>
      </c>
      <c r="AR95" s="502">
        <v>0</v>
      </c>
      <c r="AS95" s="502"/>
      <c r="AT95" s="504" t="str">
        <f>"["&amp;VLOOKUP([1]playerSkillEffect!$A95,[1]法术参数设计表!$A$2:$O$168,8,FALSE)*1000&amp;",0]"</f>
        <v>[18000,0]</v>
      </c>
      <c r="AU95" s="504" t="str">
        <f>"["&amp;VLOOKUP([1]playerSkillEffect!$A95,[1]法术参数设计表!$A$2:$O$168,9,FALSE)*1000&amp;",0]"</f>
        <v>[34000,0]</v>
      </c>
      <c r="AV95" s="504" t="s">
        <v>15421</v>
      </c>
      <c r="AW95" s="502">
        <v>1</v>
      </c>
      <c r="AX95" s="502">
        <v>1</v>
      </c>
      <c r="AY95" s="502">
        <v>1</v>
      </c>
      <c r="AZ95" s="502" t="s">
        <v>6831</v>
      </c>
      <c r="BA95" s="502"/>
      <c r="BB95" s="502">
        <v>1</v>
      </c>
      <c r="BC95" s="502"/>
      <c r="BD95" s="502" t="s">
        <v>6831</v>
      </c>
      <c r="BE95" s="502" t="s">
        <v>6831</v>
      </c>
      <c r="BF95" s="502" t="s">
        <v>6831</v>
      </c>
      <c r="BG95" s="502" t="s">
        <v>6831</v>
      </c>
      <c r="BH95" s="502">
        <v>100</v>
      </c>
      <c r="BI95" s="502"/>
      <c r="BJ95" s="502"/>
      <c r="BK95" s="502">
        <v>1</v>
      </c>
      <c r="BL95" s="502">
        <f>VLOOKUP(A95,[1]法术参数设计表!$A$2:$W$223,5,FALSE)</f>
        <v>60</v>
      </c>
      <c r="BM95" s="502">
        <v>2</v>
      </c>
      <c r="BN95" s="502"/>
      <c r="BO95" s="502"/>
      <c r="BP95" s="504" t="s">
        <v>15422</v>
      </c>
      <c r="BQ95" s="502">
        <v>3</v>
      </c>
      <c r="BR95" s="502"/>
      <c r="BS95" s="502" t="s">
        <v>6831</v>
      </c>
      <c r="BT95" s="502"/>
      <c r="BU95" s="502" t="s">
        <v>6831</v>
      </c>
      <c r="BV95" s="502"/>
      <c r="BW95" s="502" t="s">
        <v>6831</v>
      </c>
      <c r="BX95" s="502">
        <v>5</v>
      </c>
      <c r="BY95" s="505" t="s">
        <v>6831</v>
      </c>
      <c r="BZ95" s="505" t="s">
        <v>6831</v>
      </c>
      <c r="CA95" s="505"/>
      <c r="CB95" s="505" t="s">
        <v>6831</v>
      </c>
      <c r="CC95" s="505"/>
      <c r="CD95" s="505"/>
      <c r="CE95" s="504">
        <v>8510</v>
      </c>
      <c r="CF95" s="502" t="s">
        <v>14475</v>
      </c>
      <c r="CG95" s="504" t="s">
        <v>15180</v>
      </c>
      <c r="CH95" s="502" t="s">
        <v>6831</v>
      </c>
      <c r="CI95" s="502" t="s">
        <v>6831</v>
      </c>
      <c r="CJ95" s="502"/>
      <c r="CK95" s="502"/>
      <c r="CL95" s="502"/>
      <c r="CM95" s="502"/>
      <c r="CN95" s="502"/>
      <c r="CO95" s="502"/>
      <c r="CP95" s="502"/>
      <c r="CQ95" s="502"/>
      <c r="CR95" s="502"/>
      <c r="CS95" s="502"/>
      <c r="CT95" s="502"/>
      <c r="CU95" s="502"/>
      <c r="CV95" s="502"/>
      <c r="CW95" s="502"/>
      <c r="CX95" s="502"/>
      <c r="CY95" s="502"/>
      <c r="CZ95" s="502"/>
      <c r="DA95" s="502"/>
      <c r="DB95" s="502"/>
      <c r="DC95" s="502"/>
      <c r="DD95" s="504"/>
      <c r="DE95" s="504"/>
      <c r="DF95" s="504"/>
      <c r="DG95" s="504"/>
      <c r="DH95" s="502"/>
      <c r="DI95" s="502">
        <v>45</v>
      </c>
      <c r="DJ95" s="502"/>
      <c r="DK95" s="502"/>
      <c r="DL95" s="502"/>
      <c r="DM95" s="502"/>
      <c r="DN95" s="502"/>
      <c r="DO95" s="502"/>
      <c r="DP95" s="502"/>
      <c r="DQ95" s="502"/>
      <c r="DR95" s="502"/>
      <c r="DS95" s="502"/>
      <c r="DT95" s="502">
        <f t="shared" si="38"/>
        <v>5</v>
      </c>
      <c r="DU95" s="502"/>
      <c r="DV95" s="502"/>
      <c r="DW95" s="502"/>
      <c r="DX95" s="502"/>
      <c r="DY95" s="502"/>
      <c r="DZ95" s="502"/>
      <c r="EA95" s="502"/>
      <c r="EB95" s="502"/>
      <c r="EC95" s="502"/>
      <c r="ED95" s="502"/>
      <c r="EE95" s="502"/>
      <c r="EF95" s="502"/>
      <c r="EG95" s="502"/>
      <c r="EH95" s="502"/>
      <c r="EI95" s="502"/>
      <c r="EJ95" s="502"/>
      <c r="EK95" s="502"/>
      <c r="EL95" s="502"/>
      <c r="EM95" s="502"/>
      <c r="EN95" s="502"/>
      <c r="EO95" s="502"/>
      <c r="EP95" s="502"/>
      <c r="EQ95" s="502"/>
      <c r="ER95" s="502"/>
      <c r="ES95" s="502"/>
      <c r="ET95" s="502"/>
      <c r="EU95" s="502"/>
      <c r="EV95" s="502"/>
      <c r="EW95" s="502">
        <f t="shared" si="29"/>
        <v>10</v>
      </c>
      <c r="EX95" s="502"/>
      <c r="EY95" s="502"/>
      <c r="EZ95" s="502">
        <v>101</v>
      </c>
      <c r="FA95" s="502"/>
      <c r="FB95" s="502"/>
      <c r="FC95" s="502"/>
      <c r="FD95" s="502"/>
      <c r="FE95" s="502">
        <v>1</v>
      </c>
      <c r="FF95" s="502"/>
      <c r="FG95" s="502" t="s">
        <v>6831</v>
      </c>
      <c r="FH95" s="502">
        <v>1</v>
      </c>
      <c r="FI95" s="502">
        <v>25</v>
      </c>
      <c r="FJ95" s="502">
        <f t="shared" si="30"/>
        <v>10</v>
      </c>
      <c r="FK95" s="502"/>
      <c r="FL95" s="502"/>
      <c r="FM95" s="502">
        <v>101</v>
      </c>
      <c r="FN95" s="502"/>
      <c r="FO95" s="502"/>
      <c r="FP95" s="502"/>
      <c r="FQ95" s="502"/>
      <c r="FR95" s="502"/>
      <c r="FS95" s="502">
        <v>1</v>
      </c>
      <c r="FT95" s="504" t="s">
        <v>15348</v>
      </c>
      <c r="FU95" s="502" t="s">
        <v>6831</v>
      </c>
      <c r="FV95" s="502">
        <v>1</v>
      </c>
      <c r="FW95" s="502">
        <v>25</v>
      </c>
      <c r="FX95" s="152">
        <v>2000</v>
      </c>
      <c r="FY95" s="152">
        <v>1</v>
      </c>
    </row>
    <row r="96" spans="1:181">
      <c r="A96" s="139">
        <v>5184</v>
      </c>
      <c r="B96" s="139" t="s">
        <v>675</v>
      </c>
      <c r="C96" s="139">
        <v>2</v>
      </c>
      <c r="D96" s="139">
        <v>1</v>
      </c>
      <c r="E96" s="139">
        <f t="shared" si="34"/>
        <v>1</v>
      </c>
      <c r="F96" s="139">
        <v>1</v>
      </c>
      <c r="G96" s="139">
        <v>3</v>
      </c>
      <c r="H96" s="139">
        <v>3</v>
      </c>
      <c r="L96" s="139">
        <f t="shared" si="35"/>
        <v>3.5999999999999997E-2</v>
      </c>
      <c r="M96" s="139">
        <f t="shared" si="36"/>
        <v>2.7E-2</v>
      </c>
      <c r="N96" s="300" t="str">
        <f t="shared" si="33"/>
        <v>PLAYERSKILL_518</v>
      </c>
      <c r="O96" s="300" t="str">
        <f t="shared" si="7"/>
        <v>PLAYERSKILLDES_5184</v>
      </c>
      <c r="P96" s="300" t="str">
        <f t="shared" si="39"/>
        <v>PLAYERSKILLDES2_5184</v>
      </c>
      <c r="Q96" s="300" t="str">
        <f t="shared" si="40"/>
        <v>PLAYERSKILLDES3_5184</v>
      </c>
      <c r="R96" s="300" t="str">
        <f t="shared" si="37"/>
        <v>PLAYERSKILLDES4_5184</v>
      </c>
      <c r="S96" s="300" t="s">
        <v>15418</v>
      </c>
      <c r="T96" s="502">
        <v>101</v>
      </c>
      <c r="U96" s="503"/>
      <c r="V96" s="503"/>
      <c r="W96" s="503"/>
      <c r="X96" s="503"/>
      <c r="Y96" s="503"/>
      <c r="Z96" s="502"/>
      <c r="AA96" s="502"/>
      <c r="AB96" s="502"/>
      <c r="AC96" s="502"/>
      <c r="AD96" s="504" t="s">
        <v>15419</v>
      </c>
      <c r="AE96" s="502"/>
      <c r="AF96" s="502"/>
      <c r="AG96" s="504" t="s">
        <v>15420</v>
      </c>
      <c r="AH96" s="504">
        <v>120</v>
      </c>
      <c r="AI96" s="504"/>
      <c r="AJ96" s="504"/>
      <c r="AK96" s="504"/>
      <c r="AL96" s="502"/>
      <c r="AM96" s="502">
        <v>1</v>
      </c>
      <c r="AN96" s="496" t="s">
        <v>15385</v>
      </c>
      <c r="AO96" s="502">
        <v>0</v>
      </c>
      <c r="AP96" s="502">
        <v>3</v>
      </c>
      <c r="AQ96" s="502">
        <v>5</v>
      </c>
      <c r="AR96" s="502">
        <v>0</v>
      </c>
      <c r="AS96" s="502"/>
      <c r="AT96" s="504" t="str">
        <f>"["&amp;VLOOKUP([1]playerSkillEffect!$A96,[1]法术参数设计表!$A$2:$O$168,8,FALSE)*1000&amp;",0]"</f>
        <v>[18000,0]</v>
      </c>
      <c r="AU96" s="504" t="str">
        <f>"["&amp;VLOOKUP([1]playerSkillEffect!$A96,[1]法术参数设计表!$A$2:$O$168,9,FALSE)*1000&amp;",0]"</f>
        <v>[34000,0]</v>
      </c>
      <c r="AV96" s="504" t="s">
        <v>15421</v>
      </c>
      <c r="AW96" s="502">
        <v>1</v>
      </c>
      <c r="AX96" s="502">
        <v>1</v>
      </c>
      <c r="AY96" s="502">
        <v>1</v>
      </c>
      <c r="AZ96" s="502" t="s">
        <v>6831</v>
      </c>
      <c r="BA96" s="502"/>
      <c r="BB96" s="502">
        <v>1</v>
      </c>
      <c r="BC96" s="502"/>
      <c r="BD96" s="502" t="s">
        <v>6831</v>
      </c>
      <c r="BE96" s="502" t="s">
        <v>6831</v>
      </c>
      <c r="BF96" s="502" t="s">
        <v>6831</v>
      </c>
      <c r="BG96" s="502" t="s">
        <v>6831</v>
      </c>
      <c r="BH96" s="502">
        <v>100</v>
      </c>
      <c r="BK96" s="502">
        <v>1</v>
      </c>
      <c r="BL96" s="502">
        <f>VLOOKUP(A96,[1]法术参数设计表!$A$2:$W$223,5,FALSE)</f>
        <v>60</v>
      </c>
      <c r="BM96" s="502">
        <v>2</v>
      </c>
      <c r="BN96" s="502"/>
      <c r="BO96" s="502"/>
      <c r="BP96" s="504" t="s">
        <v>15422</v>
      </c>
      <c r="BQ96" s="502">
        <v>3</v>
      </c>
      <c r="BR96" s="502"/>
      <c r="BS96" s="502" t="s">
        <v>6831</v>
      </c>
      <c r="BT96" s="502"/>
      <c r="BU96" s="502" t="s">
        <v>6831</v>
      </c>
      <c r="BV96" s="502"/>
      <c r="BW96" s="502" t="s">
        <v>6831</v>
      </c>
      <c r="BX96" s="502">
        <v>5</v>
      </c>
      <c r="BY96" s="505" t="s">
        <v>6831</v>
      </c>
      <c r="BZ96" s="505" t="s">
        <v>6831</v>
      </c>
      <c r="CE96" s="504">
        <v>85104</v>
      </c>
      <c r="CF96" s="502" t="s">
        <v>14475</v>
      </c>
      <c r="CG96" s="504" t="s">
        <v>15180</v>
      </c>
      <c r="CH96" s="502" t="s">
        <v>6831</v>
      </c>
      <c r="CI96" s="502" t="s">
        <v>6831</v>
      </c>
      <c r="CJ96" s="502"/>
      <c r="CK96" s="502"/>
      <c r="CL96" s="502"/>
      <c r="CM96" s="502"/>
      <c r="CN96" s="502"/>
      <c r="CO96" s="502"/>
      <c r="CP96" s="502"/>
      <c r="CQ96" s="502"/>
      <c r="CR96" s="502"/>
      <c r="CS96" s="502"/>
      <c r="CT96" s="502"/>
      <c r="CU96" s="502"/>
      <c r="CV96" s="502"/>
      <c r="CW96" s="502"/>
      <c r="CX96" s="502"/>
      <c r="CY96" s="502"/>
      <c r="CZ96" s="502"/>
      <c r="DA96" s="502"/>
      <c r="DD96" s="504"/>
      <c r="DE96" s="504"/>
      <c r="DF96" s="504"/>
      <c r="DG96" s="504"/>
      <c r="DH96" s="502"/>
      <c r="DI96" s="502">
        <v>45</v>
      </c>
      <c r="DJ96" s="502"/>
      <c r="DK96" s="502"/>
      <c r="DL96" s="502"/>
      <c r="DM96" s="504"/>
      <c r="DN96" s="502"/>
      <c r="DO96" s="502"/>
      <c r="DP96" s="502"/>
      <c r="DQ96" s="502"/>
      <c r="DR96" s="502"/>
      <c r="DS96" s="502"/>
      <c r="DT96" s="502">
        <f t="shared" si="38"/>
        <v>5</v>
      </c>
      <c r="DU96" s="502"/>
      <c r="DV96" s="502"/>
      <c r="DW96" s="502"/>
      <c r="DX96" s="502"/>
      <c r="DY96" s="502"/>
      <c r="DZ96" s="502"/>
      <c r="EA96" s="502"/>
      <c r="EB96" s="502"/>
      <c r="EC96" s="502"/>
      <c r="ED96" s="502"/>
      <c r="EE96" s="502"/>
      <c r="EF96" s="502"/>
      <c r="EG96" s="502"/>
      <c r="EH96" s="502"/>
      <c r="EI96" s="502"/>
      <c r="EJ96" s="502"/>
      <c r="EK96" s="502"/>
      <c r="EL96" s="502"/>
      <c r="EM96" s="502"/>
      <c r="EN96" s="502"/>
      <c r="EO96" s="502"/>
      <c r="EP96" s="502"/>
      <c r="EQ96" s="502"/>
      <c r="ER96" s="502"/>
      <c r="ES96" s="502"/>
      <c r="ET96" s="502"/>
      <c r="EU96" s="502"/>
      <c r="EV96" s="502"/>
      <c r="EW96" s="502">
        <f t="shared" si="29"/>
        <v>10</v>
      </c>
      <c r="EX96" s="502"/>
      <c r="EY96" s="502"/>
      <c r="EZ96" s="502">
        <v>101</v>
      </c>
      <c r="FA96" s="502"/>
      <c r="FB96" s="502"/>
      <c r="FC96" s="502"/>
      <c r="FD96" s="502"/>
      <c r="FE96" s="502">
        <v>1</v>
      </c>
      <c r="FF96" s="502"/>
      <c r="FG96" s="502" t="s">
        <v>6831</v>
      </c>
      <c r="FH96" s="502">
        <v>1</v>
      </c>
      <c r="FI96" s="502">
        <v>25</v>
      </c>
      <c r="FJ96" s="502">
        <f t="shared" si="30"/>
        <v>10</v>
      </c>
      <c r="FK96" s="502"/>
      <c r="FL96" s="502"/>
      <c r="FM96" s="502">
        <v>101</v>
      </c>
      <c r="FN96" s="502"/>
      <c r="FO96" s="502"/>
      <c r="FP96" s="502"/>
      <c r="FQ96" s="502"/>
      <c r="FR96" s="502"/>
      <c r="FS96" s="502">
        <v>1</v>
      </c>
      <c r="FT96" s="504" t="s">
        <v>15348</v>
      </c>
      <c r="FU96" s="502" t="s">
        <v>6831</v>
      </c>
      <c r="FV96" s="502">
        <v>1</v>
      </c>
      <c r="FW96" s="502">
        <v>25</v>
      </c>
      <c r="FX96" s="152">
        <v>2000</v>
      </c>
      <c r="FY96" s="152">
        <v>1</v>
      </c>
    </row>
    <row r="97" spans="1:181">
      <c r="A97" s="139">
        <v>519</v>
      </c>
      <c r="B97" s="139" t="s">
        <v>676</v>
      </c>
      <c r="C97" s="139">
        <v>2</v>
      </c>
      <c r="D97" s="139">
        <v>1</v>
      </c>
      <c r="E97" s="139">
        <f t="shared" si="34"/>
        <v>1</v>
      </c>
      <c r="F97" s="139">
        <v>1</v>
      </c>
      <c r="G97" s="139">
        <v>2</v>
      </c>
      <c r="H97" s="139">
        <v>2</v>
      </c>
      <c r="L97" s="139">
        <f t="shared" si="35"/>
        <v>3.5999999999999997E-2</v>
      </c>
      <c r="M97" s="139">
        <f t="shared" si="36"/>
        <v>2.7E-2</v>
      </c>
      <c r="N97" s="300" t="str">
        <f t="shared" si="33"/>
        <v>PLAYERSKILL_519</v>
      </c>
      <c r="O97" s="300" t="str">
        <f t="shared" si="7"/>
        <v>PLAYERSKILLDES_519</v>
      </c>
      <c r="P97" s="300" t="str">
        <f t="shared" si="39"/>
        <v>PLAYERSKILLDES2_519</v>
      </c>
      <c r="Q97" s="300" t="str">
        <f t="shared" si="40"/>
        <v>PLAYERSKILLDES3_519</v>
      </c>
      <c r="R97" s="300" t="str">
        <f t="shared" si="37"/>
        <v>PLAYERSKILLDES4_519</v>
      </c>
      <c r="S97" s="300" t="s">
        <v>15423</v>
      </c>
      <c r="T97" s="502">
        <v>101</v>
      </c>
      <c r="U97" s="503"/>
      <c r="V97" s="503"/>
      <c r="W97" s="503"/>
      <c r="X97" s="503"/>
      <c r="Y97" s="503"/>
      <c r="Z97" s="502"/>
      <c r="AA97" s="504"/>
      <c r="AB97" s="504"/>
      <c r="AC97" s="504"/>
      <c r="AD97" s="502"/>
      <c r="AE97" s="502"/>
      <c r="AF97" s="502"/>
      <c r="AG97" s="502"/>
      <c r="AH97" s="502">
        <v>120</v>
      </c>
      <c r="AI97" s="502"/>
      <c r="AJ97" s="502"/>
      <c r="AK97" s="502"/>
      <c r="AL97" s="502"/>
      <c r="AM97" s="502">
        <v>1</v>
      </c>
      <c r="AN97" s="496" t="s">
        <v>15424</v>
      </c>
      <c r="AO97" s="502">
        <v>0</v>
      </c>
      <c r="AP97" s="502">
        <v>3</v>
      </c>
      <c r="AQ97" s="502">
        <v>5</v>
      </c>
      <c r="AR97" s="502">
        <v>0</v>
      </c>
      <c r="AS97" s="502"/>
      <c r="AT97" s="504" t="str">
        <f>"["&amp;VLOOKUP([1]playerSkillEffect!$A97,[1]法术参数设计表!$A$2:$O$168,8,FALSE)*1000&amp;",0]"</f>
        <v>[8000,0]</v>
      </c>
      <c r="AU97" s="504" t="str">
        <f>"["&amp;VLOOKUP([1]playerSkillEffect!$A97,[1]法术参数设计表!$A$2:$O$168,9,FALSE)*1000&amp;",0]"</f>
        <v>[8000,0]</v>
      </c>
      <c r="AV97" s="504" t="s">
        <v>15425</v>
      </c>
      <c r="AW97" s="502">
        <v>1</v>
      </c>
      <c r="AX97" s="502">
        <v>1</v>
      </c>
      <c r="AY97" s="502">
        <v>1</v>
      </c>
      <c r="AZ97" s="502" t="s">
        <v>6831</v>
      </c>
      <c r="BA97" s="502"/>
      <c r="BB97" s="502">
        <v>1</v>
      </c>
      <c r="BC97" s="502"/>
      <c r="BD97" s="502" t="s">
        <v>6831</v>
      </c>
      <c r="BE97" s="502">
        <v>10519</v>
      </c>
      <c r="BF97" s="502" t="s">
        <v>6831</v>
      </c>
      <c r="BG97" s="502" t="s">
        <v>6831</v>
      </c>
      <c r="BH97" s="502">
        <v>100</v>
      </c>
      <c r="BI97" s="502"/>
      <c r="BJ97" s="502"/>
      <c r="BK97" s="502">
        <v>1</v>
      </c>
      <c r="BL97" s="502">
        <f>VLOOKUP(A97,[1]法术参数设计表!$A$2:$W$223,5,FALSE)</f>
        <v>2000</v>
      </c>
      <c r="BM97" s="502">
        <v>9</v>
      </c>
      <c r="BN97" s="502"/>
      <c r="BO97" s="502"/>
      <c r="BP97" s="504" t="s">
        <v>15204</v>
      </c>
      <c r="BQ97" s="502"/>
      <c r="BR97" s="502"/>
      <c r="BS97" s="502" t="s">
        <v>6831</v>
      </c>
      <c r="BT97" s="502"/>
      <c r="BU97" s="502" t="str">
        <f>IF(VLOOKUP(A97,[1]法术参数设计表!$A$2:$Q$168,16,FALSE)="","","["&amp;ROUND(VLOOKUP(A97,[1]法术参数设计表!$A$2:$Q$168,16,FALSE),0)&amp;","&amp;ROUND(VLOOKUP(A97,[1]法术参数设计表!$A$2:$Q$168,17,FALSE),0)&amp;"]")</f>
        <v/>
      </c>
      <c r="BV97" s="502"/>
      <c r="BW97" s="502" t="s">
        <v>6831</v>
      </c>
      <c r="BX97" s="502">
        <v>5</v>
      </c>
      <c r="BY97" s="505" t="s">
        <v>6831</v>
      </c>
      <c r="BZ97" s="505" t="s">
        <v>6831</v>
      </c>
      <c r="CA97" s="505">
        <v>4519</v>
      </c>
      <c r="CB97" s="505" t="s">
        <v>15138</v>
      </c>
      <c r="CC97" s="505"/>
      <c r="CD97" s="505"/>
      <c r="CE97" s="502" t="s">
        <v>6831</v>
      </c>
      <c r="CF97" s="502" t="s">
        <v>6831</v>
      </c>
      <c r="CG97" s="502" t="s">
        <v>6831</v>
      </c>
      <c r="CH97" s="502" t="s">
        <v>6831</v>
      </c>
      <c r="CI97" s="502" t="s">
        <v>6831</v>
      </c>
      <c r="CJ97" s="502"/>
      <c r="CK97" s="502"/>
      <c r="CL97" s="502"/>
      <c r="CM97" s="502"/>
      <c r="CN97" s="502"/>
      <c r="CO97" s="502"/>
      <c r="CP97" s="502"/>
      <c r="CQ97" s="502"/>
      <c r="CR97" s="502"/>
      <c r="CS97" s="502"/>
      <c r="CT97" s="502"/>
      <c r="CU97" s="502"/>
      <c r="CV97" s="502"/>
      <c r="CW97" s="502"/>
      <c r="CX97" s="502"/>
      <c r="CY97" s="502"/>
      <c r="CZ97" s="502"/>
      <c r="DA97" s="502"/>
      <c r="DB97" s="502"/>
      <c r="DC97" s="502"/>
      <c r="DD97" s="502"/>
      <c r="DE97" s="502"/>
      <c r="DF97" s="502"/>
      <c r="DG97" s="502"/>
      <c r="DH97" s="502"/>
      <c r="DI97" s="502">
        <f t="shared" ref="DI97:DI103" si="41">BL97</f>
        <v>2000</v>
      </c>
      <c r="DJ97" s="502"/>
      <c r="DK97" s="502"/>
      <c r="DL97" s="502"/>
      <c r="DM97" s="502"/>
      <c r="DN97" s="502"/>
      <c r="DO97" s="502"/>
      <c r="DP97" s="502"/>
      <c r="DQ97" s="502"/>
      <c r="DR97" s="502"/>
      <c r="DS97" s="502"/>
      <c r="DT97" s="502">
        <f t="shared" si="38"/>
        <v>5</v>
      </c>
      <c r="DU97" s="502"/>
      <c r="DV97" s="502"/>
      <c r="DW97" s="502"/>
      <c r="DX97" s="502"/>
      <c r="DY97" s="502"/>
      <c r="DZ97" s="502"/>
      <c r="EA97" s="502"/>
      <c r="EB97" s="502"/>
      <c r="EC97" s="502"/>
      <c r="ED97" s="502"/>
      <c r="EE97" s="502"/>
      <c r="EF97" s="502"/>
      <c r="EG97" s="502"/>
      <c r="EH97" s="502"/>
      <c r="EI97" s="502"/>
      <c r="EJ97" s="502"/>
      <c r="EK97" s="502"/>
      <c r="EL97" s="502"/>
      <c r="EM97" s="502"/>
      <c r="EN97" s="502"/>
      <c r="EO97" s="502"/>
      <c r="EP97" s="502"/>
      <c r="EQ97" s="502"/>
      <c r="ER97" s="502"/>
      <c r="ES97" s="502"/>
      <c r="ET97" s="502"/>
      <c r="EU97" s="502"/>
      <c r="EV97" s="502"/>
      <c r="EW97" s="502">
        <v>8</v>
      </c>
      <c r="EX97" s="502"/>
      <c r="EY97" s="502"/>
      <c r="EZ97" s="502">
        <v>101</v>
      </c>
      <c r="FA97" s="502"/>
      <c r="FB97" s="504" t="s">
        <v>15426</v>
      </c>
      <c r="FC97" s="502"/>
      <c r="FD97" s="502"/>
      <c r="FE97" s="502">
        <v>1</v>
      </c>
      <c r="FF97" s="502"/>
      <c r="FG97" s="502" t="s">
        <v>6831</v>
      </c>
      <c r="FH97" s="502">
        <v>1</v>
      </c>
      <c r="FI97" s="502">
        <v>25</v>
      </c>
      <c r="FJ97" s="502">
        <v>8</v>
      </c>
      <c r="FK97" s="502"/>
      <c r="FL97" s="502"/>
      <c r="FM97" s="502">
        <v>101</v>
      </c>
      <c r="FN97" s="502"/>
      <c r="FO97" s="502"/>
      <c r="FP97" s="504" t="s">
        <v>15426</v>
      </c>
      <c r="FQ97" s="502"/>
      <c r="FR97" s="502"/>
      <c r="FS97" s="502">
        <v>1</v>
      </c>
      <c r="FT97" s="502"/>
      <c r="FU97" s="502" t="s">
        <v>6831</v>
      </c>
      <c r="FV97" s="502">
        <v>1</v>
      </c>
      <c r="FW97" s="502">
        <v>25</v>
      </c>
      <c r="FX97" s="152">
        <v>2000</v>
      </c>
      <c r="FY97" s="152">
        <v>1</v>
      </c>
    </row>
    <row r="98" spans="1:181">
      <c r="A98" s="139">
        <v>5191</v>
      </c>
      <c r="B98" s="139" t="s">
        <v>676</v>
      </c>
      <c r="C98" s="139">
        <v>2</v>
      </c>
      <c r="D98" s="139">
        <v>1</v>
      </c>
      <c r="E98" s="139">
        <f t="shared" si="34"/>
        <v>1</v>
      </c>
      <c r="F98" s="139">
        <v>1</v>
      </c>
      <c r="G98" s="139">
        <v>2</v>
      </c>
      <c r="H98" s="139">
        <v>2</v>
      </c>
      <c r="L98" s="139">
        <f t="shared" si="35"/>
        <v>3.5999999999999997E-2</v>
      </c>
      <c r="M98" s="139">
        <f t="shared" si="36"/>
        <v>2.7E-2</v>
      </c>
      <c r="N98" s="300" t="str">
        <f t="shared" si="33"/>
        <v>PLAYERSKILL_519</v>
      </c>
      <c r="O98" s="300" t="str">
        <f t="shared" si="7"/>
        <v>PLAYERSKILLDES_5191</v>
      </c>
      <c r="P98" s="300" t="str">
        <f t="shared" si="39"/>
        <v>PLAYERSKILLDES2_5191</v>
      </c>
      <c r="Q98" s="300" t="str">
        <f t="shared" si="40"/>
        <v>PLAYERSKILLDES3_5191</v>
      </c>
      <c r="R98" s="300" t="str">
        <f t="shared" si="37"/>
        <v>PLAYERSKILLDES4_5191</v>
      </c>
      <c r="S98" s="300" t="s">
        <v>15423</v>
      </c>
      <c r="T98" s="502">
        <v>101</v>
      </c>
      <c r="U98" s="503"/>
      <c r="V98" s="503"/>
      <c r="W98" s="503"/>
      <c r="X98" s="503"/>
      <c r="Y98" s="503"/>
      <c r="Z98" s="502"/>
      <c r="AA98" s="504"/>
      <c r="AB98" s="504"/>
      <c r="AC98" s="504"/>
      <c r="AD98" s="502"/>
      <c r="AE98" s="502"/>
      <c r="AF98" s="502"/>
      <c r="AG98" s="502"/>
      <c r="AH98" s="502">
        <v>120</v>
      </c>
      <c r="AI98" s="502"/>
      <c r="AJ98" s="502"/>
      <c r="AK98" s="502"/>
      <c r="AL98" s="502"/>
      <c r="AM98" s="502">
        <v>1</v>
      </c>
      <c r="AN98" s="496" t="s">
        <v>15424</v>
      </c>
      <c r="AO98" s="502">
        <v>0</v>
      </c>
      <c r="AP98" s="502">
        <v>3</v>
      </c>
      <c r="AQ98" s="502">
        <v>5</v>
      </c>
      <c r="AR98" s="502">
        <v>0</v>
      </c>
      <c r="AS98" s="502"/>
      <c r="AT98" s="504" t="str">
        <f>"["&amp;VLOOKUP([1]playerSkillEffect!$A98,[1]法术参数设计表!$A$2:$O$168,8,FALSE)*1000&amp;",0]"</f>
        <v>[4000,0]</v>
      </c>
      <c r="AU98" s="504" t="str">
        <f>"["&amp;VLOOKUP([1]playerSkillEffect!$A98,[1]法术参数设计表!$A$2:$O$168,9,FALSE)*1000&amp;",0]"</f>
        <v>[4000,0]</v>
      </c>
      <c r="AV98" s="504" t="s">
        <v>15425</v>
      </c>
      <c r="AW98" s="502">
        <v>1</v>
      </c>
      <c r="AX98" s="502">
        <v>1</v>
      </c>
      <c r="AY98" s="502">
        <v>1</v>
      </c>
      <c r="AZ98" s="502" t="s">
        <v>6831</v>
      </c>
      <c r="BA98" s="502"/>
      <c r="BB98" s="502">
        <v>1</v>
      </c>
      <c r="BC98" s="502"/>
      <c r="BD98" s="502" t="s">
        <v>6831</v>
      </c>
      <c r="BE98" s="502">
        <v>10519</v>
      </c>
      <c r="BF98" s="502" t="s">
        <v>6831</v>
      </c>
      <c r="BG98" s="502" t="s">
        <v>6831</v>
      </c>
      <c r="BH98" s="502">
        <v>100</v>
      </c>
      <c r="BI98" s="502"/>
      <c r="BJ98" s="502"/>
      <c r="BK98" s="502">
        <v>1</v>
      </c>
      <c r="BL98" s="502">
        <f>VLOOKUP(A98,[1]法术参数设计表!$A$2:$W$223,5,FALSE)</f>
        <v>2000</v>
      </c>
      <c r="BM98" s="502">
        <v>9</v>
      </c>
      <c r="BN98" s="502"/>
      <c r="BO98" s="502"/>
      <c r="BP98" s="504" t="s">
        <v>15204</v>
      </c>
      <c r="BQ98" s="502"/>
      <c r="BR98" s="502"/>
      <c r="BS98" s="502" t="s">
        <v>6831</v>
      </c>
      <c r="BT98" s="502"/>
      <c r="BU98" s="502" t="str">
        <f>IF(VLOOKUP(A98,[1]法术参数设计表!$A$2:$Q$168,16,FALSE)="","","["&amp;ROUND(VLOOKUP(A98,[1]法术参数设计表!$A$2:$Q$168,16,FALSE),0)&amp;","&amp;ROUND(VLOOKUP(A98,[1]法术参数设计表!$A$2:$Q$168,17,FALSE),0)&amp;"]")</f>
        <v/>
      </c>
      <c r="BV98" s="502"/>
      <c r="BW98" s="502" t="s">
        <v>6831</v>
      </c>
      <c r="BX98" s="502">
        <v>5</v>
      </c>
      <c r="BY98" s="505" t="s">
        <v>6831</v>
      </c>
      <c r="BZ98" s="505" t="s">
        <v>6831</v>
      </c>
      <c r="CA98" s="505">
        <v>4519</v>
      </c>
      <c r="CB98" s="505" t="s">
        <v>15138</v>
      </c>
      <c r="CC98" s="505"/>
      <c r="CD98" s="505"/>
      <c r="CE98" s="502" t="s">
        <v>6831</v>
      </c>
      <c r="CF98" s="502" t="s">
        <v>6831</v>
      </c>
      <c r="CG98" s="502" t="s">
        <v>6831</v>
      </c>
      <c r="CH98" s="502" t="s">
        <v>6831</v>
      </c>
      <c r="CI98" s="502" t="s">
        <v>6831</v>
      </c>
      <c r="CJ98" s="502"/>
      <c r="CK98" s="502"/>
      <c r="CL98" s="502"/>
      <c r="CM98" s="502"/>
      <c r="CN98" s="502"/>
      <c r="CO98" s="502"/>
      <c r="CP98" s="502"/>
      <c r="CQ98" s="502"/>
      <c r="CR98" s="502"/>
      <c r="CS98" s="502"/>
      <c r="CT98" s="502"/>
      <c r="CU98" s="502"/>
      <c r="CV98" s="502"/>
      <c r="CW98" s="502"/>
      <c r="CX98" s="502"/>
      <c r="CY98" s="502"/>
      <c r="CZ98" s="502"/>
      <c r="DA98" s="502"/>
      <c r="DB98" s="502"/>
      <c r="DC98" s="502"/>
      <c r="DD98" s="502"/>
      <c r="DE98" s="502"/>
      <c r="DF98" s="502"/>
      <c r="DG98" s="502"/>
      <c r="DH98" s="502"/>
      <c r="DI98" s="502">
        <f t="shared" si="41"/>
        <v>2000</v>
      </c>
      <c r="DJ98" s="502"/>
      <c r="DK98" s="502"/>
      <c r="DL98" s="502"/>
      <c r="DM98" s="502"/>
      <c r="DN98" s="502"/>
      <c r="DO98" s="502"/>
      <c r="DP98" s="502"/>
      <c r="DQ98" s="502"/>
      <c r="DR98" s="502"/>
      <c r="DS98" s="502"/>
      <c r="DT98" s="502"/>
      <c r="DU98" s="502"/>
      <c r="DV98" s="502"/>
      <c r="DW98" s="502"/>
      <c r="DX98" s="502"/>
      <c r="DY98" s="502"/>
      <c r="DZ98" s="502"/>
      <c r="EA98" s="502"/>
      <c r="EB98" s="502"/>
      <c r="EC98" s="502"/>
      <c r="ED98" s="502"/>
      <c r="EE98" s="502"/>
      <c r="EF98" s="502"/>
      <c r="EG98" s="502"/>
      <c r="EH98" s="502"/>
      <c r="EI98" s="502"/>
      <c r="EJ98" s="502"/>
      <c r="EK98" s="502"/>
      <c r="EL98" s="502"/>
      <c r="EM98" s="502"/>
      <c r="EN98" s="502"/>
      <c r="EO98" s="502"/>
      <c r="EP98" s="502"/>
      <c r="EQ98" s="502"/>
      <c r="ER98" s="502"/>
      <c r="ES98" s="502"/>
      <c r="ET98" s="502"/>
      <c r="EU98" s="502"/>
      <c r="EV98" s="502"/>
      <c r="EW98" s="502">
        <v>8</v>
      </c>
      <c r="EX98" s="502"/>
      <c r="EY98" s="502"/>
      <c r="EZ98" s="502">
        <v>101</v>
      </c>
      <c r="FA98" s="502"/>
      <c r="FB98" s="504" t="s">
        <v>15426</v>
      </c>
      <c r="FC98" s="502"/>
      <c r="FD98" s="502"/>
      <c r="FE98" s="502">
        <v>1</v>
      </c>
      <c r="FF98" s="502"/>
      <c r="FG98" s="502" t="s">
        <v>6831</v>
      </c>
      <c r="FH98" s="502">
        <v>1</v>
      </c>
      <c r="FI98" s="502">
        <v>25</v>
      </c>
      <c r="FJ98" s="502">
        <v>8</v>
      </c>
      <c r="FK98" s="502"/>
      <c r="FL98" s="502"/>
      <c r="FM98" s="502">
        <v>101</v>
      </c>
      <c r="FN98" s="502"/>
      <c r="FO98" s="502"/>
      <c r="FP98" s="504" t="s">
        <v>15426</v>
      </c>
      <c r="FQ98" s="502"/>
      <c r="FR98" s="502"/>
      <c r="FS98" s="502">
        <v>1</v>
      </c>
      <c r="FT98" s="502"/>
      <c r="FU98" s="502" t="s">
        <v>6831</v>
      </c>
      <c r="FV98" s="502">
        <v>1</v>
      </c>
      <c r="FW98" s="502">
        <v>25</v>
      </c>
      <c r="FX98" s="152">
        <v>2000</v>
      </c>
      <c r="FY98" s="152">
        <v>1</v>
      </c>
    </row>
    <row r="99" spans="1:181">
      <c r="A99" s="139">
        <v>520</v>
      </c>
      <c r="B99" s="139" t="s">
        <v>15427</v>
      </c>
      <c r="C99" s="139">
        <v>2</v>
      </c>
      <c r="D99" s="139">
        <v>1</v>
      </c>
      <c r="E99" s="139">
        <f t="shared" si="34"/>
        <v>1</v>
      </c>
      <c r="F99" s="139">
        <v>1</v>
      </c>
      <c r="G99" s="139">
        <v>1</v>
      </c>
      <c r="H99" s="139">
        <v>1</v>
      </c>
      <c r="L99" s="139">
        <f t="shared" si="35"/>
        <v>3.5999999999999997E-2</v>
      </c>
      <c r="M99" s="139">
        <f t="shared" si="36"/>
        <v>2.7E-2</v>
      </c>
      <c r="N99" s="300" t="str">
        <f t="shared" si="33"/>
        <v>PLAYERSKILL_520</v>
      </c>
      <c r="O99" s="300" t="str">
        <f>"PLAYERSKILLDES_"&amp;$A99</f>
        <v>PLAYERSKILLDES_520</v>
      </c>
      <c r="P99" s="300" t="str">
        <f>"PLAYERSKILLDES2_"&amp;A99</f>
        <v>PLAYERSKILLDES2_520</v>
      </c>
      <c r="Q99" s="300" t="str">
        <f t="shared" si="40"/>
        <v>PLAYERSKILLDES3_520</v>
      </c>
      <c r="R99" s="300" t="str">
        <f t="shared" si="37"/>
        <v>PLAYERSKILLDES4_520</v>
      </c>
      <c r="S99" s="300" t="s">
        <v>15428</v>
      </c>
      <c r="T99" s="502">
        <v>101</v>
      </c>
      <c r="U99" s="503"/>
      <c r="V99" s="503"/>
      <c r="W99" s="503"/>
      <c r="X99" s="503"/>
      <c r="Y99" s="503"/>
      <c r="Z99" s="502"/>
      <c r="AA99" s="502"/>
      <c r="AB99" s="502"/>
      <c r="AC99" s="502"/>
      <c r="AD99" s="508"/>
      <c r="AE99" s="502"/>
      <c r="AF99" s="502"/>
      <c r="AG99" s="502"/>
      <c r="AH99" s="502">
        <v>120</v>
      </c>
      <c r="AI99" s="502"/>
      <c r="AJ99" s="502"/>
      <c r="AK99" s="502"/>
      <c r="AL99" s="502"/>
      <c r="AM99" s="502">
        <v>1</v>
      </c>
      <c r="AN99" s="496"/>
      <c r="AO99" s="502">
        <v>0</v>
      </c>
      <c r="AP99" s="502">
        <v>3</v>
      </c>
      <c r="AQ99" s="502">
        <v>5</v>
      </c>
      <c r="AR99" s="502">
        <v>0</v>
      </c>
      <c r="AS99" s="502"/>
      <c r="AT99" s="504" t="s">
        <v>15429</v>
      </c>
      <c r="AU99" s="504" t="str">
        <f>"["&amp;VLOOKUP([1]playerSkillEffect!$A99,[1]法术参数设计表!$A$2:$O$168,9,FALSE)*1000&amp;",0]"</f>
        <v>[30000,0]</v>
      </c>
      <c r="AV99" s="504" t="str">
        <f>"["&amp;VLOOKUP([1]playerSkillEffect!$A99,[1]法术参数设计表!$A$2:$O$168,10,FALSE)&amp;",0]"</f>
        <v>[34,0]</v>
      </c>
      <c r="AW99" s="502">
        <v>1</v>
      </c>
      <c r="AX99" s="502">
        <v>1</v>
      </c>
      <c r="AY99" s="502">
        <v>1</v>
      </c>
      <c r="AZ99" s="502" t="s">
        <v>6831</v>
      </c>
      <c r="BA99" s="502"/>
      <c r="BB99" s="502">
        <v>1</v>
      </c>
      <c r="BC99" s="502"/>
      <c r="BD99" s="502"/>
      <c r="BE99" s="502">
        <v>10520</v>
      </c>
      <c r="BF99" s="502" t="s">
        <v>6831</v>
      </c>
      <c r="BG99" s="502" t="s">
        <v>6831</v>
      </c>
      <c r="BH99" s="502">
        <v>100</v>
      </c>
      <c r="BI99" s="502"/>
      <c r="BJ99" s="502"/>
      <c r="BK99" s="502">
        <v>1</v>
      </c>
      <c r="BL99" s="502">
        <f>VLOOKUP(A99,[1]法术参数设计表!$A$2:$W$223,5,FALSE)</f>
        <v>80</v>
      </c>
      <c r="BM99" s="502">
        <v>9</v>
      </c>
      <c r="BO99" s="502">
        <v>17</v>
      </c>
      <c r="BP99" s="504" t="s">
        <v>15329</v>
      </c>
      <c r="BQ99" s="502">
        <v>2</v>
      </c>
      <c r="BR99" s="502"/>
      <c r="BS99" s="502" t="s">
        <v>6831</v>
      </c>
      <c r="BT99" s="502"/>
      <c r="BU99" s="502" t="str">
        <f>IF(VLOOKUP(A99,[1]法术参数设计表!$A$2:$Q$168,16,FALSE)="","","["&amp;ROUND(VLOOKUP(A99,[1]法术参数设计表!$A$2:$Q$168,16,FALSE),0)&amp;","&amp;ROUND(VLOOKUP(A99,[1]法术参数设计表!$A$2:$Q$168,17,FALSE),0)&amp;"]")</f>
        <v>[1035,561]</v>
      </c>
      <c r="BV99" s="502"/>
      <c r="BW99" s="502" t="s">
        <v>6831</v>
      </c>
      <c r="BX99" s="502">
        <v>5</v>
      </c>
      <c r="BY99" s="505" t="s">
        <v>6831</v>
      </c>
      <c r="BZ99" s="505" t="s">
        <v>6831</v>
      </c>
      <c r="CA99" s="505" t="s">
        <v>6831</v>
      </c>
      <c r="CB99" s="505" t="s">
        <v>6831</v>
      </c>
      <c r="CC99" s="505"/>
      <c r="CD99" s="505"/>
      <c r="CE99" s="502" t="s">
        <v>6831</v>
      </c>
      <c r="CF99" s="502" t="s">
        <v>6831</v>
      </c>
      <c r="CG99" s="502" t="s">
        <v>6831</v>
      </c>
      <c r="CH99" s="502" t="s">
        <v>6831</v>
      </c>
      <c r="CI99" s="502" t="s">
        <v>6831</v>
      </c>
      <c r="CJ99" s="502"/>
      <c r="CK99" s="502"/>
      <c r="CL99" s="502"/>
      <c r="CM99" s="502"/>
      <c r="CN99" s="502"/>
      <c r="CO99" s="502"/>
      <c r="CP99" s="502"/>
      <c r="CQ99" s="502"/>
      <c r="CR99" s="502"/>
      <c r="CS99" s="502"/>
      <c r="CT99" s="502"/>
      <c r="CU99" s="502"/>
      <c r="CV99" s="502"/>
      <c r="CW99" s="502">
        <v>5</v>
      </c>
      <c r="CX99" s="502"/>
      <c r="CY99" s="502">
        <v>5</v>
      </c>
      <c r="CZ99" s="502"/>
      <c r="DA99" s="502"/>
      <c r="DB99" s="502"/>
      <c r="DC99" s="502"/>
      <c r="DD99" s="502"/>
      <c r="DE99" s="502"/>
      <c r="DF99" s="502"/>
      <c r="DG99" s="502"/>
      <c r="DH99" s="502"/>
      <c r="DI99" s="502">
        <f t="shared" si="41"/>
        <v>80</v>
      </c>
      <c r="DJ99" s="502"/>
      <c r="DK99" s="502"/>
      <c r="DL99" s="502"/>
      <c r="DM99" s="502"/>
      <c r="DN99" s="502"/>
      <c r="DO99" s="502"/>
      <c r="DP99" s="502"/>
      <c r="DQ99" s="502"/>
      <c r="DR99" s="502"/>
      <c r="DS99" s="502"/>
      <c r="DT99" s="502">
        <f t="shared" ref="DT99:DT104" si="42">BX99</f>
        <v>5</v>
      </c>
      <c r="DU99" s="502"/>
      <c r="DV99" s="502"/>
      <c r="DW99" s="502"/>
      <c r="DX99" s="502"/>
      <c r="DY99" s="502"/>
      <c r="DZ99" s="502"/>
      <c r="EA99" s="502"/>
      <c r="EB99" s="502"/>
      <c r="EC99" s="502"/>
      <c r="ED99" s="502"/>
      <c r="EE99" s="502"/>
      <c r="EF99" s="502"/>
      <c r="EG99" s="502"/>
      <c r="EH99" s="502"/>
      <c r="EI99" s="502"/>
      <c r="EJ99" s="502"/>
      <c r="EK99" s="502"/>
      <c r="EL99" s="502"/>
      <c r="EM99" s="502"/>
      <c r="EN99" s="502"/>
      <c r="EO99" s="502"/>
      <c r="EP99" s="502"/>
      <c r="EQ99" s="502"/>
      <c r="ER99" s="502"/>
      <c r="ES99" s="502"/>
      <c r="ET99" s="502"/>
      <c r="EU99" s="502"/>
      <c r="EV99" s="502"/>
      <c r="EW99" s="502">
        <f t="shared" ref="EW99:EW100" si="43">IF($D99=1,10,1)</f>
        <v>10</v>
      </c>
      <c r="EX99" s="502"/>
      <c r="EY99" s="502"/>
      <c r="EZ99" s="502">
        <v>101</v>
      </c>
      <c r="FA99" s="502"/>
      <c r="FB99" s="502"/>
      <c r="FC99" s="504"/>
      <c r="FD99" s="502"/>
      <c r="FE99" s="502">
        <v>0</v>
      </c>
      <c r="FF99" s="504" t="s">
        <v>15348</v>
      </c>
      <c r="FG99" s="502">
        <v>2</v>
      </c>
      <c r="FH99" s="502">
        <v>1</v>
      </c>
      <c r="FI99" s="502">
        <v>25</v>
      </c>
      <c r="FJ99" s="502">
        <f t="shared" ref="FJ99:FJ100" si="44">IF($D99=1,10,1)</f>
        <v>10</v>
      </c>
      <c r="FK99" s="502"/>
      <c r="FL99" s="502"/>
      <c r="FM99" s="502">
        <v>101</v>
      </c>
      <c r="FN99" s="502"/>
      <c r="FO99" s="502"/>
      <c r="FP99" s="502"/>
      <c r="FQ99" s="504"/>
      <c r="FR99" s="502"/>
      <c r="FS99" s="502">
        <v>0</v>
      </c>
      <c r="FT99" s="504" t="s">
        <v>15348</v>
      </c>
      <c r="FU99" s="502">
        <v>2</v>
      </c>
      <c r="FV99" s="502">
        <v>1</v>
      </c>
      <c r="FW99" s="502">
        <v>25</v>
      </c>
      <c r="FX99" s="152">
        <v>2000</v>
      </c>
      <c r="FY99" s="152">
        <v>1</v>
      </c>
    </row>
    <row r="100" spans="1:181" ht="18.600000000000001" customHeight="1">
      <c r="A100" s="139">
        <v>521</v>
      </c>
      <c r="B100" s="524" t="s">
        <v>15430</v>
      </c>
      <c r="C100" s="139">
        <v>2</v>
      </c>
      <c r="E100" s="139">
        <f t="shared" si="34"/>
        <v>0</v>
      </c>
      <c r="F100" s="139">
        <v>1</v>
      </c>
      <c r="G100" s="139">
        <v>2</v>
      </c>
      <c r="H100" s="139">
        <v>2</v>
      </c>
      <c r="L100" s="139">
        <f t="shared" si="35"/>
        <v>2.7E-2</v>
      </c>
      <c r="M100" s="139">
        <f t="shared" si="36"/>
        <v>1.7999999999999999E-2</v>
      </c>
      <c r="N100" s="300" t="str">
        <f t="shared" si="33"/>
        <v>PLAYERSKILL_521</v>
      </c>
      <c r="O100" s="300" t="str">
        <f t="shared" si="7"/>
        <v>PLAYERSKILLDES_521</v>
      </c>
      <c r="P100" s="300" t="str">
        <f t="shared" ref="P100:P106" si="45">"PLAYERSKILLDES2_"&amp;A100</f>
        <v>PLAYERSKILLDES2_521</v>
      </c>
      <c r="Q100" s="300" t="str">
        <f t="shared" si="40"/>
        <v>PLAYERSKILLDES3_521</v>
      </c>
      <c r="R100" s="300" t="str">
        <f t="shared" si="37"/>
        <v>PLAYERSKILLDES4_521</v>
      </c>
      <c r="S100" s="300" t="s">
        <v>15431</v>
      </c>
      <c r="T100" s="502">
        <v>101</v>
      </c>
      <c r="U100" s="503"/>
      <c r="V100" s="503"/>
      <c r="W100" s="503"/>
      <c r="X100" s="503"/>
      <c r="Y100" s="503"/>
      <c r="Z100" s="502"/>
      <c r="AA100" s="502"/>
      <c r="AB100" s="502"/>
      <c r="AC100" s="502"/>
      <c r="AD100" s="504" t="s">
        <v>15432</v>
      </c>
      <c r="AE100" s="502"/>
      <c r="AF100" s="502"/>
      <c r="AG100" s="502"/>
      <c r="AH100" s="502">
        <v>150</v>
      </c>
      <c r="AI100" s="504"/>
      <c r="AJ100" s="502"/>
      <c r="AK100" s="504"/>
      <c r="AL100" s="502"/>
      <c r="AM100" s="502">
        <v>1</v>
      </c>
      <c r="AN100" s="496"/>
      <c r="AO100" s="502">
        <v>0</v>
      </c>
      <c r="AP100" s="502">
        <v>3</v>
      </c>
      <c r="AQ100" s="502">
        <v>5</v>
      </c>
      <c r="AR100" s="502">
        <v>0</v>
      </c>
      <c r="AS100" s="502"/>
      <c r="AT100" s="504" t="str">
        <f>"["&amp;VLOOKUP([1]playerSkillEffect!$A100,[1]法术参数设计表!$A$2:$O$168,8,FALSE)*1000&amp;",0]"</f>
        <v>[11000,0]</v>
      </c>
      <c r="AU100" s="504" t="str">
        <f>"["&amp;VLOOKUP([1]playerSkillEffect!$A100,[1]法术参数设计表!$A$2:$O$168,9,FALSE)*1000&amp;",0]"</f>
        <v>[28000,0]</v>
      </c>
      <c r="AV100" s="504" t="str">
        <f>"["&amp;VLOOKUP([1]playerSkillEffect!$A100,[1]法术参数设计表!$A$2:$O$168,10,FALSE)&amp;",0]"</f>
        <v>[40,0]</v>
      </c>
      <c r="AW100" s="502">
        <v>1</v>
      </c>
      <c r="AX100" s="502">
        <v>1</v>
      </c>
      <c r="AY100" s="502">
        <v>1</v>
      </c>
      <c r="AZ100" s="502" t="s">
        <v>6831</v>
      </c>
      <c r="BA100" s="502"/>
      <c r="BB100" s="502">
        <v>1</v>
      </c>
      <c r="BC100" s="502"/>
      <c r="BD100" s="502" t="s">
        <v>6831</v>
      </c>
      <c r="BE100" s="502" t="s">
        <v>6831</v>
      </c>
      <c r="BF100" s="502" t="s">
        <v>6831</v>
      </c>
      <c r="BG100" s="502" t="s">
        <v>6831</v>
      </c>
      <c r="BH100" s="502">
        <v>100</v>
      </c>
      <c r="BI100" s="502"/>
      <c r="BJ100" s="502"/>
      <c r="BK100" s="502">
        <v>1</v>
      </c>
      <c r="BL100" s="502">
        <f>VLOOKUP(A100,[1]法术参数设计表!$A$2:$W$223,5,FALSE)</f>
        <v>60</v>
      </c>
      <c r="BM100" s="502">
        <v>9</v>
      </c>
      <c r="BN100" s="502">
        <v>18</v>
      </c>
      <c r="BO100" s="502"/>
      <c r="BP100" s="504" t="s">
        <v>15329</v>
      </c>
      <c r="BQ100" s="502">
        <v>2</v>
      </c>
      <c r="BR100" s="502"/>
      <c r="BS100" s="502" t="s">
        <v>6831</v>
      </c>
      <c r="BT100" s="502"/>
      <c r="BU100" s="502" t="str">
        <f>IF(VLOOKUP(A100,[1]法术参数设计表!$A$2:$Q$168,16,FALSE)="","","["&amp;ROUND(VLOOKUP(A100,[1]法术参数设计表!$A$2:$Q$168,16,FALSE),0)&amp;","&amp;ROUND(VLOOKUP(A100,[1]法术参数设计表!$A$2:$Q$168,17,FALSE),0)&amp;"]")</f>
        <v>[1097,595]</v>
      </c>
      <c r="BV100" s="502"/>
      <c r="BW100" s="502" t="s">
        <v>6831</v>
      </c>
      <c r="BX100" s="502">
        <v>5</v>
      </c>
      <c r="BY100" s="505" t="s">
        <v>6831</v>
      </c>
      <c r="BZ100" s="505" t="s">
        <v>6831</v>
      </c>
      <c r="CA100" s="505">
        <v>4521</v>
      </c>
      <c r="CB100" s="505" t="s">
        <v>15138</v>
      </c>
      <c r="CC100" s="511"/>
      <c r="CD100" s="511"/>
      <c r="CE100" s="502" t="s">
        <v>6831</v>
      </c>
      <c r="CF100" s="502" t="s">
        <v>6831</v>
      </c>
      <c r="CG100" s="502" t="s">
        <v>6831</v>
      </c>
      <c r="CH100" s="502" t="s">
        <v>6831</v>
      </c>
      <c r="CI100" s="502" t="s">
        <v>6831</v>
      </c>
      <c r="CJ100" s="502"/>
      <c r="CK100" s="502"/>
      <c r="CL100" s="502"/>
      <c r="CM100" s="502"/>
      <c r="CN100" s="502"/>
      <c r="CO100" s="502"/>
      <c r="CP100" s="502"/>
      <c r="CQ100" s="502"/>
      <c r="CR100" s="502"/>
      <c r="CS100" s="502"/>
      <c r="CT100" s="502"/>
      <c r="CU100" s="502"/>
      <c r="CV100" s="502"/>
      <c r="CW100" s="502">
        <v>5</v>
      </c>
      <c r="CX100" s="502"/>
      <c r="CY100" s="502"/>
      <c r="CZ100" s="502"/>
      <c r="DA100" s="502"/>
      <c r="DB100" s="502"/>
      <c r="DC100" s="502"/>
      <c r="DD100" s="502"/>
      <c r="DE100" s="502"/>
      <c r="DF100" s="502"/>
      <c r="DG100" s="502"/>
      <c r="DH100" s="502"/>
      <c r="DI100" s="502">
        <f t="shared" si="41"/>
        <v>60</v>
      </c>
      <c r="DJ100" s="502"/>
      <c r="DK100" s="502"/>
      <c r="DL100" s="502"/>
      <c r="DM100" s="502"/>
      <c r="DN100" s="502"/>
      <c r="DO100" s="502"/>
      <c r="DP100" s="502"/>
      <c r="DQ100" s="502"/>
      <c r="DR100" s="502"/>
      <c r="DS100" s="502"/>
      <c r="DT100" s="502">
        <f t="shared" si="42"/>
        <v>5</v>
      </c>
      <c r="DU100" s="502"/>
      <c r="DV100" s="502"/>
      <c r="DW100" s="502"/>
      <c r="DX100" s="502"/>
      <c r="DY100" s="502"/>
      <c r="DZ100" s="502"/>
      <c r="EA100" s="502"/>
      <c r="EB100" s="502"/>
      <c r="EC100" s="502"/>
      <c r="ED100" s="502"/>
      <c r="EE100" s="502"/>
      <c r="EF100" s="502"/>
      <c r="EG100" s="502"/>
      <c r="EH100" s="502"/>
      <c r="EI100" s="502"/>
      <c r="EJ100" s="502"/>
      <c r="EK100" s="502"/>
      <c r="EL100" s="502"/>
      <c r="EM100" s="502"/>
      <c r="EN100" s="502"/>
      <c r="EO100" s="502"/>
      <c r="EP100" s="502"/>
      <c r="EQ100" s="502"/>
      <c r="ER100" s="502"/>
      <c r="ES100" s="502"/>
      <c r="ET100" s="502"/>
      <c r="EU100" s="502"/>
      <c r="EV100" s="502"/>
      <c r="EW100" s="502">
        <f t="shared" si="43"/>
        <v>1</v>
      </c>
      <c r="EX100" s="502"/>
      <c r="EY100" s="502"/>
      <c r="EZ100" s="502">
        <v>101</v>
      </c>
      <c r="FA100" s="502"/>
      <c r="FB100" s="502"/>
      <c r="FC100" s="502"/>
      <c r="FD100" s="502"/>
      <c r="FE100" s="502">
        <v>0</v>
      </c>
      <c r="FF100" s="502"/>
      <c r="FG100" s="502">
        <v>2</v>
      </c>
      <c r="FH100" s="502">
        <v>1</v>
      </c>
      <c r="FI100" s="502">
        <v>25</v>
      </c>
      <c r="FJ100" s="502">
        <f t="shared" si="44"/>
        <v>1</v>
      </c>
      <c r="FK100" s="502"/>
      <c r="FL100" s="502"/>
      <c r="FM100" s="502">
        <v>101</v>
      </c>
      <c r="FN100" s="502"/>
      <c r="FO100" s="502"/>
      <c r="FP100" s="502"/>
      <c r="FQ100" s="504" t="s">
        <v>15356</v>
      </c>
      <c r="FR100" s="502">
        <v>0</v>
      </c>
      <c r="FS100" s="502">
        <v>0</v>
      </c>
      <c r="FT100" s="502"/>
      <c r="FU100" s="502">
        <v>2</v>
      </c>
      <c r="FV100" s="502">
        <v>1</v>
      </c>
      <c r="FW100" s="502">
        <v>25</v>
      </c>
      <c r="FX100" s="152">
        <v>2000</v>
      </c>
      <c r="FY100" s="152">
        <v>1</v>
      </c>
    </row>
    <row r="101" spans="1:181">
      <c r="A101" s="139">
        <v>522</v>
      </c>
      <c r="B101" s="525" t="s">
        <v>15433</v>
      </c>
      <c r="C101" s="139">
        <v>2</v>
      </c>
      <c r="D101" s="139">
        <v>1</v>
      </c>
      <c r="E101" s="139">
        <f>IF(D101=1,1,0)</f>
        <v>1</v>
      </c>
      <c r="F101" s="139">
        <v>1</v>
      </c>
      <c r="G101" s="139">
        <v>2</v>
      </c>
      <c r="H101" s="139">
        <v>2</v>
      </c>
      <c r="L101" s="139">
        <f>IF(D101=1,0.036,0.027)</f>
        <v>3.5999999999999997E-2</v>
      </c>
      <c r="M101" s="139">
        <f>IF(D101=1,0.027,0.018)</f>
        <v>2.7E-2</v>
      </c>
      <c r="N101" s="300" t="str">
        <f>"PLAYERSKILL_"&amp;LEFT($A101,3)</f>
        <v>PLAYERSKILL_522</v>
      </c>
      <c r="O101" s="300" t="str">
        <f>"PLAYERSKILLDES_"&amp;$A101</f>
        <v>PLAYERSKILLDES_522</v>
      </c>
      <c r="P101" s="300" t="str">
        <f t="shared" si="45"/>
        <v>PLAYERSKILLDES2_522</v>
      </c>
      <c r="Q101" s="300" t="str">
        <f t="shared" si="40"/>
        <v>PLAYERSKILLDES3_522</v>
      </c>
      <c r="R101" s="300" t="str">
        <f>"PLAYERSKILLDES4_"&amp;A101</f>
        <v>PLAYERSKILLDES4_522</v>
      </c>
      <c r="S101" s="300" t="s">
        <v>15434</v>
      </c>
      <c r="T101" s="502">
        <v>101</v>
      </c>
      <c r="U101" s="503"/>
      <c r="V101" s="503"/>
      <c r="W101" s="503"/>
      <c r="X101" s="503"/>
      <c r="Y101" s="503"/>
      <c r="Z101" s="502"/>
      <c r="AA101" s="502"/>
      <c r="AB101" s="502"/>
      <c r="AC101" s="502"/>
      <c r="AD101" s="502"/>
      <c r="AE101" s="502"/>
      <c r="AF101" s="502"/>
      <c r="AG101" s="158"/>
      <c r="AH101" s="502">
        <v>120</v>
      </c>
      <c r="AI101" s="504"/>
      <c r="AJ101" s="502"/>
      <c r="AK101" s="502"/>
      <c r="AL101" s="502"/>
      <c r="AM101" s="502">
        <v>2</v>
      </c>
      <c r="AN101" s="496" t="s">
        <v>15342</v>
      </c>
      <c r="AO101" s="502">
        <v>0</v>
      </c>
      <c r="AP101" s="502">
        <v>3</v>
      </c>
      <c r="AQ101" s="502">
        <v>5</v>
      </c>
      <c r="AR101" s="502">
        <v>0</v>
      </c>
      <c r="AS101" s="502"/>
      <c r="AT101" s="504" t="str">
        <f>"["&amp;VLOOKUP([1]playerSkillEffect!$A101,[1]法术参数设计表!$A$2:$O$168,8,FALSE)*1000&amp;",0]"</f>
        <v>[6000,0]</v>
      </c>
      <c r="AU101" s="504" t="str">
        <f>"["&amp;VLOOKUP([1]playerSkillEffect!$A101,[1]法术参数设计表!$A$2:$O$168,9,FALSE)*1000&amp;",0]"</f>
        <v>[27000,0]</v>
      </c>
      <c r="AV101" s="504" t="str">
        <f>"["&amp;VLOOKUP([1]playerSkillEffect!$A101,[1]法术参数设计表!$A$2:$O$168,10,FALSE)&amp;",0]"</f>
        <v>[61,0]</v>
      </c>
      <c r="AW101" s="502">
        <v>1</v>
      </c>
      <c r="AX101" s="502">
        <v>1</v>
      </c>
      <c r="AY101" s="502">
        <v>1</v>
      </c>
      <c r="AZ101" s="502" t="s">
        <v>6831</v>
      </c>
      <c r="BA101" s="502"/>
      <c r="BB101" s="502">
        <v>1</v>
      </c>
      <c r="BC101" s="502"/>
      <c r="BD101" s="502" t="s">
        <v>6831</v>
      </c>
      <c r="BE101" s="502">
        <v>10522</v>
      </c>
      <c r="BF101" s="502" t="s">
        <v>6831</v>
      </c>
      <c r="BG101" s="502" t="s">
        <v>6831</v>
      </c>
      <c r="BH101" s="502">
        <v>100</v>
      </c>
      <c r="BI101" s="502"/>
      <c r="BJ101" s="502"/>
      <c r="BK101" s="502">
        <v>1</v>
      </c>
      <c r="BL101" s="502">
        <f>VLOOKUP(A101,[1]法术参数设计表!$A$2:$W$223,5,FALSE)</f>
        <v>80</v>
      </c>
      <c r="BM101" s="502">
        <v>9</v>
      </c>
      <c r="BN101" s="502"/>
      <c r="BO101" s="502"/>
      <c r="BP101" s="502" t="s">
        <v>12513</v>
      </c>
      <c r="BQ101" s="502"/>
      <c r="BR101" s="502"/>
      <c r="BS101" s="502" t="s">
        <v>6831</v>
      </c>
      <c r="BT101" s="502"/>
      <c r="BU101" s="502" t="str">
        <f>IF(VLOOKUP(A101,[1]法术参数设计表!$A$2:$Q$168,16,FALSE)="","","["&amp;ROUND(VLOOKUP(A101,[1]法术参数设计表!$A$2:$Q$168,16,FALSE),0)&amp;","&amp;ROUND(VLOOKUP(A101,[1]法术参数设计表!$A$2:$Q$168,17,FALSE),0)&amp;"]")</f>
        <v>[342,185]</v>
      </c>
      <c r="BV101" s="502"/>
      <c r="BW101" s="502" t="s">
        <v>6831</v>
      </c>
      <c r="BX101" s="502">
        <v>5</v>
      </c>
      <c r="BY101" s="505" t="s">
        <v>6831</v>
      </c>
      <c r="BZ101" s="505" t="s">
        <v>6831</v>
      </c>
      <c r="CA101" s="505">
        <v>4522</v>
      </c>
      <c r="CB101" s="511" t="s">
        <v>15204</v>
      </c>
      <c r="CC101" s="505"/>
      <c r="CD101" s="505"/>
      <c r="CE101" s="502" t="s">
        <v>6831</v>
      </c>
      <c r="CF101" s="502" t="s">
        <v>6831</v>
      </c>
      <c r="CG101" s="502" t="s">
        <v>6831</v>
      </c>
      <c r="CH101" s="502" t="s">
        <v>6831</v>
      </c>
      <c r="CI101" s="502" t="s">
        <v>6831</v>
      </c>
      <c r="CJ101" s="502"/>
      <c r="CK101" s="502"/>
      <c r="CL101" s="502"/>
      <c r="CM101" s="502"/>
      <c r="CN101" s="502"/>
      <c r="CO101" s="502"/>
      <c r="CP101" s="502"/>
      <c r="CQ101" s="502"/>
      <c r="CR101" s="502"/>
      <c r="CS101" s="502"/>
      <c r="CT101" s="502"/>
      <c r="CU101" s="502"/>
      <c r="CV101" s="502"/>
      <c r="CW101" s="502"/>
      <c r="CX101" s="502"/>
      <c r="CY101" s="502"/>
      <c r="CZ101" s="502"/>
      <c r="DA101" s="502"/>
      <c r="DB101" s="502"/>
      <c r="DC101" s="502"/>
      <c r="DD101" s="158"/>
      <c r="DE101" s="158"/>
      <c r="DF101" s="158"/>
      <c r="DG101" s="158"/>
      <c r="DH101" s="502"/>
      <c r="DI101" s="502">
        <f>BL101</f>
        <v>80</v>
      </c>
      <c r="DJ101" s="502"/>
      <c r="DK101" s="502"/>
      <c r="DL101" s="502"/>
      <c r="DM101" s="502"/>
      <c r="DN101" s="502"/>
      <c r="DO101" s="502"/>
      <c r="DP101" s="502"/>
      <c r="DQ101" s="502"/>
      <c r="DR101" s="502"/>
      <c r="DS101" s="502"/>
      <c r="DT101" s="502">
        <f>BX101</f>
        <v>5</v>
      </c>
      <c r="DU101" s="502"/>
      <c r="DV101" s="502"/>
      <c r="DW101" s="502"/>
      <c r="DX101" s="502"/>
      <c r="DY101" s="502"/>
      <c r="DZ101" s="502"/>
      <c r="EA101" s="502"/>
      <c r="EB101" s="502"/>
      <c r="EC101" s="502"/>
      <c r="ED101" s="502"/>
      <c r="EE101" s="502"/>
      <c r="EF101" s="502"/>
      <c r="EG101" s="502"/>
      <c r="EH101" s="502"/>
      <c r="EI101" s="502"/>
      <c r="EJ101" s="502"/>
      <c r="EK101" s="502"/>
      <c r="EL101" s="502"/>
      <c r="EM101" s="502"/>
      <c r="EN101" s="502"/>
      <c r="EO101" s="502"/>
      <c r="EP101" s="502"/>
      <c r="EQ101" s="502"/>
      <c r="ER101" s="502"/>
      <c r="ES101" s="502"/>
      <c r="ET101" s="502"/>
      <c r="EU101" s="502"/>
      <c r="EV101" s="502"/>
      <c r="EW101" s="502">
        <f>IF($D101=1,10,1)</f>
        <v>10</v>
      </c>
      <c r="EX101" s="502"/>
      <c r="EY101" s="502"/>
      <c r="EZ101" s="502">
        <v>101</v>
      </c>
      <c r="FA101" s="502"/>
      <c r="FB101" s="502"/>
      <c r="FC101" s="502"/>
      <c r="FD101" s="502"/>
      <c r="FE101" s="502">
        <v>0</v>
      </c>
      <c r="FF101" s="504" t="s">
        <v>15348</v>
      </c>
      <c r="FG101" s="502">
        <v>2</v>
      </c>
      <c r="FH101" s="502">
        <v>1</v>
      </c>
      <c r="FI101" s="502">
        <v>25</v>
      </c>
      <c r="FJ101" s="502">
        <f>IF($D101=1,10,1)</f>
        <v>10</v>
      </c>
      <c r="FK101" s="502"/>
      <c r="FL101" s="502"/>
      <c r="FM101" s="502">
        <v>100</v>
      </c>
      <c r="FN101" s="502"/>
      <c r="FO101" s="502"/>
      <c r="FP101" s="502"/>
      <c r="FQ101" s="502"/>
      <c r="FR101" s="502"/>
      <c r="FS101" s="502">
        <v>0</v>
      </c>
      <c r="FT101" s="504" t="s">
        <v>15348</v>
      </c>
      <c r="FU101" s="502">
        <v>2</v>
      </c>
      <c r="FV101" s="502">
        <v>1</v>
      </c>
      <c r="FW101" s="502">
        <v>25</v>
      </c>
      <c r="FX101" s="152">
        <v>2000</v>
      </c>
      <c r="FY101" s="152">
        <v>1</v>
      </c>
    </row>
    <row r="102" spans="1:181">
      <c r="A102" s="139">
        <v>523</v>
      </c>
      <c r="B102" s="524" t="s">
        <v>15435</v>
      </c>
      <c r="C102" s="139">
        <v>2</v>
      </c>
      <c r="D102" s="139">
        <v>1</v>
      </c>
      <c r="E102" s="139">
        <f t="shared" ref="E102:E106" si="46">IF(D102=1,1,0)</f>
        <v>1</v>
      </c>
      <c r="F102" s="139">
        <v>1</v>
      </c>
      <c r="G102" s="139">
        <v>4</v>
      </c>
      <c r="H102" s="139">
        <v>1</v>
      </c>
      <c r="L102" s="139">
        <f t="shared" ref="L102:L106" si="47">IF(D102=1,0.036,0.027)</f>
        <v>3.5999999999999997E-2</v>
      </c>
      <c r="M102" s="139">
        <f t="shared" ref="M102:M106" si="48">IF(D102=1,0.027,0.018)</f>
        <v>2.7E-2</v>
      </c>
      <c r="N102" s="300" t="str">
        <f t="shared" si="33"/>
        <v>PLAYERSKILL_523</v>
      </c>
      <c r="O102" s="300" t="str">
        <f t="shared" si="7"/>
        <v>PLAYERSKILLDES_523</v>
      </c>
      <c r="P102" s="300" t="str">
        <f t="shared" si="45"/>
        <v>PLAYERSKILLDES2_523</v>
      </c>
      <c r="Q102" s="300" t="str">
        <f t="shared" si="40"/>
        <v>PLAYERSKILLDES3_523</v>
      </c>
      <c r="R102" s="300" t="str">
        <f t="shared" ref="R102:R106" si="49">"PLAYERSKILLDES4_"&amp;A102</f>
        <v>PLAYERSKILLDES4_523</v>
      </c>
      <c r="S102" s="300" t="s">
        <v>15436</v>
      </c>
      <c r="T102" s="502">
        <v>101</v>
      </c>
      <c r="U102" s="503"/>
      <c r="V102" s="503"/>
      <c r="W102" s="503"/>
      <c r="X102" s="503"/>
      <c r="Y102" s="503"/>
      <c r="Z102" s="502"/>
      <c r="AA102" s="502"/>
      <c r="AB102" s="502"/>
      <c r="AC102" s="502"/>
      <c r="AD102" s="504"/>
      <c r="AF102" s="502"/>
      <c r="AG102" s="504"/>
      <c r="AH102" s="504">
        <v>120</v>
      </c>
      <c r="AJ102" s="504"/>
      <c r="AK102" s="504"/>
      <c r="AL102" s="502"/>
      <c r="AM102" s="502">
        <v>3</v>
      </c>
      <c r="AN102" s="496" t="s">
        <v>15414</v>
      </c>
      <c r="AO102" s="502">
        <v>0</v>
      </c>
      <c r="AP102" s="502">
        <v>3</v>
      </c>
      <c r="AQ102" s="502">
        <v>5</v>
      </c>
      <c r="AR102" s="502">
        <v>0</v>
      </c>
      <c r="AS102" s="502"/>
      <c r="AT102" s="504" t="str">
        <f>"["&amp;VLOOKUP([1]playerSkillEffect!$A102,[1]法术参数设计表!$A$2:$O$212,8,FALSE)*1000&amp;",0]"</f>
        <v>[12000,0]</v>
      </c>
      <c r="AU102" s="504" t="str">
        <f>"["&amp;VLOOKUP([1]playerSkillEffect!$A102,[1]法术参数设计表!$A$2:$O$212,9,FALSE)*1000&amp;",0]"</f>
        <v>[20000,0]</v>
      </c>
      <c r="AV102" s="504" t="str">
        <f>"["&amp;VLOOKUP([1]playerSkillEffect!$A102,[1]法术参数设计表!$A$2:$O$168,10,FALSE)&amp;",0]"</f>
        <v>[53,0]</v>
      </c>
      <c r="AW102" s="502">
        <v>1</v>
      </c>
      <c r="AX102" s="502">
        <v>1</v>
      </c>
      <c r="AY102" s="502">
        <v>1</v>
      </c>
      <c r="AZ102" s="502" t="s">
        <v>6831</v>
      </c>
      <c r="BA102" s="502"/>
      <c r="BB102" s="502">
        <v>1</v>
      </c>
      <c r="BC102" s="502"/>
      <c r="BD102" s="502" t="s">
        <v>6831</v>
      </c>
      <c r="BE102" s="502">
        <v>10523</v>
      </c>
      <c r="BF102" s="502" t="s">
        <v>6831</v>
      </c>
      <c r="BG102" s="502" t="s">
        <v>6831</v>
      </c>
      <c r="BH102" s="502">
        <v>100</v>
      </c>
      <c r="BI102" s="502"/>
      <c r="BJ102" s="502"/>
      <c r="BK102" s="502">
        <v>1</v>
      </c>
      <c r="BL102" s="502">
        <f>VLOOKUP(A102,[1]法术参数设计表!$A$2:$W$223,5,FALSE)</f>
        <v>60</v>
      </c>
      <c r="BM102" s="502">
        <v>8</v>
      </c>
      <c r="BN102" s="502"/>
      <c r="BO102" s="502"/>
      <c r="BP102" s="502" t="s">
        <v>15204</v>
      </c>
      <c r="BQ102" s="502"/>
      <c r="BR102" s="502"/>
      <c r="BS102" s="502"/>
      <c r="BT102" s="502"/>
      <c r="BU102" s="502" t="str">
        <f>IF(VLOOKUP(A102,[1]法术参数设计表!$A$2:$Q$168,16,FALSE)="","","["&amp;ROUND(VLOOKUP(A102,[1]法术参数设计表!$A$2:$Q$168,16,FALSE),0)&amp;","&amp;ROUND(VLOOKUP(A102,[1]法术参数设计表!$A$2:$Q$168,17,FALSE),0)&amp;"]")</f>
        <v>[200,108]</v>
      </c>
      <c r="BV102" s="502"/>
      <c r="BW102" s="502" t="s">
        <v>6831</v>
      </c>
      <c r="BX102" s="502">
        <v>5</v>
      </c>
      <c r="BY102" s="505" t="s">
        <v>6831</v>
      </c>
      <c r="BZ102" s="505" t="s">
        <v>6831</v>
      </c>
      <c r="CA102" s="505"/>
      <c r="CB102" s="505" t="s">
        <v>6831</v>
      </c>
      <c r="CC102" s="505"/>
      <c r="CD102" s="505"/>
      <c r="CE102" s="504" t="s">
        <v>6831</v>
      </c>
      <c r="CF102" s="502" t="s">
        <v>6831</v>
      </c>
      <c r="CG102" s="504" t="s">
        <v>6831</v>
      </c>
      <c r="CH102" s="502" t="s">
        <v>6831</v>
      </c>
      <c r="CI102" s="502" t="s">
        <v>6831</v>
      </c>
      <c r="CJ102" s="502"/>
      <c r="CK102" s="502"/>
      <c r="CL102" s="502"/>
      <c r="CM102" s="502"/>
      <c r="CN102" s="502"/>
      <c r="CO102" s="502"/>
      <c r="CP102" s="502"/>
      <c r="CQ102" s="502"/>
      <c r="CR102" s="502"/>
      <c r="CS102" s="502"/>
      <c r="CT102" s="502"/>
      <c r="CU102" s="502"/>
      <c r="CV102" s="502"/>
      <c r="CW102" s="502">
        <v>5</v>
      </c>
      <c r="CX102" s="502"/>
      <c r="CY102" s="502"/>
      <c r="CZ102" s="502"/>
      <c r="DA102" s="502"/>
      <c r="DB102" s="502"/>
      <c r="DC102" s="502"/>
      <c r="DD102" s="504"/>
      <c r="DE102" s="504"/>
      <c r="DF102" s="504"/>
      <c r="DG102" s="504"/>
      <c r="DH102" s="502">
        <v>1</v>
      </c>
      <c r="DI102" s="502">
        <f t="shared" si="41"/>
        <v>60</v>
      </c>
      <c r="DJ102" s="502">
        <v>9</v>
      </c>
      <c r="DK102" s="502"/>
      <c r="DL102" s="502"/>
      <c r="DM102" s="502" t="s">
        <v>15329</v>
      </c>
      <c r="DN102" s="502"/>
      <c r="DO102" s="502"/>
      <c r="DP102" s="502"/>
      <c r="DQ102" s="502"/>
      <c r="DR102" s="502" t="str">
        <f t="shared" ref="DR102:DR106" si="50">BU102</f>
        <v>[200,108]</v>
      </c>
      <c r="DS102" s="502"/>
      <c r="DT102" s="502">
        <f t="shared" si="42"/>
        <v>5</v>
      </c>
      <c r="DU102" s="502"/>
      <c r="DV102" s="502"/>
      <c r="DW102" s="502"/>
      <c r="DX102" s="502"/>
      <c r="DY102" s="502"/>
      <c r="DZ102" s="502"/>
      <c r="EA102" s="502"/>
      <c r="EB102" s="502"/>
      <c r="EC102" s="502"/>
      <c r="ED102" s="502"/>
      <c r="EE102" s="502"/>
      <c r="EF102" s="502"/>
      <c r="EG102" s="502"/>
      <c r="EH102" s="502"/>
      <c r="EI102" s="502"/>
      <c r="EJ102" s="502"/>
      <c r="EK102" s="502"/>
      <c r="EL102" s="502"/>
      <c r="EM102" s="502"/>
      <c r="EN102" s="502"/>
      <c r="EO102" s="502"/>
      <c r="EP102" s="502"/>
      <c r="EQ102" s="502"/>
      <c r="ER102" s="502"/>
      <c r="ES102" s="502"/>
      <c r="ET102" s="502"/>
      <c r="EU102" s="502"/>
      <c r="EV102" s="502"/>
      <c r="EW102" s="502">
        <v>2</v>
      </c>
      <c r="EX102" s="502"/>
      <c r="EY102" s="502"/>
      <c r="EZ102" s="502">
        <v>101</v>
      </c>
      <c r="FA102" s="502"/>
      <c r="FB102" s="502"/>
      <c r="FC102" s="502"/>
      <c r="FD102" s="502"/>
      <c r="FE102" s="502">
        <v>0</v>
      </c>
      <c r="FF102" s="504"/>
      <c r="FG102" s="502">
        <v>2</v>
      </c>
      <c r="FH102" s="502">
        <v>1</v>
      </c>
      <c r="FI102" s="502">
        <v>25</v>
      </c>
      <c r="FJ102" s="502">
        <v>2</v>
      </c>
      <c r="FK102" s="502"/>
      <c r="FL102" s="502"/>
      <c r="FM102" s="502">
        <v>101</v>
      </c>
      <c r="FN102" s="502"/>
      <c r="FO102" s="502"/>
      <c r="FP102" s="502"/>
      <c r="FQ102" s="502" t="s">
        <v>15242</v>
      </c>
      <c r="FR102" s="502">
        <v>0</v>
      </c>
      <c r="FS102" s="502">
        <v>0</v>
      </c>
      <c r="FT102" s="504"/>
      <c r="FU102" s="502">
        <v>2</v>
      </c>
      <c r="FV102" s="502">
        <v>2</v>
      </c>
      <c r="FW102" s="502">
        <v>25</v>
      </c>
      <c r="FX102" s="152">
        <v>2000</v>
      </c>
      <c r="FY102" s="152">
        <v>1</v>
      </c>
    </row>
    <row r="103" spans="1:181">
      <c r="A103" s="139">
        <v>5231</v>
      </c>
      <c r="B103" s="524" t="s">
        <v>15435</v>
      </c>
      <c r="C103" s="139">
        <v>2</v>
      </c>
      <c r="D103" s="139">
        <v>1</v>
      </c>
      <c r="E103" s="139">
        <f t="shared" si="46"/>
        <v>1</v>
      </c>
      <c r="F103" s="139">
        <v>1</v>
      </c>
      <c r="G103" s="139">
        <v>4</v>
      </c>
      <c r="H103" s="139">
        <v>1</v>
      </c>
      <c r="L103" s="139">
        <f t="shared" si="47"/>
        <v>3.5999999999999997E-2</v>
      </c>
      <c r="M103" s="139">
        <f t="shared" si="48"/>
        <v>2.7E-2</v>
      </c>
      <c r="N103" s="300" t="str">
        <f t="shared" si="33"/>
        <v>PLAYERSKILL_523</v>
      </c>
      <c r="O103" s="300" t="str">
        <f t="shared" si="7"/>
        <v>PLAYERSKILLDES_5231</v>
      </c>
      <c r="P103" s="300" t="str">
        <f t="shared" si="45"/>
        <v>PLAYERSKILLDES2_5231</v>
      </c>
      <c r="Q103" s="300" t="str">
        <f t="shared" si="40"/>
        <v>PLAYERSKILLDES3_5231</v>
      </c>
      <c r="R103" s="300" t="str">
        <f t="shared" si="49"/>
        <v>PLAYERSKILLDES4_5231</v>
      </c>
      <c r="S103" s="300" t="s">
        <v>15436</v>
      </c>
      <c r="T103" s="502">
        <v>101</v>
      </c>
      <c r="U103" s="503"/>
      <c r="V103" s="503"/>
      <c r="W103" s="503"/>
      <c r="X103" s="503"/>
      <c r="Y103" s="503"/>
      <c r="Z103" s="502"/>
      <c r="AA103" s="502"/>
      <c r="AB103" s="502"/>
      <c r="AC103" s="502"/>
      <c r="AD103" s="504"/>
      <c r="AF103" s="502"/>
      <c r="AG103" s="504"/>
      <c r="AH103" s="504">
        <v>120</v>
      </c>
      <c r="AJ103" s="504"/>
      <c r="AK103" s="504"/>
      <c r="AL103" s="502"/>
      <c r="AM103" s="502">
        <v>3</v>
      </c>
      <c r="AN103" s="496" t="s">
        <v>15414</v>
      </c>
      <c r="AO103" s="502">
        <v>0</v>
      </c>
      <c r="AP103" s="502">
        <v>3</v>
      </c>
      <c r="AQ103" s="502">
        <v>5</v>
      </c>
      <c r="AR103" s="502">
        <v>0</v>
      </c>
      <c r="AS103" s="502"/>
      <c r="AT103" s="504" t="str">
        <f>"["&amp;VLOOKUP([1]playerSkillEffect!$A103,[1]法术参数设计表!$A$2:$O$212,8,FALSE)*1000&amp;",0]"</f>
        <v>[12000,0]</v>
      </c>
      <c r="AU103" s="504" t="str">
        <f>"["&amp;VLOOKUP([1]playerSkillEffect!$A103,[1]法术参数设计表!$A$2:$O$212,9,FALSE)*1000&amp;",0]"</f>
        <v>[20000,0]</v>
      </c>
      <c r="AV103" s="504" t="str">
        <f>"["&amp;VLOOKUP([1]playerSkillEffect!$A103,[1]法术参数设计表!$A$2:$O$168,10,FALSE)&amp;",0]"</f>
        <v>[53,0]</v>
      </c>
      <c r="AW103" s="502">
        <v>1</v>
      </c>
      <c r="AX103" s="502">
        <v>1</v>
      </c>
      <c r="AY103" s="502">
        <v>1</v>
      </c>
      <c r="AZ103" s="502" t="s">
        <v>6831</v>
      </c>
      <c r="BA103" s="502"/>
      <c r="BB103" s="502">
        <v>1</v>
      </c>
      <c r="BC103" s="502"/>
      <c r="BD103" s="502" t="s">
        <v>6831</v>
      </c>
      <c r="BE103" s="502">
        <v>105231</v>
      </c>
      <c r="BF103" s="502" t="s">
        <v>6831</v>
      </c>
      <c r="BG103" s="502" t="s">
        <v>6831</v>
      </c>
      <c r="BH103" s="502">
        <v>100</v>
      </c>
      <c r="BI103" s="502"/>
      <c r="BJ103" s="502"/>
      <c r="BK103" s="502">
        <v>1</v>
      </c>
      <c r="BL103" s="502">
        <f>VLOOKUP(A103,[1]法术参数设计表!$A$2:$W$223,5,FALSE)</f>
        <v>60</v>
      </c>
      <c r="BM103" s="502">
        <v>8</v>
      </c>
      <c r="BN103" s="502"/>
      <c r="BO103" s="502"/>
      <c r="BP103" s="502" t="s">
        <v>15204</v>
      </c>
      <c r="BQ103" s="502"/>
      <c r="BR103" s="502"/>
      <c r="BS103" s="502" t="s">
        <v>6831</v>
      </c>
      <c r="BT103" s="502"/>
      <c r="BU103" s="502" t="str">
        <f>IF(VLOOKUP(A103,[1]法术参数设计表!$A$2:$Q$168,16,FALSE)="","","["&amp;ROUND(VLOOKUP(A103,[1]法术参数设计表!$A$2:$Q$168,16,FALSE),0)&amp;","&amp;ROUND(VLOOKUP(A103,[1]法术参数设计表!$A$2:$Q$168,17,FALSE),0)&amp;"]")</f>
        <v>[200,108]</v>
      </c>
      <c r="BV103" s="502"/>
      <c r="BW103" s="502" t="s">
        <v>6831</v>
      </c>
      <c r="BX103" s="502">
        <v>5</v>
      </c>
      <c r="BY103" s="505" t="s">
        <v>6831</v>
      </c>
      <c r="BZ103" s="505" t="s">
        <v>6831</v>
      </c>
      <c r="CA103" s="505"/>
      <c r="CB103" s="505" t="s">
        <v>6831</v>
      </c>
      <c r="CC103" s="505"/>
      <c r="CD103" s="505"/>
      <c r="CE103" s="504" t="s">
        <v>6831</v>
      </c>
      <c r="CF103" s="502" t="s">
        <v>6831</v>
      </c>
      <c r="CG103" s="504" t="s">
        <v>6831</v>
      </c>
      <c r="CH103" s="502" t="s">
        <v>6831</v>
      </c>
      <c r="CI103" s="502" t="s">
        <v>6831</v>
      </c>
      <c r="CJ103" s="502"/>
      <c r="CK103" s="502"/>
      <c r="CL103" s="502"/>
      <c r="CM103" s="502"/>
      <c r="CN103" s="502"/>
      <c r="CO103" s="502"/>
      <c r="CP103" s="502"/>
      <c r="CQ103" s="502"/>
      <c r="CR103" s="502"/>
      <c r="CS103" s="502"/>
      <c r="CT103" s="502"/>
      <c r="CU103" s="502"/>
      <c r="CV103" s="502"/>
      <c r="CW103" s="502">
        <v>5</v>
      </c>
      <c r="CX103" s="502"/>
      <c r="CY103" s="502"/>
      <c r="CZ103" s="502"/>
      <c r="DA103" s="502"/>
      <c r="DB103" s="502"/>
      <c r="DC103" s="502"/>
      <c r="DD103" s="504"/>
      <c r="DE103" s="504"/>
      <c r="DF103" s="504"/>
      <c r="DG103" s="504"/>
      <c r="DH103" s="502">
        <v>1</v>
      </c>
      <c r="DI103" s="502">
        <f t="shared" si="41"/>
        <v>60</v>
      </c>
      <c r="DJ103" s="502">
        <v>9</v>
      </c>
      <c r="DK103" s="502"/>
      <c r="DL103" s="502"/>
      <c r="DM103" s="502" t="s">
        <v>15329</v>
      </c>
      <c r="DN103" s="502"/>
      <c r="DO103" s="502"/>
      <c r="DP103" s="502"/>
      <c r="DQ103" s="502"/>
      <c r="DR103" s="502" t="str">
        <f t="shared" si="50"/>
        <v>[200,108]</v>
      </c>
      <c r="DS103" s="502"/>
      <c r="DT103" s="502">
        <f t="shared" si="42"/>
        <v>5</v>
      </c>
      <c r="DU103" s="502"/>
      <c r="DV103" s="502"/>
      <c r="DW103" s="502"/>
      <c r="DX103" s="502"/>
      <c r="DY103" s="502"/>
      <c r="DZ103" s="502"/>
      <c r="EA103" s="502"/>
      <c r="EB103" s="502"/>
      <c r="EC103" s="502"/>
      <c r="ED103" s="502"/>
      <c r="EE103" s="502"/>
      <c r="EF103" s="502"/>
      <c r="EG103" s="502"/>
      <c r="EH103" s="502"/>
      <c r="EI103" s="502"/>
      <c r="EJ103" s="502"/>
      <c r="EK103" s="502"/>
      <c r="EL103" s="502"/>
      <c r="EM103" s="502"/>
      <c r="EN103" s="502"/>
      <c r="EO103" s="502"/>
      <c r="EP103" s="502"/>
      <c r="EQ103" s="502"/>
      <c r="ER103" s="502"/>
      <c r="ES103" s="502"/>
      <c r="ET103" s="502"/>
      <c r="EU103" s="502"/>
      <c r="EV103" s="502"/>
      <c r="EW103" s="502">
        <v>2</v>
      </c>
      <c r="EX103" s="502"/>
      <c r="EY103" s="502"/>
      <c r="EZ103" s="502">
        <v>101</v>
      </c>
      <c r="FA103" s="502"/>
      <c r="FB103" s="502"/>
      <c r="FC103" s="502"/>
      <c r="FD103" s="502"/>
      <c r="FE103" s="502">
        <v>0</v>
      </c>
      <c r="FF103" s="504"/>
      <c r="FG103" s="502">
        <v>2</v>
      </c>
      <c r="FH103" s="502">
        <v>1</v>
      </c>
      <c r="FI103" s="502">
        <v>25</v>
      </c>
      <c r="FJ103" s="502">
        <v>2</v>
      </c>
      <c r="FK103" s="502"/>
      <c r="FL103" s="502"/>
      <c r="FM103" s="502">
        <v>101</v>
      </c>
      <c r="FN103" s="502"/>
      <c r="FO103" s="502"/>
      <c r="FP103" s="502"/>
      <c r="FQ103" s="502" t="s">
        <v>15242</v>
      </c>
      <c r="FR103" s="502">
        <v>0</v>
      </c>
      <c r="FS103" s="502">
        <v>0</v>
      </c>
      <c r="FT103" s="504"/>
      <c r="FU103" s="502">
        <v>2</v>
      </c>
      <c r="FV103" s="502">
        <v>2</v>
      </c>
      <c r="FW103" s="502">
        <v>25</v>
      </c>
      <c r="FX103" s="152">
        <v>2000</v>
      </c>
      <c r="FY103" s="152">
        <v>1</v>
      </c>
    </row>
    <row r="104" spans="1:181">
      <c r="A104" s="139">
        <v>5232</v>
      </c>
      <c r="B104" s="524" t="s">
        <v>15435</v>
      </c>
      <c r="C104" s="139">
        <v>2</v>
      </c>
      <c r="D104" s="139">
        <v>1</v>
      </c>
      <c r="E104" s="139">
        <f t="shared" si="46"/>
        <v>1</v>
      </c>
      <c r="F104" s="139">
        <v>1</v>
      </c>
      <c r="G104" s="139">
        <v>4</v>
      </c>
      <c r="H104" s="139">
        <v>1</v>
      </c>
      <c r="L104" s="139">
        <f t="shared" si="47"/>
        <v>3.5999999999999997E-2</v>
      </c>
      <c r="M104" s="139">
        <f t="shared" si="48"/>
        <v>2.7E-2</v>
      </c>
      <c r="N104" s="300" t="str">
        <f t="shared" si="33"/>
        <v>PLAYERSKILL_523</v>
      </c>
      <c r="O104" s="300" t="str">
        <f t="shared" si="7"/>
        <v>PLAYERSKILLDES_5232</v>
      </c>
      <c r="P104" s="300" t="str">
        <f t="shared" si="45"/>
        <v>PLAYERSKILLDES2_5232</v>
      </c>
      <c r="Q104" s="300" t="str">
        <f t="shared" si="40"/>
        <v>PLAYERSKILLDES3_5232</v>
      </c>
      <c r="R104" s="300" t="str">
        <f t="shared" si="49"/>
        <v>PLAYERSKILLDES4_5232</v>
      </c>
      <c r="S104" s="300" t="s">
        <v>15436</v>
      </c>
      <c r="T104" s="502">
        <v>101</v>
      </c>
      <c r="U104" s="503"/>
      <c r="V104" s="503"/>
      <c r="W104" s="503"/>
      <c r="X104" s="503"/>
      <c r="Y104" s="503"/>
      <c r="Z104" s="502"/>
      <c r="AA104" s="502"/>
      <c r="AB104" s="502"/>
      <c r="AC104" s="502"/>
      <c r="AD104" s="504"/>
      <c r="AF104" s="502"/>
      <c r="AG104" s="504"/>
      <c r="AH104" s="504">
        <v>120</v>
      </c>
      <c r="AJ104" s="504"/>
      <c r="AK104" s="504"/>
      <c r="AL104" s="502"/>
      <c r="AM104" s="502">
        <v>3</v>
      </c>
      <c r="AN104" s="496" t="s">
        <v>15414</v>
      </c>
      <c r="AO104" s="502">
        <v>0</v>
      </c>
      <c r="AP104" s="502">
        <v>3</v>
      </c>
      <c r="AQ104" s="502">
        <v>5</v>
      </c>
      <c r="AR104" s="502">
        <v>0</v>
      </c>
      <c r="AS104" s="502"/>
      <c r="AT104" s="504" t="str">
        <f>"["&amp;VLOOKUP([1]playerSkillEffect!$A104,[1]法术参数设计表!$A$2:$O$212,8,FALSE)*1000&amp;",0]"</f>
        <v>[12000,0]</v>
      </c>
      <c r="AU104" s="504" t="str">
        <f>"["&amp;VLOOKUP([1]playerSkillEffect!$A104,[1]法术参数设计表!$A$2:$O$212,9,FALSE)*1000&amp;",0]"</f>
        <v>[20000,0]</v>
      </c>
      <c r="AV104" s="504" t="str">
        <f>"["&amp;VLOOKUP([1]playerSkillEffect!$A104,[1]法术参数设计表!$A$2:$O$168,10,FALSE)&amp;",0]"</f>
        <v>[53,0]</v>
      </c>
      <c r="AW104" s="502">
        <v>1</v>
      </c>
      <c r="AX104" s="502">
        <v>1</v>
      </c>
      <c r="AY104" s="502">
        <v>1</v>
      </c>
      <c r="AZ104" s="502" t="s">
        <v>6831</v>
      </c>
      <c r="BA104" s="502"/>
      <c r="BB104" s="502">
        <v>1</v>
      </c>
      <c r="BC104" s="502"/>
      <c r="BD104" s="502" t="s">
        <v>6831</v>
      </c>
      <c r="BE104" s="502">
        <v>105232</v>
      </c>
      <c r="BF104" s="502" t="s">
        <v>6831</v>
      </c>
      <c r="BG104" s="502" t="s">
        <v>6831</v>
      </c>
      <c r="BH104" s="502">
        <v>100</v>
      </c>
      <c r="BI104" s="502"/>
      <c r="BJ104" s="502"/>
      <c r="BK104" s="502">
        <v>1</v>
      </c>
      <c r="BL104" s="502">
        <f>VLOOKUP(A104,[1]法术参数设计表!$A$2:$W$223,5,FALSE)</f>
        <v>60</v>
      </c>
      <c r="BM104" s="502">
        <v>8</v>
      </c>
      <c r="BN104" s="502"/>
      <c r="BO104" s="502"/>
      <c r="BP104" s="502" t="s">
        <v>15204</v>
      </c>
      <c r="BQ104" s="502"/>
      <c r="BR104" s="502"/>
      <c r="BS104" s="502" t="s">
        <v>6831</v>
      </c>
      <c r="BT104" s="502"/>
      <c r="BU104" s="502" t="str">
        <f>IF(VLOOKUP(A104,[1]法术参数设计表!$A$2:$Q$168,16,FALSE)="","","["&amp;ROUND(VLOOKUP(A104,[1]法术参数设计表!$A$2:$Q$168,16,FALSE),0)&amp;","&amp;ROUND(VLOOKUP(A104,[1]法术参数设计表!$A$2:$Q$168,17,FALSE),0)&amp;"]")</f>
        <v>[200,108]</v>
      </c>
      <c r="BV104" s="502"/>
      <c r="BW104" s="502" t="s">
        <v>6831</v>
      </c>
      <c r="BX104" s="502">
        <v>5</v>
      </c>
      <c r="BY104" s="505" t="s">
        <v>6831</v>
      </c>
      <c r="BZ104" s="505" t="s">
        <v>6831</v>
      </c>
      <c r="CA104" s="505"/>
      <c r="CB104" s="505" t="s">
        <v>6831</v>
      </c>
      <c r="CC104" s="505"/>
      <c r="CD104" s="505"/>
      <c r="CE104" s="504" t="s">
        <v>6831</v>
      </c>
      <c r="CF104" s="502" t="s">
        <v>6831</v>
      </c>
      <c r="CG104" s="504" t="s">
        <v>6831</v>
      </c>
      <c r="CH104" s="502" t="s">
        <v>6831</v>
      </c>
      <c r="CI104" s="502" t="s">
        <v>6831</v>
      </c>
      <c r="CJ104" s="502"/>
      <c r="CK104" s="502"/>
      <c r="CL104" s="502"/>
      <c r="CM104" s="502"/>
      <c r="CN104" s="502"/>
      <c r="CO104" s="502"/>
      <c r="CP104" s="502"/>
      <c r="CQ104" s="502"/>
      <c r="CR104" s="502"/>
      <c r="CS104" s="502"/>
      <c r="CT104" s="502"/>
      <c r="CU104" s="502"/>
      <c r="CV104" s="502"/>
      <c r="CW104" s="502">
        <v>5</v>
      </c>
      <c r="CX104" s="502"/>
      <c r="CY104" s="502"/>
      <c r="CZ104" s="502">
        <v>100</v>
      </c>
      <c r="DA104" s="502"/>
      <c r="DB104" s="502"/>
      <c r="DC104" s="502"/>
      <c r="DD104" s="504"/>
      <c r="DE104" s="504"/>
      <c r="DF104" s="504"/>
      <c r="DG104" s="504"/>
      <c r="DH104" s="502">
        <v>1</v>
      </c>
      <c r="DI104" s="502">
        <v>2000</v>
      </c>
      <c r="DJ104" s="502">
        <v>9</v>
      </c>
      <c r="DK104" s="502"/>
      <c r="DL104" s="502"/>
      <c r="DM104" s="502" t="s">
        <v>15329</v>
      </c>
      <c r="DN104" s="502"/>
      <c r="DO104" s="502"/>
      <c r="DP104" s="502"/>
      <c r="DQ104" s="502"/>
      <c r="DR104" s="502" t="str">
        <f t="shared" si="50"/>
        <v>[200,108]</v>
      </c>
      <c r="DS104" s="502"/>
      <c r="DT104" s="502">
        <f t="shared" si="42"/>
        <v>5</v>
      </c>
      <c r="DU104" s="502"/>
      <c r="DV104" s="502"/>
      <c r="DW104" s="502">
        <v>45232</v>
      </c>
      <c r="DX104" s="502" t="s">
        <v>15138</v>
      </c>
      <c r="DY104" s="502"/>
      <c r="DZ104" s="502"/>
      <c r="EA104" s="502"/>
      <c r="EB104" s="502"/>
      <c r="EC104" s="502"/>
      <c r="ED104" s="502"/>
      <c r="EE104" s="502"/>
      <c r="EF104" s="502"/>
      <c r="EG104" s="502"/>
      <c r="EH104" s="502"/>
      <c r="EI104" s="502"/>
      <c r="EJ104" s="502"/>
      <c r="EK104" s="502"/>
      <c r="EL104" s="502"/>
      <c r="EM104" s="502"/>
      <c r="EN104" s="502"/>
      <c r="EO104" s="502"/>
      <c r="EP104" s="502"/>
      <c r="EQ104" s="502"/>
      <c r="ER104" s="502"/>
      <c r="ES104" s="502"/>
      <c r="ET104" s="502"/>
      <c r="EU104" s="502"/>
      <c r="EV104" s="502"/>
      <c r="EW104" s="502">
        <v>2</v>
      </c>
      <c r="EX104" s="502"/>
      <c r="EY104" s="502"/>
      <c r="EZ104" s="502">
        <v>101</v>
      </c>
      <c r="FA104" s="502"/>
      <c r="FB104" s="502"/>
      <c r="FC104" s="502"/>
      <c r="FD104" s="502"/>
      <c r="FE104" s="502">
        <v>0</v>
      </c>
      <c r="FF104" s="504"/>
      <c r="FG104" s="502">
        <v>2</v>
      </c>
      <c r="FH104" s="502">
        <v>1</v>
      </c>
      <c r="FI104" s="502">
        <v>25</v>
      </c>
      <c r="FJ104" s="502">
        <v>2</v>
      </c>
      <c r="FK104" s="502"/>
      <c r="FL104" s="502"/>
      <c r="FM104" s="502">
        <v>101</v>
      </c>
      <c r="FN104" s="502"/>
      <c r="FO104" s="502"/>
      <c r="FP104" s="502"/>
      <c r="FQ104" s="502" t="s">
        <v>15242</v>
      </c>
      <c r="FR104" s="502">
        <v>0</v>
      </c>
      <c r="FS104" s="502">
        <v>0</v>
      </c>
      <c r="FT104" s="504"/>
      <c r="FU104" s="502">
        <v>2</v>
      </c>
      <c r="FV104" s="502">
        <v>2</v>
      </c>
      <c r="FW104" s="502">
        <v>25</v>
      </c>
      <c r="FX104" s="152">
        <v>2000</v>
      </c>
      <c r="FY104" s="152">
        <v>1</v>
      </c>
    </row>
    <row r="105" spans="1:181">
      <c r="A105" s="139">
        <v>524</v>
      </c>
      <c r="B105" s="524" t="s">
        <v>15437</v>
      </c>
      <c r="C105" s="139">
        <v>2</v>
      </c>
      <c r="D105" s="139">
        <v>1</v>
      </c>
      <c r="E105" s="139">
        <f t="shared" si="46"/>
        <v>1</v>
      </c>
      <c r="F105" s="139">
        <v>1</v>
      </c>
      <c r="G105" s="139">
        <v>1</v>
      </c>
      <c r="H105" s="139">
        <v>1</v>
      </c>
      <c r="L105" s="139">
        <f t="shared" si="47"/>
        <v>3.5999999999999997E-2</v>
      </c>
      <c r="M105" s="139">
        <f t="shared" si="48"/>
        <v>2.7E-2</v>
      </c>
      <c r="N105" s="300" t="str">
        <f t="shared" si="33"/>
        <v>PLAYERSKILL_524</v>
      </c>
      <c r="O105" s="300" t="str">
        <f t="shared" si="7"/>
        <v>PLAYERSKILLDES_524</v>
      </c>
      <c r="P105" s="300" t="str">
        <f>"PLAYERSKILLDES2_"&amp;A105</f>
        <v>PLAYERSKILLDES2_524</v>
      </c>
      <c r="Q105" s="300" t="str">
        <f t="shared" si="40"/>
        <v>PLAYERSKILLDES3_524</v>
      </c>
      <c r="R105" s="300" t="str">
        <f t="shared" si="49"/>
        <v>PLAYERSKILLDES4_524</v>
      </c>
      <c r="S105" s="300" t="s">
        <v>15438</v>
      </c>
      <c r="T105" s="502">
        <v>101</v>
      </c>
      <c r="U105" s="503"/>
      <c r="V105" s="503"/>
      <c r="W105" s="503"/>
      <c r="X105" s="503"/>
      <c r="Y105" s="503"/>
      <c r="Z105" s="502"/>
      <c r="AA105" s="502"/>
      <c r="AB105" s="502"/>
      <c r="AC105" s="502"/>
      <c r="AD105" s="504"/>
      <c r="AE105" s="127" t="s">
        <v>15439</v>
      </c>
      <c r="AF105" s="502"/>
      <c r="AG105" s="127" t="s">
        <v>15440</v>
      </c>
      <c r="AH105" s="504">
        <v>140</v>
      </c>
      <c r="AJ105" s="504"/>
      <c r="AK105" s="504"/>
      <c r="AL105" s="502"/>
      <c r="AM105" s="502">
        <v>3</v>
      </c>
      <c r="AN105" s="496" t="s">
        <v>15414</v>
      </c>
      <c r="AO105" s="502">
        <v>0</v>
      </c>
      <c r="AP105" s="502">
        <v>3</v>
      </c>
      <c r="AQ105" s="502">
        <v>5</v>
      </c>
      <c r="AR105" s="502">
        <v>0</v>
      </c>
      <c r="AS105" s="502"/>
      <c r="AT105" s="504" t="str">
        <f>"["&amp;VLOOKUP([1]playerSkillEffect!$A105,[1]法术参数设计表!$A$2:$O$212,8,FALSE)*1000&amp;",0]"</f>
        <v>[12000,0]</v>
      </c>
      <c r="AU105" s="504" t="str">
        <f>"["&amp;VLOOKUP([1]playerSkillEffect!$A105,[1]法术参数设计表!$A$2:$O$212,9,FALSE)*1000&amp;",0]"</f>
        <v>[26000,0]</v>
      </c>
      <c r="AV105" s="504" t="str">
        <f>"["&amp;VLOOKUP([1]playerSkillEffect!$A105,[1]法术参数设计表!$A$2:$O$168,10,FALSE)&amp;",0]"</f>
        <v>[54,0]</v>
      </c>
      <c r="AW105" s="502">
        <v>1</v>
      </c>
      <c r="AX105" s="502">
        <v>1</v>
      </c>
      <c r="AY105" s="502">
        <v>1</v>
      </c>
      <c r="AZ105" s="502" t="s">
        <v>6831</v>
      </c>
      <c r="BA105" s="502"/>
      <c r="BB105" s="502">
        <v>1</v>
      </c>
      <c r="BC105" s="502"/>
      <c r="BD105" s="502" t="s">
        <v>6831</v>
      </c>
      <c r="BE105" s="502">
        <v>10524</v>
      </c>
      <c r="BF105" s="502" t="s">
        <v>6831</v>
      </c>
      <c r="BG105" s="502" t="s">
        <v>6831</v>
      </c>
      <c r="BH105" s="502">
        <v>100</v>
      </c>
      <c r="BI105" s="504"/>
      <c r="BJ105" s="502"/>
      <c r="BK105" s="502">
        <v>1</v>
      </c>
      <c r="BL105" s="502">
        <f>VLOOKUP(A105,[1]法术参数设计表!$A$2:$W$223,5,FALSE)</f>
        <v>80</v>
      </c>
      <c r="BM105" s="502">
        <v>9</v>
      </c>
      <c r="BN105" s="502"/>
      <c r="BO105" s="502"/>
      <c r="BP105" s="502" t="s">
        <v>15204</v>
      </c>
      <c r="BQ105" s="502">
        <v>2</v>
      </c>
      <c r="BR105" s="502"/>
      <c r="BS105" s="502"/>
      <c r="BT105" s="502"/>
      <c r="BU105" s="502" t="str">
        <f>IF(VLOOKUP(A105,[1]法术参数设计表!$A$2:$Q$168,16,FALSE)="","","["&amp;ROUND(VLOOKUP(A105,[1]法术参数设计表!$A$2:$Q$168,16,FALSE),0)&amp;","&amp;ROUND(VLOOKUP(A105,[1]法术参数设计表!$A$2:$Q$168,17,FALSE),0)&amp;"]")</f>
        <v>[2228,1208]</v>
      </c>
      <c r="BV105" s="502"/>
      <c r="BW105" s="502" t="s">
        <v>6831</v>
      </c>
      <c r="BX105" s="502">
        <v>5</v>
      </c>
      <c r="BY105" s="505" t="s">
        <v>6831</v>
      </c>
      <c r="BZ105" s="505" t="s">
        <v>6831</v>
      </c>
      <c r="CA105" s="505">
        <v>4521</v>
      </c>
      <c r="CB105" s="511" t="s">
        <v>15204</v>
      </c>
      <c r="CC105" s="505"/>
      <c r="CD105" s="505"/>
      <c r="CE105" s="504" t="s">
        <v>6831</v>
      </c>
      <c r="CF105" s="502" t="s">
        <v>6831</v>
      </c>
      <c r="CG105" s="504" t="s">
        <v>6831</v>
      </c>
      <c r="CH105" s="502" t="s">
        <v>6831</v>
      </c>
      <c r="CI105" s="502" t="s">
        <v>6831</v>
      </c>
      <c r="CJ105" s="502"/>
      <c r="CK105" s="502"/>
      <c r="CL105" s="502"/>
      <c r="CM105" s="502"/>
      <c r="CN105" s="502"/>
      <c r="CO105" s="502"/>
      <c r="CP105" s="502"/>
      <c r="CQ105" s="502"/>
      <c r="CR105" s="502"/>
      <c r="CS105" s="502"/>
      <c r="CT105" s="502"/>
      <c r="CU105" s="502"/>
      <c r="CV105" s="502"/>
      <c r="CW105" s="502">
        <v>5</v>
      </c>
      <c r="CX105" s="502"/>
      <c r="CY105" s="502"/>
      <c r="CZ105" s="502">
        <v>100</v>
      </c>
      <c r="DA105" t="s">
        <v>15441</v>
      </c>
      <c r="DB105" s="502">
        <v>1</v>
      </c>
      <c r="DC105" s="502"/>
      <c r="DD105" s="532"/>
      <c r="DE105" s="504"/>
      <c r="DG105" s="504"/>
      <c r="DH105" s="502">
        <v>1</v>
      </c>
      <c r="DI105" s="502">
        <v>80</v>
      </c>
      <c r="DJ105" s="502">
        <v>9</v>
      </c>
      <c r="DK105" s="502">
        <v>1</v>
      </c>
      <c r="DL105" s="502">
        <v>2</v>
      </c>
      <c r="DM105" s="502" t="s">
        <v>15204</v>
      </c>
      <c r="DN105" s="502">
        <v>2</v>
      </c>
      <c r="DO105" s="502"/>
      <c r="DP105" s="502"/>
      <c r="DQ105" s="502"/>
      <c r="DR105" s="502" t="str">
        <f t="shared" si="50"/>
        <v>[2228,1208]</v>
      </c>
      <c r="DS105" s="502"/>
      <c r="DT105" s="502">
        <v>5</v>
      </c>
      <c r="DU105" s="502"/>
      <c r="DV105" s="502"/>
      <c r="DW105" s="502"/>
      <c r="DX105" s="504"/>
      <c r="DY105" s="502"/>
      <c r="DZ105" s="502"/>
      <c r="EA105" s="502"/>
      <c r="EB105" s="502"/>
      <c r="EC105" s="502"/>
      <c r="ED105" s="502"/>
      <c r="EE105" s="502"/>
      <c r="EF105" s="502"/>
      <c r="EG105" s="502"/>
      <c r="EH105" s="502"/>
      <c r="EI105" s="502"/>
      <c r="EJ105" s="502"/>
      <c r="EK105" s="502"/>
      <c r="EL105" s="502"/>
      <c r="EM105" s="502"/>
      <c r="EN105" s="502"/>
      <c r="EO105" s="502"/>
      <c r="EP105" s="502"/>
      <c r="EQ105" s="502"/>
      <c r="ER105" s="502"/>
      <c r="ES105" s="502"/>
      <c r="ET105" s="502"/>
      <c r="EU105" s="502"/>
      <c r="EV105" s="502"/>
      <c r="EW105" s="502">
        <v>2</v>
      </c>
      <c r="EX105" s="502"/>
      <c r="EY105" s="502"/>
      <c r="EZ105" s="502">
        <v>101</v>
      </c>
      <c r="FA105" s="502"/>
      <c r="FB105" s="502"/>
      <c r="FC105" s="502"/>
      <c r="FD105" s="502"/>
      <c r="FE105" s="502">
        <v>0</v>
      </c>
      <c r="FF105" s="504"/>
      <c r="FG105" s="502">
        <v>2</v>
      </c>
      <c r="FH105" s="502">
        <v>1</v>
      </c>
      <c r="FI105" s="502">
        <v>25</v>
      </c>
      <c r="FJ105" s="502">
        <v>2</v>
      </c>
      <c r="FK105" s="502"/>
      <c r="FL105" s="502"/>
      <c r="FM105" s="502">
        <v>101</v>
      </c>
      <c r="FN105" s="502"/>
      <c r="FO105" s="502"/>
      <c r="FP105" s="502"/>
      <c r="FQ105" s="502" t="s">
        <v>15242</v>
      </c>
      <c r="FR105" s="502">
        <v>0</v>
      </c>
      <c r="FS105" s="502">
        <v>0</v>
      </c>
      <c r="FT105" s="504"/>
      <c r="FU105" s="502">
        <v>2</v>
      </c>
      <c r="FV105" s="502">
        <v>2</v>
      </c>
      <c r="FW105" s="502">
        <v>25</v>
      </c>
      <c r="FX105" s="152">
        <v>2000</v>
      </c>
      <c r="FY105" s="152">
        <v>1</v>
      </c>
    </row>
    <row r="106" spans="1:181">
      <c r="A106" s="139">
        <v>525</v>
      </c>
      <c r="B106" s="526" t="s">
        <v>15442</v>
      </c>
      <c r="C106" s="139">
        <v>2</v>
      </c>
      <c r="D106" s="139">
        <v>1</v>
      </c>
      <c r="E106" s="139">
        <f t="shared" si="46"/>
        <v>1</v>
      </c>
      <c r="F106" s="139">
        <v>1</v>
      </c>
      <c r="G106" s="139">
        <v>1</v>
      </c>
      <c r="H106" s="139">
        <v>1</v>
      </c>
      <c r="L106" s="139">
        <f t="shared" si="47"/>
        <v>3.5999999999999997E-2</v>
      </c>
      <c r="M106" s="139">
        <f t="shared" si="48"/>
        <v>2.7E-2</v>
      </c>
      <c r="N106" s="300" t="str">
        <f>"PLAYERSKILL_"&amp;LEFT($A106,3)</f>
        <v>PLAYERSKILL_525</v>
      </c>
      <c r="O106" s="300" t="str">
        <f t="shared" si="7"/>
        <v>PLAYERSKILLDES_525</v>
      </c>
      <c r="P106" s="300" t="str">
        <f t="shared" si="45"/>
        <v>PLAYERSKILLDES2_525</v>
      </c>
      <c r="Q106" s="300" t="str">
        <f t="shared" si="40"/>
        <v>PLAYERSKILLDES3_525</v>
      </c>
      <c r="R106" s="300" t="str">
        <f t="shared" si="49"/>
        <v>PLAYERSKILLDES4_525</v>
      </c>
      <c r="S106" s="300" t="s">
        <v>15443</v>
      </c>
      <c r="T106" s="502">
        <v>101</v>
      </c>
      <c r="U106" s="503"/>
      <c r="V106" s="503"/>
      <c r="W106" s="503"/>
      <c r="X106" s="503"/>
      <c r="Y106" s="503"/>
      <c r="Z106" s="502"/>
      <c r="AA106" s="504" t="s">
        <v>15444</v>
      </c>
      <c r="AB106" s="502"/>
      <c r="AC106" s="502"/>
      <c r="AD106" s="504"/>
      <c r="AF106" s="502"/>
      <c r="AH106" s="504"/>
      <c r="AJ106" s="504"/>
      <c r="AK106" s="504"/>
      <c r="AL106" s="502"/>
      <c r="AM106" s="502">
        <v>1</v>
      </c>
      <c r="AN106" s="496"/>
      <c r="AO106" s="502">
        <v>0</v>
      </c>
      <c r="AP106" s="502">
        <v>3</v>
      </c>
      <c r="AQ106" s="502">
        <v>5</v>
      </c>
      <c r="AR106" s="502">
        <v>0</v>
      </c>
      <c r="AS106" s="502"/>
      <c r="AT106" s="504" t="str">
        <f>"["&amp;VLOOKUP([1]playerSkillEffect!$A106,[1]法术参数设计表!$A$2:$O$212,8,FALSE)*1000&amp;",0]"</f>
        <v>[10000,0]</v>
      </c>
      <c r="AU106" s="504" t="str">
        <f>"["&amp;VLOOKUP([1]playerSkillEffect!$A106,[1]法术参数设计表!$A$2:$O$212,9,FALSE)*1000&amp;",0]"</f>
        <v>[27000,0]</v>
      </c>
      <c r="AV106" s="504" t="str">
        <f>"["&amp;VLOOKUP([1]playerSkillEffect!$A106,[1]法术参数设计表!$A$2:$O$168,10,FALSE)&amp;",0]"</f>
        <v>[54,0]</v>
      </c>
      <c r="AW106" s="502">
        <v>1</v>
      </c>
      <c r="AX106" s="502">
        <v>1</v>
      </c>
      <c r="AY106" s="502">
        <v>1</v>
      </c>
      <c r="AZ106" s="502"/>
      <c r="BA106" s="502"/>
      <c r="BB106" s="502">
        <v>1</v>
      </c>
      <c r="BC106" s="502"/>
      <c r="BD106" s="502"/>
      <c r="BE106" s="502"/>
      <c r="BF106" s="502"/>
      <c r="BG106" s="502"/>
      <c r="BH106" s="502">
        <v>100</v>
      </c>
      <c r="BI106" s="504"/>
      <c r="BJ106" s="502"/>
      <c r="BK106" s="502">
        <v>1</v>
      </c>
      <c r="BL106" s="502">
        <f>VLOOKUP(A106,[1]法术参数设计表!$A$2:$W$223,5,FALSE)</f>
        <v>2000</v>
      </c>
      <c r="BM106" s="502">
        <v>9</v>
      </c>
      <c r="BN106" s="502"/>
      <c r="BO106" s="502"/>
      <c r="BP106" s="502" t="s">
        <v>15204</v>
      </c>
      <c r="BQ106" s="502">
        <v>2</v>
      </c>
      <c r="BR106" s="502"/>
      <c r="BS106" s="504"/>
      <c r="BT106" s="504"/>
      <c r="BU106" s="502" t="str">
        <f>IF(VLOOKUP(A106,[1]法术参数设计表!$A$2:$Q$168,16,FALSE)="","","["&amp;ROUND(VLOOKUP(A106,[1]法术参数设计表!$A$2:$Q$168,16,FALSE),0)&amp;","&amp;ROUND(VLOOKUP(A106,[1]法术参数设计表!$A$2:$Q$168,17,FALSE),0)&amp;"]")</f>
        <v>[1323,718]</v>
      </c>
      <c r="BV106" s="502"/>
      <c r="BW106" s="502"/>
      <c r="BX106" s="502">
        <v>5</v>
      </c>
      <c r="BY106" s="505"/>
      <c r="BZ106" s="505"/>
      <c r="CA106" s="505">
        <v>4508</v>
      </c>
      <c r="CB106" s="511" t="s">
        <v>15188</v>
      </c>
      <c r="CC106" s="505"/>
      <c r="CD106" s="505"/>
      <c r="CE106" s="504"/>
      <c r="CF106" s="502"/>
      <c r="CG106" s="504"/>
      <c r="CH106" s="502"/>
      <c r="CI106" s="502"/>
      <c r="CJ106" s="502"/>
      <c r="CK106" s="502"/>
      <c r="CL106" s="502"/>
      <c r="CM106" s="502"/>
      <c r="CN106" s="502"/>
      <c r="CO106" s="502"/>
      <c r="CP106" s="502"/>
      <c r="CQ106" s="502"/>
      <c r="CR106" s="502"/>
      <c r="CS106" s="502"/>
      <c r="CT106" s="502"/>
      <c r="CU106" s="502"/>
      <c r="CV106" s="502"/>
      <c r="CW106" s="502"/>
      <c r="CX106" s="502"/>
      <c r="CY106" s="502"/>
      <c r="CZ106" s="502">
        <v>100</v>
      </c>
      <c r="DA106" t="s">
        <v>15242</v>
      </c>
      <c r="DB106" s="502">
        <v>1</v>
      </c>
      <c r="DC106" s="502"/>
      <c r="DD106" s="532"/>
      <c r="DE106" s="504"/>
      <c r="DG106" s="504"/>
      <c r="DH106" s="502">
        <v>1</v>
      </c>
      <c r="DI106" s="502">
        <v>2000</v>
      </c>
      <c r="DJ106" s="502">
        <v>8</v>
      </c>
      <c r="DK106" s="502"/>
      <c r="DL106" s="502"/>
      <c r="DM106" s="502" t="s">
        <v>15204</v>
      </c>
      <c r="DN106" s="502">
        <v>1</v>
      </c>
      <c r="DO106" s="502"/>
      <c r="DP106" s="504"/>
      <c r="DQ106" s="504"/>
      <c r="DR106" s="502" t="str">
        <f t="shared" si="50"/>
        <v>[1323,718]</v>
      </c>
      <c r="DS106" s="502"/>
      <c r="DT106" s="502">
        <v>5</v>
      </c>
      <c r="DU106" s="502"/>
      <c r="DV106" s="502"/>
      <c r="DW106" s="502"/>
      <c r="DX106" s="504"/>
      <c r="DY106" s="502"/>
      <c r="DZ106" s="502"/>
      <c r="EA106" s="502"/>
      <c r="EB106" s="502"/>
      <c r="EC106" s="502"/>
      <c r="ED106" s="502"/>
      <c r="EE106" s="502"/>
      <c r="EF106" s="502"/>
      <c r="EG106" s="502"/>
      <c r="EH106" s="502"/>
      <c r="EI106" s="502"/>
      <c r="EJ106" s="502"/>
      <c r="EK106" s="502"/>
      <c r="EL106" s="502"/>
      <c r="EM106" s="502"/>
      <c r="EN106" s="502"/>
      <c r="EO106" s="502"/>
      <c r="EP106" s="502"/>
      <c r="EQ106" s="502"/>
      <c r="ER106" s="502"/>
      <c r="ES106" s="502"/>
      <c r="ET106" s="502"/>
      <c r="EU106" s="502"/>
      <c r="EV106" s="502"/>
      <c r="EW106" s="502">
        <v>2</v>
      </c>
      <c r="EX106" s="502"/>
      <c r="EY106" s="502"/>
      <c r="EZ106" s="502">
        <v>101</v>
      </c>
      <c r="FA106" s="502"/>
      <c r="FB106" s="502"/>
      <c r="FC106" s="502"/>
      <c r="FD106" s="502"/>
      <c r="FE106" s="502">
        <v>0</v>
      </c>
      <c r="FF106" s="504"/>
      <c r="FG106" s="502">
        <v>1</v>
      </c>
      <c r="FH106" s="502">
        <v>1</v>
      </c>
      <c r="FI106" s="502">
        <v>25</v>
      </c>
      <c r="FJ106" s="502">
        <v>10</v>
      </c>
      <c r="FK106" s="502"/>
      <c r="FL106" s="502"/>
      <c r="FM106" s="502">
        <v>100</v>
      </c>
      <c r="FN106" s="502"/>
      <c r="FO106" s="502"/>
      <c r="FP106" s="502"/>
      <c r="FQ106" s="502" t="s">
        <v>15242</v>
      </c>
      <c r="FR106" s="502">
        <v>0</v>
      </c>
      <c r="FS106" s="502">
        <v>0</v>
      </c>
      <c r="FT106" s="504"/>
      <c r="FU106" s="502">
        <v>2</v>
      </c>
      <c r="FV106" s="502">
        <v>1</v>
      </c>
      <c r="FW106" s="502">
        <v>25</v>
      </c>
      <c r="FX106" s="152">
        <v>2000</v>
      </c>
      <c r="FY106" s="152">
        <v>1</v>
      </c>
    </row>
    <row r="107" spans="1:181" s="56" customFormat="1">
      <c r="A107" s="527">
        <v>526</v>
      </c>
      <c r="B107" s="528" t="s">
        <v>15445</v>
      </c>
      <c r="C107" s="527">
        <v>2</v>
      </c>
      <c r="D107" s="527">
        <v>1</v>
      </c>
      <c r="E107" s="527">
        <v>1</v>
      </c>
      <c r="F107" s="527">
        <v>1</v>
      </c>
      <c r="G107" s="527">
        <v>1</v>
      </c>
      <c r="H107" s="527">
        <v>1</v>
      </c>
      <c r="I107" s="529"/>
      <c r="J107" s="529"/>
      <c r="K107" s="529"/>
      <c r="L107" s="527">
        <v>3.5999999999999997E-2</v>
      </c>
      <c r="M107" s="527">
        <v>2.7E-2</v>
      </c>
      <c r="N107" s="300" t="str">
        <f t="shared" ref="N107" si="51">"PLAYERSKILL_"&amp;LEFT($A107,3)</f>
        <v>PLAYERSKILL_526</v>
      </c>
      <c r="O107" s="530" t="s">
        <v>15446</v>
      </c>
      <c r="P107" s="530" t="s">
        <v>15447</v>
      </c>
      <c r="Q107" s="530" t="s">
        <v>15448</v>
      </c>
      <c r="R107" s="530" t="s">
        <v>15449</v>
      </c>
      <c r="S107" s="530" t="s">
        <v>15450</v>
      </c>
      <c r="T107" s="502">
        <v>101</v>
      </c>
      <c r="U107" s="503"/>
      <c r="V107" s="503"/>
      <c r="W107" s="503"/>
      <c r="X107" s="503"/>
      <c r="Y107" s="503"/>
      <c r="Z107" s="502"/>
      <c r="AA107" s="502"/>
      <c r="AB107" s="502"/>
      <c r="AC107" s="502"/>
      <c r="AD107" s="502"/>
      <c r="AE107" s="529"/>
      <c r="AF107" s="502"/>
      <c r="AG107" s="529"/>
      <c r="AH107" s="502"/>
      <c r="AI107" s="529"/>
      <c r="AJ107" s="502"/>
      <c r="AK107" s="502"/>
      <c r="AL107" s="502"/>
      <c r="AM107" s="502">
        <v>1</v>
      </c>
      <c r="AN107" s="531"/>
      <c r="AO107" s="502">
        <v>0</v>
      </c>
      <c r="AP107" s="502">
        <v>3</v>
      </c>
      <c r="AQ107" s="502">
        <v>5</v>
      </c>
      <c r="AR107" s="502">
        <v>0</v>
      </c>
      <c r="AS107" s="502"/>
      <c r="AT107" s="502" t="s">
        <v>15451</v>
      </c>
      <c r="AU107" s="502" t="s">
        <v>15452</v>
      </c>
      <c r="AV107" s="502" t="s">
        <v>15453</v>
      </c>
      <c r="AW107" s="502">
        <v>1</v>
      </c>
      <c r="AX107" s="502">
        <v>1</v>
      </c>
      <c r="AY107" s="502">
        <v>1</v>
      </c>
      <c r="AZ107" s="502"/>
      <c r="BA107" s="502"/>
      <c r="BB107" s="502">
        <v>1</v>
      </c>
      <c r="BC107" s="502"/>
      <c r="BD107" s="502"/>
      <c r="BE107" s="502">
        <v>10526</v>
      </c>
      <c r="BF107" s="502"/>
      <c r="BG107" s="502"/>
      <c r="BH107" s="502">
        <v>100</v>
      </c>
      <c r="BI107" s="502"/>
      <c r="BJ107" s="502"/>
      <c r="BK107" s="502">
        <v>1</v>
      </c>
      <c r="BL107" s="502">
        <v>130</v>
      </c>
      <c r="BM107" s="502">
        <v>9</v>
      </c>
      <c r="BN107" s="502"/>
      <c r="BO107" s="502"/>
      <c r="BP107" s="502" t="s">
        <v>12513</v>
      </c>
      <c r="BQ107" s="502"/>
      <c r="BR107" s="502"/>
      <c r="BS107" s="502"/>
      <c r="BT107" s="502"/>
      <c r="BU107" s="502" t="str">
        <f>IF(VLOOKUP(A107,[1]法术参数设计表!$A$2:$Q$168,16,FALSE)="","","["&amp;ROUND(VLOOKUP(A107,[1]法术参数设计表!$A$2:$Q$168,16,FALSE),0)&amp;","&amp;ROUND(VLOOKUP(A107,[1]法术参数设计表!$A$2:$Q$168,17,FALSE),0)&amp;"]")</f>
        <v>[190,103]</v>
      </c>
      <c r="BV107" s="502"/>
      <c r="BW107" s="502"/>
      <c r="BX107" s="502">
        <v>5</v>
      </c>
      <c r="BY107" s="505"/>
      <c r="BZ107" s="505"/>
      <c r="CA107" s="505"/>
      <c r="CB107" s="505"/>
      <c r="CC107" s="505"/>
      <c r="CD107" s="505"/>
      <c r="CE107" s="502"/>
      <c r="CF107" s="502"/>
      <c r="CG107" s="502"/>
      <c r="CH107" s="502"/>
      <c r="CI107" s="502"/>
      <c r="CJ107" s="502"/>
      <c r="CK107" s="502"/>
      <c r="CL107" s="502"/>
      <c r="CM107" s="502"/>
      <c r="CN107" s="502"/>
      <c r="CO107" s="502"/>
      <c r="CP107" s="502"/>
      <c r="CQ107" s="502"/>
      <c r="CR107" s="502"/>
      <c r="CS107" s="502"/>
      <c r="CT107" s="502"/>
      <c r="CU107" s="502"/>
      <c r="CV107" s="502"/>
      <c r="CW107" s="502"/>
      <c r="CX107" s="502"/>
      <c r="CY107" s="502"/>
      <c r="CZ107" s="502"/>
      <c r="DA107" s="529"/>
      <c r="DB107" s="502"/>
      <c r="DC107" s="502"/>
      <c r="DD107" s="532"/>
      <c r="DE107" s="502"/>
      <c r="DF107" s="529"/>
      <c r="DG107" s="502"/>
      <c r="DH107" s="502"/>
      <c r="DI107" s="502"/>
      <c r="DJ107" s="502"/>
      <c r="DK107" s="502"/>
      <c r="DL107" s="502"/>
      <c r="DM107" s="502"/>
      <c r="DN107" s="502"/>
      <c r="DO107" s="502"/>
      <c r="DP107" s="502"/>
      <c r="DQ107" s="502"/>
      <c r="DR107" s="502"/>
      <c r="DS107" s="502"/>
      <c r="DT107" s="502"/>
      <c r="DU107" s="502"/>
      <c r="DV107" s="502"/>
      <c r="DW107" s="502"/>
      <c r="DX107" s="502"/>
      <c r="DY107" s="502"/>
      <c r="DZ107" s="502"/>
      <c r="EA107" s="502"/>
      <c r="EB107" s="502"/>
      <c r="EC107" s="502"/>
      <c r="ED107" s="502"/>
      <c r="EE107" s="502"/>
      <c r="EF107" s="502"/>
      <c r="EG107" s="502"/>
      <c r="EH107" s="502"/>
      <c r="EI107" s="502"/>
      <c r="EJ107" s="502"/>
      <c r="EK107" s="502"/>
      <c r="EL107" s="502"/>
      <c r="EM107" s="502"/>
      <c r="EN107" s="502"/>
      <c r="EO107" s="502"/>
      <c r="EP107" s="502"/>
      <c r="EQ107" s="502"/>
      <c r="ER107" s="502"/>
      <c r="ES107" s="502"/>
      <c r="ET107" s="502"/>
      <c r="EU107" s="502"/>
      <c r="EV107" s="502"/>
      <c r="EW107" s="502">
        <v>2</v>
      </c>
      <c r="EX107" s="502"/>
      <c r="EY107" s="502"/>
      <c r="EZ107" s="502">
        <v>101</v>
      </c>
      <c r="FA107" s="502"/>
      <c r="FB107" s="502"/>
      <c r="FC107" s="502"/>
      <c r="FD107" s="502"/>
      <c r="FE107" s="502">
        <v>0</v>
      </c>
      <c r="FF107" s="504" t="s">
        <v>15454</v>
      </c>
      <c r="FG107" s="502">
        <v>1</v>
      </c>
      <c r="FH107" s="502">
        <v>1</v>
      </c>
      <c r="FI107" s="502">
        <v>25</v>
      </c>
      <c r="FJ107" s="502">
        <v>10</v>
      </c>
      <c r="FK107" s="502"/>
      <c r="FL107" s="502"/>
      <c r="FM107" s="502">
        <v>100</v>
      </c>
      <c r="FN107" s="502"/>
      <c r="FO107" s="502"/>
      <c r="FP107" s="502"/>
      <c r="FQ107" s="502" t="s">
        <v>15455</v>
      </c>
      <c r="FR107" s="502">
        <v>0</v>
      </c>
      <c r="FS107" s="502">
        <v>0</v>
      </c>
      <c r="FT107" s="504" t="s">
        <v>15454</v>
      </c>
      <c r="FU107" s="502">
        <v>1</v>
      </c>
      <c r="FV107" s="502">
        <v>1</v>
      </c>
      <c r="FW107" s="502">
        <v>25</v>
      </c>
      <c r="FX107" s="533">
        <v>2000</v>
      </c>
      <c r="FY107" s="533">
        <v>1</v>
      </c>
    </row>
    <row r="108" spans="1:181">
      <c r="A108" s="139">
        <v>901</v>
      </c>
      <c r="B108" s="526" t="s">
        <v>15456</v>
      </c>
      <c r="C108" s="139">
        <v>2</v>
      </c>
      <c r="D108" s="139">
        <v>1</v>
      </c>
      <c r="E108" s="139">
        <f t="shared" ref="E108" si="52">IF(D108=1,1,0)</f>
        <v>1</v>
      </c>
      <c r="F108" s="139">
        <v>1</v>
      </c>
      <c r="G108" s="139">
        <v>1</v>
      </c>
      <c r="H108" s="139">
        <v>1</v>
      </c>
      <c r="L108" s="139">
        <f t="shared" ref="L108" si="53">IF(D108=1,0.036,0.027)</f>
        <v>3.5999999999999997E-2</v>
      </c>
      <c r="M108" s="139">
        <f t="shared" ref="M108" si="54">IF(D108=1,0.027,0.018)</f>
        <v>2.7E-2</v>
      </c>
      <c r="N108" s="300" t="str">
        <f>"PLAYERSKILL_"&amp;LEFT($A108,3)</f>
        <v>PLAYERSKILL_901</v>
      </c>
      <c r="O108" s="300" t="str">
        <f t="shared" si="7"/>
        <v>PLAYERSKILLDES_901</v>
      </c>
      <c r="P108" s="300" t="str">
        <f t="shared" ref="P108" si="55">"PLAYERSKILLDES2_"&amp;A108</f>
        <v>PLAYERSKILLDES2_901</v>
      </c>
      <c r="Q108" s="300" t="str">
        <f t="shared" ref="Q108" si="56">"PLAYERSKILLDES3_"&amp;A108</f>
        <v>PLAYERSKILLDES3_901</v>
      </c>
      <c r="R108" s="300" t="str">
        <f t="shared" ref="R108" si="57">"PLAYERSKILLDES4_"&amp;A108</f>
        <v>PLAYERSKILLDES4_901</v>
      </c>
      <c r="S108" s="300" t="s">
        <v>15443</v>
      </c>
      <c r="T108" s="502">
        <v>101</v>
      </c>
      <c r="U108" s="503"/>
      <c r="V108" s="503"/>
      <c r="W108" s="503"/>
      <c r="X108" s="503"/>
      <c r="Y108" s="503"/>
      <c r="Z108" s="502"/>
      <c r="AA108" s="504"/>
      <c r="AB108" s="502"/>
      <c r="AC108" s="502"/>
      <c r="AD108" s="504"/>
      <c r="AF108" s="502"/>
      <c r="AH108" s="504"/>
      <c r="AJ108" s="504"/>
      <c r="AK108" s="504"/>
      <c r="AL108" s="502"/>
      <c r="AM108" s="502">
        <v>1</v>
      </c>
      <c r="AN108" s="496"/>
      <c r="AO108" s="502">
        <v>0</v>
      </c>
      <c r="AP108" s="502">
        <v>3</v>
      </c>
      <c r="AQ108" s="502">
        <v>5</v>
      </c>
      <c r="AR108" s="502">
        <v>0</v>
      </c>
      <c r="AS108" s="502"/>
      <c r="AT108" s="502" t="s">
        <v>15451</v>
      </c>
      <c r="AU108" s="502" t="s">
        <v>15452</v>
      </c>
      <c r="AV108" s="502" t="s">
        <v>15453</v>
      </c>
      <c r="AW108" s="502">
        <v>1</v>
      </c>
      <c r="AX108" s="502">
        <v>1</v>
      </c>
      <c r="AY108" s="502">
        <v>1</v>
      </c>
      <c r="AZ108" s="502"/>
      <c r="BA108" s="502"/>
      <c r="BB108" s="502">
        <v>1</v>
      </c>
      <c r="BC108" s="502"/>
      <c r="BD108" s="502"/>
      <c r="BE108" s="502"/>
      <c r="BF108" s="502"/>
      <c r="BG108" s="502"/>
      <c r="BH108" s="502">
        <v>100</v>
      </c>
      <c r="BI108" s="502" t="s">
        <v>15242</v>
      </c>
      <c r="BJ108" s="502">
        <v>1</v>
      </c>
      <c r="BK108" s="502">
        <v>1</v>
      </c>
      <c r="BL108" s="502">
        <v>2000</v>
      </c>
      <c r="BM108" s="502">
        <v>8</v>
      </c>
      <c r="BN108" s="502"/>
      <c r="BO108" s="502"/>
      <c r="BP108" s="502" t="s">
        <v>15204</v>
      </c>
      <c r="BQ108" s="502">
        <v>1</v>
      </c>
      <c r="BR108" s="502"/>
      <c r="BS108" s="504" t="s">
        <v>15457</v>
      </c>
      <c r="BT108" s="504"/>
      <c r="BU108" s="502"/>
      <c r="BV108" s="502"/>
      <c r="BW108" s="502"/>
      <c r="BX108" s="502">
        <v>5</v>
      </c>
      <c r="BY108" s="505"/>
      <c r="BZ108" s="505"/>
      <c r="CA108" s="505"/>
      <c r="CB108" s="511"/>
      <c r="CC108" s="505"/>
      <c r="CD108" s="505"/>
      <c r="CE108" s="504"/>
      <c r="CF108" s="502"/>
      <c r="CG108" s="504"/>
      <c r="CH108" s="502"/>
      <c r="CI108" s="502"/>
      <c r="CJ108" s="502"/>
      <c r="CK108" s="502"/>
      <c r="CL108" s="502"/>
      <c r="CM108" s="502"/>
      <c r="CN108" s="502"/>
      <c r="CO108" s="502"/>
      <c r="CP108" s="502"/>
      <c r="CQ108" s="502"/>
      <c r="CR108" s="502"/>
      <c r="CS108" s="502"/>
      <c r="CT108" s="502"/>
      <c r="CU108" s="502"/>
      <c r="CV108" s="502"/>
      <c r="CW108" s="502">
        <v>8</v>
      </c>
      <c r="CX108" s="502"/>
      <c r="CY108" s="502"/>
      <c r="CZ108" s="502">
        <v>100</v>
      </c>
      <c r="DA108" t="s">
        <v>15242</v>
      </c>
      <c r="DB108" s="502">
        <v>0</v>
      </c>
      <c r="DC108" s="502"/>
      <c r="DD108" s="532"/>
      <c r="DE108" s="504"/>
      <c r="DG108" s="504"/>
      <c r="DH108" s="502">
        <v>1</v>
      </c>
      <c r="DI108" s="502">
        <v>2000</v>
      </c>
      <c r="DJ108" s="502">
        <v>9</v>
      </c>
      <c r="DK108" s="502"/>
      <c r="DL108" s="502"/>
      <c r="DM108" s="502" t="s">
        <v>15204</v>
      </c>
      <c r="DN108" s="502"/>
      <c r="DO108" s="502"/>
      <c r="DP108" s="504"/>
      <c r="DQ108" s="504"/>
      <c r="DR108" s="502"/>
      <c r="DS108" s="502"/>
      <c r="DT108" s="502"/>
      <c r="DU108" s="502"/>
      <c r="DV108" s="502"/>
      <c r="DW108" s="502">
        <v>4901</v>
      </c>
      <c r="DX108" s="502" t="s">
        <v>15138</v>
      </c>
      <c r="DY108" s="502"/>
      <c r="DZ108" s="502"/>
      <c r="EA108" s="502"/>
      <c r="EB108" s="502"/>
      <c r="EC108" s="502"/>
      <c r="ED108" s="502"/>
      <c r="EE108" s="502"/>
      <c r="EF108" s="502"/>
      <c r="EG108" s="502"/>
      <c r="EH108" s="502"/>
      <c r="EI108" s="502"/>
      <c r="EJ108" s="502"/>
      <c r="EK108" s="502"/>
      <c r="EL108" s="502"/>
      <c r="EM108" s="502"/>
      <c r="EN108" s="502"/>
      <c r="EO108" s="502"/>
      <c r="EP108" s="502"/>
      <c r="EQ108" s="502"/>
      <c r="ER108" s="502"/>
      <c r="ES108" s="502"/>
      <c r="ET108" s="502"/>
      <c r="EU108" s="502"/>
      <c r="EV108" s="502"/>
      <c r="EW108" s="502">
        <v>2</v>
      </c>
      <c r="EX108" s="502"/>
      <c r="EY108" s="502"/>
      <c r="EZ108" s="502">
        <v>101</v>
      </c>
      <c r="FA108" s="502"/>
      <c r="FB108" s="502"/>
      <c r="FC108" s="502"/>
      <c r="FD108" s="502"/>
      <c r="FE108" s="502">
        <v>0</v>
      </c>
      <c r="FF108" s="504"/>
      <c r="FG108" s="502">
        <v>1</v>
      </c>
      <c r="FH108" s="502">
        <v>1</v>
      </c>
      <c r="FI108" s="502">
        <v>25</v>
      </c>
      <c r="FJ108" s="502">
        <v>10</v>
      </c>
      <c r="FK108" s="502"/>
      <c r="FL108" s="502"/>
      <c r="FM108" s="502">
        <v>100</v>
      </c>
      <c r="FN108" s="502"/>
      <c r="FO108" s="502"/>
      <c r="FP108" s="502"/>
      <c r="FQ108" s="502" t="s">
        <v>15242</v>
      </c>
      <c r="FR108" s="502">
        <v>0</v>
      </c>
      <c r="FS108" s="502">
        <v>0</v>
      </c>
      <c r="FT108" s="504"/>
      <c r="FU108" s="502">
        <v>2</v>
      </c>
      <c r="FV108" s="502">
        <v>1</v>
      </c>
      <c r="FW108" s="502">
        <v>25</v>
      </c>
      <c r="FX108" s="152">
        <v>2000</v>
      </c>
      <c r="FY108" s="152">
        <v>1</v>
      </c>
    </row>
    <row r="109" spans="1:181">
      <c r="B109" s="526"/>
      <c r="N109" s="300"/>
      <c r="O109" s="300"/>
      <c r="P109" s="300"/>
      <c r="Q109" s="300"/>
      <c r="R109" s="300"/>
      <c r="S109" s="300"/>
      <c r="T109" s="502"/>
      <c r="U109" s="503"/>
      <c r="V109" s="503"/>
      <c r="W109" s="503"/>
      <c r="X109" s="503"/>
      <c r="Y109" s="503"/>
      <c r="Z109" s="502"/>
      <c r="AA109" s="502"/>
      <c r="AB109" s="502"/>
      <c r="AC109" s="502"/>
      <c r="AD109" s="504"/>
      <c r="AF109" s="502"/>
      <c r="AH109" s="504"/>
      <c r="AJ109" s="504"/>
      <c r="AK109" s="504"/>
      <c r="AL109" s="502"/>
      <c r="AM109" s="502"/>
      <c r="AN109" s="496"/>
      <c r="AO109" s="502"/>
      <c r="AP109" s="502"/>
      <c r="AQ109" s="502"/>
      <c r="AR109" s="502"/>
      <c r="AS109" s="502"/>
      <c r="AT109" s="504"/>
      <c r="AU109" s="504"/>
      <c r="AV109" s="504"/>
      <c r="AW109" s="502"/>
      <c r="AX109" s="502"/>
      <c r="AY109" s="502"/>
      <c r="AZ109" s="502"/>
      <c r="BA109" s="502"/>
      <c r="BB109" s="502"/>
      <c r="BC109" s="502"/>
      <c r="BD109" s="502"/>
      <c r="BE109" s="502"/>
      <c r="BF109" s="502"/>
      <c r="BG109" s="502"/>
      <c r="BH109" s="502"/>
      <c r="BI109" s="504"/>
      <c r="BJ109" s="502"/>
      <c r="BK109" s="502"/>
      <c r="BL109" s="502"/>
      <c r="BM109" s="502"/>
      <c r="BN109" s="502"/>
      <c r="BO109" s="502"/>
      <c r="BP109" s="502"/>
      <c r="BQ109" s="502"/>
      <c r="BR109" s="502"/>
      <c r="BS109" s="502"/>
      <c r="BT109" s="502"/>
      <c r="BU109" s="502"/>
      <c r="BV109" s="502"/>
      <c r="BW109" s="502"/>
      <c r="BX109" s="502"/>
      <c r="BY109" s="505"/>
      <c r="BZ109" s="505"/>
      <c r="CA109" s="505"/>
      <c r="CB109" s="511"/>
      <c r="CC109" s="505"/>
      <c r="CD109" s="505"/>
      <c r="CE109" s="504"/>
      <c r="CF109" s="502"/>
      <c r="CG109" s="504"/>
      <c r="CH109" s="502"/>
      <c r="CI109" s="502"/>
      <c r="CJ109" s="502"/>
      <c r="CK109" s="502"/>
      <c r="CL109" s="502"/>
      <c r="CM109" s="502"/>
      <c r="CN109" s="502"/>
      <c r="CO109" s="502"/>
      <c r="CP109" s="502"/>
      <c r="CQ109" s="502"/>
      <c r="CR109" s="502"/>
      <c r="CS109" s="502"/>
      <c r="CT109" s="502"/>
      <c r="CU109" s="502"/>
      <c r="CV109" s="502"/>
      <c r="CW109" s="502"/>
      <c r="CX109" s="502"/>
      <c r="CY109" s="502"/>
      <c r="CZ109" s="502"/>
      <c r="DA109"/>
      <c r="DB109" s="502"/>
      <c r="DC109" s="502"/>
      <c r="DD109" s="532"/>
      <c r="DE109" s="504"/>
      <c r="DG109" s="504"/>
      <c r="DH109" s="502"/>
      <c r="DI109" s="502"/>
      <c r="DJ109" s="502"/>
      <c r="DK109" s="502"/>
      <c r="DL109" s="502"/>
      <c r="DM109" s="502"/>
      <c r="DN109" s="502"/>
      <c r="DO109" s="502"/>
      <c r="DP109" s="502"/>
      <c r="DQ109" s="502"/>
      <c r="DR109" s="502"/>
      <c r="DS109" s="502"/>
      <c r="DT109" s="502"/>
      <c r="DU109" s="502"/>
      <c r="DV109" s="502"/>
      <c r="DW109" s="502"/>
      <c r="DX109" s="504"/>
      <c r="DY109" s="502"/>
      <c r="DZ109" s="502"/>
      <c r="EA109" s="502"/>
      <c r="EB109" s="502"/>
      <c r="EC109" s="502"/>
      <c r="ED109" s="502"/>
      <c r="EE109" s="502"/>
      <c r="EF109" s="502"/>
      <c r="EG109" s="502"/>
      <c r="EH109" s="502"/>
      <c r="EI109" s="502"/>
      <c r="EJ109" s="502"/>
      <c r="EK109" s="502"/>
      <c r="EL109" s="502"/>
      <c r="EM109" s="502"/>
      <c r="EN109" s="502"/>
      <c r="EO109" s="502"/>
      <c r="EP109" s="502"/>
      <c r="EQ109" s="502"/>
      <c r="ER109" s="502"/>
      <c r="ES109" s="502"/>
      <c r="ET109" s="502"/>
      <c r="EU109" s="502"/>
      <c r="EV109" s="502"/>
      <c r="EW109" s="502"/>
      <c r="EX109" s="502"/>
      <c r="EY109" s="502"/>
      <c r="EZ109" s="502"/>
      <c r="FA109" s="502"/>
      <c r="FB109" s="502"/>
      <c r="FC109" s="502"/>
      <c r="FD109" s="502"/>
      <c r="FE109" s="502"/>
      <c r="FF109" s="504"/>
      <c r="FG109" s="502"/>
      <c r="FH109" s="502"/>
      <c r="FI109" s="502"/>
      <c r="FJ109" s="502"/>
      <c r="FK109" s="502"/>
      <c r="FL109" s="502"/>
      <c r="FM109" s="502"/>
      <c r="FN109" s="502"/>
      <c r="FO109" s="502"/>
      <c r="FP109" s="502"/>
      <c r="FQ109" s="502"/>
      <c r="FR109" s="502"/>
      <c r="FS109" s="502"/>
      <c r="FT109" s="504"/>
      <c r="FU109" s="502"/>
      <c r="FV109" s="502"/>
      <c r="FW109" s="502"/>
    </row>
    <row r="110" spans="1:181">
      <c r="A110" s="139" t="s">
        <v>15458</v>
      </c>
      <c r="C110" s="139">
        <v>2</v>
      </c>
      <c r="F110" s="534"/>
      <c r="G110" s="534"/>
      <c r="H110" s="534"/>
      <c r="I110" s="534"/>
      <c r="J110" s="534"/>
      <c r="N110" s="139"/>
      <c r="O110" s="139"/>
      <c r="P110" s="139"/>
      <c r="Q110" s="139"/>
      <c r="R110" s="139"/>
      <c r="S110" s="139"/>
      <c r="T110" s="502">
        <v>100</v>
      </c>
      <c r="U110" s="503"/>
      <c r="V110" s="503"/>
      <c r="W110" s="503"/>
      <c r="X110" s="503"/>
      <c r="Y110" s="503"/>
      <c r="Z110" s="496"/>
      <c r="AA110" s="496"/>
      <c r="AB110" s="496"/>
      <c r="AC110" s="496"/>
      <c r="AD110" s="496"/>
      <c r="AE110" s="496"/>
      <c r="AF110" s="496"/>
      <c r="AG110" s="496"/>
      <c r="AH110" s="496"/>
      <c r="AI110" s="496"/>
      <c r="AJ110" s="496"/>
      <c r="AK110" s="496"/>
      <c r="AL110" s="496"/>
      <c r="AM110" s="496"/>
      <c r="AN110" s="496"/>
      <c r="AU110" s="502" t="s">
        <v>6831</v>
      </c>
      <c r="AV110" s="502" t="s">
        <v>6831</v>
      </c>
      <c r="AZ110" s="502" t="s">
        <v>6831</v>
      </c>
      <c r="BA110" s="502"/>
      <c r="BD110" s="502" t="s">
        <v>6831</v>
      </c>
      <c r="BE110" s="502" t="s">
        <v>6831</v>
      </c>
      <c r="BF110" s="502" t="s">
        <v>6831</v>
      </c>
      <c r="BG110" s="502" t="s">
        <v>6831</v>
      </c>
      <c r="BN110" s="496"/>
      <c r="BO110" s="496"/>
      <c r="BS110" s="502" t="s">
        <v>6831</v>
      </c>
      <c r="BT110" s="502"/>
      <c r="BU110" s="502" t="s">
        <v>6831</v>
      </c>
      <c r="BV110" s="502"/>
      <c r="BW110" s="502" t="s">
        <v>6831</v>
      </c>
      <c r="BX110" s="502" t="s">
        <v>6831</v>
      </c>
      <c r="BY110" s="505" t="s">
        <v>6831</v>
      </c>
      <c r="BZ110" s="505" t="s">
        <v>6831</v>
      </c>
      <c r="CA110" s="505" t="s">
        <v>6831</v>
      </c>
      <c r="CB110" s="505" t="s">
        <v>6831</v>
      </c>
      <c r="CC110" s="505"/>
      <c r="CD110" s="505"/>
      <c r="CE110" s="502" t="s">
        <v>6831</v>
      </c>
      <c r="CF110" s="502" t="s">
        <v>6831</v>
      </c>
      <c r="CG110" s="502" t="s">
        <v>6831</v>
      </c>
      <c r="CH110" s="502" t="s">
        <v>6831</v>
      </c>
      <c r="CI110" s="502" t="s">
        <v>6831</v>
      </c>
      <c r="CJ110" s="502"/>
      <c r="DD110" s="496"/>
      <c r="DE110" s="496"/>
      <c r="DF110" s="496"/>
      <c r="DG110" s="496"/>
      <c r="DK110" s="496"/>
      <c r="DL110" s="496"/>
      <c r="ED110" s="502"/>
      <c r="EZ110" s="502">
        <v>100</v>
      </c>
      <c r="FA110" s="502"/>
      <c r="FB110" s="502"/>
      <c r="FG110" s="149">
        <v>2</v>
      </c>
      <c r="FI110" s="149">
        <v>20</v>
      </c>
      <c r="FM110" s="502">
        <v>100</v>
      </c>
      <c r="FN110" s="502"/>
      <c r="FO110" s="502"/>
      <c r="FP110" s="502"/>
      <c r="FU110" s="149">
        <v>2</v>
      </c>
      <c r="FW110" s="149">
        <v>20</v>
      </c>
      <c r="FX110" s="152">
        <f t="shared" ref="FX110:FX136" si="58">COUNTIF(B$6:B$90,B110)</f>
        <v>0</v>
      </c>
    </row>
    <row r="111" spans="1:181">
      <c r="A111" s="139">
        <f>K111+AO111</f>
        <v>48000</v>
      </c>
      <c r="B111" s="139" t="s">
        <v>15459</v>
      </c>
      <c r="C111" s="139">
        <v>2</v>
      </c>
      <c r="D111" s="534"/>
      <c r="E111" s="534"/>
      <c r="F111" s="534">
        <v>1</v>
      </c>
      <c r="G111" s="534">
        <v>1</v>
      </c>
      <c r="H111" s="534">
        <v>1</v>
      </c>
      <c r="I111" s="534"/>
      <c r="J111" s="534"/>
      <c r="K111" s="139">
        <v>48000</v>
      </c>
      <c r="L111" s="139">
        <v>0</v>
      </c>
      <c r="N111" s="300" t="str">
        <f>"PLAYERSKILL_"&amp;A111</f>
        <v>PLAYERSKILL_48000</v>
      </c>
      <c r="O111" s="300" t="str">
        <f t="shared" si="7"/>
        <v>PLAYERSKILLDES_48000</v>
      </c>
      <c r="P111" s="300"/>
      <c r="Q111" s="300"/>
      <c r="R111" s="300"/>
      <c r="S111" s="535"/>
      <c r="T111" s="502">
        <v>100</v>
      </c>
      <c r="U111" s="503"/>
      <c r="V111" s="503"/>
      <c r="W111" s="503"/>
      <c r="X111" s="503"/>
      <c r="Y111" s="503"/>
      <c r="Z111" s="496"/>
      <c r="AA111" s="496"/>
      <c r="AB111" s="496"/>
      <c r="AC111" s="496"/>
      <c r="AD111" s="536" t="s">
        <v>15460</v>
      </c>
      <c r="AE111" s="496"/>
      <c r="AF111" s="496"/>
      <c r="AG111" s="496"/>
      <c r="AH111" s="496"/>
      <c r="AI111" s="496"/>
      <c r="AJ111" s="496"/>
      <c r="AK111" s="496"/>
      <c r="AL111" s="496"/>
      <c r="AM111" s="496">
        <v>2</v>
      </c>
      <c r="AN111" s="496"/>
      <c r="AO111" s="139">
        <v>0</v>
      </c>
      <c r="AP111" s="139">
        <v>3</v>
      </c>
      <c r="AQ111" s="154">
        <v>3</v>
      </c>
      <c r="AR111" s="141">
        <v>0</v>
      </c>
      <c r="AT111" s="504" t="s">
        <v>15461</v>
      </c>
      <c r="AU111" s="141" t="s">
        <v>15462</v>
      </c>
      <c r="AV111" s="504" t="s">
        <v>15463</v>
      </c>
      <c r="AW111" s="141">
        <v>1</v>
      </c>
      <c r="AX111" s="142">
        <v>1</v>
      </c>
      <c r="AY111" s="142">
        <v>1</v>
      </c>
      <c r="AZ111" s="502" t="s">
        <v>6831</v>
      </c>
      <c r="BA111" s="502"/>
      <c r="BB111" s="143">
        <v>1</v>
      </c>
      <c r="BD111" s="502" t="s">
        <v>6831</v>
      </c>
      <c r="BE111" s="502" t="s">
        <v>6831</v>
      </c>
      <c r="BF111" s="502" t="s">
        <v>6831</v>
      </c>
      <c r="BG111" s="502" t="s">
        <v>6831</v>
      </c>
      <c r="BH111" s="537">
        <v>100</v>
      </c>
      <c r="BK111" s="144">
        <v>1</v>
      </c>
      <c r="BL111" s="144">
        <v>160</v>
      </c>
      <c r="BM111" s="144">
        <v>8</v>
      </c>
      <c r="BN111" s="496"/>
      <c r="BO111" s="496"/>
      <c r="BP111" s="144" t="s">
        <v>15204</v>
      </c>
      <c r="BQ111" s="144">
        <v>1</v>
      </c>
      <c r="BS111" s="504" t="s">
        <v>15464</v>
      </c>
      <c r="BT111" s="504"/>
      <c r="BU111" s="502"/>
      <c r="BV111" s="504"/>
      <c r="BW111" s="502" t="s">
        <v>6831</v>
      </c>
      <c r="BX111" s="502">
        <v>3</v>
      </c>
      <c r="BY111" s="505" t="s">
        <v>6831</v>
      </c>
      <c r="BZ111" s="505" t="s">
        <v>6831</v>
      </c>
      <c r="CA111" s="505" t="s">
        <v>6831</v>
      </c>
      <c r="CB111" s="505" t="s">
        <v>6831</v>
      </c>
      <c r="CC111" s="505"/>
      <c r="CD111" s="505"/>
      <c r="CE111" s="502" t="s">
        <v>6831</v>
      </c>
      <c r="CF111" s="502" t="s">
        <v>6831</v>
      </c>
      <c r="CG111" s="502" t="s">
        <v>6831</v>
      </c>
      <c r="CH111" s="502" t="s">
        <v>6831</v>
      </c>
      <c r="CI111" s="502" t="s">
        <v>6831</v>
      </c>
      <c r="CJ111" s="502"/>
      <c r="CL111" s="149">
        <v>1</v>
      </c>
      <c r="CM111" s="149">
        <v>6</v>
      </c>
      <c r="CO111" s="496"/>
      <c r="CP111" s="496"/>
      <c r="CQ111" s="496"/>
      <c r="CZ111" s="537">
        <v>100</v>
      </c>
      <c r="DD111" s="496"/>
      <c r="DE111" s="496"/>
      <c r="DF111" s="496"/>
      <c r="DG111" s="496"/>
      <c r="DH111" s="144">
        <v>1</v>
      </c>
      <c r="DI111" s="144">
        <v>160</v>
      </c>
      <c r="DJ111" s="144">
        <v>8</v>
      </c>
      <c r="DK111" s="496"/>
      <c r="DL111" s="496"/>
      <c r="DM111" s="144" t="s">
        <v>15204</v>
      </c>
      <c r="DN111" s="144">
        <v>4</v>
      </c>
      <c r="DT111" s="144">
        <v>3</v>
      </c>
      <c r="ED111" s="502"/>
      <c r="EF111" s="149">
        <v>1</v>
      </c>
      <c r="EG111" s="149">
        <v>6</v>
      </c>
      <c r="EI111" s="496"/>
      <c r="EJ111" s="496"/>
      <c r="EZ111" s="502">
        <v>100</v>
      </c>
      <c r="FA111" s="502"/>
      <c r="FB111" s="502"/>
      <c r="FG111" s="149">
        <v>2</v>
      </c>
      <c r="FI111" s="149">
        <v>20</v>
      </c>
      <c r="FM111" s="502">
        <v>100</v>
      </c>
      <c r="FN111" s="502"/>
      <c r="FO111" s="502"/>
      <c r="FP111" s="502"/>
      <c r="FU111" s="149">
        <v>2</v>
      </c>
      <c r="FW111" s="149">
        <v>20</v>
      </c>
      <c r="FX111" s="152">
        <f t="shared" si="58"/>
        <v>0</v>
      </c>
      <c r="FY111" s="152">
        <v>1</v>
      </c>
    </row>
    <row r="112" spans="1:181">
      <c r="A112" s="139" t="s">
        <v>15465</v>
      </c>
      <c r="F112" s="534"/>
      <c r="G112" s="534"/>
      <c r="H112" s="534"/>
      <c r="I112" s="534"/>
      <c r="J112" s="534"/>
      <c r="N112" s="139"/>
      <c r="O112" s="139"/>
      <c r="P112" s="139"/>
      <c r="Q112" s="139"/>
      <c r="R112" s="139"/>
      <c r="S112" s="139"/>
      <c r="T112" s="502">
        <v>100</v>
      </c>
      <c r="U112" s="503"/>
      <c r="V112" s="503"/>
      <c r="W112" s="503"/>
      <c r="X112" s="503"/>
      <c r="Y112" s="503"/>
      <c r="Z112" s="496"/>
      <c r="AA112" s="496"/>
      <c r="AB112" s="496"/>
      <c r="AC112" s="496"/>
      <c r="AD112" s="496"/>
      <c r="AE112" s="496"/>
      <c r="AF112" s="496"/>
      <c r="AG112" s="496"/>
      <c r="AH112" s="496"/>
      <c r="AI112" s="496"/>
      <c r="AJ112" s="496"/>
      <c r="AK112" s="496"/>
      <c r="AL112" s="496"/>
      <c r="AM112" s="496"/>
      <c r="AN112" s="496"/>
      <c r="AU112" s="502" t="s">
        <v>6831</v>
      </c>
      <c r="AV112" s="502" t="s">
        <v>6831</v>
      </c>
      <c r="AZ112" s="502" t="s">
        <v>6831</v>
      </c>
      <c r="BA112" s="502"/>
      <c r="BD112" s="502" t="s">
        <v>6831</v>
      </c>
      <c r="BE112" s="502" t="s">
        <v>6831</v>
      </c>
      <c r="BF112" s="502" t="s">
        <v>6831</v>
      </c>
      <c r="BG112" s="502" t="s">
        <v>6831</v>
      </c>
      <c r="BN112" s="496"/>
      <c r="BO112" s="496"/>
      <c r="BS112" s="502" t="s">
        <v>6831</v>
      </c>
      <c r="BT112" s="502"/>
      <c r="BU112" s="502" t="s">
        <v>6831</v>
      </c>
      <c r="BV112" s="502"/>
      <c r="BW112" s="502" t="s">
        <v>6831</v>
      </c>
      <c r="BX112" s="502" t="s">
        <v>6831</v>
      </c>
      <c r="BY112" s="505" t="s">
        <v>6831</v>
      </c>
      <c r="BZ112" s="505" t="s">
        <v>6831</v>
      </c>
      <c r="CA112" s="505" t="s">
        <v>6831</v>
      </c>
      <c r="CB112" s="505" t="s">
        <v>6831</v>
      </c>
      <c r="CC112" s="505"/>
      <c r="CD112" s="505"/>
      <c r="CE112" s="502" t="s">
        <v>6831</v>
      </c>
      <c r="CF112" s="502" t="s">
        <v>6831</v>
      </c>
      <c r="CG112" s="502" t="s">
        <v>6831</v>
      </c>
      <c r="CH112" s="502" t="s">
        <v>6831</v>
      </c>
      <c r="CI112" s="502" t="s">
        <v>6831</v>
      </c>
      <c r="CJ112" s="502"/>
      <c r="DD112" s="496"/>
      <c r="DE112" s="496"/>
      <c r="DF112" s="496"/>
      <c r="DG112" s="496"/>
      <c r="DK112" s="496"/>
      <c r="DL112" s="496"/>
      <c r="ED112" s="502"/>
      <c r="EZ112" s="502">
        <v>100</v>
      </c>
      <c r="FA112" s="502"/>
      <c r="FB112" s="502"/>
      <c r="FG112" s="149">
        <v>2</v>
      </c>
      <c r="FI112" s="149">
        <v>20</v>
      </c>
      <c r="FM112" s="502">
        <v>100</v>
      </c>
      <c r="FN112" s="502"/>
      <c r="FO112" s="502"/>
      <c r="FP112" s="502"/>
      <c r="FU112" s="149">
        <v>2</v>
      </c>
      <c r="FW112" s="149">
        <v>20</v>
      </c>
      <c r="FX112" s="152">
        <f t="shared" si="58"/>
        <v>0</v>
      </c>
    </row>
    <row r="113" spans="1:181">
      <c r="A113" s="139">
        <v>49005</v>
      </c>
      <c r="B113" s="139" t="s">
        <v>15466</v>
      </c>
      <c r="C113" s="139">
        <v>3</v>
      </c>
      <c r="E113" s="139">
        <v>0</v>
      </c>
      <c r="F113" s="534">
        <v>3</v>
      </c>
      <c r="G113" s="534">
        <v>2</v>
      </c>
      <c r="H113" s="534">
        <v>2</v>
      </c>
      <c r="I113" s="534"/>
      <c r="J113" s="534"/>
      <c r="N113" s="300" t="str">
        <f>"PLAYERSKILL_"&amp;A113</f>
        <v>PLAYERSKILL_49005</v>
      </c>
      <c r="O113" s="300" t="str">
        <f t="shared" si="7"/>
        <v>PLAYERSKILLDES_49005</v>
      </c>
      <c r="P113" s="300" t="str">
        <f>"PLAYERSKILLDES2_"&amp;A113</f>
        <v>PLAYERSKILLDES2_49005</v>
      </c>
      <c r="Q113" s="300" t="str">
        <f>"PLAYERSKILLDES3_"&amp;A113</f>
        <v>PLAYERSKILLDES3_49005</v>
      </c>
      <c r="R113" s="300"/>
      <c r="S113" s="300" t="s">
        <v>15467</v>
      </c>
      <c r="T113" s="502">
        <v>101</v>
      </c>
      <c r="U113" s="503"/>
      <c r="V113" s="503"/>
      <c r="W113" s="503"/>
      <c r="X113" s="503"/>
      <c r="Y113" s="503"/>
      <c r="Z113" s="496"/>
      <c r="AA113" s="496"/>
      <c r="AB113" s="496"/>
      <c r="AC113" s="496"/>
      <c r="AD113" s="496"/>
      <c r="AE113" s="496"/>
      <c r="AF113" s="496"/>
      <c r="AG113" s="496"/>
      <c r="AH113" s="496"/>
      <c r="AI113" s="496"/>
      <c r="AJ113" s="496"/>
      <c r="AK113" s="496"/>
      <c r="AL113" s="496"/>
      <c r="AM113" s="496">
        <v>0</v>
      </c>
      <c r="AN113" s="496"/>
      <c r="AO113" s="139">
        <v>0</v>
      </c>
      <c r="AP113" s="139">
        <v>12</v>
      </c>
      <c r="AQ113" s="139">
        <v>1</v>
      </c>
      <c r="AR113" s="141">
        <v>0</v>
      </c>
      <c r="AT113" s="141" t="s">
        <v>15468</v>
      </c>
      <c r="AU113" s="504" t="s">
        <v>12513</v>
      </c>
      <c r="AV113" s="504" t="s">
        <v>12513</v>
      </c>
      <c r="AW113" s="141">
        <v>1</v>
      </c>
      <c r="AX113" s="142">
        <v>1</v>
      </c>
      <c r="AY113" s="142">
        <v>1</v>
      </c>
      <c r="AZ113" s="502" t="s">
        <v>6831</v>
      </c>
      <c r="BA113" s="502"/>
      <c r="BB113" s="143">
        <v>1</v>
      </c>
      <c r="BD113" s="502" t="s">
        <v>6831</v>
      </c>
      <c r="BE113" s="502" t="s">
        <v>6831</v>
      </c>
      <c r="BF113" s="502" t="s">
        <v>6831</v>
      </c>
      <c r="BG113" s="502" t="s">
        <v>6831</v>
      </c>
      <c r="BH113" s="144">
        <v>100</v>
      </c>
      <c r="BK113" s="144">
        <v>1</v>
      </c>
      <c r="BL113" s="144">
        <v>2000</v>
      </c>
      <c r="BM113" s="144">
        <v>2</v>
      </c>
      <c r="BN113" s="496"/>
      <c r="BO113" s="496"/>
      <c r="BP113" s="144" t="s">
        <v>15204</v>
      </c>
      <c r="BS113" s="502" t="s">
        <v>6831</v>
      </c>
      <c r="BT113" s="502"/>
      <c r="BU113" s="502"/>
      <c r="BV113" s="502"/>
      <c r="BW113" s="502" t="s">
        <v>6831</v>
      </c>
      <c r="BX113" s="502">
        <v>2</v>
      </c>
      <c r="BY113" s="505" t="s">
        <v>6831</v>
      </c>
      <c r="BZ113" s="505" t="s">
        <v>6831</v>
      </c>
      <c r="CA113" s="505">
        <v>449005</v>
      </c>
      <c r="CB113" s="505" t="s">
        <v>15138</v>
      </c>
      <c r="CC113" s="505"/>
      <c r="CD113" s="505"/>
      <c r="CE113" s="502" t="s">
        <v>6831</v>
      </c>
      <c r="CF113" s="502" t="s">
        <v>6831</v>
      </c>
      <c r="CG113" s="502" t="s">
        <v>6831</v>
      </c>
      <c r="CH113" s="502" t="s">
        <v>6831</v>
      </c>
      <c r="CI113" s="502" t="s">
        <v>6831</v>
      </c>
      <c r="CJ113" s="502"/>
      <c r="DD113" s="496"/>
      <c r="DE113" s="496"/>
      <c r="DF113" s="496"/>
      <c r="DG113" s="496"/>
      <c r="DK113" s="496"/>
      <c r="DL113" s="496"/>
      <c r="ED113" s="502"/>
      <c r="EW113" s="149">
        <v>10</v>
      </c>
      <c r="EZ113" s="502">
        <v>100</v>
      </c>
      <c r="FA113" s="502"/>
      <c r="FB113" s="502"/>
      <c r="FG113" s="149">
        <v>2</v>
      </c>
      <c r="FI113" s="149">
        <v>20</v>
      </c>
      <c r="FJ113" s="149">
        <v>10</v>
      </c>
      <c r="FM113" s="502">
        <v>100</v>
      </c>
      <c r="FN113" s="502"/>
      <c r="FO113" s="502"/>
      <c r="FP113" s="502"/>
      <c r="FU113" s="149">
        <v>2</v>
      </c>
      <c r="FW113" s="149">
        <v>20</v>
      </c>
      <c r="FX113" s="152">
        <f t="shared" si="58"/>
        <v>0</v>
      </c>
      <c r="FY113" s="152">
        <v>1</v>
      </c>
    </row>
    <row r="114" spans="1:181">
      <c r="A114" s="139">
        <v>490051</v>
      </c>
      <c r="B114" s="139" t="s">
        <v>15466</v>
      </c>
      <c r="C114" s="139">
        <v>3</v>
      </c>
      <c r="E114" s="139">
        <v>0</v>
      </c>
      <c r="F114" s="534">
        <v>3</v>
      </c>
      <c r="G114" s="534">
        <v>2</v>
      </c>
      <c r="H114" s="534">
        <v>2</v>
      </c>
      <c r="I114" s="534"/>
      <c r="J114" s="534"/>
      <c r="N114" s="300" t="str">
        <f>N113</f>
        <v>PLAYERSKILL_49005</v>
      </c>
      <c r="O114" s="300" t="str">
        <f t="shared" si="7"/>
        <v>PLAYERSKILLDES_490051</v>
      </c>
      <c r="P114" s="300" t="str">
        <f t="shared" ref="P114:P120" si="59">"PLAYERSKILLDES2_"&amp;A114</f>
        <v>PLAYERSKILLDES2_490051</v>
      </c>
      <c r="Q114" s="300" t="str">
        <f t="shared" ref="Q114:Q120" si="60">"PLAYERSKILLDES3_"&amp;A114</f>
        <v>PLAYERSKILLDES3_490051</v>
      </c>
      <c r="R114" s="300"/>
      <c r="S114" s="300" t="s">
        <v>15467</v>
      </c>
      <c r="T114" s="502">
        <v>101</v>
      </c>
      <c r="U114" s="503"/>
      <c r="V114" s="503"/>
      <c r="W114" s="503"/>
      <c r="X114" s="503"/>
      <c r="Y114" s="503"/>
      <c r="Z114" s="496"/>
      <c r="AA114" s="496"/>
      <c r="AB114" s="496"/>
      <c r="AC114" s="496"/>
      <c r="AD114" s="496"/>
      <c r="AE114" s="496"/>
      <c r="AF114" s="496"/>
      <c r="AG114" s="496"/>
      <c r="AH114" s="496"/>
      <c r="AI114" s="496"/>
      <c r="AJ114" s="496"/>
      <c r="AK114" s="496"/>
      <c r="AL114" s="496"/>
      <c r="AM114" s="496">
        <v>0</v>
      </c>
      <c r="AN114" s="496"/>
      <c r="AO114" s="139">
        <v>0</v>
      </c>
      <c r="AP114" s="139">
        <v>12</v>
      </c>
      <c r="AQ114" s="139">
        <v>1</v>
      </c>
      <c r="AR114" s="141">
        <v>0</v>
      </c>
      <c r="AT114" s="141" t="s">
        <v>15468</v>
      </c>
      <c r="AU114" s="504" t="s">
        <v>12513</v>
      </c>
      <c r="AV114" s="504" t="s">
        <v>12513</v>
      </c>
      <c r="AW114" s="141">
        <v>1</v>
      </c>
      <c r="AX114" s="142">
        <v>1</v>
      </c>
      <c r="AY114" s="142">
        <v>1</v>
      </c>
      <c r="AZ114" s="502" t="s">
        <v>6831</v>
      </c>
      <c r="BA114" s="502"/>
      <c r="BB114" s="143">
        <v>1</v>
      </c>
      <c r="BD114" s="502" t="s">
        <v>6831</v>
      </c>
      <c r="BE114" s="502" t="s">
        <v>6831</v>
      </c>
      <c r="BF114" s="502" t="s">
        <v>6831</v>
      </c>
      <c r="BG114" s="502" t="s">
        <v>6831</v>
      </c>
      <c r="BH114" s="144">
        <v>100</v>
      </c>
      <c r="BK114" s="144">
        <v>1</v>
      </c>
      <c r="BL114" s="144">
        <v>2000</v>
      </c>
      <c r="BM114" s="144">
        <v>2</v>
      </c>
      <c r="BN114" s="496"/>
      <c r="BO114" s="496"/>
      <c r="BP114" s="144" t="s">
        <v>15204</v>
      </c>
      <c r="BS114" s="502" t="s">
        <v>6831</v>
      </c>
      <c r="BT114" s="502"/>
      <c r="BU114" s="502"/>
      <c r="BV114" s="502"/>
      <c r="BW114" s="502" t="s">
        <v>6831</v>
      </c>
      <c r="BX114" s="502">
        <v>2</v>
      </c>
      <c r="BY114" s="505" t="s">
        <v>6831</v>
      </c>
      <c r="BZ114" s="505" t="s">
        <v>6831</v>
      </c>
      <c r="CA114" s="505">
        <v>4490051</v>
      </c>
      <c r="CB114" s="505" t="s">
        <v>15138</v>
      </c>
      <c r="CC114" s="505"/>
      <c r="CD114" s="505"/>
      <c r="CE114" s="502" t="s">
        <v>6831</v>
      </c>
      <c r="CF114" s="502" t="s">
        <v>6831</v>
      </c>
      <c r="CG114" s="502" t="s">
        <v>6831</v>
      </c>
      <c r="CH114" s="502" t="s">
        <v>6831</v>
      </c>
      <c r="CI114" s="502" t="s">
        <v>6831</v>
      </c>
      <c r="CJ114" s="502"/>
      <c r="DD114" s="496"/>
      <c r="DE114" s="496"/>
      <c r="DF114" s="496"/>
      <c r="DG114" s="496"/>
      <c r="DK114" s="496"/>
      <c r="DL114" s="496"/>
      <c r="ED114" s="502"/>
      <c r="EW114" s="149">
        <v>10</v>
      </c>
      <c r="EZ114" s="502">
        <v>100</v>
      </c>
      <c r="FA114" s="502"/>
      <c r="FB114" s="502"/>
      <c r="FG114" s="149">
        <v>2</v>
      </c>
      <c r="FI114" s="149">
        <v>20</v>
      </c>
      <c r="FJ114" s="149">
        <v>10</v>
      </c>
      <c r="FM114" s="502">
        <v>100</v>
      </c>
      <c r="FN114" s="502"/>
      <c r="FO114" s="502"/>
      <c r="FP114" s="502"/>
      <c r="FU114" s="149">
        <v>2</v>
      </c>
      <c r="FW114" s="149">
        <v>20</v>
      </c>
      <c r="FX114" s="152">
        <f t="shared" si="58"/>
        <v>0</v>
      </c>
      <c r="FY114" s="152">
        <v>1</v>
      </c>
    </row>
    <row r="115" spans="1:181">
      <c r="A115" s="139">
        <v>490052</v>
      </c>
      <c r="B115" s="139" t="s">
        <v>15466</v>
      </c>
      <c r="C115" s="139">
        <v>3</v>
      </c>
      <c r="E115" s="139">
        <v>0</v>
      </c>
      <c r="F115" s="534">
        <v>3</v>
      </c>
      <c r="G115" s="534">
        <v>2</v>
      </c>
      <c r="H115" s="534">
        <v>2</v>
      </c>
      <c r="I115" s="534"/>
      <c r="J115" s="534"/>
      <c r="N115" s="300" t="str">
        <f t="shared" ref="N115:N120" si="61">N114</f>
        <v>PLAYERSKILL_49005</v>
      </c>
      <c r="O115" s="300" t="str">
        <f t="shared" si="7"/>
        <v>PLAYERSKILLDES_490052</v>
      </c>
      <c r="P115" s="300" t="str">
        <f t="shared" si="59"/>
        <v>PLAYERSKILLDES2_490052</v>
      </c>
      <c r="Q115" s="300" t="str">
        <f t="shared" si="60"/>
        <v>PLAYERSKILLDES3_490052</v>
      </c>
      <c r="R115" s="300"/>
      <c r="S115" s="300" t="s">
        <v>15467</v>
      </c>
      <c r="T115" s="502">
        <v>101</v>
      </c>
      <c r="U115" s="503"/>
      <c r="V115" s="503"/>
      <c r="W115" s="503"/>
      <c r="X115" s="503"/>
      <c r="Y115" s="503"/>
      <c r="Z115" s="496"/>
      <c r="AA115" s="496"/>
      <c r="AB115" s="496"/>
      <c r="AC115" s="496"/>
      <c r="AD115" s="496"/>
      <c r="AE115" s="496"/>
      <c r="AF115" s="496"/>
      <c r="AG115" s="496"/>
      <c r="AH115" s="496"/>
      <c r="AI115" s="496"/>
      <c r="AJ115" s="496"/>
      <c r="AK115" s="496"/>
      <c r="AL115" s="496"/>
      <c r="AM115" s="496">
        <v>0</v>
      </c>
      <c r="AN115" s="496"/>
      <c r="AO115" s="139">
        <v>0</v>
      </c>
      <c r="AP115" s="139">
        <v>12</v>
      </c>
      <c r="AQ115" s="139">
        <v>1</v>
      </c>
      <c r="AR115" s="141">
        <v>0</v>
      </c>
      <c r="AT115" s="141" t="s">
        <v>15468</v>
      </c>
      <c r="AU115" s="504" t="s">
        <v>12513</v>
      </c>
      <c r="AV115" s="504" t="s">
        <v>12513</v>
      </c>
      <c r="AW115" s="141">
        <v>1</v>
      </c>
      <c r="AX115" s="142">
        <v>1</v>
      </c>
      <c r="AY115" s="142">
        <v>1</v>
      </c>
      <c r="AZ115" s="502" t="s">
        <v>6831</v>
      </c>
      <c r="BA115" s="502"/>
      <c r="BB115" s="143">
        <v>1</v>
      </c>
      <c r="BD115" s="502" t="s">
        <v>6831</v>
      </c>
      <c r="BE115" s="502" t="s">
        <v>6831</v>
      </c>
      <c r="BF115" s="502" t="s">
        <v>6831</v>
      </c>
      <c r="BG115" s="502" t="s">
        <v>6831</v>
      </c>
      <c r="BH115" s="144">
        <v>100</v>
      </c>
      <c r="BK115" s="144">
        <v>1</v>
      </c>
      <c r="BL115" s="144">
        <v>2000</v>
      </c>
      <c r="BM115" s="144">
        <v>2</v>
      </c>
      <c r="BN115" s="496"/>
      <c r="BO115" s="496"/>
      <c r="BP115" s="144" t="s">
        <v>15204</v>
      </c>
      <c r="BS115" s="502" t="s">
        <v>6831</v>
      </c>
      <c r="BT115" s="502"/>
      <c r="BU115" s="502"/>
      <c r="BV115" s="502"/>
      <c r="BW115" s="502" t="s">
        <v>6831</v>
      </c>
      <c r="BX115" s="502">
        <v>2</v>
      </c>
      <c r="BY115" s="505" t="s">
        <v>6831</v>
      </c>
      <c r="BZ115" s="505" t="s">
        <v>6831</v>
      </c>
      <c r="CA115" s="505">
        <v>4490052</v>
      </c>
      <c r="CB115" s="505" t="s">
        <v>15138</v>
      </c>
      <c r="CC115" s="505"/>
      <c r="CD115" s="505"/>
      <c r="CE115" s="502" t="s">
        <v>6831</v>
      </c>
      <c r="CF115" s="502" t="s">
        <v>6831</v>
      </c>
      <c r="CG115" s="502" t="s">
        <v>6831</v>
      </c>
      <c r="CH115" s="502" t="s">
        <v>6831</v>
      </c>
      <c r="CI115" s="502" t="s">
        <v>6831</v>
      </c>
      <c r="CJ115" s="502"/>
      <c r="DD115" s="496"/>
      <c r="DE115" s="496"/>
      <c r="DF115" s="496"/>
      <c r="DG115" s="496"/>
      <c r="DK115" s="496"/>
      <c r="DL115" s="496"/>
      <c r="ED115" s="502"/>
      <c r="EW115" s="149">
        <v>10</v>
      </c>
      <c r="EZ115" s="502">
        <v>100</v>
      </c>
      <c r="FA115" s="502"/>
      <c r="FB115" s="502"/>
      <c r="FG115" s="149">
        <v>2</v>
      </c>
      <c r="FI115" s="149">
        <v>20</v>
      </c>
      <c r="FJ115" s="149">
        <v>10</v>
      </c>
      <c r="FM115" s="502">
        <v>100</v>
      </c>
      <c r="FN115" s="502"/>
      <c r="FO115" s="502"/>
      <c r="FP115" s="502"/>
      <c r="FU115" s="149">
        <v>2</v>
      </c>
      <c r="FW115" s="149">
        <v>20</v>
      </c>
      <c r="FX115" s="152">
        <f t="shared" si="58"/>
        <v>0</v>
      </c>
      <c r="FY115" s="152">
        <v>1</v>
      </c>
    </row>
    <row r="116" spans="1:181">
      <c r="A116" s="139">
        <v>490053</v>
      </c>
      <c r="B116" s="139" t="s">
        <v>15466</v>
      </c>
      <c r="C116" s="139">
        <v>3</v>
      </c>
      <c r="E116" s="139">
        <v>0</v>
      </c>
      <c r="F116" s="534">
        <v>3</v>
      </c>
      <c r="G116" s="534">
        <v>2</v>
      </c>
      <c r="H116" s="534">
        <v>2</v>
      </c>
      <c r="I116" s="534"/>
      <c r="J116" s="534"/>
      <c r="N116" s="300" t="str">
        <f t="shared" si="61"/>
        <v>PLAYERSKILL_49005</v>
      </c>
      <c r="O116" s="300" t="str">
        <f t="shared" si="7"/>
        <v>PLAYERSKILLDES_490053</v>
      </c>
      <c r="P116" s="300" t="str">
        <f t="shared" si="59"/>
        <v>PLAYERSKILLDES2_490053</v>
      </c>
      <c r="Q116" s="300" t="str">
        <f t="shared" si="60"/>
        <v>PLAYERSKILLDES3_490053</v>
      </c>
      <c r="R116" s="300"/>
      <c r="S116" s="300" t="s">
        <v>15467</v>
      </c>
      <c r="T116" s="502">
        <v>101</v>
      </c>
      <c r="U116" s="503"/>
      <c r="V116" s="503"/>
      <c r="W116" s="503"/>
      <c r="X116" s="503"/>
      <c r="Y116" s="503"/>
      <c r="Z116" s="496"/>
      <c r="AA116" s="496"/>
      <c r="AB116" s="496"/>
      <c r="AC116" s="496"/>
      <c r="AD116" s="496"/>
      <c r="AE116" s="496"/>
      <c r="AF116" s="496"/>
      <c r="AG116" s="496"/>
      <c r="AH116" s="496"/>
      <c r="AI116" s="496"/>
      <c r="AJ116" s="496"/>
      <c r="AK116" s="496"/>
      <c r="AL116" s="496"/>
      <c r="AM116" s="496">
        <v>0</v>
      </c>
      <c r="AN116" s="496"/>
      <c r="AO116" s="139">
        <v>0</v>
      </c>
      <c r="AP116" s="139">
        <v>12</v>
      </c>
      <c r="AQ116" s="139">
        <v>1</v>
      </c>
      <c r="AR116" s="141">
        <v>0</v>
      </c>
      <c r="AT116" s="141" t="s">
        <v>15468</v>
      </c>
      <c r="AU116" s="504" t="s">
        <v>12513</v>
      </c>
      <c r="AV116" s="504" t="s">
        <v>12513</v>
      </c>
      <c r="AW116" s="141">
        <v>1</v>
      </c>
      <c r="AX116" s="142">
        <v>1</v>
      </c>
      <c r="AY116" s="142">
        <v>1</v>
      </c>
      <c r="AZ116" s="502" t="s">
        <v>6831</v>
      </c>
      <c r="BA116" s="502"/>
      <c r="BB116" s="143">
        <v>1</v>
      </c>
      <c r="BD116" s="502" t="s">
        <v>6831</v>
      </c>
      <c r="BE116" s="502" t="s">
        <v>6831</v>
      </c>
      <c r="BF116" s="502" t="s">
        <v>6831</v>
      </c>
      <c r="BG116" s="502" t="s">
        <v>6831</v>
      </c>
      <c r="BH116" s="144">
        <v>100</v>
      </c>
      <c r="BK116" s="144">
        <v>1</v>
      </c>
      <c r="BL116" s="144">
        <v>2000</v>
      </c>
      <c r="BM116" s="144">
        <v>2</v>
      </c>
      <c r="BN116" s="496"/>
      <c r="BO116" s="496"/>
      <c r="BP116" s="144" t="s">
        <v>15204</v>
      </c>
      <c r="BS116" s="502" t="s">
        <v>6831</v>
      </c>
      <c r="BT116" s="502"/>
      <c r="BU116" s="502"/>
      <c r="BV116" s="502"/>
      <c r="BW116" s="502" t="s">
        <v>6831</v>
      </c>
      <c r="BX116" s="502">
        <v>2</v>
      </c>
      <c r="BY116" s="505" t="s">
        <v>6831</v>
      </c>
      <c r="BZ116" s="505" t="s">
        <v>6831</v>
      </c>
      <c r="CA116" s="505">
        <v>4490053</v>
      </c>
      <c r="CB116" s="505" t="s">
        <v>15138</v>
      </c>
      <c r="CC116" s="505"/>
      <c r="CD116" s="505"/>
      <c r="CE116" s="502" t="s">
        <v>6831</v>
      </c>
      <c r="CF116" s="502" t="s">
        <v>6831</v>
      </c>
      <c r="CG116" s="502" t="s">
        <v>6831</v>
      </c>
      <c r="CH116" s="502" t="s">
        <v>6831</v>
      </c>
      <c r="CI116" s="502" t="s">
        <v>6831</v>
      </c>
      <c r="CJ116" s="502"/>
      <c r="DD116" s="496"/>
      <c r="DE116" s="496"/>
      <c r="DF116" s="496"/>
      <c r="DG116" s="496"/>
      <c r="DK116" s="496"/>
      <c r="DL116" s="496"/>
      <c r="ED116" s="502"/>
      <c r="EW116" s="149">
        <v>10</v>
      </c>
      <c r="EZ116" s="502">
        <v>100</v>
      </c>
      <c r="FA116" s="502"/>
      <c r="FB116" s="502"/>
      <c r="FG116" s="149">
        <v>2</v>
      </c>
      <c r="FI116" s="149">
        <v>20</v>
      </c>
      <c r="FJ116" s="149">
        <v>10</v>
      </c>
      <c r="FM116" s="502">
        <v>100</v>
      </c>
      <c r="FN116" s="502"/>
      <c r="FO116" s="502"/>
      <c r="FP116" s="502"/>
      <c r="FU116" s="149">
        <v>2</v>
      </c>
      <c r="FW116" s="149">
        <v>20</v>
      </c>
      <c r="FX116" s="152">
        <f t="shared" si="58"/>
        <v>0</v>
      </c>
      <c r="FY116" s="152">
        <v>1</v>
      </c>
    </row>
    <row r="117" spans="1:181">
      <c r="A117" s="139">
        <v>490054</v>
      </c>
      <c r="B117" s="139" t="s">
        <v>15466</v>
      </c>
      <c r="C117" s="139">
        <v>3</v>
      </c>
      <c r="E117" s="139">
        <v>0</v>
      </c>
      <c r="F117" s="534">
        <v>3</v>
      </c>
      <c r="G117" s="534">
        <v>2</v>
      </c>
      <c r="H117" s="534">
        <v>2</v>
      </c>
      <c r="I117" s="534"/>
      <c r="J117" s="534"/>
      <c r="N117" s="300" t="str">
        <f t="shared" si="61"/>
        <v>PLAYERSKILL_49005</v>
      </c>
      <c r="O117" s="300" t="str">
        <f t="shared" si="7"/>
        <v>PLAYERSKILLDES_490054</v>
      </c>
      <c r="P117" s="300" t="str">
        <f t="shared" si="59"/>
        <v>PLAYERSKILLDES2_490054</v>
      </c>
      <c r="Q117" s="300" t="str">
        <f t="shared" si="60"/>
        <v>PLAYERSKILLDES3_490054</v>
      </c>
      <c r="R117" s="300"/>
      <c r="S117" s="300" t="s">
        <v>15467</v>
      </c>
      <c r="T117" s="502">
        <v>101</v>
      </c>
      <c r="U117" s="503"/>
      <c r="V117" s="503"/>
      <c r="W117" s="503"/>
      <c r="X117" s="503"/>
      <c r="Y117" s="503"/>
      <c r="Z117" s="496"/>
      <c r="AA117" s="496"/>
      <c r="AB117" s="496"/>
      <c r="AC117" s="496"/>
      <c r="AD117" s="496"/>
      <c r="AE117" s="496"/>
      <c r="AF117" s="496"/>
      <c r="AG117" s="496"/>
      <c r="AH117" s="496"/>
      <c r="AI117" s="496"/>
      <c r="AJ117" s="496"/>
      <c r="AK117" s="496"/>
      <c r="AL117" s="496"/>
      <c r="AM117" s="496">
        <v>0</v>
      </c>
      <c r="AN117" s="496"/>
      <c r="AO117" s="139">
        <v>0</v>
      </c>
      <c r="AP117" s="139">
        <v>12</v>
      </c>
      <c r="AQ117" s="139">
        <v>1</v>
      </c>
      <c r="AR117" s="141">
        <v>0</v>
      </c>
      <c r="AT117" s="141" t="s">
        <v>15468</v>
      </c>
      <c r="AU117" s="504" t="s">
        <v>12513</v>
      </c>
      <c r="AV117" s="504" t="s">
        <v>12513</v>
      </c>
      <c r="AW117" s="141">
        <v>1</v>
      </c>
      <c r="AX117" s="142">
        <v>1</v>
      </c>
      <c r="AY117" s="142">
        <v>1</v>
      </c>
      <c r="AZ117" s="502" t="s">
        <v>6831</v>
      </c>
      <c r="BA117" s="502"/>
      <c r="BB117" s="143">
        <v>1</v>
      </c>
      <c r="BD117" s="502" t="s">
        <v>6831</v>
      </c>
      <c r="BE117" s="502" t="s">
        <v>6831</v>
      </c>
      <c r="BF117" s="502" t="s">
        <v>6831</v>
      </c>
      <c r="BG117" s="502" t="s">
        <v>6831</v>
      </c>
      <c r="BH117" s="144">
        <v>100</v>
      </c>
      <c r="BK117" s="144">
        <v>1</v>
      </c>
      <c r="BL117" s="144">
        <v>2000</v>
      </c>
      <c r="BM117" s="144">
        <v>2</v>
      </c>
      <c r="BN117" s="496"/>
      <c r="BO117" s="496"/>
      <c r="BP117" s="144" t="s">
        <v>15204</v>
      </c>
      <c r="BS117" s="502" t="s">
        <v>6831</v>
      </c>
      <c r="BT117" s="502"/>
      <c r="BU117" s="502"/>
      <c r="BV117" s="502"/>
      <c r="BW117" s="502" t="s">
        <v>6831</v>
      </c>
      <c r="BX117" s="502">
        <v>2</v>
      </c>
      <c r="BY117" s="505" t="s">
        <v>6831</v>
      </c>
      <c r="BZ117" s="505" t="s">
        <v>6831</v>
      </c>
      <c r="CA117" s="505">
        <v>4490054</v>
      </c>
      <c r="CB117" s="505" t="s">
        <v>15138</v>
      </c>
      <c r="CC117" s="505"/>
      <c r="CD117" s="505"/>
      <c r="CE117" s="502" t="s">
        <v>6831</v>
      </c>
      <c r="CF117" s="502" t="s">
        <v>6831</v>
      </c>
      <c r="CG117" s="502" t="s">
        <v>6831</v>
      </c>
      <c r="CH117" s="502" t="s">
        <v>6831</v>
      </c>
      <c r="CI117" s="502" t="s">
        <v>6831</v>
      </c>
      <c r="CJ117" s="502"/>
      <c r="DD117" s="496"/>
      <c r="DE117" s="496"/>
      <c r="DF117" s="496"/>
      <c r="DG117" s="496"/>
      <c r="DK117" s="496"/>
      <c r="DL117" s="496"/>
      <c r="ED117" s="502"/>
      <c r="EW117" s="149">
        <v>10</v>
      </c>
      <c r="EZ117" s="502">
        <v>100</v>
      </c>
      <c r="FA117" s="502"/>
      <c r="FB117" s="502"/>
      <c r="FG117" s="149">
        <v>2</v>
      </c>
      <c r="FI117" s="149">
        <v>20</v>
      </c>
      <c r="FJ117" s="149">
        <v>10</v>
      </c>
      <c r="FM117" s="502">
        <v>100</v>
      </c>
      <c r="FN117" s="502"/>
      <c r="FO117" s="502"/>
      <c r="FP117" s="502"/>
      <c r="FU117" s="149">
        <v>2</v>
      </c>
      <c r="FW117" s="149">
        <v>20</v>
      </c>
      <c r="FX117" s="152">
        <f t="shared" si="58"/>
        <v>0</v>
      </c>
      <c r="FY117" s="152">
        <v>1</v>
      </c>
    </row>
    <row r="118" spans="1:181">
      <c r="A118" s="139">
        <v>490055</v>
      </c>
      <c r="B118" s="139" t="s">
        <v>15466</v>
      </c>
      <c r="C118" s="139">
        <v>3</v>
      </c>
      <c r="E118" s="139">
        <v>0</v>
      </c>
      <c r="F118" s="534">
        <v>3</v>
      </c>
      <c r="G118" s="534">
        <v>2</v>
      </c>
      <c r="H118" s="534">
        <v>2</v>
      </c>
      <c r="I118" s="534"/>
      <c r="J118" s="534"/>
      <c r="N118" s="300" t="str">
        <f t="shared" si="61"/>
        <v>PLAYERSKILL_49005</v>
      </c>
      <c r="O118" s="300" t="str">
        <f t="shared" si="7"/>
        <v>PLAYERSKILLDES_490055</v>
      </c>
      <c r="P118" s="300" t="str">
        <f t="shared" si="59"/>
        <v>PLAYERSKILLDES2_490055</v>
      </c>
      <c r="Q118" s="300" t="str">
        <f t="shared" si="60"/>
        <v>PLAYERSKILLDES3_490055</v>
      </c>
      <c r="R118" s="300"/>
      <c r="S118" s="300" t="s">
        <v>15467</v>
      </c>
      <c r="T118" s="502">
        <v>101</v>
      </c>
      <c r="U118" s="503"/>
      <c r="V118" s="503"/>
      <c r="W118" s="503"/>
      <c r="X118" s="503"/>
      <c r="Y118" s="503"/>
      <c r="Z118" s="496"/>
      <c r="AA118" s="496"/>
      <c r="AB118" s="496"/>
      <c r="AC118" s="496"/>
      <c r="AD118" s="496"/>
      <c r="AE118" s="496"/>
      <c r="AF118" s="496"/>
      <c r="AG118" s="496"/>
      <c r="AH118" s="496"/>
      <c r="AI118" s="496"/>
      <c r="AJ118" s="496"/>
      <c r="AK118" s="496"/>
      <c r="AL118" s="496"/>
      <c r="AM118" s="496">
        <v>0</v>
      </c>
      <c r="AN118" s="496"/>
      <c r="AO118" s="139">
        <v>0</v>
      </c>
      <c r="AP118" s="139">
        <v>12</v>
      </c>
      <c r="AQ118" s="139">
        <v>1</v>
      </c>
      <c r="AR118" s="141">
        <v>0</v>
      </c>
      <c r="AT118" s="141" t="s">
        <v>15468</v>
      </c>
      <c r="AU118" s="504" t="s">
        <v>12513</v>
      </c>
      <c r="AV118" s="504" t="s">
        <v>12513</v>
      </c>
      <c r="AW118" s="141">
        <v>1</v>
      </c>
      <c r="AX118" s="142">
        <v>1</v>
      </c>
      <c r="AY118" s="142">
        <v>1</v>
      </c>
      <c r="AZ118" s="502" t="s">
        <v>6831</v>
      </c>
      <c r="BA118" s="502"/>
      <c r="BB118" s="143">
        <v>1</v>
      </c>
      <c r="BD118" s="502" t="s">
        <v>6831</v>
      </c>
      <c r="BE118" s="502" t="s">
        <v>6831</v>
      </c>
      <c r="BF118" s="502" t="s">
        <v>6831</v>
      </c>
      <c r="BG118" s="502" t="s">
        <v>6831</v>
      </c>
      <c r="BH118" s="144">
        <v>100</v>
      </c>
      <c r="BK118" s="144">
        <v>1</v>
      </c>
      <c r="BL118" s="144">
        <v>2000</v>
      </c>
      <c r="BM118" s="144">
        <v>2</v>
      </c>
      <c r="BN118" s="496"/>
      <c r="BO118" s="496"/>
      <c r="BP118" s="144" t="s">
        <v>15204</v>
      </c>
      <c r="BS118" s="502" t="s">
        <v>6831</v>
      </c>
      <c r="BT118" s="502"/>
      <c r="BU118" s="502"/>
      <c r="BV118" s="502"/>
      <c r="BW118" s="502" t="s">
        <v>6831</v>
      </c>
      <c r="BX118" s="502">
        <v>2</v>
      </c>
      <c r="BY118" s="505" t="s">
        <v>6831</v>
      </c>
      <c r="BZ118" s="505" t="s">
        <v>6831</v>
      </c>
      <c r="CA118" s="505">
        <v>4490055</v>
      </c>
      <c r="CB118" s="505" t="s">
        <v>15138</v>
      </c>
      <c r="CC118" s="505"/>
      <c r="CD118" s="505"/>
      <c r="CE118" s="502" t="s">
        <v>6831</v>
      </c>
      <c r="CF118" s="502" t="s">
        <v>6831</v>
      </c>
      <c r="CG118" s="502" t="s">
        <v>6831</v>
      </c>
      <c r="CH118" s="502" t="s">
        <v>6831</v>
      </c>
      <c r="CI118" s="502" t="s">
        <v>6831</v>
      </c>
      <c r="CJ118" s="502"/>
      <c r="DD118" s="496"/>
      <c r="DE118" s="496"/>
      <c r="DF118" s="496"/>
      <c r="DG118" s="496"/>
      <c r="DK118" s="496"/>
      <c r="DL118" s="496"/>
      <c r="ED118" s="502"/>
      <c r="EW118" s="149">
        <v>10</v>
      </c>
      <c r="EZ118" s="502">
        <v>100</v>
      </c>
      <c r="FA118" s="502"/>
      <c r="FB118" s="502"/>
      <c r="FG118" s="149">
        <v>2</v>
      </c>
      <c r="FI118" s="149">
        <v>20</v>
      </c>
      <c r="FJ118" s="149">
        <v>10</v>
      </c>
      <c r="FM118" s="502">
        <v>100</v>
      </c>
      <c r="FN118" s="502"/>
      <c r="FO118" s="502"/>
      <c r="FP118" s="502"/>
      <c r="FU118" s="149">
        <v>2</v>
      </c>
      <c r="FW118" s="149">
        <v>20</v>
      </c>
      <c r="FX118" s="152">
        <f t="shared" si="58"/>
        <v>0</v>
      </c>
      <c r="FY118" s="152">
        <v>1</v>
      </c>
    </row>
    <row r="119" spans="1:181">
      <c r="A119" s="139">
        <v>490056</v>
      </c>
      <c r="B119" s="139" t="s">
        <v>15466</v>
      </c>
      <c r="C119" s="139">
        <v>3</v>
      </c>
      <c r="E119" s="139">
        <v>0</v>
      </c>
      <c r="F119" s="534">
        <v>3</v>
      </c>
      <c r="G119" s="534">
        <v>2</v>
      </c>
      <c r="H119" s="534">
        <v>2</v>
      </c>
      <c r="I119" s="534"/>
      <c r="J119" s="534"/>
      <c r="N119" s="300" t="str">
        <f t="shared" si="61"/>
        <v>PLAYERSKILL_49005</v>
      </c>
      <c r="O119" s="300" t="str">
        <f t="shared" si="7"/>
        <v>PLAYERSKILLDES_490056</v>
      </c>
      <c r="P119" s="300" t="str">
        <f t="shared" si="59"/>
        <v>PLAYERSKILLDES2_490056</v>
      </c>
      <c r="Q119" s="300" t="str">
        <f t="shared" si="60"/>
        <v>PLAYERSKILLDES3_490056</v>
      </c>
      <c r="R119" s="300"/>
      <c r="S119" s="300" t="s">
        <v>15467</v>
      </c>
      <c r="T119" s="502">
        <v>101</v>
      </c>
      <c r="U119" s="503"/>
      <c r="V119" s="503"/>
      <c r="W119" s="503"/>
      <c r="X119" s="503"/>
      <c r="Y119" s="503"/>
      <c r="Z119" s="496"/>
      <c r="AA119" s="496"/>
      <c r="AB119" s="496"/>
      <c r="AC119" s="496"/>
      <c r="AD119" s="496"/>
      <c r="AE119" s="496"/>
      <c r="AF119" s="496"/>
      <c r="AG119" s="496"/>
      <c r="AH119" s="496"/>
      <c r="AI119" s="496"/>
      <c r="AJ119" s="496"/>
      <c r="AK119" s="496"/>
      <c r="AL119" s="496"/>
      <c r="AM119" s="496">
        <v>0</v>
      </c>
      <c r="AN119" s="496"/>
      <c r="AO119" s="139">
        <v>0</v>
      </c>
      <c r="AP119" s="139">
        <v>12</v>
      </c>
      <c r="AQ119" s="139">
        <v>1</v>
      </c>
      <c r="AR119" s="141">
        <v>0</v>
      </c>
      <c r="AT119" s="141" t="s">
        <v>15468</v>
      </c>
      <c r="AU119" s="504" t="s">
        <v>12513</v>
      </c>
      <c r="AV119" s="504" t="s">
        <v>12513</v>
      </c>
      <c r="AW119" s="141">
        <v>1</v>
      </c>
      <c r="AX119" s="142">
        <v>1</v>
      </c>
      <c r="AY119" s="142">
        <v>1</v>
      </c>
      <c r="AZ119" s="502" t="s">
        <v>6831</v>
      </c>
      <c r="BA119" s="502"/>
      <c r="BB119" s="143">
        <v>1</v>
      </c>
      <c r="BD119" s="502" t="s">
        <v>6831</v>
      </c>
      <c r="BE119" s="502" t="s">
        <v>6831</v>
      </c>
      <c r="BF119" s="502" t="s">
        <v>6831</v>
      </c>
      <c r="BG119" s="502" t="s">
        <v>6831</v>
      </c>
      <c r="BH119" s="144">
        <v>100</v>
      </c>
      <c r="BK119" s="144">
        <v>1</v>
      </c>
      <c r="BL119" s="144">
        <v>2000</v>
      </c>
      <c r="BM119" s="144">
        <v>2</v>
      </c>
      <c r="BN119" s="496"/>
      <c r="BO119" s="496"/>
      <c r="BP119" s="144" t="s">
        <v>15204</v>
      </c>
      <c r="BS119" s="502" t="s">
        <v>6831</v>
      </c>
      <c r="BT119" s="502"/>
      <c r="BU119" s="502"/>
      <c r="BV119" s="502"/>
      <c r="BW119" s="502" t="s">
        <v>6831</v>
      </c>
      <c r="BX119" s="502">
        <v>2</v>
      </c>
      <c r="BY119" s="505" t="s">
        <v>6831</v>
      </c>
      <c r="BZ119" s="505" t="s">
        <v>6831</v>
      </c>
      <c r="CA119" s="505">
        <v>4490056</v>
      </c>
      <c r="CB119" s="505" t="s">
        <v>15138</v>
      </c>
      <c r="CC119" s="505"/>
      <c r="CD119" s="505"/>
      <c r="CE119" s="502" t="s">
        <v>6831</v>
      </c>
      <c r="CF119" s="502" t="s">
        <v>6831</v>
      </c>
      <c r="CG119" s="502" t="s">
        <v>6831</v>
      </c>
      <c r="CH119" s="502" t="s">
        <v>6831</v>
      </c>
      <c r="CI119" s="502" t="s">
        <v>6831</v>
      </c>
      <c r="CJ119" s="502"/>
      <c r="DD119" s="496"/>
      <c r="DE119" s="496"/>
      <c r="DF119" s="496"/>
      <c r="DG119" s="496"/>
      <c r="DK119" s="496"/>
      <c r="DL119" s="496"/>
      <c r="ED119" s="502"/>
      <c r="EW119" s="149">
        <v>10</v>
      </c>
      <c r="EZ119" s="502">
        <v>100</v>
      </c>
      <c r="FA119" s="502"/>
      <c r="FB119" s="502"/>
      <c r="FG119" s="149">
        <v>2</v>
      </c>
      <c r="FI119" s="149">
        <v>20</v>
      </c>
      <c r="FJ119" s="149">
        <v>10</v>
      </c>
      <c r="FM119" s="502">
        <v>100</v>
      </c>
      <c r="FN119" s="502"/>
      <c r="FO119" s="502"/>
      <c r="FP119" s="502"/>
      <c r="FU119" s="149">
        <v>2</v>
      </c>
      <c r="FW119" s="149">
        <v>20</v>
      </c>
      <c r="FX119" s="152">
        <f t="shared" si="58"/>
        <v>0</v>
      </c>
      <c r="FY119" s="152">
        <v>1</v>
      </c>
    </row>
    <row r="120" spans="1:181">
      <c r="A120" s="139">
        <v>490057</v>
      </c>
      <c r="B120" s="139" t="s">
        <v>15466</v>
      </c>
      <c r="C120" s="139">
        <v>3</v>
      </c>
      <c r="E120" s="139">
        <v>0</v>
      </c>
      <c r="F120" s="534">
        <v>3</v>
      </c>
      <c r="G120" s="534">
        <v>2</v>
      </c>
      <c r="H120" s="534">
        <v>2</v>
      </c>
      <c r="I120" s="534"/>
      <c r="J120" s="534"/>
      <c r="N120" s="300" t="str">
        <f t="shared" si="61"/>
        <v>PLAYERSKILL_49005</v>
      </c>
      <c r="O120" s="300" t="str">
        <f t="shared" si="7"/>
        <v>PLAYERSKILLDES_490057</v>
      </c>
      <c r="P120" s="300" t="str">
        <f t="shared" si="59"/>
        <v>PLAYERSKILLDES2_490057</v>
      </c>
      <c r="Q120" s="300" t="str">
        <f t="shared" si="60"/>
        <v>PLAYERSKILLDES3_490057</v>
      </c>
      <c r="R120" s="300"/>
      <c r="S120" s="300" t="s">
        <v>15467</v>
      </c>
      <c r="T120" s="502">
        <v>101</v>
      </c>
      <c r="U120" s="503"/>
      <c r="V120" s="503"/>
      <c r="W120" s="503"/>
      <c r="X120" s="503"/>
      <c r="Y120" s="503"/>
      <c r="Z120" s="496"/>
      <c r="AA120" s="496"/>
      <c r="AB120" s="496"/>
      <c r="AC120" s="496"/>
      <c r="AD120" s="496"/>
      <c r="AE120" s="496"/>
      <c r="AF120" s="496"/>
      <c r="AG120" s="496"/>
      <c r="AH120" s="496"/>
      <c r="AI120" s="496"/>
      <c r="AJ120" s="496"/>
      <c r="AK120" s="496"/>
      <c r="AL120" s="496"/>
      <c r="AM120" s="496">
        <v>0</v>
      </c>
      <c r="AN120" s="496"/>
      <c r="AO120" s="139">
        <v>0</v>
      </c>
      <c r="AP120" s="139">
        <v>12</v>
      </c>
      <c r="AQ120" s="139">
        <v>1</v>
      </c>
      <c r="AR120" s="141">
        <v>0</v>
      </c>
      <c r="AT120" s="141" t="s">
        <v>15468</v>
      </c>
      <c r="AU120" s="504" t="s">
        <v>12513</v>
      </c>
      <c r="AV120" s="504" t="s">
        <v>12513</v>
      </c>
      <c r="AW120" s="141">
        <v>1</v>
      </c>
      <c r="AX120" s="142">
        <v>1</v>
      </c>
      <c r="AY120" s="142">
        <v>1</v>
      </c>
      <c r="AZ120" s="502" t="s">
        <v>6831</v>
      </c>
      <c r="BA120" s="502"/>
      <c r="BB120" s="143">
        <v>1</v>
      </c>
      <c r="BD120" s="502" t="s">
        <v>6831</v>
      </c>
      <c r="BE120" s="502" t="s">
        <v>6831</v>
      </c>
      <c r="BF120" s="502" t="s">
        <v>6831</v>
      </c>
      <c r="BG120" s="502" t="s">
        <v>6831</v>
      </c>
      <c r="BH120" s="144">
        <v>100</v>
      </c>
      <c r="BK120" s="144">
        <v>1</v>
      </c>
      <c r="BL120" s="144">
        <v>2000</v>
      </c>
      <c r="BM120" s="144">
        <v>2</v>
      </c>
      <c r="BN120" s="496"/>
      <c r="BO120" s="496"/>
      <c r="BP120" s="144" t="s">
        <v>15204</v>
      </c>
      <c r="BS120" s="502" t="s">
        <v>6831</v>
      </c>
      <c r="BT120" s="502"/>
      <c r="BU120" s="502"/>
      <c r="BV120" s="502"/>
      <c r="BW120" s="502" t="s">
        <v>6831</v>
      </c>
      <c r="BX120" s="502">
        <v>2</v>
      </c>
      <c r="BY120" s="505" t="s">
        <v>6831</v>
      </c>
      <c r="BZ120" s="505" t="s">
        <v>6831</v>
      </c>
      <c r="CA120" s="505">
        <v>4490057</v>
      </c>
      <c r="CB120" s="505" t="s">
        <v>15138</v>
      </c>
      <c r="CC120" s="505"/>
      <c r="CD120" s="505"/>
      <c r="CE120" s="502" t="s">
        <v>6831</v>
      </c>
      <c r="CF120" s="502" t="s">
        <v>6831</v>
      </c>
      <c r="CG120" s="502" t="s">
        <v>6831</v>
      </c>
      <c r="CH120" s="502" t="s">
        <v>6831</v>
      </c>
      <c r="CI120" s="502" t="s">
        <v>6831</v>
      </c>
      <c r="CJ120" s="502"/>
      <c r="DD120" s="496"/>
      <c r="DE120" s="496"/>
      <c r="DF120" s="496"/>
      <c r="DG120" s="496"/>
      <c r="DK120" s="496"/>
      <c r="DL120" s="496"/>
      <c r="ED120" s="502"/>
      <c r="EW120" s="149">
        <v>10</v>
      </c>
      <c r="EZ120" s="502">
        <v>100</v>
      </c>
      <c r="FA120" s="502"/>
      <c r="FB120" s="502"/>
      <c r="FG120" s="149">
        <v>2</v>
      </c>
      <c r="FI120" s="149">
        <v>20</v>
      </c>
      <c r="FJ120" s="149">
        <v>10</v>
      </c>
      <c r="FM120" s="502">
        <v>100</v>
      </c>
      <c r="FN120" s="502"/>
      <c r="FO120" s="502"/>
      <c r="FP120" s="502"/>
      <c r="FU120" s="149">
        <v>2</v>
      </c>
      <c r="FW120" s="149">
        <v>20</v>
      </c>
      <c r="FX120" s="152">
        <f t="shared" si="58"/>
        <v>0</v>
      </c>
      <c r="FY120" s="152">
        <v>1</v>
      </c>
    </row>
    <row r="121" spans="1:181">
      <c r="A121" s="139">
        <v>49006</v>
      </c>
      <c r="B121" s="139" t="s">
        <v>15469</v>
      </c>
      <c r="C121" s="139">
        <v>3</v>
      </c>
      <c r="E121" s="139">
        <v>0</v>
      </c>
      <c r="F121" s="534">
        <v>3</v>
      </c>
      <c r="G121" s="534">
        <v>1</v>
      </c>
      <c r="H121" s="534">
        <v>1</v>
      </c>
      <c r="I121" s="534"/>
      <c r="J121" s="534"/>
      <c r="N121" s="300" t="str">
        <f>"PLAYERSKILL_"&amp;A121</f>
        <v>PLAYERSKILL_49006</v>
      </c>
      <c r="O121" s="300" t="str">
        <f t="shared" si="7"/>
        <v>PLAYERSKILLDES_49006</v>
      </c>
      <c r="P121" s="300" t="str">
        <f>"PLAYERSKILLDES2_"&amp;A121</f>
        <v>PLAYERSKILLDES2_49006</v>
      </c>
      <c r="Q121" s="300" t="str">
        <f>"PLAYERSKILLDES3_"&amp;A121</f>
        <v>PLAYERSKILLDES3_49006</v>
      </c>
      <c r="R121" s="300"/>
      <c r="S121" s="300" t="s">
        <v>15470</v>
      </c>
      <c r="T121" s="502">
        <v>101</v>
      </c>
      <c r="U121" s="503"/>
      <c r="V121" s="503"/>
      <c r="W121" s="503"/>
      <c r="X121" s="503"/>
      <c r="Y121" s="503"/>
      <c r="Z121" s="496"/>
      <c r="AA121" s="496"/>
      <c r="AB121" s="496"/>
      <c r="AC121" s="496"/>
      <c r="AD121" s="496"/>
      <c r="AE121" s="496"/>
      <c r="AF121" s="496"/>
      <c r="AG121" s="496"/>
      <c r="AH121" s="496"/>
      <c r="AI121" s="496"/>
      <c r="AJ121" s="496"/>
      <c r="AK121" s="496"/>
      <c r="AL121" s="496"/>
      <c r="AM121" s="496">
        <v>1</v>
      </c>
      <c r="AN121" s="496"/>
      <c r="AO121" s="139">
        <v>0</v>
      </c>
      <c r="AP121" s="139">
        <v>12</v>
      </c>
      <c r="AQ121" s="139">
        <v>1</v>
      </c>
      <c r="AR121" s="141">
        <v>0</v>
      </c>
      <c r="AT121" s="504" t="s">
        <v>15471</v>
      </c>
      <c r="AU121" s="504" t="s">
        <v>15259</v>
      </c>
      <c r="AV121" s="504" t="s">
        <v>15472</v>
      </c>
      <c r="AW121" s="141">
        <v>1</v>
      </c>
      <c r="AX121" s="142">
        <v>1</v>
      </c>
      <c r="AY121" s="142">
        <v>1</v>
      </c>
      <c r="AZ121" s="502" t="s">
        <v>6831</v>
      </c>
      <c r="BA121" s="502"/>
      <c r="BB121" s="143">
        <v>1</v>
      </c>
      <c r="BD121" s="502" t="s">
        <v>6831</v>
      </c>
      <c r="BE121" s="502">
        <v>19006</v>
      </c>
      <c r="BF121" s="502" t="s">
        <v>6831</v>
      </c>
      <c r="BG121" s="502" t="s">
        <v>6831</v>
      </c>
      <c r="BH121" s="144">
        <v>100</v>
      </c>
      <c r="BK121" s="144">
        <v>1</v>
      </c>
      <c r="BL121" s="144">
        <v>55</v>
      </c>
      <c r="BM121" s="144">
        <v>9</v>
      </c>
      <c r="BN121" s="496"/>
      <c r="BO121" s="496"/>
      <c r="BP121" s="144" t="s">
        <v>12513</v>
      </c>
      <c r="BS121" s="502" t="s">
        <v>6831</v>
      </c>
      <c r="BT121" s="502"/>
      <c r="BU121" s="504" t="s">
        <v>15473</v>
      </c>
      <c r="BV121" s="502"/>
      <c r="BW121" s="502" t="s">
        <v>6831</v>
      </c>
      <c r="BX121" s="502">
        <v>3</v>
      </c>
      <c r="BY121" s="505" t="s">
        <v>6831</v>
      </c>
      <c r="BZ121" s="505" t="s">
        <v>6831</v>
      </c>
      <c r="CA121" s="505"/>
      <c r="CB121" s="505"/>
      <c r="CC121" s="505"/>
      <c r="CD121" s="505"/>
      <c r="CE121" s="502" t="s">
        <v>6831</v>
      </c>
      <c r="CF121" s="502" t="s">
        <v>6831</v>
      </c>
      <c r="CG121" s="502" t="s">
        <v>6831</v>
      </c>
      <c r="CH121" s="502" t="s">
        <v>6831</v>
      </c>
      <c r="CI121" s="502" t="s">
        <v>6831</v>
      </c>
      <c r="CJ121" s="502"/>
      <c r="DD121" s="496"/>
      <c r="DE121" s="496"/>
      <c r="DF121" s="496"/>
      <c r="DG121" s="496"/>
      <c r="DK121" s="496"/>
      <c r="DL121" s="496"/>
      <c r="ED121" s="502"/>
      <c r="EW121" s="149">
        <v>10</v>
      </c>
      <c r="EZ121" s="502">
        <v>101</v>
      </c>
      <c r="FA121" s="502"/>
      <c r="FB121" s="502"/>
      <c r="FG121" s="149">
        <v>2</v>
      </c>
      <c r="FI121" s="149">
        <v>20</v>
      </c>
      <c r="FJ121" s="149">
        <v>10</v>
      </c>
      <c r="FM121" s="502">
        <v>101</v>
      </c>
      <c r="FN121" s="502"/>
      <c r="FO121" s="502"/>
      <c r="FP121" s="502"/>
      <c r="FT121" s="149" t="s">
        <v>15150</v>
      </c>
      <c r="FU121" s="149">
        <v>2</v>
      </c>
      <c r="FW121" s="149">
        <v>20</v>
      </c>
      <c r="FX121" s="152">
        <f t="shared" si="58"/>
        <v>0</v>
      </c>
      <c r="FY121" s="152">
        <v>1</v>
      </c>
    </row>
    <row r="122" spans="1:181">
      <c r="A122" s="139">
        <v>490061</v>
      </c>
      <c r="B122" s="139" t="s">
        <v>15469</v>
      </c>
      <c r="C122" s="139">
        <v>3</v>
      </c>
      <c r="E122" s="139">
        <v>0</v>
      </c>
      <c r="F122" s="534">
        <v>3</v>
      </c>
      <c r="G122" s="534">
        <v>1</v>
      </c>
      <c r="H122" s="534">
        <v>1</v>
      </c>
      <c r="I122" s="534"/>
      <c r="J122" s="534"/>
      <c r="N122" s="300" t="str">
        <f>N121</f>
        <v>PLAYERSKILL_49006</v>
      </c>
      <c r="O122" s="300" t="str">
        <f t="shared" si="7"/>
        <v>PLAYERSKILLDES_490061</v>
      </c>
      <c r="P122" s="300" t="str">
        <f t="shared" ref="P122:P128" si="62">"PLAYERSKILLDES2_"&amp;A122</f>
        <v>PLAYERSKILLDES2_490061</v>
      </c>
      <c r="Q122" s="300" t="str">
        <f t="shared" ref="Q122:Q128" si="63">"PLAYERSKILLDES3_"&amp;A122</f>
        <v>PLAYERSKILLDES3_490061</v>
      </c>
      <c r="R122" s="300"/>
      <c r="S122" s="300" t="s">
        <v>15470</v>
      </c>
      <c r="T122" s="502">
        <v>101</v>
      </c>
      <c r="U122" s="503"/>
      <c r="V122" s="503"/>
      <c r="W122" s="503"/>
      <c r="X122" s="503"/>
      <c r="Y122" s="503"/>
      <c r="Z122" s="496"/>
      <c r="AA122" s="496"/>
      <c r="AB122" s="496"/>
      <c r="AC122" s="496"/>
      <c r="AD122" s="496"/>
      <c r="AE122" s="496"/>
      <c r="AF122" s="496"/>
      <c r="AG122" s="496"/>
      <c r="AH122" s="496"/>
      <c r="AI122" s="496"/>
      <c r="AJ122" s="496"/>
      <c r="AK122" s="496"/>
      <c r="AL122" s="496"/>
      <c r="AM122" s="496">
        <v>1</v>
      </c>
      <c r="AN122" s="496"/>
      <c r="AO122" s="139">
        <v>0</v>
      </c>
      <c r="AP122" s="139">
        <v>12</v>
      </c>
      <c r="AQ122" s="139">
        <v>1</v>
      </c>
      <c r="AR122" s="141">
        <v>0</v>
      </c>
      <c r="AT122" s="504" t="s">
        <v>15474</v>
      </c>
      <c r="AU122" s="504" t="s">
        <v>15259</v>
      </c>
      <c r="AV122" s="504" t="s">
        <v>12513</v>
      </c>
      <c r="AW122" s="141">
        <v>1</v>
      </c>
      <c r="AX122" s="142">
        <v>1</v>
      </c>
      <c r="AY122" s="142">
        <v>1</v>
      </c>
      <c r="AZ122" s="502" t="s">
        <v>6831</v>
      </c>
      <c r="BA122" s="502"/>
      <c r="BB122" s="143">
        <v>1</v>
      </c>
      <c r="BD122" s="502" t="s">
        <v>6831</v>
      </c>
      <c r="BE122" s="502">
        <v>190061</v>
      </c>
      <c r="BF122" s="502" t="s">
        <v>6831</v>
      </c>
      <c r="BG122" s="502" t="s">
        <v>6831</v>
      </c>
      <c r="BH122" s="144">
        <v>100</v>
      </c>
      <c r="BK122" s="144">
        <v>1</v>
      </c>
      <c r="BL122" s="144">
        <v>55</v>
      </c>
      <c r="BM122" s="144">
        <v>9</v>
      </c>
      <c r="BN122" s="496"/>
      <c r="BO122" s="496"/>
      <c r="BP122" s="144" t="s">
        <v>12513</v>
      </c>
      <c r="BS122" s="502" t="s">
        <v>6831</v>
      </c>
      <c r="BT122" s="502"/>
      <c r="BU122" s="504" t="s">
        <v>15473</v>
      </c>
      <c r="BV122" s="502"/>
      <c r="BW122" s="502" t="s">
        <v>6831</v>
      </c>
      <c r="BX122" s="502">
        <v>3</v>
      </c>
      <c r="BY122" s="505" t="s">
        <v>6831</v>
      </c>
      <c r="BZ122" s="505" t="s">
        <v>6831</v>
      </c>
      <c r="CA122" s="505"/>
      <c r="CB122" s="505"/>
      <c r="CC122" s="505"/>
      <c r="CD122" s="505"/>
      <c r="CE122" s="502" t="s">
        <v>6831</v>
      </c>
      <c r="CF122" s="502" t="s">
        <v>6831</v>
      </c>
      <c r="CG122" s="502" t="s">
        <v>6831</v>
      </c>
      <c r="CH122" s="502" t="s">
        <v>6831</v>
      </c>
      <c r="CI122" s="502" t="s">
        <v>6831</v>
      </c>
      <c r="CJ122" s="502"/>
      <c r="DD122" s="496"/>
      <c r="DE122" s="496"/>
      <c r="DF122" s="496"/>
      <c r="DG122" s="496"/>
      <c r="DK122" s="496"/>
      <c r="DL122" s="496"/>
      <c r="ED122" s="502"/>
      <c r="EW122" s="149">
        <v>10</v>
      </c>
      <c r="EZ122" s="502">
        <v>101</v>
      </c>
      <c r="FA122" s="502"/>
      <c r="FB122" s="502"/>
      <c r="FG122" s="149">
        <v>2</v>
      </c>
      <c r="FI122" s="149">
        <v>20</v>
      </c>
      <c r="FJ122" s="149">
        <v>10</v>
      </c>
      <c r="FM122" s="502">
        <v>101</v>
      </c>
      <c r="FN122" s="502"/>
      <c r="FO122" s="502"/>
      <c r="FP122" s="502"/>
      <c r="FT122" s="149" t="s">
        <v>15150</v>
      </c>
      <c r="FU122" s="149">
        <v>2</v>
      </c>
      <c r="FW122" s="149">
        <v>20</v>
      </c>
      <c r="FX122" s="152">
        <f t="shared" si="58"/>
        <v>0</v>
      </c>
      <c r="FY122" s="152">
        <v>1</v>
      </c>
    </row>
    <row r="123" spans="1:181">
      <c r="A123" s="139">
        <v>490062</v>
      </c>
      <c r="B123" s="139" t="s">
        <v>15469</v>
      </c>
      <c r="C123" s="139">
        <v>3</v>
      </c>
      <c r="E123" s="139">
        <v>0</v>
      </c>
      <c r="F123" s="534">
        <v>3</v>
      </c>
      <c r="G123" s="534">
        <v>1</v>
      </c>
      <c r="H123" s="534">
        <v>1</v>
      </c>
      <c r="I123" s="534"/>
      <c r="J123" s="534"/>
      <c r="N123" s="300" t="str">
        <f t="shared" ref="N123:N128" si="64">N122</f>
        <v>PLAYERSKILL_49006</v>
      </c>
      <c r="O123" s="300" t="str">
        <f t="shared" si="7"/>
        <v>PLAYERSKILLDES_490062</v>
      </c>
      <c r="P123" s="300" t="str">
        <f t="shared" si="62"/>
        <v>PLAYERSKILLDES2_490062</v>
      </c>
      <c r="Q123" s="300" t="str">
        <f t="shared" si="63"/>
        <v>PLAYERSKILLDES3_490062</v>
      </c>
      <c r="R123" s="300"/>
      <c r="S123" s="300" t="s">
        <v>15470</v>
      </c>
      <c r="T123" s="502">
        <v>101</v>
      </c>
      <c r="U123" s="503"/>
      <c r="V123" s="503"/>
      <c r="W123" s="503"/>
      <c r="X123" s="503"/>
      <c r="Y123" s="503"/>
      <c r="Z123" s="496"/>
      <c r="AA123" s="496"/>
      <c r="AB123" s="496"/>
      <c r="AC123" s="496"/>
      <c r="AD123" s="496"/>
      <c r="AE123" s="496"/>
      <c r="AF123" s="496"/>
      <c r="AG123" s="496"/>
      <c r="AH123" s="496"/>
      <c r="AI123" s="496"/>
      <c r="AJ123" s="496"/>
      <c r="AK123" s="496"/>
      <c r="AL123" s="496"/>
      <c r="AM123" s="496">
        <v>1</v>
      </c>
      <c r="AN123" s="496"/>
      <c r="AO123" s="139">
        <v>0</v>
      </c>
      <c r="AP123" s="139">
        <v>12</v>
      </c>
      <c r="AQ123" s="139">
        <v>1</v>
      </c>
      <c r="AR123" s="141">
        <v>0</v>
      </c>
      <c r="AT123" s="504" t="s">
        <v>15474</v>
      </c>
      <c r="AU123" s="504" t="s">
        <v>15259</v>
      </c>
      <c r="AV123" s="504" t="s">
        <v>12513</v>
      </c>
      <c r="AW123" s="141">
        <v>1</v>
      </c>
      <c r="AX123" s="142">
        <v>1</v>
      </c>
      <c r="AY123" s="142">
        <v>1</v>
      </c>
      <c r="AZ123" s="502" t="s">
        <v>6831</v>
      </c>
      <c r="BA123" s="502"/>
      <c r="BB123" s="143">
        <v>1</v>
      </c>
      <c r="BD123" s="502" t="s">
        <v>6831</v>
      </c>
      <c r="BE123" s="502">
        <v>190062</v>
      </c>
      <c r="BF123" s="502" t="s">
        <v>6831</v>
      </c>
      <c r="BG123" s="502" t="s">
        <v>6831</v>
      </c>
      <c r="BH123" s="144">
        <v>100</v>
      </c>
      <c r="BK123" s="144">
        <v>1</v>
      </c>
      <c r="BL123" s="144">
        <v>55</v>
      </c>
      <c r="BM123" s="144">
        <v>9</v>
      </c>
      <c r="BN123" s="496"/>
      <c r="BO123" s="496"/>
      <c r="BP123" s="144" t="s">
        <v>12513</v>
      </c>
      <c r="BS123" s="502" t="s">
        <v>6831</v>
      </c>
      <c r="BT123" s="502"/>
      <c r="BU123" s="504" t="s">
        <v>15475</v>
      </c>
      <c r="BV123" s="502"/>
      <c r="BW123" s="502" t="s">
        <v>6831</v>
      </c>
      <c r="BX123" s="502">
        <v>3</v>
      </c>
      <c r="BY123" s="505" t="s">
        <v>6831</v>
      </c>
      <c r="BZ123" s="505" t="s">
        <v>6831</v>
      </c>
      <c r="CA123" s="505"/>
      <c r="CB123" s="505"/>
      <c r="CC123" s="505"/>
      <c r="CD123" s="505"/>
      <c r="CE123" s="502" t="s">
        <v>6831</v>
      </c>
      <c r="CF123" s="502" t="s">
        <v>6831</v>
      </c>
      <c r="CG123" s="502" t="s">
        <v>6831</v>
      </c>
      <c r="CH123" s="502" t="s">
        <v>6831</v>
      </c>
      <c r="CI123" s="502" t="s">
        <v>6831</v>
      </c>
      <c r="CJ123" s="502"/>
      <c r="DD123" s="496"/>
      <c r="DE123" s="496"/>
      <c r="DF123" s="496"/>
      <c r="DG123" s="496"/>
      <c r="DK123" s="496"/>
      <c r="DL123" s="496"/>
      <c r="ED123" s="502"/>
      <c r="EW123" s="149">
        <v>10</v>
      </c>
      <c r="EZ123" s="502">
        <v>101</v>
      </c>
      <c r="FA123" s="502"/>
      <c r="FB123" s="502"/>
      <c r="FG123" s="149">
        <v>2</v>
      </c>
      <c r="FI123" s="149">
        <v>20</v>
      </c>
      <c r="FJ123" s="149">
        <v>10</v>
      </c>
      <c r="FM123" s="502">
        <v>101</v>
      </c>
      <c r="FN123" s="502"/>
      <c r="FO123" s="502"/>
      <c r="FP123" s="502"/>
      <c r="FT123" s="149" t="s">
        <v>15150</v>
      </c>
      <c r="FU123" s="149">
        <v>2</v>
      </c>
      <c r="FW123" s="149">
        <v>20</v>
      </c>
      <c r="FX123" s="152">
        <f t="shared" si="58"/>
        <v>0</v>
      </c>
      <c r="FY123" s="152">
        <v>1</v>
      </c>
    </row>
    <row r="124" spans="1:181">
      <c r="A124" s="139">
        <v>490063</v>
      </c>
      <c r="B124" s="139" t="s">
        <v>15469</v>
      </c>
      <c r="C124" s="139">
        <v>3</v>
      </c>
      <c r="E124" s="139">
        <v>0</v>
      </c>
      <c r="F124" s="534">
        <v>3</v>
      </c>
      <c r="G124" s="534">
        <v>1</v>
      </c>
      <c r="H124" s="534">
        <v>1</v>
      </c>
      <c r="I124" s="534"/>
      <c r="J124" s="534"/>
      <c r="N124" s="300" t="str">
        <f t="shared" si="64"/>
        <v>PLAYERSKILL_49006</v>
      </c>
      <c r="O124" s="300" t="str">
        <f t="shared" si="7"/>
        <v>PLAYERSKILLDES_490063</v>
      </c>
      <c r="P124" s="300" t="str">
        <f t="shared" si="62"/>
        <v>PLAYERSKILLDES2_490063</v>
      </c>
      <c r="Q124" s="300" t="str">
        <f t="shared" si="63"/>
        <v>PLAYERSKILLDES3_490063</v>
      </c>
      <c r="R124" s="300"/>
      <c r="S124" s="300" t="s">
        <v>15470</v>
      </c>
      <c r="T124" s="502">
        <v>101</v>
      </c>
      <c r="U124" s="503"/>
      <c r="V124" s="503"/>
      <c r="W124" s="503"/>
      <c r="X124" s="503"/>
      <c r="Y124" s="503"/>
      <c r="Z124" s="496"/>
      <c r="AA124" s="496"/>
      <c r="AB124" s="496"/>
      <c r="AC124" s="496"/>
      <c r="AD124" s="496"/>
      <c r="AE124" s="496"/>
      <c r="AF124" s="496"/>
      <c r="AG124" s="496"/>
      <c r="AH124" s="496"/>
      <c r="AI124" s="496"/>
      <c r="AJ124" s="496"/>
      <c r="AK124" s="496"/>
      <c r="AL124" s="496"/>
      <c r="AM124" s="496">
        <v>1</v>
      </c>
      <c r="AN124" s="496"/>
      <c r="AO124" s="139">
        <v>0</v>
      </c>
      <c r="AP124" s="139">
        <v>12</v>
      </c>
      <c r="AQ124" s="139">
        <v>1</v>
      </c>
      <c r="AR124" s="141">
        <v>0</v>
      </c>
      <c r="AT124" s="504" t="s">
        <v>15474</v>
      </c>
      <c r="AU124" s="504" t="s">
        <v>15476</v>
      </c>
      <c r="AV124" s="504" t="s">
        <v>12513</v>
      </c>
      <c r="AW124" s="141">
        <v>1</v>
      </c>
      <c r="AX124" s="142">
        <v>1</v>
      </c>
      <c r="AY124" s="142">
        <v>1</v>
      </c>
      <c r="AZ124" s="502" t="s">
        <v>6831</v>
      </c>
      <c r="BA124" s="502"/>
      <c r="BB124" s="143">
        <v>1</v>
      </c>
      <c r="BD124" s="502" t="s">
        <v>6831</v>
      </c>
      <c r="BE124" s="502">
        <v>190063</v>
      </c>
      <c r="BF124" s="502" t="s">
        <v>6831</v>
      </c>
      <c r="BG124" s="502" t="s">
        <v>6831</v>
      </c>
      <c r="BH124" s="144">
        <v>100</v>
      </c>
      <c r="BK124" s="144">
        <v>1</v>
      </c>
      <c r="BL124" s="144">
        <v>55</v>
      </c>
      <c r="BM124" s="144">
        <v>9</v>
      </c>
      <c r="BN124" s="496"/>
      <c r="BO124" s="496"/>
      <c r="BP124" s="144" t="s">
        <v>12513</v>
      </c>
      <c r="BS124" s="502" t="s">
        <v>6831</v>
      </c>
      <c r="BT124" s="502"/>
      <c r="BU124" s="504" t="s">
        <v>15475</v>
      </c>
      <c r="BV124" s="502"/>
      <c r="BW124" s="502" t="s">
        <v>6831</v>
      </c>
      <c r="BX124" s="502">
        <v>3</v>
      </c>
      <c r="BY124" s="505" t="s">
        <v>6831</v>
      </c>
      <c r="BZ124" s="505" t="s">
        <v>6831</v>
      </c>
      <c r="CA124" s="505"/>
      <c r="CB124" s="505"/>
      <c r="CC124" s="505"/>
      <c r="CD124" s="505"/>
      <c r="CE124" s="502" t="s">
        <v>6831</v>
      </c>
      <c r="CF124" s="502" t="s">
        <v>6831</v>
      </c>
      <c r="CG124" s="502" t="s">
        <v>6831</v>
      </c>
      <c r="CH124" s="502" t="s">
        <v>6831</v>
      </c>
      <c r="CI124" s="502" t="s">
        <v>6831</v>
      </c>
      <c r="CJ124" s="502"/>
      <c r="DD124" s="496"/>
      <c r="DE124" s="496"/>
      <c r="DF124" s="496"/>
      <c r="DG124" s="496"/>
      <c r="DK124" s="496"/>
      <c r="DL124" s="496"/>
      <c r="ED124" s="502"/>
      <c r="EW124" s="149">
        <v>10</v>
      </c>
      <c r="EZ124" s="502">
        <v>101</v>
      </c>
      <c r="FA124" s="502"/>
      <c r="FB124" s="502"/>
      <c r="FG124" s="149">
        <v>2</v>
      </c>
      <c r="FI124" s="149">
        <v>20</v>
      </c>
      <c r="FJ124" s="149">
        <v>10</v>
      </c>
      <c r="FM124" s="502">
        <v>101</v>
      </c>
      <c r="FN124" s="502"/>
      <c r="FO124" s="502"/>
      <c r="FP124" s="502"/>
      <c r="FT124" s="149" t="s">
        <v>15150</v>
      </c>
      <c r="FU124" s="149">
        <v>2</v>
      </c>
      <c r="FW124" s="149">
        <v>20</v>
      </c>
      <c r="FX124" s="152">
        <f t="shared" si="58"/>
        <v>0</v>
      </c>
      <c r="FY124" s="152">
        <v>1</v>
      </c>
    </row>
    <row r="125" spans="1:181">
      <c r="A125" s="139">
        <v>490064</v>
      </c>
      <c r="B125" s="139" t="s">
        <v>15469</v>
      </c>
      <c r="C125" s="139">
        <v>3</v>
      </c>
      <c r="E125" s="139">
        <v>0</v>
      </c>
      <c r="F125" s="534">
        <v>3</v>
      </c>
      <c r="G125" s="534">
        <v>1</v>
      </c>
      <c r="H125" s="534">
        <v>1</v>
      </c>
      <c r="I125" s="534"/>
      <c r="J125" s="534"/>
      <c r="N125" s="300" t="str">
        <f t="shared" si="64"/>
        <v>PLAYERSKILL_49006</v>
      </c>
      <c r="O125" s="300" t="str">
        <f t="shared" si="7"/>
        <v>PLAYERSKILLDES_490064</v>
      </c>
      <c r="P125" s="300" t="str">
        <f t="shared" si="62"/>
        <v>PLAYERSKILLDES2_490064</v>
      </c>
      <c r="Q125" s="300" t="str">
        <f t="shared" si="63"/>
        <v>PLAYERSKILLDES3_490064</v>
      </c>
      <c r="R125" s="300"/>
      <c r="S125" s="300" t="s">
        <v>15470</v>
      </c>
      <c r="T125" s="502">
        <v>101</v>
      </c>
      <c r="U125" s="503"/>
      <c r="V125" s="503"/>
      <c r="W125" s="503"/>
      <c r="X125" s="503"/>
      <c r="Y125" s="503"/>
      <c r="Z125" s="496"/>
      <c r="AA125" s="496"/>
      <c r="AB125" s="496"/>
      <c r="AC125" s="496"/>
      <c r="AD125" s="496"/>
      <c r="AE125" s="496"/>
      <c r="AF125" s="496"/>
      <c r="AG125" s="496"/>
      <c r="AH125" s="496"/>
      <c r="AI125" s="496"/>
      <c r="AJ125" s="496"/>
      <c r="AK125" s="496"/>
      <c r="AL125" s="496"/>
      <c r="AM125" s="496">
        <v>1</v>
      </c>
      <c r="AN125" s="496"/>
      <c r="AO125" s="139">
        <v>0</v>
      </c>
      <c r="AP125" s="139">
        <v>12</v>
      </c>
      <c r="AQ125" s="139">
        <v>1</v>
      </c>
      <c r="AR125" s="141">
        <v>0</v>
      </c>
      <c r="AT125" s="504" t="s">
        <v>15474</v>
      </c>
      <c r="AU125" s="504" t="s">
        <v>15476</v>
      </c>
      <c r="AV125" s="504" t="s">
        <v>12513</v>
      </c>
      <c r="AW125" s="141">
        <v>1</v>
      </c>
      <c r="AX125" s="142">
        <v>1</v>
      </c>
      <c r="AY125" s="142">
        <v>1</v>
      </c>
      <c r="AZ125" s="502" t="s">
        <v>6831</v>
      </c>
      <c r="BA125" s="502"/>
      <c r="BB125" s="143">
        <v>1</v>
      </c>
      <c r="BD125" s="502" t="s">
        <v>6831</v>
      </c>
      <c r="BE125" s="502">
        <v>190064</v>
      </c>
      <c r="BF125" s="502" t="s">
        <v>6831</v>
      </c>
      <c r="BG125" s="502" t="s">
        <v>6831</v>
      </c>
      <c r="BH125" s="144">
        <v>100</v>
      </c>
      <c r="BK125" s="144">
        <v>1</v>
      </c>
      <c r="BL125" s="144">
        <v>55</v>
      </c>
      <c r="BM125" s="144">
        <v>9</v>
      </c>
      <c r="BN125" s="496"/>
      <c r="BO125" s="496"/>
      <c r="BP125" s="144" t="s">
        <v>12513</v>
      </c>
      <c r="BS125" s="502" t="s">
        <v>6831</v>
      </c>
      <c r="BT125" s="502"/>
      <c r="BU125" s="504" t="s">
        <v>15475</v>
      </c>
      <c r="BV125" s="502"/>
      <c r="BW125" s="502" t="s">
        <v>6831</v>
      </c>
      <c r="BX125" s="502">
        <v>3</v>
      </c>
      <c r="BY125" s="505" t="s">
        <v>6831</v>
      </c>
      <c r="BZ125" s="505" t="s">
        <v>6831</v>
      </c>
      <c r="CA125" s="505"/>
      <c r="CB125" s="505"/>
      <c r="CC125" s="505"/>
      <c r="CD125" s="505"/>
      <c r="CE125" s="502" t="s">
        <v>6831</v>
      </c>
      <c r="CF125" s="502" t="s">
        <v>6831</v>
      </c>
      <c r="CG125" s="502" t="s">
        <v>6831</v>
      </c>
      <c r="CH125" s="502" t="s">
        <v>6831</v>
      </c>
      <c r="CI125" s="502" t="s">
        <v>6831</v>
      </c>
      <c r="CJ125" s="502"/>
      <c r="DD125" s="496"/>
      <c r="DE125" s="496"/>
      <c r="DF125" s="496"/>
      <c r="DG125" s="496"/>
      <c r="DK125" s="496"/>
      <c r="DL125" s="496"/>
      <c r="ED125" s="502"/>
      <c r="EW125" s="149">
        <v>10</v>
      </c>
      <c r="EZ125" s="502">
        <v>101</v>
      </c>
      <c r="FA125" s="502"/>
      <c r="FB125" s="502"/>
      <c r="FG125" s="149">
        <v>2</v>
      </c>
      <c r="FI125" s="149">
        <v>20</v>
      </c>
      <c r="FJ125" s="149">
        <v>10</v>
      </c>
      <c r="FM125" s="502">
        <v>101</v>
      </c>
      <c r="FN125" s="502"/>
      <c r="FO125" s="502"/>
      <c r="FP125" s="502"/>
      <c r="FT125" s="149" t="s">
        <v>15150</v>
      </c>
      <c r="FU125" s="149">
        <v>2</v>
      </c>
      <c r="FW125" s="149">
        <v>20</v>
      </c>
      <c r="FX125" s="152">
        <f t="shared" si="58"/>
        <v>0</v>
      </c>
      <c r="FY125" s="152">
        <v>1</v>
      </c>
    </row>
    <row r="126" spans="1:181">
      <c r="A126" s="139">
        <v>490065</v>
      </c>
      <c r="B126" s="139" t="s">
        <v>15469</v>
      </c>
      <c r="C126" s="139">
        <v>3</v>
      </c>
      <c r="E126" s="139">
        <v>0</v>
      </c>
      <c r="F126" s="534">
        <v>3</v>
      </c>
      <c r="G126" s="534">
        <v>1</v>
      </c>
      <c r="H126" s="534">
        <v>1</v>
      </c>
      <c r="I126" s="534"/>
      <c r="J126" s="534"/>
      <c r="N126" s="300" t="str">
        <f t="shared" si="64"/>
        <v>PLAYERSKILL_49006</v>
      </c>
      <c r="O126" s="300" t="str">
        <f t="shared" si="7"/>
        <v>PLAYERSKILLDES_490065</v>
      </c>
      <c r="P126" s="300" t="str">
        <f t="shared" si="62"/>
        <v>PLAYERSKILLDES2_490065</v>
      </c>
      <c r="Q126" s="300" t="str">
        <f t="shared" si="63"/>
        <v>PLAYERSKILLDES3_490065</v>
      </c>
      <c r="R126" s="300"/>
      <c r="S126" s="300" t="s">
        <v>15470</v>
      </c>
      <c r="T126" s="502">
        <v>101</v>
      </c>
      <c r="U126" s="503"/>
      <c r="V126" s="503"/>
      <c r="W126" s="503"/>
      <c r="X126" s="503"/>
      <c r="Y126" s="503"/>
      <c r="Z126" s="496"/>
      <c r="AA126" s="496"/>
      <c r="AB126" s="496"/>
      <c r="AC126" s="496"/>
      <c r="AD126" s="496"/>
      <c r="AE126" s="496"/>
      <c r="AF126" s="496"/>
      <c r="AG126" s="496"/>
      <c r="AH126" s="496"/>
      <c r="AI126" s="496"/>
      <c r="AJ126" s="496"/>
      <c r="AK126" s="496"/>
      <c r="AL126" s="496"/>
      <c r="AM126" s="496">
        <v>1</v>
      </c>
      <c r="AN126" s="496"/>
      <c r="AO126" s="139">
        <v>0</v>
      </c>
      <c r="AP126" s="139">
        <v>12</v>
      </c>
      <c r="AQ126" s="139">
        <v>1</v>
      </c>
      <c r="AR126" s="141">
        <v>0</v>
      </c>
      <c r="AT126" s="504" t="s">
        <v>15474</v>
      </c>
      <c r="AU126" s="504" t="s">
        <v>15476</v>
      </c>
      <c r="AV126" s="504" t="s">
        <v>12513</v>
      </c>
      <c r="AW126" s="141">
        <v>1</v>
      </c>
      <c r="AX126" s="142">
        <v>1</v>
      </c>
      <c r="AY126" s="142">
        <v>1</v>
      </c>
      <c r="AZ126" s="502" t="s">
        <v>6831</v>
      </c>
      <c r="BA126" s="502"/>
      <c r="BB126" s="143">
        <v>1</v>
      </c>
      <c r="BD126" s="502" t="s">
        <v>6831</v>
      </c>
      <c r="BE126" s="502">
        <v>190065</v>
      </c>
      <c r="BF126" s="502" t="s">
        <v>6831</v>
      </c>
      <c r="BG126" s="502" t="s">
        <v>6831</v>
      </c>
      <c r="BH126" s="144">
        <v>100</v>
      </c>
      <c r="BK126" s="144">
        <v>1</v>
      </c>
      <c r="BL126" s="144">
        <v>55</v>
      </c>
      <c r="BM126" s="144">
        <v>9</v>
      </c>
      <c r="BN126" s="496"/>
      <c r="BO126" s="496"/>
      <c r="BP126" s="144" t="s">
        <v>12513</v>
      </c>
      <c r="BS126" s="502" t="s">
        <v>6831</v>
      </c>
      <c r="BT126" s="502"/>
      <c r="BU126" s="504" t="s">
        <v>15477</v>
      </c>
      <c r="BV126" s="502"/>
      <c r="BW126" s="502" t="s">
        <v>6831</v>
      </c>
      <c r="BX126" s="502">
        <v>3</v>
      </c>
      <c r="BY126" s="505" t="s">
        <v>6831</v>
      </c>
      <c r="BZ126" s="505" t="s">
        <v>6831</v>
      </c>
      <c r="CA126" s="505"/>
      <c r="CB126" s="505"/>
      <c r="CC126" s="505"/>
      <c r="CD126" s="505"/>
      <c r="CE126" s="502" t="s">
        <v>6831</v>
      </c>
      <c r="CF126" s="502" t="s">
        <v>6831</v>
      </c>
      <c r="CG126" s="502" t="s">
        <v>6831</v>
      </c>
      <c r="CH126" s="502" t="s">
        <v>6831</v>
      </c>
      <c r="CI126" s="502" t="s">
        <v>6831</v>
      </c>
      <c r="CJ126" s="502"/>
      <c r="DD126" s="496"/>
      <c r="DE126" s="496"/>
      <c r="DF126" s="496"/>
      <c r="DG126" s="496"/>
      <c r="DK126" s="496"/>
      <c r="DL126" s="496"/>
      <c r="ED126" s="502"/>
      <c r="EW126" s="149">
        <v>10</v>
      </c>
      <c r="EZ126" s="502">
        <v>101</v>
      </c>
      <c r="FA126" s="502"/>
      <c r="FB126" s="502"/>
      <c r="FG126" s="149">
        <v>2</v>
      </c>
      <c r="FI126" s="149">
        <v>20</v>
      </c>
      <c r="FJ126" s="149">
        <v>10</v>
      </c>
      <c r="FM126" s="502">
        <v>101</v>
      </c>
      <c r="FN126" s="502"/>
      <c r="FO126" s="502"/>
      <c r="FP126" s="502"/>
      <c r="FT126" s="149" t="s">
        <v>15150</v>
      </c>
      <c r="FU126" s="149">
        <v>2</v>
      </c>
      <c r="FW126" s="149">
        <v>20</v>
      </c>
      <c r="FX126" s="152">
        <f t="shared" si="58"/>
        <v>0</v>
      </c>
      <c r="FY126" s="152">
        <v>1</v>
      </c>
    </row>
    <row r="127" spans="1:181">
      <c r="A127" s="139">
        <v>490066</v>
      </c>
      <c r="B127" s="139" t="s">
        <v>15469</v>
      </c>
      <c r="C127" s="139">
        <v>3</v>
      </c>
      <c r="E127" s="139">
        <v>0</v>
      </c>
      <c r="F127" s="534">
        <v>3</v>
      </c>
      <c r="G127" s="534">
        <v>1</v>
      </c>
      <c r="H127" s="534">
        <v>1</v>
      </c>
      <c r="I127" s="534"/>
      <c r="J127" s="534"/>
      <c r="N127" s="300" t="str">
        <f t="shared" si="64"/>
        <v>PLAYERSKILL_49006</v>
      </c>
      <c r="O127" s="300" t="str">
        <f t="shared" si="7"/>
        <v>PLAYERSKILLDES_490066</v>
      </c>
      <c r="P127" s="300" t="str">
        <f t="shared" si="62"/>
        <v>PLAYERSKILLDES2_490066</v>
      </c>
      <c r="Q127" s="300" t="str">
        <f t="shared" si="63"/>
        <v>PLAYERSKILLDES3_490066</v>
      </c>
      <c r="R127" s="300"/>
      <c r="S127" s="300" t="s">
        <v>15470</v>
      </c>
      <c r="T127" s="502">
        <v>101</v>
      </c>
      <c r="U127" s="503"/>
      <c r="V127" s="503"/>
      <c r="W127" s="503"/>
      <c r="X127" s="503"/>
      <c r="Y127" s="503"/>
      <c r="Z127" s="496"/>
      <c r="AA127" s="496"/>
      <c r="AB127" s="496"/>
      <c r="AC127" s="496"/>
      <c r="AD127" s="496"/>
      <c r="AE127" s="496"/>
      <c r="AF127" s="496"/>
      <c r="AG127" s="496"/>
      <c r="AH127" s="496"/>
      <c r="AI127" s="496"/>
      <c r="AJ127" s="496"/>
      <c r="AK127" s="496"/>
      <c r="AL127" s="496"/>
      <c r="AM127" s="496">
        <v>1</v>
      </c>
      <c r="AN127" s="496"/>
      <c r="AO127" s="139">
        <v>0</v>
      </c>
      <c r="AP127" s="139">
        <v>12</v>
      </c>
      <c r="AQ127" s="139">
        <v>1</v>
      </c>
      <c r="AR127" s="141">
        <v>0</v>
      </c>
      <c r="AT127" s="504" t="s">
        <v>15474</v>
      </c>
      <c r="AU127" s="504" t="s">
        <v>15476</v>
      </c>
      <c r="AV127" s="504" t="s">
        <v>12513</v>
      </c>
      <c r="AW127" s="141">
        <v>1</v>
      </c>
      <c r="AX127" s="142">
        <v>1</v>
      </c>
      <c r="AY127" s="142">
        <v>1</v>
      </c>
      <c r="AZ127" s="502" t="s">
        <v>6831</v>
      </c>
      <c r="BA127" s="502"/>
      <c r="BB127" s="143">
        <v>1</v>
      </c>
      <c r="BD127" s="502" t="s">
        <v>6831</v>
      </c>
      <c r="BE127" s="502">
        <v>190066</v>
      </c>
      <c r="BF127" s="502" t="s">
        <v>6831</v>
      </c>
      <c r="BG127" s="502" t="s">
        <v>6831</v>
      </c>
      <c r="BH127" s="144">
        <v>100</v>
      </c>
      <c r="BK127" s="144">
        <v>1</v>
      </c>
      <c r="BL127" s="144">
        <v>55</v>
      </c>
      <c r="BM127" s="144">
        <v>9</v>
      </c>
      <c r="BN127" s="496"/>
      <c r="BO127" s="496"/>
      <c r="BP127" s="144" t="s">
        <v>12513</v>
      </c>
      <c r="BS127" s="502" t="s">
        <v>6831</v>
      </c>
      <c r="BT127" s="502"/>
      <c r="BU127" s="504" t="s">
        <v>15477</v>
      </c>
      <c r="BV127" s="502"/>
      <c r="BW127" s="502" t="s">
        <v>6831</v>
      </c>
      <c r="BX127" s="502">
        <v>3</v>
      </c>
      <c r="BY127" s="505" t="s">
        <v>6831</v>
      </c>
      <c r="BZ127" s="505" t="s">
        <v>6831</v>
      </c>
      <c r="CA127" s="505">
        <v>4490066</v>
      </c>
      <c r="CB127" s="505" t="s">
        <v>15138</v>
      </c>
      <c r="CC127" s="505"/>
      <c r="CD127" s="505"/>
      <c r="CE127" s="502" t="s">
        <v>6831</v>
      </c>
      <c r="CF127" s="502" t="s">
        <v>6831</v>
      </c>
      <c r="CG127" s="502" t="s">
        <v>6831</v>
      </c>
      <c r="CH127" s="502" t="s">
        <v>6831</v>
      </c>
      <c r="CI127" s="502" t="s">
        <v>6831</v>
      </c>
      <c r="CJ127" s="502"/>
      <c r="DD127" s="496"/>
      <c r="DE127" s="496"/>
      <c r="DF127" s="496"/>
      <c r="DG127" s="496"/>
      <c r="DK127" s="496"/>
      <c r="DL127" s="496"/>
      <c r="ED127" s="502"/>
      <c r="EW127" s="149">
        <v>10</v>
      </c>
      <c r="EZ127" s="502">
        <v>101</v>
      </c>
      <c r="FA127" s="502"/>
      <c r="FB127" s="502"/>
      <c r="FG127" s="149">
        <v>2</v>
      </c>
      <c r="FI127" s="149">
        <v>20</v>
      </c>
      <c r="FJ127" s="149">
        <v>10</v>
      </c>
      <c r="FM127" s="502">
        <v>101</v>
      </c>
      <c r="FN127" s="502"/>
      <c r="FO127" s="502"/>
      <c r="FP127" s="502"/>
      <c r="FT127" s="149" t="s">
        <v>15150</v>
      </c>
      <c r="FU127" s="149">
        <v>2</v>
      </c>
      <c r="FW127" s="149">
        <v>20</v>
      </c>
      <c r="FX127" s="152">
        <f t="shared" si="58"/>
        <v>0</v>
      </c>
      <c r="FY127" s="152">
        <v>1</v>
      </c>
    </row>
    <row r="128" spans="1:181">
      <c r="A128" s="139">
        <v>490067</v>
      </c>
      <c r="B128" s="139" t="s">
        <v>15469</v>
      </c>
      <c r="C128" s="139">
        <v>3</v>
      </c>
      <c r="E128" s="139">
        <v>0</v>
      </c>
      <c r="F128" s="534">
        <v>3</v>
      </c>
      <c r="G128" s="534">
        <v>1</v>
      </c>
      <c r="H128" s="534">
        <v>1</v>
      </c>
      <c r="I128" s="534"/>
      <c r="J128" s="534"/>
      <c r="N128" s="300" t="str">
        <f t="shared" si="64"/>
        <v>PLAYERSKILL_49006</v>
      </c>
      <c r="O128" s="300" t="str">
        <f t="shared" si="7"/>
        <v>PLAYERSKILLDES_490067</v>
      </c>
      <c r="P128" s="300" t="str">
        <f t="shared" si="62"/>
        <v>PLAYERSKILLDES2_490067</v>
      </c>
      <c r="Q128" s="300" t="str">
        <f t="shared" si="63"/>
        <v>PLAYERSKILLDES3_490067</v>
      </c>
      <c r="R128" s="300"/>
      <c r="S128" s="300" t="s">
        <v>15470</v>
      </c>
      <c r="T128" s="502">
        <v>101</v>
      </c>
      <c r="U128" s="503"/>
      <c r="V128" s="503"/>
      <c r="W128" s="503"/>
      <c r="X128" s="503"/>
      <c r="Y128" s="503"/>
      <c r="Z128" s="496"/>
      <c r="AA128" s="496"/>
      <c r="AB128" s="496"/>
      <c r="AC128" s="496"/>
      <c r="AD128" s="496"/>
      <c r="AE128" s="496"/>
      <c r="AF128" s="496"/>
      <c r="AG128" s="496"/>
      <c r="AH128" s="496"/>
      <c r="AI128" s="496"/>
      <c r="AJ128" s="496"/>
      <c r="AK128" s="496"/>
      <c r="AL128" s="496"/>
      <c r="AM128" s="496">
        <v>1</v>
      </c>
      <c r="AN128" s="496"/>
      <c r="AO128" s="139">
        <v>0</v>
      </c>
      <c r="AP128" s="139">
        <v>12</v>
      </c>
      <c r="AQ128" s="139">
        <v>1</v>
      </c>
      <c r="AR128" s="141">
        <v>0</v>
      </c>
      <c r="AT128" s="504" t="s">
        <v>15474</v>
      </c>
      <c r="AU128" s="504" t="s">
        <v>15476</v>
      </c>
      <c r="AV128" s="504" t="s">
        <v>12513</v>
      </c>
      <c r="AW128" s="141">
        <v>1</v>
      </c>
      <c r="AX128" s="142">
        <v>1</v>
      </c>
      <c r="AY128" s="142">
        <v>1</v>
      </c>
      <c r="AZ128" s="502" t="s">
        <v>6831</v>
      </c>
      <c r="BA128" s="502"/>
      <c r="BB128" s="143">
        <v>1</v>
      </c>
      <c r="BD128" s="502" t="s">
        <v>6831</v>
      </c>
      <c r="BE128" s="502">
        <v>190067</v>
      </c>
      <c r="BF128" s="502" t="s">
        <v>6831</v>
      </c>
      <c r="BG128" s="502" t="s">
        <v>6831</v>
      </c>
      <c r="BH128" s="144">
        <v>100</v>
      </c>
      <c r="BK128" s="144">
        <v>1</v>
      </c>
      <c r="BL128" s="144">
        <v>55</v>
      </c>
      <c r="BM128" s="144">
        <v>9</v>
      </c>
      <c r="BN128" s="496"/>
      <c r="BO128" s="496"/>
      <c r="BP128" s="144" t="s">
        <v>12513</v>
      </c>
      <c r="BS128" s="502" t="s">
        <v>6831</v>
      </c>
      <c r="BT128" s="502"/>
      <c r="BU128" s="504" t="s">
        <v>15477</v>
      </c>
      <c r="BV128" s="502"/>
      <c r="BW128" s="502" t="s">
        <v>6831</v>
      </c>
      <c r="BX128" s="502">
        <v>3</v>
      </c>
      <c r="BY128" s="505" t="s">
        <v>6831</v>
      </c>
      <c r="BZ128" s="505" t="s">
        <v>6831</v>
      </c>
      <c r="CA128" s="505">
        <v>4490066</v>
      </c>
      <c r="CB128" s="505" t="s">
        <v>15138</v>
      </c>
      <c r="CC128" s="505"/>
      <c r="CD128" s="505"/>
      <c r="CE128" s="502" t="s">
        <v>6831</v>
      </c>
      <c r="CF128" s="502" t="s">
        <v>6831</v>
      </c>
      <c r="CG128" s="502" t="s">
        <v>6831</v>
      </c>
      <c r="CH128" s="502" t="s">
        <v>6831</v>
      </c>
      <c r="CI128" s="502" t="s">
        <v>6831</v>
      </c>
      <c r="CJ128" s="502"/>
      <c r="DD128" s="496"/>
      <c r="DE128" s="496"/>
      <c r="DF128" s="496"/>
      <c r="DG128" s="496"/>
      <c r="DK128" s="496"/>
      <c r="DL128" s="496"/>
      <c r="ED128" s="502"/>
      <c r="EW128" s="149">
        <v>10</v>
      </c>
      <c r="EZ128" s="502">
        <v>101</v>
      </c>
      <c r="FA128" s="502"/>
      <c r="FB128" s="502"/>
      <c r="FG128" s="149">
        <v>2</v>
      </c>
      <c r="FI128" s="149">
        <v>20</v>
      </c>
      <c r="FJ128" s="149">
        <v>10</v>
      </c>
      <c r="FM128" s="502">
        <v>101</v>
      </c>
      <c r="FN128" s="502"/>
      <c r="FO128" s="502"/>
      <c r="FP128" s="502"/>
      <c r="FT128" s="149" t="s">
        <v>15150</v>
      </c>
      <c r="FU128" s="149">
        <v>2</v>
      </c>
      <c r="FW128" s="149">
        <v>20</v>
      </c>
      <c r="FX128" s="152">
        <f t="shared" si="58"/>
        <v>0</v>
      </c>
      <c r="FY128" s="152">
        <v>1</v>
      </c>
    </row>
    <row r="129" spans="1:181">
      <c r="A129" s="139">
        <v>49007</v>
      </c>
      <c r="B129" s="139" t="s">
        <v>15478</v>
      </c>
      <c r="C129" s="139">
        <v>3</v>
      </c>
      <c r="E129" s="139">
        <v>0</v>
      </c>
      <c r="F129" s="534">
        <v>3</v>
      </c>
      <c r="G129" s="534">
        <v>3</v>
      </c>
      <c r="H129" s="534">
        <v>3</v>
      </c>
      <c r="I129" s="534"/>
      <c r="J129" s="534"/>
      <c r="N129" s="300" t="str">
        <f>"PLAYERSKILL_"&amp;A129</f>
        <v>PLAYERSKILL_49007</v>
      </c>
      <c r="O129" s="300" t="str">
        <f t="shared" si="7"/>
        <v>PLAYERSKILLDES_49007</v>
      </c>
      <c r="P129" s="300" t="str">
        <f>"PLAYERSKILLDES2_"&amp;A129</f>
        <v>PLAYERSKILLDES2_49007</v>
      </c>
      <c r="Q129" s="300" t="str">
        <f>"PLAYERSKILLDES3_"&amp;A129</f>
        <v>PLAYERSKILLDES3_49007</v>
      </c>
      <c r="R129" s="300"/>
      <c r="S129" s="300" t="s">
        <v>15479</v>
      </c>
      <c r="T129" s="502">
        <v>100</v>
      </c>
      <c r="U129" s="503"/>
      <c r="V129" s="503"/>
      <c r="W129" s="503"/>
      <c r="X129" s="503"/>
      <c r="Y129" s="503"/>
      <c r="Z129" s="496"/>
      <c r="AA129" s="496"/>
      <c r="AB129" s="496"/>
      <c r="AC129" s="496"/>
      <c r="AD129" s="496" t="s">
        <v>15480</v>
      </c>
      <c r="AE129" s="496"/>
      <c r="AF129" s="496"/>
      <c r="AG129" s="496" t="s">
        <v>15481</v>
      </c>
      <c r="AH129" s="496"/>
      <c r="AI129" s="496"/>
      <c r="AJ129" s="496"/>
      <c r="AK129" s="496"/>
      <c r="AL129" s="496"/>
      <c r="AM129" s="496">
        <v>0</v>
      </c>
      <c r="AN129" s="496" t="s">
        <v>15482</v>
      </c>
      <c r="AO129" s="139">
        <v>0</v>
      </c>
      <c r="AP129" s="139">
        <v>12</v>
      </c>
      <c r="AQ129" s="139">
        <v>1</v>
      </c>
      <c r="AR129" s="141">
        <v>0</v>
      </c>
      <c r="AT129" s="141" t="s">
        <v>15204</v>
      </c>
      <c r="AU129" s="504" t="s">
        <v>12513</v>
      </c>
      <c r="AV129" s="504" t="s">
        <v>12513</v>
      </c>
      <c r="AW129" s="141">
        <v>1</v>
      </c>
      <c r="AX129" s="142">
        <v>1</v>
      </c>
      <c r="AY129" s="142">
        <v>1</v>
      </c>
      <c r="AZ129" s="502" t="s">
        <v>6831</v>
      </c>
      <c r="BA129" s="502"/>
      <c r="BB129" s="143">
        <v>1</v>
      </c>
      <c r="BD129" s="502" t="s">
        <v>6831</v>
      </c>
      <c r="BE129" s="502" t="s">
        <v>6831</v>
      </c>
      <c r="BF129" s="502" t="s">
        <v>6831</v>
      </c>
      <c r="BG129" s="502" t="s">
        <v>6831</v>
      </c>
      <c r="BH129" s="144">
        <v>100</v>
      </c>
      <c r="BK129" s="144">
        <v>0</v>
      </c>
      <c r="BL129" s="144">
        <v>0</v>
      </c>
      <c r="BN129" s="496"/>
      <c r="BO129" s="496"/>
      <c r="BQ129" s="144">
        <v>3</v>
      </c>
      <c r="BS129" s="502" t="s">
        <v>6831</v>
      </c>
      <c r="BT129" s="502"/>
      <c r="BU129" s="502" t="s">
        <v>6831</v>
      </c>
      <c r="BV129" s="502"/>
      <c r="BW129" s="502" t="s">
        <v>6831</v>
      </c>
      <c r="BX129" s="502">
        <v>5</v>
      </c>
      <c r="BY129" s="505" t="s">
        <v>6831</v>
      </c>
      <c r="BZ129" s="505" t="s">
        <v>6831</v>
      </c>
      <c r="CA129" s="505"/>
      <c r="CB129" s="505"/>
      <c r="CC129" s="505"/>
      <c r="CD129" s="505"/>
      <c r="CE129" s="504">
        <v>9007</v>
      </c>
      <c r="CF129" s="502" t="s">
        <v>14475</v>
      </c>
      <c r="CG129" s="504" t="s">
        <v>15483</v>
      </c>
      <c r="CH129" s="502" t="s">
        <v>6831</v>
      </c>
      <c r="CI129" s="502" t="s">
        <v>6831</v>
      </c>
      <c r="CJ129" s="502"/>
      <c r="DD129" s="496"/>
      <c r="DE129" s="496"/>
      <c r="DF129" s="496"/>
      <c r="DG129" s="496"/>
      <c r="DK129" s="496"/>
      <c r="DL129" s="496"/>
      <c r="ED129" s="502"/>
      <c r="EW129" s="149">
        <v>10</v>
      </c>
      <c r="EZ129" s="502">
        <v>100</v>
      </c>
      <c r="FA129" s="502"/>
      <c r="FB129" s="502"/>
      <c r="FG129" s="149">
        <v>2</v>
      </c>
      <c r="FI129" s="149">
        <v>20</v>
      </c>
      <c r="FJ129" s="149">
        <v>10</v>
      </c>
      <c r="FM129" s="502">
        <v>100</v>
      </c>
      <c r="FN129" s="502"/>
      <c r="FO129" s="502"/>
      <c r="FP129" s="502"/>
      <c r="FU129" s="149">
        <v>2</v>
      </c>
      <c r="FW129" s="149">
        <v>20</v>
      </c>
      <c r="FX129" s="152">
        <f t="shared" si="58"/>
        <v>0</v>
      </c>
      <c r="FY129" s="152">
        <v>1</v>
      </c>
    </row>
    <row r="130" spans="1:181">
      <c r="A130" s="139">
        <v>490071</v>
      </c>
      <c r="B130" s="139" t="s">
        <v>15478</v>
      </c>
      <c r="C130" s="139">
        <v>3</v>
      </c>
      <c r="E130" s="139">
        <v>0</v>
      </c>
      <c r="F130" s="534">
        <v>3</v>
      </c>
      <c r="G130" s="534">
        <v>3</v>
      </c>
      <c r="H130" s="534">
        <v>3</v>
      </c>
      <c r="I130" s="534"/>
      <c r="J130" s="534"/>
      <c r="N130" s="300" t="str">
        <f>N129</f>
        <v>PLAYERSKILL_49007</v>
      </c>
      <c r="O130" s="300" t="str">
        <f t="shared" si="7"/>
        <v>PLAYERSKILLDES_490071</v>
      </c>
      <c r="P130" s="300" t="str">
        <f>"PLAYERSKILLDES2_"&amp;A130</f>
        <v>PLAYERSKILLDES2_490071</v>
      </c>
      <c r="Q130" s="300" t="str">
        <f>"PLAYERSKILLDES3_"&amp;A130</f>
        <v>PLAYERSKILLDES3_490071</v>
      </c>
      <c r="R130" s="300"/>
      <c r="S130" s="300" t="s">
        <v>15479</v>
      </c>
      <c r="T130" s="502">
        <v>100</v>
      </c>
      <c r="U130" s="503"/>
      <c r="V130" s="503"/>
      <c r="W130" s="503"/>
      <c r="X130" s="503"/>
      <c r="Y130" s="503"/>
      <c r="Z130" s="496"/>
      <c r="AA130" s="496"/>
      <c r="AB130" s="496"/>
      <c r="AC130" s="496"/>
      <c r="AD130" s="496" t="s">
        <v>15480</v>
      </c>
      <c r="AE130" s="496"/>
      <c r="AF130" s="496"/>
      <c r="AG130" s="496" t="s">
        <v>15481</v>
      </c>
      <c r="AH130" s="496"/>
      <c r="AI130" s="496"/>
      <c r="AJ130" s="496"/>
      <c r="AK130" s="496"/>
      <c r="AL130" s="496"/>
      <c r="AM130" s="496">
        <v>0</v>
      </c>
      <c r="AN130" s="496" t="s">
        <v>15482</v>
      </c>
      <c r="AO130" s="139">
        <v>0</v>
      </c>
      <c r="AP130" s="139">
        <v>12</v>
      </c>
      <c r="AQ130" s="139">
        <v>1</v>
      </c>
      <c r="AR130" s="141">
        <v>0</v>
      </c>
      <c r="AT130" s="141" t="s">
        <v>15204</v>
      </c>
      <c r="AU130" s="504" t="s">
        <v>12513</v>
      </c>
      <c r="AV130" s="504" t="s">
        <v>12513</v>
      </c>
      <c r="AW130" s="141">
        <v>1</v>
      </c>
      <c r="AX130" s="142">
        <v>1</v>
      </c>
      <c r="AY130" s="142">
        <v>1</v>
      </c>
      <c r="AZ130" s="502" t="s">
        <v>6831</v>
      </c>
      <c r="BA130" s="502"/>
      <c r="BB130" s="143">
        <v>1</v>
      </c>
      <c r="BD130" s="502" t="s">
        <v>6831</v>
      </c>
      <c r="BE130" s="502" t="s">
        <v>6831</v>
      </c>
      <c r="BF130" s="502" t="s">
        <v>6831</v>
      </c>
      <c r="BG130" s="502" t="s">
        <v>6831</v>
      </c>
      <c r="BH130" s="144">
        <v>100</v>
      </c>
      <c r="BK130" s="144">
        <v>0</v>
      </c>
      <c r="BL130" s="144">
        <v>0</v>
      </c>
      <c r="BN130" s="496"/>
      <c r="BO130" s="496"/>
      <c r="BQ130" s="144">
        <v>3</v>
      </c>
      <c r="BS130" s="502" t="s">
        <v>6831</v>
      </c>
      <c r="BT130" s="502"/>
      <c r="BU130" s="502" t="s">
        <v>6831</v>
      </c>
      <c r="BV130" s="502"/>
      <c r="BW130" s="502" t="s">
        <v>6831</v>
      </c>
      <c r="BX130" s="502">
        <v>5</v>
      </c>
      <c r="BY130" s="505" t="s">
        <v>6831</v>
      </c>
      <c r="BZ130" s="505" t="s">
        <v>6831</v>
      </c>
      <c r="CA130" s="505"/>
      <c r="CB130" s="505"/>
      <c r="CC130" s="505"/>
      <c r="CD130" s="505"/>
      <c r="CE130" s="504">
        <v>90071</v>
      </c>
      <c r="CF130" s="502" t="s">
        <v>14475</v>
      </c>
      <c r="CG130" s="504" t="s">
        <v>15483</v>
      </c>
      <c r="CH130" s="502" t="s">
        <v>6831</v>
      </c>
      <c r="CI130" s="502" t="s">
        <v>6831</v>
      </c>
      <c r="CJ130" s="502"/>
      <c r="DD130" s="496"/>
      <c r="DE130" s="496"/>
      <c r="DF130" s="496"/>
      <c r="DG130" s="496"/>
      <c r="DK130" s="496"/>
      <c r="DL130" s="496"/>
      <c r="ED130" s="502"/>
      <c r="EW130" s="149">
        <v>10</v>
      </c>
      <c r="EZ130" s="502">
        <v>100</v>
      </c>
      <c r="FA130" s="502"/>
      <c r="FB130" s="502"/>
      <c r="FG130" s="149">
        <v>2</v>
      </c>
      <c r="FI130" s="149">
        <v>20</v>
      </c>
      <c r="FJ130" s="149">
        <v>10</v>
      </c>
      <c r="FM130" s="502">
        <v>100</v>
      </c>
      <c r="FN130" s="502"/>
      <c r="FO130" s="502"/>
      <c r="FP130" s="502"/>
      <c r="FU130" s="149">
        <v>2</v>
      </c>
      <c r="FW130" s="149">
        <v>20</v>
      </c>
      <c r="FX130" s="152">
        <f t="shared" si="58"/>
        <v>0</v>
      </c>
      <c r="FY130" s="152">
        <v>1</v>
      </c>
    </row>
    <row r="131" spans="1:181">
      <c r="A131" s="139">
        <v>490072</v>
      </c>
      <c r="B131" s="139" t="s">
        <v>15478</v>
      </c>
      <c r="C131" s="139">
        <v>3</v>
      </c>
      <c r="E131" s="139">
        <v>0</v>
      </c>
      <c r="F131" s="534">
        <v>3</v>
      </c>
      <c r="G131" s="534">
        <v>3</v>
      </c>
      <c r="H131" s="534">
        <v>3</v>
      </c>
      <c r="I131" s="534"/>
      <c r="J131" s="534"/>
      <c r="N131" s="300" t="str">
        <f t="shared" ref="N131:N136" si="65">N130</f>
        <v>PLAYERSKILL_49007</v>
      </c>
      <c r="O131" s="300" t="str">
        <f t="shared" si="7"/>
        <v>PLAYERSKILLDES_490072</v>
      </c>
      <c r="P131" s="300" t="str">
        <f>"PLAYERSKILLDES2_"&amp;A131</f>
        <v>PLAYERSKILLDES2_490072</v>
      </c>
      <c r="Q131" s="300" t="str">
        <f>"PLAYERSKILLDES3_"&amp;A131</f>
        <v>PLAYERSKILLDES3_490072</v>
      </c>
      <c r="R131" s="300"/>
      <c r="S131" s="300" t="s">
        <v>15479</v>
      </c>
      <c r="T131" s="502">
        <v>100</v>
      </c>
      <c r="U131" s="503"/>
      <c r="V131" s="503"/>
      <c r="W131" s="503"/>
      <c r="X131" s="503"/>
      <c r="Y131" s="503"/>
      <c r="Z131" s="496"/>
      <c r="AA131" s="496"/>
      <c r="AB131" s="496"/>
      <c r="AC131" s="496"/>
      <c r="AD131" s="496" t="s">
        <v>15480</v>
      </c>
      <c r="AE131" s="496"/>
      <c r="AF131" s="496"/>
      <c r="AG131" s="496" t="s">
        <v>15481</v>
      </c>
      <c r="AH131" s="496"/>
      <c r="AI131" s="496"/>
      <c r="AJ131" s="496"/>
      <c r="AK131" s="496"/>
      <c r="AL131" s="496"/>
      <c r="AM131" s="496">
        <v>0</v>
      </c>
      <c r="AN131" s="496" t="s">
        <v>15482</v>
      </c>
      <c r="AO131" s="139">
        <v>0</v>
      </c>
      <c r="AP131" s="139">
        <v>12</v>
      </c>
      <c r="AQ131" s="139">
        <v>1</v>
      </c>
      <c r="AR131" s="141">
        <v>0</v>
      </c>
      <c r="AT131" s="141" t="s">
        <v>15204</v>
      </c>
      <c r="AU131" s="504" t="s">
        <v>12513</v>
      </c>
      <c r="AV131" s="504" t="s">
        <v>12513</v>
      </c>
      <c r="AW131" s="141">
        <v>1</v>
      </c>
      <c r="AX131" s="142">
        <v>1</v>
      </c>
      <c r="AY131" s="142">
        <v>1</v>
      </c>
      <c r="AZ131" s="502" t="s">
        <v>6831</v>
      </c>
      <c r="BA131" s="502"/>
      <c r="BB131" s="143">
        <v>1</v>
      </c>
      <c r="BD131" s="502" t="s">
        <v>6831</v>
      </c>
      <c r="BE131" s="502" t="s">
        <v>6831</v>
      </c>
      <c r="BF131" s="502" t="s">
        <v>6831</v>
      </c>
      <c r="BG131" s="502" t="s">
        <v>6831</v>
      </c>
      <c r="BH131" s="144">
        <v>100</v>
      </c>
      <c r="BK131" s="144">
        <v>0</v>
      </c>
      <c r="BL131" s="144">
        <v>0</v>
      </c>
      <c r="BN131" s="496"/>
      <c r="BO131" s="496"/>
      <c r="BQ131" s="144">
        <v>3</v>
      </c>
      <c r="BS131" s="502" t="s">
        <v>6831</v>
      </c>
      <c r="BT131" s="502"/>
      <c r="BU131" s="502" t="s">
        <v>6831</v>
      </c>
      <c r="BV131" s="502"/>
      <c r="BW131" s="502" t="s">
        <v>6831</v>
      </c>
      <c r="BX131" s="502">
        <v>5</v>
      </c>
      <c r="BY131" s="505" t="s">
        <v>6831</v>
      </c>
      <c r="BZ131" s="505" t="s">
        <v>6831</v>
      </c>
      <c r="CA131" s="505"/>
      <c r="CB131" s="505"/>
      <c r="CC131" s="505"/>
      <c r="CD131" s="505"/>
      <c r="CE131" s="504">
        <v>90072</v>
      </c>
      <c r="CF131" s="502" t="s">
        <v>14475</v>
      </c>
      <c r="CG131" s="504" t="s">
        <v>15483</v>
      </c>
      <c r="CH131" s="502" t="s">
        <v>6831</v>
      </c>
      <c r="CI131" s="502" t="s">
        <v>6831</v>
      </c>
      <c r="CJ131" s="502"/>
      <c r="DD131" s="496"/>
      <c r="DE131" s="496"/>
      <c r="DF131" s="496"/>
      <c r="DG131" s="496"/>
      <c r="DK131" s="496"/>
      <c r="DL131" s="496"/>
      <c r="ED131" s="502"/>
      <c r="EW131" s="149">
        <v>10</v>
      </c>
      <c r="EZ131" s="502">
        <v>100</v>
      </c>
      <c r="FA131" s="502"/>
      <c r="FB131" s="502"/>
      <c r="FG131" s="149">
        <v>2</v>
      </c>
      <c r="FI131" s="149">
        <v>20</v>
      </c>
      <c r="FJ131" s="149">
        <v>10</v>
      </c>
      <c r="FM131" s="502">
        <v>100</v>
      </c>
      <c r="FN131" s="502"/>
      <c r="FO131" s="502"/>
      <c r="FP131" s="502"/>
      <c r="FU131" s="149">
        <v>2</v>
      </c>
      <c r="FW131" s="149">
        <v>20</v>
      </c>
      <c r="FX131" s="152">
        <f t="shared" si="58"/>
        <v>0</v>
      </c>
      <c r="FY131" s="152">
        <v>1</v>
      </c>
    </row>
    <row r="132" spans="1:181">
      <c r="A132" s="139">
        <v>490073</v>
      </c>
      <c r="B132" s="139" t="s">
        <v>15478</v>
      </c>
      <c r="C132" s="139">
        <v>3</v>
      </c>
      <c r="E132" s="139">
        <v>0</v>
      </c>
      <c r="F132" s="534">
        <v>3</v>
      </c>
      <c r="G132" s="534">
        <v>3</v>
      </c>
      <c r="H132" s="534">
        <v>3</v>
      </c>
      <c r="I132" s="534"/>
      <c r="J132" s="534"/>
      <c r="N132" s="300" t="str">
        <f t="shared" si="65"/>
        <v>PLAYERSKILL_49007</v>
      </c>
      <c r="O132" s="300" t="str">
        <f t="shared" si="7"/>
        <v>PLAYERSKILLDES_490073</v>
      </c>
      <c r="P132" s="300" t="str">
        <f t="shared" ref="P132:P136" si="66">"PLAYERSKILLDES2_"&amp;A132</f>
        <v>PLAYERSKILLDES2_490073</v>
      </c>
      <c r="Q132" s="300" t="str">
        <f t="shared" ref="Q132:Q136" si="67">"PLAYERSKILLDES3_"&amp;A132</f>
        <v>PLAYERSKILLDES3_490073</v>
      </c>
      <c r="R132" s="300"/>
      <c r="S132" s="300" t="s">
        <v>15479</v>
      </c>
      <c r="T132" s="502">
        <v>100</v>
      </c>
      <c r="U132" s="503"/>
      <c r="V132" s="503"/>
      <c r="W132" s="503"/>
      <c r="X132" s="503"/>
      <c r="Y132" s="503"/>
      <c r="Z132" s="496"/>
      <c r="AA132" s="496"/>
      <c r="AB132" s="496"/>
      <c r="AC132" s="496"/>
      <c r="AD132" s="496" t="s">
        <v>15480</v>
      </c>
      <c r="AE132" s="496"/>
      <c r="AF132" s="496"/>
      <c r="AG132" s="496" t="s">
        <v>15481</v>
      </c>
      <c r="AH132" s="496"/>
      <c r="AI132" s="496"/>
      <c r="AJ132" s="496"/>
      <c r="AK132" s="496"/>
      <c r="AL132" s="496"/>
      <c r="AM132" s="496">
        <v>0</v>
      </c>
      <c r="AN132" s="496" t="s">
        <v>15482</v>
      </c>
      <c r="AO132" s="139">
        <v>0</v>
      </c>
      <c r="AP132" s="139">
        <v>12</v>
      </c>
      <c r="AQ132" s="139">
        <v>1</v>
      </c>
      <c r="AR132" s="141">
        <v>0</v>
      </c>
      <c r="AT132" s="141" t="s">
        <v>15204</v>
      </c>
      <c r="AU132" s="504" t="s">
        <v>12513</v>
      </c>
      <c r="AV132" s="504" t="s">
        <v>12513</v>
      </c>
      <c r="AW132" s="141">
        <v>1</v>
      </c>
      <c r="AX132" s="142">
        <v>1</v>
      </c>
      <c r="AY132" s="142">
        <v>1</v>
      </c>
      <c r="AZ132" s="502" t="s">
        <v>6831</v>
      </c>
      <c r="BA132" s="502"/>
      <c r="BB132" s="143">
        <v>1</v>
      </c>
      <c r="BD132" s="502" t="s">
        <v>6831</v>
      </c>
      <c r="BE132" s="502" t="s">
        <v>6831</v>
      </c>
      <c r="BF132" s="502" t="s">
        <v>6831</v>
      </c>
      <c r="BG132" s="502" t="s">
        <v>6831</v>
      </c>
      <c r="BH132" s="144">
        <v>100</v>
      </c>
      <c r="BK132" s="144">
        <v>0</v>
      </c>
      <c r="BL132" s="144">
        <v>0</v>
      </c>
      <c r="BN132" s="496"/>
      <c r="BO132" s="496"/>
      <c r="BQ132" s="144">
        <v>3</v>
      </c>
      <c r="BS132" s="502" t="s">
        <v>6831</v>
      </c>
      <c r="BT132" s="502"/>
      <c r="BU132" s="502" t="s">
        <v>6831</v>
      </c>
      <c r="BV132" s="502"/>
      <c r="BW132" s="502" t="s">
        <v>6831</v>
      </c>
      <c r="BX132" s="502">
        <v>5</v>
      </c>
      <c r="BY132" s="505" t="s">
        <v>6831</v>
      </c>
      <c r="BZ132" s="505" t="s">
        <v>6831</v>
      </c>
      <c r="CA132" s="505"/>
      <c r="CB132" s="505"/>
      <c r="CC132" s="505"/>
      <c r="CD132" s="505"/>
      <c r="CE132" s="504">
        <v>90073</v>
      </c>
      <c r="CF132" s="502" t="s">
        <v>14475</v>
      </c>
      <c r="CG132" s="504" t="s">
        <v>15483</v>
      </c>
      <c r="CH132" s="502" t="s">
        <v>6831</v>
      </c>
      <c r="CI132" s="502" t="s">
        <v>6831</v>
      </c>
      <c r="CJ132" s="502"/>
      <c r="DD132" s="496"/>
      <c r="DE132" s="496"/>
      <c r="DF132" s="496"/>
      <c r="DG132" s="496"/>
      <c r="DK132" s="496"/>
      <c r="DL132" s="496"/>
      <c r="ED132" s="502"/>
      <c r="EW132" s="149">
        <v>10</v>
      </c>
      <c r="EZ132" s="502">
        <v>100</v>
      </c>
      <c r="FA132" s="502"/>
      <c r="FB132" s="502"/>
      <c r="FG132" s="149">
        <v>2</v>
      </c>
      <c r="FI132" s="149">
        <v>20</v>
      </c>
      <c r="FJ132" s="149">
        <v>10</v>
      </c>
      <c r="FM132" s="502">
        <v>100</v>
      </c>
      <c r="FN132" s="502"/>
      <c r="FO132" s="502"/>
      <c r="FP132" s="502"/>
      <c r="FU132" s="149">
        <v>2</v>
      </c>
      <c r="FW132" s="149">
        <v>20</v>
      </c>
      <c r="FX132" s="152">
        <f t="shared" si="58"/>
        <v>0</v>
      </c>
      <c r="FY132" s="152">
        <v>1</v>
      </c>
    </row>
    <row r="133" spans="1:181">
      <c r="A133" s="139">
        <v>490074</v>
      </c>
      <c r="B133" s="139" t="s">
        <v>15478</v>
      </c>
      <c r="C133" s="139">
        <v>3</v>
      </c>
      <c r="E133" s="139">
        <v>0</v>
      </c>
      <c r="F133" s="534">
        <v>3</v>
      </c>
      <c r="G133" s="534">
        <v>3</v>
      </c>
      <c r="H133" s="534">
        <v>3</v>
      </c>
      <c r="I133" s="534"/>
      <c r="J133" s="534"/>
      <c r="N133" s="300" t="str">
        <f t="shared" si="65"/>
        <v>PLAYERSKILL_49007</v>
      </c>
      <c r="O133" s="300" t="str">
        <f t="shared" ref="O133:O136" si="68">"PLAYERSKILLDES_"&amp;$A133</f>
        <v>PLAYERSKILLDES_490074</v>
      </c>
      <c r="P133" s="300" t="str">
        <f t="shared" si="66"/>
        <v>PLAYERSKILLDES2_490074</v>
      </c>
      <c r="Q133" s="300" t="str">
        <f t="shared" si="67"/>
        <v>PLAYERSKILLDES3_490074</v>
      </c>
      <c r="R133" s="300"/>
      <c r="S133" s="300" t="s">
        <v>15479</v>
      </c>
      <c r="T133" s="502">
        <v>100</v>
      </c>
      <c r="U133" s="503"/>
      <c r="V133" s="503"/>
      <c r="W133" s="503"/>
      <c r="X133" s="503"/>
      <c r="Y133" s="503"/>
      <c r="Z133" s="496"/>
      <c r="AA133" s="496"/>
      <c r="AB133" s="496"/>
      <c r="AC133" s="496"/>
      <c r="AD133" s="496" t="s">
        <v>15484</v>
      </c>
      <c r="AE133" s="496"/>
      <c r="AF133" s="496"/>
      <c r="AG133" s="496" t="s">
        <v>15485</v>
      </c>
      <c r="AH133" s="496"/>
      <c r="AI133" s="496"/>
      <c r="AJ133" s="496"/>
      <c r="AK133" s="496"/>
      <c r="AL133" s="496"/>
      <c r="AM133" s="496">
        <v>0</v>
      </c>
      <c r="AN133" s="496" t="s">
        <v>15482</v>
      </c>
      <c r="AO133" s="139">
        <v>0</v>
      </c>
      <c r="AP133" s="139">
        <v>12</v>
      </c>
      <c r="AQ133" s="139">
        <v>1</v>
      </c>
      <c r="AR133" s="141">
        <v>0</v>
      </c>
      <c r="AT133" s="141" t="s">
        <v>15204</v>
      </c>
      <c r="AU133" s="504" t="s">
        <v>12513</v>
      </c>
      <c r="AV133" s="504" t="s">
        <v>12513</v>
      </c>
      <c r="AW133" s="141">
        <v>1</v>
      </c>
      <c r="AX133" s="142">
        <v>1</v>
      </c>
      <c r="AY133" s="142">
        <v>1</v>
      </c>
      <c r="AZ133" s="502" t="s">
        <v>6831</v>
      </c>
      <c r="BA133" s="502"/>
      <c r="BB133" s="143">
        <v>1</v>
      </c>
      <c r="BD133" s="502" t="s">
        <v>6831</v>
      </c>
      <c r="BE133" s="502" t="s">
        <v>6831</v>
      </c>
      <c r="BF133" s="502" t="s">
        <v>6831</v>
      </c>
      <c r="BG133" s="502" t="s">
        <v>6831</v>
      </c>
      <c r="BH133" s="144">
        <v>100</v>
      </c>
      <c r="BK133" s="144">
        <v>0</v>
      </c>
      <c r="BL133" s="144">
        <v>0</v>
      </c>
      <c r="BN133" s="496"/>
      <c r="BO133" s="496"/>
      <c r="BQ133" s="144">
        <v>3</v>
      </c>
      <c r="BS133" s="502" t="s">
        <v>6831</v>
      </c>
      <c r="BT133" s="502"/>
      <c r="BU133" s="502" t="s">
        <v>6831</v>
      </c>
      <c r="BV133" s="502"/>
      <c r="BW133" s="502" t="s">
        <v>6831</v>
      </c>
      <c r="BX133" s="502">
        <v>5</v>
      </c>
      <c r="BY133" s="505" t="s">
        <v>6831</v>
      </c>
      <c r="BZ133" s="505" t="s">
        <v>6831</v>
      </c>
      <c r="CA133" s="505"/>
      <c r="CB133" s="505"/>
      <c r="CC133" s="505"/>
      <c r="CD133" s="505"/>
      <c r="CE133" s="504">
        <v>90074</v>
      </c>
      <c r="CF133" s="502" t="s">
        <v>14475</v>
      </c>
      <c r="CG133" s="504" t="s">
        <v>15486</v>
      </c>
      <c r="CH133" s="502" t="s">
        <v>6831</v>
      </c>
      <c r="CI133" s="502" t="s">
        <v>6831</v>
      </c>
      <c r="CJ133" s="502"/>
      <c r="DD133" s="496"/>
      <c r="DE133" s="496"/>
      <c r="DF133" s="496"/>
      <c r="DG133" s="496"/>
      <c r="DK133" s="496"/>
      <c r="DL133" s="496"/>
      <c r="ED133" s="502"/>
      <c r="EW133" s="149">
        <v>10</v>
      </c>
      <c r="EZ133" s="502">
        <v>100</v>
      </c>
      <c r="FA133" s="502"/>
      <c r="FB133" s="502"/>
      <c r="FG133" s="149">
        <v>2</v>
      </c>
      <c r="FI133" s="149">
        <v>20</v>
      </c>
      <c r="FJ133" s="149">
        <v>10</v>
      </c>
      <c r="FM133" s="502">
        <v>100</v>
      </c>
      <c r="FN133" s="502"/>
      <c r="FO133" s="502"/>
      <c r="FP133" s="502"/>
      <c r="FU133" s="149">
        <v>2</v>
      </c>
      <c r="FW133" s="149">
        <v>20</v>
      </c>
      <c r="FX133" s="152">
        <f t="shared" si="58"/>
        <v>0</v>
      </c>
      <c r="FY133" s="152">
        <v>1</v>
      </c>
    </row>
    <row r="134" spans="1:181">
      <c r="A134" s="139">
        <v>490075</v>
      </c>
      <c r="B134" s="139" t="s">
        <v>15478</v>
      </c>
      <c r="C134" s="139">
        <v>3</v>
      </c>
      <c r="E134" s="139">
        <v>0</v>
      </c>
      <c r="F134" s="534">
        <v>3</v>
      </c>
      <c r="G134" s="534">
        <v>3</v>
      </c>
      <c r="H134" s="534">
        <v>3</v>
      </c>
      <c r="I134" s="534"/>
      <c r="J134" s="534"/>
      <c r="N134" s="300" t="str">
        <f t="shared" si="65"/>
        <v>PLAYERSKILL_49007</v>
      </c>
      <c r="O134" s="300" t="str">
        <f t="shared" si="68"/>
        <v>PLAYERSKILLDES_490075</v>
      </c>
      <c r="P134" s="300" t="str">
        <f t="shared" si="66"/>
        <v>PLAYERSKILLDES2_490075</v>
      </c>
      <c r="Q134" s="300" t="str">
        <f t="shared" si="67"/>
        <v>PLAYERSKILLDES3_490075</v>
      </c>
      <c r="R134" s="300"/>
      <c r="S134" s="300" t="s">
        <v>15479</v>
      </c>
      <c r="T134" s="502">
        <v>100</v>
      </c>
      <c r="U134" s="503"/>
      <c r="V134" s="503"/>
      <c r="W134" s="503"/>
      <c r="X134" s="503"/>
      <c r="Y134" s="503"/>
      <c r="Z134" s="496"/>
      <c r="AA134" s="496"/>
      <c r="AB134" s="496"/>
      <c r="AC134" s="496"/>
      <c r="AD134" s="496" t="s">
        <v>15484</v>
      </c>
      <c r="AE134" s="496"/>
      <c r="AF134" s="496"/>
      <c r="AG134" s="496" t="s">
        <v>15485</v>
      </c>
      <c r="AH134" s="496"/>
      <c r="AI134" s="496"/>
      <c r="AJ134" s="496"/>
      <c r="AK134" s="496"/>
      <c r="AL134" s="496"/>
      <c r="AM134" s="496">
        <v>0</v>
      </c>
      <c r="AN134" s="496" t="s">
        <v>15482</v>
      </c>
      <c r="AO134" s="139">
        <v>0</v>
      </c>
      <c r="AP134" s="139">
        <v>12</v>
      </c>
      <c r="AQ134" s="139">
        <v>1</v>
      </c>
      <c r="AR134" s="141">
        <v>0</v>
      </c>
      <c r="AT134" s="141" t="s">
        <v>15204</v>
      </c>
      <c r="AU134" s="504" t="s">
        <v>12513</v>
      </c>
      <c r="AV134" s="504" t="s">
        <v>12513</v>
      </c>
      <c r="AW134" s="141">
        <v>1</v>
      </c>
      <c r="AX134" s="142">
        <v>1</v>
      </c>
      <c r="AY134" s="142">
        <v>1</v>
      </c>
      <c r="AZ134" s="502" t="s">
        <v>6831</v>
      </c>
      <c r="BA134" s="502"/>
      <c r="BB134" s="143">
        <v>1</v>
      </c>
      <c r="BD134" s="502" t="s">
        <v>6831</v>
      </c>
      <c r="BE134" s="502" t="s">
        <v>6831</v>
      </c>
      <c r="BF134" s="502" t="s">
        <v>6831</v>
      </c>
      <c r="BG134" s="502" t="s">
        <v>6831</v>
      </c>
      <c r="BH134" s="144">
        <v>100</v>
      </c>
      <c r="BK134" s="144">
        <v>0</v>
      </c>
      <c r="BL134" s="144">
        <v>0</v>
      </c>
      <c r="BN134" s="496"/>
      <c r="BO134" s="496"/>
      <c r="BQ134" s="144">
        <v>3</v>
      </c>
      <c r="BS134" s="502" t="s">
        <v>6831</v>
      </c>
      <c r="BT134" s="502"/>
      <c r="BU134" s="502" t="s">
        <v>6831</v>
      </c>
      <c r="BV134" s="502"/>
      <c r="BW134" s="502" t="s">
        <v>6831</v>
      </c>
      <c r="BX134" s="502">
        <v>5</v>
      </c>
      <c r="BY134" s="505" t="s">
        <v>6831</v>
      </c>
      <c r="BZ134" s="505" t="s">
        <v>6831</v>
      </c>
      <c r="CA134" s="505"/>
      <c r="CB134" s="505"/>
      <c r="CC134" s="505"/>
      <c r="CD134" s="505"/>
      <c r="CE134" s="504">
        <v>90075</v>
      </c>
      <c r="CF134" s="502" t="s">
        <v>14475</v>
      </c>
      <c r="CG134" s="504" t="s">
        <v>15486</v>
      </c>
      <c r="CH134" s="502" t="s">
        <v>6831</v>
      </c>
      <c r="CI134" s="502" t="s">
        <v>6831</v>
      </c>
      <c r="CJ134" s="502"/>
      <c r="DD134" s="496"/>
      <c r="DE134" s="496"/>
      <c r="DF134" s="496"/>
      <c r="DG134" s="496"/>
      <c r="DK134" s="496"/>
      <c r="DL134" s="496"/>
      <c r="ED134" s="502"/>
      <c r="EW134" s="149">
        <v>10</v>
      </c>
      <c r="EZ134" s="502">
        <v>100</v>
      </c>
      <c r="FA134" s="502"/>
      <c r="FB134" s="502"/>
      <c r="FG134" s="149">
        <v>2</v>
      </c>
      <c r="FI134" s="149">
        <v>20</v>
      </c>
      <c r="FJ134" s="149">
        <v>10</v>
      </c>
      <c r="FM134" s="502">
        <v>100</v>
      </c>
      <c r="FN134" s="502"/>
      <c r="FO134" s="502"/>
      <c r="FP134" s="502"/>
      <c r="FU134" s="149">
        <v>2</v>
      </c>
      <c r="FW134" s="149">
        <v>20</v>
      </c>
      <c r="FX134" s="152">
        <f t="shared" si="58"/>
        <v>0</v>
      </c>
      <c r="FY134" s="152">
        <v>1</v>
      </c>
    </row>
    <row r="135" spans="1:181">
      <c r="A135" s="139">
        <v>490076</v>
      </c>
      <c r="B135" s="139" t="s">
        <v>15478</v>
      </c>
      <c r="C135" s="139">
        <v>3</v>
      </c>
      <c r="E135" s="139">
        <v>0</v>
      </c>
      <c r="F135" s="534">
        <v>3</v>
      </c>
      <c r="G135" s="534">
        <v>3</v>
      </c>
      <c r="H135" s="534">
        <v>3</v>
      </c>
      <c r="I135" s="534"/>
      <c r="J135" s="534"/>
      <c r="N135" s="300" t="str">
        <f t="shared" si="65"/>
        <v>PLAYERSKILL_49007</v>
      </c>
      <c r="O135" s="300" t="str">
        <f t="shared" si="68"/>
        <v>PLAYERSKILLDES_490076</v>
      </c>
      <c r="P135" s="300" t="str">
        <f t="shared" si="66"/>
        <v>PLAYERSKILLDES2_490076</v>
      </c>
      <c r="Q135" s="300" t="str">
        <f t="shared" si="67"/>
        <v>PLAYERSKILLDES3_490076</v>
      </c>
      <c r="R135" s="300"/>
      <c r="S135" s="300" t="s">
        <v>15479</v>
      </c>
      <c r="T135" s="502">
        <v>100</v>
      </c>
      <c r="U135" s="503"/>
      <c r="V135" s="503"/>
      <c r="W135" s="503"/>
      <c r="X135" s="503"/>
      <c r="Y135" s="503"/>
      <c r="Z135" s="496"/>
      <c r="AA135" s="496"/>
      <c r="AB135" s="496"/>
      <c r="AC135" s="496"/>
      <c r="AD135" s="496" t="s">
        <v>15484</v>
      </c>
      <c r="AE135" s="496"/>
      <c r="AF135" s="496"/>
      <c r="AG135" s="496" t="s">
        <v>15485</v>
      </c>
      <c r="AH135" s="496"/>
      <c r="AI135" s="496"/>
      <c r="AJ135" s="496"/>
      <c r="AK135" s="496"/>
      <c r="AL135" s="496"/>
      <c r="AM135" s="496">
        <v>0</v>
      </c>
      <c r="AN135" s="496" t="s">
        <v>15482</v>
      </c>
      <c r="AO135" s="139">
        <v>0</v>
      </c>
      <c r="AP135" s="139">
        <v>12</v>
      </c>
      <c r="AQ135" s="139">
        <v>1</v>
      </c>
      <c r="AR135" s="141">
        <v>0</v>
      </c>
      <c r="AT135" s="141" t="s">
        <v>15204</v>
      </c>
      <c r="AU135" s="504" t="s">
        <v>12513</v>
      </c>
      <c r="AV135" s="504" t="s">
        <v>12513</v>
      </c>
      <c r="AW135" s="141">
        <v>1</v>
      </c>
      <c r="AX135" s="142">
        <v>1</v>
      </c>
      <c r="AY135" s="142">
        <v>1</v>
      </c>
      <c r="AZ135" s="502" t="s">
        <v>6831</v>
      </c>
      <c r="BA135" s="502"/>
      <c r="BB135" s="143">
        <v>1</v>
      </c>
      <c r="BD135" s="502" t="s">
        <v>6831</v>
      </c>
      <c r="BE135" s="502" t="s">
        <v>6831</v>
      </c>
      <c r="BF135" s="502" t="s">
        <v>6831</v>
      </c>
      <c r="BG135" s="502" t="s">
        <v>6831</v>
      </c>
      <c r="BH135" s="144">
        <v>100</v>
      </c>
      <c r="BK135" s="144">
        <v>0</v>
      </c>
      <c r="BL135" s="144">
        <v>0</v>
      </c>
      <c r="BN135" s="496"/>
      <c r="BO135" s="496"/>
      <c r="BQ135" s="144">
        <v>3</v>
      </c>
      <c r="BS135" s="502" t="s">
        <v>6831</v>
      </c>
      <c r="BT135" s="502"/>
      <c r="BU135" s="502" t="s">
        <v>6831</v>
      </c>
      <c r="BV135" s="502"/>
      <c r="BW135" s="502" t="s">
        <v>6831</v>
      </c>
      <c r="BX135" s="502">
        <v>5</v>
      </c>
      <c r="BY135" s="505" t="s">
        <v>6831</v>
      </c>
      <c r="BZ135" s="505" t="s">
        <v>6831</v>
      </c>
      <c r="CA135" s="505"/>
      <c r="CB135" s="505"/>
      <c r="CC135" s="505"/>
      <c r="CD135" s="505"/>
      <c r="CE135" s="504">
        <v>90076</v>
      </c>
      <c r="CF135" s="502" t="s">
        <v>14475</v>
      </c>
      <c r="CG135" s="504" t="s">
        <v>15486</v>
      </c>
      <c r="CH135" s="502" t="s">
        <v>6831</v>
      </c>
      <c r="CI135" s="502" t="s">
        <v>6831</v>
      </c>
      <c r="CJ135" s="502"/>
      <c r="DD135" s="496"/>
      <c r="DE135" s="496"/>
      <c r="DF135" s="496"/>
      <c r="DG135" s="496"/>
      <c r="DK135" s="496"/>
      <c r="DL135" s="496"/>
      <c r="ED135" s="502"/>
      <c r="EW135" s="149">
        <v>10</v>
      </c>
      <c r="EZ135" s="502">
        <v>100</v>
      </c>
      <c r="FA135" s="502"/>
      <c r="FB135" s="502"/>
      <c r="FG135" s="149">
        <v>2</v>
      </c>
      <c r="FI135" s="149">
        <v>20</v>
      </c>
      <c r="FJ135" s="149">
        <v>10</v>
      </c>
      <c r="FM135" s="502">
        <v>100</v>
      </c>
      <c r="FN135" s="502"/>
      <c r="FO135" s="502"/>
      <c r="FP135" s="502"/>
      <c r="FU135" s="149">
        <v>2</v>
      </c>
      <c r="FW135" s="149">
        <v>20</v>
      </c>
      <c r="FX135" s="152">
        <f t="shared" si="58"/>
        <v>0</v>
      </c>
      <c r="FY135" s="152">
        <v>1</v>
      </c>
    </row>
    <row r="136" spans="1:181">
      <c r="A136" s="139">
        <v>490077</v>
      </c>
      <c r="B136" s="139" t="s">
        <v>15478</v>
      </c>
      <c r="C136" s="139">
        <v>3</v>
      </c>
      <c r="E136" s="139">
        <v>0</v>
      </c>
      <c r="F136" s="534">
        <v>3</v>
      </c>
      <c r="G136" s="534">
        <v>3</v>
      </c>
      <c r="H136" s="534">
        <v>3</v>
      </c>
      <c r="I136" s="534"/>
      <c r="J136" s="534"/>
      <c r="N136" s="300" t="str">
        <f t="shared" si="65"/>
        <v>PLAYERSKILL_49007</v>
      </c>
      <c r="O136" s="300" t="str">
        <f t="shared" si="68"/>
        <v>PLAYERSKILLDES_490077</v>
      </c>
      <c r="P136" s="300" t="str">
        <f t="shared" si="66"/>
        <v>PLAYERSKILLDES2_490077</v>
      </c>
      <c r="Q136" s="300" t="str">
        <f t="shared" si="67"/>
        <v>PLAYERSKILLDES3_490077</v>
      </c>
      <c r="R136" s="300"/>
      <c r="S136" s="300" t="s">
        <v>15479</v>
      </c>
      <c r="T136" s="502">
        <v>100</v>
      </c>
      <c r="U136" s="503"/>
      <c r="V136" s="503"/>
      <c r="W136" s="503"/>
      <c r="X136" s="503"/>
      <c r="Y136" s="503"/>
      <c r="Z136" s="496"/>
      <c r="AA136" s="496"/>
      <c r="AB136" s="496"/>
      <c r="AC136" s="496"/>
      <c r="AD136" s="496" t="s">
        <v>15484</v>
      </c>
      <c r="AE136" s="496"/>
      <c r="AF136" s="496"/>
      <c r="AG136" s="496" t="s">
        <v>15485</v>
      </c>
      <c r="AH136" s="496"/>
      <c r="AI136" s="496"/>
      <c r="AJ136" s="496"/>
      <c r="AK136" s="496"/>
      <c r="AL136" s="496"/>
      <c r="AM136" s="496">
        <v>0</v>
      </c>
      <c r="AN136" s="496" t="s">
        <v>15482</v>
      </c>
      <c r="AO136" s="139">
        <v>0</v>
      </c>
      <c r="AP136" s="139">
        <v>12</v>
      </c>
      <c r="AQ136" s="139">
        <v>1</v>
      </c>
      <c r="AR136" s="141">
        <v>0</v>
      </c>
      <c r="AT136" s="141" t="s">
        <v>15204</v>
      </c>
      <c r="AU136" s="504" t="s">
        <v>12513</v>
      </c>
      <c r="AV136" s="504" t="s">
        <v>12513</v>
      </c>
      <c r="AW136" s="141">
        <v>1</v>
      </c>
      <c r="AX136" s="142">
        <v>1</v>
      </c>
      <c r="AY136" s="142">
        <v>1</v>
      </c>
      <c r="AZ136" s="502" t="s">
        <v>6831</v>
      </c>
      <c r="BA136" s="502"/>
      <c r="BB136" s="143">
        <v>1</v>
      </c>
      <c r="BD136" s="502" t="s">
        <v>6831</v>
      </c>
      <c r="BE136" s="502" t="s">
        <v>6831</v>
      </c>
      <c r="BF136" s="502" t="s">
        <v>6831</v>
      </c>
      <c r="BG136" s="502" t="s">
        <v>6831</v>
      </c>
      <c r="BH136" s="144">
        <v>100</v>
      </c>
      <c r="BK136" s="144">
        <v>0</v>
      </c>
      <c r="BL136" s="144">
        <v>0</v>
      </c>
      <c r="BN136" s="496"/>
      <c r="BO136" s="496"/>
      <c r="BQ136" s="144">
        <v>3</v>
      </c>
      <c r="BS136" s="502" t="s">
        <v>6831</v>
      </c>
      <c r="BT136" s="502"/>
      <c r="BU136" s="502" t="s">
        <v>6831</v>
      </c>
      <c r="BV136" s="502"/>
      <c r="BW136" s="502" t="s">
        <v>6831</v>
      </c>
      <c r="BX136" s="502">
        <v>5</v>
      </c>
      <c r="BY136" s="505" t="s">
        <v>6831</v>
      </c>
      <c r="BZ136" s="505" t="s">
        <v>6831</v>
      </c>
      <c r="CA136" s="505"/>
      <c r="CB136" s="505"/>
      <c r="CC136" s="505"/>
      <c r="CD136" s="505"/>
      <c r="CE136" s="504">
        <v>90077</v>
      </c>
      <c r="CF136" s="502" t="s">
        <v>14475</v>
      </c>
      <c r="CG136" s="504" t="s">
        <v>15486</v>
      </c>
      <c r="CH136" s="502" t="s">
        <v>6831</v>
      </c>
      <c r="CI136" s="502" t="s">
        <v>6831</v>
      </c>
      <c r="CJ136" s="502"/>
      <c r="DD136" s="496"/>
      <c r="DE136" s="496"/>
      <c r="DF136" s="496"/>
      <c r="DG136" s="496"/>
      <c r="DK136" s="496"/>
      <c r="DL136" s="496"/>
      <c r="ED136" s="502"/>
      <c r="EW136" s="149">
        <v>10</v>
      </c>
      <c r="EZ136" s="502">
        <v>100</v>
      </c>
      <c r="FA136" s="502"/>
      <c r="FB136" s="502"/>
      <c r="FG136" s="149">
        <v>2</v>
      </c>
      <c r="FI136" s="149">
        <v>20</v>
      </c>
      <c r="FJ136" s="149">
        <v>10</v>
      </c>
      <c r="FM136" s="502">
        <v>100</v>
      </c>
      <c r="FN136" s="502"/>
      <c r="FO136" s="502"/>
      <c r="FP136" s="502"/>
      <c r="FU136" s="149">
        <v>2</v>
      </c>
      <c r="FW136" s="149">
        <v>20</v>
      </c>
      <c r="FX136" s="152">
        <f t="shared" si="58"/>
        <v>0</v>
      </c>
      <c r="FY136" s="152">
        <v>1</v>
      </c>
    </row>
    <row r="137" spans="1:181">
      <c r="A137" s="139">
        <v>49008</v>
      </c>
      <c r="B137" s="139" t="s">
        <v>15487</v>
      </c>
      <c r="C137" s="139">
        <v>3</v>
      </c>
      <c r="E137" s="139">
        <v>0</v>
      </c>
      <c r="F137" s="534">
        <v>3</v>
      </c>
      <c r="G137" s="534">
        <v>3</v>
      </c>
      <c r="H137" s="534">
        <v>3</v>
      </c>
      <c r="I137" s="534"/>
      <c r="J137" s="534"/>
      <c r="N137" s="300" t="str">
        <f>"PLAYERSKILL_"&amp;A137</f>
        <v>PLAYERSKILL_49008</v>
      </c>
      <c r="O137" s="300" t="str">
        <f>"PLAYERSKILLDES_"&amp;$A137</f>
        <v>PLAYERSKILLDES_49008</v>
      </c>
      <c r="P137" s="300" t="str">
        <f>"PLAYERSKILLDES2_"&amp;A137</f>
        <v>PLAYERSKILLDES2_49008</v>
      </c>
      <c r="Q137" s="300" t="str">
        <f>"PLAYERSKILLDES3_"&amp;A137</f>
        <v>PLAYERSKILLDES3_49008</v>
      </c>
      <c r="R137" s="300"/>
      <c r="S137" s="300" t="s">
        <v>15488</v>
      </c>
      <c r="T137" s="502">
        <v>100</v>
      </c>
      <c r="U137" s="503"/>
      <c r="V137" s="503"/>
      <c r="W137" s="503"/>
      <c r="X137" s="503"/>
      <c r="Y137" s="503"/>
      <c r="Z137" s="496"/>
      <c r="AA137" s="496" t="s">
        <v>15489</v>
      </c>
      <c r="AB137" s="496"/>
      <c r="AC137" s="496"/>
      <c r="AD137" s="496"/>
      <c r="AE137" s="496"/>
      <c r="AF137" s="496"/>
      <c r="AG137" s="496"/>
      <c r="AH137" s="496"/>
      <c r="AI137" s="496"/>
      <c r="AJ137" s="496"/>
      <c r="AK137" s="496"/>
      <c r="AL137" s="496"/>
      <c r="AM137" s="496">
        <v>0</v>
      </c>
      <c r="AN137" s="496"/>
      <c r="AO137" s="139">
        <v>0</v>
      </c>
      <c r="AP137" s="139">
        <v>12</v>
      </c>
      <c r="AQ137" s="139">
        <v>1</v>
      </c>
      <c r="AR137" s="141">
        <v>0</v>
      </c>
      <c r="AT137" s="141" t="s">
        <v>15490</v>
      </c>
      <c r="AU137" s="504" t="s">
        <v>12513</v>
      </c>
      <c r="AV137" s="504" t="s">
        <v>12513</v>
      </c>
      <c r="AW137" s="141">
        <v>1</v>
      </c>
      <c r="AX137" s="142">
        <v>1</v>
      </c>
      <c r="AY137" s="142">
        <v>1</v>
      </c>
      <c r="AZ137" s="502"/>
      <c r="BA137" s="502"/>
      <c r="BB137" s="143">
        <v>1</v>
      </c>
      <c r="BD137" s="502"/>
      <c r="BE137" s="502"/>
      <c r="BF137" s="502"/>
      <c r="BG137" s="502"/>
      <c r="BH137" s="144">
        <v>100</v>
      </c>
      <c r="BK137" s="144">
        <v>0</v>
      </c>
      <c r="BL137" s="144">
        <v>0</v>
      </c>
      <c r="BN137" s="496">
        <v>43</v>
      </c>
      <c r="BO137" s="496"/>
      <c r="BQ137" s="144">
        <v>3</v>
      </c>
      <c r="BS137" s="502" t="s">
        <v>6831</v>
      </c>
      <c r="BT137" s="502"/>
      <c r="BU137" s="502" t="s">
        <v>6831</v>
      </c>
      <c r="BV137" s="502"/>
      <c r="BW137" s="502" t="s">
        <v>6831</v>
      </c>
      <c r="BX137" s="502">
        <v>5</v>
      </c>
      <c r="BY137" s="505" t="s">
        <v>6831</v>
      </c>
      <c r="BZ137" s="505" t="s">
        <v>6831</v>
      </c>
      <c r="CA137" s="505"/>
      <c r="CB137" s="505" t="s">
        <v>6831</v>
      </c>
      <c r="CC137" s="505"/>
      <c r="CD137" s="505"/>
      <c r="CE137" s="504">
        <v>9008</v>
      </c>
      <c r="CF137" s="502" t="s">
        <v>14475</v>
      </c>
      <c r="CG137" s="504" t="s">
        <v>15198</v>
      </c>
      <c r="CH137" s="502" t="s">
        <v>6831</v>
      </c>
      <c r="CI137" s="502" t="s">
        <v>6831</v>
      </c>
      <c r="CJ137" s="502"/>
      <c r="DD137" s="496"/>
      <c r="DE137" s="496"/>
      <c r="DF137" s="496"/>
      <c r="DG137" s="496"/>
      <c r="DI137" s="144">
        <v>0</v>
      </c>
      <c r="DK137" s="496"/>
      <c r="DL137" s="496"/>
      <c r="ED137" s="502"/>
      <c r="EW137" s="149">
        <v>10</v>
      </c>
      <c r="EZ137" s="502">
        <v>100</v>
      </c>
      <c r="FA137" s="502"/>
      <c r="FB137" s="502"/>
      <c r="FG137" s="149">
        <v>2</v>
      </c>
      <c r="FI137" s="149">
        <v>20</v>
      </c>
      <c r="FJ137" s="149">
        <v>10</v>
      </c>
      <c r="FM137" s="502">
        <v>100</v>
      </c>
      <c r="FN137" s="502"/>
      <c r="FO137" s="502"/>
      <c r="FP137" s="502"/>
      <c r="FU137" s="149">
        <v>2</v>
      </c>
      <c r="FW137" s="149">
        <v>20</v>
      </c>
      <c r="FX137" s="152">
        <v>2000</v>
      </c>
      <c r="FY137" s="152">
        <v>1</v>
      </c>
    </row>
    <row r="138" spans="1:181">
      <c r="A138" s="139">
        <v>490081</v>
      </c>
      <c r="B138" s="139" t="s">
        <v>15487</v>
      </c>
      <c r="C138" s="139">
        <v>3</v>
      </c>
      <c r="E138" s="139">
        <v>0</v>
      </c>
      <c r="F138" s="534">
        <v>3</v>
      </c>
      <c r="G138" s="534">
        <v>3</v>
      </c>
      <c r="H138" s="534">
        <v>3</v>
      </c>
      <c r="I138" s="534"/>
      <c r="J138" s="534"/>
      <c r="N138" s="300" t="str">
        <f>N137</f>
        <v>PLAYERSKILL_49008</v>
      </c>
      <c r="O138" s="300" t="str">
        <f t="shared" ref="O138:O144" si="69">"PLAYERSKILLDES_"&amp;$A138</f>
        <v>PLAYERSKILLDES_490081</v>
      </c>
      <c r="P138" s="300" t="str">
        <f t="shared" ref="P138:P144" si="70">"PLAYERSKILLDES2_"&amp;A138</f>
        <v>PLAYERSKILLDES2_490081</v>
      </c>
      <c r="Q138" s="300" t="str">
        <f t="shared" ref="Q138:Q144" si="71">"PLAYERSKILLDES3_"&amp;A138</f>
        <v>PLAYERSKILLDES3_490081</v>
      </c>
      <c r="R138" s="300" t="str">
        <f>"PLAYERSKILLDESEX_"&amp;A138</f>
        <v>PLAYERSKILLDESEX_490081</v>
      </c>
      <c r="S138" s="300" t="s">
        <v>15488</v>
      </c>
      <c r="T138" s="502">
        <v>100</v>
      </c>
      <c r="U138" s="503"/>
      <c r="V138" s="503"/>
      <c r="W138" s="503"/>
      <c r="X138" s="503"/>
      <c r="Y138" s="503"/>
      <c r="Z138" s="496"/>
      <c r="AA138" s="496" t="s">
        <v>15489</v>
      </c>
      <c r="AB138" s="496"/>
      <c r="AC138" s="496"/>
      <c r="AD138" s="496"/>
      <c r="AE138" s="496"/>
      <c r="AF138" s="496"/>
      <c r="AG138" s="496"/>
      <c r="AH138" s="496"/>
      <c r="AI138" s="496"/>
      <c r="AJ138" s="496"/>
      <c r="AK138" s="496"/>
      <c r="AL138" s="496"/>
      <c r="AM138" s="496">
        <v>0</v>
      </c>
      <c r="AN138" s="496"/>
      <c r="AO138" s="139">
        <v>0</v>
      </c>
      <c r="AP138" s="139">
        <v>12</v>
      </c>
      <c r="AQ138" s="139">
        <v>1</v>
      </c>
      <c r="AR138" s="141">
        <v>0</v>
      </c>
      <c r="AT138" s="141" t="s">
        <v>15490</v>
      </c>
      <c r="AU138" s="504" t="s">
        <v>12513</v>
      </c>
      <c r="AV138" s="504" t="s">
        <v>12513</v>
      </c>
      <c r="AW138" s="141">
        <v>1</v>
      </c>
      <c r="AX138" s="142">
        <v>1</v>
      </c>
      <c r="AY138" s="142">
        <v>1</v>
      </c>
      <c r="AZ138" s="502"/>
      <c r="BA138" s="502"/>
      <c r="BB138" s="143">
        <v>1</v>
      </c>
      <c r="BD138" s="502"/>
      <c r="BE138" s="502"/>
      <c r="BF138" s="502"/>
      <c r="BG138" s="502"/>
      <c r="BH138" s="144">
        <v>100</v>
      </c>
      <c r="BK138" s="144">
        <v>0</v>
      </c>
      <c r="BL138" s="144">
        <v>0</v>
      </c>
      <c r="BN138" s="496">
        <v>43</v>
      </c>
      <c r="BO138" s="496"/>
      <c r="BQ138" s="144">
        <v>3</v>
      </c>
      <c r="BS138" s="502" t="s">
        <v>6831</v>
      </c>
      <c r="BT138" s="502"/>
      <c r="BU138" s="502" t="s">
        <v>6831</v>
      </c>
      <c r="BV138" s="502"/>
      <c r="BW138" s="502" t="s">
        <v>6831</v>
      </c>
      <c r="BX138" s="502">
        <v>5</v>
      </c>
      <c r="BY138" s="505" t="s">
        <v>6831</v>
      </c>
      <c r="BZ138" s="505" t="s">
        <v>6831</v>
      </c>
      <c r="CA138" s="505"/>
      <c r="CB138" s="505" t="s">
        <v>6831</v>
      </c>
      <c r="CC138" s="505"/>
      <c r="CD138" s="505"/>
      <c r="CE138" s="504">
        <v>90081</v>
      </c>
      <c r="CF138" s="502" t="s">
        <v>14475</v>
      </c>
      <c r="CG138" s="504" t="s">
        <v>15198</v>
      </c>
      <c r="CH138" s="502" t="s">
        <v>6831</v>
      </c>
      <c r="CI138" s="502" t="s">
        <v>6831</v>
      </c>
      <c r="CJ138" s="502"/>
      <c r="DD138" s="496"/>
      <c r="DE138" s="496"/>
      <c r="DF138" s="496"/>
      <c r="DG138" s="496"/>
      <c r="DI138" s="144">
        <v>0</v>
      </c>
      <c r="DK138" s="496"/>
      <c r="DL138" s="496"/>
      <c r="ED138" s="502"/>
      <c r="EW138" s="149">
        <v>10</v>
      </c>
      <c r="EZ138" s="502">
        <v>100</v>
      </c>
      <c r="FA138" s="502"/>
      <c r="FB138" s="502"/>
      <c r="FG138" s="149">
        <v>2</v>
      </c>
      <c r="FI138" s="149">
        <v>20</v>
      </c>
      <c r="FJ138" s="149">
        <v>10</v>
      </c>
      <c r="FM138" s="502">
        <v>100</v>
      </c>
      <c r="FN138" s="502"/>
      <c r="FO138" s="502"/>
      <c r="FP138" s="502"/>
      <c r="FU138" s="149">
        <v>2</v>
      </c>
      <c r="FW138" s="149">
        <v>20</v>
      </c>
      <c r="FX138" s="152">
        <v>2000</v>
      </c>
      <c r="FY138" s="152">
        <v>1</v>
      </c>
    </row>
    <row r="139" spans="1:181">
      <c r="A139" s="139">
        <v>490082</v>
      </c>
      <c r="B139" s="139" t="s">
        <v>15487</v>
      </c>
      <c r="C139" s="139">
        <v>3</v>
      </c>
      <c r="E139" s="139">
        <v>0</v>
      </c>
      <c r="F139" s="534">
        <v>3</v>
      </c>
      <c r="G139" s="534">
        <v>3</v>
      </c>
      <c r="H139" s="534">
        <v>3</v>
      </c>
      <c r="I139" s="534"/>
      <c r="J139" s="534"/>
      <c r="N139" s="300" t="str">
        <f t="shared" ref="N139:N144" si="72">N138</f>
        <v>PLAYERSKILL_49008</v>
      </c>
      <c r="O139" s="300" t="str">
        <f t="shared" si="69"/>
        <v>PLAYERSKILLDES_490082</v>
      </c>
      <c r="P139" s="300" t="str">
        <f t="shared" si="70"/>
        <v>PLAYERSKILLDES2_490082</v>
      </c>
      <c r="Q139" s="300" t="str">
        <f t="shared" si="71"/>
        <v>PLAYERSKILLDES3_490082</v>
      </c>
      <c r="R139" s="300" t="str">
        <f>"PLAYERSKILLDESEX_"&amp;A139</f>
        <v>PLAYERSKILLDESEX_490082</v>
      </c>
      <c r="S139" s="300" t="s">
        <v>15488</v>
      </c>
      <c r="T139" s="502">
        <v>100</v>
      </c>
      <c r="U139" s="503"/>
      <c r="V139" s="503"/>
      <c r="W139" s="503"/>
      <c r="X139" s="503"/>
      <c r="Y139" s="503"/>
      <c r="Z139" s="496"/>
      <c r="AA139" s="496" t="s">
        <v>15489</v>
      </c>
      <c r="AB139" s="496"/>
      <c r="AC139" s="496"/>
      <c r="AD139" s="496"/>
      <c r="AE139" s="496"/>
      <c r="AF139" s="496"/>
      <c r="AG139" s="496"/>
      <c r="AH139" s="496"/>
      <c r="AI139" s="496"/>
      <c r="AJ139" s="496"/>
      <c r="AK139" s="496"/>
      <c r="AL139" s="496"/>
      <c r="AM139" s="496">
        <v>0</v>
      </c>
      <c r="AN139" s="496"/>
      <c r="AO139" s="139">
        <v>0</v>
      </c>
      <c r="AP139" s="139">
        <v>12</v>
      </c>
      <c r="AQ139" s="139">
        <v>1</v>
      </c>
      <c r="AR139" s="141">
        <v>0</v>
      </c>
      <c r="AT139" s="141" t="s">
        <v>15490</v>
      </c>
      <c r="AU139" s="504" t="s">
        <v>12513</v>
      </c>
      <c r="AV139" s="504" t="s">
        <v>12513</v>
      </c>
      <c r="AW139" s="141">
        <v>1</v>
      </c>
      <c r="AX139" s="142">
        <v>1</v>
      </c>
      <c r="AY139" s="142">
        <v>1</v>
      </c>
      <c r="AZ139" s="502"/>
      <c r="BA139" s="502"/>
      <c r="BB139" s="143">
        <v>1</v>
      </c>
      <c r="BD139" s="502"/>
      <c r="BE139" s="502"/>
      <c r="BF139" s="502"/>
      <c r="BG139" s="502"/>
      <c r="BH139" s="144">
        <v>100</v>
      </c>
      <c r="BK139" s="144">
        <v>0</v>
      </c>
      <c r="BL139" s="144">
        <v>0</v>
      </c>
      <c r="BN139" s="496">
        <v>43</v>
      </c>
      <c r="BO139" s="496"/>
      <c r="BQ139" s="144">
        <v>3</v>
      </c>
      <c r="BS139" s="502" t="s">
        <v>6831</v>
      </c>
      <c r="BT139" s="502"/>
      <c r="BU139" s="502" t="s">
        <v>6831</v>
      </c>
      <c r="BV139" s="502"/>
      <c r="BW139" s="502" t="s">
        <v>6831</v>
      </c>
      <c r="BX139" s="502">
        <v>5</v>
      </c>
      <c r="BY139" s="505" t="s">
        <v>6831</v>
      </c>
      <c r="BZ139" s="505" t="s">
        <v>6831</v>
      </c>
      <c r="CA139" s="505"/>
      <c r="CB139" s="505" t="s">
        <v>6831</v>
      </c>
      <c r="CC139" s="505"/>
      <c r="CD139" s="505"/>
      <c r="CE139" s="504">
        <v>90082</v>
      </c>
      <c r="CF139" s="502" t="s">
        <v>14475</v>
      </c>
      <c r="CG139" s="504" t="s">
        <v>15198</v>
      </c>
      <c r="CH139" s="502" t="s">
        <v>6831</v>
      </c>
      <c r="CI139" s="502" t="s">
        <v>6831</v>
      </c>
      <c r="CJ139" s="502"/>
      <c r="DD139" s="496"/>
      <c r="DE139" s="496"/>
      <c r="DF139" s="496"/>
      <c r="DG139" s="496"/>
      <c r="DI139" s="144">
        <v>0</v>
      </c>
      <c r="DK139" s="496"/>
      <c r="DL139" s="496"/>
      <c r="ED139" s="502"/>
      <c r="EW139" s="149">
        <v>10</v>
      </c>
      <c r="EZ139" s="502">
        <v>100</v>
      </c>
      <c r="FA139" s="502"/>
      <c r="FB139" s="502"/>
      <c r="FG139" s="149">
        <v>2</v>
      </c>
      <c r="FI139" s="149">
        <v>20</v>
      </c>
      <c r="FJ139" s="149">
        <v>10</v>
      </c>
      <c r="FM139" s="502">
        <v>100</v>
      </c>
      <c r="FN139" s="502"/>
      <c r="FO139" s="502"/>
      <c r="FP139" s="502"/>
      <c r="FU139" s="149">
        <v>2</v>
      </c>
      <c r="FW139" s="149">
        <v>20</v>
      </c>
      <c r="FX139" s="152">
        <v>2000</v>
      </c>
      <c r="FY139" s="152">
        <v>1</v>
      </c>
    </row>
    <row r="140" spans="1:181">
      <c r="A140" s="139">
        <v>490083</v>
      </c>
      <c r="B140" s="139" t="s">
        <v>15487</v>
      </c>
      <c r="C140" s="139">
        <v>3</v>
      </c>
      <c r="E140" s="139">
        <v>0</v>
      </c>
      <c r="F140" s="534">
        <v>3</v>
      </c>
      <c r="G140" s="534">
        <v>3</v>
      </c>
      <c r="H140" s="534">
        <v>3</v>
      </c>
      <c r="I140" s="534"/>
      <c r="J140" s="534"/>
      <c r="N140" s="300" t="str">
        <f t="shared" si="72"/>
        <v>PLAYERSKILL_49008</v>
      </c>
      <c r="O140" s="300" t="str">
        <f t="shared" si="69"/>
        <v>PLAYERSKILLDES_490083</v>
      </c>
      <c r="P140" s="300" t="str">
        <f t="shared" si="70"/>
        <v>PLAYERSKILLDES2_490083</v>
      </c>
      <c r="Q140" s="300" t="str">
        <f t="shared" si="71"/>
        <v>PLAYERSKILLDES3_490083</v>
      </c>
      <c r="R140" s="300"/>
      <c r="S140" s="300" t="s">
        <v>15488</v>
      </c>
      <c r="T140" s="502">
        <v>100</v>
      </c>
      <c r="U140" s="503"/>
      <c r="V140" s="503"/>
      <c r="W140" s="503"/>
      <c r="X140" s="503"/>
      <c r="Y140" s="503"/>
      <c r="Z140" s="496"/>
      <c r="AA140" s="496" t="s">
        <v>15489</v>
      </c>
      <c r="AB140" s="496"/>
      <c r="AC140" s="496"/>
      <c r="AD140" s="496"/>
      <c r="AE140" s="496"/>
      <c r="AF140" s="496"/>
      <c r="AG140" s="496"/>
      <c r="AH140" s="496"/>
      <c r="AI140" s="496"/>
      <c r="AJ140" s="496"/>
      <c r="AK140" s="496"/>
      <c r="AL140" s="496"/>
      <c r="AM140" s="496">
        <v>0</v>
      </c>
      <c r="AN140" s="496"/>
      <c r="AO140" s="139">
        <v>0</v>
      </c>
      <c r="AP140" s="139">
        <v>12</v>
      </c>
      <c r="AQ140" s="139">
        <v>1</v>
      </c>
      <c r="AR140" s="141">
        <v>0</v>
      </c>
      <c r="AT140" s="141" t="s">
        <v>15490</v>
      </c>
      <c r="AU140" s="504" t="s">
        <v>12513</v>
      </c>
      <c r="AV140" s="504" t="s">
        <v>12513</v>
      </c>
      <c r="AW140" s="141">
        <v>1</v>
      </c>
      <c r="AX140" s="142">
        <v>1</v>
      </c>
      <c r="AY140" s="142">
        <v>1</v>
      </c>
      <c r="AZ140" s="502"/>
      <c r="BA140" s="502"/>
      <c r="BB140" s="143">
        <v>1</v>
      </c>
      <c r="BD140" s="502"/>
      <c r="BE140" s="502"/>
      <c r="BF140" s="502"/>
      <c r="BG140" s="502"/>
      <c r="BH140" s="144">
        <v>100</v>
      </c>
      <c r="BK140" s="144">
        <v>0</v>
      </c>
      <c r="BL140" s="144">
        <v>0</v>
      </c>
      <c r="BN140" s="496">
        <v>43</v>
      </c>
      <c r="BO140" s="496"/>
      <c r="BQ140" s="144">
        <v>3</v>
      </c>
      <c r="BS140" s="502" t="s">
        <v>6831</v>
      </c>
      <c r="BT140" s="502"/>
      <c r="BU140" s="502" t="s">
        <v>6831</v>
      </c>
      <c r="BV140" s="502"/>
      <c r="BW140" s="502" t="s">
        <v>6831</v>
      </c>
      <c r="BX140" s="502">
        <v>5</v>
      </c>
      <c r="BY140" s="505" t="s">
        <v>6831</v>
      </c>
      <c r="BZ140" s="505" t="s">
        <v>6831</v>
      </c>
      <c r="CA140" s="505"/>
      <c r="CB140" s="505" t="s">
        <v>6831</v>
      </c>
      <c r="CC140" s="505"/>
      <c r="CD140" s="505"/>
      <c r="CE140" s="504">
        <v>90083</v>
      </c>
      <c r="CF140" s="502" t="s">
        <v>14475</v>
      </c>
      <c r="CG140" s="504" t="s">
        <v>15198</v>
      </c>
      <c r="CH140" s="502" t="s">
        <v>6831</v>
      </c>
      <c r="CI140" s="502" t="s">
        <v>6831</v>
      </c>
      <c r="CJ140" s="502"/>
      <c r="DD140" s="496"/>
      <c r="DE140" s="496"/>
      <c r="DF140" s="496"/>
      <c r="DG140" s="496"/>
      <c r="DI140" s="144">
        <v>0</v>
      </c>
      <c r="DK140" s="496"/>
      <c r="DL140" s="496"/>
      <c r="ED140" s="502"/>
      <c r="EW140" s="149">
        <v>10</v>
      </c>
      <c r="EZ140" s="502">
        <v>100</v>
      </c>
      <c r="FA140" s="502"/>
      <c r="FB140" s="502"/>
      <c r="FG140" s="149">
        <v>2</v>
      </c>
      <c r="FI140" s="149">
        <v>20</v>
      </c>
      <c r="FJ140" s="149">
        <v>10</v>
      </c>
      <c r="FM140" s="502">
        <v>100</v>
      </c>
      <c r="FN140" s="502"/>
      <c r="FO140" s="502"/>
      <c r="FP140" s="502"/>
      <c r="FU140" s="149">
        <v>2</v>
      </c>
      <c r="FW140" s="149">
        <v>20</v>
      </c>
      <c r="FX140" s="152">
        <v>2000</v>
      </c>
      <c r="FY140" s="152">
        <v>1</v>
      </c>
    </row>
    <row r="141" spans="1:181">
      <c r="A141" s="139">
        <v>490084</v>
      </c>
      <c r="B141" s="139" t="s">
        <v>15487</v>
      </c>
      <c r="C141" s="139">
        <v>3</v>
      </c>
      <c r="E141" s="139">
        <v>0</v>
      </c>
      <c r="F141" s="534">
        <v>3</v>
      </c>
      <c r="G141" s="534">
        <v>3</v>
      </c>
      <c r="H141" s="534">
        <v>3</v>
      </c>
      <c r="I141" s="534"/>
      <c r="J141" s="534"/>
      <c r="N141" s="300" t="str">
        <f t="shared" si="72"/>
        <v>PLAYERSKILL_49008</v>
      </c>
      <c r="O141" s="300" t="str">
        <f t="shared" si="69"/>
        <v>PLAYERSKILLDES_490084</v>
      </c>
      <c r="P141" s="300" t="str">
        <f t="shared" si="70"/>
        <v>PLAYERSKILLDES2_490084</v>
      </c>
      <c r="Q141" s="300" t="str">
        <f t="shared" si="71"/>
        <v>PLAYERSKILLDES3_490084</v>
      </c>
      <c r="R141" s="300" t="str">
        <f t="shared" ref="R141:R144" si="73">"PLAYERSKILLDESEX_"&amp;A141</f>
        <v>PLAYERSKILLDESEX_490084</v>
      </c>
      <c r="S141" s="300" t="s">
        <v>15488</v>
      </c>
      <c r="T141" s="502">
        <v>100</v>
      </c>
      <c r="U141" s="503"/>
      <c r="V141" s="503"/>
      <c r="W141" s="503"/>
      <c r="X141" s="503"/>
      <c r="Y141" s="503"/>
      <c r="Z141" s="496"/>
      <c r="AA141" s="496" t="s">
        <v>15489</v>
      </c>
      <c r="AB141" s="496"/>
      <c r="AC141" s="496"/>
      <c r="AD141" s="496"/>
      <c r="AE141" s="496"/>
      <c r="AF141" s="496"/>
      <c r="AG141" s="496"/>
      <c r="AH141" s="496"/>
      <c r="AI141" s="496"/>
      <c r="AJ141" s="496"/>
      <c r="AK141" s="496"/>
      <c r="AL141" s="496"/>
      <c r="AM141" s="496">
        <v>0</v>
      </c>
      <c r="AN141" s="496"/>
      <c r="AO141" s="139">
        <v>0</v>
      </c>
      <c r="AP141" s="139">
        <v>12</v>
      </c>
      <c r="AQ141" s="139">
        <v>1</v>
      </c>
      <c r="AR141" s="141">
        <v>0</v>
      </c>
      <c r="AT141" s="141" t="s">
        <v>15490</v>
      </c>
      <c r="AU141" s="504" t="s">
        <v>12513</v>
      </c>
      <c r="AV141" s="504" t="s">
        <v>12513</v>
      </c>
      <c r="AW141" s="141">
        <v>1</v>
      </c>
      <c r="AX141" s="142">
        <v>1</v>
      </c>
      <c r="AY141" s="142">
        <v>1</v>
      </c>
      <c r="AZ141" s="502"/>
      <c r="BA141" s="502"/>
      <c r="BB141" s="143">
        <v>1</v>
      </c>
      <c r="BD141" s="502"/>
      <c r="BE141" s="502"/>
      <c r="BF141" s="502"/>
      <c r="BG141" s="502"/>
      <c r="BH141" s="144">
        <v>100</v>
      </c>
      <c r="BK141" s="144">
        <v>0</v>
      </c>
      <c r="BL141" s="144">
        <v>0</v>
      </c>
      <c r="BN141" s="496">
        <v>43</v>
      </c>
      <c r="BO141" s="496"/>
      <c r="BQ141" s="144">
        <v>3</v>
      </c>
      <c r="BS141" s="502" t="s">
        <v>6831</v>
      </c>
      <c r="BT141" s="502"/>
      <c r="BU141" s="502" t="s">
        <v>6831</v>
      </c>
      <c r="BV141" s="502"/>
      <c r="BW141" s="502" t="s">
        <v>6831</v>
      </c>
      <c r="BX141" s="502">
        <v>5</v>
      </c>
      <c r="BY141" s="505" t="s">
        <v>6831</v>
      </c>
      <c r="BZ141" s="505" t="s">
        <v>6831</v>
      </c>
      <c r="CA141" s="505"/>
      <c r="CB141" s="505" t="s">
        <v>6831</v>
      </c>
      <c r="CC141" s="505"/>
      <c r="CD141" s="505"/>
      <c r="CE141" s="504">
        <v>90084</v>
      </c>
      <c r="CF141" s="502" t="s">
        <v>14475</v>
      </c>
      <c r="CG141" s="504" t="s">
        <v>15198</v>
      </c>
      <c r="CH141" s="502" t="s">
        <v>6831</v>
      </c>
      <c r="CI141" s="502" t="s">
        <v>6831</v>
      </c>
      <c r="CJ141" s="502"/>
      <c r="DD141" s="496"/>
      <c r="DE141" s="496"/>
      <c r="DF141" s="496"/>
      <c r="DG141" s="496"/>
      <c r="DI141" s="144">
        <v>0</v>
      </c>
      <c r="DK141" s="496"/>
      <c r="DL141" s="496"/>
      <c r="ED141" s="502"/>
      <c r="EW141" s="149">
        <v>10</v>
      </c>
      <c r="EZ141" s="502">
        <v>100</v>
      </c>
      <c r="FA141" s="502"/>
      <c r="FB141" s="502"/>
      <c r="FG141" s="149">
        <v>2</v>
      </c>
      <c r="FI141" s="149">
        <v>20</v>
      </c>
      <c r="FJ141" s="149">
        <v>10</v>
      </c>
      <c r="FM141" s="502">
        <v>100</v>
      </c>
      <c r="FN141" s="502"/>
      <c r="FO141" s="502"/>
      <c r="FP141" s="502"/>
      <c r="FU141" s="149">
        <v>2</v>
      </c>
      <c r="FW141" s="149">
        <v>20</v>
      </c>
      <c r="FX141" s="152">
        <v>2000</v>
      </c>
      <c r="FY141" s="152">
        <v>1</v>
      </c>
    </row>
    <row r="142" spans="1:181">
      <c r="A142" s="139">
        <v>490085</v>
      </c>
      <c r="B142" s="139" t="s">
        <v>15487</v>
      </c>
      <c r="C142" s="139">
        <v>3</v>
      </c>
      <c r="E142" s="139">
        <v>0</v>
      </c>
      <c r="F142" s="534">
        <v>3</v>
      </c>
      <c r="G142" s="534">
        <v>3</v>
      </c>
      <c r="H142" s="534">
        <v>3</v>
      </c>
      <c r="I142" s="534"/>
      <c r="J142" s="534"/>
      <c r="N142" s="300" t="str">
        <f t="shared" si="72"/>
        <v>PLAYERSKILL_49008</v>
      </c>
      <c r="O142" s="300" t="str">
        <f t="shared" si="69"/>
        <v>PLAYERSKILLDES_490085</v>
      </c>
      <c r="P142" s="300" t="str">
        <f t="shared" si="70"/>
        <v>PLAYERSKILLDES2_490085</v>
      </c>
      <c r="Q142" s="300" t="str">
        <f t="shared" si="71"/>
        <v>PLAYERSKILLDES3_490085</v>
      </c>
      <c r="R142" s="300" t="str">
        <f t="shared" si="73"/>
        <v>PLAYERSKILLDESEX_490085</v>
      </c>
      <c r="S142" s="300" t="s">
        <v>15488</v>
      </c>
      <c r="T142" s="502">
        <v>100</v>
      </c>
      <c r="U142" s="503"/>
      <c r="V142" s="503"/>
      <c r="W142" s="503"/>
      <c r="X142" s="503"/>
      <c r="Y142" s="503"/>
      <c r="Z142" s="496"/>
      <c r="AA142" s="496" t="s">
        <v>15489</v>
      </c>
      <c r="AB142" s="496"/>
      <c r="AC142" s="496"/>
      <c r="AD142" s="496"/>
      <c r="AE142" s="496"/>
      <c r="AF142" s="496"/>
      <c r="AG142" s="496"/>
      <c r="AH142" s="496"/>
      <c r="AI142" s="496"/>
      <c r="AJ142" s="496"/>
      <c r="AK142" s="496"/>
      <c r="AL142" s="496"/>
      <c r="AM142" s="496">
        <v>0</v>
      </c>
      <c r="AN142" s="496"/>
      <c r="AO142" s="139">
        <v>0</v>
      </c>
      <c r="AP142" s="139">
        <v>12</v>
      </c>
      <c r="AQ142" s="139">
        <v>1</v>
      </c>
      <c r="AR142" s="141">
        <v>0</v>
      </c>
      <c r="AT142" s="141" t="s">
        <v>15490</v>
      </c>
      <c r="AU142" s="504" t="s">
        <v>12513</v>
      </c>
      <c r="AV142" s="504" t="s">
        <v>12513</v>
      </c>
      <c r="AW142" s="141">
        <v>1</v>
      </c>
      <c r="AX142" s="142">
        <v>1</v>
      </c>
      <c r="AY142" s="142">
        <v>1</v>
      </c>
      <c r="AZ142" s="502"/>
      <c r="BA142" s="502"/>
      <c r="BB142" s="143">
        <v>1</v>
      </c>
      <c r="BD142" s="502"/>
      <c r="BE142" s="502"/>
      <c r="BF142" s="502"/>
      <c r="BG142" s="502"/>
      <c r="BH142" s="144">
        <v>100</v>
      </c>
      <c r="BK142" s="144">
        <v>0</v>
      </c>
      <c r="BL142" s="144">
        <v>0</v>
      </c>
      <c r="BN142" s="496">
        <v>43</v>
      </c>
      <c r="BO142" s="496"/>
      <c r="BQ142" s="144">
        <v>3</v>
      </c>
      <c r="BS142" s="502" t="s">
        <v>6831</v>
      </c>
      <c r="BT142" s="502"/>
      <c r="BU142" s="502" t="s">
        <v>6831</v>
      </c>
      <c r="BV142" s="502"/>
      <c r="BW142" s="502" t="s">
        <v>6831</v>
      </c>
      <c r="BX142" s="502">
        <v>5</v>
      </c>
      <c r="BY142" s="505" t="s">
        <v>6831</v>
      </c>
      <c r="BZ142" s="505" t="s">
        <v>6831</v>
      </c>
      <c r="CA142" s="505"/>
      <c r="CB142" s="505" t="s">
        <v>6831</v>
      </c>
      <c r="CC142" s="505"/>
      <c r="CD142" s="505"/>
      <c r="CE142" s="504">
        <v>90085</v>
      </c>
      <c r="CF142" s="502" t="s">
        <v>14475</v>
      </c>
      <c r="CG142" s="504" t="s">
        <v>15198</v>
      </c>
      <c r="CH142" s="502" t="s">
        <v>6831</v>
      </c>
      <c r="CI142" s="502" t="s">
        <v>6831</v>
      </c>
      <c r="CJ142" s="502"/>
      <c r="DD142" s="496"/>
      <c r="DE142" s="496"/>
      <c r="DF142" s="496"/>
      <c r="DG142" s="496"/>
      <c r="DI142" s="144">
        <v>0</v>
      </c>
      <c r="DK142" s="496"/>
      <c r="DL142" s="496"/>
      <c r="ED142" s="502"/>
      <c r="EW142" s="149">
        <v>10</v>
      </c>
      <c r="EZ142" s="502">
        <v>100</v>
      </c>
      <c r="FA142" s="502"/>
      <c r="FB142" s="502"/>
      <c r="FG142" s="149">
        <v>2</v>
      </c>
      <c r="FI142" s="149">
        <v>20</v>
      </c>
      <c r="FJ142" s="149">
        <v>10</v>
      </c>
      <c r="FM142" s="502">
        <v>100</v>
      </c>
      <c r="FN142" s="502"/>
      <c r="FO142" s="502"/>
      <c r="FP142" s="502"/>
      <c r="FU142" s="149">
        <v>2</v>
      </c>
      <c r="FW142" s="149">
        <v>20</v>
      </c>
      <c r="FX142" s="152">
        <v>2000</v>
      </c>
      <c r="FY142" s="152">
        <v>1</v>
      </c>
    </row>
    <row r="143" spans="1:181">
      <c r="A143" s="139">
        <v>490086</v>
      </c>
      <c r="B143" s="139" t="s">
        <v>15487</v>
      </c>
      <c r="C143" s="139">
        <v>3</v>
      </c>
      <c r="E143" s="139">
        <v>0</v>
      </c>
      <c r="F143" s="534">
        <v>3</v>
      </c>
      <c r="G143" s="534">
        <v>3</v>
      </c>
      <c r="H143" s="534">
        <v>3</v>
      </c>
      <c r="I143" s="534"/>
      <c r="J143" s="534"/>
      <c r="N143" s="300" t="str">
        <f t="shared" si="72"/>
        <v>PLAYERSKILL_49008</v>
      </c>
      <c r="O143" s="300" t="str">
        <f t="shared" si="69"/>
        <v>PLAYERSKILLDES_490086</v>
      </c>
      <c r="P143" s="300" t="str">
        <f t="shared" si="70"/>
        <v>PLAYERSKILLDES2_490086</v>
      </c>
      <c r="Q143" s="300" t="str">
        <f t="shared" si="71"/>
        <v>PLAYERSKILLDES3_490086</v>
      </c>
      <c r="R143" s="300" t="str">
        <f t="shared" si="73"/>
        <v>PLAYERSKILLDESEX_490086</v>
      </c>
      <c r="S143" s="300" t="s">
        <v>15488</v>
      </c>
      <c r="T143" s="502">
        <v>100</v>
      </c>
      <c r="U143" s="503"/>
      <c r="V143" s="503"/>
      <c r="W143" s="503"/>
      <c r="X143" s="503"/>
      <c r="Y143" s="503"/>
      <c r="Z143" s="496"/>
      <c r="AA143" s="496" t="s">
        <v>15489</v>
      </c>
      <c r="AB143" s="496"/>
      <c r="AC143" s="496"/>
      <c r="AD143" s="496"/>
      <c r="AE143" s="496"/>
      <c r="AF143" s="496"/>
      <c r="AG143" s="496"/>
      <c r="AH143" s="496"/>
      <c r="AI143" s="496"/>
      <c r="AJ143" s="496"/>
      <c r="AK143" s="496"/>
      <c r="AL143" s="496"/>
      <c r="AM143" s="496">
        <v>0</v>
      </c>
      <c r="AN143" s="496"/>
      <c r="AO143" s="139">
        <v>0</v>
      </c>
      <c r="AP143" s="139">
        <v>12</v>
      </c>
      <c r="AQ143" s="139">
        <v>1</v>
      </c>
      <c r="AR143" s="141">
        <v>0</v>
      </c>
      <c r="AT143" s="141" t="s">
        <v>15490</v>
      </c>
      <c r="AU143" s="504" t="s">
        <v>12513</v>
      </c>
      <c r="AV143" s="504" t="s">
        <v>12513</v>
      </c>
      <c r="AW143" s="141">
        <v>1</v>
      </c>
      <c r="AX143" s="142">
        <v>1</v>
      </c>
      <c r="AY143" s="142">
        <v>1</v>
      </c>
      <c r="AZ143" s="502"/>
      <c r="BA143" s="502"/>
      <c r="BB143" s="143">
        <v>1</v>
      </c>
      <c r="BD143" s="502"/>
      <c r="BE143" s="502"/>
      <c r="BF143" s="502"/>
      <c r="BG143" s="502"/>
      <c r="BH143" s="144">
        <v>100</v>
      </c>
      <c r="BK143" s="144">
        <v>0</v>
      </c>
      <c r="BL143" s="144">
        <v>0</v>
      </c>
      <c r="BN143" s="496">
        <v>43</v>
      </c>
      <c r="BO143" s="496"/>
      <c r="BQ143" s="144">
        <v>3</v>
      </c>
      <c r="BS143" s="502" t="s">
        <v>6831</v>
      </c>
      <c r="BT143" s="502"/>
      <c r="BU143" s="502" t="s">
        <v>6831</v>
      </c>
      <c r="BV143" s="502"/>
      <c r="BW143" s="502" t="s">
        <v>6831</v>
      </c>
      <c r="BX143" s="502">
        <v>5</v>
      </c>
      <c r="BY143" s="505" t="s">
        <v>6831</v>
      </c>
      <c r="BZ143" s="505" t="s">
        <v>6831</v>
      </c>
      <c r="CA143" s="505"/>
      <c r="CB143" s="505" t="s">
        <v>6831</v>
      </c>
      <c r="CC143" s="505"/>
      <c r="CD143" s="505"/>
      <c r="CE143" s="504">
        <v>90086</v>
      </c>
      <c r="CF143" s="502" t="s">
        <v>14475</v>
      </c>
      <c r="CG143" s="504" t="s">
        <v>15198</v>
      </c>
      <c r="CH143" s="502" t="s">
        <v>6831</v>
      </c>
      <c r="CI143" s="502" t="s">
        <v>6831</v>
      </c>
      <c r="CJ143" s="502"/>
      <c r="DD143" s="496"/>
      <c r="DE143" s="496"/>
      <c r="DF143" s="496"/>
      <c r="DG143" s="496"/>
      <c r="DI143" s="144">
        <v>0</v>
      </c>
      <c r="DK143" s="496"/>
      <c r="DL143" s="496"/>
      <c r="ED143" s="502"/>
      <c r="EW143" s="149">
        <v>10</v>
      </c>
      <c r="EZ143" s="502">
        <v>100</v>
      </c>
      <c r="FA143" s="502"/>
      <c r="FB143" s="502"/>
      <c r="FG143" s="149">
        <v>2</v>
      </c>
      <c r="FI143" s="149">
        <v>20</v>
      </c>
      <c r="FJ143" s="149">
        <v>10</v>
      </c>
      <c r="FM143" s="502">
        <v>100</v>
      </c>
      <c r="FN143" s="502"/>
      <c r="FO143" s="502"/>
      <c r="FP143" s="502"/>
      <c r="FU143" s="149">
        <v>2</v>
      </c>
      <c r="FW143" s="149">
        <v>20</v>
      </c>
      <c r="FX143" s="152">
        <v>2000</v>
      </c>
      <c r="FY143" s="152">
        <v>1</v>
      </c>
    </row>
    <row r="144" spans="1:181">
      <c r="A144" s="139">
        <v>490087</v>
      </c>
      <c r="B144" s="139" t="s">
        <v>15487</v>
      </c>
      <c r="C144" s="139">
        <v>3</v>
      </c>
      <c r="E144" s="139">
        <v>0</v>
      </c>
      <c r="F144" s="534">
        <v>3</v>
      </c>
      <c r="G144" s="534">
        <v>3</v>
      </c>
      <c r="H144" s="534">
        <v>3</v>
      </c>
      <c r="I144" s="534"/>
      <c r="J144" s="534"/>
      <c r="N144" s="300" t="str">
        <f t="shared" si="72"/>
        <v>PLAYERSKILL_49008</v>
      </c>
      <c r="O144" s="300" t="str">
        <f t="shared" si="69"/>
        <v>PLAYERSKILLDES_490087</v>
      </c>
      <c r="P144" s="300" t="str">
        <f t="shared" si="70"/>
        <v>PLAYERSKILLDES2_490087</v>
      </c>
      <c r="Q144" s="300" t="str">
        <f t="shared" si="71"/>
        <v>PLAYERSKILLDES3_490087</v>
      </c>
      <c r="R144" s="300" t="str">
        <f t="shared" si="73"/>
        <v>PLAYERSKILLDESEX_490087</v>
      </c>
      <c r="S144" s="300" t="s">
        <v>15488</v>
      </c>
      <c r="T144" s="502">
        <v>100</v>
      </c>
      <c r="U144" s="503"/>
      <c r="V144" s="503"/>
      <c r="W144" s="503"/>
      <c r="X144" s="503"/>
      <c r="Y144" s="503"/>
      <c r="Z144" s="496"/>
      <c r="AA144" s="496" t="s">
        <v>15489</v>
      </c>
      <c r="AB144" s="496"/>
      <c r="AC144" s="496"/>
      <c r="AD144" s="496"/>
      <c r="AE144" s="496"/>
      <c r="AF144" s="496"/>
      <c r="AG144" s="496"/>
      <c r="AH144" s="496"/>
      <c r="AI144" s="496"/>
      <c r="AJ144" s="496"/>
      <c r="AK144" s="496"/>
      <c r="AL144" s="496"/>
      <c r="AM144" s="496">
        <v>0</v>
      </c>
      <c r="AN144" s="496"/>
      <c r="AO144" s="139">
        <v>0</v>
      </c>
      <c r="AP144" s="139">
        <v>12</v>
      </c>
      <c r="AQ144" s="139">
        <v>1</v>
      </c>
      <c r="AR144" s="141">
        <v>0</v>
      </c>
      <c r="AT144" s="141" t="s">
        <v>15490</v>
      </c>
      <c r="AU144" s="504" t="s">
        <v>12513</v>
      </c>
      <c r="AV144" s="504" t="s">
        <v>12513</v>
      </c>
      <c r="AW144" s="141">
        <v>1</v>
      </c>
      <c r="AX144" s="142">
        <v>1</v>
      </c>
      <c r="AY144" s="142">
        <v>1</v>
      </c>
      <c r="AZ144" s="502"/>
      <c r="BA144" s="502"/>
      <c r="BB144" s="143">
        <v>1</v>
      </c>
      <c r="BD144" s="502"/>
      <c r="BE144" s="502"/>
      <c r="BF144" s="502"/>
      <c r="BG144" s="502"/>
      <c r="BH144" s="144">
        <v>100</v>
      </c>
      <c r="BK144" s="144">
        <v>0</v>
      </c>
      <c r="BL144" s="144">
        <v>0</v>
      </c>
      <c r="BN144" s="496">
        <v>43</v>
      </c>
      <c r="BO144" s="496"/>
      <c r="BQ144" s="144">
        <v>3</v>
      </c>
      <c r="BS144" s="502" t="s">
        <v>6831</v>
      </c>
      <c r="BT144" s="502"/>
      <c r="BU144" s="502" t="s">
        <v>6831</v>
      </c>
      <c r="BV144" s="502"/>
      <c r="BW144" s="502" t="s">
        <v>6831</v>
      </c>
      <c r="BX144" s="502">
        <v>5</v>
      </c>
      <c r="BY144" s="505" t="s">
        <v>6831</v>
      </c>
      <c r="BZ144" s="505" t="s">
        <v>6831</v>
      </c>
      <c r="CA144" s="505"/>
      <c r="CB144" s="505" t="s">
        <v>6831</v>
      </c>
      <c r="CC144" s="505"/>
      <c r="CD144" s="505"/>
      <c r="CE144" s="504">
        <v>90087</v>
      </c>
      <c r="CF144" s="502" t="s">
        <v>14475</v>
      </c>
      <c r="CG144" s="504" t="s">
        <v>15198</v>
      </c>
      <c r="CH144" s="502" t="s">
        <v>6831</v>
      </c>
      <c r="CI144" s="502" t="s">
        <v>6831</v>
      </c>
      <c r="CJ144" s="502"/>
      <c r="DD144" s="496"/>
      <c r="DE144" s="496"/>
      <c r="DF144" s="496"/>
      <c r="DG144" s="496"/>
      <c r="DI144" s="144">
        <v>0</v>
      </c>
      <c r="DK144" s="496"/>
      <c r="DL144" s="496"/>
      <c r="ED144" s="502"/>
      <c r="EW144" s="149">
        <v>10</v>
      </c>
      <c r="EZ144" s="502">
        <v>100</v>
      </c>
      <c r="FA144" s="502"/>
      <c r="FB144" s="502"/>
      <c r="FG144" s="149">
        <v>2</v>
      </c>
      <c r="FI144" s="149">
        <v>20</v>
      </c>
      <c r="FJ144" s="149">
        <v>10</v>
      </c>
      <c r="FM144" s="502">
        <v>100</v>
      </c>
      <c r="FN144" s="502"/>
      <c r="FO144" s="502"/>
      <c r="FP144" s="502"/>
      <c r="FU144" s="149">
        <v>2</v>
      </c>
      <c r="FW144" s="149">
        <v>20</v>
      </c>
      <c r="FX144" s="152">
        <v>2000</v>
      </c>
      <c r="FY144" s="152">
        <v>1</v>
      </c>
    </row>
    <row r="145" spans="1:181">
      <c r="A145" s="139">
        <v>49009</v>
      </c>
      <c r="B145" s="139" t="s">
        <v>15491</v>
      </c>
      <c r="C145" s="139">
        <v>3</v>
      </c>
      <c r="E145" s="139">
        <v>0</v>
      </c>
      <c r="F145" s="534">
        <v>3</v>
      </c>
      <c r="G145" s="534">
        <v>2</v>
      </c>
      <c r="H145" s="534">
        <v>2</v>
      </c>
      <c r="I145" s="534"/>
      <c r="J145" s="534"/>
      <c r="N145" s="300" t="str">
        <f>"PLAYERSKILL_"&amp;A145</f>
        <v>PLAYERSKILL_49009</v>
      </c>
      <c r="O145" s="300" t="str">
        <f>"PLAYERSKILLDES_"&amp;$A145</f>
        <v>PLAYERSKILLDES_49009</v>
      </c>
      <c r="P145" s="300" t="str">
        <f>"PLAYERSKILLDES2_"&amp;A145</f>
        <v>PLAYERSKILLDES2_49009</v>
      </c>
      <c r="Q145" s="300" t="str">
        <f>"PLAYERSKILLDES3_"&amp;A145</f>
        <v>PLAYERSKILLDES3_49009</v>
      </c>
      <c r="R145" s="300"/>
      <c r="S145" s="300" t="s">
        <v>15492</v>
      </c>
      <c r="T145" s="502">
        <v>100</v>
      </c>
      <c r="U145" s="503"/>
      <c r="V145" s="503"/>
      <c r="W145" s="503"/>
      <c r="X145" s="503"/>
      <c r="Y145" s="503"/>
      <c r="Z145" s="496"/>
      <c r="AA145" s="496"/>
      <c r="AB145" s="496"/>
      <c r="AC145" s="496"/>
      <c r="AD145" s="496"/>
      <c r="AE145" s="496"/>
      <c r="AF145" s="496"/>
      <c r="AG145" s="496"/>
      <c r="AH145" s="496"/>
      <c r="AI145" s="496"/>
      <c r="AJ145" s="496"/>
      <c r="AK145" s="496"/>
      <c r="AL145" s="496"/>
      <c r="AM145" s="496">
        <v>0</v>
      </c>
      <c r="AN145" s="496"/>
      <c r="AO145" s="139">
        <v>0</v>
      </c>
      <c r="AP145" s="139">
        <v>12</v>
      </c>
      <c r="AQ145" s="139">
        <v>1</v>
      </c>
      <c r="AR145" s="141">
        <v>0</v>
      </c>
      <c r="AT145" s="141" t="s">
        <v>15204</v>
      </c>
      <c r="AU145" s="504" t="s">
        <v>12513</v>
      </c>
      <c r="AV145" s="504" t="s">
        <v>12513</v>
      </c>
      <c r="AW145" s="141">
        <v>1</v>
      </c>
      <c r="AX145" s="142">
        <v>1</v>
      </c>
      <c r="AY145" s="142">
        <v>1</v>
      </c>
      <c r="AZ145" s="502" t="s">
        <v>6831</v>
      </c>
      <c r="BA145" s="502"/>
      <c r="BB145" s="143">
        <v>1</v>
      </c>
      <c r="BD145" s="502" t="s">
        <v>6831</v>
      </c>
      <c r="BE145" s="502" t="s">
        <v>6831</v>
      </c>
      <c r="BF145" s="502" t="s">
        <v>6831</v>
      </c>
      <c r="BG145" s="502" t="s">
        <v>6831</v>
      </c>
      <c r="BH145" s="144">
        <v>100</v>
      </c>
      <c r="BK145" s="144">
        <v>1</v>
      </c>
      <c r="BL145" s="144">
        <v>2000</v>
      </c>
      <c r="BM145" s="144">
        <v>1</v>
      </c>
      <c r="BN145" s="496"/>
      <c r="BO145" s="496"/>
      <c r="BP145" s="144" t="s">
        <v>15204</v>
      </c>
      <c r="BS145" s="502" t="s">
        <v>6831</v>
      </c>
      <c r="BT145" s="502"/>
      <c r="BU145" s="502" t="s">
        <v>6831</v>
      </c>
      <c r="BV145" s="502"/>
      <c r="BW145" s="502" t="s">
        <v>6831</v>
      </c>
      <c r="BX145" s="502">
        <v>2</v>
      </c>
      <c r="BY145" s="505" t="s">
        <v>6831</v>
      </c>
      <c r="BZ145" s="505" t="s">
        <v>6831</v>
      </c>
      <c r="CA145" s="505">
        <v>449009</v>
      </c>
      <c r="CB145" s="511" t="s">
        <v>15205</v>
      </c>
      <c r="CC145" s="511"/>
      <c r="CD145" s="511"/>
      <c r="CE145" s="502" t="s">
        <v>6831</v>
      </c>
      <c r="CF145" s="502" t="s">
        <v>6831</v>
      </c>
      <c r="CG145" s="502" t="s">
        <v>6831</v>
      </c>
      <c r="CH145" s="502" t="s">
        <v>6831</v>
      </c>
      <c r="CI145" s="502" t="s">
        <v>6831</v>
      </c>
      <c r="CJ145" s="502"/>
      <c r="DD145" s="496"/>
      <c r="DE145" s="496"/>
      <c r="DF145" s="496"/>
      <c r="DG145" s="496"/>
      <c r="DK145" s="496"/>
      <c r="DL145" s="496"/>
      <c r="ED145" s="502"/>
      <c r="EW145" s="149">
        <v>10</v>
      </c>
      <c r="EZ145" s="502">
        <v>100</v>
      </c>
      <c r="FA145" s="502"/>
      <c r="FB145" s="502"/>
      <c r="FG145" s="149">
        <v>2</v>
      </c>
      <c r="FI145" s="149">
        <v>20</v>
      </c>
      <c r="FJ145" s="149">
        <v>10</v>
      </c>
      <c r="FM145" s="502">
        <v>100</v>
      </c>
      <c r="FN145" s="502"/>
      <c r="FO145" s="502"/>
      <c r="FP145" s="502"/>
      <c r="FU145" s="149">
        <v>2</v>
      </c>
      <c r="FW145" s="149">
        <v>20</v>
      </c>
      <c r="FX145" s="152">
        <f t="shared" ref="FX145:FX169" si="74">COUNTIF(B$6:B$90,B145)</f>
        <v>0</v>
      </c>
      <c r="FY145" s="152">
        <v>1</v>
      </c>
    </row>
    <row r="146" spans="1:181">
      <c r="A146" s="139">
        <v>490091</v>
      </c>
      <c r="B146" s="139" t="s">
        <v>15491</v>
      </c>
      <c r="C146" s="139">
        <v>3</v>
      </c>
      <c r="E146" s="139">
        <v>0</v>
      </c>
      <c r="F146" s="534">
        <v>3</v>
      </c>
      <c r="G146" s="534">
        <v>2</v>
      </c>
      <c r="H146" s="534">
        <v>2</v>
      </c>
      <c r="I146" s="534"/>
      <c r="J146" s="534"/>
      <c r="N146" s="300" t="str">
        <f>N145</f>
        <v>PLAYERSKILL_49009</v>
      </c>
      <c r="O146" s="300" t="str">
        <f t="shared" ref="O146:O160" si="75">"PLAYERSKILLDES_"&amp;$A146</f>
        <v>PLAYERSKILLDES_490091</v>
      </c>
      <c r="P146" s="300" t="str">
        <f t="shared" ref="P146:P152" si="76">"PLAYERSKILLDES2_"&amp;A146</f>
        <v>PLAYERSKILLDES2_490091</v>
      </c>
      <c r="Q146" s="300" t="str">
        <f t="shared" ref="Q146:Q152" si="77">"PLAYERSKILLDES3_"&amp;A146</f>
        <v>PLAYERSKILLDES3_490091</v>
      </c>
      <c r="R146" s="300"/>
      <c r="S146" s="300" t="s">
        <v>15492</v>
      </c>
      <c r="T146" s="502">
        <v>100</v>
      </c>
      <c r="U146" s="503"/>
      <c r="V146" s="503"/>
      <c r="W146" s="503"/>
      <c r="X146" s="503"/>
      <c r="Y146" s="503"/>
      <c r="Z146" s="496"/>
      <c r="AA146" s="496"/>
      <c r="AB146" s="496"/>
      <c r="AC146" s="496"/>
      <c r="AD146" s="496"/>
      <c r="AE146" s="496"/>
      <c r="AF146" s="496"/>
      <c r="AG146" s="496"/>
      <c r="AH146" s="496"/>
      <c r="AI146" s="496"/>
      <c r="AJ146" s="496"/>
      <c r="AK146" s="496"/>
      <c r="AL146" s="496"/>
      <c r="AM146" s="496">
        <v>0</v>
      </c>
      <c r="AN146" s="496"/>
      <c r="AO146" s="139">
        <v>0</v>
      </c>
      <c r="AP146" s="139">
        <v>12</v>
      </c>
      <c r="AQ146" s="139">
        <v>1</v>
      </c>
      <c r="AR146" s="141">
        <v>0</v>
      </c>
      <c r="AT146" s="141" t="s">
        <v>15204</v>
      </c>
      <c r="AU146" s="504" t="s">
        <v>12513</v>
      </c>
      <c r="AV146" s="504" t="s">
        <v>12513</v>
      </c>
      <c r="AW146" s="141">
        <v>1</v>
      </c>
      <c r="AX146" s="142">
        <v>1</v>
      </c>
      <c r="AY146" s="142">
        <v>1</v>
      </c>
      <c r="AZ146" s="502" t="s">
        <v>6831</v>
      </c>
      <c r="BA146" s="502"/>
      <c r="BB146" s="143">
        <v>1</v>
      </c>
      <c r="BD146" s="502" t="s">
        <v>6831</v>
      </c>
      <c r="BE146" s="502" t="s">
        <v>6831</v>
      </c>
      <c r="BF146" s="502" t="s">
        <v>6831</v>
      </c>
      <c r="BG146" s="502" t="s">
        <v>6831</v>
      </c>
      <c r="BH146" s="144">
        <v>100</v>
      </c>
      <c r="BK146" s="144">
        <v>1</v>
      </c>
      <c r="BL146" s="144">
        <v>2000</v>
      </c>
      <c r="BM146" s="144">
        <v>1</v>
      </c>
      <c r="BN146" s="496"/>
      <c r="BO146" s="496"/>
      <c r="BP146" s="144" t="s">
        <v>15204</v>
      </c>
      <c r="BS146" s="502" t="s">
        <v>6831</v>
      </c>
      <c r="BT146" s="502"/>
      <c r="BU146" s="502" t="s">
        <v>6831</v>
      </c>
      <c r="BV146" s="502"/>
      <c r="BW146" s="502" t="s">
        <v>6831</v>
      </c>
      <c r="BX146" s="502">
        <v>2</v>
      </c>
      <c r="BY146" s="505" t="s">
        <v>6831</v>
      </c>
      <c r="BZ146" s="505" t="s">
        <v>6831</v>
      </c>
      <c r="CA146" s="505">
        <v>4490091</v>
      </c>
      <c r="CB146" s="511" t="s">
        <v>15205</v>
      </c>
      <c r="CC146" s="511"/>
      <c r="CD146" s="511"/>
      <c r="CE146" s="502" t="s">
        <v>6831</v>
      </c>
      <c r="CF146" s="502" t="s">
        <v>6831</v>
      </c>
      <c r="CG146" s="502" t="s">
        <v>6831</v>
      </c>
      <c r="CH146" s="502" t="s">
        <v>6831</v>
      </c>
      <c r="CI146" s="502" t="s">
        <v>6831</v>
      </c>
      <c r="CJ146" s="502"/>
      <c r="DD146" s="496"/>
      <c r="DE146" s="496"/>
      <c r="DF146" s="496"/>
      <c r="DG146" s="496"/>
      <c r="DK146" s="496"/>
      <c r="DL146" s="496"/>
      <c r="ED146" s="502"/>
      <c r="EW146" s="149">
        <v>10</v>
      </c>
      <c r="EZ146" s="502">
        <v>100</v>
      </c>
      <c r="FA146" s="502"/>
      <c r="FB146" s="502"/>
      <c r="FG146" s="149">
        <v>2</v>
      </c>
      <c r="FI146" s="149">
        <v>20</v>
      </c>
      <c r="FJ146" s="149">
        <v>10</v>
      </c>
      <c r="FM146" s="502">
        <v>100</v>
      </c>
      <c r="FN146" s="502"/>
      <c r="FO146" s="502"/>
      <c r="FP146" s="502"/>
      <c r="FU146" s="149">
        <v>2</v>
      </c>
      <c r="FW146" s="149">
        <v>20</v>
      </c>
      <c r="FX146" s="152">
        <f t="shared" si="74"/>
        <v>0</v>
      </c>
      <c r="FY146" s="152">
        <v>1</v>
      </c>
    </row>
    <row r="147" spans="1:181">
      <c r="A147" s="139">
        <v>490092</v>
      </c>
      <c r="B147" s="139" t="s">
        <v>15491</v>
      </c>
      <c r="C147" s="139">
        <v>3</v>
      </c>
      <c r="E147" s="139">
        <v>0</v>
      </c>
      <c r="F147" s="534">
        <v>3</v>
      </c>
      <c r="G147" s="534">
        <v>2</v>
      </c>
      <c r="H147" s="534">
        <v>2</v>
      </c>
      <c r="I147" s="534"/>
      <c r="J147" s="534"/>
      <c r="N147" s="300" t="str">
        <f t="shared" ref="N147:N152" si="78">N146</f>
        <v>PLAYERSKILL_49009</v>
      </c>
      <c r="O147" s="300" t="str">
        <f t="shared" si="75"/>
        <v>PLAYERSKILLDES_490092</v>
      </c>
      <c r="P147" s="300" t="str">
        <f t="shared" si="76"/>
        <v>PLAYERSKILLDES2_490092</v>
      </c>
      <c r="Q147" s="300" t="str">
        <f t="shared" si="77"/>
        <v>PLAYERSKILLDES3_490092</v>
      </c>
      <c r="R147" s="300"/>
      <c r="S147" s="300" t="s">
        <v>15492</v>
      </c>
      <c r="T147" s="502">
        <v>100</v>
      </c>
      <c r="U147" s="503"/>
      <c r="V147" s="503"/>
      <c r="W147" s="503"/>
      <c r="X147" s="503"/>
      <c r="Y147" s="503"/>
      <c r="Z147" s="496"/>
      <c r="AA147" s="496"/>
      <c r="AB147" s="496"/>
      <c r="AC147" s="496"/>
      <c r="AD147" s="496"/>
      <c r="AE147" s="496"/>
      <c r="AF147" s="496"/>
      <c r="AG147" s="496"/>
      <c r="AH147" s="496"/>
      <c r="AI147" s="496"/>
      <c r="AJ147" s="496"/>
      <c r="AK147" s="496"/>
      <c r="AL147" s="496"/>
      <c r="AM147" s="496">
        <v>0</v>
      </c>
      <c r="AN147" s="496"/>
      <c r="AO147" s="139">
        <v>0</v>
      </c>
      <c r="AP147" s="139">
        <v>12</v>
      </c>
      <c r="AQ147" s="139">
        <v>1</v>
      </c>
      <c r="AR147" s="141">
        <v>0</v>
      </c>
      <c r="AT147" s="141" t="s">
        <v>15204</v>
      </c>
      <c r="AU147" s="504" t="s">
        <v>12513</v>
      </c>
      <c r="AV147" s="504" t="s">
        <v>12513</v>
      </c>
      <c r="AW147" s="141">
        <v>1</v>
      </c>
      <c r="AX147" s="142">
        <v>1</v>
      </c>
      <c r="AY147" s="142">
        <v>1</v>
      </c>
      <c r="AZ147" s="502" t="s">
        <v>6831</v>
      </c>
      <c r="BA147" s="502"/>
      <c r="BB147" s="143">
        <v>1</v>
      </c>
      <c r="BD147" s="502" t="s">
        <v>6831</v>
      </c>
      <c r="BE147" s="502" t="s">
        <v>6831</v>
      </c>
      <c r="BF147" s="502" t="s">
        <v>6831</v>
      </c>
      <c r="BG147" s="502" t="s">
        <v>6831</v>
      </c>
      <c r="BH147" s="144">
        <v>100</v>
      </c>
      <c r="BK147" s="144">
        <v>1</v>
      </c>
      <c r="BL147" s="144">
        <v>2000</v>
      </c>
      <c r="BM147" s="144">
        <v>1</v>
      </c>
      <c r="BN147" s="496"/>
      <c r="BO147" s="496"/>
      <c r="BP147" s="144" t="s">
        <v>15204</v>
      </c>
      <c r="BS147" s="502" t="s">
        <v>6831</v>
      </c>
      <c r="BT147" s="502"/>
      <c r="BU147" s="502" t="s">
        <v>6831</v>
      </c>
      <c r="BV147" s="502"/>
      <c r="BW147" s="502" t="s">
        <v>6831</v>
      </c>
      <c r="BX147" s="502">
        <v>2</v>
      </c>
      <c r="BY147" s="505" t="s">
        <v>6831</v>
      </c>
      <c r="BZ147" s="505" t="s">
        <v>6831</v>
      </c>
      <c r="CA147" s="505">
        <v>4490092</v>
      </c>
      <c r="CB147" s="511" t="s">
        <v>15205</v>
      </c>
      <c r="CC147" s="511"/>
      <c r="CD147" s="511"/>
      <c r="CE147" s="502" t="s">
        <v>6831</v>
      </c>
      <c r="CF147" s="502" t="s">
        <v>6831</v>
      </c>
      <c r="CG147" s="502" t="s">
        <v>6831</v>
      </c>
      <c r="CH147" s="502" t="s">
        <v>6831</v>
      </c>
      <c r="CI147" s="502" t="s">
        <v>6831</v>
      </c>
      <c r="CJ147" s="502"/>
      <c r="DD147" s="496"/>
      <c r="DE147" s="496"/>
      <c r="DF147" s="496"/>
      <c r="DG147" s="496"/>
      <c r="DK147" s="496"/>
      <c r="DL147" s="496"/>
      <c r="ED147" s="502"/>
      <c r="EW147" s="149">
        <v>10</v>
      </c>
      <c r="EZ147" s="502">
        <v>100</v>
      </c>
      <c r="FA147" s="502"/>
      <c r="FB147" s="502"/>
      <c r="FG147" s="149">
        <v>2</v>
      </c>
      <c r="FI147" s="149">
        <v>20</v>
      </c>
      <c r="FJ147" s="149">
        <v>10</v>
      </c>
      <c r="FM147" s="502">
        <v>100</v>
      </c>
      <c r="FN147" s="502"/>
      <c r="FO147" s="502"/>
      <c r="FP147" s="502"/>
      <c r="FU147" s="149">
        <v>2</v>
      </c>
      <c r="FW147" s="149">
        <v>20</v>
      </c>
      <c r="FX147" s="152">
        <f t="shared" si="74"/>
        <v>0</v>
      </c>
      <c r="FY147" s="152">
        <v>1</v>
      </c>
    </row>
    <row r="148" spans="1:181">
      <c r="A148" s="139">
        <v>490093</v>
      </c>
      <c r="B148" s="139" t="s">
        <v>15491</v>
      </c>
      <c r="C148" s="139">
        <v>3</v>
      </c>
      <c r="E148" s="139">
        <v>0</v>
      </c>
      <c r="F148" s="534">
        <v>3</v>
      </c>
      <c r="G148" s="534">
        <v>2</v>
      </c>
      <c r="H148" s="534">
        <v>2</v>
      </c>
      <c r="I148" s="534"/>
      <c r="J148" s="534"/>
      <c r="N148" s="300" t="str">
        <f t="shared" si="78"/>
        <v>PLAYERSKILL_49009</v>
      </c>
      <c r="O148" s="300" t="str">
        <f t="shared" si="75"/>
        <v>PLAYERSKILLDES_490093</v>
      </c>
      <c r="P148" s="300" t="str">
        <f t="shared" si="76"/>
        <v>PLAYERSKILLDES2_490093</v>
      </c>
      <c r="Q148" s="300" t="str">
        <f t="shared" si="77"/>
        <v>PLAYERSKILLDES3_490093</v>
      </c>
      <c r="R148" s="300"/>
      <c r="S148" s="300" t="s">
        <v>15492</v>
      </c>
      <c r="T148" s="502">
        <v>100</v>
      </c>
      <c r="U148" s="503"/>
      <c r="V148" s="503"/>
      <c r="W148" s="503"/>
      <c r="X148" s="503"/>
      <c r="Y148" s="503"/>
      <c r="Z148" s="496"/>
      <c r="AA148" s="496"/>
      <c r="AB148" s="496"/>
      <c r="AC148" s="496"/>
      <c r="AD148" s="496"/>
      <c r="AE148" s="496"/>
      <c r="AF148" s="496"/>
      <c r="AG148" s="496"/>
      <c r="AH148" s="496"/>
      <c r="AI148" s="496"/>
      <c r="AJ148" s="496"/>
      <c r="AK148" s="496"/>
      <c r="AL148" s="496"/>
      <c r="AM148" s="496">
        <v>0</v>
      </c>
      <c r="AN148" s="496"/>
      <c r="AO148" s="139">
        <v>0</v>
      </c>
      <c r="AP148" s="139">
        <v>12</v>
      </c>
      <c r="AQ148" s="139">
        <v>1</v>
      </c>
      <c r="AR148" s="141">
        <v>0</v>
      </c>
      <c r="AT148" s="141" t="s">
        <v>15204</v>
      </c>
      <c r="AU148" s="504" t="s">
        <v>12513</v>
      </c>
      <c r="AV148" s="504" t="s">
        <v>12513</v>
      </c>
      <c r="AW148" s="141">
        <v>1</v>
      </c>
      <c r="AX148" s="142">
        <v>1</v>
      </c>
      <c r="AY148" s="142">
        <v>1</v>
      </c>
      <c r="AZ148" s="502" t="s">
        <v>6831</v>
      </c>
      <c r="BA148" s="502"/>
      <c r="BB148" s="143">
        <v>1</v>
      </c>
      <c r="BD148" s="502" t="s">
        <v>6831</v>
      </c>
      <c r="BE148" s="502" t="s">
        <v>6831</v>
      </c>
      <c r="BF148" s="502" t="s">
        <v>6831</v>
      </c>
      <c r="BG148" s="502" t="s">
        <v>6831</v>
      </c>
      <c r="BH148" s="144">
        <v>100</v>
      </c>
      <c r="BK148" s="144">
        <v>1</v>
      </c>
      <c r="BL148" s="144">
        <v>2000</v>
      </c>
      <c r="BM148" s="144">
        <v>1</v>
      </c>
      <c r="BN148" s="496"/>
      <c r="BO148" s="496"/>
      <c r="BP148" s="144" t="s">
        <v>15204</v>
      </c>
      <c r="BS148" s="502" t="s">
        <v>6831</v>
      </c>
      <c r="BT148" s="502"/>
      <c r="BU148" s="502" t="s">
        <v>6831</v>
      </c>
      <c r="BV148" s="502"/>
      <c r="BW148" s="502" t="s">
        <v>6831</v>
      </c>
      <c r="BX148" s="502">
        <v>2</v>
      </c>
      <c r="BY148" s="505" t="s">
        <v>6831</v>
      </c>
      <c r="BZ148" s="505" t="s">
        <v>6831</v>
      </c>
      <c r="CA148" s="505">
        <v>4490093</v>
      </c>
      <c r="CB148" s="511" t="s">
        <v>15205</v>
      </c>
      <c r="CC148" s="511"/>
      <c r="CD148" s="511"/>
      <c r="CE148" s="502" t="s">
        <v>6831</v>
      </c>
      <c r="CF148" s="502" t="s">
        <v>6831</v>
      </c>
      <c r="CG148" s="502" t="s">
        <v>6831</v>
      </c>
      <c r="CH148" s="502" t="s">
        <v>6831</v>
      </c>
      <c r="CI148" s="502" t="s">
        <v>6831</v>
      </c>
      <c r="CJ148" s="502"/>
      <c r="DD148" s="496"/>
      <c r="DE148" s="496"/>
      <c r="DF148" s="496"/>
      <c r="DG148" s="496"/>
      <c r="DK148" s="496"/>
      <c r="DL148" s="496"/>
      <c r="ED148" s="502"/>
      <c r="EW148" s="149">
        <v>10</v>
      </c>
      <c r="EZ148" s="502">
        <v>100</v>
      </c>
      <c r="FA148" s="502"/>
      <c r="FB148" s="502"/>
      <c r="FG148" s="149">
        <v>2</v>
      </c>
      <c r="FI148" s="149">
        <v>20</v>
      </c>
      <c r="FJ148" s="149">
        <v>10</v>
      </c>
      <c r="FM148" s="502">
        <v>100</v>
      </c>
      <c r="FN148" s="502"/>
      <c r="FO148" s="502"/>
      <c r="FP148" s="502"/>
      <c r="FU148" s="149">
        <v>2</v>
      </c>
      <c r="FW148" s="149">
        <v>20</v>
      </c>
      <c r="FX148" s="152">
        <f t="shared" si="74"/>
        <v>0</v>
      </c>
      <c r="FY148" s="152">
        <v>1</v>
      </c>
    </row>
    <row r="149" spans="1:181">
      <c r="A149" s="139">
        <v>490094</v>
      </c>
      <c r="B149" s="139" t="s">
        <v>15491</v>
      </c>
      <c r="C149" s="139">
        <v>3</v>
      </c>
      <c r="E149" s="139">
        <v>0</v>
      </c>
      <c r="F149" s="534">
        <v>3</v>
      </c>
      <c r="G149" s="534">
        <v>2</v>
      </c>
      <c r="H149" s="534">
        <v>2</v>
      </c>
      <c r="I149" s="534"/>
      <c r="J149" s="534"/>
      <c r="N149" s="300" t="str">
        <f t="shared" si="78"/>
        <v>PLAYERSKILL_49009</v>
      </c>
      <c r="O149" s="300" t="str">
        <f t="shared" si="75"/>
        <v>PLAYERSKILLDES_490094</v>
      </c>
      <c r="P149" s="300" t="str">
        <f t="shared" si="76"/>
        <v>PLAYERSKILLDES2_490094</v>
      </c>
      <c r="Q149" s="300" t="str">
        <f t="shared" si="77"/>
        <v>PLAYERSKILLDES3_490094</v>
      </c>
      <c r="R149" s="300"/>
      <c r="S149" s="300" t="s">
        <v>15492</v>
      </c>
      <c r="T149" s="502">
        <v>100</v>
      </c>
      <c r="U149" s="503"/>
      <c r="V149" s="503"/>
      <c r="W149" s="503"/>
      <c r="X149" s="503"/>
      <c r="Y149" s="503"/>
      <c r="Z149" s="496"/>
      <c r="AA149" s="496"/>
      <c r="AB149" s="496"/>
      <c r="AC149" s="496"/>
      <c r="AD149" s="496"/>
      <c r="AE149" s="496"/>
      <c r="AF149" s="496"/>
      <c r="AG149" s="496"/>
      <c r="AH149" s="496"/>
      <c r="AI149" s="496"/>
      <c r="AJ149" s="496"/>
      <c r="AK149" s="496"/>
      <c r="AL149" s="496"/>
      <c r="AM149" s="496">
        <v>0</v>
      </c>
      <c r="AN149" s="496"/>
      <c r="AO149" s="139">
        <v>0</v>
      </c>
      <c r="AP149" s="139">
        <v>12</v>
      </c>
      <c r="AQ149" s="139">
        <v>1</v>
      </c>
      <c r="AR149" s="141">
        <v>0</v>
      </c>
      <c r="AT149" s="141" t="s">
        <v>15204</v>
      </c>
      <c r="AU149" s="504" t="s">
        <v>12513</v>
      </c>
      <c r="AV149" s="504" t="s">
        <v>12513</v>
      </c>
      <c r="AW149" s="141">
        <v>1</v>
      </c>
      <c r="AX149" s="142">
        <v>1</v>
      </c>
      <c r="AY149" s="142">
        <v>1</v>
      </c>
      <c r="AZ149" s="502" t="s">
        <v>6831</v>
      </c>
      <c r="BA149" s="502"/>
      <c r="BB149" s="143">
        <v>1</v>
      </c>
      <c r="BD149" s="502" t="s">
        <v>6831</v>
      </c>
      <c r="BE149" s="502" t="s">
        <v>6831</v>
      </c>
      <c r="BF149" s="502" t="s">
        <v>6831</v>
      </c>
      <c r="BG149" s="502" t="s">
        <v>6831</v>
      </c>
      <c r="BH149" s="144">
        <v>100</v>
      </c>
      <c r="BK149" s="144">
        <v>1</v>
      </c>
      <c r="BL149" s="144">
        <v>2000</v>
      </c>
      <c r="BM149" s="144">
        <v>1</v>
      </c>
      <c r="BN149" s="496"/>
      <c r="BO149" s="496"/>
      <c r="BP149" s="144" t="s">
        <v>15204</v>
      </c>
      <c r="BS149" s="502" t="s">
        <v>6831</v>
      </c>
      <c r="BT149" s="502"/>
      <c r="BU149" s="502" t="s">
        <v>6831</v>
      </c>
      <c r="BV149" s="502"/>
      <c r="BW149" s="502" t="s">
        <v>6831</v>
      </c>
      <c r="BX149" s="502">
        <v>2</v>
      </c>
      <c r="BY149" s="505" t="s">
        <v>6831</v>
      </c>
      <c r="BZ149" s="505" t="s">
        <v>6831</v>
      </c>
      <c r="CA149" s="505">
        <v>4490094</v>
      </c>
      <c r="CB149" s="511" t="s">
        <v>15205</v>
      </c>
      <c r="CC149" s="511"/>
      <c r="CD149" s="511"/>
      <c r="CE149" s="502" t="s">
        <v>6831</v>
      </c>
      <c r="CF149" s="502" t="s">
        <v>6831</v>
      </c>
      <c r="CG149" s="502" t="s">
        <v>6831</v>
      </c>
      <c r="CH149" s="502" t="s">
        <v>6831</v>
      </c>
      <c r="CI149" s="502" t="s">
        <v>6831</v>
      </c>
      <c r="CJ149" s="502"/>
      <c r="DD149" s="496"/>
      <c r="DE149" s="496"/>
      <c r="DF149" s="496"/>
      <c r="DG149" s="496"/>
      <c r="DK149" s="496"/>
      <c r="DL149" s="496"/>
      <c r="ED149" s="502"/>
      <c r="EW149" s="149">
        <v>10</v>
      </c>
      <c r="EZ149" s="502">
        <v>100</v>
      </c>
      <c r="FA149" s="502"/>
      <c r="FB149" s="502"/>
      <c r="FG149" s="149">
        <v>2</v>
      </c>
      <c r="FI149" s="149">
        <v>20</v>
      </c>
      <c r="FJ149" s="149">
        <v>10</v>
      </c>
      <c r="FM149" s="502">
        <v>100</v>
      </c>
      <c r="FN149" s="502"/>
      <c r="FO149" s="502"/>
      <c r="FP149" s="502"/>
      <c r="FU149" s="149">
        <v>2</v>
      </c>
      <c r="FW149" s="149">
        <v>20</v>
      </c>
      <c r="FX149" s="152">
        <f t="shared" si="74"/>
        <v>0</v>
      </c>
      <c r="FY149" s="152">
        <v>1</v>
      </c>
    </row>
    <row r="150" spans="1:181">
      <c r="A150" s="139">
        <v>490095</v>
      </c>
      <c r="B150" s="139" t="s">
        <v>15491</v>
      </c>
      <c r="C150" s="139">
        <v>3</v>
      </c>
      <c r="E150" s="139">
        <v>0</v>
      </c>
      <c r="F150" s="534">
        <v>3</v>
      </c>
      <c r="G150" s="534">
        <v>2</v>
      </c>
      <c r="H150" s="534">
        <v>2</v>
      </c>
      <c r="I150" s="534"/>
      <c r="J150" s="534"/>
      <c r="N150" s="300" t="str">
        <f t="shared" si="78"/>
        <v>PLAYERSKILL_49009</v>
      </c>
      <c r="O150" s="300" t="str">
        <f t="shared" si="75"/>
        <v>PLAYERSKILLDES_490095</v>
      </c>
      <c r="P150" s="300" t="str">
        <f t="shared" si="76"/>
        <v>PLAYERSKILLDES2_490095</v>
      </c>
      <c r="Q150" s="300" t="str">
        <f t="shared" si="77"/>
        <v>PLAYERSKILLDES3_490095</v>
      </c>
      <c r="R150" s="300"/>
      <c r="S150" s="300" t="s">
        <v>15492</v>
      </c>
      <c r="T150" s="502">
        <v>100</v>
      </c>
      <c r="U150" s="503"/>
      <c r="V150" s="503"/>
      <c r="W150" s="503"/>
      <c r="X150" s="503"/>
      <c r="Y150" s="503"/>
      <c r="Z150" s="496"/>
      <c r="AA150" s="496"/>
      <c r="AB150" s="496"/>
      <c r="AC150" s="496"/>
      <c r="AD150" s="496"/>
      <c r="AE150" s="496"/>
      <c r="AF150" s="496"/>
      <c r="AG150" s="496"/>
      <c r="AH150" s="496"/>
      <c r="AI150" s="496"/>
      <c r="AJ150" s="496"/>
      <c r="AK150" s="496"/>
      <c r="AL150" s="496"/>
      <c r="AM150" s="496">
        <v>0</v>
      </c>
      <c r="AN150" s="496"/>
      <c r="AO150" s="139">
        <v>0</v>
      </c>
      <c r="AP150" s="139">
        <v>12</v>
      </c>
      <c r="AQ150" s="139">
        <v>1</v>
      </c>
      <c r="AR150" s="141">
        <v>0</v>
      </c>
      <c r="AT150" s="141" t="s">
        <v>15204</v>
      </c>
      <c r="AU150" s="504" t="s">
        <v>12513</v>
      </c>
      <c r="AV150" s="504" t="s">
        <v>12513</v>
      </c>
      <c r="AW150" s="141">
        <v>1</v>
      </c>
      <c r="AX150" s="142">
        <v>1</v>
      </c>
      <c r="AY150" s="142">
        <v>1</v>
      </c>
      <c r="AZ150" s="502" t="s">
        <v>6831</v>
      </c>
      <c r="BA150" s="502"/>
      <c r="BB150" s="143">
        <v>1</v>
      </c>
      <c r="BD150" s="502" t="s">
        <v>6831</v>
      </c>
      <c r="BE150" s="502" t="s">
        <v>6831</v>
      </c>
      <c r="BF150" s="502" t="s">
        <v>6831</v>
      </c>
      <c r="BG150" s="502" t="s">
        <v>6831</v>
      </c>
      <c r="BH150" s="144">
        <v>100</v>
      </c>
      <c r="BK150" s="144">
        <v>1</v>
      </c>
      <c r="BL150" s="144">
        <v>2000</v>
      </c>
      <c r="BM150" s="144">
        <v>1</v>
      </c>
      <c r="BN150" s="496"/>
      <c r="BO150" s="496"/>
      <c r="BP150" s="144" t="s">
        <v>15204</v>
      </c>
      <c r="BS150" s="502" t="s">
        <v>6831</v>
      </c>
      <c r="BT150" s="502"/>
      <c r="BU150" s="502" t="s">
        <v>6831</v>
      </c>
      <c r="BV150" s="502"/>
      <c r="BW150" s="502" t="s">
        <v>6831</v>
      </c>
      <c r="BX150" s="502">
        <v>2</v>
      </c>
      <c r="BY150" s="505" t="s">
        <v>6831</v>
      </c>
      <c r="BZ150" s="505" t="s">
        <v>6831</v>
      </c>
      <c r="CA150" s="505">
        <v>4490095</v>
      </c>
      <c r="CB150" s="511" t="s">
        <v>15205</v>
      </c>
      <c r="CC150" s="511"/>
      <c r="CD150" s="511"/>
      <c r="CE150" s="502" t="s">
        <v>6831</v>
      </c>
      <c r="CF150" s="502" t="s">
        <v>6831</v>
      </c>
      <c r="CG150" s="502" t="s">
        <v>6831</v>
      </c>
      <c r="CH150" s="502" t="s">
        <v>6831</v>
      </c>
      <c r="CI150" s="502" t="s">
        <v>6831</v>
      </c>
      <c r="CJ150" s="502"/>
      <c r="DD150" s="496"/>
      <c r="DE150" s="496"/>
      <c r="DF150" s="496"/>
      <c r="DG150" s="496"/>
      <c r="DK150" s="496"/>
      <c r="DL150" s="496"/>
      <c r="ED150" s="502"/>
      <c r="EW150" s="149">
        <v>10</v>
      </c>
      <c r="EZ150" s="502">
        <v>100</v>
      </c>
      <c r="FA150" s="502"/>
      <c r="FB150" s="502"/>
      <c r="FG150" s="149">
        <v>2</v>
      </c>
      <c r="FI150" s="149">
        <v>20</v>
      </c>
      <c r="FJ150" s="149">
        <v>10</v>
      </c>
      <c r="FM150" s="502">
        <v>100</v>
      </c>
      <c r="FN150" s="502"/>
      <c r="FO150" s="502"/>
      <c r="FP150" s="502"/>
      <c r="FU150" s="149">
        <v>2</v>
      </c>
      <c r="FW150" s="149">
        <v>20</v>
      </c>
      <c r="FX150" s="152">
        <f t="shared" si="74"/>
        <v>0</v>
      </c>
      <c r="FY150" s="152">
        <v>1</v>
      </c>
    </row>
    <row r="151" spans="1:181">
      <c r="A151" s="139">
        <v>490096</v>
      </c>
      <c r="B151" s="139" t="s">
        <v>15491</v>
      </c>
      <c r="C151" s="139">
        <v>3</v>
      </c>
      <c r="E151" s="139">
        <v>0</v>
      </c>
      <c r="F151" s="534">
        <v>3</v>
      </c>
      <c r="G151" s="534">
        <v>2</v>
      </c>
      <c r="H151" s="534">
        <v>2</v>
      </c>
      <c r="I151" s="534"/>
      <c r="J151" s="534"/>
      <c r="N151" s="300" t="str">
        <f t="shared" si="78"/>
        <v>PLAYERSKILL_49009</v>
      </c>
      <c r="O151" s="300" t="str">
        <f t="shared" si="75"/>
        <v>PLAYERSKILLDES_490096</v>
      </c>
      <c r="P151" s="300" t="str">
        <f t="shared" si="76"/>
        <v>PLAYERSKILLDES2_490096</v>
      </c>
      <c r="Q151" s="300" t="str">
        <f t="shared" si="77"/>
        <v>PLAYERSKILLDES3_490096</v>
      </c>
      <c r="R151" s="300"/>
      <c r="S151" s="300" t="s">
        <v>15492</v>
      </c>
      <c r="T151" s="502">
        <v>100</v>
      </c>
      <c r="U151" s="503"/>
      <c r="V151" s="503"/>
      <c r="W151" s="503"/>
      <c r="X151" s="503"/>
      <c r="Y151" s="503"/>
      <c r="Z151" s="496"/>
      <c r="AA151" s="496"/>
      <c r="AB151" s="496"/>
      <c r="AC151" s="496"/>
      <c r="AD151" s="496"/>
      <c r="AE151" s="496"/>
      <c r="AF151" s="496"/>
      <c r="AG151" s="496"/>
      <c r="AH151" s="496"/>
      <c r="AI151" s="496"/>
      <c r="AJ151" s="496"/>
      <c r="AK151" s="496"/>
      <c r="AL151" s="496"/>
      <c r="AM151" s="496">
        <v>0</v>
      </c>
      <c r="AN151" s="496"/>
      <c r="AO151" s="139">
        <v>0</v>
      </c>
      <c r="AP151" s="139">
        <v>12</v>
      </c>
      <c r="AQ151" s="139">
        <v>1</v>
      </c>
      <c r="AR151" s="141">
        <v>0</v>
      </c>
      <c r="AT151" s="141" t="s">
        <v>15204</v>
      </c>
      <c r="AU151" s="504" t="s">
        <v>12513</v>
      </c>
      <c r="AV151" s="504" t="s">
        <v>12513</v>
      </c>
      <c r="AW151" s="141">
        <v>1</v>
      </c>
      <c r="AX151" s="142">
        <v>1</v>
      </c>
      <c r="AY151" s="142">
        <v>1</v>
      </c>
      <c r="AZ151" s="502" t="s">
        <v>6831</v>
      </c>
      <c r="BA151" s="502"/>
      <c r="BB151" s="143">
        <v>1</v>
      </c>
      <c r="BD151" s="502" t="s">
        <v>6831</v>
      </c>
      <c r="BE151" s="502" t="s">
        <v>6831</v>
      </c>
      <c r="BF151" s="502" t="s">
        <v>6831</v>
      </c>
      <c r="BG151" s="502" t="s">
        <v>6831</v>
      </c>
      <c r="BH151" s="144">
        <v>100</v>
      </c>
      <c r="BK151" s="144">
        <v>1</v>
      </c>
      <c r="BL151" s="144">
        <v>2000</v>
      </c>
      <c r="BM151" s="144">
        <v>1</v>
      </c>
      <c r="BN151" s="496"/>
      <c r="BO151" s="496"/>
      <c r="BP151" s="144" t="s">
        <v>15204</v>
      </c>
      <c r="BS151" s="502" t="s">
        <v>6831</v>
      </c>
      <c r="BT151" s="502"/>
      <c r="BU151" s="502" t="s">
        <v>6831</v>
      </c>
      <c r="BV151" s="502"/>
      <c r="BW151" s="502" t="s">
        <v>6831</v>
      </c>
      <c r="BX151" s="502">
        <v>2</v>
      </c>
      <c r="BY151" s="505" t="s">
        <v>6831</v>
      </c>
      <c r="BZ151" s="505" t="s">
        <v>6831</v>
      </c>
      <c r="CA151" s="505">
        <v>4490095</v>
      </c>
      <c r="CB151" s="511" t="s">
        <v>15205</v>
      </c>
      <c r="CC151" s="511"/>
      <c r="CD151" s="511"/>
      <c r="CE151" s="502" t="s">
        <v>6831</v>
      </c>
      <c r="CF151" s="502" t="s">
        <v>6831</v>
      </c>
      <c r="CG151" s="502" t="s">
        <v>6831</v>
      </c>
      <c r="CH151" s="502" t="s">
        <v>6831</v>
      </c>
      <c r="CI151" s="502" t="s">
        <v>6831</v>
      </c>
      <c r="CJ151" s="502"/>
      <c r="DD151" s="496"/>
      <c r="DE151" s="496"/>
      <c r="DF151" s="496"/>
      <c r="DG151" s="496"/>
      <c r="DK151" s="496"/>
      <c r="DL151" s="496"/>
      <c r="ED151" s="502"/>
      <c r="EW151" s="149">
        <v>10</v>
      </c>
      <c r="EZ151" s="502">
        <v>100</v>
      </c>
      <c r="FA151" s="502"/>
      <c r="FB151" s="502"/>
      <c r="FG151" s="149">
        <v>2</v>
      </c>
      <c r="FI151" s="149">
        <v>20</v>
      </c>
      <c r="FJ151" s="149">
        <v>10</v>
      </c>
      <c r="FM151" s="502">
        <v>100</v>
      </c>
      <c r="FN151" s="502"/>
      <c r="FO151" s="502"/>
      <c r="FP151" s="502"/>
      <c r="FU151" s="149">
        <v>2</v>
      </c>
      <c r="FW151" s="149">
        <v>20</v>
      </c>
      <c r="FX151" s="152">
        <f t="shared" si="74"/>
        <v>0</v>
      </c>
      <c r="FY151" s="152">
        <v>1</v>
      </c>
    </row>
    <row r="152" spans="1:181">
      <c r="A152" s="139">
        <v>490097</v>
      </c>
      <c r="B152" s="139" t="s">
        <v>15491</v>
      </c>
      <c r="C152" s="139">
        <v>3</v>
      </c>
      <c r="E152" s="139">
        <v>0</v>
      </c>
      <c r="F152" s="534">
        <v>3</v>
      </c>
      <c r="G152" s="534">
        <v>2</v>
      </c>
      <c r="H152" s="534">
        <v>2</v>
      </c>
      <c r="I152" s="534"/>
      <c r="J152" s="534"/>
      <c r="N152" s="300" t="str">
        <f t="shared" si="78"/>
        <v>PLAYERSKILL_49009</v>
      </c>
      <c r="O152" s="300" t="str">
        <f t="shared" si="75"/>
        <v>PLAYERSKILLDES_490097</v>
      </c>
      <c r="P152" s="300" t="str">
        <f t="shared" si="76"/>
        <v>PLAYERSKILLDES2_490097</v>
      </c>
      <c r="Q152" s="300" t="str">
        <f t="shared" si="77"/>
        <v>PLAYERSKILLDES3_490097</v>
      </c>
      <c r="R152" s="300"/>
      <c r="S152" s="300" t="s">
        <v>15492</v>
      </c>
      <c r="T152" s="502">
        <v>100</v>
      </c>
      <c r="U152" s="503"/>
      <c r="V152" s="503"/>
      <c r="W152" s="503"/>
      <c r="X152" s="503"/>
      <c r="Y152" s="503"/>
      <c r="Z152" s="496"/>
      <c r="AA152" s="496"/>
      <c r="AB152" s="496"/>
      <c r="AC152" s="496"/>
      <c r="AD152" s="496"/>
      <c r="AE152" s="496"/>
      <c r="AF152" s="496"/>
      <c r="AG152" s="496"/>
      <c r="AH152" s="496"/>
      <c r="AI152" s="496"/>
      <c r="AJ152" s="496"/>
      <c r="AK152" s="496"/>
      <c r="AL152" s="496"/>
      <c r="AM152" s="496">
        <v>0</v>
      </c>
      <c r="AN152" s="496"/>
      <c r="AO152" s="139">
        <v>0</v>
      </c>
      <c r="AP152" s="139">
        <v>12</v>
      </c>
      <c r="AQ152" s="139">
        <v>1</v>
      </c>
      <c r="AR152" s="141">
        <v>0</v>
      </c>
      <c r="AT152" s="141" t="s">
        <v>15204</v>
      </c>
      <c r="AU152" s="504" t="s">
        <v>12513</v>
      </c>
      <c r="AV152" s="504" t="s">
        <v>12513</v>
      </c>
      <c r="AW152" s="141">
        <v>1</v>
      </c>
      <c r="AX152" s="142">
        <v>1</v>
      </c>
      <c r="AY152" s="142">
        <v>1</v>
      </c>
      <c r="AZ152" s="502" t="s">
        <v>6831</v>
      </c>
      <c r="BA152" s="502"/>
      <c r="BB152" s="143">
        <v>1</v>
      </c>
      <c r="BD152" s="502" t="s">
        <v>6831</v>
      </c>
      <c r="BE152" s="502" t="s">
        <v>6831</v>
      </c>
      <c r="BF152" s="502" t="s">
        <v>6831</v>
      </c>
      <c r="BG152" s="502" t="s">
        <v>6831</v>
      </c>
      <c r="BH152" s="144">
        <v>100</v>
      </c>
      <c r="BK152" s="144">
        <v>1</v>
      </c>
      <c r="BL152" s="144">
        <v>2000</v>
      </c>
      <c r="BM152" s="144">
        <v>1</v>
      </c>
      <c r="BN152" s="496"/>
      <c r="BO152" s="496"/>
      <c r="BP152" s="144" t="s">
        <v>15204</v>
      </c>
      <c r="BS152" s="502" t="s">
        <v>6831</v>
      </c>
      <c r="BT152" s="502"/>
      <c r="BU152" s="502" t="s">
        <v>6831</v>
      </c>
      <c r="BV152" s="502"/>
      <c r="BW152" s="502" t="s">
        <v>6831</v>
      </c>
      <c r="BX152" s="502">
        <v>2</v>
      </c>
      <c r="BY152" s="505" t="s">
        <v>6831</v>
      </c>
      <c r="BZ152" s="505" t="s">
        <v>6831</v>
      </c>
      <c r="CA152" s="505">
        <v>4490095</v>
      </c>
      <c r="CB152" s="511" t="s">
        <v>15205</v>
      </c>
      <c r="CC152" s="511"/>
      <c r="CD152" s="511"/>
      <c r="CE152" s="502" t="s">
        <v>6831</v>
      </c>
      <c r="CF152" s="502" t="s">
        <v>6831</v>
      </c>
      <c r="CG152" s="502" t="s">
        <v>6831</v>
      </c>
      <c r="CH152" s="502" t="s">
        <v>6831</v>
      </c>
      <c r="CI152" s="502" t="s">
        <v>6831</v>
      </c>
      <c r="CJ152" s="502"/>
      <c r="DD152" s="496"/>
      <c r="DE152" s="496"/>
      <c r="DF152" s="496"/>
      <c r="DG152" s="496"/>
      <c r="DK152" s="496"/>
      <c r="DL152" s="496"/>
      <c r="ED152" s="502"/>
      <c r="EW152" s="149">
        <v>10</v>
      </c>
      <c r="EZ152" s="502">
        <v>100</v>
      </c>
      <c r="FA152" s="502"/>
      <c r="FB152" s="502"/>
      <c r="FG152" s="149">
        <v>2</v>
      </c>
      <c r="FI152" s="149">
        <v>20</v>
      </c>
      <c r="FJ152" s="149">
        <v>10</v>
      </c>
      <c r="FM152" s="502">
        <v>100</v>
      </c>
      <c r="FN152" s="502"/>
      <c r="FO152" s="502"/>
      <c r="FP152" s="502"/>
      <c r="FU152" s="149">
        <v>2</v>
      </c>
      <c r="FW152" s="149">
        <v>20</v>
      </c>
      <c r="FX152" s="152">
        <f t="shared" si="74"/>
        <v>0</v>
      </c>
      <c r="FY152" s="152">
        <v>1</v>
      </c>
    </row>
    <row r="153" spans="1:181">
      <c r="A153" s="139">
        <v>49013</v>
      </c>
      <c r="B153" s="139" t="s">
        <v>15493</v>
      </c>
      <c r="C153" s="139">
        <v>3</v>
      </c>
      <c r="E153" s="139">
        <v>0</v>
      </c>
      <c r="F153" s="534">
        <v>3</v>
      </c>
      <c r="G153" s="534">
        <v>2</v>
      </c>
      <c r="H153" s="534">
        <v>2</v>
      </c>
      <c r="I153" s="534"/>
      <c r="J153" s="534"/>
      <c r="N153" s="300" t="str">
        <f>"PLAYERSKILL_"&amp;A153</f>
        <v>PLAYERSKILL_49013</v>
      </c>
      <c r="O153" s="300" t="str">
        <f>"PLAYERSKILLDES_"&amp;$A153</f>
        <v>PLAYERSKILLDES_49013</v>
      </c>
      <c r="P153" s="300" t="str">
        <f>"PLAYERSKILLDES2_"&amp;A153</f>
        <v>PLAYERSKILLDES2_49013</v>
      </c>
      <c r="Q153" s="300" t="str">
        <f>"PLAYERSKILLDES3_"&amp;A153</f>
        <v>PLAYERSKILLDES3_49013</v>
      </c>
      <c r="R153" s="300"/>
      <c r="S153" s="123" t="s">
        <v>14725</v>
      </c>
      <c r="T153" s="502">
        <v>100</v>
      </c>
      <c r="U153" s="503"/>
      <c r="V153" s="503"/>
      <c r="W153" s="503"/>
      <c r="X153" s="503"/>
      <c r="Y153" s="503"/>
      <c r="Z153" s="496"/>
      <c r="AA153" s="496"/>
      <c r="AB153" s="496"/>
      <c r="AC153" s="496"/>
      <c r="AD153" s="496"/>
      <c r="AE153" s="496"/>
      <c r="AF153" s="496"/>
      <c r="AG153" s="496"/>
      <c r="AH153" s="496"/>
      <c r="AI153" s="496"/>
      <c r="AJ153" s="496"/>
      <c r="AK153" s="496"/>
      <c r="AL153" s="496"/>
      <c r="AM153" s="496">
        <v>0</v>
      </c>
      <c r="AN153" s="496"/>
      <c r="AO153" s="139">
        <v>0</v>
      </c>
      <c r="AP153" s="139">
        <v>12</v>
      </c>
      <c r="AQ153" s="139">
        <v>1</v>
      </c>
      <c r="AR153" s="141">
        <v>0</v>
      </c>
      <c r="AT153" s="141" t="s">
        <v>15204</v>
      </c>
      <c r="AU153" s="504" t="s">
        <v>12513</v>
      </c>
      <c r="AV153" s="504" t="s">
        <v>12513</v>
      </c>
      <c r="AW153" s="141">
        <v>1</v>
      </c>
      <c r="AX153" s="142">
        <v>1</v>
      </c>
      <c r="AY153" s="142">
        <v>1</v>
      </c>
      <c r="AZ153" s="502" t="s">
        <v>6831</v>
      </c>
      <c r="BA153" s="502"/>
      <c r="BB153" s="143">
        <v>1</v>
      </c>
      <c r="BD153" s="502" t="s">
        <v>6831</v>
      </c>
      <c r="BE153" s="502" t="s">
        <v>6831</v>
      </c>
      <c r="BF153" s="502" t="s">
        <v>6831</v>
      </c>
      <c r="BG153" s="502" t="s">
        <v>6831</v>
      </c>
      <c r="BH153" s="144">
        <v>100</v>
      </c>
      <c r="BK153" s="144">
        <v>1</v>
      </c>
      <c r="BL153" s="144">
        <v>2000</v>
      </c>
      <c r="BM153" s="144">
        <v>1</v>
      </c>
      <c r="BN153" s="496"/>
      <c r="BO153" s="496"/>
      <c r="BP153" s="144" t="s">
        <v>15204</v>
      </c>
      <c r="BS153" s="502" t="s">
        <v>6831</v>
      </c>
      <c r="BT153" s="502"/>
      <c r="BU153" s="502" t="s">
        <v>6831</v>
      </c>
      <c r="BV153" s="502"/>
      <c r="BW153" s="502" t="s">
        <v>6831</v>
      </c>
      <c r="BX153" s="502">
        <v>2</v>
      </c>
      <c r="BY153" s="505" t="s">
        <v>6831</v>
      </c>
      <c r="BZ153" s="505" t="s">
        <v>6831</v>
      </c>
      <c r="CA153" s="505">
        <v>449013</v>
      </c>
      <c r="CB153" s="511" t="s">
        <v>15205</v>
      </c>
      <c r="CC153" s="511"/>
      <c r="CD153" s="511"/>
      <c r="CE153" s="502" t="s">
        <v>6831</v>
      </c>
      <c r="CF153" s="502" t="s">
        <v>6831</v>
      </c>
      <c r="CG153" s="502" t="s">
        <v>6831</v>
      </c>
      <c r="CH153" s="502" t="s">
        <v>6831</v>
      </c>
      <c r="CI153" s="502" t="s">
        <v>6831</v>
      </c>
      <c r="CJ153" s="502"/>
      <c r="DD153" s="496"/>
      <c r="DE153" s="496"/>
      <c r="DF153" s="496"/>
      <c r="DG153" s="496"/>
      <c r="DK153" s="496"/>
      <c r="DL153" s="496"/>
      <c r="ED153" s="502"/>
      <c r="EW153" s="149">
        <v>10</v>
      </c>
      <c r="EZ153" s="502">
        <v>100</v>
      </c>
      <c r="FA153" s="502"/>
      <c r="FB153" s="502"/>
      <c r="FG153" s="149">
        <v>2</v>
      </c>
      <c r="FI153" s="149">
        <v>20</v>
      </c>
      <c r="FJ153" s="149">
        <v>10</v>
      </c>
      <c r="FM153" s="502">
        <v>100</v>
      </c>
      <c r="FN153" s="502"/>
      <c r="FO153" s="502"/>
      <c r="FP153" s="502"/>
      <c r="FU153" s="149">
        <v>2</v>
      </c>
      <c r="FW153" s="149">
        <v>20</v>
      </c>
      <c r="FX153" s="152">
        <f t="shared" si="74"/>
        <v>0</v>
      </c>
      <c r="FY153" s="152">
        <v>1</v>
      </c>
    </row>
    <row r="154" spans="1:181">
      <c r="A154" s="139">
        <v>490131</v>
      </c>
      <c r="B154" s="139" t="s">
        <v>15493</v>
      </c>
      <c r="C154" s="139">
        <v>3</v>
      </c>
      <c r="E154" s="139">
        <v>0</v>
      </c>
      <c r="F154" s="534">
        <v>3</v>
      </c>
      <c r="G154" s="534">
        <v>2</v>
      </c>
      <c r="H154" s="534">
        <v>2</v>
      </c>
      <c r="I154" s="534"/>
      <c r="J154" s="534"/>
      <c r="N154" s="300" t="str">
        <f>N153</f>
        <v>PLAYERSKILL_49013</v>
      </c>
      <c r="O154" s="300" t="str">
        <f t="shared" si="75"/>
        <v>PLAYERSKILLDES_490131</v>
      </c>
      <c r="P154" s="300" t="str">
        <f t="shared" ref="P154:P160" si="79">"PLAYERSKILLDES2_"&amp;A154</f>
        <v>PLAYERSKILLDES2_490131</v>
      </c>
      <c r="Q154" s="300" t="str">
        <f t="shared" ref="Q154:Q160" si="80">"PLAYERSKILLDES3_"&amp;A154</f>
        <v>PLAYERSKILLDES3_490131</v>
      </c>
      <c r="R154" s="300"/>
      <c r="S154" s="123" t="s">
        <v>14725</v>
      </c>
      <c r="T154" s="502">
        <v>100</v>
      </c>
      <c r="U154" s="503"/>
      <c r="V154" s="503"/>
      <c r="W154" s="503"/>
      <c r="X154" s="503"/>
      <c r="Y154" s="503"/>
      <c r="Z154" s="496"/>
      <c r="AA154" s="496"/>
      <c r="AB154" s="496"/>
      <c r="AC154" s="496"/>
      <c r="AD154" s="496"/>
      <c r="AE154" s="496"/>
      <c r="AF154" s="496"/>
      <c r="AG154" s="496"/>
      <c r="AH154" s="496"/>
      <c r="AI154" s="496"/>
      <c r="AJ154" s="496"/>
      <c r="AK154" s="496"/>
      <c r="AL154" s="496"/>
      <c r="AM154" s="496">
        <v>0</v>
      </c>
      <c r="AN154" s="496"/>
      <c r="AO154" s="139">
        <v>0</v>
      </c>
      <c r="AP154" s="139">
        <v>12</v>
      </c>
      <c r="AQ154" s="139">
        <v>1</v>
      </c>
      <c r="AR154" s="141">
        <v>0</v>
      </c>
      <c r="AT154" s="141" t="s">
        <v>15204</v>
      </c>
      <c r="AU154" s="504" t="s">
        <v>12513</v>
      </c>
      <c r="AV154" s="504" t="s">
        <v>12513</v>
      </c>
      <c r="AW154" s="141">
        <v>1</v>
      </c>
      <c r="AX154" s="142">
        <v>1</v>
      </c>
      <c r="AY154" s="142">
        <v>1</v>
      </c>
      <c r="AZ154" s="502" t="s">
        <v>6831</v>
      </c>
      <c r="BA154" s="502"/>
      <c r="BB154" s="143">
        <v>1</v>
      </c>
      <c r="BD154" s="502" t="s">
        <v>6831</v>
      </c>
      <c r="BE154" s="502" t="s">
        <v>6831</v>
      </c>
      <c r="BF154" s="502" t="s">
        <v>6831</v>
      </c>
      <c r="BG154" s="502" t="s">
        <v>6831</v>
      </c>
      <c r="BH154" s="144">
        <v>100</v>
      </c>
      <c r="BK154" s="144">
        <v>1</v>
      </c>
      <c r="BL154" s="144">
        <v>2000</v>
      </c>
      <c r="BM154" s="144">
        <v>1</v>
      </c>
      <c r="BN154" s="496"/>
      <c r="BO154" s="496"/>
      <c r="BP154" s="144" t="s">
        <v>15204</v>
      </c>
      <c r="BS154" s="502" t="s">
        <v>6831</v>
      </c>
      <c r="BT154" s="502"/>
      <c r="BU154" s="502" t="s">
        <v>6831</v>
      </c>
      <c r="BV154" s="502"/>
      <c r="BW154" s="502" t="s">
        <v>6831</v>
      </c>
      <c r="BX154" s="502">
        <v>2</v>
      </c>
      <c r="BY154" s="505" t="s">
        <v>6831</v>
      </c>
      <c r="BZ154" s="505" t="s">
        <v>6831</v>
      </c>
      <c r="CA154" s="505">
        <v>4490131</v>
      </c>
      <c r="CB154" s="511" t="s">
        <v>15205</v>
      </c>
      <c r="CC154" s="511"/>
      <c r="CD154" s="511"/>
      <c r="CE154" s="502" t="s">
        <v>6831</v>
      </c>
      <c r="CF154" s="502" t="s">
        <v>6831</v>
      </c>
      <c r="CG154" s="502" t="s">
        <v>6831</v>
      </c>
      <c r="CH154" s="502" t="s">
        <v>6831</v>
      </c>
      <c r="CI154" s="502" t="s">
        <v>6831</v>
      </c>
      <c r="CJ154" s="502"/>
      <c r="DD154" s="496"/>
      <c r="DE154" s="496"/>
      <c r="DF154" s="496"/>
      <c r="DG154" s="496"/>
      <c r="DK154" s="496"/>
      <c r="DL154" s="496"/>
      <c r="ED154" s="502"/>
      <c r="EW154" s="149">
        <v>10</v>
      </c>
      <c r="EZ154" s="502">
        <v>100</v>
      </c>
      <c r="FA154" s="502"/>
      <c r="FB154" s="502"/>
      <c r="FG154" s="149">
        <v>2</v>
      </c>
      <c r="FI154" s="149">
        <v>20</v>
      </c>
      <c r="FJ154" s="149">
        <v>10</v>
      </c>
      <c r="FM154" s="502">
        <v>100</v>
      </c>
      <c r="FN154" s="502"/>
      <c r="FO154" s="502"/>
      <c r="FP154" s="502"/>
      <c r="FU154" s="149">
        <v>2</v>
      </c>
      <c r="FW154" s="149">
        <v>20</v>
      </c>
      <c r="FX154" s="152">
        <f t="shared" si="74"/>
        <v>0</v>
      </c>
      <c r="FY154" s="152">
        <v>1</v>
      </c>
    </row>
    <row r="155" spans="1:181">
      <c r="A155" s="139">
        <v>490132</v>
      </c>
      <c r="B155" s="139" t="s">
        <v>15493</v>
      </c>
      <c r="C155" s="139">
        <v>3</v>
      </c>
      <c r="E155" s="139">
        <v>0</v>
      </c>
      <c r="F155" s="534">
        <v>3</v>
      </c>
      <c r="G155" s="534">
        <v>2</v>
      </c>
      <c r="H155" s="534">
        <v>2</v>
      </c>
      <c r="I155" s="534"/>
      <c r="J155" s="534"/>
      <c r="N155" s="300" t="str">
        <f t="shared" ref="N155:N160" si="81">N154</f>
        <v>PLAYERSKILL_49013</v>
      </c>
      <c r="O155" s="300" t="str">
        <f t="shared" si="75"/>
        <v>PLAYERSKILLDES_490132</v>
      </c>
      <c r="P155" s="300" t="str">
        <f t="shared" si="79"/>
        <v>PLAYERSKILLDES2_490132</v>
      </c>
      <c r="Q155" s="300" t="str">
        <f t="shared" si="80"/>
        <v>PLAYERSKILLDES3_490132</v>
      </c>
      <c r="R155" s="300"/>
      <c r="S155" s="123" t="s">
        <v>14725</v>
      </c>
      <c r="T155" s="502">
        <v>100</v>
      </c>
      <c r="U155" s="503"/>
      <c r="V155" s="503"/>
      <c r="W155" s="503"/>
      <c r="X155" s="503"/>
      <c r="Y155" s="503"/>
      <c r="Z155" s="496"/>
      <c r="AA155" s="496"/>
      <c r="AB155" s="496"/>
      <c r="AC155" s="496"/>
      <c r="AD155" s="496"/>
      <c r="AE155" s="496"/>
      <c r="AF155" s="496"/>
      <c r="AG155" s="496"/>
      <c r="AH155" s="496"/>
      <c r="AI155" s="496"/>
      <c r="AJ155" s="496"/>
      <c r="AK155" s="496"/>
      <c r="AL155" s="496"/>
      <c r="AM155" s="496">
        <v>0</v>
      </c>
      <c r="AN155" s="496"/>
      <c r="AO155" s="139">
        <v>0</v>
      </c>
      <c r="AP155" s="139">
        <v>12</v>
      </c>
      <c r="AQ155" s="139">
        <v>1</v>
      </c>
      <c r="AR155" s="141">
        <v>0</v>
      </c>
      <c r="AT155" s="141" t="s">
        <v>15204</v>
      </c>
      <c r="AU155" s="504" t="s">
        <v>12513</v>
      </c>
      <c r="AV155" s="504" t="s">
        <v>12513</v>
      </c>
      <c r="AW155" s="141">
        <v>1</v>
      </c>
      <c r="AX155" s="142">
        <v>1</v>
      </c>
      <c r="AY155" s="142">
        <v>1</v>
      </c>
      <c r="AZ155" s="502" t="s">
        <v>6831</v>
      </c>
      <c r="BA155" s="502"/>
      <c r="BB155" s="143">
        <v>1</v>
      </c>
      <c r="BD155" s="502" t="s">
        <v>6831</v>
      </c>
      <c r="BE155" s="502" t="s">
        <v>6831</v>
      </c>
      <c r="BF155" s="502" t="s">
        <v>6831</v>
      </c>
      <c r="BG155" s="502" t="s">
        <v>6831</v>
      </c>
      <c r="BH155" s="144">
        <v>100</v>
      </c>
      <c r="BK155" s="144">
        <v>1</v>
      </c>
      <c r="BL155" s="144">
        <v>2000</v>
      </c>
      <c r="BM155" s="144">
        <v>1</v>
      </c>
      <c r="BN155" s="496"/>
      <c r="BO155" s="496"/>
      <c r="BP155" s="144" t="s">
        <v>15204</v>
      </c>
      <c r="BS155" s="502" t="s">
        <v>6831</v>
      </c>
      <c r="BT155" s="502"/>
      <c r="BU155" s="502" t="s">
        <v>6831</v>
      </c>
      <c r="BV155" s="502"/>
      <c r="BW155" s="502" t="s">
        <v>6831</v>
      </c>
      <c r="BX155" s="502">
        <v>2</v>
      </c>
      <c r="BY155" s="505" t="s">
        <v>6831</v>
      </c>
      <c r="BZ155" s="505" t="s">
        <v>6831</v>
      </c>
      <c r="CA155" s="505">
        <v>4490132</v>
      </c>
      <c r="CB155" s="511" t="s">
        <v>15205</v>
      </c>
      <c r="CC155" s="511"/>
      <c r="CD155" s="511"/>
      <c r="CE155" s="502" t="s">
        <v>6831</v>
      </c>
      <c r="CF155" s="502" t="s">
        <v>6831</v>
      </c>
      <c r="CG155" s="502" t="s">
        <v>6831</v>
      </c>
      <c r="CH155" s="502" t="s">
        <v>6831</v>
      </c>
      <c r="CI155" s="502" t="s">
        <v>6831</v>
      </c>
      <c r="CJ155" s="502"/>
      <c r="DD155" s="496"/>
      <c r="DE155" s="496"/>
      <c r="DF155" s="496"/>
      <c r="DG155" s="496"/>
      <c r="DK155" s="496"/>
      <c r="DL155" s="496"/>
      <c r="ED155" s="502"/>
      <c r="EW155" s="149">
        <v>10</v>
      </c>
      <c r="EZ155" s="502">
        <v>100</v>
      </c>
      <c r="FA155" s="502"/>
      <c r="FB155" s="502"/>
      <c r="FG155" s="149">
        <v>2</v>
      </c>
      <c r="FI155" s="149">
        <v>20</v>
      </c>
      <c r="FJ155" s="149">
        <v>10</v>
      </c>
      <c r="FM155" s="502">
        <v>100</v>
      </c>
      <c r="FN155" s="502"/>
      <c r="FO155" s="502"/>
      <c r="FP155" s="502"/>
      <c r="FU155" s="149">
        <v>2</v>
      </c>
      <c r="FW155" s="149">
        <v>20</v>
      </c>
      <c r="FX155" s="152">
        <f t="shared" si="74"/>
        <v>0</v>
      </c>
      <c r="FY155" s="152">
        <v>1</v>
      </c>
    </row>
    <row r="156" spans="1:181">
      <c r="A156" s="139">
        <v>490133</v>
      </c>
      <c r="B156" s="139" t="s">
        <v>15493</v>
      </c>
      <c r="C156" s="139">
        <v>3</v>
      </c>
      <c r="E156" s="139">
        <v>0</v>
      </c>
      <c r="F156" s="534">
        <v>3</v>
      </c>
      <c r="G156" s="534">
        <v>2</v>
      </c>
      <c r="H156" s="534">
        <v>2</v>
      </c>
      <c r="I156" s="534"/>
      <c r="J156" s="534"/>
      <c r="N156" s="300" t="str">
        <f t="shared" si="81"/>
        <v>PLAYERSKILL_49013</v>
      </c>
      <c r="O156" s="300" t="str">
        <f t="shared" si="75"/>
        <v>PLAYERSKILLDES_490133</v>
      </c>
      <c r="P156" s="300" t="str">
        <f t="shared" si="79"/>
        <v>PLAYERSKILLDES2_490133</v>
      </c>
      <c r="Q156" s="300" t="str">
        <f t="shared" si="80"/>
        <v>PLAYERSKILLDES3_490133</v>
      </c>
      <c r="R156" s="300"/>
      <c r="S156" s="123" t="s">
        <v>14725</v>
      </c>
      <c r="T156" s="502">
        <v>100</v>
      </c>
      <c r="U156" s="503"/>
      <c r="V156" s="503"/>
      <c r="W156" s="503"/>
      <c r="X156" s="503"/>
      <c r="Y156" s="503"/>
      <c r="Z156" s="496"/>
      <c r="AA156" s="496"/>
      <c r="AB156" s="496"/>
      <c r="AC156" s="496"/>
      <c r="AD156" s="496"/>
      <c r="AE156" s="496"/>
      <c r="AF156" s="496"/>
      <c r="AG156" s="496"/>
      <c r="AH156" s="496"/>
      <c r="AI156" s="496"/>
      <c r="AJ156" s="496"/>
      <c r="AK156" s="496"/>
      <c r="AL156" s="496"/>
      <c r="AM156" s="496">
        <v>0</v>
      </c>
      <c r="AN156" s="496"/>
      <c r="AO156" s="139">
        <v>0</v>
      </c>
      <c r="AP156" s="139">
        <v>12</v>
      </c>
      <c r="AQ156" s="139">
        <v>1</v>
      </c>
      <c r="AR156" s="141">
        <v>0</v>
      </c>
      <c r="AT156" s="141" t="s">
        <v>15204</v>
      </c>
      <c r="AU156" s="504" t="s">
        <v>12513</v>
      </c>
      <c r="AV156" s="504" t="s">
        <v>12513</v>
      </c>
      <c r="AW156" s="141">
        <v>1</v>
      </c>
      <c r="AX156" s="142">
        <v>1</v>
      </c>
      <c r="AY156" s="142">
        <v>1</v>
      </c>
      <c r="AZ156" s="502" t="s">
        <v>6831</v>
      </c>
      <c r="BA156" s="502"/>
      <c r="BB156" s="143">
        <v>1</v>
      </c>
      <c r="BD156" s="502" t="s">
        <v>6831</v>
      </c>
      <c r="BE156" s="502" t="s">
        <v>6831</v>
      </c>
      <c r="BF156" s="502" t="s">
        <v>6831</v>
      </c>
      <c r="BG156" s="502" t="s">
        <v>6831</v>
      </c>
      <c r="BH156" s="144">
        <v>100</v>
      </c>
      <c r="BK156" s="144">
        <v>1</v>
      </c>
      <c r="BL156" s="144">
        <v>2000</v>
      </c>
      <c r="BM156" s="144">
        <v>1</v>
      </c>
      <c r="BN156" s="496"/>
      <c r="BO156" s="496"/>
      <c r="BP156" s="144" t="s">
        <v>15204</v>
      </c>
      <c r="BS156" s="502" t="s">
        <v>6831</v>
      </c>
      <c r="BT156" s="502"/>
      <c r="BU156" s="502" t="s">
        <v>6831</v>
      </c>
      <c r="BV156" s="502"/>
      <c r="BW156" s="502" t="s">
        <v>6831</v>
      </c>
      <c r="BX156" s="502">
        <v>2</v>
      </c>
      <c r="BY156" s="505" t="s">
        <v>6831</v>
      </c>
      <c r="BZ156" s="505" t="s">
        <v>6831</v>
      </c>
      <c r="CA156" s="505">
        <v>4490133</v>
      </c>
      <c r="CB156" s="511" t="s">
        <v>15205</v>
      </c>
      <c r="CC156" s="511"/>
      <c r="CD156" s="511"/>
      <c r="CE156" s="502" t="s">
        <v>6831</v>
      </c>
      <c r="CF156" s="502" t="s">
        <v>6831</v>
      </c>
      <c r="CG156" s="502" t="s">
        <v>6831</v>
      </c>
      <c r="CH156" s="502" t="s">
        <v>6831</v>
      </c>
      <c r="CI156" s="502" t="s">
        <v>6831</v>
      </c>
      <c r="CJ156" s="502"/>
      <c r="DD156" s="496"/>
      <c r="DE156" s="496"/>
      <c r="DF156" s="496"/>
      <c r="DG156" s="496"/>
      <c r="DK156" s="496"/>
      <c r="DL156" s="496"/>
      <c r="ED156" s="502"/>
      <c r="EW156" s="149">
        <v>10</v>
      </c>
      <c r="EZ156" s="502">
        <v>100</v>
      </c>
      <c r="FA156" s="502"/>
      <c r="FB156" s="502"/>
      <c r="FG156" s="149">
        <v>2</v>
      </c>
      <c r="FI156" s="149">
        <v>20</v>
      </c>
      <c r="FJ156" s="149">
        <v>10</v>
      </c>
      <c r="FM156" s="502">
        <v>100</v>
      </c>
      <c r="FN156" s="502"/>
      <c r="FO156" s="502"/>
      <c r="FP156" s="502"/>
      <c r="FU156" s="149">
        <v>2</v>
      </c>
      <c r="FW156" s="149">
        <v>20</v>
      </c>
      <c r="FX156" s="152">
        <f t="shared" si="74"/>
        <v>0</v>
      </c>
      <c r="FY156" s="152">
        <v>1</v>
      </c>
    </row>
    <row r="157" spans="1:181">
      <c r="A157" s="139">
        <v>490134</v>
      </c>
      <c r="B157" s="139" t="s">
        <v>15493</v>
      </c>
      <c r="C157" s="139">
        <v>3</v>
      </c>
      <c r="E157" s="139">
        <v>0</v>
      </c>
      <c r="F157" s="534">
        <v>3</v>
      </c>
      <c r="G157" s="534">
        <v>2</v>
      </c>
      <c r="H157" s="534">
        <v>2</v>
      </c>
      <c r="I157" s="534"/>
      <c r="J157" s="534"/>
      <c r="N157" s="300" t="str">
        <f t="shared" si="81"/>
        <v>PLAYERSKILL_49013</v>
      </c>
      <c r="O157" s="300" t="str">
        <f t="shared" si="75"/>
        <v>PLAYERSKILLDES_490134</v>
      </c>
      <c r="P157" s="300" t="str">
        <f t="shared" si="79"/>
        <v>PLAYERSKILLDES2_490134</v>
      </c>
      <c r="Q157" s="300" t="str">
        <f t="shared" si="80"/>
        <v>PLAYERSKILLDES3_490134</v>
      </c>
      <c r="R157" s="300"/>
      <c r="S157" s="123" t="s">
        <v>14725</v>
      </c>
      <c r="T157" s="502">
        <v>100</v>
      </c>
      <c r="U157" s="503"/>
      <c r="V157" s="503"/>
      <c r="W157" s="503"/>
      <c r="X157" s="503"/>
      <c r="Y157" s="503"/>
      <c r="Z157" s="496"/>
      <c r="AA157" s="496"/>
      <c r="AB157" s="496"/>
      <c r="AC157" s="496"/>
      <c r="AD157" s="496"/>
      <c r="AE157" s="496"/>
      <c r="AF157" s="496"/>
      <c r="AG157" s="496"/>
      <c r="AH157" s="496"/>
      <c r="AI157" s="496"/>
      <c r="AJ157" s="496"/>
      <c r="AK157" s="496"/>
      <c r="AL157" s="496"/>
      <c r="AM157" s="496">
        <v>0</v>
      </c>
      <c r="AN157" s="496"/>
      <c r="AO157" s="139">
        <v>0</v>
      </c>
      <c r="AP157" s="139">
        <v>12</v>
      </c>
      <c r="AQ157" s="139">
        <v>1</v>
      </c>
      <c r="AR157" s="141">
        <v>0</v>
      </c>
      <c r="AT157" s="141" t="s">
        <v>15204</v>
      </c>
      <c r="AU157" s="504" t="s">
        <v>12513</v>
      </c>
      <c r="AV157" s="504" t="s">
        <v>12513</v>
      </c>
      <c r="AW157" s="141">
        <v>1</v>
      </c>
      <c r="AX157" s="142">
        <v>1</v>
      </c>
      <c r="AY157" s="142">
        <v>1</v>
      </c>
      <c r="AZ157" s="502" t="s">
        <v>6831</v>
      </c>
      <c r="BA157" s="502"/>
      <c r="BB157" s="143">
        <v>1</v>
      </c>
      <c r="BD157" s="502" t="s">
        <v>6831</v>
      </c>
      <c r="BE157" s="502" t="s">
        <v>6831</v>
      </c>
      <c r="BF157" s="502" t="s">
        <v>6831</v>
      </c>
      <c r="BG157" s="502" t="s">
        <v>6831</v>
      </c>
      <c r="BH157" s="144">
        <v>100</v>
      </c>
      <c r="BK157" s="144">
        <v>1</v>
      </c>
      <c r="BL157" s="144">
        <v>2000</v>
      </c>
      <c r="BM157" s="144">
        <v>1</v>
      </c>
      <c r="BN157" s="496"/>
      <c r="BO157" s="496"/>
      <c r="BP157" s="144" t="s">
        <v>15204</v>
      </c>
      <c r="BS157" s="502" t="s">
        <v>6831</v>
      </c>
      <c r="BT157" s="502"/>
      <c r="BU157" s="502" t="s">
        <v>6831</v>
      </c>
      <c r="BV157" s="502"/>
      <c r="BW157" s="502" t="s">
        <v>6831</v>
      </c>
      <c r="BX157" s="502">
        <v>2</v>
      </c>
      <c r="BY157" s="505" t="s">
        <v>6831</v>
      </c>
      <c r="BZ157" s="505" t="s">
        <v>6831</v>
      </c>
      <c r="CA157" s="505">
        <v>4490134</v>
      </c>
      <c r="CB157" s="511" t="s">
        <v>15205</v>
      </c>
      <c r="CC157" s="511"/>
      <c r="CD157" s="511"/>
      <c r="CE157" s="502" t="s">
        <v>6831</v>
      </c>
      <c r="CF157" s="502" t="s">
        <v>6831</v>
      </c>
      <c r="CG157" s="502" t="s">
        <v>6831</v>
      </c>
      <c r="CH157" s="502" t="s">
        <v>6831</v>
      </c>
      <c r="CI157" s="502" t="s">
        <v>6831</v>
      </c>
      <c r="CJ157" s="502"/>
      <c r="DD157" s="496"/>
      <c r="DE157" s="496"/>
      <c r="DF157" s="496"/>
      <c r="DG157" s="496"/>
      <c r="DK157" s="496"/>
      <c r="DL157" s="496"/>
      <c r="ED157" s="502"/>
      <c r="EW157" s="149">
        <v>10</v>
      </c>
      <c r="EZ157" s="502">
        <v>100</v>
      </c>
      <c r="FA157" s="502"/>
      <c r="FB157" s="502"/>
      <c r="FG157" s="149">
        <v>2</v>
      </c>
      <c r="FI157" s="149">
        <v>20</v>
      </c>
      <c r="FJ157" s="149">
        <v>10</v>
      </c>
      <c r="FM157" s="502">
        <v>100</v>
      </c>
      <c r="FN157" s="502"/>
      <c r="FO157" s="502"/>
      <c r="FP157" s="502"/>
      <c r="FU157" s="149">
        <v>2</v>
      </c>
      <c r="FW157" s="149">
        <v>20</v>
      </c>
      <c r="FX157" s="152">
        <f t="shared" si="74"/>
        <v>0</v>
      </c>
      <c r="FY157" s="152">
        <v>1</v>
      </c>
    </row>
    <row r="158" spans="1:181">
      <c r="A158" s="139">
        <v>490135</v>
      </c>
      <c r="B158" s="139" t="s">
        <v>15493</v>
      </c>
      <c r="C158" s="139">
        <v>3</v>
      </c>
      <c r="E158" s="139">
        <v>0</v>
      </c>
      <c r="F158" s="534">
        <v>3</v>
      </c>
      <c r="G158" s="534">
        <v>2</v>
      </c>
      <c r="H158" s="534">
        <v>2</v>
      </c>
      <c r="I158" s="534"/>
      <c r="J158" s="534"/>
      <c r="N158" s="300" t="str">
        <f t="shared" si="81"/>
        <v>PLAYERSKILL_49013</v>
      </c>
      <c r="O158" s="300" t="str">
        <f t="shared" si="75"/>
        <v>PLAYERSKILLDES_490135</v>
      </c>
      <c r="P158" s="300" t="str">
        <f t="shared" si="79"/>
        <v>PLAYERSKILLDES2_490135</v>
      </c>
      <c r="Q158" s="300" t="str">
        <f t="shared" si="80"/>
        <v>PLAYERSKILLDES3_490135</v>
      </c>
      <c r="R158" s="300"/>
      <c r="S158" s="123" t="s">
        <v>14725</v>
      </c>
      <c r="T158" s="502">
        <v>100</v>
      </c>
      <c r="U158" s="503"/>
      <c r="V158" s="503"/>
      <c r="W158" s="503"/>
      <c r="X158" s="503"/>
      <c r="Y158" s="503"/>
      <c r="Z158" s="496"/>
      <c r="AA158" s="496"/>
      <c r="AB158" s="496"/>
      <c r="AC158" s="496"/>
      <c r="AD158" s="496"/>
      <c r="AE158" s="496"/>
      <c r="AF158" s="496"/>
      <c r="AG158" s="496"/>
      <c r="AH158" s="496"/>
      <c r="AI158" s="496"/>
      <c r="AJ158" s="496"/>
      <c r="AK158" s="496"/>
      <c r="AL158" s="496"/>
      <c r="AM158" s="496">
        <v>0</v>
      </c>
      <c r="AN158" s="496"/>
      <c r="AO158" s="139">
        <v>0</v>
      </c>
      <c r="AP158" s="139">
        <v>12</v>
      </c>
      <c r="AQ158" s="139">
        <v>1</v>
      </c>
      <c r="AR158" s="141">
        <v>0</v>
      </c>
      <c r="AT158" s="141" t="s">
        <v>15204</v>
      </c>
      <c r="AU158" s="504" t="s">
        <v>12513</v>
      </c>
      <c r="AV158" s="504" t="s">
        <v>12513</v>
      </c>
      <c r="AW158" s="141">
        <v>1</v>
      </c>
      <c r="AX158" s="142">
        <v>1</v>
      </c>
      <c r="AY158" s="142">
        <v>1</v>
      </c>
      <c r="AZ158" s="502" t="s">
        <v>6831</v>
      </c>
      <c r="BA158" s="502"/>
      <c r="BB158" s="143">
        <v>1</v>
      </c>
      <c r="BD158" s="502" t="s">
        <v>6831</v>
      </c>
      <c r="BE158" s="502" t="s">
        <v>6831</v>
      </c>
      <c r="BF158" s="502" t="s">
        <v>6831</v>
      </c>
      <c r="BG158" s="502" t="s">
        <v>6831</v>
      </c>
      <c r="BH158" s="144">
        <v>100</v>
      </c>
      <c r="BK158" s="144">
        <v>1</v>
      </c>
      <c r="BL158" s="144">
        <v>2000</v>
      </c>
      <c r="BM158" s="144">
        <v>1</v>
      </c>
      <c r="BN158" s="496"/>
      <c r="BO158" s="496"/>
      <c r="BP158" s="144" t="s">
        <v>15204</v>
      </c>
      <c r="BS158" s="502" t="s">
        <v>6831</v>
      </c>
      <c r="BT158" s="502"/>
      <c r="BU158" s="502" t="s">
        <v>6831</v>
      </c>
      <c r="BV158" s="502"/>
      <c r="BW158" s="502" t="s">
        <v>6831</v>
      </c>
      <c r="BX158" s="502">
        <v>2</v>
      </c>
      <c r="BY158" s="505" t="s">
        <v>6831</v>
      </c>
      <c r="BZ158" s="505" t="s">
        <v>6831</v>
      </c>
      <c r="CA158" s="505">
        <v>4490135</v>
      </c>
      <c r="CB158" s="511" t="s">
        <v>15205</v>
      </c>
      <c r="CC158" s="511"/>
      <c r="CD158" s="511"/>
      <c r="CE158" s="502" t="s">
        <v>6831</v>
      </c>
      <c r="CF158" s="502" t="s">
        <v>6831</v>
      </c>
      <c r="CG158" s="502" t="s">
        <v>6831</v>
      </c>
      <c r="CH158" s="502" t="s">
        <v>6831</v>
      </c>
      <c r="CI158" s="502" t="s">
        <v>6831</v>
      </c>
      <c r="CJ158" s="502"/>
      <c r="DD158" s="496"/>
      <c r="DE158" s="496"/>
      <c r="DF158" s="496"/>
      <c r="DG158" s="496"/>
      <c r="DK158" s="496"/>
      <c r="DL158" s="496"/>
      <c r="ED158" s="502"/>
      <c r="EW158" s="149">
        <v>10</v>
      </c>
      <c r="EZ158" s="502">
        <v>100</v>
      </c>
      <c r="FA158" s="502"/>
      <c r="FB158" s="502"/>
      <c r="FG158" s="149">
        <v>2</v>
      </c>
      <c r="FI158" s="149">
        <v>20</v>
      </c>
      <c r="FJ158" s="149">
        <v>10</v>
      </c>
      <c r="FM158" s="502">
        <v>100</v>
      </c>
      <c r="FN158" s="502"/>
      <c r="FO158" s="502"/>
      <c r="FP158" s="502"/>
      <c r="FU158" s="149">
        <v>2</v>
      </c>
      <c r="FW158" s="149">
        <v>20</v>
      </c>
      <c r="FX158" s="152">
        <f t="shared" si="74"/>
        <v>0</v>
      </c>
      <c r="FY158" s="152">
        <v>1</v>
      </c>
    </row>
    <row r="159" spans="1:181">
      <c r="A159" s="139">
        <v>490136</v>
      </c>
      <c r="B159" s="139" t="s">
        <v>15493</v>
      </c>
      <c r="C159" s="139">
        <v>3</v>
      </c>
      <c r="E159" s="139">
        <v>0</v>
      </c>
      <c r="F159" s="534">
        <v>3</v>
      </c>
      <c r="G159" s="534">
        <v>2</v>
      </c>
      <c r="H159" s="534">
        <v>2</v>
      </c>
      <c r="I159" s="534"/>
      <c r="J159" s="534"/>
      <c r="N159" s="300" t="str">
        <f t="shared" si="81"/>
        <v>PLAYERSKILL_49013</v>
      </c>
      <c r="O159" s="300" t="str">
        <f t="shared" si="75"/>
        <v>PLAYERSKILLDES_490136</v>
      </c>
      <c r="P159" s="300" t="str">
        <f t="shared" si="79"/>
        <v>PLAYERSKILLDES2_490136</v>
      </c>
      <c r="Q159" s="300" t="str">
        <f t="shared" si="80"/>
        <v>PLAYERSKILLDES3_490136</v>
      </c>
      <c r="R159" s="300"/>
      <c r="S159" s="123" t="s">
        <v>14725</v>
      </c>
      <c r="T159" s="502">
        <v>100</v>
      </c>
      <c r="U159" s="503"/>
      <c r="V159" s="503"/>
      <c r="W159" s="503"/>
      <c r="X159" s="503"/>
      <c r="Y159" s="503"/>
      <c r="Z159" s="496"/>
      <c r="AA159" s="496"/>
      <c r="AB159" s="496"/>
      <c r="AC159" s="496"/>
      <c r="AD159" s="496"/>
      <c r="AE159" s="496"/>
      <c r="AF159" s="496"/>
      <c r="AG159" s="496"/>
      <c r="AH159" s="496"/>
      <c r="AI159" s="496"/>
      <c r="AJ159" s="496"/>
      <c r="AK159" s="496"/>
      <c r="AL159" s="496"/>
      <c r="AM159" s="496">
        <v>0</v>
      </c>
      <c r="AN159" s="496"/>
      <c r="AO159" s="139">
        <v>0</v>
      </c>
      <c r="AP159" s="139">
        <v>12</v>
      </c>
      <c r="AQ159" s="139">
        <v>1</v>
      </c>
      <c r="AR159" s="141">
        <v>0</v>
      </c>
      <c r="AT159" s="141" t="s">
        <v>15204</v>
      </c>
      <c r="AU159" s="504" t="s">
        <v>12513</v>
      </c>
      <c r="AV159" s="504" t="s">
        <v>12513</v>
      </c>
      <c r="AW159" s="141">
        <v>1</v>
      </c>
      <c r="AX159" s="142">
        <v>1</v>
      </c>
      <c r="AY159" s="142">
        <v>1</v>
      </c>
      <c r="AZ159" s="502" t="s">
        <v>6831</v>
      </c>
      <c r="BA159" s="502"/>
      <c r="BB159" s="143">
        <v>1</v>
      </c>
      <c r="BD159" s="502" t="s">
        <v>6831</v>
      </c>
      <c r="BE159" s="502" t="s">
        <v>6831</v>
      </c>
      <c r="BF159" s="502" t="s">
        <v>6831</v>
      </c>
      <c r="BG159" s="502" t="s">
        <v>6831</v>
      </c>
      <c r="BH159" s="144">
        <v>100</v>
      </c>
      <c r="BK159" s="144">
        <v>1</v>
      </c>
      <c r="BL159" s="144">
        <v>2000</v>
      </c>
      <c r="BM159" s="144">
        <v>1</v>
      </c>
      <c r="BN159" s="496"/>
      <c r="BO159" s="496"/>
      <c r="BP159" s="144" t="s">
        <v>15204</v>
      </c>
      <c r="BS159" s="502" t="s">
        <v>6831</v>
      </c>
      <c r="BT159" s="502"/>
      <c r="BU159" s="502" t="s">
        <v>6831</v>
      </c>
      <c r="BV159" s="502"/>
      <c r="BW159" s="502" t="s">
        <v>6831</v>
      </c>
      <c r="BX159" s="502">
        <v>2</v>
      </c>
      <c r="BY159" s="505" t="s">
        <v>6831</v>
      </c>
      <c r="BZ159" s="505" t="s">
        <v>6831</v>
      </c>
      <c r="CA159" s="505">
        <v>4490136</v>
      </c>
      <c r="CB159" s="511" t="s">
        <v>15205</v>
      </c>
      <c r="CC159" s="511"/>
      <c r="CD159" s="511"/>
      <c r="CE159" s="502" t="s">
        <v>6831</v>
      </c>
      <c r="CF159" s="502" t="s">
        <v>6831</v>
      </c>
      <c r="CG159" s="502" t="s">
        <v>6831</v>
      </c>
      <c r="CH159" s="502" t="s">
        <v>6831</v>
      </c>
      <c r="CI159" s="502" t="s">
        <v>6831</v>
      </c>
      <c r="CJ159" s="502"/>
      <c r="DD159" s="496"/>
      <c r="DE159" s="496"/>
      <c r="DF159" s="496"/>
      <c r="DG159" s="496"/>
      <c r="DK159" s="496"/>
      <c r="DL159" s="496"/>
      <c r="ED159" s="502"/>
      <c r="EW159" s="149">
        <v>10</v>
      </c>
      <c r="EZ159" s="502">
        <v>100</v>
      </c>
      <c r="FA159" s="502"/>
      <c r="FB159" s="502"/>
      <c r="FG159" s="149">
        <v>2</v>
      </c>
      <c r="FI159" s="149">
        <v>20</v>
      </c>
      <c r="FJ159" s="149">
        <v>10</v>
      </c>
      <c r="FM159" s="502">
        <v>100</v>
      </c>
      <c r="FN159" s="502"/>
      <c r="FO159" s="502"/>
      <c r="FP159" s="502"/>
      <c r="FU159" s="149">
        <v>2</v>
      </c>
      <c r="FW159" s="149">
        <v>20</v>
      </c>
      <c r="FX159" s="152">
        <f t="shared" si="74"/>
        <v>0</v>
      </c>
      <c r="FY159" s="152">
        <v>1</v>
      </c>
    </row>
    <row r="160" spans="1:181">
      <c r="A160" s="139">
        <v>490137</v>
      </c>
      <c r="B160" s="139" t="s">
        <v>15493</v>
      </c>
      <c r="C160" s="139">
        <v>3</v>
      </c>
      <c r="E160" s="139">
        <v>0</v>
      </c>
      <c r="F160" s="534">
        <v>3</v>
      </c>
      <c r="G160" s="534">
        <v>2</v>
      </c>
      <c r="H160" s="534">
        <v>2</v>
      </c>
      <c r="I160" s="534"/>
      <c r="J160" s="534"/>
      <c r="N160" s="300" t="str">
        <f t="shared" si="81"/>
        <v>PLAYERSKILL_49013</v>
      </c>
      <c r="O160" s="300" t="str">
        <f t="shared" si="75"/>
        <v>PLAYERSKILLDES_490137</v>
      </c>
      <c r="P160" s="300" t="str">
        <f t="shared" si="79"/>
        <v>PLAYERSKILLDES2_490137</v>
      </c>
      <c r="Q160" s="300" t="str">
        <f t="shared" si="80"/>
        <v>PLAYERSKILLDES3_490137</v>
      </c>
      <c r="R160" s="300"/>
      <c r="S160" s="123" t="s">
        <v>14725</v>
      </c>
      <c r="T160" s="502">
        <v>100</v>
      </c>
      <c r="U160" s="503"/>
      <c r="V160" s="503"/>
      <c r="W160" s="503"/>
      <c r="X160" s="503"/>
      <c r="Y160" s="503"/>
      <c r="Z160" s="496"/>
      <c r="AA160" s="496"/>
      <c r="AB160" s="496"/>
      <c r="AC160" s="496"/>
      <c r="AD160" s="496"/>
      <c r="AE160" s="496"/>
      <c r="AF160" s="496"/>
      <c r="AG160" s="496"/>
      <c r="AH160" s="496"/>
      <c r="AI160" s="496"/>
      <c r="AJ160" s="496"/>
      <c r="AK160" s="496"/>
      <c r="AL160" s="496"/>
      <c r="AM160" s="496">
        <v>0</v>
      </c>
      <c r="AN160" s="496"/>
      <c r="AO160" s="139">
        <v>0</v>
      </c>
      <c r="AP160" s="139">
        <v>12</v>
      </c>
      <c r="AQ160" s="139">
        <v>1</v>
      </c>
      <c r="AR160" s="141">
        <v>0</v>
      </c>
      <c r="AT160" s="141" t="s">
        <v>15204</v>
      </c>
      <c r="AU160" s="504" t="s">
        <v>12513</v>
      </c>
      <c r="AV160" s="504" t="s">
        <v>12513</v>
      </c>
      <c r="AW160" s="141">
        <v>1</v>
      </c>
      <c r="AX160" s="142">
        <v>1</v>
      </c>
      <c r="AY160" s="142">
        <v>1</v>
      </c>
      <c r="AZ160" s="502" t="s">
        <v>6831</v>
      </c>
      <c r="BA160" s="502"/>
      <c r="BB160" s="143">
        <v>1</v>
      </c>
      <c r="BD160" s="502" t="s">
        <v>6831</v>
      </c>
      <c r="BE160" s="502" t="s">
        <v>6831</v>
      </c>
      <c r="BF160" s="502" t="s">
        <v>6831</v>
      </c>
      <c r="BG160" s="502" t="s">
        <v>6831</v>
      </c>
      <c r="BH160" s="144">
        <v>100</v>
      </c>
      <c r="BK160" s="144">
        <v>1</v>
      </c>
      <c r="BL160" s="144">
        <v>2000</v>
      </c>
      <c r="BM160" s="144">
        <v>1</v>
      </c>
      <c r="BN160" s="496"/>
      <c r="BO160" s="496"/>
      <c r="BP160" s="144" t="s">
        <v>15204</v>
      </c>
      <c r="BS160" s="502" t="s">
        <v>6831</v>
      </c>
      <c r="BT160" s="502"/>
      <c r="BU160" s="502" t="s">
        <v>6831</v>
      </c>
      <c r="BV160" s="502"/>
      <c r="BW160" s="502" t="s">
        <v>6831</v>
      </c>
      <c r="BX160" s="502">
        <v>2</v>
      </c>
      <c r="BY160" s="505" t="s">
        <v>6831</v>
      </c>
      <c r="BZ160" s="505" t="s">
        <v>6831</v>
      </c>
      <c r="CA160" s="505">
        <v>4490137</v>
      </c>
      <c r="CB160" s="511" t="s">
        <v>15205</v>
      </c>
      <c r="CC160" s="511"/>
      <c r="CD160" s="511"/>
      <c r="CE160" s="502" t="s">
        <v>6831</v>
      </c>
      <c r="CF160" s="502" t="s">
        <v>6831</v>
      </c>
      <c r="CG160" s="502" t="s">
        <v>6831</v>
      </c>
      <c r="CH160" s="502" t="s">
        <v>6831</v>
      </c>
      <c r="CI160" s="502" t="s">
        <v>6831</v>
      </c>
      <c r="CJ160" s="502"/>
      <c r="DD160" s="496"/>
      <c r="DE160" s="496"/>
      <c r="DF160" s="496"/>
      <c r="DG160" s="496"/>
      <c r="DK160" s="496"/>
      <c r="DL160" s="496"/>
      <c r="ED160" s="502"/>
      <c r="EW160" s="149">
        <v>10</v>
      </c>
      <c r="EZ160" s="502">
        <v>100</v>
      </c>
      <c r="FA160" s="502"/>
      <c r="FB160" s="502"/>
      <c r="FG160" s="149">
        <v>2</v>
      </c>
      <c r="FI160" s="149">
        <v>20</v>
      </c>
      <c r="FJ160" s="149">
        <v>10</v>
      </c>
      <c r="FM160" s="502">
        <v>100</v>
      </c>
      <c r="FN160" s="502"/>
      <c r="FO160" s="502"/>
      <c r="FP160" s="502"/>
      <c r="FU160" s="149">
        <v>2</v>
      </c>
      <c r="FW160" s="149">
        <v>20</v>
      </c>
      <c r="FX160" s="152">
        <f t="shared" si="74"/>
        <v>0</v>
      </c>
      <c r="FY160" s="152">
        <v>1</v>
      </c>
    </row>
    <row r="161" spans="1:181">
      <c r="A161" s="139">
        <v>49014</v>
      </c>
      <c r="B161" s="139" t="s">
        <v>15494</v>
      </c>
      <c r="C161" s="139">
        <v>3</v>
      </c>
      <c r="E161" s="139">
        <v>0</v>
      </c>
      <c r="F161" s="534">
        <v>3</v>
      </c>
      <c r="G161" s="534">
        <v>2</v>
      </c>
      <c r="H161" s="534">
        <v>2</v>
      </c>
      <c r="I161" s="534"/>
      <c r="J161" s="534"/>
      <c r="N161" s="300" t="str">
        <f>"PLAYERSKILL_"&amp;A161</f>
        <v>PLAYERSKILL_49014</v>
      </c>
      <c r="O161" s="300" t="str">
        <f>"PLAYERSKILLDES_"&amp;$A161</f>
        <v>PLAYERSKILLDES_49014</v>
      </c>
      <c r="P161" s="300" t="str">
        <f>"PLAYERSKILLDES2_"&amp;A161</f>
        <v>PLAYERSKILLDES2_49014</v>
      </c>
      <c r="Q161" s="300" t="str">
        <f>"PLAYERSKILLDES3_"&amp;A161</f>
        <v>PLAYERSKILLDES3_49014</v>
      </c>
      <c r="R161" s="300"/>
      <c r="S161" s="300" t="s">
        <v>15495</v>
      </c>
      <c r="T161" s="502">
        <v>103</v>
      </c>
      <c r="U161" s="503"/>
      <c r="V161" s="503"/>
      <c r="W161" s="503"/>
      <c r="X161" s="503"/>
      <c r="Y161" s="503"/>
      <c r="Z161" s="496"/>
      <c r="AA161" s="496"/>
      <c r="AB161" s="496"/>
      <c r="AC161" s="496"/>
      <c r="AD161" s="496" t="s">
        <v>15496</v>
      </c>
      <c r="AE161" s="496"/>
      <c r="AF161" s="496"/>
      <c r="AG161" s="496" t="s">
        <v>15497</v>
      </c>
      <c r="AH161" s="496">
        <v>130</v>
      </c>
      <c r="AI161" s="496"/>
      <c r="AJ161" s="496"/>
      <c r="AK161" s="496"/>
      <c r="AL161" s="496"/>
      <c r="AM161" s="496">
        <v>1</v>
      </c>
      <c r="AN161" s="496"/>
      <c r="AO161" s="139">
        <v>0</v>
      </c>
      <c r="AP161" s="139">
        <v>12</v>
      </c>
      <c r="AQ161" s="139">
        <v>1</v>
      </c>
      <c r="AR161" s="141">
        <v>0</v>
      </c>
      <c r="AT161" s="141" t="s">
        <v>15429</v>
      </c>
      <c r="AU161" s="504" t="s">
        <v>15498</v>
      </c>
      <c r="AV161" s="504" t="s">
        <v>15464</v>
      </c>
      <c r="AW161" s="141">
        <v>1</v>
      </c>
      <c r="AX161" s="142">
        <v>1</v>
      </c>
      <c r="AY161" s="142">
        <v>1</v>
      </c>
      <c r="AZ161" s="502" t="s">
        <v>6831</v>
      </c>
      <c r="BA161" s="502"/>
      <c r="BB161" s="143">
        <v>1</v>
      </c>
      <c r="BD161" s="502" t="s">
        <v>6831</v>
      </c>
      <c r="BE161" s="139">
        <v>190140</v>
      </c>
      <c r="BF161" s="502" t="s">
        <v>6831</v>
      </c>
      <c r="BG161" s="502" t="s">
        <v>6831</v>
      </c>
      <c r="BH161" s="144">
        <v>100</v>
      </c>
      <c r="BK161" s="144">
        <v>1</v>
      </c>
      <c r="BL161" s="144">
        <v>150</v>
      </c>
      <c r="BM161" s="144">
        <v>2</v>
      </c>
      <c r="BN161" s="496"/>
      <c r="BO161" s="496"/>
      <c r="BP161" s="144" t="s">
        <v>15204</v>
      </c>
      <c r="BS161" s="502" t="s">
        <v>6831</v>
      </c>
      <c r="BT161" s="502"/>
      <c r="BU161" s="502" t="s">
        <v>6831</v>
      </c>
      <c r="BV161" s="502"/>
      <c r="BW161" s="502" t="s">
        <v>6831</v>
      </c>
      <c r="BX161" s="502">
        <v>3</v>
      </c>
      <c r="BY161" s="505" t="s">
        <v>6831</v>
      </c>
      <c r="BZ161" s="505" t="s">
        <v>6831</v>
      </c>
      <c r="CA161" s="505">
        <v>449014</v>
      </c>
      <c r="CB161" s="511" t="s">
        <v>15205</v>
      </c>
      <c r="CC161" s="511"/>
      <c r="CD161" s="511"/>
      <c r="CE161" s="502" t="s">
        <v>6831</v>
      </c>
      <c r="CF161" s="502" t="s">
        <v>6831</v>
      </c>
      <c r="CG161" s="502" t="s">
        <v>6831</v>
      </c>
      <c r="CH161" s="502" t="s">
        <v>6831</v>
      </c>
      <c r="CI161" s="502" t="s">
        <v>6831</v>
      </c>
      <c r="CJ161" s="502"/>
      <c r="CZ161" s="144">
        <v>100</v>
      </c>
      <c r="DD161" s="496"/>
      <c r="DE161" s="496"/>
      <c r="DF161" s="496"/>
      <c r="DG161" s="496"/>
      <c r="DH161" s="144">
        <v>1</v>
      </c>
      <c r="DI161" s="144">
        <v>150</v>
      </c>
      <c r="DJ161" s="144">
        <v>2</v>
      </c>
      <c r="DK161" s="496"/>
      <c r="DL161" s="496"/>
      <c r="DM161" s="144" t="s">
        <v>15204</v>
      </c>
      <c r="DT161" s="144">
        <v>3</v>
      </c>
      <c r="DW161" s="150">
        <v>44901401</v>
      </c>
      <c r="DX161" s="150" t="s">
        <v>15188</v>
      </c>
      <c r="ED161" s="502"/>
      <c r="EW161" s="149">
        <v>10</v>
      </c>
      <c r="EZ161" s="502">
        <v>101</v>
      </c>
      <c r="FA161" s="502"/>
      <c r="FB161" s="502"/>
      <c r="FE161" s="149">
        <v>1</v>
      </c>
      <c r="FF161" s="504" t="s">
        <v>15499</v>
      </c>
      <c r="FI161" s="149">
        <v>20</v>
      </c>
      <c r="FJ161" s="149">
        <v>10</v>
      </c>
      <c r="FM161" s="502">
        <v>100</v>
      </c>
      <c r="FN161" s="502"/>
      <c r="FO161" s="502"/>
      <c r="FP161" s="502"/>
      <c r="FS161" s="149">
        <v>1</v>
      </c>
      <c r="FT161" s="504" t="s">
        <v>15499</v>
      </c>
      <c r="FW161" s="149">
        <v>20</v>
      </c>
      <c r="FX161" s="152">
        <f t="shared" si="74"/>
        <v>0</v>
      </c>
      <c r="FY161" s="152">
        <v>1</v>
      </c>
    </row>
    <row r="162" spans="1:181">
      <c r="A162" s="139">
        <v>490141</v>
      </c>
      <c r="B162" s="139" t="s">
        <v>15494</v>
      </c>
      <c r="C162" s="139">
        <v>3</v>
      </c>
      <c r="E162" s="139">
        <v>0</v>
      </c>
      <c r="F162" s="534">
        <v>3</v>
      </c>
      <c r="G162" s="534">
        <v>2</v>
      </c>
      <c r="H162" s="534">
        <v>2</v>
      </c>
      <c r="I162" s="534"/>
      <c r="J162" s="534"/>
      <c r="N162" s="300" t="str">
        <f>N161</f>
        <v>PLAYERSKILL_49014</v>
      </c>
      <c r="O162" s="300" t="str">
        <f t="shared" ref="O162:O168" si="82">"PLAYERSKILLDES_"&amp;$A162</f>
        <v>PLAYERSKILLDES_490141</v>
      </c>
      <c r="P162" s="300" t="str">
        <f t="shared" ref="P162:P168" si="83">"PLAYERSKILLDES2_"&amp;A162</f>
        <v>PLAYERSKILLDES2_490141</v>
      </c>
      <c r="Q162" s="300" t="str">
        <f>"PLAYERSKILLDES3_"&amp;A161</f>
        <v>PLAYERSKILLDES3_49014</v>
      </c>
      <c r="R162" s="300"/>
      <c r="S162" s="300" t="s">
        <v>15495</v>
      </c>
      <c r="T162" s="502">
        <v>103</v>
      </c>
      <c r="U162" s="503"/>
      <c r="V162" s="503"/>
      <c r="W162" s="503"/>
      <c r="X162" s="503"/>
      <c r="Y162" s="503"/>
      <c r="Z162" s="496"/>
      <c r="AA162" s="496"/>
      <c r="AB162" s="496"/>
      <c r="AC162" s="496"/>
      <c r="AD162" s="496" t="s">
        <v>15496</v>
      </c>
      <c r="AE162" s="496"/>
      <c r="AF162" s="496"/>
      <c r="AG162" s="496" t="s">
        <v>15497</v>
      </c>
      <c r="AH162" s="496">
        <v>130</v>
      </c>
      <c r="AI162" s="496"/>
      <c r="AJ162" s="496"/>
      <c r="AK162" s="496"/>
      <c r="AL162" s="496"/>
      <c r="AM162" s="496">
        <v>1</v>
      </c>
      <c r="AN162" s="496"/>
      <c r="AO162" s="139">
        <v>0</v>
      </c>
      <c r="AP162" s="139">
        <v>12</v>
      </c>
      <c r="AQ162" s="139">
        <v>1</v>
      </c>
      <c r="AR162" s="141">
        <v>0</v>
      </c>
      <c r="AT162" s="141" t="s">
        <v>15429</v>
      </c>
      <c r="AU162" s="504" t="s">
        <v>15498</v>
      </c>
      <c r="AV162" s="504" t="s">
        <v>15204</v>
      </c>
      <c r="AW162" s="141">
        <v>1</v>
      </c>
      <c r="AX162" s="142">
        <v>1</v>
      </c>
      <c r="AY162" s="142">
        <v>1</v>
      </c>
      <c r="AZ162" s="502" t="s">
        <v>6831</v>
      </c>
      <c r="BA162" s="502"/>
      <c r="BB162" s="143">
        <v>1</v>
      </c>
      <c r="BD162" s="502" t="s">
        <v>6831</v>
      </c>
      <c r="BE162" s="139">
        <v>190141</v>
      </c>
      <c r="BF162" s="502" t="s">
        <v>6831</v>
      </c>
      <c r="BG162" s="502" t="s">
        <v>6831</v>
      </c>
      <c r="BH162" s="144">
        <v>100</v>
      </c>
      <c r="BK162" s="144">
        <v>1</v>
      </c>
      <c r="BL162" s="144">
        <v>150</v>
      </c>
      <c r="BM162" s="144">
        <v>2</v>
      </c>
      <c r="BN162" s="496"/>
      <c r="BO162" s="496"/>
      <c r="BP162" s="144" t="s">
        <v>15204</v>
      </c>
      <c r="BS162" s="502" t="s">
        <v>6831</v>
      </c>
      <c r="BT162" s="502"/>
      <c r="BU162" s="502" t="s">
        <v>6831</v>
      </c>
      <c r="BV162" s="502"/>
      <c r="BW162" s="502" t="s">
        <v>6831</v>
      </c>
      <c r="BX162" s="502">
        <v>3</v>
      </c>
      <c r="BY162" s="505" t="s">
        <v>6831</v>
      </c>
      <c r="BZ162" s="505" t="s">
        <v>6831</v>
      </c>
      <c r="CA162" s="505">
        <v>4490141</v>
      </c>
      <c r="CB162" s="511" t="s">
        <v>15205</v>
      </c>
      <c r="CC162" s="511"/>
      <c r="CD162" s="511"/>
      <c r="CE162" s="502" t="s">
        <v>6831</v>
      </c>
      <c r="CF162" s="502" t="s">
        <v>6831</v>
      </c>
      <c r="CG162" s="502" t="s">
        <v>6831</v>
      </c>
      <c r="CH162" s="502" t="s">
        <v>6831</v>
      </c>
      <c r="CI162" s="502" t="s">
        <v>6831</v>
      </c>
      <c r="CJ162" s="502"/>
      <c r="CZ162" s="144">
        <v>100</v>
      </c>
      <c r="DD162" s="496"/>
      <c r="DE162" s="496"/>
      <c r="DF162" s="496"/>
      <c r="DG162" s="496"/>
      <c r="DH162" s="144">
        <v>1</v>
      </c>
      <c r="DI162" s="144">
        <v>150</v>
      </c>
      <c r="DJ162" s="144">
        <v>2</v>
      </c>
      <c r="DK162" s="496"/>
      <c r="DL162" s="496"/>
      <c r="DM162" s="144" t="s">
        <v>15204</v>
      </c>
      <c r="DT162" s="144">
        <v>3</v>
      </c>
      <c r="DW162" s="150">
        <v>44901411</v>
      </c>
      <c r="DX162" s="150" t="s">
        <v>15188</v>
      </c>
      <c r="ED162" s="502"/>
      <c r="EW162" s="149">
        <v>10</v>
      </c>
      <c r="EZ162" s="502">
        <v>101</v>
      </c>
      <c r="FA162" s="502"/>
      <c r="FB162" s="502"/>
      <c r="FE162" s="149">
        <v>1</v>
      </c>
      <c r="FF162" s="504" t="s">
        <v>15499</v>
      </c>
      <c r="FI162" s="149">
        <v>20</v>
      </c>
      <c r="FJ162" s="149">
        <v>10</v>
      </c>
      <c r="FM162" s="502">
        <v>100</v>
      </c>
      <c r="FN162" s="502"/>
      <c r="FO162" s="502"/>
      <c r="FP162" s="502"/>
      <c r="FS162" s="149">
        <v>1</v>
      </c>
      <c r="FT162" s="504" t="s">
        <v>15499</v>
      </c>
      <c r="FW162" s="149">
        <v>20</v>
      </c>
      <c r="FX162" s="152">
        <f t="shared" si="74"/>
        <v>0</v>
      </c>
      <c r="FY162" s="152">
        <v>1</v>
      </c>
    </row>
    <row r="163" spans="1:181">
      <c r="A163" s="139">
        <v>490142</v>
      </c>
      <c r="B163" s="139" t="s">
        <v>15494</v>
      </c>
      <c r="C163" s="139">
        <v>3</v>
      </c>
      <c r="E163" s="139">
        <v>0</v>
      </c>
      <c r="F163" s="534">
        <v>3</v>
      </c>
      <c r="G163" s="534">
        <v>2</v>
      </c>
      <c r="H163" s="534">
        <v>2</v>
      </c>
      <c r="I163" s="534"/>
      <c r="J163" s="534"/>
      <c r="N163" s="300" t="str">
        <f t="shared" ref="N163:N168" si="84">N162</f>
        <v>PLAYERSKILL_49014</v>
      </c>
      <c r="O163" s="300" t="str">
        <f t="shared" si="82"/>
        <v>PLAYERSKILLDES_490142</v>
      </c>
      <c r="P163" s="300" t="str">
        <f t="shared" si="83"/>
        <v>PLAYERSKILLDES2_490142</v>
      </c>
      <c r="Q163" s="300" t="str">
        <f>"PLAYERSKILLDES3_"&amp;A161</f>
        <v>PLAYERSKILLDES3_49014</v>
      </c>
      <c r="R163" s="300"/>
      <c r="S163" s="300" t="s">
        <v>15495</v>
      </c>
      <c r="T163" s="502">
        <v>103</v>
      </c>
      <c r="U163" s="503"/>
      <c r="V163" s="503"/>
      <c r="W163" s="503"/>
      <c r="X163" s="503"/>
      <c r="Y163" s="503"/>
      <c r="Z163" s="496"/>
      <c r="AA163" s="496"/>
      <c r="AB163" s="496"/>
      <c r="AC163" s="496"/>
      <c r="AD163" s="496" t="s">
        <v>15496</v>
      </c>
      <c r="AE163" s="496"/>
      <c r="AF163" s="496"/>
      <c r="AG163" s="496" t="s">
        <v>15497</v>
      </c>
      <c r="AH163" s="496">
        <v>130</v>
      </c>
      <c r="AI163" s="496"/>
      <c r="AJ163" s="496"/>
      <c r="AK163" s="496"/>
      <c r="AL163" s="496"/>
      <c r="AM163" s="496">
        <v>1</v>
      </c>
      <c r="AN163" s="496"/>
      <c r="AO163" s="139">
        <v>0</v>
      </c>
      <c r="AP163" s="139">
        <v>12</v>
      </c>
      <c r="AQ163" s="139">
        <v>1</v>
      </c>
      <c r="AR163" s="141">
        <v>0</v>
      </c>
      <c r="AT163" s="141" t="s">
        <v>15429</v>
      </c>
      <c r="AU163" s="504" t="s">
        <v>15498</v>
      </c>
      <c r="AV163" s="504" t="s">
        <v>15204</v>
      </c>
      <c r="AW163" s="141">
        <v>1</v>
      </c>
      <c r="AX163" s="142">
        <v>1</v>
      </c>
      <c r="AY163" s="142">
        <v>1</v>
      </c>
      <c r="AZ163" s="502" t="s">
        <v>6831</v>
      </c>
      <c r="BA163" s="502"/>
      <c r="BB163" s="143">
        <v>1</v>
      </c>
      <c r="BD163" s="502" t="s">
        <v>6831</v>
      </c>
      <c r="BE163" s="139">
        <v>190142</v>
      </c>
      <c r="BF163" s="502" t="s">
        <v>6831</v>
      </c>
      <c r="BG163" s="502" t="s">
        <v>6831</v>
      </c>
      <c r="BH163" s="144">
        <v>100</v>
      </c>
      <c r="BK163" s="144">
        <v>1</v>
      </c>
      <c r="BL163" s="144">
        <v>150</v>
      </c>
      <c r="BM163" s="144">
        <v>2</v>
      </c>
      <c r="BN163" s="496"/>
      <c r="BO163" s="496"/>
      <c r="BP163" s="144" t="s">
        <v>15204</v>
      </c>
      <c r="BS163" s="502" t="s">
        <v>6831</v>
      </c>
      <c r="BT163" s="502"/>
      <c r="BU163" s="502" t="s">
        <v>6831</v>
      </c>
      <c r="BV163" s="502"/>
      <c r="BW163" s="502" t="s">
        <v>6831</v>
      </c>
      <c r="BX163" s="502">
        <v>3</v>
      </c>
      <c r="BY163" s="505" t="s">
        <v>6831</v>
      </c>
      <c r="BZ163" s="505" t="s">
        <v>6831</v>
      </c>
      <c r="CA163" s="505">
        <v>4490142</v>
      </c>
      <c r="CB163" s="511" t="s">
        <v>15205</v>
      </c>
      <c r="CC163" s="511"/>
      <c r="CD163" s="511"/>
      <c r="CE163" s="502" t="s">
        <v>6831</v>
      </c>
      <c r="CF163" s="502" t="s">
        <v>6831</v>
      </c>
      <c r="CG163" s="502" t="s">
        <v>6831</v>
      </c>
      <c r="CH163" s="502" t="s">
        <v>6831</v>
      </c>
      <c r="CI163" s="502" t="s">
        <v>6831</v>
      </c>
      <c r="CJ163" s="502"/>
      <c r="CZ163" s="144">
        <v>100</v>
      </c>
      <c r="DD163" s="496"/>
      <c r="DE163" s="496"/>
      <c r="DF163" s="496"/>
      <c r="DG163" s="496"/>
      <c r="DH163" s="144">
        <v>1</v>
      </c>
      <c r="DI163" s="144">
        <v>150</v>
      </c>
      <c r="DJ163" s="144">
        <v>2</v>
      </c>
      <c r="DK163" s="496"/>
      <c r="DL163" s="496"/>
      <c r="DM163" s="144" t="s">
        <v>15204</v>
      </c>
      <c r="DT163" s="144">
        <v>3</v>
      </c>
      <c r="DW163" s="150">
        <v>44901421</v>
      </c>
      <c r="DX163" s="150" t="s">
        <v>15188</v>
      </c>
      <c r="ED163" s="502"/>
      <c r="EW163" s="149">
        <v>10</v>
      </c>
      <c r="EZ163" s="502">
        <v>101</v>
      </c>
      <c r="FA163" s="502"/>
      <c r="FB163" s="502"/>
      <c r="FE163" s="149">
        <v>1</v>
      </c>
      <c r="FF163" s="504" t="s">
        <v>15499</v>
      </c>
      <c r="FI163" s="149">
        <v>20</v>
      </c>
      <c r="FJ163" s="149">
        <v>10</v>
      </c>
      <c r="FM163" s="502">
        <v>100</v>
      </c>
      <c r="FN163" s="502"/>
      <c r="FO163" s="502"/>
      <c r="FP163" s="502"/>
      <c r="FS163" s="149">
        <v>1</v>
      </c>
      <c r="FT163" s="504" t="s">
        <v>15499</v>
      </c>
      <c r="FW163" s="149">
        <v>20</v>
      </c>
      <c r="FX163" s="152">
        <f t="shared" si="74"/>
        <v>0</v>
      </c>
      <c r="FY163" s="152">
        <v>1</v>
      </c>
    </row>
    <row r="164" spans="1:181">
      <c r="A164" s="139">
        <v>490143</v>
      </c>
      <c r="B164" s="139" t="s">
        <v>15494</v>
      </c>
      <c r="C164" s="139">
        <v>3</v>
      </c>
      <c r="E164" s="139">
        <v>0</v>
      </c>
      <c r="F164" s="534">
        <v>3</v>
      </c>
      <c r="G164" s="534">
        <v>2</v>
      </c>
      <c r="H164" s="534">
        <v>2</v>
      </c>
      <c r="I164" s="534"/>
      <c r="J164" s="534"/>
      <c r="N164" s="300" t="str">
        <f t="shared" si="84"/>
        <v>PLAYERSKILL_49014</v>
      </c>
      <c r="O164" s="300" t="str">
        <f t="shared" si="82"/>
        <v>PLAYERSKILLDES_490143</v>
      </c>
      <c r="P164" s="300" t="str">
        <f t="shared" si="83"/>
        <v>PLAYERSKILLDES2_490143</v>
      </c>
      <c r="Q164" s="300" t="str">
        <f>"PLAYERSKILLDES3_"&amp;A161</f>
        <v>PLAYERSKILLDES3_49014</v>
      </c>
      <c r="R164" s="300"/>
      <c r="S164" s="300" t="s">
        <v>15495</v>
      </c>
      <c r="T164" s="502">
        <v>103</v>
      </c>
      <c r="U164" s="503"/>
      <c r="V164" s="503"/>
      <c r="W164" s="503"/>
      <c r="X164" s="503"/>
      <c r="Y164" s="503"/>
      <c r="Z164" s="496"/>
      <c r="AA164" s="496"/>
      <c r="AB164" s="496"/>
      <c r="AC164" s="496"/>
      <c r="AD164" s="496" t="s">
        <v>15496</v>
      </c>
      <c r="AE164" s="496"/>
      <c r="AF164" s="496"/>
      <c r="AG164" s="496" t="s">
        <v>15497</v>
      </c>
      <c r="AH164" s="496">
        <v>130</v>
      </c>
      <c r="AI164" s="496"/>
      <c r="AJ164" s="496"/>
      <c r="AK164" s="496"/>
      <c r="AL164" s="496"/>
      <c r="AM164" s="496">
        <v>1</v>
      </c>
      <c r="AN164" s="496"/>
      <c r="AO164" s="139">
        <v>0</v>
      </c>
      <c r="AP164" s="139">
        <v>12</v>
      </c>
      <c r="AQ164" s="139">
        <v>1</v>
      </c>
      <c r="AR164" s="141">
        <v>0</v>
      </c>
      <c r="AT164" s="141" t="s">
        <v>15429</v>
      </c>
      <c r="AU164" s="504" t="s">
        <v>15476</v>
      </c>
      <c r="AV164" s="504" t="s">
        <v>15204</v>
      </c>
      <c r="AW164" s="141">
        <v>1</v>
      </c>
      <c r="AX164" s="142">
        <v>1</v>
      </c>
      <c r="AY164" s="142">
        <v>1</v>
      </c>
      <c r="AZ164" s="502" t="s">
        <v>6831</v>
      </c>
      <c r="BA164" s="502"/>
      <c r="BB164" s="143">
        <v>1</v>
      </c>
      <c r="BD164" s="502" t="s">
        <v>6831</v>
      </c>
      <c r="BE164" s="139">
        <v>190143</v>
      </c>
      <c r="BF164" s="502" t="s">
        <v>6831</v>
      </c>
      <c r="BG164" s="502" t="s">
        <v>6831</v>
      </c>
      <c r="BH164" s="144">
        <v>100</v>
      </c>
      <c r="BK164" s="144">
        <v>1</v>
      </c>
      <c r="BL164" s="144">
        <v>150</v>
      </c>
      <c r="BM164" s="144">
        <v>2</v>
      </c>
      <c r="BN164" s="496"/>
      <c r="BO164" s="496"/>
      <c r="BP164" s="144" t="s">
        <v>15204</v>
      </c>
      <c r="BS164" s="502" t="s">
        <v>6831</v>
      </c>
      <c r="BT164" s="502"/>
      <c r="BU164" s="502" t="s">
        <v>6831</v>
      </c>
      <c r="BV164" s="502"/>
      <c r="BW164" s="502" t="s">
        <v>6831</v>
      </c>
      <c r="BX164" s="502">
        <v>3</v>
      </c>
      <c r="BY164" s="505" t="s">
        <v>6831</v>
      </c>
      <c r="BZ164" s="505" t="s">
        <v>6831</v>
      </c>
      <c r="CA164" s="505">
        <v>4490143</v>
      </c>
      <c r="CB164" s="511" t="s">
        <v>15205</v>
      </c>
      <c r="CC164" s="511"/>
      <c r="CD164" s="511"/>
      <c r="CE164" s="502" t="s">
        <v>6831</v>
      </c>
      <c r="CF164" s="502" t="s">
        <v>6831</v>
      </c>
      <c r="CG164" s="502" t="s">
        <v>6831</v>
      </c>
      <c r="CH164" s="502" t="s">
        <v>6831</v>
      </c>
      <c r="CI164" s="502" t="s">
        <v>6831</v>
      </c>
      <c r="CJ164" s="502"/>
      <c r="CZ164" s="144">
        <v>100</v>
      </c>
      <c r="DD164" s="496"/>
      <c r="DE164" s="496"/>
      <c r="DF164" s="496"/>
      <c r="DG164" s="496"/>
      <c r="DH164" s="144">
        <v>1</v>
      </c>
      <c r="DI164" s="144">
        <v>150</v>
      </c>
      <c r="DJ164" s="144">
        <v>2</v>
      </c>
      <c r="DK164" s="496"/>
      <c r="DL164" s="496"/>
      <c r="DM164" s="144" t="s">
        <v>15204</v>
      </c>
      <c r="DT164" s="144">
        <v>3</v>
      </c>
      <c r="DW164" s="150">
        <v>44901431</v>
      </c>
      <c r="DX164" s="150" t="s">
        <v>15188</v>
      </c>
      <c r="ED164" s="502"/>
      <c r="EW164" s="149">
        <v>10</v>
      </c>
      <c r="EZ164" s="502">
        <v>101</v>
      </c>
      <c r="FA164" s="502"/>
      <c r="FB164" s="502"/>
      <c r="FE164" s="149">
        <v>1</v>
      </c>
      <c r="FF164" s="504" t="s">
        <v>15499</v>
      </c>
      <c r="FI164" s="149">
        <v>20</v>
      </c>
      <c r="FJ164" s="149">
        <v>10</v>
      </c>
      <c r="FM164" s="502">
        <v>100</v>
      </c>
      <c r="FN164" s="502"/>
      <c r="FO164" s="502"/>
      <c r="FP164" s="502"/>
      <c r="FS164" s="149">
        <v>1</v>
      </c>
      <c r="FT164" s="504" t="s">
        <v>15499</v>
      </c>
      <c r="FW164" s="149">
        <v>20</v>
      </c>
      <c r="FX164" s="152">
        <f t="shared" si="74"/>
        <v>0</v>
      </c>
      <c r="FY164" s="152">
        <v>1</v>
      </c>
    </row>
    <row r="165" spans="1:181">
      <c r="A165" s="139">
        <v>490144</v>
      </c>
      <c r="B165" s="139" t="s">
        <v>15494</v>
      </c>
      <c r="C165" s="139">
        <v>3</v>
      </c>
      <c r="E165" s="139">
        <v>0</v>
      </c>
      <c r="F165" s="534">
        <v>3</v>
      </c>
      <c r="G165" s="534">
        <v>2</v>
      </c>
      <c r="H165" s="534">
        <v>2</v>
      </c>
      <c r="I165" s="534"/>
      <c r="J165" s="534"/>
      <c r="N165" s="300" t="str">
        <f t="shared" si="84"/>
        <v>PLAYERSKILL_49014</v>
      </c>
      <c r="O165" s="300" t="str">
        <f t="shared" si="82"/>
        <v>PLAYERSKILLDES_490144</v>
      </c>
      <c r="P165" s="300" t="str">
        <f t="shared" si="83"/>
        <v>PLAYERSKILLDES2_490144</v>
      </c>
      <c r="Q165" s="300" t="str">
        <f>"PLAYERSKILLDES3_"&amp;A161</f>
        <v>PLAYERSKILLDES3_49014</v>
      </c>
      <c r="R165" s="300"/>
      <c r="S165" s="300" t="s">
        <v>15495</v>
      </c>
      <c r="T165" s="502">
        <v>103</v>
      </c>
      <c r="U165" s="503"/>
      <c r="V165" s="503"/>
      <c r="W165" s="503"/>
      <c r="X165" s="503"/>
      <c r="Y165" s="503"/>
      <c r="Z165" s="496"/>
      <c r="AA165" s="496"/>
      <c r="AB165" s="496"/>
      <c r="AC165" s="496"/>
      <c r="AD165" s="496" t="s">
        <v>15496</v>
      </c>
      <c r="AE165" s="496"/>
      <c r="AF165" s="496"/>
      <c r="AG165" s="496" t="s">
        <v>15497</v>
      </c>
      <c r="AH165" s="496">
        <v>130</v>
      </c>
      <c r="AI165" s="496"/>
      <c r="AJ165" s="496"/>
      <c r="AK165" s="496"/>
      <c r="AL165" s="496"/>
      <c r="AM165" s="496">
        <v>1</v>
      </c>
      <c r="AN165" s="496"/>
      <c r="AO165" s="139">
        <v>0</v>
      </c>
      <c r="AP165" s="139">
        <v>12</v>
      </c>
      <c r="AQ165" s="139">
        <v>1</v>
      </c>
      <c r="AR165" s="141">
        <v>0</v>
      </c>
      <c r="AT165" s="141" t="s">
        <v>15429</v>
      </c>
      <c r="AU165" s="504" t="s">
        <v>15476</v>
      </c>
      <c r="AV165" s="504" t="s">
        <v>15204</v>
      </c>
      <c r="AW165" s="141">
        <v>1</v>
      </c>
      <c r="AX165" s="142">
        <v>1</v>
      </c>
      <c r="AY165" s="142">
        <v>1</v>
      </c>
      <c r="AZ165" s="502" t="s">
        <v>6831</v>
      </c>
      <c r="BA165" s="502"/>
      <c r="BB165" s="143">
        <v>1</v>
      </c>
      <c r="BD165" s="502" t="s">
        <v>6831</v>
      </c>
      <c r="BE165" s="139">
        <v>190144</v>
      </c>
      <c r="BF165" s="502" t="s">
        <v>6831</v>
      </c>
      <c r="BG165" s="502" t="s">
        <v>6831</v>
      </c>
      <c r="BH165" s="144">
        <v>100</v>
      </c>
      <c r="BK165" s="144">
        <v>1</v>
      </c>
      <c r="BL165" s="144">
        <v>150</v>
      </c>
      <c r="BM165" s="144">
        <v>2</v>
      </c>
      <c r="BN165" s="496"/>
      <c r="BO165" s="496"/>
      <c r="BP165" s="144" t="s">
        <v>15204</v>
      </c>
      <c r="BS165" s="502" t="s">
        <v>6831</v>
      </c>
      <c r="BT165" s="502"/>
      <c r="BU165" s="502" t="s">
        <v>6831</v>
      </c>
      <c r="BV165" s="502"/>
      <c r="BW165" s="502" t="s">
        <v>6831</v>
      </c>
      <c r="BX165" s="502">
        <v>3</v>
      </c>
      <c r="BY165" s="505" t="s">
        <v>6831</v>
      </c>
      <c r="BZ165" s="505" t="s">
        <v>6831</v>
      </c>
      <c r="CA165" s="505">
        <v>4490144</v>
      </c>
      <c r="CB165" s="511" t="s">
        <v>15205</v>
      </c>
      <c r="CC165" s="511"/>
      <c r="CD165" s="511"/>
      <c r="CE165" s="502" t="s">
        <v>6831</v>
      </c>
      <c r="CF165" s="502" t="s">
        <v>6831</v>
      </c>
      <c r="CG165" s="502" t="s">
        <v>6831</v>
      </c>
      <c r="CH165" s="502" t="s">
        <v>6831</v>
      </c>
      <c r="CI165" s="502" t="s">
        <v>6831</v>
      </c>
      <c r="CJ165" s="502"/>
      <c r="CZ165" s="144">
        <v>100</v>
      </c>
      <c r="DD165" s="496"/>
      <c r="DE165" s="496"/>
      <c r="DF165" s="496"/>
      <c r="DG165" s="496"/>
      <c r="DH165" s="144">
        <v>1</v>
      </c>
      <c r="DI165" s="144">
        <v>150</v>
      </c>
      <c r="DJ165" s="144">
        <v>2</v>
      </c>
      <c r="DK165" s="496"/>
      <c r="DL165" s="496"/>
      <c r="DM165" s="144" t="s">
        <v>15204</v>
      </c>
      <c r="DT165" s="144">
        <v>3</v>
      </c>
      <c r="DW165" s="150">
        <v>44901441</v>
      </c>
      <c r="DX165" s="150" t="s">
        <v>15188</v>
      </c>
      <c r="ED165" s="502"/>
      <c r="EW165" s="149">
        <v>10</v>
      </c>
      <c r="EZ165" s="502">
        <v>101</v>
      </c>
      <c r="FA165" s="502"/>
      <c r="FB165" s="502"/>
      <c r="FE165" s="149">
        <v>1</v>
      </c>
      <c r="FF165" s="504" t="s">
        <v>15499</v>
      </c>
      <c r="FI165" s="149">
        <v>20</v>
      </c>
      <c r="FJ165" s="149">
        <v>10</v>
      </c>
      <c r="FM165" s="502">
        <v>100</v>
      </c>
      <c r="FN165" s="502"/>
      <c r="FO165" s="502"/>
      <c r="FP165" s="502"/>
      <c r="FS165" s="149">
        <v>1</v>
      </c>
      <c r="FT165" s="504" t="s">
        <v>15499</v>
      </c>
      <c r="FW165" s="149">
        <v>20</v>
      </c>
      <c r="FX165" s="152">
        <f t="shared" si="74"/>
        <v>0</v>
      </c>
      <c r="FY165" s="152">
        <v>1</v>
      </c>
    </row>
    <row r="166" spans="1:181">
      <c r="A166" s="139">
        <v>490145</v>
      </c>
      <c r="B166" s="139" t="s">
        <v>15494</v>
      </c>
      <c r="C166" s="139">
        <v>3</v>
      </c>
      <c r="E166" s="139">
        <v>0</v>
      </c>
      <c r="F166" s="534">
        <v>3</v>
      </c>
      <c r="G166" s="534">
        <v>2</v>
      </c>
      <c r="H166" s="534">
        <v>2</v>
      </c>
      <c r="I166" s="534"/>
      <c r="J166" s="534"/>
      <c r="N166" s="300" t="str">
        <f t="shared" si="84"/>
        <v>PLAYERSKILL_49014</v>
      </c>
      <c r="O166" s="300" t="str">
        <f t="shared" si="82"/>
        <v>PLAYERSKILLDES_490145</v>
      </c>
      <c r="P166" s="300" t="str">
        <f t="shared" si="83"/>
        <v>PLAYERSKILLDES2_490145</v>
      </c>
      <c r="Q166" s="300" t="str">
        <f>"PLAYERSKILLDES3_"&amp;A161</f>
        <v>PLAYERSKILLDES3_49014</v>
      </c>
      <c r="R166" s="300"/>
      <c r="S166" s="300" t="s">
        <v>15495</v>
      </c>
      <c r="T166" s="502">
        <v>103</v>
      </c>
      <c r="U166" s="503"/>
      <c r="V166" s="503"/>
      <c r="W166" s="503"/>
      <c r="X166" s="503"/>
      <c r="Y166" s="503"/>
      <c r="Z166" s="496"/>
      <c r="AA166" s="496"/>
      <c r="AB166" s="496"/>
      <c r="AC166" s="496"/>
      <c r="AD166" s="496" t="s">
        <v>15496</v>
      </c>
      <c r="AE166" s="496"/>
      <c r="AF166" s="496"/>
      <c r="AG166" s="496" t="s">
        <v>15497</v>
      </c>
      <c r="AH166" s="496">
        <v>130</v>
      </c>
      <c r="AI166" s="496"/>
      <c r="AJ166" s="496"/>
      <c r="AK166" s="496"/>
      <c r="AL166" s="496"/>
      <c r="AM166" s="496">
        <v>1</v>
      </c>
      <c r="AN166" s="496"/>
      <c r="AO166" s="139">
        <v>0</v>
      </c>
      <c r="AP166" s="139">
        <v>12</v>
      </c>
      <c r="AQ166" s="139">
        <v>1</v>
      </c>
      <c r="AR166" s="141">
        <v>0</v>
      </c>
      <c r="AT166" s="141" t="s">
        <v>15429</v>
      </c>
      <c r="AU166" s="504" t="s">
        <v>15500</v>
      </c>
      <c r="AV166" s="504" t="s">
        <v>15204</v>
      </c>
      <c r="AW166" s="141">
        <v>1</v>
      </c>
      <c r="AX166" s="142">
        <v>1</v>
      </c>
      <c r="AY166" s="142">
        <v>1</v>
      </c>
      <c r="AZ166" s="502" t="s">
        <v>6831</v>
      </c>
      <c r="BA166" s="502"/>
      <c r="BB166" s="143">
        <v>1</v>
      </c>
      <c r="BD166" s="502" t="s">
        <v>6831</v>
      </c>
      <c r="BE166" s="139">
        <v>190145</v>
      </c>
      <c r="BF166" s="502" t="s">
        <v>6831</v>
      </c>
      <c r="BG166" s="502" t="s">
        <v>6831</v>
      </c>
      <c r="BH166" s="144">
        <v>100</v>
      </c>
      <c r="BK166" s="144">
        <v>1</v>
      </c>
      <c r="BL166" s="144">
        <v>150</v>
      </c>
      <c r="BM166" s="144">
        <v>2</v>
      </c>
      <c r="BN166" s="496"/>
      <c r="BO166" s="496"/>
      <c r="BP166" s="144" t="s">
        <v>15204</v>
      </c>
      <c r="BS166" s="502" t="s">
        <v>6831</v>
      </c>
      <c r="BT166" s="502"/>
      <c r="BU166" s="502" t="s">
        <v>6831</v>
      </c>
      <c r="BV166" s="502"/>
      <c r="BW166" s="502" t="s">
        <v>6831</v>
      </c>
      <c r="BX166" s="502">
        <v>3</v>
      </c>
      <c r="BY166" s="505" t="s">
        <v>6831</v>
      </c>
      <c r="BZ166" s="505" t="s">
        <v>6831</v>
      </c>
      <c r="CA166" s="505">
        <v>4490145</v>
      </c>
      <c r="CB166" s="511" t="s">
        <v>15205</v>
      </c>
      <c r="CC166" s="511"/>
      <c r="CD166" s="511"/>
      <c r="CE166" s="502" t="s">
        <v>6831</v>
      </c>
      <c r="CF166" s="502" t="s">
        <v>6831</v>
      </c>
      <c r="CG166" s="502" t="s">
        <v>6831</v>
      </c>
      <c r="CH166" s="502" t="s">
        <v>6831</v>
      </c>
      <c r="CI166" s="502" t="s">
        <v>6831</v>
      </c>
      <c r="CJ166" s="502"/>
      <c r="CZ166" s="144">
        <v>100</v>
      </c>
      <c r="DD166" s="496"/>
      <c r="DE166" s="496"/>
      <c r="DF166" s="496"/>
      <c r="DG166" s="496"/>
      <c r="DH166" s="144">
        <v>1</v>
      </c>
      <c r="DI166" s="144">
        <v>150</v>
      </c>
      <c r="DJ166" s="144">
        <v>2</v>
      </c>
      <c r="DK166" s="496"/>
      <c r="DL166" s="496"/>
      <c r="DM166" s="144" t="s">
        <v>15204</v>
      </c>
      <c r="DT166" s="144">
        <v>3</v>
      </c>
      <c r="DW166" s="150">
        <v>44901451</v>
      </c>
      <c r="DX166" s="150" t="s">
        <v>15188</v>
      </c>
      <c r="ED166" s="502"/>
      <c r="EW166" s="149">
        <v>10</v>
      </c>
      <c r="EZ166" s="502">
        <v>101</v>
      </c>
      <c r="FA166" s="502"/>
      <c r="FB166" s="502"/>
      <c r="FE166" s="149">
        <v>1</v>
      </c>
      <c r="FF166" s="504" t="s">
        <v>15499</v>
      </c>
      <c r="FI166" s="149">
        <v>20</v>
      </c>
      <c r="FJ166" s="149">
        <v>10</v>
      </c>
      <c r="FM166" s="502">
        <v>100</v>
      </c>
      <c r="FN166" s="502"/>
      <c r="FO166" s="502"/>
      <c r="FP166" s="502"/>
      <c r="FS166" s="149">
        <v>1</v>
      </c>
      <c r="FT166" s="504" t="s">
        <v>15499</v>
      </c>
      <c r="FW166" s="149">
        <v>20</v>
      </c>
      <c r="FX166" s="152">
        <f t="shared" si="74"/>
        <v>0</v>
      </c>
      <c r="FY166" s="152">
        <v>1</v>
      </c>
    </row>
    <row r="167" spans="1:181">
      <c r="A167" s="139">
        <v>490146</v>
      </c>
      <c r="B167" s="139" t="s">
        <v>15494</v>
      </c>
      <c r="C167" s="139">
        <v>3</v>
      </c>
      <c r="E167" s="139">
        <v>0</v>
      </c>
      <c r="F167" s="534">
        <v>3</v>
      </c>
      <c r="G167" s="534">
        <v>2</v>
      </c>
      <c r="H167" s="534">
        <v>2</v>
      </c>
      <c r="I167" s="534"/>
      <c r="J167" s="534"/>
      <c r="N167" s="300" t="str">
        <f t="shared" si="84"/>
        <v>PLAYERSKILL_49014</v>
      </c>
      <c r="O167" s="300" t="str">
        <f t="shared" si="82"/>
        <v>PLAYERSKILLDES_490146</v>
      </c>
      <c r="P167" s="300" t="str">
        <f t="shared" si="83"/>
        <v>PLAYERSKILLDES2_490146</v>
      </c>
      <c r="Q167" s="300" t="str">
        <f>"PLAYERSKILLDES3_"&amp;A161</f>
        <v>PLAYERSKILLDES3_49014</v>
      </c>
      <c r="R167" s="300"/>
      <c r="S167" s="300" t="s">
        <v>15495</v>
      </c>
      <c r="T167" s="502">
        <v>103</v>
      </c>
      <c r="U167" s="503"/>
      <c r="V167" s="503"/>
      <c r="W167" s="503"/>
      <c r="X167" s="503"/>
      <c r="Y167" s="503"/>
      <c r="Z167" s="496"/>
      <c r="AA167" s="496"/>
      <c r="AB167" s="496"/>
      <c r="AC167" s="496"/>
      <c r="AD167" s="496" t="s">
        <v>15496</v>
      </c>
      <c r="AE167" s="496"/>
      <c r="AF167" s="496"/>
      <c r="AG167" s="496" t="s">
        <v>15497</v>
      </c>
      <c r="AH167" s="496">
        <v>130</v>
      </c>
      <c r="AI167" s="496"/>
      <c r="AJ167" s="496"/>
      <c r="AK167" s="496"/>
      <c r="AL167" s="496"/>
      <c r="AM167" s="496">
        <v>1</v>
      </c>
      <c r="AN167" s="496"/>
      <c r="AO167" s="139">
        <v>0</v>
      </c>
      <c r="AP167" s="139">
        <v>12</v>
      </c>
      <c r="AQ167" s="139">
        <v>1</v>
      </c>
      <c r="AR167" s="141">
        <v>0</v>
      </c>
      <c r="AT167" s="141" t="s">
        <v>15429</v>
      </c>
      <c r="AU167" s="504" t="s">
        <v>15500</v>
      </c>
      <c r="AV167" s="504" t="s">
        <v>15204</v>
      </c>
      <c r="AW167" s="141">
        <v>1</v>
      </c>
      <c r="AX167" s="142">
        <v>1</v>
      </c>
      <c r="AY167" s="142">
        <v>1</v>
      </c>
      <c r="AZ167" s="502" t="s">
        <v>6831</v>
      </c>
      <c r="BA167" s="502"/>
      <c r="BB167" s="143">
        <v>1</v>
      </c>
      <c r="BD167" s="502" t="s">
        <v>6831</v>
      </c>
      <c r="BE167" s="139">
        <v>190146</v>
      </c>
      <c r="BF167" s="502" t="s">
        <v>6831</v>
      </c>
      <c r="BG167" s="502" t="s">
        <v>6831</v>
      </c>
      <c r="BH167" s="144">
        <v>100</v>
      </c>
      <c r="BK167" s="144">
        <v>1</v>
      </c>
      <c r="BL167" s="144">
        <v>150</v>
      </c>
      <c r="BM167" s="144">
        <v>2</v>
      </c>
      <c r="BN167" s="496"/>
      <c r="BO167" s="496"/>
      <c r="BP167" s="144" t="s">
        <v>15204</v>
      </c>
      <c r="BS167" s="502" t="s">
        <v>6831</v>
      </c>
      <c r="BT167" s="502"/>
      <c r="BU167" s="502" t="s">
        <v>6831</v>
      </c>
      <c r="BV167" s="502"/>
      <c r="BW167" s="502" t="s">
        <v>6831</v>
      </c>
      <c r="BX167" s="502">
        <v>3</v>
      </c>
      <c r="BY167" s="505"/>
      <c r="BZ167" s="505" t="s">
        <v>6831</v>
      </c>
      <c r="CA167" s="505">
        <v>4490146</v>
      </c>
      <c r="CB167" s="511" t="s">
        <v>15205</v>
      </c>
      <c r="CC167" s="511"/>
      <c r="CD167" s="511"/>
      <c r="CE167" s="502" t="s">
        <v>6831</v>
      </c>
      <c r="CF167" s="502" t="s">
        <v>6831</v>
      </c>
      <c r="CG167" s="502" t="s">
        <v>6831</v>
      </c>
      <c r="CH167" s="502" t="s">
        <v>6831</v>
      </c>
      <c r="CI167" s="502" t="s">
        <v>6831</v>
      </c>
      <c r="CJ167" s="502"/>
      <c r="CZ167" s="144">
        <v>100</v>
      </c>
      <c r="DD167" s="496"/>
      <c r="DE167" s="496"/>
      <c r="DF167" s="496"/>
      <c r="DG167" s="496"/>
      <c r="DH167" s="144">
        <v>1</v>
      </c>
      <c r="DI167" s="144">
        <v>150</v>
      </c>
      <c r="DJ167" s="144">
        <v>2</v>
      </c>
      <c r="DK167" s="496"/>
      <c r="DL167" s="496"/>
      <c r="DM167" s="144" t="s">
        <v>15204</v>
      </c>
      <c r="DT167" s="144">
        <v>3</v>
      </c>
      <c r="DW167" s="150">
        <v>44901461</v>
      </c>
      <c r="DX167" s="150" t="s">
        <v>15188</v>
      </c>
      <c r="ED167" s="502"/>
      <c r="EW167" s="149">
        <v>10</v>
      </c>
      <c r="EZ167" s="502">
        <v>101</v>
      </c>
      <c r="FA167" s="502"/>
      <c r="FB167" s="502"/>
      <c r="FE167" s="149">
        <v>1</v>
      </c>
      <c r="FF167" s="504" t="s">
        <v>15499</v>
      </c>
      <c r="FI167" s="149">
        <v>20</v>
      </c>
      <c r="FJ167" s="149">
        <v>10</v>
      </c>
      <c r="FM167" s="502">
        <v>100</v>
      </c>
      <c r="FN167" s="502"/>
      <c r="FO167" s="502"/>
      <c r="FP167" s="502"/>
      <c r="FS167" s="149">
        <v>1</v>
      </c>
      <c r="FT167" s="504" t="s">
        <v>15499</v>
      </c>
      <c r="FW167" s="149">
        <v>20</v>
      </c>
      <c r="FX167" s="152">
        <f t="shared" si="74"/>
        <v>0</v>
      </c>
      <c r="FY167" s="152">
        <v>1</v>
      </c>
    </row>
    <row r="168" spans="1:181">
      <c r="A168" s="139">
        <v>490147</v>
      </c>
      <c r="B168" s="139" t="s">
        <v>15494</v>
      </c>
      <c r="C168" s="139">
        <v>3</v>
      </c>
      <c r="E168" s="139">
        <v>0</v>
      </c>
      <c r="F168" s="534">
        <v>3</v>
      </c>
      <c r="G168" s="534">
        <v>2</v>
      </c>
      <c r="H168" s="534">
        <v>2</v>
      </c>
      <c r="I168" s="534"/>
      <c r="J168" s="534"/>
      <c r="N168" s="300" t="str">
        <f t="shared" si="84"/>
        <v>PLAYERSKILL_49014</v>
      </c>
      <c r="O168" s="300" t="str">
        <f t="shared" si="82"/>
        <v>PLAYERSKILLDES_490147</v>
      </c>
      <c r="P168" s="300" t="str">
        <f t="shared" si="83"/>
        <v>PLAYERSKILLDES2_490147</v>
      </c>
      <c r="Q168" s="300" t="str">
        <f>"PLAYERSKILLDES3_"&amp;A161</f>
        <v>PLAYERSKILLDES3_49014</v>
      </c>
      <c r="R168" s="300"/>
      <c r="S168" s="300" t="s">
        <v>15495</v>
      </c>
      <c r="T168" s="502">
        <v>103</v>
      </c>
      <c r="U168" s="503"/>
      <c r="V168" s="503"/>
      <c r="W168" s="503"/>
      <c r="X168" s="503"/>
      <c r="Y168" s="503"/>
      <c r="Z168" s="496"/>
      <c r="AA168" s="496" t="s">
        <v>15501</v>
      </c>
      <c r="AB168" s="496" t="s">
        <v>15502</v>
      </c>
      <c r="AC168" s="496"/>
      <c r="AD168" s="496"/>
      <c r="AE168" s="496"/>
      <c r="AF168" s="496"/>
      <c r="AG168" s="496"/>
      <c r="AH168" s="496"/>
      <c r="AI168" s="496"/>
      <c r="AJ168" s="496"/>
      <c r="AK168" s="496"/>
      <c r="AL168" s="496"/>
      <c r="AM168" s="496">
        <v>1</v>
      </c>
      <c r="AN168" s="496"/>
      <c r="AO168" s="139">
        <v>0</v>
      </c>
      <c r="AP168" s="139">
        <v>12</v>
      </c>
      <c r="AQ168" s="139">
        <v>1</v>
      </c>
      <c r="AR168" s="141">
        <v>0</v>
      </c>
      <c r="AT168" s="141" t="s">
        <v>15429</v>
      </c>
      <c r="AU168" s="504" t="s">
        <v>15500</v>
      </c>
      <c r="AV168" s="504" t="s">
        <v>15204</v>
      </c>
      <c r="AW168" s="141">
        <v>1</v>
      </c>
      <c r="AX168" s="142">
        <v>1</v>
      </c>
      <c r="AY168" s="142">
        <v>1</v>
      </c>
      <c r="AZ168" s="502" t="s">
        <v>6831</v>
      </c>
      <c r="BA168" s="502"/>
      <c r="BB168" s="143">
        <v>1</v>
      </c>
      <c r="BD168" s="502" t="s">
        <v>6831</v>
      </c>
      <c r="BE168" s="139">
        <v>190147</v>
      </c>
      <c r="BF168" s="502" t="s">
        <v>6831</v>
      </c>
      <c r="BG168" s="502" t="s">
        <v>6831</v>
      </c>
      <c r="BH168" s="144">
        <v>100</v>
      </c>
      <c r="BK168" s="144">
        <v>1</v>
      </c>
      <c r="BL168" s="144">
        <v>2000</v>
      </c>
      <c r="BM168" s="144">
        <v>2</v>
      </c>
      <c r="BN168" s="496"/>
      <c r="BO168" s="496"/>
      <c r="BP168" s="144" t="s">
        <v>15204</v>
      </c>
      <c r="BS168" s="502" t="s">
        <v>6831</v>
      </c>
      <c r="BT168" s="502"/>
      <c r="BU168" s="502" t="s">
        <v>6831</v>
      </c>
      <c r="BV168" s="502"/>
      <c r="BW168" s="502" t="s">
        <v>6831</v>
      </c>
      <c r="BX168" s="502">
        <v>3</v>
      </c>
      <c r="BY168" s="505" t="s">
        <v>6831</v>
      </c>
      <c r="BZ168" s="505" t="s">
        <v>6831</v>
      </c>
      <c r="CA168" s="505">
        <v>4490147</v>
      </c>
      <c r="CB168" s="511" t="s">
        <v>15205</v>
      </c>
      <c r="CC168" s="511"/>
      <c r="CD168" s="511"/>
      <c r="CE168" s="502" t="s">
        <v>6831</v>
      </c>
      <c r="CF168" s="502" t="s">
        <v>6831</v>
      </c>
      <c r="CG168" s="502" t="s">
        <v>6831</v>
      </c>
      <c r="CH168" s="502" t="s">
        <v>6831</v>
      </c>
      <c r="CI168" s="502" t="s">
        <v>6831</v>
      </c>
      <c r="CJ168" s="502"/>
      <c r="CZ168" s="144">
        <v>100</v>
      </c>
      <c r="DD168" s="496"/>
      <c r="DE168" s="496"/>
      <c r="DF168" s="496"/>
      <c r="DG168" s="496"/>
      <c r="DH168" s="144">
        <v>1</v>
      </c>
      <c r="DI168" s="144">
        <v>2000</v>
      </c>
      <c r="DJ168" s="144">
        <v>2</v>
      </c>
      <c r="DK168" s="496"/>
      <c r="DL168" s="496"/>
      <c r="DM168" s="144" t="s">
        <v>15204</v>
      </c>
      <c r="DT168" s="144">
        <v>3</v>
      </c>
      <c r="DW168" s="150">
        <v>44901471</v>
      </c>
      <c r="DX168" s="150" t="s">
        <v>15188</v>
      </c>
      <c r="ED168" s="502"/>
      <c r="EW168" s="149">
        <v>10</v>
      </c>
      <c r="EZ168" s="502">
        <v>101</v>
      </c>
      <c r="FA168" s="502"/>
      <c r="FB168" s="502"/>
      <c r="FE168" s="149">
        <v>1</v>
      </c>
      <c r="FF168" s="504" t="s">
        <v>15499</v>
      </c>
      <c r="FI168" s="149">
        <v>20</v>
      </c>
      <c r="FJ168" s="149">
        <v>10</v>
      </c>
      <c r="FM168" s="502">
        <v>100</v>
      </c>
      <c r="FN168" s="502"/>
      <c r="FO168" s="502"/>
      <c r="FP168" s="502"/>
      <c r="FS168" s="149">
        <v>1</v>
      </c>
      <c r="FT168" s="504" t="s">
        <v>15499</v>
      </c>
      <c r="FW168" s="149">
        <v>20</v>
      </c>
      <c r="FX168" s="152">
        <f t="shared" si="74"/>
        <v>0</v>
      </c>
      <c r="FY168" s="152">
        <v>1</v>
      </c>
    </row>
    <row r="169" spans="1:181">
      <c r="A169" s="139" t="s">
        <v>15503</v>
      </c>
      <c r="E169" s="158"/>
      <c r="G169" s="534"/>
      <c r="H169" s="534"/>
      <c r="I169" s="534"/>
      <c r="J169" s="534"/>
      <c r="K169" s="158"/>
      <c r="N169" s="300"/>
      <c r="O169" s="300"/>
      <c r="P169" s="300"/>
      <c r="Q169" s="300"/>
      <c r="R169" s="300"/>
      <c r="S169" s="502"/>
      <c r="Z169" s="158"/>
      <c r="AA169" s="158"/>
      <c r="AB169" s="158"/>
      <c r="AC169" s="158"/>
      <c r="AE169" s="158"/>
      <c r="AF169" s="158"/>
      <c r="AG169" s="158"/>
      <c r="AH169" s="158"/>
      <c r="AI169" s="158"/>
      <c r="AJ169" s="158"/>
      <c r="AK169" s="158"/>
      <c r="AL169" s="158"/>
      <c r="AQ169" s="139"/>
      <c r="AS169" s="158"/>
      <c r="AV169" s="143" t="s">
        <v>6831</v>
      </c>
      <c r="AZ169" s="142" t="s">
        <v>6831</v>
      </c>
      <c r="BC169" s="158"/>
      <c r="BD169" s="145" t="s">
        <v>6831</v>
      </c>
      <c r="BE169" s="146" t="s">
        <v>6831</v>
      </c>
      <c r="BF169" s="147" t="s">
        <v>6831</v>
      </c>
      <c r="BG169" s="147" t="s">
        <v>6831</v>
      </c>
      <c r="BI169" s="158"/>
      <c r="BJ169" s="158"/>
      <c r="BM169" s="158"/>
      <c r="BN169" s="158"/>
      <c r="BO169" s="158"/>
      <c r="BP169" s="158"/>
      <c r="BQ169" s="158"/>
      <c r="BR169" s="158"/>
      <c r="BS169" s="144" t="s">
        <v>6831</v>
      </c>
      <c r="BU169" s="158" t="s">
        <v>6831</v>
      </c>
      <c r="BW169" s="144" t="s">
        <v>6831</v>
      </c>
      <c r="BX169" s="144" t="s">
        <v>6831</v>
      </c>
      <c r="BY169" s="148" t="s">
        <v>6831</v>
      </c>
      <c r="BZ169" s="148" t="s">
        <v>6831</v>
      </c>
      <c r="CA169" s="148" t="s">
        <v>6831</v>
      </c>
      <c r="CB169" s="148" t="s">
        <v>6831</v>
      </c>
      <c r="CE169" s="142" t="s">
        <v>6831</v>
      </c>
      <c r="CF169" s="142" t="s">
        <v>6831</v>
      </c>
      <c r="CG169" s="142" t="s">
        <v>6831</v>
      </c>
      <c r="CH169" s="142" t="s">
        <v>6831</v>
      </c>
      <c r="CI169" s="142" t="s">
        <v>6831</v>
      </c>
      <c r="CK169" s="158"/>
      <c r="CL169" s="158"/>
      <c r="CM169" s="158"/>
      <c r="CN169" s="158"/>
      <c r="CO169" s="158"/>
      <c r="CP169" s="158"/>
      <c r="CQ169" s="158"/>
      <c r="CR169" s="158"/>
      <c r="CS169" s="158"/>
      <c r="CT169" s="158"/>
      <c r="CU169" s="158"/>
      <c r="CV169" s="158"/>
      <c r="CW169" s="158"/>
      <c r="CX169" s="158"/>
      <c r="CY169" s="158"/>
      <c r="CZ169" s="158"/>
      <c r="DA169" s="158"/>
      <c r="DB169" s="158"/>
      <c r="DC169" s="158"/>
      <c r="DD169" s="158"/>
      <c r="DE169" s="158"/>
      <c r="DF169" s="158"/>
      <c r="DG169" s="158"/>
      <c r="DH169" s="158"/>
      <c r="DI169" s="158"/>
      <c r="DJ169" s="158"/>
      <c r="DK169" s="158"/>
      <c r="DL169" s="158"/>
      <c r="DM169" s="158"/>
      <c r="DN169" s="158"/>
      <c r="DO169" s="158"/>
      <c r="DP169" s="158"/>
      <c r="DQ169" s="158"/>
      <c r="DR169" s="158"/>
      <c r="DS169" s="158"/>
      <c r="DT169" s="158"/>
      <c r="DU169" s="158"/>
      <c r="DV169" s="158"/>
      <c r="DW169" s="158"/>
      <c r="DX169" s="158"/>
      <c r="DY169" s="158"/>
      <c r="DZ169" s="158"/>
      <c r="EA169" s="158"/>
      <c r="EB169" s="158"/>
      <c r="EC169" s="158"/>
      <c r="EE169" s="158"/>
      <c r="EF169" s="158"/>
      <c r="EG169" s="158"/>
      <c r="EH169" s="158"/>
      <c r="EI169" s="158"/>
      <c r="EJ169" s="158"/>
      <c r="EK169" s="158"/>
      <c r="EL169" s="158"/>
      <c r="EM169" s="158"/>
      <c r="EN169" s="158"/>
      <c r="EO169" s="158"/>
      <c r="EP169" s="158"/>
      <c r="EQ169" s="158"/>
      <c r="ER169" s="158"/>
      <c r="ES169" s="158"/>
      <c r="ET169" s="158"/>
      <c r="EU169" s="158"/>
      <c r="EV169" s="158"/>
      <c r="EX169" s="158"/>
      <c r="EY169" s="158"/>
      <c r="FC169" s="158"/>
      <c r="FD169" s="158"/>
      <c r="FF169" s="158"/>
      <c r="FH169" s="158"/>
      <c r="FI169" s="149">
        <v>20</v>
      </c>
      <c r="FK169" s="158"/>
      <c r="FL169" s="158"/>
      <c r="FM169" s="149">
        <v>100</v>
      </c>
      <c r="FQ169" s="158"/>
      <c r="FR169" s="158"/>
      <c r="FT169" s="158"/>
      <c r="FV169" s="158"/>
      <c r="FW169" s="149">
        <v>20</v>
      </c>
      <c r="FX169" s="158">
        <f t="shared" si="74"/>
        <v>0</v>
      </c>
    </row>
    <row r="170" spans="1:181">
      <c r="A170" s="139">
        <v>40001</v>
      </c>
      <c r="B170" s="139" t="s">
        <v>615</v>
      </c>
      <c r="C170" s="139">
        <v>2</v>
      </c>
      <c r="E170" s="158">
        <v>1</v>
      </c>
      <c r="F170" s="139">
        <v>1</v>
      </c>
      <c r="G170" s="534">
        <v>1</v>
      </c>
      <c r="H170" s="534">
        <v>1</v>
      </c>
      <c r="I170" s="534"/>
      <c r="J170" s="534"/>
      <c r="K170" s="158"/>
      <c r="L170" s="139">
        <v>0</v>
      </c>
      <c r="M170" s="139">
        <v>0</v>
      </c>
      <c r="N170" s="300" t="s">
        <v>15504</v>
      </c>
      <c r="O170" s="300" t="s">
        <v>15505</v>
      </c>
      <c r="P170" s="300" t="s">
        <v>15506</v>
      </c>
      <c r="Q170" s="300" t="s">
        <v>15507</v>
      </c>
      <c r="R170" s="300"/>
      <c r="S170" s="502" t="s">
        <v>15508</v>
      </c>
      <c r="T170" s="149">
        <v>101</v>
      </c>
      <c r="Z170" s="158"/>
      <c r="AA170" s="158"/>
      <c r="AB170" s="158"/>
      <c r="AC170" s="158"/>
      <c r="AE170" s="158"/>
      <c r="AF170" s="158"/>
      <c r="AG170" s="158"/>
      <c r="AH170" s="158"/>
      <c r="AI170" s="158"/>
      <c r="AJ170" s="158"/>
      <c r="AK170" s="158"/>
      <c r="AL170" s="158"/>
      <c r="AM170" s="127">
        <v>1</v>
      </c>
      <c r="AO170" s="139">
        <v>0</v>
      </c>
      <c r="AP170" s="139">
        <v>3</v>
      </c>
      <c r="AQ170" s="139">
        <v>2</v>
      </c>
      <c r="AR170" s="141">
        <v>0</v>
      </c>
      <c r="AS170" s="158"/>
      <c r="AT170" s="141" t="s">
        <v>15509</v>
      </c>
      <c r="AU170" s="141" t="s">
        <v>15510</v>
      </c>
      <c r="AV170" s="143" t="s">
        <v>15463</v>
      </c>
      <c r="AW170" s="141">
        <v>1</v>
      </c>
      <c r="AX170" s="142">
        <v>2</v>
      </c>
      <c r="AY170" s="142">
        <v>1</v>
      </c>
      <c r="AZ170" s="142" t="s">
        <v>15511</v>
      </c>
      <c r="BB170" s="143">
        <v>1</v>
      </c>
      <c r="BC170" s="158"/>
      <c r="BD170" s="145" t="s">
        <v>6831</v>
      </c>
      <c r="BE170" s="146">
        <v>140001</v>
      </c>
      <c r="BF170" s="147" t="s">
        <v>6831</v>
      </c>
      <c r="BG170" s="147" t="s">
        <v>6831</v>
      </c>
      <c r="BH170" s="144">
        <v>100</v>
      </c>
      <c r="BI170" s="158"/>
      <c r="BJ170" s="158"/>
      <c r="BK170" s="144">
        <v>0</v>
      </c>
      <c r="BL170" s="144">
        <v>0</v>
      </c>
      <c r="BM170" s="158"/>
      <c r="BN170" s="158"/>
      <c r="BO170" s="158"/>
      <c r="BP170" s="158"/>
      <c r="BQ170" s="158"/>
      <c r="BR170" s="158"/>
      <c r="BS170" s="144" t="s">
        <v>6831</v>
      </c>
      <c r="BU170" s="158"/>
      <c r="BW170" s="144" t="s">
        <v>6831</v>
      </c>
      <c r="BX170" s="144">
        <v>2</v>
      </c>
      <c r="BY170" s="148" t="s">
        <v>6831</v>
      </c>
      <c r="BZ170" s="148" t="s">
        <v>6831</v>
      </c>
      <c r="CA170" s="148" t="s">
        <v>6831</v>
      </c>
      <c r="CB170" s="148" t="s">
        <v>6831</v>
      </c>
      <c r="CE170" s="142" t="s">
        <v>6831</v>
      </c>
      <c r="CF170" s="142" t="s">
        <v>6831</v>
      </c>
      <c r="CG170" s="142" t="s">
        <v>6831</v>
      </c>
      <c r="CH170" s="142" t="s">
        <v>6831</v>
      </c>
      <c r="CI170" s="142" t="s">
        <v>6831</v>
      </c>
      <c r="CK170" s="158"/>
      <c r="CL170" s="158"/>
      <c r="CM170" s="158"/>
      <c r="CN170" s="158"/>
      <c r="CO170" s="158"/>
      <c r="CP170" s="158"/>
      <c r="CQ170" s="158"/>
      <c r="CR170" s="158"/>
      <c r="CS170" s="158"/>
      <c r="CT170" s="158"/>
      <c r="CU170" s="158"/>
      <c r="CV170" s="158"/>
      <c r="CW170" s="158"/>
      <c r="CX170" s="158"/>
      <c r="CY170" s="158">
        <v>4</v>
      </c>
      <c r="CZ170" s="158"/>
      <c r="DA170" s="158"/>
      <c r="DB170" s="158"/>
      <c r="DC170" s="158"/>
      <c r="DD170" s="158"/>
      <c r="DE170" s="158"/>
      <c r="DF170" s="158"/>
      <c r="DG170" s="158"/>
      <c r="DH170" s="158"/>
      <c r="DI170" s="158"/>
      <c r="DJ170" s="158"/>
      <c r="DK170" s="158"/>
      <c r="DL170" s="158"/>
      <c r="DM170" s="158"/>
      <c r="DN170" s="158"/>
      <c r="DO170" s="158"/>
      <c r="DP170" s="158"/>
      <c r="DQ170" s="158"/>
      <c r="DR170" s="158"/>
      <c r="DS170" s="158"/>
      <c r="DT170" s="158"/>
      <c r="DU170" s="158"/>
      <c r="DV170" s="158"/>
      <c r="DW170" s="158"/>
      <c r="DX170" s="158"/>
      <c r="DY170" s="158"/>
      <c r="DZ170" s="158"/>
      <c r="EA170" s="158"/>
      <c r="EB170" s="158"/>
      <c r="EC170" s="158"/>
      <c r="EE170" s="158"/>
      <c r="EF170" s="158"/>
      <c r="EG170" s="158"/>
      <c r="EH170" s="158"/>
      <c r="EI170" s="158"/>
      <c r="EJ170" s="158"/>
      <c r="EK170" s="158"/>
      <c r="EL170" s="158"/>
      <c r="EM170" s="158"/>
      <c r="EN170" s="158"/>
      <c r="EO170" s="158"/>
      <c r="EP170" s="158"/>
      <c r="EQ170" s="158"/>
      <c r="ER170" s="158"/>
      <c r="ES170" s="158"/>
      <c r="ET170" s="158"/>
      <c r="EU170" s="158"/>
      <c r="EV170" s="158"/>
      <c r="EW170" s="149">
        <v>1</v>
      </c>
      <c r="EX170" s="158"/>
      <c r="EY170" s="158"/>
      <c r="EZ170" s="149">
        <v>101</v>
      </c>
      <c r="FC170" s="158"/>
      <c r="FD170" s="158"/>
      <c r="FF170" s="158"/>
      <c r="FG170" s="149">
        <v>2</v>
      </c>
      <c r="FH170" s="158"/>
      <c r="FI170" s="149">
        <v>20</v>
      </c>
      <c r="FJ170" s="149">
        <v>1</v>
      </c>
      <c r="FK170" s="158"/>
      <c r="FL170" s="158"/>
      <c r="FM170" s="149">
        <v>101</v>
      </c>
      <c r="FQ170" s="158"/>
      <c r="FR170" s="158"/>
      <c r="FT170" s="158"/>
      <c r="FU170" s="149">
        <v>2</v>
      </c>
      <c r="FV170" s="158"/>
      <c r="FW170" s="149">
        <v>20</v>
      </c>
      <c r="FX170" s="158"/>
      <c r="FY170" s="152">
        <v>1</v>
      </c>
    </row>
    <row r="171" spans="1:181">
      <c r="A171" s="139">
        <v>40002</v>
      </c>
      <c r="B171" s="139" t="s">
        <v>15512</v>
      </c>
      <c r="C171" s="139">
        <v>2</v>
      </c>
      <c r="E171" s="158">
        <v>0</v>
      </c>
      <c r="F171" s="139">
        <v>1</v>
      </c>
      <c r="G171" s="534">
        <v>1</v>
      </c>
      <c r="H171" s="534">
        <v>1</v>
      </c>
      <c r="I171" s="534"/>
      <c r="J171" s="534"/>
      <c r="K171" s="158"/>
      <c r="L171" s="139">
        <v>0</v>
      </c>
      <c r="M171" s="139">
        <v>0</v>
      </c>
      <c r="N171" s="300" t="s">
        <v>15513</v>
      </c>
      <c r="O171" s="300" t="s">
        <v>15514</v>
      </c>
      <c r="P171" s="300" t="s">
        <v>15515</v>
      </c>
      <c r="Q171" s="300" t="s">
        <v>15516</v>
      </c>
      <c r="R171" s="300"/>
      <c r="S171" s="300" t="s">
        <v>15517</v>
      </c>
      <c r="T171" s="502">
        <v>101</v>
      </c>
      <c r="U171" s="503"/>
      <c r="V171" s="503"/>
      <c r="W171" s="503"/>
      <c r="X171" s="503"/>
      <c r="Y171" s="503"/>
      <c r="Z171" s="502"/>
      <c r="AA171" s="502"/>
      <c r="AB171" s="502"/>
      <c r="AC171" s="502"/>
      <c r="AD171" s="504" t="s">
        <v>15518</v>
      </c>
      <c r="AE171" s="502"/>
      <c r="AF171" s="502"/>
      <c r="AG171" s="502"/>
      <c r="AH171" s="502"/>
      <c r="AI171" s="502"/>
      <c r="AJ171" s="502"/>
      <c r="AK171" s="502"/>
      <c r="AL171" s="502"/>
      <c r="AM171" s="502">
        <v>1</v>
      </c>
      <c r="AN171" s="502"/>
      <c r="AO171" s="502">
        <v>0</v>
      </c>
      <c r="AP171" s="502">
        <v>3</v>
      </c>
      <c r="AQ171" s="502">
        <v>4</v>
      </c>
      <c r="AR171" s="502">
        <v>0</v>
      </c>
      <c r="AS171" s="502"/>
      <c r="AT171" s="504" t="s">
        <v>15259</v>
      </c>
      <c r="AU171" s="141" t="s">
        <v>15462</v>
      </c>
      <c r="AV171" s="504" t="s">
        <v>15463</v>
      </c>
      <c r="AW171" s="502">
        <v>1</v>
      </c>
      <c r="AX171" s="502">
        <v>1</v>
      </c>
      <c r="AY171" s="502">
        <v>1</v>
      </c>
      <c r="AZ171" s="502" t="s">
        <v>6831</v>
      </c>
      <c r="BA171" s="502"/>
      <c r="BB171" s="143">
        <v>1</v>
      </c>
      <c r="BC171" s="502"/>
      <c r="BD171" s="502" t="s">
        <v>6831</v>
      </c>
      <c r="BE171" s="502" t="s">
        <v>6831</v>
      </c>
      <c r="BF171" s="502" t="s">
        <v>6831</v>
      </c>
      <c r="BG171" s="502"/>
      <c r="BH171" s="502">
        <v>100</v>
      </c>
      <c r="BI171" s="502"/>
      <c r="BJ171" s="502"/>
      <c r="BK171" s="502">
        <v>1</v>
      </c>
      <c r="BL171" s="502">
        <v>100</v>
      </c>
      <c r="BM171" s="502">
        <v>9</v>
      </c>
      <c r="BN171" s="502"/>
      <c r="BO171" s="502"/>
      <c r="BP171" s="502" t="s">
        <v>12513</v>
      </c>
      <c r="BQ171" s="502">
        <v>2</v>
      </c>
      <c r="BR171" s="502"/>
      <c r="BU171" s="504" t="s">
        <v>15519</v>
      </c>
      <c r="BW171" s="502" t="s">
        <v>6831</v>
      </c>
      <c r="BX171" s="502">
        <v>3</v>
      </c>
      <c r="BY171" s="505" t="s">
        <v>6831</v>
      </c>
      <c r="BZ171" s="505" t="s">
        <v>6831</v>
      </c>
      <c r="CA171" s="505"/>
      <c r="CB171" s="505" t="s">
        <v>15138</v>
      </c>
      <c r="CC171" s="505"/>
      <c r="CD171" s="505"/>
      <c r="CE171" s="502" t="s">
        <v>6831</v>
      </c>
      <c r="CF171" s="502" t="s">
        <v>6831</v>
      </c>
      <c r="CG171" s="502" t="s">
        <v>6831</v>
      </c>
      <c r="CH171" s="502" t="s">
        <v>6831</v>
      </c>
      <c r="CI171" s="502" t="s">
        <v>6831</v>
      </c>
      <c r="CJ171" s="502"/>
      <c r="CK171" s="502"/>
      <c r="CL171" s="502"/>
      <c r="CM171" s="502"/>
      <c r="CN171" s="502"/>
      <c r="CO171" s="502"/>
      <c r="CP171" s="502"/>
      <c r="CQ171" s="502"/>
      <c r="CR171" s="502"/>
      <c r="CS171" s="502"/>
      <c r="CT171" s="502"/>
      <c r="CU171" s="502"/>
      <c r="CV171" s="502"/>
      <c r="CW171" s="502">
        <v>3</v>
      </c>
      <c r="CX171" s="502"/>
      <c r="CY171" s="502">
        <v>1</v>
      </c>
      <c r="CZ171" s="502"/>
      <c r="DA171" s="502"/>
      <c r="DB171" s="502"/>
      <c r="DC171" s="502"/>
      <c r="DD171" s="502"/>
      <c r="DE171" s="502"/>
      <c r="DF171" s="502"/>
      <c r="DG171" s="502"/>
      <c r="DH171" s="502"/>
      <c r="DI171" s="502"/>
      <c r="DJ171" s="502"/>
      <c r="DK171" s="502"/>
      <c r="DL171" s="502"/>
      <c r="DM171" s="502"/>
      <c r="DN171" s="502"/>
      <c r="DO171" s="502"/>
      <c r="DP171" s="502"/>
      <c r="DQ171" s="502"/>
      <c r="DR171" s="502"/>
      <c r="DS171" s="502"/>
      <c r="DT171" s="502"/>
      <c r="DU171" s="502"/>
      <c r="DV171" s="502"/>
      <c r="DW171" s="502"/>
      <c r="DX171" s="502"/>
      <c r="DY171" s="502"/>
      <c r="DZ171" s="502"/>
      <c r="EA171" s="502"/>
      <c r="EB171" s="502"/>
      <c r="EC171" s="502"/>
      <c r="ED171" s="502"/>
      <c r="EE171" s="502"/>
      <c r="EF171" s="502"/>
      <c r="EG171" s="502"/>
      <c r="EH171" s="502"/>
      <c r="EI171" s="502"/>
      <c r="EJ171" s="502"/>
      <c r="EK171" s="502"/>
      <c r="EL171" s="502"/>
      <c r="EM171" s="502"/>
      <c r="EN171" s="502"/>
      <c r="EO171" s="502"/>
      <c r="EP171" s="502"/>
      <c r="EQ171" s="502"/>
      <c r="ER171" s="502"/>
      <c r="ES171" s="502"/>
      <c r="ET171" s="502"/>
      <c r="EU171" s="502"/>
      <c r="EV171" s="502"/>
      <c r="EW171" s="502">
        <v>1</v>
      </c>
      <c r="EX171" s="502"/>
      <c r="EY171" s="502"/>
      <c r="EZ171" s="502">
        <v>101</v>
      </c>
      <c r="FA171" s="502"/>
      <c r="FB171" s="502"/>
      <c r="FC171" s="502"/>
      <c r="FD171" s="502"/>
      <c r="FE171" s="502"/>
      <c r="FF171" s="502"/>
      <c r="FG171" s="502">
        <v>2</v>
      </c>
      <c r="FH171" s="502"/>
      <c r="FI171" s="502">
        <v>20</v>
      </c>
      <c r="FJ171" s="502">
        <v>1</v>
      </c>
      <c r="FK171" s="502"/>
      <c r="FL171" s="502"/>
      <c r="FM171" s="502">
        <v>101</v>
      </c>
      <c r="FN171" s="502"/>
      <c r="FO171" s="502"/>
      <c r="FP171" s="502"/>
      <c r="FQ171" s="502"/>
      <c r="FR171" s="502"/>
      <c r="FS171" s="502"/>
      <c r="FT171" s="502"/>
      <c r="FU171" s="502">
        <v>2</v>
      </c>
      <c r="FV171" s="502"/>
      <c r="FW171" s="502">
        <v>20</v>
      </c>
      <c r="FX171" s="158"/>
      <c r="FY171" s="152">
        <v>1</v>
      </c>
    </row>
    <row r="172" spans="1:181">
      <c r="A172" s="139">
        <v>40004</v>
      </c>
      <c r="B172" s="139" t="s">
        <v>15520</v>
      </c>
      <c r="C172" s="139">
        <v>2</v>
      </c>
      <c r="E172" s="158">
        <v>0</v>
      </c>
      <c r="F172" s="139">
        <v>1</v>
      </c>
      <c r="G172" s="534">
        <v>2</v>
      </c>
      <c r="H172" s="534">
        <v>2</v>
      </c>
      <c r="I172" s="534"/>
      <c r="J172" s="534"/>
      <c r="K172" s="158"/>
      <c r="L172" s="139">
        <v>0</v>
      </c>
      <c r="M172" s="139">
        <v>0</v>
      </c>
      <c r="N172" s="154" t="s">
        <v>15521</v>
      </c>
      <c r="O172" s="154" t="s">
        <v>15522</v>
      </c>
      <c r="P172" s="154" t="s">
        <v>15523</v>
      </c>
      <c r="Q172" s="154" t="s">
        <v>15524</v>
      </c>
      <c r="S172" s="154" t="s">
        <v>15349</v>
      </c>
      <c r="T172" s="149">
        <v>100</v>
      </c>
      <c r="Z172" s="158"/>
      <c r="AA172" s="158"/>
      <c r="AB172" s="158"/>
      <c r="AC172" s="158"/>
      <c r="AD172" s="504"/>
      <c r="AE172" s="158"/>
      <c r="AF172" s="158"/>
      <c r="AG172" s="158"/>
      <c r="AH172" s="158">
        <v>160</v>
      </c>
      <c r="AI172" s="504" t="s">
        <v>15347</v>
      </c>
      <c r="AJ172" s="502">
        <v>2</v>
      </c>
      <c r="AK172" s="502"/>
      <c r="AL172" s="158"/>
      <c r="AM172" s="127">
        <v>2</v>
      </c>
      <c r="AO172" s="139">
        <v>0</v>
      </c>
      <c r="AP172" s="139">
        <v>3</v>
      </c>
      <c r="AQ172" s="127">
        <v>5</v>
      </c>
      <c r="AR172" s="141">
        <v>0</v>
      </c>
      <c r="AS172" s="158"/>
      <c r="AT172" s="141" t="s">
        <v>15525</v>
      </c>
      <c r="AU172" s="141" t="s">
        <v>15526</v>
      </c>
      <c r="AV172" s="143" t="s">
        <v>15486</v>
      </c>
      <c r="AW172" s="141">
        <v>1</v>
      </c>
      <c r="AX172" s="142">
        <v>1</v>
      </c>
      <c r="AY172" s="142">
        <v>1</v>
      </c>
      <c r="AZ172" s="142" t="s">
        <v>6831</v>
      </c>
      <c r="BB172" s="143">
        <v>1</v>
      </c>
      <c r="BC172" s="158"/>
      <c r="BD172" s="145" t="s">
        <v>6831</v>
      </c>
      <c r="BE172" s="146" t="s">
        <v>6831</v>
      </c>
      <c r="BF172" s="147" t="s">
        <v>6831</v>
      </c>
      <c r="BG172" s="147" t="s">
        <v>6831</v>
      </c>
      <c r="BH172" s="144">
        <v>100</v>
      </c>
      <c r="BI172" s="158"/>
      <c r="BJ172" s="158"/>
      <c r="BK172" s="144">
        <v>1</v>
      </c>
      <c r="BL172" s="144">
        <v>180</v>
      </c>
      <c r="BM172" s="144">
        <v>8</v>
      </c>
      <c r="BN172" s="158"/>
      <c r="BO172" s="158"/>
      <c r="BP172" s="144" t="s">
        <v>12513</v>
      </c>
      <c r="BQ172" s="158"/>
      <c r="BR172" s="158"/>
      <c r="BU172" s="504" t="s">
        <v>15527</v>
      </c>
      <c r="BW172" s="144" t="s">
        <v>6831</v>
      </c>
      <c r="BX172" s="144">
        <v>5</v>
      </c>
      <c r="BY172" s="148" t="s">
        <v>6831</v>
      </c>
      <c r="BZ172" s="148" t="s">
        <v>6831</v>
      </c>
      <c r="CA172" s="148">
        <v>440004</v>
      </c>
      <c r="CB172" s="148" t="s">
        <v>15138</v>
      </c>
      <c r="CE172" s="142" t="s">
        <v>6831</v>
      </c>
      <c r="CF172" s="142" t="s">
        <v>6831</v>
      </c>
      <c r="CG172" s="142" t="s">
        <v>6831</v>
      </c>
      <c r="CH172" s="142" t="s">
        <v>6831</v>
      </c>
      <c r="CI172" s="142" t="s">
        <v>6831</v>
      </c>
      <c r="CK172" s="158"/>
      <c r="CL172" s="158"/>
      <c r="CM172" s="158"/>
      <c r="CN172" s="158"/>
      <c r="CO172" s="158"/>
      <c r="CP172" s="158"/>
      <c r="CQ172" s="158"/>
      <c r="CR172" s="158"/>
      <c r="CS172" s="158"/>
      <c r="CT172" s="158"/>
      <c r="CU172" s="158"/>
      <c r="CV172" s="158"/>
      <c r="CW172" s="158"/>
      <c r="CX172" s="158"/>
      <c r="CY172" s="158">
        <v>1</v>
      </c>
      <c r="CZ172" s="158"/>
      <c r="DA172" s="158"/>
      <c r="DB172" s="158"/>
      <c r="DC172" s="158"/>
      <c r="DD172" s="158"/>
      <c r="DE172" s="158"/>
      <c r="DF172" s="158"/>
      <c r="DG172" s="158"/>
      <c r="DH172" s="158"/>
      <c r="DI172" s="158"/>
      <c r="DJ172" s="158"/>
      <c r="DK172" s="158"/>
      <c r="DL172" s="158"/>
      <c r="DM172" s="158"/>
      <c r="DN172" s="158"/>
      <c r="DO172" s="158"/>
      <c r="DP172" s="158"/>
      <c r="DQ172" s="158"/>
      <c r="DR172" s="158"/>
      <c r="DS172" s="158"/>
      <c r="DT172" s="158"/>
      <c r="DU172" s="158"/>
      <c r="DV172" s="158"/>
      <c r="DW172" s="158"/>
      <c r="DX172" s="158"/>
      <c r="DY172" s="158"/>
      <c r="DZ172" s="158"/>
      <c r="EA172" s="158"/>
      <c r="EB172" s="158"/>
      <c r="EC172" s="158"/>
      <c r="EE172" s="158"/>
      <c r="EF172" s="158"/>
      <c r="EG172" s="158"/>
      <c r="EH172" s="158"/>
      <c r="EI172" s="158"/>
      <c r="EJ172" s="158"/>
      <c r="EK172" s="158"/>
      <c r="EL172" s="158"/>
      <c r="EM172" s="158"/>
      <c r="EN172" s="158"/>
      <c r="EO172" s="158"/>
      <c r="EP172" s="158"/>
      <c r="EQ172" s="158"/>
      <c r="ER172" s="158"/>
      <c r="ES172" s="158"/>
      <c r="ET172" s="158"/>
      <c r="EU172" s="158"/>
      <c r="EV172" s="158"/>
      <c r="EW172" s="149">
        <v>1</v>
      </c>
      <c r="EX172" s="158"/>
      <c r="EY172" s="158"/>
      <c r="EZ172" s="149">
        <v>100</v>
      </c>
      <c r="FC172" s="158"/>
      <c r="FD172" s="158"/>
      <c r="FF172" s="158"/>
      <c r="FG172" s="149">
        <v>2</v>
      </c>
      <c r="FH172" s="158"/>
      <c r="FI172" s="149">
        <v>20</v>
      </c>
      <c r="FJ172" s="149">
        <v>1</v>
      </c>
      <c r="FK172" s="158"/>
      <c r="FL172" s="158"/>
      <c r="FM172" s="149">
        <v>100</v>
      </c>
      <c r="FQ172" s="158"/>
      <c r="FR172" s="158"/>
      <c r="FT172" s="158"/>
      <c r="FU172" s="149">
        <v>2</v>
      </c>
      <c r="FV172" s="158"/>
      <c r="FW172" s="149">
        <v>20</v>
      </c>
      <c r="FX172" s="158"/>
      <c r="FY172" s="152">
        <v>1</v>
      </c>
    </row>
    <row r="173" spans="1:181">
      <c r="A173" s="139">
        <v>40006</v>
      </c>
      <c r="B173" s="139" t="s">
        <v>638</v>
      </c>
      <c r="C173" s="139">
        <v>2</v>
      </c>
      <c r="E173" s="158">
        <v>0</v>
      </c>
      <c r="F173" s="139">
        <v>1</v>
      </c>
      <c r="G173" s="139">
        <v>2</v>
      </c>
      <c r="H173" s="139">
        <v>2</v>
      </c>
      <c r="L173" s="139">
        <v>0</v>
      </c>
      <c r="M173" s="139">
        <v>0</v>
      </c>
      <c r="N173" s="300" t="s">
        <v>15528</v>
      </c>
      <c r="O173" s="300" t="s">
        <v>15529</v>
      </c>
      <c r="P173" s="300" t="s">
        <v>15530</v>
      </c>
      <c r="Q173" s="300" t="s">
        <v>15531</v>
      </c>
      <c r="R173" s="300"/>
      <c r="S173" s="300" t="s">
        <v>15263</v>
      </c>
      <c r="T173" s="502">
        <v>100</v>
      </c>
      <c r="U173" s="503"/>
      <c r="V173" s="503"/>
      <c r="W173" s="503"/>
      <c r="X173" s="503"/>
      <c r="Y173" s="503"/>
      <c r="Z173" s="502"/>
      <c r="AA173" s="502"/>
      <c r="AB173" s="502"/>
      <c r="AC173" s="502"/>
      <c r="AD173" s="504" t="s">
        <v>15532</v>
      </c>
      <c r="AE173" s="502"/>
      <c r="AF173" s="502"/>
      <c r="AG173" s="502"/>
      <c r="AH173" s="502"/>
      <c r="AI173" s="504" t="s">
        <v>15264</v>
      </c>
      <c r="AJ173" s="504">
        <v>1</v>
      </c>
      <c r="AK173" s="504"/>
      <c r="AL173" s="502"/>
      <c r="AM173" s="502">
        <v>2</v>
      </c>
      <c r="AN173" s="502"/>
      <c r="AO173" s="502">
        <v>0</v>
      </c>
      <c r="AP173" s="502">
        <v>3</v>
      </c>
      <c r="AQ173" s="502">
        <v>3</v>
      </c>
      <c r="AR173" s="502">
        <v>0</v>
      </c>
      <c r="AS173" s="502"/>
      <c r="AT173" s="504" t="s">
        <v>15533</v>
      </c>
      <c r="AU173" s="504" t="s">
        <v>15534</v>
      </c>
      <c r="AV173" s="504" t="s">
        <v>15535</v>
      </c>
      <c r="AW173" s="502">
        <v>1</v>
      </c>
      <c r="AX173" s="502">
        <v>1</v>
      </c>
      <c r="AY173" s="502">
        <v>1</v>
      </c>
      <c r="AZ173" s="502" t="s">
        <v>6831</v>
      </c>
      <c r="BA173" s="502"/>
      <c r="BB173" s="502">
        <v>0</v>
      </c>
      <c r="BC173" s="502"/>
      <c r="BD173" s="502" t="s">
        <v>6831</v>
      </c>
      <c r="BE173" s="502" t="s">
        <v>6831</v>
      </c>
      <c r="BF173" s="502" t="s">
        <v>6831</v>
      </c>
      <c r="BG173" s="502" t="s">
        <v>6831</v>
      </c>
      <c r="BH173" s="502">
        <v>100</v>
      </c>
      <c r="BI173" s="502"/>
      <c r="BJ173" s="502"/>
      <c r="BK173" s="502">
        <v>1</v>
      </c>
      <c r="BL173" s="144">
        <v>40</v>
      </c>
      <c r="BM173" s="502">
        <v>8</v>
      </c>
      <c r="BN173" s="502"/>
      <c r="BO173" s="502"/>
      <c r="BP173" s="502" t="s">
        <v>12513</v>
      </c>
      <c r="BQ173" s="502">
        <v>1</v>
      </c>
      <c r="BR173" s="502"/>
      <c r="BS173" s="502" t="s">
        <v>15305</v>
      </c>
      <c r="BT173" s="502"/>
      <c r="BU173" s="504" t="s">
        <v>15471</v>
      </c>
      <c r="BV173" s="502"/>
      <c r="BW173" s="502" t="s">
        <v>6831</v>
      </c>
      <c r="BX173" s="502">
        <v>3</v>
      </c>
      <c r="BY173" s="505" t="s">
        <v>6831</v>
      </c>
      <c r="BZ173" s="505" t="s">
        <v>6831</v>
      </c>
      <c r="CA173" s="505" t="s">
        <v>6831</v>
      </c>
      <c r="CB173" s="505" t="s">
        <v>6831</v>
      </c>
      <c r="CC173" s="505"/>
      <c r="CD173" s="505"/>
      <c r="CE173" s="502" t="s">
        <v>6831</v>
      </c>
      <c r="CF173" s="502" t="s">
        <v>6831</v>
      </c>
      <c r="CG173" s="502" t="s">
        <v>6831</v>
      </c>
      <c r="CH173" s="502" t="s">
        <v>6831</v>
      </c>
      <c r="CI173" s="502" t="s">
        <v>6831</v>
      </c>
      <c r="CJ173" s="502"/>
      <c r="CK173" s="502"/>
      <c r="CL173" s="502"/>
      <c r="CM173" s="502"/>
      <c r="CN173" s="502"/>
      <c r="CO173" s="502"/>
      <c r="CP173" s="502"/>
      <c r="CQ173" s="502"/>
      <c r="CR173" s="502"/>
      <c r="CS173" s="502"/>
      <c r="CT173" s="502"/>
      <c r="CU173" s="502"/>
      <c r="CV173" s="502"/>
      <c r="CW173" s="502"/>
      <c r="CX173" s="502"/>
      <c r="CY173" s="502"/>
      <c r="CZ173" s="502"/>
      <c r="DA173" s="502"/>
      <c r="DB173" s="502"/>
      <c r="DC173" s="502"/>
      <c r="DD173" s="502"/>
      <c r="DE173" s="502"/>
      <c r="DF173" s="502"/>
      <c r="DG173" s="502"/>
      <c r="DH173" s="502"/>
      <c r="DI173" s="502"/>
      <c r="DJ173" s="502"/>
      <c r="DK173" s="502"/>
      <c r="DL173" s="502"/>
      <c r="DM173" s="502"/>
      <c r="DN173" s="502"/>
      <c r="DO173" s="502"/>
      <c r="DP173" s="502"/>
      <c r="DQ173" s="502"/>
      <c r="DR173" s="502"/>
      <c r="DS173" s="502"/>
      <c r="DT173" s="502"/>
      <c r="DU173" s="502"/>
      <c r="DV173" s="502"/>
      <c r="DW173" s="502"/>
      <c r="DX173" s="502"/>
      <c r="DY173" s="502"/>
      <c r="DZ173" s="502"/>
      <c r="EA173" s="502"/>
      <c r="EB173" s="502"/>
      <c r="EC173" s="502"/>
      <c r="ED173" s="502"/>
      <c r="EE173" s="502"/>
      <c r="EF173" s="502"/>
      <c r="EG173" s="502"/>
      <c r="EH173" s="502"/>
      <c r="EI173" s="502"/>
      <c r="EJ173" s="502"/>
      <c r="EK173" s="502"/>
      <c r="EL173" s="502"/>
      <c r="EM173" s="502"/>
      <c r="EN173" s="502"/>
      <c r="EO173" s="502"/>
      <c r="EP173" s="502"/>
      <c r="EQ173" s="502"/>
      <c r="ER173" s="502"/>
      <c r="ES173" s="502"/>
      <c r="ET173" s="502"/>
      <c r="EU173" s="502"/>
      <c r="EV173" s="502"/>
      <c r="EW173" s="502">
        <v>1</v>
      </c>
      <c r="EX173" s="502"/>
      <c r="EY173" s="502"/>
      <c r="EZ173" s="502">
        <v>100</v>
      </c>
      <c r="FA173" s="502"/>
      <c r="FB173" s="502"/>
      <c r="FC173" s="502"/>
      <c r="FD173" s="502"/>
      <c r="FE173" s="502"/>
      <c r="FF173" s="502"/>
      <c r="FG173" s="502">
        <v>2</v>
      </c>
      <c r="FH173" s="502"/>
      <c r="FI173" s="502">
        <v>20</v>
      </c>
      <c r="FJ173" s="502">
        <v>1</v>
      </c>
      <c r="FK173" s="502"/>
      <c r="FL173" s="502"/>
      <c r="FM173" s="502">
        <v>100</v>
      </c>
      <c r="FN173" s="502"/>
      <c r="FO173" s="502"/>
      <c r="FP173" s="502"/>
      <c r="FQ173" s="502"/>
      <c r="FR173" s="502"/>
      <c r="FS173" s="502"/>
      <c r="FT173" s="502"/>
      <c r="FU173" s="502">
        <v>2</v>
      </c>
      <c r="FV173" s="502"/>
      <c r="FW173" s="502">
        <v>20</v>
      </c>
      <c r="FY173" s="152">
        <v>1</v>
      </c>
    </row>
    <row r="174" spans="1:181">
      <c r="A174" s="139">
        <v>40007</v>
      </c>
      <c r="B174" s="139" t="s">
        <v>15361</v>
      </c>
      <c r="C174" s="139">
        <v>2</v>
      </c>
      <c r="E174" s="158">
        <v>0</v>
      </c>
      <c r="F174" s="139">
        <v>1</v>
      </c>
      <c r="G174" s="139">
        <v>1</v>
      </c>
      <c r="H174" s="139">
        <v>1</v>
      </c>
      <c r="L174" s="139">
        <v>0</v>
      </c>
      <c r="M174" s="139">
        <v>0</v>
      </c>
      <c r="N174" s="300" t="s">
        <v>15536</v>
      </c>
      <c r="O174" s="300" t="s">
        <v>15537</v>
      </c>
      <c r="P174" s="300" t="s">
        <v>15538</v>
      </c>
      <c r="Q174" s="300" t="s">
        <v>15539</v>
      </c>
      <c r="R174" s="300"/>
      <c r="S174" s="300" t="s">
        <v>15362</v>
      </c>
      <c r="T174" s="502">
        <v>101</v>
      </c>
      <c r="U174" s="503"/>
      <c r="V174" s="503"/>
      <c r="W174" s="503"/>
      <c r="X174" s="503"/>
      <c r="Y174" s="503"/>
      <c r="Z174" s="502"/>
      <c r="AA174" s="502"/>
      <c r="AB174" s="502"/>
      <c r="AC174" s="502"/>
      <c r="AD174" s="508"/>
      <c r="AE174" s="502"/>
      <c r="AF174" s="502"/>
      <c r="AG174" s="502"/>
      <c r="AH174" s="502"/>
      <c r="AI174" s="502"/>
      <c r="AJ174" s="502"/>
      <c r="AK174" s="502"/>
      <c r="AL174" s="502"/>
      <c r="AM174" s="502">
        <v>1</v>
      </c>
      <c r="AN174" s="502"/>
      <c r="AO174" s="502">
        <v>0</v>
      </c>
      <c r="AP174" s="502">
        <v>3</v>
      </c>
      <c r="AQ174" s="502">
        <v>5</v>
      </c>
      <c r="AR174" s="502">
        <v>0</v>
      </c>
      <c r="AS174" s="502"/>
      <c r="AT174" s="504" t="s">
        <v>15533</v>
      </c>
      <c r="AU174" s="504" t="s">
        <v>15534</v>
      </c>
      <c r="AV174" s="504" t="s">
        <v>15540</v>
      </c>
      <c r="AW174" s="502">
        <v>1</v>
      </c>
      <c r="AX174" s="502">
        <v>1</v>
      </c>
      <c r="AY174" s="502">
        <v>1</v>
      </c>
      <c r="AZ174" s="502" t="s">
        <v>6831</v>
      </c>
      <c r="BA174" s="502"/>
      <c r="BB174" s="502">
        <v>0</v>
      </c>
      <c r="BC174" s="502"/>
      <c r="BD174" s="502" t="s">
        <v>6831</v>
      </c>
      <c r="BE174" s="502">
        <v>140002</v>
      </c>
      <c r="BF174" s="502" t="s">
        <v>6831</v>
      </c>
      <c r="BG174" s="502" t="s">
        <v>6831</v>
      </c>
      <c r="BH174" s="502">
        <v>100</v>
      </c>
      <c r="BI174" s="502"/>
      <c r="BJ174" s="502"/>
      <c r="BK174" s="502">
        <v>1</v>
      </c>
      <c r="BL174" s="144">
        <v>40</v>
      </c>
      <c r="BM174" s="502">
        <v>2</v>
      </c>
      <c r="BN174" s="502"/>
      <c r="BO174" s="502"/>
      <c r="BP174" s="502" t="s">
        <v>12513</v>
      </c>
      <c r="BQ174" s="502">
        <v>2</v>
      </c>
      <c r="BR174" s="502"/>
      <c r="BS174" s="504"/>
      <c r="BT174" s="504"/>
      <c r="BU174" s="504"/>
      <c r="BV174" s="504"/>
      <c r="BW174" s="502" t="s">
        <v>6831</v>
      </c>
      <c r="BX174" s="502">
        <v>5</v>
      </c>
      <c r="BY174" s="505" t="s">
        <v>6831</v>
      </c>
      <c r="BZ174" s="505" t="s">
        <v>6831</v>
      </c>
      <c r="CA174" s="505"/>
      <c r="CB174" s="505" t="s">
        <v>6831</v>
      </c>
      <c r="CC174" s="505"/>
      <c r="CD174" s="505"/>
      <c r="CE174" s="502" t="s">
        <v>6831</v>
      </c>
      <c r="CF174" s="502" t="s">
        <v>6831</v>
      </c>
      <c r="CG174" s="502" t="s">
        <v>6831</v>
      </c>
      <c r="CH174" s="502" t="s">
        <v>6831</v>
      </c>
      <c r="CI174" s="502" t="s">
        <v>6831</v>
      </c>
      <c r="CJ174" s="502"/>
      <c r="CK174" s="502"/>
      <c r="CL174" s="502"/>
      <c r="CM174" s="502"/>
      <c r="CN174" s="502"/>
      <c r="CO174" s="502"/>
      <c r="CP174" s="502"/>
      <c r="CQ174" s="502"/>
      <c r="CR174" s="502"/>
      <c r="CS174" s="502"/>
      <c r="CT174" s="502"/>
      <c r="CU174" s="502"/>
      <c r="CV174" s="502"/>
      <c r="CW174" s="504">
        <v>5</v>
      </c>
      <c r="CX174" s="504"/>
      <c r="CY174" s="502">
        <v>4</v>
      </c>
      <c r="CZ174" s="502"/>
      <c r="DA174" s="502"/>
      <c r="DB174" s="502"/>
      <c r="DC174" s="502"/>
      <c r="DD174" s="502"/>
      <c r="DE174" s="502"/>
      <c r="DF174" s="502"/>
      <c r="DG174" s="502"/>
      <c r="DH174" s="502"/>
      <c r="DI174" s="502"/>
      <c r="DJ174" s="502"/>
      <c r="DK174" s="502"/>
      <c r="DL174" s="502"/>
      <c r="DM174" s="502"/>
      <c r="DN174" s="502"/>
      <c r="DO174" s="502"/>
      <c r="DP174" s="502"/>
      <c r="DQ174" s="502"/>
      <c r="DR174" s="502"/>
      <c r="DS174" s="502"/>
      <c r="DT174" s="502"/>
      <c r="DU174" s="502"/>
      <c r="DV174" s="502"/>
      <c r="DW174" s="502"/>
      <c r="DX174" s="502"/>
      <c r="DY174" s="502"/>
      <c r="DZ174" s="502"/>
      <c r="EA174" s="502"/>
      <c r="EB174" s="502"/>
      <c r="EC174" s="502"/>
      <c r="ED174" s="502"/>
      <c r="EE174" s="502"/>
      <c r="EF174" s="502"/>
      <c r="EG174" s="502"/>
      <c r="EH174" s="502"/>
      <c r="EI174" s="502"/>
      <c r="EJ174" s="502"/>
      <c r="EK174" s="502"/>
      <c r="EL174" s="502"/>
      <c r="EM174" s="502"/>
      <c r="EN174" s="502"/>
      <c r="EO174" s="502"/>
      <c r="EP174" s="502"/>
      <c r="EQ174" s="502"/>
      <c r="ER174" s="502"/>
      <c r="ES174" s="502"/>
      <c r="ET174" s="502"/>
      <c r="EU174" s="502"/>
      <c r="EV174" s="502"/>
      <c r="EW174" s="502">
        <v>5</v>
      </c>
      <c r="EX174" s="502"/>
      <c r="EY174" s="504"/>
      <c r="EZ174" s="502">
        <v>101</v>
      </c>
      <c r="FA174" s="502"/>
      <c r="FB174" s="502"/>
      <c r="FC174" s="502"/>
      <c r="FD174" s="502"/>
      <c r="FE174" s="502"/>
      <c r="FF174" s="502"/>
      <c r="FG174" s="502">
        <v>2</v>
      </c>
      <c r="FH174" s="502"/>
      <c r="FI174" s="502">
        <v>20</v>
      </c>
      <c r="FJ174" s="502">
        <v>5</v>
      </c>
      <c r="FK174" s="502"/>
      <c r="FL174" s="504"/>
      <c r="FM174" s="502">
        <v>101</v>
      </c>
      <c r="FN174" s="502"/>
      <c r="FO174" s="502"/>
      <c r="FP174" s="502"/>
      <c r="FQ174" s="502"/>
      <c r="FR174" s="502"/>
      <c r="FS174" s="502"/>
      <c r="FT174" s="502"/>
      <c r="FU174" s="502">
        <v>2</v>
      </c>
      <c r="FV174" s="502"/>
      <c r="FW174" s="502">
        <v>20</v>
      </c>
      <c r="FY174" s="152">
        <v>1</v>
      </c>
    </row>
    <row r="175" spans="1:181">
      <c r="A175" s="139">
        <v>40008</v>
      </c>
      <c r="B175" s="139" t="s">
        <v>612</v>
      </c>
      <c r="C175" s="139">
        <v>2</v>
      </c>
      <c r="E175" s="158">
        <v>0</v>
      </c>
      <c r="F175" s="139">
        <v>1</v>
      </c>
      <c r="G175" s="139">
        <v>1</v>
      </c>
      <c r="H175" s="139">
        <v>1</v>
      </c>
      <c r="L175" s="139">
        <v>0</v>
      </c>
      <c r="M175" s="139">
        <v>0</v>
      </c>
      <c r="N175" s="154" t="s">
        <v>15541</v>
      </c>
      <c r="O175" s="154" t="s">
        <v>15542</v>
      </c>
      <c r="P175" s="154" t="s">
        <v>15543</v>
      </c>
      <c r="Q175" s="154" t="s">
        <v>15544</v>
      </c>
      <c r="S175" s="154" t="s">
        <v>15156</v>
      </c>
      <c r="T175" s="149">
        <v>101</v>
      </c>
      <c r="AD175" s="127" t="s">
        <v>15545</v>
      </c>
      <c r="AM175" s="127">
        <v>1</v>
      </c>
      <c r="AO175" s="139">
        <v>0</v>
      </c>
      <c r="AP175" s="139">
        <v>3</v>
      </c>
      <c r="AQ175" s="127">
        <v>2</v>
      </c>
      <c r="AR175" s="141">
        <v>0</v>
      </c>
      <c r="AT175" s="141" t="s">
        <v>15304</v>
      </c>
      <c r="AU175" s="141" t="s">
        <v>15546</v>
      </c>
      <c r="AV175" s="143" t="s">
        <v>15540</v>
      </c>
      <c r="AW175" s="141">
        <v>1</v>
      </c>
      <c r="AX175" s="142">
        <v>3</v>
      </c>
      <c r="AY175" s="142">
        <v>1</v>
      </c>
      <c r="AZ175" s="142" t="s">
        <v>6831</v>
      </c>
      <c r="BB175" s="143">
        <v>10</v>
      </c>
      <c r="BD175" s="145">
        <v>350</v>
      </c>
      <c r="BE175" s="146" t="s">
        <v>6831</v>
      </c>
      <c r="BF175" s="147" t="s">
        <v>6831</v>
      </c>
      <c r="BG175" s="147" t="s">
        <v>6831</v>
      </c>
      <c r="BH175" s="144">
        <v>100</v>
      </c>
      <c r="BK175" s="144">
        <v>1</v>
      </c>
      <c r="BL175" s="144">
        <v>45</v>
      </c>
      <c r="BM175" s="144">
        <v>9</v>
      </c>
      <c r="BN175" s="127">
        <v>5</v>
      </c>
      <c r="BP175" s="144" t="s">
        <v>12513</v>
      </c>
      <c r="BQ175" s="144">
        <v>2</v>
      </c>
      <c r="BS175" s="144" t="s">
        <v>6831</v>
      </c>
      <c r="BU175" s="144" t="s">
        <v>15547</v>
      </c>
      <c r="BW175" s="144" t="s">
        <v>6831</v>
      </c>
      <c r="BX175" s="144">
        <v>2</v>
      </c>
      <c r="BY175" s="148" t="s">
        <v>6831</v>
      </c>
      <c r="BZ175" s="148" t="s">
        <v>6831</v>
      </c>
      <c r="CA175" s="148" t="s">
        <v>6831</v>
      </c>
      <c r="CB175" s="148" t="s">
        <v>6831</v>
      </c>
      <c r="CE175" s="142" t="s">
        <v>6831</v>
      </c>
      <c r="CF175" s="142" t="s">
        <v>6831</v>
      </c>
      <c r="CG175" s="142" t="s">
        <v>6831</v>
      </c>
      <c r="CH175" s="142" t="s">
        <v>6831</v>
      </c>
      <c r="CI175" s="142" t="s">
        <v>6831</v>
      </c>
      <c r="CW175" s="151">
        <v>2</v>
      </c>
      <c r="CX175" s="151">
        <v>2</v>
      </c>
      <c r="CY175" s="151">
        <v>4</v>
      </c>
      <c r="DI175" s="144">
        <v>45</v>
      </c>
      <c r="DK175" s="127">
        <v>5</v>
      </c>
      <c r="EW175" s="149">
        <v>1</v>
      </c>
      <c r="EZ175" s="149">
        <v>101</v>
      </c>
      <c r="FG175" s="149">
        <v>2</v>
      </c>
      <c r="FH175" s="149">
        <v>2</v>
      </c>
      <c r="FI175" s="149">
        <v>20</v>
      </c>
      <c r="FJ175" s="149">
        <v>1</v>
      </c>
      <c r="FM175" s="149">
        <v>101</v>
      </c>
      <c r="FU175" s="149">
        <v>2</v>
      </c>
      <c r="FV175" s="149">
        <v>2</v>
      </c>
      <c r="FW175" s="149">
        <v>20</v>
      </c>
      <c r="FY175" s="152">
        <v>1</v>
      </c>
    </row>
    <row r="176" spans="1:181">
      <c r="A176" s="139">
        <v>40009</v>
      </c>
      <c r="B176" s="139" t="s">
        <v>616</v>
      </c>
      <c r="C176" s="139">
        <v>2</v>
      </c>
      <c r="E176" s="158">
        <v>0</v>
      </c>
      <c r="F176" s="139">
        <v>1</v>
      </c>
      <c r="G176" s="139">
        <v>1</v>
      </c>
      <c r="H176" s="139">
        <v>1</v>
      </c>
      <c r="L176" s="139">
        <v>0</v>
      </c>
      <c r="M176" s="139">
        <v>0</v>
      </c>
      <c r="N176" s="154" t="s">
        <v>15548</v>
      </c>
      <c r="O176" s="154" t="s">
        <v>15549</v>
      </c>
      <c r="P176" s="154" t="s">
        <v>15550</v>
      </c>
      <c r="Q176" s="154" t="s">
        <v>15551</v>
      </c>
      <c r="S176" s="154" t="s">
        <v>15168</v>
      </c>
      <c r="T176" s="149">
        <v>101</v>
      </c>
      <c r="AD176" s="127" t="s">
        <v>15552</v>
      </c>
      <c r="AG176" s="127" t="s">
        <v>15553</v>
      </c>
      <c r="AM176" s="127">
        <v>1</v>
      </c>
      <c r="AO176" s="139">
        <v>0</v>
      </c>
      <c r="AP176" s="139">
        <v>3</v>
      </c>
      <c r="AQ176" s="127">
        <v>2</v>
      </c>
      <c r="AR176" s="141">
        <v>0</v>
      </c>
      <c r="AT176" s="141" t="s">
        <v>15554</v>
      </c>
      <c r="AU176" s="141" t="s">
        <v>15397</v>
      </c>
      <c r="AV176" s="143" t="s">
        <v>15555</v>
      </c>
      <c r="AW176" s="141">
        <v>1</v>
      </c>
      <c r="AX176" s="142">
        <v>1</v>
      </c>
      <c r="AY176" s="142">
        <v>1</v>
      </c>
      <c r="AZ176" s="142" t="s">
        <v>6831</v>
      </c>
      <c r="BB176" s="143">
        <v>1</v>
      </c>
      <c r="BD176" s="145" t="s">
        <v>6831</v>
      </c>
      <c r="BE176" s="146" t="s">
        <v>6831</v>
      </c>
      <c r="BF176" s="147" t="s">
        <v>6831</v>
      </c>
      <c r="BG176" s="147" t="s">
        <v>6831</v>
      </c>
      <c r="BH176" s="144">
        <v>100</v>
      </c>
      <c r="BK176" s="144">
        <v>1</v>
      </c>
      <c r="BL176" s="144">
        <v>2000</v>
      </c>
      <c r="BM176" s="144">
        <v>4</v>
      </c>
      <c r="BN176" s="127">
        <v>2</v>
      </c>
      <c r="BP176" s="144" t="s">
        <v>12513</v>
      </c>
      <c r="BQ176" s="144">
        <v>2</v>
      </c>
      <c r="BU176" s="144" t="s">
        <v>15556</v>
      </c>
      <c r="BW176" s="144" t="s">
        <v>6831</v>
      </c>
      <c r="BX176" s="144">
        <v>2</v>
      </c>
      <c r="BY176" s="148" t="s">
        <v>6831</v>
      </c>
      <c r="BZ176" s="148" t="s">
        <v>6831</v>
      </c>
      <c r="CB176" s="148" t="s">
        <v>6831</v>
      </c>
      <c r="CE176" s="142" t="s">
        <v>6831</v>
      </c>
      <c r="CF176" s="142" t="s">
        <v>6831</v>
      </c>
      <c r="CG176" s="142" t="s">
        <v>6831</v>
      </c>
      <c r="CH176" s="142" t="s">
        <v>6831</v>
      </c>
      <c r="CI176" s="142" t="s">
        <v>6831</v>
      </c>
      <c r="CY176" s="151">
        <v>4</v>
      </c>
      <c r="DI176" s="144">
        <v>999</v>
      </c>
      <c r="DK176" s="127">
        <v>2</v>
      </c>
      <c r="EW176" s="149">
        <v>1</v>
      </c>
      <c r="EZ176" s="149">
        <v>101</v>
      </c>
      <c r="FG176" s="149">
        <v>2</v>
      </c>
      <c r="FI176" s="149">
        <v>20</v>
      </c>
      <c r="FJ176" s="149">
        <v>1</v>
      </c>
      <c r="FM176" s="149">
        <v>101</v>
      </c>
      <c r="FU176" s="149">
        <v>2</v>
      </c>
      <c r="FW176" s="149">
        <v>20</v>
      </c>
      <c r="FY176" s="152">
        <v>1</v>
      </c>
    </row>
    <row r="177" spans="1:181">
      <c r="A177" s="139">
        <v>40010</v>
      </c>
      <c r="B177" s="139" t="s">
        <v>15557</v>
      </c>
      <c r="C177" s="139">
        <v>2</v>
      </c>
      <c r="E177" s="158">
        <v>0</v>
      </c>
      <c r="F177" s="139">
        <v>1</v>
      </c>
      <c r="G177" s="139">
        <v>3</v>
      </c>
      <c r="H177" s="139">
        <v>3</v>
      </c>
      <c r="L177" s="139">
        <v>0</v>
      </c>
      <c r="M177" s="139">
        <v>0</v>
      </c>
      <c r="N177" s="154" t="s">
        <v>15558</v>
      </c>
      <c r="O177" s="154" t="s">
        <v>15559</v>
      </c>
      <c r="P177" s="154" t="s">
        <v>15560</v>
      </c>
      <c r="Q177" s="154" t="s">
        <v>15561</v>
      </c>
      <c r="S177" s="154" t="s">
        <v>15181</v>
      </c>
      <c r="T177" s="149">
        <v>101</v>
      </c>
      <c r="AG177" s="127" t="s">
        <v>15562</v>
      </c>
      <c r="AM177" s="127">
        <v>1</v>
      </c>
      <c r="AO177" s="139">
        <v>0</v>
      </c>
      <c r="AP177" s="139">
        <v>3</v>
      </c>
      <c r="AQ177" s="127">
        <v>2</v>
      </c>
      <c r="AR177" s="141">
        <v>0</v>
      </c>
      <c r="AT177" s="141" t="s">
        <v>15554</v>
      </c>
      <c r="AU177" s="141" t="s">
        <v>15462</v>
      </c>
      <c r="AV177" s="143" t="s">
        <v>15563</v>
      </c>
      <c r="AW177" s="141">
        <v>1</v>
      </c>
      <c r="AX177" s="142">
        <v>1</v>
      </c>
      <c r="AY177" s="142">
        <v>1</v>
      </c>
      <c r="AZ177" s="142" t="s">
        <v>6831</v>
      </c>
      <c r="BB177" s="143">
        <v>1</v>
      </c>
      <c r="BD177" s="145" t="s">
        <v>6831</v>
      </c>
      <c r="BE177" s="146" t="s">
        <v>6831</v>
      </c>
      <c r="BF177" s="147" t="s">
        <v>6831</v>
      </c>
      <c r="BG177" s="147" t="s">
        <v>6831</v>
      </c>
      <c r="BH177" s="144">
        <v>100</v>
      </c>
      <c r="BK177" s="144">
        <v>0</v>
      </c>
      <c r="BL177" s="144">
        <v>0</v>
      </c>
      <c r="BQ177" s="144">
        <v>3</v>
      </c>
      <c r="BS177" s="144" t="s">
        <v>6831</v>
      </c>
      <c r="BU177" s="144" t="s">
        <v>6831</v>
      </c>
      <c r="BW177" s="144" t="s">
        <v>6831</v>
      </c>
      <c r="BX177" s="144">
        <v>2</v>
      </c>
      <c r="BY177" s="148" t="s">
        <v>6831</v>
      </c>
      <c r="BZ177" s="148" t="s">
        <v>6831</v>
      </c>
      <c r="CA177" s="148" t="s">
        <v>6831</v>
      </c>
      <c r="CB177" s="148" t="s">
        <v>6831</v>
      </c>
      <c r="CE177" s="142">
        <v>7103</v>
      </c>
      <c r="CF177" s="142" t="s">
        <v>15564</v>
      </c>
      <c r="CG177" s="142" t="s">
        <v>15483</v>
      </c>
      <c r="CH177" s="142" t="s">
        <v>6831</v>
      </c>
      <c r="CI177" s="142" t="s">
        <v>6831</v>
      </c>
      <c r="DI177" s="144">
        <v>0</v>
      </c>
      <c r="EW177" s="149">
        <v>1</v>
      </c>
      <c r="EZ177" s="149">
        <v>101</v>
      </c>
      <c r="FG177" s="149">
        <v>2</v>
      </c>
      <c r="FI177" s="149">
        <v>20</v>
      </c>
      <c r="FJ177" s="149">
        <v>1</v>
      </c>
      <c r="FM177" s="149">
        <v>101</v>
      </c>
      <c r="FU177" s="149">
        <v>2</v>
      </c>
      <c r="FW177" s="149">
        <v>20</v>
      </c>
      <c r="FY177" s="152">
        <v>1</v>
      </c>
    </row>
    <row r="178" spans="1:181">
      <c r="A178" s="139">
        <v>40011</v>
      </c>
      <c r="B178" s="139" t="s">
        <v>616</v>
      </c>
      <c r="C178" s="139">
        <v>2</v>
      </c>
      <c r="E178" s="158">
        <v>0</v>
      </c>
      <c r="F178" s="139">
        <v>1</v>
      </c>
      <c r="G178" s="139">
        <v>1</v>
      </c>
      <c r="H178" s="139">
        <v>1</v>
      </c>
      <c r="L178" s="139">
        <v>0</v>
      </c>
      <c r="M178" s="139">
        <v>0</v>
      </c>
      <c r="N178" s="154" t="s">
        <v>15548</v>
      </c>
      <c r="O178" s="154" t="s">
        <v>15549</v>
      </c>
      <c r="P178" s="154" t="s">
        <v>15550</v>
      </c>
      <c r="Q178" s="154" t="s">
        <v>15551</v>
      </c>
      <c r="S178" s="154" t="s">
        <v>15168</v>
      </c>
      <c r="T178" s="149">
        <v>101</v>
      </c>
      <c r="AM178" s="127">
        <v>1</v>
      </c>
      <c r="AO178" s="139">
        <v>0</v>
      </c>
      <c r="AP178" s="139">
        <v>3</v>
      </c>
      <c r="AQ178" s="127">
        <v>2</v>
      </c>
      <c r="AR178" s="141">
        <v>0</v>
      </c>
      <c r="AT178" s="141" t="s">
        <v>15554</v>
      </c>
      <c r="AU178" s="141" t="s">
        <v>15397</v>
      </c>
      <c r="AV178" s="143" t="s">
        <v>15555</v>
      </c>
      <c r="AW178" s="141">
        <v>1</v>
      </c>
      <c r="AX178" s="142">
        <v>1</v>
      </c>
      <c r="AY178" s="142">
        <v>1</v>
      </c>
      <c r="AZ178" s="142" t="s">
        <v>6831</v>
      </c>
      <c r="BB178" s="143">
        <v>1</v>
      </c>
      <c r="BD178" s="145" t="s">
        <v>6831</v>
      </c>
      <c r="BE178" s="146" t="s">
        <v>6831</v>
      </c>
      <c r="BF178" s="147" t="s">
        <v>6831</v>
      </c>
      <c r="BG178" s="147" t="s">
        <v>6831</v>
      </c>
      <c r="BH178" s="144">
        <v>100</v>
      </c>
      <c r="BK178" s="144">
        <v>1</v>
      </c>
      <c r="BL178" s="144">
        <v>2000</v>
      </c>
      <c r="BM178" s="144">
        <v>8</v>
      </c>
      <c r="BP178" s="144" t="s">
        <v>12513</v>
      </c>
      <c r="BQ178" s="144">
        <v>2</v>
      </c>
      <c r="BU178" s="144" t="s">
        <v>15259</v>
      </c>
      <c r="BW178" s="144" t="s">
        <v>6831</v>
      </c>
      <c r="BX178" s="144">
        <v>2</v>
      </c>
      <c r="BY178" s="148" t="s">
        <v>6831</v>
      </c>
      <c r="BZ178" s="148" t="s">
        <v>6831</v>
      </c>
      <c r="CB178" s="148" t="s">
        <v>6831</v>
      </c>
      <c r="CE178" s="142" t="s">
        <v>6831</v>
      </c>
      <c r="CF178" s="142" t="s">
        <v>6831</v>
      </c>
      <c r="CG178" s="142" t="s">
        <v>6831</v>
      </c>
      <c r="CH178" s="142" t="s">
        <v>6831</v>
      </c>
      <c r="CI178" s="142" t="s">
        <v>6831</v>
      </c>
      <c r="DI178" s="144">
        <v>999</v>
      </c>
      <c r="EW178" s="149">
        <v>1</v>
      </c>
      <c r="EZ178" s="149">
        <v>101</v>
      </c>
      <c r="FG178" s="149">
        <v>2</v>
      </c>
      <c r="FI178" s="149">
        <v>20</v>
      </c>
      <c r="FJ178" s="149">
        <v>1</v>
      </c>
      <c r="FM178" s="149">
        <v>101</v>
      </c>
      <c r="FU178" s="149">
        <v>2</v>
      </c>
      <c r="FW178" s="149">
        <v>20</v>
      </c>
      <c r="FY178" s="152">
        <v>1</v>
      </c>
    </row>
    <row r="179" spans="1:181">
      <c r="A179" s="139">
        <v>40005</v>
      </c>
      <c r="B179" s="139" t="s">
        <v>630</v>
      </c>
      <c r="C179" s="139">
        <v>2</v>
      </c>
      <c r="E179" s="139">
        <v>1</v>
      </c>
      <c r="F179" s="139">
        <v>1</v>
      </c>
      <c r="G179" s="139">
        <v>1</v>
      </c>
      <c r="H179" s="139">
        <v>1</v>
      </c>
      <c r="L179" s="139">
        <v>0</v>
      </c>
      <c r="M179" s="139">
        <v>0</v>
      </c>
      <c r="N179" s="300" t="s">
        <v>15565</v>
      </c>
      <c r="O179" s="300" t="s">
        <v>15566</v>
      </c>
      <c r="P179" s="300" t="s">
        <v>15567</v>
      </c>
      <c r="Q179" s="300" t="s">
        <v>15568</v>
      </c>
      <c r="R179" s="300"/>
      <c r="S179" s="300" t="s">
        <v>15230</v>
      </c>
      <c r="T179" s="502">
        <v>101</v>
      </c>
      <c r="U179" s="503"/>
      <c r="V179" s="503"/>
      <c r="W179" s="503"/>
      <c r="X179" s="503"/>
      <c r="Y179" s="503"/>
      <c r="Z179" s="502"/>
      <c r="AA179" s="502"/>
      <c r="AB179" s="502"/>
      <c r="AC179" s="502"/>
      <c r="AD179" s="504"/>
      <c r="AE179" s="502"/>
      <c r="AF179" s="502"/>
      <c r="AG179" s="502"/>
      <c r="AH179" s="502"/>
      <c r="AI179" s="502"/>
      <c r="AJ179" s="502"/>
      <c r="AK179" s="502"/>
      <c r="AL179" s="502"/>
      <c r="AM179" s="502">
        <v>1</v>
      </c>
      <c r="AN179" s="496" t="s">
        <v>15233</v>
      </c>
      <c r="AO179" s="502">
        <v>0</v>
      </c>
      <c r="AP179" s="502">
        <v>3</v>
      </c>
      <c r="AQ179" s="502">
        <v>3</v>
      </c>
      <c r="AR179" s="502">
        <v>0</v>
      </c>
      <c r="AS179" s="502"/>
      <c r="AT179" s="504" t="s">
        <v>15534</v>
      </c>
      <c r="AU179" s="504" t="s">
        <v>15510</v>
      </c>
      <c r="AV179" s="504" t="s">
        <v>15305</v>
      </c>
      <c r="AW179" s="502">
        <v>1</v>
      </c>
      <c r="AX179" s="502">
        <v>1</v>
      </c>
      <c r="AY179" s="502">
        <v>1</v>
      </c>
      <c r="AZ179" s="502" t="s">
        <v>6831</v>
      </c>
      <c r="BA179" s="502"/>
      <c r="BB179" s="502">
        <v>1</v>
      </c>
      <c r="BC179" s="502"/>
      <c r="BD179" s="502" t="s">
        <v>6831</v>
      </c>
      <c r="BE179" s="502" t="s">
        <v>6831</v>
      </c>
      <c r="BF179" s="502" t="s">
        <v>6831</v>
      </c>
      <c r="BG179" s="502" t="s">
        <v>6831</v>
      </c>
      <c r="BH179" s="502">
        <v>100</v>
      </c>
      <c r="BI179" s="502"/>
      <c r="BJ179" s="502"/>
      <c r="BK179" s="502">
        <v>1</v>
      </c>
      <c r="BL179" s="502">
        <v>600</v>
      </c>
      <c r="BM179" s="502">
        <v>9</v>
      </c>
      <c r="BN179" s="502">
        <v>20</v>
      </c>
      <c r="BO179" s="502"/>
      <c r="BP179" s="502" t="s">
        <v>12513</v>
      </c>
      <c r="BQ179" s="502">
        <v>2</v>
      </c>
      <c r="BR179" s="502"/>
      <c r="BS179" s="502" t="s">
        <v>6831</v>
      </c>
      <c r="BT179" s="502"/>
      <c r="BU179" s="504" t="s">
        <v>15468</v>
      </c>
      <c r="BV179" s="502"/>
      <c r="BW179" s="502" t="s">
        <v>6831</v>
      </c>
      <c r="BX179" s="502">
        <v>3</v>
      </c>
      <c r="BY179" s="505" t="s">
        <v>6831</v>
      </c>
      <c r="BZ179" s="505" t="s">
        <v>6831</v>
      </c>
      <c r="CA179" s="505">
        <v>4306</v>
      </c>
      <c r="CB179" s="505" t="s">
        <v>15138</v>
      </c>
      <c r="CC179" s="505"/>
      <c r="CD179" s="505"/>
      <c r="CE179" s="502" t="s">
        <v>6831</v>
      </c>
      <c r="CF179" s="502" t="s">
        <v>6831</v>
      </c>
      <c r="CG179" s="502" t="s">
        <v>6831</v>
      </c>
      <c r="CH179" s="502" t="s">
        <v>6831</v>
      </c>
      <c r="CI179" s="502" t="s">
        <v>6831</v>
      </c>
      <c r="CJ179" s="502"/>
      <c r="CK179" s="502"/>
      <c r="CL179" s="502"/>
      <c r="CM179" s="502"/>
      <c r="CN179" s="502"/>
      <c r="CO179" s="502"/>
      <c r="CP179" s="502"/>
      <c r="CQ179" s="502"/>
      <c r="CR179" s="502"/>
      <c r="CS179" s="502"/>
      <c r="CT179" s="502"/>
      <c r="CU179" s="502"/>
      <c r="CV179" s="502"/>
      <c r="CW179" s="502">
        <v>3</v>
      </c>
      <c r="CX179" s="502">
        <v>3</v>
      </c>
      <c r="CY179" s="502">
        <v>4</v>
      </c>
      <c r="CZ179" s="502"/>
      <c r="DA179" s="502"/>
      <c r="DB179" s="502"/>
      <c r="DC179" s="502"/>
      <c r="DD179" s="502"/>
      <c r="DE179" s="502"/>
      <c r="DF179" s="502"/>
      <c r="DG179" s="502"/>
      <c r="DH179" s="502"/>
      <c r="DI179" s="502">
        <v>45</v>
      </c>
      <c r="DJ179" s="502"/>
      <c r="DK179" s="502">
        <v>20</v>
      </c>
      <c r="DL179" s="502"/>
      <c r="DM179" s="502"/>
      <c r="DN179" s="502"/>
      <c r="DO179" s="502"/>
      <c r="DP179" s="502"/>
      <c r="DQ179" s="502"/>
      <c r="DR179" s="502"/>
      <c r="DS179" s="502"/>
      <c r="DT179" s="502"/>
      <c r="DU179" s="502"/>
      <c r="DV179" s="502"/>
      <c r="DW179" s="502"/>
      <c r="DX179" s="502"/>
      <c r="DY179" s="502"/>
      <c r="DZ179" s="502"/>
      <c r="EA179" s="502"/>
      <c r="EB179" s="502"/>
      <c r="EC179" s="502"/>
      <c r="ED179" s="502"/>
      <c r="EE179" s="502"/>
      <c r="EF179" s="502"/>
      <c r="EG179" s="502"/>
      <c r="EH179" s="502"/>
      <c r="EI179" s="502"/>
      <c r="EJ179" s="502"/>
      <c r="EK179" s="502"/>
      <c r="EL179" s="502"/>
      <c r="EM179" s="502"/>
      <c r="EN179" s="502"/>
      <c r="EO179" s="502"/>
      <c r="EP179" s="502"/>
      <c r="EQ179" s="502"/>
      <c r="ER179" s="502"/>
      <c r="ES179" s="502"/>
      <c r="ET179" s="502"/>
      <c r="EU179" s="502"/>
      <c r="EV179" s="502"/>
      <c r="EW179" s="502">
        <v>0</v>
      </c>
      <c r="EX179" s="502"/>
      <c r="EY179" s="502"/>
      <c r="EZ179" s="502">
        <v>101</v>
      </c>
      <c r="FA179" s="502"/>
      <c r="FB179" s="502"/>
      <c r="FC179" s="502"/>
      <c r="FD179" s="502"/>
      <c r="FE179" s="502"/>
      <c r="FF179" s="502"/>
      <c r="FG179" s="502"/>
      <c r="FH179" s="502"/>
      <c r="FI179" s="502"/>
      <c r="FJ179" s="502">
        <v>0</v>
      </c>
      <c r="FK179" s="502"/>
      <c r="FL179" s="502"/>
      <c r="FM179" s="502">
        <v>101</v>
      </c>
      <c r="FN179" s="502"/>
      <c r="FO179" s="502"/>
      <c r="FP179" s="502"/>
      <c r="FQ179" s="502"/>
      <c r="FR179" s="502"/>
      <c r="FS179" s="502"/>
      <c r="FT179" s="502"/>
      <c r="FU179" s="502"/>
      <c r="FV179" s="502"/>
      <c r="FW179" s="502"/>
      <c r="FX179" s="152">
        <v>2000</v>
      </c>
      <c r="FY179" s="152">
        <v>1</v>
      </c>
    </row>
    <row r="180" spans="1:181">
      <c r="A180" s="139">
        <v>40003</v>
      </c>
      <c r="B180" s="139" t="s">
        <v>630</v>
      </c>
      <c r="C180" s="139">
        <v>2</v>
      </c>
      <c r="E180" s="139">
        <v>0</v>
      </c>
      <c r="F180" s="139">
        <v>1</v>
      </c>
      <c r="G180" s="139">
        <v>1</v>
      </c>
      <c r="H180" s="139">
        <v>1</v>
      </c>
      <c r="L180" s="139">
        <v>0</v>
      </c>
      <c r="M180" s="139">
        <v>0</v>
      </c>
      <c r="N180" s="300" t="s">
        <v>15565</v>
      </c>
      <c r="O180" s="300" t="s">
        <v>15566</v>
      </c>
      <c r="P180" s="300" t="s">
        <v>15567</v>
      </c>
      <c r="Q180" s="300" t="s">
        <v>15568</v>
      </c>
      <c r="R180" s="300"/>
      <c r="S180" s="300" t="s">
        <v>15230</v>
      </c>
      <c r="T180" s="502">
        <v>101</v>
      </c>
      <c r="U180" s="503"/>
      <c r="V180" s="503"/>
      <c r="W180" s="503"/>
      <c r="X180" s="503"/>
      <c r="Y180" s="503"/>
      <c r="Z180" s="502"/>
      <c r="AA180" s="502"/>
      <c r="AB180" s="502"/>
      <c r="AC180" s="502"/>
      <c r="AD180" s="504" t="s">
        <v>15569</v>
      </c>
      <c r="AE180" s="502"/>
      <c r="AF180" s="502"/>
      <c r="AG180" s="502"/>
      <c r="AH180" s="502"/>
      <c r="AI180" s="502"/>
      <c r="AJ180" s="502"/>
      <c r="AK180" s="502"/>
      <c r="AL180" s="502"/>
      <c r="AM180" s="502">
        <v>1</v>
      </c>
      <c r="AN180" s="496" t="s">
        <v>15233</v>
      </c>
      <c r="AO180" s="502">
        <v>0</v>
      </c>
      <c r="AP180" s="502">
        <v>3</v>
      </c>
      <c r="AQ180" s="502">
        <v>3</v>
      </c>
      <c r="AR180" s="502">
        <v>0</v>
      </c>
      <c r="AS180" s="502"/>
      <c r="AT180" s="504" t="s">
        <v>15534</v>
      </c>
      <c r="AU180" s="504" t="s">
        <v>15510</v>
      </c>
      <c r="AV180" s="504" t="s">
        <v>15305</v>
      </c>
      <c r="AW180" s="502">
        <v>1</v>
      </c>
      <c r="AX180" s="502">
        <v>1</v>
      </c>
      <c r="AY180" s="502">
        <v>1</v>
      </c>
      <c r="AZ180" s="502" t="s">
        <v>6831</v>
      </c>
      <c r="BA180" s="502"/>
      <c r="BB180" s="502">
        <v>1</v>
      </c>
      <c r="BC180" s="502"/>
      <c r="BD180" s="502" t="s">
        <v>6831</v>
      </c>
      <c r="BE180" s="502" t="s">
        <v>6831</v>
      </c>
      <c r="BF180" s="502" t="s">
        <v>6831</v>
      </c>
      <c r="BG180" s="502" t="s">
        <v>6831</v>
      </c>
      <c r="BH180" s="502">
        <v>100</v>
      </c>
      <c r="BI180" s="502"/>
      <c r="BJ180" s="502"/>
      <c r="BK180" s="502">
        <v>1</v>
      </c>
      <c r="BL180" s="502">
        <v>60</v>
      </c>
      <c r="BM180" s="502">
        <v>8</v>
      </c>
      <c r="BN180" s="502">
        <v>20</v>
      </c>
      <c r="BO180" s="502"/>
      <c r="BP180" s="502" t="s">
        <v>12513</v>
      </c>
      <c r="BQ180" s="502">
        <v>2</v>
      </c>
      <c r="BR180" s="502"/>
      <c r="BS180" s="502" t="s">
        <v>6831</v>
      </c>
      <c r="BT180" s="502"/>
      <c r="BU180" s="504" t="s">
        <v>15547</v>
      </c>
      <c r="BV180" s="502"/>
      <c r="BW180" s="502" t="s">
        <v>6831</v>
      </c>
      <c r="BX180" s="502">
        <v>3</v>
      </c>
      <c r="BY180" s="505" t="s">
        <v>6831</v>
      </c>
      <c r="BZ180" s="505" t="s">
        <v>6831</v>
      </c>
      <c r="CA180" s="505"/>
      <c r="CB180" s="505" t="s">
        <v>15138</v>
      </c>
      <c r="CC180" s="505"/>
      <c r="CD180" s="505"/>
      <c r="CE180" s="502" t="s">
        <v>6831</v>
      </c>
      <c r="CF180" s="502" t="s">
        <v>6831</v>
      </c>
      <c r="CG180" s="502" t="s">
        <v>6831</v>
      </c>
      <c r="CH180" s="502" t="s">
        <v>6831</v>
      </c>
      <c r="CI180" s="502" t="s">
        <v>6831</v>
      </c>
      <c r="CJ180" s="502"/>
      <c r="CK180" s="502"/>
      <c r="CL180" s="502"/>
      <c r="CM180" s="502"/>
      <c r="CN180" s="502"/>
      <c r="CO180" s="502"/>
      <c r="CP180" s="502"/>
      <c r="CQ180" s="502"/>
      <c r="CR180" s="502"/>
      <c r="CS180" s="502"/>
      <c r="CT180" s="502"/>
      <c r="CU180" s="502"/>
      <c r="CV180" s="502"/>
      <c r="CW180" s="502">
        <v>3</v>
      </c>
      <c r="CX180" s="502">
        <v>3</v>
      </c>
      <c r="CY180" s="502">
        <v>4</v>
      </c>
      <c r="CZ180" s="502"/>
      <c r="DA180" s="502"/>
      <c r="DB180" s="502"/>
      <c r="DC180" s="502"/>
      <c r="DD180" s="502"/>
      <c r="DE180" s="502"/>
      <c r="DF180" s="502"/>
      <c r="DG180" s="502"/>
      <c r="DH180" s="502"/>
      <c r="DI180" s="502">
        <v>45</v>
      </c>
      <c r="DJ180" s="502"/>
      <c r="DK180" s="502">
        <v>20</v>
      </c>
      <c r="DL180" s="502"/>
      <c r="DM180" s="502"/>
      <c r="DN180" s="502"/>
      <c r="DO180" s="502"/>
      <c r="DP180" s="502"/>
      <c r="DQ180" s="502"/>
      <c r="DR180" s="502"/>
      <c r="DS180" s="502"/>
      <c r="DT180" s="502"/>
      <c r="DU180" s="502"/>
      <c r="DV180" s="502"/>
      <c r="DW180" s="502"/>
      <c r="DX180" s="502"/>
      <c r="DY180" s="502"/>
      <c r="DZ180" s="502"/>
      <c r="EA180" s="502"/>
      <c r="EB180" s="502"/>
      <c r="EC180" s="502"/>
      <c r="ED180" s="502"/>
      <c r="EE180" s="502"/>
      <c r="EF180" s="502"/>
      <c r="EG180" s="502"/>
      <c r="EH180" s="502"/>
      <c r="EI180" s="502"/>
      <c r="EJ180" s="502"/>
      <c r="EK180" s="502"/>
      <c r="EL180" s="502"/>
      <c r="EM180" s="502"/>
      <c r="EN180" s="502"/>
      <c r="EO180" s="502"/>
      <c r="EP180" s="502"/>
      <c r="EQ180" s="502"/>
      <c r="ER180" s="502"/>
      <c r="ES180" s="502"/>
      <c r="ET180" s="502"/>
      <c r="EU180" s="502"/>
      <c r="EV180" s="502"/>
      <c r="EW180" s="502">
        <v>0</v>
      </c>
      <c r="EX180" s="502"/>
      <c r="EY180" s="502"/>
      <c r="EZ180" s="502">
        <v>101</v>
      </c>
      <c r="FA180" s="502"/>
      <c r="FB180" s="502"/>
      <c r="FC180" s="502"/>
      <c r="FD180" s="502"/>
      <c r="FE180" s="502"/>
      <c r="FF180" s="502"/>
      <c r="FG180" s="502"/>
      <c r="FH180" s="502"/>
      <c r="FI180" s="502"/>
      <c r="FJ180" s="502">
        <v>0</v>
      </c>
      <c r="FK180" s="502"/>
      <c r="FL180" s="502"/>
      <c r="FM180" s="502">
        <v>101</v>
      </c>
      <c r="FN180" s="502"/>
      <c r="FO180" s="502"/>
      <c r="FP180" s="502"/>
      <c r="FQ180" s="502"/>
      <c r="FR180" s="502"/>
      <c r="FS180" s="502"/>
      <c r="FT180" s="502"/>
      <c r="FU180" s="502"/>
      <c r="FV180" s="502"/>
      <c r="FW180" s="502"/>
      <c r="FX180" s="152">
        <v>2000</v>
      </c>
      <c r="FY180" s="152">
        <v>1</v>
      </c>
    </row>
    <row r="183" spans="1:181">
      <c r="A183" s="139">
        <v>9001</v>
      </c>
      <c r="B183" s="139" t="s">
        <v>15570</v>
      </c>
      <c r="C183" s="300">
        <f t="shared" ref="C183:I198" si="85">IF(INDEX($A$6:$AN$96,MATCH($B183,$B$6:$B$96,0),COLUMN())=0,"",INDEX($A$6:$AN$96,MATCH($B183,$B$6:$B$96,0),COLUMN()))</f>
        <v>2</v>
      </c>
      <c r="D183" s="300" t="str">
        <f t="shared" si="85"/>
        <v/>
      </c>
      <c r="E183" s="300" t="str">
        <f t="shared" si="85"/>
        <v/>
      </c>
      <c r="F183" s="300">
        <f t="shared" si="85"/>
        <v>1</v>
      </c>
      <c r="G183" s="300">
        <f t="shared" si="85"/>
        <v>1</v>
      </c>
      <c r="H183" s="300">
        <f t="shared" si="85"/>
        <v>1</v>
      </c>
      <c r="I183" s="300">
        <f t="shared" si="85"/>
        <v>4</v>
      </c>
      <c r="J183" s="300"/>
      <c r="K183" s="300" t="str">
        <f t="shared" ref="K183:Q198" si="86">IF(INDEX($A$6:$AN$96,MATCH($B183,$B$6:$B$96,0),COLUMN())=0,"",INDEX($A$6:$AN$96,MATCH($B183,$B$6:$B$96,0),COLUMN()))</f>
        <v/>
      </c>
      <c r="L183" s="300">
        <f t="shared" si="86"/>
        <v>2.7E-2</v>
      </c>
      <c r="M183" s="300">
        <f t="shared" si="86"/>
        <v>1.7999999999999999E-2</v>
      </c>
      <c r="N183" s="300" t="str">
        <f t="shared" si="86"/>
        <v>PLAYERSKILL_514</v>
      </c>
      <c r="O183" s="300" t="str">
        <f t="shared" si="86"/>
        <v>PLAYERSKILLDES_514</v>
      </c>
      <c r="P183" s="300" t="str">
        <f t="shared" si="86"/>
        <v>PLAYERSKILLDES2_514</v>
      </c>
      <c r="Q183" s="300" t="str">
        <f t="shared" si="86"/>
        <v>PLAYERSKILLDES3_514</v>
      </c>
      <c r="R183" s="300"/>
      <c r="S183" s="300" t="str">
        <f t="shared" ref="S183:AB198" si="87">IF(INDEX($A$6:$AN$96,MATCH($B183,$B$6:$B$96,0),COLUMN())=0,"",INDEX($A$6:$AN$96,MATCH($B183,$B$6:$B$96,0),COLUMN()))</f>
        <v>ps_dadishenjian</v>
      </c>
      <c r="T183" s="300">
        <f t="shared" si="87"/>
        <v>101</v>
      </c>
      <c r="U183" s="300" t="str">
        <f t="shared" si="87"/>
        <v/>
      </c>
      <c r="V183" s="300" t="str">
        <f t="shared" si="87"/>
        <v/>
      </c>
      <c r="W183" s="300" t="str">
        <f t="shared" si="87"/>
        <v/>
      </c>
      <c r="X183" s="300" t="str">
        <f t="shared" si="87"/>
        <v/>
      </c>
      <c r="Y183" s="300" t="str">
        <f t="shared" si="87"/>
        <v/>
      </c>
      <c r="Z183" s="300" t="str">
        <f t="shared" si="87"/>
        <v/>
      </c>
      <c r="AA183" s="300" t="str">
        <f t="shared" si="87"/>
        <v/>
      </c>
      <c r="AB183" s="300" t="str">
        <f t="shared" si="87"/>
        <v/>
      </c>
      <c r="AC183" s="300"/>
      <c r="AD183" s="300" t="str">
        <f t="shared" ref="AD183:AN198" si="88">IF(INDEX($A$6:$AN$96,MATCH($B183,$B$6:$B$96,0),COLUMN())=0,"",INDEX($A$6:$AN$96,MATCH($B183,$B$6:$B$96,0),COLUMN()))</f>
        <v>dadishenjian1_dadishenjian</v>
      </c>
      <c r="AE183" s="300" t="str">
        <f t="shared" si="88"/>
        <v/>
      </c>
      <c r="AF183" s="300" t="str">
        <f t="shared" si="88"/>
        <v/>
      </c>
      <c r="AG183" s="300" t="str">
        <f t="shared" si="88"/>
        <v>dadishenjian2_dadishenjian</v>
      </c>
      <c r="AH183" s="300">
        <f t="shared" si="88"/>
        <v>130</v>
      </c>
      <c r="AI183" s="300" t="str">
        <f t="shared" si="88"/>
        <v/>
      </c>
      <c r="AJ183" s="300" t="str">
        <f t="shared" si="88"/>
        <v/>
      </c>
      <c r="AK183" s="300" t="str">
        <f t="shared" si="88"/>
        <v/>
      </c>
      <c r="AL183" s="300" t="str">
        <f t="shared" si="88"/>
        <v/>
      </c>
      <c r="AM183" s="300">
        <f t="shared" si="88"/>
        <v>1</v>
      </c>
      <c r="AN183" s="300" t="str">
        <f t="shared" si="88"/>
        <v>[["skill_dadishenjian",1]]</v>
      </c>
      <c r="AO183" s="502">
        <v>0</v>
      </c>
      <c r="AP183" s="502">
        <v>3</v>
      </c>
      <c r="AQ183" s="502">
        <v>5</v>
      </c>
      <c r="AR183" s="502">
        <v>0</v>
      </c>
      <c r="AS183" s="502"/>
      <c r="AT183" s="504" t="s">
        <v>15471</v>
      </c>
      <c r="AU183" s="141" t="s">
        <v>15571</v>
      </c>
      <c r="AV183" s="504" t="s">
        <v>15305</v>
      </c>
      <c r="AW183" s="502">
        <v>1</v>
      </c>
      <c r="AX183" s="502">
        <v>1</v>
      </c>
      <c r="AY183" s="502">
        <v>1</v>
      </c>
      <c r="AZ183" s="502" t="s">
        <v>6831</v>
      </c>
      <c r="BA183" s="502"/>
      <c r="BB183" s="502">
        <v>1</v>
      </c>
      <c r="BC183" s="502"/>
      <c r="BD183" s="502" t="s">
        <v>6831</v>
      </c>
      <c r="BE183" s="502" t="s">
        <v>6831</v>
      </c>
      <c r="BF183" s="502" t="s">
        <v>6831</v>
      </c>
      <c r="BG183" s="502" t="s">
        <v>6831</v>
      </c>
      <c r="BH183" s="502">
        <v>100</v>
      </c>
      <c r="BI183" s="502"/>
      <c r="BJ183" s="502"/>
      <c r="BK183" s="502">
        <v>1</v>
      </c>
      <c r="BL183" s="502">
        <v>65</v>
      </c>
      <c r="BM183" s="502">
        <v>9</v>
      </c>
      <c r="BN183" s="300">
        <f t="shared" ref="BN183:BN226" si="89">IF(INDEX($A$6:$CQ$96,MATCH($B183,$B$6:$B$96,0),COLUMN())=0,"",INDEX($A$6:$CQ$96,MATCH($B183,$B$6:$B$96,0),COLUMN()))</f>
        <v>3</v>
      </c>
      <c r="BO183" s="300"/>
      <c r="BP183" s="502" t="s">
        <v>12513</v>
      </c>
      <c r="BQ183" s="502">
        <v>2</v>
      </c>
      <c r="BR183" s="502"/>
      <c r="BS183" s="502" t="s">
        <v>6831</v>
      </c>
      <c r="BT183" s="502"/>
      <c r="BU183" s="502" t="s">
        <v>15572</v>
      </c>
      <c r="BV183" s="502"/>
      <c r="BW183" s="502" t="s">
        <v>6831</v>
      </c>
      <c r="BX183" s="502">
        <v>5</v>
      </c>
      <c r="BY183" s="505" t="s">
        <v>6831</v>
      </c>
      <c r="BZ183" s="505" t="s">
        <v>6831</v>
      </c>
      <c r="CA183" s="505">
        <v>45001</v>
      </c>
      <c r="CB183" s="511" t="s">
        <v>15138</v>
      </c>
      <c r="CC183" s="511"/>
      <c r="CD183" s="511"/>
      <c r="CE183" s="504"/>
      <c r="CF183" s="502" t="s">
        <v>6831</v>
      </c>
      <c r="CG183" s="502" t="s">
        <v>6831</v>
      </c>
      <c r="CH183" s="502" t="s">
        <v>6831</v>
      </c>
      <c r="CI183" s="502" t="s">
        <v>6831</v>
      </c>
      <c r="CJ183" s="502"/>
      <c r="CK183" s="502"/>
      <c r="CL183" s="502"/>
      <c r="CM183" s="502"/>
      <c r="CN183" s="502"/>
      <c r="CO183" s="502"/>
      <c r="CP183" s="502"/>
      <c r="CQ183" s="502"/>
      <c r="CR183" s="502"/>
      <c r="CS183" s="502"/>
      <c r="CT183" s="502"/>
      <c r="CU183" s="502"/>
      <c r="CV183" s="502"/>
      <c r="CW183" s="504">
        <v>5</v>
      </c>
      <c r="CX183" s="504"/>
      <c r="CY183" s="502">
        <v>1</v>
      </c>
      <c r="CZ183" s="502"/>
      <c r="DA183" s="502"/>
      <c r="DB183" s="502"/>
      <c r="DC183" s="502"/>
      <c r="DD183" s="300"/>
      <c r="DE183" s="300"/>
      <c r="DF183" s="300"/>
      <c r="DG183" s="300"/>
      <c r="DH183" s="502"/>
      <c r="DI183" s="502">
        <v>60</v>
      </c>
      <c r="DJ183" s="502"/>
      <c r="DK183" s="300" t="str">
        <f t="shared" ref="DK183:DK226" si="90">IF(INDEX($A$6:$DX$96,MATCH($B183,$B$6:$B$96,0),COLUMN())=0,"",INDEX($A$6:$DX$96,MATCH($B183,$B$6:$B$96,0),COLUMN()))</f>
        <v/>
      </c>
      <c r="DL183" s="300"/>
      <c r="DM183" s="502"/>
      <c r="DN183" s="502"/>
      <c r="DO183" s="502"/>
      <c r="DP183" s="502"/>
      <c r="DQ183" s="502"/>
      <c r="DR183" s="502"/>
      <c r="DS183" s="502"/>
      <c r="DT183" s="502"/>
      <c r="DU183" s="502"/>
      <c r="DV183" s="502"/>
      <c r="DW183" s="502"/>
      <c r="DX183" s="502"/>
      <c r="DY183" s="502"/>
      <c r="DZ183" s="502"/>
      <c r="EA183" s="502"/>
      <c r="EB183" s="502"/>
      <c r="EC183" s="502"/>
      <c r="ED183" s="502"/>
      <c r="EE183" s="502"/>
      <c r="EF183" s="502"/>
      <c r="EG183" s="502"/>
      <c r="EH183" s="502"/>
      <c r="EI183" s="502"/>
      <c r="EJ183" s="502"/>
      <c r="EK183" s="502"/>
      <c r="EL183" s="502"/>
      <c r="EM183" s="502"/>
      <c r="EN183" s="502"/>
      <c r="EO183" s="502"/>
      <c r="EP183" s="502"/>
      <c r="EQ183" s="502"/>
      <c r="ER183" s="502"/>
      <c r="ES183" s="502"/>
      <c r="ET183" s="502"/>
      <c r="EU183" s="502"/>
      <c r="EV183" s="502"/>
      <c r="EW183" s="502">
        <v>1</v>
      </c>
      <c r="EX183" s="502"/>
      <c r="EY183" s="502"/>
      <c r="EZ183" s="502">
        <v>101</v>
      </c>
      <c r="FA183" s="502"/>
      <c r="FB183" s="502"/>
      <c r="FC183" s="502"/>
      <c r="FD183" s="502"/>
      <c r="FE183" s="502"/>
      <c r="FF183" s="502"/>
      <c r="FG183" s="502"/>
      <c r="FH183" s="502">
        <v>2</v>
      </c>
      <c r="FI183" s="502">
        <v>25</v>
      </c>
      <c r="FJ183" s="502">
        <v>1</v>
      </c>
      <c r="FK183" s="502"/>
      <c r="FL183" s="502"/>
      <c r="FM183" s="502">
        <v>101</v>
      </c>
      <c r="FN183" s="502"/>
      <c r="FO183" s="502"/>
      <c r="FP183" s="502"/>
      <c r="FQ183" s="502"/>
      <c r="FR183" s="502"/>
      <c r="FS183" s="502"/>
      <c r="FT183" s="502"/>
      <c r="FU183" s="502"/>
      <c r="FV183" s="502">
        <v>2</v>
      </c>
      <c r="FW183" s="502">
        <v>25</v>
      </c>
      <c r="FX183" s="152">
        <v>2000</v>
      </c>
      <c r="FY183" s="152">
        <v>1</v>
      </c>
    </row>
    <row r="184" spans="1:181" ht="17.25" customHeight="1">
      <c r="A184" s="139">
        <v>9002</v>
      </c>
      <c r="B184" s="139" t="s">
        <v>632</v>
      </c>
      <c r="C184" s="300">
        <f t="shared" si="85"/>
        <v>2</v>
      </c>
      <c r="D184" s="300" t="str">
        <f t="shared" si="85"/>
        <v/>
      </c>
      <c r="E184" s="300" t="str">
        <f t="shared" si="85"/>
        <v/>
      </c>
      <c r="F184" s="300">
        <f t="shared" si="85"/>
        <v>1</v>
      </c>
      <c r="G184" s="300">
        <f t="shared" si="85"/>
        <v>2</v>
      </c>
      <c r="H184" s="300">
        <f t="shared" si="85"/>
        <v>2</v>
      </c>
      <c r="I184" s="300" t="str">
        <f t="shared" si="85"/>
        <v/>
      </c>
      <c r="J184" s="300"/>
      <c r="K184" s="300" t="str">
        <f t="shared" si="86"/>
        <v/>
      </c>
      <c r="L184" s="300">
        <f t="shared" si="86"/>
        <v>2.7E-2</v>
      </c>
      <c r="M184" s="300">
        <f t="shared" si="86"/>
        <v>1.7999999999999999E-2</v>
      </c>
      <c r="N184" s="300" t="str">
        <f t="shared" si="86"/>
        <v>PLAYERSKILL_308</v>
      </c>
      <c r="O184" s="300" t="str">
        <f t="shared" si="86"/>
        <v>PLAYERSKILLDES_308</v>
      </c>
      <c r="P184" s="300" t="str">
        <f t="shared" si="86"/>
        <v>PLAYERSKILLDES2_308</v>
      </c>
      <c r="Q184" s="300" t="str">
        <f t="shared" si="86"/>
        <v>PLAYERSKILLDES3_308</v>
      </c>
      <c r="R184" s="300"/>
      <c r="S184" s="300" t="str">
        <f t="shared" si="87"/>
        <v>ps_huanxinguwu</v>
      </c>
      <c r="T184" s="300">
        <f t="shared" si="87"/>
        <v>100</v>
      </c>
      <c r="U184" s="300" t="str">
        <f t="shared" si="87"/>
        <v/>
      </c>
      <c r="V184" s="300" t="str">
        <f t="shared" si="87"/>
        <v/>
      </c>
      <c r="W184" s="300" t="str">
        <f t="shared" si="87"/>
        <v/>
      </c>
      <c r="X184" s="300" t="str">
        <f t="shared" si="87"/>
        <v/>
      </c>
      <c r="Y184" s="300" t="str">
        <f t="shared" si="87"/>
        <v/>
      </c>
      <c r="Z184" s="300" t="str">
        <f t="shared" si="87"/>
        <v/>
      </c>
      <c r="AA184" s="300" t="str">
        <f t="shared" si="87"/>
        <v/>
      </c>
      <c r="AB184" s="300" t="str">
        <f t="shared" si="87"/>
        <v/>
      </c>
      <c r="AC184" s="300"/>
      <c r="AD184" s="300" t="str">
        <f t="shared" si="88"/>
        <v>huanxinguwu_huanxinguwu</v>
      </c>
      <c r="AE184" s="300" t="str">
        <f t="shared" si="88"/>
        <v/>
      </c>
      <c r="AF184" s="300" t="str">
        <f t="shared" si="88"/>
        <v/>
      </c>
      <c r="AG184" s="300" t="str">
        <f t="shared" si="88"/>
        <v/>
      </c>
      <c r="AH184" s="300">
        <f t="shared" si="88"/>
        <v>160</v>
      </c>
      <c r="AI184" s="300" t="str">
        <f t="shared" si="88"/>
        <v/>
      </c>
      <c r="AJ184" s="300" t="str">
        <f t="shared" si="88"/>
        <v/>
      </c>
      <c r="AK184" s="300" t="str">
        <f t="shared" si="88"/>
        <v/>
      </c>
      <c r="AL184" s="300" t="str">
        <f t="shared" si="88"/>
        <v/>
      </c>
      <c r="AM184" s="300">
        <f t="shared" si="88"/>
        <v>2</v>
      </c>
      <c r="AN184" s="300" t="str">
        <f t="shared" si="88"/>
        <v>[["skill_huanxinguwu",1]]</v>
      </c>
      <c r="AO184" s="139">
        <v>0</v>
      </c>
      <c r="AP184" s="139">
        <v>3</v>
      </c>
      <c r="AQ184" s="127">
        <v>3</v>
      </c>
      <c r="AR184" s="141">
        <v>0</v>
      </c>
      <c r="AT184" s="141" t="s">
        <v>15204</v>
      </c>
      <c r="AU184" s="141" t="s">
        <v>15571</v>
      </c>
      <c r="AV184" s="143" t="s">
        <v>15573</v>
      </c>
      <c r="AW184" s="141">
        <v>1</v>
      </c>
      <c r="AX184" s="142">
        <v>1</v>
      </c>
      <c r="AY184" s="142">
        <v>1</v>
      </c>
      <c r="AZ184" s="142" t="s">
        <v>6831</v>
      </c>
      <c r="BB184" s="143">
        <v>1</v>
      </c>
      <c r="BD184" s="145" t="s">
        <v>6831</v>
      </c>
      <c r="BE184" s="146" t="s">
        <v>6831</v>
      </c>
      <c r="BF184" s="147" t="s">
        <v>6831</v>
      </c>
      <c r="BG184" s="147" t="s">
        <v>6831</v>
      </c>
      <c r="BH184" s="144">
        <v>100</v>
      </c>
      <c r="BI184" s="144" t="s">
        <v>15574</v>
      </c>
      <c r="BJ184" s="144">
        <v>0</v>
      </c>
      <c r="BK184" s="144">
        <v>1</v>
      </c>
      <c r="BL184" s="144">
        <v>60</v>
      </c>
      <c r="BM184" s="144">
        <v>8</v>
      </c>
      <c r="BN184" s="300">
        <f t="shared" si="89"/>
        <v>10</v>
      </c>
      <c r="BO184" s="300"/>
      <c r="BP184" s="144" t="s">
        <v>12513</v>
      </c>
      <c r="BS184" s="144" t="s">
        <v>6831</v>
      </c>
      <c r="BU184" s="144" t="s">
        <v>6831</v>
      </c>
      <c r="BW184" s="144" t="s">
        <v>6831</v>
      </c>
      <c r="BX184" s="144">
        <v>3</v>
      </c>
      <c r="BY184" s="148" t="s">
        <v>6831</v>
      </c>
      <c r="BZ184" s="148" t="s">
        <v>6831</v>
      </c>
      <c r="CA184" s="148">
        <v>4308</v>
      </c>
      <c r="CB184" s="148" t="s">
        <v>15138</v>
      </c>
      <c r="CE184" s="142" t="s">
        <v>6831</v>
      </c>
      <c r="CF184" s="142" t="s">
        <v>6831</v>
      </c>
      <c r="CG184" s="142" t="s">
        <v>6831</v>
      </c>
      <c r="CH184" s="142" t="s">
        <v>6831</v>
      </c>
      <c r="CI184" s="142" t="s">
        <v>6831</v>
      </c>
      <c r="CK184" s="147">
        <v>1</v>
      </c>
      <c r="DD184" s="300"/>
      <c r="DE184" s="300"/>
      <c r="DF184" s="300"/>
      <c r="DG184" s="300"/>
      <c r="DI184" s="144">
        <v>60</v>
      </c>
      <c r="DK184" s="300" t="str">
        <f t="shared" si="90"/>
        <v/>
      </c>
      <c r="DL184" s="300"/>
      <c r="EW184" s="149">
        <v>1</v>
      </c>
      <c r="EZ184" s="149">
        <v>100</v>
      </c>
      <c r="FH184" s="149">
        <v>1</v>
      </c>
      <c r="FI184" s="149">
        <v>25</v>
      </c>
      <c r="FJ184" s="149">
        <v>1</v>
      </c>
      <c r="FM184" s="149">
        <v>100</v>
      </c>
      <c r="FV184" s="149">
        <v>1</v>
      </c>
      <c r="FW184" s="149">
        <v>25</v>
      </c>
      <c r="FX184" s="152">
        <v>2000</v>
      </c>
      <c r="FY184" s="152">
        <v>1</v>
      </c>
    </row>
    <row r="185" spans="1:181">
      <c r="A185" s="139">
        <v>9003</v>
      </c>
      <c r="B185" s="139" t="s">
        <v>15575</v>
      </c>
      <c r="C185" s="300">
        <f t="shared" si="85"/>
        <v>2</v>
      </c>
      <c r="D185" s="300" t="str">
        <f t="shared" si="85"/>
        <v/>
      </c>
      <c r="E185" s="300" t="str">
        <f t="shared" si="85"/>
        <v/>
      </c>
      <c r="F185" s="300">
        <f t="shared" si="85"/>
        <v>1</v>
      </c>
      <c r="G185" s="300">
        <f t="shared" si="85"/>
        <v>2</v>
      </c>
      <c r="H185" s="300">
        <f t="shared" si="85"/>
        <v>2</v>
      </c>
      <c r="I185" s="300" t="str">
        <f t="shared" si="85"/>
        <v/>
      </c>
      <c r="J185" s="300"/>
      <c r="K185" s="300" t="str">
        <f t="shared" si="86"/>
        <v/>
      </c>
      <c r="L185" s="300">
        <f t="shared" si="86"/>
        <v>2.7E-2</v>
      </c>
      <c r="M185" s="300">
        <f t="shared" si="86"/>
        <v>1.7999999999999999E-2</v>
      </c>
      <c r="N185" s="300" t="str">
        <f t="shared" si="86"/>
        <v>PLAYERSKILL_203</v>
      </c>
      <c r="O185" s="300" t="str">
        <f t="shared" si="86"/>
        <v>PLAYERSKILLDES_203</v>
      </c>
      <c r="P185" s="300" t="str">
        <f t="shared" si="86"/>
        <v>PLAYERSKILLDES2_203</v>
      </c>
      <c r="Q185" s="300" t="str">
        <f t="shared" si="86"/>
        <v>PLAYERSKILLDES3_203</v>
      </c>
      <c r="R185" s="300"/>
      <c r="S185" s="300" t="str">
        <f t="shared" si="87"/>
        <v>ps_tuluchengxing</v>
      </c>
      <c r="T185" s="300">
        <f t="shared" si="87"/>
        <v>100</v>
      </c>
      <c r="U185" s="300" t="str">
        <f t="shared" si="87"/>
        <v/>
      </c>
      <c r="V185" s="300" t="str">
        <f t="shared" si="87"/>
        <v/>
      </c>
      <c r="W185" s="300" t="str">
        <f t="shared" si="87"/>
        <v/>
      </c>
      <c r="X185" s="300" t="str">
        <f t="shared" si="87"/>
        <v/>
      </c>
      <c r="Y185" s="300" t="str">
        <f t="shared" si="87"/>
        <v/>
      </c>
      <c r="Z185" s="300" t="str">
        <f t="shared" si="87"/>
        <v/>
      </c>
      <c r="AA185" s="300" t="str">
        <f t="shared" si="87"/>
        <v/>
      </c>
      <c r="AB185" s="300" t="str">
        <f t="shared" si="87"/>
        <v/>
      </c>
      <c r="AC185" s="300"/>
      <c r="AD185" s="300" t="str">
        <f t="shared" si="88"/>
        <v>tuluchengxing1_tuluchengxing</v>
      </c>
      <c r="AE185" s="300" t="str">
        <f t="shared" si="88"/>
        <v/>
      </c>
      <c r="AF185" s="300" t="str">
        <f t="shared" si="88"/>
        <v/>
      </c>
      <c r="AG185" s="300" t="str">
        <f t="shared" si="88"/>
        <v>tuluchengxing2_tuluchengxing</v>
      </c>
      <c r="AH185" s="300">
        <f t="shared" si="88"/>
        <v>150</v>
      </c>
      <c r="AI185" s="300" t="str">
        <f t="shared" si="88"/>
        <v/>
      </c>
      <c r="AJ185" s="300" t="str">
        <f t="shared" si="88"/>
        <v/>
      </c>
      <c r="AK185" s="300" t="str">
        <f t="shared" si="88"/>
        <v/>
      </c>
      <c r="AL185" s="300" t="str">
        <f t="shared" si="88"/>
        <v/>
      </c>
      <c r="AM185" s="300">
        <f t="shared" si="88"/>
        <v>2</v>
      </c>
      <c r="AN185" s="300" t="str">
        <f t="shared" si="88"/>
        <v>[["skill_tuluchengxing",1]]</v>
      </c>
      <c r="AO185" s="139">
        <v>0</v>
      </c>
      <c r="AP185" s="139">
        <v>3</v>
      </c>
      <c r="AQ185" s="127">
        <v>2</v>
      </c>
      <c r="AR185" s="141">
        <v>0</v>
      </c>
      <c r="AT185" s="141" t="s">
        <v>15204</v>
      </c>
      <c r="AU185" s="141" t="s">
        <v>15571</v>
      </c>
      <c r="AV185" s="143" t="s">
        <v>15573</v>
      </c>
      <c r="AW185" s="141">
        <v>1</v>
      </c>
      <c r="AX185" s="142">
        <v>1</v>
      </c>
      <c r="AY185" s="142">
        <v>1</v>
      </c>
      <c r="AZ185" s="142" t="s">
        <v>6831</v>
      </c>
      <c r="BB185" s="143">
        <v>1</v>
      </c>
      <c r="BD185" s="145" t="s">
        <v>6831</v>
      </c>
      <c r="BE185" s="146" t="s">
        <v>6831</v>
      </c>
      <c r="BF185" s="147" t="s">
        <v>6831</v>
      </c>
      <c r="BG185" s="147" t="s">
        <v>6831</v>
      </c>
      <c r="BH185" s="144">
        <v>100</v>
      </c>
      <c r="BI185" s="144" t="s">
        <v>15576</v>
      </c>
      <c r="BJ185" s="144">
        <v>1</v>
      </c>
      <c r="BK185" s="144">
        <v>1</v>
      </c>
      <c r="BL185" s="144">
        <v>60</v>
      </c>
      <c r="BM185" s="144">
        <v>8</v>
      </c>
      <c r="BN185" s="300">
        <f t="shared" si="89"/>
        <v>10</v>
      </c>
      <c r="BO185" s="300"/>
      <c r="BP185" s="144" t="s">
        <v>12513</v>
      </c>
      <c r="BS185" s="144" t="s">
        <v>6831</v>
      </c>
      <c r="BU185" s="144" t="s">
        <v>6831</v>
      </c>
      <c r="BW185" s="144" t="s">
        <v>6831</v>
      </c>
      <c r="BX185" s="144">
        <v>2</v>
      </c>
      <c r="BY185" s="148" t="s">
        <v>6831</v>
      </c>
      <c r="BZ185" s="148" t="s">
        <v>6831</v>
      </c>
      <c r="CA185" s="148">
        <v>4203</v>
      </c>
      <c r="CB185" s="148" t="s">
        <v>15138</v>
      </c>
      <c r="CE185" s="142" t="s">
        <v>6831</v>
      </c>
      <c r="CF185" s="142" t="s">
        <v>6831</v>
      </c>
      <c r="CG185" s="142" t="s">
        <v>6831</v>
      </c>
      <c r="CH185" s="142" t="s">
        <v>6831</v>
      </c>
      <c r="CI185" s="142" t="s">
        <v>6831</v>
      </c>
      <c r="CZ185" s="144">
        <v>100</v>
      </c>
      <c r="DA185" s="144" t="s">
        <v>15577</v>
      </c>
      <c r="DB185" s="144">
        <v>1</v>
      </c>
      <c r="DD185" s="300"/>
      <c r="DE185" s="300"/>
      <c r="DF185" s="300"/>
      <c r="DG185" s="300"/>
      <c r="DH185" s="144">
        <v>1</v>
      </c>
      <c r="DI185" s="144">
        <v>60</v>
      </c>
      <c r="DJ185" s="144">
        <v>8</v>
      </c>
      <c r="DK185" s="300" t="str">
        <f t="shared" si="90"/>
        <v/>
      </c>
      <c r="DL185" s="300"/>
      <c r="DM185" s="144" t="s">
        <v>12513</v>
      </c>
      <c r="DP185" s="144" t="s">
        <v>6831</v>
      </c>
      <c r="DR185" s="144" t="s">
        <v>6831</v>
      </c>
      <c r="DS185" s="144" t="s">
        <v>6831</v>
      </c>
      <c r="DT185" s="144">
        <v>4</v>
      </c>
      <c r="DU185" s="150" t="s">
        <v>6831</v>
      </c>
      <c r="DV185" s="150" t="s">
        <v>6831</v>
      </c>
      <c r="DW185" s="150">
        <v>42032</v>
      </c>
      <c r="DX185" s="150" t="s">
        <v>15138</v>
      </c>
      <c r="EW185" s="149">
        <v>1</v>
      </c>
      <c r="EZ185" s="149">
        <v>100</v>
      </c>
      <c r="FH185" s="149">
        <v>1</v>
      </c>
      <c r="FJ185" s="149">
        <v>1</v>
      </c>
      <c r="FM185" s="149">
        <v>100</v>
      </c>
      <c r="FV185" s="149">
        <v>1</v>
      </c>
      <c r="FX185" s="152">
        <v>2000</v>
      </c>
      <c r="FY185" s="152">
        <v>1</v>
      </c>
    </row>
    <row r="186" spans="1:181">
      <c r="A186" s="139">
        <v>9004</v>
      </c>
      <c r="B186" s="139" t="s">
        <v>631</v>
      </c>
      <c r="C186" s="300">
        <f t="shared" si="85"/>
        <v>2</v>
      </c>
      <c r="D186" s="300">
        <f t="shared" si="85"/>
        <v>1</v>
      </c>
      <c r="E186" s="300">
        <f t="shared" si="85"/>
        <v>1</v>
      </c>
      <c r="F186" s="300">
        <f t="shared" si="85"/>
        <v>1</v>
      </c>
      <c r="G186" s="300">
        <f t="shared" si="85"/>
        <v>1</v>
      </c>
      <c r="H186" s="300">
        <f t="shared" si="85"/>
        <v>1</v>
      </c>
      <c r="I186" s="300" t="str">
        <f t="shared" si="85"/>
        <v/>
      </c>
      <c r="J186" s="300"/>
      <c r="K186" s="300" t="str">
        <f t="shared" si="86"/>
        <v/>
      </c>
      <c r="L186" s="300">
        <f t="shared" si="86"/>
        <v>3.5999999999999997E-2</v>
      </c>
      <c r="M186" s="300">
        <f t="shared" si="86"/>
        <v>2.7E-2</v>
      </c>
      <c r="N186" s="300" t="str">
        <f t="shared" si="86"/>
        <v>PLAYERSKILL_307</v>
      </c>
      <c r="O186" s="300" t="str">
        <f t="shared" si="86"/>
        <v>PLAYERSKILLDES_307</v>
      </c>
      <c r="P186" s="300" t="str">
        <f t="shared" si="86"/>
        <v>PLAYERSKILLDES2_307</v>
      </c>
      <c r="Q186" s="300" t="str">
        <f t="shared" si="86"/>
        <v>PLAYERSKILLDES3_307</v>
      </c>
      <c r="R186" s="300"/>
      <c r="S186" s="300" t="str">
        <f t="shared" si="87"/>
        <v>ps_bingxuefengbao</v>
      </c>
      <c r="T186" s="300">
        <f t="shared" si="87"/>
        <v>101</v>
      </c>
      <c r="U186" s="300" t="str">
        <f t="shared" si="87"/>
        <v/>
      </c>
      <c r="V186" s="300" t="str">
        <f t="shared" si="87"/>
        <v/>
      </c>
      <c r="W186" s="300" t="str">
        <f t="shared" si="87"/>
        <v/>
      </c>
      <c r="X186" s="300" t="str">
        <f t="shared" si="87"/>
        <v/>
      </c>
      <c r="Y186" s="300" t="str">
        <f t="shared" si="87"/>
        <v/>
      </c>
      <c r="Z186" s="300" t="str">
        <f t="shared" si="87"/>
        <v/>
      </c>
      <c r="AA186" s="300" t="str">
        <f t="shared" si="87"/>
        <v/>
      </c>
      <c r="AB186" s="300" t="str">
        <f t="shared" si="87"/>
        <v/>
      </c>
      <c r="AC186" s="300"/>
      <c r="AD186" s="300" t="str">
        <f t="shared" si="88"/>
        <v/>
      </c>
      <c r="AE186" s="300" t="str">
        <f t="shared" si="88"/>
        <v/>
      </c>
      <c r="AF186" s="300" t="str">
        <f t="shared" si="88"/>
        <v/>
      </c>
      <c r="AG186" s="300" t="str">
        <f t="shared" si="88"/>
        <v/>
      </c>
      <c r="AH186" s="300">
        <f t="shared" si="88"/>
        <v>120</v>
      </c>
      <c r="AI186" s="300" t="str">
        <f t="shared" si="88"/>
        <v/>
      </c>
      <c r="AJ186" s="300" t="str">
        <f t="shared" si="88"/>
        <v/>
      </c>
      <c r="AK186" s="300" t="str">
        <f t="shared" si="88"/>
        <v/>
      </c>
      <c r="AL186" s="300" t="str">
        <f t="shared" si="88"/>
        <v/>
      </c>
      <c r="AM186" s="300">
        <f t="shared" si="88"/>
        <v>1</v>
      </c>
      <c r="AN186" s="300" t="str">
        <f t="shared" si="88"/>
        <v/>
      </c>
      <c r="AO186" s="139">
        <v>0</v>
      </c>
      <c r="AP186" s="139">
        <v>3</v>
      </c>
      <c r="AQ186" s="127">
        <v>3</v>
      </c>
      <c r="AR186" s="141">
        <v>0</v>
      </c>
      <c r="AT186" s="141" t="s">
        <v>15204</v>
      </c>
      <c r="AU186" s="141" t="s">
        <v>15571</v>
      </c>
      <c r="AV186" s="143" t="s">
        <v>15573</v>
      </c>
      <c r="AW186" s="141">
        <v>1</v>
      </c>
      <c r="AX186" s="142">
        <v>1</v>
      </c>
      <c r="AY186" s="142">
        <v>1</v>
      </c>
      <c r="AZ186" s="142" t="s">
        <v>6831</v>
      </c>
      <c r="BB186" s="143">
        <v>1</v>
      </c>
      <c r="BD186" s="145" t="s">
        <v>6831</v>
      </c>
      <c r="BE186" s="146">
        <v>10307</v>
      </c>
      <c r="BF186" s="147" t="s">
        <v>6831</v>
      </c>
      <c r="BG186" s="147" t="s">
        <v>6831</v>
      </c>
      <c r="BH186" s="144">
        <v>100</v>
      </c>
      <c r="BK186" s="144">
        <v>1</v>
      </c>
      <c r="BL186" s="144">
        <v>60</v>
      </c>
      <c r="BM186" s="144">
        <v>9</v>
      </c>
      <c r="BN186" s="300" t="str">
        <f t="shared" si="89"/>
        <v/>
      </c>
      <c r="BO186" s="300"/>
      <c r="BP186" s="144" t="s">
        <v>15236</v>
      </c>
      <c r="BQ186" s="144">
        <v>2</v>
      </c>
      <c r="BS186" s="144" t="s">
        <v>6831</v>
      </c>
      <c r="BW186" s="144" t="s">
        <v>6831</v>
      </c>
      <c r="BX186" s="144">
        <v>3</v>
      </c>
      <c r="BY186" s="148" t="s">
        <v>6831</v>
      </c>
      <c r="DD186" s="300"/>
      <c r="DE186" s="300"/>
      <c r="DF186" s="300"/>
      <c r="DG186" s="300"/>
      <c r="DI186" s="144">
        <v>60</v>
      </c>
      <c r="DK186" s="300" t="str">
        <f t="shared" si="90"/>
        <v/>
      </c>
      <c r="DL186" s="300"/>
      <c r="EW186" s="149">
        <v>10</v>
      </c>
      <c r="EZ186" s="149">
        <v>101</v>
      </c>
      <c r="FH186" s="149">
        <v>1</v>
      </c>
      <c r="FI186" s="149">
        <v>25</v>
      </c>
      <c r="FJ186" s="149">
        <v>10</v>
      </c>
      <c r="FM186" s="149">
        <v>101</v>
      </c>
      <c r="FV186" s="149">
        <v>1</v>
      </c>
      <c r="FW186" s="149">
        <v>25</v>
      </c>
      <c r="FX186" s="152">
        <v>2000</v>
      </c>
      <c r="FY186" s="152">
        <v>1</v>
      </c>
    </row>
    <row r="187" spans="1:181">
      <c r="A187" s="139">
        <v>9005</v>
      </c>
      <c r="B187" s="139" t="s">
        <v>15578</v>
      </c>
      <c r="C187" s="300">
        <f t="shared" si="85"/>
        <v>2</v>
      </c>
      <c r="D187" s="300" t="str">
        <f t="shared" si="85"/>
        <v/>
      </c>
      <c r="E187" s="300" t="str">
        <f t="shared" si="85"/>
        <v/>
      </c>
      <c r="F187" s="300">
        <f t="shared" si="85"/>
        <v>1</v>
      </c>
      <c r="G187" s="300">
        <f t="shared" si="85"/>
        <v>1</v>
      </c>
      <c r="H187" s="300">
        <f t="shared" si="85"/>
        <v>1</v>
      </c>
      <c r="I187" s="300">
        <f t="shared" si="85"/>
        <v>3</v>
      </c>
      <c r="J187" s="300"/>
      <c r="K187" s="300" t="str">
        <f t="shared" si="86"/>
        <v/>
      </c>
      <c r="L187" s="300">
        <f t="shared" si="86"/>
        <v>2.7E-2</v>
      </c>
      <c r="M187" s="300">
        <f t="shared" si="86"/>
        <v>1.7999999999999999E-2</v>
      </c>
      <c r="N187" s="300" t="str">
        <f t="shared" si="86"/>
        <v>PLAYERSKILL_415</v>
      </c>
      <c r="O187" s="300" t="str">
        <f t="shared" si="86"/>
        <v>PLAYERSKILLDES_415</v>
      </c>
      <c r="P187" s="300" t="str">
        <f t="shared" si="86"/>
        <v>PLAYERSKILLDES2_415</v>
      </c>
      <c r="Q187" s="300" t="str">
        <f t="shared" si="86"/>
        <v>PLAYERSKILLDES3_415</v>
      </c>
      <c r="R187" s="300"/>
      <c r="S187" s="300" t="str">
        <f t="shared" si="87"/>
        <v>ps_daqishenjian</v>
      </c>
      <c r="T187" s="300">
        <f t="shared" si="87"/>
        <v>101</v>
      </c>
      <c r="U187" s="300" t="str">
        <f t="shared" si="87"/>
        <v/>
      </c>
      <c r="V187" s="300" t="str">
        <f t="shared" si="87"/>
        <v/>
      </c>
      <c r="W187" s="300" t="str">
        <f t="shared" si="87"/>
        <v/>
      </c>
      <c r="X187" s="300" t="str">
        <f t="shared" si="87"/>
        <v/>
      </c>
      <c r="Y187" s="300" t="str">
        <f t="shared" si="87"/>
        <v/>
      </c>
      <c r="Z187" s="300" t="str">
        <f t="shared" si="87"/>
        <v/>
      </c>
      <c r="AA187" s="300" t="str">
        <f t="shared" si="87"/>
        <v/>
      </c>
      <c r="AB187" s="300" t="str">
        <f t="shared" si="87"/>
        <v/>
      </c>
      <c r="AC187" s="300"/>
      <c r="AD187" s="300" t="str">
        <f t="shared" si="88"/>
        <v>daqishenjian1_daqishenjian</v>
      </c>
      <c r="AE187" s="300" t="str">
        <f t="shared" si="88"/>
        <v/>
      </c>
      <c r="AF187" s="300" t="str">
        <f t="shared" si="88"/>
        <v/>
      </c>
      <c r="AG187" s="300" t="str">
        <f t="shared" si="88"/>
        <v>daqishenjian2_daqishenjian</v>
      </c>
      <c r="AH187" s="300">
        <f t="shared" si="88"/>
        <v>120</v>
      </c>
      <c r="AI187" s="300" t="str">
        <f t="shared" si="88"/>
        <v/>
      </c>
      <c r="AJ187" s="300" t="str">
        <f t="shared" si="88"/>
        <v/>
      </c>
      <c r="AK187" s="300" t="str">
        <f t="shared" si="88"/>
        <v/>
      </c>
      <c r="AL187" s="300" t="str">
        <f t="shared" si="88"/>
        <v/>
      </c>
      <c r="AM187" s="300">
        <f t="shared" si="88"/>
        <v>1</v>
      </c>
      <c r="AN187" s="300" t="str">
        <f t="shared" si="88"/>
        <v>[["skill_daqishenjian",1]]</v>
      </c>
      <c r="AO187" s="502">
        <v>0</v>
      </c>
      <c r="AP187" s="502">
        <v>3</v>
      </c>
      <c r="AQ187" s="502">
        <v>4</v>
      </c>
      <c r="AR187" s="502">
        <v>0</v>
      </c>
      <c r="AS187" s="502"/>
      <c r="AT187" s="141" t="s">
        <v>15204</v>
      </c>
      <c r="AU187" s="141" t="s">
        <v>15571</v>
      </c>
      <c r="AV187" s="143" t="s">
        <v>15573</v>
      </c>
      <c r="AW187" s="502">
        <v>1</v>
      </c>
      <c r="AX187" s="502">
        <v>1</v>
      </c>
      <c r="AY187" s="502">
        <v>1</v>
      </c>
      <c r="AZ187" s="502" t="s">
        <v>6831</v>
      </c>
      <c r="BA187" s="502"/>
      <c r="BB187" s="502">
        <v>1</v>
      </c>
      <c r="BC187" s="502"/>
      <c r="BD187" s="502" t="s">
        <v>6831</v>
      </c>
      <c r="BE187" s="502" t="s">
        <v>6831</v>
      </c>
      <c r="BF187" s="502" t="s">
        <v>6831</v>
      </c>
      <c r="BG187" s="502" t="s">
        <v>6831</v>
      </c>
      <c r="BH187" s="502">
        <v>100</v>
      </c>
      <c r="BI187" s="502"/>
      <c r="BJ187" s="502"/>
      <c r="BK187" s="502">
        <v>1</v>
      </c>
      <c r="BL187" s="502">
        <v>45</v>
      </c>
      <c r="BM187" s="502">
        <v>9</v>
      </c>
      <c r="BN187" s="300">
        <f t="shared" si="89"/>
        <v>19</v>
      </c>
      <c r="BO187" s="300"/>
      <c r="BP187" s="502" t="s">
        <v>12513</v>
      </c>
      <c r="BQ187" s="502">
        <v>2</v>
      </c>
      <c r="BR187" s="502"/>
      <c r="BS187" s="502" t="s">
        <v>6831</v>
      </c>
      <c r="BT187" s="502"/>
      <c r="BU187" s="502" t="s">
        <v>15572</v>
      </c>
      <c r="BV187" s="502"/>
      <c r="BW187" s="502" t="s">
        <v>6831</v>
      </c>
      <c r="BX187" s="502">
        <v>4</v>
      </c>
      <c r="BY187" s="505" t="s">
        <v>6831</v>
      </c>
      <c r="BZ187" s="505" t="s">
        <v>6831</v>
      </c>
      <c r="CA187" s="505">
        <v>44001</v>
      </c>
      <c r="CB187" s="505" t="s">
        <v>15138</v>
      </c>
      <c r="CC187" s="505"/>
      <c r="CD187" s="505"/>
      <c r="CE187" s="502" t="s">
        <v>6831</v>
      </c>
      <c r="CF187" s="502" t="s">
        <v>6831</v>
      </c>
      <c r="CG187" s="502" t="s">
        <v>6831</v>
      </c>
      <c r="CH187" s="502" t="s">
        <v>6831</v>
      </c>
      <c r="CI187" s="502" t="s">
        <v>6831</v>
      </c>
      <c r="CJ187" s="502"/>
      <c r="CK187" s="502"/>
      <c r="CL187" s="502"/>
      <c r="CM187" s="502"/>
      <c r="CN187" s="502"/>
      <c r="CO187" s="502"/>
      <c r="CP187" s="502"/>
      <c r="CQ187" s="502"/>
      <c r="CR187" s="502"/>
      <c r="CS187" s="502"/>
      <c r="CT187" s="502"/>
      <c r="CU187" s="502"/>
      <c r="CV187" s="502"/>
      <c r="CW187" s="502">
        <v>4</v>
      </c>
      <c r="CX187" s="502">
        <v>4</v>
      </c>
      <c r="CY187" s="502">
        <v>1</v>
      </c>
      <c r="CZ187" s="502"/>
      <c r="DA187" s="502"/>
      <c r="DB187" s="502"/>
      <c r="DC187" s="502"/>
      <c r="DD187" s="300"/>
      <c r="DE187" s="300"/>
      <c r="DF187" s="300"/>
      <c r="DG187" s="300"/>
      <c r="DH187" s="502"/>
      <c r="DI187" s="502">
        <v>45</v>
      </c>
      <c r="DJ187" s="502"/>
      <c r="DK187" s="300" t="str">
        <f t="shared" si="90"/>
        <v/>
      </c>
      <c r="DL187" s="300"/>
      <c r="DM187" s="502"/>
      <c r="DN187" s="502"/>
      <c r="DO187" s="502"/>
      <c r="DP187" s="502"/>
      <c r="DQ187" s="502"/>
      <c r="DR187" s="502"/>
      <c r="DS187" s="502"/>
      <c r="DT187" s="502"/>
      <c r="DU187" s="502"/>
      <c r="DV187" s="502"/>
      <c r="DW187" s="502"/>
      <c r="DX187" s="502"/>
      <c r="DY187" s="502"/>
      <c r="DZ187" s="502"/>
      <c r="EA187" s="502"/>
      <c r="EB187" s="502"/>
      <c r="EC187" s="502"/>
      <c r="ED187" s="502"/>
      <c r="EE187" s="502"/>
      <c r="EF187" s="502"/>
      <c r="EG187" s="502"/>
      <c r="EH187" s="502"/>
      <c r="EI187" s="502"/>
      <c r="EJ187" s="502"/>
      <c r="EK187" s="502"/>
      <c r="EL187" s="502"/>
      <c r="EM187" s="502"/>
      <c r="EN187" s="502"/>
      <c r="EO187" s="502"/>
      <c r="EP187" s="502"/>
      <c r="EQ187" s="502"/>
      <c r="ER187" s="502"/>
      <c r="ES187" s="502"/>
      <c r="ET187" s="502"/>
      <c r="EU187" s="502"/>
      <c r="EV187" s="502"/>
      <c r="EW187" s="502">
        <v>1</v>
      </c>
      <c r="EX187" s="502"/>
      <c r="EY187" s="502"/>
      <c r="EZ187" s="502">
        <v>101</v>
      </c>
      <c r="FA187" s="502"/>
      <c r="FB187" s="502"/>
      <c r="FC187" s="502"/>
      <c r="FD187" s="502"/>
      <c r="FE187" s="502"/>
      <c r="FF187" s="502"/>
      <c r="FG187" s="502"/>
      <c r="FH187" s="502">
        <v>2</v>
      </c>
      <c r="FI187" s="502">
        <v>25</v>
      </c>
      <c r="FJ187" s="502">
        <v>1</v>
      </c>
      <c r="FK187" s="502"/>
      <c r="FL187" s="502"/>
      <c r="FM187" s="502">
        <v>101</v>
      </c>
      <c r="FN187" s="502"/>
      <c r="FO187" s="502"/>
      <c r="FP187" s="502"/>
      <c r="FQ187" s="502"/>
      <c r="FR187" s="502"/>
      <c r="FS187" s="502"/>
      <c r="FT187" s="502"/>
      <c r="FU187" s="502"/>
      <c r="FV187" s="502">
        <v>2</v>
      </c>
      <c r="FW187" s="502">
        <v>25</v>
      </c>
      <c r="FX187" s="152">
        <v>2000</v>
      </c>
      <c r="FY187" s="152">
        <v>1</v>
      </c>
    </row>
    <row r="188" spans="1:181">
      <c r="A188" s="139">
        <v>9006</v>
      </c>
      <c r="B188" s="139" t="s">
        <v>659</v>
      </c>
      <c r="C188" s="300">
        <f t="shared" si="85"/>
        <v>2</v>
      </c>
      <c r="D188" s="300" t="str">
        <f t="shared" si="85"/>
        <v/>
      </c>
      <c r="E188" s="300" t="str">
        <f t="shared" si="85"/>
        <v/>
      </c>
      <c r="F188" s="300">
        <f t="shared" si="85"/>
        <v>1</v>
      </c>
      <c r="G188" s="300">
        <f t="shared" si="85"/>
        <v>2</v>
      </c>
      <c r="H188" s="300">
        <f t="shared" si="85"/>
        <v>2</v>
      </c>
      <c r="I188" s="300" t="str">
        <f t="shared" si="85"/>
        <v/>
      </c>
      <c r="J188" s="300"/>
      <c r="K188" s="300" t="str">
        <f t="shared" si="86"/>
        <v/>
      </c>
      <c r="L188" s="300">
        <f t="shared" si="86"/>
        <v>2.7E-2</v>
      </c>
      <c r="M188" s="300">
        <f t="shared" si="86"/>
        <v>1.7999999999999999E-2</v>
      </c>
      <c r="N188" s="300" t="str">
        <f t="shared" si="86"/>
        <v>PLAYERSKILL_502</v>
      </c>
      <c r="O188" s="300" t="str">
        <f t="shared" si="86"/>
        <v>PLAYERSKILLDES_502</v>
      </c>
      <c r="P188" s="300" t="str">
        <f t="shared" si="86"/>
        <v>PLAYERSKILLDES2_502</v>
      </c>
      <c r="Q188" s="300" t="str">
        <f t="shared" si="86"/>
        <v>PLAYERSKILLDES3_502</v>
      </c>
      <c r="R188" s="300"/>
      <c r="S188" s="300" t="str">
        <f t="shared" si="87"/>
        <v>ps_hutishifu</v>
      </c>
      <c r="T188" s="300">
        <f t="shared" si="87"/>
        <v>100</v>
      </c>
      <c r="U188" s="300" t="str">
        <f t="shared" si="87"/>
        <v/>
      </c>
      <c r="V188" s="300" t="str">
        <f t="shared" si="87"/>
        <v/>
      </c>
      <c r="W188" s="300" t="str">
        <f t="shared" si="87"/>
        <v/>
      </c>
      <c r="X188" s="300" t="str">
        <f t="shared" si="87"/>
        <v/>
      </c>
      <c r="Y188" s="300" t="str">
        <f t="shared" si="87"/>
        <v/>
      </c>
      <c r="Z188" s="300" t="str">
        <f t="shared" si="87"/>
        <v/>
      </c>
      <c r="AA188" s="300" t="str">
        <f t="shared" si="87"/>
        <v/>
      </c>
      <c r="AB188" s="300" t="str">
        <f t="shared" si="87"/>
        <v/>
      </c>
      <c r="AC188" s="300"/>
      <c r="AD188" s="300" t="str">
        <f t="shared" si="88"/>
        <v>hutishifu1_hutishifu</v>
      </c>
      <c r="AE188" s="300" t="str">
        <f t="shared" si="88"/>
        <v/>
      </c>
      <c r="AF188" s="300" t="str">
        <f t="shared" si="88"/>
        <v/>
      </c>
      <c r="AG188" s="300" t="str">
        <f t="shared" si="88"/>
        <v>hutishifu2_hutishifu</v>
      </c>
      <c r="AH188" s="300">
        <f t="shared" si="88"/>
        <v>160</v>
      </c>
      <c r="AI188" s="300" t="str">
        <f t="shared" si="88"/>
        <v/>
      </c>
      <c r="AJ188" s="300" t="str">
        <f t="shared" si="88"/>
        <v/>
      </c>
      <c r="AK188" s="300" t="str">
        <f t="shared" si="88"/>
        <v/>
      </c>
      <c r="AL188" s="300" t="str">
        <f t="shared" si="88"/>
        <v/>
      </c>
      <c r="AM188" s="300">
        <f t="shared" si="88"/>
        <v>2</v>
      </c>
      <c r="AN188" s="300" t="str">
        <f t="shared" si="88"/>
        <v>[["skill_hutishifu",1]]</v>
      </c>
      <c r="AO188" s="502">
        <v>0</v>
      </c>
      <c r="AP188" s="502">
        <v>3</v>
      </c>
      <c r="AQ188" s="502">
        <v>5</v>
      </c>
      <c r="AR188" s="502">
        <v>0</v>
      </c>
      <c r="AS188" s="502"/>
      <c r="AT188" s="141" t="s">
        <v>15204</v>
      </c>
      <c r="AU188" s="141" t="s">
        <v>15571</v>
      </c>
      <c r="AV188" s="143" t="s">
        <v>15573</v>
      </c>
      <c r="AW188" s="502">
        <v>1</v>
      </c>
      <c r="AX188" s="502">
        <v>1</v>
      </c>
      <c r="AY188" s="502">
        <v>1</v>
      </c>
      <c r="AZ188" s="502" t="s">
        <v>6831</v>
      </c>
      <c r="BA188" s="502"/>
      <c r="BB188" s="502">
        <v>1</v>
      </c>
      <c r="BC188" s="502"/>
      <c r="BD188" s="502" t="s">
        <v>6831</v>
      </c>
      <c r="BE188" s="502" t="s">
        <v>6831</v>
      </c>
      <c r="BF188" s="502" t="s">
        <v>6831</v>
      </c>
      <c r="BG188" s="502" t="s">
        <v>6831</v>
      </c>
      <c r="BH188" s="502">
        <v>100</v>
      </c>
      <c r="BI188" s="502"/>
      <c r="BJ188" s="502"/>
      <c r="BK188" s="502">
        <v>1</v>
      </c>
      <c r="BL188" s="502">
        <v>45</v>
      </c>
      <c r="BM188" s="502">
        <v>8</v>
      </c>
      <c r="BN188" s="300" t="str">
        <f t="shared" si="89"/>
        <v/>
      </c>
      <c r="BO188" s="300"/>
      <c r="BP188" s="502" t="s">
        <v>12513</v>
      </c>
      <c r="BQ188" s="502"/>
      <c r="BR188" s="502"/>
      <c r="BS188" s="502" t="s">
        <v>6831</v>
      </c>
      <c r="BT188" s="502"/>
      <c r="BU188" s="502" t="s">
        <v>15579</v>
      </c>
      <c r="BV188" s="502"/>
      <c r="BW188" s="502" t="s">
        <v>6831</v>
      </c>
      <c r="BX188" s="502">
        <v>5</v>
      </c>
      <c r="BY188" s="505" t="s">
        <v>6831</v>
      </c>
      <c r="BZ188" s="505" t="s">
        <v>6831</v>
      </c>
      <c r="CA188" s="505">
        <v>4502</v>
      </c>
      <c r="CB188" s="505" t="s">
        <v>15138</v>
      </c>
      <c r="CC188" s="505"/>
      <c r="CD188" s="505"/>
      <c r="CE188" s="502" t="s">
        <v>6831</v>
      </c>
      <c r="CF188" s="502" t="s">
        <v>6831</v>
      </c>
      <c r="CG188" s="502" t="s">
        <v>6831</v>
      </c>
      <c r="CH188" s="502" t="s">
        <v>6831</v>
      </c>
      <c r="CI188" s="502" t="s">
        <v>6831</v>
      </c>
      <c r="CJ188" s="502"/>
      <c r="CK188" s="502"/>
      <c r="CL188" s="502"/>
      <c r="CM188" s="502"/>
      <c r="CN188" s="502"/>
      <c r="CO188" s="502"/>
      <c r="CP188" s="502"/>
      <c r="CQ188" s="502"/>
      <c r="CR188" s="502"/>
      <c r="CS188" s="502"/>
      <c r="CT188" s="502"/>
      <c r="CU188" s="502"/>
      <c r="CV188" s="502"/>
      <c r="CW188" s="502"/>
      <c r="CX188" s="502"/>
      <c r="CY188" s="502"/>
      <c r="CZ188" s="502"/>
      <c r="DA188" s="502"/>
      <c r="DB188" s="502"/>
      <c r="DC188" s="502"/>
      <c r="DD188" s="300"/>
      <c r="DE188" s="300"/>
      <c r="DF188" s="300"/>
      <c r="DG188" s="300"/>
      <c r="DH188" s="502"/>
      <c r="DI188" s="502">
        <v>45</v>
      </c>
      <c r="DJ188" s="502"/>
      <c r="DK188" s="300" t="str">
        <f t="shared" si="90"/>
        <v/>
      </c>
      <c r="DL188" s="300"/>
      <c r="DM188" s="502"/>
      <c r="DN188" s="502"/>
      <c r="DO188" s="502"/>
      <c r="DP188" s="502"/>
      <c r="DQ188" s="502"/>
      <c r="DR188" s="502"/>
      <c r="DS188" s="502"/>
      <c r="DT188" s="502"/>
      <c r="DU188" s="502"/>
      <c r="DV188" s="502"/>
      <c r="DW188" s="502"/>
      <c r="DX188" s="502"/>
      <c r="DY188" s="502"/>
      <c r="DZ188" s="502"/>
      <c r="EA188" s="502"/>
      <c r="EB188" s="502"/>
      <c r="EC188" s="502"/>
      <c r="ED188" s="502"/>
      <c r="EE188" s="502"/>
      <c r="EF188" s="502"/>
      <c r="EG188" s="502"/>
      <c r="EH188" s="502"/>
      <c r="EI188" s="502"/>
      <c r="EJ188" s="502"/>
      <c r="EK188" s="502"/>
      <c r="EL188" s="502"/>
      <c r="EM188" s="502"/>
      <c r="EN188" s="502"/>
      <c r="EO188" s="502"/>
      <c r="EP188" s="502"/>
      <c r="EQ188" s="502"/>
      <c r="ER188" s="502"/>
      <c r="ES188" s="502"/>
      <c r="ET188" s="502"/>
      <c r="EU188" s="502"/>
      <c r="EV188" s="502"/>
      <c r="EW188" s="502">
        <v>1</v>
      </c>
      <c r="EX188" s="502"/>
      <c r="EY188" s="502"/>
      <c r="EZ188" s="502">
        <v>100</v>
      </c>
      <c r="FA188" s="502"/>
      <c r="FB188" s="502"/>
      <c r="FC188" s="502"/>
      <c r="FD188" s="502"/>
      <c r="FE188" s="502"/>
      <c r="FF188" s="504" t="s">
        <v>15580</v>
      </c>
      <c r="FG188" s="502"/>
      <c r="FH188" s="502">
        <v>1</v>
      </c>
      <c r="FI188" s="502">
        <v>25</v>
      </c>
      <c r="FJ188" s="502">
        <v>1</v>
      </c>
      <c r="FK188" s="502"/>
      <c r="FL188" s="502"/>
      <c r="FM188" s="502">
        <v>100</v>
      </c>
      <c r="FN188" s="502"/>
      <c r="FO188" s="502"/>
      <c r="FP188" s="502"/>
      <c r="FQ188" s="502"/>
      <c r="FR188" s="502"/>
      <c r="FS188" s="502"/>
      <c r="FT188" s="504" t="s">
        <v>15580</v>
      </c>
      <c r="FU188" s="502"/>
      <c r="FV188" s="502">
        <v>1</v>
      </c>
      <c r="FW188" s="502">
        <v>25</v>
      </c>
      <c r="FX188" s="152">
        <v>2000</v>
      </c>
      <c r="FY188" s="152">
        <v>1</v>
      </c>
    </row>
    <row r="189" spans="1:181">
      <c r="A189" s="139">
        <v>9007</v>
      </c>
      <c r="B189" s="139" t="s">
        <v>15520</v>
      </c>
      <c r="C189" s="300">
        <f t="shared" si="85"/>
        <v>2</v>
      </c>
      <c r="D189" s="300" t="str">
        <f t="shared" si="85"/>
        <v/>
      </c>
      <c r="E189" s="300" t="str">
        <f t="shared" si="85"/>
        <v/>
      </c>
      <c r="F189" s="300">
        <f t="shared" si="85"/>
        <v>1</v>
      </c>
      <c r="G189" s="300">
        <f t="shared" si="85"/>
        <v>2</v>
      </c>
      <c r="H189" s="300">
        <f t="shared" si="85"/>
        <v>2</v>
      </c>
      <c r="I189" s="300" t="str">
        <f t="shared" si="85"/>
        <v/>
      </c>
      <c r="J189" s="300"/>
      <c r="K189" s="300" t="str">
        <f t="shared" si="86"/>
        <v/>
      </c>
      <c r="L189" s="300">
        <f t="shared" si="86"/>
        <v>2.7E-2</v>
      </c>
      <c r="M189" s="300">
        <f t="shared" si="86"/>
        <v>1.7999999999999999E-2</v>
      </c>
      <c r="N189" s="300" t="str">
        <f t="shared" si="86"/>
        <v>PLAYERSKILL_501</v>
      </c>
      <c r="O189" s="300" t="str">
        <f t="shared" si="86"/>
        <v>PLAYERSKILLDES_501</v>
      </c>
      <c r="P189" s="300" t="str">
        <f t="shared" si="86"/>
        <v>PLAYERSKILLDES2_501</v>
      </c>
      <c r="Q189" s="300" t="str">
        <f t="shared" si="86"/>
        <v>PLAYERSKILLDES3_501</v>
      </c>
      <c r="R189" s="300"/>
      <c r="S189" s="300" t="str">
        <f t="shared" si="87"/>
        <v>ps_dadishendun</v>
      </c>
      <c r="T189" s="300">
        <f t="shared" si="87"/>
        <v>100</v>
      </c>
      <c r="U189" s="300" t="str">
        <f t="shared" si="87"/>
        <v/>
      </c>
      <c r="V189" s="300" t="str">
        <f t="shared" si="87"/>
        <v/>
      </c>
      <c r="W189" s="300" t="str">
        <f t="shared" si="87"/>
        <v/>
      </c>
      <c r="X189" s="300" t="str">
        <f t="shared" si="87"/>
        <v/>
      </c>
      <c r="Y189" s="300" t="str">
        <f t="shared" si="87"/>
        <v/>
      </c>
      <c r="Z189" s="300" t="str">
        <f t="shared" si="87"/>
        <v/>
      </c>
      <c r="AA189" s="300" t="str">
        <f t="shared" si="87"/>
        <v/>
      </c>
      <c r="AB189" s="300" t="str">
        <f t="shared" si="87"/>
        <v/>
      </c>
      <c r="AC189" s="300"/>
      <c r="AD189" s="300" t="str">
        <f t="shared" si="88"/>
        <v>dadishendun1_dadishendun</v>
      </c>
      <c r="AE189" s="300" t="str">
        <f t="shared" si="88"/>
        <v/>
      </c>
      <c r="AF189" s="300" t="str">
        <f t="shared" si="88"/>
        <v/>
      </c>
      <c r="AG189" s="300" t="str">
        <f t="shared" si="88"/>
        <v>dadishendun2_dadishendun</v>
      </c>
      <c r="AH189" s="300">
        <f t="shared" si="88"/>
        <v>120</v>
      </c>
      <c r="AI189" s="300" t="str">
        <f t="shared" si="88"/>
        <v>dadishendun</v>
      </c>
      <c r="AJ189" s="300" t="str">
        <f t="shared" si="88"/>
        <v/>
      </c>
      <c r="AK189" s="300" t="str">
        <f t="shared" si="88"/>
        <v/>
      </c>
      <c r="AL189" s="300" t="str">
        <f t="shared" si="88"/>
        <v/>
      </c>
      <c r="AM189" s="300">
        <f t="shared" si="88"/>
        <v>2</v>
      </c>
      <c r="AN189" s="300" t="str">
        <f t="shared" si="88"/>
        <v>[["skill_hutishendun",1]]</v>
      </c>
      <c r="AO189" s="139">
        <v>0</v>
      </c>
      <c r="AP189" s="139">
        <v>3</v>
      </c>
      <c r="AQ189" s="127">
        <v>5</v>
      </c>
      <c r="AR189" s="141">
        <v>0</v>
      </c>
      <c r="AT189" s="141" t="s">
        <v>15204</v>
      </c>
      <c r="AU189" s="141" t="s">
        <v>15571</v>
      </c>
      <c r="AV189" s="143" t="s">
        <v>15573</v>
      </c>
      <c r="AW189" s="141">
        <v>1</v>
      </c>
      <c r="AX189" s="142">
        <v>1</v>
      </c>
      <c r="AY189" s="142">
        <v>1</v>
      </c>
      <c r="AZ189" s="142" t="s">
        <v>6831</v>
      </c>
      <c r="BB189" s="143">
        <v>1</v>
      </c>
      <c r="BD189" s="145" t="s">
        <v>6831</v>
      </c>
      <c r="BE189" s="146" t="s">
        <v>6831</v>
      </c>
      <c r="BF189" s="147" t="s">
        <v>6831</v>
      </c>
      <c r="BG189" s="147" t="s">
        <v>6831</v>
      </c>
      <c r="BH189" s="144">
        <v>100</v>
      </c>
      <c r="BK189" s="144">
        <v>1</v>
      </c>
      <c r="BL189" s="144">
        <v>60</v>
      </c>
      <c r="BM189" s="144">
        <v>8</v>
      </c>
      <c r="BN189" s="300" t="str">
        <f t="shared" si="89"/>
        <v/>
      </c>
      <c r="BO189" s="300"/>
      <c r="BP189" s="144" t="s">
        <v>12513</v>
      </c>
      <c r="BS189" s="144" t="s">
        <v>6831</v>
      </c>
      <c r="BU189" s="144" t="s">
        <v>6831</v>
      </c>
      <c r="BW189" s="144" t="s">
        <v>6831</v>
      </c>
      <c r="BX189" s="144">
        <v>5</v>
      </c>
      <c r="BY189" s="148" t="s">
        <v>6831</v>
      </c>
      <c r="BZ189" s="148" t="s">
        <v>6831</v>
      </c>
      <c r="CA189" s="148">
        <v>4501</v>
      </c>
      <c r="CB189" s="148" t="s">
        <v>15138</v>
      </c>
      <c r="CE189" s="142" t="s">
        <v>6831</v>
      </c>
      <c r="CF189" s="142" t="s">
        <v>6831</v>
      </c>
      <c r="CG189" s="142" t="s">
        <v>6831</v>
      </c>
      <c r="CH189" s="142" t="s">
        <v>6831</v>
      </c>
      <c r="CI189" s="142" t="s">
        <v>6831</v>
      </c>
      <c r="DD189" s="300"/>
      <c r="DE189" s="300"/>
      <c r="DF189" s="300"/>
      <c r="DG189" s="300"/>
      <c r="DI189" s="144">
        <v>60</v>
      </c>
      <c r="DK189" s="300" t="str">
        <f t="shared" si="90"/>
        <v/>
      </c>
      <c r="DL189" s="300"/>
      <c r="EW189" s="149">
        <v>1</v>
      </c>
      <c r="EZ189" s="149">
        <v>100</v>
      </c>
      <c r="FF189" s="149" t="s">
        <v>15580</v>
      </c>
      <c r="FH189" s="149">
        <v>1</v>
      </c>
      <c r="FI189" s="149">
        <v>25</v>
      </c>
      <c r="FJ189" s="149">
        <v>1</v>
      </c>
      <c r="FM189" s="149">
        <v>100</v>
      </c>
      <c r="FT189" s="149" t="s">
        <v>15580</v>
      </c>
      <c r="FV189" s="149">
        <v>1</v>
      </c>
      <c r="FW189" s="149">
        <v>25</v>
      </c>
      <c r="FX189" s="152">
        <v>2000</v>
      </c>
      <c r="FY189" s="152">
        <v>1</v>
      </c>
    </row>
    <row r="190" spans="1:181">
      <c r="A190" s="139">
        <v>9008</v>
      </c>
      <c r="B190" s="139" t="s">
        <v>15416</v>
      </c>
      <c r="C190" s="300">
        <f t="shared" si="85"/>
        <v>2</v>
      </c>
      <c r="D190" s="300">
        <f t="shared" si="85"/>
        <v>1</v>
      </c>
      <c r="E190" s="300">
        <f t="shared" si="85"/>
        <v>1</v>
      </c>
      <c r="F190" s="300">
        <f t="shared" si="85"/>
        <v>1</v>
      </c>
      <c r="G190" s="300">
        <f t="shared" si="85"/>
        <v>2</v>
      </c>
      <c r="H190" s="300">
        <f t="shared" si="85"/>
        <v>2</v>
      </c>
      <c r="I190" s="300" t="str">
        <f t="shared" si="85"/>
        <v/>
      </c>
      <c r="J190" s="300"/>
      <c r="K190" s="300" t="str">
        <f t="shared" si="86"/>
        <v/>
      </c>
      <c r="L190" s="300">
        <f t="shared" si="86"/>
        <v>3.5999999999999997E-2</v>
      </c>
      <c r="M190" s="300">
        <f t="shared" si="86"/>
        <v>2.7E-2</v>
      </c>
      <c r="N190" s="300" t="str">
        <f t="shared" si="86"/>
        <v>PLAYERSKILL_517</v>
      </c>
      <c r="O190" s="300" t="str">
        <f t="shared" si="86"/>
        <v>PLAYERSKILLDES_517</v>
      </c>
      <c r="P190" s="300" t="str">
        <f t="shared" si="86"/>
        <v>PLAYERSKILLDES2_517</v>
      </c>
      <c r="Q190" s="300" t="str">
        <f t="shared" si="86"/>
        <v>PLAYERSKILLDES3_517</v>
      </c>
      <c r="R190" s="300"/>
      <c r="S190" s="300" t="str">
        <f t="shared" si="87"/>
        <v>ps_shengdunshu</v>
      </c>
      <c r="T190" s="300">
        <f t="shared" si="87"/>
        <v>100</v>
      </c>
      <c r="U190" s="300" t="str">
        <f t="shared" si="87"/>
        <v/>
      </c>
      <c r="V190" s="300" t="str">
        <f t="shared" si="87"/>
        <v/>
      </c>
      <c r="W190" s="300" t="str">
        <f t="shared" si="87"/>
        <v/>
      </c>
      <c r="X190" s="300" t="str">
        <f t="shared" si="87"/>
        <v/>
      </c>
      <c r="Y190" s="300" t="str">
        <f t="shared" si="87"/>
        <v/>
      </c>
      <c r="Z190" s="300" t="str">
        <f t="shared" si="87"/>
        <v/>
      </c>
      <c r="AA190" s="300" t="str">
        <f t="shared" si="87"/>
        <v/>
      </c>
      <c r="AB190" s="300" t="str">
        <f t="shared" si="87"/>
        <v/>
      </c>
      <c r="AC190" s="300"/>
      <c r="AD190" s="300" t="str">
        <f t="shared" si="88"/>
        <v/>
      </c>
      <c r="AE190" s="300" t="str">
        <f t="shared" si="88"/>
        <v/>
      </c>
      <c r="AF190" s="300" t="str">
        <f t="shared" si="88"/>
        <v/>
      </c>
      <c r="AG190" s="300" t="str">
        <f t="shared" si="88"/>
        <v/>
      </c>
      <c r="AH190" s="300">
        <f t="shared" si="88"/>
        <v>120</v>
      </c>
      <c r="AI190" s="300" t="str">
        <f t="shared" si="88"/>
        <v/>
      </c>
      <c r="AJ190" s="300" t="str">
        <f t="shared" si="88"/>
        <v/>
      </c>
      <c r="AK190" s="300" t="str">
        <f t="shared" si="88"/>
        <v/>
      </c>
      <c r="AL190" s="300" t="str">
        <f t="shared" si="88"/>
        <v/>
      </c>
      <c r="AM190" s="300">
        <f t="shared" si="88"/>
        <v>2</v>
      </c>
      <c r="AN190" s="300" t="str">
        <f t="shared" si="88"/>
        <v>[["skill_hutishendun",1]]</v>
      </c>
      <c r="AO190" s="139">
        <v>0</v>
      </c>
      <c r="AP190" s="139">
        <v>3</v>
      </c>
      <c r="AQ190" s="127">
        <v>5</v>
      </c>
      <c r="AR190" s="141">
        <v>0</v>
      </c>
      <c r="AT190" s="141" t="s">
        <v>15204</v>
      </c>
      <c r="AU190" s="141" t="s">
        <v>15571</v>
      </c>
      <c r="AV190" s="143" t="s">
        <v>15573</v>
      </c>
      <c r="AW190" s="141">
        <v>1</v>
      </c>
      <c r="AX190" s="142">
        <v>1</v>
      </c>
      <c r="AY190" s="142">
        <v>1</v>
      </c>
      <c r="AZ190" s="142" t="s">
        <v>6831</v>
      </c>
      <c r="BB190" s="143">
        <v>1</v>
      </c>
      <c r="BD190" s="145" t="s">
        <v>6831</v>
      </c>
      <c r="BE190" s="146">
        <v>10517</v>
      </c>
      <c r="BF190" s="147" t="s">
        <v>6831</v>
      </c>
      <c r="BG190" s="147" t="s">
        <v>6831</v>
      </c>
      <c r="BH190" s="144">
        <v>100</v>
      </c>
      <c r="BK190" s="144">
        <v>1</v>
      </c>
      <c r="BL190" s="144">
        <v>80</v>
      </c>
      <c r="BM190" s="144">
        <v>8</v>
      </c>
      <c r="BN190" s="300" t="str">
        <f t="shared" si="89"/>
        <v/>
      </c>
      <c r="BO190" s="300"/>
      <c r="BP190" s="144" t="s">
        <v>12513</v>
      </c>
      <c r="BS190" s="144" t="s">
        <v>6831</v>
      </c>
      <c r="BU190" s="144" t="s">
        <v>6831</v>
      </c>
      <c r="BW190" s="144" t="s">
        <v>6831</v>
      </c>
      <c r="BX190" s="144">
        <v>5</v>
      </c>
      <c r="BY190" s="148" t="s">
        <v>6831</v>
      </c>
      <c r="BZ190" s="148" t="s">
        <v>6831</v>
      </c>
      <c r="CA190" s="148">
        <v>4517</v>
      </c>
      <c r="CB190" s="148" t="s">
        <v>15138</v>
      </c>
      <c r="CE190" s="142" t="s">
        <v>6831</v>
      </c>
      <c r="CF190" s="142" t="s">
        <v>6831</v>
      </c>
      <c r="CG190" s="142" t="s">
        <v>6831</v>
      </c>
      <c r="CH190" s="142" t="s">
        <v>6831</v>
      </c>
      <c r="CI190" s="142" t="s">
        <v>6831</v>
      </c>
      <c r="DD190" s="300"/>
      <c r="DE190" s="300"/>
      <c r="DF190" s="300"/>
      <c r="DG190" s="300"/>
      <c r="DI190" s="144">
        <v>80</v>
      </c>
      <c r="DK190" s="300" t="str">
        <f t="shared" si="90"/>
        <v/>
      </c>
      <c r="DL190" s="300"/>
      <c r="EW190" s="149">
        <v>10</v>
      </c>
      <c r="EZ190" s="149">
        <v>100</v>
      </c>
      <c r="FF190" s="149" t="s">
        <v>15580</v>
      </c>
      <c r="FH190" s="149">
        <v>1</v>
      </c>
      <c r="FI190" s="149">
        <v>25</v>
      </c>
      <c r="FJ190" s="149">
        <v>10</v>
      </c>
      <c r="FM190" s="149">
        <v>100</v>
      </c>
      <c r="FT190" s="149" t="s">
        <v>15580</v>
      </c>
      <c r="FV190" s="149">
        <v>1</v>
      </c>
      <c r="FW190" s="149">
        <v>25</v>
      </c>
      <c r="FX190" s="152">
        <v>2000</v>
      </c>
      <c r="FY190" s="152">
        <v>1</v>
      </c>
    </row>
    <row r="191" spans="1:181">
      <c r="A191" s="139">
        <v>9009</v>
      </c>
      <c r="B191" s="139" t="s">
        <v>15581</v>
      </c>
      <c r="C191" s="300">
        <f t="shared" si="85"/>
        <v>2</v>
      </c>
      <c r="D191" s="300" t="str">
        <f t="shared" si="85"/>
        <v/>
      </c>
      <c r="E191" s="300" t="str">
        <f t="shared" si="85"/>
        <v/>
      </c>
      <c r="F191" s="300">
        <f t="shared" si="85"/>
        <v>1</v>
      </c>
      <c r="G191" s="300">
        <f t="shared" si="85"/>
        <v>1</v>
      </c>
      <c r="H191" s="300">
        <f t="shared" si="85"/>
        <v>1</v>
      </c>
      <c r="I191" s="300">
        <f t="shared" si="85"/>
        <v>2</v>
      </c>
      <c r="J191" s="300"/>
      <c r="K191" s="300" t="str">
        <f t="shared" si="86"/>
        <v/>
      </c>
      <c r="L191" s="300">
        <f t="shared" si="86"/>
        <v>2.7E-2</v>
      </c>
      <c r="M191" s="300">
        <f t="shared" si="86"/>
        <v>1.7999999999999999E-2</v>
      </c>
      <c r="N191" s="300" t="str">
        <f t="shared" si="86"/>
        <v>PLAYERSKILL_315</v>
      </c>
      <c r="O191" s="300" t="str">
        <f t="shared" si="86"/>
        <v>PLAYERSKILLDES_315</v>
      </c>
      <c r="P191" s="300" t="str">
        <f t="shared" si="86"/>
        <v>PLAYERSKILLDES2_315</v>
      </c>
      <c r="Q191" s="300" t="str">
        <f t="shared" si="86"/>
        <v>PLAYERSKILLDES3_315</v>
      </c>
      <c r="R191" s="300"/>
      <c r="S191" s="300" t="str">
        <f t="shared" si="87"/>
        <v>ps_hanbingshenjian</v>
      </c>
      <c r="T191" s="300">
        <f t="shared" si="87"/>
        <v>101</v>
      </c>
      <c r="U191" s="300" t="str">
        <f t="shared" si="87"/>
        <v/>
      </c>
      <c r="V191" s="300" t="str">
        <f t="shared" si="87"/>
        <v/>
      </c>
      <c r="W191" s="300" t="str">
        <f t="shared" si="87"/>
        <v/>
      </c>
      <c r="X191" s="300" t="str">
        <f t="shared" si="87"/>
        <v/>
      </c>
      <c r="Y191" s="300" t="str">
        <f t="shared" si="87"/>
        <v/>
      </c>
      <c r="Z191" s="300" t="str">
        <f t="shared" si="87"/>
        <v/>
      </c>
      <c r="AA191" s="300" t="str">
        <f t="shared" si="87"/>
        <v/>
      </c>
      <c r="AB191" s="300" t="str">
        <f t="shared" si="87"/>
        <v/>
      </c>
      <c r="AC191" s="300"/>
      <c r="AD191" s="300" t="str">
        <f t="shared" si="88"/>
        <v>hanbingshenjian1_hanbingshenjian</v>
      </c>
      <c r="AE191" s="300" t="str">
        <f t="shared" si="88"/>
        <v/>
      </c>
      <c r="AF191" s="300" t="str">
        <f t="shared" si="88"/>
        <v/>
      </c>
      <c r="AG191" s="300" t="str">
        <f t="shared" si="88"/>
        <v>hanbingshenjian2_hanbingshenjian</v>
      </c>
      <c r="AH191" s="300">
        <f t="shared" si="88"/>
        <v>120</v>
      </c>
      <c r="AI191" s="300" t="str">
        <f t="shared" si="88"/>
        <v/>
      </c>
      <c r="AJ191" s="300" t="str">
        <f t="shared" si="88"/>
        <v/>
      </c>
      <c r="AK191" s="300" t="str">
        <f t="shared" si="88"/>
        <v/>
      </c>
      <c r="AL191" s="300" t="str">
        <f t="shared" si="88"/>
        <v/>
      </c>
      <c r="AM191" s="300">
        <f t="shared" si="88"/>
        <v>1</v>
      </c>
      <c r="AN191" s="300" t="str">
        <f t="shared" si="88"/>
        <v>[["skill_hanbingshenjian",1]]</v>
      </c>
      <c r="AO191" s="502">
        <v>0</v>
      </c>
      <c r="AP191" s="502">
        <v>3</v>
      </c>
      <c r="AQ191" s="502">
        <v>3</v>
      </c>
      <c r="AR191" s="502">
        <v>0</v>
      </c>
      <c r="AS191" s="502"/>
      <c r="AT191" s="141" t="s">
        <v>15204</v>
      </c>
      <c r="AU191" s="141" t="s">
        <v>15571</v>
      </c>
      <c r="AV191" s="143" t="s">
        <v>15573</v>
      </c>
      <c r="AW191" s="502">
        <v>1</v>
      </c>
      <c r="AX191" s="502">
        <v>1</v>
      </c>
      <c r="AY191" s="502">
        <v>1</v>
      </c>
      <c r="AZ191" s="502" t="s">
        <v>6831</v>
      </c>
      <c r="BA191" s="502"/>
      <c r="BB191" s="502">
        <v>1</v>
      </c>
      <c r="BC191" s="502"/>
      <c r="BD191" s="502" t="s">
        <v>6831</v>
      </c>
      <c r="BE191" s="502" t="s">
        <v>6831</v>
      </c>
      <c r="BF191" s="502" t="s">
        <v>6831</v>
      </c>
      <c r="BG191" s="502" t="s">
        <v>6831</v>
      </c>
      <c r="BH191" s="502">
        <v>100</v>
      </c>
      <c r="BI191" s="502"/>
      <c r="BJ191" s="502"/>
      <c r="BK191" s="502">
        <v>1</v>
      </c>
      <c r="BL191" s="502">
        <v>45</v>
      </c>
      <c r="BM191" s="502">
        <v>9</v>
      </c>
      <c r="BN191" s="300">
        <f t="shared" si="89"/>
        <v>3</v>
      </c>
      <c r="BO191" s="300"/>
      <c r="BP191" s="502" t="s">
        <v>12513</v>
      </c>
      <c r="BQ191" s="502">
        <v>2</v>
      </c>
      <c r="BR191" s="502"/>
      <c r="BS191" s="502" t="s">
        <v>6831</v>
      </c>
      <c r="BT191" s="502"/>
      <c r="BU191" s="502" t="s">
        <v>15572</v>
      </c>
      <c r="BV191" s="502"/>
      <c r="BW191" s="502" t="s">
        <v>6831</v>
      </c>
      <c r="BX191" s="502">
        <v>3</v>
      </c>
      <c r="BY191" s="505" t="s">
        <v>6831</v>
      </c>
      <c r="BZ191" s="505" t="s">
        <v>6831</v>
      </c>
      <c r="CA191" s="505">
        <v>43001</v>
      </c>
      <c r="CB191" s="511" t="s">
        <v>15138</v>
      </c>
      <c r="CC191" s="511"/>
      <c r="CD191" s="511"/>
      <c r="CE191" s="502" t="s">
        <v>6831</v>
      </c>
      <c r="CF191" s="502" t="s">
        <v>6831</v>
      </c>
      <c r="CG191" s="502" t="s">
        <v>6831</v>
      </c>
      <c r="CH191" s="502" t="s">
        <v>6831</v>
      </c>
      <c r="CI191" s="502" t="s">
        <v>6831</v>
      </c>
      <c r="CJ191" s="502"/>
      <c r="CK191" s="502"/>
      <c r="CL191" s="502"/>
      <c r="CM191" s="502"/>
      <c r="CN191" s="502"/>
      <c r="CO191" s="502"/>
      <c r="CP191" s="502"/>
      <c r="CQ191" s="502"/>
      <c r="CR191" s="502"/>
      <c r="CS191" s="502"/>
      <c r="CT191" s="502"/>
      <c r="CU191" s="502"/>
      <c r="CV191" s="502"/>
      <c r="CW191" s="502">
        <v>3</v>
      </c>
      <c r="CX191" s="502">
        <v>3</v>
      </c>
      <c r="CY191" s="502">
        <v>1</v>
      </c>
      <c r="CZ191" s="502"/>
      <c r="DA191" s="502"/>
      <c r="DB191" s="502"/>
      <c r="DC191" s="502"/>
      <c r="DD191" s="300"/>
      <c r="DE191" s="300"/>
      <c r="DF191" s="300"/>
      <c r="DG191" s="300"/>
      <c r="DH191" s="502"/>
      <c r="DI191" s="502">
        <v>45</v>
      </c>
      <c r="DJ191" s="502"/>
      <c r="DK191" s="300" t="str">
        <f t="shared" si="90"/>
        <v/>
      </c>
      <c r="DL191" s="300"/>
      <c r="DM191" s="502"/>
      <c r="DN191" s="502"/>
      <c r="DO191" s="502"/>
      <c r="DP191" s="502"/>
      <c r="DQ191" s="502"/>
      <c r="DR191" s="502"/>
      <c r="DS191" s="502"/>
      <c r="DT191" s="502"/>
      <c r="DU191" s="502"/>
      <c r="DV191" s="502"/>
      <c r="DW191" s="502"/>
      <c r="DX191" s="502"/>
      <c r="DY191" s="502"/>
      <c r="DZ191" s="502"/>
      <c r="EA191" s="502"/>
      <c r="EB191" s="502"/>
      <c r="EC191" s="502"/>
      <c r="ED191" s="502"/>
      <c r="EE191" s="502"/>
      <c r="EF191" s="502"/>
      <c r="EG191" s="502"/>
      <c r="EH191" s="502"/>
      <c r="EI191" s="502"/>
      <c r="EJ191" s="502"/>
      <c r="EK191" s="502"/>
      <c r="EL191" s="502"/>
      <c r="EM191" s="502"/>
      <c r="EN191" s="502"/>
      <c r="EO191" s="502"/>
      <c r="EP191" s="502"/>
      <c r="EQ191" s="502"/>
      <c r="ER191" s="502"/>
      <c r="ES191" s="502"/>
      <c r="ET191" s="502"/>
      <c r="EU191" s="502"/>
      <c r="EV191" s="502"/>
      <c r="EW191" s="502">
        <v>1</v>
      </c>
      <c r="EX191" s="502"/>
      <c r="EY191" s="504" t="s">
        <v>15582</v>
      </c>
      <c r="EZ191" s="502">
        <v>101</v>
      </c>
      <c r="FA191" s="502"/>
      <c r="FB191" s="502"/>
      <c r="FC191" s="502"/>
      <c r="FD191" s="502"/>
      <c r="FE191" s="502"/>
      <c r="FF191" s="502"/>
      <c r="FG191" s="502"/>
      <c r="FH191" s="502">
        <v>1</v>
      </c>
      <c r="FI191" s="502">
        <v>25</v>
      </c>
      <c r="FJ191" s="502">
        <v>1</v>
      </c>
      <c r="FK191" s="502"/>
      <c r="FL191" s="504" t="s">
        <v>15582</v>
      </c>
      <c r="FM191" s="502">
        <v>101</v>
      </c>
      <c r="FN191" s="502"/>
      <c r="FO191" s="502"/>
      <c r="FP191" s="502"/>
      <c r="FQ191" s="502"/>
      <c r="FR191" s="502"/>
      <c r="FS191" s="502"/>
      <c r="FT191" s="502"/>
      <c r="FU191" s="502"/>
      <c r="FV191" s="502">
        <v>1</v>
      </c>
      <c r="FW191" s="502">
        <v>25</v>
      </c>
      <c r="FX191" s="152">
        <v>2000</v>
      </c>
      <c r="FY191" s="152">
        <v>1</v>
      </c>
    </row>
    <row r="192" spans="1:181">
      <c r="A192" s="139">
        <v>9010</v>
      </c>
      <c r="B192" s="139" t="s">
        <v>630</v>
      </c>
      <c r="C192" s="300">
        <f t="shared" si="85"/>
        <v>2</v>
      </c>
      <c r="D192" s="300" t="str">
        <f t="shared" si="85"/>
        <v/>
      </c>
      <c r="E192" s="300" t="str">
        <f t="shared" si="85"/>
        <v/>
      </c>
      <c r="F192" s="300">
        <f t="shared" si="85"/>
        <v>1</v>
      </c>
      <c r="G192" s="300">
        <f t="shared" si="85"/>
        <v>1</v>
      </c>
      <c r="H192" s="300">
        <f t="shared" si="85"/>
        <v>1</v>
      </c>
      <c r="I192" s="300" t="str">
        <f t="shared" si="85"/>
        <v/>
      </c>
      <c r="J192" s="300"/>
      <c r="K192" s="300" t="str">
        <f t="shared" si="86"/>
        <v/>
      </c>
      <c r="L192" s="300">
        <f t="shared" si="86"/>
        <v>2.7E-2</v>
      </c>
      <c r="M192" s="300">
        <f t="shared" si="86"/>
        <v>1.7999999999999999E-2</v>
      </c>
      <c r="N192" s="300" t="str">
        <f t="shared" si="86"/>
        <v>PLAYERSKILL_306</v>
      </c>
      <c r="O192" s="300" t="str">
        <f t="shared" si="86"/>
        <v>PLAYERSKILLDES_306</v>
      </c>
      <c r="P192" s="300" t="str">
        <f t="shared" si="86"/>
        <v>PLAYERSKILLDES2_306</v>
      </c>
      <c r="Q192" s="300" t="str">
        <f t="shared" si="86"/>
        <v>PLAYERSKILLDES3_306</v>
      </c>
      <c r="R192" s="300"/>
      <c r="S192" s="300" t="str">
        <f t="shared" si="87"/>
        <v>ps_pilihanbing</v>
      </c>
      <c r="T192" s="300">
        <f t="shared" si="87"/>
        <v>101</v>
      </c>
      <c r="U192" s="300" t="str">
        <f t="shared" si="87"/>
        <v/>
      </c>
      <c r="V192" s="300" t="str">
        <f t="shared" si="87"/>
        <v/>
      </c>
      <c r="W192" s="300" t="str">
        <f t="shared" si="87"/>
        <v/>
      </c>
      <c r="X192" s="300" t="str">
        <f t="shared" si="87"/>
        <v/>
      </c>
      <c r="Y192" s="300" t="str">
        <f t="shared" si="87"/>
        <v/>
      </c>
      <c r="Z192" s="300" t="str">
        <f t="shared" si="87"/>
        <v/>
      </c>
      <c r="AA192" s="300" t="str">
        <f t="shared" si="87"/>
        <v/>
      </c>
      <c r="AB192" s="300" t="str">
        <f t="shared" si="87"/>
        <v/>
      </c>
      <c r="AC192" s="300"/>
      <c r="AD192" s="300" t="str">
        <f t="shared" si="88"/>
        <v>pilihanbing1_pilihanbing</v>
      </c>
      <c r="AE192" s="300" t="str">
        <f t="shared" si="88"/>
        <v/>
      </c>
      <c r="AF192" s="300" t="str">
        <f t="shared" si="88"/>
        <v/>
      </c>
      <c r="AG192" s="300" t="str">
        <f t="shared" si="88"/>
        <v>pilihanbing2_pilihanbing</v>
      </c>
      <c r="AH192" s="300">
        <f t="shared" si="88"/>
        <v>120</v>
      </c>
      <c r="AI192" s="300" t="str">
        <f t="shared" si="88"/>
        <v/>
      </c>
      <c r="AJ192" s="300" t="str">
        <f t="shared" si="88"/>
        <v/>
      </c>
      <c r="AK192" s="300" t="str">
        <f t="shared" si="88"/>
        <v/>
      </c>
      <c r="AL192" s="300" t="str">
        <f t="shared" si="88"/>
        <v/>
      </c>
      <c r="AM192" s="300">
        <f t="shared" si="88"/>
        <v>1</v>
      </c>
      <c r="AN192" s="300" t="str">
        <f t="shared" si="88"/>
        <v>[["skill_pilihanbing",1]]</v>
      </c>
      <c r="AO192" s="139">
        <v>0</v>
      </c>
      <c r="AP192" s="139">
        <v>3</v>
      </c>
      <c r="AQ192" s="127">
        <v>3</v>
      </c>
      <c r="AR192" s="141">
        <v>0</v>
      </c>
      <c r="AT192" s="141" t="s">
        <v>15204</v>
      </c>
      <c r="AU192" s="141" t="s">
        <v>15571</v>
      </c>
      <c r="AV192" s="143" t="s">
        <v>15573</v>
      </c>
      <c r="AW192" s="141">
        <v>1</v>
      </c>
      <c r="AX192" s="142">
        <v>1</v>
      </c>
      <c r="AY192" s="142">
        <v>1</v>
      </c>
      <c r="AZ192" s="142" t="s">
        <v>6831</v>
      </c>
      <c r="BB192" s="143">
        <v>1</v>
      </c>
      <c r="BD192" s="145" t="s">
        <v>6831</v>
      </c>
      <c r="BE192" s="146" t="s">
        <v>6831</v>
      </c>
      <c r="BF192" s="147" t="s">
        <v>6831</v>
      </c>
      <c r="BG192" s="147" t="s">
        <v>6831</v>
      </c>
      <c r="BH192" s="144">
        <v>100</v>
      </c>
      <c r="BK192" s="144">
        <v>1</v>
      </c>
      <c r="BL192" s="144">
        <v>45</v>
      </c>
      <c r="BM192" s="144">
        <v>9</v>
      </c>
      <c r="BN192" s="300">
        <f t="shared" si="89"/>
        <v>23</v>
      </c>
      <c r="BO192" s="300"/>
      <c r="BP192" s="144" t="s">
        <v>12513</v>
      </c>
      <c r="BQ192" s="144">
        <v>2</v>
      </c>
      <c r="BS192" s="144" t="s">
        <v>6831</v>
      </c>
      <c r="BU192" s="144" t="s">
        <v>15583</v>
      </c>
      <c r="BW192" s="144" t="s">
        <v>6831</v>
      </c>
      <c r="BX192" s="144">
        <v>3</v>
      </c>
      <c r="BY192" s="148" t="s">
        <v>6831</v>
      </c>
      <c r="BZ192" s="148" t="s">
        <v>6831</v>
      </c>
      <c r="CE192" s="142" t="s">
        <v>6831</v>
      </c>
      <c r="CF192" s="142" t="s">
        <v>6831</v>
      </c>
      <c r="CG192" s="142" t="s">
        <v>6831</v>
      </c>
      <c r="CH192" s="142" t="s">
        <v>6831</v>
      </c>
      <c r="CI192" s="142" t="s">
        <v>6831</v>
      </c>
      <c r="CW192" s="151">
        <v>3</v>
      </c>
      <c r="CX192" s="151">
        <v>3</v>
      </c>
      <c r="CY192" s="151">
        <v>3</v>
      </c>
      <c r="CZ192" s="144">
        <v>100</v>
      </c>
      <c r="DA192" s="144" t="s">
        <v>15584</v>
      </c>
      <c r="DB192" s="144">
        <v>1</v>
      </c>
      <c r="DD192" s="300"/>
      <c r="DE192" s="300"/>
      <c r="DF192" s="300"/>
      <c r="DG192" s="300"/>
      <c r="DH192" s="144">
        <v>1</v>
      </c>
      <c r="DI192" s="144">
        <v>45</v>
      </c>
      <c r="DJ192" s="144">
        <v>9</v>
      </c>
      <c r="DK192" s="300">
        <f t="shared" si="90"/>
        <v>45</v>
      </c>
      <c r="DL192" s="300"/>
      <c r="DM192" s="144" t="s">
        <v>12513</v>
      </c>
      <c r="DN192" s="144">
        <v>2</v>
      </c>
      <c r="DP192" s="144" t="s">
        <v>6831</v>
      </c>
      <c r="DR192" s="144" t="s">
        <v>15585</v>
      </c>
      <c r="DS192" s="144" t="s">
        <v>6831</v>
      </c>
      <c r="DT192" s="144">
        <v>3</v>
      </c>
      <c r="DU192" s="150" t="s">
        <v>6831</v>
      </c>
      <c r="DV192" s="150" t="s">
        <v>6831</v>
      </c>
      <c r="EW192" s="149">
        <v>1</v>
      </c>
      <c r="EX192" s="149">
        <v>315</v>
      </c>
      <c r="EZ192" s="149">
        <v>101</v>
      </c>
      <c r="FH192" s="149">
        <v>1</v>
      </c>
      <c r="FJ192" s="149">
        <v>1</v>
      </c>
      <c r="FK192" s="149">
        <v>315</v>
      </c>
      <c r="FM192" s="149">
        <v>101</v>
      </c>
      <c r="FV192" s="149">
        <v>1</v>
      </c>
      <c r="FX192" s="152">
        <v>2000</v>
      </c>
      <c r="FY192" s="152">
        <v>1</v>
      </c>
    </row>
    <row r="193" spans="1:181">
      <c r="A193" s="139">
        <v>9011</v>
      </c>
      <c r="B193" s="139" t="s">
        <v>627</v>
      </c>
      <c r="C193" s="300">
        <f t="shared" si="85"/>
        <v>2</v>
      </c>
      <c r="D193" s="300" t="str">
        <f t="shared" si="85"/>
        <v/>
      </c>
      <c r="E193" s="300" t="str">
        <f t="shared" si="85"/>
        <v/>
      </c>
      <c r="F193" s="300">
        <f t="shared" si="85"/>
        <v>1</v>
      </c>
      <c r="G193" s="300">
        <f t="shared" si="85"/>
        <v>2</v>
      </c>
      <c r="H193" s="300">
        <f t="shared" si="85"/>
        <v>2</v>
      </c>
      <c r="I193" s="300" t="str">
        <f t="shared" si="85"/>
        <v/>
      </c>
      <c r="J193" s="300"/>
      <c r="K193" s="300" t="str">
        <f t="shared" si="86"/>
        <v/>
      </c>
      <c r="L193" s="300">
        <f t="shared" si="86"/>
        <v>2.7E-2</v>
      </c>
      <c r="M193" s="300">
        <f t="shared" si="86"/>
        <v>1.7999999999999999E-2</v>
      </c>
      <c r="N193" s="300" t="str">
        <f t="shared" si="86"/>
        <v>PLAYERSKILL_303</v>
      </c>
      <c r="O193" s="300" t="str">
        <f t="shared" si="86"/>
        <v>PLAYERSKILLDES_303</v>
      </c>
      <c r="P193" s="300" t="str">
        <f t="shared" si="86"/>
        <v>PLAYERSKILLDES2_303</v>
      </c>
      <c r="Q193" s="300" t="str">
        <f t="shared" si="86"/>
        <v>PLAYERSKILLDES3_303</v>
      </c>
      <c r="R193" s="300"/>
      <c r="S193" s="300" t="str">
        <f t="shared" si="87"/>
        <v>ps_hanbingmoqiang</v>
      </c>
      <c r="T193" s="300">
        <f t="shared" si="87"/>
        <v>101</v>
      </c>
      <c r="U193" s="300" t="str">
        <f t="shared" si="87"/>
        <v/>
      </c>
      <c r="V193" s="300" t="str">
        <f t="shared" si="87"/>
        <v/>
      </c>
      <c r="W193" s="300" t="str">
        <f t="shared" si="87"/>
        <v/>
      </c>
      <c r="X193" s="300" t="str">
        <f t="shared" si="87"/>
        <v/>
      </c>
      <c r="Y193" s="300" t="str">
        <f t="shared" si="87"/>
        <v/>
      </c>
      <c r="Z193" s="300" t="str">
        <f t="shared" si="87"/>
        <v/>
      </c>
      <c r="AA193" s="300" t="str">
        <f t="shared" si="87"/>
        <v/>
      </c>
      <c r="AB193" s="300" t="str">
        <f t="shared" si="87"/>
        <v/>
      </c>
      <c r="AC193" s="300"/>
      <c r="AD193" s="300" t="str">
        <f t="shared" si="88"/>
        <v/>
      </c>
      <c r="AE193" s="300" t="str">
        <f t="shared" si="88"/>
        <v/>
      </c>
      <c r="AF193" s="300" t="str">
        <f t="shared" si="88"/>
        <v/>
      </c>
      <c r="AG193" s="300" t="str">
        <f t="shared" si="88"/>
        <v/>
      </c>
      <c r="AH193" s="300">
        <f t="shared" si="88"/>
        <v>120</v>
      </c>
      <c r="AI193" s="300" t="str">
        <f t="shared" si="88"/>
        <v/>
      </c>
      <c r="AJ193" s="300" t="str">
        <f t="shared" si="88"/>
        <v/>
      </c>
      <c r="AK193" s="300" t="str">
        <f t="shared" si="88"/>
        <v/>
      </c>
      <c r="AL193" s="300" t="str">
        <f t="shared" si="88"/>
        <v/>
      </c>
      <c r="AM193" s="300">
        <f t="shared" si="88"/>
        <v>1</v>
      </c>
      <c r="AN193" s="300" t="str">
        <f t="shared" si="88"/>
        <v>[["skill_hanbingmoqiang",1]]</v>
      </c>
      <c r="AO193" s="139">
        <v>0</v>
      </c>
      <c r="AP193" s="139">
        <v>3</v>
      </c>
      <c r="AQ193" s="127">
        <v>3</v>
      </c>
      <c r="AR193" s="141">
        <v>0</v>
      </c>
      <c r="AT193" s="141" t="s">
        <v>15204</v>
      </c>
      <c r="AU193" s="141" t="s">
        <v>15571</v>
      </c>
      <c r="AV193" s="143" t="s">
        <v>15573</v>
      </c>
      <c r="AW193" s="141">
        <v>1</v>
      </c>
      <c r="AX193" s="142">
        <v>2</v>
      </c>
      <c r="AY193" s="142">
        <v>1</v>
      </c>
      <c r="AZ193" s="142" t="s">
        <v>15165</v>
      </c>
      <c r="BA193" s="142">
        <v>2</v>
      </c>
      <c r="BB193" s="143">
        <v>1</v>
      </c>
      <c r="BD193" s="145" t="s">
        <v>6831</v>
      </c>
      <c r="BE193" s="146">
        <v>10303</v>
      </c>
      <c r="BF193" s="147" t="s">
        <v>6831</v>
      </c>
      <c r="BG193" s="147" t="s">
        <v>6831</v>
      </c>
      <c r="BH193" s="144">
        <v>100</v>
      </c>
      <c r="BK193" s="144">
        <v>0</v>
      </c>
      <c r="BL193" s="144">
        <v>45</v>
      </c>
      <c r="BN193" s="300" t="str">
        <f t="shared" si="89"/>
        <v/>
      </c>
      <c r="BO193" s="300"/>
      <c r="BS193" s="144" t="s">
        <v>6831</v>
      </c>
      <c r="BU193" s="144" t="s">
        <v>6831</v>
      </c>
      <c r="BW193" s="144" t="s">
        <v>6831</v>
      </c>
      <c r="BX193" s="144">
        <v>3</v>
      </c>
      <c r="BY193" s="148" t="s">
        <v>6831</v>
      </c>
      <c r="BZ193" s="148" t="s">
        <v>6831</v>
      </c>
      <c r="CA193" s="148" t="s">
        <v>6831</v>
      </c>
      <c r="CB193" s="148" t="s">
        <v>6831</v>
      </c>
      <c r="CE193" s="142" t="s">
        <v>6831</v>
      </c>
      <c r="CF193" s="142" t="s">
        <v>6831</v>
      </c>
      <c r="CG193" s="142" t="s">
        <v>6831</v>
      </c>
      <c r="CH193" s="142" t="s">
        <v>6831</v>
      </c>
      <c r="CI193" s="142" t="s">
        <v>6831</v>
      </c>
      <c r="DD193" s="300"/>
      <c r="DE193" s="300"/>
      <c r="DF193" s="300"/>
      <c r="DG193" s="300"/>
      <c r="DI193" s="144">
        <v>45</v>
      </c>
      <c r="DK193" s="300" t="str">
        <f t="shared" si="90"/>
        <v/>
      </c>
      <c r="DL193" s="300"/>
      <c r="EW193" s="149">
        <v>1</v>
      </c>
      <c r="EZ193" s="149">
        <v>101</v>
      </c>
      <c r="FH193" s="149">
        <v>1</v>
      </c>
      <c r="FI193" s="149">
        <v>25</v>
      </c>
      <c r="FJ193" s="149">
        <v>1</v>
      </c>
      <c r="FM193" s="149">
        <v>101</v>
      </c>
      <c r="FV193" s="149">
        <v>1</v>
      </c>
      <c r="FW193" s="149">
        <v>25</v>
      </c>
      <c r="FX193" s="152">
        <v>2000</v>
      </c>
      <c r="FY193" s="152">
        <v>1</v>
      </c>
    </row>
    <row r="194" spans="1:181">
      <c r="A194" s="139">
        <v>9012</v>
      </c>
      <c r="B194" s="139" t="s">
        <v>629</v>
      </c>
      <c r="C194" s="300">
        <f t="shared" si="85"/>
        <v>2</v>
      </c>
      <c r="D194" s="300">
        <f t="shared" si="85"/>
        <v>1</v>
      </c>
      <c r="E194" s="300">
        <f t="shared" si="85"/>
        <v>1</v>
      </c>
      <c r="F194" s="300">
        <f t="shared" si="85"/>
        <v>1</v>
      </c>
      <c r="G194" s="300">
        <f t="shared" si="85"/>
        <v>1</v>
      </c>
      <c r="H194" s="300">
        <f t="shared" si="85"/>
        <v>1</v>
      </c>
      <c r="I194" s="300" t="str">
        <f t="shared" si="85"/>
        <v/>
      </c>
      <c r="J194" s="300"/>
      <c r="K194" s="300" t="str">
        <f t="shared" si="86"/>
        <v/>
      </c>
      <c r="L194" s="300">
        <f t="shared" si="86"/>
        <v>3.5999999999999997E-2</v>
      </c>
      <c r="M194" s="300">
        <f t="shared" si="86"/>
        <v>2.7E-2</v>
      </c>
      <c r="N194" s="300" t="str">
        <f t="shared" si="86"/>
        <v>PLAYERSKILL_305</v>
      </c>
      <c r="O194" s="300" t="str">
        <f t="shared" si="86"/>
        <v>PLAYERSKILLDES_305</v>
      </c>
      <c r="P194" s="300" t="str">
        <f t="shared" si="86"/>
        <v>PLAYERSKILLDES2_305</v>
      </c>
      <c r="Q194" s="300" t="str">
        <f t="shared" si="86"/>
        <v>PLAYERSKILLDES3_305</v>
      </c>
      <c r="R194" s="300"/>
      <c r="S194" s="300" t="str">
        <f t="shared" si="87"/>
        <v>ps_hanbingmohuan</v>
      </c>
      <c r="T194" s="300">
        <f t="shared" si="87"/>
        <v>101</v>
      </c>
      <c r="U194" s="300" t="str">
        <f t="shared" si="87"/>
        <v/>
      </c>
      <c r="V194" s="300" t="str">
        <f t="shared" si="87"/>
        <v/>
      </c>
      <c r="W194" s="300" t="str">
        <f t="shared" si="87"/>
        <v/>
      </c>
      <c r="X194" s="300" t="str">
        <f t="shared" si="87"/>
        <v/>
      </c>
      <c r="Y194" s="300" t="str">
        <f t="shared" si="87"/>
        <v/>
      </c>
      <c r="Z194" s="300" t="str">
        <f t="shared" si="87"/>
        <v/>
      </c>
      <c r="AA194" s="300" t="str">
        <f t="shared" si="87"/>
        <v/>
      </c>
      <c r="AB194" s="300" t="str">
        <f t="shared" si="87"/>
        <v/>
      </c>
      <c r="AC194" s="300"/>
      <c r="AD194" s="300" t="str">
        <f t="shared" si="88"/>
        <v>hanbingmohuan1_hanbingmohuan</v>
      </c>
      <c r="AE194" s="300" t="str">
        <f t="shared" si="88"/>
        <v/>
      </c>
      <c r="AF194" s="300" t="str">
        <f t="shared" si="88"/>
        <v>hanbingmohuan2_hanbingmohuan</v>
      </c>
      <c r="AG194" s="300" t="str">
        <f t="shared" si="88"/>
        <v/>
      </c>
      <c r="AH194" s="300">
        <f t="shared" si="88"/>
        <v>120</v>
      </c>
      <c r="AI194" s="300" t="str">
        <f t="shared" si="88"/>
        <v/>
      </c>
      <c r="AJ194" s="300" t="str">
        <f t="shared" si="88"/>
        <v/>
      </c>
      <c r="AK194" s="300" t="str">
        <f t="shared" si="88"/>
        <v/>
      </c>
      <c r="AL194" s="300" t="str">
        <f t="shared" si="88"/>
        <v/>
      </c>
      <c r="AM194" s="300">
        <f t="shared" si="88"/>
        <v>1</v>
      </c>
      <c r="AN194" s="300" t="str">
        <f t="shared" si="88"/>
        <v>[["skill_hanbingmohuan",14]]</v>
      </c>
      <c r="AO194" s="139">
        <v>0</v>
      </c>
      <c r="AP194" s="139">
        <v>3</v>
      </c>
      <c r="AQ194" s="127">
        <v>3</v>
      </c>
      <c r="AR194" s="141">
        <v>0</v>
      </c>
      <c r="AT194" s="141" t="s">
        <v>15204</v>
      </c>
      <c r="AU194" s="141" t="s">
        <v>15571</v>
      </c>
      <c r="AV194" s="143" t="s">
        <v>15573</v>
      </c>
      <c r="AW194" s="141">
        <v>1</v>
      </c>
      <c r="AX194" s="142">
        <v>1</v>
      </c>
      <c r="AY194" s="142">
        <v>1</v>
      </c>
      <c r="AZ194" s="142" t="s">
        <v>6831</v>
      </c>
      <c r="BB194" s="143">
        <v>1</v>
      </c>
      <c r="BD194" s="145" t="s">
        <v>6831</v>
      </c>
      <c r="BE194" s="146" t="s">
        <v>6831</v>
      </c>
      <c r="BF194" s="147" t="s">
        <v>6831</v>
      </c>
      <c r="BG194" s="147" t="s">
        <v>6831</v>
      </c>
      <c r="BH194" s="144">
        <v>100</v>
      </c>
      <c r="BK194" s="144">
        <v>1</v>
      </c>
      <c r="BL194" s="144">
        <v>60</v>
      </c>
      <c r="BM194" s="144">
        <v>9</v>
      </c>
      <c r="BN194" s="300">
        <f t="shared" si="89"/>
        <v>27</v>
      </c>
      <c r="BO194" s="300"/>
      <c r="BP194" s="144" t="s">
        <v>12513</v>
      </c>
      <c r="BQ194" s="144">
        <v>2</v>
      </c>
      <c r="BS194" s="144" t="s">
        <v>6831</v>
      </c>
      <c r="BU194" s="144" t="s">
        <v>15586</v>
      </c>
      <c r="BW194" s="144" t="s">
        <v>6831</v>
      </c>
      <c r="BX194" s="144">
        <v>3</v>
      </c>
      <c r="BY194" s="148" t="s">
        <v>6831</v>
      </c>
      <c r="BZ194" s="148" t="s">
        <v>6831</v>
      </c>
      <c r="CE194" s="142" t="s">
        <v>6831</v>
      </c>
      <c r="CF194" s="142" t="s">
        <v>6831</v>
      </c>
      <c r="CG194" s="142" t="s">
        <v>6831</v>
      </c>
      <c r="CH194" s="142" t="s">
        <v>6831</v>
      </c>
      <c r="CI194" s="142" t="s">
        <v>6831</v>
      </c>
      <c r="CW194" s="151">
        <v>3</v>
      </c>
      <c r="CX194" s="151">
        <v>3</v>
      </c>
      <c r="CY194" s="151">
        <v>1</v>
      </c>
      <c r="CZ194" s="144">
        <v>100</v>
      </c>
      <c r="DA194" s="144" t="s">
        <v>15584</v>
      </c>
      <c r="DB194" s="144">
        <v>1</v>
      </c>
      <c r="DD194" s="300"/>
      <c r="DE194" s="300"/>
      <c r="DF194" s="300"/>
      <c r="DG194" s="300"/>
      <c r="DH194" s="144">
        <v>1</v>
      </c>
      <c r="DI194" s="144">
        <v>60</v>
      </c>
      <c r="DJ194" s="144">
        <v>9</v>
      </c>
      <c r="DK194" s="300">
        <f t="shared" si="90"/>
        <v>35</v>
      </c>
      <c r="DL194" s="300"/>
      <c r="DM194" s="144" t="s">
        <v>12513</v>
      </c>
      <c r="DN194" s="144">
        <v>2</v>
      </c>
      <c r="DP194" s="144" t="s">
        <v>6831</v>
      </c>
      <c r="DS194" s="144" t="s">
        <v>6831</v>
      </c>
      <c r="DT194" s="144">
        <v>3</v>
      </c>
      <c r="DU194" s="150" t="s">
        <v>6831</v>
      </c>
      <c r="DV194" s="150" t="s">
        <v>6831</v>
      </c>
      <c r="DW194" s="150">
        <v>43002</v>
      </c>
      <c r="DX194" s="150" t="s">
        <v>15138</v>
      </c>
      <c r="EW194" s="149">
        <v>10</v>
      </c>
      <c r="EX194" s="149">
        <v>315</v>
      </c>
      <c r="EZ194" s="149">
        <v>101</v>
      </c>
      <c r="FH194" s="149">
        <v>1</v>
      </c>
      <c r="FI194" s="149">
        <v>25</v>
      </c>
      <c r="FJ194" s="149">
        <v>10</v>
      </c>
      <c r="FK194" s="149">
        <v>315</v>
      </c>
      <c r="FM194" s="149">
        <v>101</v>
      </c>
      <c r="FV194" s="149">
        <v>1</v>
      </c>
      <c r="FW194" s="149">
        <v>25</v>
      </c>
      <c r="FX194" s="152">
        <v>2000</v>
      </c>
      <c r="FY194" s="152">
        <v>1</v>
      </c>
    </row>
    <row r="195" spans="1:181">
      <c r="A195" s="139">
        <v>9013</v>
      </c>
      <c r="B195" s="139" t="s">
        <v>645</v>
      </c>
      <c r="C195" s="300">
        <f t="shared" si="85"/>
        <v>2</v>
      </c>
      <c r="D195" s="300" t="str">
        <f t="shared" si="85"/>
        <v/>
      </c>
      <c r="E195" s="300" t="str">
        <f t="shared" si="85"/>
        <v/>
      </c>
      <c r="F195" s="300">
        <f t="shared" si="85"/>
        <v>1</v>
      </c>
      <c r="G195" s="300">
        <f t="shared" si="85"/>
        <v>2</v>
      </c>
      <c r="H195" s="300">
        <f t="shared" si="85"/>
        <v>2</v>
      </c>
      <c r="I195" s="300" t="str">
        <f t="shared" si="85"/>
        <v/>
      </c>
      <c r="J195" s="300"/>
      <c r="K195" s="300" t="str">
        <f t="shared" si="86"/>
        <v/>
      </c>
      <c r="L195" s="300">
        <f t="shared" si="86"/>
        <v>2.7E-2</v>
      </c>
      <c r="M195" s="300">
        <f t="shared" si="86"/>
        <v>1.7999999999999999E-2</v>
      </c>
      <c r="N195" s="300" t="str">
        <f t="shared" si="86"/>
        <v>PLAYERSKILL_403</v>
      </c>
      <c r="O195" s="300" t="str">
        <f t="shared" si="86"/>
        <v>PLAYERSKILLDES_403</v>
      </c>
      <c r="P195" s="300" t="str">
        <f t="shared" si="86"/>
        <v>PLAYERSKILLDES2_403</v>
      </c>
      <c r="Q195" s="300" t="str">
        <f t="shared" si="86"/>
        <v>PLAYERSKILLDES3_403</v>
      </c>
      <c r="R195" s="300"/>
      <c r="S195" s="300" t="str">
        <f t="shared" si="87"/>
        <v>ps_kuaigongzhanshu</v>
      </c>
      <c r="T195" s="300">
        <f t="shared" si="87"/>
        <v>100</v>
      </c>
      <c r="U195" s="300" t="str">
        <f t="shared" si="87"/>
        <v/>
      </c>
      <c r="V195" s="300" t="str">
        <f t="shared" si="87"/>
        <v/>
      </c>
      <c r="W195" s="300" t="str">
        <f t="shared" si="87"/>
        <v/>
      </c>
      <c r="X195" s="300" t="str">
        <f t="shared" si="87"/>
        <v/>
      </c>
      <c r="Y195" s="300" t="str">
        <f t="shared" si="87"/>
        <v/>
      </c>
      <c r="Z195" s="300" t="str">
        <f t="shared" si="87"/>
        <v/>
      </c>
      <c r="AA195" s="300" t="str">
        <f t="shared" si="87"/>
        <v/>
      </c>
      <c r="AB195" s="300" t="str">
        <f t="shared" si="87"/>
        <v/>
      </c>
      <c r="AC195" s="300"/>
      <c r="AD195" s="300" t="str">
        <f t="shared" si="88"/>
        <v>kuaigongzhanshu1_kuaigongzhanshu</v>
      </c>
      <c r="AE195" s="300" t="str">
        <f t="shared" si="88"/>
        <v/>
      </c>
      <c r="AF195" s="300" t="str">
        <f t="shared" si="88"/>
        <v/>
      </c>
      <c r="AG195" s="300" t="str">
        <f t="shared" si="88"/>
        <v>kuaigongzhanshu2_kuaigongzhanshu</v>
      </c>
      <c r="AH195" s="300">
        <f t="shared" si="88"/>
        <v>150</v>
      </c>
      <c r="AI195" s="300" t="str">
        <f t="shared" si="88"/>
        <v/>
      </c>
      <c r="AJ195" s="300" t="str">
        <f t="shared" si="88"/>
        <v/>
      </c>
      <c r="AK195" s="300" t="str">
        <f t="shared" si="88"/>
        <v/>
      </c>
      <c r="AL195" s="300" t="str">
        <f t="shared" si="88"/>
        <v/>
      </c>
      <c r="AM195" s="300">
        <f t="shared" si="88"/>
        <v>2</v>
      </c>
      <c r="AN195" s="300" t="str">
        <f t="shared" si="88"/>
        <v>[["skill_kuaigongzhanshu",1]]</v>
      </c>
      <c r="AO195" s="139">
        <v>0</v>
      </c>
      <c r="AP195" s="139">
        <v>3</v>
      </c>
      <c r="AQ195" s="127">
        <v>4</v>
      </c>
      <c r="AR195" s="141">
        <v>0</v>
      </c>
      <c r="AT195" s="141" t="s">
        <v>15204</v>
      </c>
      <c r="AU195" s="141" t="s">
        <v>15571</v>
      </c>
      <c r="AV195" s="143" t="s">
        <v>15573</v>
      </c>
      <c r="AW195" s="141">
        <v>1</v>
      </c>
      <c r="AX195" s="142">
        <v>1</v>
      </c>
      <c r="AY195" s="142">
        <v>1</v>
      </c>
      <c r="AZ195" s="142" t="s">
        <v>6831</v>
      </c>
      <c r="BB195" s="143">
        <v>1</v>
      </c>
      <c r="BD195" s="145" t="s">
        <v>6831</v>
      </c>
      <c r="BE195" s="146" t="s">
        <v>6831</v>
      </c>
      <c r="BF195" s="147" t="s">
        <v>6831</v>
      </c>
      <c r="BG195" s="147" t="s">
        <v>6831</v>
      </c>
      <c r="BH195" s="144">
        <v>100</v>
      </c>
      <c r="BK195" s="144">
        <v>1</v>
      </c>
      <c r="BL195" s="144">
        <v>60</v>
      </c>
      <c r="BM195" s="144">
        <v>8</v>
      </c>
      <c r="BN195" s="300" t="str">
        <f t="shared" si="89"/>
        <v/>
      </c>
      <c r="BO195" s="300"/>
      <c r="BP195" s="144" t="s">
        <v>12513</v>
      </c>
      <c r="BS195" s="144" t="s">
        <v>6831</v>
      </c>
      <c r="BU195" s="144" t="s">
        <v>6831</v>
      </c>
      <c r="BW195" s="144" t="s">
        <v>6831</v>
      </c>
      <c r="BX195" s="144">
        <v>4</v>
      </c>
      <c r="BY195" s="148" t="s">
        <v>6831</v>
      </c>
      <c r="BZ195" s="148" t="s">
        <v>6831</v>
      </c>
      <c r="CA195" s="148">
        <v>4403</v>
      </c>
      <c r="CB195" s="148" t="s">
        <v>15138</v>
      </c>
      <c r="CE195" s="142" t="s">
        <v>6831</v>
      </c>
      <c r="CF195" s="142" t="s">
        <v>6831</v>
      </c>
      <c r="CG195" s="142" t="s">
        <v>6831</v>
      </c>
      <c r="CH195" s="142" t="s">
        <v>6831</v>
      </c>
      <c r="CI195" s="142" t="s">
        <v>6831</v>
      </c>
      <c r="DD195" s="300"/>
      <c r="DE195" s="300"/>
      <c r="DF195" s="300"/>
      <c r="DG195" s="300"/>
      <c r="DI195" s="144">
        <v>60</v>
      </c>
      <c r="DK195" s="300" t="str">
        <f t="shared" si="90"/>
        <v/>
      </c>
      <c r="DL195" s="300"/>
      <c r="EW195" s="149">
        <v>1</v>
      </c>
      <c r="EZ195" s="149">
        <v>100</v>
      </c>
      <c r="FH195" s="149">
        <v>1</v>
      </c>
      <c r="FI195" s="149">
        <v>25</v>
      </c>
      <c r="FJ195" s="149">
        <v>1</v>
      </c>
      <c r="FM195" s="149">
        <v>100</v>
      </c>
      <c r="FV195" s="149">
        <v>1</v>
      </c>
      <c r="FW195" s="149">
        <v>25</v>
      </c>
      <c r="FX195" s="152">
        <v>2000</v>
      </c>
      <c r="FY195" s="152">
        <v>1</v>
      </c>
    </row>
    <row r="196" spans="1:181">
      <c r="A196" s="139">
        <v>9014</v>
      </c>
      <c r="B196" s="139" t="s">
        <v>632</v>
      </c>
      <c r="C196" s="300">
        <f t="shared" si="85"/>
        <v>2</v>
      </c>
      <c r="D196" s="300" t="str">
        <f t="shared" si="85"/>
        <v/>
      </c>
      <c r="E196" s="300" t="str">
        <f t="shared" si="85"/>
        <v/>
      </c>
      <c r="F196" s="300">
        <f t="shared" si="85"/>
        <v>1</v>
      </c>
      <c r="G196" s="300">
        <f t="shared" si="85"/>
        <v>2</v>
      </c>
      <c r="H196" s="300">
        <f t="shared" si="85"/>
        <v>2</v>
      </c>
      <c r="I196" s="300" t="str">
        <f t="shared" si="85"/>
        <v/>
      </c>
      <c r="J196" s="300"/>
      <c r="K196" s="300" t="str">
        <f t="shared" si="86"/>
        <v/>
      </c>
      <c r="L196" s="300">
        <f t="shared" si="86"/>
        <v>2.7E-2</v>
      </c>
      <c r="M196" s="300">
        <f t="shared" si="86"/>
        <v>1.7999999999999999E-2</v>
      </c>
      <c r="N196" s="300" t="str">
        <f t="shared" si="86"/>
        <v>PLAYERSKILL_308</v>
      </c>
      <c r="O196" s="300" t="str">
        <f t="shared" si="86"/>
        <v>PLAYERSKILLDES_308</v>
      </c>
      <c r="P196" s="300" t="str">
        <f t="shared" si="86"/>
        <v>PLAYERSKILLDES2_308</v>
      </c>
      <c r="Q196" s="300" t="str">
        <f t="shared" si="86"/>
        <v>PLAYERSKILLDES3_308</v>
      </c>
      <c r="R196" s="300"/>
      <c r="S196" s="300" t="str">
        <f t="shared" si="87"/>
        <v>ps_huanxinguwu</v>
      </c>
      <c r="T196" s="300">
        <f t="shared" si="87"/>
        <v>100</v>
      </c>
      <c r="U196" s="300" t="str">
        <f t="shared" si="87"/>
        <v/>
      </c>
      <c r="V196" s="300" t="str">
        <f t="shared" si="87"/>
        <v/>
      </c>
      <c r="W196" s="300" t="str">
        <f t="shared" si="87"/>
        <v/>
      </c>
      <c r="X196" s="300" t="str">
        <f t="shared" si="87"/>
        <v/>
      </c>
      <c r="Y196" s="300" t="str">
        <f t="shared" si="87"/>
        <v/>
      </c>
      <c r="Z196" s="300" t="str">
        <f t="shared" si="87"/>
        <v/>
      </c>
      <c r="AA196" s="300" t="str">
        <f t="shared" si="87"/>
        <v/>
      </c>
      <c r="AB196" s="300" t="str">
        <f t="shared" si="87"/>
        <v/>
      </c>
      <c r="AC196" s="300"/>
      <c r="AD196" s="300" t="str">
        <f t="shared" si="88"/>
        <v>huanxinguwu_huanxinguwu</v>
      </c>
      <c r="AE196" s="300" t="str">
        <f t="shared" si="88"/>
        <v/>
      </c>
      <c r="AF196" s="300" t="str">
        <f t="shared" si="88"/>
        <v/>
      </c>
      <c r="AG196" s="300" t="str">
        <f t="shared" si="88"/>
        <v/>
      </c>
      <c r="AH196" s="300">
        <f t="shared" si="88"/>
        <v>160</v>
      </c>
      <c r="AI196" s="300" t="str">
        <f t="shared" si="88"/>
        <v/>
      </c>
      <c r="AJ196" s="300" t="str">
        <f t="shared" si="88"/>
        <v/>
      </c>
      <c r="AK196" s="300" t="str">
        <f t="shared" si="88"/>
        <v/>
      </c>
      <c r="AL196" s="300" t="str">
        <f t="shared" si="88"/>
        <v/>
      </c>
      <c r="AM196" s="300">
        <f t="shared" si="88"/>
        <v>2</v>
      </c>
      <c r="AN196" s="300" t="str">
        <f t="shared" si="88"/>
        <v>[["skill_huanxinguwu",1]]</v>
      </c>
      <c r="AO196" s="139">
        <v>0</v>
      </c>
      <c r="AP196" s="139">
        <v>3</v>
      </c>
      <c r="AQ196" s="127">
        <v>3</v>
      </c>
      <c r="AR196" s="141">
        <v>0</v>
      </c>
      <c r="AT196" s="141" t="s">
        <v>15204</v>
      </c>
      <c r="AU196" s="141" t="s">
        <v>15571</v>
      </c>
      <c r="AV196" s="143" t="s">
        <v>15573</v>
      </c>
      <c r="AW196" s="141">
        <v>1</v>
      </c>
      <c r="AX196" s="142">
        <v>1</v>
      </c>
      <c r="AY196" s="142">
        <v>1</v>
      </c>
      <c r="AZ196" s="142" t="s">
        <v>6831</v>
      </c>
      <c r="BB196" s="143">
        <v>1</v>
      </c>
      <c r="BD196" s="145" t="s">
        <v>6831</v>
      </c>
      <c r="BE196" s="146" t="s">
        <v>6831</v>
      </c>
      <c r="BF196" s="147" t="s">
        <v>6831</v>
      </c>
      <c r="BG196" s="147" t="s">
        <v>6831</v>
      </c>
      <c r="BH196" s="144">
        <v>100</v>
      </c>
      <c r="BI196" s="144" t="s">
        <v>15574</v>
      </c>
      <c r="BJ196" s="144">
        <v>0</v>
      </c>
      <c r="BK196" s="144">
        <v>1</v>
      </c>
      <c r="BL196" s="144">
        <v>60</v>
      </c>
      <c r="BM196" s="144">
        <v>8</v>
      </c>
      <c r="BN196" s="300">
        <f t="shared" si="89"/>
        <v>10</v>
      </c>
      <c r="BO196" s="300"/>
      <c r="BP196" s="144" t="s">
        <v>12513</v>
      </c>
      <c r="BS196" s="144" t="s">
        <v>6831</v>
      </c>
      <c r="BU196" s="144" t="s">
        <v>6831</v>
      </c>
      <c r="BW196" s="144" t="s">
        <v>6831</v>
      </c>
      <c r="BX196" s="144">
        <v>3</v>
      </c>
      <c r="BY196" s="148" t="s">
        <v>6831</v>
      </c>
      <c r="BZ196" s="148" t="s">
        <v>6831</v>
      </c>
      <c r="CA196" s="148">
        <v>4308</v>
      </c>
      <c r="CB196" s="148" t="s">
        <v>15138</v>
      </c>
      <c r="CE196" s="142" t="s">
        <v>6831</v>
      </c>
      <c r="CF196" s="142" t="s">
        <v>6831</v>
      </c>
      <c r="CG196" s="142" t="s">
        <v>6831</v>
      </c>
      <c r="CH196" s="142" t="s">
        <v>6831</v>
      </c>
      <c r="CI196" s="142" t="s">
        <v>6831</v>
      </c>
      <c r="CK196" s="147">
        <v>1</v>
      </c>
      <c r="DD196" s="300"/>
      <c r="DE196" s="300"/>
      <c r="DF196" s="300"/>
      <c r="DG196" s="300"/>
      <c r="DI196" s="144">
        <v>60</v>
      </c>
      <c r="DK196" s="300" t="str">
        <f t="shared" si="90"/>
        <v/>
      </c>
      <c r="DL196" s="300"/>
      <c r="EW196" s="149">
        <v>1</v>
      </c>
      <c r="EZ196" s="149">
        <v>100</v>
      </c>
      <c r="FH196" s="149">
        <v>1</v>
      </c>
      <c r="FI196" s="149">
        <v>25</v>
      </c>
      <c r="FJ196" s="149">
        <v>1</v>
      </c>
      <c r="FM196" s="149">
        <v>100</v>
      </c>
      <c r="FV196" s="149">
        <v>1</v>
      </c>
      <c r="FW196" s="149">
        <v>25</v>
      </c>
      <c r="FX196" s="152">
        <v>2000</v>
      </c>
      <c r="FY196" s="152">
        <v>1</v>
      </c>
    </row>
    <row r="197" spans="1:181">
      <c r="A197" s="139">
        <v>9015</v>
      </c>
      <c r="B197" s="139" t="s">
        <v>638</v>
      </c>
      <c r="C197" s="300">
        <f t="shared" si="85"/>
        <v>2</v>
      </c>
      <c r="D197" s="300" t="str">
        <f t="shared" si="85"/>
        <v/>
      </c>
      <c r="E197" s="300" t="str">
        <f t="shared" si="85"/>
        <v/>
      </c>
      <c r="F197" s="300">
        <f t="shared" si="85"/>
        <v>1</v>
      </c>
      <c r="G197" s="300">
        <f t="shared" si="85"/>
        <v>2</v>
      </c>
      <c r="H197" s="300">
        <f t="shared" si="85"/>
        <v>2</v>
      </c>
      <c r="I197" s="300" t="str">
        <f t="shared" si="85"/>
        <v/>
      </c>
      <c r="J197" s="300"/>
      <c r="K197" s="300" t="str">
        <f t="shared" si="86"/>
        <v/>
      </c>
      <c r="L197" s="300">
        <f t="shared" si="86"/>
        <v>2.7E-2</v>
      </c>
      <c r="M197" s="300">
        <f t="shared" si="86"/>
        <v>1.7999999999999999E-2</v>
      </c>
      <c r="N197" s="300" t="str">
        <f t="shared" si="86"/>
        <v>PLAYERSKILL_314</v>
      </c>
      <c r="O197" s="300" t="str">
        <f t="shared" si="86"/>
        <v>PLAYERSKILLDES_314</v>
      </c>
      <c r="P197" s="300" t="str">
        <f t="shared" si="86"/>
        <v>PLAYERSKILLDES2_314</v>
      </c>
      <c r="Q197" s="300" t="str">
        <f t="shared" si="86"/>
        <v>PLAYERSKILLDES3_314</v>
      </c>
      <c r="R197" s="300"/>
      <c r="S197" s="300" t="str">
        <f t="shared" si="87"/>
        <v>ps_liaoshang</v>
      </c>
      <c r="T197" s="300">
        <f t="shared" si="87"/>
        <v>100</v>
      </c>
      <c r="U197" s="300" t="str">
        <f t="shared" si="87"/>
        <v/>
      </c>
      <c r="V197" s="300" t="str">
        <f t="shared" si="87"/>
        <v/>
      </c>
      <c r="W197" s="300" t="str">
        <f t="shared" si="87"/>
        <v/>
      </c>
      <c r="X197" s="300" t="str">
        <f t="shared" si="87"/>
        <v/>
      </c>
      <c r="Y197" s="300" t="str">
        <f t="shared" si="87"/>
        <v/>
      </c>
      <c r="Z197" s="300" t="str">
        <f t="shared" si="87"/>
        <v/>
      </c>
      <c r="AA197" s="300" t="str">
        <f t="shared" si="87"/>
        <v/>
      </c>
      <c r="AB197" s="300" t="str">
        <f t="shared" si="87"/>
        <v/>
      </c>
      <c r="AC197" s="300"/>
      <c r="AD197" s="300" t="str">
        <f t="shared" si="88"/>
        <v/>
      </c>
      <c r="AE197" s="300" t="str">
        <f t="shared" si="88"/>
        <v/>
      </c>
      <c r="AF197" s="300" t="str">
        <f t="shared" si="88"/>
        <v/>
      </c>
      <c r="AG197" s="300" t="str">
        <f t="shared" si="88"/>
        <v/>
      </c>
      <c r="AH197" s="300">
        <f t="shared" si="88"/>
        <v>120</v>
      </c>
      <c r="AI197" s="300" t="str">
        <f t="shared" si="88"/>
        <v>liaoshang</v>
      </c>
      <c r="AJ197" s="300" t="str">
        <f t="shared" si="88"/>
        <v/>
      </c>
      <c r="AK197" s="300" t="str">
        <f t="shared" si="88"/>
        <v/>
      </c>
      <c r="AL197" s="300" t="str">
        <f t="shared" si="88"/>
        <v/>
      </c>
      <c r="AM197" s="300">
        <f t="shared" si="88"/>
        <v>2</v>
      </c>
      <c r="AN197" s="300" t="str">
        <f t="shared" si="88"/>
        <v>[["skill_liaoshang",1]]</v>
      </c>
      <c r="AO197" s="139">
        <v>0</v>
      </c>
      <c r="AP197" s="139">
        <v>3</v>
      </c>
      <c r="AQ197" s="127">
        <v>3</v>
      </c>
      <c r="AR197" s="141">
        <v>0</v>
      </c>
      <c r="AT197" s="141" t="s">
        <v>15204</v>
      </c>
      <c r="AU197" s="141" t="s">
        <v>15571</v>
      </c>
      <c r="AV197" s="143" t="s">
        <v>15573</v>
      </c>
      <c r="AW197" s="141">
        <v>1</v>
      </c>
      <c r="AX197" s="142">
        <v>1</v>
      </c>
      <c r="AY197" s="142">
        <v>1</v>
      </c>
      <c r="AZ197" s="142" t="s">
        <v>6831</v>
      </c>
      <c r="BB197" s="143">
        <v>1</v>
      </c>
      <c r="BD197" s="145" t="s">
        <v>6831</v>
      </c>
      <c r="BE197" s="146" t="s">
        <v>6831</v>
      </c>
      <c r="BF197" s="147" t="s">
        <v>6831</v>
      </c>
      <c r="BG197" s="147" t="s">
        <v>6831</v>
      </c>
      <c r="BH197" s="144">
        <v>100</v>
      </c>
      <c r="BK197" s="144">
        <v>1</v>
      </c>
      <c r="BL197" s="144">
        <v>45</v>
      </c>
      <c r="BM197" s="144">
        <v>8</v>
      </c>
      <c r="BN197" s="300" t="str">
        <f t="shared" si="89"/>
        <v/>
      </c>
      <c r="BO197" s="300"/>
      <c r="BP197" s="144" t="s">
        <v>12513</v>
      </c>
      <c r="BQ197" s="144">
        <v>1</v>
      </c>
      <c r="BU197" s="144" t="s">
        <v>15587</v>
      </c>
      <c r="BW197" s="144" t="s">
        <v>6831</v>
      </c>
      <c r="BX197" s="144">
        <v>3</v>
      </c>
      <c r="BY197" s="148" t="s">
        <v>6831</v>
      </c>
      <c r="BZ197" s="148" t="s">
        <v>6831</v>
      </c>
      <c r="CA197" s="148" t="s">
        <v>6831</v>
      </c>
      <c r="CB197" s="148" t="s">
        <v>6831</v>
      </c>
      <c r="CE197" s="142" t="s">
        <v>6831</v>
      </c>
      <c r="CF197" s="142" t="s">
        <v>6831</v>
      </c>
      <c r="CG197" s="142" t="s">
        <v>6831</v>
      </c>
      <c r="CH197" s="142" t="s">
        <v>6831</v>
      </c>
      <c r="CI197" s="142" t="s">
        <v>6831</v>
      </c>
      <c r="CW197" s="151">
        <v>8</v>
      </c>
      <c r="DD197" s="300"/>
      <c r="DE197" s="300"/>
      <c r="DF197" s="300"/>
      <c r="DG197" s="300"/>
      <c r="DI197" s="144">
        <v>45</v>
      </c>
      <c r="DK197" s="300" t="str">
        <f t="shared" si="90"/>
        <v/>
      </c>
      <c r="DL197" s="300"/>
      <c r="EW197" s="149">
        <v>1</v>
      </c>
      <c r="EZ197" s="149">
        <v>100</v>
      </c>
      <c r="FF197" s="149" t="s">
        <v>15588</v>
      </c>
      <c r="FH197" s="149">
        <v>2</v>
      </c>
      <c r="FI197" s="149">
        <v>25</v>
      </c>
      <c r="FJ197" s="149">
        <v>1</v>
      </c>
      <c r="FM197" s="149">
        <v>100</v>
      </c>
      <c r="FT197" s="149" t="s">
        <v>15588</v>
      </c>
      <c r="FV197" s="149">
        <v>2</v>
      </c>
      <c r="FW197" s="149">
        <v>25</v>
      </c>
      <c r="FX197" s="152">
        <v>2000</v>
      </c>
      <c r="FY197" s="152">
        <v>1</v>
      </c>
    </row>
    <row r="198" spans="1:181">
      <c r="A198" s="139">
        <v>9016</v>
      </c>
      <c r="B198" s="139" t="s">
        <v>649</v>
      </c>
      <c r="C198" s="300">
        <f t="shared" si="85"/>
        <v>2</v>
      </c>
      <c r="D198" s="300">
        <f t="shared" si="85"/>
        <v>1</v>
      </c>
      <c r="E198" s="300">
        <f t="shared" si="85"/>
        <v>1</v>
      </c>
      <c r="F198" s="300">
        <f t="shared" si="85"/>
        <v>1</v>
      </c>
      <c r="G198" s="300">
        <f t="shared" si="85"/>
        <v>2</v>
      </c>
      <c r="H198" s="300">
        <f t="shared" si="85"/>
        <v>2</v>
      </c>
      <c r="I198" s="300" t="str">
        <f t="shared" si="85"/>
        <v/>
      </c>
      <c r="J198" s="300"/>
      <c r="K198" s="300" t="str">
        <f t="shared" si="86"/>
        <v/>
      </c>
      <c r="L198" s="300">
        <f t="shared" si="86"/>
        <v>3.5999999999999997E-2</v>
      </c>
      <c r="M198" s="300">
        <f t="shared" si="86"/>
        <v>2.7E-2</v>
      </c>
      <c r="N198" s="300" t="str">
        <f t="shared" si="86"/>
        <v>PLAYERSKILL_407</v>
      </c>
      <c r="O198" s="300" t="str">
        <f t="shared" si="86"/>
        <v>PLAYERSKILLDES_407</v>
      </c>
      <c r="P198" s="300" t="str">
        <f t="shared" si="86"/>
        <v>PLAYERSKILLDES2_407</v>
      </c>
      <c r="Q198" s="300" t="str">
        <f t="shared" si="86"/>
        <v>PLAYERSKILLDES3_407</v>
      </c>
      <c r="R198" s="300"/>
      <c r="S198" s="300" t="str">
        <f t="shared" si="87"/>
        <v>ps_shijianningzhi</v>
      </c>
      <c r="T198" s="300">
        <f t="shared" si="87"/>
        <v>101</v>
      </c>
      <c r="U198" s="300" t="str">
        <f t="shared" si="87"/>
        <v/>
      </c>
      <c r="V198" s="300" t="str">
        <f t="shared" si="87"/>
        <v/>
      </c>
      <c r="W198" s="300" t="str">
        <f t="shared" si="87"/>
        <v/>
      </c>
      <c r="X198" s="300" t="str">
        <f t="shared" si="87"/>
        <v/>
      </c>
      <c r="Y198" s="300" t="str">
        <f t="shared" si="87"/>
        <v/>
      </c>
      <c r="Z198" s="300" t="str">
        <f t="shared" si="87"/>
        <v/>
      </c>
      <c r="AA198" s="300" t="str">
        <f t="shared" si="87"/>
        <v/>
      </c>
      <c r="AB198" s="300" t="str">
        <f t="shared" si="87"/>
        <v/>
      </c>
      <c r="AC198" s="300"/>
      <c r="AD198" s="300" t="str">
        <f t="shared" si="88"/>
        <v/>
      </c>
      <c r="AE198" s="300" t="str">
        <f t="shared" si="88"/>
        <v/>
      </c>
      <c r="AF198" s="300" t="str">
        <f t="shared" si="88"/>
        <v/>
      </c>
      <c r="AG198" s="300" t="str">
        <f t="shared" si="88"/>
        <v/>
      </c>
      <c r="AH198" s="300">
        <f t="shared" si="88"/>
        <v>120</v>
      </c>
      <c r="AI198" s="300" t="str">
        <f t="shared" si="88"/>
        <v/>
      </c>
      <c r="AJ198" s="300" t="str">
        <f t="shared" si="88"/>
        <v/>
      </c>
      <c r="AK198" s="300" t="str">
        <f t="shared" si="88"/>
        <v/>
      </c>
      <c r="AL198" s="300" t="str">
        <f t="shared" si="88"/>
        <v/>
      </c>
      <c r="AM198" s="300">
        <f t="shared" si="88"/>
        <v>1</v>
      </c>
      <c r="AN198" s="300" t="str">
        <f t="shared" si="88"/>
        <v>[["skill_shijianningzhi",1]]</v>
      </c>
      <c r="AO198" s="139">
        <v>0</v>
      </c>
      <c r="AP198" s="139">
        <v>3</v>
      </c>
      <c r="AQ198" s="127">
        <v>4</v>
      </c>
      <c r="AR198" s="141">
        <v>0</v>
      </c>
      <c r="AT198" s="141" t="s">
        <v>15204</v>
      </c>
      <c r="AU198" s="141" t="s">
        <v>15571</v>
      </c>
      <c r="AV198" s="143" t="s">
        <v>15573</v>
      </c>
      <c r="AW198" s="141">
        <v>1</v>
      </c>
      <c r="AX198" s="142">
        <v>1</v>
      </c>
      <c r="AY198" s="142">
        <v>1</v>
      </c>
      <c r="AZ198" s="142" t="s">
        <v>6831</v>
      </c>
      <c r="BB198" s="143">
        <v>1</v>
      </c>
      <c r="BD198" s="145" t="s">
        <v>6831</v>
      </c>
      <c r="BE198" s="146">
        <v>10407</v>
      </c>
      <c r="BF198" s="147" t="s">
        <v>6831</v>
      </c>
      <c r="BG198" s="147" t="s">
        <v>6831</v>
      </c>
      <c r="BH198" s="144">
        <v>100</v>
      </c>
      <c r="BK198" s="144">
        <v>1</v>
      </c>
      <c r="BL198" s="144">
        <v>60</v>
      </c>
      <c r="BM198" s="144">
        <v>9</v>
      </c>
      <c r="BN198" s="300" t="str">
        <f t="shared" si="89"/>
        <v/>
      </c>
      <c r="BO198" s="300"/>
      <c r="BP198" s="144" t="s">
        <v>12513</v>
      </c>
      <c r="BU198" s="144" t="s">
        <v>6831</v>
      </c>
      <c r="BW198" s="144" t="s">
        <v>6831</v>
      </c>
      <c r="BX198" s="144">
        <v>4</v>
      </c>
      <c r="BY198" s="148" t="s">
        <v>6831</v>
      </c>
      <c r="BZ198" s="148" t="s">
        <v>6831</v>
      </c>
      <c r="CE198" s="142" t="s">
        <v>6831</v>
      </c>
      <c r="CF198" s="142" t="s">
        <v>6831</v>
      </c>
      <c r="CG198" s="142" t="s">
        <v>6831</v>
      </c>
      <c r="CH198" s="142" t="s">
        <v>6831</v>
      </c>
      <c r="CI198" s="142" t="s">
        <v>6831</v>
      </c>
      <c r="DD198" s="300"/>
      <c r="DE198" s="300"/>
      <c r="DF198" s="300"/>
      <c r="DG198" s="300"/>
      <c r="DK198" s="300" t="str">
        <f t="shared" si="90"/>
        <v/>
      </c>
      <c r="DL198" s="300"/>
      <c r="EW198" s="149">
        <v>10</v>
      </c>
      <c r="EZ198" s="149">
        <v>101</v>
      </c>
      <c r="FH198" s="149">
        <v>1</v>
      </c>
      <c r="FI198" s="149">
        <v>25</v>
      </c>
      <c r="FJ198" s="149">
        <v>10</v>
      </c>
      <c r="FM198" s="149">
        <v>101</v>
      </c>
      <c r="FV198" s="149">
        <v>1</v>
      </c>
      <c r="FW198" s="149">
        <v>25</v>
      </c>
      <c r="FX198" s="152">
        <v>2000</v>
      </c>
      <c r="FY198" s="152">
        <v>1</v>
      </c>
    </row>
    <row r="199" spans="1:181">
      <c r="A199" s="139">
        <v>9017</v>
      </c>
      <c r="B199" s="139" t="s">
        <v>15570</v>
      </c>
      <c r="C199" s="300">
        <f t="shared" ref="C199:I214" si="91">IF(INDEX($A$6:$AN$96,MATCH($B199,$B$6:$B$96,0),COLUMN())=0,"",INDEX($A$6:$AN$96,MATCH($B199,$B$6:$B$96,0),COLUMN()))</f>
        <v>2</v>
      </c>
      <c r="D199" s="300" t="str">
        <f t="shared" si="91"/>
        <v/>
      </c>
      <c r="E199" s="300" t="str">
        <f t="shared" si="91"/>
        <v/>
      </c>
      <c r="F199" s="300">
        <f t="shared" si="91"/>
        <v>1</v>
      </c>
      <c r="G199" s="300">
        <f t="shared" si="91"/>
        <v>1</v>
      </c>
      <c r="H199" s="300">
        <f t="shared" si="91"/>
        <v>1</v>
      </c>
      <c r="I199" s="300">
        <f t="shared" si="91"/>
        <v>4</v>
      </c>
      <c r="J199" s="300"/>
      <c r="K199" s="300" t="str">
        <f t="shared" ref="K199:Q214" si="92">IF(INDEX($A$6:$AN$96,MATCH($B199,$B$6:$B$96,0),COLUMN())=0,"",INDEX($A$6:$AN$96,MATCH($B199,$B$6:$B$96,0),COLUMN()))</f>
        <v/>
      </c>
      <c r="L199" s="300">
        <f t="shared" si="92"/>
        <v>2.7E-2</v>
      </c>
      <c r="M199" s="300">
        <f t="shared" si="92"/>
        <v>1.7999999999999999E-2</v>
      </c>
      <c r="N199" s="300" t="str">
        <f t="shared" si="92"/>
        <v>PLAYERSKILL_514</v>
      </c>
      <c r="O199" s="300" t="str">
        <f t="shared" si="92"/>
        <v>PLAYERSKILLDES_514</v>
      </c>
      <c r="P199" s="300" t="str">
        <f t="shared" si="92"/>
        <v>PLAYERSKILLDES2_514</v>
      </c>
      <c r="Q199" s="300" t="str">
        <f t="shared" si="92"/>
        <v>PLAYERSKILLDES3_514</v>
      </c>
      <c r="R199" s="300"/>
      <c r="S199" s="300" t="str">
        <f t="shared" ref="S199:AB214" si="93">IF(INDEX($A$6:$AN$96,MATCH($B199,$B$6:$B$96,0),COLUMN())=0,"",INDEX($A$6:$AN$96,MATCH($B199,$B$6:$B$96,0),COLUMN()))</f>
        <v>ps_dadishenjian</v>
      </c>
      <c r="T199" s="300">
        <f t="shared" si="93"/>
        <v>101</v>
      </c>
      <c r="U199" s="300" t="str">
        <f t="shared" si="93"/>
        <v/>
      </c>
      <c r="V199" s="300" t="str">
        <f t="shared" si="93"/>
        <v/>
      </c>
      <c r="W199" s="300" t="str">
        <f t="shared" si="93"/>
        <v/>
      </c>
      <c r="X199" s="300" t="str">
        <f t="shared" si="93"/>
        <v/>
      </c>
      <c r="Y199" s="300" t="str">
        <f t="shared" si="93"/>
        <v/>
      </c>
      <c r="Z199" s="300" t="str">
        <f t="shared" si="93"/>
        <v/>
      </c>
      <c r="AA199" s="300" t="str">
        <f t="shared" si="93"/>
        <v/>
      </c>
      <c r="AB199" s="300" t="str">
        <f t="shared" si="93"/>
        <v/>
      </c>
      <c r="AC199" s="300"/>
      <c r="AD199" s="300" t="str">
        <f t="shared" ref="AD199:AN214" si="94">IF(INDEX($A$6:$AN$96,MATCH($B199,$B$6:$B$96,0),COLUMN())=0,"",INDEX($A$6:$AN$96,MATCH($B199,$B$6:$B$96,0),COLUMN()))</f>
        <v>dadishenjian1_dadishenjian</v>
      </c>
      <c r="AE199" s="300" t="str">
        <f t="shared" si="94"/>
        <v/>
      </c>
      <c r="AF199" s="300" t="str">
        <f t="shared" si="94"/>
        <v/>
      </c>
      <c r="AG199" s="300" t="str">
        <f t="shared" si="94"/>
        <v>dadishenjian2_dadishenjian</v>
      </c>
      <c r="AH199" s="300">
        <f t="shared" si="94"/>
        <v>130</v>
      </c>
      <c r="AI199" s="300" t="str">
        <f t="shared" si="94"/>
        <v/>
      </c>
      <c r="AJ199" s="300" t="str">
        <f t="shared" si="94"/>
        <v/>
      </c>
      <c r="AK199" s="300" t="str">
        <f t="shared" si="94"/>
        <v/>
      </c>
      <c r="AL199" s="300" t="str">
        <f t="shared" si="94"/>
        <v/>
      </c>
      <c r="AM199" s="300">
        <f t="shared" si="94"/>
        <v>1</v>
      </c>
      <c r="AN199" s="300" t="str">
        <f t="shared" si="94"/>
        <v>[["skill_dadishenjian",1]]</v>
      </c>
      <c r="AO199" s="502">
        <v>0</v>
      </c>
      <c r="AP199" s="502">
        <v>3</v>
      </c>
      <c r="AQ199" s="502">
        <v>5</v>
      </c>
      <c r="AR199" s="502">
        <v>0</v>
      </c>
      <c r="AS199" s="502"/>
      <c r="AT199" s="141" t="s">
        <v>15204</v>
      </c>
      <c r="AU199" s="141" t="s">
        <v>15571</v>
      </c>
      <c r="AV199" s="143" t="s">
        <v>15573</v>
      </c>
      <c r="AW199" s="502">
        <v>1</v>
      </c>
      <c r="AX199" s="502">
        <v>1</v>
      </c>
      <c r="AY199" s="502">
        <v>1</v>
      </c>
      <c r="AZ199" s="502" t="s">
        <v>6831</v>
      </c>
      <c r="BA199" s="502"/>
      <c r="BB199" s="502">
        <v>1</v>
      </c>
      <c r="BC199" s="502"/>
      <c r="BD199" s="502" t="s">
        <v>6831</v>
      </c>
      <c r="BE199" s="502" t="s">
        <v>6831</v>
      </c>
      <c r="BF199" s="502" t="s">
        <v>6831</v>
      </c>
      <c r="BG199" s="502" t="s">
        <v>6831</v>
      </c>
      <c r="BH199" s="502">
        <v>100</v>
      </c>
      <c r="BI199" s="502"/>
      <c r="BJ199" s="502"/>
      <c r="BK199" s="502">
        <v>1</v>
      </c>
      <c r="BL199" s="502">
        <v>50</v>
      </c>
      <c r="BM199" s="502">
        <v>9</v>
      </c>
      <c r="BN199" s="300">
        <f t="shared" si="89"/>
        <v>3</v>
      </c>
      <c r="BO199" s="300"/>
      <c r="BP199" s="502" t="s">
        <v>12513</v>
      </c>
      <c r="BQ199" s="502">
        <v>2</v>
      </c>
      <c r="BR199" s="502"/>
      <c r="BS199" s="502" t="s">
        <v>6831</v>
      </c>
      <c r="BT199" s="502"/>
      <c r="BU199" s="502" t="s">
        <v>15572</v>
      </c>
      <c r="BV199" s="502"/>
      <c r="BW199" s="502" t="s">
        <v>6831</v>
      </c>
      <c r="BX199" s="502">
        <v>5</v>
      </c>
      <c r="BY199" s="505" t="s">
        <v>6831</v>
      </c>
      <c r="BZ199" s="505" t="s">
        <v>6831</v>
      </c>
      <c r="CA199" s="505">
        <v>45001</v>
      </c>
      <c r="CB199" s="511" t="s">
        <v>15138</v>
      </c>
      <c r="CC199" s="511"/>
      <c r="CD199" s="511"/>
      <c r="CE199" s="504"/>
      <c r="CF199" s="502" t="s">
        <v>6831</v>
      </c>
      <c r="CG199" s="502" t="s">
        <v>6831</v>
      </c>
      <c r="CH199" s="502" t="s">
        <v>6831</v>
      </c>
      <c r="CI199" s="502" t="s">
        <v>6831</v>
      </c>
      <c r="CJ199" s="502"/>
      <c r="CK199" s="502"/>
      <c r="CL199" s="502"/>
      <c r="CM199" s="502"/>
      <c r="CN199" s="502"/>
      <c r="CO199" s="502"/>
      <c r="CP199" s="502"/>
      <c r="CQ199" s="502"/>
      <c r="CR199" s="502"/>
      <c r="CS199" s="502"/>
      <c r="CT199" s="502"/>
      <c r="CU199" s="502"/>
      <c r="CV199" s="502"/>
      <c r="CW199" s="504">
        <v>5</v>
      </c>
      <c r="CX199" s="504"/>
      <c r="CY199" s="502">
        <v>1</v>
      </c>
      <c r="CZ199" s="502"/>
      <c r="DA199" s="502"/>
      <c r="DB199" s="502"/>
      <c r="DC199" s="502"/>
      <c r="DD199" s="300"/>
      <c r="DE199" s="300"/>
      <c r="DF199" s="300"/>
      <c r="DG199" s="300"/>
      <c r="DH199" s="502"/>
      <c r="DI199" s="502">
        <v>60</v>
      </c>
      <c r="DJ199" s="502"/>
      <c r="DK199" s="300" t="str">
        <f t="shared" si="90"/>
        <v/>
      </c>
      <c r="DL199" s="300"/>
      <c r="DM199" s="502"/>
      <c r="DN199" s="502"/>
      <c r="DO199" s="502"/>
      <c r="DP199" s="502"/>
      <c r="DQ199" s="502"/>
      <c r="DR199" s="502"/>
      <c r="DS199" s="502"/>
      <c r="DT199" s="502"/>
      <c r="DU199" s="502"/>
      <c r="DV199" s="502"/>
      <c r="DW199" s="502"/>
      <c r="DX199" s="502"/>
      <c r="DY199" s="502"/>
      <c r="DZ199" s="502"/>
      <c r="EA199" s="502"/>
      <c r="EB199" s="502"/>
      <c r="EC199" s="502"/>
      <c r="ED199" s="502"/>
      <c r="EE199" s="502"/>
      <c r="EF199" s="502"/>
      <c r="EG199" s="502"/>
      <c r="EH199" s="502"/>
      <c r="EI199" s="502"/>
      <c r="EJ199" s="502"/>
      <c r="EK199" s="502"/>
      <c r="EL199" s="502"/>
      <c r="EM199" s="502"/>
      <c r="EN199" s="502"/>
      <c r="EO199" s="502"/>
      <c r="EP199" s="502"/>
      <c r="EQ199" s="502"/>
      <c r="ER199" s="502"/>
      <c r="ES199" s="502"/>
      <c r="ET199" s="502"/>
      <c r="EU199" s="502"/>
      <c r="EV199" s="502"/>
      <c r="EW199" s="502">
        <v>1</v>
      </c>
      <c r="EX199" s="502"/>
      <c r="EY199" s="502"/>
      <c r="EZ199" s="502">
        <v>101</v>
      </c>
      <c r="FA199" s="502"/>
      <c r="FB199" s="502"/>
      <c r="FC199" s="502"/>
      <c r="FD199" s="502"/>
      <c r="FE199" s="502"/>
      <c r="FF199" s="502"/>
      <c r="FG199" s="502"/>
      <c r="FH199" s="502">
        <v>2</v>
      </c>
      <c r="FI199" s="502">
        <v>25</v>
      </c>
      <c r="FJ199" s="502">
        <v>1</v>
      </c>
      <c r="FK199" s="502"/>
      <c r="FL199" s="502"/>
      <c r="FM199" s="502">
        <v>101</v>
      </c>
      <c r="FN199" s="502"/>
      <c r="FO199" s="502"/>
      <c r="FP199" s="502"/>
      <c r="FQ199" s="502"/>
      <c r="FR199" s="502"/>
      <c r="FS199" s="502"/>
      <c r="FT199" s="502"/>
      <c r="FU199" s="502"/>
      <c r="FV199" s="502">
        <v>2</v>
      </c>
      <c r="FW199" s="502">
        <v>25</v>
      </c>
      <c r="FX199" s="152">
        <v>2000</v>
      </c>
      <c r="FY199" s="152">
        <v>1</v>
      </c>
    </row>
    <row r="200" spans="1:181" ht="17.25" customHeight="1">
      <c r="A200" s="139">
        <v>9018</v>
      </c>
      <c r="B200" s="139" t="s">
        <v>632</v>
      </c>
      <c r="C200" s="300">
        <f t="shared" si="91"/>
        <v>2</v>
      </c>
      <c r="D200" s="300" t="str">
        <f t="shared" si="91"/>
        <v/>
      </c>
      <c r="E200" s="300" t="str">
        <f t="shared" si="91"/>
        <v/>
      </c>
      <c r="F200" s="300">
        <f t="shared" si="91"/>
        <v>1</v>
      </c>
      <c r="G200" s="300">
        <f t="shared" si="91"/>
        <v>2</v>
      </c>
      <c r="H200" s="300">
        <f t="shared" si="91"/>
        <v>2</v>
      </c>
      <c r="I200" s="300" t="str">
        <f t="shared" si="91"/>
        <v/>
      </c>
      <c r="J200" s="300"/>
      <c r="K200" s="300" t="str">
        <f t="shared" si="92"/>
        <v/>
      </c>
      <c r="L200" s="300">
        <f t="shared" si="92"/>
        <v>2.7E-2</v>
      </c>
      <c r="M200" s="300">
        <f t="shared" si="92"/>
        <v>1.7999999999999999E-2</v>
      </c>
      <c r="N200" s="300" t="str">
        <f t="shared" si="92"/>
        <v>PLAYERSKILL_308</v>
      </c>
      <c r="O200" s="300" t="str">
        <f t="shared" si="92"/>
        <v>PLAYERSKILLDES_308</v>
      </c>
      <c r="P200" s="300" t="str">
        <f t="shared" si="92"/>
        <v>PLAYERSKILLDES2_308</v>
      </c>
      <c r="Q200" s="300" t="str">
        <f t="shared" si="92"/>
        <v>PLAYERSKILLDES3_308</v>
      </c>
      <c r="R200" s="300"/>
      <c r="S200" s="300" t="str">
        <f t="shared" si="93"/>
        <v>ps_huanxinguwu</v>
      </c>
      <c r="T200" s="300">
        <f t="shared" si="93"/>
        <v>100</v>
      </c>
      <c r="U200" s="300" t="str">
        <f t="shared" si="93"/>
        <v/>
      </c>
      <c r="V200" s="300" t="str">
        <f t="shared" si="93"/>
        <v/>
      </c>
      <c r="W200" s="300" t="str">
        <f t="shared" si="93"/>
        <v/>
      </c>
      <c r="X200" s="300" t="str">
        <f t="shared" si="93"/>
        <v/>
      </c>
      <c r="Y200" s="300" t="str">
        <f t="shared" si="93"/>
        <v/>
      </c>
      <c r="Z200" s="300" t="str">
        <f t="shared" si="93"/>
        <v/>
      </c>
      <c r="AA200" s="300" t="str">
        <f t="shared" si="93"/>
        <v/>
      </c>
      <c r="AB200" s="300" t="str">
        <f t="shared" si="93"/>
        <v/>
      </c>
      <c r="AC200" s="300"/>
      <c r="AD200" s="300" t="str">
        <f t="shared" si="94"/>
        <v>huanxinguwu_huanxinguwu</v>
      </c>
      <c r="AE200" s="300" t="str">
        <f t="shared" si="94"/>
        <v/>
      </c>
      <c r="AF200" s="300" t="str">
        <f t="shared" si="94"/>
        <v/>
      </c>
      <c r="AG200" s="300" t="str">
        <f t="shared" si="94"/>
        <v/>
      </c>
      <c r="AH200" s="300">
        <f t="shared" si="94"/>
        <v>160</v>
      </c>
      <c r="AI200" s="300" t="str">
        <f t="shared" si="94"/>
        <v/>
      </c>
      <c r="AJ200" s="300" t="str">
        <f t="shared" si="94"/>
        <v/>
      </c>
      <c r="AK200" s="300" t="str">
        <f t="shared" si="94"/>
        <v/>
      </c>
      <c r="AL200" s="300" t="str">
        <f t="shared" si="94"/>
        <v/>
      </c>
      <c r="AM200" s="300">
        <f t="shared" si="94"/>
        <v>2</v>
      </c>
      <c r="AN200" s="300" t="str">
        <f t="shared" si="94"/>
        <v>[["skill_huanxinguwu",1]]</v>
      </c>
      <c r="AO200" s="139">
        <v>0</v>
      </c>
      <c r="AP200" s="139">
        <v>3</v>
      </c>
      <c r="AQ200" s="127">
        <v>3</v>
      </c>
      <c r="AR200" s="141">
        <v>0</v>
      </c>
      <c r="AT200" s="141" t="s">
        <v>15204</v>
      </c>
      <c r="AU200" s="141" t="s">
        <v>15571</v>
      </c>
      <c r="AV200" s="143" t="s">
        <v>15573</v>
      </c>
      <c r="AW200" s="141">
        <v>1</v>
      </c>
      <c r="AX200" s="142">
        <v>1</v>
      </c>
      <c r="AY200" s="142">
        <v>1</v>
      </c>
      <c r="AZ200" s="142" t="s">
        <v>6831</v>
      </c>
      <c r="BB200" s="143">
        <v>1</v>
      </c>
      <c r="BD200" s="145" t="s">
        <v>6831</v>
      </c>
      <c r="BE200" s="146" t="s">
        <v>6831</v>
      </c>
      <c r="BF200" s="147" t="s">
        <v>6831</v>
      </c>
      <c r="BG200" s="147" t="s">
        <v>6831</v>
      </c>
      <c r="BH200" s="144">
        <v>100</v>
      </c>
      <c r="BI200" s="144" t="s">
        <v>15574</v>
      </c>
      <c r="BJ200" s="144">
        <v>0</v>
      </c>
      <c r="BK200" s="144">
        <v>1</v>
      </c>
      <c r="BL200" s="144">
        <v>60</v>
      </c>
      <c r="BM200" s="144">
        <v>8</v>
      </c>
      <c r="BN200" s="300">
        <f t="shared" si="89"/>
        <v>10</v>
      </c>
      <c r="BO200" s="300"/>
      <c r="BP200" s="144" t="s">
        <v>12513</v>
      </c>
      <c r="BS200" s="144" t="s">
        <v>6831</v>
      </c>
      <c r="BU200" s="144" t="s">
        <v>6831</v>
      </c>
      <c r="BW200" s="144" t="s">
        <v>6831</v>
      </c>
      <c r="BX200" s="144">
        <v>3</v>
      </c>
      <c r="BY200" s="148" t="s">
        <v>6831</v>
      </c>
      <c r="BZ200" s="148" t="s">
        <v>6831</v>
      </c>
      <c r="CA200" s="148">
        <v>4308</v>
      </c>
      <c r="CB200" s="148" t="s">
        <v>15138</v>
      </c>
      <c r="CE200" s="142" t="s">
        <v>6831</v>
      </c>
      <c r="CF200" s="142" t="s">
        <v>6831</v>
      </c>
      <c r="CG200" s="142" t="s">
        <v>6831</v>
      </c>
      <c r="CH200" s="142" t="s">
        <v>6831</v>
      </c>
      <c r="CI200" s="142" t="s">
        <v>6831</v>
      </c>
      <c r="CK200" s="147">
        <v>1</v>
      </c>
      <c r="DD200" s="300"/>
      <c r="DE200" s="300"/>
      <c r="DF200" s="300"/>
      <c r="DG200" s="300"/>
      <c r="DI200" s="144">
        <v>60</v>
      </c>
      <c r="DK200" s="300" t="str">
        <f t="shared" si="90"/>
        <v/>
      </c>
      <c r="DL200" s="300"/>
      <c r="EW200" s="149">
        <v>1</v>
      </c>
      <c r="EZ200" s="149">
        <v>100</v>
      </c>
      <c r="FH200" s="149">
        <v>1</v>
      </c>
      <c r="FI200" s="149">
        <v>25</v>
      </c>
      <c r="FJ200" s="149">
        <v>1</v>
      </c>
      <c r="FM200" s="149">
        <v>100</v>
      </c>
      <c r="FV200" s="149">
        <v>1</v>
      </c>
      <c r="FW200" s="149">
        <v>25</v>
      </c>
      <c r="FX200" s="152">
        <v>2000</v>
      </c>
      <c r="FY200" s="152">
        <v>1</v>
      </c>
    </row>
    <row r="201" spans="1:181">
      <c r="A201" s="139">
        <v>9019</v>
      </c>
      <c r="B201" s="139" t="s">
        <v>15575</v>
      </c>
      <c r="C201" s="300">
        <f t="shared" si="91"/>
        <v>2</v>
      </c>
      <c r="D201" s="300" t="str">
        <f t="shared" si="91"/>
        <v/>
      </c>
      <c r="E201" s="300" t="str">
        <f t="shared" si="91"/>
        <v/>
      </c>
      <c r="F201" s="300">
        <f t="shared" si="91"/>
        <v>1</v>
      </c>
      <c r="G201" s="300">
        <f t="shared" si="91"/>
        <v>2</v>
      </c>
      <c r="H201" s="300">
        <f t="shared" si="91"/>
        <v>2</v>
      </c>
      <c r="I201" s="300" t="str">
        <f t="shared" si="91"/>
        <v/>
      </c>
      <c r="J201" s="300"/>
      <c r="K201" s="300" t="str">
        <f t="shared" si="92"/>
        <v/>
      </c>
      <c r="L201" s="300">
        <f t="shared" si="92"/>
        <v>2.7E-2</v>
      </c>
      <c r="M201" s="300">
        <f t="shared" si="92"/>
        <v>1.7999999999999999E-2</v>
      </c>
      <c r="N201" s="300" t="str">
        <f t="shared" si="92"/>
        <v>PLAYERSKILL_203</v>
      </c>
      <c r="O201" s="300" t="str">
        <f t="shared" si="92"/>
        <v>PLAYERSKILLDES_203</v>
      </c>
      <c r="P201" s="300" t="str">
        <f t="shared" si="92"/>
        <v>PLAYERSKILLDES2_203</v>
      </c>
      <c r="Q201" s="300" t="str">
        <f t="shared" si="92"/>
        <v>PLAYERSKILLDES3_203</v>
      </c>
      <c r="R201" s="300"/>
      <c r="S201" s="300" t="str">
        <f t="shared" si="93"/>
        <v>ps_tuluchengxing</v>
      </c>
      <c r="T201" s="300">
        <f t="shared" si="93"/>
        <v>100</v>
      </c>
      <c r="U201" s="300" t="str">
        <f t="shared" si="93"/>
        <v/>
      </c>
      <c r="V201" s="300" t="str">
        <f t="shared" si="93"/>
        <v/>
      </c>
      <c r="W201" s="300" t="str">
        <f t="shared" si="93"/>
        <v/>
      </c>
      <c r="X201" s="300" t="str">
        <f t="shared" si="93"/>
        <v/>
      </c>
      <c r="Y201" s="300" t="str">
        <f t="shared" si="93"/>
        <v/>
      </c>
      <c r="Z201" s="300" t="str">
        <f t="shared" si="93"/>
        <v/>
      </c>
      <c r="AA201" s="300" t="str">
        <f t="shared" si="93"/>
        <v/>
      </c>
      <c r="AB201" s="300" t="str">
        <f t="shared" si="93"/>
        <v/>
      </c>
      <c r="AC201" s="300"/>
      <c r="AD201" s="300" t="str">
        <f t="shared" si="94"/>
        <v>tuluchengxing1_tuluchengxing</v>
      </c>
      <c r="AE201" s="300" t="str">
        <f t="shared" si="94"/>
        <v/>
      </c>
      <c r="AF201" s="300" t="str">
        <f t="shared" si="94"/>
        <v/>
      </c>
      <c r="AG201" s="300" t="str">
        <f t="shared" si="94"/>
        <v>tuluchengxing2_tuluchengxing</v>
      </c>
      <c r="AH201" s="300">
        <f t="shared" si="94"/>
        <v>150</v>
      </c>
      <c r="AI201" s="300" t="str">
        <f t="shared" si="94"/>
        <v/>
      </c>
      <c r="AJ201" s="300" t="str">
        <f t="shared" si="94"/>
        <v/>
      </c>
      <c r="AK201" s="300" t="str">
        <f t="shared" si="94"/>
        <v/>
      </c>
      <c r="AL201" s="300" t="str">
        <f t="shared" si="94"/>
        <v/>
      </c>
      <c r="AM201" s="300">
        <f t="shared" si="94"/>
        <v>2</v>
      </c>
      <c r="AN201" s="300" t="str">
        <f t="shared" si="94"/>
        <v>[["skill_tuluchengxing",1]]</v>
      </c>
      <c r="AO201" s="139">
        <v>0</v>
      </c>
      <c r="AP201" s="139">
        <v>3</v>
      </c>
      <c r="AQ201" s="127">
        <v>2</v>
      </c>
      <c r="AR201" s="141">
        <v>0</v>
      </c>
      <c r="AT201" s="141" t="s">
        <v>15204</v>
      </c>
      <c r="AU201" s="141" t="s">
        <v>15547</v>
      </c>
      <c r="AV201" s="143" t="s">
        <v>15589</v>
      </c>
      <c r="AW201" s="141">
        <v>1</v>
      </c>
      <c r="AX201" s="142">
        <v>1</v>
      </c>
      <c r="AY201" s="142">
        <v>1</v>
      </c>
      <c r="AZ201" s="142" t="s">
        <v>6831</v>
      </c>
      <c r="BB201" s="143">
        <v>1</v>
      </c>
      <c r="BD201" s="145" t="s">
        <v>6831</v>
      </c>
      <c r="BE201" s="146" t="s">
        <v>6831</v>
      </c>
      <c r="BF201" s="147" t="s">
        <v>6831</v>
      </c>
      <c r="BG201" s="147" t="s">
        <v>6831</v>
      </c>
      <c r="BH201" s="144">
        <v>100</v>
      </c>
      <c r="BI201" s="144" t="s">
        <v>15576</v>
      </c>
      <c r="BJ201" s="144">
        <v>1</v>
      </c>
      <c r="BK201" s="144">
        <v>1</v>
      </c>
      <c r="BL201" s="144">
        <v>60</v>
      </c>
      <c r="BM201" s="144">
        <v>8</v>
      </c>
      <c r="BN201" s="300">
        <f t="shared" si="89"/>
        <v>10</v>
      </c>
      <c r="BO201" s="300"/>
      <c r="BP201" s="144" t="s">
        <v>12513</v>
      </c>
      <c r="BS201" s="144" t="s">
        <v>6831</v>
      </c>
      <c r="BU201" s="144" t="s">
        <v>6831</v>
      </c>
      <c r="BW201" s="144" t="s">
        <v>6831</v>
      </c>
      <c r="BX201" s="144">
        <v>2</v>
      </c>
      <c r="BY201" s="148" t="s">
        <v>6831</v>
      </c>
      <c r="BZ201" s="148" t="s">
        <v>6831</v>
      </c>
      <c r="CA201" s="150">
        <v>9001</v>
      </c>
      <c r="CB201" s="148" t="s">
        <v>15138</v>
      </c>
      <c r="CE201" s="142" t="s">
        <v>6831</v>
      </c>
      <c r="CF201" s="142" t="s">
        <v>6831</v>
      </c>
      <c r="CG201" s="142" t="s">
        <v>6831</v>
      </c>
      <c r="CH201" s="142" t="s">
        <v>6831</v>
      </c>
      <c r="CI201" s="142" t="s">
        <v>6831</v>
      </c>
      <c r="CZ201" s="144">
        <v>100</v>
      </c>
      <c r="DA201" s="144" t="s">
        <v>15577</v>
      </c>
      <c r="DB201" s="144">
        <v>1</v>
      </c>
      <c r="DD201" s="300"/>
      <c r="DE201" s="300"/>
      <c r="DF201" s="300"/>
      <c r="DG201" s="300"/>
      <c r="DH201" s="144">
        <v>1</v>
      </c>
      <c r="DI201" s="144">
        <v>60</v>
      </c>
      <c r="DJ201" s="144">
        <v>8</v>
      </c>
      <c r="DK201" s="300" t="str">
        <f t="shared" si="90"/>
        <v/>
      </c>
      <c r="DL201" s="300"/>
      <c r="DM201" s="144" t="s">
        <v>12513</v>
      </c>
      <c r="DP201" s="144" t="s">
        <v>6831</v>
      </c>
      <c r="DR201" s="144" t="s">
        <v>6831</v>
      </c>
      <c r="DS201" s="144" t="s">
        <v>6831</v>
      </c>
      <c r="DT201" s="144">
        <v>4</v>
      </c>
      <c r="DU201" s="150" t="s">
        <v>6831</v>
      </c>
      <c r="DV201" s="150" t="s">
        <v>6831</v>
      </c>
      <c r="DW201" s="150">
        <v>9001</v>
      </c>
      <c r="DX201" s="150" t="s">
        <v>15188</v>
      </c>
      <c r="EW201" s="149">
        <v>1</v>
      </c>
      <c r="EZ201" s="149">
        <v>100</v>
      </c>
      <c r="FH201" s="149">
        <v>1</v>
      </c>
      <c r="FJ201" s="149">
        <v>1</v>
      </c>
      <c r="FM201" s="149">
        <v>100</v>
      </c>
      <c r="FV201" s="149">
        <v>1</v>
      </c>
      <c r="FX201" s="152">
        <v>2000</v>
      </c>
      <c r="FY201" s="152">
        <v>1</v>
      </c>
    </row>
    <row r="202" spans="1:181">
      <c r="A202" s="139">
        <v>9020</v>
      </c>
      <c r="B202" s="139" t="s">
        <v>631</v>
      </c>
      <c r="C202" s="300">
        <f t="shared" si="91"/>
        <v>2</v>
      </c>
      <c r="D202" s="300">
        <f t="shared" si="91"/>
        <v>1</v>
      </c>
      <c r="E202" s="300">
        <f t="shared" si="91"/>
        <v>1</v>
      </c>
      <c r="F202" s="300">
        <f t="shared" si="91"/>
        <v>1</v>
      </c>
      <c r="G202" s="300">
        <f t="shared" si="91"/>
        <v>1</v>
      </c>
      <c r="H202" s="300">
        <f t="shared" si="91"/>
        <v>1</v>
      </c>
      <c r="I202" s="300" t="str">
        <f t="shared" si="91"/>
        <v/>
      </c>
      <c r="J202" s="300"/>
      <c r="K202" s="300" t="str">
        <f t="shared" si="92"/>
        <v/>
      </c>
      <c r="L202" s="300">
        <f t="shared" si="92"/>
        <v>3.5999999999999997E-2</v>
      </c>
      <c r="M202" s="300">
        <f t="shared" si="92"/>
        <v>2.7E-2</v>
      </c>
      <c r="N202" s="300" t="str">
        <f t="shared" si="92"/>
        <v>PLAYERSKILL_307</v>
      </c>
      <c r="O202" s="300" t="str">
        <f t="shared" si="92"/>
        <v>PLAYERSKILLDES_307</v>
      </c>
      <c r="P202" s="300" t="str">
        <f t="shared" si="92"/>
        <v>PLAYERSKILLDES2_307</v>
      </c>
      <c r="Q202" s="300" t="str">
        <f t="shared" si="92"/>
        <v>PLAYERSKILLDES3_307</v>
      </c>
      <c r="R202" s="300"/>
      <c r="S202" s="300" t="str">
        <f t="shared" si="93"/>
        <v>ps_bingxuefengbao</v>
      </c>
      <c r="T202" s="300">
        <f t="shared" si="93"/>
        <v>101</v>
      </c>
      <c r="U202" s="300" t="str">
        <f t="shared" si="93"/>
        <v/>
      </c>
      <c r="V202" s="300" t="str">
        <f t="shared" si="93"/>
        <v/>
      </c>
      <c r="W202" s="300" t="str">
        <f t="shared" si="93"/>
        <v/>
      </c>
      <c r="X202" s="300" t="str">
        <f t="shared" si="93"/>
        <v/>
      </c>
      <c r="Y202" s="300" t="str">
        <f t="shared" si="93"/>
        <v/>
      </c>
      <c r="Z202" s="300" t="str">
        <f t="shared" si="93"/>
        <v/>
      </c>
      <c r="AA202" s="300" t="str">
        <f t="shared" si="93"/>
        <v/>
      </c>
      <c r="AB202" s="300" t="str">
        <f t="shared" si="93"/>
        <v/>
      </c>
      <c r="AC202" s="300"/>
      <c r="AD202" s="300" t="str">
        <f t="shared" si="94"/>
        <v/>
      </c>
      <c r="AE202" s="300" t="str">
        <f t="shared" si="94"/>
        <v/>
      </c>
      <c r="AF202" s="300" t="str">
        <f t="shared" si="94"/>
        <v/>
      </c>
      <c r="AG202" s="300" t="str">
        <f t="shared" si="94"/>
        <v/>
      </c>
      <c r="AH202" s="300">
        <f t="shared" si="94"/>
        <v>120</v>
      </c>
      <c r="AI202" s="300" t="str">
        <f t="shared" si="94"/>
        <v/>
      </c>
      <c r="AJ202" s="300" t="str">
        <f t="shared" si="94"/>
        <v/>
      </c>
      <c r="AK202" s="300" t="str">
        <f t="shared" si="94"/>
        <v/>
      </c>
      <c r="AL202" s="300" t="str">
        <f t="shared" si="94"/>
        <v/>
      </c>
      <c r="AM202" s="300">
        <f t="shared" si="94"/>
        <v>1</v>
      </c>
      <c r="AN202" s="300" t="str">
        <f t="shared" si="94"/>
        <v/>
      </c>
      <c r="AO202" s="139">
        <v>0</v>
      </c>
      <c r="AP202" s="139">
        <v>3</v>
      </c>
      <c r="AQ202" s="127">
        <v>3</v>
      </c>
      <c r="AR202" s="141">
        <v>0</v>
      </c>
      <c r="AT202" s="141" t="s">
        <v>15204</v>
      </c>
      <c r="AU202" s="141" t="s">
        <v>15571</v>
      </c>
      <c r="AV202" s="143" t="s">
        <v>15573</v>
      </c>
      <c r="AW202" s="141">
        <v>1</v>
      </c>
      <c r="AX202" s="142">
        <v>1</v>
      </c>
      <c r="AY202" s="142">
        <v>1</v>
      </c>
      <c r="AZ202" s="142" t="s">
        <v>6831</v>
      </c>
      <c r="BB202" s="143">
        <v>1</v>
      </c>
      <c r="BD202" s="145" t="s">
        <v>6831</v>
      </c>
      <c r="BE202" s="146">
        <v>10307</v>
      </c>
      <c r="BF202" s="147" t="s">
        <v>6831</v>
      </c>
      <c r="BG202" s="147" t="s">
        <v>6831</v>
      </c>
      <c r="BH202" s="144">
        <v>100</v>
      </c>
      <c r="BK202" s="144">
        <v>1</v>
      </c>
      <c r="BL202" s="144">
        <v>60</v>
      </c>
      <c r="BM202" s="144">
        <v>9</v>
      </c>
      <c r="BN202" s="300" t="str">
        <f t="shared" si="89"/>
        <v/>
      </c>
      <c r="BO202" s="300"/>
      <c r="BP202" s="144" t="s">
        <v>15236</v>
      </c>
      <c r="BQ202" s="144">
        <v>2</v>
      </c>
      <c r="BS202" s="144" t="s">
        <v>6831</v>
      </c>
      <c r="BW202" s="144" t="s">
        <v>6831</v>
      </c>
      <c r="BX202" s="144">
        <v>3</v>
      </c>
      <c r="BY202" s="148" t="s">
        <v>6831</v>
      </c>
      <c r="DD202" s="300"/>
      <c r="DE202" s="300"/>
      <c r="DF202" s="300"/>
      <c r="DG202" s="300"/>
      <c r="DI202" s="144">
        <v>60</v>
      </c>
      <c r="DK202" s="300" t="str">
        <f t="shared" si="90"/>
        <v/>
      </c>
      <c r="DL202" s="300"/>
      <c r="EW202" s="149">
        <v>10</v>
      </c>
      <c r="EZ202" s="149">
        <v>101</v>
      </c>
      <c r="FH202" s="149">
        <v>1</v>
      </c>
      <c r="FI202" s="149">
        <v>25</v>
      </c>
      <c r="FJ202" s="149">
        <v>10</v>
      </c>
      <c r="FM202" s="149">
        <v>101</v>
      </c>
      <c r="FV202" s="149">
        <v>1</v>
      </c>
      <c r="FW202" s="149">
        <v>25</v>
      </c>
      <c r="FX202" s="152">
        <v>2000</v>
      </c>
      <c r="FY202" s="152">
        <v>1</v>
      </c>
    </row>
    <row r="203" spans="1:181">
      <c r="A203" s="139">
        <v>9021</v>
      </c>
      <c r="B203" s="139" t="s">
        <v>638</v>
      </c>
      <c r="C203" s="300">
        <f t="shared" si="91"/>
        <v>2</v>
      </c>
      <c r="D203" s="300" t="str">
        <f t="shared" si="91"/>
        <v/>
      </c>
      <c r="E203" s="300" t="str">
        <f t="shared" si="91"/>
        <v/>
      </c>
      <c r="F203" s="300">
        <f t="shared" si="91"/>
        <v>1</v>
      </c>
      <c r="G203" s="300">
        <f t="shared" si="91"/>
        <v>2</v>
      </c>
      <c r="H203" s="300">
        <f t="shared" si="91"/>
        <v>2</v>
      </c>
      <c r="I203" s="300" t="str">
        <f t="shared" si="91"/>
        <v/>
      </c>
      <c r="J203" s="300"/>
      <c r="K203" s="300" t="str">
        <f t="shared" si="92"/>
        <v/>
      </c>
      <c r="L203" s="300">
        <f t="shared" si="92"/>
        <v>2.7E-2</v>
      </c>
      <c r="M203" s="300">
        <f t="shared" si="92"/>
        <v>1.7999999999999999E-2</v>
      </c>
      <c r="N203" s="300" t="str">
        <f t="shared" si="92"/>
        <v>PLAYERSKILL_314</v>
      </c>
      <c r="O203" s="300" t="str">
        <f t="shared" si="92"/>
        <v>PLAYERSKILLDES_314</v>
      </c>
      <c r="P203" s="300" t="str">
        <f t="shared" si="92"/>
        <v>PLAYERSKILLDES2_314</v>
      </c>
      <c r="Q203" s="300" t="str">
        <f t="shared" si="92"/>
        <v>PLAYERSKILLDES3_314</v>
      </c>
      <c r="R203" s="300"/>
      <c r="S203" s="300" t="str">
        <f t="shared" si="93"/>
        <v>ps_liaoshang</v>
      </c>
      <c r="T203" s="300">
        <f t="shared" si="93"/>
        <v>100</v>
      </c>
      <c r="U203" s="300" t="str">
        <f t="shared" si="93"/>
        <v/>
      </c>
      <c r="V203" s="300" t="str">
        <f t="shared" si="93"/>
        <v/>
      </c>
      <c r="W203" s="300" t="str">
        <f t="shared" si="93"/>
        <v/>
      </c>
      <c r="X203" s="300" t="str">
        <f t="shared" si="93"/>
        <v/>
      </c>
      <c r="Y203" s="300" t="str">
        <f t="shared" si="93"/>
        <v/>
      </c>
      <c r="Z203" s="300" t="str">
        <f t="shared" si="93"/>
        <v/>
      </c>
      <c r="AA203" s="300" t="str">
        <f t="shared" si="93"/>
        <v/>
      </c>
      <c r="AB203" s="300" t="str">
        <f t="shared" si="93"/>
        <v/>
      </c>
      <c r="AC203" s="300"/>
      <c r="AD203" s="300" t="str">
        <f t="shared" si="94"/>
        <v/>
      </c>
      <c r="AE203" s="300" t="str">
        <f t="shared" si="94"/>
        <v/>
      </c>
      <c r="AF203" s="300" t="str">
        <f t="shared" si="94"/>
        <v/>
      </c>
      <c r="AG203" s="300" t="str">
        <f t="shared" si="94"/>
        <v/>
      </c>
      <c r="AH203" s="300">
        <f>IF(INDEX($A$6:$AN$96,MATCH($B213,$B$6:$B$96,0),COLUMN())=0,"",INDEX($A$6:$AN$96,MATCH($B213,$B$6:$B$96,0),COLUMN()))</f>
        <v>150</v>
      </c>
      <c r="AI203" s="300" t="str">
        <f t="shared" si="94"/>
        <v>liaoshang</v>
      </c>
      <c r="AJ203" s="300" t="str">
        <f t="shared" si="94"/>
        <v/>
      </c>
      <c r="AK203" s="300" t="str">
        <f t="shared" si="94"/>
        <v/>
      </c>
      <c r="AL203" s="300" t="str">
        <f t="shared" si="94"/>
        <v/>
      </c>
      <c r="AM203" s="300">
        <f t="shared" si="94"/>
        <v>2</v>
      </c>
      <c r="AN203" s="300" t="str">
        <f t="shared" si="94"/>
        <v>[["skill_liaoshang",1]]</v>
      </c>
      <c r="AO203" s="502">
        <v>0</v>
      </c>
      <c r="AP203" s="502">
        <v>3</v>
      </c>
      <c r="AQ203" s="502">
        <v>3</v>
      </c>
      <c r="AR203" s="502">
        <v>0</v>
      </c>
      <c r="AS203" s="502"/>
      <c r="AT203" s="504" t="s">
        <v>15204</v>
      </c>
      <c r="AU203" s="504" t="s">
        <v>15590</v>
      </c>
      <c r="AV203" s="504" t="s">
        <v>15589</v>
      </c>
      <c r="AW203" s="502">
        <v>1</v>
      </c>
      <c r="AX203" s="502">
        <v>1</v>
      </c>
      <c r="AY203" s="502">
        <v>1</v>
      </c>
      <c r="AZ203" s="502" t="s">
        <v>6831</v>
      </c>
      <c r="BA203" s="502"/>
      <c r="BB203" s="502">
        <v>1</v>
      </c>
      <c r="BC203" s="502"/>
      <c r="BD203" s="502" t="s">
        <v>6831</v>
      </c>
      <c r="BE203" s="502" t="s">
        <v>6831</v>
      </c>
      <c r="BF203" s="502" t="s">
        <v>6831</v>
      </c>
      <c r="BG203" s="502" t="s">
        <v>6831</v>
      </c>
      <c r="BH203" s="502">
        <v>100</v>
      </c>
      <c r="BI203" s="502"/>
      <c r="BJ203" s="502"/>
      <c r="BK203" s="502">
        <v>1</v>
      </c>
      <c r="BL203" s="502">
        <v>45</v>
      </c>
      <c r="BM203" s="502">
        <v>8</v>
      </c>
      <c r="BN203" s="300" t="str">
        <f t="shared" si="89"/>
        <v/>
      </c>
      <c r="BO203" s="300"/>
      <c r="BP203" s="502" t="s">
        <v>12513</v>
      </c>
      <c r="BQ203" s="502">
        <v>1</v>
      </c>
      <c r="BR203" s="502"/>
      <c r="BS203" s="502"/>
      <c r="BT203" s="502"/>
      <c r="BU203" s="502" t="s">
        <v>15587</v>
      </c>
      <c r="BV203" s="502"/>
      <c r="BW203" s="502" t="s">
        <v>6831</v>
      </c>
      <c r="BX203" s="502">
        <v>3</v>
      </c>
      <c r="BY203" s="505" t="s">
        <v>6831</v>
      </c>
      <c r="BZ203" s="505" t="s">
        <v>6831</v>
      </c>
      <c r="CA203" s="505" t="s">
        <v>6831</v>
      </c>
      <c r="CB203" s="505" t="s">
        <v>6831</v>
      </c>
      <c r="CC203" s="505"/>
      <c r="CD203" s="505"/>
      <c r="CE203" s="502" t="s">
        <v>6831</v>
      </c>
      <c r="CF203" s="502" t="s">
        <v>6831</v>
      </c>
      <c r="CG203" s="502" t="s">
        <v>6831</v>
      </c>
      <c r="CH203" s="502" t="s">
        <v>6831</v>
      </c>
      <c r="CI203" s="502" t="s">
        <v>6831</v>
      </c>
      <c r="CJ203" s="502"/>
      <c r="CK203" s="502"/>
      <c r="CL203" s="502"/>
      <c r="CM203" s="502"/>
      <c r="CN203" s="502"/>
      <c r="CO203" s="502"/>
      <c r="CP203" s="502"/>
      <c r="CQ203" s="502"/>
      <c r="CR203" s="502"/>
      <c r="CS203" s="502"/>
      <c r="CT203" s="502"/>
      <c r="CU203" s="502"/>
      <c r="CV203" s="502"/>
      <c r="CW203" s="502">
        <v>8</v>
      </c>
      <c r="CX203" s="502"/>
      <c r="CY203" s="502"/>
      <c r="CZ203" s="502"/>
      <c r="DA203" s="502"/>
      <c r="DB203" s="502"/>
      <c r="DC203" s="502"/>
      <c r="DD203" s="300"/>
      <c r="DE203" s="300"/>
      <c r="DF203" s="300"/>
      <c r="DG203" s="300"/>
      <c r="DH203" s="502"/>
      <c r="DI203" s="502">
        <v>45</v>
      </c>
      <c r="DJ203" s="502"/>
      <c r="DK203" s="300" t="str">
        <f t="shared" si="90"/>
        <v/>
      </c>
      <c r="DL203" s="300"/>
      <c r="DM203" s="502"/>
      <c r="DN203" s="502"/>
      <c r="DO203" s="502"/>
      <c r="DP203" s="502"/>
      <c r="DQ203" s="502"/>
      <c r="DR203" s="502"/>
      <c r="DS203" s="502"/>
      <c r="DT203" s="502"/>
      <c r="DU203" s="502"/>
      <c r="DV203" s="502"/>
      <c r="DW203" s="502"/>
      <c r="DX203" s="502"/>
      <c r="DY203" s="502"/>
      <c r="DZ203" s="502"/>
      <c r="EA203" s="502"/>
      <c r="EB203" s="502"/>
      <c r="EC203" s="502"/>
      <c r="ED203" s="502"/>
      <c r="EE203" s="502"/>
      <c r="EF203" s="502"/>
      <c r="EG203" s="502"/>
      <c r="EH203" s="502"/>
      <c r="EI203" s="502"/>
      <c r="EJ203" s="502"/>
      <c r="EK203" s="502"/>
      <c r="EL203" s="502"/>
      <c r="EM203" s="502"/>
      <c r="EN203" s="502"/>
      <c r="EO203" s="502"/>
      <c r="EP203" s="502"/>
      <c r="EQ203" s="502"/>
      <c r="ER203" s="502"/>
      <c r="ES203" s="502"/>
      <c r="ET203" s="502"/>
      <c r="EU203" s="502"/>
      <c r="EV203" s="502"/>
      <c r="EW203" s="502">
        <v>1</v>
      </c>
      <c r="EX203" s="502"/>
      <c r="EY203" s="502"/>
      <c r="EZ203" s="502">
        <v>100</v>
      </c>
      <c r="FA203" s="502"/>
      <c r="FB203" s="502"/>
      <c r="FC203" s="502"/>
      <c r="FD203" s="502"/>
      <c r="FE203" s="502"/>
      <c r="FF203" s="504" t="s">
        <v>15588</v>
      </c>
      <c r="FG203" s="502"/>
      <c r="FH203" s="502">
        <v>2</v>
      </c>
      <c r="FI203" s="502">
        <v>25</v>
      </c>
      <c r="FJ203" s="502">
        <v>1</v>
      </c>
      <c r="FK203" s="502"/>
      <c r="FL203" s="502"/>
      <c r="FM203" s="502">
        <v>100</v>
      </c>
      <c r="FN203" s="502"/>
      <c r="FO203" s="502"/>
      <c r="FP203" s="502"/>
      <c r="FQ203" s="502"/>
      <c r="FR203" s="502"/>
      <c r="FS203" s="502"/>
      <c r="FT203" s="504" t="s">
        <v>15588</v>
      </c>
      <c r="FU203" s="502"/>
      <c r="FV203" s="502">
        <v>2</v>
      </c>
      <c r="FW203" s="502">
        <v>25</v>
      </c>
      <c r="FX203" s="152">
        <v>2000</v>
      </c>
      <c r="FY203" s="152">
        <v>1</v>
      </c>
    </row>
    <row r="204" spans="1:181">
      <c r="A204" s="139">
        <v>9022</v>
      </c>
      <c r="B204" s="139" t="s">
        <v>659</v>
      </c>
      <c r="C204" s="300">
        <f t="shared" si="91"/>
        <v>2</v>
      </c>
      <c r="D204" s="300" t="str">
        <f t="shared" si="91"/>
        <v/>
      </c>
      <c r="E204" s="300" t="str">
        <f t="shared" si="91"/>
        <v/>
      </c>
      <c r="F204" s="300">
        <f t="shared" si="91"/>
        <v>1</v>
      </c>
      <c r="G204" s="300">
        <f t="shared" si="91"/>
        <v>2</v>
      </c>
      <c r="H204" s="300">
        <f t="shared" si="91"/>
        <v>2</v>
      </c>
      <c r="I204" s="300" t="str">
        <f t="shared" si="91"/>
        <v/>
      </c>
      <c r="J204" s="300"/>
      <c r="K204" s="300" t="str">
        <f t="shared" si="92"/>
        <v/>
      </c>
      <c r="L204" s="300">
        <f t="shared" si="92"/>
        <v>2.7E-2</v>
      </c>
      <c r="M204" s="300">
        <f t="shared" si="92"/>
        <v>1.7999999999999999E-2</v>
      </c>
      <c r="N204" s="300" t="str">
        <f t="shared" si="92"/>
        <v>PLAYERSKILL_502</v>
      </c>
      <c r="O204" s="300" t="str">
        <f t="shared" si="92"/>
        <v>PLAYERSKILLDES_502</v>
      </c>
      <c r="P204" s="300" t="str">
        <f t="shared" si="92"/>
        <v>PLAYERSKILLDES2_502</v>
      </c>
      <c r="Q204" s="300" t="str">
        <f t="shared" si="92"/>
        <v>PLAYERSKILLDES3_502</v>
      </c>
      <c r="R204" s="300"/>
      <c r="S204" s="300" t="str">
        <f t="shared" si="93"/>
        <v>ps_hutishifu</v>
      </c>
      <c r="T204" s="300">
        <f t="shared" si="93"/>
        <v>100</v>
      </c>
      <c r="U204" s="300" t="str">
        <f t="shared" si="93"/>
        <v/>
      </c>
      <c r="V204" s="300" t="str">
        <f t="shared" si="93"/>
        <v/>
      </c>
      <c r="W204" s="300" t="str">
        <f t="shared" si="93"/>
        <v/>
      </c>
      <c r="X204" s="300" t="str">
        <f t="shared" si="93"/>
        <v/>
      </c>
      <c r="Y204" s="300" t="str">
        <f t="shared" si="93"/>
        <v/>
      </c>
      <c r="Z204" s="300" t="str">
        <f t="shared" si="93"/>
        <v/>
      </c>
      <c r="AA204" s="300" t="str">
        <f t="shared" si="93"/>
        <v/>
      </c>
      <c r="AB204" s="300" t="str">
        <f t="shared" si="93"/>
        <v/>
      </c>
      <c r="AC204" s="300"/>
      <c r="AD204" s="300" t="str">
        <f t="shared" si="94"/>
        <v>hutishifu1_hutishifu</v>
      </c>
      <c r="AE204" s="300" t="str">
        <f t="shared" si="94"/>
        <v/>
      </c>
      <c r="AF204" s="300" t="str">
        <f t="shared" si="94"/>
        <v/>
      </c>
      <c r="AG204" s="300" t="str">
        <f t="shared" si="94"/>
        <v>hutishifu2_hutishifu</v>
      </c>
      <c r="AH204" s="300">
        <f t="shared" si="94"/>
        <v>160</v>
      </c>
      <c r="AI204" s="300" t="str">
        <f t="shared" si="94"/>
        <v/>
      </c>
      <c r="AJ204" s="300" t="str">
        <f t="shared" si="94"/>
        <v/>
      </c>
      <c r="AK204" s="300" t="str">
        <f t="shared" si="94"/>
        <v/>
      </c>
      <c r="AL204" s="300" t="str">
        <f t="shared" si="94"/>
        <v/>
      </c>
      <c r="AM204" s="300">
        <f t="shared" si="94"/>
        <v>2</v>
      </c>
      <c r="AN204" s="300" t="str">
        <f t="shared" si="94"/>
        <v>[["skill_hutishifu",1]]</v>
      </c>
      <c r="AO204" s="139">
        <v>0</v>
      </c>
      <c r="AP204" s="139">
        <v>3</v>
      </c>
      <c r="AQ204" s="127">
        <v>5</v>
      </c>
      <c r="AR204" s="141">
        <v>0</v>
      </c>
      <c r="AT204" s="141" t="s">
        <v>15204</v>
      </c>
      <c r="AU204" s="141" t="s">
        <v>15571</v>
      </c>
      <c r="AV204" s="143" t="s">
        <v>15573</v>
      </c>
      <c r="AW204" s="141">
        <v>1</v>
      </c>
      <c r="AX204" s="142">
        <v>1</v>
      </c>
      <c r="AY204" s="142">
        <v>1</v>
      </c>
      <c r="AZ204" s="142" t="s">
        <v>6831</v>
      </c>
      <c r="BB204" s="143">
        <v>1</v>
      </c>
      <c r="BD204" s="145" t="s">
        <v>6831</v>
      </c>
      <c r="BE204" s="146" t="s">
        <v>6831</v>
      </c>
      <c r="BF204" s="147" t="s">
        <v>6831</v>
      </c>
      <c r="BG204" s="147" t="s">
        <v>6831</v>
      </c>
      <c r="BH204" s="144">
        <v>100</v>
      </c>
      <c r="BK204" s="144">
        <v>1</v>
      </c>
      <c r="BL204" s="144">
        <v>45</v>
      </c>
      <c r="BM204" s="144">
        <v>8</v>
      </c>
      <c r="BN204" s="300" t="str">
        <f t="shared" si="89"/>
        <v/>
      </c>
      <c r="BO204" s="300"/>
      <c r="BP204" s="144" t="s">
        <v>12513</v>
      </c>
      <c r="BS204" s="144" t="s">
        <v>6831</v>
      </c>
      <c r="BU204" s="144" t="s">
        <v>15579</v>
      </c>
      <c r="BW204" s="144" t="s">
        <v>6831</v>
      </c>
      <c r="BX204" s="144">
        <v>5</v>
      </c>
      <c r="BY204" s="148" t="s">
        <v>6831</v>
      </c>
      <c r="BZ204" s="148" t="s">
        <v>6831</v>
      </c>
      <c r="CA204" s="148">
        <v>4502</v>
      </c>
      <c r="CB204" s="148" t="s">
        <v>15138</v>
      </c>
      <c r="CE204" s="142" t="s">
        <v>6831</v>
      </c>
      <c r="CF204" s="142" t="s">
        <v>6831</v>
      </c>
      <c r="CG204" s="142" t="s">
        <v>6831</v>
      </c>
      <c r="CH204" s="142" t="s">
        <v>6831</v>
      </c>
      <c r="CI204" s="142" t="s">
        <v>6831</v>
      </c>
      <c r="DD204" s="300"/>
      <c r="DE204" s="300"/>
      <c r="DF204" s="300"/>
      <c r="DG204" s="300"/>
      <c r="DI204" s="144">
        <v>45</v>
      </c>
      <c r="DK204" s="300" t="str">
        <f t="shared" si="90"/>
        <v/>
      </c>
      <c r="DL204" s="300"/>
      <c r="EW204" s="149">
        <v>1</v>
      </c>
      <c r="EZ204" s="149">
        <v>100</v>
      </c>
      <c r="FF204" s="149" t="s">
        <v>15580</v>
      </c>
      <c r="FH204" s="149">
        <v>1</v>
      </c>
      <c r="FI204" s="149">
        <v>25</v>
      </c>
      <c r="FJ204" s="149">
        <v>1</v>
      </c>
      <c r="FM204" s="149">
        <v>100</v>
      </c>
      <c r="FT204" s="149" t="s">
        <v>15580</v>
      </c>
      <c r="FV204" s="149">
        <v>1</v>
      </c>
      <c r="FW204" s="149">
        <v>25</v>
      </c>
      <c r="FX204" s="152">
        <v>2000</v>
      </c>
      <c r="FY204" s="152">
        <v>1</v>
      </c>
    </row>
    <row r="205" spans="1:181">
      <c r="A205" s="139">
        <v>9023</v>
      </c>
      <c r="B205" s="139" t="s">
        <v>15591</v>
      </c>
      <c r="C205" s="300">
        <f t="shared" si="91"/>
        <v>2</v>
      </c>
      <c r="D205" s="300" t="str">
        <f t="shared" si="91"/>
        <v/>
      </c>
      <c r="E205" s="300" t="str">
        <f t="shared" si="91"/>
        <v/>
      </c>
      <c r="F205" s="300">
        <f t="shared" si="91"/>
        <v>1</v>
      </c>
      <c r="G205" s="300">
        <f t="shared" si="91"/>
        <v>3</v>
      </c>
      <c r="H205" s="300">
        <f t="shared" si="91"/>
        <v>3</v>
      </c>
      <c r="I205" s="300" t="str">
        <f t="shared" si="91"/>
        <v/>
      </c>
      <c r="J205" s="300"/>
      <c r="K205" s="300" t="str">
        <f t="shared" si="92"/>
        <v/>
      </c>
      <c r="L205" s="300">
        <f t="shared" si="92"/>
        <v>2.7E-2</v>
      </c>
      <c r="M205" s="300">
        <f t="shared" si="92"/>
        <v>1.7999999999999999E-2</v>
      </c>
      <c r="N205" s="300" t="str">
        <f t="shared" si="92"/>
        <v>PLAYERSKILL_515</v>
      </c>
      <c r="O205" s="300" t="str">
        <f t="shared" si="92"/>
        <v>PLAYERSKILLDES_515</v>
      </c>
      <c r="P205" s="300" t="str">
        <f t="shared" si="92"/>
        <v>PLAYERSKILLDES2_515</v>
      </c>
      <c r="Q205" s="300" t="str">
        <f t="shared" si="92"/>
        <v>PLAYERSKILLDES3_515</v>
      </c>
      <c r="R205" s="300"/>
      <c r="S205" s="300" t="str">
        <f t="shared" si="93"/>
        <v>ps_senlingongming</v>
      </c>
      <c r="T205" s="300">
        <f t="shared" si="93"/>
        <v>100</v>
      </c>
      <c r="U205" s="300" t="str">
        <f t="shared" si="93"/>
        <v/>
      </c>
      <c r="V205" s="300" t="str">
        <f t="shared" si="93"/>
        <v/>
      </c>
      <c r="W205" s="300" t="str">
        <f t="shared" si="93"/>
        <v/>
      </c>
      <c r="X205" s="300" t="str">
        <f t="shared" si="93"/>
        <v/>
      </c>
      <c r="Y205" s="300" t="str">
        <f t="shared" si="93"/>
        <v/>
      </c>
      <c r="Z205" s="300" t="str">
        <f t="shared" si="93"/>
        <v/>
      </c>
      <c r="AA205" s="300" t="str">
        <f t="shared" si="93"/>
        <v/>
      </c>
      <c r="AB205" s="300" t="str">
        <f t="shared" si="93"/>
        <v/>
      </c>
      <c r="AC205" s="300"/>
      <c r="AD205" s="300" t="str">
        <f t="shared" si="94"/>
        <v>senlingongming1_senlingongming</v>
      </c>
      <c r="AE205" s="300" t="str">
        <f t="shared" si="94"/>
        <v/>
      </c>
      <c r="AF205" s="300" t="str">
        <f t="shared" si="94"/>
        <v/>
      </c>
      <c r="AG205" s="300" t="str">
        <f t="shared" si="94"/>
        <v>senlingongming2_senlingongming</v>
      </c>
      <c r="AH205" s="300">
        <f t="shared" si="94"/>
        <v>120</v>
      </c>
      <c r="AI205" s="300" t="str">
        <f t="shared" si="94"/>
        <v/>
      </c>
      <c r="AJ205" s="300" t="str">
        <f t="shared" si="94"/>
        <v/>
      </c>
      <c r="AK205" s="300" t="str">
        <f t="shared" si="94"/>
        <v/>
      </c>
      <c r="AL205" s="300" t="str">
        <f t="shared" si="94"/>
        <v/>
      </c>
      <c r="AM205" s="300" t="str">
        <f t="shared" si="94"/>
        <v/>
      </c>
      <c r="AN205" s="300" t="str">
        <f t="shared" si="94"/>
        <v>[["skill_senlingongming",1]]</v>
      </c>
      <c r="AO205" s="139">
        <v>0</v>
      </c>
      <c r="AP205" s="139">
        <v>3</v>
      </c>
      <c r="AQ205" s="127">
        <v>5</v>
      </c>
      <c r="AR205" s="141">
        <v>0</v>
      </c>
      <c r="AT205" s="141" t="s">
        <v>15204</v>
      </c>
      <c r="AU205" s="141" t="s">
        <v>15571</v>
      </c>
      <c r="AV205" s="143" t="s">
        <v>15573</v>
      </c>
      <c r="AW205" s="141">
        <v>1</v>
      </c>
      <c r="AX205" s="142">
        <v>1</v>
      </c>
      <c r="AY205" s="142">
        <v>1</v>
      </c>
      <c r="AZ205" s="142" t="s">
        <v>6831</v>
      </c>
      <c r="BB205" s="143">
        <v>1</v>
      </c>
      <c r="BD205" s="145" t="s">
        <v>6831</v>
      </c>
      <c r="BE205" s="146" t="s">
        <v>6831</v>
      </c>
      <c r="BF205" s="147" t="s">
        <v>6831</v>
      </c>
      <c r="BG205" s="147" t="s">
        <v>6831</v>
      </c>
      <c r="BH205" s="144">
        <v>100</v>
      </c>
      <c r="BK205" s="144">
        <v>0</v>
      </c>
      <c r="BL205" s="144">
        <v>45</v>
      </c>
      <c r="BN205" s="300" t="str">
        <f t="shared" si="89"/>
        <v/>
      </c>
      <c r="BO205" s="300"/>
      <c r="BQ205" s="144">
        <v>3</v>
      </c>
      <c r="BS205" s="144" t="s">
        <v>6831</v>
      </c>
      <c r="BU205" s="144" t="s">
        <v>6831</v>
      </c>
      <c r="BW205" s="144" t="s">
        <v>6831</v>
      </c>
      <c r="BX205" s="144">
        <v>5</v>
      </c>
      <c r="BY205" s="148" t="s">
        <v>6831</v>
      </c>
      <c r="BZ205" s="148" t="s">
        <v>6831</v>
      </c>
      <c r="CB205" s="148" t="s">
        <v>6831</v>
      </c>
      <c r="CE205" s="142">
        <v>8515</v>
      </c>
      <c r="CF205" s="142" t="s">
        <v>14475</v>
      </c>
      <c r="CG205" s="142" t="s">
        <v>15592</v>
      </c>
      <c r="CH205" s="142" t="s">
        <v>6831</v>
      </c>
      <c r="CI205" s="142" t="s">
        <v>6831</v>
      </c>
      <c r="DD205" s="300"/>
      <c r="DE205" s="300"/>
      <c r="DF205" s="300"/>
      <c r="DG205" s="300"/>
      <c r="DI205" s="144">
        <v>45</v>
      </c>
      <c r="DK205" s="300" t="str">
        <f t="shared" si="90"/>
        <v/>
      </c>
      <c r="DL205" s="300"/>
      <c r="EW205" s="149">
        <v>1</v>
      </c>
      <c r="EZ205" s="149">
        <v>101</v>
      </c>
      <c r="FF205" s="149" t="s">
        <v>15593</v>
      </c>
      <c r="FH205" s="149">
        <v>1</v>
      </c>
      <c r="FJ205" s="149">
        <v>1</v>
      </c>
      <c r="FM205" s="149">
        <v>101</v>
      </c>
      <c r="FT205" s="149" t="s">
        <v>15593</v>
      </c>
      <c r="FV205" s="149">
        <v>1</v>
      </c>
      <c r="FX205" s="152">
        <v>2000</v>
      </c>
      <c r="FY205" s="152">
        <v>1</v>
      </c>
    </row>
    <row r="206" spans="1:181">
      <c r="A206" s="139">
        <v>9024</v>
      </c>
      <c r="B206" s="139" t="s">
        <v>2107</v>
      </c>
      <c r="C206" s="300">
        <f t="shared" si="91"/>
        <v>2</v>
      </c>
      <c r="D206" s="300">
        <f t="shared" si="91"/>
        <v>1</v>
      </c>
      <c r="E206" s="300">
        <f t="shared" si="91"/>
        <v>1</v>
      </c>
      <c r="F206" s="300">
        <f t="shared" si="91"/>
        <v>1</v>
      </c>
      <c r="G206" s="300">
        <f t="shared" si="91"/>
        <v>2</v>
      </c>
      <c r="H206" s="300">
        <f t="shared" si="91"/>
        <v>2</v>
      </c>
      <c r="I206" s="300" t="str">
        <f t="shared" si="91"/>
        <v/>
      </c>
      <c r="J206" s="300"/>
      <c r="K206" s="300" t="str">
        <f t="shared" si="92"/>
        <v/>
      </c>
      <c r="L206" s="300">
        <f t="shared" si="92"/>
        <v>3.5999999999999997E-2</v>
      </c>
      <c r="M206" s="300">
        <f t="shared" si="92"/>
        <v>2.7E-2</v>
      </c>
      <c r="N206" s="300" t="str">
        <f t="shared" si="92"/>
        <v>PLAYERSKILL_316</v>
      </c>
      <c r="O206" s="300" t="str">
        <f t="shared" si="92"/>
        <v>PLAYERSKILLDES_316</v>
      </c>
      <c r="P206" s="300" t="str">
        <f t="shared" si="92"/>
        <v>PLAYERSKILLDES2_316</v>
      </c>
      <c r="Q206" s="300" t="str">
        <f t="shared" si="92"/>
        <v>PLAYERSKILLDES3_316</v>
      </c>
      <c r="R206" s="300"/>
      <c r="S206" s="300" t="str">
        <f t="shared" si="93"/>
        <v>ps_qidao</v>
      </c>
      <c r="T206" s="300">
        <f t="shared" si="93"/>
        <v>100</v>
      </c>
      <c r="U206" s="300" t="str">
        <f t="shared" si="93"/>
        <v/>
      </c>
      <c r="V206" s="300" t="str">
        <f t="shared" si="93"/>
        <v/>
      </c>
      <c r="W206" s="300" t="str">
        <f t="shared" si="93"/>
        <v/>
      </c>
      <c r="X206" s="300" t="str">
        <f t="shared" si="93"/>
        <v/>
      </c>
      <c r="Y206" s="300" t="str">
        <f t="shared" si="93"/>
        <v/>
      </c>
      <c r="Z206" s="300" t="str">
        <f t="shared" si="93"/>
        <v/>
      </c>
      <c r="AA206" s="300" t="str">
        <f t="shared" si="93"/>
        <v/>
      </c>
      <c r="AB206" s="300" t="str">
        <f t="shared" si="93"/>
        <v/>
      </c>
      <c r="AC206" s="300"/>
      <c r="AD206" s="300" t="str">
        <f t="shared" si="94"/>
        <v>qidao1_qidao</v>
      </c>
      <c r="AE206" s="300" t="str">
        <f t="shared" si="94"/>
        <v/>
      </c>
      <c r="AF206" s="300" t="str">
        <f t="shared" si="94"/>
        <v/>
      </c>
      <c r="AG206" s="300" t="str">
        <f t="shared" si="94"/>
        <v>qidao2_qidao</v>
      </c>
      <c r="AH206" s="300">
        <f t="shared" si="94"/>
        <v>120</v>
      </c>
      <c r="AI206" s="300" t="str">
        <f t="shared" si="94"/>
        <v/>
      </c>
      <c r="AJ206" s="300" t="str">
        <f t="shared" si="94"/>
        <v/>
      </c>
      <c r="AK206" s="300" t="str">
        <f t="shared" si="94"/>
        <v/>
      </c>
      <c r="AL206" s="300" t="str">
        <f t="shared" si="94"/>
        <v/>
      </c>
      <c r="AM206" s="300">
        <f t="shared" si="94"/>
        <v>2</v>
      </c>
      <c r="AN206" s="300" t="str">
        <f t="shared" si="94"/>
        <v>[["skill_qidao",1]]</v>
      </c>
      <c r="AO206" s="139">
        <v>0</v>
      </c>
      <c r="AP206" s="139">
        <v>3</v>
      </c>
      <c r="AQ206" s="127">
        <v>3</v>
      </c>
      <c r="AR206" s="141">
        <v>0</v>
      </c>
      <c r="AT206" s="504" t="s">
        <v>15204</v>
      </c>
      <c r="AU206" s="141" t="s">
        <v>15519</v>
      </c>
      <c r="AV206" s="143" t="s">
        <v>15594</v>
      </c>
      <c r="AW206" s="141">
        <v>1</v>
      </c>
      <c r="AX206" s="142">
        <v>1</v>
      </c>
      <c r="AY206" s="142">
        <v>1</v>
      </c>
      <c r="AZ206" s="142" t="s">
        <v>6831</v>
      </c>
      <c r="BB206" s="143">
        <v>1</v>
      </c>
      <c r="BD206" s="145" t="s">
        <v>6831</v>
      </c>
      <c r="BE206" s="146">
        <v>10316</v>
      </c>
      <c r="BF206" s="147" t="s">
        <v>6831</v>
      </c>
      <c r="BG206" s="147" t="s">
        <v>6831</v>
      </c>
      <c r="BH206" s="144">
        <v>100</v>
      </c>
      <c r="BK206" s="144">
        <v>0</v>
      </c>
      <c r="BL206" s="144">
        <v>60</v>
      </c>
      <c r="BM206" s="144">
        <v>9</v>
      </c>
      <c r="BN206" s="300" t="str">
        <f t="shared" si="89"/>
        <v/>
      </c>
      <c r="BO206" s="300"/>
      <c r="BP206" s="144" t="s">
        <v>12513</v>
      </c>
      <c r="BS206" s="144" t="s">
        <v>6831</v>
      </c>
      <c r="BU206" s="144" t="s">
        <v>15595</v>
      </c>
      <c r="BW206" s="144" t="s">
        <v>6831</v>
      </c>
      <c r="BX206" s="144">
        <v>3</v>
      </c>
      <c r="BY206" s="148" t="s">
        <v>6831</v>
      </c>
      <c r="CE206" s="142" t="s">
        <v>6831</v>
      </c>
      <c r="CF206" s="142" t="s">
        <v>6831</v>
      </c>
      <c r="CG206" s="142" t="s">
        <v>6831</v>
      </c>
      <c r="CH206" s="142" t="s">
        <v>6831</v>
      </c>
      <c r="CI206" s="142" t="s">
        <v>6831</v>
      </c>
      <c r="DD206" s="300"/>
      <c r="DE206" s="300"/>
      <c r="DF206" s="300"/>
      <c r="DG206" s="300"/>
      <c r="DI206" s="144">
        <v>60</v>
      </c>
      <c r="DK206" s="300" t="str">
        <f t="shared" si="90"/>
        <v/>
      </c>
      <c r="DL206" s="300"/>
      <c r="EW206" s="149">
        <v>10</v>
      </c>
      <c r="EZ206" s="149">
        <v>100</v>
      </c>
      <c r="FF206" s="149" t="s">
        <v>15588</v>
      </c>
      <c r="FH206" s="149">
        <v>2</v>
      </c>
      <c r="FI206" s="149">
        <v>25</v>
      </c>
      <c r="FJ206" s="149">
        <v>10</v>
      </c>
      <c r="FM206" s="149">
        <v>100</v>
      </c>
      <c r="FT206" s="149" t="s">
        <v>15588</v>
      </c>
      <c r="FV206" s="149">
        <v>2</v>
      </c>
      <c r="FW206" s="149">
        <v>25</v>
      </c>
      <c r="FX206" s="152">
        <v>2000</v>
      </c>
      <c r="FY206" s="152">
        <v>1</v>
      </c>
    </row>
    <row r="207" spans="1:181">
      <c r="A207" s="139">
        <v>9025</v>
      </c>
      <c r="B207" s="139" t="s">
        <v>638</v>
      </c>
      <c r="C207" s="300">
        <f t="shared" si="91"/>
        <v>2</v>
      </c>
      <c r="D207" s="300" t="str">
        <f t="shared" si="91"/>
        <v/>
      </c>
      <c r="E207" s="300" t="str">
        <f t="shared" si="91"/>
        <v/>
      </c>
      <c r="F207" s="300">
        <f t="shared" si="91"/>
        <v>1</v>
      </c>
      <c r="G207" s="300">
        <f t="shared" si="91"/>
        <v>2</v>
      </c>
      <c r="H207" s="300">
        <f t="shared" si="91"/>
        <v>2</v>
      </c>
      <c r="I207" s="300" t="str">
        <f t="shared" si="91"/>
        <v/>
      </c>
      <c r="J207" s="300"/>
      <c r="K207" s="300" t="str">
        <f t="shared" si="92"/>
        <v/>
      </c>
      <c r="L207" s="300">
        <f t="shared" si="92"/>
        <v>2.7E-2</v>
      </c>
      <c r="M207" s="300">
        <f t="shared" si="92"/>
        <v>1.7999999999999999E-2</v>
      </c>
      <c r="N207" s="300" t="str">
        <f t="shared" si="92"/>
        <v>PLAYERSKILL_314</v>
      </c>
      <c r="O207" s="300" t="str">
        <f t="shared" si="92"/>
        <v>PLAYERSKILLDES_314</v>
      </c>
      <c r="P207" s="300" t="str">
        <f t="shared" si="92"/>
        <v>PLAYERSKILLDES2_314</v>
      </c>
      <c r="Q207" s="300" t="str">
        <f t="shared" si="92"/>
        <v>PLAYERSKILLDES3_314</v>
      </c>
      <c r="R207" s="300"/>
      <c r="S207" s="300" t="str">
        <f t="shared" si="93"/>
        <v>ps_liaoshang</v>
      </c>
      <c r="T207" s="300">
        <f t="shared" si="93"/>
        <v>100</v>
      </c>
      <c r="U207" s="300" t="str">
        <f t="shared" si="93"/>
        <v/>
      </c>
      <c r="V207" s="300" t="str">
        <f t="shared" si="93"/>
        <v/>
      </c>
      <c r="W207" s="300" t="str">
        <f t="shared" si="93"/>
        <v/>
      </c>
      <c r="X207" s="300" t="str">
        <f t="shared" si="93"/>
        <v/>
      </c>
      <c r="Y207" s="300" t="str">
        <f t="shared" si="93"/>
        <v/>
      </c>
      <c r="Z207" s="300" t="str">
        <f t="shared" si="93"/>
        <v/>
      </c>
      <c r="AA207" s="300" t="str">
        <f t="shared" si="93"/>
        <v/>
      </c>
      <c r="AB207" s="300" t="str">
        <f t="shared" si="93"/>
        <v/>
      </c>
      <c r="AC207" s="300"/>
      <c r="AD207" s="300" t="str">
        <f t="shared" si="94"/>
        <v/>
      </c>
      <c r="AE207" s="300" t="str">
        <f t="shared" si="94"/>
        <v/>
      </c>
      <c r="AF207" s="300" t="str">
        <f t="shared" si="94"/>
        <v/>
      </c>
      <c r="AG207" s="300" t="str">
        <f t="shared" si="94"/>
        <v/>
      </c>
      <c r="AH207" s="300">
        <f t="shared" si="94"/>
        <v>120</v>
      </c>
      <c r="AI207" s="300" t="str">
        <f t="shared" si="94"/>
        <v>liaoshang</v>
      </c>
      <c r="AJ207" s="300" t="str">
        <f t="shared" si="94"/>
        <v/>
      </c>
      <c r="AK207" s="300" t="str">
        <f t="shared" si="94"/>
        <v/>
      </c>
      <c r="AL207" s="300" t="str">
        <f t="shared" si="94"/>
        <v/>
      </c>
      <c r="AM207" s="300">
        <f t="shared" si="94"/>
        <v>2</v>
      </c>
      <c r="AN207" s="300" t="str">
        <f t="shared" si="94"/>
        <v>[["skill_liaoshang",1]]</v>
      </c>
      <c r="AO207" s="502">
        <v>0</v>
      </c>
      <c r="AP207" s="502">
        <v>3</v>
      </c>
      <c r="AQ207" s="502">
        <v>3</v>
      </c>
      <c r="AR207" s="502">
        <v>0</v>
      </c>
      <c r="AS207" s="502"/>
      <c r="AT207" s="504" t="s">
        <v>15204</v>
      </c>
      <c r="AU207" s="141" t="s">
        <v>15571</v>
      </c>
      <c r="AV207" s="143" t="s">
        <v>15573</v>
      </c>
      <c r="AW207" s="502">
        <v>1</v>
      </c>
      <c r="AX207" s="502">
        <v>1</v>
      </c>
      <c r="AY207" s="502">
        <v>1</v>
      </c>
      <c r="AZ207" s="502" t="s">
        <v>6831</v>
      </c>
      <c r="BA207" s="502"/>
      <c r="BB207" s="502">
        <v>1</v>
      </c>
      <c r="BC207" s="502"/>
      <c r="BD207" s="502" t="s">
        <v>6831</v>
      </c>
      <c r="BE207" s="502" t="s">
        <v>6831</v>
      </c>
      <c r="BF207" s="502" t="s">
        <v>6831</v>
      </c>
      <c r="BG207" s="502" t="s">
        <v>6831</v>
      </c>
      <c r="BH207" s="502">
        <v>100</v>
      </c>
      <c r="BI207" s="502"/>
      <c r="BJ207" s="502"/>
      <c r="BK207" s="502">
        <v>1</v>
      </c>
      <c r="BL207" s="502">
        <v>45</v>
      </c>
      <c r="BM207" s="502">
        <v>8</v>
      </c>
      <c r="BN207" s="300" t="str">
        <f t="shared" si="89"/>
        <v/>
      </c>
      <c r="BO207" s="300"/>
      <c r="BP207" s="502" t="s">
        <v>12513</v>
      </c>
      <c r="BQ207" s="502">
        <v>1</v>
      </c>
      <c r="BR207" s="502"/>
      <c r="BS207" s="502"/>
      <c r="BT207" s="502"/>
      <c r="BU207" s="502" t="s">
        <v>15587</v>
      </c>
      <c r="BV207" s="502"/>
      <c r="BW207" s="502" t="s">
        <v>6831</v>
      </c>
      <c r="BX207" s="502">
        <v>3</v>
      </c>
      <c r="BY207" s="505" t="s">
        <v>6831</v>
      </c>
      <c r="BZ207" s="505" t="s">
        <v>6831</v>
      </c>
      <c r="CA207" s="505" t="s">
        <v>6831</v>
      </c>
      <c r="CB207" s="505" t="s">
        <v>6831</v>
      </c>
      <c r="CC207" s="505"/>
      <c r="CD207" s="505"/>
      <c r="CE207" s="502" t="s">
        <v>6831</v>
      </c>
      <c r="CF207" s="502" t="s">
        <v>6831</v>
      </c>
      <c r="CG207" s="502" t="s">
        <v>6831</v>
      </c>
      <c r="CH207" s="502" t="s">
        <v>6831</v>
      </c>
      <c r="CI207" s="502" t="s">
        <v>6831</v>
      </c>
      <c r="CJ207" s="502"/>
      <c r="CK207" s="502"/>
      <c r="CL207" s="502"/>
      <c r="CM207" s="502"/>
      <c r="CN207" s="502"/>
      <c r="CO207" s="502"/>
      <c r="CP207" s="502"/>
      <c r="CQ207" s="502"/>
      <c r="CR207" s="502"/>
      <c r="CS207" s="502"/>
      <c r="CT207" s="502"/>
      <c r="CU207" s="502"/>
      <c r="CV207" s="502"/>
      <c r="CW207" s="502">
        <v>8</v>
      </c>
      <c r="CX207" s="502"/>
      <c r="CY207" s="502"/>
      <c r="CZ207" s="502"/>
      <c r="DA207" s="502"/>
      <c r="DB207" s="502"/>
      <c r="DC207" s="502"/>
      <c r="DD207" s="300"/>
      <c r="DE207" s="300"/>
      <c r="DF207" s="300"/>
      <c r="DG207" s="300"/>
      <c r="DH207" s="502"/>
      <c r="DI207" s="502">
        <v>45</v>
      </c>
      <c r="DJ207" s="502"/>
      <c r="DK207" s="300" t="str">
        <f t="shared" si="90"/>
        <v/>
      </c>
      <c r="DL207" s="300"/>
      <c r="DM207" s="502"/>
      <c r="DN207" s="502"/>
      <c r="DO207" s="502"/>
      <c r="DP207" s="502"/>
      <c r="DQ207" s="502"/>
      <c r="DR207" s="502"/>
      <c r="DS207" s="502"/>
      <c r="DT207" s="502"/>
      <c r="DU207" s="502"/>
      <c r="DV207" s="502"/>
      <c r="DW207" s="502"/>
      <c r="DX207" s="502"/>
      <c r="DY207" s="502"/>
      <c r="DZ207" s="502"/>
      <c r="EA207" s="502"/>
      <c r="EB207" s="502"/>
      <c r="EC207" s="502"/>
      <c r="ED207" s="502"/>
      <c r="EE207" s="502"/>
      <c r="EF207" s="502"/>
      <c r="EG207" s="502"/>
      <c r="EH207" s="502"/>
      <c r="EI207" s="502"/>
      <c r="EJ207" s="502"/>
      <c r="EK207" s="502"/>
      <c r="EL207" s="502"/>
      <c r="EM207" s="502"/>
      <c r="EN207" s="502"/>
      <c r="EO207" s="502"/>
      <c r="EP207" s="502"/>
      <c r="EQ207" s="502"/>
      <c r="ER207" s="502"/>
      <c r="ES207" s="502"/>
      <c r="ET207" s="502"/>
      <c r="EU207" s="502"/>
      <c r="EV207" s="502"/>
      <c r="EW207" s="502">
        <v>1</v>
      </c>
      <c r="EX207" s="502"/>
      <c r="EY207" s="502"/>
      <c r="EZ207" s="502">
        <v>100</v>
      </c>
      <c r="FA207" s="502"/>
      <c r="FB207" s="502"/>
      <c r="FC207" s="502"/>
      <c r="FD207" s="502"/>
      <c r="FE207" s="502"/>
      <c r="FF207" s="504" t="s">
        <v>15588</v>
      </c>
      <c r="FG207" s="502"/>
      <c r="FH207" s="502">
        <v>2</v>
      </c>
      <c r="FI207" s="502">
        <v>25</v>
      </c>
      <c r="FJ207" s="502">
        <v>1</v>
      </c>
      <c r="FK207" s="502"/>
      <c r="FL207" s="502"/>
      <c r="FM207" s="502">
        <v>100</v>
      </c>
      <c r="FN207" s="502"/>
      <c r="FO207" s="502"/>
      <c r="FP207" s="502"/>
      <c r="FQ207" s="502"/>
      <c r="FR207" s="502"/>
      <c r="FS207" s="502"/>
      <c r="FT207" s="504" t="s">
        <v>15588</v>
      </c>
      <c r="FU207" s="502"/>
      <c r="FV207" s="502">
        <v>2</v>
      </c>
      <c r="FW207" s="502">
        <v>25</v>
      </c>
      <c r="FX207" s="152">
        <v>2000</v>
      </c>
      <c r="FY207" s="152">
        <v>1</v>
      </c>
    </row>
    <row r="208" spans="1:181">
      <c r="A208" s="139">
        <v>9026</v>
      </c>
      <c r="B208" s="139" t="s">
        <v>659</v>
      </c>
      <c r="C208" s="300">
        <f t="shared" si="91"/>
        <v>2</v>
      </c>
      <c r="D208" s="300" t="str">
        <f t="shared" si="91"/>
        <v/>
      </c>
      <c r="E208" s="300" t="str">
        <f t="shared" si="91"/>
        <v/>
      </c>
      <c r="F208" s="300">
        <f t="shared" si="91"/>
        <v>1</v>
      </c>
      <c r="G208" s="300">
        <f t="shared" si="91"/>
        <v>2</v>
      </c>
      <c r="H208" s="300">
        <f t="shared" si="91"/>
        <v>2</v>
      </c>
      <c r="I208" s="300" t="str">
        <f t="shared" si="91"/>
        <v/>
      </c>
      <c r="J208" s="300"/>
      <c r="K208" s="300" t="str">
        <f t="shared" si="92"/>
        <v/>
      </c>
      <c r="L208" s="300">
        <f t="shared" si="92"/>
        <v>2.7E-2</v>
      </c>
      <c r="M208" s="300">
        <f t="shared" si="92"/>
        <v>1.7999999999999999E-2</v>
      </c>
      <c r="N208" s="300" t="str">
        <f t="shared" si="92"/>
        <v>PLAYERSKILL_502</v>
      </c>
      <c r="O208" s="300" t="str">
        <f t="shared" si="92"/>
        <v>PLAYERSKILLDES_502</v>
      </c>
      <c r="P208" s="300" t="str">
        <f t="shared" si="92"/>
        <v>PLAYERSKILLDES2_502</v>
      </c>
      <c r="Q208" s="300" t="str">
        <f t="shared" si="92"/>
        <v>PLAYERSKILLDES3_502</v>
      </c>
      <c r="R208" s="300"/>
      <c r="S208" s="300" t="str">
        <f t="shared" si="93"/>
        <v>ps_hutishifu</v>
      </c>
      <c r="T208" s="300">
        <f t="shared" si="93"/>
        <v>100</v>
      </c>
      <c r="U208" s="300" t="str">
        <f t="shared" si="93"/>
        <v/>
      </c>
      <c r="V208" s="300" t="str">
        <f t="shared" si="93"/>
        <v/>
      </c>
      <c r="W208" s="300" t="str">
        <f t="shared" si="93"/>
        <v/>
      </c>
      <c r="X208" s="300" t="str">
        <f t="shared" si="93"/>
        <v/>
      </c>
      <c r="Y208" s="300" t="str">
        <f t="shared" si="93"/>
        <v/>
      </c>
      <c r="Z208" s="300" t="str">
        <f t="shared" si="93"/>
        <v/>
      </c>
      <c r="AA208" s="300" t="str">
        <f t="shared" si="93"/>
        <v/>
      </c>
      <c r="AB208" s="300" t="str">
        <f t="shared" si="93"/>
        <v/>
      </c>
      <c r="AC208" s="300"/>
      <c r="AD208" s="300" t="str">
        <f t="shared" si="94"/>
        <v>hutishifu1_hutishifu</v>
      </c>
      <c r="AE208" s="300" t="str">
        <f t="shared" si="94"/>
        <v/>
      </c>
      <c r="AF208" s="300" t="str">
        <f t="shared" si="94"/>
        <v/>
      </c>
      <c r="AG208" s="300" t="str">
        <f t="shared" si="94"/>
        <v>hutishifu2_hutishifu</v>
      </c>
      <c r="AH208" s="300">
        <f t="shared" si="94"/>
        <v>160</v>
      </c>
      <c r="AI208" s="300" t="str">
        <f t="shared" si="94"/>
        <v/>
      </c>
      <c r="AJ208" s="300" t="str">
        <f t="shared" si="94"/>
        <v/>
      </c>
      <c r="AK208" s="300" t="str">
        <f t="shared" si="94"/>
        <v/>
      </c>
      <c r="AL208" s="300" t="str">
        <f t="shared" si="94"/>
        <v/>
      </c>
      <c r="AM208" s="300">
        <f t="shared" si="94"/>
        <v>2</v>
      </c>
      <c r="AN208" s="300" t="str">
        <f t="shared" si="94"/>
        <v>[["skill_hutishifu",1]]</v>
      </c>
      <c r="AO208" s="139">
        <v>0</v>
      </c>
      <c r="AP208" s="139">
        <v>3</v>
      </c>
      <c r="AQ208" s="127">
        <v>5</v>
      </c>
      <c r="AR208" s="141">
        <v>0</v>
      </c>
      <c r="AT208" s="141" t="s">
        <v>15204</v>
      </c>
      <c r="AU208" s="141" t="s">
        <v>15571</v>
      </c>
      <c r="AV208" s="143" t="s">
        <v>15573</v>
      </c>
      <c r="AW208" s="141">
        <v>1</v>
      </c>
      <c r="AX208" s="142">
        <v>1</v>
      </c>
      <c r="AY208" s="142">
        <v>1</v>
      </c>
      <c r="AZ208" s="142" t="s">
        <v>6831</v>
      </c>
      <c r="BB208" s="143">
        <v>1</v>
      </c>
      <c r="BD208" s="145" t="s">
        <v>6831</v>
      </c>
      <c r="BE208" s="146" t="s">
        <v>6831</v>
      </c>
      <c r="BF208" s="147" t="s">
        <v>6831</v>
      </c>
      <c r="BG208" s="147" t="s">
        <v>6831</v>
      </c>
      <c r="BH208" s="144">
        <v>100</v>
      </c>
      <c r="BK208" s="144">
        <v>1</v>
      </c>
      <c r="BL208" s="144">
        <v>45</v>
      </c>
      <c r="BM208" s="144">
        <v>8</v>
      </c>
      <c r="BN208" s="300" t="str">
        <f t="shared" si="89"/>
        <v/>
      </c>
      <c r="BO208" s="300"/>
      <c r="BP208" s="144" t="s">
        <v>12513</v>
      </c>
      <c r="BS208" s="144" t="s">
        <v>6831</v>
      </c>
      <c r="BU208" s="144" t="s">
        <v>15579</v>
      </c>
      <c r="BW208" s="144" t="s">
        <v>6831</v>
      </c>
      <c r="BX208" s="144">
        <v>5</v>
      </c>
      <c r="BY208" s="148" t="s">
        <v>6831</v>
      </c>
      <c r="BZ208" s="148" t="s">
        <v>6831</v>
      </c>
      <c r="CA208" s="148">
        <v>4502</v>
      </c>
      <c r="CB208" s="148" t="s">
        <v>15138</v>
      </c>
      <c r="CE208" s="142" t="s">
        <v>6831</v>
      </c>
      <c r="CF208" s="142" t="s">
        <v>6831</v>
      </c>
      <c r="CG208" s="142" t="s">
        <v>6831</v>
      </c>
      <c r="CH208" s="142" t="s">
        <v>6831</v>
      </c>
      <c r="CI208" s="142" t="s">
        <v>6831</v>
      </c>
      <c r="DD208" s="300"/>
      <c r="DE208" s="300"/>
      <c r="DF208" s="300"/>
      <c r="DG208" s="300"/>
      <c r="DI208" s="144">
        <v>45</v>
      </c>
      <c r="DK208" s="300" t="str">
        <f t="shared" si="90"/>
        <v/>
      </c>
      <c r="DL208" s="300"/>
      <c r="EW208" s="149">
        <v>1</v>
      </c>
      <c r="EZ208" s="149">
        <v>100</v>
      </c>
      <c r="FF208" s="149" t="s">
        <v>15580</v>
      </c>
      <c r="FH208" s="149">
        <v>1</v>
      </c>
      <c r="FI208" s="149">
        <v>25</v>
      </c>
      <c r="FJ208" s="149">
        <v>1</v>
      </c>
      <c r="FM208" s="149">
        <v>100</v>
      </c>
      <c r="FT208" s="149" t="s">
        <v>15580</v>
      </c>
      <c r="FV208" s="149">
        <v>1</v>
      </c>
      <c r="FW208" s="149">
        <v>25</v>
      </c>
      <c r="FX208" s="152">
        <v>2000</v>
      </c>
      <c r="FY208" s="152">
        <v>1</v>
      </c>
    </row>
    <row r="209" spans="1:181">
      <c r="A209" s="139">
        <v>9027</v>
      </c>
      <c r="B209" s="139" t="s">
        <v>15591</v>
      </c>
      <c r="C209" s="300">
        <f t="shared" si="91"/>
        <v>2</v>
      </c>
      <c r="D209" s="300" t="str">
        <f t="shared" si="91"/>
        <v/>
      </c>
      <c r="E209" s="300" t="str">
        <f t="shared" si="91"/>
        <v/>
      </c>
      <c r="F209" s="300">
        <f t="shared" si="91"/>
        <v>1</v>
      </c>
      <c r="G209" s="300">
        <f t="shared" si="91"/>
        <v>3</v>
      </c>
      <c r="H209" s="300">
        <f t="shared" si="91"/>
        <v>3</v>
      </c>
      <c r="I209" s="300" t="str">
        <f t="shared" si="91"/>
        <v/>
      </c>
      <c r="J209" s="300"/>
      <c r="K209" s="300" t="str">
        <f t="shared" si="92"/>
        <v/>
      </c>
      <c r="L209" s="300">
        <f t="shared" si="92"/>
        <v>2.7E-2</v>
      </c>
      <c r="M209" s="300">
        <f t="shared" si="92"/>
        <v>1.7999999999999999E-2</v>
      </c>
      <c r="N209" s="300" t="str">
        <f t="shared" si="92"/>
        <v>PLAYERSKILL_515</v>
      </c>
      <c r="O209" s="300" t="str">
        <f t="shared" si="92"/>
        <v>PLAYERSKILLDES_515</v>
      </c>
      <c r="P209" s="300" t="str">
        <f t="shared" si="92"/>
        <v>PLAYERSKILLDES2_515</v>
      </c>
      <c r="Q209" s="300" t="str">
        <f t="shared" si="92"/>
        <v>PLAYERSKILLDES3_515</v>
      </c>
      <c r="R209" s="300"/>
      <c r="S209" s="300" t="str">
        <f t="shared" si="93"/>
        <v>ps_senlingongming</v>
      </c>
      <c r="T209" s="300">
        <f t="shared" si="93"/>
        <v>100</v>
      </c>
      <c r="U209" s="300" t="str">
        <f t="shared" si="93"/>
        <v/>
      </c>
      <c r="V209" s="300" t="str">
        <f t="shared" si="93"/>
        <v/>
      </c>
      <c r="W209" s="300" t="str">
        <f t="shared" si="93"/>
        <v/>
      </c>
      <c r="X209" s="300" t="str">
        <f t="shared" si="93"/>
        <v/>
      </c>
      <c r="Y209" s="300" t="str">
        <f t="shared" si="93"/>
        <v/>
      </c>
      <c r="Z209" s="300" t="str">
        <f t="shared" si="93"/>
        <v/>
      </c>
      <c r="AA209" s="300" t="str">
        <f t="shared" si="93"/>
        <v/>
      </c>
      <c r="AB209" s="300" t="str">
        <f t="shared" si="93"/>
        <v/>
      </c>
      <c r="AC209" s="300"/>
      <c r="AD209" s="300" t="str">
        <f t="shared" si="94"/>
        <v>senlingongming1_senlingongming</v>
      </c>
      <c r="AE209" s="300" t="str">
        <f t="shared" si="94"/>
        <v/>
      </c>
      <c r="AF209" s="300" t="str">
        <f t="shared" si="94"/>
        <v/>
      </c>
      <c r="AG209" s="300" t="str">
        <f t="shared" si="94"/>
        <v>senlingongming2_senlingongming</v>
      </c>
      <c r="AH209" s="300">
        <f t="shared" si="94"/>
        <v>120</v>
      </c>
      <c r="AI209" s="300" t="str">
        <f t="shared" si="94"/>
        <v/>
      </c>
      <c r="AJ209" s="300" t="str">
        <f t="shared" si="94"/>
        <v/>
      </c>
      <c r="AK209" s="300" t="str">
        <f t="shared" si="94"/>
        <v/>
      </c>
      <c r="AL209" s="300" t="str">
        <f t="shared" si="94"/>
        <v/>
      </c>
      <c r="AM209" s="300" t="str">
        <f t="shared" si="94"/>
        <v/>
      </c>
      <c r="AN209" s="300" t="str">
        <f t="shared" si="94"/>
        <v>[["skill_senlingongming",1]]</v>
      </c>
      <c r="AO209" s="139">
        <v>0</v>
      </c>
      <c r="AP209" s="139">
        <v>3</v>
      </c>
      <c r="AQ209" s="127">
        <v>5</v>
      </c>
      <c r="AR209" s="141">
        <v>0</v>
      </c>
      <c r="AT209" s="141" t="s">
        <v>15596</v>
      </c>
      <c r="AU209" s="141" t="s">
        <v>15259</v>
      </c>
      <c r="AV209" s="143" t="s">
        <v>15589</v>
      </c>
      <c r="AW209" s="141">
        <v>1</v>
      </c>
      <c r="AX209" s="142">
        <v>1</v>
      </c>
      <c r="AY209" s="142">
        <v>1</v>
      </c>
      <c r="AZ209" s="142" t="s">
        <v>6831</v>
      </c>
      <c r="BB209" s="143">
        <v>1</v>
      </c>
      <c r="BD209" s="145" t="s">
        <v>6831</v>
      </c>
      <c r="BE209" s="146" t="s">
        <v>6831</v>
      </c>
      <c r="BF209" s="147" t="s">
        <v>6831</v>
      </c>
      <c r="BG209" s="147" t="s">
        <v>6831</v>
      </c>
      <c r="BH209" s="144">
        <v>100</v>
      </c>
      <c r="BK209" s="144">
        <v>0</v>
      </c>
      <c r="BL209" s="144">
        <v>45</v>
      </c>
      <c r="BN209" s="300" t="str">
        <f t="shared" si="89"/>
        <v/>
      </c>
      <c r="BO209" s="300"/>
      <c r="BQ209" s="144">
        <v>3</v>
      </c>
      <c r="BS209" s="144" t="s">
        <v>6831</v>
      </c>
      <c r="BU209" s="144" t="s">
        <v>6831</v>
      </c>
      <c r="BW209" s="144" t="s">
        <v>6831</v>
      </c>
      <c r="BX209" s="144">
        <v>5</v>
      </c>
      <c r="BY209" s="148" t="s">
        <v>6831</v>
      </c>
      <c r="BZ209" s="148" t="s">
        <v>6831</v>
      </c>
      <c r="CB209" s="148" t="s">
        <v>6831</v>
      </c>
      <c r="CE209" s="142">
        <v>8515</v>
      </c>
      <c r="CF209" s="142" t="s">
        <v>14475</v>
      </c>
      <c r="CG209" s="142" t="s">
        <v>15392</v>
      </c>
      <c r="CH209" s="142" t="s">
        <v>6831</v>
      </c>
      <c r="CI209" s="142" t="s">
        <v>6831</v>
      </c>
      <c r="DD209" s="300"/>
      <c r="DE209" s="300"/>
      <c r="DF209" s="300"/>
      <c r="DG209" s="300"/>
      <c r="DI209" s="144">
        <v>45</v>
      </c>
      <c r="DK209" s="300" t="str">
        <f t="shared" si="90"/>
        <v/>
      </c>
      <c r="DL209" s="300"/>
      <c r="EW209" s="149">
        <v>1</v>
      </c>
      <c r="EZ209" s="149">
        <v>101</v>
      </c>
      <c r="FF209" s="149" t="s">
        <v>15593</v>
      </c>
      <c r="FH209" s="149">
        <v>1</v>
      </c>
      <c r="FJ209" s="149">
        <v>1</v>
      </c>
      <c r="FM209" s="149">
        <v>101</v>
      </c>
      <c r="FT209" s="149" t="s">
        <v>15593</v>
      </c>
      <c r="FV209" s="149">
        <v>1</v>
      </c>
      <c r="FX209" s="152">
        <v>2000</v>
      </c>
      <c r="FY209" s="152">
        <v>1</v>
      </c>
    </row>
    <row r="210" spans="1:181">
      <c r="A210" s="139">
        <v>9028</v>
      </c>
      <c r="B210" s="139" t="s">
        <v>2107</v>
      </c>
      <c r="C210" s="300">
        <f t="shared" si="91"/>
        <v>2</v>
      </c>
      <c r="D210" s="300">
        <f t="shared" si="91"/>
        <v>1</v>
      </c>
      <c r="E210" s="300">
        <f t="shared" si="91"/>
        <v>1</v>
      </c>
      <c r="F210" s="300">
        <f t="shared" si="91"/>
        <v>1</v>
      </c>
      <c r="G210" s="300">
        <f t="shared" si="91"/>
        <v>2</v>
      </c>
      <c r="H210" s="300">
        <f t="shared" si="91"/>
        <v>2</v>
      </c>
      <c r="I210" s="300" t="str">
        <f t="shared" si="91"/>
        <v/>
      </c>
      <c r="J210" s="300"/>
      <c r="K210" s="300" t="str">
        <f t="shared" si="92"/>
        <v/>
      </c>
      <c r="L210" s="300">
        <f t="shared" si="92"/>
        <v>3.5999999999999997E-2</v>
      </c>
      <c r="M210" s="300">
        <f t="shared" si="92"/>
        <v>2.7E-2</v>
      </c>
      <c r="N210" s="300" t="str">
        <f t="shared" si="92"/>
        <v>PLAYERSKILL_316</v>
      </c>
      <c r="O210" s="300" t="str">
        <f t="shared" si="92"/>
        <v>PLAYERSKILLDES_316</v>
      </c>
      <c r="P210" s="300" t="str">
        <f t="shared" si="92"/>
        <v>PLAYERSKILLDES2_316</v>
      </c>
      <c r="Q210" s="300" t="str">
        <f t="shared" si="92"/>
        <v>PLAYERSKILLDES3_316</v>
      </c>
      <c r="R210" s="300"/>
      <c r="S210" s="300" t="str">
        <f t="shared" si="93"/>
        <v>ps_qidao</v>
      </c>
      <c r="T210" s="300">
        <f t="shared" si="93"/>
        <v>100</v>
      </c>
      <c r="U210" s="300" t="str">
        <f t="shared" si="93"/>
        <v/>
      </c>
      <c r="V210" s="300" t="str">
        <f t="shared" si="93"/>
        <v/>
      </c>
      <c r="W210" s="300" t="str">
        <f t="shared" si="93"/>
        <v/>
      </c>
      <c r="X210" s="300" t="str">
        <f t="shared" si="93"/>
        <v/>
      </c>
      <c r="Y210" s="300" t="str">
        <f t="shared" si="93"/>
        <v/>
      </c>
      <c r="Z210" s="300" t="str">
        <f t="shared" si="93"/>
        <v/>
      </c>
      <c r="AA210" s="300" t="str">
        <f t="shared" si="93"/>
        <v/>
      </c>
      <c r="AB210" s="300" t="str">
        <f t="shared" si="93"/>
        <v/>
      </c>
      <c r="AC210" s="300"/>
      <c r="AD210" s="300" t="str">
        <f t="shared" si="94"/>
        <v>qidao1_qidao</v>
      </c>
      <c r="AE210" s="300" t="str">
        <f t="shared" si="94"/>
        <v/>
      </c>
      <c r="AF210" s="300" t="str">
        <f t="shared" si="94"/>
        <v/>
      </c>
      <c r="AG210" s="300" t="str">
        <f t="shared" si="94"/>
        <v>qidao2_qidao</v>
      </c>
      <c r="AH210" s="300">
        <f t="shared" si="94"/>
        <v>120</v>
      </c>
      <c r="AI210" s="300" t="str">
        <f t="shared" si="94"/>
        <v/>
      </c>
      <c r="AJ210" s="300" t="str">
        <f t="shared" si="94"/>
        <v/>
      </c>
      <c r="AK210" s="300" t="str">
        <f t="shared" si="94"/>
        <v/>
      </c>
      <c r="AL210" s="300" t="str">
        <f t="shared" si="94"/>
        <v/>
      </c>
      <c r="AM210" s="300">
        <f t="shared" si="94"/>
        <v>2</v>
      </c>
      <c r="AN210" s="300" t="str">
        <f t="shared" si="94"/>
        <v>[["skill_qidao",1]]</v>
      </c>
      <c r="AO210" s="139">
        <v>0</v>
      </c>
      <c r="AP210" s="139">
        <v>3</v>
      </c>
      <c r="AQ210" s="127">
        <v>3</v>
      </c>
      <c r="AR210" s="141">
        <v>0</v>
      </c>
      <c r="AT210" s="504" t="s">
        <v>15204</v>
      </c>
      <c r="AU210" s="141" t="s">
        <v>15571</v>
      </c>
      <c r="AV210" s="143" t="s">
        <v>15573</v>
      </c>
      <c r="AW210" s="141">
        <v>1</v>
      </c>
      <c r="AX210" s="142">
        <v>1</v>
      </c>
      <c r="AY210" s="142">
        <v>1</v>
      </c>
      <c r="AZ210" s="142" t="s">
        <v>6831</v>
      </c>
      <c r="BB210" s="143">
        <v>1</v>
      </c>
      <c r="BD210" s="145" t="s">
        <v>6831</v>
      </c>
      <c r="BE210" s="146">
        <v>10316</v>
      </c>
      <c r="BF210" s="147" t="s">
        <v>6831</v>
      </c>
      <c r="BG210" s="147" t="s">
        <v>6831</v>
      </c>
      <c r="BH210" s="144">
        <v>100</v>
      </c>
      <c r="BK210" s="144">
        <v>0</v>
      </c>
      <c r="BL210" s="144">
        <v>60</v>
      </c>
      <c r="BM210" s="144">
        <v>9</v>
      </c>
      <c r="BN210" s="300" t="str">
        <f t="shared" si="89"/>
        <v/>
      </c>
      <c r="BO210" s="300"/>
      <c r="BP210" s="144" t="s">
        <v>12513</v>
      </c>
      <c r="BS210" s="144" t="s">
        <v>6831</v>
      </c>
      <c r="BU210" s="144" t="s">
        <v>15595</v>
      </c>
      <c r="BW210" s="144" t="s">
        <v>6831</v>
      </c>
      <c r="BX210" s="144">
        <v>3</v>
      </c>
      <c r="BY210" s="148" t="s">
        <v>6831</v>
      </c>
      <c r="CE210" s="142" t="s">
        <v>6831</v>
      </c>
      <c r="CF210" s="142" t="s">
        <v>6831</v>
      </c>
      <c r="CG210" s="142" t="s">
        <v>6831</v>
      </c>
      <c r="CH210" s="142" t="s">
        <v>6831</v>
      </c>
      <c r="CI210" s="142" t="s">
        <v>6831</v>
      </c>
      <c r="DD210" s="300"/>
      <c r="DE210" s="300"/>
      <c r="DF210" s="300"/>
      <c r="DG210" s="300"/>
      <c r="DI210" s="144">
        <v>60</v>
      </c>
      <c r="DK210" s="300" t="str">
        <f t="shared" si="90"/>
        <v/>
      </c>
      <c r="DL210" s="300"/>
      <c r="EW210" s="149">
        <v>10</v>
      </c>
      <c r="EZ210" s="149">
        <v>100</v>
      </c>
      <c r="FF210" s="149" t="s">
        <v>15588</v>
      </c>
      <c r="FH210" s="149">
        <v>2</v>
      </c>
      <c r="FI210" s="149">
        <v>25</v>
      </c>
      <c r="FJ210" s="149">
        <v>10</v>
      </c>
      <c r="FM210" s="149">
        <v>100</v>
      </c>
      <c r="FT210" s="149" t="s">
        <v>15588</v>
      </c>
      <c r="FV210" s="149">
        <v>2</v>
      </c>
      <c r="FW210" s="149">
        <v>25</v>
      </c>
      <c r="FX210" s="152">
        <v>2000</v>
      </c>
      <c r="FY210" s="152">
        <v>1</v>
      </c>
    </row>
    <row r="211" spans="1:181">
      <c r="A211" s="139">
        <v>9029</v>
      </c>
      <c r="B211" s="139" t="s">
        <v>15570</v>
      </c>
      <c r="C211" s="300">
        <f t="shared" si="91"/>
        <v>2</v>
      </c>
      <c r="D211" s="300" t="str">
        <f t="shared" si="91"/>
        <v/>
      </c>
      <c r="E211" s="300" t="str">
        <f t="shared" si="91"/>
        <v/>
      </c>
      <c r="F211" s="300">
        <f t="shared" si="91"/>
        <v>1</v>
      </c>
      <c r="G211" s="300">
        <f t="shared" si="91"/>
        <v>1</v>
      </c>
      <c r="H211" s="300">
        <f t="shared" si="91"/>
        <v>1</v>
      </c>
      <c r="I211" s="300">
        <f t="shared" si="91"/>
        <v>4</v>
      </c>
      <c r="J211" s="300"/>
      <c r="K211" s="300" t="str">
        <f t="shared" si="92"/>
        <v/>
      </c>
      <c r="L211" s="300">
        <f t="shared" si="92"/>
        <v>2.7E-2</v>
      </c>
      <c r="M211" s="300">
        <f t="shared" si="92"/>
        <v>1.7999999999999999E-2</v>
      </c>
      <c r="N211" s="300" t="str">
        <f t="shared" si="92"/>
        <v>PLAYERSKILL_514</v>
      </c>
      <c r="O211" s="300" t="str">
        <f t="shared" si="92"/>
        <v>PLAYERSKILLDES_514</v>
      </c>
      <c r="P211" s="300" t="str">
        <f t="shared" si="92"/>
        <v>PLAYERSKILLDES2_514</v>
      </c>
      <c r="Q211" s="300" t="str">
        <f t="shared" si="92"/>
        <v>PLAYERSKILLDES3_514</v>
      </c>
      <c r="R211" s="300"/>
      <c r="S211" s="300" t="str">
        <f t="shared" si="93"/>
        <v>ps_dadishenjian</v>
      </c>
      <c r="T211" s="300">
        <f t="shared" si="93"/>
        <v>101</v>
      </c>
      <c r="U211" s="300" t="str">
        <f t="shared" si="93"/>
        <v/>
      </c>
      <c r="V211" s="300" t="str">
        <f t="shared" si="93"/>
        <v/>
      </c>
      <c r="W211" s="300" t="str">
        <f t="shared" si="93"/>
        <v/>
      </c>
      <c r="X211" s="300" t="str">
        <f t="shared" si="93"/>
        <v/>
      </c>
      <c r="Y211" s="300" t="str">
        <f t="shared" si="93"/>
        <v/>
      </c>
      <c r="Z211" s="300" t="str">
        <f t="shared" si="93"/>
        <v/>
      </c>
      <c r="AA211" s="300" t="str">
        <f t="shared" si="93"/>
        <v/>
      </c>
      <c r="AB211" s="300" t="str">
        <f t="shared" si="93"/>
        <v/>
      </c>
      <c r="AC211" s="300"/>
      <c r="AD211" s="300" t="str">
        <f t="shared" si="94"/>
        <v>dadishenjian1_dadishenjian</v>
      </c>
      <c r="AE211" s="300" t="str">
        <f t="shared" si="94"/>
        <v/>
      </c>
      <c r="AF211" s="300" t="str">
        <f t="shared" si="94"/>
        <v/>
      </c>
      <c r="AG211" s="300" t="str">
        <f t="shared" si="94"/>
        <v>dadishenjian2_dadishenjian</v>
      </c>
      <c r="AH211" s="300">
        <f t="shared" si="94"/>
        <v>130</v>
      </c>
      <c r="AI211" s="300" t="str">
        <f t="shared" si="94"/>
        <v/>
      </c>
      <c r="AJ211" s="300" t="str">
        <f t="shared" si="94"/>
        <v/>
      </c>
      <c r="AK211" s="300" t="str">
        <f t="shared" si="94"/>
        <v/>
      </c>
      <c r="AL211" s="300" t="str">
        <f t="shared" si="94"/>
        <v/>
      </c>
      <c r="AM211" s="300">
        <f t="shared" si="94"/>
        <v>1</v>
      </c>
      <c r="AN211" s="300" t="str">
        <f t="shared" si="94"/>
        <v>[["skill_dadishenjian",1]]</v>
      </c>
      <c r="AO211" s="502">
        <v>0</v>
      </c>
      <c r="AP211" s="502">
        <v>3</v>
      </c>
      <c r="AQ211" s="502">
        <v>5</v>
      </c>
      <c r="AR211" s="502">
        <v>0</v>
      </c>
      <c r="AS211" s="502"/>
      <c r="AT211" s="141" t="s">
        <v>15204</v>
      </c>
      <c r="AU211" s="141" t="s">
        <v>15571</v>
      </c>
      <c r="AV211" s="143" t="s">
        <v>15573</v>
      </c>
      <c r="AW211" s="502">
        <v>1</v>
      </c>
      <c r="AX211" s="502">
        <v>1</v>
      </c>
      <c r="AY211" s="502">
        <v>1</v>
      </c>
      <c r="AZ211" s="502" t="s">
        <v>6831</v>
      </c>
      <c r="BA211" s="502"/>
      <c r="BB211" s="502">
        <v>1</v>
      </c>
      <c r="BC211" s="502"/>
      <c r="BD211" s="502" t="s">
        <v>6831</v>
      </c>
      <c r="BE211" s="502" t="s">
        <v>6831</v>
      </c>
      <c r="BF211" s="502" t="s">
        <v>6831</v>
      </c>
      <c r="BG211" s="502" t="s">
        <v>6831</v>
      </c>
      <c r="BH211" s="502">
        <v>100</v>
      </c>
      <c r="BI211" s="502"/>
      <c r="BJ211" s="502"/>
      <c r="BK211" s="502">
        <v>1</v>
      </c>
      <c r="BL211" s="502">
        <v>50</v>
      </c>
      <c r="BM211" s="502">
        <v>9</v>
      </c>
      <c r="BN211" s="300">
        <f t="shared" si="89"/>
        <v>3</v>
      </c>
      <c r="BO211" s="300"/>
      <c r="BP211" s="502" t="s">
        <v>12513</v>
      </c>
      <c r="BQ211" s="502">
        <v>2</v>
      </c>
      <c r="BR211" s="502"/>
      <c r="BS211" s="502" t="s">
        <v>6831</v>
      </c>
      <c r="BT211" s="502"/>
      <c r="BU211" s="502" t="s">
        <v>15572</v>
      </c>
      <c r="BV211" s="502"/>
      <c r="BW211" s="502" t="s">
        <v>6831</v>
      </c>
      <c r="BX211" s="502">
        <v>5</v>
      </c>
      <c r="BY211" s="505" t="s">
        <v>6831</v>
      </c>
      <c r="BZ211" s="505" t="s">
        <v>6831</v>
      </c>
      <c r="CA211" s="505">
        <v>45001</v>
      </c>
      <c r="CB211" s="511" t="s">
        <v>15138</v>
      </c>
      <c r="CC211" s="511"/>
      <c r="CD211" s="511"/>
      <c r="CE211" s="504"/>
      <c r="CF211" s="502" t="s">
        <v>6831</v>
      </c>
      <c r="CG211" s="502" t="s">
        <v>6831</v>
      </c>
      <c r="CH211" s="502" t="s">
        <v>6831</v>
      </c>
      <c r="CI211" s="502" t="s">
        <v>6831</v>
      </c>
      <c r="CJ211" s="502"/>
      <c r="CK211" s="502"/>
      <c r="CL211" s="502"/>
      <c r="CM211" s="502"/>
      <c r="CN211" s="502"/>
      <c r="CO211" s="502"/>
      <c r="CP211" s="502"/>
      <c r="CQ211" s="502"/>
      <c r="CR211" s="502"/>
      <c r="CS211" s="502"/>
      <c r="CT211" s="502"/>
      <c r="CU211" s="502"/>
      <c r="CV211" s="502"/>
      <c r="CW211" s="504">
        <v>5</v>
      </c>
      <c r="CX211" s="504"/>
      <c r="CY211" s="502">
        <v>1</v>
      </c>
      <c r="CZ211" s="502"/>
      <c r="DA211" s="502"/>
      <c r="DB211" s="502"/>
      <c r="DC211" s="502"/>
      <c r="DD211" s="300"/>
      <c r="DE211" s="300"/>
      <c r="DF211" s="300"/>
      <c r="DG211" s="300"/>
      <c r="DH211" s="502"/>
      <c r="DI211" s="502">
        <v>60</v>
      </c>
      <c r="DJ211" s="502"/>
      <c r="DK211" s="300" t="str">
        <f t="shared" si="90"/>
        <v/>
      </c>
      <c r="DL211" s="300"/>
      <c r="DM211" s="502"/>
      <c r="DN211" s="502"/>
      <c r="DO211" s="502"/>
      <c r="DP211" s="502"/>
      <c r="DQ211" s="502"/>
      <c r="DR211" s="502"/>
      <c r="DS211" s="502"/>
      <c r="DT211" s="502"/>
      <c r="DU211" s="502"/>
      <c r="DV211" s="502"/>
      <c r="DW211" s="502"/>
      <c r="DX211" s="502"/>
      <c r="DY211" s="502"/>
      <c r="DZ211" s="502"/>
      <c r="EA211" s="502"/>
      <c r="EB211" s="502"/>
      <c r="EC211" s="502"/>
      <c r="ED211" s="502"/>
      <c r="EE211" s="502"/>
      <c r="EF211" s="502"/>
      <c r="EG211" s="502"/>
      <c r="EH211" s="502"/>
      <c r="EI211" s="502"/>
      <c r="EJ211" s="502"/>
      <c r="EK211" s="502"/>
      <c r="EL211" s="502"/>
      <c r="EM211" s="502"/>
      <c r="EN211" s="502"/>
      <c r="EO211" s="502"/>
      <c r="EP211" s="502"/>
      <c r="EQ211" s="502"/>
      <c r="ER211" s="502"/>
      <c r="ES211" s="502"/>
      <c r="ET211" s="502"/>
      <c r="EU211" s="502"/>
      <c r="EV211" s="502"/>
      <c r="EW211" s="502">
        <v>1</v>
      </c>
      <c r="EX211" s="502"/>
      <c r="EY211" s="502"/>
      <c r="EZ211" s="502">
        <v>101</v>
      </c>
      <c r="FA211" s="502"/>
      <c r="FB211" s="502"/>
      <c r="FC211" s="502"/>
      <c r="FD211" s="502"/>
      <c r="FE211" s="502"/>
      <c r="FF211" s="502"/>
      <c r="FG211" s="502"/>
      <c r="FH211" s="502">
        <v>2</v>
      </c>
      <c r="FI211" s="502">
        <v>25</v>
      </c>
      <c r="FJ211" s="502">
        <v>1</v>
      </c>
      <c r="FK211" s="502"/>
      <c r="FL211" s="502"/>
      <c r="FM211" s="502">
        <v>101</v>
      </c>
      <c r="FN211" s="502"/>
      <c r="FO211" s="502"/>
      <c r="FP211" s="502"/>
      <c r="FQ211" s="502"/>
      <c r="FR211" s="502"/>
      <c r="FS211" s="502"/>
      <c r="FT211" s="502"/>
      <c r="FU211" s="502"/>
      <c r="FV211" s="502">
        <v>2</v>
      </c>
      <c r="FW211" s="502">
        <v>25</v>
      </c>
      <c r="FX211" s="152">
        <v>2000</v>
      </c>
      <c r="FY211" s="152">
        <v>1</v>
      </c>
    </row>
    <row r="212" spans="1:181" ht="17.25" customHeight="1">
      <c r="A212" s="139">
        <v>9030</v>
      </c>
      <c r="B212" s="139" t="s">
        <v>632</v>
      </c>
      <c r="C212" s="300">
        <f t="shared" si="91"/>
        <v>2</v>
      </c>
      <c r="D212" s="300" t="str">
        <f t="shared" si="91"/>
        <v/>
      </c>
      <c r="E212" s="300" t="str">
        <f t="shared" si="91"/>
        <v/>
      </c>
      <c r="F212" s="300">
        <f t="shared" si="91"/>
        <v>1</v>
      </c>
      <c r="G212" s="300">
        <f t="shared" si="91"/>
        <v>2</v>
      </c>
      <c r="H212" s="300">
        <f t="shared" si="91"/>
        <v>2</v>
      </c>
      <c r="I212" s="300" t="str">
        <f t="shared" si="91"/>
        <v/>
      </c>
      <c r="J212" s="300"/>
      <c r="K212" s="300" t="str">
        <f t="shared" si="92"/>
        <v/>
      </c>
      <c r="L212" s="300">
        <f t="shared" si="92"/>
        <v>2.7E-2</v>
      </c>
      <c r="M212" s="300">
        <f t="shared" si="92"/>
        <v>1.7999999999999999E-2</v>
      </c>
      <c r="N212" s="300" t="str">
        <f t="shared" si="92"/>
        <v>PLAYERSKILL_308</v>
      </c>
      <c r="O212" s="300" t="str">
        <f t="shared" si="92"/>
        <v>PLAYERSKILLDES_308</v>
      </c>
      <c r="P212" s="300" t="str">
        <f t="shared" si="92"/>
        <v>PLAYERSKILLDES2_308</v>
      </c>
      <c r="Q212" s="300" t="str">
        <f t="shared" si="92"/>
        <v>PLAYERSKILLDES3_308</v>
      </c>
      <c r="R212" s="300"/>
      <c r="S212" s="300" t="str">
        <f t="shared" si="93"/>
        <v>ps_huanxinguwu</v>
      </c>
      <c r="T212" s="300">
        <f t="shared" si="93"/>
        <v>100</v>
      </c>
      <c r="U212" s="300" t="str">
        <f t="shared" si="93"/>
        <v/>
      </c>
      <c r="V212" s="300" t="str">
        <f t="shared" si="93"/>
        <v/>
      </c>
      <c r="W212" s="300" t="str">
        <f t="shared" si="93"/>
        <v/>
      </c>
      <c r="X212" s="300" t="str">
        <f t="shared" si="93"/>
        <v/>
      </c>
      <c r="Y212" s="300" t="str">
        <f t="shared" si="93"/>
        <v/>
      </c>
      <c r="Z212" s="300" t="str">
        <f t="shared" si="93"/>
        <v/>
      </c>
      <c r="AA212" s="300" t="str">
        <f t="shared" si="93"/>
        <v/>
      </c>
      <c r="AB212" s="300" t="str">
        <f t="shared" si="93"/>
        <v/>
      </c>
      <c r="AC212" s="300"/>
      <c r="AD212" s="300" t="str">
        <f t="shared" si="94"/>
        <v>huanxinguwu_huanxinguwu</v>
      </c>
      <c r="AE212" s="300" t="str">
        <f t="shared" si="94"/>
        <v/>
      </c>
      <c r="AF212" s="300" t="str">
        <f t="shared" si="94"/>
        <v/>
      </c>
      <c r="AG212" s="300" t="str">
        <f t="shared" si="94"/>
        <v/>
      </c>
      <c r="AH212" s="300">
        <f t="shared" si="94"/>
        <v>160</v>
      </c>
      <c r="AI212" s="300" t="str">
        <f t="shared" si="94"/>
        <v/>
      </c>
      <c r="AJ212" s="300" t="str">
        <f t="shared" si="94"/>
        <v/>
      </c>
      <c r="AK212" s="300" t="str">
        <f t="shared" si="94"/>
        <v/>
      </c>
      <c r="AL212" s="300" t="str">
        <f t="shared" si="94"/>
        <v/>
      </c>
      <c r="AM212" s="300">
        <f t="shared" si="94"/>
        <v>2</v>
      </c>
      <c r="AN212" s="300" t="str">
        <f t="shared" si="94"/>
        <v>[["skill_huanxinguwu",1]]</v>
      </c>
      <c r="AO212" s="139">
        <v>0</v>
      </c>
      <c r="AP212" s="139">
        <v>3</v>
      </c>
      <c r="AQ212" s="127">
        <v>3</v>
      </c>
      <c r="AR212" s="141">
        <v>0</v>
      </c>
      <c r="AT212" s="141" t="s">
        <v>15204</v>
      </c>
      <c r="AU212" s="141" t="s">
        <v>15571</v>
      </c>
      <c r="AV212" s="143" t="s">
        <v>15573</v>
      </c>
      <c r="AW212" s="141">
        <v>1</v>
      </c>
      <c r="AX212" s="142">
        <v>1</v>
      </c>
      <c r="AY212" s="142">
        <v>1</v>
      </c>
      <c r="AZ212" s="142" t="s">
        <v>6831</v>
      </c>
      <c r="BB212" s="143">
        <v>1</v>
      </c>
      <c r="BD212" s="145" t="s">
        <v>6831</v>
      </c>
      <c r="BE212" s="146" t="s">
        <v>6831</v>
      </c>
      <c r="BF212" s="147" t="s">
        <v>6831</v>
      </c>
      <c r="BG212" s="147" t="s">
        <v>6831</v>
      </c>
      <c r="BH212" s="144">
        <v>100</v>
      </c>
      <c r="BI212" s="144" t="s">
        <v>15574</v>
      </c>
      <c r="BJ212" s="144">
        <v>0</v>
      </c>
      <c r="BK212" s="144">
        <v>1</v>
      </c>
      <c r="BL212" s="144">
        <v>60</v>
      </c>
      <c r="BM212" s="144">
        <v>8</v>
      </c>
      <c r="BN212" s="300">
        <f t="shared" si="89"/>
        <v>10</v>
      </c>
      <c r="BO212" s="300"/>
      <c r="BP212" s="144" t="s">
        <v>12513</v>
      </c>
      <c r="BS212" s="144" t="s">
        <v>6831</v>
      </c>
      <c r="BU212" s="144" t="s">
        <v>6831</v>
      </c>
      <c r="BW212" s="144" t="s">
        <v>6831</v>
      </c>
      <c r="BX212" s="144">
        <v>3</v>
      </c>
      <c r="BY212" s="148" t="s">
        <v>6831</v>
      </c>
      <c r="BZ212" s="148" t="s">
        <v>6831</v>
      </c>
      <c r="CA212" s="148">
        <v>4308</v>
      </c>
      <c r="CB212" s="148" t="s">
        <v>15138</v>
      </c>
      <c r="CE212" s="142" t="s">
        <v>6831</v>
      </c>
      <c r="CF212" s="142" t="s">
        <v>6831</v>
      </c>
      <c r="CG212" s="142" t="s">
        <v>6831</v>
      </c>
      <c r="CH212" s="142" t="s">
        <v>6831</v>
      </c>
      <c r="CI212" s="142" t="s">
        <v>6831</v>
      </c>
      <c r="CK212" s="147">
        <v>1</v>
      </c>
      <c r="DD212" s="300"/>
      <c r="DE212" s="300"/>
      <c r="DF212" s="300"/>
      <c r="DG212" s="300"/>
      <c r="DI212" s="144">
        <v>60</v>
      </c>
      <c r="DK212" s="300" t="str">
        <f t="shared" si="90"/>
        <v/>
      </c>
      <c r="DL212" s="300"/>
      <c r="EW212" s="149">
        <v>1</v>
      </c>
      <c r="EZ212" s="149">
        <v>100</v>
      </c>
      <c r="FH212" s="149">
        <v>1</v>
      </c>
      <c r="FI212" s="149">
        <v>25</v>
      </c>
      <c r="FJ212" s="149">
        <v>1</v>
      </c>
      <c r="FM212" s="149">
        <v>100</v>
      </c>
      <c r="FV212" s="149">
        <v>1</v>
      </c>
      <c r="FW212" s="149">
        <v>25</v>
      </c>
      <c r="FX212" s="152">
        <v>2000</v>
      </c>
      <c r="FY212" s="152">
        <v>1</v>
      </c>
    </row>
    <row r="213" spans="1:181">
      <c r="A213" s="139">
        <v>9031</v>
      </c>
      <c r="B213" s="139" t="s">
        <v>15575</v>
      </c>
      <c r="C213" s="300">
        <f t="shared" si="91"/>
        <v>2</v>
      </c>
      <c r="D213" s="300" t="str">
        <f t="shared" si="91"/>
        <v/>
      </c>
      <c r="E213" s="300" t="str">
        <f t="shared" si="91"/>
        <v/>
      </c>
      <c r="F213" s="300">
        <f t="shared" si="91"/>
        <v>1</v>
      </c>
      <c r="G213" s="300">
        <f t="shared" si="91"/>
        <v>2</v>
      </c>
      <c r="H213" s="300">
        <f t="shared" si="91"/>
        <v>2</v>
      </c>
      <c r="I213" s="300" t="str">
        <f t="shared" si="91"/>
        <v/>
      </c>
      <c r="J213" s="300"/>
      <c r="K213" s="300" t="str">
        <f t="shared" si="92"/>
        <v/>
      </c>
      <c r="L213" s="300">
        <f t="shared" si="92"/>
        <v>2.7E-2</v>
      </c>
      <c r="M213" s="300">
        <f t="shared" si="92"/>
        <v>1.7999999999999999E-2</v>
      </c>
      <c r="N213" s="300" t="str">
        <f t="shared" si="92"/>
        <v>PLAYERSKILL_203</v>
      </c>
      <c r="O213" s="300" t="str">
        <f t="shared" si="92"/>
        <v>PLAYERSKILLDES_203</v>
      </c>
      <c r="P213" s="300" t="str">
        <f t="shared" si="92"/>
        <v>PLAYERSKILLDES2_203</v>
      </c>
      <c r="Q213" s="300" t="str">
        <f t="shared" si="92"/>
        <v>PLAYERSKILLDES3_203</v>
      </c>
      <c r="R213" s="300"/>
      <c r="S213" s="300" t="str">
        <f t="shared" si="93"/>
        <v>ps_tuluchengxing</v>
      </c>
      <c r="T213" s="300">
        <f t="shared" si="93"/>
        <v>100</v>
      </c>
      <c r="U213" s="300" t="str">
        <f t="shared" si="93"/>
        <v/>
      </c>
      <c r="V213" s="300" t="str">
        <f t="shared" si="93"/>
        <v/>
      </c>
      <c r="W213" s="300" t="str">
        <f t="shared" si="93"/>
        <v/>
      </c>
      <c r="X213" s="300" t="str">
        <f t="shared" si="93"/>
        <v/>
      </c>
      <c r="Y213" s="300" t="str">
        <f t="shared" si="93"/>
        <v/>
      </c>
      <c r="Z213" s="300" t="str">
        <f t="shared" si="93"/>
        <v/>
      </c>
      <c r="AA213" s="300" t="str">
        <f t="shared" si="93"/>
        <v/>
      </c>
      <c r="AB213" s="300" t="str">
        <f t="shared" si="93"/>
        <v/>
      </c>
      <c r="AC213" s="300"/>
      <c r="AD213" s="300" t="str">
        <f t="shared" si="94"/>
        <v>tuluchengxing1_tuluchengxing</v>
      </c>
      <c r="AE213" s="300" t="str">
        <f t="shared" si="94"/>
        <v/>
      </c>
      <c r="AF213" s="300" t="str">
        <f t="shared" si="94"/>
        <v/>
      </c>
      <c r="AG213" s="300" t="str">
        <f t="shared" si="94"/>
        <v>tuluchengxing2_tuluchengxing</v>
      </c>
      <c r="AH213" s="300">
        <f t="shared" si="94"/>
        <v>150</v>
      </c>
      <c r="AI213" s="300" t="str">
        <f t="shared" si="94"/>
        <v/>
      </c>
      <c r="AJ213" s="300" t="str">
        <f t="shared" si="94"/>
        <v/>
      </c>
      <c r="AK213" s="300" t="str">
        <f t="shared" si="94"/>
        <v/>
      </c>
      <c r="AL213" s="300" t="str">
        <f t="shared" si="94"/>
        <v/>
      </c>
      <c r="AM213" s="300">
        <f t="shared" si="94"/>
        <v>2</v>
      </c>
      <c r="AN213" s="300" t="str">
        <f t="shared" si="94"/>
        <v>[["skill_tuluchengxing",1]]</v>
      </c>
      <c r="AO213" s="139">
        <v>0</v>
      </c>
      <c r="AP213" s="139">
        <v>3</v>
      </c>
      <c r="AQ213" s="127">
        <v>2</v>
      </c>
      <c r="AR213" s="141">
        <v>0</v>
      </c>
      <c r="AT213" s="141" t="s">
        <v>15204</v>
      </c>
      <c r="AU213" s="141" t="s">
        <v>15547</v>
      </c>
      <c r="AV213" s="143" t="s">
        <v>15573</v>
      </c>
      <c r="AW213" s="141">
        <v>1</v>
      </c>
      <c r="AX213" s="142">
        <v>1</v>
      </c>
      <c r="AY213" s="142">
        <v>1</v>
      </c>
      <c r="AZ213" s="142" t="s">
        <v>6831</v>
      </c>
      <c r="BB213" s="143">
        <v>1</v>
      </c>
      <c r="BD213" s="145" t="s">
        <v>6831</v>
      </c>
      <c r="BE213" s="146" t="s">
        <v>6831</v>
      </c>
      <c r="BF213" s="147" t="s">
        <v>6831</v>
      </c>
      <c r="BG213" s="147" t="s">
        <v>6831</v>
      </c>
      <c r="BH213" s="144">
        <v>100</v>
      </c>
      <c r="BI213" s="144" t="s">
        <v>15576</v>
      </c>
      <c r="BJ213" s="144">
        <v>1</v>
      </c>
      <c r="BK213" s="144">
        <v>1</v>
      </c>
      <c r="BL213" s="144">
        <v>60</v>
      </c>
      <c r="BM213" s="144">
        <v>8</v>
      </c>
      <c r="BN213" s="300">
        <f t="shared" si="89"/>
        <v>10</v>
      </c>
      <c r="BO213" s="300"/>
      <c r="BP213" s="144" t="s">
        <v>12513</v>
      </c>
      <c r="BS213" s="144" t="s">
        <v>6831</v>
      </c>
      <c r="BU213" s="144" t="s">
        <v>6831</v>
      </c>
      <c r="BW213" s="144" t="s">
        <v>6831</v>
      </c>
      <c r="BX213" s="144">
        <v>2</v>
      </c>
      <c r="BY213" s="148" t="s">
        <v>6831</v>
      </c>
      <c r="BZ213" s="148" t="s">
        <v>6831</v>
      </c>
      <c r="CA213" s="148">
        <v>4203</v>
      </c>
      <c r="CB213" s="148" t="s">
        <v>15138</v>
      </c>
      <c r="CE213" s="142" t="s">
        <v>6831</v>
      </c>
      <c r="CF213" s="142" t="s">
        <v>6831</v>
      </c>
      <c r="CG213" s="142" t="s">
        <v>6831</v>
      </c>
      <c r="CH213" s="142" t="s">
        <v>6831</v>
      </c>
      <c r="CI213" s="142" t="s">
        <v>6831</v>
      </c>
      <c r="CZ213" s="144">
        <v>100</v>
      </c>
      <c r="DA213" s="144" t="s">
        <v>15577</v>
      </c>
      <c r="DB213" s="144">
        <v>1</v>
      </c>
      <c r="DD213" s="300"/>
      <c r="DE213" s="300"/>
      <c r="DF213" s="300"/>
      <c r="DG213" s="300"/>
      <c r="DH213" s="144">
        <v>1</v>
      </c>
      <c r="DI213" s="144">
        <v>60</v>
      </c>
      <c r="DJ213" s="144">
        <v>8</v>
      </c>
      <c r="DK213" s="300" t="str">
        <f t="shared" si="90"/>
        <v/>
      </c>
      <c r="DL213" s="300"/>
      <c r="DM213" s="144" t="s">
        <v>12513</v>
      </c>
      <c r="DP213" s="144" t="s">
        <v>6831</v>
      </c>
      <c r="DR213" s="144" t="s">
        <v>6831</v>
      </c>
      <c r="DS213" s="144" t="s">
        <v>6831</v>
      </c>
      <c r="DT213" s="144">
        <v>4</v>
      </c>
      <c r="DU213" s="150" t="s">
        <v>6831</v>
      </c>
      <c r="DV213" s="150" t="s">
        <v>6831</v>
      </c>
      <c r="DW213" s="150">
        <v>9001</v>
      </c>
      <c r="DX213" s="150" t="s">
        <v>15138</v>
      </c>
      <c r="EW213" s="149">
        <v>1</v>
      </c>
      <c r="EZ213" s="149">
        <v>100</v>
      </c>
      <c r="FH213" s="149">
        <v>1</v>
      </c>
      <c r="FJ213" s="149">
        <v>1</v>
      </c>
      <c r="FM213" s="149">
        <v>100</v>
      </c>
      <c r="FV213" s="149">
        <v>1</v>
      </c>
      <c r="FX213" s="152">
        <v>2000</v>
      </c>
      <c r="FY213" s="152">
        <v>1</v>
      </c>
    </row>
    <row r="214" spans="1:181">
      <c r="A214" s="139">
        <v>9032</v>
      </c>
      <c r="B214" s="139" t="s">
        <v>631</v>
      </c>
      <c r="C214" s="300">
        <f t="shared" si="91"/>
        <v>2</v>
      </c>
      <c r="D214" s="300">
        <f t="shared" si="91"/>
        <v>1</v>
      </c>
      <c r="E214" s="300">
        <f t="shared" si="91"/>
        <v>1</v>
      </c>
      <c r="F214" s="300">
        <f t="shared" si="91"/>
        <v>1</v>
      </c>
      <c r="G214" s="300">
        <f t="shared" si="91"/>
        <v>1</v>
      </c>
      <c r="H214" s="300">
        <f t="shared" si="91"/>
        <v>1</v>
      </c>
      <c r="I214" s="300" t="str">
        <f t="shared" si="91"/>
        <v/>
      </c>
      <c r="J214" s="300"/>
      <c r="K214" s="300" t="str">
        <f t="shared" si="92"/>
        <v/>
      </c>
      <c r="L214" s="300">
        <f t="shared" si="92"/>
        <v>3.5999999999999997E-2</v>
      </c>
      <c r="M214" s="300">
        <f t="shared" si="92"/>
        <v>2.7E-2</v>
      </c>
      <c r="N214" s="300" t="str">
        <f t="shared" si="92"/>
        <v>PLAYERSKILL_307</v>
      </c>
      <c r="O214" s="300" t="str">
        <f t="shared" si="92"/>
        <v>PLAYERSKILLDES_307</v>
      </c>
      <c r="P214" s="300" t="str">
        <f t="shared" si="92"/>
        <v>PLAYERSKILLDES2_307</v>
      </c>
      <c r="Q214" s="300" t="str">
        <f t="shared" si="92"/>
        <v>PLAYERSKILLDES3_307</v>
      </c>
      <c r="R214" s="300"/>
      <c r="S214" s="300" t="str">
        <f t="shared" si="93"/>
        <v>ps_bingxuefengbao</v>
      </c>
      <c r="T214" s="300">
        <f t="shared" si="93"/>
        <v>101</v>
      </c>
      <c r="U214" s="300" t="str">
        <f t="shared" si="93"/>
        <v/>
      </c>
      <c r="V214" s="300" t="str">
        <f t="shared" si="93"/>
        <v/>
      </c>
      <c r="W214" s="300" t="str">
        <f t="shared" si="93"/>
        <v/>
      </c>
      <c r="X214" s="300" t="str">
        <f t="shared" si="93"/>
        <v/>
      </c>
      <c r="Y214" s="300" t="str">
        <f t="shared" si="93"/>
        <v/>
      </c>
      <c r="Z214" s="300" t="str">
        <f t="shared" si="93"/>
        <v/>
      </c>
      <c r="AA214" s="300" t="str">
        <f t="shared" si="93"/>
        <v/>
      </c>
      <c r="AB214" s="300" t="str">
        <f t="shared" si="93"/>
        <v/>
      </c>
      <c r="AC214" s="300"/>
      <c r="AD214" s="300" t="str">
        <f t="shared" si="94"/>
        <v/>
      </c>
      <c r="AE214" s="300" t="str">
        <f t="shared" si="94"/>
        <v/>
      </c>
      <c r="AF214" s="300" t="str">
        <f t="shared" si="94"/>
        <v/>
      </c>
      <c r="AG214" s="300" t="str">
        <f t="shared" si="94"/>
        <v/>
      </c>
      <c r="AH214" s="300">
        <f t="shared" si="94"/>
        <v>120</v>
      </c>
      <c r="AI214" s="300" t="str">
        <f t="shared" si="94"/>
        <v/>
      </c>
      <c r="AJ214" s="300" t="str">
        <f t="shared" si="94"/>
        <v/>
      </c>
      <c r="AK214" s="300" t="str">
        <f t="shared" si="94"/>
        <v/>
      </c>
      <c r="AL214" s="300" t="str">
        <f t="shared" si="94"/>
        <v/>
      </c>
      <c r="AM214" s="300">
        <f t="shared" si="94"/>
        <v>1</v>
      </c>
      <c r="AN214" s="300" t="str">
        <f t="shared" si="94"/>
        <v/>
      </c>
      <c r="AO214" s="139">
        <v>0</v>
      </c>
      <c r="AP214" s="139">
        <v>3</v>
      </c>
      <c r="AQ214" s="127">
        <v>3</v>
      </c>
      <c r="AR214" s="141">
        <v>0</v>
      </c>
      <c r="AT214" s="141" t="s">
        <v>15204</v>
      </c>
      <c r="AU214" s="141" t="s">
        <v>15571</v>
      </c>
      <c r="AV214" s="143" t="s">
        <v>15594</v>
      </c>
      <c r="AW214" s="141">
        <v>1</v>
      </c>
      <c r="AX214" s="142">
        <v>1</v>
      </c>
      <c r="AY214" s="142">
        <v>1</v>
      </c>
      <c r="AZ214" s="142" t="s">
        <v>6831</v>
      </c>
      <c r="BB214" s="143">
        <v>1</v>
      </c>
      <c r="BD214" s="145" t="s">
        <v>6831</v>
      </c>
      <c r="BE214" s="146">
        <v>10307</v>
      </c>
      <c r="BF214" s="147" t="s">
        <v>6831</v>
      </c>
      <c r="BG214" s="147" t="s">
        <v>6831</v>
      </c>
      <c r="BH214" s="144">
        <v>100</v>
      </c>
      <c r="BK214" s="144">
        <v>1</v>
      </c>
      <c r="BL214" s="144">
        <v>60</v>
      </c>
      <c r="BM214" s="144">
        <v>9</v>
      </c>
      <c r="BN214" s="300" t="str">
        <f t="shared" si="89"/>
        <v/>
      </c>
      <c r="BO214" s="300"/>
      <c r="BP214" s="144" t="s">
        <v>15236</v>
      </c>
      <c r="BQ214" s="144">
        <v>2</v>
      </c>
      <c r="BS214" s="144" t="s">
        <v>6831</v>
      </c>
      <c r="BW214" s="144" t="s">
        <v>6831</v>
      </c>
      <c r="BX214" s="144">
        <v>3</v>
      </c>
      <c r="BY214" s="148" t="s">
        <v>6831</v>
      </c>
      <c r="DD214" s="300"/>
      <c r="DE214" s="300"/>
      <c r="DF214" s="300"/>
      <c r="DG214" s="300"/>
      <c r="DI214" s="144">
        <v>60</v>
      </c>
      <c r="DK214" s="300" t="str">
        <f t="shared" si="90"/>
        <v/>
      </c>
      <c r="DL214" s="300"/>
      <c r="EW214" s="149">
        <v>10</v>
      </c>
      <c r="EZ214" s="149">
        <v>101</v>
      </c>
      <c r="FH214" s="149">
        <v>1</v>
      </c>
      <c r="FI214" s="149">
        <v>25</v>
      </c>
      <c r="FJ214" s="149">
        <v>10</v>
      </c>
      <c r="FM214" s="149">
        <v>101</v>
      </c>
      <c r="FV214" s="149">
        <v>1</v>
      </c>
      <c r="FW214" s="149">
        <v>25</v>
      </c>
      <c r="FX214" s="152">
        <v>2000</v>
      </c>
      <c r="FY214" s="152">
        <v>1</v>
      </c>
    </row>
    <row r="215" spans="1:181">
      <c r="A215" s="139">
        <v>9033</v>
      </c>
      <c r="B215" s="139" t="s">
        <v>15581</v>
      </c>
      <c r="C215" s="300">
        <f t="shared" ref="C215:I226" si="95">IF(INDEX($A$6:$AN$96,MATCH($B215,$B$6:$B$96,0),COLUMN())=0,"",INDEX($A$6:$AN$96,MATCH($B215,$B$6:$B$96,0),COLUMN()))</f>
        <v>2</v>
      </c>
      <c r="D215" s="300" t="str">
        <f t="shared" si="95"/>
        <v/>
      </c>
      <c r="E215" s="300" t="str">
        <f t="shared" si="95"/>
        <v/>
      </c>
      <c r="F215" s="300">
        <f t="shared" si="95"/>
        <v>1</v>
      </c>
      <c r="G215" s="300">
        <f t="shared" si="95"/>
        <v>1</v>
      </c>
      <c r="H215" s="300">
        <f t="shared" si="95"/>
        <v>1</v>
      </c>
      <c r="I215" s="300">
        <f t="shared" si="95"/>
        <v>2</v>
      </c>
      <c r="J215" s="300"/>
      <c r="K215" s="300" t="str">
        <f t="shared" ref="K215:Q226" si="96">IF(INDEX($A$6:$AN$96,MATCH($B215,$B$6:$B$96,0),COLUMN())=0,"",INDEX($A$6:$AN$96,MATCH($B215,$B$6:$B$96,0),COLUMN()))</f>
        <v/>
      </c>
      <c r="L215" s="300">
        <f t="shared" si="96"/>
        <v>2.7E-2</v>
      </c>
      <c r="M215" s="300">
        <f t="shared" si="96"/>
        <v>1.7999999999999999E-2</v>
      </c>
      <c r="N215" s="300" t="str">
        <f t="shared" si="96"/>
        <v>PLAYERSKILL_315</v>
      </c>
      <c r="O215" s="300" t="str">
        <f t="shared" si="96"/>
        <v>PLAYERSKILLDES_315</v>
      </c>
      <c r="P215" s="300" t="str">
        <f t="shared" si="96"/>
        <v>PLAYERSKILLDES2_315</v>
      </c>
      <c r="Q215" s="300" t="str">
        <f t="shared" si="96"/>
        <v>PLAYERSKILLDES3_315</v>
      </c>
      <c r="R215" s="300"/>
      <c r="S215" s="300" t="str">
        <f t="shared" ref="S215:AB226" si="97">IF(INDEX($A$6:$AN$96,MATCH($B215,$B$6:$B$96,0),COLUMN())=0,"",INDEX($A$6:$AN$96,MATCH($B215,$B$6:$B$96,0),COLUMN()))</f>
        <v>ps_hanbingshenjian</v>
      </c>
      <c r="T215" s="300">
        <f t="shared" si="97"/>
        <v>101</v>
      </c>
      <c r="U215" s="300" t="str">
        <f t="shared" si="97"/>
        <v/>
      </c>
      <c r="V215" s="300" t="str">
        <f t="shared" si="97"/>
        <v/>
      </c>
      <c r="W215" s="300" t="str">
        <f t="shared" si="97"/>
        <v/>
      </c>
      <c r="X215" s="300" t="str">
        <f t="shared" si="97"/>
        <v/>
      </c>
      <c r="Y215" s="300" t="str">
        <f t="shared" si="97"/>
        <v/>
      </c>
      <c r="Z215" s="300" t="str">
        <f t="shared" si="97"/>
        <v/>
      </c>
      <c r="AA215" s="300" t="str">
        <f t="shared" si="97"/>
        <v/>
      </c>
      <c r="AB215" s="300" t="str">
        <f t="shared" si="97"/>
        <v/>
      </c>
      <c r="AC215" s="300"/>
      <c r="AD215" s="300" t="str">
        <f t="shared" ref="AD215:AN226" si="98">IF(INDEX($A$6:$AN$96,MATCH($B215,$B$6:$B$96,0),COLUMN())=0,"",INDEX($A$6:$AN$96,MATCH($B215,$B$6:$B$96,0),COLUMN()))</f>
        <v>hanbingshenjian1_hanbingshenjian</v>
      </c>
      <c r="AE215" s="300" t="str">
        <f t="shared" si="98"/>
        <v/>
      </c>
      <c r="AF215" s="300" t="str">
        <f t="shared" si="98"/>
        <v/>
      </c>
      <c r="AG215" s="300" t="str">
        <f t="shared" si="98"/>
        <v>hanbingshenjian2_hanbingshenjian</v>
      </c>
      <c r="AH215" s="300">
        <f t="shared" si="98"/>
        <v>120</v>
      </c>
      <c r="AI215" s="300" t="str">
        <f t="shared" si="98"/>
        <v/>
      </c>
      <c r="AJ215" s="300" t="str">
        <f t="shared" si="98"/>
        <v/>
      </c>
      <c r="AK215" s="300" t="str">
        <f t="shared" si="98"/>
        <v/>
      </c>
      <c r="AL215" s="300" t="str">
        <f t="shared" si="98"/>
        <v/>
      </c>
      <c r="AM215" s="300">
        <f t="shared" si="98"/>
        <v>1</v>
      </c>
      <c r="AN215" s="300" t="str">
        <f t="shared" si="98"/>
        <v>[["skill_hanbingshenjian",1]]</v>
      </c>
      <c r="AO215" s="502">
        <v>0</v>
      </c>
      <c r="AP215" s="502">
        <v>3</v>
      </c>
      <c r="AQ215" s="502">
        <v>3</v>
      </c>
      <c r="AR215" s="502">
        <v>0</v>
      </c>
      <c r="AS215" s="502"/>
      <c r="AT215" s="141" t="s">
        <v>15204</v>
      </c>
      <c r="AU215" s="141" t="s">
        <v>15571</v>
      </c>
      <c r="AV215" s="143" t="s">
        <v>15589</v>
      </c>
      <c r="AW215" s="502">
        <v>1</v>
      </c>
      <c r="AX215" s="502">
        <v>1</v>
      </c>
      <c r="AY215" s="502">
        <v>1</v>
      </c>
      <c r="AZ215" s="502" t="s">
        <v>6831</v>
      </c>
      <c r="BA215" s="502"/>
      <c r="BB215" s="502">
        <v>1</v>
      </c>
      <c r="BC215" s="502"/>
      <c r="BD215" s="502" t="s">
        <v>6831</v>
      </c>
      <c r="BE215" s="502" t="s">
        <v>6831</v>
      </c>
      <c r="BF215" s="502" t="s">
        <v>6831</v>
      </c>
      <c r="BG215" s="502" t="s">
        <v>6831</v>
      </c>
      <c r="BH215" s="502">
        <v>100</v>
      </c>
      <c r="BI215" s="502"/>
      <c r="BJ215" s="502"/>
      <c r="BK215" s="502">
        <v>1</v>
      </c>
      <c r="BL215" s="502">
        <v>45</v>
      </c>
      <c r="BM215" s="502">
        <v>9</v>
      </c>
      <c r="BN215" s="300">
        <f t="shared" si="89"/>
        <v>3</v>
      </c>
      <c r="BO215" s="300"/>
      <c r="BP215" s="502" t="s">
        <v>12513</v>
      </c>
      <c r="BQ215" s="502">
        <v>2</v>
      </c>
      <c r="BR215" s="502"/>
      <c r="BS215" s="502" t="s">
        <v>6831</v>
      </c>
      <c r="BT215" s="502"/>
      <c r="BU215" s="502" t="s">
        <v>15572</v>
      </c>
      <c r="BV215" s="502"/>
      <c r="BW215" s="502" t="s">
        <v>6831</v>
      </c>
      <c r="BX215" s="502">
        <v>3</v>
      </c>
      <c r="BY215" s="505" t="s">
        <v>6831</v>
      </c>
      <c r="BZ215" s="505" t="s">
        <v>6831</v>
      </c>
      <c r="CA215" s="505">
        <v>9999</v>
      </c>
      <c r="CB215" s="511" t="s">
        <v>15138</v>
      </c>
      <c r="CC215" s="511"/>
      <c r="CD215" s="511"/>
      <c r="CE215" s="502" t="s">
        <v>6831</v>
      </c>
      <c r="CF215" s="502" t="s">
        <v>6831</v>
      </c>
      <c r="CG215" s="502" t="s">
        <v>6831</v>
      </c>
      <c r="CH215" s="502" t="s">
        <v>6831</v>
      </c>
      <c r="CI215" s="502" t="s">
        <v>6831</v>
      </c>
      <c r="CJ215" s="502"/>
      <c r="CK215" s="502"/>
      <c r="CL215" s="502"/>
      <c r="CM215" s="502"/>
      <c r="CN215" s="502"/>
      <c r="CO215" s="502"/>
      <c r="CP215" s="502"/>
      <c r="CQ215" s="502"/>
      <c r="CR215" s="502"/>
      <c r="CS215" s="502"/>
      <c r="CT215" s="502"/>
      <c r="CU215" s="502"/>
      <c r="CV215" s="502"/>
      <c r="CW215" s="502">
        <v>3</v>
      </c>
      <c r="CX215" s="502">
        <v>3</v>
      </c>
      <c r="CY215" s="502">
        <v>1</v>
      </c>
      <c r="CZ215" s="502"/>
      <c r="DA215" s="502"/>
      <c r="DB215" s="502"/>
      <c r="DC215" s="502"/>
      <c r="DD215" s="300"/>
      <c r="DE215" s="300"/>
      <c r="DF215" s="300"/>
      <c r="DG215" s="300"/>
      <c r="DH215" s="502"/>
      <c r="DI215" s="502">
        <v>45</v>
      </c>
      <c r="DJ215" s="502"/>
      <c r="DK215" s="300" t="str">
        <f t="shared" si="90"/>
        <v/>
      </c>
      <c r="DL215" s="300"/>
      <c r="DM215" s="502"/>
      <c r="DN215" s="502"/>
      <c r="DO215" s="502"/>
      <c r="DP215" s="502"/>
      <c r="DQ215" s="502"/>
      <c r="DR215" s="502"/>
      <c r="DS215" s="502"/>
      <c r="DT215" s="502"/>
      <c r="DU215" s="502"/>
      <c r="DV215" s="502"/>
      <c r="DW215" s="502"/>
      <c r="DX215" s="502"/>
      <c r="DY215" s="502"/>
      <c r="DZ215" s="502"/>
      <c r="EA215" s="502"/>
      <c r="EB215" s="502"/>
      <c r="EC215" s="502"/>
      <c r="ED215" s="502"/>
      <c r="EE215" s="502"/>
      <c r="EF215" s="502"/>
      <c r="EG215" s="502"/>
      <c r="EH215" s="502"/>
      <c r="EI215" s="502"/>
      <c r="EJ215" s="502"/>
      <c r="EK215" s="502"/>
      <c r="EL215" s="502"/>
      <c r="EM215" s="502"/>
      <c r="EN215" s="502"/>
      <c r="EO215" s="502"/>
      <c r="EP215" s="502"/>
      <c r="EQ215" s="502"/>
      <c r="ER215" s="502"/>
      <c r="ES215" s="502"/>
      <c r="ET215" s="502"/>
      <c r="EU215" s="502"/>
      <c r="EV215" s="502"/>
      <c r="EW215" s="502">
        <v>1</v>
      </c>
      <c r="EX215" s="502"/>
      <c r="EY215" s="504" t="s">
        <v>15582</v>
      </c>
      <c r="EZ215" s="502">
        <v>101</v>
      </c>
      <c r="FA215" s="502"/>
      <c r="FB215" s="502"/>
      <c r="FC215" s="502"/>
      <c r="FD215" s="502"/>
      <c r="FE215" s="502"/>
      <c r="FF215" s="502"/>
      <c r="FG215" s="502"/>
      <c r="FH215" s="502">
        <v>1</v>
      </c>
      <c r="FI215" s="502">
        <v>25</v>
      </c>
      <c r="FJ215" s="502">
        <v>1</v>
      </c>
      <c r="FK215" s="502"/>
      <c r="FL215" s="504" t="s">
        <v>15582</v>
      </c>
      <c r="FM215" s="502">
        <v>101</v>
      </c>
      <c r="FN215" s="502"/>
      <c r="FO215" s="502"/>
      <c r="FP215" s="502"/>
      <c r="FQ215" s="502"/>
      <c r="FR215" s="502"/>
      <c r="FS215" s="502"/>
      <c r="FT215" s="502"/>
      <c r="FU215" s="502"/>
      <c r="FV215" s="502">
        <v>1</v>
      </c>
      <c r="FW215" s="502">
        <v>25</v>
      </c>
      <c r="FX215" s="152">
        <v>2000</v>
      </c>
      <c r="FY215" s="152">
        <v>1</v>
      </c>
    </row>
    <row r="216" spans="1:181">
      <c r="A216" s="139">
        <v>9034</v>
      </c>
      <c r="B216" s="139" t="s">
        <v>630</v>
      </c>
      <c r="C216" s="300">
        <f t="shared" si="95"/>
        <v>2</v>
      </c>
      <c r="D216" s="300" t="str">
        <f t="shared" si="95"/>
        <v/>
      </c>
      <c r="E216" s="300" t="str">
        <f t="shared" si="95"/>
        <v/>
      </c>
      <c r="F216" s="300">
        <f t="shared" si="95"/>
        <v>1</v>
      </c>
      <c r="G216" s="300">
        <f t="shared" si="95"/>
        <v>1</v>
      </c>
      <c r="H216" s="300">
        <f t="shared" si="95"/>
        <v>1</v>
      </c>
      <c r="I216" s="300" t="str">
        <f t="shared" si="95"/>
        <v/>
      </c>
      <c r="J216" s="300"/>
      <c r="K216" s="300" t="str">
        <f t="shared" si="96"/>
        <v/>
      </c>
      <c r="L216" s="300">
        <f t="shared" si="96"/>
        <v>2.7E-2</v>
      </c>
      <c r="M216" s="300">
        <f t="shared" si="96"/>
        <v>1.7999999999999999E-2</v>
      </c>
      <c r="N216" s="300" t="str">
        <f t="shared" si="96"/>
        <v>PLAYERSKILL_306</v>
      </c>
      <c r="O216" s="300" t="str">
        <f t="shared" si="96"/>
        <v>PLAYERSKILLDES_306</v>
      </c>
      <c r="P216" s="300" t="str">
        <f t="shared" si="96"/>
        <v>PLAYERSKILLDES2_306</v>
      </c>
      <c r="Q216" s="300" t="str">
        <f t="shared" si="96"/>
        <v>PLAYERSKILLDES3_306</v>
      </c>
      <c r="R216" s="300"/>
      <c r="S216" s="300" t="str">
        <f t="shared" si="97"/>
        <v>ps_pilihanbing</v>
      </c>
      <c r="T216" s="300">
        <f t="shared" si="97"/>
        <v>101</v>
      </c>
      <c r="U216" s="300" t="str">
        <f t="shared" si="97"/>
        <v/>
      </c>
      <c r="V216" s="300" t="str">
        <f t="shared" si="97"/>
        <v/>
      </c>
      <c r="W216" s="300" t="str">
        <f t="shared" si="97"/>
        <v/>
      </c>
      <c r="X216" s="300" t="str">
        <f t="shared" si="97"/>
        <v/>
      </c>
      <c r="Y216" s="300" t="str">
        <f t="shared" si="97"/>
        <v/>
      </c>
      <c r="Z216" s="300" t="str">
        <f t="shared" si="97"/>
        <v/>
      </c>
      <c r="AA216" s="300" t="str">
        <f t="shared" si="97"/>
        <v/>
      </c>
      <c r="AB216" s="300" t="str">
        <f t="shared" si="97"/>
        <v/>
      </c>
      <c r="AC216" s="300"/>
      <c r="AD216" s="300" t="str">
        <f t="shared" si="98"/>
        <v>pilihanbing1_pilihanbing</v>
      </c>
      <c r="AE216" s="300" t="str">
        <f t="shared" si="98"/>
        <v/>
      </c>
      <c r="AF216" s="300" t="str">
        <f t="shared" si="98"/>
        <v/>
      </c>
      <c r="AG216" s="300" t="str">
        <f t="shared" si="98"/>
        <v>pilihanbing2_pilihanbing</v>
      </c>
      <c r="AH216" s="300">
        <f t="shared" si="98"/>
        <v>120</v>
      </c>
      <c r="AI216" s="300" t="str">
        <f t="shared" si="98"/>
        <v/>
      </c>
      <c r="AJ216" s="300" t="str">
        <f t="shared" si="98"/>
        <v/>
      </c>
      <c r="AK216" s="300" t="str">
        <f t="shared" si="98"/>
        <v/>
      </c>
      <c r="AL216" s="300" t="str">
        <f t="shared" si="98"/>
        <v/>
      </c>
      <c r="AM216" s="300">
        <f t="shared" si="98"/>
        <v>1</v>
      </c>
      <c r="AN216" s="300" t="str">
        <f t="shared" si="98"/>
        <v>[["skill_pilihanbing",1]]</v>
      </c>
      <c r="AO216" s="139">
        <v>0</v>
      </c>
      <c r="AP216" s="139">
        <v>3</v>
      </c>
      <c r="AQ216" s="127">
        <v>3</v>
      </c>
      <c r="AR216" s="141">
        <v>0</v>
      </c>
      <c r="AT216" s="141" t="s">
        <v>15204</v>
      </c>
      <c r="AU216" s="141" t="s">
        <v>15571</v>
      </c>
      <c r="AV216" s="143" t="s">
        <v>15573</v>
      </c>
      <c r="AW216" s="141">
        <v>1</v>
      </c>
      <c r="AX216" s="142">
        <v>1</v>
      </c>
      <c r="AY216" s="142">
        <v>1</v>
      </c>
      <c r="AZ216" s="142" t="s">
        <v>6831</v>
      </c>
      <c r="BB216" s="143">
        <v>1</v>
      </c>
      <c r="BD216" s="145" t="s">
        <v>6831</v>
      </c>
      <c r="BE216" s="146" t="s">
        <v>6831</v>
      </c>
      <c r="BF216" s="147" t="s">
        <v>6831</v>
      </c>
      <c r="BG216" s="147" t="s">
        <v>6831</v>
      </c>
      <c r="BH216" s="144">
        <v>100</v>
      </c>
      <c r="BK216" s="144">
        <v>1</v>
      </c>
      <c r="BL216" s="144">
        <v>45</v>
      </c>
      <c r="BM216" s="144">
        <v>9</v>
      </c>
      <c r="BN216" s="300">
        <f t="shared" si="89"/>
        <v>23</v>
      </c>
      <c r="BO216" s="300"/>
      <c r="BP216" s="144" t="s">
        <v>12513</v>
      </c>
      <c r="BQ216" s="144">
        <v>2</v>
      </c>
      <c r="BS216" s="144" t="s">
        <v>6831</v>
      </c>
      <c r="BU216" s="144" t="s">
        <v>15583</v>
      </c>
      <c r="BW216" s="144" t="s">
        <v>6831</v>
      </c>
      <c r="BX216" s="144">
        <v>3</v>
      </c>
      <c r="BY216" s="148" t="s">
        <v>6831</v>
      </c>
      <c r="BZ216" s="148" t="s">
        <v>6831</v>
      </c>
      <c r="CE216" s="142" t="s">
        <v>6831</v>
      </c>
      <c r="CF216" s="142" t="s">
        <v>6831</v>
      </c>
      <c r="CG216" s="142" t="s">
        <v>6831</v>
      </c>
      <c r="CH216" s="142" t="s">
        <v>6831</v>
      </c>
      <c r="CI216" s="142" t="s">
        <v>6831</v>
      </c>
      <c r="CW216" s="151">
        <v>3</v>
      </c>
      <c r="CX216" s="151">
        <v>3</v>
      </c>
      <c r="CY216" s="151">
        <v>3</v>
      </c>
      <c r="CZ216" s="144">
        <v>100</v>
      </c>
      <c r="DA216" s="144" t="s">
        <v>15584</v>
      </c>
      <c r="DB216" s="144">
        <v>1</v>
      </c>
      <c r="DD216" s="300"/>
      <c r="DE216" s="300"/>
      <c r="DF216" s="300"/>
      <c r="DG216" s="300"/>
      <c r="DH216" s="144">
        <v>1</v>
      </c>
      <c r="DI216" s="144">
        <v>45</v>
      </c>
      <c r="DJ216" s="144">
        <v>9</v>
      </c>
      <c r="DK216" s="300">
        <f t="shared" si="90"/>
        <v>45</v>
      </c>
      <c r="DL216" s="300"/>
      <c r="DM216" s="144" t="s">
        <v>12513</v>
      </c>
      <c r="DN216" s="144">
        <v>2</v>
      </c>
      <c r="DP216" s="144" t="s">
        <v>6831</v>
      </c>
      <c r="DR216" s="144" t="s">
        <v>15585</v>
      </c>
      <c r="DS216" s="144" t="s">
        <v>6831</v>
      </c>
      <c r="DT216" s="144">
        <v>3</v>
      </c>
      <c r="DU216" s="150" t="s">
        <v>6831</v>
      </c>
      <c r="DV216" s="150" t="s">
        <v>6831</v>
      </c>
      <c r="EW216" s="149">
        <v>1</v>
      </c>
      <c r="EX216" s="149">
        <v>315</v>
      </c>
      <c r="EZ216" s="149">
        <v>101</v>
      </c>
      <c r="FH216" s="149">
        <v>1</v>
      </c>
      <c r="FJ216" s="149">
        <v>1</v>
      </c>
      <c r="FK216" s="149">
        <v>315</v>
      </c>
      <c r="FM216" s="149">
        <v>101</v>
      </c>
      <c r="FV216" s="149">
        <v>1</v>
      </c>
      <c r="FX216" s="152">
        <v>2000</v>
      </c>
      <c r="FY216" s="152">
        <v>1</v>
      </c>
    </row>
    <row r="217" spans="1:181">
      <c r="A217" s="139">
        <v>9035</v>
      </c>
      <c r="B217" s="139" t="s">
        <v>627</v>
      </c>
      <c r="C217" s="300">
        <f t="shared" si="95"/>
        <v>2</v>
      </c>
      <c r="D217" s="300" t="str">
        <f t="shared" si="95"/>
        <v/>
      </c>
      <c r="E217" s="300" t="str">
        <f t="shared" si="95"/>
        <v/>
      </c>
      <c r="F217" s="300">
        <f t="shared" si="95"/>
        <v>1</v>
      </c>
      <c r="G217" s="300">
        <f t="shared" si="95"/>
        <v>2</v>
      </c>
      <c r="H217" s="300">
        <f t="shared" si="95"/>
        <v>2</v>
      </c>
      <c r="I217" s="300" t="str">
        <f t="shared" si="95"/>
        <v/>
      </c>
      <c r="J217" s="300"/>
      <c r="K217" s="300" t="str">
        <f t="shared" si="96"/>
        <v/>
      </c>
      <c r="L217" s="300">
        <f t="shared" si="96"/>
        <v>2.7E-2</v>
      </c>
      <c r="M217" s="300">
        <f t="shared" si="96"/>
        <v>1.7999999999999999E-2</v>
      </c>
      <c r="N217" s="300" t="str">
        <f t="shared" si="96"/>
        <v>PLAYERSKILL_303</v>
      </c>
      <c r="O217" s="300" t="str">
        <f t="shared" si="96"/>
        <v>PLAYERSKILLDES_303</v>
      </c>
      <c r="P217" s="300" t="str">
        <f t="shared" si="96"/>
        <v>PLAYERSKILLDES2_303</v>
      </c>
      <c r="Q217" s="300" t="str">
        <f t="shared" si="96"/>
        <v>PLAYERSKILLDES3_303</v>
      </c>
      <c r="R217" s="300"/>
      <c r="S217" s="300" t="str">
        <f t="shared" si="97"/>
        <v>ps_hanbingmoqiang</v>
      </c>
      <c r="T217" s="300">
        <f t="shared" si="97"/>
        <v>101</v>
      </c>
      <c r="U217" s="300" t="str">
        <f t="shared" si="97"/>
        <v/>
      </c>
      <c r="V217" s="300" t="str">
        <f t="shared" si="97"/>
        <v/>
      </c>
      <c r="W217" s="300" t="str">
        <f t="shared" si="97"/>
        <v/>
      </c>
      <c r="X217" s="300" t="str">
        <f t="shared" si="97"/>
        <v/>
      </c>
      <c r="Y217" s="300" t="str">
        <f t="shared" si="97"/>
        <v/>
      </c>
      <c r="Z217" s="300" t="str">
        <f t="shared" si="97"/>
        <v/>
      </c>
      <c r="AA217" s="300" t="str">
        <f t="shared" si="97"/>
        <v/>
      </c>
      <c r="AB217" s="300" t="str">
        <f t="shared" si="97"/>
        <v/>
      </c>
      <c r="AC217" s="300"/>
      <c r="AD217" s="300" t="str">
        <f t="shared" si="98"/>
        <v/>
      </c>
      <c r="AE217" s="300" t="str">
        <f t="shared" si="98"/>
        <v/>
      </c>
      <c r="AF217" s="300" t="str">
        <f t="shared" si="98"/>
        <v/>
      </c>
      <c r="AG217" s="300" t="str">
        <f t="shared" si="98"/>
        <v/>
      </c>
      <c r="AH217" s="300">
        <f t="shared" si="98"/>
        <v>120</v>
      </c>
      <c r="AI217" s="300" t="str">
        <f t="shared" si="98"/>
        <v/>
      </c>
      <c r="AJ217" s="300" t="str">
        <f t="shared" si="98"/>
        <v/>
      </c>
      <c r="AK217" s="300" t="str">
        <f t="shared" si="98"/>
        <v/>
      </c>
      <c r="AL217" s="300" t="str">
        <f t="shared" si="98"/>
        <v/>
      </c>
      <c r="AM217" s="300">
        <f t="shared" si="98"/>
        <v>1</v>
      </c>
      <c r="AN217" s="300" t="str">
        <f t="shared" si="98"/>
        <v>[["skill_hanbingmoqiang",1]]</v>
      </c>
      <c r="AO217" s="139">
        <v>0</v>
      </c>
      <c r="AP217" s="139">
        <v>3</v>
      </c>
      <c r="AQ217" s="127">
        <v>3</v>
      </c>
      <c r="AR217" s="141">
        <v>0</v>
      </c>
      <c r="AT217" s="141" t="s">
        <v>15204</v>
      </c>
      <c r="AU217" s="141" t="s">
        <v>15571</v>
      </c>
      <c r="AV217" s="143" t="s">
        <v>15464</v>
      </c>
      <c r="AW217" s="141">
        <v>1</v>
      </c>
      <c r="AX217" s="142">
        <v>2</v>
      </c>
      <c r="AY217" s="142">
        <v>1</v>
      </c>
      <c r="AZ217" s="142" t="s">
        <v>15165</v>
      </c>
      <c r="BA217" s="142">
        <v>2</v>
      </c>
      <c r="BB217" s="143">
        <v>1</v>
      </c>
      <c r="BD217" s="145" t="s">
        <v>6831</v>
      </c>
      <c r="BE217" s="146">
        <v>140003</v>
      </c>
      <c r="BF217" s="147" t="s">
        <v>6831</v>
      </c>
      <c r="BG217" s="147" t="s">
        <v>6831</v>
      </c>
      <c r="BH217" s="144">
        <v>100</v>
      </c>
      <c r="BK217" s="144">
        <v>0</v>
      </c>
      <c r="BL217" s="144">
        <v>45</v>
      </c>
      <c r="BN217" s="300" t="str">
        <f t="shared" si="89"/>
        <v/>
      </c>
      <c r="BO217" s="300"/>
      <c r="BS217" s="144" t="s">
        <v>6831</v>
      </c>
      <c r="BU217" s="144" t="s">
        <v>6831</v>
      </c>
      <c r="BW217" s="144" t="s">
        <v>6831</v>
      </c>
      <c r="BX217" s="144">
        <v>3</v>
      </c>
      <c r="BY217" s="148" t="s">
        <v>6831</v>
      </c>
      <c r="BZ217" s="148" t="s">
        <v>6831</v>
      </c>
      <c r="CA217" s="148" t="s">
        <v>6831</v>
      </c>
      <c r="CB217" s="148" t="s">
        <v>6831</v>
      </c>
      <c r="CE217" s="142" t="s">
        <v>6831</v>
      </c>
      <c r="CF217" s="142" t="s">
        <v>6831</v>
      </c>
      <c r="CG217" s="142" t="s">
        <v>6831</v>
      </c>
      <c r="CH217" s="142" t="s">
        <v>6831</v>
      </c>
      <c r="CI217" s="142" t="s">
        <v>6831</v>
      </c>
      <c r="DD217" s="300"/>
      <c r="DE217" s="300"/>
      <c r="DF217" s="300"/>
      <c r="DG217" s="300"/>
      <c r="DI217" s="144">
        <v>45</v>
      </c>
      <c r="DK217" s="300" t="str">
        <f t="shared" si="90"/>
        <v/>
      </c>
      <c r="DL217" s="300"/>
      <c r="EW217" s="149">
        <v>1</v>
      </c>
      <c r="EZ217" s="149">
        <v>101</v>
      </c>
      <c r="FH217" s="149">
        <v>1</v>
      </c>
      <c r="FI217" s="149">
        <v>25</v>
      </c>
      <c r="FJ217" s="149">
        <v>1</v>
      </c>
      <c r="FM217" s="149">
        <v>101</v>
      </c>
      <c r="FV217" s="149">
        <v>1</v>
      </c>
      <c r="FW217" s="149">
        <v>25</v>
      </c>
      <c r="FX217" s="152">
        <v>2000</v>
      </c>
      <c r="FY217" s="152">
        <v>1</v>
      </c>
    </row>
    <row r="218" spans="1:181">
      <c r="A218" s="139">
        <v>9036</v>
      </c>
      <c r="B218" s="139" t="s">
        <v>629</v>
      </c>
      <c r="C218" s="300">
        <f t="shared" si="95"/>
        <v>2</v>
      </c>
      <c r="D218" s="300">
        <f t="shared" si="95"/>
        <v>1</v>
      </c>
      <c r="E218" s="300">
        <f t="shared" si="95"/>
        <v>1</v>
      </c>
      <c r="F218" s="300">
        <f t="shared" si="95"/>
        <v>1</v>
      </c>
      <c r="G218" s="300">
        <f t="shared" si="95"/>
        <v>1</v>
      </c>
      <c r="H218" s="300">
        <f t="shared" si="95"/>
        <v>1</v>
      </c>
      <c r="I218" s="300" t="str">
        <f t="shared" si="95"/>
        <v/>
      </c>
      <c r="J218" s="300"/>
      <c r="K218" s="300" t="str">
        <f t="shared" si="96"/>
        <v/>
      </c>
      <c r="L218" s="300">
        <f t="shared" si="96"/>
        <v>3.5999999999999997E-2</v>
      </c>
      <c r="M218" s="300">
        <f t="shared" si="96"/>
        <v>2.7E-2</v>
      </c>
      <c r="N218" s="300" t="str">
        <f t="shared" si="96"/>
        <v>PLAYERSKILL_305</v>
      </c>
      <c r="O218" s="300" t="str">
        <f t="shared" si="96"/>
        <v>PLAYERSKILLDES_305</v>
      </c>
      <c r="P218" s="300" t="str">
        <f t="shared" si="96"/>
        <v>PLAYERSKILLDES2_305</v>
      </c>
      <c r="Q218" s="300" t="str">
        <f t="shared" si="96"/>
        <v>PLAYERSKILLDES3_305</v>
      </c>
      <c r="R218" s="300"/>
      <c r="S218" s="300" t="str">
        <f t="shared" si="97"/>
        <v>ps_hanbingmohuan</v>
      </c>
      <c r="T218" s="300">
        <f t="shared" si="97"/>
        <v>101</v>
      </c>
      <c r="U218" s="300" t="str">
        <f t="shared" si="97"/>
        <v/>
      </c>
      <c r="V218" s="300" t="str">
        <f t="shared" si="97"/>
        <v/>
      </c>
      <c r="W218" s="300" t="str">
        <f t="shared" si="97"/>
        <v/>
      </c>
      <c r="X218" s="300" t="str">
        <f t="shared" si="97"/>
        <v/>
      </c>
      <c r="Y218" s="300" t="str">
        <f t="shared" si="97"/>
        <v/>
      </c>
      <c r="Z218" s="300" t="str">
        <f t="shared" si="97"/>
        <v/>
      </c>
      <c r="AA218" s="300" t="str">
        <f t="shared" si="97"/>
        <v/>
      </c>
      <c r="AB218" s="300" t="str">
        <f t="shared" si="97"/>
        <v/>
      </c>
      <c r="AC218" s="300"/>
      <c r="AD218" s="300" t="str">
        <f t="shared" si="98"/>
        <v>hanbingmohuan1_hanbingmohuan</v>
      </c>
      <c r="AE218" s="300" t="str">
        <f t="shared" si="98"/>
        <v/>
      </c>
      <c r="AF218" s="300" t="str">
        <f t="shared" si="98"/>
        <v>hanbingmohuan2_hanbingmohuan</v>
      </c>
      <c r="AG218" s="300" t="str">
        <f t="shared" si="98"/>
        <v/>
      </c>
      <c r="AH218" s="300">
        <f t="shared" si="98"/>
        <v>120</v>
      </c>
      <c r="AI218" s="300" t="str">
        <f t="shared" si="98"/>
        <v/>
      </c>
      <c r="AJ218" s="300" t="str">
        <f t="shared" si="98"/>
        <v/>
      </c>
      <c r="AK218" s="300" t="str">
        <f t="shared" si="98"/>
        <v/>
      </c>
      <c r="AL218" s="300" t="str">
        <f t="shared" si="98"/>
        <v/>
      </c>
      <c r="AM218" s="300">
        <f t="shared" si="98"/>
        <v>1</v>
      </c>
      <c r="AN218" s="300" t="str">
        <f t="shared" si="98"/>
        <v>[["skill_hanbingmohuan",14]]</v>
      </c>
      <c r="AO218" s="139">
        <v>0</v>
      </c>
      <c r="AP218" s="139">
        <v>3</v>
      </c>
      <c r="AQ218" s="127">
        <v>3</v>
      </c>
      <c r="AR218" s="141">
        <v>0</v>
      </c>
      <c r="AT218" s="141" t="s">
        <v>15204</v>
      </c>
      <c r="AU218" s="141" t="s">
        <v>15571</v>
      </c>
      <c r="AV218" s="143" t="s">
        <v>15594</v>
      </c>
      <c r="AW218" s="141">
        <v>1</v>
      </c>
      <c r="AX218" s="142">
        <v>1</v>
      </c>
      <c r="AY218" s="142">
        <v>1</v>
      </c>
      <c r="AZ218" s="142" t="s">
        <v>6831</v>
      </c>
      <c r="BB218" s="143">
        <v>1</v>
      </c>
      <c r="BD218" s="145" t="s">
        <v>6831</v>
      </c>
      <c r="BE218" s="146" t="s">
        <v>6831</v>
      </c>
      <c r="BF218" s="147" t="s">
        <v>6831</v>
      </c>
      <c r="BG218" s="147" t="s">
        <v>6831</v>
      </c>
      <c r="BH218" s="144">
        <v>100</v>
      </c>
      <c r="BK218" s="144">
        <v>1</v>
      </c>
      <c r="BL218" s="144">
        <v>60</v>
      </c>
      <c r="BM218" s="144">
        <v>9</v>
      </c>
      <c r="BN218" s="300">
        <f t="shared" si="89"/>
        <v>27</v>
      </c>
      <c r="BO218" s="300"/>
      <c r="BP218" s="144" t="s">
        <v>12513</v>
      </c>
      <c r="BQ218" s="144">
        <v>2</v>
      </c>
      <c r="BS218" s="144" t="s">
        <v>6831</v>
      </c>
      <c r="BU218" s="144" t="s">
        <v>15586</v>
      </c>
      <c r="BW218" s="144" t="s">
        <v>6831</v>
      </c>
      <c r="BX218" s="144">
        <v>3</v>
      </c>
      <c r="BY218" s="148" t="s">
        <v>6831</v>
      </c>
      <c r="BZ218" s="148" t="s">
        <v>6831</v>
      </c>
      <c r="CE218" s="142" t="s">
        <v>6831</v>
      </c>
      <c r="CF218" s="142" t="s">
        <v>6831</v>
      </c>
      <c r="CG218" s="142" t="s">
        <v>6831</v>
      </c>
      <c r="CH218" s="142" t="s">
        <v>6831</v>
      </c>
      <c r="CI218" s="142" t="s">
        <v>6831</v>
      </c>
      <c r="CW218" s="151">
        <v>3</v>
      </c>
      <c r="CX218" s="151">
        <v>3</v>
      </c>
      <c r="CY218" s="151">
        <v>1</v>
      </c>
      <c r="CZ218" s="144">
        <v>100</v>
      </c>
      <c r="DA218" s="144" t="s">
        <v>15584</v>
      </c>
      <c r="DB218" s="144">
        <v>1</v>
      </c>
      <c r="DD218" s="300"/>
      <c r="DE218" s="300"/>
      <c r="DF218" s="300"/>
      <c r="DG218" s="300"/>
      <c r="DH218" s="144">
        <v>1</v>
      </c>
      <c r="DI218" s="144">
        <v>60</v>
      </c>
      <c r="DJ218" s="144">
        <v>9</v>
      </c>
      <c r="DK218" s="300">
        <f t="shared" si="90"/>
        <v>35</v>
      </c>
      <c r="DL218" s="300"/>
      <c r="DM218" s="144" t="s">
        <v>12513</v>
      </c>
      <c r="DN218" s="144">
        <v>2</v>
      </c>
      <c r="DP218" s="144" t="s">
        <v>6831</v>
      </c>
      <c r="DS218" s="144" t="s">
        <v>6831</v>
      </c>
      <c r="DT218" s="144">
        <v>3</v>
      </c>
      <c r="DU218" s="150" t="s">
        <v>6831</v>
      </c>
      <c r="DV218" s="150" t="s">
        <v>6831</v>
      </c>
      <c r="DW218" s="150">
        <v>43002</v>
      </c>
      <c r="DX218" s="150" t="s">
        <v>15138</v>
      </c>
      <c r="EW218" s="149">
        <v>10</v>
      </c>
      <c r="EX218" s="149">
        <v>315</v>
      </c>
      <c r="EZ218" s="149">
        <v>101</v>
      </c>
      <c r="FH218" s="149">
        <v>1</v>
      </c>
      <c r="FI218" s="149">
        <v>25</v>
      </c>
      <c r="FJ218" s="149">
        <v>10</v>
      </c>
      <c r="FK218" s="149">
        <v>315</v>
      </c>
      <c r="FM218" s="149">
        <v>101</v>
      </c>
      <c r="FV218" s="149">
        <v>1</v>
      </c>
      <c r="FW218" s="149">
        <v>25</v>
      </c>
      <c r="FX218" s="152">
        <v>2000</v>
      </c>
      <c r="FY218" s="152">
        <v>1</v>
      </c>
    </row>
    <row r="219" spans="1:181">
      <c r="A219" s="139">
        <v>9037</v>
      </c>
      <c r="B219" s="139" t="s">
        <v>15578</v>
      </c>
      <c r="C219" s="300">
        <f t="shared" si="95"/>
        <v>2</v>
      </c>
      <c r="D219" s="300" t="str">
        <f t="shared" si="95"/>
        <v/>
      </c>
      <c r="E219" s="300" t="str">
        <f t="shared" si="95"/>
        <v/>
      </c>
      <c r="F219" s="300">
        <f t="shared" si="95"/>
        <v>1</v>
      </c>
      <c r="G219" s="300">
        <f t="shared" si="95"/>
        <v>1</v>
      </c>
      <c r="H219" s="300">
        <f t="shared" si="95"/>
        <v>1</v>
      </c>
      <c r="I219" s="300">
        <f t="shared" si="95"/>
        <v>3</v>
      </c>
      <c r="J219" s="300"/>
      <c r="K219" s="300" t="str">
        <f t="shared" si="96"/>
        <v/>
      </c>
      <c r="L219" s="300">
        <f t="shared" si="96"/>
        <v>2.7E-2</v>
      </c>
      <c r="M219" s="300">
        <f t="shared" si="96"/>
        <v>1.7999999999999999E-2</v>
      </c>
      <c r="N219" s="300" t="str">
        <f t="shared" si="96"/>
        <v>PLAYERSKILL_415</v>
      </c>
      <c r="O219" s="300" t="str">
        <f t="shared" si="96"/>
        <v>PLAYERSKILLDES_415</v>
      </c>
      <c r="P219" s="300" t="str">
        <f t="shared" si="96"/>
        <v>PLAYERSKILLDES2_415</v>
      </c>
      <c r="Q219" s="300" t="str">
        <f t="shared" si="96"/>
        <v>PLAYERSKILLDES3_415</v>
      </c>
      <c r="R219" s="300"/>
      <c r="S219" s="300" t="str">
        <f t="shared" si="97"/>
        <v>ps_daqishenjian</v>
      </c>
      <c r="T219" s="300">
        <f t="shared" si="97"/>
        <v>101</v>
      </c>
      <c r="U219" s="300" t="str">
        <f t="shared" si="97"/>
        <v/>
      </c>
      <c r="V219" s="300" t="str">
        <f t="shared" si="97"/>
        <v/>
      </c>
      <c r="W219" s="300" t="str">
        <f t="shared" si="97"/>
        <v/>
      </c>
      <c r="X219" s="300" t="str">
        <f t="shared" si="97"/>
        <v/>
      </c>
      <c r="Y219" s="300" t="str">
        <f t="shared" si="97"/>
        <v/>
      </c>
      <c r="Z219" s="300" t="str">
        <f t="shared" si="97"/>
        <v/>
      </c>
      <c r="AA219" s="300" t="str">
        <f t="shared" si="97"/>
        <v/>
      </c>
      <c r="AB219" s="300" t="str">
        <f t="shared" si="97"/>
        <v/>
      </c>
      <c r="AC219" s="300"/>
      <c r="AD219" s="300" t="str">
        <f t="shared" si="98"/>
        <v>daqishenjian1_daqishenjian</v>
      </c>
      <c r="AE219" s="300" t="str">
        <f t="shared" si="98"/>
        <v/>
      </c>
      <c r="AF219" s="300" t="str">
        <f t="shared" si="98"/>
        <v/>
      </c>
      <c r="AG219" s="300" t="str">
        <f t="shared" si="98"/>
        <v>daqishenjian2_daqishenjian</v>
      </c>
      <c r="AH219" s="300">
        <f t="shared" si="98"/>
        <v>120</v>
      </c>
      <c r="AI219" s="300" t="str">
        <f t="shared" si="98"/>
        <v/>
      </c>
      <c r="AJ219" s="300" t="str">
        <f t="shared" si="98"/>
        <v/>
      </c>
      <c r="AK219" s="300" t="str">
        <f t="shared" si="98"/>
        <v/>
      </c>
      <c r="AL219" s="300" t="str">
        <f t="shared" si="98"/>
        <v/>
      </c>
      <c r="AM219" s="300">
        <f t="shared" si="98"/>
        <v>1</v>
      </c>
      <c r="AN219" s="300" t="str">
        <f t="shared" si="98"/>
        <v>[["skill_daqishenjian",1]]</v>
      </c>
      <c r="AO219" s="502">
        <v>0</v>
      </c>
      <c r="AP219" s="502">
        <v>3</v>
      </c>
      <c r="AQ219" s="502">
        <v>4</v>
      </c>
      <c r="AR219" s="502">
        <v>0</v>
      </c>
      <c r="AS219" s="502"/>
      <c r="AT219" s="141" t="s">
        <v>15204</v>
      </c>
      <c r="AU219" s="141" t="s">
        <v>15571</v>
      </c>
      <c r="AV219" s="143" t="s">
        <v>15573</v>
      </c>
      <c r="AW219" s="502">
        <v>1</v>
      </c>
      <c r="AX219" s="502">
        <v>1</v>
      </c>
      <c r="AY219" s="502">
        <v>1</v>
      </c>
      <c r="AZ219" s="502" t="s">
        <v>6831</v>
      </c>
      <c r="BA219" s="502"/>
      <c r="BB219" s="502">
        <v>1</v>
      </c>
      <c r="BC219" s="502"/>
      <c r="BD219" s="502" t="s">
        <v>6831</v>
      </c>
      <c r="BE219" s="502" t="s">
        <v>6831</v>
      </c>
      <c r="BF219" s="502" t="s">
        <v>6831</v>
      </c>
      <c r="BG219" s="502" t="s">
        <v>6831</v>
      </c>
      <c r="BH219" s="502">
        <v>100</v>
      </c>
      <c r="BI219" s="502"/>
      <c r="BJ219" s="502"/>
      <c r="BK219" s="502">
        <v>1</v>
      </c>
      <c r="BL219" s="502">
        <v>45</v>
      </c>
      <c r="BM219" s="502">
        <v>9</v>
      </c>
      <c r="BN219" s="300">
        <f t="shared" si="89"/>
        <v>19</v>
      </c>
      <c r="BO219" s="300"/>
      <c r="BP219" s="502" t="s">
        <v>12513</v>
      </c>
      <c r="BQ219" s="502">
        <v>2</v>
      </c>
      <c r="BR219" s="502"/>
      <c r="BS219" s="502" t="s">
        <v>6831</v>
      </c>
      <c r="BT219" s="502"/>
      <c r="BU219" s="502" t="s">
        <v>15572</v>
      </c>
      <c r="BV219" s="502"/>
      <c r="BW219" s="502" t="s">
        <v>6831</v>
      </c>
      <c r="BX219" s="502">
        <v>4</v>
      </c>
      <c r="BY219" s="505" t="s">
        <v>6831</v>
      </c>
      <c r="BZ219" s="505" t="s">
        <v>6831</v>
      </c>
      <c r="CA219" s="505">
        <v>44001</v>
      </c>
      <c r="CB219" s="505" t="s">
        <v>15138</v>
      </c>
      <c r="CC219" s="505"/>
      <c r="CD219" s="505"/>
      <c r="CE219" s="502" t="s">
        <v>6831</v>
      </c>
      <c r="CF219" s="502" t="s">
        <v>6831</v>
      </c>
      <c r="CG219" s="502" t="s">
        <v>6831</v>
      </c>
      <c r="CH219" s="502" t="s">
        <v>6831</v>
      </c>
      <c r="CI219" s="502" t="s">
        <v>6831</v>
      </c>
      <c r="CJ219" s="502"/>
      <c r="CK219" s="502"/>
      <c r="CL219" s="502"/>
      <c r="CM219" s="502"/>
      <c r="CN219" s="502"/>
      <c r="CO219" s="502"/>
      <c r="CP219" s="502"/>
      <c r="CQ219" s="502"/>
      <c r="CR219" s="502"/>
      <c r="CS219" s="502"/>
      <c r="CT219" s="502"/>
      <c r="CU219" s="502"/>
      <c r="CV219" s="502"/>
      <c r="CW219" s="502">
        <v>4</v>
      </c>
      <c r="CX219" s="502">
        <v>4</v>
      </c>
      <c r="CY219" s="502">
        <v>1</v>
      </c>
      <c r="CZ219" s="502"/>
      <c r="DA219" s="502"/>
      <c r="DB219" s="502"/>
      <c r="DC219" s="502"/>
      <c r="DD219" s="300"/>
      <c r="DE219" s="300"/>
      <c r="DF219" s="300"/>
      <c r="DG219" s="300"/>
      <c r="DH219" s="502"/>
      <c r="DI219" s="502">
        <v>45</v>
      </c>
      <c r="DJ219" s="502"/>
      <c r="DK219" s="300" t="str">
        <f t="shared" si="90"/>
        <v/>
      </c>
      <c r="DL219" s="300"/>
      <c r="DM219" s="502"/>
      <c r="DN219" s="502"/>
      <c r="DO219" s="502"/>
      <c r="DP219" s="502"/>
      <c r="DQ219" s="502"/>
      <c r="DR219" s="502"/>
      <c r="DS219" s="502"/>
      <c r="DT219" s="502"/>
      <c r="DU219" s="502"/>
      <c r="DV219" s="502"/>
      <c r="DW219" s="502"/>
      <c r="DX219" s="502"/>
      <c r="DY219" s="502"/>
      <c r="DZ219" s="502"/>
      <c r="EA219" s="502"/>
      <c r="EB219" s="502"/>
      <c r="EC219" s="502"/>
      <c r="ED219" s="502"/>
      <c r="EE219" s="502"/>
      <c r="EF219" s="502"/>
      <c r="EG219" s="502"/>
      <c r="EH219" s="502"/>
      <c r="EI219" s="502"/>
      <c r="EJ219" s="502"/>
      <c r="EK219" s="502"/>
      <c r="EL219" s="502"/>
      <c r="EM219" s="502"/>
      <c r="EN219" s="502"/>
      <c r="EO219" s="502"/>
      <c r="EP219" s="502"/>
      <c r="EQ219" s="502"/>
      <c r="ER219" s="502"/>
      <c r="ES219" s="502"/>
      <c r="ET219" s="502"/>
      <c r="EU219" s="502"/>
      <c r="EV219" s="502"/>
      <c r="EW219" s="502">
        <v>1</v>
      </c>
      <c r="EX219" s="502"/>
      <c r="EY219" s="502"/>
      <c r="EZ219" s="502">
        <v>101</v>
      </c>
      <c r="FA219" s="502"/>
      <c r="FB219" s="502"/>
      <c r="FC219" s="502"/>
      <c r="FD219" s="502"/>
      <c r="FE219" s="502"/>
      <c r="FF219" s="502"/>
      <c r="FG219" s="502"/>
      <c r="FH219" s="502">
        <v>2</v>
      </c>
      <c r="FI219" s="502">
        <v>25</v>
      </c>
      <c r="FJ219" s="502">
        <v>1</v>
      </c>
      <c r="FK219" s="502"/>
      <c r="FL219" s="502"/>
      <c r="FM219" s="502">
        <v>101</v>
      </c>
      <c r="FN219" s="502"/>
      <c r="FO219" s="502"/>
      <c r="FP219" s="502"/>
      <c r="FQ219" s="502"/>
      <c r="FR219" s="502"/>
      <c r="FS219" s="502"/>
      <c r="FT219" s="502"/>
      <c r="FU219" s="502"/>
      <c r="FV219" s="502">
        <v>2</v>
      </c>
      <c r="FW219" s="502">
        <v>25</v>
      </c>
      <c r="FX219" s="152">
        <v>2000</v>
      </c>
      <c r="FY219" s="152">
        <v>1</v>
      </c>
    </row>
    <row r="220" spans="1:181">
      <c r="A220" s="139">
        <v>9038</v>
      </c>
      <c r="B220" s="139" t="s">
        <v>659</v>
      </c>
      <c r="C220" s="300">
        <f t="shared" si="95"/>
        <v>2</v>
      </c>
      <c r="D220" s="300" t="str">
        <f t="shared" si="95"/>
        <v/>
      </c>
      <c r="E220" s="300" t="str">
        <f t="shared" si="95"/>
        <v/>
      </c>
      <c r="F220" s="300">
        <f t="shared" si="95"/>
        <v>1</v>
      </c>
      <c r="G220" s="300">
        <f t="shared" si="95"/>
        <v>2</v>
      </c>
      <c r="H220" s="300">
        <f t="shared" si="95"/>
        <v>2</v>
      </c>
      <c r="I220" s="300" t="str">
        <f t="shared" si="95"/>
        <v/>
      </c>
      <c r="J220" s="300"/>
      <c r="K220" s="300" t="str">
        <f t="shared" si="96"/>
        <v/>
      </c>
      <c r="L220" s="300">
        <f t="shared" si="96"/>
        <v>2.7E-2</v>
      </c>
      <c r="M220" s="300">
        <f t="shared" si="96"/>
        <v>1.7999999999999999E-2</v>
      </c>
      <c r="N220" s="300" t="str">
        <f t="shared" si="96"/>
        <v>PLAYERSKILL_502</v>
      </c>
      <c r="O220" s="300" t="str">
        <f t="shared" si="96"/>
        <v>PLAYERSKILLDES_502</v>
      </c>
      <c r="P220" s="300" t="str">
        <f t="shared" si="96"/>
        <v>PLAYERSKILLDES2_502</v>
      </c>
      <c r="Q220" s="300" t="str">
        <f t="shared" si="96"/>
        <v>PLAYERSKILLDES3_502</v>
      </c>
      <c r="R220" s="300"/>
      <c r="S220" s="300" t="str">
        <f t="shared" si="97"/>
        <v>ps_hutishifu</v>
      </c>
      <c r="T220" s="300">
        <f t="shared" si="97"/>
        <v>100</v>
      </c>
      <c r="U220" s="300" t="str">
        <f t="shared" si="97"/>
        <v/>
      </c>
      <c r="V220" s="300" t="str">
        <f t="shared" si="97"/>
        <v/>
      </c>
      <c r="W220" s="300" t="str">
        <f t="shared" si="97"/>
        <v/>
      </c>
      <c r="X220" s="300" t="str">
        <f t="shared" si="97"/>
        <v/>
      </c>
      <c r="Y220" s="300" t="str">
        <f t="shared" si="97"/>
        <v/>
      </c>
      <c r="Z220" s="300" t="str">
        <f t="shared" si="97"/>
        <v/>
      </c>
      <c r="AA220" s="300" t="str">
        <f t="shared" si="97"/>
        <v/>
      </c>
      <c r="AB220" s="300" t="str">
        <f t="shared" si="97"/>
        <v/>
      </c>
      <c r="AC220" s="300"/>
      <c r="AD220" s="300" t="str">
        <f t="shared" si="98"/>
        <v>hutishifu1_hutishifu</v>
      </c>
      <c r="AE220" s="300" t="str">
        <f t="shared" si="98"/>
        <v/>
      </c>
      <c r="AF220" s="300" t="str">
        <f t="shared" si="98"/>
        <v/>
      </c>
      <c r="AG220" s="300" t="str">
        <f t="shared" si="98"/>
        <v>hutishifu2_hutishifu</v>
      </c>
      <c r="AH220" s="300">
        <f t="shared" si="98"/>
        <v>160</v>
      </c>
      <c r="AI220" s="300" t="str">
        <f t="shared" si="98"/>
        <v/>
      </c>
      <c r="AJ220" s="300" t="str">
        <f t="shared" si="98"/>
        <v/>
      </c>
      <c r="AK220" s="300" t="str">
        <f t="shared" si="98"/>
        <v/>
      </c>
      <c r="AL220" s="300" t="str">
        <f t="shared" si="98"/>
        <v/>
      </c>
      <c r="AM220" s="300">
        <f t="shared" si="98"/>
        <v>2</v>
      </c>
      <c r="AN220" s="300" t="str">
        <f t="shared" si="98"/>
        <v>[["skill_hutishifu",1]]</v>
      </c>
      <c r="AO220" s="139">
        <v>0</v>
      </c>
      <c r="AP220" s="139">
        <v>3</v>
      </c>
      <c r="AQ220" s="127">
        <v>5</v>
      </c>
      <c r="AR220" s="141">
        <v>0</v>
      </c>
      <c r="AT220" s="141" t="s">
        <v>15204</v>
      </c>
      <c r="AU220" s="141" t="s">
        <v>15571</v>
      </c>
      <c r="AV220" s="143" t="s">
        <v>15597</v>
      </c>
      <c r="AW220" s="141">
        <v>1</v>
      </c>
      <c r="AX220" s="142">
        <v>1</v>
      </c>
      <c r="AY220" s="142">
        <v>1</v>
      </c>
      <c r="AZ220" s="142" t="s">
        <v>6831</v>
      </c>
      <c r="BB220" s="143">
        <v>1</v>
      </c>
      <c r="BD220" s="145" t="s">
        <v>6831</v>
      </c>
      <c r="BE220" s="146" t="s">
        <v>6831</v>
      </c>
      <c r="BF220" s="147" t="s">
        <v>6831</v>
      </c>
      <c r="BG220" s="147" t="s">
        <v>6831</v>
      </c>
      <c r="BH220" s="144">
        <v>100</v>
      </c>
      <c r="BK220" s="144">
        <v>1</v>
      </c>
      <c r="BL220" s="144">
        <v>45</v>
      </c>
      <c r="BM220" s="144">
        <v>8</v>
      </c>
      <c r="BN220" s="300" t="str">
        <f t="shared" si="89"/>
        <v/>
      </c>
      <c r="BO220" s="300"/>
      <c r="BP220" s="144" t="s">
        <v>12513</v>
      </c>
      <c r="BS220" s="144" t="s">
        <v>6831</v>
      </c>
      <c r="BU220" s="144" t="s">
        <v>15579</v>
      </c>
      <c r="BW220" s="144" t="s">
        <v>6831</v>
      </c>
      <c r="BX220" s="144">
        <v>5</v>
      </c>
      <c r="BY220" s="148" t="s">
        <v>6831</v>
      </c>
      <c r="BZ220" s="148" t="s">
        <v>6831</v>
      </c>
      <c r="CA220" s="148">
        <v>4502</v>
      </c>
      <c r="CB220" s="148" t="s">
        <v>15138</v>
      </c>
      <c r="CE220" s="142" t="s">
        <v>6831</v>
      </c>
      <c r="CF220" s="142" t="s">
        <v>6831</v>
      </c>
      <c r="CG220" s="142" t="s">
        <v>6831</v>
      </c>
      <c r="CH220" s="142" t="s">
        <v>6831</v>
      </c>
      <c r="CI220" s="142" t="s">
        <v>6831</v>
      </c>
      <c r="DD220" s="300"/>
      <c r="DE220" s="300"/>
      <c r="DF220" s="300"/>
      <c r="DG220" s="300"/>
      <c r="DI220" s="144">
        <v>45</v>
      </c>
      <c r="DK220" s="300" t="str">
        <f t="shared" si="90"/>
        <v/>
      </c>
      <c r="DL220" s="300"/>
      <c r="EW220" s="149">
        <v>1</v>
      </c>
      <c r="EZ220" s="149">
        <v>100</v>
      </c>
      <c r="FF220" s="149" t="s">
        <v>15580</v>
      </c>
      <c r="FH220" s="149">
        <v>1</v>
      </c>
      <c r="FI220" s="149">
        <v>25</v>
      </c>
      <c r="FJ220" s="149">
        <v>1</v>
      </c>
      <c r="FM220" s="149">
        <v>100</v>
      </c>
      <c r="FT220" s="149" t="s">
        <v>15580</v>
      </c>
      <c r="FV220" s="149">
        <v>1</v>
      </c>
      <c r="FW220" s="149">
        <v>25</v>
      </c>
      <c r="FX220" s="152">
        <v>2000</v>
      </c>
      <c r="FY220" s="152">
        <v>1</v>
      </c>
    </row>
    <row r="221" spans="1:181">
      <c r="A221" s="139">
        <v>9039</v>
      </c>
      <c r="B221" s="139" t="s">
        <v>647</v>
      </c>
      <c r="C221" s="300">
        <f t="shared" si="95"/>
        <v>2</v>
      </c>
      <c r="D221" s="300" t="str">
        <f t="shared" si="95"/>
        <v/>
      </c>
      <c r="E221" s="300" t="str">
        <f t="shared" si="95"/>
        <v/>
      </c>
      <c r="F221" s="300">
        <f t="shared" si="95"/>
        <v>1</v>
      </c>
      <c r="G221" s="300">
        <f t="shared" si="95"/>
        <v>2</v>
      </c>
      <c r="H221" s="300">
        <f t="shared" si="95"/>
        <v>2</v>
      </c>
      <c r="I221" s="300" t="str">
        <f t="shared" si="95"/>
        <v/>
      </c>
      <c r="J221" s="300"/>
      <c r="K221" s="300" t="str">
        <f t="shared" si="96"/>
        <v/>
      </c>
      <c r="L221" s="300">
        <f t="shared" si="96"/>
        <v>2.7E-2</v>
      </c>
      <c r="M221" s="300">
        <f t="shared" si="96"/>
        <v>1.7999999999999999E-2</v>
      </c>
      <c r="N221" s="300" t="str">
        <f t="shared" si="96"/>
        <v>PLAYERSKILL_405</v>
      </c>
      <c r="O221" s="300" t="str">
        <f t="shared" si="96"/>
        <v>PLAYERSKILLDES_405</v>
      </c>
      <c r="P221" s="300" t="str">
        <f t="shared" si="96"/>
        <v>PLAYERSKILLDES2_405</v>
      </c>
      <c r="Q221" s="300" t="str">
        <f t="shared" si="96"/>
        <v>PLAYERSKILLDES3_405</v>
      </c>
      <c r="R221" s="300"/>
      <c r="S221" s="300" t="str">
        <f t="shared" si="97"/>
        <v>ps_baifabaizhong</v>
      </c>
      <c r="T221" s="300">
        <f t="shared" si="97"/>
        <v>100</v>
      </c>
      <c r="U221" s="300" t="str">
        <f t="shared" si="97"/>
        <v/>
      </c>
      <c r="V221" s="300" t="str">
        <f t="shared" si="97"/>
        <v/>
      </c>
      <c r="W221" s="300" t="str">
        <f t="shared" si="97"/>
        <v/>
      </c>
      <c r="X221" s="300" t="str">
        <f t="shared" si="97"/>
        <v/>
      </c>
      <c r="Y221" s="300" t="str">
        <f t="shared" si="97"/>
        <v/>
      </c>
      <c r="Z221" s="300" t="str">
        <f t="shared" si="97"/>
        <v/>
      </c>
      <c r="AA221" s="300" t="str">
        <f t="shared" si="97"/>
        <v/>
      </c>
      <c r="AB221" s="300" t="str">
        <f t="shared" si="97"/>
        <v/>
      </c>
      <c r="AC221" s="300"/>
      <c r="AD221" s="300" t="str">
        <f t="shared" si="98"/>
        <v>baifabaizhong1_baifabaizhong</v>
      </c>
      <c r="AE221" s="300" t="str">
        <f t="shared" si="98"/>
        <v/>
      </c>
      <c r="AF221" s="300" t="str">
        <f t="shared" si="98"/>
        <v/>
      </c>
      <c r="AG221" s="300" t="str">
        <f t="shared" si="98"/>
        <v>baifabaizhong2_baifabaizhong</v>
      </c>
      <c r="AH221" s="300">
        <f t="shared" si="98"/>
        <v>120</v>
      </c>
      <c r="AI221" s="300" t="str">
        <f t="shared" si="98"/>
        <v/>
      </c>
      <c r="AJ221" s="300" t="str">
        <f t="shared" si="98"/>
        <v/>
      </c>
      <c r="AK221" s="300" t="str">
        <f t="shared" si="98"/>
        <v/>
      </c>
      <c r="AL221" s="300" t="str">
        <f t="shared" si="98"/>
        <v/>
      </c>
      <c r="AM221" s="300">
        <f t="shared" si="98"/>
        <v>2</v>
      </c>
      <c r="AN221" s="300" t="str">
        <f t="shared" si="98"/>
        <v>[["skill_baifabaizhong",1]]</v>
      </c>
      <c r="AO221" s="139">
        <v>0</v>
      </c>
      <c r="AP221" s="139">
        <v>3</v>
      </c>
      <c r="AQ221" s="127">
        <v>4</v>
      </c>
      <c r="AR221" s="141">
        <v>0</v>
      </c>
      <c r="AT221" s="141" t="s">
        <v>15204</v>
      </c>
      <c r="AU221" s="141" t="s">
        <v>15571</v>
      </c>
      <c r="AV221" s="143" t="s">
        <v>15573</v>
      </c>
      <c r="AW221" s="141">
        <v>1</v>
      </c>
      <c r="AX221" s="142">
        <v>1</v>
      </c>
      <c r="AY221" s="142">
        <v>1</v>
      </c>
      <c r="AZ221" s="142" t="s">
        <v>6831</v>
      </c>
      <c r="BB221" s="143">
        <v>1</v>
      </c>
      <c r="BD221" s="145" t="s">
        <v>6831</v>
      </c>
      <c r="BE221" s="146" t="s">
        <v>6831</v>
      </c>
      <c r="BF221" s="147" t="s">
        <v>6831</v>
      </c>
      <c r="BG221" s="147" t="s">
        <v>6831</v>
      </c>
      <c r="BH221" s="144">
        <v>100</v>
      </c>
      <c r="BK221" s="144">
        <v>1</v>
      </c>
      <c r="BL221" s="144">
        <v>80</v>
      </c>
      <c r="BM221" s="144">
        <v>8</v>
      </c>
      <c r="BN221" s="300" t="str">
        <f t="shared" si="89"/>
        <v/>
      </c>
      <c r="BO221" s="300"/>
      <c r="BP221" s="144" t="s">
        <v>12513</v>
      </c>
      <c r="BS221" s="144" t="s">
        <v>6831</v>
      </c>
      <c r="BU221" s="144" t="s">
        <v>6831</v>
      </c>
      <c r="BW221" s="144" t="s">
        <v>6831</v>
      </c>
      <c r="BX221" s="144">
        <v>4</v>
      </c>
      <c r="BY221" s="148" t="s">
        <v>6831</v>
      </c>
      <c r="BZ221" s="148" t="s">
        <v>6831</v>
      </c>
      <c r="CA221" s="148">
        <v>4405</v>
      </c>
      <c r="CB221" s="148" t="s">
        <v>15138</v>
      </c>
      <c r="CE221" s="142" t="s">
        <v>6831</v>
      </c>
      <c r="CF221" s="142" t="s">
        <v>6831</v>
      </c>
      <c r="CG221" s="142" t="s">
        <v>6831</v>
      </c>
      <c r="CH221" s="142" t="s">
        <v>6831</v>
      </c>
      <c r="CI221" s="142" t="s">
        <v>6831</v>
      </c>
      <c r="DD221" s="300"/>
      <c r="DE221" s="300"/>
      <c r="DF221" s="300"/>
      <c r="DG221" s="300"/>
      <c r="DI221" s="144">
        <v>80</v>
      </c>
      <c r="DK221" s="300" t="str">
        <f t="shared" si="90"/>
        <v/>
      </c>
      <c r="DL221" s="300"/>
      <c r="EW221" s="149">
        <v>1</v>
      </c>
      <c r="EZ221" s="149">
        <v>100</v>
      </c>
      <c r="FH221" s="149">
        <v>1</v>
      </c>
      <c r="FJ221" s="149">
        <v>1</v>
      </c>
      <c r="FM221" s="149">
        <v>100</v>
      </c>
      <c r="FV221" s="149">
        <v>1</v>
      </c>
      <c r="FX221" s="152">
        <v>2000</v>
      </c>
      <c r="FY221" s="152">
        <v>1</v>
      </c>
    </row>
    <row r="222" spans="1:181">
      <c r="A222" s="139">
        <v>9040</v>
      </c>
      <c r="B222" s="139" t="s">
        <v>611</v>
      </c>
      <c r="C222" s="300">
        <f t="shared" si="95"/>
        <v>2</v>
      </c>
      <c r="D222" s="300">
        <f t="shared" si="95"/>
        <v>1</v>
      </c>
      <c r="E222" s="300">
        <f t="shared" si="95"/>
        <v>1</v>
      </c>
      <c r="F222" s="300">
        <f t="shared" si="95"/>
        <v>1</v>
      </c>
      <c r="G222" s="300">
        <f t="shared" si="95"/>
        <v>2</v>
      </c>
      <c r="H222" s="300">
        <f t="shared" si="95"/>
        <v>2</v>
      </c>
      <c r="I222" s="300" t="str">
        <f t="shared" si="95"/>
        <v/>
      </c>
      <c r="J222" s="300"/>
      <c r="K222" s="300" t="str">
        <f t="shared" si="96"/>
        <v/>
      </c>
      <c r="L222" s="300">
        <f t="shared" si="96"/>
        <v>3.5999999999999997E-2</v>
      </c>
      <c r="M222" s="300">
        <f t="shared" si="96"/>
        <v>2.7E-2</v>
      </c>
      <c r="N222" s="300" t="str">
        <f t="shared" si="96"/>
        <v>PLAYERSKILL_204</v>
      </c>
      <c r="O222" s="300" t="str">
        <f t="shared" si="96"/>
        <v>PLAYERSKILLDES_204</v>
      </c>
      <c r="P222" s="300" t="str">
        <f t="shared" si="96"/>
        <v>PLAYERSKILLDES2_204</v>
      </c>
      <c r="Q222" s="300" t="str">
        <f t="shared" si="96"/>
        <v>PLAYERSKILLDES3_204</v>
      </c>
      <c r="R222" s="300"/>
      <c r="S222" s="300" t="str">
        <f t="shared" si="97"/>
        <v>ps_guzhuyizhi</v>
      </c>
      <c r="T222" s="300">
        <f t="shared" si="97"/>
        <v>100</v>
      </c>
      <c r="U222" s="300" t="str">
        <f t="shared" si="97"/>
        <v/>
      </c>
      <c r="V222" s="300" t="str">
        <f t="shared" si="97"/>
        <v/>
      </c>
      <c r="W222" s="300" t="str">
        <f t="shared" si="97"/>
        <v/>
      </c>
      <c r="X222" s="300" t="str">
        <f t="shared" si="97"/>
        <v/>
      </c>
      <c r="Y222" s="300" t="str">
        <f t="shared" si="97"/>
        <v/>
      </c>
      <c r="Z222" s="300" t="str">
        <f t="shared" si="97"/>
        <v/>
      </c>
      <c r="AA222" s="300" t="str">
        <f t="shared" si="97"/>
        <v/>
      </c>
      <c r="AB222" s="300" t="str">
        <f t="shared" si="97"/>
        <v/>
      </c>
      <c r="AC222" s="300"/>
      <c r="AD222" s="300" t="str">
        <f t="shared" si="98"/>
        <v>guzhuyizhi1_guzhuyizhi</v>
      </c>
      <c r="AE222" s="300" t="str">
        <f t="shared" si="98"/>
        <v/>
      </c>
      <c r="AF222" s="300" t="str">
        <f t="shared" si="98"/>
        <v/>
      </c>
      <c r="AG222" s="300" t="str">
        <f t="shared" si="98"/>
        <v>guzhuyizhi2_guzhuyizhi</v>
      </c>
      <c r="AH222" s="300">
        <f t="shared" si="98"/>
        <v>150</v>
      </c>
      <c r="AI222" s="300" t="str">
        <f t="shared" si="98"/>
        <v/>
      </c>
      <c r="AJ222" s="300" t="str">
        <f t="shared" si="98"/>
        <v/>
      </c>
      <c r="AK222" s="300" t="str">
        <f t="shared" si="98"/>
        <v/>
      </c>
      <c r="AL222" s="300" t="str">
        <f t="shared" si="98"/>
        <v/>
      </c>
      <c r="AM222" s="300">
        <f t="shared" si="98"/>
        <v>2</v>
      </c>
      <c r="AN222" s="300" t="str">
        <f t="shared" si="98"/>
        <v>[["skill_guzhuyizhi",1]]</v>
      </c>
      <c r="AO222" s="139">
        <v>0</v>
      </c>
      <c r="AP222" s="139">
        <v>3</v>
      </c>
      <c r="AQ222" s="127">
        <v>2</v>
      </c>
      <c r="AR222" s="141">
        <v>0</v>
      </c>
      <c r="AT222" s="141" t="s">
        <v>15204</v>
      </c>
      <c r="AU222" s="141" t="s">
        <v>15571</v>
      </c>
      <c r="AV222" s="143" t="s">
        <v>15598</v>
      </c>
      <c r="AW222" s="141">
        <v>1</v>
      </c>
      <c r="AX222" s="142">
        <v>1</v>
      </c>
      <c r="AY222" s="142">
        <v>1</v>
      </c>
      <c r="AZ222" s="142" t="s">
        <v>6831</v>
      </c>
      <c r="BB222" s="143">
        <v>1</v>
      </c>
      <c r="BD222" s="145" t="s">
        <v>6831</v>
      </c>
      <c r="BE222" s="146" t="s">
        <v>6831</v>
      </c>
      <c r="BF222" s="147" t="s">
        <v>6831</v>
      </c>
      <c r="BG222" s="147" t="s">
        <v>6831</v>
      </c>
      <c r="BH222" s="144">
        <v>100</v>
      </c>
      <c r="BK222" s="144">
        <v>1</v>
      </c>
      <c r="BL222" s="144">
        <v>60</v>
      </c>
      <c r="BM222" s="144">
        <v>8</v>
      </c>
      <c r="BN222" s="300" t="str">
        <f t="shared" si="89"/>
        <v/>
      </c>
      <c r="BO222" s="300"/>
      <c r="BP222" s="144" t="s">
        <v>12513</v>
      </c>
      <c r="BQ222" s="144">
        <v>2</v>
      </c>
      <c r="BS222" s="144" t="s">
        <v>6831</v>
      </c>
      <c r="BU222" s="144" t="s">
        <v>6831</v>
      </c>
      <c r="BV222" s="144" t="s">
        <v>15599</v>
      </c>
      <c r="BW222" s="144" t="s">
        <v>6831</v>
      </c>
      <c r="BX222" s="144">
        <v>2</v>
      </c>
      <c r="BY222" s="148" t="s">
        <v>6831</v>
      </c>
      <c r="BZ222" s="148" t="s">
        <v>6831</v>
      </c>
      <c r="CA222" s="148">
        <v>4204</v>
      </c>
      <c r="CB222" s="148" t="s">
        <v>15138</v>
      </c>
      <c r="CE222" s="142" t="s">
        <v>6831</v>
      </c>
      <c r="CF222" s="142" t="s">
        <v>6831</v>
      </c>
      <c r="CG222" s="142" t="s">
        <v>6831</v>
      </c>
      <c r="CH222" s="142" t="s">
        <v>6831</v>
      </c>
      <c r="CI222" s="142" t="s">
        <v>6831</v>
      </c>
      <c r="DD222" s="300"/>
      <c r="DE222" s="300"/>
      <c r="DF222" s="300"/>
      <c r="DG222" s="300"/>
      <c r="DI222" s="144">
        <v>60</v>
      </c>
      <c r="DK222" s="300" t="str">
        <f t="shared" si="90"/>
        <v/>
      </c>
      <c r="DL222" s="300"/>
      <c r="EW222" s="149">
        <v>1</v>
      </c>
      <c r="EZ222" s="149">
        <v>100</v>
      </c>
      <c r="FH222" s="149">
        <v>1</v>
      </c>
      <c r="FJ222" s="149">
        <v>1</v>
      </c>
      <c r="FM222" s="149">
        <v>100</v>
      </c>
      <c r="FV222" s="149">
        <v>1</v>
      </c>
      <c r="FX222" s="152">
        <v>2000</v>
      </c>
      <c r="FY222" s="152">
        <v>1</v>
      </c>
    </row>
    <row r="223" spans="1:181">
      <c r="A223" s="139">
        <v>9041</v>
      </c>
      <c r="B223" s="139" t="s">
        <v>15570</v>
      </c>
      <c r="C223" s="300">
        <f t="shared" si="95"/>
        <v>2</v>
      </c>
      <c r="D223" s="300" t="str">
        <f t="shared" si="95"/>
        <v/>
      </c>
      <c r="E223" s="300" t="str">
        <f t="shared" si="95"/>
        <v/>
      </c>
      <c r="F223" s="300">
        <f t="shared" si="95"/>
        <v>1</v>
      </c>
      <c r="G223" s="300">
        <f t="shared" si="95"/>
        <v>1</v>
      </c>
      <c r="H223" s="300">
        <f t="shared" si="95"/>
        <v>1</v>
      </c>
      <c r="I223" s="300">
        <f t="shared" si="95"/>
        <v>4</v>
      </c>
      <c r="J223" s="300"/>
      <c r="K223" s="300" t="str">
        <f t="shared" si="96"/>
        <v/>
      </c>
      <c r="L223" s="300">
        <f t="shared" si="96"/>
        <v>2.7E-2</v>
      </c>
      <c r="M223" s="300">
        <f t="shared" si="96"/>
        <v>1.7999999999999999E-2</v>
      </c>
      <c r="N223" s="300" t="str">
        <f t="shared" si="96"/>
        <v>PLAYERSKILL_514</v>
      </c>
      <c r="O223" s="300" t="str">
        <f t="shared" si="96"/>
        <v>PLAYERSKILLDES_514</v>
      </c>
      <c r="P223" s="300" t="str">
        <f t="shared" si="96"/>
        <v>PLAYERSKILLDES2_514</v>
      </c>
      <c r="Q223" s="300" t="str">
        <f t="shared" si="96"/>
        <v>PLAYERSKILLDES3_514</v>
      </c>
      <c r="R223" s="300"/>
      <c r="S223" s="300" t="str">
        <f t="shared" si="97"/>
        <v>ps_dadishenjian</v>
      </c>
      <c r="T223" s="300">
        <f t="shared" si="97"/>
        <v>101</v>
      </c>
      <c r="U223" s="300" t="str">
        <f t="shared" si="97"/>
        <v/>
      </c>
      <c r="V223" s="300" t="str">
        <f t="shared" si="97"/>
        <v/>
      </c>
      <c r="W223" s="300" t="str">
        <f t="shared" si="97"/>
        <v/>
      </c>
      <c r="X223" s="300" t="str">
        <f t="shared" si="97"/>
        <v/>
      </c>
      <c r="Y223" s="300" t="str">
        <f t="shared" si="97"/>
        <v/>
      </c>
      <c r="Z223" s="300" t="str">
        <f t="shared" si="97"/>
        <v/>
      </c>
      <c r="AA223" s="300" t="str">
        <f t="shared" si="97"/>
        <v/>
      </c>
      <c r="AB223" s="300" t="str">
        <f t="shared" si="97"/>
        <v/>
      </c>
      <c r="AC223" s="300"/>
      <c r="AD223" s="300" t="str">
        <f t="shared" si="98"/>
        <v>dadishenjian1_dadishenjian</v>
      </c>
      <c r="AE223" s="300" t="str">
        <f t="shared" si="98"/>
        <v/>
      </c>
      <c r="AF223" s="300" t="str">
        <f t="shared" si="98"/>
        <v/>
      </c>
      <c r="AG223" s="300" t="str">
        <f t="shared" si="98"/>
        <v>dadishenjian2_dadishenjian</v>
      </c>
      <c r="AH223" s="300">
        <f t="shared" si="98"/>
        <v>130</v>
      </c>
      <c r="AI223" s="300" t="str">
        <f t="shared" si="98"/>
        <v/>
      </c>
      <c r="AJ223" s="300" t="str">
        <f t="shared" si="98"/>
        <v/>
      </c>
      <c r="AK223" s="300" t="str">
        <f t="shared" si="98"/>
        <v/>
      </c>
      <c r="AL223" s="300" t="str">
        <f t="shared" si="98"/>
        <v/>
      </c>
      <c r="AM223" s="300">
        <f t="shared" si="98"/>
        <v>1</v>
      </c>
      <c r="AN223" s="300" t="str">
        <f t="shared" si="98"/>
        <v>[["skill_dadishenjian",1]]</v>
      </c>
      <c r="AO223" s="502">
        <v>0</v>
      </c>
      <c r="AP223" s="502">
        <v>3</v>
      </c>
      <c r="AQ223" s="502">
        <v>5</v>
      </c>
      <c r="AR223" s="502">
        <v>0</v>
      </c>
      <c r="AS223" s="502"/>
      <c r="AT223" s="141" t="s">
        <v>15429</v>
      </c>
      <c r="AU223" s="141" t="s">
        <v>15571</v>
      </c>
      <c r="AV223" s="143" t="s">
        <v>15589</v>
      </c>
      <c r="AW223" s="502">
        <v>1</v>
      </c>
      <c r="AX223" s="502">
        <v>1</v>
      </c>
      <c r="AY223" s="502">
        <v>1</v>
      </c>
      <c r="AZ223" s="502" t="s">
        <v>6831</v>
      </c>
      <c r="BA223" s="502"/>
      <c r="BB223" s="502">
        <v>1</v>
      </c>
      <c r="BC223" s="502"/>
      <c r="BD223" s="502" t="s">
        <v>6831</v>
      </c>
      <c r="BE223" s="502" t="s">
        <v>6831</v>
      </c>
      <c r="BF223" s="502" t="s">
        <v>6831</v>
      </c>
      <c r="BG223" s="502" t="s">
        <v>6831</v>
      </c>
      <c r="BH223" s="502">
        <v>100</v>
      </c>
      <c r="BI223" s="502"/>
      <c r="BJ223" s="502"/>
      <c r="BK223" s="502">
        <v>1</v>
      </c>
      <c r="BL223" s="502">
        <v>50</v>
      </c>
      <c r="BM223" s="502">
        <v>9</v>
      </c>
      <c r="BN223" s="300">
        <f t="shared" si="89"/>
        <v>3</v>
      </c>
      <c r="BO223" s="300"/>
      <c r="BP223" s="502" t="s">
        <v>12513</v>
      </c>
      <c r="BQ223" s="502">
        <v>2</v>
      </c>
      <c r="BR223" s="502"/>
      <c r="BS223" s="502" t="s">
        <v>6831</v>
      </c>
      <c r="BT223" s="502"/>
      <c r="BU223" s="502" t="s">
        <v>15572</v>
      </c>
      <c r="BV223" s="502"/>
      <c r="BW223" s="502" t="s">
        <v>6831</v>
      </c>
      <c r="BX223" s="502">
        <v>5</v>
      </c>
      <c r="BY223" s="505" t="s">
        <v>6831</v>
      </c>
      <c r="BZ223" s="505" t="s">
        <v>6831</v>
      </c>
      <c r="CA223" s="505">
        <v>45001</v>
      </c>
      <c r="CB223" s="511" t="s">
        <v>15138</v>
      </c>
      <c r="CC223" s="511"/>
      <c r="CD223" s="511"/>
      <c r="CE223" s="504"/>
      <c r="CF223" s="502" t="s">
        <v>6831</v>
      </c>
      <c r="CG223" s="502" t="s">
        <v>6831</v>
      </c>
      <c r="CH223" s="502" t="s">
        <v>6831</v>
      </c>
      <c r="CI223" s="502" t="s">
        <v>6831</v>
      </c>
      <c r="CJ223" s="502"/>
      <c r="CK223" s="502"/>
      <c r="CL223" s="502"/>
      <c r="CM223" s="502"/>
      <c r="CN223" s="502"/>
      <c r="CO223" s="502"/>
      <c r="CP223" s="502"/>
      <c r="CQ223" s="502"/>
      <c r="CR223" s="502"/>
      <c r="CS223" s="502"/>
      <c r="CT223" s="502"/>
      <c r="CU223" s="502"/>
      <c r="CV223" s="502"/>
      <c r="CW223" s="504">
        <v>5</v>
      </c>
      <c r="CX223" s="504"/>
      <c r="CY223" s="502">
        <v>1</v>
      </c>
      <c r="CZ223" s="502"/>
      <c r="DA223" s="502"/>
      <c r="DB223" s="502"/>
      <c r="DC223" s="502"/>
      <c r="DD223" s="300"/>
      <c r="DE223" s="300"/>
      <c r="DF223" s="300"/>
      <c r="DG223" s="300"/>
      <c r="DH223" s="502"/>
      <c r="DI223" s="502">
        <v>60</v>
      </c>
      <c r="DJ223" s="502"/>
      <c r="DK223" s="300" t="str">
        <f t="shared" si="90"/>
        <v/>
      </c>
      <c r="DL223" s="300"/>
      <c r="DM223" s="502"/>
      <c r="DN223" s="502"/>
      <c r="DO223" s="502"/>
      <c r="DP223" s="502"/>
      <c r="DQ223" s="502"/>
      <c r="DR223" s="502"/>
      <c r="DS223" s="502"/>
      <c r="DT223" s="502"/>
      <c r="DU223" s="502"/>
      <c r="DV223" s="502"/>
      <c r="DW223" s="502"/>
      <c r="DX223" s="502"/>
      <c r="DY223" s="502"/>
      <c r="DZ223" s="502"/>
      <c r="EA223" s="502"/>
      <c r="EB223" s="502"/>
      <c r="EC223" s="502"/>
      <c r="ED223" s="502"/>
      <c r="EE223" s="502"/>
      <c r="EF223" s="502"/>
      <c r="EG223" s="502"/>
      <c r="EH223" s="502"/>
      <c r="EI223" s="502"/>
      <c r="EJ223" s="502"/>
      <c r="EK223" s="502"/>
      <c r="EL223" s="502"/>
      <c r="EM223" s="502"/>
      <c r="EN223" s="502"/>
      <c r="EO223" s="502"/>
      <c r="EP223" s="502"/>
      <c r="EQ223" s="502"/>
      <c r="ER223" s="502"/>
      <c r="ES223" s="502"/>
      <c r="ET223" s="502"/>
      <c r="EU223" s="502"/>
      <c r="EV223" s="502"/>
      <c r="EW223" s="502">
        <v>1</v>
      </c>
      <c r="EX223" s="502"/>
      <c r="EY223" s="502"/>
      <c r="EZ223" s="502">
        <v>101</v>
      </c>
      <c r="FA223" s="502"/>
      <c r="FB223" s="502"/>
      <c r="FC223" s="502"/>
      <c r="FD223" s="502"/>
      <c r="FE223" s="502"/>
      <c r="FF223" s="502"/>
      <c r="FG223" s="502"/>
      <c r="FH223" s="502">
        <v>2</v>
      </c>
      <c r="FI223" s="502">
        <v>25</v>
      </c>
      <c r="FJ223" s="502">
        <v>1</v>
      </c>
      <c r="FK223" s="502"/>
      <c r="FL223" s="502"/>
      <c r="FM223" s="502">
        <v>101</v>
      </c>
      <c r="FN223" s="502"/>
      <c r="FO223" s="502"/>
      <c r="FP223" s="502"/>
      <c r="FQ223" s="502"/>
      <c r="FR223" s="502"/>
      <c r="FS223" s="502"/>
      <c r="FT223" s="502"/>
      <c r="FU223" s="502"/>
      <c r="FV223" s="502">
        <v>2</v>
      </c>
      <c r="FW223" s="502">
        <v>25</v>
      </c>
      <c r="FX223" s="152">
        <v>2000</v>
      </c>
      <c r="FY223" s="152">
        <v>1</v>
      </c>
    </row>
    <row r="224" spans="1:181" ht="17.25" customHeight="1">
      <c r="A224" s="139">
        <v>9042</v>
      </c>
      <c r="B224" s="139" t="s">
        <v>632</v>
      </c>
      <c r="C224" s="300">
        <f t="shared" si="95"/>
        <v>2</v>
      </c>
      <c r="D224" s="300" t="str">
        <f t="shared" si="95"/>
        <v/>
      </c>
      <c r="E224" s="300" t="str">
        <f t="shared" si="95"/>
        <v/>
      </c>
      <c r="F224" s="300">
        <f t="shared" si="95"/>
        <v>1</v>
      </c>
      <c r="G224" s="300">
        <f t="shared" si="95"/>
        <v>2</v>
      </c>
      <c r="H224" s="300">
        <f t="shared" si="95"/>
        <v>2</v>
      </c>
      <c r="I224" s="300" t="str">
        <f t="shared" si="95"/>
        <v/>
      </c>
      <c r="J224" s="300"/>
      <c r="K224" s="300" t="str">
        <f t="shared" si="96"/>
        <v/>
      </c>
      <c r="L224" s="300">
        <f t="shared" si="96"/>
        <v>2.7E-2</v>
      </c>
      <c r="M224" s="300">
        <f t="shared" si="96"/>
        <v>1.7999999999999999E-2</v>
      </c>
      <c r="N224" s="300" t="str">
        <f t="shared" si="96"/>
        <v>PLAYERSKILL_308</v>
      </c>
      <c r="O224" s="300" t="str">
        <f t="shared" si="96"/>
        <v>PLAYERSKILLDES_308</v>
      </c>
      <c r="P224" s="300" t="str">
        <f t="shared" si="96"/>
        <v>PLAYERSKILLDES2_308</v>
      </c>
      <c r="Q224" s="300" t="str">
        <f t="shared" si="96"/>
        <v>PLAYERSKILLDES3_308</v>
      </c>
      <c r="R224" s="300"/>
      <c r="S224" s="300" t="str">
        <f t="shared" si="97"/>
        <v>ps_huanxinguwu</v>
      </c>
      <c r="T224" s="300">
        <f t="shared" si="97"/>
        <v>100</v>
      </c>
      <c r="U224" s="300" t="str">
        <f t="shared" si="97"/>
        <v/>
      </c>
      <c r="V224" s="300" t="str">
        <f t="shared" si="97"/>
        <v/>
      </c>
      <c r="W224" s="300" t="str">
        <f t="shared" si="97"/>
        <v/>
      </c>
      <c r="X224" s="300" t="str">
        <f t="shared" si="97"/>
        <v/>
      </c>
      <c r="Y224" s="300" t="str">
        <f t="shared" si="97"/>
        <v/>
      </c>
      <c r="Z224" s="300" t="str">
        <f t="shared" si="97"/>
        <v/>
      </c>
      <c r="AA224" s="300" t="str">
        <f t="shared" si="97"/>
        <v/>
      </c>
      <c r="AB224" s="300" t="str">
        <f t="shared" si="97"/>
        <v/>
      </c>
      <c r="AC224" s="300"/>
      <c r="AD224" s="300" t="str">
        <f t="shared" si="98"/>
        <v>huanxinguwu_huanxinguwu</v>
      </c>
      <c r="AE224" s="300" t="str">
        <f t="shared" si="98"/>
        <v/>
      </c>
      <c r="AF224" s="300" t="str">
        <f t="shared" si="98"/>
        <v/>
      </c>
      <c r="AG224" s="300" t="str">
        <f t="shared" si="98"/>
        <v/>
      </c>
      <c r="AH224" s="300">
        <f t="shared" si="98"/>
        <v>160</v>
      </c>
      <c r="AI224" s="300" t="str">
        <f t="shared" si="98"/>
        <v/>
      </c>
      <c r="AJ224" s="300" t="str">
        <f t="shared" si="98"/>
        <v/>
      </c>
      <c r="AK224" s="300" t="str">
        <f t="shared" si="98"/>
        <v/>
      </c>
      <c r="AL224" s="300" t="str">
        <f t="shared" si="98"/>
        <v/>
      </c>
      <c r="AM224" s="300">
        <f t="shared" si="98"/>
        <v>2</v>
      </c>
      <c r="AN224" s="300" t="str">
        <f t="shared" si="98"/>
        <v>[["skill_huanxinguwu",1]]</v>
      </c>
      <c r="AO224" s="139">
        <v>0</v>
      </c>
      <c r="AP224" s="139">
        <v>3</v>
      </c>
      <c r="AQ224" s="127">
        <v>3</v>
      </c>
      <c r="AR224" s="141">
        <v>0</v>
      </c>
      <c r="AT224" s="141" t="s">
        <v>15204</v>
      </c>
      <c r="AU224" s="141" t="s">
        <v>15571</v>
      </c>
      <c r="AV224" s="143" t="s">
        <v>15573</v>
      </c>
      <c r="AW224" s="141">
        <v>1</v>
      </c>
      <c r="AX224" s="142">
        <v>1</v>
      </c>
      <c r="AY224" s="142">
        <v>1</v>
      </c>
      <c r="AZ224" s="142" t="s">
        <v>6831</v>
      </c>
      <c r="BB224" s="143">
        <v>1</v>
      </c>
      <c r="BD224" s="145" t="s">
        <v>6831</v>
      </c>
      <c r="BE224" s="146" t="s">
        <v>6831</v>
      </c>
      <c r="BF224" s="147" t="s">
        <v>6831</v>
      </c>
      <c r="BG224" s="147" t="s">
        <v>6831</v>
      </c>
      <c r="BH224" s="144">
        <v>100</v>
      </c>
      <c r="BI224" s="144" t="s">
        <v>15574</v>
      </c>
      <c r="BJ224" s="144">
        <v>0</v>
      </c>
      <c r="BK224" s="144">
        <v>1</v>
      </c>
      <c r="BL224" s="144">
        <v>60</v>
      </c>
      <c r="BM224" s="144">
        <v>8</v>
      </c>
      <c r="BN224" s="300">
        <f t="shared" si="89"/>
        <v>10</v>
      </c>
      <c r="BO224" s="300"/>
      <c r="BP224" s="144" t="s">
        <v>12513</v>
      </c>
      <c r="BS224" s="144" t="s">
        <v>6831</v>
      </c>
      <c r="BU224" s="144" t="s">
        <v>6831</v>
      </c>
      <c r="BW224" s="144" t="s">
        <v>6831</v>
      </c>
      <c r="BX224" s="144">
        <v>3</v>
      </c>
      <c r="BY224" s="148" t="s">
        <v>6831</v>
      </c>
      <c r="BZ224" s="148" t="s">
        <v>6831</v>
      </c>
      <c r="CA224" s="148">
        <v>4308</v>
      </c>
      <c r="CB224" s="148" t="s">
        <v>15138</v>
      </c>
      <c r="CE224" s="142" t="s">
        <v>6831</v>
      </c>
      <c r="CF224" s="142" t="s">
        <v>6831</v>
      </c>
      <c r="CG224" s="142" t="s">
        <v>6831</v>
      </c>
      <c r="CH224" s="142" t="s">
        <v>6831</v>
      </c>
      <c r="CI224" s="142" t="s">
        <v>6831</v>
      </c>
      <c r="CK224" s="147">
        <v>1</v>
      </c>
      <c r="DD224" s="300"/>
      <c r="DE224" s="300"/>
      <c r="DF224" s="300"/>
      <c r="DG224" s="300"/>
      <c r="DI224" s="144">
        <v>60</v>
      </c>
      <c r="DK224" s="300" t="str">
        <f t="shared" si="90"/>
        <v/>
      </c>
      <c r="DL224" s="300"/>
      <c r="EW224" s="149">
        <v>1</v>
      </c>
      <c r="EZ224" s="149">
        <v>100</v>
      </c>
      <c r="FH224" s="149">
        <v>1</v>
      </c>
      <c r="FI224" s="149">
        <v>25</v>
      </c>
      <c r="FJ224" s="149">
        <v>1</v>
      </c>
      <c r="FM224" s="149">
        <v>100</v>
      </c>
      <c r="FV224" s="149">
        <v>1</v>
      </c>
      <c r="FW224" s="149">
        <v>25</v>
      </c>
      <c r="FX224" s="152">
        <v>2000</v>
      </c>
      <c r="FY224" s="152">
        <v>1</v>
      </c>
    </row>
    <row r="225" spans="1:181">
      <c r="A225" s="139">
        <v>9043</v>
      </c>
      <c r="B225" s="139" t="s">
        <v>15575</v>
      </c>
      <c r="C225" s="300">
        <f t="shared" si="95"/>
        <v>2</v>
      </c>
      <c r="D225" s="300" t="str">
        <f t="shared" si="95"/>
        <v/>
      </c>
      <c r="E225" s="300" t="str">
        <f t="shared" si="95"/>
        <v/>
      </c>
      <c r="F225" s="300">
        <f t="shared" si="95"/>
        <v>1</v>
      </c>
      <c r="G225" s="300">
        <f t="shared" si="95"/>
        <v>2</v>
      </c>
      <c r="H225" s="300">
        <f t="shared" si="95"/>
        <v>2</v>
      </c>
      <c r="I225" s="300" t="str">
        <f t="shared" si="95"/>
        <v/>
      </c>
      <c r="J225" s="300"/>
      <c r="K225" s="300" t="str">
        <f t="shared" si="96"/>
        <v/>
      </c>
      <c r="L225" s="300">
        <f t="shared" si="96"/>
        <v>2.7E-2</v>
      </c>
      <c r="M225" s="300">
        <f t="shared" si="96"/>
        <v>1.7999999999999999E-2</v>
      </c>
      <c r="N225" s="300" t="str">
        <f t="shared" si="96"/>
        <v>PLAYERSKILL_203</v>
      </c>
      <c r="O225" s="300" t="str">
        <f t="shared" si="96"/>
        <v>PLAYERSKILLDES_203</v>
      </c>
      <c r="P225" s="300" t="str">
        <f t="shared" si="96"/>
        <v>PLAYERSKILLDES2_203</v>
      </c>
      <c r="Q225" s="300" t="str">
        <f t="shared" si="96"/>
        <v>PLAYERSKILLDES3_203</v>
      </c>
      <c r="R225" s="300"/>
      <c r="S225" s="300" t="str">
        <f t="shared" si="97"/>
        <v>ps_tuluchengxing</v>
      </c>
      <c r="T225" s="300">
        <f t="shared" si="97"/>
        <v>100</v>
      </c>
      <c r="U225" s="300" t="str">
        <f t="shared" si="97"/>
        <v/>
      </c>
      <c r="V225" s="300" t="str">
        <f t="shared" si="97"/>
        <v/>
      </c>
      <c r="W225" s="300" t="str">
        <f t="shared" si="97"/>
        <v/>
      </c>
      <c r="X225" s="300" t="str">
        <f t="shared" si="97"/>
        <v/>
      </c>
      <c r="Y225" s="300" t="str">
        <f t="shared" si="97"/>
        <v/>
      </c>
      <c r="Z225" s="300" t="str">
        <f t="shared" si="97"/>
        <v/>
      </c>
      <c r="AA225" s="300" t="str">
        <f t="shared" si="97"/>
        <v/>
      </c>
      <c r="AB225" s="300" t="str">
        <f t="shared" si="97"/>
        <v/>
      </c>
      <c r="AC225" s="300"/>
      <c r="AD225" s="300" t="str">
        <f t="shared" si="98"/>
        <v>tuluchengxing1_tuluchengxing</v>
      </c>
      <c r="AE225" s="300" t="str">
        <f t="shared" si="98"/>
        <v/>
      </c>
      <c r="AF225" s="300" t="str">
        <f t="shared" si="98"/>
        <v/>
      </c>
      <c r="AG225" s="300" t="str">
        <f t="shared" si="98"/>
        <v>tuluchengxing2_tuluchengxing</v>
      </c>
      <c r="AH225" s="300">
        <f t="shared" si="98"/>
        <v>150</v>
      </c>
      <c r="AI225" s="300" t="str">
        <f t="shared" si="98"/>
        <v/>
      </c>
      <c r="AJ225" s="300" t="str">
        <f t="shared" si="98"/>
        <v/>
      </c>
      <c r="AK225" s="300" t="str">
        <f t="shared" si="98"/>
        <v/>
      </c>
      <c r="AL225" s="300" t="str">
        <f t="shared" si="98"/>
        <v/>
      </c>
      <c r="AM225" s="300">
        <f t="shared" si="98"/>
        <v>2</v>
      </c>
      <c r="AN225" s="300" t="str">
        <f t="shared" si="98"/>
        <v>[["skill_tuluchengxing",1]]</v>
      </c>
      <c r="AO225" s="139">
        <v>0</v>
      </c>
      <c r="AP225" s="139">
        <v>3</v>
      </c>
      <c r="AQ225" s="127">
        <v>2</v>
      </c>
      <c r="AR225" s="141">
        <v>0</v>
      </c>
      <c r="AT225" s="141" t="s">
        <v>15204</v>
      </c>
      <c r="AU225" s="141" t="s">
        <v>15547</v>
      </c>
      <c r="AV225" s="143" t="s">
        <v>15573</v>
      </c>
      <c r="AW225" s="141">
        <v>1</v>
      </c>
      <c r="AX225" s="142">
        <v>1</v>
      </c>
      <c r="AY225" s="142">
        <v>1</v>
      </c>
      <c r="AZ225" s="142" t="s">
        <v>6831</v>
      </c>
      <c r="BB225" s="143">
        <v>1</v>
      </c>
      <c r="BD225" s="145" t="s">
        <v>6831</v>
      </c>
      <c r="BE225" s="146" t="s">
        <v>6831</v>
      </c>
      <c r="BF225" s="147" t="s">
        <v>6831</v>
      </c>
      <c r="BG225" s="147" t="s">
        <v>6831</v>
      </c>
      <c r="BH225" s="144">
        <v>100</v>
      </c>
      <c r="BI225" s="144" t="s">
        <v>15576</v>
      </c>
      <c r="BJ225" s="144">
        <v>1</v>
      </c>
      <c r="BK225" s="144">
        <v>1</v>
      </c>
      <c r="BL225" s="144">
        <v>60</v>
      </c>
      <c r="BM225" s="144">
        <v>8</v>
      </c>
      <c r="BN225" s="300">
        <f t="shared" si="89"/>
        <v>10</v>
      </c>
      <c r="BO225" s="300"/>
      <c r="BP225" s="144" t="s">
        <v>12513</v>
      </c>
      <c r="BS225" s="144" t="s">
        <v>6831</v>
      </c>
      <c r="BU225" s="144" t="s">
        <v>6831</v>
      </c>
      <c r="BW225" s="144" t="s">
        <v>6831</v>
      </c>
      <c r="BX225" s="144">
        <v>2</v>
      </c>
      <c r="BY225" s="148" t="s">
        <v>6831</v>
      </c>
      <c r="BZ225" s="148" t="s">
        <v>6831</v>
      </c>
      <c r="CA225" s="148">
        <v>4203</v>
      </c>
      <c r="CB225" s="148" t="s">
        <v>15138</v>
      </c>
      <c r="CE225" s="142" t="s">
        <v>6831</v>
      </c>
      <c r="CF225" s="142" t="s">
        <v>6831</v>
      </c>
      <c r="CG225" s="142" t="s">
        <v>6831</v>
      </c>
      <c r="CH225" s="142" t="s">
        <v>6831</v>
      </c>
      <c r="CI225" s="142" t="s">
        <v>6831</v>
      </c>
      <c r="CZ225" s="144">
        <v>100</v>
      </c>
      <c r="DA225" s="144" t="s">
        <v>15577</v>
      </c>
      <c r="DB225" s="144">
        <v>1</v>
      </c>
      <c r="DD225" s="300"/>
      <c r="DE225" s="300"/>
      <c r="DF225" s="300"/>
      <c r="DG225" s="300"/>
      <c r="DH225" s="144">
        <v>1</v>
      </c>
      <c r="DI225" s="144">
        <v>60</v>
      </c>
      <c r="DJ225" s="144">
        <v>8</v>
      </c>
      <c r="DK225" s="300" t="str">
        <f t="shared" si="90"/>
        <v/>
      </c>
      <c r="DL225" s="300"/>
      <c r="DM225" s="144" t="s">
        <v>12513</v>
      </c>
      <c r="DP225" s="144" t="s">
        <v>6831</v>
      </c>
      <c r="DR225" s="144" t="s">
        <v>6831</v>
      </c>
      <c r="DS225" s="144" t="s">
        <v>6831</v>
      </c>
      <c r="DT225" s="144">
        <v>4</v>
      </c>
      <c r="DU225" s="150" t="s">
        <v>6831</v>
      </c>
      <c r="DV225" s="150" t="s">
        <v>6831</v>
      </c>
      <c r="DW225" s="150">
        <v>9001</v>
      </c>
      <c r="DX225" s="150" t="s">
        <v>15138</v>
      </c>
      <c r="EW225" s="149">
        <v>1</v>
      </c>
      <c r="EZ225" s="149">
        <v>100</v>
      </c>
      <c r="FH225" s="149">
        <v>1</v>
      </c>
      <c r="FJ225" s="149">
        <v>1</v>
      </c>
      <c r="FM225" s="149">
        <v>100</v>
      </c>
      <c r="FV225" s="149">
        <v>1</v>
      </c>
      <c r="FX225" s="152">
        <v>2000</v>
      </c>
      <c r="FY225" s="152">
        <v>1</v>
      </c>
    </row>
    <row r="226" spans="1:181">
      <c r="A226" s="139">
        <v>9044</v>
      </c>
      <c r="B226" s="139" t="s">
        <v>631</v>
      </c>
      <c r="C226" s="300">
        <f t="shared" si="95"/>
        <v>2</v>
      </c>
      <c r="D226" s="300">
        <f t="shared" si="95"/>
        <v>1</v>
      </c>
      <c r="E226" s="300">
        <f t="shared" si="95"/>
        <v>1</v>
      </c>
      <c r="F226" s="300">
        <f t="shared" si="95"/>
        <v>1</v>
      </c>
      <c r="G226" s="300">
        <f t="shared" si="95"/>
        <v>1</v>
      </c>
      <c r="H226" s="300">
        <f t="shared" si="95"/>
        <v>1</v>
      </c>
      <c r="I226" s="300" t="str">
        <f t="shared" si="95"/>
        <v/>
      </c>
      <c r="J226" s="300"/>
      <c r="K226" s="300" t="str">
        <f t="shared" si="96"/>
        <v/>
      </c>
      <c r="L226" s="300">
        <f t="shared" si="96"/>
        <v>3.5999999999999997E-2</v>
      </c>
      <c r="M226" s="300">
        <f t="shared" si="96"/>
        <v>2.7E-2</v>
      </c>
      <c r="N226" s="300" t="str">
        <f t="shared" si="96"/>
        <v>PLAYERSKILL_307</v>
      </c>
      <c r="O226" s="300" t="str">
        <f t="shared" si="96"/>
        <v>PLAYERSKILLDES_307</v>
      </c>
      <c r="P226" s="300" t="str">
        <f t="shared" si="96"/>
        <v>PLAYERSKILLDES2_307</v>
      </c>
      <c r="Q226" s="300" t="str">
        <f t="shared" si="96"/>
        <v>PLAYERSKILLDES3_307</v>
      </c>
      <c r="R226" s="300"/>
      <c r="S226" s="300" t="str">
        <f t="shared" si="97"/>
        <v>ps_bingxuefengbao</v>
      </c>
      <c r="T226" s="300">
        <f t="shared" si="97"/>
        <v>101</v>
      </c>
      <c r="U226" s="300" t="str">
        <f t="shared" si="97"/>
        <v/>
      </c>
      <c r="V226" s="300" t="str">
        <f t="shared" si="97"/>
        <v/>
      </c>
      <c r="W226" s="300" t="str">
        <f t="shared" si="97"/>
        <v/>
      </c>
      <c r="X226" s="300" t="str">
        <f t="shared" si="97"/>
        <v/>
      </c>
      <c r="Y226" s="300" t="str">
        <f t="shared" si="97"/>
        <v/>
      </c>
      <c r="Z226" s="300" t="str">
        <f t="shared" si="97"/>
        <v/>
      </c>
      <c r="AA226" s="300" t="str">
        <f t="shared" si="97"/>
        <v/>
      </c>
      <c r="AB226" s="300" t="str">
        <f t="shared" si="97"/>
        <v/>
      </c>
      <c r="AC226" s="300"/>
      <c r="AD226" s="300" t="str">
        <f t="shared" si="98"/>
        <v/>
      </c>
      <c r="AE226" s="300" t="str">
        <f t="shared" si="98"/>
        <v/>
      </c>
      <c r="AF226" s="300" t="str">
        <f t="shared" si="98"/>
        <v/>
      </c>
      <c r="AG226" s="300" t="str">
        <f t="shared" si="98"/>
        <v/>
      </c>
      <c r="AH226" s="300">
        <f t="shared" si="98"/>
        <v>120</v>
      </c>
      <c r="AI226" s="300" t="str">
        <f t="shared" si="98"/>
        <v/>
      </c>
      <c r="AJ226" s="300" t="str">
        <f t="shared" si="98"/>
        <v/>
      </c>
      <c r="AK226" s="300" t="str">
        <f t="shared" si="98"/>
        <v/>
      </c>
      <c r="AL226" s="300" t="str">
        <f t="shared" si="98"/>
        <v/>
      </c>
      <c r="AM226" s="300">
        <f t="shared" si="98"/>
        <v>1</v>
      </c>
      <c r="AN226" s="300" t="str">
        <f t="shared" si="98"/>
        <v/>
      </c>
      <c r="AO226" s="139">
        <v>0</v>
      </c>
      <c r="AP226" s="139">
        <v>3</v>
      </c>
      <c r="AQ226" s="127">
        <v>3</v>
      </c>
      <c r="AR226" s="141">
        <v>0</v>
      </c>
      <c r="AT226" s="141" t="s">
        <v>15600</v>
      </c>
      <c r="AU226" s="141" t="s">
        <v>15571</v>
      </c>
      <c r="AV226" s="143" t="s">
        <v>15594</v>
      </c>
      <c r="AW226" s="141">
        <v>1</v>
      </c>
      <c r="AX226" s="142">
        <v>1</v>
      </c>
      <c r="AY226" s="142">
        <v>1</v>
      </c>
      <c r="AZ226" s="142" t="s">
        <v>6831</v>
      </c>
      <c r="BB226" s="143">
        <v>1</v>
      </c>
      <c r="BD226" s="145" t="s">
        <v>6831</v>
      </c>
      <c r="BE226" s="146">
        <v>10307</v>
      </c>
      <c r="BF226" s="147" t="s">
        <v>6831</v>
      </c>
      <c r="BG226" s="147" t="s">
        <v>6831</v>
      </c>
      <c r="BH226" s="144">
        <v>100</v>
      </c>
      <c r="BK226" s="144">
        <v>1</v>
      </c>
      <c r="BL226" s="144">
        <v>60</v>
      </c>
      <c r="BM226" s="144">
        <v>9</v>
      </c>
      <c r="BN226" s="300" t="str">
        <f t="shared" si="89"/>
        <v/>
      </c>
      <c r="BO226" s="300"/>
      <c r="BP226" s="144" t="s">
        <v>15236</v>
      </c>
      <c r="BQ226" s="144">
        <v>2</v>
      </c>
      <c r="BS226" s="144" t="s">
        <v>6831</v>
      </c>
      <c r="BW226" s="144" t="s">
        <v>6831</v>
      </c>
      <c r="BX226" s="144">
        <v>3</v>
      </c>
      <c r="BY226" s="148" t="s">
        <v>6831</v>
      </c>
      <c r="DD226" s="300"/>
      <c r="DE226" s="300"/>
      <c r="DF226" s="300"/>
      <c r="DG226" s="300"/>
      <c r="DI226" s="144">
        <v>60</v>
      </c>
      <c r="DK226" s="300" t="str">
        <f t="shared" si="90"/>
        <v/>
      </c>
      <c r="DL226" s="300"/>
      <c r="EW226" s="149">
        <v>10</v>
      </c>
      <c r="EZ226" s="149">
        <v>101</v>
      </c>
      <c r="FH226" s="149">
        <v>1</v>
      </c>
      <c r="FI226" s="149">
        <v>25</v>
      </c>
      <c r="FJ226" s="149">
        <v>10</v>
      </c>
      <c r="FM226" s="149">
        <v>101</v>
      </c>
      <c r="FV226" s="149">
        <v>1</v>
      </c>
      <c r="FW226" s="149">
        <v>25</v>
      </c>
      <c r="FX226" s="152">
        <v>2000</v>
      </c>
      <c r="FY226" s="152">
        <v>1</v>
      </c>
    </row>
    <row r="227" spans="1:181">
      <c r="A227" s="139">
        <v>9045</v>
      </c>
      <c r="B227" s="139" t="s">
        <v>15601</v>
      </c>
      <c r="C227" s="139">
        <v>2</v>
      </c>
      <c r="E227" s="139">
        <v>0</v>
      </c>
      <c r="F227" s="139">
        <v>1</v>
      </c>
      <c r="G227" s="139">
        <v>3</v>
      </c>
      <c r="H227" s="139">
        <v>3</v>
      </c>
      <c r="L227" s="139">
        <v>2.7E-2</v>
      </c>
      <c r="M227" s="139">
        <v>1.7999999999999999E-2</v>
      </c>
      <c r="N227" s="300" t="s">
        <v>15602</v>
      </c>
      <c r="O227" s="300" t="s">
        <v>15603</v>
      </c>
      <c r="P227" s="300" t="s">
        <v>15604</v>
      </c>
      <c r="Q227" s="300" t="s">
        <v>15605</v>
      </c>
      <c r="R227" s="300" t="s">
        <v>15606</v>
      </c>
      <c r="S227" s="300" t="s">
        <v>15607</v>
      </c>
      <c r="T227" s="504">
        <v>101</v>
      </c>
      <c r="U227" s="538"/>
      <c r="V227" s="538"/>
      <c r="W227" s="538"/>
      <c r="X227" s="538"/>
      <c r="Y227" s="538"/>
      <c r="Z227" s="504"/>
      <c r="AA227" s="504"/>
      <c r="AB227" s="504"/>
      <c r="AC227" s="504"/>
      <c r="AD227" s="522" t="s">
        <v>15608</v>
      </c>
      <c r="AE227" s="504"/>
      <c r="AF227" s="504"/>
      <c r="AG227" s="504" t="s">
        <v>15609</v>
      </c>
      <c r="AH227" s="504">
        <v>200</v>
      </c>
      <c r="AI227" s="504"/>
      <c r="AJ227" s="504"/>
      <c r="AK227" s="504"/>
      <c r="AL227" s="504"/>
      <c r="AM227" s="504">
        <v>0</v>
      </c>
      <c r="AN227" s="496" t="s">
        <v>15179</v>
      </c>
      <c r="AO227" s="504">
        <v>0</v>
      </c>
      <c r="AP227" s="504">
        <v>3</v>
      </c>
      <c r="AQ227" s="504">
        <v>2</v>
      </c>
      <c r="AR227" s="504">
        <v>0</v>
      </c>
      <c r="AS227" s="504"/>
      <c r="AT227" s="504" t="s">
        <v>15451</v>
      </c>
      <c r="AU227" s="504" t="s">
        <v>15610</v>
      </c>
      <c r="AV227" s="504" t="s">
        <v>15611</v>
      </c>
      <c r="AW227" s="504">
        <v>1</v>
      </c>
      <c r="AX227" s="504">
        <v>1</v>
      </c>
      <c r="AY227" s="504">
        <v>1</v>
      </c>
      <c r="AZ227" s="504" t="s">
        <v>6831</v>
      </c>
      <c r="BA227" s="504"/>
      <c r="BB227" s="504">
        <v>1</v>
      </c>
      <c r="BC227" s="504"/>
      <c r="BD227" s="504" t="s">
        <v>6831</v>
      </c>
      <c r="BE227" s="504">
        <v>10216</v>
      </c>
      <c r="BF227" s="504" t="s">
        <v>6831</v>
      </c>
      <c r="BG227" s="504" t="s">
        <v>6831</v>
      </c>
      <c r="BH227" s="504">
        <v>100</v>
      </c>
      <c r="BI227" s="504"/>
      <c r="BJ227" s="504"/>
      <c r="BK227" s="504">
        <v>0</v>
      </c>
      <c r="BL227" s="504">
        <v>45</v>
      </c>
      <c r="BM227" s="504"/>
      <c r="BN227" s="504"/>
      <c r="BO227" s="504"/>
      <c r="BP227" s="539"/>
      <c r="BQ227" s="504"/>
      <c r="BR227" s="504"/>
      <c r="BS227" s="504" t="s">
        <v>6831</v>
      </c>
      <c r="BT227" s="504"/>
      <c r="BU227" s="504" t="s">
        <v>15612</v>
      </c>
      <c r="BV227" s="504"/>
      <c r="BW227" s="504" t="s">
        <v>6831</v>
      </c>
      <c r="BX227" s="504">
        <v>2</v>
      </c>
      <c r="BY227" s="504" t="s">
        <v>6831</v>
      </c>
      <c r="BZ227" s="504" t="s">
        <v>6831</v>
      </c>
      <c r="CA227" s="504" t="s">
        <v>6831</v>
      </c>
      <c r="CB227" s="148" t="s">
        <v>6831</v>
      </c>
      <c r="CE227" s="504">
        <v>8216</v>
      </c>
      <c r="CF227" s="504" t="s">
        <v>14475</v>
      </c>
      <c r="CG227" s="504" t="s">
        <v>15613</v>
      </c>
      <c r="CH227" s="504" t="s">
        <v>6831</v>
      </c>
      <c r="CI227" s="504" t="s">
        <v>6831</v>
      </c>
      <c r="CJ227" s="504"/>
      <c r="CK227" s="504"/>
      <c r="CL227" s="504"/>
      <c r="CM227" s="504"/>
      <c r="CN227" s="504"/>
      <c r="CO227" s="504"/>
      <c r="CP227" s="504"/>
      <c r="CQ227" s="504"/>
      <c r="CR227" s="504"/>
      <c r="CS227" s="504"/>
      <c r="CT227" s="504"/>
      <c r="CU227" s="504"/>
      <c r="CV227" s="504"/>
      <c r="CW227" s="504"/>
      <c r="CX227" s="504"/>
      <c r="CY227" s="504"/>
      <c r="CZ227" s="504"/>
      <c r="DA227" s="504"/>
      <c r="DB227" s="504"/>
      <c r="DC227" s="504"/>
      <c r="DD227" s="504"/>
      <c r="DE227" s="504"/>
      <c r="DF227" s="504"/>
      <c r="DG227" s="504"/>
      <c r="DH227" s="540">
        <v>0</v>
      </c>
      <c r="DI227" s="540">
        <v>45</v>
      </c>
      <c r="DJ227" s="540"/>
      <c r="DK227" s="127">
        <v>54</v>
      </c>
      <c r="DM227" s="540"/>
      <c r="DN227" s="540">
        <v>3</v>
      </c>
      <c r="DO227" s="540"/>
      <c r="DP227" s="540" t="s">
        <v>6831</v>
      </c>
      <c r="DQ227" s="540"/>
      <c r="DR227" s="540" t="s">
        <v>6831</v>
      </c>
      <c r="DS227" s="540"/>
      <c r="DT227" s="540">
        <v>2</v>
      </c>
      <c r="DV227" s="150" t="s">
        <v>6831</v>
      </c>
      <c r="DW227" s="150" t="s">
        <v>6831</v>
      </c>
      <c r="DX227" s="150" t="s">
        <v>6831</v>
      </c>
      <c r="DY227" s="541">
        <v>7118</v>
      </c>
      <c r="DZ227" s="541" t="s">
        <v>14475</v>
      </c>
      <c r="EA227" s="541" t="s">
        <v>15613</v>
      </c>
      <c r="EB227" s="504"/>
      <c r="EC227" s="504"/>
      <c r="ED227" s="504"/>
      <c r="EE227" s="504"/>
      <c r="EF227" s="504"/>
      <c r="EG227" s="504"/>
      <c r="EH227" s="504"/>
      <c r="EI227" s="504"/>
      <c r="EJ227" s="504"/>
      <c r="EK227" s="504"/>
      <c r="EL227" s="504"/>
      <c r="EM227" s="504"/>
      <c r="EN227" s="504"/>
      <c r="EO227" s="504"/>
      <c r="EP227" s="504"/>
      <c r="EQ227" s="504"/>
      <c r="ER227" s="504"/>
      <c r="ES227" s="504"/>
      <c r="ET227" s="504">
        <v>1</v>
      </c>
      <c r="EU227" s="504"/>
      <c r="EV227" s="504"/>
      <c r="EW227" s="504">
        <v>10</v>
      </c>
      <c r="EX227" s="504"/>
      <c r="EY227" s="504"/>
      <c r="EZ227" s="504">
        <v>101</v>
      </c>
      <c r="FA227" s="504"/>
      <c r="FB227" s="504"/>
      <c r="FC227" s="504"/>
      <c r="FD227" s="504"/>
      <c r="FE227" s="504"/>
      <c r="FF227" s="504"/>
      <c r="FG227" s="504"/>
      <c r="FH227" s="504">
        <v>1</v>
      </c>
      <c r="FI227" s="504">
        <v>25</v>
      </c>
      <c r="FJ227" s="504">
        <v>1</v>
      </c>
      <c r="FK227" s="504"/>
      <c r="FL227" s="504"/>
      <c r="FM227" s="504">
        <v>101</v>
      </c>
      <c r="FN227" s="504"/>
      <c r="FO227" s="504"/>
      <c r="FP227" s="504"/>
      <c r="FQ227" s="504"/>
      <c r="FR227" s="504"/>
      <c r="FS227" s="504"/>
      <c r="FT227" s="504" t="s">
        <v>15199</v>
      </c>
      <c r="FU227" s="504">
        <v>2</v>
      </c>
      <c r="FV227" s="504">
        <v>1</v>
      </c>
      <c r="FW227" s="504"/>
      <c r="FX227" s="152">
        <v>2000</v>
      </c>
      <c r="FY227" s="152">
        <v>1</v>
      </c>
    </row>
    <row r="228" spans="1:181">
      <c r="A228" s="139">
        <v>9046</v>
      </c>
      <c r="B228" s="139" t="s">
        <v>632</v>
      </c>
      <c r="C228" s="139">
        <v>2</v>
      </c>
      <c r="E228" s="139">
        <v>0</v>
      </c>
      <c r="F228" s="139">
        <v>1</v>
      </c>
      <c r="G228" s="139">
        <v>2</v>
      </c>
      <c r="H228" s="139">
        <v>2</v>
      </c>
      <c r="L228" s="139">
        <v>2.7E-2</v>
      </c>
      <c r="M228" s="139">
        <v>1.7999999999999999E-2</v>
      </c>
      <c r="N228" s="154" t="s">
        <v>15244</v>
      </c>
      <c r="O228" s="154" t="s">
        <v>15614</v>
      </c>
      <c r="P228" s="154" t="s">
        <v>15615</v>
      </c>
      <c r="Q228" s="154" t="s">
        <v>15247</v>
      </c>
      <c r="R228" s="154" t="s">
        <v>15616</v>
      </c>
      <c r="S228" s="154" t="s">
        <v>15237</v>
      </c>
      <c r="T228" s="149">
        <v>100</v>
      </c>
      <c r="AD228" s="127" t="s">
        <v>15617</v>
      </c>
      <c r="AH228" s="127">
        <v>160</v>
      </c>
      <c r="AM228" s="127">
        <v>2</v>
      </c>
      <c r="AN228" s="127" t="s">
        <v>15239</v>
      </c>
      <c r="AO228" s="139">
        <v>0</v>
      </c>
      <c r="AP228" s="139">
        <v>3</v>
      </c>
      <c r="AQ228" s="127">
        <v>3</v>
      </c>
      <c r="AR228" s="141">
        <v>0</v>
      </c>
      <c r="AT228" s="141" t="s">
        <v>15451</v>
      </c>
      <c r="AU228" s="141" t="s">
        <v>15610</v>
      </c>
      <c r="AV228" s="143" t="s">
        <v>15598</v>
      </c>
      <c r="AW228" s="141">
        <v>1</v>
      </c>
      <c r="AX228" s="142">
        <v>1</v>
      </c>
      <c r="AY228" s="142">
        <v>1</v>
      </c>
      <c r="AZ228" s="142" t="s">
        <v>6831</v>
      </c>
      <c r="BB228" s="143">
        <v>1</v>
      </c>
      <c r="BD228" s="145" t="s">
        <v>6831</v>
      </c>
      <c r="BE228" s="146" t="s">
        <v>6831</v>
      </c>
      <c r="BF228" s="147" t="s">
        <v>6831</v>
      </c>
      <c r="BG228" s="147" t="s">
        <v>6831</v>
      </c>
      <c r="BH228" s="144">
        <v>100</v>
      </c>
      <c r="BI228" s="144" t="s">
        <v>15455</v>
      </c>
      <c r="BJ228" s="144">
        <v>0</v>
      </c>
      <c r="BK228" s="144">
        <v>1</v>
      </c>
      <c r="BL228" s="144">
        <v>2000</v>
      </c>
      <c r="BM228" s="144">
        <v>8</v>
      </c>
      <c r="BN228" s="127">
        <v>10</v>
      </c>
      <c r="BP228" s="144" t="s">
        <v>12513</v>
      </c>
      <c r="BS228" s="144" t="s">
        <v>6831</v>
      </c>
      <c r="BU228" s="144" t="s">
        <v>6831</v>
      </c>
      <c r="BW228" s="144" t="s">
        <v>6831</v>
      </c>
      <c r="BX228" s="144">
        <v>3</v>
      </c>
      <c r="BY228" s="148" t="s">
        <v>6831</v>
      </c>
      <c r="BZ228" s="148" t="s">
        <v>6831</v>
      </c>
      <c r="CA228" s="148">
        <v>4308</v>
      </c>
      <c r="CB228" s="148" t="s">
        <v>15138</v>
      </c>
      <c r="CE228" s="142" t="s">
        <v>6831</v>
      </c>
      <c r="CF228" s="142" t="s">
        <v>6831</v>
      </c>
      <c r="CG228" s="142" t="s">
        <v>6831</v>
      </c>
      <c r="CH228" s="142" t="s">
        <v>6831</v>
      </c>
      <c r="CI228" s="142" t="s">
        <v>6831</v>
      </c>
      <c r="CK228" s="147">
        <v>1</v>
      </c>
      <c r="DI228" s="144">
        <v>60</v>
      </c>
      <c r="DT228" s="144">
        <v>3</v>
      </c>
      <c r="EW228" s="149">
        <v>1</v>
      </c>
      <c r="EZ228" s="149">
        <v>100</v>
      </c>
      <c r="FH228" s="149">
        <v>1</v>
      </c>
      <c r="FI228" s="149">
        <v>25</v>
      </c>
      <c r="FJ228" s="149">
        <v>1</v>
      </c>
      <c r="FM228" s="149">
        <v>100</v>
      </c>
      <c r="FU228" s="149">
        <v>2</v>
      </c>
      <c r="FV228" s="149">
        <v>1</v>
      </c>
      <c r="FW228" s="149">
        <v>25</v>
      </c>
      <c r="FX228" s="152">
        <v>2000</v>
      </c>
      <c r="FY228" s="152">
        <v>1</v>
      </c>
    </row>
    <row r="229" spans="1:181">
      <c r="A229" s="139">
        <v>9047</v>
      </c>
      <c r="B229" s="139" t="s">
        <v>649</v>
      </c>
      <c r="C229" s="139">
        <v>2</v>
      </c>
      <c r="D229" s="139">
        <v>1</v>
      </c>
      <c r="E229" s="139">
        <v>1</v>
      </c>
      <c r="F229" s="139">
        <v>1</v>
      </c>
      <c r="G229" s="139">
        <v>2</v>
      </c>
      <c r="H229" s="139">
        <v>2</v>
      </c>
      <c r="L229" s="139">
        <v>3.5999999999999997E-2</v>
      </c>
      <c r="M229" s="139">
        <v>2.7E-2</v>
      </c>
      <c r="N229" s="300" t="s">
        <v>15618</v>
      </c>
      <c r="O229" s="300" t="s">
        <v>15619</v>
      </c>
      <c r="P229" s="300" t="s">
        <v>15620</v>
      </c>
      <c r="Q229" s="300" t="s">
        <v>15621</v>
      </c>
      <c r="R229" s="300" t="s">
        <v>15622</v>
      </c>
      <c r="S229" s="300" t="s">
        <v>15309</v>
      </c>
      <c r="T229" s="502">
        <v>101</v>
      </c>
      <c r="U229" s="503"/>
      <c r="V229" s="521"/>
      <c r="W229" s="503"/>
      <c r="X229" s="503"/>
      <c r="Y229" s="503"/>
      <c r="Z229" s="502"/>
      <c r="AA229" s="502"/>
      <c r="AB229" s="502"/>
      <c r="AC229" s="502"/>
      <c r="AD229" s="508"/>
      <c r="AE229" s="502"/>
      <c r="AF229" s="502"/>
      <c r="AG229" s="502"/>
      <c r="AH229" s="502">
        <v>120</v>
      </c>
      <c r="AI229" s="502"/>
      <c r="AJ229" s="502"/>
      <c r="AK229" s="502"/>
      <c r="AL229" s="502"/>
      <c r="AM229" s="502">
        <v>1</v>
      </c>
      <c r="AN229" s="496" t="s">
        <v>15310</v>
      </c>
      <c r="AO229" s="502">
        <v>0</v>
      </c>
      <c r="AP229" s="502">
        <v>3</v>
      </c>
      <c r="AQ229" s="502">
        <v>4</v>
      </c>
      <c r="AR229" s="502">
        <v>0</v>
      </c>
      <c r="AS229" s="502"/>
      <c r="AT229" s="504" t="s">
        <v>15304</v>
      </c>
      <c r="AU229" s="504" t="s">
        <v>15623</v>
      </c>
      <c r="AV229" s="504" t="s">
        <v>15599</v>
      </c>
      <c r="AW229" s="502">
        <v>1</v>
      </c>
      <c r="AX229" s="502">
        <v>1</v>
      </c>
      <c r="AY229" s="502">
        <v>1</v>
      </c>
      <c r="AZ229" s="502" t="s">
        <v>6831</v>
      </c>
      <c r="BA229" s="502"/>
      <c r="BB229" s="502">
        <v>1</v>
      </c>
      <c r="BC229" s="502"/>
      <c r="BD229" s="502" t="s">
        <v>6831</v>
      </c>
      <c r="BE229" s="502">
        <v>90407</v>
      </c>
      <c r="BF229" s="502" t="s">
        <v>6831</v>
      </c>
      <c r="BG229" s="502" t="s">
        <v>6831</v>
      </c>
      <c r="BH229" s="502">
        <v>100</v>
      </c>
      <c r="BI229" s="502"/>
      <c r="BJ229" s="502"/>
      <c r="BK229" s="502">
        <v>1</v>
      </c>
      <c r="BL229" s="502">
        <v>60</v>
      </c>
      <c r="BM229" s="502">
        <v>9</v>
      </c>
      <c r="BN229" s="502"/>
      <c r="BO229" s="502"/>
      <c r="BP229" s="502" t="s">
        <v>12513</v>
      </c>
      <c r="BQ229" s="502"/>
      <c r="BR229" s="502"/>
      <c r="BS229" s="504"/>
      <c r="BT229" s="504"/>
      <c r="BU229" s="502" t="s">
        <v>6831</v>
      </c>
      <c r="BV229" s="504"/>
      <c r="BW229" s="502" t="s">
        <v>6831</v>
      </c>
      <c r="BX229" s="502">
        <v>4</v>
      </c>
      <c r="BY229" s="505" t="s">
        <v>6831</v>
      </c>
      <c r="BZ229" s="505" t="s">
        <v>6831</v>
      </c>
      <c r="CA229" s="505"/>
      <c r="CB229" s="505"/>
      <c r="CC229" s="505"/>
      <c r="CD229" s="505"/>
      <c r="CE229" s="502" t="s">
        <v>6831</v>
      </c>
      <c r="CF229" s="502" t="s">
        <v>6831</v>
      </c>
      <c r="CG229" s="502" t="s">
        <v>6831</v>
      </c>
      <c r="CH229" s="502" t="s">
        <v>6831</v>
      </c>
      <c r="CI229" s="502" t="s">
        <v>6831</v>
      </c>
      <c r="CJ229" s="502"/>
      <c r="CK229" s="502"/>
      <c r="CL229" s="502"/>
      <c r="CM229" s="502"/>
      <c r="CN229" s="502"/>
      <c r="CO229" s="502"/>
      <c r="CP229" s="502"/>
      <c r="CQ229" s="502"/>
      <c r="CR229" s="502"/>
      <c r="CS229" s="502"/>
      <c r="CT229" s="502"/>
      <c r="CU229" s="502"/>
      <c r="CV229" s="502"/>
      <c r="CW229" s="502"/>
      <c r="CX229" s="502"/>
      <c r="CY229" s="502"/>
      <c r="CZ229" s="502"/>
      <c r="DA229" s="502"/>
      <c r="DB229" s="502"/>
      <c r="DC229" s="502"/>
      <c r="DD229" s="502"/>
      <c r="DE229" s="502"/>
      <c r="DF229" s="502"/>
      <c r="DG229" s="502"/>
      <c r="DH229" s="502"/>
      <c r="DI229" s="502"/>
      <c r="DJ229" s="502"/>
      <c r="DK229" s="502"/>
      <c r="DL229" s="502"/>
      <c r="DM229" s="502"/>
      <c r="DN229" s="502"/>
      <c r="DO229" s="502"/>
      <c r="DP229" s="502"/>
      <c r="DQ229" s="502"/>
      <c r="DR229" s="502"/>
      <c r="DS229" s="502"/>
      <c r="DT229" s="502">
        <v>4</v>
      </c>
      <c r="DU229" s="502"/>
      <c r="DV229" s="502"/>
      <c r="DW229" s="502"/>
      <c r="DX229" s="502"/>
      <c r="DY229" s="502"/>
      <c r="DZ229" s="502"/>
      <c r="EA229" s="502"/>
      <c r="EB229" s="502"/>
      <c r="EC229" s="502"/>
      <c r="ED229" s="502"/>
      <c r="EE229" s="502"/>
      <c r="EF229" s="502"/>
      <c r="EG229" s="502"/>
      <c r="EH229" s="502"/>
      <c r="EI229" s="502"/>
      <c r="EJ229" s="502"/>
      <c r="EK229" s="502"/>
      <c r="EL229" s="502"/>
      <c r="EM229" s="502"/>
      <c r="EN229" s="502"/>
      <c r="EO229" s="502"/>
      <c r="EP229" s="502"/>
      <c r="EQ229" s="502"/>
      <c r="ER229" s="502"/>
      <c r="ES229" s="502"/>
      <c r="ET229" s="502"/>
      <c r="EU229" s="502"/>
      <c r="EV229" s="502"/>
      <c r="EW229" s="502">
        <v>10</v>
      </c>
      <c r="EX229" s="502"/>
      <c r="EY229" s="502"/>
      <c r="EZ229" s="502">
        <v>101</v>
      </c>
      <c r="FA229" s="502"/>
      <c r="FB229" s="502"/>
      <c r="FC229" s="502"/>
      <c r="FD229" s="502"/>
      <c r="FE229" s="502"/>
      <c r="FF229" s="502"/>
      <c r="FG229" s="502"/>
      <c r="FH229" s="502">
        <v>1</v>
      </c>
      <c r="FI229" s="502">
        <v>25</v>
      </c>
      <c r="FJ229" s="502">
        <v>1</v>
      </c>
      <c r="FK229" s="502"/>
      <c r="FL229" s="502"/>
      <c r="FM229" s="502">
        <v>101</v>
      </c>
      <c r="FN229" s="502"/>
      <c r="FO229" s="502"/>
      <c r="FP229" s="502"/>
      <c r="FQ229" s="502"/>
      <c r="FR229" s="502"/>
      <c r="FS229" s="502"/>
      <c r="FT229" s="502"/>
      <c r="FU229" s="502">
        <v>2</v>
      </c>
      <c r="FV229" s="502">
        <v>1</v>
      </c>
      <c r="FW229" s="502">
        <v>25</v>
      </c>
      <c r="FX229" s="152">
        <v>2000</v>
      </c>
      <c r="FY229" s="152">
        <v>1</v>
      </c>
    </row>
    <row r="230" spans="1:181">
      <c r="A230" s="139">
        <v>9048</v>
      </c>
      <c r="B230" s="139" t="s">
        <v>614</v>
      </c>
      <c r="C230" s="139">
        <v>2</v>
      </c>
      <c r="D230" s="139">
        <v>1</v>
      </c>
      <c r="E230" s="139">
        <v>1</v>
      </c>
      <c r="F230" s="139">
        <v>1</v>
      </c>
      <c r="G230" s="139">
        <v>1</v>
      </c>
      <c r="H230" s="139">
        <v>1</v>
      </c>
      <c r="L230" s="139">
        <v>3.5999999999999997E-2</v>
      </c>
      <c r="M230" s="139">
        <v>2.7E-2</v>
      </c>
      <c r="N230" s="300" t="s">
        <v>15624</v>
      </c>
      <c r="O230" s="300" t="s">
        <v>15625</v>
      </c>
      <c r="P230" s="300" t="s">
        <v>15626</v>
      </c>
      <c r="Q230" s="300" t="s">
        <v>15627</v>
      </c>
      <c r="R230" s="300" t="s">
        <v>15628</v>
      </c>
      <c r="S230" s="300" t="s">
        <v>15160</v>
      </c>
      <c r="T230" s="502">
        <v>101</v>
      </c>
      <c r="U230" s="503"/>
      <c r="V230" s="503"/>
      <c r="W230" s="503"/>
      <c r="X230" s="503"/>
      <c r="Y230" s="503"/>
      <c r="Z230" s="502"/>
      <c r="AA230" s="502"/>
      <c r="AB230" s="502"/>
      <c r="AC230" s="502"/>
      <c r="AD230" s="508"/>
      <c r="AE230" s="502"/>
      <c r="AF230" s="502"/>
      <c r="AG230" s="502"/>
      <c r="AH230" s="502">
        <v>120</v>
      </c>
      <c r="AI230" s="502"/>
      <c r="AJ230" s="502"/>
      <c r="AK230" s="502"/>
      <c r="AL230" s="502"/>
      <c r="AM230" s="502">
        <v>1</v>
      </c>
      <c r="AN230" s="496" t="s">
        <v>15161</v>
      </c>
      <c r="AO230" s="502">
        <v>0</v>
      </c>
      <c r="AP230" s="502">
        <v>3</v>
      </c>
      <c r="AQ230" s="502">
        <v>2</v>
      </c>
      <c r="AR230" s="502">
        <v>0</v>
      </c>
      <c r="AS230" s="502"/>
      <c r="AT230" s="504" t="s">
        <v>15629</v>
      </c>
      <c r="AU230" s="504" t="s">
        <v>15462</v>
      </c>
      <c r="AV230" s="504" t="s">
        <v>15630</v>
      </c>
      <c r="AW230" s="502">
        <v>1</v>
      </c>
      <c r="AX230" s="502">
        <v>1</v>
      </c>
      <c r="AY230" s="502">
        <v>1</v>
      </c>
      <c r="AZ230" s="502" t="s">
        <v>6831</v>
      </c>
      <c r="BA230" s="502"/>
      <c r="BB230" s="502">
        <v>1</v>
      </c>
      <c r="BC230" s="502"/>
      <c r="BD230" s="502"/>
      <c r="BE230" s="502">
        <v>90408</v>
      </c>
      <c r="BF230" s="502" t="s">
        <v>6831</v>
      </c>
      <c r="BG230" s="502" t="s">
        <v>6831</v>
      </c>
      <c r="BH230" s="502">
        <v>100</v>
      </c>
      <c r="BI230" s="502"/>
      <c r="BJ230" s="502"/>
      <c r="BK230" s="502">
        <v>0</v>
      </c>
      <c r="BL230" s="502">
        <v>80</v>
      </c>
      <c r="BM230" s="502"/>
      <c r="BN230" s="502"/>
      <c r="BO230" s="502"/>
      <c r="BP230" s="502"/>
      <c r="BQ230" s="502"/>
      <c r="BR230" s="502"/>
      <c r="BS230" s="502" t="s">
        <v>6831</v>
      </c>
      <c r="BT230" s="502"/>
      <c r="BU230" s="502" t="s">
        <v>15631</v>
      </c>
      <c r="BV230" s="502"/>
      <c r="BW230" s="502" t="s">
        <v>6831</v>
      </c>
      <c r="BX230" s="502">
        <v>2</v>
      </c>
      <c r="BY230" s="505" t="s">
        <v>6831</v>
      </c>
      <c r="BZ230" s="505" t="s">
        <v>6831</v>
      </c>
      <c r="CA230" s="505" t="s">
        <v>6831</v>
      </c>
      <c r="CB230" s="505" t="s">
        <v>6831</v>
      </c>
      <c r="CC230" s="505"/>
      <c r="CD230" s="505"/>
      <c r="CE230" s="502" t="s">
        <v>6831</v>
      </c>
      <c r="CF230" s="502" t="s">
        <v>6831</v>
      </c>
      <c r="CG230" s="502" t="s">
        <v>6831</v>
      </c>
      <c r="CH230" s="502" t="s">
        <v>6831</v>
      </c>
      <c r="CI230" s="502" t="s">
        <v>6831</v>
      </c>
      <c r="CJ230" s="502"/>
      <c r="CK230" s="502"/>
      <c r="CL230" s="502"/>
      <c r="CM230" s="502"/>
      <c r="CN230" s="502"/>
      <c r="CO230" s="502"/>
      <c r="CP230" s="502"/>
      <c r="CQ230" s="502"/>
      <c r="CR230" s="502"/>
      <c r="CS230" s="502"/>
      <c r="CT230" s="502"/>
      <c r="CU230" s="502"/>
      <c r="CV230" s="502"/>
      <c r="CW230" s="502"/>
      <c r="CX230" s="502"/>
      <c r="CY230" s="502"/>
      <c r="CZ230" s="502"/>
      <c r="DA230" s="502"/>
      <c r="DB230" s="502"/>
      <c r="DC230" s="502"/>
      <c r="DD230" s="502"/>
      <c r="DE230" s="502"/>
      <c r="DF230" s="502"/>
      <c r="DG230" s="502"/>
      <c r="DH230" s="502"/>
      <c r="DI230" s="502">
        <v>80</v>
      </c>
      <c r="DJ230" s="502"/>
      <c r="DK230" s="502"/>
      <c r="DL230" s="502"/>
      <c r="DM230" s="502"/>
      <c r="DN230" s="502"/>
      <c r="DO230" s="502"/>
      <c r="DP230" s="502"/>
      <c r="DQ230" s="502"/>
      <c r="DR230" s="502"/>
      <c r="DS230" s="502"/>
      <c r="DT230" s="502">
        <v>2</v>
      </c>
      <c r="DU230" s="502"/>
      <c r="DV230" s="502"/>
      <c r="DW230" s="502"/>
      <c r="DX230" s="502"/>
      <c r="DY230" s="502"/>
      <c r="DZ230" s="502"/>
      <c r="EA230" s="502"/>
      <c r="EB230" s="502"/>
      <c r="EC230" s="502"/>
      <c r="ED230" s="502"/>
      <c r="EE230" s="502"/>
      <c r="EF230" s="502"/>
      <c r="EG230" s="502"/>
      <c r="EH230" s="502"/>
      <c r="EI230" s="502"/>
      <c r="EJ230" s="502"/>
      <c r="EK230" s="502"/>
      <c r="EL230" s="502"/>
      <c r="EM230" s="502"/>
      <c r="EN230" s="502"/>
      <c r="EO230" s="502"/>
      <c r="EP230" s="502"/>
      <c r="EQ230" s="502"/>
      <c r="ER230" s="502"/>
      <c r="ES230" s="502"/>
      <c r="ET230" s="502"/>
      <c r="EU230" s="502"/>
      <c r="EV230" s="502"/>
      <c r="EW230" s="502">
        <v>10</v>
      </c>
      <c r="EX230" s="502"/>
      <c r="EY230" s="502"/>
      <c r="EZ230" s="502">
        <v>101</v>
      </c>
      <c r="FA230" s="502"/>
      <c r="FB230" s="502"/>
      <c r="FC230" s="504" t="s">
        <v>15632</v>
      </c>
      <c r="FD230" s="502">
        <v>0</v>
      </c>
      <c r="FE230" s="502"/>
      <c r="FF230" s="502"/>
      <c r="FG230" s="502"/>
      <c r="FH230" s="502">
        <v>1</v>
      </c>
      <c r="FI230" s="502">
        <v>25</v>
      </c>
      <c r="FJ230" s="502">
        <v>1</v>
      </c>
      <c r="FK230" s="502"/>
      <c r="FL230" s="502"/>
      <c r="FM230" s="502">
        <v>101</v>
      </c>
      <c r="FN230" s="502"/>
      <c r="FO230" s="502"/>
      <c r="FP230" s="502"/>
      <c r="FQ230" s="504" t="s">
        <v>15632</v>
      </c>
      <c r="FR230" s="502">
        <v>0</v>
      </c>
      <c r="FS230" s="502"/>
      <c r="FT230" s="504" t="s">
        <v>15199</v>
      </c>
      <c r="FU230" s="502">
        <v>2</v>
      </c>
      <c r="FV230" s="502">
        <v>1</v>
      </c>
      <c r="FW230" s="502"/>
      <c r="FX230" s="152">
        <v>2000</v>
      </c>
      <c r="FY230" s="152">
        <v>1</v>
      </c>
    </row>
    <row r="231" spans="1:181">
      <c r="A231" s="139" t="s">
        <v>15633</v>
      </c>
      <c r="C231" s="300"/>
      <c r="D231" s="300"/>
      <c r="E231" s="300"/>
      <c r="F231" s="300"/>
      <c r="G231" s="300"/>
      <c r="H231" s="300"/>
      <c r="I231" s="300"/>
      <c r="J231" s="300"/>
      <c r="K231" s="300"/>
      <c r="L231" s="300"/>
      <c r="M231" s="300"/>
      <c r="N231" s="300"/>
      <c r="O231" s="300"/>
      <c r="P231" s="300"/>
      <c r="Q231" s="300"/>
      <c r="R231" s="300"/>
      <c r="S231" s="300"/>
      <c r="T231" s="300"/>
      <c r="U231" s="300"/>
      <c r="V231" s="300"/>
      <c r="W231" s="300"/>
      <c r="X231" s="300"/>
      <c r="Y231" s="300"/>
      <c r="Z231" s="300"/>
      <c r="AA231" s="300"/>
      <c r="AB231" s="300"/>
      <c r="AC231" s="300"/>
      <c r="AD231" s="300"/>
      <c r="AE231" s="300"/>
      <c r="AF231" s="300"/>
      <c r="AG231" s="300"/>
      <c r="AH231" s="300"/>
      <c r="AI231" s="300"/>
      <c r="AJ231" s="300"/>
      <c r="AK231" s="300"/>
      <c r="AL231" s="300"/>
      <c r="AM231" s="300"/>
      <c r="AN231" s="300"/>
      <c r="BN231" s="300"/>
      <c r="BO231" s="300"/>
      <c r="DD231" s="300"/>
      <c r="DE231" s="300"/>
      <c r="DF231" s="300"/>
      <c r="DG231" s="300"/>
      <c r="DK231" s="300"/>
      <c r="DL231" s="300"/>
    </row>
    <row r="232" spans="1:181">
      <c r="A232" s="139">
        <v>7303</v>
      </c>
      <c r="B232" s="139" t="s">
        <v>627</v>
      </c>
      <c r="C232" s="300">
        <f t="shared" ref="C232:I237" si="99">IF(INDEX($A$6:$AN$96,MATCH($B232,$B$6:$B$96,0),COLUMN())=0,"",INDEX($A$6:$AN$96,MATCH($B232,$B$6:$B$96,0),COLUMN()))</f>
        <v>2</v>
      </c>
      <c r="D232" s="300" t="str">
        <f t="shared" si="99"/>
        <v/>
      </c>
      <c r="E232" s="300" t="str">
        <f t="shared" si="99"/>
        <v/>
      </c>
      <c r="F232" s="300">
        <f t="shared" si="99"/>
        <v>1</v>
      </c>
      <c r="G232" s="300">
        <f t="shared" si="99"/>
        <v>2</v>
      </c>
      <c r="H232" s="300">
        <f t="shared" si="99"/>
        <v>2</v>
      </c>
      <c r="I232" s="300" t="str">
        <f t="shared" si="99"/>
        <v/>
      </c>
      <c r="J232" s="300"/>
      <c r="K232" s="300" t="str">
        <f t="shared" ref="K232:Q237" si="100">IF(INDEX($A$6:$AN$96,MATCH($B232,$B$6:$B$96,0),COLUMN())=0,"",INDEX($A$6:$AN$96,MATCH($B232,$B$6:$B$96,0),COLUMN()))</f>
        <v/>
      </c>
      <c r="L232" s="300">
        <f t="shared" si="100"/>
        <v>2.7E-2</v>
      </c>
      <c r="M232" s="300">
        <f t="shared" si="100"/>
        <v>1.7999999999999999E-2</v>
      </c>
      <c r="N232" s="300" t="str">
        <f t="shared" si="100"/>
        <v>PLAYERSKILL_303</v>
      </c>
      <c r="O232" s="300" t="str">
        <f t="shared" si="100"/>
        <v>PLAYERSKILLDES_303</v>
      </c>
      <c r="P232" s="300" t="str">
        <f t="shared" si="100"/>
        <v>PLAYERSKILLDES2_303</v>
      </c>
      <c r="Q232" s="300" t="str">
        <f t="shared" si="100"/>
        <v>PLAYERSKILLDES3_303</v>
      </c>
      <c r="R232" s="300"/>
      <c r="S232" s="300" t="str">
        <f t="shared" ref="S232:AB237" si="101">IF(INDEX($A$6:$AN$96,MATCH($B232,$B$6:$B$96,0),COLUMN())=0,"",INDEX($A$6:$AN$96,MATCH($B232,$B$6:$B$96,0),COLUMN()))</f>
        <v>ps_hanbingmoqiang</v>
      </c>
      <c r="T232" s="300">
        <f t="shared" si="101"/>
        <v>101</v>
      </c>
      <c r="U232" s="300" t="str">
        <f t="shared" si="101"/>
        <v/>
      </c>
      <c r="V232" s="300" t="str">
        <f t="shared" si="101"/>
        <v/>
      </c>
      <c r="W232" s="300" t="str">
        <f t="shared" si="101"/>
        <v/>
      </c>
      <c r="X232" s="300" t="str">
        <f t="shared" si="101"/>
        <v/>
      </c>
      <c r="Y232" s="300" t="str">
        <f t="shared" si="101"/>
        <v/>
      </c>
      <c r="Z232" s="300" t="str">
        <f t="shared" si="101"/>
        <v/>
      </c>
      <c r="AA232" s="300" t="str">
        <f t="shared" si="101"/>
        <v/>
      </c>
      <c r="AB232" s="300" t="str">
        <f t="shared" si="101"/>
        <v/>
      </c>
      <c r="AC232" s="300"/>
      <c r="AD232" s="300" t="str">
        <f t="shared" ref="AD232:AN237" si="102">IF(INDEX($A$6:$AN$96,MATCH($B232,$B$6:$B$96,0),COLUMN())=0,"",INDEX($A$6:$AN$96,MATCH($B232,$B$6:$B$96,0),COLUMN()))</f>
        <v/>
      </c>
      <c r="AE232" s="300" t="str">
        <f t="shared" si="102"/>
        <v/>
      </c>
      <c r="AF232" s="300" t="str">
        <f t="shared" si="102"/>
        <v/>
      </c>
      <c r="AG232" s="300" t="str">
        <f t="shared" si="102"/>
        <v/>
      </c>
      <c r="AH232" s="300">
        <f t="shared" si="102"/>
        <v>120</v>
      </c>
      <c r="AI232" s="300" t="str">
        <f t="shared" si="102"/>
        <v/>
      </c>
      <c r="AJ232" s="300" t="str">
        <f t="shared" si="102"/>
        <v/>
      </c>
      <c r="AK232" s="300" t="str">
        <f t="shared" si="102"/>
        <v/>
      </c>
      <c r="AL232" s="300" t="str">
        <f t="shared" si="102"/>
        <v/>
      </c>
      <c r="AM232" s="300">
        <f t="shared" si="102"/>
        <v>1</v>
      </c>
      <c r="AN232" s="300" t="str">
        <f t="shared" si="102"/>
        <v>[["skill_hanbingmoqiang",1]]</v>
      </c>
      <c r="AO232" s="502">
        <v>0</v>
      </c>
      <c r="AP232" s="502">
        <v>3</v>
      </c>
      <c r="AQ232" s="502">
        <v>3</v>
      </c>
      <c r="AR232" s="502">
        <v>0</v>
      </c>
      <c r="AS232" s="502"/>
      <c r="AT232" s="504" t="s">
        <v>15204</v>
      </c>
      <c r="AU232" s="504" t="s">
        <v>15634</v>
      </c>
      <c r="AV232" s="504" t="s">
        <v>15464</v>
      </c>
      <c r="AW232" s="502">
        <v>1</v>
      </c>
      <c r="AX232" s="502">
        <v>2</v>
      </c>
      <c r="AY232" s="502">
        <v>1</v>
      </c>
      <c r="AZ232" s="504" t="s">
        <v>15635</v>
      </c>
      <c r="BA232" s="502">
        <v>2</v>
      </c>
      <c r="BB232" s="502">
        <v>1</v>
      </c>
      <c r="BC232" s="502"/>
      <c r="BD232" s="502"/>
      <c r="BE232" s="502">
        <v>10303</v>
      </c>
      <c r="BF232" s="502" t="s">
        <v>6831</v>
      </c>
      <c r="BG232" s="502" t="s">
        <v>6831</v>
      </c>
      <c r="BH232" s="502">
        <v>100</v>
      </c>
      <c r="BI232" s="502"/>
      <c r="BJ232" s="502"/>
      <c r="BK232" s="502">
        <v>0</v>
      </c>
      <c r="BL232" s="502">
        <v>45</v>
      </c>
      <c r="BM232" s="502"/>
      <c r="BN232" s="300" t="str">
        <f t="shared" ref="BN232:BN237" si="103">IF(INDEX($A$6:$CQ$96,MATCH($B232,$B$6:$B$96,0),COLUMN())=0,"",INDEX($A$6:$CQ$96,MATCH($B232,$B$6:$B$96,0),COLUMN()))</f>
        <v/>
      </c>
      <c r="BO232" s="300"/>
      <c r="BP232" s="502"/>
      <c r="BQ232" s="502"/>
      <c r="BR232" s="502"/>
      <c r="BS232" s="502" t="s">
        <v>6831</v>
      </c>
      <c r="BT232" s="502"/>
      <c r="BU232" s="502" t="s">
        <v>6831</v>
      </c>
      <c r="BV232" s="502"/>
      <c r="BW232" s="502" t="s">
        <v>6831</v>
      </c>
      <c r="BX232" s="502">
        <v>3</v>
      </c>
      <c r="BY232" s="505" t="s">
        <v>6831</v>
      </c>
      <c r="BZ232" s="505" t="s">
        <v>6831</v>
      </c>
      <c r="CA232" s="505" t="s">
        <v>6831</v>
      </c>
      <c r="CB232" s="505" t="s">
        <v>6831</v>
      </c>
      <c r="CC232" s="505"/>
      <c r="CD232" s="505"/>
      <c r="CE232" s="502" t="s">
        <v>6831</v>
      </c>
      <c r="CF232" s="502" t="s">
        <v>6831</v>
      </c>
      <c r="CG232" s="502" t="s">
        <v>6831</v>
      </c>
      <c r="CH232" s="502" t="s">
        <v>6831</v>
      </c>
      <c r="CI232" s="502" t="s">
        <v>6831</v>
      </c>
      <c r="CJ232" s="502"/>
      <c r="CK232" s="502"/>
      <c r="CL232" s="502"/>
      <c r="CM232" s="502"/>
      <c r="CN232" s="502"/>
      <c r="CO232" s="502"/>
      <c r="CP232" s="502"/>
      <c r="CQ232" s="502"/>
      <c r="CR232" s="502"/>
      <c r="CS232" s="502"/>
      <c r="CT232" s="502"/>
      <c r="CU232" s="502"/>
      <c r="CV232" s="502"/>
      <c r="CW232" s="502"/>
      <c r="CX232" s="502"/>
      <c r="CY232" s="502"/>
      <c r="CZ232" s="502"/>
      <c r="DA232" s="502"/>
      <c r="DB232" s="502"/>
      <c r="DC232" s="502"/>
      <c r="DD232" s="300"/>
      <c r="DE232" s="300"/>
      <c r="DF232" s="300"/>
      <c r="DG232" s="300"/>
      <c r="DH232" s="502"/>
      <c r="DI232" s="502">
        <v>45</v>
      </c>
      <c r="DJ232" s="502"/>
      <c r="DK232" s="300" t="str">
        <f t="shared" ref="DK232:DK237" si="104">IF(INDEX($A$6:$DX$96,MATCH($B232,$B$6:$B$96,0),COLUMN())=0,"",INDEX($A$6:$DX$96,MATCH($B232,$B$6:$B$96,0),COLUMN()))</f>
        <v/>
      </c>
      <c r="DL232" s="300"/>
      <c r="DM232" s="502"/>
      <c r="DN232" s="502"/>
      <c r="DO232" s="502"/>
      <c r="DP232" s="502"/>
      <c r="DQ232" s="502"/>
      <c r="DR232" s="502"/>
      <c r="DS232" s="502"/>
      <c r="DT232" s="502"/>
      <c r="DU232" s="502"/>
      <c r="DV232" s="502"/>
      <c r="DW232" s="502"/>
      <c r="DX232" s="502"/>
      <c r="DY232" s="502"/>
      <c r="DZ232" s="502"/>
      <c r="EA232" s="502"/>
      <c r="EB232" s="502"/>
      <c r="EC232" s="502"/>
      <c r="ED232" s="502"/>
      <c r="EE232" s="502"/>
      <c r="EF232" s="502"/>
      <c r="EG232" s="502"/>
      <c r="EH232" s="502"/>
      <c r="EI232" s="502"/>
      <c r="EJ232" s="502"/>
      <c r="EK232" s="502"/>
      <c r="EL232" s="502"/>
      <c r="EM232" s="502"/>
      <c r="EN232" s="502"/>
      <c r="EO232" s="502"/>
      <c r="EP232" s="502"/>
      <c r="EQ232" s="502"/>
      <c r="ER232" s="502"/>
      <c r="ES232" s="502"/>
      <c r="ET232" s="502"/>
      <c r="EU232" s="502"/>
      <c r="EV232" s="502"/>
      <c r="EW232" s="502">
        <v>1</v>
      </c>
      <c r="EX232" s="502"/>
      <c r="EY232" s="502"/>
      <c r="EZ232" s="502">
        <v>101</v>
      </c>
      <c r="FA232" s="502"/>
      <c r="FB232" s="502"/>
      <c r="FC232" s="502"/>
      <c r="FD232" s="502"/>
      <c r="FE232" s="502"/>
      <c r="FF232" s="502"/>
      <c r="FG232" s="502"/>
      <c r="FH232" s="502">
        <v>1</v>
      </c>
      <c r="FI232" s="502">
        <v>25</v>
      </c>
      <c r="FJ232" s="502">
        <v>1</v>
      </c>
      <c r="FK232" s="502"/>
      <c r="FL232" s="502"/>
      <c r="FM232" s="502">
        <v>101</v>
      </c>
      <c r="FN232" s="502"/>
      <c r="FO232" s="502"/>
      <c r="FP232" s="502"/>
      <c r="FQ232" s="502"/>
      <c r="FR232" s="502"/>
      <c r="FS232" s="502"/>
      <c r="FT232" s="502"/>
      <c r="FU232" s="502"/>
      <c r="FV232" s="502">
        <v>1</v>
      </c>
      <c r="FW232" s="502">
        <v>25</v>
      </c>
      <c r="FX232" s="152">
        <v>2000</v>
      </c>
      <c r="FY232" s="152">
        <v>1</v>
      </c>
    </row>
    <row r="233" spans="1:181">
      <c r="A233" s="139">
        <v>7315</v>
      </c>
      <c r="B233" s="139" t="s">
        <v>15581</v>
      </c>
      <c r="C233" s="300">
        <f t="shared" si="99"/>
        <v>2</v>
      </c>
      <c r="D233" s="300" t="str">
        <f t="shared" si="99"/>
        <v/>
      </c>
      <c r="E233" s="300" t="str">
        <f t="shared" si="99"/>
        <v/>
      </c>
      <c r="F233" s="300">
        <f t="shared" si="99"/>
        <v>1</v>
      </c>
      <c r="G233" s="300">
        <f t="shared" si="99"/>
        <v>1</v>
      </c>
      <c r="H233" s="300">
        <f t="shared" si="99"/>
        <v>1</v>
      </c>
      <c r="I233" s="300">
        <f t="shared" si="99"/>
        <v>2</v>
      </c>
      <c r="J233" s="300"/>
      <c r="K233" s="300" t="str">
        <f t="shared" si="100"/>
        <v/>
      </c>
      <c r="L233" s="300">
        <f t="shared" si="100"/>
        <v>2.7E-2</v>
      </c>
      <c r="M233" s="300">
        <f t="shared" si="100"/>
        <v>1.7999999999999999E-2</v>
      </c>
      <c r="N233" s="300" t="str">
        <f t="shared" si="100"/>
        <v>PLAYERSKILL_315</v>
      </c>
      <c r="O233" s="300" t="str">
        <f t="shared" si="100"/>
        <v>PLAYERSKILLDES_315</v>
      </c>
      <c r="P233" s="300" t="str">
        <f t="shared" si="100"/>
        <v>PLAYERSKILLDES2_315</v>
      </c>
      <c r="Q233" s="300" t="str">
        <f t="shared" si="100"/>
        <v>PLAYERSKILLDES3_315</v>
      </c>
      <c r="R233" s="300"/>
      <c r="S233" s="300" t="str">
        <f t="shared" si="101"/>
        <v>ps_hanbingshenjian</v>
      </c>
      <c r="T233" s="300">
        <f t="shared" si="101"/>
        <v>101</v>
      </c>
      <c r="U233" s="300" t="str">
        <f t="shared" si="101"/>
        <v/>
      </c>
      <c r="V233" s="300" t="str">
        <f t="shared" si="101"/>
        <v/>
      </c>
      <c r="W233" s="300" t="str">
        <f t="shared" si="101"/>
        <v/>
      </c>
      <c r="X233" s="300" t="str">
        <f t="shared" si="101"/>
        <v/>
      </c>
      <c r="Y233" s="300" t="str">
        <f t="shared" si="101"/>
        <v/>
      </c>
      <c r="Z233" s="300" t="str">
        <f t="shared" si="101"/>
        <v/>
      </c>
      <c r="AA233" s="300" t="str">
        <f t="shared" si="101"/>
        <v/>
      </c>
      <c r="AB233" s="300" t="str">
        <f t="shared" si="101"/>
        <v/>
      </c>
      <c r="AC233" s="300"/>
      <c r="AD233" s="300" t="str">
        <f t="shared" si="102"/>
        <v>hanbingshenjian1_hanbingshenjian</v>
      </c>
      <c r="AE233" s="300" t="str">
        <f t="shared" si="102"/>
        <v/>
      </c>
      <c r="AF233" s="300" t="str">
        <f t="shared" si="102"/>
        <v/>
      </c>
      <c r="AG233" s="300" t="str">
        <f t="shared" si="102"/>
        <v>hanbingshenjian2_hanbingshenjian</v>
      </c>
      <c r="AH233" s="300">
        <f t="shared" si="102"/>
        <v>120</v>
      </c>
      <c r="AI233" s="300" t="str">
        <f t="shared" si="102"/>
        <v/>
      </c>
      <c r="AJ233" s="300" t="str">
        <f t="shared" si="102"/>
        <v/>
      </c>
      <c r="AK233" s="300" t="str">
        <f t="shared" si="102"/>
        <v/>
      </c>
      <c r="AL233" s="300" t="str">
        <f t="shared" si="102"/>
        <v/>
      </c>
      <c r="AM233" s="300">
        <f t="shared" si="102"/>
        <v>1</v>
      </c>
      <c r="AN233" s="300" t="str">
        <f t="shared" si="102"/>
        <v>[["skill_hanbingshenjian",1]]</v>
      </c>
      <c r="AO233" s="502">
        <v>0</v>
      </c>
      <c r="AP233" s="502">
        <v>3</v>
      </c>
      <c r="AQ233" s="502">
        <v>3</v>
      </c>
      <c r="AR233" s="502">
        <v>0</v>
      </c>
      <c r="AS233" s="502"/>
      <c r="AT233" s="504" t="s">
        <v>15636</v>
      </c>
      <c r="AU233" s="504" t="s">
        <v>15637</v>
      </c>
      <c r="AV233" s="504" t="s">
        <v>15305</v>
      </c>
      <c r="AW233" s="502">
        <v>1</v>
      </c>
      <c r="AX233" s="502">
        <v>1</v>
      </c>
      <c r="AY233" s="502">
        <v>1</v>
      </c>
      <c r="AZ233" s="504" t="s">
        <v>6831</v>
      </c>
      <c r="BA233" s="502"/>
      <c r="BB233" s="502">
        <v>1</v>
      </c>
      <c r="BC233" s="502"/>
      <c r="BD233" s="502" t="s">
        <v>6831</v>
      </c>
      <c r="BE233" s="502" t="s">
        <v>6831</v>
      </c>
      <c r="BF233" s="502" t="s">
        <v>6831</v>
      </c>
      <c r="BG233" s="502" t="s">
        <v>6831</v>
      </c>
      <c r="BH233" s="502">
        <v>100</v>
      </c>
      <c r="BI233" s="502"/>
      <c r="BJ233" s="502"/>
      <c r="BK233" s="502">
        <v>1</v>
      </c>
      <c r="BL233" s="502">
        <v>60</v>
      </c>
      <c r="BM233" s="502">
        <v>9</v>
      </c>
      <c r="BN233" s="300">
        <f t="shared" si="103"/>
        <v>3</v>
      </c>
      <c r="BO233" s="300"/>
      <c r="BP233" s="502" t="s">
        <v>12513</v>
      </c>
      <c r="BQ233" s="502">
        <v>2</v>
      </c>
      <c r="BR233" s="502"/>
      <c r="BS233" s="502" t="s">
        <v>6831</v>
      </c>
      <c r="BT233" s="502"/>
      <c r="BU233" s="502" t="s">
        <v>15572</v>
      </c>
      <c r="BV233" s="502"/>
      <c r="BW233" s="502" t="s">
        <v>6831</v>
      </c>
      <c r="BX233" s="502">
        <v>3</v>
      </c>
      <c r="BY233" s="505" t="s">
        <v>6831</v>
      </c>
      <c r="BZ233" s="505" t="s">
        <v>6831</v>
      </c>
      <c r="CA233" s="505">
        <v>43001</v>
      </c>
      <c r="CB233" s="505" t="s">
        <v>15138</v>
      </c>
      <c r="CC233" s="505"/>
      <c r="CD233" s="505"/>
      <c r="CE233" s="502" t="s">
        <v>6831</v>
      </c>
      <c r="CF233" s="502" t="s">
        <v>6831</v>
      </c>
      <c r="CG233" s="502" t="s">
        <v>6831</v>
      </c>
      <c r="CH233" s="502" t="s">
        <v>6831</v>
      </c>
      <c r="CI233" s="502" t="s">
        <v>6831</v>
      </c>
      <c r="CJ233" s="502"/>
      <c r="CK233" s="502"/>
      <c r="CL233" s="502"/>
      <c r="CM233" s="502"/>
      <c r="CN233" s="502"/>
      <c r="CO233" s="502"/>
      <c r="CP233" s="502"/>
      <c r="CQ233" s="502"/>
      <c r="CR233" s="502"/>
      <c r="CS233" s="502"/>
      <c r="CT233" s="502"/>
      <c r="CU233" s="502"/>
      <c r="CV233" s="502"/>
      <c r="CW233" s="502">
        <v>3</v>
      </c>
      <c r="CX233" s="502">
        <v>3</v>
      </c>
      <c r="CY233" s="502">
        <v>1</v>
      </c>
      <c r="CZ233" s="502"/>
      <c r="DA233" s="502"/>
      <c r="DB233" s="502"/>
      <c r="DC233" s="502"/>
      <c r="DD233" s="300"/>
      <c r="DE233" s="300"/>
      <c r="DF233" s="300"/>
      <c r="DG233" s="300"/>
      <c r="DH233" s="502"/>
      <c r="DI233" s="502">
        <v>60</v>
      </c>
      <c r="DJ233" s="502"/>
      <c r="DK233" s="300" t="str">
        <f t="shared" si="104"/>
        <v/>
      </c>
      <c r="DL233" s="300"/>
      <c r="DM233" s="502"/>
      <c r="DN233" s="502"/>
      <c r="DO233" s="502"/>
      <c r="DP233" s="502"/>
      <c r="DQ233" s="502"/>
      <c r="DR233" s="502"/>
      <c r="DS233" s="502"/>
      <c r="DT233" s="502"/>
      <c r="DU233" s="502"/>
      <c r="DV233" s="502"/>
      <c r="DW233" s="502"/>
      <c r="DX233" s="502"/>
      <c r="DY233" s="502"/>
      <c r="DZ233" s="502"/>
      <c r="EA233" s="502"/>
      <c r="EB233" s="502"/>
      <c r="EC233" s="502"/>
      <c r="ED233" s="502"/>
      <c r="EE233" s="502"/>
      <c r="EF233" s="502"/>
      <c r="EG233" s="502"/>
      <c r="EH233" s="502"/>
      <c r="EI233" s="502"/>
      <c r="EJ233" s="502"/>
      <c r="EK233" s="502"/>
      <c r="EL233" s="502"/>
      <c r="EM233" s="502"/>
      <c r="EN233" s="502"/>
      <c r="EO233" s="502"/>
      <c r="EP233" s="502"/>
      <c r="EQ233" s="502"/>
      <c r="ER233" s="502"/>
      <c r="ES233" s="502"/>
      <c r="ET233" s="502"/>
      <c r="EU233" s="502"/>
      <c r="EV233" s="502"/>
      <c r="EW233" s="502">
        <v>1</v>
      </c>
      <c r="EX233" s="502"/>
      <c r="EY233" s="504" t="s">
        <v>15638</v>
      </c>
      <c r="EZ233" s="502">
        <v>101</v>
      </c>
      <c r="FA233" s="502"/>
      <c r="FB233" s="502"/>
      <c r="FC233" s="502"/>
      <c r="FD233" s="502"/>
      <c r="FE233" s="502"/>
      <c r="FF233" s="502"/>
      <c r="FG233" s="502"/>
      <c r="FH233" s="502">
        <v>1</v>
      </c>
      <c r="FI233" s="502">
        <v>25</v>
      </c>
      <c r="FJ233" s="502">
        <v>1</v>
      </c>
      <c r="FK233" s="502"/>
      <c r="FL233" s="504" t="s">
        <v>15638</v>
      </c>
      <c r="FM233" s="502">
        <v>101</v>
      </c>
      <c r="FN233" s="502"/>
      <c r="FO233" s="502"/>
      <c r="FP233" s="502"/>
      <c r="FQ233" s="502"/>
      <c r="FR233" s="502"/>
      <c r="FS233" s="502"/>
      <c r="FT233" s="502"/>
      <c r="FU233" s="502"/>
      <c r="FV233" s="502">
        <v>1</v>
      </c>
      <c r="FW233" s="502">
        <v>25</v>
      </c>
      <c r="FX233" s="152">
        <v>2000</v>
      </c>
      <c r="FY233" s="152">
        <v>1</v>
      </c>
    </row>
    <row r="234" spans="1:181">
      <c r="A234" s="139">
        <v>7305</v>
      </c>
      <c r="B234" s="139" t="s">
        <v>629</v>
      </c>
      <c r="C234" s="300">
        <f t="shared" si="99"/>
        <v>2</v>
      </c>
      <c r="D234" s="300">
        <f t="shared" si="99"/>
        <v>1</v>
      </c>
      <c r="E234" s="300">
        <f t="shared" si="99"/>
        <v>1</v>
      </c>
      <c r="F234" s="300">
        <f t="shared" si="99"/>
        <v>1</v>
      </c>
      <c r="G234" s="300">
        <f t="shared" si="99"/>
        <v>1</v>
      </c>
      <c r="H234" s="300">
        <f t="shared" si="99"/>
        <v>1</v>
      </c>
      <c r="I234" s="300" t="str">
        <f t="shared" si="99"/>
        <v/>
      </c>
      <c r="J234" s="300"/>
      <c r="K234" s="300" t="str">
        <f t="shared" si="100"/>
        <v/>
      </c>
      <c r="L234" s="300">
        <f t="shared" si="100"/>
        <v>3.5999999999999997E-2</v>
      </c>
      <c r="M234" s="300">
        <f t="shared" si="100"/>
        <v>2.7E-2</v>
      </c>
      <c r="N234" s="300" t="str">
        <f t="shared" si="100"/>
        <v>PLAYERSKILL_305</v>
      </c>
      <c r="O234" s="300" t="str">
        <f t="shared" si="100"/>
        <v>PLAYERSKILLDES_305</v>
      </c>
      <c r="P234" s="300" t="str">
        <f t="shared" si="100"/>
        <v>PLAYERSKILLDES2_305</v>
      </c>
      <c r="Q234" s="300" t="str">
        <f t="shared" si="100"/>
        <v>PLAYERSKILLDES3_305</v>
      </c>
      <c r="R234" s="300"/>
      <c r="S234" s="300" t="str">
        <f t="shared" si="101"/>
        <v>ps_hanbingmohuan</v>
      </c>
      <c r="T234" s="300">
        <f t="shared" si="101"/>
        <v>101</v>
      </c>
      <c r="U234" s="300" t="str">
        <f t="shared" si="101"/>
        <v/>
      </c>
      <c r="V234" s="300" t="str">
        <f t="shared" si="101"/>
        <v/>
      </c>
      <c r="W234" s="300" t="str">
        <f t="shared" si="101"/>
        <v/>
      </c>
      <c r="X234" s="300" t="str">
        <f t="shared" si="101"/>
        <v/>
      </c>
      <c r="Y234" s="300" t="str">
        <f t="shared" si="101"/>
        <v/>
      </c>
      <c r="Z234" s="300" t="str">
        <f t="shared" si="101"/>
        <v/>
      </c>
      <c r="AA234" s="300" t="str">
        <f t="shared" si="101"/>
        <v/>
      </c>
      <c r="AB234" s="300" t="str">
        <f t="shared" si="101"/>
        <v/>
      </c>
      <c r="AC234" s="300"/>
      <c r="AD234" s="300" t="str">
        <f t="shared" si="102"/>
        <v>hanbingmohuan1_hanbingmohuan</v>
      </c>
      <c r="AE234" s="300" t="str">
        <f t="shared" si="102"/>
        <v/>
      </c>
      <c r="AF234" s="300" t="str">
        <f t="shared" si="102"/>
        <v>hanbingmohuan2_hanbingmohuan</v>
      </c>
      <c r="AG234" s="300" t="str">
        <f t="shared" si="102"/>
        <v/>
      </c>
      <c r="AH234" s="300">
        <f t="shared" si="102"/>
        <v>120</v>
      </c>
      <c r="AI234" s="300" t="str">
        <f t="shared" si="102"/>
        <v/>
      </c>
      <c r="AJ234" s="300" t="str">
        <f t="shared" si="102"/>
        <v/>
      </c>
      <c r="AK234" s="300" t="str">
        <f t="shared" si="102"/>
        <v/>
      </c>
      <c r="AL234" s="300" t="str">
        <f t="shared" si="102"/>
        <v/>
      </c>
      <c r="AM234" s="300">
        <f t="shared" si="102"/>
        <v>1</v>
      </c>
      <c r="AN234" s="300" t="str">
        <f t="shared" si="102"/>
        <v>[["skill_hanbingmohuan",14]]</v>
      </c>
      <c r="AO234" s="139">
        <v>0</v>
      </c>
      <c r="AP234" s="139">
        <v>3</v>
      </c>
      <c r="AQ234" s="127">
        <v>3</v>
      </c>
      <c r="AR234" s="141">
        <v>0</v>
      </c>
      <c r="AT234" s="141" t="s">
        <v>15636</v>
      </c>
      <c r="AU234" s="141" t="s">
        <v>15590</v>
      </c>
      <c r="AV234" s="143" t="s">
        <v>15464</v>
      </c>
      <c r="AW234" s="141">
        <v>1</v>
      </c>
      <c r="AX234" s="142">
        <v>1</v>
      </c>
      <c r="AY234" s="142">
        <v>1</v>
      </c>
      <c r="AZ234" s="142" t="s">
        <v>6831</v>
      </c>
      <c r="BB234" s="143">
        <v>1</v>
      </c>
      <c r="BD234" s="145" t="s">
        <v>6831</v>
      </c>
      <c r="BE234" s="146" t="s">
        <v>6831</v>
      </c>
      <c r="BF234" s="147" t="s">
        <v>6831</v>
      </c>
      <c r="BG234" s="147" t="s">
        <v>6831</v>
      </c>
      <c r="BH234" s="144">
        <v>100</v>
      </c>
      <c r="BK234" s="144">
        <v>1</v>
      </c>
      <c r="BL234" s="144">
        <v>60</v>
      </c>
      <c r="BM234" s="144">
        <v>9</v>
      </c>
      <c r="BN234" s="300">
        <f t="shared" si="103"/>
        <v>27</v>
      </c>
      <c r="BO234" s="300"/>
      <c r="BP234" s="144" t="s">
        <v>12513</v>
      </c>
      <c r="BQ234" s="144">
        <v>2</v>
      </c>
      <c r="BS234" s="144" t="s">
        <v>6831</v>
      </c>
      <c r="BU234" s="144" t="s">
        <v>15639</v>
      </c>
      <c r="BW234" s="144" t="s">
        <v>6831</v>
      </c>
      <c r="BX234" s="144">
        <v>3</v>
      </c>
      <c r="BY234" s="148" t="s">
        <v>6831</v>
      </c>
      <c r="BZ234" s="148" t="s">
        <v>6831</v>
      </c>
      <c r="CE234" s="142" t="s">
        <v>6831</v>
      </c>
      <c r="CF234" s="142" t="s">
        <v>6831</v>
      </c>
      <c r="CG234" s="142" t="s">
        <v>6831</v>
      </c>
      <c r="CH234" s="142" t="s">
        <v>6831</v>
      </c>
      <c r="CI234" s="142" t="s">
        <v>6831</v>
      </c>
      <c r="CW234" s="151">
        <v>3</v>
      </c>
      <c r="CX234" s="151">
        <v>3</v>
      </c>
      <c r="CY234" s="151">
        <v>1</v>
      </c>
      <c r="CZ234" s="144">
        <v>100</v>
      </c>
      <c r="DA234" s="144" t="s">
        <v>15584</v>
      </c>
      <c r="DB234" s="144">
        <v>1</v>
      </c>
      <c r="DD234" s="300"/>
      <c r="DE234" s="300"/>
      <c r="DF234" s="300"/>
      <c r="DG234" s="300"/>
      <c r="DH234" s="144">
        <v>1</v>
      </c>
      <c r="DI234" s="144">
        <v>60</v>
      </c>
      <c r="DJ234" s="144">
        <v>9</v>
      </c>
      <c r="DK234" s="300">
        <f t="shared" si="104"/>
        <v>35</v>
      </c>
      <c r="DL234" s="300"/>
      <c r="DM234" s="144" t="s">
        <v>12513</v>
      </c>
      <c r="DN234" s="144">
        <v>2</v>
      </c>
      <c r="DP234" s="144" t="s">
        <v>6831</v>
      </c>
      <c r="DS234" s="144" t="s">
        <v>6831</v>
      </c>
      <c r="DT234" s="144">
        <v>3</v>
      </c>
      <c r="DU234" s="150" t="s">
        <v>6831</v>
      </c>
      <c r="DV234" s="150" t="s">
        <v>6831</v>
      </c>
      <c r="DW234" s="150">
        <v>43002</v>
      </c>
      <c r="DX234" s="150" t="s">
        <v>15138</v>
      </c>
      <c r="EW234" s="149">
        <v>10</v>
      </c>
      <c r="EX234" s="149">
        <v>315</v>
      </c>
      <c r="EZ234" s="149">
        <v>101</v>
      </c>
      <c r="FH234" s="149">
        <v>1</v>
      </c>
      <c r="FI234" s="149">
        <v>25</v>
      </c>
      <c r="FJ234" s="149">
        <v>10</v>
      </c>
      <c r="FK234" s="149">
        <v>315</v>
      </c>
      <c r="FM234" s="149">
        <v>101</v>
      </c>
      <c r="FV234" s="149">
        <v>1</v>
      </c>
      <c r="FW234" s="149">
        <v>25</v>
      </c>
      <c r="FX234" s="152">
        <v>2000</v>
      </c>
      <c r="FY234" s="152">
        <v>1</v>
      </c>
    </row>
    <row r="235" spans="1:181">
      <c r="A235" s="139">
        <v>7510</v>
      </c>
      <c r="B235" s="139" t="s">
        <v>667</v>
      </c>
      <c r="C235" s="300">
        <f t="shared" si="99"/>
        <v>2</v>
      </c>
      <c r="D235" s="300" t="str">
        <f t="shared" si="99"/>
        <v/>
      </c>
      <c r="E235" s="300" t="str">
        <f t="shared" si="99"/>
        <v/>
      </c>
      <c r="F235" s="300">
        <f t="shared" si="99"/>
        <v>1</v>
      </c>
      <c r="G235" s="300">
        <f t="shared" si="99"/>
        <v>3</v>
      </c>
      <c r="H235" s="300">
        <f t="shared" si="99"/>
        <v>3</v>
      </c>
      <c r="I235" s="300" t="str">
        <f t="shared" si="99"/>
        <v/>
      </c>
      <c r="J235" s="300"/>
      <c r="K235" s="300" t="str">
        <f t="shared" si="100"/>
        <v/>
      </c>
      <c r="L235" s="300">
        <f t="shared" si="100"/>
        <v>2.7E-2</v>
      </c>
      <c r="M235" s="300">
        <f t="shared" si="100"/>
        <v>1.7999999999999999E-2</v>
      </c>
      <c r="N235" s="300" t="str">
        <f t="shared" si="100"/>
        <v>PLAYERSKILL_510</v>
      </c>
      <c r="O235" s="300" t="str">
        <f t="shared" si="100"/>
        <v>PLAYERSKILLDES_510</v>
      </c>
      <c r="P235" s="300" t="str">
        <f t="shared" si="100"/>
        <v>PLAYERSKILLDES2_510</v>
      </c>
      <c r="Q235" s="300" t="str">
        <f t="shared" si="100"/>
        <v>PLAYERSKILLDES3_510</v>
      </c>
      <c r="R235" s="300"/>
      <c r="S235" s="300" t="str">
        <f t="shared" si="101"/>
        <v>ps_zhaohunshu</v>
      </c>
      <c r="T235" s="300">
        <f t="shared" si="101"/>
        <v>101</v>
      </c>
      <c r="U235" s="300" t="str">
        <f t="shared" si="101"/>
        <v/>
      </c>
      <c r="V235" s="300" t="str">
        <f t="shared" si="101"/>
        <v/>
      </c>
      <c r="W235" s="300" t="str">
        <f t="shared" si="101"/>
        <v/>
      </c>
      <c r="X235" s="300" t="str">
        <f t="shared" si="101"/>
        <v/>
      </c>
      <c r="Y235" s="300" t="str">
        <f t="shared" si="101"/>
        <v/>
      </c>
      <c r="Z235" s="300" t="str">
        <f t="shared" si="101"/>
        <v/>
      </c>
      <c r="AA235" s="300" t="str">
        <f t="shared" si="101"/>
        <v/>
      </c>
      <c r="AB235" s="300" t="str">
        <f t="shared" si="101"/>
        <v/>
      </c>
      <c r="AC235" s="300"/>
      <c r="AD235" s="300" t="str">
        <f t="shared" si="102"/>
        <v>zhaohunshu1_zhaohunshu</v>
      </c>
      <c r="AE235" s="300" t="str">
        <f t="shared" si="102"/>
        <v/>
      </c>
      <c r="AF235" s="300" t="str">
        <f t="shared" si="102"/>
        <v/>
      </c>
      <c r="AG235" s="300" t="str">
        <f t="shared" si="102"/>
        <v>zhaohunshu2_zhaohunshu</v>
      </c>
      <c r="AH235" s="300" t="str">
        <f t="shared" si="102"/>
        <v/>
      </c>
      <c r="AI235" s="300" t="str">
        <f t="shared" si="102"/>
        <v/>
      </c>
      <c r="AJ235" s="300" t="str">
        <f t="shared" si="102"/>
        <v/>
      </c>
      <c r="AK235" s="300" t="str">
        <f t="shared" si="102"/>
        <v/>
      </c>
      <c r="AL235" s="300" t="str">
        <f t="shared" si="102"/>
        <v/>
      </c>
      <c r="AM235" s="300">
        <f t="shared" si="102"/>
        <v>3</v>
      </c>
      <c r="AN235" s="300" t="str">
        <f t="shared" si="102"/>
        <v>[["skill_zhaohunshu",1]]</v>
      </c>
      <c r="AO235" s="139">
        <v>0</v>
      </c>
      <c r="AP235" s="139">
        <v>3</v>
      </c>
      <c r="AQ235" s="127">
        <v>5</v>
      </c>
      <c r="AR235" s="141">
        <v>0</v>
      </c>
      <c r="AT235" s="141" t="s">
        <v>15636</v>
      </c>
      <c r="AU235" s="141" t="s">
        <v>15468</v>
      </c>
      <c r="AV235" s="143" t="s">
        <v>15464</v>
      </c>
      <c r="AW235" s="141">
        <v>1</v>
      </c>
      <c r="AX235" s="142">
        <v>1</v>
      </c>
      <c r="AY235" s="142">
        <v>1</v>
      </c>
      <c r="AZ235" s="142" t="s">
        <v>6831</v>
      </c>
      <c r="BB235" s="143">
        <v>1</v>
      </c>
      <c r="BD235" s="145" t="s">
        <v>6831</v>
      </c>
      <c r="BE235" s="146" t="s">
        <v>6831</v>
      </c>
      <c r="BF235" s="147" t="s">
        <v>6831</v>
      </c>
      <c r="BG235" s="147" t="s">
        <v>6831</v>
      </c>
      <c r="BH235" s="144">
        <v>100</v>
      </c>
      <c r="BK235" s="144">
        <v>0</v>
      </c>
      <c r="BL235" s="144">
        <v>45</v>
      </c>
      <c r="BN235" s="300" t="str">
        <f t="shared" si="103"/>
        <v/>
      </c>
      <c r="BO235" s="300"/>
      <c r="BQ235" s="144">
        <v>3</v>
      </c>
      <c r="BS235" s="144" t="s">
        <v>6831</v>
      </c>
      <c r="BU235" s="144" t="s">
        <v>6831</v>
      </c>
      <c r="BW235" s="144" t="s">
        <v>6831</v>
      </c>
      <c r="BX235" s="144">
        <v>5</v>
      </c>
      <c r="BY235" s="148" t="s">
        <v>6831</v>
      </c>
      <c r="BZ235" s="148" t="s">
        <v>6831</v>
      </c>
      <c r="CB235" s="148" t="s">
        <v>6831</v>
      </c>
      <c r="CE235" s="142">
        <v>8510</v>
      </c>
      <c r="CF235" s="142" t="s">
        <v>15640</v>
      </c>
      <c r="CG235" s="142" t="s">
        <v>15592</v>
      </c>
      <c r="CH235" s="142" t="s">
        <v>6831</v>
      </c>
      <c r="CI235" s="142" t="s">
        <v>6831</v>
      </c>
      <c r="DD235" s="300"/>
      <c r="DE235" s="300"/>
      <c r="DF235" s="300"/>
      <c r="DG235" s="300"/>
      <c r="DI235" s="144">
        <v>45</v>
      </c>
      <c r="DK235" s="300" t="str">
        <f t="shared" si="104"/>
        <v/>
      </c>
      <c r="DL235" s="300"/>
      <c r="EW235" s="149">
        <v>5</v>
      </c>
      <c r="EZ235" s="149">
        <v>101</v>
      </c>
      <c r="FH235" s="149">
        <v>1</v>
      </c>
      <c r="FJ235" s="149">
        <v>5</v>
      </c>
      <c r="FM235" s="149">
        <v>101</v>
      </c>
      <c r="FV235" s="149">
        <v>1</v>
      </c>
      <c r="FX235" s="152">
        <v>2000</v>
      </c>
      <c r="FY235" s="152">
        <v>1</v>
      </c>
    </row>
    <row r="236" spans="1:181">
      <c r="A236" s="139">
        <v>7506</v>
      </c>
      <c r="B236" s="139" t="s">
        <v>663</v>
      </c>
      <c r="C236" s="300">
        <f t="shared" si="99"/>
        <v>2</v>
      </c>
      <c r="D236" s="300" t="str">
        <f t="shared" si="99"/>
        <v/>
      </c>
      <c r="E236" s="300" t="str">
        <f t="shared" si="99"/>
        <v/>
      </c>
      <c r="F236" s="300">
        <f t="shared" si="99"/>
        <v>1</v>
      </c>
      <c r="G236" s="300">
        <f t="shared" si="99"/>
        <v>1</v>
      </c>
      <c r="H236" s="300">
        <f t="shared" si="99"/>
        <v>1</v>
      </c>
      <c r="I236" s="300" t="str">
        <f t="shared" si="99"/>
        <v/>
      </c>
      <c r="J236" s="300"/>
      <c r="K236" s="300" t="str">
        <f t="shared" si="100"/>
        <v/>
      </c>
      <c r="L236" s="300">
        <f t="shared" si="100"/>
        <v>2.7E-2</v>
      </c>
      <c r="M236" s="300">
        <f t="shared" si="100"/>
        <v>1.7999999999999999E-2</v>
      </c>
      <c r="N236" s="300" t="str">
        <f t="shared" si="100"/>
        <v>PLAYERSKILL_506</v>
      </c>
      <c r="O236" s="300" t="str">
        <f t="shared" si="100"/>
        <v>PLAYERSKILLDES_506</v>
      </c>
      <c r="P236" s="300" t="str">
        <f t="shared" si="100"/>
        <v>PLAYERSKILLDES2_506</v>
      </c>
      <c r="Q236" s="300" t="str">
        <f t="shared" si="100"/>
        <v>PLAYERSKILLDES3_506</v>
      </c>
      <c r="R236" s="300"/>
      <c r="S236" s="300" t="str">
        <f t="shared" si="101"/>
        <v>ps_siwangbowen</v>
      </c>
      <c r="T236" s="300">
        <f t="shared" si="101"/>
        <v>101</v>
      </c>
      <c r="U236" s="300" t="str">
        <f t="shared" si="101"/>
        <v/>
      </c>
      <c r="V236" s="300" t="str">
        <f t="shared" si="101"/>
        <v/>
      </c>
      <c r="W236" s="300" t="str">
        <f t="shared" si="101"/>
        <v/>
      </c>
      <c r="X236" s="300" t="str">
        <f t="shared" si="101"/>
        <v/>
      </c>
      <c r="Y236" s="300" t="str">
        <f t="shared" si="101"/>
        <v/>
      </c>
      <c r="Z236" s="300" t="str">
        <f t="shared" si="101"/>
        <v/>
      </c>
      <c r="AA236" s="300" t="str">
        <f t="shared" si="101"/>
        <v>[["siwangbowen_siwangbowen",1]]</v>
      </c>
      <c r="AB236" s="300" t="str">
        <f t="shared" si="101"/>
        <v/>
      </c>
      <c r="AC236" s="300"/>
      <c r="AD236" s="300" t="str">
        <f t="shared" si="102"/>
        <v/>
      </c>
      <c r="AE236" s="300" t="str">
        <f t="shared" si="102"/>
        <v/>
      </c>
      <c r="AF236" s="300" t="str">
        <f t="shared" si="102"/>
        <v/>
      </c>
      <c r="AG236" s="300" t="str">
        <f t="shared" si="102"/>
        <v/>
      </c>
      <c r="AH236" s="300" t="str">
        <f t="shared" si="102"/>
        <v/>
      </c>
      <c r="AI236" s="300" t="str">
        <f t="shared" si="102"/>
        <v/>
      </c>
      <c r="AJ236" s="300" t="str">
        <f t="shared" si="102"/>
        <v/>
      </c>
      <c r="AK236" s="300" t="str">
        <f t="shared" si="102"/>
        <v/>
      </c>
      <c r="AL236" s="300" t="str">
        <f t="shared" si="102"/>
        <v/>
      </c>
      <c r="AM236" s="300">
        <f t="shared" si="102"/>
        <v>3</v>
      </c>
      <c r="AN236" s="300" t="str">
        <f t="shared" si="102"/>
        <v>[["skill_siwangbowen",1]]</v>
      </c>
      <c r="AO236" s="139">
        <v>0</v>
      </c>
      <c r="AP236" s="139">
        <v>3</v>
      </c>
      <c r="AQ236" s="127">
        <v>5</v>
      </c>
      <c r="AR236" s="141">
        <v>0</v>
      </c>
      <c r="AT236" s="141" t="s">
        <v>15547</v>
      </c>
      <c r="AU236" s="141" t="s">
        <v>15547</v>
      </c>
      <c r="AV236" s="143" t="s">
        <v>15464</v>
      </c>
      <c r="AW236" s="141">
        <v>1</v>
      </c>
      <c r="AX236" s="142">
        <v>1</v>
      </c>
      <c r="AY236" s="142">
        <v>1</v>
      </c>
      <c r="AZ236" s="142" t="s">
        <v>6831</v>
      </c>
      <c r="BB236" s="143">
        <v>1</v>
      </c>
      <c r="BD236" s="145" t="s">
        <v>6831</v>
      </c>
      <c r="BE236" s="146" t="s">
        <v>6831</v>
      </c>
      <c r="BF236" s="147" t="s">
        <v>6831</v>
      </c>
      <c r="BG236" s="147" t="s">
        <v>6831</v>
      </c>
      <c r="BH236" s="144">
        <v>100</v>
      </c>
      <c r="BK236" s="144">
        <v>1</v>
      </c>
      <c r="BL236" s="144">
        <v>2000</v>
      </c>
      <c r="BM236" s="144">
        <v>2</v>
      </c>
      <c r="BN236" s="300" t="str">
        <f t="shared" si="103"/>
        <v/>
      </c>
      <c r="BO236" s="300"/>
      <c r="BP236" s="144" t="s">
        <v>15641</v>
      </c>
      <c r="BQ236" s="144">
        <v>2</v>
      </c>
      <c r="BS236" s="144" t="s">
        <v>6831</v>
      </c>
      <c r="BU236" s="144" t="s">
        <v>15642</v>
      </c>
      <c r="BW236" s="144" t="s">
        <v>6831</v>
      </c>
      <c r="BX236" s="144">
        <v>5</v>
      </c>
      <c r="BY236" s="148" t="s">
        <v>6831</v>
      </c>
      <c r="BZ236" s="148" t="s">
        <v>6831</v>
      </c>
      <c r="CB236" s="148" t="s">
        <v>6831</v>
      </c>
      <c r="CE236" s="142" t="s">
        <v>6831</v>
      </c>
      <c r="CF236" s="142" t="s">
        <v>6831</v>
      </c>
      <c r="CG236" s="142" t="s">
        <v>6831</v>
      </c>
      <c r="CH236" s="142" t="s">
        <v>6831</v>
      </c>
      <c r="CI236" s="142" t="s">
        <v>6831</v>
      </c>
      <c r="CW236" s="151">
        <v>5</v>
      </c>
      <c r="DD236" s="300"/>
      <c r="DE236" s="300"/>
      <c r="DF236" s="300"/>
      <c r="DG236" s="300"/>
      <c r="DI236" s="144">
        <v>999</v>
      </c>
      <c r="DK236" s="300">
        <f t="shared" si="104"/>
        <v>10</v>
      </c>
      <c r="DL236" s="300"/>
      <c r="EW236" s="149">
        <v>10</v>
      </c>
      <c r="EZ236" s="149">
        <v>101</v>
      </c>
      <c r="FH236" s="149">
        <v>1</v>
      </c>
      <c r="FJ236" s="149">
        <v>10</v>
      </c>
      <c r="FM236" s="149">
        <v>101</v>
      </c>
      <c r="FV236" s="149">
        <v>1</v>
      </c>
      <c r="FX236" s="152">
        <v>2000</v>
      </c>
      <c r="FY236" s="152">
        <v>1</v>
      </c>
    </row>
    <row r="237" spans="1:181">
      <c r="A237" s="139">
        <v>7204</v>
      </c>
      <c r="B237" s="139" t="s">
        <v>611</v>
      </c>
      <c r="C237" s="300">
        <f t="shared" si="99"/>
        <v>2</v>
      </c>
      <c r="D237" s="300">
        <f t="shared" si="99"/>
        <v>1</v>
      </c>
      <c r="E237" s="300">
        <f t="shared" si="99"/>
        <v>1</v>
      </c>
      <c r="F237" s="300">
        <f t="shared" si="99"/>
        <v>1</v>
      </c>
      <c r="G237" s="300">
        <f t="shared" si="99"/>
        <v>2</v>
      </c>
      <c r="H237" s="300">
        <f t="shared" si="99"/>
        <v>2</v>
      </c>
      <c r="I237" s="300" t="str">
        <f t="shared" si="99"/>
        <v/>
      </c>
      <c r="J237" s="300"/>
      <c r="K237" s="300" t="str">
        <f t="shared" si="100"/>
        <v/>
      </c>
      <c r="L237" s="300">
        <f t="shared" si="100"/>
        <v>3.5999999999999997E-2</v>
      </c>
      <c r="M237" s="300">
        <f t="shared" si="100"/>
        <v>2.7E-2</v>
      </c>
      <c r="N237" s="300" t="str">
        <f t="shared" si="100"/>
        <v>PLAYERSKILL_204</v>
      </c>
      <c r="O237" s="300" t="str">
        <f t="shared" si="100"/>
        <v>PLAYERSKILLDES_204</v>
      </c>
      <c r="P237" s="300" t="str">
        <f t="shared" si="100"/>
        <v>PLAYERSKILLDES2_204</v>
      </c>
      <c r="Q237" s="300" t="str">
        <f t="shared" si="100"/>
        <v>PLAYERSKILLDES3_204</v>
      </c>
      <c r="R237" s="300"/>
      <c r="S237" s="300" t="str">
        <f t="shared" si="101"/>
        <v>ps_guzhuyizhi</v>
      </c>
      <c r="T237" s="300">
        <f t="shared" si="101"/>
        <v>100</v>
      </c>
      <c r="U237" s="300" t="str">
        <f t="shared" si="101"/>
        <v/>
      </c>
      <c r="V237" s="300" t="str">
        <f t="shared" si="101"/>
        <v/>
      </c>
      <c r="W237" s="300" t="str">
        <f t="shared" si="101"/>
        <v/>
      </c>
      <c r="X237" s="300" t="str">
        <f t="shared" si="101"/>
        <v/>
      </c>
      <c r="Y237" s="300" t="str">
        <f t="shared" si="101"/>
        <v/>
      </c>
      <c r="Z237" s="300" t="str">
        <f t="shared" si="101"/>
        <v/>
      </c>
      <c r="AA237" s="300" t="str">
        <f t="shared" si="101"/>
        <v/>
      </c>
      <c r="AB237" s="300" t="str">
        <f t="shared" si="101"/>
        <v/>
      </c>
      <c r="AC237" s="300"/>
      <c r="AD237" s="300" t="str">
        <f t="shared" si="102"/>
        <v>guzhuyizhi1_guzhuyizhi</v>
      </c>
      <c r="AE237" s="300" t="str">
        <f t="shared" si="102"/>
        <v/>
      </c>
      <c r="AF237" s="300" t="str">
        <f t="shared" si="102"/>
        <v/>
      </c>
      <c r="AG237" s="300" t="str">
        <f t="shared" si="102"/>
        <v>guzhuyizhi2_guzhuyizhi</v>
      </c>
      <c r="AH237" s="300">
        <f t="shared" si="102"/>
        <v>150</v>
      </c>
      <c r="AI237" s="300" t="str">
        <f t="shared" si="102"/>
        <v/>
      </c>
      <c r="AJ237" s="300" t="str">
        <f t="shared" si="102"/>
        <v/>
      </c>
      <c r="AK237" s="300" t="str">
        <f t="shared" si="102"/>
        <v/>
      </c>
      <c r="AL237" s="300" t="str">
        <f t="shared" si="102"/>
        <v/>
      </c>
      <c r="AM237" s="300">
        <f t="shared" si="102"/>
        <v>2</v>
      </c>
      <c r="AN237" s="300" t="str">
        <f t="shared" si="102"/>
        <v>[["skill_guzhuyizhi",1]]</v>
      </c>
      <c r="AO237" s="139">
        <v>0</v>
      </c>
      <c r="AP237" s="139">
        <v>3</v>
      </c>
      <c r="AQ237" s="127">
        <v>2</v>
      </c>
      <c r="AR237" s="141">
        <v>0</v>
      </c>
      <c r="AT237" s="141" t="s">
        <v>15303</v>
      </c>
      <c r="AU237" s="141" t="s">
        <v>15643</v>
      </c>
      <c r="AV237" s="143" t="s">
        <v>15598</v>
      </c>
      <c r="AW237" s="141">
        <v>1</v>
      </c>
      <c r="AX237" s="142">
        <v>1</v>
      </c>
      <c r="AY237" s="142">
        <v>1</v>
      </c>
      <c r="AZ237" s="142" t="s">
        <v>6831</v>
      </c>
      <c r="BB237" s="143">
        <v>1</v>
      </c>
      <c r="BD237" s="145" t="s">
        <v>6831</v>
      </c>
      <c r="BE237" s="146" t="s">
        <v>6831</v>
      </c>
      <c r="BF237" s="147" t="s">
        <v>6831</v>
      </c>
      <c r="BG237" s="147" t="s">
        <v>6831</v>
      </c>
      <c r="BH237" s="144">
        <v>100</v>
      </c>
      <c r="BK237" s="144">
        <v>1</v>
      </c>
      <c r="BL237" s="144">
        <v>60</v>
      </c>
      <c r="BM237" s="144">
        <v>8</v>
      </c>
      <c r="BN237" s="300" t="str">
        <f t="shared" si="103"/>
        <v/>
      </c>
      <c r="BO237" s="300"/>
      <c r="BP237" s="144" t="s">
        <v>12513</v>
      </c>
      <c r="BQ237" s="144">
        <v>2</v>
      </c>
      <c r="BS237" s="144" t="s">
        <v>6831</v>
      </c>
      <c r="BU237" s="144" t="s">
        <v>6831</v>
      </c>
      <c r="BV237" s="144" t="s">
        <v>15599</v>
      </c>
      <c r="BW237" s="144" t="s">
        <v>6831</v>
      </c>
      <c r="BX237" s="144">
        <v>2</v>
      </c>
      <c r="BY237" s="148" t="s">
        <v>6831</v>
      </c>
      <c r="BZ237" s="148" t="s">
        <v>6831</v>
      </c>
      <c r="CA237" s="148">
        <v>4204</v>
      </c>
      <c r="CB237" s="148" t="s">
        <v>15138</v>
      </c>
      <c r="CE237" s="142" t="s">
        <v>6831</v>
      </c>
      <c r="CF237" s="142" t="s">
        <v>6831</v>
      </c>
      <c r="CG237" s="142" t="s">
        <v>6831</v>
      </c>
      <c r="CH237" s="142" t="s">
        <v>6831</v>
      </c>
      <c r="CI237" s="142" t="s">
        <v>6831</v>
      </c>
      <c r="DD237" s="300"/>
      <c r="DE237" s="300"/>
      <c r="DF237" s="300"/>
      <c r="DG237" s="300"/>
      <c r="DI237" s="144">
        <v>60</v>
      </c>
      <c r="DK237" s="300" t="str">
        <f t="shared" si="104"/>
        <v/>
      </c>
      <c r="DL237" s="300"/>
      <c r="EW237" s="149">
        <v>10</v>
      </c>
      <c r="EZ237" s="149">
        <v>100</v>
      </c>
      <c r="FF237" s="149" t="s">
        <v>15644</v>
      </c>
      <c r="FH237" s="149">
        <v>1</v>
      </c>
      <c r="FJ237" s="149">
        <v>10</v>
      </c>
      <c r="FM237" s="149">
        <v>100</v>
      </c>
      <c r="FT237" s="149" t="s">
        <v>15644</v>
      </c>
      <c r="FV237" s="149">
        <v>1</v>
      </c>
      <c r="FX237" s="152">
        <v>2000</v>
      </c>
      <c r="FY237" s="152">
        <v>1</v>
      </c>
    </row>
    <row r="238" spans="1:181">
      <c r="BN238" s="300"/>
      <c r="BO238" s="300"/>
    </row>
    <row r="239" spans="1:181">
      <c r="A239" s="139">
        <v>7504</v>
      </c>
      <c r="B239" s="139" t="s">
        <v>661</v>
      </c>
      <c r="C239" s="139">
        <v>2</v>
      </c>
      <c r="E239" s="139">
        <v>0</v>
      </c>
      <c r="F239" s="139">
        <v>1</v>
      </c>
      <c r="G239" s="139">
        <v>2</v>
      </c>
      <c r="H239" s="139">
        <v>2</v>
      </c>
      <c r="L239" s="139">
        <v>2.7E-2</v>
      </c>
      <c r="M239" s="139">
        <v>1.7999999999999999E-2</v>
      </c>
      <c r="N239" s="300" t="s">
        <v>15645</v>
      </c>
      <c r="O239" s="300" t="s">
        <v>15646</v>
      </c>
      <c r="P239" s="300" t="s">
        <v>15647</v>
      </c>
      <c r="Q239" s="300" t="s">
        <v>15648</v>
      </c>
      <c r="R239" s="300" t="s">
        <v>15649</v>
      </c>
      <c r="S239" s="300" t="s">
        <v>15357</v>
      </c>
      <c r="T239" s="502">
        <v>101</v>
      </c>
      <c r="U239" s="503"/>
      <c r="V239" s="503"/>
      <c r="W239" s="503"/>
      <c r="X239" s="503"/>
      <c r="Y239" s="503"/>
      <c r="Z239" s="502"/>
      <c r="AA239" s="502"/>
      <c r="AB239" s="502"/>
      <c r="AC239" s="502"/>
      <c r="AE239" s="502"/>
      <c r="AF239" s="502"/>
      <c r="AG239" s="504" t="s">
        <v>15358</v>
      </c>
      <c r="AH239" s="504">
        <v>160</v>
      </c>
      <c r="AI239" s="504"/>
      <c r="AJ239" s="504"/>
      <c r="AK239" s="504"/>
      <c r="AL239" s="502"/>
      <c r="AM239" s="502">
        <v>1</v>
      </c>
      <c r="AN239" s="496" t="s">
        <v>15359</v>
      </c>
      <c r="AO239" s="502">
        <v>0</v>
      </c>
      <c r="AP239" s="502">
        <v>3</v>
      </c>
      <c r="AQ239" s="502">
        <v>5</v>
      </c>
      <c r="AR239" s="502">
        <v>0</v>
      </c>
      <c r="AS239" s="502"/>
      <c r="AT239" s="504" t="s">
        <v>15525</v>
      </c>
      <c r="AU239" s="504" t="s">
        <v>15610</v>
      </c>
      <c r="AV239" s="504" t="s">
        <v>15391</v>
      </c>
      <c r="AW239" s="502">
        <v>1</v>
      </c>
      <c r="AX239" s="502">
        <v>1</v>
      </c>
      <c r="AY239" s="502">
        <v>1</v>
      </c>
      <c r="AZ239" s="502" t="s">
        <v>6831</v>
      </c>
      <c r="BA239" s="502"/>
      <c r="BB239" s="502">
        <v>0</v>
      </c>
      <c r="BC239" s="502"/>
      <c r="BD239" s="502" t="s">
        <v>6831</v>
      </c>
      <c r="BE239" s="502">
        <v>10504</v>
      </c>
      <c r="BF239" s="502" t="s">
        <v>6831</v>
      </c>
      <c r="BG239" s="502" t="s">
        <v>6831</v>
      </c>
      <c r="BH239" s="502">
        <v>100</v>
      </c>
      <c r="BI239" s="502"/>
      <c r="BJ239" s="502"/>
      <c r="BK239" s="502">
        <v>1</v>
      </c>
      <c r="BL239" s="502">
        <v>60</v>
      </c>
      <c r="BM239" s="502">
        <v>9</v>
      </c>
      <c r="BN239" s="502"/>
      <c r="BO239" s="502"/>
      <c r="BP239" s="504" t="s">
        <v>15329</v>
      </c>
      <c r="BQ239" s="502"/>
      <c r="BR239" s="502"/>
      <c r="BS239" s="502" t="s">
        <v>6831</v>
      </c>
      <c r="BT239" s="502"/>
      <c r="BU239" s="502" t="s">
        <v>6831</v>
      </c>
      <c r="BV239" s="502"/>
      <c r="BW239" s="502" t="s">
        <v>6831</v>
      </c>
      <c r="BX239" s="502">
        <v>5</v>
      </c>
      <c r="BY239" s="505" t="s">
        <v>6831</v>
      </c>
      <c r="BZ239" s="505" t="s">
        <v>6831</v>
      </c>
      <c r="CA239" s="505">
        <v>4504</v>
      </c>
      <c r="CB239" s="511" t="s">
        <v>15204</v>
      </c>
      <c r="CC239" s="511"/>
      <c r="CD239" s="511"/>
      <c r="CE239" s="502" t="s">
        <v>6831</v>
      </c>
      <c r="CF239" s="502" t="s">
        <v>6831</v>
      </c>
      <c r="CG239" s="502" t="s">
        <v>6831</v>
      </c>
      <c r="CH239" s="502" t="s">
        <v>6831</v>
      </c>
      <c r="CI239" s="502" t="s">
        <v>6831</v>
      </c>
      <c r="CJ239" s="502"/>
      <c r="CK239" s="502"/>
      <c r="CL239" s="502"/>
      <c r="CM239" s="502"/>
      <c r="CN239" s="502"/>
      <c r="CO239" s="502"/>
      <c r="CP239" s="502"/>
      <c r="CQ239" s="502"/>
      <c r="CR239" s="502"/>
      <c r="CS239" s="502"/>
      <c r="CT239" s="502"/>
      <c r="CU239" s="502"/>
      <c r="CV239" s="502"/>
      <c r="CW239" s="502"/>
      <c r="CX239" s="502"/>
      <c r="CY239" s="502"/>
      <c r="CZ239" s="502"/>
      <c r="DA239" s="502"/>
      <c r="DB239" s="502"/>
      <c r="DC239" s="502"/>
      <c r="DD239" s="504"/>
      <c r="DE239" s="504"/>
      <c r="DF239" s="504"/>
      <c r="DG239" s="504"/>
      <c r="DH239" s="502"/>
      <c r="DI239" s="502">
        <v>60</v>
      </c>
      <c r="DJ239" s="502"/>
      <c r="DK239" s="502"/>
      <c r="DL239" s="502"/>
      <c r="DM239" s="502"/>
      <c r="DN239" s="502"/>
      <c r="DO239" s="502"/>
      <c r="DP239" s="502"/>
      <c r="DQ239" s="502"/>
      <c r="DR239" s="502"/>
      <c r="DS239" s="502"/>
      <c r="DT239" s="502">
        <v>5</v>
      </c>
      <c r="DU239" s="502"/>
      <c r="DV239" s="502"/>
      <c r="DW239" s="502"/>
      <c r="DX239" s="502"/>
      <c r="DY239" s="502"/>
      <c r="DZ239" s="502"/>
      <c r="EA239" s="502"/>
      <c r="EB239" s="502"/>
      <c r="EC239" s="502"/>
      <c r="ED239" s="502"/>
      <c r="EE239" s="502"/>
      <c r="EF239" s="502"/>
      <c r="EG239" s="502"/>
      <c r="EH239" s="502"/>
      <c r="EI239" s="502"/>
      <c r="EJ239" s="502"/>
      <c r="EK239" s="502"/>
      <c r="EL239" s="502"/>
      <c r="EM239" s="502"/>
      <c r="EN239" s="502"/>
      <c r="EO239" s="502"/>
      <c r="EP239" s="502"/>
      <c r="EQ239" s="502"/>
      <c r="ER239" s="502"/>
      <c r="ES239" s="502"/>
      <c r="ET239" s="502"/>
      <c r="EU239" s="502"/>
      <c r="EV239" s="502"/>
      <c r="EW239" s="502">
        <v>9</v>
      </c>
      <c r="EX239" s="502"/>
      <c r="EY239" s="502"/>
      <c r="EZ239" s="502">
        <v>101</v>
      </c>
      <c r="FA239" s="502"/>
      <c r="FB239" s="502"/>
      <c r="FC239" s="502"/>
      <c r="FD239" s="502"/>
      <c r="FE239" s="502"/>
      <c r="FF239" s="502"/>
      <c r="FG239" s="502"/>
      <c r="FH239" s="502">
        <v>1</v>
      </c>
      <c r="FI239" s="502">
        <v>25</v>
      </c>
      <c r="FJ239" s="502">
        <v>9</v>
      </c>
      <c r="FK239" s="502"/>
      <c r="FL239" s="502"/>
      <c r="FM239" s="502">
        <v>101</v>
      </c>
      <c r="FN239" s="502"/>
      <c r="FO239" s="502"/>
      <c r="FP239" s="502"/>
      <c r="FQ239" s="502"/>
      <c r="FR239" s="502"/>
      <c r="FS239" s="502"/>
      <c r="FT239" s="504" t="s">
        <v>15650</v>
      </c>
      <c r="FU239" s="502">
        <v>1</v>
      </c>
      <c r="FV239" s="502">
        <v>1</v>
      </c>
      <c r="FW239" s="502">
        <v>25</v>
      </c>
      <c r="FX239" s="152">
        <v>2000</v>
      </c>
      <c r="FY239" s="152">
        <v>1</v>
      </c>
    </row>
    <row r="240" spans="1:181">
      <c r="A240" s="139">
        <v>7214</v>
      </c>
      <c r="B240" s="139" t="s">
        <v>15651</v>
      </c>
      <c r="C240" s="139">
        <v>2</v>
      </c>
      <c r="E240" s="139">
        <v>0</v>
      </c>
      <c r="F240" s="139">
        <v>1</v>
      </c>
      <c r="G240" s="139">
        <v>1</v>
      </c>
      <c r="H240" s="139">
        <v>1</v>
      </c>
      <c r="I240" s="139">
        <v>1</v>
      </c>
      <c r="L240" s="139">
        <v>2.7E-2</v>
      </c>
      <c r="M240" s="139">
        <v>1.7999999999999999E-2</v>
      </c>
      <c r="N240" s="154" t="s">
        <v>15652</v>
      </c>
      <c r="O240" s="154" t="s">
        <v>15653</v>
      </c>
      <c r="P240" s="154" t="s">
        <v>15654</v>
      </c>
      <c r="Q240" s="154" t="s">
        <v>15655</v>
      </c>
      <c r="R240" s="154" t="s">
        <v>15656</v>
      </c>
      <c r="S240" s="154" t="s">
        <v>15657</v>
      </c>
      <c r="T240" s="149">
        <v>101</v>
      </c>
      <c r="AD240" s="127" t="s">
        <v>15658</v>
      </c>
      <c r="AH240" s="127">
        <v>120</v>
      </c>
      <c r="AM240" s="127">
        <v>1</v>
      </c>
      <c r="AN240" s="127" t="s">
        <v>15187</v>
      </c>
      <c r="AO240" s="139">
        <v>0</v>
      </c>
      <c r="AP240" s="139">
        <v>3</v>
      </c>
      <c r="AQ240" s="127">
        <v>2</v>
      </c>
      <c r="AR240" s="141">
        <v>0</v>
      </c>
      <c r="AT240" s="141" t="s">
        <v>15303</v>
      </c>
      <c r="AU240" s="141" t="s">
        <v>15637</v>
      </c>
      <c r="AV240" s="143" t="s">
        <v>15305</v>
      </c>
      <c r="AW240" s="141">
        <v>1</v>
      </c>
      <c r="AX240" s="142">
        <v>1</v>
      </c>
      <c r="AY240" s="142">
        <v>1</v>
      </c>
      <c r="AZ240" s="142" t="s">
        <v>6831</v>
      </c>
      <c r="BB240" s="143">
        <v>1</v>
      </c>
      <c r="BD240" s="145" t="s">
        <v>6831</v>
      </c>
      <c r="BE240" s="146" t="s">
        <v>6831</v>
      </c>
      <c r="BF240" s="147" t="s">
        <v>6831</v>
      </c>
      <c r="BG240" s="147" t="s">
        <v>6831</v>
      </c>
      <c r="BH240" s="144">
        <v>100</v>
      </c>
      <c r="BK240" s="144">
        <v>1</v>
      </c>
      <c r="BL240" s="144">
        <v>45</v>
      </c>
      <c r="BM240" s="144">
        <v>9</v>
      </c>
      <c r="BN240" s="127">
        <v>19</v>
      </c>
      <c r="BP240" s="144" t="s">
        <v>12513</v>
      </c>
      <c r="BQ240" s="144">
        <v>2</v>
      </c>
      <c r="BS240" s="144" t="s">
        <v>6831</v>
      </c>
      <c r="BU240" s="144" t="s">
        <v>15572</v>
      </c>
      <c r="BW240" s="144" t="s">
        <v>6831</v>
      </c>
      <c r="BX240" s="144">
        <v>2</v>
      </c>
      <c r="BY240" s="148" t="s">
        <v>6831</v>
      </c>
      <c r="BZ240" s="148" t="s">
        <v>6831</v>
      </c>
      <c r="CA240" s="148">
        <v>42001</v>
      </c>
      <c r="CB240" s="148" t="s">
        <v>15138</v>
      </c>
      <c r="CE240" s="142" t="s">
        <v>6831</v>
      </c>
      <c r="CF240" s="142" t="s">
        <v>6831</v>
      </c>
      <c r="CG240" s="142" t="s">
        <v>6831</v>
      </c>
      <c r="CH240" s="142" t="s">
        <v>6831</v>
      </c>
      <c r="CI240" s="142" t="s">
        <v>6831</v>
      </c>
      <c r="CW240" s="151">
        <v>2</v>
      </c>
      <c r="CX240" s="151">
        <v>2</v>
      </c>
      <c r="CY240" s="151">
        <v>1</v>
      </c>
      <c r="DI240" s="144">
        <v>45</v>
      </c>
      <c r="DT240" s="144">
        <v>2</v>
      </c>
      <c r="EW240" s="149">
        <v>6</v>
      </c>
      <c r="EZ240" s="149">
        <v>101</v>
      </c>
      <c r="FF240" s="149" t="s">
        <v>15659</v>
      </c>
      <c r="FH240" s="149">
        <v>2</v>
      </c>
      <c r="FI240" s="149">
        <v>25</v>
      </c>
      <c r="FJ240" s="149">
        <v>6</v>
      </c>
      <c r="FM240" s="149">
        <v>101</v>
      </c>
      <c r="FT240" s="149" t="s">
        <v>15659</v>
      </c>
      <c r="FU240" s="149">
        <v>2</v>
      </c>
      <c r="FV240" s="149">
        <v>2</v>
      </c>
      <c r="FW240" s="149">
        <v>25</v>
      </c>
      <c r="FX240" s="152">
        <v>2000</v>
      </c>
      <c r="FY240" s="152">
        <v>1</v>
      </c>
    </row>
    <row r="242" spans="1:181" ht="15" customHeight="1">
      <c r="A242" s="139">
        <v>7104</v>
      </c>
      <c r="B242" s="139" t="s">
        <v>15660</v>
      </c>
      <c r="C242" s="139">
        <v>2</v>
      </c>
      <c r="E242" s="139">
        <v>0</v>
      </c>
      <c r="F242" s="139">
        <v>1</v>
      </c>
      <c r="G242" s="139">
        <v>3</v>
      </c>
      <c r="H242" s="139">
        <v>3</v>
      </c>
      <c r="L242" s="139">
        <v>2.7E-2</v>
      </c>
      <c r="M242" s="139">
        <v>1.7999999999999999E-2</v>
      </c>
      <c r="N242" s="154" t="s">
        <v>15388</v>
      </c>
      <c r="O242" s="154" t="s">
        <v>15661</v>
      </c>
      <c r="P242" s="154" t="s">
        <v>15662</v>
      </c>
      <c r="Q242" s="154" t="s">
        <v>15663</v>
      </c>
      <c r="R242" s="154" t="s">
        <v>15664</v>
      </c>
      <c r="S242" s="154" t="s">
        <v>15382</v>
      </c>
      <c r="T242" s="149">
        <v>101</v>
      </c>
      <c r="AD242" s="127" t="s">
        <v>15389</v>
      </c>
      <c r="AG242" s="127" t="s">
        <v>15384</v>
      </c>
      <c r="AM242" s="127">
        <v>3</v>
      </c>
      <c r="AN242" s="127" t="s">
        <v>15385</v>
      </c>
      <c r="AO242" s="139">
        <v>0</v>
      </c>
      <c r="AP242" s="139">
        <v>3</v>
      </c>
      <c r="AQ242" s="127">
        <v>5</v>
      </c>
      <c r="AR242" s="141">
        <v>0</v>
      </c>
      <c r="AT242" s="141" t="s">
        <v>15468</v>
      </c>
      <c r="AU242" s="141" t="s">
        <v>15636</v>
      </c>
      <c r="AV242" s="143" t="s">
        <v>15391</v>
      </c>
      <c r="AW242" s="141">
        <v>1</v>
      </c>
      <c r="AX242" s="142">
        <v>1</v>
      </c>
      <c r="AY242" s="142">
        <v>1</v>
      </c>
      <c r="AZ242" s="142" t="s">
        <v>6831</v>
      </c>
      <c r="BB242" s="143">
        <v>1</v>
      </c>
      <c r="BD242" s="145" t="s">
        <v>6831</v>
      </c>
      <c r="BE242" s="146" t="s">
        <v>6831</v>
      </c>
      <c r="BF242" s="147" t="s">
        <v>6831</v>
      </c>
      <c r="BG242" s="147" t="s">
        <v>6831</v>
      </c>
      <c r="BH242" s="144">
        <v>100</v>
      </c>
      <c r="BK242" s="144">
        <v>0</v>
      </c>
      <c r="BL242" s="144">
        <v>45</v>
      </c>
      <c r="BQ242" s="144">
        <v>3</v>
      </c>
      <c r="BS242" s="144" t="s">
        <v>6831</v>
      </c>
      <c r="BU242" s="144" t="s">
        <v>6831</v>
      </c>
      <c r="BW242" s="144" t="s">
        <v>6831</v>
      </c>
      <c r="BX242" s="144">
        <v>5</v>
      </c>
      <c r="BY242" s="148" t="s">
        <v>6831</v>
      </c>
      <c r="BZ242" s="148" t="s">
        <v>6831</v>
      </c>
      <c r="CE242" s="142">
        <v>85104</v>
      </c>
      <c r="CF242" s="142" t="s">
        <v>14475</v>
      </c>
      <c r="CG242" s="142" t="s">
        <v>15592</v>
      </c>
      <c r="CH242" s="142" t="s">
        <v>6831</v>
      </c>
      <c r="CI242" s="142" t="s">
        <v>6831</v>
      </c>
      <c r="CZ242" s="144">
        <v>100</v>
      </c>
      <c r="DH242" s="144">
        <v>1</v>
      </c>
      <c r="DI242" s="144">
        <v>45</v>
      </c>
      <c r="DJ242" s="144">
        <v>9</v>
      </c>
      <c r="DM242" s="144" t="s">
        <v>12513</v>
      </c>
      <c r="DT242" s="144">
        <v>5</v>
      </c>
      <c r="DW242" s="150">
        <v>4508</v>
      </c>
      <c r="DX242" s="150" t="s">
        <v>15138</v>
      </c>
      <c r="EW242" s="149">
        <v>1</v>
      </c>
      <c r="EZ242" s="149">
        <v>101</v>
      </c>
      <c r="FH242" s="149">
        <v>1</v>
      </c>
      <c r="FI242" s="149">
        <v>25</v>
      </c>
      <c r="FJ242" s="149">
        <v>1</v>
      </c>
      <c r="FM242" s="149">
        <v>101</v>
      </c>
      <c r="FT242" s="149" t="s">
        <v>15199</v>
      </c>
      <c r="FU242" s="149">
        <v>2</v>
      </c>
      <c r="FV242" s="149">
        <v>1</v>
      </c>
      <c r="FW242" s="149">
        <v>25</v>
      </c>
      <c r="FX242" s="152">
        <v>2000</v>
      </c>
      <c r="FY242" s="152">
        <v>1</v>
      </c>
    </row>
    <row r="243" spans="1:181">
      <c r="A243" s="139">
        <v>7184</v>
      </c>
      <c r="B243" s="139" t="s">
        <v>15665</v>
      </c>
      <c r="C243" s="139">
        <v>2</v>
      </c>
      <c r="D243" s="139">
        <v>1</v>
      </c>
      <c r="E243" s="139">
        <v>1</v>
      </c>
      <c r="F243" s="139">
        <v>1</v>
      </c>
      <c r="G243" s="139">
        <v>3</v>
      </c>
      <c r="H243" s="139">
        <v>3</v>
      </c>
      <c r="L243" s="139">
        <v>3.5999999999999997E-2</v>
      </c>
      <c r="M243" s="139">
        <v>2.7E-2</v>
      </c>
      <c r="N243" s="154" t="s">
        <v>15666</v>
      </c>
      <c r="O243" s="154" t="s">
        <v>15667</v>
      </c>
      <c r="P243" s="154" t="s">
        <v>15668</v>
      </c>
      <c r="Q243" s="154" t="s">
        <v>15669</v>
      </c>
      <c r="R243" s="154" t="s">
        <v>15670</v>
      </c>
      <c r="S243" s="154" t="s">
        <v>15671</v>
      </c>
      <c r="T243" s="149">
        <v>101</v>
      </c>
      <c r="AD243" s="127" t="s">
        <v>15672</v>
      </c>
      <c r="AG243" s="127" t="s">
        <v>15673</v>
      </c>
      <c r="AH243" s="127">
        <v>120</v>
      </c>
      <c r="AM243" s="127">
        <v>1</v>
      </c>
      <c r="AN243" s="127" t="s">
        <v>15385</v>
      </c>
      <c r="AO243" s="139">
        <v>0</v>
      </c>
      <c r="AP243" s="139">
        <v>3</v>
      </c>
      <c r="AQ243" s="127">
        <v>5</v>
      </c>
      <c r="AR243" s="141">
        <v>0</v>
      </c>
      <c r="AT243" s="141" t="s">
        <v>15636</v>
      </c>
      <c r="AU243" s="141" t="s">
        <v>15590</v>
      </c>
      <c r="AV243" s="143" t="s">
        <v>15421</v>
      </c>
      <c r="AW243" s="141">
        <v>1</v>
      </c>
      <c r="AX243" s="142">
        <v>1</v>
      </c>
      <c r="AY243" s="142">
        <v>1</v>
      </c>
      <c r="AZ243" s="142" t="s">
        <v>6831</v>
      </c>
      <c r="BB243" s="143">
        <v>1</v>
      </c>
      <c r="BD243" s="145" t="s">
        <v>6831</v>
      </c>
      <c r="BE243" s="146" t="s">
        <v>6831</v>
      </c>
      <c r="BF243" s="147" t="s">
        <v>6831</v>
      </c>
      <c r="BG243" s="147" t="s">
        <v>6831</v>
      </c>
      <c r="BH243" s="144">
        <v>100</v>
      </c>
      <c r="BK243" s="144">
        <v>1</v>
      </c>
      <c r="BL243" s="144">
        <v>60</v>
      </c>
      <c r="BM243" s="144">
        <v>2</v>
      </c>
      <c r="BP243" s="144" t="s">
        <v>15674</v>
      </c>
      <c r="BQ243" s="144">
        <v>3</v>
      </c>
      <c r="BS243" s="144" t="s">
        <v>6831</v>
      </c>
      <c r="BU243" s="144" t="s">
        <v>6831</v>
      </c>
      <c r="BW243" s="144" t="s">
        <v>6831</v>
      </c>
      <c r="BX243" s="144">
        <v>5</v>
      </c>
      <c r="BY243" s="148" t="s">
        <v>6831</v>
      </c>
      <c r="BZ243" s="148" t="s">
        <v>6831</v>
      </c>
      <c r="CE243" s="142">
        <v>85104</v>
      </c>
      <c r="CF243" s="142" t="s">
        <v>14475</v>
      </c>
      <c r="CG243" s="142" t="s">
        <v>15592</v>
      </c>
      <c r="CH243" s="142" t="s">
        <v>6831</v>
      </c>
      <c r="CI243" s="142" t="s">
        <v>6831</v>
      </c>
      <c r="DI243" s="144">
        <v>45</v>
      </c>
      <c r="DT243" s="144">
        <v>5</v>
      </c>
      <c r="EW243" s="149">
        <v>10</v>
      </c>
      <c r="EZ243" s="149">
        <v>101</v>
      </c>
      <c r="FH243" s="149">
        <v>1</v>
      </c>
      <c r="FI243" s="149">
        <v>25</v>
      </c>
      <c r="FJ243" s="149">
        <v>10</v>
      </c>
      <c r="FM243" s="149">
        <v>101</v>
      </c>
      <c r="FT243" s="149" t="s">
        <v>15580</v>
      </c>
      <c r="FU243" s="149">
        <v>2</v>
      </c>
      <c r="FV243" s="149">
        <v>1</v>
      </c>
      <c r="FW243" s="149">
        <v>25</v>
      </c>
      <c r="FX243" s="152">
        <v>2000</v>
      </c>
      <c r="FY243" s="152">
        <v>1</v>
      </c>
    </row>
    <row r="244" spans="1:181">
      <c r="A244" s="139">
        <v>7205</v>
      </c>
      <c r="B244" s="139" t="s">
        <v>611</v>
      </c>
      <c r="C244" s="139">
        <v>2</v>
      </c>
      <c r="D244" s="139">
        <v>1</v>
      </c>
      <c r="E244" s="139">
        <v>1</v>
      </c>
      <c r="F244" s="139">
        <v>1</v>
      </c>
      <c r="G244" s="139">
        <v>2</v>
      </c>
      <c r="H244" s="139">
        <v>2</v>
      </c>
      <c r="I244" s="139" t="s">
        <v>6831</v>
      </c>
      <c r="K244" s="139" t="s">
        <v>6831</v>
      </c>
      <c r="L244" s="139">
        <v>3.5999999999999997E-2</v>
      </c>
      <c r="M244" s="139">
        <v>2.7E-2</v>
      </c>
      <c r="N244" s="154" t="s">
        <v>15675</v>
      </c>
      <c r="O244" s="154" t="s">
        <v>15676</v>
      </c>
      <c r="P244" s="154" t="s">
        <v>15677</v>
      </c>
      <c r="Q244" s="154" t="s">
        <v>15678</v>
      </c>
      <c r="S244" s="154" t="s">
        <v>15151</v>
      </c>
      <c r="T244" s="149">
        <v>100</v>
      </c>
      <c r="U244" s="142" t="s">
        <v>6831</v>
      </c>
      <c r="V244" s="142" t="s">
        <v>6831</v>
      </c>
      <c r="W244" s="142" t="s">
        <v>6831</v>
      </c>
      <c r="X244" s="142" t="s">
        <v>6831</v>
      </c>
      <c r="Y244" s="142" t="s">
        <v>6831</v>
      </c>
      <c r="Z244" s="127" t="s">
        <v>6831</v>
      </c>
      <c r="AA244" s="127" t="s">
        <v>6831</v>
      </c>
      <c r="AD244" s="127" t="s">
        <v>15679</v>
      </c>
      <c r="AE244" s="127" t="s">
        <v>6831</v>
      </c>
      <c r="AF244" s="127" t="s">
        <v>6831</v>
      </c>
      <c r="AG244" s="127" t="s">
        <v>15153</v>
      </c>
      <c r="AH244" s="127">
        <v>150</v>
      </c>
      <c r="AI244" s="127" t="s">
        <v>6831</v>
      </c>
      <c r="AJ244" s="127" t="s">
        <v>6831</v>
      </c>
      <c r="AK244" s="127" t="s">
        <v>6831</v>
      </c>
      <c r="AL244" s="127" t="s">
        <v>6831</v>
      </c>
      <c r="AM244" s="127">
        <v>2</v>
      </c>
      <c r="AN244" s="127" t="s">
        <v>15154</v>
      </c>
      <c r="AO244" s="139">
        <v>0</v>
      </c>
      <c r="AP244" s="139">
        <v>3</v>
      </c>
      <c r="AQ244" s="127">
        <v>2</v>
      </c>
      <c r="AR244" s="141">
        <v>0</v>
      </c>
      <c r="AT244" s="141" t="s">
        <v>15303</v>
      </c>
      <c r="AU244" s="141" t="s">
        <v>15643</v>
      </c>
      <c r="AV244" s="143" t="s">
        <v>15598</v>
      </c>
      <c r="AW244" s="141">
        <v>1</v>
      </c>
      <c r="AX244" s="142">
        <v>1</v>
      </c>
      <c r="AY244" s="142">
        <v>1</v>
      </c>
      <c r="AZ244" s="142" t="s">
        <v>6831</v>
      </c>
      <c r="BB244" s="143">
        <v>1</v>
      </c>
      <c r="BD244" s="145" t="s">
        <v>6831</v>
      </c>
      <c r="BE244" s="146" t="s">
        <v>6831</v>
      </c>
      <c r="BF244" s="147" t="s">
        <v>6831</v>
      </c>
      <c r="BG244" s="147" t="s">
        <v>6831</v>
      </c>
      <c r="BH244" s="144">
        <v>100</v>
      </c>
      <c r="BK244" s="144">
        <v>1</v>
      </c>
      <c r="BL244" s="144">
        <v>60</v>
      </c>
      <c r="BM244" s="144">
        <v>8</v>
      </c>
      <c r="BN244" s="127" t="s">
        <v>6831</v>
      </c>
      <c r="BP244" s="144" t="s">
        <v>12513</v>
      </c>
      <c r="BQ244" s="144">
        <v>2</v>
      </c>
      <c r="BS244" s="144" t="s">
        <v>6831</v>
      </c>
      <c r="BU244" s="144" t="s">
        <v>6831</v>
      </c>
      <c r="BV244" s="144" t="s">
        <v>15599</v>
      </c>
      <c r="BW244" s="144" t="s">
        <v>6831</v>
      </c>
      <c r="BX244" s="144">
        <v>2</v>
      </c>
      <c r="BY244" s="148" t="s">
        <v>6831</v>
      </c>
      <c r="BZ244" s="148" t="s">
        <v>6831</v>
      </c>
      <c r="CA244" s="148">
        <v>4204</v>
      </c>
      <c r="CB244" s="148" t="s">
        <v>15138</v>
      </c>
      <c r="CE244" s="142" t="s">
        <v>6831</v>
      </c>
      <c r="CF244" s="142" t="s">
        <v>6831</v>
      </c>
      <c r="CG244" s="142" t="s">
        <v>6831</v>
      </c>
      <c r="CH244" s="142" t="s">
        <v>6831</v>
      </c>
      <c r="CI244" s="142" t="s">
        <v>6831</v>
      </c>
      <c r="DI244" s="144">
        <v>60</v>
      </c>
      <c r="DK244" s="127" t="s">
        <v>6831</v>
      </c>
      <c r="EW244" s="149">
        <v>10</v>
      </c>
      <c r="EZ244" s="149">
        <v>100</v>
      </c>
      <c r="FF244" s="149" t="s">
        <v>15680</v>
      </c>
      <c r="FH244" s="149">
        <v>1</v>
      </c>
      <c r="FJ244" s="149">
        <v>10</v>
      </c>
      <c r="FM244" s="149">
        <v>100</v>
      </c>
      <c r="FT244" s="149" t="s">
        <v>15680</v>
      </c>
      <c r="FV244" s="149">
        <v>1</v>
      </c>
      <c r="FX244" s="152">
        <v>2000</v>
      </c>
      <c r="FY244" s="152">
        <v>1</v>
      </c>
    </row>
    <row r="246" spans="1:181">
      <c r="A246" s="139">
        <v>7507</v>
      </c>
      <c r="B246" s="139" t="s">
        <v>663</v>
      </c>
      <c r="C246" s="139">
        <v>2</v>
      </c>
      <c r="E246" s="139">
        <v>0</v>
      </c>
      <c r="F246" s="139">
        <v>1</v>
      </c>
      <c r="G246" s="139">
        <v>1</v>
      </c>
      <c r="H246" s="139">
        <v>1</v>
      </c>
      <c r="L246" s="139">
        <v>2.7E-2</v>
      </c>
      <c r="M246" s="139">
        <v>1.7999999999999999E-2</v>
      </c>
      <c r="N246" s="154" t="s">
        <v>15681</v>
      </c>
      <c r="O246" s="154" t="s">
        <v>15682</v>
      </c>
      <c r="P246" s="154" t="s">
        <v>15683</v>
      </c>
      <c r="Q246" s="154" t="s">
        <v>15684</v>
      </c>
      <c r="R246" s="154" t="s">
        <v>15685</v>
      </c>
      <c r="S246" s="154" t="s">
        <v>15363</v>
      </c>
      <c r="T246" s="149">
        <v>101</v>
      </c>
      <c r="AA246" s="127" t="s">
        <v>15686</v>
      </c>
      <c r="AM246" s="127">
        <v>3</v>
      </c>
      <c r="AN246" s="127" t="s">
        <v>15365</v>
      </c>
      <c r="AO246" s="139">
        <v>0</v>
      </c>
      <c r="AP246" s="139">
        <v>3</v>
      </c>
      <c r="AQ246" s="127">
        <v>5</v>
      </c>
      <c r="AR246" s="141">
        <v>0</v>
      </c>
      <c r="AT246" s="141" t="s">
        <v>15259</v>
      </c>
      <c r="AU246" s="141" t="s">
        <v>15259</v>
      </c>
      <c r="AV246" s="143" t="s">
        <v>15197</v>
      </c>
      <c r="AW246" s="141">
        <v>1</v>
      </c>
      <c r="AX246" s="142">
        <v>1</v>
      </c>
      <c r="AY246" s="142">
        <v>1</v>
      </c>
      <c r="AZ246" s="142" t="s">
        <v>6831</v>
      </c>
      <c r="BB246" s="143">
        <v>1</v>
      </c>
      <c r="BD246" s="145" t="s">
        <v>6831</v>
      </c>
      <c r="BE246" s="146" t="s">
        <v>6831</v>
      </c>
      <c r="BF246" s="147" t="s">
        <v>6831</v>
      </c>
      <c r="BG246" s="147" t="s">
        <v>6831</v>
      </c>
      <c r="BH246" s="144">
        <v>100</v>
      </c>
      <c r="BI246" s="144" t="s">
        <v>15455</v>
      </c>
      <c r="BJ246" s="144">
        <v>0</v>
      </c>
      <c r="BK246" s="144">
        <v>1</v>
      </c>
      <c r="BL246" s="144">
        <v>2000</v>
      </c>
      <c r="BM246" s="144">
        <v>4</v>
      </c>
      <c r="BP246" s="144" t="s">
        <v>12513</v>
      </c>
      <c r="BQ246" s="144">
        <v>2</v>
      </c>
      <c r="BS246" s="144" t="s">
        <v>6831</v>
      </c>
      <c r="BU246" s="144" t="s">
        <v>15687</v>
      </c>
      <c r="BW246" s="144" t="s">
        <v>6831</v>
      </c>
      <c r="BX246" s="144">
        <v>5</v>
      </c>
      <c r="BY246" s="148" t="s">
        <v>6831</v>
      </c>
      <c r="BZ246" s="148" t="s">
        <v>6831</v>
      </c>
      <c r="CB246" s="148" t="s">
        <v>6831</v>
      </c>
      <c r="CE246" s="142" t="s">
        <v>6831</v>
      </c>
      <c r="CF246" s="142" t="s">
        <v>6831</v>
      </c>
      <c r="CG246" s="142" t="s">
        <v>6831</v>
      </c>
      <c r="CH246" s="142" t="s">
        <v>6831</v>
      </c>
      <c r="CI246" s="142" t="s">
        <v>6831</v>
      </c>
      <c r="CW246" s="151">
        <v>5</v>
      </c>
      <c r="CZ246" s="144">
        <v>100</v>
      </c>
      <c r="DA246" s="144" t="s">
        <v>15688</v>
      </c>
      <c r="DB246" s="144">
        <v>1</v>
      </c>
      <c r="DH246" s="144">
        <v>1</v>
      </c>
      <c r="DI246" s="144">
        <v>2000</v>
      </c>
      <c r="DJ246" s="144">
        <v>4</v>
      </c>
      <c r="DK246" s="127">
        <v>10</v>
      </c>
      <c r="DM246" s="144" t="s">
        <v>12513</v>
      </c>
      <c r="DN246" s="144">
        <v>2</v>
      </c>
      <c r="DP246" s="144" t="s">
        <v>6831</v>
      </c>
      <c r="DR246" s="144" t="s">
        <v>15689</v>
      </c>
      <c r="DT246" s="144">
        <v>5</v>
      </c>
      <c r="EW246" s="149">
        <v>8</v>
      </c>
      <c r="EZ246" s="149">
        <v>101</v>
      </c>
      <c r="FH246" s="149">
        <v>1</v>
      </c>
      <c r="FI246" s="149">
        <v>25</v>
      </c>
      <c r="FJ246" s="149">
        <v>10</v>
      </c>
      <c r="FM246" s="149">
        <v>101</v>
      </c>
      <c r="FU246" s="149">
        <v>2</v>
      </c>
      <c r="FV246" s="149">
        <v>1</v>
      </c>
      <c r="FW246" s="149">
        <v>25</v>
      </c>
      <c r="FX246" s="152">
        <v>2000</v>
      </c>
      <c r="FY246" s="152">
        <v>1</v>
      </c>
    </row>
    <row r="247" spans="1:181">
      <c r="A247" s="139">
        <v>7105</v>
      </c>
      <c r="B247" s="139" t="s">
        <v>15660</v>
      </c>
      <c r="C247" s="139">
        <v>2</v>
      </c>
      <c r="E247" s="139">
        <v>0</v>
      </c>
      <c r="F247" s="139">
        <v>1</v>
      </c>
      <c r="G247" s="139">
        <v>3</v>
      </c>
      <c r="H247" s="139">
        <v>3</v>
      </c>
      <c r="L247" s="139">
        <v>2.7E-2</v>
      </c>
      <c r="M247" s="139">
        <v>1.7999999999999999E-2</v>
      </c>
      <c r="N247" s="154" t="s">
        <v>15388</v>
      </c>
      <c r="O247" s="154" t="s">
        <v>15661</v>
      </c>
      <c r="P247" s="154" t="s">
        <v>15662</v>
      </c>
      <c r="Q247" s="154" t="s">
        <v>15663</v>
      </c>
      <c r="R247" s="154" t="s">
        <v>15664</v>
      </c>
      <c r="S247" s="154" t="s">
        <v>15382</v>
      </c>
      <c r="T247" s="149">
        <v>101</v>
      </c>
      <c r="AD247" s="127" t="s">
        <v>15389</v>
      </c>
      <c r="AG247" s="127" t="s">
        <v>15384</v>
      </c>
      <c r="AM247" s="127">
        <v>3</v>
      </c>
      <c r="AN247" s="127" t="s">
        <v>15385</v>
      </c>
      <c r="AO247" s="139">
        <v>0</v>
      </c>
      <c r="AP247" s="139">
        <v>3</v>
      </c>
      <c r="AQ247" s="127">
        <v>5</v>
      </c>
      <c r="AR247" s="141">
        <v>0</v>
      </c>
      <c r="AT247" s="141" t="s">
        <v>15636</v>
      </c>
      <c r="AU247" s="141" t="s">
        <v>15636</v>
      </c>
      <c r="AV247" s="143" t="s">
        <v>15589</v>
      </c>
      <c r="AW247" s="141">
        <v>1</v>
      </c>
      <c r="AX247" s="142">
        <v>1</v>
      </c>
      <c r="AY247" s="142">
        <v>1</v>
      </c>
      <c r="AZ247" s="142" t="s">
        <v>6831</v>
      </c>
      <c r="BB247" s="143">
        <v>1</v>
      </c>
      <c r="BD247" s="145" t="s">
        <v>6831</v>
      </c>
      <c r="BE247" s="146" t="s">
        <v>6831</v>
      </c>
      <c r="BF247" s="147" t="s">
        <v>6831</v>
      </c>
      <c r="BG247" s="147" t="s">
        <v>6831</v>
      </c>
      <c r="BH247" s="144">
        <v>100</v>
      </c>
      <c r="BK247" s="144">
        <v>0</v>
      </c>
      <c r="BL247" s="144">
        <v>45</v>
      </c>
      <c r="BQ247" s="144">
        <v>3</v>
      </c>
      <c r="BS247" s="144" t="s">
        <v>6831</v>
      </c>
      <c r="BU247" s="144" t="s">
        <v>6831</v>
      </c>
      <c r="BW247" s="144" t="s">
        <v>6831</v>
      </c>
      <c r="BX247" s="144">
        <v>5</v>
      </c>
      <c r="BY247" s="148" t="s">
        <v>6831</v>
      </c>
      <c r="BZ247" s="148" t="s">
        <v>6831</v>
      </c>
      <c r="CE247" s="142">
        <v>85105</v>
      </c>
      <c r="CF247" s="142" t="s">
        <v>14475</v>
      </c>
      <c r="CG247" s="142" t="s">
        <v>15592</v>
      </c>
      <c r="CH247" s="142" t="s">
        <v>6831</v>
      </c>
      <c r="CI247" s="142" t="s">
        <v>6831</v>
      </c>
      <c r="CZ247" s="144">
        <v>100</v>
      </c>
      <c r="DH247" s="144">
        <v>1</v>
      </c>
      <c r="DI247" s="144">
        <v>45</v>
      </c>
      <c r="DJ247" s="144">
        <v>9</v>
      </c>
      <c r="DM247" s="144" t="s">
        <v>12513</v>
      </c>
      <c r="DT247" s="144">
        <v>5</v>
      </c>
      <c r="DW247" s="150">
        <v>4508</v>
      </c>
      <c r="DX247" s="150" t="s">
        <v>15138</v>
      </c>
      <c r="EW247" s="149">
        <v>1</v>
      </c>
      <c r="EZ247" s="149">
        <v>101</v>
      </c>
      <c r="FH247" s="149">
        <v>1</v>
      </c>
      <c r="FI247" s="149">
        <v>25</v>
      </c>
      <c r="FJ247" s="149">
        <v>1</v>
      </c>
      <c r="FM247" s="149">
        <v>101</v>
      </c>
      <c r="FT247" s="149" t="s">
        <v>15199</v>
      </c>
      <c r="FU247" s="149">
        <v>2</v>
      </c>
      <c r="FV247" s="149">
        <v>1</v>
      </c>
      <c r="FW247" s="149">
        <v>25</v>
      </c>
      <c r="FX247" s="152">
        <v>2000</v>
      </c>
      <c r="FY247" s="152">
        <v>1</v>
      </c>
    </row>
    <row r="249" spans="1:181">
      <c r="A249" s="139">
        <v>7312</v>
      </c>
      <c r="B249" s="139" t="s">
        <v>636</v>
      </c>
      <c r="C249" s="139">
        <v>2</v>
      </c>
      <c r="D249" s="139">
        <v>1</v>
      </c>
      <c r="E249" s="139">
        <v>1</v>
      </c>
      <c r="F249" s="139">
        <v>1</v>
      </c>
      <c r="G249" s="139">
        <v>3</v>
      </c>
      <c r="H249" s="139">
        <v>3</v>
      </c>
      <c r="L249" s="139">
        <v>3.5999999999999997E-2</v>
      </c>
      <c r="M249" s="139">
        <v>2.7E-2</v>
      </c>
      <c r="N249" s="154" t="s">
        <v>15690</v>
      </c>
      <c r="O249" s="154" t="s">
        <v>15691</v>
      </c>
      <c r="P249" s="154" t="s">
        <v>15692</v>
      </c>
      <c r="Q249" s="154" t="s">
        <v>15693</v>
      </c>
      <c r="R249" s="154" t="s">
        <v>15694</v>
      </c>
      <c r="S249" s="154" t="s">
        <v>15254</v>
      </c>
      <c r="T249" s="149">
        <v>100</v>
      </c>
      <c r="AD249" s="127" t="s">
        <v>15695</v>
      </c>
      <c r="AG249" s="127" t="s">
        <v>15256</v>
      </c>
      <c r="AH249" s="127">
        <v>120</v>
      </c>
      <c r="AM249" s="127">
        <v>2</v>
      </c>
      <c r="AO249" s="139">
        <v>0</v>
      </c>
      <c r="AP249" s="139">
        <v>3</v>
      </c>
      <c r="AQ249" s="127">
        <v>3</v>
      </c>
      <c r="AR249" s="141">
        <v>0</v>
      </c>
      <c r="AT249" s="141" t="s">
        <v>15696</v>
      </c>
      <c r="AU249" s="141" t="s">
        <v>15590</v>
      </c>
      <c r="AV249" s="143" t="s">
        <v>15697</v>
      </c>
      <c r="AW249" s="141">
        <v>1</v>
      </c>
      <c r="AX249" s="142">
        <v>1</v>
      </c>
      <c r="AY249" s="142">
        <v>1</v>
      </c>
      <c r="AZ249" s="142" t="s">
        <v>6831</v>
      </c>
      <c r="BB249" s="143">
        <v>1</v>
      </c>
      <c r="BE249" s="146" t="s">
        <v>6831</v>
      </c>
      <c r="BF249" s="147" t="s">
        <v>6831</v>
      </c>
      <c r="BG249" s="147" t="s">
        <v>6831</v>
      </c>
      <c r="BH249" s="144">
        <v>100</v>
      </c>
      <c r="BK249" s="144">
        <v>1</v>
      </c>
      <c r="BL249" s="144">
        <v>45</v>
      </c>
      <c r="BM249" s="144">
        <v>1</v>
      </c>
      <c r="BN249" s="127">
        <v>40</v>
      </c>
      <c r="BP249" s="144" t="s">
        <v>15212</v>
      </c>
      <c r="BQ249" s="144">
        <v>7</v>
      </c>
      <c r="BS249" s="144" t="s">
        <v>6831</v>
      </c>
      <c r="BU249" s="144" t="s">
        <v>6831</v>
      </c>
      <c r="BW249" s="144" t="s">
        <v>6831</v>
      </c>
      <c r="BX249" s="144">
        <v>3</v>
      </c>
      <c r="BY249" s="148" t="s">
        <v>6831</v>
      </c>
      <c r="BZ249" s="148" t="s">
        <v>6831</v>
      </c>
      <c r="CA249" s="148" t="s">
        <v>6831</v>
      </c>
      <c r="CB249" s="148" t="s">
        <v>6831</v>
      </c>
      <c r="CE249" s="142" t="s">
        <v>6831</v>
      </c>
      <c r="CF249" s="142" t="s">
        <v>6831</v>
      </c>
      <c r="CH249" s="142" t="s">
        <v>15698</v>
      </c>
      <c r="CI249" s="142" t="s">
        <v>15699</v>
      </c>
      <c r="CJ249" s="142" t="s">
        <v>15462</v>
      </c>
      <c r="DI249" s="144">
        <v>45</v>
      </c>
      <c r="DT249" s="144">
        <v>3</v>
      </c>
      <c r="EW249" s="149">
        <v>10</v>
      </c>
      <c r="EZ249" s="149">
        <v>100</v>
      </c>
      <c r="FE249" s="149">
        <v>1</v>
      </c>
      <c r="FF249" s="149" t="s">
        <v>15199</v>
      </c>
      <c r="FG249" s="149" t="s">
        <v>6831</v>
      </c>
      <c r="FH249" s="149">
        <v>1</v>
      </c>
      <c r="FI249" s="149">
        <v>25</v>
      </c>
      <c r="FJ249" s="149">
        <v>10</v>
      </c>
      <c r="FM249" s="149">
        <v>100</v>
      </c>
      <c r="FS249" s="149">
        <v>1</v>
      </c>
      <c r="FT249" s="149" t="s">
        <v>15199</v>
      </c>
      <c r="FU249" s="149" t="s">
        <v>6831</v>
      </c>
      <c r="FV249" s="149">
        <v>1</v>
      </c>
      <c r="FW249" s="149">
        <v>25</v>
      </c>
      <c r="FX249" s="152">
        <v>2000</v>
      </c>
      <c r="FY249" s="152">
        <v>1</v>
      </c>
    </row>
    <row r="251" spans="1:181">
      <c r="A251" s="139">
        <v>7508</v>
      </c>
      <c r="B251" s="139" t="s">
        <v>663</v>
      </c>
      <c r="C251" s="139">
        <v>2</v>
      </c>
      <c r="E251" s="139">
        <v>0</v>
      </c>
      <c r="F251" s="139">
        <v>1</v>
      </c>
      <c r="G251" s="139">
        <v>1</v>
      </c>
      <c r="H251" s="139">
        <v>1</v>
      </c>
      <c r="L251" s="139">
        <v>2.7E-2</v>
      </c>
      <c r="M251" s="139">
        <v>1.7999999999999999E-2</v>
      </c>
      <c r="N251" s="154" t="s">
        <v>15681</v>
      </c>
      <c r="O251" s="154" t="s">
        <v>15682</v>
      </c>
      <c r="P251" s="154" t="s">
        <v>15683</v>
      </c>
      <c r="Q251" s="154" t="s">
        <v>15684</v>
      </c>
      <c r="R251" s="154" t="s">
        <v>15685</v>
      </c>
      <c r="S251" s="154" t="s">
        <v>15363</v>
      </c>
      <c r="T251" s="149">
        <v>101</v>
      </c>
      <c r="AA251" s="127" t="s">
        <v>15686</v>
      </c>
      <c r="AM251" s="127">
        <v>3</v>
      </c>
      <c r="AN251" s="127" t="s">
        <v>15365</v>
      </c>
      <c r="AO251" s="139">
        <v>0</v>
      </c>
      <c r="AP251" s="139">
        <v>3</v>
      </c>
      <c r="AQ251" s="127">
        <v>5</v>
      </c>
      <c r="AR251" s="141">
        <v>0</v>
      </c>
      <c r="AT251" s="141" t="s">
        <v>15636</v>
      </c>
      <c r="AU251" s="141" t="s">
        <v>15468</v>
      </c>
      <c r="AV251" s="143" t="s">
        <v>15700</v>
      </c>
      <c r="AW251" s="141">
        <v>1</v>
      </c>
      <c r="AX251" s="142">
        <v>1</v>
      </c>
      <c r="AY251" s="142">
        <v>1</v>
      </c>
      <c r="AZ251" s="142" t="s">
        <v>6831</v>
      </c>
      <c r="BB251" s="143">
        <v>1</v>
      </c>
      <c r="BD251" s="145" t="s">
        <v>6831</v>
      </c>
      <c r="BE251" s="146" t="s">
        <v>6831</v>
      </c>
      <c r="BF251" s="147" t="s">
        <v>6831</v>
      </c>
      <c r="BG251" s="147" t="s">
        <v>6831</v>
      </c>
      <c r="BH251" s="144">
        <v>100</v>
      </c>
      <c r="BI251" s="144" t="s">
        <v>15455</v>
      </c>
      <c r="BJ251" s="144">
        <v>0</v>
      </c>
      <c r="BK251" s="144">
        <v>1</v>
      </c>
      <c r="BL251" s="144">
        <v>2000</v>
      </c>
      <c r="BM251" s="144">
        <v>4</v>
      </c>
      <c r="BP251" s="144" t="s">
        <v>12513</v>
      </c>
      <c r="BQ251" s="144">
        <v>2</v>
      </c>
      <c r="BS251" s="144" t="s">
        <v>15700</v>
      </c>
      <c r="BU251" s="144" t="s">
        <v>15687</v>
      </c>
      <c r="BW251" s="144" t="s">
        <v>6831</v>
      </c>
      <c r="BX251" s="144">
        <v>5</v>
      </c>
      <c r="BY251" s="148" t="s">
        <v>6831</v>
      </c>
      <c r="BZ251" s="148" t="s">
        <v>6831</v>
      </c>
      <c r="CB251" s="148" t="s">
        <v>6831</v>
      </c>
      <c r="CE251" s="142" t="s">
        <v>6831</v>
      </c>
      <c r="CF251" s="142" t="s">
        <v>6831</v>
      </c>
      <c r="CG251" s="142" t="s">
        <v>6831</v>
      </c>
      <c r="CH251" s="142" t="s">
        <v>6831</v>
      </c>
      <c r="CI251" s="142" t="s">
        <v>6831</v>
      </c>
      <c r="CW251" s="151">
        <v>5</v>
      </c>
      <c r="CZ251" s="144">
        <v>100</v>
      </c>
      <c r="DA251" s="144" t="s">
        <v>15688</v>
      </c>
      <c r="DB251" s="144">
        <v>1</v>
      </c>
      <c r="DH251" s="144">
        <v>1</v>
      </c>
      <c r="DI251" s="144">
        <v>2000</v>
      </c>
      <c r="DJ251" s="144">
        <v>4</v>
      </c>
      <c r="DK251" s="127">
        <v>10</v>
      </c>
      <c r="DM251" s="144" t="s">
        <v>12513</v>
      </c>
      <c r="DN251" s="144">
        <v>2</v>
      </c>
      <c r="DP251" s="144" t="s">
        <v>6831</v>
      </c>
      <c r="DR251" s="144" t="s">
        <v>15701</v>
      </c>
      <c r="DT251" s="144">
        <v>5</v>
      </c>
      <c r="EW251" s="149">
        <v>8</v>
      </c>
      <c r="EZ251" s="149">
        <v>101</v>
      </c>
      <c r="FH251" s="149">
        <v>1</v>
      </c>
      <c r="FI251" s="149">
        <v>25</v>
      </c>
      <c r="FJ251" s="149">
        <v>10</v>
      </c>
      <c r="FM251" s="149">
        <v>101</v>
      </c>
      <c r="FU251" s="149">
        <v>2</v>
      </c>
      <c r="FV251" s="149">
        <v>1</v>
      </c>
      <c r="FW251" s="149">
        <v>25</v>
      </c>
      <c r="FX251" s="152">
        <v>2000</v>
      </c>
      <c r="FY251" s="152">
        <v>1</v>
      </c>
    </row>
    <row r="252" spans="1:181">
      <c r="A252" s="139" t="s">
        <v>15702</v>
      </c>
    </row>
    <row r="253" spans="1:181">
      <c r="A253">
        <v>8011</v>
      </c>
      <c r="B253" s="542" t="s">
        <v>15703</v>
      </c>
      <c r="C253" s="139">
        <v>2</v>
      </c>
      <c r="E253" s="139">
        <f t="shared" ref="E253:E273" si="105">IF(D253=1,1,0)</f>
        <v>0</v>
      </c>
      <c r="F253" s="139">
        <v>1</v>
      </c>
      <c r="G253" s="139">
        <v>3</v>
      </c>
      <c r="H253" s="139">
        <v>3</v>
      </c>
      <c r="L253" s="139">
        <f t="shared" ref="L253:L273" si="106">IF(D253=1,0.036,0.027)</f>
        <v>2.7E-2</v>
      </c>
      <c r="M253" s="139">
        <f t="shared" ref="M253:M273" si="107">IF(D253=1,0.027,0.018)</f>
        <v>1.7999999999999999E-2</v>
      </c>
      <c r="N253" s="300" t="str">
        <f>"PLAYERSKILL_"&amp;$A253</f>
        <v>PLAYERSKILL_8011</v>
      </c>
      <c r="O253" s="300" t="str">
        <f t="shared" ref="O253:O273" si="108">"PLAYERSKILLDES_"&amp;$A253</f>
        <v>PLAYERSKILLDES_8011</v>
      </c>
      <c r="P253" s="300" t="str">
        <f>"PLAYERSKILLDES2_"&amp;A253</f>
        <v>PLAYERSKILLDES2_8011</v>
      </c>
      <c r="Q253" s="300" t="str">
        <f>"PLAYERSKILLDES3_"&amp;A253</f>
        <v>PLAYERSKILLDES3_8011</v>
      </c>
      <c r="R253" s="300" t="str">
        <f>"PLAYERSKILLDES4_"&amp;A253</f>
        <v>PLAYERSKILLDES4_8011</v>
      </c>
      <c r="S253" s="300" t="s">
        <v>15336</v>
      </c>
      <c r="T253" s="502">
        <v>100</v>
      </c>
      <c r="U253" s="503"/>
      <c r="V253" s="503"/>
      <c r="W253" s="503"/>
      <c r="X253" s="503"/>
      <c r="Y253" s="503"/>
      <c r="Z253" s="502"/>
      <c r="AA253" s="502"/>
      <c r="AB253" s="502"/>
      <c r="AC253" s="502"/>
      <c r="AD253" s="504" t="s">
        <v>15704</v>
      </c>
      <c r="AF253" s="502"/>
      <c r="AG253" s="504"/>
      <c r="AH253" s="502">
        <v>120</v>
      </c>
      <c r="AI253" s="502"/>
      <c r="AJ253" s="504"/>
      <c r="AK253" s="504"/>
      <c r="AL253" s="502"/>
      <c r="AM253" s="502">
        <v>2</v>
      </c>
      <c r="AN253" s="496" t="s">
        <v>15705</v>
      </c>
      <c r="AO253" s="502">
        <v>0</v>
      </c>
      <c r="AP253" s="502">
        <v>3</v>
      </c>
      <c r="AQ253" s="502">
        <v>8</v>
      </c>
      <c r="AR253" s="502">
        <v>0</v>
      </c>
      <c r="AS253" s="502"/>
      <c r="AT253" s="504" t="str">
        <f>"["&amp;VLOOKUP([1]playerSkillEffect!$A253,[1]法术参数设计表!$A$2:$O$168,8,FALSE)*1000&amp;",0]"</f>
        <v>[0,0]</v>
      </c>
      <c r="AU253" s="504" t="str">
        <f>"["&amp;VLOOKUP([1]playerSkillEffect!$A253,[1]法术参数设计表!$A$2:$O$168,9,FALSE)*1000&amp;",0]"</f>
        <v>[100000000,0]</v>
      </c>
      <c r="AV253" s="504" t="str">
        <f>"["&amp;VLOOKUP([1]playerSkillEffect!$A253,[1]法术参数设计表!$A$2:$O$168,10,FALSE)&amp;",0]"</f>
        <v>[0,0]</v>
      </c>
      <c r="AW253" s="502">
        <v>1</v>
      </c>
      <c r="AX253" s="502">
        <v>1</v>
      </c>
      <c r="AY253" s="502">
        <v>1</v>
      </c>
      <c r="AZ253" s="502" t="s">
        <v>6831</v>
      </c>
      <c r="BA253" s="502"/>
      <c r="BB253" s="502">
        <v>1</v>
      </c>
      <c r="BC253" s="502"/>
      <c r="BD253" s="502" t="s">
        <v>6831</v>
      </c>
      <c r="BE253" s="502" t="s">
        <v>6831</v>
      </c>
      <c r="BF253" s="502" t="s">
        <v>6831</v>
      </c>
      <c r="BG253" s="502" t="s">
        <v>6831</v>
      </c>
      <c r="BH253" s="502">
        <v>100</v>
      </c>
      <c r="BI253" s="502"/>
      <c r="BJ253" s="502"/>
      <c r="BK253" s="502">
        <v>0</v>
      </c>
      <c r="BL253" s="502">
        <v>0</v>
      </c>
      <c r="BM253" s="502"/>
      <c r="BN253" s="502">
        <v>25</v>
      </c>
      <c r="BO253" s="502"/>
      <c r="BP253" s="502"/>
      <c r="BQ253" s="502">
        <v>3</v>
      </c>
      <c r="BR253" s="502"/>
      <c r="BS253" s="502" t="s">
        <v>6831</v>
      </c>
      <c r="BT253" s="502"/>
      <c r="BU253" s="502" t="str">
        <f>IF(VLOOKUP(A253,[1]法术参数设计表!$A$2:$Q$168,16,FALSE)="","","["&amp;ROUND(VLOOKUP(A253,[1]法术参数设计表!$A$2:$Q$168,16,FALSE),0)&amp;","&amp;ROUND(VLOOKUP(A253,[1]法术参数设计表!$A$2:$Q$168,17,FALSE),0)&amp;"]")</f>
        <v/>
      </c>
      <c r="BV253" s="502"/>
      <c r="BW253" s="502" t="s">
        <v>6831</v>
      </c>
      <c r="BX253" s="502">
        <v>8</v>
      </c>
      <c r="BY253" s="505" t="s">
        <v>6831</v>
      </c>
      <c r="BZ253" s="505" t="s">
        <v>6831</v>
      </c>
      <c r="CA253" s="505"/>
      <c r="CB253" s="505"/>
      <c r="CC253" s="505"/>
      <c r="CD253" s="505"/>
      <c r="CE253" s="504">
        <v>8011</v>
      </c>
      <c r="CF253" s="502" t="s">
        <v>14475</v>
      </c>
      <c r="CG253" s="504" t="s">
        <v>15198</v>
      </c>
      <c r="CH253" s="502" t="s">
        <v>6831</v>
      </c>
      <c r="CI253" s="502" t="s">
        <v>6831</v>
      </c>
      <c r="CJ253" s="502"/>
      <c r="CK253" s="502"/>
      <c r="CL253" s="502"/>
      <c r="CM253" s="502"/>
      <c r="CN253" s="502"/>
      <c r="CO253" s="502"/>
      <c r="CP253" s="502"/>
      <c r="CQ253" s="502"/>
      <c r="CR253" s="502"/>
      <c r="CS253" s="502"/>
      <c r="CT253" s="502"/>
      <c r="CU253" s="502"/>
      <c r="CV253" s="502"/>
      <c r="CW253" s="502"/>
      <c r="CX253" s="502"/>
      <c r="CY253" s="502"/>
      <c r="CZ253" s="502"/>
      <c r="DA253" s="502"/>
      <c r="DB253" s="502"/>
      <c r="DC253" s="502"/>
      <c r="DD253" s="504"/>
      <c r="DE253" s="504"/>
      <c r="DF253" s="504"/>
      <c r="DG253" s="504"/>
      <c r="DH253" s="502"/>
      <c r="DI253" s="502">
        <f t="shared" ref="DI253:DI258" si="109">BL253</f>
        <v>0</v>
      </c>
      <c r="DJ253" s="502"/>
      <c r="DK253" s="502"/>
      <c r="DL253" s="502"/>
      <c r="DM253" s="502"/>
      <c r="DN253" s="502"/>
      <c r="DO253" s="502"/>
      <c r="DP253" s="502"/>
      <c r="DQ253" s="502"/>
      <c r="DR253" s="502"/>
      <c r="DS253" s="502"/>
      <c r="DT253" s="502"/>
      <c r="DU253" s="502"/>
      <c r="DV253" s="502"/>
      <c r="DW253" s="502"/>
      <c r="DX253" s="502"/>
      <c r="DY253" s="502"/>
      <c r="DZ253" s="502"/>
      <c r="EA253" s="502"/>
      <c r="EB253" s="502"/>
      <c r="EC253" s="502"/>
      <c r="ED253" s="502"/>
      <c r="EE253" s="502"/>
      <c r="EF253" s="502"/>
      <c r="EG253" s="502"/>
      <c r="EH253" s="502"/>
      <c r="EI253" s="502"/>
      <c r="EJ253" s="502"/>
      <c r="EK253" s="502"/>
      <c r="EL253" s="502"/>
      <c r="EM253" s="502"/>
      <c r="EN253" s="502"/>
      <c r="EO253" s="502"/>
      <c r="EP253" s="502"/>
      <c r="EQ253" s="502"/>
      <c r="ER253" s="502"/>
      <c r="ES253" s="502"/>
      <c r="ET253" s="502"/>
      <c r="EU253" s="502"/>
      <c r="EV253" s="502"/>
      <c r="EW253" s="502">
        <f t="shared" ref="EW253:EW273" si="110">IF($D253=1,10,1)</f>
        <v>1</v>
      </c>
      <c r="EX253" s="502"/>
      <c r="EY253" s="502"/>
      <c r="EZ253" s="502">
        <v>100</v>
      </c>
      <c r="FA253" s="502"/>
      <c r="FB253" s="502"/>
      <c r="FC253" s="502"/>
      <c r="FD253" s="502"/>
      <c r="FE253" s="502"/>
      <c r="FF253" s="504" t="s">
        <v>15706</v>
      </c>
      <c r="FG253" s="502"/>
      <c r="FH253" s="502"/>
      <c r="FI253" s="502">
        <v>25</v>
      </c>
      <c r="FJ253" s="502">
        <f t="shared" ref="FJ253:FJ273" si="111">IF($D253=1,10,1)</f>
        <v>1</v>
      </c>
      <c r="FK253" s="502"/>
      <c r="FL253" s="502"/>
      <c r="FM253" s="502">
        <v>100</v>
      </c>
      <c r="FN253" s="502"/>
      <c r="FO253" s="502"/>
      <c r="FP253" s="502"/>
      <c r="FQ253" s="502"/>
      <c r="FR253" s="502"/>
      <c r="FS253" s="502"/>
      <c r="FT253" s="504" t="s">
        <v>15706</v>
      </c>
      <c r="FU253" s="502"/>
      <c r="FV253" s="502">
        <v>2</v>
      </c>
      <c r="FW253" s="502">
        <v>25</v>
      </c>
      <c r="FX253" s="152">
        <v>2000</v>
      </c>
      <c r="FY253" s="152">
        <v>0</v>
      </c>
    </row>
    <row r="254" spans="1:181">
      <c r="A254" s="139">
        <v>80111</v>
      </c>
      <c r="B254" s="542" t="s">
        <v>15703</v>
      </c>
      <c r="C254" s="139">
        <v>2</v>
      </c>
      <c r="E254" s="139">
        <f t="shared" si="105"/>
        <v>0</v>
      </c>
      <c r="F254" s="139">
        <v>1</v>
      </c>
      <c r="G254" s="139">
        <v>3</v>
      </c>
      <c r="H254" s="139">
        <v>3</v>
      </c>
      <c r="L254" s="139">
        <f t="shared" si="106"/>
        <v>2.7E-2</v>
      </c>
      <c r="M254" s="139">
        <f t="shared" si="107"/>
        <v>1.7999999999999999E-2</v>
      </c>
      <c r="N254" s="300" t="str">
        <f t="shared" ref="N254:N273" si="112">"PLAYERSKILL_"&amp;$A254</f>
        <v>PLAYERSKILL_80111</v>
      </c>
      <c r="O254" s="300" t="str">
        <f t="shared" si="108"/>
        <v>PLAYERSKILLDES_80111</v>
      </c>
      <c r="P254" s="300" t="str">
        <f t="shared" ref="P254:P273" si="113">"PLAYERSKILLDES2_"&amp;A254</f>
        <v>PLAYERSKILLDES2_80111</v>
      </c>
      <c r="Q254" s="300" t="str">
        <f t="shared" ref="Q254:Q273" si="114">"PLAYERSKILLDES3_"&amp;A254</f>
        <v>PLAYERSKILLDES3_80111</v>
      </c>
      <c r="R254" s="300" t="str">
        <f t="shared" ref="R254:R273" si="115">"PLAYERSKILLDES4_"&amp;A254</f>
        <v>PLAYERSKILLDES4_80111</v>
      </c>
      <c r="S254" s="300" t="s">
        <v>15336</v>
      </c>
      <c r="T254" s="502">
        <v>100</v>
      </c>
      <c r="U254" s="503"/>
      <c r="V254" s="503"/>
      <c r="W254" s="503"/>
      <c r="X254" s="503"/>
      <c r="Y254" s="503"/>
      <c r="Z254" s="502"/>
      <c r="AA254" s="502"/>
      <c r="AB254" s="502"/>
      <c r="AC254" s="502"/>
      <c r="AD254" s="504" t="s">
        <v>15704</v>
      </c>
      <c r="AF254" s="502"/>
      <c r="AG254" s="504"/>
      <c r="AH254" s="502">
        <v>120</v>
      </c>
      <c r="AI254" s="502"/>
      <c r="AJ254" s="504"/>
      <c r="AK254" s="504"/>
      <c r="AL254" s="502"/>
      <c r="AM254" s="502">
        <v>2</v>
      </c>
      <c r="AN254" s="496" t="s">
        <v>15705</v>
      </c>
      <c r="AO254" s="502">
        <v>0</v>
      </c>
      <c r="AP254" s="502">
        <v>3</v>
      </c>
      <c r="AQ254" s="502">
        <v>8</v>
      </c>
      <c r="AR254" s="502">
        <v>0</v>
      </c>
      <c r="AS254" s="502"/>
      <c r="AT254" s="504" t="str">
        <f>"["&amp;VLOOKUP([1]playerSkillEffect!$A254,[1]法术参数设计表!$A$2:$O$168,8,FALSE)*1000&amp;",0]"</f>
        <v>[0,0]</v>
      </c>
      <c r="AU254" s="504" t="str">
        <f>"["&amp;VLOOKUP([1]playerSkillEffect!$A254,[1]法术参数设计表!$A$2:$O$168,9,FALSE)*1000&amp;",0]"</f>
        <v>[100000000,0]</v>
      </c>
      <c r="AV254" s="504" t="str">
        <f>"["&amp;VLOOKUP([1]playerSkillEffect!$A254,[1]法术参数设计表!$A$2:$O$168,10,FALSE)&amp;",0]"</f>
        <v>[0,0]</v>
      </c>
      <c r="AW254" s="502">
        <v>1</v>
      </c>
      <c r="AX254" s="502">
        <v>1</v>
      </c>
      <c r="AY254" s="502">
        <v>1</v>
      </c>
      <c r="AZ254" s="502"/>
      <c r="BA254" s="502"/>
      <c r="BB254" s="502">
        <v>1</v>
      </c>
      <c r="BC254" s="502"/>
      <c r="BD254" s="502"/>
      <c r="BE254" s="502"/>
      <c r="BF254" s="502"/>
      <c r="BG254" s="502"/>
      <c r="BH254" s="502">
        <v>100</v>
      </c>
      <c r="BI254" s="502"/>
      <c r="BJ254" s="502"/>
      <c r="BK254" s="502">
        <v>0</v>
      </c>
      <c r="BL254" s="502">
        <v>0</v>
      </c>
      <c r="BM254" s="502"/>
      <c r="BN254" s="502">
        <v>25</v>
      </c>
      <c r="BO254" s="502"/>
      <c r="BP254" s="502"/>
      <c r="BQ254" s="502">
        <v>3</v>
      </c>
      <c r="BR254" s="502"/>
      <c r="BS254" s="502"/>
      <c r="BT254" s="502"/>
      <c r="BU254" s="502"/>
      <c r="BV254" s="502"/>
      <c r="BW254" s="502"/>
      <c r="BX254" s="502">
        <v>8</v>
      </c>
      <c r="BY254" s="505"/>
      <c r="BZ254" s="505"/>
      <c r="CA254" s="505"/>
      <c r="CB254" s="505"/>
      <c r="CC254" s="505"/>
      <c r="CD254" s="505"/>
      <c r="CE254" s="504">
        <f>A254</f>
        <v>80111</v>
      </c>
      <c r="CF254" s="502" t="s">
        <v>14475</v>
      </c>
      <c r="CG254" s="504" t="s">
        <v>15198</v>
      </c>
      <c r="CH254" s="502"/>
      <c r="CI254" s="502"/>
      <c r="CJ254" s="502"/>
      <c r="CK254" s="502"/>
      <c r="CL254" s="502"/>
      <c r="CM254" s="502"/>
      <c r="CN254" s="502"/>
      <c r="CO254" s="502"/>
      <c r="CP254" s="502"/>
      <c r="CQ254" s="502"/>
      <c r="CR254" s="502"/>
      <c r="CS254" s="502"/>
      <c r="CT254" s="502"/>
      <c r="CU254" s="502"/>
      <c r="CV254" s="502"/>
      <c r="CW254" s="502"/>
      <c r="CX254" s="502"/>
      <c r="CY254" s="502"/>
      <c r="CZ254" s="502"/>
      <c r="DA254" s="502"/>
      <c r="DB254" s="502"/>
      <c r="DC254" s="502"/>
      <c r="DD254" s="504"/>
      <c r="DE254" s="504"/>
      <c r="DF254" s="504"/>
      <c r="DG254" s="504"/>
      <c r="DH254" s="502"/>
      <c r="DI254" s="502">
        <f t="shared" si="109"/>
        <v>0</v>
      </c>
      <c r="DJ254" s="502"/>
      <c r="DK254" s="502"/>
      <c r="DL254" s="502"/>
      <c r="DM254" s="502"/>
      <c r="DN254" s="502"/>
      <c r="DO254" s="502"/>
      <c r="DP254" s="502"/>
      <c r="DQ254" s="502"/>
      <c r="DR254" s="502"/>
      <c r="DS254" s="502"/>
      <c r="DT254" s="502"/>
      <c r="DU254" s="502"/>
      <c r="DV254" s="502"/>
      <c r="DW254" s="502"/>
      <c r="DX254" s="502"/>
      <c r="DY254" s="502"/>
      <c r="DZ254" s="502"/>
      <c r="EA254" s="502"/>
      <c r="EB254" s="502"/>
      <c r="EC254" s="502"/>
      <c r="ED254" s="502"/>
      <c r="EE254" s="502"/>
      <c r="EF254" s="502"/>
      <c r="EG254" s="502"/>
      <c r="EH254" s="502"/>
      <c r="EI254" s="502"/>
      <c r="EJ254" s="502"/>
      <c r="EK254" s="502"/>
      <c r="EL254" s="502"/>
      <c r="EM254" s="502"/>
      <c r="EN254" s="502"/>
      <c r="EO254" s="502"/>
      <c r="EP254" s="502"/>
      <c r="EQ254" s="502"/>
      <c r="ER254" s="502"/>
      <c r="ES254" s="502"/>
      <c r="ET254" s="502"/>
      <c r="EU254" s="502"/>
      <c r="EV254" s="502"/>
      <c r="EW254" s="502">
        <f t="shared" si="110"/>
        <v>1</v>
      </c>
      <c r="EX254" s="502"/>
      <c r="EY254" s="502"/>
      <c r="EZ254" s="502">
        <v>100</v>
      </c>
      <c r="FA254" s="502"/>
      <c r="FB254" s="502"/>
      <c r="FC254" s="502"/>
      <c r="FD254" s="502"/>
      <c r="FE254" s="502"/>
      <c r="FF254" s="504" t="s">
        <v>15706</v>
      </c>
      <c r="FG254" s="502"/>
      <c r="FH254" s="502"/>
      <c r="FI254" s="502">
        <v>26</v>
      </c>
      <c r="FJ254" s="502">
        <f t="shared" si="111"/>
        <v>1</v>
      </c>
      <c r="FK254" s="502"/>
      <c r="FL254" s="502"/>
      <c r="FM254" s="502">
        <v>100</v>
      </c>
      <c r="FN254" s="502"/>
      <c r="FO254" s="502"/>
      <c r="FP254" s="502"/>
      <c r="FQ254" s="502"/>
      <c r="FR254" s="502"/>
      <c r="FS254" s="502"/>
      <c r="FT254" s="504" t="s">
        <v>15706</v>
      </c>
      <c r="FU254" s="502"/>
      <c r="FV254" s="502">
        <v>2</v>
      </c>
      <c r="FW254" s="502">
        <v>25</v>
      </c>
      <c r="FX254" s="152">
        <v>2000</v>
      </c>
      <c r="FY254" s="152">
        <v>0</v>
      </c>
    </row>
    <row r="255" spans="1:181">
      <c r="A255" s="139">
        <v>80112</v>
      </c>
      <c r="B255" s="542" t="s">
        <v>15703</v>
      </c>
      <c r="C255" s="139">
        <v>2</v>
      </c>
      <c r="E255" s="139">
        <f t="shared" si="105"/>
        <v>0</v>
      </c>
      <c r="F255" s="139">
        <v>1</v>
      </c>
      <c r="G255" s="139">
        <v>3</v>
      </c>
      <c r="H255" s="139">
        <v>3</v>
      </c>
      <c r="L255" s="139">
        <f t="shared" si="106"/>
        <v>2.7E-2</v>
      </c>
      <c r="M255" s="139">
        <f t="shared" si="107"/>
        <v>1.7999999999999999E-2</v>
      </c>
      <c r="N255" s="300" t="str">
        <f t="shared" si="112"/>
        <v>PLAYERSKILL_80112</v>
      </c>
      <c r="O255" s="300" t="str">
        <f t="shared" si="108"/>
        <v>PLAYERSKILLDES_80112</v>
      </c>
      <c r="P255" s="300" t="str">
        <f t="shared" si="113"/>
        <v>PLAYERSKILLDES2_80112</v>
      </c>
      <c r="Q255" s="300" t="str">
        <f t="shared" si="114"/>
        <v>PLAYERSKILLDES3_80112</v>
      </c>
      <c r="R255" s="300" t="str">
        <f t="shared" si="115"/>
        <v>PLAYERSKILLDES4_80112</v>
      </c>
      <c r="S255" s="300" t="s">
        <v>15336</v>
      </c>
      <c r="T255" s="502">
        <v>100</v>
      </c>
      <c r="U255" s="503"/>
      <c r="V255" s="503"/>
      <c r="W255" s="503"/>
      <c r="X255" s="503"/>
      <c r="Y255" s="503"/>
      <c r="Z255" s="502"/>
      <c r="AA255" s="502"/>
      <c r="AB255" s="502"/>
      <c r="AC255" s="502"/>
      <c r="AD255" s="504" t="s">
        <v>15704</v>
      </c>
      <c r="AF255" s="502"/>
      <c r="AG255" s="504"/>
      <c r="AH255" s="502">
        <v>120</v>
      </c>
      <c r="AI255" s="502"/>
      <c r="AJ255" s="504"/>
      <c r="AK255" s="504"/>
      <c r="AL255" s="502"/>
      <c r="AM255" s="502">
        <v>2</v>
      </c>
      <c r="AN255" s="496" t="s">
        <v>15705</v>
      </c>
      <c r="AO255" s="502">
        <v>0</v>
      </c>
      <c r="AP255" s="502">
        <v>3</v>
      </c>
      <c r="AQ255" s="502">
        <v>8</v>
      </c>
      <c r="AR255" s="502">
        <v>0</v>
      </c>
      <c r="AS255" s="502"/>
      <c r="AT255" s="504" t="str">
        <f>"["&amp;VLOOKUP([1]playerSkillEffect!$A255,[1]法术参数设计表!$A$2:$O$168,8,FALSE)*1000&amp;",0]"</f>
        <v>[0,0]</v>
      </c>
      <c r="AU255" s="504" t="str">
        <f>"["&amp;VLOOKUP([1]playerSkillEffect!$A255,[1]法术参数设计表!$A$2:$O$168,9,FALSE)*1000&amp;",0]"</f>
        <v>[100000000,0]</v>
      </c>
      <c r="AV255" s="504" t="str">
        <f>"["&amp;VLOOKUP([1]playerSkillEffect!$A255,[1]法术参数设计表!$A$2:$O$168,10,FALSE)&amp;",0]"</f>
        <v>[0,0]</v>
      </c>
      <c r="AW255" s="502">
        <v>1</v>
      </c>
      <c r="AX255" s="502">
        <v>1</v>
      </c>
      <c r="AY255" s="502">
        <v>1</v>
      </c>
      <c r="AZ255" s="502"/>
      <c r="BA255" s="502"/>
      <c r="BB255" s="502">
        <v>1</v>
      </c>
      <c r="BC255" s="502"/>
      <c r="BD255" s="502"/>
      <c r="BE255" s="502"/>
      <c r="BF255" s="502"/>
      <c r="BG255" s="502"/>
      <c r="BH255" s="502">
        <v>100</v>
      </c>
      <c r="BI255" s="502"/>
      <c r="BJ255" s="502"/>
      <c r="BK255" s="502">
        <v>0</v>
      </c>
      <c r="BL255" s="502">
        <v>0</v>
      </c>
      <c r="BM255" s="502"/>
      <c r="BN255" s="502">
        <v>25</v>
      </c>
      <c r="BO255" s="502"/>
      <c r="BP255" s="502"/>
      <c r="BQ255" s="502">
        <v>3</v>
      </c>
      <c r="BR255" s="502"/>
      <c r="BS255" s="502"/>
      <c r="BT255" s="502"/>
      <c r="BU255" s="502"/>
      <c r="BV255" s="502"/>
      <c r="BW255" s="502"/>
      <c r="BX255" s="502">
        <v>8</v>
      </c>
      <c r="BY255" s="505"/>
      <c r="BZ255" s="505"/>
      <c r="CA255" s="505"/>
      <c r="CB255" s="505"/>
      <c r="CC255" s="505"/>
      <c r="CD255" s="505"/>
      <c r="CE255" s="504">
        <f>A255</f>
        <v>80112</v>
      </c>
      <c r="CF255" s="502" t="s">
        <v>14475</v>
      </c>
      <c r="CG255" s="504" t="s">
        <v>15707</v>
      </c>
      <c r="CH255" s="502"/>
      <c r="CI255" s="502"/>
      <c r="CJ255" s="502"/>
      <c r="CK255" s="502"/>
      <c r="CL255" s="502"/>
      <c r="CM255" s="502"/>
      <c r="CN255" s="502"/>
      <c r="CO255" s="502"/>
      <c r="CP255" s="502"/>
      <c r="CQ255" s="502"/>
      <c r="CR255" s="502"/>
      <c r="CS255" s="502"/>
      <c r="CT255" s="502"/>
      <c r="CU255" s="502"/>
      <c r="CV255" s="502"/>
      <c r="CW255" s="502"/>
      <c r="CX255" s="502"/>
      <c r="CY255" s="502"/>
      <c r="CZ255" s="502"/>
      <c r="DA255" s="502"/>
      <c r="DB255" s="502"/>
      <c r="DC255" s="502"/>
      <c r="DD255" s="504"/>
      <c r="DE255" s="504"/>
      <c r="DF255" s="504"/>
      <c r="DG255" s="504"/>
      <c r="DH255" s="502"/>
      <c r="DI255" s="502">
        <f t="shared" si="109"/>
        <v>0</v>
      </c>
      <c r="DJ255" s="502"/>
      <c r="DK255" s="502"/>
      <c r="DL255" s="502"/>
      <c r="DM255" s="502"/>
      <c r="DN255" s="502"/>
      <c r="DO255" s="502"/>
      <c r="DP255" s="502"/>
      <c r="DQ255" s="502"/>
      <c r="DR255" s="502"/>
      <c r="DS255" s="502"/>
      <c r="DT255" s="502"/>
      <c r="DU255" s="502"/>
      <c r="DV255" s="502"/>
      <c r="DW255" s="502"/>
      <c r="DX255" s="502"/>
      <c r="DY255" s="502"/>
      <c r="DZ255" s="502"/>
      <c r="EA255" s="502"/>
      <c r="EB255" s="502"/>
      <c r="EC255" s="502"/>
      <c r="ED255" s="502"/>
      <c r="EE255" s="502"/>
      <c r="EF255" s="502"/>
      <c r="EG255" s="502"/>
      <c r="EH255" s="502"/>
      <c r="EI255" s="502"/>
      <c r="EJ255" s="502"/>
      <c r="EK255" s="502"/>
      <c r="EL255" s="502"/>
      <c r="EM255" s="502"/>
      <c r="EN255" s="502"/>
      <c r="EO255" s="502"/>
      <c r="EP255" s="502"/>
      <c r="EQ255" s="502"/>
      <c r="ER255" s="502"/>
      <c r="ES255" s="502"/>
      <c r="ET255" s="502"/>
      <c r="EU255" s="502"/>
      <c r="EV255" s="502"/>
      <c r="EW255" s="502">
        <f t="shared" si="110"/>
        <v>1</v>
      </c>
      <c r="EX255" s="502"/>
      <c r="EY255" s="502"/>
      <c r="EZ255" s="502">
        <v>100</v>
      </c>
      <c r="FA255" s="502"/>
      <c r="FB255" s="502"/>
      <c r="FC255" s="502"/>
      <c r="FD255" s="502"/>
      <c r="FE255" s="502"/>
      <c r="FF255" s="504" t="s">
        <v>15706</v>
      </c>
      <c r="FG255" s="502"/>
      <c r="FH255" s="502"/>
      <c r="FI255" s="502">
        <v>27</v>
      </c>
      <c r="FJ255" s="502">
        <f t="shared" si="111"/>
        <v>1</v>
      </c>
      <c r="FK255" s="502"/>
      <c r="FL255" s="502"/>
      <c r="FM255" s="502">
        <v>100</v>
      </c>
      <c r="FN255" s="502"/>
      <c r="FO255" s="502"/>
      <c r="FP255" s="502"/>
      <c r="FQ255" s="502"/>
      <c r="FR255" s="502"/>
      <c r="FS255" s="502"/>
      <c r="FT255" s="504" t="s">
        <v>15708</v>
      </c>
      <c r="FU255" s="502"/>
      <c r="FV255" s="502">
        <v>2</v>
      </c>
      <c r="FW255" s="502">
        <v>25</v>
      </c>
      <c r="FX255" s="152">
        <v>2000</v>
      </c>
      <c r="FY255" s="152">
        <v>0</v>
      </c>
    </row>
    <row r="256" spans="1:181">
      <c r="A256">
        <v>8012</v>
      </c>
      <c r="B256" s="542" t="s">
        <v>6925</v>
      </c>
      <c r="C256" s="139">
        <v>2</v>
      </c>
      <c r="E256" s="139">
        <f t="shared" si="105"/>
        <v>0</v>
      </c>
      <c r="F256" s="139">
        <v>1</v>
      </c>
      <c r="G256" s="139">
        <v>3</v>
      </c>
      <c r="H256" s="139">
        <v>3</v>
      </c>
      <c r="L256" s="139">
        <f t="shared" si="106"/>
        <v>2.7E-2</v>
      </c>
      <c r="M256" s="139">
        <f t="shared" si="107"/>
        <v>1.7999999999999999E-2</v>
      </c>
      <c r="N256" s="300" t="str">
        <f t="shared" si="112"/>
        <v>PLAYERSKILL_8012</v>
      </c>
      <c r="O256" s="300" t="str">
        <f t="shared" si="108"/>
        <v>PLAYERSKILLDES_8012</v>
      </c>
      <c r="P256" s="300" t="str">
        <f t="shared" si="113"/>
        <v>PLAYERSKILLDES2_8012</v>
      </c>
      <c r="Q256" s="300" t="str">
        <f t="shared" si="114"/>
        <v>PLAYERSKILLDES3_8012</v>
      </c>
      <c r="R256" s="300" t="str">
        <f t="shared" si="115"/>
        <v>PLAYERSKILLDES4_8012</v>
      </c>
      <c r="S256" s="300" t="s">
        <v>15336</v>
      </c>
      <c r="T256" s="502">
        <v>100</v>
      </c>
      <c r="U256" s="503"/>
      <c r="V256" s="503"/>
      <c r="W256" s="503"/>
      <c r="X256" s="503"/>
      <c r="Y256" s="503"/>
      <c r="Z256" s="502"/>
      <c r="AA256" s="502"/>
      <c r="AB256" s="502"/>
      <c r="AC256" s="502"/>
      <c r="AD256" s="504" t="s">
        <v>15704</v>
      </c>
      <c r="AF256" s="502"/>
      <c r="AG256" s="504"/>
      <c r="AH256" s="502">
        <v>120</v>
      </c>
      <c r="AI256" s="502"/>
      <c r="AJ256" s="504"/>
      <c r="AK256" s="504"/>
      <c r="AL256" s="502"/>
      <c r="AM256" s="502">
        <v>2</v>
      </c>
      <c r="AN256" s="496" t="s">
        <v>15705</v>
      </c>
      <c r="AO256" s="502">
        <v>0</v>
      </c>
      <c r="AP256" s="502">
        <v>3</v>
      </c>
      <c r="AQ256" s="502">
        <v>8</v>
      </c>
      <c r="AR256" s="502">
        <v>0</v>
      </c>
      <c r="AS256" s="502"/>
      <c r="AT256" s="504" t="str">
        <f>"["&amp;VLOOKUP([1]playerSkillEffect!$A256,[1]法术参数设计表!$A$2:$O$168,8,FALSE)*1000&amp;",0]"</f>
        <v>[0,0]</v>
      </c>
      <c r="AU256" s="504" t="str">
        <f>"["&amp;VLOOKUP([1]playerSkillEffect!$A256,[1]法术参数设计表!$A$2:$O$168,9,FALSE)*1000&amp;",0]"</f>
        <v>[100000000,0]</v>
      </c>
      <c r="AV256" s="504" t="str">
        <f>"["&amp;VLOOKUP([1]playerSkillEffect!$A256,[1]法术参数设计表!$A$2:$O$168,10,FALSE)&amp;",0]"</f>
        <v>[0,0]</v>
      </c>
      <c r="AW256" s="502">
        <v>1</v>
      </c>
      <c r="AX256" s="502">
        <v>1</v>
      </c>
      <c r="AY256" s="502">
        <v>1</v>
      </c>
      <c r="AZ256" s="502" t="s">
        <v>6831</v>
      </c>
      <c r="BA256" s="502"/>
      <c r="BB256" s="502">
        <v>1</v>
      </c>
      <c r="BC256" s="502"/>
      <c r="BD256" s="502" t="s">
        <v>6831</v>
      </c>
      <c r="BE256" s="502" t="s">
        <v>6831</v>
      </c>
      <c r="BF256" s="502" t="s">
        <v>6831</v>
      </c>
      <c r="BG256" s="502" t="s">
        <v>6831</v>
      </c>
      <c r="BH256" s="502">
        <v>100</v>
      </c>
      <c r="BI256" s="502"/>
      <c r="BJ256" s="502"/>
      <c r="BK256" s="502">
        <v>0</v>
      </c>
      <c r="BL256" s="502">
        <v>0</v>
      </c>
      <c r="BM256" s="502"/>
      <c r="BN256" s="502">
        <v>25</v>
      </c>
      <c r="BO256" s="502"/>
      <c r="BP256" s="502"/>
      <c r="BQ256" s="502">
        <v>3</v>
      </c>
      <c r="BR256" s="502"/>
      <c r="BS256" s="502" t="s">
        <v>6831</v>
      </c>
      <c r="BT256" s="502"/>
      <c r="BU256" s="502" t="str">
        <f>IF(VLOOKUP(A256,[1]法术参数设计表!$A$2:$Q$168,16,FALSE)="","","["&amp;ROUND(VLOOKUP(A256,[1]法术参数设计表!$A$2:$Q$168,16,FALSE),0)&amp;","&amp;ROUND(VLOOKUP(A256,[1]法术参数设计表!$A$2:$Q$168,17,FALSE),0)&amp;"]")</f>
        <v/>
      </c>
      <c r="BV256" s="502"/>
      <c r="BW256" s="502" t="s">
        <v>6831</v>
      </c>
      <c r="BX256" s="502">
        <v>8</v>
      </c>
      <c r="BY256" s="505" t="s">
        <v>6831</v>
      </c>
      <c r="BZ256" s="505" t="s">
        <v>6831</v>
      </c>
      <c r="CA256" s="505"/>
      <c r="CB256" s="505"/>
      <c r="CC256" s="505"/>
      <c r="CD256" s="505"/>
      <c r="CE256" s="504">
        <f>A256</f>
        <v>8012</v>
      </c>
      <c r="CF256" s="502" t="s">
        <v>14475</v>
      </c>
      <c r="CG256" s="504" t="s">
        <v>15707</v>
      </c>
      <c r="CH256" s="502" t="s">
        <v>6831</v>
      </c>
      <c r="CI256" s="502" t="s">
        <v>6831</v>
      </c>
      <c r="CJ256" s="502"/>
      <c r="CK256" s="502"/>
      <c r="CL256" s="502"/>
      <c r="CM256" s="502"/>
      <c r="CN256" s="502"/>
      <c r="CO256" s="502"/>
      <c r="CP256" s="502"/>
      <c r="CQ256" s="502"/>
      <c r="CR256" s="502"/>
      <c r="CS256" s="502"/>
      <c r="CT256" s="502"/>
      <c r="CU256" s="502"/>
      <c r="CV256" s="502"/>
      <c r="CW256" s="502"/>
      <c r="CX256" s="502"/>
      <c r="CY256" s="502"/>
      <c r="CZ256" s="502"/>
      <c r="DA256" s="502"/>
      <c r="DB256" s="502"/>
      <c r="DC256" s="502"/>
      <c r="DD256" s="504"/>
      <c r="DE256" s="504"/>
      <c r="DF256" s="504"/>
      <c r="DG256" s="504"/>
      <c r="DH256" s="502"/>
      <c r="DI256" s="502">
        <f t="shared" si="109"/>
        <v>0</v>
      </c>
      <c r="DJ256" s="502"/>
      <c r="DK256" s="502"/>
      <c r="DL256" s="502"/>
      <c r="DM256" s="502"/>
      <c r="DN256" s="502"/>
      <c r="DO256" s="502"/>
      <c r="DP256" s="502"/>
      <c r="DQ256" s="502"/>
      <c r="DR256" s="502"/>
      <c r="DS256" s="502"/>
      <c r="DT256" s="502"/>
      <c r="DU256" s="502"/>
      <c r="DV256" s="502"/>
      <c r="DW256" s="502"/>
      <c r="DX256" s="502"/>
      <c r="DY256" s="502"/>
      <c r="DZ256" s="502"/>
      <c r="EA256" s="502"/>
      <c r="EB256" s="502"/>
      <c r="EC256" s="502"/>
      <c r="ED256" s="502"/>
      <c r="EE256" s="502"/>
      <c r="EF256" s="502"/>
      <c r="EG256" s="502"/>
      <c r="EH256" s="502"/>
      <c r="EI256" s="502"/>
      <c r="EJ256" s="502"/>
      <c r="EK256" s="502"/>
      <c r="EL256" s="502"/>
      <c r="EM256" s="502"/>
      <c r="EN256" s="502"/>
      <c r="EO256" s="502"/>
      <c r="EP256" s="502"/>
      <c r="EQ256" s="502"/>
      <c r="ER256" s="502"/>
      <c r="ES256" s="502"/>
      <c r="ET256" s="502"/>
      <c r="EU256" s="502"/>
      <c r="EV256" s="502"/>
      <c r="EW256" s="502">
        <f t="shared" si="110"/>
        <v>1</v>
      </c>
      <c r="EX256" s="502"/>
      <c r="EY256" s="502"/>
      <c r="EZ256" s="502">
        <v>100</v>
      </c>
      <c r="FA256" s="502"/>
      <c r="FB256" s="502"/>
      <c r="FC256" s="502"/>
      <c r="FD256" s="502"/>
      <c r="FE256" s="502"/>
      <c r="FF256" s="504" t="s">
        <v>15706</v>
      </c>
      <c r="FG256" s="502"/>
      <c r="FH256" s="502"/>
      <c r="FI256" s="502">
        <v>28</v>
      </c>
      <c r="FJ256" s="502">
        <f t="shared" si="111"/>
        <v>1</v>
      </c>
      <c r="FK256" s="502"/>
      <c r="FL256" s="502"/>
      <c r="FM256" s="502">
        <v>100</v>
      </c>
      <c r="FN256" s="502"/>
      <c r="FO256" s="502"/>
      <c r="FP256" s="502"/>
      <c r="FQ256" s="502"/>
      <c r="FR256" s="502"/>
      <c r="FS256" s="502"/>
      <c r="FT256" s="504" t="s">
        <v>15708</v>
      </c>
      <c r="FU256" s="502"/>
      <c r="FV256" s="502">
        <v>2</v>
      </c>
      <c r="FW256" s="502">
        <v>25</v>
      </c>
      <c r="FX256" s="152">
        <v>2000</v>
      </c>
      <c r="FY256" s="152">
        <v>0</v>
      </c>
    </row>
    <row r="257" spans="1:181">
      <c r="A257" s="159">
        <v>80121</v>
      </c>
      <c r="B257" s="542" t="s">
        <v>6925</v>
      </c>
      <c r="C257" s="139">
        <v>2</v>
      </c>
      <c r="E257" s="139">
        <f t="shared" si="105"/>
        <v>0</v>
      </c>
      <c r="F257" s="139">
        <v>1</v>
      </c>
      <c r="G257" s="139">
        <v>3</v>
      </c>
      <c r="H257" s="139">
        <v>3</v>
      </c>
      <c r="L257" s="139">
        <f t="shared" si="106"/>
        <v>2.7E-2</v>
      </c>
      <c r="M257" s="139">
        <f t="shared" si="107"/>
        <v>1.7999999999999999E-2</v>
      </c>
      <c r="N257" s="300" t="str">
        <f t="shared" si="112"/>
        <v>PLAYERSKILL_80121</v>
      </c>
      <c r="O257" s="300" t="str">
        <f t="shared" si="108"/>
        <v>PLAYERSKILLDES_80121</v>
      </c>
      <c r="P257" s="300" t="str">
        <f t="shared" si="113"/>
        <v>PLAYERSKILLDES2_80121</v>
      </c>
      <c r="Q257" s="300" t="str">
        <f t="shared" si="114"/>
        <v>PLAYERSKILLDES3_80121</v>
      </c>
      <c r="R257" s="300" t="str">
        <f t="shared" si="115"/>
        <v>PLAYERSKILLDES4_80121</v>
      </c>
      <c r="S257" s="300" t="s">
        <v>15336</v>
      </c>
      <c r="T257" s="502">
        <v>100</v>
      </c>
      <c r="U257" s="503"/>
      <c r="V257" s="503"/>
      <c r="W257" s="503"/>
      <c r="X257" s="503"/>
      <c r="Y257" s="503"/>
      <c r="Z257" s="502"/>
      <c r="AA257" s="502"/>
      <c r="AB257" s="502"/>
      <c r="AC257" s="502"/>
      <c r="AD257" s="504" t="s">
        <v>15704</v>
      </c>
      <c r="AF257" s="502"/>
      <c r="AG257" s="504"/>
      <c r="AH257" s="502">
        <v>120</v>
      </c>
      <c r="AI257" s="502"/>
      <c r="AJ257" s="504"/>
      <c r="AK257" s="504"/>
      <c r="AL257" s="502"/>
      <c r="AM257" s="502">
        <v>2</v>
      </c>
      <c r="AN257" s="496" t="s">
        <v>15705</v>
      </c>
      <c r="AO257" s="502">
        <v>0</v>
      </c>
      <c r="AP257" s="502">
        <v>3</v>
      </c>
      <c r="AQ257" s="502">
        <v>8</v>
      </c>
      <c r="AR257" s="502">
        <v>0</v>
      </c>
      <c r="AS257" s="502"/>
      <c r="AT257" s="504" t="str">
        <f>"["&amp;VLOOKUP([1]playerSkillEffect!$A257,[1]法术参数设计表!$A$2:$O$168,8,FALSE)*1000&amp;",0]"</f>
        <v>[0,0]</v>
      </c>
      <c r="AU257" s="504" t="str">
        <f>"["&amp;VLOOKUP([1]playerSkillEffect!$A257,[1]法术参数设计表!$A$2:$O$168,9,FALSE)*1000&amp;",0]"</f>
        <v>[100000000,0]</v>
      </c>
      <c r="AV257" s="504" t="str">
        <f>"["&amp;VLOOKUP([1]playerSkillEffect!$A257,[1]法术参数设计表!$A$2:$O$168,10,FALSE)&amp;",0]"</f>
        <v>[0,0]</v>
      </c>
      <c r="AW257" s="502">
        <v>1</v>
      </c>
      <c r="AX257" s="502">
        <v>1</v>
      </c>
      <c r="AY257" s="502">
        <v>1</v>
      </c>
      <c r="AZ257" s="502"/>
      <c r="BA257" s="502"/>
      <c r="BB257" s="502">
        <v>1</v>
      </c>
      <c r="BC257" s="502"/>
      <c r="BD257" s="502"/>
      <c r="BE257" s="502"/>
      <c r="BF257" s="502"/>
      <c r="BG257" s="502"/>
      <c r="BH257" s="502">
        <v>100</v>
      </c>
      <c r="BI257" s="502"/>
      <c r="BJ257" s="502"/>
      <c r="BK257" s="502">
        <v>0</v>
      </c>
      <c r="BL257" s="502">
        <v>0</v>
      </c>
      <c r="BM257" s="502"/>
      <c r="BN257" s="502">
        <v>25</v>
      </c>
      <c r="BO257" s="502"/>
      <c r="BP257" s="502"/>
      <c r="BQ257" s="502">
        <v>3</v>
      </c>
      <c r="BR257" s="502"/>
      <c r="BS257" s="502"/>
      <c r="BT257" s="502"/>
      <c r="BU257" s="502"/>
      <c r="BV257" s="502"/>
      <c r="BW257" s="502"/>
      <c r="BX257" s="502">
        <v>8</v>
      </c>
      <c r="BY257" s="505"/>
      <c r="BZ257" s="505"/>
      <c r="CA257" s="505"/>
      <c r="CB257" s="505"/>
      <c r="CC257" s="505"/>
      <c r="CD257" s="505"/>
      <c r="CE257" s="504">
        <f>A257</f>
        <v>80121</v>
      </c>
      <c r="CF257" s="502" t="s">
        <v>14475</v>
      </c>
      <c r="CG257" s="504" t="s">
        <v>15707</v>
      </c>
      <c r="CH257" s="502"/>
      <c r="CI257" s="502"/>
      <c r="CJ257" s="502"/>
      <c r="CK257" s="502"/>
      <c r="CL257" s="502"/>
      <c r="CM257" s="502"/>
      <c r="CN257" s="502"/>
      <c r="CO257" s="502"/>
      <c r="CP257" s="502"/>
      <c r="CQ257" s="502"/>
      <c r="CR257" s="502"/>
      <c r="CS257" s="502"/>
      <c r="CT257" s="502"/>
      <c r="CU257" s="502"/>
      <c r="CV257" s="502"/>
      <c r="CW257" s="502"/>
      <c r="CX257" s="502"/>
      <c r="CY257" s="502"/>
      <c r="CZ257" s="502"/>
      <c r="DA257" s="502"/>
      <c r="DB257" s="502"/>
      <c r="DC257" s="502"/>
      <c r="DD257" s="504"/>
      <c r="DE257" s="504"/>
      <c r="DF257" s="504"/>
      <c r="DG257" s="504"/>
      <c r="DH257" s="502"/>
      <c r="DI257" s="502">
        <f t="shared" si="109"/>
        <v>0</v>
      </c>
      <c r="DJ257" s="502"/>
      <c r="DK257" s="502"/>
      <c r="DL257" s="502"/>
      <c r="DM257" s="502"/>
      <c r="DN257" s="502"/>
      <c r="DO257" s="502"/>
      <c r="DP257" s="502"/>
      <c r="DQ257" s="502"/>
      <c r="DR257" s="502"/>
      <c r="DS257" s="502"/>
      <c r="DT257" s="502"/>
      <c r="DU257" s="502"/>
      <c r="DV257" s="502"/>
      <c r="DW257" s="502"/>
      <c r="DX257" s="502"/>
      <c r="DY257" s="502"/>
      <c r="DZ257" s="502"/>
      <c r="EA257" s="502"/>
      <c r="EB257" s="502"/>
      <c r="EC257" s="502"/>
      <c r="ED257" s="502"/>
      <c r="EE257" s="502"/>
      <c r="EF257" s="502"/>
      <c r="EG257" s="502"/>
      <c r="EH257" s="502"/>
      <c r="EI257" s="502"/>
      <c r="EJ257" s="502"/>
      <c r="EK257" s="502"/>
      <c r="EL257" s="502"/>
      <c r="EM257" s="502"/>
      <c r="EN257" s="502"/>
      <c r="EO257" s="502"/>
      <c r="EP257" s="502"/>
      <c r="EQ257" s="502"/>
      <c r="ER257" s="502"/>
      <c r="ES257" s="502"/>
      <c r="ET257" s="502"/>
      <c r="EU257" s="502"/>
      <c r="EV257" s="502"/>
      <c r="EW257" s="502">
        <f t="shared" si="110"/>
        <v>1</v>
      </c>
      <c r="EX257" s="502"/>
      <c r="EY257" s="502"/>
      <c r="EZ257" s="502">
        <v>100</v>
      </c>
      <c r="FA257" s="502"/>
      <c r="FB257" s="502"/>
      <c r="FC257" s="502"/>
      <c r="FD257" s="502"/>
      <c r="FE257" s="502"/>
      <c r="FF257" s="504" t="s">
        <v>15706</v>
      </c>
      <c r="FG257" s="502"/>
      <c r="FH257" s="502"/>
      <c r="FI257" s="502">
        <v>29</v>
      </c>
      <c r="FJ257" s="502">
        <f t="shared" si="111"/>
        <v>1</v>
      </c>
      <c r="FK257" s="502"/>
      <c r="FL257" s="502"/>
      <c r="FM257" s="502">
        <v>100</v>
      </c>
      <c r="FN257" s="502"/>
      <c r="FO257" s="502"/>
      <c r="FP257" s="502"/>
      <c r="FQ257" s="502"/>
      <c r="FR257" s="502"/>
      <c r="FS257" s="502"/>
      <c r="FT257" s="504" t="s">
        <v>15708</v>
      </c>
      <c r="FU257" s="502"/>
      <c r="FV257" s="502">
        <v>2</v>
      </c>
      <c r="FW257" s="502">
        <v>25</v>
      </c>
      <c r="FX257" s="152">
        <v>2000</v>
      </c>
      <c r="FY257" s="152">
        <v>0</v>
      </c>
    </row>
    <row r="258" spans="1:181">
      <c r="A258" s="159">
        <v>80122</v>
      </c>
      <c r="B258" s="542" t="s">
        <v>6925</v>
      </c>
      <c r="C258" s="139">
        <v>2</v>
      </c>
      <c r="E258" s="139">
        <f t="shared" si="105"/>
        <v>0</v>
      </c>
      <c r="F258" s="139">
        <v>1</v>
      </c>
      <c r="G258" s="139">
        <v>3</v>
      </c>
      <c r="H258" s="139">
        <v>3</v>
      </c>
      <c r="L258" s="139">
        <f t="shared" si="106"/>
        <v>2.7E-2</v>
      </c>
      <c r="M258" s="139">
        <f t="shared" si="107"/>
        <v>1.7999999999999999E-2</v>
      </c>
      <c r="N258" s="300" t="str">
        <f t="shared" si="112"/>
        <v>PLAYERSKILL_80122</v>
      </c>
      <c r="O258" s="300" t="str">
        <f t="shared" si="108"/>
        <v>PLAYERSKILLDES_80122</v>
      </c>
      <c r="P258" s="300" t="str">
        <f t="shared" si="113"/>
        <v>PLAYERSKILLDES2_80122</v>
      </c>
      <c r="Q258" s="300" t="str">
        <f t="shared" si="114"/>
        <v>PLAYERSKILLDES3_80122</v>
      </c>
      <c r="R258" s="300" t="str">
        <f t="shared" si="115"/>
        <v>PLAYERSKILLDES4_80122</v>
      </c>
      <c r="S258" s="300" t="s">
        <v>15336</v>
      </c>
      <c r="T258" s="502">
        <v>100</v>
      </c>
      <c r="U258" s="503"/>
      <c r="V258" s="503"/>
      <c r="W258" s="503"/>
      <c r="X258" s="503"/>
      <c r="Y258" s="503"/>
      <c r="Z258" s="502"/>
      <c r="AA258" s="502"/>
      <c r="AB258" s="502"/>
      <c r="AC258" s="502"/>
      <c r="AD258" s="504" t="s">
        <v>15704</v>
      </c>
      <c r="AF258" s="502"/>
      <c r="AG258" s="504"/>
      <c r="AH258" s="502">
        <v>120</v>
      </c>
      <c r="AI258" s="502"/>
      <c r="AJ258" s="504"/>
      <c r="AK258" s="504"/>
      <c r="AL258" s="502"/>
      <c r="AM258" s="502">
        <v>2</v>
      </c>
      <c r="AN258" s="496" t="s">
        <v>15705</v>
      </c>
      <c r="AO258" s="502">
        <v>0</v>
      </c>
      <c r="AP258" s="502">
        <v>3</v>
      </c>
      <c r="AQ258" s="502">
        <v>8</v>
      </c>
      <c r="AR258" s="502">
        <v>0</v>
      </c>
      <c r="AS258" s="502"/>
      <c r="AT258" s="504" t="str">
        <f>"["&amp;VLOOKUP([1]playerSkillEffect!$A258,[1]法术参数设计表!$A$2:$O$168,8,FALSE)*1000&amp;",0]"</f>
        <v>[0,0]</v>
      </c>
      <c r="AU258" s="504" t="str">
        <f>"["&amp;VLOOKUP([1]playerSkillEffect!$A258,[1]法术参数设计表!$A$2:$O$168,9,FALSE)*1000&amp;",0]"</f>
        <v>[100000000,0]</v>
      </c>
      <c r="AV258" s="504" t="str">
        <f>"["&amp;VLOOKUP([1]playerSkillEffect!$A258,[1]法术参数设计表!$A$2:$O$168,10,FALSE)&amp;",0]"</f>
        <v>[0,0]</v>
      </c>
      <c r="AW258" s="502">
        <v>1</v>
      </c>
      <c r="AX258" s="502">
        <v>1</v>
      </c>
      <c r="AY258" s="502">
        <v>1</v>
      </c>
      <c r="AZ258" s="502"/>
      <c r="BA258" s="502"/>
      <c r="BB258" s="502">
        <v>1</v>
      </c>
      <c r="BC258" s="502"/>
      <c r="BD258" s="502"/>
      <c r="BE258" s="502"/>
      <c r="BF258" s="502"/>
      <c r="BG258" s="502"/>
      <c r="BH258" s="502">
        <v>100</v>
      </c>
      <c r="BI258" s="502"/>
      <c r="BJ258" s="502"/>
      <c r="BK258" s="502">
        <v>0</v>
      </c>
      <c r="BL258" s="502">
        <v>0</v>
      </c>
      <c r="BM258" s="502"/>
      <c r="BN258" s="502">
        <v>25</v>
      </c>
      <c r="BO258" s="502"/>
      <c r="BP258" s="502"/>
      <c r="BQ258" s="502">
        <v>3</v>
      </c>
      <c r="BR258" s="502"/>
      <c r="BS258" s="502"/>
      <c r="BT258" s="502"/>
      <c r="BU258" s="502"/>
      <c r="BV258" s="502"/>
      <c r="BW258" s="502"/>
      <c r="BX258" s="502">
        <v>8</v>
      </c>
      <c r="BY258" s="505"/>
      <c r="BZ258" s="505"/>
      <c r="CA258" s="505"/>
      <c r="CB258" s="505"/>
      <c r="CC258" s="505"/>
      <c r="CD258" s="505"/>
      <c r="CE258" s="504">
        <f>A258</f>
        <v>80122</v>
      </c>
      <c r="CF258" s="502" t="s">
        <v>14475</v>
      </c>
      <c r="CG258" s="504" t="s">
        <v>15707</v>
      </c>
      <c r="CH258" s="502"/>
      <c r="CI258" s="502"/>
      <c r="CJ258" s="502"/>
      <c r="CK258" s="502"/>
      <c r="CL258" s="502"/>
      <c r="CM258" s="502"/>
      <c r="CN258" s="502"/>
      <c r="CO258" s="502"/>
      <c r="CP258" s="502"/>
      <c r="CQ258" s="502"/>
      <c r="CR258" s="502"/>
      <c r="CS258" s="502"/>
      <c r="CT258" s="502"/>
      <c r="CU258" s="502"/>
      <c r="CV258" s="502"/>
      <c r="CW258" s="502"/>
      <c r="CX258" s="502"/>
      <c r="CY258" s="502"/>
      <c r="CZ258" s="502"/>
      <c r="DA258" s="502"/>
      <c r="DB258" s="502"/>
      <c r="DC258" s="502"/>
      <c r="DD258" s="504"/>
      <c r="DE258" s="504"/>
      <c r="DF258" s="504"/>
      <c r="DG258" s="504"/>
      <c r="DH258" s="502"/>
      <c r="DI258" s="502">
        <f t="shared" si="109"/>
        <v>0</v>
      </c>
      <c r="DJ258" s="502"/>
      <c r="DK258" s="502"/>
      <c r="DL258" s="502"/>
      <c r="DM258" s="502"/>
      <c r="DN258" s="502"/>
      <c r="DO258" s="502"/>
      <c r="DP258" s="502"/>
      <c r="DQ258" s="502"/>
      <c r="DR258" s="502"/>
      <c r="DS258" s="502"/>
      <c r="DT258" s="502"/>
      <c r="DU258" s="502"/>
      <c r="DV258" s="502"/>
      <c r="DW258" s="502"/>
      <c r="DX258" s="502"/>
      <c r="DY258" s="502"/>
      <c r="DZ258" s="502"/>
      <c r="EA258" s="502"/>
      <c r="EB258" s="502"/>
      <c r="EC258" s="502"/>
      <c r="ED258" s="502"/>
      <c r="EE258" s="502"/>
      <c r="EF258" s="502"/>
      <c r="EG258" s="502"/>
      <c r="EH258" s="502"/>
      <c r="EI258" s="502"/>
      <c r="EJ258" s="502"/>
      <c r="EK258" s="502"/>
      <c r="EL258" s="502"/>
      <c r="EM258" s="502"/>
      <c r="EN258" s="502"/>
      <c r="EO258" s="502"/>
      <c r="EP258" s="502"/>
      <c r="EQ258" s="502"/>
      <c r="ER258" s="502"/>
      <c r="ES258" s="502"/>
      <c r="ET258" s="502"/>
      <c r="EU258" s="502"/>
      <c r="EV258" s="502"/>
      <c r="EW258" s="502">
        <f t="shared" si="110"/>
        <v>1</v>
      </c>
      <c r="EX258" s="502"/>
      <c r="EY258" s="502"/>
      <c r="EZ258" s="502">
        <v>100</v>
      </c>
      <c r="FA258" s="502"/>
      <c r="FB258" s="502"/>
      <c r="FC258" s="502"/>
      <c r="FD258" s="502"/>
      <c r="FE258" s="502"/>
      <c r="FF258" s="504" t="s">
        <v>15706</v>
      </c>
      <c r="FG258" s="502"/>
      <c r="FH258" s="502"/>
      <c r="FI258" s="502">
        <v>30</v>
      </c>
      <c r="FJ258" s="502">
        <f t="shared" si="111"/>
        <v>1</v>
      </c>
      <c r="FK258" s="502"/>
      <c r="FL258" s="502"/>
      <c r="FM258" s="502">
        <v>100</v>
      </c>
      <c r="FN258" s="502"/>
      <c r="FO258" s="502"/>
      <c r="FP258" s="502"/>
      <c r="FQ258" s="502"/>
      <c r="FR258" s="502"/>
      <c r="FS258" s="502"/>
      <c r="FT258" s="504" t="s">
        <v>15708</v>
      </c>
      <c r="FU258" s="502"/>
      <c r="FV258" s="502">
        <v>2</v>
      </c>
      <c r="FW258" s="502">
        <v>25</v>
      </c>
      <c r="FX258" s="152">
        <v>2000</v>
      </c>
      <c r="FY258" s="152">
        <v>0</v>
      </c>
    </row>
    <row r="259" spans="1:181">
      <c r="A259">
        <v>8021</v>
      </c>
      <c r="B259" s="543" t="s">
        <v>15709</v>
      </c>
      <c r="C259" s="139">
        <v>2</v>
      </c>
      <c r="E259" s="139">
        <f t="shared" si="105"/>
        <v>0</v>
      </c>
      <c r="F259" s="139">
        <v>1</v>
      </c>
      <c r="G259" s="139">
        <v>1</v>
      </c>
      <c r="H259" s="139">
        <v>1</v>
      </c>
      <c r="J259" s="139">
        <v>1</v>
      </c>
      <c r="L259" s="139">
        <f t="shared" si="106"/>
        <v>2.7E-2</v>
      </c>
      <c r="M259" s="139">
        <f t="shared" si="107"/>
        <v>1.7999999999999999E-2</v>
      </c>
      <c r="N259" s="300" t="str">
        <f t="shared" si="112"/>
        <v>PLAYERSKILL_8021</v>
      </c>
      <c r="O259" s="300" t="str">
        <f t="shared" si="108"/>
        <v>PLAYERSKILLDES_8021</v>
      </c>
      <c r="P259" s="300" t="str">
        <f t="shared" si="113"/>
        <v>PLAYERSKILLDES2_8021</v>
      </c>
      <c r="Q259" s="300" t="str">
        <f t="shared" si="114"/>
        <v>PLAYERSKILLDES3_8021</v>
      </c>
      <c r="R259" s="300" t="str">
        <f t="shared" si="115"/>
        <v>PLAYERSKILLDES4_8021</v>
      </c>
      <c r="S259" s="300" t="s">
        <v>15336</v>
      </c>
      <c r="T259" s="502">
        <v>101</v>
      </c>
      <c r="U259" s="503"/>
      <c r="V259" s="503"/>
      <c r="W259" s="503"/>
      <c r="X259" s="503"/>
      <c r="Y259" s="503"/>
      <c r="Z259" s="502"/>
      <c r="AA259" s="502"/>
      <c r="AB259" s="502"/>
      <c r="AC259" s="502"/>
      <c r="AD259" s="504" t="s">
        <v>15710</v>
      </c>
      <c r="AF259" s="502"/>
      <c r="AG259" s="504"/>
      <c r="AH259" s="502">
        <v>120</v>
      </c>
      <c r="AI259" s="502"/>
      <c r="AJ259" s="504"/>
      <c r="AK259" s="504"/>
      <c r="AL259" s="502"/>
      <c r="AM259" s="502">
        <v>1</v>
      </c>
      <c r="AN259" s="496" t="s">
        <v>15711</v>
      </c>
      <c r="AO259" s="502">
        <v>0</v>
      </c>
      <c r="AP259" s="502">
        <v>3</v>
      </c>
      <c r="AQ259" s="502">
        <v>8</v>
      </c>
      <c r="AR259" s="502">
        <v>0</v>
      </c>
      <c r="AS259" s="502"/>
      <c r="AT259" s="504" t="str">
        <f>"["&amp;VLOOKUP([1]playerSkillEffect!$A259,[1]法术参数设计表!$A$2:$O$168,8,FALSE)*1000&amp;",0]"</f>
        <v>[5000,0]</v>
      </c>
      <c r="AU259" s="504" t="str">
        <f>"["&amp;VLOOKUP([1]playerSkillEffect!$A259,[1]法术参数设计表!$A$2:$O$168,9,FALSE)*1000&amp;",0]"</f>
        <v>[3000,0]</v>
      </c>
      <c r="AV259" s="504" t="str">
        <f>"["&amp;VLOOKUP([1]playerSkillEffect!$A259,[1]法术参数设计表!$A$2:$O$168,10,FALSE)&amp;",0]"</f>
        <v>[0,0]</v>
      </c>
      <c r="AW259" s="502">
        <v>1</v>
      </c>
      <c r="AX259" s="502">
        <v>1</v>
      </c>
      <c r="AY259" s="502">
        <v>1</v>
      </c>
      <c r="AZ259" s="502" t="s">
        <v>6831</v>
      </c>
      <c r="BA259" s="502"/>
      <c r="BB259" s="502">
        <v>1</v>
      </c>
      <c r="BC259" s="502"/>
      <c r="BD259" s="502" t="s">
        <v>6831</v>
      </c>
      <c r="BE259" s="502" t="s">
        <v>6831</v>
      </c>
      <c r="BF259" s="502" t="s">
        <v>6831</v>
      </c>
      <c r="BG259" s="502" t="s">
        <v>6831</v>
      </c>
      <c r="BH259" s="502">
        <v>100</v>
      </c>
      <c r="BI259" s="502"/>
      <c r="BJ259" s="502"/>
      <c r="BK259" s="502">
        <v>1</v>
      </c>
      <c r="BL259" s="502">
        <f>VLOOKUP(A259,[1]法术参数设计表!$A$2:$W$223,5,FALSE)</f>
        <v>45</v>
      </c>
      <c r="BM259" s="502">
        <v>13</v>
      </c>
      <c r="BN259" s="502">
        <v>20</v>
      </c>
      <c r="BO259" s="502"/>
      <c r="BP259" s="504" t="s">
        <v>15712</v>
      </c>
      <c r="BQ259" s="502">
        <v>2</v>
      </c>
      <c r="BR259" s="502"/>
      <c r="BS259" s="504"/>
      <c r="BT259" s="504"/>
      <c r="BU259" s="502" t="str">
        <f>IF(VLOOKUP(A259,[1]法术参数设计表!$A$2:$Q$168,16,FALSE)="","","["&amp;ROUND(VLOOKUP(A259,[1]法术参数设计表!$A$2:$Q$168,16,FALSE),0)&amp;","&amp;ROUND(VLOOKUP(A259,[1]法术参数设计表!$A$2:$Q$168,17,FALSE),0)&amp;"]")</f>
        <v>[15760,60]</v>
      </c>
      <c r="BV259" s="504"/>
      <c r="BW259" s="502" t="s">
        <v>6831</v>
      </c>
      <c r="BX259" s="502">
        <v>8</v>
      </c>
      <c r="BY259" s="505" t="s">
        <v>6831</v>
      </c>
      <c r="BZ259" s="505" t="s">
        <v>6831</v>
      </c>
      <c r="CA259" s="505"/>
      <c r="CB259" s="505"/>
      <c r="CC259" s="505"/>
      <c r="CD259" s="505"/>
      <c r="CE259" s="502" t="s">
        <v>6831</v>
      </c>
      <c r="CF259" s="502" t="s">
        <v>6831</v>
      </c>
      <c r="CG259" s="502" t="s">
        <v>6831</v>
      </c>
      <c r="CH259" s="502" t="s">
        <v>6831</v>
      </c>
      <c r="CI259" s="502" t="s">
        <v>6831</v>
      </c>
      <c r="CJ259" s="502"/>
      <c r="CK259" s="502"/>
      <c r="CL259" s="502"/>
      <c r="CM259" s="502"/>
      <c r="CN259" s="502"/>
      <c r="CO259" s="502"/>
      <c r="CP259" s="502"/>
      <c r="CQ259" s="502"/>
      <c r="CR259" s="502"/>
      <c r="CS259" s="502"/>
      <c r="CT259" s="502"/>
      <c r="CU259" s="502"/>
      <c r="CV259" s="502"/>
      <c r="CW259" s="502"/>
      <c r="CX259" s="502"/>
      <c r="CY259" s="502"/>
      <c r="CZ259" s="502"/>
      <c r="DA259" s="502"/>
      <c r="DB259" s="502"/>
      <c r="DC259" s="502"/>
      <c r="DD259" s="504"/>
      <c r="DE259" s="504"/>
      <c r="DF259" s="504"/>
      <c r="DG259" s="504"/>
      <c r="DH259" s="502"/>
      <c r="DI259" s="502"/>
      <c r="DJ259" s="502"/>
      <c r="DK259" s="502"/>
      <c r="DL259" s="502"/>
      <c r="DM259" s="502"/>
      <c r="DN259" s="502"/>
      <c r="DO259" s="502"/>
      <c r="DP259" s="502"/>
      <c r="DQ259" s="502"/>
      <c r="DR259" s="502"/>
      <c r="DS259" s="502"/>
      <c r="DT259" s="502"/>
      <c r="DU259" s="502"/>
      <c r="DV259" s="502"/>
      <c r="DW259" s="502"/>
      <c r="DX259" s="502"/>
      <c r="DY259" s="502"/>
      <c r="DZ259" s="502"/>
      <c r="EA259" s="502"/>
      <c r="EB259" s="502"/>
      <c r="EC259" s="502"/>
      <c r="ED259" s="502"/>
      <c r="EE259" s="502"/>
      <c r="EF259" s="502"/>
      <c r="EG259" s="502"/>
      <c r="EH259" s="502"/>
      <c r="EI259" s="502"/>
      <c r="EJ259" s="502"/>
      <c r="EK259" s="502"/>
      <c r="EL259" s="502"/>
      <c r="EM259" s="502"/>
      <c r="EN259" s="502"/>
      <c r="EO259" s="502"/>
      <c r="EP259" s="502"/>
      <c r="EQ259" s="502"/>
      <c r="ER259" s="502"/>
      <c r="ES259" s="502"/>
      <c r="ET259" s="502"/>
      <c r="EU259" s="502"/>
      <c r="EV259" s="502"/>
      <c r="EW259" s="502">
        <f t="shared" si="110"/>
        <v>1</v>
      </c>
      <c r="EX259" s="502"/>
      <c r="EY259" s="502"/>
      <c r="EZ259" s="502">
        <v>101</v>
      </c>
      <c r="FA259" s="502"/>
      <c r="FB259" s="502"/>
      <c r="FC259" s="502"/>
      <c r="FD259" s="502"/>
      <c r="FE259" s="502"/>
      <c r="FF259" s="502"/>
      <c r="FG259" s="502"/>
      <c r="FH259" s="502"/>
      <c r="FI259" s="502">
        <v>25</v>
      </c>
      <c r="FJ259" s="502">
        <f t="shared" si="111"/>
        <v>1</v>
      </c>
      <c r="FK259" s="502"/>
      <c r="FL259" s="502"/>
      <c r="FM259" s="502">
        <v>101</v>
      </c>
      <c r="FN259" s="502"/>
      <c r="FO259" s="502"/>
      <c r="FP259" s="502"/>
      <c r="FQ259" s="502"/>
      <c r="FR259" s="502"/>
      <c r="FS259" s="502"/>
      <c r="FT259" s="504" t="s">
        <v>15150</v>
      </c>
      <c r="FU259" s="502">
        <v>1</v>
      </c>
      <c r="FV259" s="502">
        <v>2</v>
      </c>
      <c r="FW259" s="502">
        <v>25</v>
      </c>
      <c r="FX259" s="152">
        <v>2000</v>
      </c>
      <c r="FY259" s="152">
        <v>0</v>
      </c>
    </row>
    <row r="260" spans="1:181">
      <c r="A260">
        <v>80211</v>
      </c>
      <c r="B260" s="543" t="s">
        <v>15709</v>
      </c>
      <c r="C260" s="139">
        <v>2</v>
      </c>
      <c r="E260" s="139">
        <f t="shared" si="105"/>
        <v>0</v>
      </c>
      <c r="F260" s="139">
        <v>1</v>
      </c>
      <c r="G260" s="139">
        <v>1</v>
      </c>
      <c r="H260" s="139">
        <v>1</v>
      </c>
      <c r="J260" s="139">
        <v>1</v>
      </c>
      <c r="L260" s="139">
        <f t="shared" si="106"/>
        <v>2.7E-2</v>
      </c>
      <c r="M260" s="139">
        <f t="shared" si="107"/>
        <v>1.7999999999999999E-2</v>
      </c>
      <c r="N260" s="300" t="str">
        <f t="shared" si="112"/>
        <v>PLAYERSKILL_80211</v>
      </c>
      <c r="O260" s="300" t="str">
        <f t="shared" si="108"/>
        <v>PLAYERSKILLDES_80211</v>
      </c>
      <c r="P260" s="300" t="str">
        <f t="shared" si="113"/>
        <v>PLAYERSKILLDES2_80211</v>
      </c>
      <c r="Q260" s="300" t="str">
        <f t="shared" si="114"/>
        <v>PLAYERSKILLDES3_80211</v>
      </c>
      <c r="R260" s="300" t="str">
        <f t="shared" si="115"/>
        <v>PLAYERSKILLDES4_80211</v>
      </c>
      <c r="S260" s="300" t="s">
        <v>15336</v>
      </c>
      <c r="T260" s="502">
        <v>101</v>
      </c>
      <c r="U260" s="503"/>
      <c r="V260" s="503"/>
      <c r="W260" s="503"/>
      <c r="X260" s="503"/>
      <c r="Y260" s="503"/>
      <c r="Z260" s="502"/>
      <c r="AA260" s="502"/>
      <c r="AB260" s="502"/>
      <c r="AC260" s="502"/>
      <c r="AD260" s="504" t="s">
        <v>15710</v>
      </c>
      <c r="AF260" s="502"/>
      <c r="AG260" s="504"/>
      <c r="AH260" s="502">
        <v>120</v>
      </c>
      <c r="AI260" s="502"/>
      <c r="AJ260" s="504"/>
      <c r="AK260" s="504"/>
      <c r="AL260" s="502"/>
      <c r="AM260" s="502">
        <v>1</v>
      </c>
      <c r="AN260" s="496" t="s">
        <v>15711</v>
      </c>
      <c r="AO260" s="502">
        <v>0</v>
      </c>
      <c r="AP260" s="502">
        <v>3</v>
      </c>
      <c r="AQ260" s="502">
        <v>8</v>
      </c>
      <c r="AR260" s="502">
        <v>0</v>
      </c>
      <c r="AS260" s="502"/>
      <c r="AT260" s="504" t="str">
        <f>"["&amp;VLOOKUP([1]playerSkillEffect!$A260,[1]法术参数设计表!$A$2:$O$168,8,FALSE)*1000&amp;",0]"</f>
        <v>[5000,0]</v>
      </c>
      <c r="AU260" s="504" t="str">
        <f>"["&amp;VLOOKUP([1]playerSkillEffect!$A260,[1]法术参数设计表!$A$2:$O$168,9,FALSE)*1000&amp;",0]"</f>
        <v>[3000,0]</v>
      </c>
      <c r="AV260" s="504" t="str">
        <f>"["&amp;VLOOKUP([1]playerSkillEffect!$A260,[1]法术参数设计表!$A$2:$O$168,10,FALSE)&amp;",0]"</f>
        <v>[0,0]</v>
      </c>
      <c r="AW260" s="502">
        <v>1</v>
      </c>
      <c r="AX260" s="502">
        <v>1</v>
      </c>
      <c r="AY260" s="502">
        <v>1</v>
      </c>
      <c r="AZ260" s="502" t="s">
        <v>6831</v>
      </c>
      <c r="BA260" s="502"/>
      <c r="BB260" s="502">
        <v>1</v>
      </c>
      <c r="BC260" s="502"/>
      <c r="BD260" s="502" t="s">
        <v>6831</v>
      </c>
      <c r="BE260" s="502" t="s">
        <v>6831</v>
      </c>
      <c r="BF260" s="502" t="s">
        <v>6831</v>
      </c>
      <c r="BG260" s="502" t="s">
        <v>6831</v>
      </c>
      <c r="BH260" s="502">
        <v>100</v>
      </c>
      <c r="BI260" s="504" t="s">
        <v>15356</v>
      </c>
      <c r="BJ260" s="502">
        <v>0</v>
      </c>
      <c r="BK260" s="502">
        <v>1</v>
      </c>
      <c r="BL260" s="502">
        <f>VLOOKUP(A260,[1]法术参数设计表!$A$2:$W$223,5,FALSE)</f>
        <v>45</v>
      </c>
      <c r="BM260" s="502">
        <v>13</v>
      </c>
      <c r="BN260" s="502">
        <v>20</v>
      </c>
      <c r="BO260" s="502"/>
      <c r="BP260" s="504" t="s">
        <v>15712</v>
      </c>
      <c r="BQ260" s="502">
        <v>2</v>
      </c>
      <c r="BR260" s="502"/>
      <c r="BS260" s="504" t="s">
        <v>15713</v>
      </c>
      <c r="BT260" s="504" t="str">
        <f>IF(VLOOKUP(A259,[1]法术参数设计表!$A$2:$Q$168,16,FALSE)="","","["&amp;ROUND(VLOOKUP(A259,[1]法术参数设计表!$A$2:$Q$168,16,FALSE),0)&amp;","&amp;ROUND(VLOOKUP(A259,[1]法术参数设计表!$A$2:$Q$168,17,FALSE),0)&amp;"]")</f>
        <v>[15760,60]</v>
      </c>
      <c r="BU260" s="502" t="str">
        <f>IF(VLOOKUP(A259,[1]法术参数设计表!$A$2:$Q$168,16,FALSE)="","","["&amp;ROUND(VLOOKUP(A259,[1]法术参数设计表!$A$2:$Q$168,16,FALSE),0)&amp;","&amp;ROUND(VLOOKUP(A259,[1]法术参数设计表!$A$2:$Q$168,17,FALSE),0)&amp;"]")</f>
        <v>[15760,60]</v>
      </c>
      <c r="BV260" s="504"/>
      <c r="BW260" s="502" t="s">
        <v>6831</v>
      </c>
      <c r="BX260" s="502">
        <v>8</v>
      </c>
      <c r="BY260" s="505" t="s">
        <v>6831</v>
      </c>
      <c r="BZ260" s="505" t="s">
        <v>6831</v>
      </c>
      <c r="CA260" s="505"/>
      <c r="CB260" s="505"/>
      <c r="CC260" s="505"/>
      <c r="CD260" s="505"/>
      <c r="CE260" s="502" t="s">
        <v>6831</v>
      </c>
      <c r="CF260" s="502" t="s">
        <v>6831</v>
      </c>
      <c r="CG260" s="502" t="s">
        <v>6831</v>
      </c>
      <c r="CH260" s="502" t="s">
        <v>6831</v>
      </c>
      <c r="CI260" s="502" t="s">
        <v>6831</v>
      </c>
      <c r="CJ260" s="502"/>
      <c r="CK260" s="502"/>
      <c r="CL260" s="502"/>
      <c r="CM260" s="502"/>
      <c r="CN260" s="502"/>
      <c r="CO260" s="502"/>
      <c r="CP260" s="502"/>
      <c r="CQ260" s="502"/>
      <c r="CR260" s="502"/>
      <c r="CS260" s="502"/>
      <c r="CT260" s="502"/>
      <c r="CU260" s="502"/>
      <c r="CV260" s="502"/>
      <c r="CW260" s="502"/>
      <c r="CX260" s="502"/>
      <c r="CY260" s="502"/>
      <c r="CZ260" s="144">
        <v>100</v>
      </c>
      <c r="DA260" s="504" t="s">
        <v>15356</v>
      </c>
      <c r="DB260" s="502">
        <v>1</v>
      </c>
      <c r="DC260" s="502"/>
      <c r="DD260" s="504"/>
      <c r="DE260" s="504"/>
      <c r="DF260" s="504"/>
      <c r="DG260" s="504"/>
      <c r="DH260" s="502">
        <v>1</v>
      </c>
      <c r="DI260" s="502">
        <f t="shared" ref="DI260:DI273" si="116">BL260</f>
        <v>45</v>
      </c>
      <c r="DJ260" s="502">
        <v>9</v>
      </c>
      <c r="DK260" s="502">
        <v>20</v>
      </c>
      <c r="DL260" s="502"/>
      <c r="DM260" s="502" t="s">
        <v>12513</v>
      </c>
      <c r="DN260" s="502">
        <v>2</v>
      </c>
      <c r="DO260" s="502"/>
      <c r="DP260" s="504" t="s">
        <v>15714</v>
      </c>
      <c r="DQ260" s="502" t="s">
        <v>15715</v>
      </c>
      <c r="DR260" s="502" t="str">
        <f>IF(VLOOKUP(A260,[1]法术参数设计表!$A$2:$Q$168,16,FALSE)="","","["&amp;ROUND(VLOOKUP(A260,[1]法术参数设计表!$A$2:$Q$168,16,FALSE),0)&amp;","&amp;ROUND(VLOOKUP(A260,[1]法术参数设计表!$A$2:$Q$168,17,FALSE),0)&amp;"]")</f>
        <v>[20488,80]</v>
      </c>
      <c r="DS260" s="502"/>
      <c r="DT260" s="502">
        <v>8</v>
      </c>
      <c r="DU260" s="502"/>
      <c r="DV260" s="502"/>
      <c r="DW260" s="502"/>
      <c r="DX260" s="502"/>
      <c r="DY260" s="502"/>
      <c r="DZ260" s="502"/>
      <c r="EA260" s="502"/>
      <c r="EB260" s="502"/>
      <c r="EC260" s="502"/>
      <c r="ED260" s="502"/>
      <c r="EE260" s="502"/>
      <c r="EF260" s="502"/>
      <c r="EG260" s="502"/>
      <c r="EH260" s="502"/>
      <c r="EI260" s="502"/>
      <c r="EJ260" s="502"/>
      <c r="EK260" s="502"/>
      <c r="EL260" s="502"/>
      <c r="EM260" s="502"/>
      <c r="EN260" s="502"/>
      <c r="EO260" s="502"/>
      <c r="EP260" s="502"/>
      <c r="EQ260" s="502"/>
      <c r="ER260" s="502"/>
      <c r="ES260" s="502"/>
      <c r="ET260" s="502"/>
      <c r="EU260" s="502"/>
      <c r="EV260" s="502"/>
      <c r="EW260" s="502">
        <f t="shared" si="110"/>
        <v>1</v>
      </c>
      <c r="EX260" s="502"/>
      <c r="EY260" s="502"/>
      <c r="EZ260" s="502">
        <v>101</v>
      </c>
      <c r="FA260" s="502"/>
      <c r="FB260" s="502"/>
      <c r="FC260" s="502"/>
      <c r="FD260" s="502"/>
      <c r="FE260" s="502"/>
      <c r="FF260" s="502"/>
      <c r="FG260" s="502"/>
      <c r="FH260" s="502"/>
      <c r="FI260" s="502">
        <v>25</v>
      </c>
      <c r="FJ260" s="502">
        <f t="shared" si="111"/>
        <v>1</v>
      </c>
      <c r="FK260" s="502"/>
      <c r="FL260" s="502"/>
      <c r="FM260" s="502">
        <v>101</v>
      </c>
      <c r="FN260" s="502"/>
      <c r="FO260" s="502"/>
      <c r="FP260" s="502"/>
      <c r="FQ260" s="502"/>
      <c r="FR260" s="502"/>
      <c r="FS260" s="502"/>
      <c r="FT260" s="504" t="s">
        <v>15150</v>
      </c>
      <c r="FU260" s="502">
        <v>1</v>
      </c>
      <c r="FV260" s="502">
        <v>2</v>
      </c>
      <c r="FW260" s="502">
        <v>25</v>
      </c>
      <c r="FX260" s="152">
        <v>2000</v>
      </c>
      <c r="FY260" s="152">
        <v>0</v>
      </c>
    </row>
    <row r="261" spans="1:181">
      <c r="A261">
        <v>80212</v>
      </c>
      <c r="B261" s="543" t="s">
        <v>15709</v>
      </c>
      <c r="C261" s="139">
        <v>2</v>
      </c>
      <c r="E261" s="139">
        <f t="shared" si="105"/>
        <v>0</v>
      </c>
      <c r="F261" s="139">
        <v>1</v>
      </c>
      <c r="G261" s="139">
        <v>1</v>
      </c>
      <c r="H261" s="139">
        <v>1</v>
      </c>
      <c r="J261" s="139">
        <v>1</v>
      </c>
      <c r="L261" s="139">
        <f t="shared" si="106"/>
        <v>2.7E-2</v>
      </c>
      <c r="M261" s="139">
        <f t="shared" si="107"/>
        <v>1.7999999999999999E-2</v>
      </c>
      <c r="N261" s="300" t="str">
        <f t="shared" si="112"/>
        <v>PLAYERSKILL_80212</v>
      </c>
      <c r="O261" s="300" t="str">
        <f t="shared" si="108"/>
        <v>PLAYERSKILLDES_80212</v>
      </c>
      <c r="P261" s="300" t="str">
        <f t="shared" si="113"/>
        <v>PLAYERSKILLDES2_80212</v>
      </c>
      <c r="Q261" s="300" t="str">
        <f t="shared" si="114"/>
        <v>PLAYERSKILLDES3_80212</v>
      </c>
      <c r="R261" s="300" t="str">
        <f t="shared" si="115"/>
        <v>PLAYERSKILLDES4_80212</v>
      </c>
      <c r="S261" s="300" t="s">
        <v>15336</v>
      </c>
      <c r="T261" s="502">
        <v>101</v>
      </c>
      <c r="U261" s="503"/>
      <c r="V261" s="503"/>
      <c r="W261" s="503"/>
      <c r="X261" s="503"/>
      <c r="Y261" s="503"/>
      <c r="Z261" s="502"/>
      <c r="AA261" s="502"/>
      <c r="AB261" s="502"/>
      <c r="AC261" s="502"/>
      <c r="AD261" s="504" t="s">
        <v>15710</v>
      </c>
      <c r="AF261" s="502"/>
      <c r="AG261" s="504"/>
      <c r="AH261" s="502">
        <v>120</v>
      </c>
      <c r="AI261" s="502"/>
      <c r="AJ261" s="504"/>
      <c r="AK261" s="504"/>
      <c r="AL261" s="502"/>
      <c r="AM261" s="502">
        <v>1</v>
      </c>
      <c r="AN261" s="496" t="s">
        <v>15711</v>
      </c>
      <c r="AO261" s="502">
        <v>0</v>
      </c>
      <c r="AP261" s="502">
        <v>3</v>
      </c>
      <c r="AQ261" s="502">
        <v>8</v>
      </c>
      <c r="AR261" s="502">
        <v>0</v>
      </c>
      <c r="AS261" s="502"/>
      <c r="AT261" s="504" t="str">
        <f>"["&amp;VLOOKUP([1]playerSkillEffect!$A261,[1]法术参数设计表!$A$2:$O$168,8,FALSE)*1000&amp;",0]"</f>
        <v>[5000,0]</v>
      </c>
      <c r="AU261" s="504" t="str">
        <f>"["&amp;VLOOKUP([1]playerSkillEffect!$A261,[1]法术参数设计表!$A$2:$O$168,9,FALSE)*1000&amp;",0]"</f>
        <v>[3000,0]</v>
      </c>
      <c r="AV261" s="504" t="str">
        <f>"["&amp;VLOOKUP([1]playerSkillEffect!$A261,[1]法术参数设计表!$A$2:$O$168,10,FALSE)&amp;",0]"</f>
        <v>[0,0]</v>
      </c>
      <c r="AW261" s="502">
        <v>1</v>
      </c>
      <c r="AX261" s="502">
        <v>1</v>
      </c>
      <c r="AY261" s="502">
        <v>1</v>
      </c>
      <c r="AZ261" s="502" t="s">
        <v>6831</v>
      </c>
      <c r="BA261" s="502"/>
      <c r="BB261" s="502">
        <v>1</v>
      </c>
      <c r="BC261" s="502"/>
      <c r="BD261" s="502" t="s">
        <v>6831</v>
      </c>
      <c r="BE261" s="502" t="s">
        <v>6831</v>
      </c>
      <c r="BF261" s="502" t="s">
        <v>6831</v>
      </c>
      <c r="BG261" s="502" t="s">
        <v>6831</v>
      </c>
      <c r="BH261" s="502">
        <v>100</v>
      </c>
      <c r="BI261" s="504" t="s">
        <v>15356</v>
      </c>
      <c r="BJ261" s="502">
        <v>0</v>
      </c>
      <c r="BK261" s="502">
        <v>1</v>
      </c>
      <c r="BL261" s="502">
        <f>VLOOKUP(A261,[1]法术参数设计表!$A$2:$W$223,5,FALSE)</f>
        <v>45</v>
      </c>
      <c r="BM261" s="502">
        <v>13</v>
      </c>
      <c r="BN261" s="502">
        <v>20</v>
      </c>
      <c r="BO261" s="502"/>
      <c r="BP261" s="504" t="s">
        <v>15712</v>
      </c>
      <c r="BQ261" s="502">
        <v>2</v>
      </c>
      <c r="BR261" s="502"/>
      <c r="BS261" s="504" t="s">
        <v>15716</v>
      </c>
      <c r="BT261" s="504" t="str">
        <f>IF(VLOOKUP(A259,[1]法术参数设计表!$A$2:$Q$168,16,FALSE)="","","["&amp;2*ROUND(VLOOKUP(A259,[1]法术参数设计表!$A$2:$Q$168,16,FALSE),0)&amp;","&amp;2*ROUND(VLOOKUP(A259,[1]法术参数设计表!$A$2:$Q$168,17,FALSE),0)&amp;"]")</f>
        <v>[31520,120]</v>
      </c>
      <c r="BU261" s="502" t="str">
        <f>IF(VLOOKUP(A259,[1]法术参数设计表!$A$2:$Q$168,16,FALSE)="","","["&amp;ROUND(VLOOKUP(A259,[1]法术参数设计表!$A$2:$Q$168,16,FALSE),0)&amp;","&amp;ROUND(VLOOKUP(A259,[1]法术参数设计表!$A$2:$Q$168,17,FALSE),0)&amp;"]")</f>
        <v>[15760,60]</v>
      </c>
      <c r="BV261" s="504"/>
      <c r="BW261" s="502" t="s">
        <v>6831</v>
      </c>
      <c r="BX261" s="502">
        <v>8</v>
      </c>
      <c r="BY261" s="505" t="s">
        <v>6831</v>
      </c>
      <c r="BZ261" s="505" t="s">
        <v>6831</v>
      </c>
      <c r="CA261" s="505">
        <v>480212</v>
      </c>
      <c r="CB261" s="505" t="s">
        <v>15138</v>
      </c>
      <c r="CC261" s="505"/>
      <c r="CD261" s="505"/>
      <c r="CE261" s="502" t="s">
        <v>6831</v>
      </c>
      <c r="CF261" s="502" t="s">
        <v>6831</v>
      </c>
      <c r="CG261" s="502" t="s">
        <v>6831</v>
      </c>
      <c r="CH261" s="502" t="s">
        <v>6831</v>
      </c>
      <c r="CI261" s="502" t="s">
        <v>6831</v>
      </c>
      <c r="CJ261" s="502"/>
      <c r="CK261" s="502"/>
      <c r="CL261" s="502"/>
      <c r="CM261" s="502"/>
      <c r="CN261" s="502"/>
      <c r="CO261" s="502"/>
      <c r="CP261" s="502"/>
      <c r="CQ261" s="502"/>
      <c r="CR261" s="502"/>
      <c r="CS261" s="502"/>
      <c r="CT261" s="502"/>
      <c r="CU261" s="502"/>
      <c r="CV261" s="502"/>
      <c r="CW261" s="502"/>
      <c r="CX261" s="502"/>
      <c r="CY261" s="502"/>
      <c r="CZ261" s="144">
        <v>100</v>
      </c>
      <c r="DA261" s="504" t="s">
        <v>15356</v>
      </c>
      <c r="DB261" s="502">
        <v>1</v>
      </c>
      <c r="DC261" s="502"/>
      <c r="DD261" s="504"/>
      <c r="DE261" s="504"/>
      <c r="DF261" s="504"/>
      <c r="DG261" s="504"/>
      <c r="DH261" s="502">
        <v>1</v>
      </c>
      <c r="DI261" s="502">
        <f t="shared" si="116"/>
        <v>45</v>
      </c>
      <c r="DJ261" s="502">
        <v>9</v>
      </c>
      <c r="DK261" s="502">
        <v>20</v>
      </c>
      <c r="DL261" s="502"/>
      <c r="DM261" s="502" t="s">
        <v>12513</v>
      </c>
      <c r="DN261" s="502">
        <v>2</v>
      </c>
      <c r="DO261" s="502"/>
      <c r="DP261" s="504" t="s">
        <v>15717</v>
      </c>
      <c r="DQ261" s="504" t="s">
        <v>15718</v>
      </c>
      <c r="DR261" s="502" t="str">
        <f>IF(VLOOKUP(A261,[1]法术参数设计表!$A$2:$Q$168,16,FALSE)="","","["&amp;ROUND(VLOOKUP(A261,[1]法术参数设计表!$A$2:$Q$168,16,FALSE),0)&amp;","&amp;ROUND(VLOOKUP(A261,[1]法术参数设计表!$A$2:$Q$168,17,FALSE),0)&amp;"]")</f>
        <v>[20488,80]</v>
      </c>
      <c r="DS261" s="502"/>
      <c r="DT261" s="502">
        <v>8</v>
      </c>
      <c r="DU261" s="502"/>
      <c r="DV261" s="502"/>
      <c r="DW261" s="502">
        <v>480212</v>
      </c>
      <c r="DX261" s="504" t="s">
        <v>15205</v>
      </c>
      <c r="DY261" s="502"/>
      <c r="DZ261" s="502"/>
      <c r="EA261" s="502"/>
      <c r="EB261" s="502"/>
      <c r="EC261" s="502"/>
      <c r="ED261" s="502"/>
      <c r="EE261" s="502"/>
      <c r="EF261" s="502"/>
      <c r="EG261" s="502"/>
      <c r="EH261" s="502"/>
      <c r="EI261" s="502"/>
      <c r="EJ261" s="502"/>
      <c r="EK261" s="502"/>
      <c r="EL261" s="502"/>
      <c r="EM261" s="502"/>
      <c r="EN261" s="502"/>
      <c r="EO261" s="502"/>
      <c r="EP261" s="502"/>
      <c r="EQ261" s="502"/>
      <c r="ER261" s="502"/>
      <c r="ES261" s="502"/>
      <c r="ET261" s="502"/>
      <c r="EU261" s="502"/>
      <c r="EV261" s="502"/>
      <c r="EW261" s="502">
        <f t="shared" si="110"/>
        <v>1</v>
      </c>
      <c r="EX261" s="502"/>
      <c r="EY261" s="502"/>
      <c r="EZ261" s="502">
        <v>101</v>
      </c>
      <c r="FA261" s="502"/>
      <c r="FB261" s="502"/>
      <c r="FC261" s="502"/>
      <c r="FD261" s="502"/>
      <c r="FE261" s="502"/>
      <c r="FF261" s="502"/>
      <c r="FG261" s="502"/>
      <c r="FH261" s="502"/>
      <c r="FI261" s="502">
        <v>25</v>
      </c>
      <c r="FJ261" s="502">
        <f t="shared" si="111"/>
        <v>1</v>
      </c>
      <c r="FK261" s="502"/>
      <c r="FL261" s="502"/>
      <c r="FM261" s="502">
        <v>101</v>
      </c>
      <c r="FN261" s="502"/>
      <c r="FO261" s="502"/>
      <c r="FP261" s="502"/>
      <c r="FQ261" s="502"/>
      <c r="FR261" s="502"/>
      <c r="FS261" s="502"/>
      <c r="FT261" s="504" t="s">
        <v>15150</v>
      </c>
      <c r="FU261" s="502">
        <v>1</v>
      </c>
      <c r="FV261" s="502">
        <v>2</v>
      </c>
      <c r="FW261" s="502">
        <v>25</v>
      </c>
      <c r="FX261" s="152">
        <v>2000</v>
      </c>
      <c r="FY261" s="152">
        <v>0</v>
      </c>
    </row>
    <row r="262" spans="1:181">
      <c r="A262">
        <v>8022</v>
      </c>
      <c r="B262" s="543" t="s">
        <v>15719</v>
      </c>
      <c r="C262" s="139">
        <v>2</v>
      </c>
      <c r="E262" s="139">
        <f t="shared" si="105"/>
        <v>0</v>
      </c>
      <c r="F262" s="139">
        <v>1</v>
      </c>
      <c r="G262" s="139">
        <v>1</v>
      </c>
      <c r="H262" s="139">
        <v>1</v>
      </c>
      <c r="J262" s="139">
        <v>1</v>
      </c>
      <c r="L262" s="139">
        <f t="shared" si="106"/>
        <v>2.7E-2</v>
      </c>
      <c r="M262" s="139">
        <f t="shared" si="107"/>
        <v>1.7999999999999999E-2</v>
      </c>
      <c r="N262" s="300" t="str">
        <f t="shared" si="112"/>
        <v>PLAYERSKILL_8022</v>
      </c>
      <c r="O262" s="300" t="str">
        <f t="shared" si="108"/>
        <v>PLAYERSKILLDES_8022</v>
      </c>
      <c r="P262" s="300" t="str">
        <f t="shared" si="113"/>
        <v>PLAYERSKILLDES2_8022</v>
      </c>
      <c r="Q262" s="300" t="str">
        <f t="shared" si="114"/>
        <v>PLAYERSKILLDES3_8022</v>
      </c>
      <c r="R262" s="300" t="str">
        <f t="shared" si="115"/>
        <v>PLAYERSKILLDES4_8022</v>
      </c>
      <c r="S262" s="300" t="s">
        <v>15336</v>
      </c>
      <c r="T262" s="502">
        <v>101</v>
      </c>
      <c r="U262" s="503"/>
      <c r="V262" s="503"/>
      <c r="W262" s="503"/>
      <c r="X262" s="503"/>
      <c r="Y262" s="503"/>
      <c r="Z262" s="502"/>
      <c r="AA262" s="502"/>
      <c r="AB262" s="502"/>
      <c r="AC262" s="502"/>
      <c r="AD262" s="504" t="s">
        <v>15720</v>
      </c>
      <c r="AF262" s="502"/>
      <c r="AG262" s="504" t="s">
        <v>15721</v>
      </c>
      <c r="AH262" s="502">
        <v>120</v>
      </c>
      <c r="AI262" s="502"/>
      <c r="AJ262" s="504"/>
      <c r="AK262" s="504"/>
      <c r="AL262" s="502"/>
      <c r="AM262" s="502">
        <v>1</v>
      </c>
      <c r="AN262" s="496" t="s">
        <v>15722</v>
      </c>
      <c r="AO262" s="502">
        <v>0</v>
      </c>
      <c r="AP262" s="502">
        <v>3</v>
      </c>
      <c r="AQ262" s="502">
        <v>8</v>
      </c>
      <c r="AR262" s="502">
        <v>0</v>
      </c>
      <c r="AS262" s="502"/>
      <c r="AT262" s="504" t="str">
        <f>"["&amp;VLOOKUP([1]playerSkillEffect!$A262,[1]法术参数设计表!$A$2:$O$168,8,FALSE)*1000&amp;",0]"</f>
        <v>[6000,0]</v>
      </c>
      <c r="AU262" s="504" t="str">
        <f>"["&amp;VLOOKUP([1]playerSkillEffect!$A262,[1]法术参数设计表!$A$2:$O$168,9,FALSE)*1000&amp;",0]"</f>
        <v>[8000,0]</v>
      </c>
      <c r="AV262" s="504" t="str">
        <f>"["&amp;VLOOKUP([1]playerSkillEffect!$A262,[1]法术参数设计表!$A$2:$O$168,10,FALSE)&amp;",0]"</f>
        <v>[0,0]</v>
      </c>
      <c r="AW262" s="502">
        <v>1</v>
      </c>
      <c r="AX262" s="502">
        <v>1</v>
      </c>
      <c r="AY262" s="502">
        <v>1</v>
      </c>
      <c r="AZ262" s="502" t="s">
        <v>6831</v>
      </c>
      <c r="BA262" s="502"/>
      <c r="BB262" s="502">
        <v>1</v>
      </c>
      <c r="BC262" s="502"/>
      <c r="BD262" s="502" t="s">
        <v>6831</v>
      </c>
      <c r="BE262" s="502" t="s">
        <v>6831</v>
      </c>
      <c r="BF262" s="502" t="s">
        <v>6831</v>
      </c>
      <c r="BG262" s="502" t="s">
        <v>6831</v>
      </c>
      <c r="BH262" s="502">
        <v>100</v>
      </c>
      <c r="BI262" s="502"/>
      <c r="BJ262" s="502"/>
      <c r="BK262" s="502">
        <v>1</v>
      </c>
      <c r="BL262" s="502">
        <f>VLOOKUP(A262,[1]法术参数设计表!$A$2:$W$223,5,FALSE)</f>
        <v>60</v>
      </c>
      <c r="BM262" s="502">
        <v>13</v>
      </c>
      <c r="BN262" s="502">
        <v>23</v>
      </c>
      <c r="BO262" s="502"/>
      <c r="BP262" s="502" t="s">
        <v>12513</v>
      </c>
      <c r="BQ262" s="502">
        <v>2</v>
      </c>
      <c r="BR262" s="502"/>
      <c r="BS262" s="502" t="s">
        <v>6831</v>
      </c>
      <c r="BT262" s="502"/>
      <c r="BU262" s="502" t="str">
        <f>IF(VLOOKUP(A262,[1]法术参数设计表!$A$2:$Q$168,16,FALSE)="","","["&amp;ROUND(VLOOKUP(A262,[1]法术参数设计表!$A$2:$Q$168,16,FALSE),0)&amp;","&amp;ROUND(VLOOKUP(A262,[1]法术参数设计表!$A$2:$Q$168,17,FALSE),0)&amp;"]")</f>
        <v>[34520,140]</v>
      </c>
      <c r="BV262" s="502"/>
      <c r="BW262" s="502" t="s">
        <v>6831</v>
      </c>
      <c r="BX262" s="502">
        <v>8</v>
      </c>
      <c r="BY262" s="505" t="s">
        <v>6831</v>
      </c>
      <c r="BZ262" s="505" t="s">
        <v>6831</v>
      </c>
      <c r="CA262" s="505"/>
      <c r="CB262" s="505"/>
      <c r="CC262" s="505"/>
      <c r="CD262" s="505"/>
      <c r="CE262" s="502" t="s">
        <v>6831</v>
      </c>
      <c r="CF262" s="502" t="s">
        <v>6831</v>
      </c>
      <c r="CG262" s="502" t="s">
        <v>6831</v>
      </c>
      <c r="CH262" s="502" t="s">
        <v>6831</v>
      </c>
      <c r="CI262" s="502" t="s">
        <v>6831</v>
      </c>
      <c r="CJ262" s="502"/>
      <c r="CK262" s="502"/>
      <c r="CL262" s="502"/>
      <c r="CM262" s="502"/>
      <c r="CN262" s="502"/>
      <c r="CO262" s="502"/>
      <c r="CP262" s="502"/>
      <c r="CQ262" s="502"/>
      <c r="CR262" s="502"/>
      <c r="CS262" s="502"/>
      <c r="CT262" s="502"/>
      <c r="CU262" s="502"/>
      <c r="CV262" s="502"/>
      <c r="CW262" s="502"/>
      <c r="CX262" s="502"/>
      <c r="CY262" s="502">
        <v>2</v>
      </c>
      <c r="CZ262" s="502"/>
      <c r="DA262" s="502"/>
      <c r="DB262" s="502"/>
      <c r="DC262" s="502"/>
      <c r="DD262" s="504"/>
      <c r="DE262" s="504"/>
      <c r="DF262" s="504"/>
      <c r="DG262" s="504"/>
      <c r="DH262" s="502"/>
      <c r="DI262" s="502">
        <f t="shared" si="116"/>
        <v>60</v>
      </c>
      <c r="DJ262" s="502"/>
      <c r="DK262" s="502"/>
      <c r="DL262" s="502"/>
      <c r="DM262" s="502"/>
      <c r="DN262" s="502"/>
      <c r="DO262" s="502"/>
      <c r="DP262" s="502"/>
      <c r="DQ262" s="502"/>
      <c r="DR262" s="502"/>
      <c r="DS262" s="502"/>
      <c r="DT262" s="502"/>
      <c r="DU262" s="502"/>
      <c r="DV262" s="502"/>
      <c r="DW262" s="502"/>
      <c r="DX262" s="502"/>
      <c r="DY262" s="502"/>
      <c r="DZ262" s="502"/>
      <c r="EA262" s="502"/>
      <c r="EB262" s="502"/>
      <c r="EC262" s="502"/>
      <c r="ED262" s="502"/>
      <c r="EE262" s="502"/>
      <c r="EF262" s="502"/>
      <c r="EG262" s="502"/>
      <c r="EH262" s="502"/>
      <c r="EI262" s="502"/>
      <c r="EJ262" s="502"/>
      <c r="EK262" s="502"/>
      <c r="EL262" s="502"/>
      <c r="EM262" s="502"/>
      <c r="EN262" s="502"/>
      <c r="EO262" s="502"/>
      <c r="EP262" s="502"/>
      <c r="EQ262" s="502"/>
      <c r="ER262" s="502"/>
      <c r="ES262" s="502"/>
      <c r="ET262" s="502"/>
      <c r="EU262" s="502"/>
      <c r="EV262" s="502"/>
      <c r="EW262" s="502">
        <f t="shared" si="110"/>
        <v>1</v>
      </c>
      <c r="EX262" s="502"/>
      <c r="EY262" s="502"/>
      <c r="EZ262" s="502">
        <v>101</v>
      </c>
      <c r="FA262" s="502"/>
      <c r="FB262" s="502"/>
      <c r="FC262" s="502"/>
      <c r="FD262" s="502"/>
      <c r="FE262" s="502"/>
      <c r="FF262" s="502"/>
      <c r="FG262" s="502"/>
      <c r="FH262" s="502"/>
      <c r="FI262" s="502">
        <v>25</v>
      </c>
      <c r="FJ262" s="502">
        <f t="shared" si="111"/>
        <v>1</v>
      </c>
      <c r="FK262" s="502"/>
      <c r="FL262" s="502"/>
      <c r="FM262" s="502">
        <v>101</v>
      </c>
      <c r="FN262" s="502"/>
      <c r="FO262" s="502"/>
      <c r="FP262" s="502"/>
      <c r="FQ262" s="502"/>
      <c r="FR262" s="502"/>
      <c r="FS262" s="502"/>
      <c r="FT262" s="504"/>
      <c r="FU262" s="502"/>
      <c r="FV262" s="502">
        <v>2</v>
      </c>
      <c r="FW262" s="502">
        <v>25</v>
      </c>
      <c r="FX262" s="152">
        <v>2000</v>
      </c>
      <c r="FY262" s="152">
        <v>0</v>
      </c>
    </row>
    <row r="263" spans="1:181">
      <c r="A263">
        <v>80221</v>
      </c>
      <c r="B263" s="543" t="s">
        <v>15719</v>
      </c>
      <c r="C263" s="139">
        <v>2</v>
      </c>
      <c r="E263" s="139">
        <f t="shared" si="105"/>
        <v>0</v>
      </c>
      <c r="F263" s="139">
        <v>1</v>
      </c>
      <c r="G263" s="139">
        <v>1</v>
      </c>
      <c r="H263" s="139">
        <v>1</v>
      </c>
      <c r="J263" s="139">
        <v>1</v>
      </c>
      <c r="L263" s="139">
        <f t="shared" si="106"/>
        <v>2.7E-2</v>
      </c>
      <c r="M263" s="139">
        <f t="shared" si="107"/>
        <v>1.7999999999999999E-2</v>
      </c>
      <c r="N263" s="300" t="str">
        <f t="shared" si="112"/>
        <v>PLAYERSKILL_80221</v>
      </c>
      <c r="O263" s="300" t="str">
        <f t="shared" si="108"/>
        <v>PLAYERSKILLDES_80221</v>
      </c>
      <c r="P263" s="300" t="str">
        <f t="shared" si="113"/>
        <v>PLAYERSKILLDES2_80221</v>
      </c>
      <c r="Q263" s="300" t="str">
        <f t="shared" si="114"/>
        <v>PLAYERSKILLDES3_80221</v>
      </c>
      <c r="R263" s="300" t="str">
        <f t="shared" si="115"/>
        <v>PLAYERSKILLDES4_80221</v>
      </c>
      <c r="S263" s="300" t="s">
        <v>15336</v>
      </c>
      <c r="T263" s="502">
        <v>101</v>
      </c>
      <c r="U263" s="503"/>
      <c r="V263" s="503"/>
      <c r="W263" s="503"/>
      <c r="X263" s="503"/>
      <c r="Y263" s="503"/>
      <c r="Z263" s="502"/>
      <c r="AA263" s="502"/>
      <c r="AB263" s="502"/>
      <c r="AC263" s="502"/>
      <c r="AD263" s="504" t="s">
        <v>15720</v>
      </c>
      <c r="AF263" s="502"/>
      <c r="AG263" s="504" t="s">
        <v>15721</v>
      </c>
      <c r="AH263" s="502">
        <v>120</v>
      </c>
      <c r="AI263" s="502"/>
      <c r="AJ263" s="504"/>
      <c r="AK263" s="504"/>
      <c r="AL263" s="502"/>
      <c r="AM263" s="502">
        <v>1</v>
      </c>
      <c r="AN263" s="496" t="s">
        <v>15722</v>
      </c>
      <c r="AO263" s="502">
        <v>0</v>
      </c>
      <c r="AP263" s="502">
        <v>3</v>
      </c>
      <c r="AQ263" s="502">
        <v>8</v>
      </c>
      <c r="AR263" s="502">
        <v>0</v>
      </c>
      <c r="AS263" s="502"/>
      <c r="AT263" s="504" t="str">
        <f>"["&amp;VLOOKUP([1]playerSkillEffect!$A263,[1]法术参数设计表!$A$2:$O$168,8,FALSE)*1000&amp;",0]"</f>
        <v>[6000,0]</v>
      </c>
      <c r="AU263" s="504" t="str">
        <f>"["&amp;VLOOKUP([1]playerSkillEffect!$A263,[1]法术参数设计表!$A$2:$O$168,9,FALSE)*1000&amp;",0]"</f>
        <v>[8000,0]</v>
      </c>
      <c r="AV263" s="504" t="str">
        <f>"["&amp;VLOOKUP([1]playerSkillEffect!$A263,[1]法术参数设计表!$A$2:$O$168,10,FALSE)&amp;",0]"</f>
        <v>[0,0]</v>
      </c>
      <c r="AW263" s="502">
        <v>1</v>
      </c>
      <c r="AX263" s="502">
        <v>1</v>
      </c>
      <c r="AY263" s="502">
        <v>1</v>
      </c>
      <c r="AZ263" s="502" t="s">
        <v>6831</v>
      </c>
      <c r="BA263" s="502"/>
      <c r="BB263" s="502">
        <v>1</v>
      </c>
      <c r="BC263" s="502"/>
      <c r="BD263" s="502" t="s">
        <v>6831</v>
      </c>
      <c r="BE263" s="502" t="s">
        <v>6831</v>
      </c>
      <c r="BF263" s="502" t="s">
        <v>6831</v>
      </c>
      <c r="BG263" s="502" t="s">
        <v>6831</v>
      </c>
      <c r="BH263" s="502">
        <v>100</v>
      </c>
      <c r="BI263" s="502"/>
      <c r="BJ263" s="502"/>
      <c r="BK263" s="502">
        <v>1</v>
      </c>
      <c r="BL263" s="502">
        <f>VLOOKUP(A263,[1]法术参数设计表!$A$2:$W$223,5,FALSE)</f>
        <v>60</v>
      </c>
      <c r="BM263" s="502">
        <v>13</v>
      </c>
      <c r="BN263" s="502">
        <v>23</v>
      </c>
      <c r="BO263" s="502"/>
      <c r="BP263" s="502" t="s">
        <v>12513</v>
      </c>
      <c r="BQ263" s="502">
        <v>2</v>
      </c>
      <c r="BR263" s="502"/>
      <c r="BS263" s="502" t="s">
        <v>6831</v>
      </c>
      <c r="BT263" s="502"/>
      <c r="BU263" s="502" t="str">
        <f>IF(VLOOKUP(A263,[1]法术参数设计表!$A$2:$Q$168,16,FALSE)="","","["&amp;ROUND(VLOOKUP(A263,[1]法术参数设计表!$A$2:$Q$168,16,FALSE),0)&amp;","&amp;ROUND(VLOOKUP(A263,[1]法术参数设计表!$A$2:$Q$168,17,FALSE),0)&amp;"]")</f>
        <v>[34520,140]</v>
      </c>
      <c r="BV263" s="502"/>
      <c r="BW263" s="502" t="s">
        <v>6831</v>
      </c>
      <c r="BX263" s="502">
        <v>8</v>
      </c>
      <c r="BY263" s="505" t="s">
        <v>6831</v>
      </c>
      <c r="BZ263" s="505" t="s">
        <v>6831</v>
      </c>
      <c r="CA263" s="505">
        <v>480221</v>
      </c>
      <c r="CB263" s="505" t="s">
        <v>15138</v>
      </c>
      <c r="CC263" s="505"/>
      <c r="CD263" s="505"/>
      <c r="CE263" s="502" t="s">
        <v>6831</v>
      </c>
      <c r="CF263" s="502" t="s">
        <v>6831</v>
      </c>
      <c r="CG263" s="502" t="s">
        <v>6831</v>
      </c>
      <c r="CH263" s="502" t="s">
        <v>6831</v>
      </c>
      <c r="CI263" s="502" t="s">
        <v>6831</v>
      </c>
      <c r="CJ263" s="502"/>
      <c r="CK263" s="502"/>
      <c r="CL263" s="502"/>
      <c r="CM263" s="502"/>
      <c r="CN263" s="502"/>
      <c r="CO263" s="502"/>
      <c r="CP263" s="502"/>
      <c r="CQ263" s="502"/>
      <c r="CR263" s="502"/>
      <c r="CS263" s="502"/>
      <c r="CT263" s="502"/>
      <c r="CU263" s="502"/>
      <c r="CV263" s="502"/>
      <c r="CW263" s="502"/>
      <c r="CX263" s="502"/>
      <c r="CY263" s="502">
        <v>2</v>
      </c>
      <c r="CZ263" s="502"/>
      <c r="DA263" s="502"/>
      <c r="DB263" s="502"/>
      <c r="DC263" s="502"/>
      <c r="DD263" s="504"/>
      <c r="DE263" s="504"/>
      <c r="DF263" s="504"/>
      <c r="DG263" s="504"/>
      <c r="DH263" s="502"/>
      <c r="DI263" s="502">
        <f t="shared" si="116"/>
        <v>60</v>
      </c>
      <c r="DJ263" s="502"/>
      <c r="DK263" s="502"/>
      <c r="DL263" s="502"/>
      <c r="DM263" s="502"/>
      <c r="DN263" s="502"/>
      <c r="DO263" s="502"/>
      <c r="DP263" s="502"/>
      <c r="DQ263" s="502"/>
      <c r="DR263" s="502"/>
      <c r="DS263" s="502"/>
      <c r="DT263" s="502"/>
      <c r="DU263" s="502"/>
      <c r="DV263" s="502"/>
      <c r="DW263" s="502"/>
      <c r="DX263" s="502"/>
      <c r="DY263" s="502"/>
      <c r="DZ263" s="502"/>
      <c r="EA263" s="502"/>
      <c r="EB263" s="502"/>
      <c r="EC263" s="502"/>
      <c r="ED263" s="502"/>
      <c r="EE263" s="502"/>
      <c r="EF263" s="502"/>
      <c r="EG263" s="502"/>
      <c r="EH263" s="502"/>
      <c r="EI263" s="502"/>
      <c r="EJ263" s="502"/>
      <c r="EK263" s="502"/>
      <c r="EL263" s="502"/>
      <c r="EM263" s="502"/>
      <c r="EN263" s="502"/>
      <c r="EO263" s="502"/>
      <c r="EP263" s="502"/>
      <c r="EQ263" s="502"/>
      <c r="ER263" s="502"/>
      <c r="ES263" s="502"/>
      <c r="ET263" s="502"/>
      <c r="EU263" s="502"/>
      <c r="EV263" s="502"/>
      <c r="EW263" s="502">
        <f t="shared" si="110"/>
        <v>1</v>
      </c>
      <c r="EX263" s="502"/>
      <c r="EY263" s="502"/>
      <c r="EZ263" s="502">
        <v>101</v>
      </c>
      <c r="FA263" s="502"/>
      <c r="FB263" s="502"/>
      <c r="FC263" s="502"/>
      <c r="FD263" s="502"/>
      <c r="FE263" s="502"/>
      <c r="FF263" s="502"/>
      <c r="FG263" s="502"/>
      <c r="FH263" s="502"/>
      <c r="FI263" s="502">
        <v>25</v>
      </c>
      <c r="FJ263" s="502">
        <f t="shared" si="111"/>
        <v>1</v>
      </c>
      <c r="FK263" s="502"/>
      <c r="FL263" s="502"/>
      <c r="FM263" s="502">
        <v>101</v>
      </c>
      <c r="FN263" s="502"/>
      <c r="FO263" s="502"/>
      <c r="FP263" s="502"/>
      <c r="FQ263" s="502"/>
      <c r="FR263" s="502"/>
      <c r="FS263" s="502"/>
      <c r="FT263" s="504"/>
      <c r="FU263" s="502"/>
      <c r="FV263" s="502">
        <v>2</v>
      </c>
      <c r="FW263" s="502">
        <v>25</v>
      </c>
      <c r="FX263" s="152">
        <v>2000</v>
      </c>
      <c r="FY263" s="152">
        <v>0</v>
      </c>
    </row>
    <row r="264" spans="1:181">
      <c r="A264">
        <v>80222</v>
      </c>
      <c r="B264" s="543" t="s">
        <v>15719</v>
      </c>
      <c r="C264" s="139">
        <v>2</v>
      </c>
      <c r="E264" s="139">
        <f t="shared" si="105"/>
        <v>0</v>
      </c>
      <c r="F264" s="139">
        <v>1</v>
      </c>
      <c r="G264" s="139">
        <v>1</v>
      </c>
      <c r="H264" s="139">
        <v>1</v>
      </c>
      <c r="J264" s="139">
        <v>1</v>
      </c>
      <c r="L264" s="139">
        <f t="shared" si="106"/>
        <v>2.7E-2</v>
      </c>
      <c r="M264" s="139">
        <f t="shared" si="107"/>
        <v>1.7999999999999999E-2</v>
      </c>
      <c r="N264" s="300" t="str">
        <f t="shared" si="112"/>
        <v>PLAYERSKILL_80222</v>
      </c>
      <c r="O264" s="300" t="str">
        <f t="shared" si="108"/>
        <v>PLAYERSKILLDES_80222</v>
      </c>
      <c r="P264" s="300" t="str">
        <f t="shared" si="113"/>
        <v>PLAYERSKILLDES2_80222</v>
      </c>
      <c r="Q264" s="300" t="str">
        <f t="shared" si="114"/>
        <v>PLAYERSKILLDES3_80222</v>
      </c>
      <c r="R264" s="300" t="str">
        <f t="shared" si="115"/>
        <v>PLAYERSKILLDES4_80222</v>
      </c>
      <c r="S264" s="300" t="s">
        <v>15336</v>
      </c>
      <c r="T264" s="502">
        <v>101</v>
      </c>
      <c r="U264" s="503"/>
      <c r="V264" s="503"/>
      <c r="W264" s="503"/>
      <c r="X264" s="503"/>
      <c r="Y264" s="503"/>
      <c r="Z264" s="502"/>
      <c r="AA264" s="502"/>
      <c r="AB264" s="502"/>
      <c r="AC264" s="502"/>
      <c r="AD264" s="504" t="s">
        <v>15720</v>
      </c>
      <c r="AF264" s="502"/>
      <c r="AG264" s="504" t="s">
        <v>15721</v>
      </c>
      <c r="AH264" s="502">
        <v>120</v>
      </c>
      <c r="AI264" s="502"/>
      <c r="AJ264" s="504"/>
      <c r="AK264" s="504"/>
      <c r="AL264" s="502"/>
      <c r="AM264" s="502">
        <v>1</v>
      </c>
      <c r="AN264" s="496" t="s">
        <v>15722</v>
      </c>
      <c r="AO264" s="502">
        <v>0</v>
      </c>
      <c r="AP264" s="502">
        <v>3</v>
      </c>
      <c r="AQ264" s="502">
        <v>8</v>
      </c>
      <c r="AR264" s="502">
        <v>0</v>
      </c>
      <c r="AS264" s="502"/>
      <c r="AT264" s="504" t="str">
        <f>"["&amp;VLOOKUP([1]playerSkillEffect!$A264,[1]法术参数设计表!$A$2:$O$168,8,FALSE)*1000&amp;",0]"</f>
        <v>[6000,0]</v>
      </c>
      <c r="AU264" s="504" t="str">
        <f>"["&amp;VLOOKUP([1]playerSkillEffect!$A264,[1]法术参数设计表!$A$2:$O$168,9,FALSE)*1000&amp;",0]"</f>
        <v>[8000,0]</v>
      </c>
      <c r="AV264" s="504" t="str">
        <f>"["&amp;VLOOKUP([1]playerSkillEffect!$A264,[1]法术参数设计表!$A$2:$O$168,10,FALSE)&amp;",0]"</f>
        <v>[0,0]</v>
      </c>
      <c r="AW264" s="502">
        <v>1</v>
      </c>
      <c r="AX264" s="502">
        <v>1</v>
      </c>
      <c r="AY264" s="502">
        <v>1</v>
      </c>
      <c r="AZ264" s="502" t="s">
        <v>6831</v>
      </c>
      <c r="BA264" s="502"/>
      <c r="BB264" s="502">
        <v>1</v>
      </c>
      <c r="BC264" s="502"/>
      <c r="BD264" s="502" t="s">
        <v>6831</v>
      </c>
      <c r="BE264" s="502" t="s">
        <v>6831</v>
      </c>
      <c r="BF264" s="502" t="s">
        <v>6831</v>
      </c>
      <c r="BG264" s="502" t="s">
        <v>6831</v>
      </c>
      <c r="BH264" s="502">
        <v>100</v>
      </c>
      <c r="BI264" s="502"/>
      <c r="BJ264" s="502"/>
      <c r="BK264" s="502">
        <v>1</v>
      </c>
      <c r="BL264" s="502">
        <f>VLOOKUP(A264,[1]法术参数设计表!$A$2:$W$223,5,FALSE)</f>
        <v>60</v>
      </c>
      <c r="BM264" s="502">
        <v>13</v>
      </c>
      <c r="BN264" s="502">
        <v>23</v>
      </c>
      <c r="BO264" s="502"/>
      <c r="BP264" s="502" t="s">
        <v>12513</v>
      </c>
      <c r="BQ264" s="502">
        <v>2</v>
      </c>
      <c r="BR264" s="502"/>
      <c r="BS264" s="502" t="s">
        <v>6831</v>
      </c>
      <c r="BT264" s="502"/>
      <c r="BU264" s="502" t="str">
        <f>IF(VLOOKUP(A264,[1]法术参数设计表!$A$2:$Q$168,16,FALSE)="","","["&amp;ROUND(VLOOKUP(A264,[1]法术参数设计表!$A$2:$Q$168,16,FALSE),0)&amp;","&amp;ROUND(VLOOKUP(A264,[1]法术参数设计表!$A$2:$Q$168,17,FALSE),0)&amp;"]")</f>
        <v>[34520,140]</v>
      </c>
      <c r="BV264" s="502"/>
      <c r="BW264" s="502" t="s">
        <v>6831</v>
      </c>
      <c r="BX264" s="502">
        <v>8</v>
      </c>
      <c r="BY264" s="505" t="s">
        <v>6831</v>
      </c>
      <c r="BZ264" s="505" t="s">
        <v>6831</v>
      </c>
      <c r="CA264" s="505">
        <v>480222</v>
      </c>
      <c r="CB264" s="505" t="s">
        <v>15138</v>
      </c>
      <c r="CC264" s="505"/>
      <c r="CD264" s="505"/>
      <c r="CE264" s="502" t="s">
        <v>6831</v>
      </c>
      <c r="CF264" s="502" t="s">
        <v>6831</v>
      </c>
      <c r="CG264" s="502" t="s">
        <v>6831</v>
      </c>
      <c r="CH264" s="502" t="s">
        <v>6831</v>
      </c>
      <c r="CI264" s="502" t="s">
        <v>6831</v>
      </c>
      <c r="CJ264" s="502"/>
      <c r="CK264" s="502"/>
      <c r="CL264" s="502"/>
      <c r="CM264" s="502"/>
      <c r="CN264" s="502"/>
      <c r="CO264" s="502"/>
      <c r="CP264" s="502"/>
      <c r="CQ264" s="502"/>
      <c r="CR264" s="502"/>
      <c r="CS264" s="502"/>
      <c r="CT264" s="502"/>
      <c r="CU264" s="502"/>
      <c r="CV264" s="502"/>
      <c r="CW264" s="502"/>
      <c r="CX264" s="502"/>
      <c r="CY264" s="502">
        <v>2</v>
      </c>
      <c r="CZ264" s="502"/>
      <c r="DA264" s="502"/>
      <c r="DB264" s="502"/>
      <c r="DC264" s="502"/>
      <c r="DD264" s="504"/>
      <c r="DE264" s="504"/>
      <c r="DF264" s="504"/>
      <c r="DG264" s="504"/>
      <c r="DH264" s="502"/>
      <c r="DI264" s="502">
        <f t="shared" si="116"/>
        <v>60</v>
      </c>
      <c r="DJ264" s="502"/>
      <c r="DK264" s="502"/>
      <c r="DL264" s="502"/>
      <c r="DM264" s="502"/>
      <c r="DN264" s="502"/>
      <c r="DO264" s="502"/>
      <c r="DP264" s="502"/>
      <c r="DQ264" s="502"/>
      <c r="DR264" s="502"/>
      <c r="DS264" s="502"/>
      <c r="DT264" s="502"/>
      <c r="DU264" s="502"/>
      <c r="DV264" s="502"/>
      <c r="DW264" s="502"/>
      <c r="DX264" s="502"/>
      <c r="DY264" s="502"/>
      <c r="DZ264" s="502"/>
      <c r="EA264" s="502"/>
      <c r="EB264" s="502"/>
      <c r="EC264" s="502"/>
      <c r="ED264" s="502"/>
      <c r="EE264" s="502"/>
      <c r="EF264" s="502"/>
      <c r="EG264" s="502"/>
      <c r="EH264" s="502"/>
      <c r="EI264" s="502"/>
      <c r="EJ264" s="502"/>
      <c r="EK264" s="502"/>
      <c r="EL264" s="502"/>
      <c r="EM264" s="502"/>
      <c r="EN264" s="502"/>
      <c r="EO264" s="502"/>
      <c r="EP264" s="502"/>
      <c r="EQ264" s="502"/>
      <c r="ER264" s="502"/>
      <c r="ES264" s="502"/>
      <c r="ET264" s="502"/>
      <c r="EU264" s="502"/>
      <c r="EV264" s="502"/>
      <c r="EW264" s="502">
        <f t="shared" si="110"/>
        <v>1</v>
      </c>
      <c r="EX264" s="502"/>
      <c r="EY264" s="502"/>
      <c r="EZ264" s="502">
        <v>101</v>
      </c>
      <c r="FA264" s="502"/>
      <c r="FB264" s="502"/>
      <c r="FC264" s="502"/>
      <c r="FD264" s="502"/>
      <c r="FE264" s="502"/>
      <c r="FF264" s="504" t="s">
        <v>15723</v>
      </c>
      <c r="FG264" s="502"/>
      <c r="FH264" s="502"/>
      <c r="FI264" s="502">
        <v>25</v>
      </c>
      <c r="FJ264" s="502">
        <f t="shared" si="111"/>
        <v>1</v>
      </c>
      <c r="FK264" s="502"/>
      <c r="FL264" s="502"/>
      <c r="FM264" s="502">
        <v>101</v>
      </c>
      <c r="FN264" s="502"/>
      <c r="FO264" s="502"/>
      <c r="FP264" s="502"/>
      <c r="FQ264" s="502"/>
      <c r="FR264" s="502"/>
      <c r="FS264" s="502"/>
      <c r="FT264" s="504" t="s">
        <v>15723</v>
      </c>
      <c r="FU264" s="502"/>
      <c r="FV264" s="502">
        <v>2</v>
      </c>
      <c r="FW264" s="502">
        <v>25</v>
      </c>
      <c r="FX264" s="152">
        <v>2000</v>
      </c>
      <c r="FY264" s="152">
        <v>0</v>
      </c>
    </row>
    <row r="265" spans="1:181">
      <c r="A265">
        <v>8023</v>
      </c>
      <c r="B265" s="543" t="s">
        <v>15724</v>
      </c>
      <c r="C265" s="139">
        <v>2</v>
      </c>
      <c r="E265" s="139">
        <f t="shared" si="105"/>
        <v>0</v>
      </c>
      <c r="F265" s="139">
        <v>1</v>
      </c>
      <c r="G265" s="139">
        <v>1</v>
      </c>
      <c r="H265" s="139">
        <v>1</v>
      </c>
      <c r="J265" s="139">
        <v>1</v>
      </c>
      <c r="L265" s="139">
        <f t="shared" si="106"/>
        <v>2.7E-2</v>
      </c>
      <c r="M265" s="139">
        <f t="shared" si="107"/>
        <v>1.7999999999999999E-2</v>
      </c>
      <c r="N265" s="300" t="str">
        <f t="shared" si="112"/>
        <v>PLAYERSKILL_8023</v>
      </c>
      <c r="O265" s="300" t="str">
        <f t="shared" si="108"/>
        <v>PLAYERSKILLDES_8023</v>
      </c>
      <c r="P265" s="300" t="str">
        <f t="shared" si="113"/>
        <v>PLAYERSKILLDES2_8023</v>
      </c>
      <c r="Q265" s="300" t="str">
        <f t="shared" si="114"/>
        <v>PLAYERSKILLDES3_8023</v>
      </c>
      <c r="R265" s="300" t="str">
        <f t="shared" si="115"/>
        <v>PLAYERSKILLDES4_8023</v>
      </c>
      <c r="S265" s="300" t="s">
        <v>15336</v>
      </c>
      <c r="T265" s="502">
        <v>101</v>
      </c>
      <c r="U265" s="503"/>
      <c r="V265" s="503"/>
      <c r="W265" s="503"/>
      <c r="X265" s="503"/>
      <c r="Y265" s="503"/>
      <c r="Z265" s="502"/>
      <c r="AA265" s="502"/>
      <c r="AB265" s="502"/>
      <c r="AC265" s="502"/>
      <c r="AD265" s="504" t="s">
        <v>15725</v>
      </c>
      <c r="AF265" s="502"/>
      <c r="AG265" s="504"/>
      <c r="AH265" s="502">
        <v>120</v>
      </c>
      <c r="AI265" s="502"/>
      <c r="AJ265" s="504"/>
      <c r="AK265" s="504"/>
      <c r="AL265" s="502"/>
      <c r="AM265" s="502">
        <v>1</v>
      </c>
      <c r="AN265" s="496" t="s">
        <v>15726</v>
      </c>
      <c r="AO265" s="502">
        <v>0</v>
      </c>
      <c r="AP265" s="502">
        <v>3</v>
      </c>
      <c r="AQ265" s="502">
        <v>8</v>
      </c>
      <c r="AR265" s="502">
        <v>0</v>
      </c>
      <c r="AS265" s="502"/>
      <c r="AT265" s="504" t="str">
        <f>"["&amp;VLOOKUP([1]playerSkillEffect!$A265,[1]法术参数设计表!$A$2:$O$168,8,FALSE)*1000&amp;",0]"</f>
        <v>[6000,0]</v>
      </c>
      <c r="AU265" s="504" t="str">
        <f>"["&amp;VLOOKUP([1]playerSkillEffect!$A265,[1]法术参数设计表!$A$2:$O$168,9,FALSE)*1000&amp;",0]"</f>
        <v>[12000,0]</v>
      </c>
      <c r="AV265" s="504" t="str">
        <f>"["&amp;VLOOKUP([1]playerSkillEffect!$A265,[1]法术参数设计表!$A$2:$O$168,10,FALSE)&amp;",0]"</f>
        <v>[0,0]</v>
      </c>
      <c r="AW265" s="502">
        <v>1</v>
      </c>
      <c r="AX265" s="502">
        <v>1</v>
      </c>
      <c r="AY265" s="502">
        <v>1</v>
      </c>
      <c r="AZ265" s="502" t="s">
        <v>6831</v>
      </c>
      <c r="BA265" s="502"/>
      <c r="BB265" s="502">
        <v>1</v>
      </c>
      <c r="BC265" s="502"/>
      <c r="BD265" s="502" t="s">
        <v>6831</v>
      </c>
      <c r="BE265" s="502" t="s">
        <v>6831</v>
      </c>
      <c r="BF265" s="502" t="s">
        <v>6831</v>
      </c>
      <c r="BG265" s="502" t="s">
        <v>6831</v>
      </c>
      <c r="BH265" s="502">
        <v>100</v>
      </c>
      <c r="BI265" s="502"/>
      <c r="BJ265" s="502"/>
      <c r="BK265" s="502">
        <v>1</v>
      </c>
      <c r="BL265" s="502">
        <v>60</v>
      </c>
      <c r="BM265" s="502">
        <v>13</v>
      </c>
      <c r="BN265" s="502">
        <v>17</v>
      </c>
      <c r="BO265" s="502"/>
      <c r="BP265" s="502" t="s">
        <v>12513</v>
      </c>
      <c r="BQ265" s="502">
        <v>2</v>
      </c>
      <c r="BR265" s="502"/>
      <c r="BS265" s="502" t="s">
        <v>6831</v>
      </c>
      <c r="BT265" s="502"/>
      <c r="BU265" s="502" t="str">
        <f>IF(VLOOKUP(A265,[1]法术参数设计表!$A$2:$Q$168,16,FALSE)="","","["&amp;ROUND(VLOOKUP(A265,[1]法术参数设计表!$A$2:$Q$168,16,FALSE),0)&amp;","&amp;ROUND(VLOOKUP(A265,[1]法术参数设计表!$A$2:$Q$168,17,FALSE),0)&amp;"]")</f>
        <v>[56280,230]</v>
      </c>
      <c r="BV265" s="502"/>
      <c r="BW265" s="502" t="s">
        <v>6831</v>
      </c>
      <c r="BX265" s="502">
        <v>8</v>
      </c>
      <c r="BY265" s="505" t="s">
        <v>6831</v>
      </c>
      <c r="BZ265" s="505" t="s">
        <v>6831</v>
      </c>
      <c r="CA265" s="505">
        <v>48023</v>
      </c>
      <c r="CB265" s="511" t="s">
        <v>15727</v>
      </c>
      <c r="CC265" s="505"/>
      <c r="CD265" s="505"/>
      <c r="CE265" s="502" t="s">
        <v>6831</v>
      </c>
      <c r="CF265" s="502" t="s">
        <v>6831</v>
      </c>
      <c r="CG265" s="502" t="s">
        <v>6831</v>
      </c>
      <c r="CH265" s="502" t="s">
        <v>6831</v>
      </c>
      <c r="CI265" s="502" t="s">
        <v>6831</v>
      </c>
      <c r="CJ265" s="502"/>
      <c r="CK265" s="502"/>
      <c r="CL265" s="502"/>
      <c r="CM265" s="502"/>
      <c r="CN265" s="502"/>
      <c r="CO265" s="502"/>
      <c r="CP265" s="502"/>
      <c r="CQ265" s="502"/>
      <c r="CR265" s="502"/>
      <c r="CS265" s="502"/>
      <c r="CT265" s="502"/>
      <c r="CU265" s="502"/>
      <c r="CV265" s="502"/>
      <c r="CW265" s="502"/>
      <c r="CX265" s="502"/>
      <c r="CY265" s="502">
        <v>3</v>
      </c>
      <c r="CZ265" s="502"/>
      <c r="DA265" s="502"/>
      <c r="DB265" s="502"/>
      <c r="DC265" s="502"/>
      <c r="DD265" s="504"/>
      <c r="DE265" s="504"/>
      <c r="DF265" s="504"/>
      <c r="DG265" s="504"/>
      <c r="DH265" s="502"/>
      <c r="DI265" s="502">
        <v>60</v>
      </c>
      <c r="DJ265" s="502"/>
      <c r="DK265" s="502"/>
      <c r="DL265" s="502"/>
      <c r="DM265" s="502"/>
      <c r="DN265" s="502"/>
      <c r="DO265" s="502"/>
      <c r="DP265" s="502"/>
      <c r="DQ265" s="502"/>
      <c r="DR265" s="502"/>
      <c r="DS265" s="502"/>
      <c r="DT265" s="502"/>
      <c r="DU265" s="502"/>
      <c r="DV265" s="502"/>
      <c r="DW265" s="502"/>
      <c r="DX265" s="502"/>
      <c r="DY265" s="502"/>
      <c r="DZ265" s="502"/>
      <c r="EA265" s="502"/>
      <c r="EB265" s="502"/>
      <c r="EC265" s="502"/>
      <c r="ED265" s="502"/>
      <c r="EE265" s="502"/>
      <c r="EF265" s="502"/>
      <c r="EG265" s="502"/>
      <c r="EH265" s="502"/>
      <c r="EI265" s="502"/>
      <c r="EJ265" s="502"/>
      <c r="EK265" s="502"/>
      <c r="EL265" s="502"/>
      <c r="EM265" s="502"/>
      <c r="EN265" s="502"/>
      <c r="EO265" s="502"/>
      <c r="EP265" s="502"/>
      <c r="EQ265" s="502"/>
      <c r="ER265" s="502"/>
      <c r="ES265" s="502"/>
      <c r="ET265" s="502"/>
      <c r="EU265" s="502"/>
      <c r="EV265" s="502"/>
      <c r="EW265" s="502">
        <f t="shared" si="110"/>
        <v>1</v>
      </c>
      <c r="EX265" s="502"/>
      <c r="EY265" s="502"/>
      <c r="EZ265" s="502">
        <v>101</v>
      </c>
      <c r="FA265" s="502"/>
      <c r="FB265" s="502"/>
      <c r="FC265" s="502"/>
      <c r="FD265" s="502"/>
      <c r="FE265" s="502"/>
      <c r="FF265" s="502"/>
      <c r="FG265" s="502"/>
      <c r="FH265" s="502"/>
      <c r="FI265" s="502">
        <v>25</v>
      </c>
      <c r="FJ265" s="502">
        <f t="shared" si="111"/>
        <v>1</v>
      </c>
      <c r="FK265" s="502"/>
      <c r="FL265" s="502"/>
      <c r="FM265" s="502">
        <v>101</v>
      </c>
      <c r="FN265" s="502"/>
      <c r="FO265" s="502"/>
      <c r="FP265" s="502"/>
      <c r="FQ265" s="502"/>
      <c r="FR265" s="502"/>
      <c r="FS265" s="502"/>
      <c r="FT265" s="504"/>
      <c r="FU265" s="502"/>
      <c r="FV265" s="502">
        <v>2</v>
      </c>
      <c r="FW265" s="502">
        <v>25</v>
      </c>
      <c r="FX265" s="152">
        <v>2000</v>
      </c>
      <c r="FY265" s="152">
        <v>0</v>
      </c>
    </row>
    <row r="266" spans="1:181">
      <c r="A266">
        <v>80231</v>
      </c>
      <c r="B266" s="543" t="s">
        <v>15724</v>
      </c>
      <c r="C266" s="139">
        <v>2</v>
      </c>
      <c r="E266" s="139">
        <f t="shared" si="105"/>
        <v>0</v>
      </c>
      <c r="F266" s="139">
        <v>1</v>
      </c>
      <c r="G266" s="139">
        <v>1</v>
      </c>
      <c r="H266" s="139">
        <v>1</v>
      </c>
      <c r="J266" s="139">
        <v>1</v>
      </c>
      <c r="L266" s="139">
        <f t="shared" si="106"/>
        <v>2.7E-2</v>
      </c>
      <c r="M266" s="139">
        <f t="shared" si="107"/>
        <v>1.7999999999999999E-2</v>
      </c>
      <c r="N266" s="300" t="str">
        <f t="shared" si="112"/>
        <v>PLAYERSKILL_80231</v>
      </c>
      <c r="O266" s="300" t="str">
        <f t="shared" si="108"/>
        <v>PLAYERSKILLDES_80231</v>
      </c>
      <c r="P266" s="300" t="str">
        <f t="shared" si="113"/>
        <v>PLAYERSKILLDES2_80231</v>
      </c>
      <c r="Q266" s="300" t="str">
        <f t="shared" si="114"/>
        <v>PLAYERSKILLDES3_80231</v>
      </c>
      <c r="R266" s="300" t="str">
        <f t="shared" si="115"/>
        <v>PLAYERSKILLDES4_80231</v>
      </c>
      <c r="S266" s="300" t="s">
        <v>15336</v>
      </c>
      <c r="T266" s="502">
        <v>101</v>
      </c>
      <c r="U266" s="503"/>
      <c r="V266" s="503"/>
      <c r="W266" s="503"/>
      <c r="X266" s="503"/>
      <c r="Y266" s="503"/>
      <c r="Z266" s="502"/>
      <c r="AA266" s="502"/>
      <c r="AB266" s="502"/>
      <c r="AC266" s="502"/>
      <c r="AD266" s="504" t="s">
        <v>15725</v>
      </c>
      <c r="AF266" s="502"/>
      <c r="AG266" s="504"/>
      <c r="AH266" s="502">
        <v>120</v>
      </c>
      <c r="AI266" s="502"/>
      <c r="AJ266" s="504"/>
      <c r="AK266" s="504"/>
      <c r="AL266" s="502"/>
      <c r="AM266" s="502">
        <v>1</v>
      </c>
      <c r="AN266" s="496" t="s">
        <v>15726</v>
      </c>
      <c r="AO266" s="502">
        <v>0</v>
      </c>
      <c r="AP266" s="502">
        <v>3</v>
      </c>
      <c r="AQ266" s="502">
        <v>8</v>
      </c>
      <c r="AR266" s="502">
        <v>0</v>
      </c>
      <c r="AS266" s="502"/>
      <c r="AT266" s="504" t="str">
        <f>"["&amp;VLOOKUP([1]playerSkillEffect!$A266,[1]法术参数设计表!$A$2:$O$168,8,FALSE)*1000&amp;",0]"</f>
        <v>[6000,0]</v>
      </c>
      <c r="AU266" s="504" t="str">
        <f>"["&amp;VLOOKUP([1]playerSkillEffect!$A266,[1]法术参数设计表!$A$2:$O$168,9,FALSE)*1000&amp;",0]"</f>
        <v>[12000,0]</v>
      </c>
      <c r="AV266" s="504" t="str">
        <f>"["&amp;VLOOKUP([1]playerSkillEffect!$A266,[1]法术参数设计表!$A$2:$O$168,10,FALSE)&amp;",0]"</f>
        <v>[0,0]</v>
      </c>
      <c r="AW266" s="502">
        <v>1</v>
      </c>
      <c r="AX266" s="502">
        <v>1</v>
      </c>
      <c r="AY266" s="502">
        <v>1</v>
      </c>
      <c r="AZ266" s="502" t="s">
        <v>6831</v>
      </c>
      <c r="BA266" s="502"/>
      <c r="BB266" s="502">
        <v>1</v>
      </c>
      <c r="BC266" s="502"/>
      <c r="BD266" s="502" t="s">
        <v>6831</v>
      </c>
      <c r="BE266" s="502" t="s">
        <v>6831</v>
      </c>
      <c r="BF266" s="502" t="s">
        <v>6831</v>
      </c>
      <c r="BG266" s="502" t="s">
        <v>6831</v>
      </c>
      <c r="BH266" s="502">
        <v>100</v>
      </c>
      <c r="BI266" s="504" t="s">
        <v>15203</v>
      </c>
      <c r="BJ266" s="502">
        <v>0</v>
      </c>
      <c r="BK266" s="502">
        <v>1</v>
      </c>
      <c r="BL266" s="502">
        <f>VLOOKUP(A266,[1]法术参数设计表!$A$2:$W$223,5,FALSE)</f>
        <v>80</v>
      </c>
      <c r="BM266" s="502">
        <v>13</v>
      </c>
      <c r="BN266" s="502">
        <v>17</v>
      </c>
      <c r="BO266" s="502"/>
      <c r="BP266" s="502" t="s">
        <v>12513</v>
      </c>
      <c r="BQ266" s="502">
        <v>2</v>
      </c>
      <c r="BR266" s="502"/>
      <c r="BS266" s="502" t="s">
        <v>6831</v>
      </c>
      <c r="BT266" s="502"/>
      <c r="BU266" s="502" t="str">
        <f>IF(VLOOKUP(A266,[1]法术参数设计表!$A$2:$Q$168,16,FALSE)="","","["&amp;ROUND(VLOOKUP(A266,[1]法术参数设计表!$A$2:$Q$168,16,FALSE),0)&amp;","&amp;ROUND(VLOOKUP(A266,[1]法术参数设计表!$A$2:$Q$168,17,FALSE),0)&amp;"]")</f>
        <v>[56280,230]</v>
      </c>
      <c r="BV266" s="502"/>
      <c r="BW266" s="502" t="s">
        <v>6831</v>
      </c>
      <c r="BX266" s="502">
        <v>8</v>
      </c>
      <c r="BY266" s="505" t="s">
        <v>6831</v>
      </c>
      <c r="BZ266" s="505" t="s">
        <v>6831</v>
      </c>
      <c r="CA266" s="505">
        <v>48023</v>
      </c>
      <c r="CB266" s="511" t="s">
        <v>15464</v>
      </c>
      <c r="CC266" s="505"/>
      <c r="CD266" s="505"/>
      <c r="CE266" s="502" t="s">
        <v>6831</v>
      </c>
      <c r="CF266" s="502" t="s">
        <v>6831</v>
      </c>
      <c r="CG266" s="502" t="s">
        <v>6831</v>
      </c>
      <c r="CH266" s="502" t="s">
        <v>6831</v>
      </c>
      <c r="CI266" s="502" t="s">
        <v>6831</v>
      </c>
      <c r="CJ266" s="502"/>
      <c r="CK266" s="502"/>
      <c r="CL266" s="502"/>
      <c r="CM266" s="502"/>
      <c r="CN266" s="502"/>
      <c r="CO266" s="502"/>
      <c r="CP266" s="502"/>
      <c r="CQ266" s="502"/>
      <c r="CR266" s="502"/>
      <c r="CS266" s="502"/>
      <c r="CT266" s="502"/>
      <c r="CU266" s="502"/>
      <c r="CV266" s="502"/>
      <c r="CW266" s="502"/>
      <c r="CX266" s="502"/>
      <c r="CY266" s="502">
        <v>3</v>
      </c>
      <c r="CZ266" s="144">
        <v>100</v>
      </c>
      <c r="DA266" s="504" t="s">
        <v>15203</v>
      </c>
      <c r="DB266" s="502">
        <v>1</v>
      </c>
      <c r="DC266" s="502"/>
      <c r="DD266" s="504"/>
      <c r="DE266" s="504"/>
      <c r="DF266" s="504"/>
      <c r="DG266" s="504"/>
      <c r="DH266" s="502">
        <v>1</v>
      </c>
      <c r="DI266" s="502">
        <f t="shared" ref="DI266:DI267" si="117">BL266</f>
        <v>80</v>
      </c>
      <c r="DJ266" s="502">
        <v>9</v>
      </c>
      <c r="DK266" s="502">
        <v>17</v>
      </c>
      <c r="DL266" s="502"/>
      <c r="DM266" s="504" t="s">
        <v>15329</v>
      </c>
      <c r="DN266" s="502">
        <v>2</v>
      </c>
      <c r="DO266" s="502"/>
      <c r="DP266" s="502"/>
      <c r="DQ266" s="502"/>
      <c r="DR266" s="502"/>
      <c r="DS266" s="502"/>
      <c r="DT266" s="502">
        <v>8</v>
      </c>
      <c r="DU266" s="502"/>
      <c r="DV266" s="502"/>
      <c r="DW266" s="502">
        <v>480231</v>
      </c>
      <c r="DX266" s="504" t="s">
        <v>15205</v>
      </c>
      <c r="DY266" s="502"/>
      <c r="DZ266" s="502"/>
      <c r="EA266" s="502"/>
      <c r="EB266" s="502"/>
      <c r="EC266" s="502"/>
      <c r="ED266" s="502"/>
      <c r="EE266" s="502"/>
      <c r="EF266" s="502"/>
      <c r="EG266" s="502"/>
      <c r="EH266" s="502"/>
      <c r="EI266" s="502"/>
      <c r="EJ266" s="502"/>
      <c r="EK266" s="502"/>
      <c r="EL266" s="502"/>
      <c r="EM266" s="502"/>
      <c r="EN266" s="502"/>
      <c r="EO266" s="502"/>
      <c r="EP266" s="502"/>
      <c r="EQ266" s="502"/>
      <c r="ER266" s="502"/>
      <c r="ES266" s="502"/>
      <c r="ET266" s="502"/>
      <c r="EU266" s="502"/>
      <c r="EV266" s="502"/>
      <c r="EW266" s="502">
        <f t="shared" si="110"/>
        <v>1</v>
      </c>
      <c r="EX266" s="502"/>
      <c r="EY266" s="502"/>
      <c r="EZ266" s="502">
        <v>101</v>
      </c>
      <c r="FA266" s="502"/>
      <c r="FB266" s="502"/>
      <c r="FC266" s="502"/>
      <c r="FD266" s="502"/>
      <c r="FE266" s="502"/>
      <c r="FF266" s="502"/>
      <c r="FG266" s="502"/>
      <c r="FH266" s="502"/>
      <c r="FI266" s="502">
        <v>25</v>
      </c>
      <c r="FJ266" s="502">
        <f t="shared" si="111"/>
        <v>1</v>
      </c>
      <c r="FK266" s="502"/>
      <c r="FL266" s="502"/>
      <c r="FM266" s="502">
        <v>101</v>
      </c>
      <c r="FN266" s="502"/>
      <c r="FO266" s="502"/>
      <c r="FP266" s="502"/>
      <c r="FQ266" s="502"/>
      <c r="FR266" s="502"/>
      <c r="FS266" s="502"/>
      <c r="FT266" s="504"/>
      <c r="FU266" s="502"/>
      <c r="FV266" s="502">
        <v>2</v>
      </c>
      <c r="FW266" s="502">
        <v>25</v>
      </c>
      <c r="FX266" s="152">
        <v>2000</v>
      </c>
      <c r="FY266" s="152">
        <v>0</v>
      </c>
    </row>
    <row r="267" spans="1:181">
      <c r="A267">
        <v>80232</v>
      </c>
      <c r="B267" s="543" t="s">
        <v>15724</v>
      </c>
      <c r="C267" s="139">
        <v>2</v>
      </c>
      <c r="E267" s="139">
        <f t="shared" si="105"/>
        <v>0</v>
      </c>
      <c r="F267" s="139">
        <v>1</v>
      </c>
      <c r="G267" s="139">
        <v>1</v>
      </c>
      <c r="H267" s="139">
        <v>1</v>
      </c>
      <c r="J267" s="139">
        <v>1</v>
      </c>
      <c r="L267" s="139">
        <f t="shared" si="106"/>
        <v>2.7E-2</v>
      </c>
      <c r="M267" s="139">
        <f t="shared" si="107"/>
        <v>1.7999999999999999E-2</v>
      </c>
      <c r="N267" s="300" t="str">
        <f t="shared" si="112"/>
        <v>PLAYERSKILL_80232</v>
      </c>
      <c r="O267" s="300" t="str">
        <f t="shared" si="108"/>
        <v>PLAYERSKILLDES_80232</v>
      </c>
      <c r="P267" s="300" t="str">
        <f t="shared" si="113"/>
        <v>PLAYERSKILLDES2_80232</v>
      </c>
      <c r="Q267" s="300" t="str">
        <f t="shared" si="114"/>
        <v>PLAYERSKILLDES3_80232</v>
      </c>
      <c r="R267" s="300" t="str">
        <f t="shared" si="115"/>
        <v>PLAYERSKILLDES4_80232</v>
      </c>
      <c r="S267" s="300" t="s">
        <v>15336</v>
      </c>
      <c r="T267" s="502">
        <v>101</v>
      </c>
      <c r="U267" s="503"/>
      <c r="V267" s="503"/>
      <c r="W267" s="503"/>
      <c r="X267" s="503"/>
      <c r="Y267" s="503"/>
      <c r="Z267" s="502"/>
      <c r="AA267" s="502"/>
      <c r="AB267" s="502"/>
      <c r="AC267" s="502"/>
      <c r="AD267" s="504" t="s">
        <v>15725</v>
      </c>
      <c r="AF267" s="502"/>
      <c r="AG267" s="504"/>
      <c r="AH267" s="502">
        <v>120</v>
      </c>
      <c r="AI267" s="502"/>
      <c r="AJ267" s="504"/>
      <c r="AK267" s="504"/>
      <c r="AL267" s="502"/>
      <c r="AM267" s="502">
        <v>1</v>
      </c>
      <c r="AN267" s="496" t="s">
        <v>15726</v>
      </c>
      <c r="AO267" s="502">
        <v>0</v>
      </c>
      <c r="AP267" s="502">
        <v>3</v>
      </c>
      <c r="AQ267" s="502">
        <v>8</v>
      </c>
      <c r="AR267" s="502">
        <v>0</v>
      </c>
      <c r="AS267" s="502"/>
      <c r="AT267" s="504" t="str">
        <f>"["&amp;VLOOKUP([1]playerSkillEffect!$A267,[1]法术参数设计表!$A$2:$O$168,8,FALSE)*1000&amp;",0]"</f>
        <v>[6000,0]</v>
      </c>
      <c r="AU267" s="504" t="str">
        <f>"["&amp;VLOOKUP([1]playerSkillEffect!$A267,[1]法术参数设计表!$A$2:$O$168,9,FALSE)*1000&amp;",0]"</f>
        <v>[12000,0]</v>
      </c>
      <c r="AV267" s="504" t="str">
        <f>"["&amp;VLOOKUP([1]playerSkillEffect!$A267,[1]法术参数设计表!$A$2:$O$168,10,FALSE)&amp;",0]"</f>
        <v>[0,0]</v>
      </c>
      <c r="AW267" s="502">
        <v>1</v>
      </c>
      <c r="AX267" s="502">
        <v>1</v>
      </c>
      <c r="AY267" s="502">
        <v>1</v>
      </c>
      <c r="AZ267" s="502" t="s">
        <v>6831</v>
      </c>
      <c r="BA267" s="502"/>
      <c r="BB267" s="502">
        <v>1</v>
      </c>
      <c r="BC267" s="502"/>
      <c r="BD267" s="502" t="s">
        <v>6831</v>
      </c>
      <c r="BE267" s="502">
        <v>1080232</v>
      </c>
      <c r="BF267" s="502" t="s">
        <v>6831</v>
      </c>
      <c r="BG267" s="502" t="s">
        <v>6831</v>
      </c>
      <c r="BH267" s="502">
        <v>100</v>
      </c>
      <c r="BI267" s="502"/>
      <c r="BJ267" s="502"/>
      <c r="BK267" s="502">
        <v>1</v>
      </c>
      <c r="BL267" s="502">
        <f>VLOOKUP(A267,[1]法术参数设计表!$A$2:$W$223,5,FALSE)</f>
        <v>80</v>
      </c>
      <c r="BM267" s="502">
        <v>13</v>
      </c>
      <c r="BN267" s="502">
        <v>17</v>
      </c>
      <c r="BO267" s="502"/>
      <c r="BP267" s="502" t="s">
        <v>12513</v>
      </c>
      <c r="BQ267" s="502">
        <v>2</v>
      </c>
      <c r="BR267" s="502"/>
      <c r="BS267" s="502" t="s">
        <v>6831</v>
      </c>
      <c r="BT267" s="502"/>
      <c r="BU267" s="502" t="str">
        <f>IF(VLOOKUP(A267,[1]法术参数设计表!$A$2:$Q$168,16,FALSE)="","","["&amp;ROUND(VLOOKUP(A267,[1]法术参数设计表!$A$2:$Q$168,16,FALSE),0)&amp;","&amp;ROUND(VLOOKUP(A267,[1]法术参数设计表!$A$2:$Q$168,17,FALSE),0)&amp;"]")</f>
        <v>[56280,230]</v>
      </c>
      <c r="BV267" s="502"/>
      <c r="BW267" s="502" t="s">
        <v>6831</v>
      </c>
      <c r="BX267" s="502">
        <v>8</v>
      </c>
      <c r="BY267" s="505" t="s">
        <v>6831</v>
      </c>
      <c r="BZ267" s="505" t="s">
        <v>6831</v>
      </c>
      <c r="CA267" s="505">
        <v>48023</v>
      </c>
      <c r="CB267" s="505" t="s">
        <v>15138</v>
      </c>
      <c r="CC267" s="505"/>
      <c r="CD267" s="505"/>
      <c r="CE267" s="502" t="s">
        <v>6831</v>
      </c>
      <c r="CF267" s="502" t="s">
        <v>6831</v>
      </c>
      <c r="CG267" s="502" t="s">
        <v>6831</v>
      </c>
      <c r="CH267" s="502" t="s">
        <v>6831</v>
      </c>
      <c r="CI267" s="502" t="s">
        <v>6831</v>
      </c>
      <c r="CJ267" s="502"/>
      <c r="CK267" s="502"/>
      <c r="CL267" s="502"/>
      <c r="CM267" s="502"/>
      <c r="CN267" s="502"/>
      <c r="CO267" s="502"/>
      <c r="CP267" s="502"/>
      <c r="CQ267" s="502"/>
      <c r="CR267" s="502"/>
      <c r="CS267" s="502"/>
      <c r="CT267" s="502"/>
      <c r="CU267" s="502"/>
      <c r="CV267" s="502"/>
      <c r="CW267" s="502"/>
      <c r="CX267" s="502"/>
      <c r="CY267" s="502">
        <v>3</v>
      </c>
      <c r="CZ267" s="144">
        <v>100</v>
      </c>
      <c r="DA267" s="504" t="s">
        <v>15203</v>
      </c>
      <c r="DB267" s="502">
        <v>1</v>
      </c>
      <c r="DC267" s="502"/>
      <c r="DD267" s="504"/>
      <c r="DE267" s="504"/>
      <c r="DF267" s="504"/>
      <c r="DG267" s="504"/>
      <c r="DH267" s="502">
        <v>1</v>
      </c>
      <c r="DI267" s="502">
        <f t="shared" si="117"/>
        <v>80</v>
      </c>
      <c r="DJ267" s="502">
        <v>9</v>
      </c>
      <c r="DK267" s="502">
        <v>17</v>
      </c>
      <c r="DL267" s="502"/>
      <c r="DM267" s="504" t="s">
        <v>15329</v>
      </c>
      <c r="DN267" s="502">
        <v>2</v>
      </c>
      <c r="DO267" s="502"/>
      <c r="DP267" s="502"/>
      <c r="DQ267" s="502"/>
      <c r="DR267" s="502"/>
      <c r="DS267" s="502"/>
      <c r="DT267" s="502">
        <v>8</v>
      </c>
      <c r="DU267" s="502"/>
      <c r="DV267" s="502"/>
      <c r="DW267" s="502">
        <v>480231</v>
      </c>
      <c r="DX267" s="504" t="s">
        <v>15205</v>
      </c>
      <c r="DY267" s="502"/>
      <c r="DZ267" s="502"/>
      <c r="EA267" s="502"/>
      <c r="EB267" s="502"/>
      <c r="EC267" s="502"/>
      <c r="ED267" s="502"/>
      <c r="EE267" s="502"/>
      <c r="EF267" s="502"/>
      <c r="EG267" s="502"/>
      <c r="EH267" s="502"/>
      <c r="EI267" s="502"/>
      <c r="EJ267" s="502"/>
      <c r="EK267" s="502"/>
      <c r="EL267" s="502"/>
      <c r="EM267" s="502"/>
      <c r="EN267" s="502"/>
      <c r="EO267" s="502"/>
      <c r="EP267" s="502"/>
      <c r="EQ267" s="502"/>
      <c r="ER267" s="502"/>
      <c r="ES267" s="502"/>
      <c r="ET267" s="502"/>
      <c r="EU267" s="502"/>
      <c r="EV267" s="502"/>
      <c r="EW267" s="502">
        <f t="shared" si="110"/>
        <v>1</v>
      </c>
      <c r="EX267" s="502"/>
      <c r="EY267" s="502"/>
      <c r="EZ267" s="502">
        <v>101</v>
      </c>
      <c r="FA267" s="502"/>
      <c r="FB267" s="502"/>
      <c r="FC267" s="502"/>
      <c r="FD267" s="502"/>
      <c r="FE267" s="502"/>
      <c r="FF267" s="504"/>
      <c r="FG267" s="502"/>
      <c r="FH267" s="502"/>
      <c r="FI267" s="502">
        <v>25</v>
      </c>
      <c r="FJ267" s="502">
        <f t="shared" si="111"/>
        <v>1</v>
      </c>
      <c r="FK267" s="502"/>
      <c r="FL267" s="502"/>
      <c r="FM267" s="502">
        <v>101</v>
      </c>
      <c r="FN267" s="502"/>
      <c r="FO267" s="502"/>
      <c r="FP267" s="502"/>
      <c r="FQ267" s="502"/>
      <c r="FR267" s="502"/>
      <c r="FS267" s="502"/>
      <c r="FT267" s="504"/>
      <c r="FU267" s="502"/>
      <c r="FV267" s="502">
        <v>2</v>
      </c>
      <c r="FW267" s="502">
        <v>25</v>
      </c>
      <c r="FX267" s="152">
        <v>2000</v>
      </c>
      <c r="FY267" s="152">
        <v>0</v>
      </c>
    </row>
    <row r="268" spans="1:181">
      <c r="A268">
        <v>8031</v>
      </c>
      <c r="B268" s="546" t="s">
        <v>15728</v>
      </c>
      <c r="C268" s="139">
        <v>2</v>
      </c>
      <c r="E268" s="139">
        <f t="shared" si="105"/>
        <v>0</v>
      </c>
      <c r="F268" s="139">
        <v>1</v>
      </c>
      <c r="G268" s="139">
        <v>2</v>
      </c>
      <c r="H268" s="139">
        <v>2</v>
      </c>
      <c r="L268" s="139">
        <f t="shared" si="106"/>
        <v>2.7E-2</v>
      </c>
      <c r="M268" s="139">
        <f t="shared" si="107"/>
        <v>1.7999999999999999E-2</v>
      </c>
      <c r="N268" s="300" t="str">
        <f t="shared" si="112"/>
        <v>PLAYERSKILL_8031</v>
      </c>
      <c r="O268" s="300" t="str">
        <f t="shared" si="108"/>
        <v>PLAYERSKILLDES_8031</v>
      </c>
      <c r="P268" s="300" t="str">
        <f t="shared" si="113"/>
        <v>PLAYERSKILLDES2_8031</v>
      </c>
      <c r="Q268" s="300" t="str">
        <f t="shared" si="114"/>
        <v>PLAYERSKILLDES3_8031</v>
      </c>
      <c r="R268" s="300" t="str">
        <f t="shared" si="115"/>
        <v>PLAYERSKILLDES4_8031</v>
      </c>
      <c r="S268" s="300" t="s">
        <v>15336</v>
      </c>
      <c r="T268" s="502">
        <v>100</v>
      </c>
      <c r="U268" s="503"/>
      <c r="V268" s="503"/>
      <c r="W268" s="503"/>
      <c r="X268" s="503"/>
      <c r="Y268" s="503"/>
      <c r="Z268" s="502"/>
      <c r="AA268" s="502"/>
      <c r="AB268" s="502"/>
      <c r="AC268" s="502"/>
      <c r="AD268" s="504" t="s">
        <v>15729</v>
      </c>
      <c r="AF268" s="502"/>
      <c r="AG268" s="504"/>
      <c r="AH268" s="502">
        <v>120</v>
      </c>
      <c r="AI268" s="502"/>
      <c r="AJ268" s="504"/>
      <c r="AK268" s="504"/>
      <c r="AL268" s="502"/>
      <c r="AM268" s="502">
        <v>2</v>
      </c>
      <c r="AN268" s="496" t="s">
        <v>15730</v>
      </c>
      <c r="AO268" s="502">
        <v>0</v>
      </c>
      <c r="AP268" s="502">
        <v>3</v>
      </c>
      <c r="AQ268" s="502">
        <v>8</v>
      </c>
      <c r="AR268" s="502">
        <v>0</v>
      </c>
      <c r="AS268" s="502"/>
      <c r="AT268" s="504" t="str">
        <f>"["&amp;VLOOKUP([1]playerSkillEffect!$A268,[1]法术参数设计表!$A$2:$O$168,8,FALSE)*1000&amp;",0]"</f>
        <v>[6000,0]</v>
      </c>
      <c r="AU268" s="504" t="str">
        <f>"["&amp;VLOOKUP([1]playerSkillEffect!$A268,[1]法术参数设计表!$A$2:$O$168,9,FALSE)*1000&amp;",0]"</f>
        <v>[4000,0]</v>
      </c>
      <c r="AV268" s="504" t="str">
        <f>"["&amp;VLOOKUP([1]playerSkillEffect!$A268,[1]法术参数设计表!$A$2:$O$168,10,FALSE)&amp;",0]"</f>
        <v>[0,0]</v>
      </c>
      <c r="AW268" s="502">
        <v>1</v>
      </c>
      <c r="AX268" s="502">
        <v>1</v>
      </c>
      <c r="AY268" s="502">
        <v>1</v>
      </c>
      <c r="AZ268" s="502" t="s">
        <v>6831</v>
      </c>
      <c r="BA268" s="502"/>
      <c r="BB268" s="502">
        <v>1</v>
      </c>
      <c r="BC268" s="502"/>
      <c r="BD268" s="502" t="s">
        <v>6831</v>
      </c>
      <c r="BE268" s="502" t="s">
        <v>6831</v>
      </c>
      <c r="BF268" s="502" t="s">
        <v>6831</v>
      </c>
      <c r="BG268" s="502" t="s">
        <v>6831</v>
      </c>
      <c r="BH268" s="502">
        <v>100</v>
      </c>
      <c r="BI268" s="502"/>
      <c r="BJ268" s="502"/>
      <c r="BK268" s="502">
        <v>1</v>
      </c>
      <c r="BL268" s="502">
        <f>VLOOKUP(A268,[1]法术参数设计表!$A$2:$W$223,5,FALSE)</f>
        <v>50</v>
      </c>
      <c r="BM268" s="502">
        <v>8</v>
      </c>
      <c r="BN268" s="502">
        <v>2</v>
      </c>
      <c r="BO268" s="502"/>
      <c r="BP268" s="502" t="s">
        <v>12513</v>
      </c>
      <c r="BQ268" s="502">
        <v>1</v>
      </c>
      <c r="BR268" s="502"/>
      <c r="BS268" s="502" t="s">
        <v>6831</v>
      </c>
      <c r="BT268" s="502"/>
      <c r="BU268" s="502" t="str">
        <f>IF(VLOOKUP(A268,[1]法术参数设计表!$A$2:$Q$168,16,FALSE)="","","["&amp;ROUND(VLOOKUP(A268,[1]法术参数设计表!$A$2:$Q$168,16,FALSE),0)&amp;","&amp;ROUND(VLOOKUP(A268,[1]法术参数设计表!$A$2:$Q$168,17,FALSE),0)&amp;"]")</f>
        <v>[13480,50]</v>
      </c>
      <c r="BV268" s="502"/>
      <c r="BW268" s="502" t="s">
        <v>6831</v>
      </c>
      <c r="BX268" s="502">
        <v>8</v>
      </c>
      <c r="BY268" s="505" t="s">
        <v>6831</v>
      </c>
      <c r="BZ268" s="505" t="s">
        <v>6831</v>
      </c>
      <c r="CA268" s="505"/>
      <c r="CB268" s="505"/>
      <c r="CC268" s="505"/>
      <c r="CD268" s="505"/>
      <c r="CE268" s="502" t="s">
        <v>6831</v>
      </c>
      <c r="CF268" s="502" t="s">
        <v>6831</v>
      </c>
      <c r="CG268" s="502" t="s">
        <v>6831</v>
      </c>
      <c r="CH268" s="502" t="s">
        <v>6831</v>
      </c>
      <c r="CI268" s="502" t="s">
        <v>6831</v>
      </c>
      <c r="CJ268" s="502"/>
      <c r="CK268" s="502"/>
      <c r="CL268" s="502"/>
      <c r="CM268" s="502"/>
      <c r="CN268" s="502"/>
      <c r="CO268" s="502"/>
      <c r="CP268" s="502"/>
      <c r="CQ268" s="502"/>
      <c r="CR268" s="502"/>
      <c r="CS268" s="502"/>
      <c r="CT268" s="502"/>
      <c r="CU268" s="502"/>
      <c r="CV268" s="502"/>
      <c r="CW268" s="502">
        <v>2</v>
      </c>
      <c r="CX268" s="502"/>
      <c r="CY268" s="502"/>
      <c r="CZ268" s="502"/>
      <c r="DA268" s="502"/>
      <c r="DB268" s="502"/>
      <c r="DC268" s="502"/>
      <c r="DD268" s="504"/>
      <c r="DE268" s="504"/>
      <c r="DF268" s="504"/>
      <c r="DG268" s="504"/>
      <c r="DH268" s="502"/>
      <c r="DI268" s="502">
        <f t="shared" si="116"/>
        <v>50</v>
      </c>
      <c r="DJ268" s="502"/>
      <c r="DK268" s="502"/>
      <c r="DL268" s="502"/>
      <c r="DM268" s="502"/>
      <c r="DN268" s="502"/>
      <c r="DO268" s="502"/>
      <c r="DP268" s="502"/>
      <c r="DQ268" s="502"/>
      <c r="DR268" s="502"/>
      <c r="DS268" s="502"/>
      <c r="DT268" s="502"/>
      <c r="DU268" s="502"/>
      <c r="DV268" s="502"/>
      <c r="DW268" s="502"/>
      <c r="DX268" s="502"/>
      <c r="DY268" s="502"/>
      <c r="DZ268" s="502"/>
      <c r="EA268" s="502"/>
      <c r="EB268" s="502"/>
      <c r="EC268" s="502"/>
      <c r="ED268" s="502"/>
      <c r="EE268" s="502"/>
      <c r="EF268" s="502"/>
      <c r="EG268" s="502"/>
      <c r="EH268" s="502"/>
      <c r="EI268" s="502"/>
      <c r="EJ268" s="502"/>
      <c r="EK268" s="502"/>
      <c r="EL268" s="502"/>
      <c r="EM268" s="502"/>
      <c r="EN268" s="502"/>
      <c r="EO268" s="502"/>
      <c r="EP268" s="502"/>
      <c r="EQ268" s="502"/>
      <c r="ER268" s="502"/>
      <c r="ES268" s="502"/>
      <c r="ET268" s="502"/>
      <c r="EU268" s="502"/>
      <c r="EV268" s="502"/>
      <c r="EW268" s="502">
        <f t="shared" si="110"/>
        <v>1</v>
      </c>
      <c r="EX268" s="502"/>
      <c r="EY268" s="502"/>
      <c r="EZ268" s="502">
        <v>100</v>
      </c>
      <c r="FA268" s="502"/>
      <c r="FB268" s="502"/>
      <c r="FC268" s="502"/>
      <c r="FD268" s="502"/>
      <c r="FE268" s="502"/>
      <c r="FF268" s="502"/>
      <c r="FG268" s="502"/>
      <c r="FH268" s="502">
        <v>2</v>
      </c>
      <c r="FI268" s="502">
        <v>25</v>
      </c>
      <c r="FJ268" s="502">
        <f t="shared" si="111"/>
        <v>1</v>
      </c>
      <c r="FK268" s="502"/>
      <c r="FL268" s="502"/>
      <c r="FM268" s="502">
        <v>100</v>
      </c>
      <c r="FN268" s="502"/>
      <c r="FO268" s="502"/>
      <c r="FP268" s="502"/>
      <c r="FQ268" s="502"/>
      <c r="FR268" s="502"/>
      <c r="FS268" s="502"/>
      <c r="FT268" s="504" t="s">
        <v>15150</v>
      </c>
      <c r="FU268" s="502">
        <v>2</v>
      </c>
      <c r="FV268" s="502">
        <v>2</v>
      </c>
      <c r="FW268" s="502">
        <v>25</v>
      </c>
      <c r="FX268" s="152">
        <v>2000</v>
      </c>
      <c r="FY268" s="152">
        <v>0</v>
      </c>
    </row>
    <row r="269" spans="1:181">
      <c r="A269">
        <v>80311</v>
      </c>
      <c r="B269" s="546" t="s">
        <v>15728</v>
      </c>
      <c r="C269" s="139">
        <v>2</v>
      </c>
      <c r="E269" s="139">
        <f t="shared" si="105"/>
        <v>0</v>
      </c>
      <c r="F269" s="139">
        <v>1</v>
      </c>
      <c r="G269" s="139">
        <v>2</v>
      </c>
      <c r="H269" s="139">
        <v>2</v>
      </c>
      <c r="L269" s="139">
        <f t="shared" si="106"/>
        <v>2.7E-2</v>
      </c>
      <c r="M269" s="139">
        <f t="shared" si="107"/>
        <v>1.7999999999999999E-2</v>
      </c>
      <c r="N269" s="300" t="str">
        <f t="shared" si="112"/>
        <v>PLAYERSKILL_80311</v>
      </c>
      <c r="O269" s="300" t="str">
        <f t="shared" si="108"/>
        <v>PLAYERSKILLDES_80311</v>
      </c>
      <c r="P269" s="300" t="str">
        <f t="shared" si="113"/>
        <v>PLAYERSKILLDES2_80311</v>
      </c>
      <c r="Q269" s="300" t="str">
        <f t="shared" si="114"/>
        <v>PLAYERSKILLDES3_80311</v>
      </c>
      <c r="R269" s="300" t="str">
        <f t="shared" si="115"/>
        <v>PLAYERSKILLDES4_80311</v>
      </c>
      <c r="S269" s="300" t="s">
        <v>15336</v>
      </c>
      <c r="T269" s="502">
        <v>100</v>
      </c>
      <c r="U269" s="503"/>
      <c r="V269" s="503"/>
      <c r="W269" s="503"/>
      <c r="X269" s="503"/>
      <c r="Y269" s="503"/>
      <c r="Z269" s="502"/>
      <c r="AA269" s="502"/>
      <c r="AB269" s="502"/>
      <c r="AC269" s="502"/>
      <c r="AD269" s="504" t="s">
        <v>15729</v>
      </c>
      <c r="AF269" s="502"/>
      <c r="AG269" s="504"/>
      <c r="AH269" s="502">
        <v>120</v>
      </c>
      <c r="AI269" s="502"/>
      <c r="AJ269" s="504"/>
      <c r="AK269" s="504"/>
      <c r="AL269" s="502"/>
      <c r="AM269" s="502">
        <v>2</v>
      </c>
      <c r="AN269" s="496" t="s">
        <v>15730</v>
      </c>
      <c r="AO269" s="502">
        <v>0</v>
      </c>
      <c r="AP269" s="502">
        <v>3</v>
      </c>
      <c r="AQ269" s="502">
        <v>8</v>
      </c>
      <c r="AR269" s="502">
        <v>0</v>
      </c>
      <c r="AS269" s="502"/>
      <c r="AT269" s="504" t="str">
        <f>"["&amp;VLOOKUP([1]playerSkillEffect!$A269,[1]法术参数设计表!$A$2:$O$168,8,FALSE)*1000&amp;",0]"</f>
        <v>[6000,0]</v>
      </c>
      <c r="AU269" s="504" t="str">
        <f>"["&amp;VLOOKUP([1]playerSkillEffect!$A269,[1]法术参数设计表!$A$2:$O$168,9,FALSE)*1000&amp;",0]"</f>
        <v>[4000,0]</v>
      </c>
      <c r="AV269" s="504" t="str">
        <f>"["&amp;VLOOKUP([1]playerSkillEffect!$A269,[1]法术参数设计表!$A$2:$O$168,10,FALSE)&amp;",0]"</f>
        <v>[0,0]</v>
      </c>
      <c r="AW269" s="502">
        <v>1</v>
      </c>
      <c r="AX269" s="502">
        <v>1</v>
      </c>
      <c r="AY269" s="502">
        <v>1</v>
      </c>
      <c r="AZ269" s="502" t="s">
        <v>6831</v>
      </c>
      <c r="BA269" s="502"/>
      <c r="BB269" s="502">
        <v>1</v>
      </c>
      <c r="BC269" s="502"/>
      <c r="BD269" s="502" t="s">
        <v>6831</v>
      </c>
      <c r="BE269" s="502" t="s">
        <v>6831</v>
      </c>
      <c r="BF269" s="502" t="s">
        <v>6831</v>
      </c>
      <c r="BG269" s="502" t="s">
        <v>6831</v>
      </c>
      <c r="BH269" s="502">
        <v>100</v>
      </c>
      <c r="BI269" s="502"/>
      <c r="BJ269" s="502"/>
      <c r="BK269" s="502">
        <v>1</v>
      </c>
      <c r="BL269" s="502">
        <f>VLOOKUP(A269,[1]法术参数设计表!$A$2:$W$223,5,FALSE)</f>
        <v>50</v>
      </c>
      <c r="BM269" s="502">
        <v>8</v>
      </c>
      <c r="BN269" s="502">
        <v>2</v>
      </c>
      <c r="BO269" s="502"/>
      <c r="BP269" s="502" t="s">
        <v>12513</v>
      </c>
      <c r="BQ269" s="502">
        <v>1</v>
      </c>
      <c r="BR269" s="502"/>
      <c r="BS269" s="502" t="s">
        <v>6831</v>
      </c>
      <c r="BT269" s="502"/>
      <c r="BU269" s="502" t="str">
        <f>IF(VLOOKUP(A269,[1]法术参数设计表!$A$2:$Q$168,16,FALSE)="","","["&amp;ROUND(VLOOKUP(A269,[1]法术参数设计表!$A$2:$Q$168,16,FALSE),0)&amp;","&amp;ROUND(VLOOKUP(A269,[1]法术参数设计表!$A$2:$Q$168,17,FALSE),0)&amp;"]")</f>
        <v>[17520,70]</v>
      </c>
      <c r="BV269" s="502"/>
      <c r="BW269" s="502" t="s">
        <v>6831</v>
      </c>
      <c r="BX269" s="502">
        <v>8</v>
      </c>
      <c r="BY269" s="505" t="s">
        <v>6831</v>
      </c>
      <c r="BZ269" s="505" t="s">
        <v>6831</v>
      </c>
      <c r="CA269" s="505"/>
      <c r="CB269" s="505"/>
      <c r="CC269" s="505"/>
      <c r="CD269" s="505"/>
      <c r="CE269" s="502" t="s">
        <v>6831</v>
      </c>
      <c r="CF269" s="502" t="s">
        <v>6831</v>
      </c>
      <c r="CG269" s="502" t="s">
        <v>6831</v>
      </c>
      <c r="CH269" s="502" t="s">
        <v>6831</v>
      </c>
      <c r="CI269" s="502" t="s">
        <v>6831</v>
      </c>
      <c r="CJ269" s="502"/>
      <c r="CK269" s="502"/>
      <c r="CL269" s="502"/>
      <c r="CM269" s="502"/>
      <c r="CN269" s="502"/>
      <c r="CO269" s="502"/>
      <c r="CP269" s="502"/>
      <c r="CQ269" s="502"/>
      <c r="CR269" s="502"/>
      <c r="CS269" s="502"/>
      <c r="CT269" s="502"/>
      <c r="CU269" s="502"/>
      <c r="CV269" s="502"/>
      <c r="CW269" s="502">
        <v>2</v>
      </c>
      <c r="CX269" s="502"/>
      <c r="CY269" s="502"/>
      <c r="CZ269" s="502"/>
      <c r="DA269" s="502"/>
      <c r="DB269" s="502"/>
      <c r="DC269" s="502"/>
      <c r="DD269" s="504"/>
      <c r="DE269" s="504"/>
      <c r="DF269" s="504"/>
      <c r="DG269" s="504"/>
      <c r="DH269" s="502"/>
      <c r="DI269" s="502">
        <f t="shared" si="116"/>
        <v>50</v>
      </c>
      <c r="DJ269" s="502"/>
      <c r="DK269" s="502"/>
      <c r="DL269" s="502"/>
      <c r="DM269" s="502"/>
      <c r="DN269" s="502"/>
      <c r="DO269" s="502"/>
      <c r="DP269" s="502"/>
      <c r="DQ269" s="502"/>
      <c r="DR269" s="502"/>
      <c r="DS269" s="502"/>
      <c r="DT269" s="502"/>
      <c r="DU269" s="502"/>
      <c r="DV269" s="502"/>
      <c r="DW269" s="502"/>
      <c r="DX269" s="502"/>
      <c r="DY269" s="502"/>
      <c r="DZ269" s="502"/>
      <c r="EA269" s="502"/>
      <c r="EB269" s="502"/>
      <c r="EC269" s="502"/>
      <c r="ED269" s="502"/>
      <c r="EE269" s="502"/>
      <c r="EF269" s="502"/>
      <c r="EG269" s="502"/>
      <c r="EH269" s="502"/>
      <c r="EI269" s="502"/>
      <c r="EJ269" s="502"/>
      <c r="EK269" s="502"/>
      <c r="EL269" s="502"/>
      <c r="EM269" s="502"/>
      <c r="EN269" s="502"/>
      <c r="EO269" s="502"/>
      <c r="EP269" s="502"/>
      <c r="EQ269" s="502"/>
      <c r="ER269" s="502"/>
      <c r="ES269" s="502"/>
      <c r="ET269" s="502"/>
      <c r="EU269" s="502"/>
      <c r="EV269" s="502"/>
      <c r="EW269" s="502">
        <f t="shared" si="110"/>
        <v>1</v>
      </c>
      <c r="EX269" s="502"/>
      <c r="EY269" s="502"/>
      <c r="EZ269" s="502">
        <v>100</v>
      </c>
      <c r="FA269" s="502"/>
      <c r="FB269" s="502"/>
      <c r="FC269" s="502"/>
      <c r="FD269" s="502"/>
      <c r="FE269" s="502"/>
      <c r="FF269" s="502"/>
      <c r="FG269" s="502"/>
      <c r="FH269" s="502">
        <v>2</v>
      </c>
      <c r="FI269" s="502">
        <v>25</v>
      </c>
      <c r="FJ269" s="502">
        <f t="shared" si="111"/>
        <v>1</v>
      </c>
      <c r="FK269" s="502"/>
      <c r="FL269" s="502"/>
      <c r="FM269" s="502">
        <v>100</v>
      </c>
      <c r="FN269" s="502"/>
      <c r="FO269" s="502"/>
      <c r="FP269" s="502"/>
      <c r="FQ269" s="502"/>
      <c r="FR269" s="502"/>
      <c r="FS269" s="502"/>
      <c r="FT269" s="504" t="s">
        <v>15150</v>
      </c>
      <c r="FU269" s="502">
        <v>2</v>
      </c>
      <c r="FV269" s="502">
        <v>2</v>
      </c>
      <c r="FW269" s="502">
        <v>25</v>
      </c>
      <c r="FX269" s="152">
        <v>2000</v>
      </c>
      <c r="FY269" s="152">
        <v>0</v>
      </c>
    </row>
    <row r="270" spans="1:181">
      <c r="A270">
        <v>80312</v>
      </c>
      <c r="B270" s="546" t="s">
        <v>15728</v>
      </c>
      <c r="C270" s="139">
        <v>2</v>
      </c>
      <c r="E270" s="139">
        <f t="shared" si="105"/>
        <v>0</v>
      </c>
      <c r="F270" s="139">
        <v>1</v>
      </c>
      <c r="G270" s="139">
        <v>2</v>
      </c>
      <c r="H270" s="139">
        <v>2</v>
      </c>
      <c r="L270" s="139">
        <f t="shared" si="106"/>
        <v>2.7E-2</v>
      </c>
      <c r="M270" s="139">
        <f t="shared" si="107"/>
        <v>1.7999999999999999E-2</v>
      </c>
      <c r="N270" s="300" t="str">
        <f t="shared" si="112"/>
        <v>PLAYERSKILL_80312</v>
      </c>
      <c r="O270" s="300" t="str">
        <f t="shared" si="108"/>
        <v>PLAYERSKILLDES_80312</v>
      </c>
      <c r="P270" s="300" t="str">
        <f t="shared" si="113"/>
        <v>PLAYERSKILLDES2_80312</v>
      </c>
      <c r="Q270" s="300" t="str">
        <f t="shared" si="114"/>
        <v>PLAYERSKILLDES3_80312</v>
      </c>
      <c r="R270" s="300" t="str">
        <f t="shared" si="115"/>
        <v>PLAYERSKILLDES4_80312</v>
      </c>
      <c r="S270" s="300" t="s">
        <v>15336</v>
      </c>
      <c r="T270" s="502">
        <v>100</v>
      </c>
      <c r="U270" s="503"/>
      <c r="V270" s="503"/>
      <c r="W270" s="503"/>
      <c r="X270" s="503"/>
      <c r="Y270" s="503"/>
      <c r="Z270" s="502"/>
      <c r="AA270" s="502"/>
      <c r="AB270" s="502"/>
      <c r="AC270" s="502"/>
      <c r="AD270" s="504" t="s">
        <v>15729</v>
      </c>
      <c r="AF270" s="502"/>
      <c r="AG270" s="504"/>
      <c r="AH270" s="502">
        <v>120</v>
      </c>
      <c r="AI270" s="502"/>
      <c r="AJ270" s="504"/>
      <c r="AK270" s="504"/>
      <c r="AL270" s="502"/>
      <c r="AM270" s="502">
        <v>2</v>
      </c>
      <c r="AN270" s="496" t="s">
        <v>15730</v>
      </c>
      <c r="AO270" s="502">
        <v>0</v>
      </c>
      <c r="AP270" s="502">
        <v>3</v>
      </c>
      <c r="AQ270" s="502">
        <v>8</v>
      </c>
      <c r="AR270" s="502">
        <v>0</v>
      </c>
      <c r="AS270" s="502"/>
      <c r="AT270" s="504" t="str">
        <f>"["&amp;VLOOKUP([1]playerSkillEffect!$A270,[1]法术参数设计表!$A$2:$O$168,8,FALSE)*1000&amp;",0]"</f>
        <v>[6000,0]</v>
      </c>
      <c r="AU270" s="504" t="str">
        <f>"["&amp;VLOOKUP([1]playerSkillEffect!$A270,[1]法术参数设计表!$A$2:$O$168,9,FALSE)*1000&amp;",0]"</f>
        <v>[4000,0]</v>
      </c>
      <c r="AV270" s="504" t="str">
        <f>"["&amp;VLOOKUP([1]playerSkillEffect!$A270,[1]法术参数设计表!$A$2:$O$168,10,FALSE)&amp;",0]"</f>
        <v>[0,0]</v>
      </c>
      <c r="AW270" s="502">
        <v>1</v>
      </c>
      <c r="AX270" s="502">
        <v>1</v>
      </c>
      <c r="AY270" s="502">
        <v>1</v>
      </c>
      <c r="AZ270" s="502" t="s">
        <v>6831</v>
      </c>
      <c r="BA270" s="502"/>
      <c r="BB270" s="502">
        <v>1</v>
      </c>
      <c r="BC270" s="502"/>
      <c r="BD270" s="502" t="s">
        <v>6831</v>
      </c>
      <c r="BE270" s="502" t="s">
        <v>6831</v>
      </c>
      <c r="BF270" s="502" t="s">
        <v>6831</v>
      </c>
      <c r="BG270" s="502" t="s">
        <v>6831</v>
      </c>
      <c r="BH270" s="502">
        <v>100</v>
      </c>
      <c r="BI270" s="502"/>
      <c r="BJ270" s="502"/>
      <c r="BK270" s="502">
        <v>1</v>
      </c>
      <c r="BL270" s="502">
        <f>VLOOKUP(A270,[1]法术参数设计表!$A$2:$W$223,5,FALSE)</f>
        <v>50</v>
      </c>
      <c r="BM270" s="502">
        <v>8</v>
      </c>
      <c r="BN270" s="502">
        <v>2</v>
      </c>
      <c r="BO270" s="502"/>
      <c r="BP270" s="502" t="s">
        <v>12513</v>
      </c>
      <c r="BQ270" s="502">
        <v>1</v>
      </c>
      <c r="BR270" s="502"/>
      <c r="BS270" s="502" t="s">
        <v>6831</v>
      </c>
      <c r="BT270" s="502"/>
      <c r="BU270" s="502" t="str">
        <f>IF(VLOOKUP(A270,[1]法术参数设计表!$A$2:$Q$168,16,FALSE)="","","["&amp;ROUND(VLOOKUP(A270,[1]法术参数设计表!$A$2:$Q$168,16,FALSE),0)&amp;","&amp;ROUND(VLOOKUP(A270,[1]法术参数设计表!$A$2:$Q$168,17,FALSE),0)&amp;"]")</f>
        <v>[17520,70]</v>
      </c>
      <c r="BV270" s="502"/>
      <c r="BW270" s="502" t="s">
        <v>6831</v>
      </c>
      <c r="BX270" s="502">
        <v>8</v>
      </c>
      <c r="BY270" s="505" t="s">
        <v>6831</v>
      </c>
      <c r="BZ270" s="505" t="s">
        <v>6831</v>
      </c>
      <c r="CA270" s="505"/>
      <c r="CB270" s="505"/>
      <c r="CC270" s="505"/>
      <c r="CD270" s="505"/>
      <c r="CE270" s="502" t="s">
        <v>6831</v>
      </c>
      <c r="CF270" s="502" t="s">
        <v>6831</v>
      </c>
      <c r="CG270" s="502" t="s">
        <v>6831</v>
      </c>
      <c r="CH270" s="502" t="s">
        <v>6831</v>
      </c>
      <c r="CI270" s="502" t="s">
        <v>6831</v>
      </c>
      <c r="CJ270" s="502"/>
      <c r="CK270" s="502"/>
      <c r="CL270" s="502"/>
      <c r="CM270" s="502"/>
      <c r="CN270" s="502"/>
      <c r="CO270" s="502"/>
      <c r="CP270" s="502"/>
      <c r="CQ270" s="502"/>
      <c r="CR270" s="502"/>
      <c r="CS270" s="502"/>
      <c r="CT270" s="502"/>
      <c r="CU270" s="502"/>
      <c r="CV270" s="502"/>
      <c r="CW270" s="502">
        <v>2</v>
      </c>
      <c r="CX270" s="502"/>
      <c r="CY270" s="502"/>
      <c r="CZ270" s="502">
        <v>20</v>
      </c>
      <c r="DA270" s="502"/>
      <c r="DB270" s="502"/>
      <c r="DC270" s="502"/>
      <c r="DD270" s="504"/>
      <c r="DE270" s="504"/>
      <c r="DF270" s="504"/>
      <c r="DG270" s="504"/>
      <c r="DH270" s="502">
        <v>1</v>
      </c>
      <c r="DI270" s="502">
        <f t="shared" si="116"/>
        <v>50</v>
      </c>
      <c r="DJ270" s="502">
        <v>8</v>
      </c>
      <c r="DK270" s="502">
        <v>2</v>
      </c>
      <c r="DL270" s="502"/>
      <c r="DM270" s="504" t="s">
        <v>15329</v>
      </c>
      <c r="DN270" s="502">
        <v>4</v>
      </c>
      <c r="DO270" s="502"/>
      <c r="DP270" s="502"/>
      <c r="DQ270" s="502"/>
      <c r="DR270" s="502"/>
      <c r="DS270" s="502"/>
      <c r="DT270" s="502"/>
      <c r="DU270" s="502"/>
      <c r="DV270" s="502"/>
      <c r="DW270" s="502"/>
      <c r="DX270" s="502"/>
      <c r="DY270" s="502"/>
      <c r="DZ270" s="502"/>
      <c r="EA270" s="502"/>
      <c r="EB270" s="502"/>
      <c r="EC270" s="502"/>
      <c r="ED270" s="502"/>
      <c r="EE270" s="502"/>
      <c r="EF270" s="502">
        <v>1</v>
      </c>
      <c r="EG270" s="502">
        <v>10</v>
      </c>
      <c r="EH270" s="502"/>
      <c r="EI270" s="502"/>
      <c r="EJ270" s="502"/>
      <c r="EK270" s="502"/>
      <c r="EL270" s="502"/>
      <c r="EM270" s="502"/>
      <c r="EN270" s="502"/>
      <c r="EO270" s="502"/>
      <c r="EP270" s="502"/>
      <c r="EQ270" s="502"/>
      <c r="ER270" s="502"/>
      <c r="ES270" s="502"/>
      <c r="ET270" s="502"/>
      <c r="EU270" s="502"/>
      <c r="EV270" s="502"/>
      <c r="EW270" s="502">
        <f t="shared" si="110"/>
        <v>1</v>
      </c>
      <c r="EX270" s="502"/>
      <c r="EY270" s="502"/>
      <c r="EZ270" s="502">
        <v>100</v>
      </c>
      <c r="FA270" s="502"/>
      <c r="FB270" s="502"/>
      <c r="FC270" s="502"/>
      <c r="FD270" s="502"/>
      <c r="FE270" s="502"/>
      <c r="FF270" s="502"/>
      <c r="FG270" s="502"/>
      <c r="FH270" s="502">
        <v>2</v>
      </c>
      <c r="FI270" s="502">
        <v>25</v>
      </c>
      <c r="FJ270" s="502">
        <f t="shared" si="111"/>
        <v>1</v>
      </c>
      <c r="FK270" s="502"/>
      <c r="FL270" s="502"/>
      <c r="FM270" s="502">
        <v>100</v>
      </c>
      <c r="FN270" s="502"/>
      <c r="FO270" s="502"/>
      <c r="FP270" s="502"/>
      <c r="FQ270" s="502"/>
      <c r="FR270" s="502"/>
      <c r="FS270" s="502"/>
      <c r="FT270" s="504" t="s">
        <v>15150</v>
      </c>
      <c r="FU270" s="502">
        <v>2</v>
      </c>
      <c r="FV270" s="502">
        <v>2</v>
      </c>
      <c r="FW270" s="502">
        <v>25</v>
      </c>
      <c r="FX270" s="152">
        <v>2000</v>
      </c>
      <c r="FY270" s="152">
        <v>0</v>
      </c>
    </row>
    <row r="271" spans="1:181">
      <c r="A271">
        <v>8032</v>
      </c>
      <c r="B271" s="546" t="s">
        <v>15731</v>
      </c>
      <c r="C271" s="139">
        <v>2</v>
      </c>
      <c r="E271" s="139">
        <f t="shared" si="105"/>
        <v>0</v>
      </c>
      <c r="F271" s="139">
        <v>1</v>
      </c>
      <c r="G271" s="139">
        <v>2</v>
      </c>
      <c r="H271" s="139">
        <v>2</v>
      </c>
      <c r="L271" s="139">
        <f t="shared" si="106"/>
        <v>2.7E-2</v>
      </c>
      <c r="M271" s="139">
        <f t="shared" si="107"/>
        <v>1.7999999999999999E-2</v>
      </c>
      <c r="N271" s="300" t="str">
        <f t="shared" si="112"/>
        <v>PLAYERSKILL_8032</v>
      </c>
      <c r="O271" s="300" t="str">
        <f t="shared" si="108"/>
        <v>PLAYERSKILLDES_8032</v>
      </c>
      <c r="P271" s="300" t="str">
        <f t="shared" si="113"/>
        <v>PLAYERSKILLDES2_8032</v>
      </c>
      <c r="Q271" s="300" t="str">
        <f t="shared" si="114"/>
        <v>PLAYERSKILLDES3_8032</v>
      </c>
      <c r="R271" s="300" t="str">
        <f t="shared" si="115"/>
        <v>PLAYERSKILLDES4_8032</v>
      </c>
      <c r="S271" s="300" t="s">
        <v>15336</v>
      </c>
      <c r="T271" s="502">
        <v>100</v>
      </c>
      <c r="U271" s="503"/>
      <c r="V271" s="503"/>
      <c r="W271" s="503"/>
      <c r="X271" s="503"/>
      <c r="Y271" s="503"/>
      <c r="Z271" s="502"/>
      <c r="AA271" s="502"/>
      <c r="AB271" s="502"/>
      <c r="AC271" s="502"/>
      <c r="AD271" s="504"/>
      <c r="AF271" s="502"/>
      <c r="AG271" s="504"/>
      <c r="AH271" s="502">
        <v>120</v>
      </c>
      <c r="AI271" s="502"/>
      <c r="AJ271" s="504"/>
      <c r="AK271" s="504"/>
      <c r="AL271" s="502"/>
      <c r="AM271" s="502">
        <v>2</v>
      </c>
      <c r="AN271" s="496" t="s">
        <v>15732</v>
      </c>
      <c r="AO271" s="502">
        <v>0</v>
      </c>
      <c r="AP271" s="502">
        <v>3</v>
      </c>
      <c r="AQ271" s="502">
        <v>8</v>
      </c>
      <c r="AR271" s="502">
        <v>0</v>
      </c>
      <c r="AS271" s="502"/>
      <c r="AT271" s="504" t="str">
        <f>"["&amp;VLOOKUP([1]playerSkillEffect!$A271,[1]法术参数设计表!$A$2:$O$168,8,FALSE)*1000&amp;",0]"</f>
        <v>[10500,0]</v>
      </c>
      <c r="AU271" s="504" t="str">
        <f>"["&amp;VLOOKUP([1]playerSkillEffect!$A271,[1]法术参数设计表!$A$2:$O$168,9,FALSE)*1000&amp;",0]"</f>
        <v>[8000,0]</v>
      </c>
      <c r="AV271" s="504" t="str">
        <f>"["&amp;VLOOKUP([1]playerSkillEffect!$A271,[1]法术参数设计表!$A$2:$O$168,10,FALSE)&amp;",0]"</f>
        <v>[0,0]</v>
      </c>
      <c r="AW271" s="502">
        <v>1</v>
      </c>
      <c r="AX271" s="502">
        <v>1</v>
      </c>
      <c r="AY271" s="502">
        <v>1</v>
      </c>
      <c r="AZ271" s="502" t="s">
        <v>6831</v>
      </c>
      <c r="BA271" s="502"/>
      <c r="BB271" s="502">
        <v>1</v>
      </c>
      <c r="BC271" s="502"/>
      <c r="BD271" s="502" t="s">
        <v>6831</v>
      </c>
      <c r="BE271" s="502">
        <v>108032</v>
      </c>
      <c r="BF271" s="502" t="s">
        <v>6831</v>
      </c>
      <c r="BG271" s="502" t="s">
        <v>6831</v>
      </c>
      <c r="BH271" s="502">
        <v>100</v>
      </c>
      <c r="BI271" s="502"/>
      <c r="BJ271" s="502"/>
      <c r="BK271" s="502">
        <v>1</v>
      </c>
      <c r="BL271" s="502">
        <f>VLOOKUP(A271,[1]法术参数设计表!$A$2:$W$223,5,FALSE)</f>
        <v>60</v>
      </c>
      <c r="BM271" s="502">
        <v>8</v>
      </c>
      <c r="BN271" s="502">
        <v>1</v>
      </c>
      <c r="BO271" s="502"/>
      <c r="BP271" s="502" t="s">
        <v>12513</v>
      </c>
      <c r="BQ271" s="502"/>
      <c r="BR271" s="502"/>
      <c r="BS271" s="502" t="s">
        <v>6831</v>
      </c>
      <c r="BT271" s="502"/>
      <c r="BU271" s="502" t="str">
        <f>IF(VLOOKUP(A271,[1]法术参数设计表!$A$2:$Q$168,16,FALSE)="","","["&amp;ROUND(VLOOKUP(A271,[1]法术参数设计表!$A$2:$Q$168,16,FALSE),0)&amp;","&amp;ROUND(VLOOKUP(A271,[1]法术参数设计表!$A$2:$Q$168,17,FALSE),0)&amp;"]")</f>
        <v>[24840,100]</v>
      </c>
      <c r="BV271" s="502"/>
      <c r="BW271" s="502" t="s">
        <v>6831</v>
      </c>
      <c r="BX271" s="502">
        <v>8</v>
      </c>
      <c r="BY271" s="505" t="s">
        <v>6831</v>
      </c>
      <c r="BZ271" s="505" t="s">
        <v>6831</v>
      </c>
      <c r="CA271" s="505">
        <v>480322</v>
      </c>
      <c r="CB271" s="505" t="s">
        <v>15138</v>
      </c>
      <c r="CC271" s="505"/>
      <c r="CD271" s="505"/>
      <c r="CE271" s="502" t="s">
        <v>6831</v>
      </c>
      <c r="CF271" s="502" t="s">
        <v>6831</v>
      </c>
      <c r="CG271" s="502" t="s">
        <v>6831</v>
      </c>
      <c r="CH271" s="502" t="s">
        <v>6831</v>
      </c>
      <c r="CI271" s="502" t="s">
        <v>6831</v>
      </c>
      <c r="CJ271" s="502"/>
      <c r="CK271" s="502"/>
      <c r="CL271" s="502"/>
      <c r="CM271" s="502"/>
      <c r="CN271" s="502"/>
      <c r="CO271" s="502"/>
      <c r="CP271" s="502"/>
      <c r="CQ271" s="502"/>
      <c r="CR271" s="502"/>
      <c r="CS271" s="502"/>
      <c r="CT271" s="502"/>
      <c r="CU271" s="502"/>
      <c r="CV271" s="502"/>
      <c r="CW271" s="502">
        <v>1</v>
      </c>
      <c r="CX271" s="502"/>
      <c r="CY271" s="502"/>
      <c r="CZ271" s="502"/>
      <c r="DA271" s="502"/>
      <c r="DB271" s="502"/>
      <c r="DC271" s="502"/>
      <c r="DD271" s="504"/>
      <c r="DE271" s="504"/>
      <c r="DF271" s="504"/>
      <c r="DG271" s="504"/>
      <c r="DH271" s="502"/>
      <c r="DI271" s="502">
        <f t="shared" si="116"/>
        <v>60</v>
      </c>
      <c r="DJ271" s="502"/>
      <c r="DK271" s="502"/>
      <c r="DL271" s="502"/>
      <c r="DM271" s="502"/>
      <c r="DN271" s="502"/>
      <c r="DO271" s="502"/>
      <c r="DP271" s="502"/>
      <c r="DQ271" s="502"/>
      <c r="DR271" s="502"/>
      <c r="DS271" s="502"/>
      <c r="DT271" s="502"/>
      <c r="DU271" s="502"/>
      <c r="DV271" s="502"/>
      <c r="DW271" s="502"/>
      <c r="DX271" s="502"/>
      <c r="DY271" s="502"/>
      <c r="DZ271" s="502"/>
      <c r="EA271" s="502"/>
      <c r="EB271" s="502"/>
      <c r="EC271" s="502"/>
      <c r="ED271" s="502"/>
      <c r="EE271" s="502"/>
      <c r="EF271" s="502"/>
      <c r="EG271" s="502"/>
      <c r="EH271" s="502"/>
      <c r="EI271" s="502"/>
      <c r="EJ271" s="502"/>
      <c r="EK271" s="502"/>
      <c r="EL271" s="502"/>
      <c r="EM271" s="502"/>
      <c r="EN271" s="502"/>
      <c r="EO271" s="502"/>
      <c r="EP271" s="502"/>
      <c r="EQ271" s="502"/>
      <c r="ER271" s="502"/>
      <c r="ES271" s="502"/>
      <c r="ET271" s="502"/>
      <c r="EU271" s="502"/>
      <c r="EV271" s="502"/>
      <c r="EW271" s="502">
        <f t="shared" si="110"/>
        <v>1</v>
      </c>
      <c r="EX271" s="502"/>
      <c r="EY271" s="502"/>
      <c r="EZ271" s="502">
        <v>100</v>
      </c>
      <c r="FA271" s="502"/>
      <c r="FB271" s="502"/>
      <c r="FC271" s="502"/>
      <c r="FD271" s="502"/>
      <c r="FE271" s="502"/>
      <c r="FF271" s="502"/>
      <c r="FG271" s="502"/>
      <c r="FH271" s="502">
        <v>2</v>
      </c>
      <c r="FI271" s="502">
        <v>25</v>
      </c>
      <c r="FJ271" s="502">
        <f t="shared" si="111"/>
        <v>1</v>
      </c>
      <c r="FK271" s="502"/>
      <c r="FL271" s="502"/>
      <c r="FM271" s="502">
        <v>100</v>
      </c>
      <c r="FN271" s="502"/>
      <c r="FO271" s="502"/>
      <c r="FP271" s="502"/>
      <c r="FQ271" s="502"/>
      <c r="FR271" s="502"/>
      <c r="FS271" s="502"/>
      <c r="FT271" s="504" t="s">
        <v>15150</v>
      </c>
      <c r="FU271" s="502">
        <v>2</v>
      </c>
      <c r="FV271" s="502">
        <v>2</v>
      </c>
      <c r="FW271" s="502">
        <v>25</v>
      </c>
      <c r="FX271" s="152">
        <v>2000</v>
      </c>
      <c r="FY271" s="152">
        <v>0</v>
      </c>
    </row>
    <row r="272" spans="1:181">
      <c r="A272">
        <v>80321</v>
      </c>
      <c r="B272" s="546" t="s">
        <v>15731</v>
      </c>
      <c r="C272" s="139">
        <v>2</v>
      </c>
      <c r="E272" s="139">
        <f t="shared" si="105"/>
        <v>0</v>
      </c>
      <c r="F272" s="139">
        <v>1</v>
      </c>
      <c r="G272" s="139">
        <v>2</v>
      </c>
      <c r="H272" s="139">
        <v>2</v>
      </c>
      <c r="L272" s="139">
        <f t="shared" si="106"/>
        <v>2.7E-2</v>
      </c>
      <c r="M272" s="139">
        <f t="shared" si="107"/>
        <v>1.7999999999999999E-2</v>
      </c>
      <c r="N272" s="300" t="str">
        <f t="shared" si="112"/>
        <v>PLAYERSKILL_80321</v>
      </c>
      <c r="O272" s="300" t="str">
        <f t="shared" si="108"/>
        <v>PLAYERSKILLDES_80321</v>
      </c>
      <c r="P272" s="300" t="str">
        <f t="shared" si="113"/>
        <v>PLAYERSKILLDES2_80321</v>
      </c>
      <c r="Q272" s="300" t="str">
        <f t="shared" si="114"/>
        <v>PLAYERSKILLDES3_80321</v>
      </c>
      <c r="R272" s="300" t="str">
        <f t="shared" si="115"/>
        <v>PLAYERSKILLDES4_80321</v>
      </c>
      <c r="S272" s="300" t="s">
        <v>15336</v>
      </c>
      <c r="T272" s="502">
        <v>100</v>
      </c>
      <c r="U272" s="503"/>
      <c r="V272" s="503"/>
      <c r="W272" s="503"/>
      <c r="X272" s="503"/>
      <c r="Y272" s="503"/>
      <c r="Z272" s="502"/>
      <c r="AA272" s="502"/>
      <c r="AB272" s="502"/>
      <c r="AC272" s="502"/>
      <c r="AD272" s="504"/>
      <c r="AF272" s="502"/>
      <c r="AG272" s="504"/>
      <c r="AH272" s="502">
        <v>120</v>
      </c>
      <c r="AI272" s="502"/>
      <c r="AJ272" s="504"/>
      <c r="AK272" s="504"/>
      <c r="AL272" s="502"/>
      <c r="AM272" s="502">
        <v>2</v>
      </c>
      <c r="AN272" s="496" t="s">
        <v>15732</v>
      </c>
      <c r="AO272" s="502">
        <v>0</v>
      </c>
      <c r="AP272" s="502">
        <v>3</v>
      </c>
      <c r="AQ272" s="502">
        <v>8</v>
      </c>
      <c r="AR272" s="502">
        <v>0</v>
      </c>
      <c r="AS272" s="502"/>
      <c r="AT272" s="504" t="str">
        <f>"["&amp;VLOOKUP([1]playerSkillEffect!$A272,[1]法术参数设计表!$A$2:$O$168,8,FALSE)*1000&amp;",0]"</f>
        <v>[10500,0]</v>
      </c>
      <c r="AU272" s="504" t="str">
        <f>"["&amp;VLOOKUP([1]playerSkillEffect!$A272,[1]法术参数设计表!$A$2:$O$168,9,FALSE)*1000&amp;",0]"</f>
        <v>[8000,0]</v>
      </c>
      <c r="AV272" s="504" t="str">
        <f>"["&amp;VLOOKUP([1]playerSkillEffect!$A272,[1]法术参数设计表!$A$2:$O$168,10,FALSE)&amp;",0]"</f>
        <v>[0,0]</v>
      </c>
      <c r="AW272" s="502">
        <v>1</v>
      </c>
      <c r="AX272" s="502">
        <v>1</v>
      </c>
      <c r="AY272" s="502">
        <v>1</v>
      </c>
      <c r="AZ272" s="502" t="s">
        <v>6831</v>
      </c>
      <c r="BA272" s="502"/>
      <c r="BB272" s="502">
        <v>1</v>
      </c>
      <c r="BC272" s="502"/>
      <c r="BD272" s="502" t="s">
        <v>6831</v>
      </c>
      <c r="BE272" s="502">
        <v>1080321</v>
      </c>
      <c r="BF272" s="502" t="s">
        <v>6831</v>
      </c>
      <c r="BG272" s="502" t="s">
        <v>6831</v>
      </c>
      <c r="BH272" s="502">
        <v>100</v>
      </c>
      <c r="BI272" s="502"/>
      <c r="BJ272" s="502"/>
      <c r="BK272" s="502">
        <v>1</v>
      </c>
      <c r="BL272" s="502">
        <f>VLOOKUP(A272,[1]法术参数设计表!$A$2:$W$223,5,FALSE)</f>
        <v>80</v>
      </c>
      <c r="BM272" s="502">
        <v>8</v>
      </c>
      <c r="BN272" s="502">
        <v>1</v>
      </c>
      <c r="BO272" s="502"/>
      <c r="BP272" s="502" t="s">
        <v>12513</v>
      </c>
      <c r="BQ272" s="502"/>
      <c r="BR272" s="502"/>
      <c r="BS272" s="502" t="s">
        <v>6831</v>
      </c>
      <c r="BT272" s="502"/>
      <c r="BU272" s="502" t="str">
        <f>IF(VLOOKUP(A272,[1]法术参数设计表!$A$2:$Q$168,16,FALSE)="","","["&amp;ROUND(VLOOKUP(A272,[1]法术参数设计表!$A$2:$Q$168,16,FALSE),0)&amp;","&amp;ROUND(VLOOKUP(A272,[1]法术参数设计表!$A$2:$Q$168,17,FALSE),0)&amp;"]")</f>
        <v>[24840,100]</v>
      </c>
      <c r="BV272" s="502"/>
      <c r="BW272" s="502" t="s">
        <v>6831</v>
      </c>
      <c r="BX272" s="502">
        <v>8</v>
      </c>
      <c r="BY272" s="505" t="s">
        <v>6831</v>
      </c>
      <c r="BZ272" s="505" t="s">
        <v>6831</v>
      </c>
      <c r="CA272" s="505">
        <v>480322</v>
      </c>
      <c r="CB272" s="505" t="s">
        <v>15138</v>
      </c>
      <c r="CC272" s="505"/>
      <c r="CD272" s="505"/>
      <c r="CE272" s="502" t="s">
        <v>6831</v>
      </c>
      <c r="CF272" s="502" t="s">
        <v>6831</v>
      </c>
      <c r="CG272" s="502" t="s">
        <v>6831</v>
      </c>
      <c r="CH272" s="502" t="s">
        <v>6831</v>
      </c>
      <c r="CI272" s="502" t="s">
        <v>6831</v>
      </c>
      <c r="CJ272" s="502"/>
      <c r="CK272" s="502"/>
      <c r="CL272" s="502"/>
      <c r="CM272" s="502"/>
      <c r="CN272" s="502"/>
      <c r="CO272" s="502"/>
      <c r="CP272" s="502"/>
      <c r="CQ272" s="502"/>
      <c r="CR272" s="502"/>
      <c r="CS272" s="502"/>
      <c r="CT272" s="502"/>
      <c r="CU272" s="502"/>
      <c r="CV272" s="502"/>
      <c r="CW272" s="502">
        <v>1</v>
      </c>
      <c r="CX272" s="502"/>
      <c r="CY272" s="502"/>
      <c r="CZ272" s="502"/>
      <c r="DA272" s="502"/>
      <c r="DB272" s="502"/>
      <c r="DC272" s="502"/>
      <c r="DD272" s="504"/>
      <c r="DE272" s="504"/>
      <c r="DF272" s="504"/>
      <c r="DG272" s="504"/>
      <c r="DH272" s="502"/>
      <c r="DI272" s="502">
        <f t="shared" si="116"/>
        <v>80</v>
      </c>
      <c r="DJ272" s="502"/>
      <c r="DK272" s="502"/>
      <c r="DL272" s="502"/>
      <c r="DM272" s="502"/>
      <c r="DN272" s="502"/>
      <c r="DO272" s="502"/>
      <c r="DP272" s="502"/>
      <c r="DQ272" s="502"/>
      <c r="DR272" s="502"/>
      <c r="DS272" s="502"/>
      <c r="DT272" s="502"/>
      <c r="DU272" s="502"/>
      <c r="DV272" s="502"/>
      <c r="DW272" s="502"/>
      <c r="DX272" s="502"/>
      <c r="DY272" s="502"/>
      <c r="DZ272" s="502"/>
      <c r="EA272" s="502"/>
      <c r="EB272" s="502"/>
      <c r="EC272" s="502"/>
      <c r="ED272" s="502"/>
      <c r="EE272" s="502"/>
      <c r="EF272" s="502"/>
      <c r="EG272" s="502"/>
      <c r="EH272" s="502"/>
      <c r="EI272" s="502"/>
      <c r="EJ272" s="502"/>
      <c r="EK272" s="502"/>
      <c r="EL272" s="502"/>
      <c r="EM272" s="502"/>
      <c r="EN272" s="502"/>
      <c r="EO272" s="502"/>
      <c r="EP272" s="502"/>
      <c r="EQ272" s="502"/>
      <c r="ER272" s="502"/>
      <c r="ES272" s="502"/>
      <c r="ET272" s="502"/>
      <c r="EU272" s="502"/>
      <c r="EV272" s="502"/>
      <c r="EW272" s="502">
        <f t="shared" si="110"/>
        <v>1</v>
      </c>
      <c r="EX272" s="502"/>
      <c r="EY272" s="502"/>
      <c r="EZ272" s="502">
        <v>100</v>
      </c>
      <c r="FA272" s="502"/>
      <c r="FB272" s="502"/>
      <c r="FC272" s="502"/>
      <c r="FD272" s="502"/>
      <c r="FE272" s="502"/>
      <c r="FF272" s="502"/>
      <c r="FG272" s="502"/>
      <c r="FH272" s="502">
        <v>2</v>
      </c>
      <c r="FI272" s="502">
        <v>25</v>
      </c>
      <c r="FJ272" s="502">
        <f t="shared" si="111"/>
        <v>1</v>
      </c>
      <c r="FK272" s="502"/>
      <c r="FL272" s="502"/>
      <c r="FM272" s="502">
        <v>100</v>
      </c>
      <c r="FN272" s="502"/>
      <c r="FO272" s="502"/>
      <c r="FP272" s="502"/>
      <c r="FQ272" s="502"/>
      <c r="FR272" s="502"/>
      <c r="FS272" s="502"/>
      <c r="FT272" s="504" t="s">
        <v>15150</v>
      </c>
      <c r="FU272" s="502">
        <v>2</v>
      </c>
      <c r="FV272" s="502">
        <v>2</v>
      </c>
      <c r="FW272" s="502">
        <v>25</v>
      </c>
      <c r="FX272" s="152">
        <v>2000</v>
      </c>
      <c r="FY272" s="152">
        <v>0</v>
      </c>
    </row>
    <row r="273" spans="1:181">
      <c r="A273">
        <v>80322</v>
      </c>
      <c r="B273" s="546" t="s">
        <v>15731</v>
      </c>
      <c r="C273" s="139">
        <v>2</v>
      </c>
      <c r="E273" s="139">
        <f t="shared" si="105"/>
        <v>0</v>
      </c>
      <c r="F273" s="139">
        <v>1</v>
      </c>
      <c r="G273" s="139">
        <v>2</v>
      </c>
      <c r="H273" s="139">
        <v>2</v>
      </c>
      <c r="L273" s="139">
        <f t="shared" si="106"/>
        <v>2.7E-2</v>
      </c>
      <c r="M273" s="139">
        <f t="shared" si="107"/>
        <v>1.7999999999999999E-2</v>
      </c>
      <c r="N273" s="300" t="str">
        <f t="shared" si="112"/>
        <v>PLAYERSKILL_80322</v>
      </c>
      <c r="O273" s="300" t="str">
        <f t="shared" si="108"/>
        <v>PLAYERSKILLDES_80322</v>
      </c>
      <c r="P273" s="300" t="str">
        <f t="shared" si="113"/>
        <v>PLAYERSKILLDES2_80322</v>
      </c>
      <c r="Q273" s="300" t="str">
        <f t="shared" si="114"/>
        <v>PLAYERSKILLDES3_80322</v>
      </c>
      <c r="R273" s="300" t="str">
        <f t="shared" si="115"/>
        <v>PLAYERSKILLDES4_80322</v>
      </c>
      <c r="S273" s="300" t="s">
        <v>15336</v>
      </c>
      <c r="T273" s="502">
        <v>100</v>
      </c>
      <c r="U273" s="503"/>
      <c r="V273" s="503"/>
      <c r="W273" s="503"/>
      <c r="X273" s="503"/>
      <c r="Y273" s="503"/>
      <c r="Z273" s="502"/>
      <c r="AA273" s="502"/>
      <c r="AB273" s="502"/>
      <c r="AC273" s="502"/>
      <c r="AD273" s="504"/>
      <c r="AF273" s="502"/>
      <c r="AG273" s="504"/>
      <c r="AH273" s="502">
        <v>120</v>
      </c>
      <c r="AI273" s="502"/>
      <c r="AJ273" s="504"/>
      <c r="AK273" s="504"/>
      <c r="AL273" s="502"/>
      <c r="AM273" s="502">
        <v>2</v>
      </c>
      <c r="AN273" s="496" t="s">
        <v>15732</v>
      </c>
      <c r="AO273" s="502">
        <v>0</v>
      </c>
      <c r="AP273" s="502">
        <v>3</v>
      </c>
      <c r="AQ273" s="502">
        <v>8</v>
      </c>
      <c r="AR273" s="502">
        <v>0</v>
      </c>
      <c r="AS273" s="502"/>
      <c r="AT273" s="504" t="str">
        <f>"["&amp;VLOOKUP([1]playerSkillEffect!$A273,[1]法术参数设计表!$A$2:$O$168,8,FALSE)*1000&amp;",0]"</f>
        <v>[10500,0]</v>
      </c>
      <c r="AU273" s="504" t="str">
        <f>"["&amp;VLOOKUP([1]playerSkillEffect!$A273,[1]法术参数设计表!$A$2:$O$168,9,FALSE)*1000&amp;",0]"</f>
        <v>[8000,0]</v>
      </c>
      <c r="AV273" s="504" t="str">
        <f>"["&amp;VLOOKUP([1]playerSkillEffect!$A273,[1]法术参数设计表!$A$2:$O$168,10,FALSE)&amp;",0]"</f>
        <v>[0,0]</v>
      </c>
      <c r="AW273" s="502">
        <v>1</v>
      </c>
      <c r="AX273" s="502">
        <v>1</v>
      </c>
      <c r="AY273" s="502">
        <v>1</v>
      </c>
      <c r="AZ273" s="502" t="s">
        <v>6831</v>
      </c>
      <c r="BA273" s="502"/>
      <c r="BB273" s="502">
        <v>1</v>
      </c>
      <c r="BC273" s="502"/>
      <c r="BD273" s="502" t="s">
        <v>6831</v>
      </c>
      <c r="BE273" s="502">
        <v>1080322</v>
      </c>
      <c r="BF273" s="502" t="s">
        <v>6831</v>
      </c>
      <c r="BG273" s="502" t="s">
        <v>6831</v>
      </c>
      <c r="BH273" s="502">
        <v>100</v>
      </c>
      <c r="BI273" s="502"/>
      <c r="BJ273" s="502"/>
      <c r="BK273" s="502">
        <v>1</v>
      </c>
      <c r="BL273" s="502">
        <f>VLOOKUP(A273,[1]法术参数设计表!$A$2:$W$223,5,FALSE)</f>
        <v>80</v>
      </c>
      <c r="BM273" s="502">
        <v>8</v>
      </c>
      <c r="BN273" s="502">
        <v>1</v>
      </c>
      <c r="BO273" s="502"/>
      <c r="BP273" s="502" t="s">
        <v>12513</v>
      </c>
      <c r="BQ273" s="502"/>
      <c r="BR273" s="502"/>
      <c r="BS273" s="502" t="s">
        <v>6831</v>
      </c>
      <c r="BT273" s="502"/>
      <c r="BU273" s="502" t="str">
        <f>IF(VLOOKUP(A273,[1]法术参数设计表!$A$2:$Q$168,16,FALSE)="","","["&amp;ROUND(VLOOKUP(A273,[1]法术参数设计表!$A$2:$Q$168,16,FALSE),0)&amp;","&amp;ROUND(VLOOKUP(A273,[1]法术参数设计表!$A$2:$Q$168,17,FALSE),0)&amp;"]")</f>
        <v>[24840,100]</v>
      </c>
      <c r="BV273" s="502"/>
      <c r="BW273" s="502" t="s">
        <v>6831</v>
      </c>
      <c r="BX273" s="502">
        <v>8</v>
      </c>
      <c r="BY273" s="505" t="s">
        <v>6831</v>
      </c>
      <c r="BZ273" s="505" t="s">
        <v>6831</v>
      </c>
      <c r="CA273" s="505">
        <v>480323</v>
      </c>
      <c r="CB273" s="505" t="s">
        <v>15138</v>
      </c>
      <c r="CC273" s="505"/>
      <c r="CD273" s="505"/>
      <c r="CE273" s="502" t="s">
        <v>6831</v>
      </c>
      <c r="CF273" s="502" t="s">
        <v>6831</v>
      </c>
      <c r="CG273" s="502" t="s">
        <v>6831</v>
      </c>
      <c r="CH273" s="502" t="s">
        <v>6831</v>
      </c>
      <c r="CI273" s="502" t="s">
        <v>6831</v>
      </c>
      <c r="CJ273" s="502"/>
      <c r="CK273" s="502"/>
      <c r="CL273" s="502"/>
      <c r="CM273" s="502"/>
      <c r="CN273" s="502"/>
      <c r="CO273" s="502"/>
      <c r="CP273" s="502"/>
      <c r="CQ273" s="502"/>
      <c r="CR273" s="502"/>
      <c r="CS273" s="502"/>
      <c r="CT273" s="502"/>
      <c r="CU273" s="502"/>
      <c r="CV273" s="502"/>
      <c r="CW273" s="502">
        <v>1</v>
      </c>
      <c r="CX273" s="502"/>
      <c r="CY273" s="502"/>
      <c r="CZ273" s="502"/>
      <c r="DA273" s="502"/>
      <c r="DB273" s="502"/>
      <c r="DC273" s="502"/>
      <c r="DD273" s="504"/>
      <c r="DE273" s="504"/>
      <c r="DF273" s="504"/>
      <c r="DG273" s="504"/>
      <c r="DH273" s="502"/>
      <c r="DI273" s="502">
        <f t="shared" si="116"/>
        <v>80</v>
      </c>
      <c r="DJ273" s="502"/>
      <c r="DK273" s="502"/>
      <c r="DL273" s="502"/>
      <c r="DM273" s="502"/>
      <c r="DN273" s="502"/>
      <c r="DO273" s="502"/>
      <c r="DP273" s="502"/>
      <c r="DQ273" s="502"/>
      <c r="DR273" s="502"/>
      <c r="DS273" s="502"/>
      <c r="DT273" s="502"/>
      <c r="DU273" s="502"/>
      <c r="DV273" s="502"/>
      <c r="DW273" s="502"/>
      <c r="DX273" s="502"/>
      <c r="DY273" s="502"/>
      <c r="DZ273" s="502"/>
      <c r="EA273" s="502"/>
      <c r="EB273" s="502"/>
      <c r="EC273" s="502"/>
      <c r="ED273" s="502"/>
      <c r="EE273" s="502"/>
      <c r="EF273" s="502"/>
      <c r="EG273" s="502"/>
      <c r="EH273" s="502"/>
      <c r="EI273" s="502"/>
      <c r="EJ273" s="502"/>
      <c r="EK273" s="502"/>
      <c r="EL273" s="502"/>
      <c r="EM273" s="502"/>
      <c r="EN273" s="502"/>
      <c r="EO273" s="502"/>
      <c r="EP273" s="502"/>
      <c r="EQ273" s="502"/>
      <c r="ER273" s="502"/>
      <c r="ES273" s="502"/>
      <c r="ET273" s="502"/>
      <c r="EU273" s="502"/>
      <c r="EV273" s="502"/>
      <c r="EW273" s="502">
        <f t="shared" si="110"/>
        <v>1</v>
      </c>
      <c r="EX273" s="502"/>
      <c r="EY273" s="502"/>
      <c r="EZ273" s="502">
        <v>100</v>
      </c>
      <c r="FA273" s="502"/>
      <c r="FB273" s="502"/>
      <c r="FC273" s="502"/>
      <c r="FD273" s="502"/>
      <c r="FE273" s="502"/>
      <c r="FF273" s="502"/>
      <c r="FG273" s="502"/>
      <c r="FH273" s="502">
        <v>2</v>
      </c>
      <c r="FI273" s="502">
        <v>25</v>
      </c>
      <c r="FJ273" s="502">
        <f t="shared" si="111"/>
        <v>1</v>
      </c>
      <c r="FK273" s="502"/>
      <c r="FL273" s="502"/>
      <c r="FM273" s="502">
        <v>100</v>
      </c>
      <c r="FN273" s="502"/>
      <c r="FO273" s="502"/>
      <c r="FP273" s="502"/>
      <c r="FQ273" s="502"/>
      <c r="FR273" s="502"/>
      <c r="FS273" s="502"/>
      <c r="FT273" s="504" t="s">
        <v>15150</v>
      </c>
      <c r="FU273" s="502">
        <v>2</v>
      </c>
      <c r="FV273" s="502">
        <v>2</v>
      </c>
      <c r="FW273" s="502">
        <v>25</v>
      </c>
      <c r="FX273" s="152">
        <v>2000</v>
      </c>
      <c r="FY273" s="152">
        <v>0</v>
      </c>
    </row>
    <row r="274" spans="1:181">
      <c r="D274"/>
      <c r="E274"/>
    </row>
    <row r="275" spans="1:181">
      <c r="D275"/>
      <c r="E275"/>
    </row>
    <row r="276" spans="1:181">
      <c r="D276"/>
      <c r="E276"/>
    </row>
    <row r="279" spans="1:181">
      <c r="A279"/>
      <c r="B279"/>
    </row>
    <row r="280" spans="1:181">
      <c r="A280"/>
      <c r="B280"/>
    </row>
    <row r="281" spans="1:181">
      <c r="A281"/>
      <c r="B281"/>
    </row>
    <row r="282" spans="1:181">
      <c r="A282"/>
      <c r="B282"/>
    </row>
    <row r="283" spans="1:181">
      <c r="A283"/>
      <c r="B283"/>
    </row>
    <row r="284" spans="1:181">
      <c r="A284"/>
      <c r="B284"/>
    </row>
    <row r="285" spans="1:181">
      <c r="A285"/>
      <c r="B285"/>
    </row>
    <row r="286" spans="1:181">
      <c r="A286"/>
      <c r="B286"/>
    </row>
    <row r="287" spans="1:181">
      <c r="A287"/>
      <c r="B287"/>
    </row>
    <row r="288" spans="1:181">
      <c r="A288"/>
      <c r="B288"/>
    </row>
  </sheetData>
  <mergeCells count="3">
    <mergeCell ref="EW5:EY5"/>
    <mergeCell ref="FJ5:FL5"/>
    <mergeCell ref="FM5:FV5"/>
  </mergeCells>
  <phoneticPr fontId="11" type="noConversion"/>
  <conditionalFormatting sqref="BJ1:BJ77 BJ79:BJ85 BJ87 BJ110:BJ160 BJ89:BJ104 BJ170:BJ1048576">
    <cfRule type="expression" dxfId="112" priority="19">
      <formula>AND(BI1&lt;&gt;"",BJ1="")</formula>
    </cfRule>
  </conditionalFormatting>
  <conditionalFormatting sqref="BJ7">
    <cfRule type="expression" dxfId="111" priority="18">
      <formula>AND(BI7&lt;&gt;"",BJ7=“”)</formula>
    </cfRule>
  </conditionalFormatting>
  <conditionalFormatting sqref="BV1:BV77 BS1:BS77 BV79:BV85 BS79:BS85 BS87 BV87 BS110:BS160 BV110:BV160 BV89:BV104 BS89:BS104 BS170:BS1048576 BV170:BV1048576">
    <cfRule type="expression" dxfId="110" priority="17">
      <formula>AND(BS1&lt;&gt;"",BV1&lt;&gt;"")</formula>
    </cfRule>
  </conditionalFormatting>
  <conditionalFormatting sqref="BJ105:BJ106">
    <cfRule type="expression" dxfId="109" priority="16">
      <formula>AND(BI105&lt;&gt;"",BJ105="")</formula>
    </cfRule>
  </conditionalFormatting>
  <conditionalFormatting sqref="BV105:BV106">
    <cfRule type="expression" dxfId="108" priority="15">
      <formula>AND(BV105&lt;&gt;"",BY105&lt;&gt;"")</formula>
    </cfRule>
  </conditionalFormatting>
  <conditionalFormatting sqref="BJ161:BJ168">
    <cfRule type="expression" dxfId="107" priority="14">
      <formula>AND(BI161&lt;&gt;"",BJ161="")</formula>
    </cfRule>
  </conditionalFormatting>
  <conditionalFormatting sqref="BV161:BV168 BS161:BS168">
    <cfRule type="expression" dxfId="106" priority="13">
      <formula>AND(BS161&lt;&gt;"",BV161&lt;&gt;"")</formula>
    </cfRule>
  </conditionalFormatting>
  <conditionalFormatting sqref="BJ169">
    <cfRule type="expression" dxfId="105" priority="12">
      <formula>AND(BI169&lt;&gt;"",BJ169="")</formula>
    </cfRule>
  </conditionalFormatting>
  <conditionalFormatting sqref="BS169 BV169">
    <cfRule type="expression" dxfId="104" priority="11">
      <formula>AND(BS169&lt;&gt;"",BV169&lt;&gt;"")</formula>
    </cfRule>
  </conditionalFormatting>
  <conditionalFormatting sqref="BJ107 BJ109">
    <cfRule type="expression" dxfId="103" priority="10">
      <formula>AND(BI107&lt;&gt;"",BJ107="")</formula>
    </cfRule>
  </conditionalFormatting>
  <conditionalFormatting sqref="BV107 BV109">
    <cfRule type="expression" dxfId="102" priority="9">
      <formula>AND(BV107&lt;&gt;"",BY107&lt;&gt;"")</formula>
    </cfRule>
  </conditionalFormatting>
  <conditionalFormatting sqref="BV78 BS78">
    <cfRule type="expression" dxfId="101" priority="8">
      <formula>AND(BS78&lt;&gt;"",BV78&lt;&gt;"")</formula>
    </cfRule>
  </conditionalFormatting>
  <conditionalFormatting sqref="DP78">
    <cfRule type="expression" dxfId="100" priority="7">
      <formula>AND(DP78&lt;&gt;"",DS78&lt;&gt;"")</formula>
    </cfRule>
  </conditionalFormatting>
  <conditionalFormatting sqref="DS78">
    <cfRule type="expression" dxfId="99" priority="20">
      <formula>AND(DS78&lt;&gt;"",DU78&lt;&gt;"")</formula>
    </cfRule>
  </conditionalFormatting>
  <conditionalFormatting sqref="BJ86">
    <cfRule type="expression" dxfId="98" priority="6">
      <formula>AND(BI86&lt;&gt;"",BJ86="")</formula>
    </cfRule>
  </conditionalFormatting>
  <conditionalFormatting sqref="BS86 BV86">
    <cfRule type="expression" dxfId="97" priority="5">
      <formula>AND(BS86&lt;&gt;"",BV86&lt;&gt;"")</formula>
    </cfRule>
  </conditionalFormatting>
  <conditionalFormatting sqref="BJ88">
    <cfRule type="expression" dxfId="96" priority="4">
      <formula>AND(BI88&lt;&gt;"",BJ88="")</formula>
    </cfRule>
  </conditionalFormatting>
  <conditionalFormatting sqref="BS88 BV88">
    <cfRule type="expression" dxfId="95" priority="3">
      <formula>AND(BS88&lt;&gt;"",BV88&lt;&gt;"")</formula>
    </cfRule>
  </conditionalFormatting>
  <conditionalFormatting sqref="BV108">
    <cfRule type="expression" dxfId="94" priority="2">
      <formula>AND(BV108&lt;&gt;"",BY108&lt;&gt;"")</formula>
    </cfRule>
  </conditionalFormatting>
  <conditionalFormatting sqref="BJ108">
    <cfRule type="expression" dxfId="93" priority="1">
      <formula>AND(BI108&lt;&gt;"",BJ108="")</formula>
    </cfRule>
  </conditionalFormatting>
  <dataValidations count="3">
    <dataValidation imeMode="off" allowBlank="1" showInputMessage="1" showErrorMessage="1" sqref="DX78 CB1:CB1048576"/>
    <dataValidation allowBlank="1" showInputMessage="1" showErrorMessage="1" promptTitle="效果类型" prompt="1.物理_x000a_2.火_x000a_3.水_x000a_4.风_x000a_5.土_x000a_8.器械" sqref="BX1:BX6 DT78 BX8:BX1048576"/>
    <dataValidation type="custom" allowBlank="1" showInputMessage="1" showErrorMessage="1" errorTitle="效果类型不存在" error="输入有误请重新输入，若增加新类型请修改数据验证" promptTitle="效果类型" prompt="1.物理_x000a_2.火_x000a_3.水_x000a_4.风_x000a_5.土_x000a_8.器械" sqref="BX7">
      <formula1>"1,2,3,4,5,8"</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66"/>
  <sheetViews>
    <sheetView workbookViewId="0">
      <pane ySplit="1" topLeftCell="A32" activePane="bottomLeft" state="frozen"/>
      <selection pane="bottomLeft" activeCell="O3" sqref="O3"/>
    </sheetView>
  </sheetViews>
  <sheetFormatPr defaultRowHeight="14.25"/>
  <cols>
    <col min="1" max="1" width="4.5" style="1" bestFit="1" customWidth="1"/>
    <col min="2" max="2" width="11" style="1" bestFit="1" customWidth="1"/>
    <col min="3" max="3" width="11" style="1" customWidth="1"/>
    <col min="4" max="4" width="10.5" style="1" customWidth="1"/>
    <col min="5" max="5" width="11" style="1" bestFit="1" customWidth="1"/>
    <col min="6" max="6" width="9" style="1"/>
    <col min="7" max="8" width="5.25" style="1" bestFit="1" customWidth="1"/>
    <col min="9" max="9" width="9" style="1"/>
    <col min="10" max="10" width="9" style="1" bestFit="1" customWidth="1"/>
    <col min="11" max="11" width="5.25" style="1" bestFit="1" customWidth="1"/>
    <col min="12" max="12" width="8.875" style="1" bestFit="1" customWidth="1"/>
    <col min="13" max="13" width="11.125" style="42" customWidth="1"/>
    <col min="14" max="14" width="35.625" style="1" bestFit="1" customWidth="1"/>
    <col min="15" max="15" width="16.875" style="94" customWidth="1"/>
    <col min="16" max="16" width="10.875" style="94" customWidth="1"/>
    <col min="17" max="18" width="12.75" style="94" customWidth="1"/>
    <col min="19" max="19" width="13" style="1" bestFit="1" customWidth="1"/>
    <col min="20" max="20" width="20.625" style="1" bestFit="1" customWidth="1"/>
    <col min="21" max="21" width="10.25" style="312" customWidth="1"/>
    <col min="22" max="22" width="9.25" style="312" customWidth="1"/>
    <col min="23" max="23" width="13.375" style="312" customWidth="1"/>
    <col min="24" max="24" width="11.125" style="312" customWidth="1"/>
    <col min="25" max="16384" width="9" style="1"/>
  </cols>
  <sheetData>
    <row r="1" spans="1:24" ht="57">
      <c r="A1" s="52" t="s">
        <v>1799</v>
      </c>
      <c r="B1" s="52" t="s">
        <v>1814</v>
      </c>
      <c r="C1" s="52" t="s">
        <v>1931</v>
      </c>
      <c r="D1" s="52" t="s">
        <v>1864</v>
      </c>
      <c r="E1" s="52" t="s">
        <v>1808</v>
      </c>
      <c r="F1" s="52" t="s">
        <v>1809</v>
      </c>
      <c r="G1" s="52" t="s">
        <v>1810</v>
      </c>
      <c r="H1" s="52" t="s">
        <v>1811</v>
      </c>
      <c r="I1" s="52" t="s">
        <v>1800</v>
      </c>
      <c r="J1" s="52" t="s">
        <v>1807</v>
      </c>
      <c r="K1" s="45" t="s">
        <v>1812</v>
      </c>
      <c r="L1" s="96" t="s">
        <v>1815</v>
      </c>
      <c r="M1" s="311" t="s">
        <v>11278</v>
      </c>
      <c r="N1" s="45" t="s">
        <v>2490</v>
      </c>
      <c r="O1" s="97" t="s">
        <v>12016</v>
      </c>
      <c r="P1" s="97" t="s">
        <v>11275</v>
      </c>
      <c r="Q1" s="97" t="s">
        <v>11276</v>
      </c>
      <c r="R1" s="97" t="s">
        <v>11277</v>
      </c>
      <c r="S1" s="45" t="s">
        <v>1816</v>
      </c>
      <c r="T1" s="52" t="s">
        <v>1813</v>
      </c>
      <c r="U1" s="311" t="s">
        <v>11273</v>
      </c>
      <c r="V1" s="311" t="s">
        <v>11269</v>
      </c>
      <c r="W1" s="311" t="s">
        <v>11270</v>
      </c>
      <c r="X1" s="313" t="s">
        <v>11271</v>
      </c>
    </row>
    <row r="2" spans="1:24">
      <c r="A2" s="41">
        <v>101</v>
      </c>
      <c r="B2" s="41" t="s">
        <v>116</v>
      </c>
      <c r="C2" s="43" t="str">
        <f>INDEX('04_语言配置表2'!$C:$C,MATCH("TEAMDES_"&amp;A2,'04_语言配置表2'!$A:$A,0),0)</f>
        <v>#帝国枪兵是王国的第一道防线，他们英勇善战，忠心耿耿，为帝国立下卓越功勋，为世人所赞誉。</v>
      </c>
      <c r="D2" s="289" t="str">
        <f>INDEX('04_语言配置表2'!$C:$C,MATCH("TEAM_DINGWEI_"&amp;A2,'04_语言配置表2'!$A:$A,0),0)</f>
        <v>#能够眩晕敌人，攻击大体型兵团有优势</v>
      </c>
      <c r="E2" s="41" t="str">
        <f>INDEX(兵团team!D:D,MATCH(兵团基本资料!$A:$A,兵团team!$A:$A,0),0)</f>
        <v>平原城堡</v>
      </c>
      <c r="F2" s="289" t="str">
        <f>INDEX(兵团team!E:E,MATCH(兵团基本资料!$A:$A,兵团team!$A:$A,0),0)</f>
        <v>人类</v>
      </c>
      <c r="G2" s="41" t="str">
        <f>INDEX(兵团team!F:F,MATCH(兵团基本资料!$A:$A,兵团team!$A:$A,0),0)</f>
        <v>输出</v>
      </c>
      <c r="H2" s="41">
        <f>INDEX(兵团team!G:G,MATCH(兵团基本资料!$A:$A,兵团team!$A:$A,0),0)</f>
        <v>9</v>
      </c>
      <c r="I2" s="289" t="str">
        <f>INDEX(兵团team!H:H,MATCH(兵团基本资料!$A:$A,兵团team!$A:$A,0),0)</f>
        <v>地面</v>
      </c>
      <c r="J2" s="41">
        <f>INDEX(兵团team!K:K,MATCH(兵团基本资料!$A:$A,兵团team!$A:$A,0),0)</f>
        <v>1</v>
      </c>
      <c r="K2" s="41" t="str">
        <f>IF(INDEX(兵团team!K:K,MATCH(兵团基本资料!$A:$A,兵团team!$A:$A,0),0)=1,"13",IF(INDEX(兵团team!K:K,MATCH(兵团基本资料!$A:$A,兵团team!$A:$A,0),0)=2,"14",IF(INDEX(兵团team!K:K,MATCH(兵团基本资料!$A:$A,兵团team!$A:$A,0),0)=3,"15","")))</f>
        <v>13</v>
      </c>
      <c r="L2" s="41" t="str">
        <f>INDEX(兵团team!DR:DR,MATCH(兵团基本资料!A2,兵团team!A:A,0),0)</f>
        <v>[1,50213]</v>
      </c>
      <c r="M2" s="43" t="str">
        <f>IFERROR("天赋名称："&amp;INDEX(语言辅助表!$Y:$Y,MATCH(--MID(L2,4,5),语言辅助表!$X:$X,0),0)&amp;"
"&amp;"天赋说明："&amp;"
"&amp;INDEX(语言辅助表!$Z:$Z,MATCH(--MID(L2,4,5),语言辅助表!$X:$X,0),0),"无")</f>
        <v>天赋名称：破甲
天赋说明：
[color=562600]攻击兵团降低目标兵团[-][color=1ca216,fontsize=20]{($level+$ulevel)*4+16}%[-][color=562600]防御，不可叠加[-]</v>
      </c>
      <c r="N2" s="41" t="str">
        <f>INDEX(兵团team!AW:AW,MATCH(兵团基本资料!A2,兵团team!A:A,0),0)</f>
        <v>[[1,50139],[2,51014],[3,52002],[3,52112]]</v>
      </c>
      <c r="O2" s="43" t="str">
        <f>"技能名称："&amp;INDEX('04_语言配置表2'!C:C,MATCH("SKILL_"&amp;--MID(N2,5,5),'04_语言配置表2'!A:A,0),0)&amp;" ("&amp;INDEX('04_语言配置表2'!B:B,MATCH("SKILLDES1_"&amp;--MID(N2,5,5),'04_语言配置表2'!A:A,0),0)&amp;")"&amp;"
"&amp;"技能说明"&amp;"
"&amp;INDEX('04_语言配置表2'!C:C,MATCH("SKILLDES_"&amp;--MID(N2,5,5),'04_语言配置表2'!A:A,0),0)</f>
        <v>技能名称：#矛阵 (枪兵常年用矛作战，久而久之，可以发挥出更大威力。)
技能说明
#[color=645252,fontsize=20]帝国枪兵兵团对当前攻击的敌方兵团造成[-][color=48b946,fontsize=20]{((($level+$ulevel)*30+420))*0.01*$atk}[-][color=645252,fontsize=20]伤害，并造成[-][color=48b946,fontsize=20]「眩晕」[-][color=645252,fontsize=20]效果，持续3秒。[-]</v>
      </c>
      <c r="P2" s="43" t="str">
        <f>"技能名称："&amp;INDEX('04_语言配置表2'!C:C,MATCH("SKILL_"&amp;--MID(N2,15,5),'04_语言配置表2'!A:A,0),0)&amp;" ("&amp;INDEX('04_语言配置表2'!B:B,MATCH("SKILLDES1_"&amp;--MID(N2,15,5),'04_语言配置表2'!A:A,0),0)&amp;")"&amp;"
"&amp;"技能说明"&amp;"
"&amp;INDEX('04_语言配置表2'!C:C,MATCH("SKILLDES_"&amp;--MID(N2,15,5),'04_语言配置表2'!A:A,0),0)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Q2" s="43" t="str">
        <f>"技能名称："&amp;INDEX('04_语言配置表2'!C:C,MATCH("SKILL_"&amp;--MID(N2,25,5),'04_语言配置表2'!A:A,0),0)&amp;" ("&amp;INDEX('04_语言配置表2'!B:B,MATCH("SKILLDES1_"&amp;--MID(N2,25,5),'04_语言配置表2'!A:A,0),0)&amp;")"&amp;"
"&amp;"技能说明"&amp;"
"&amp;INDEX('04_语言配置表2'!C:C,MATCH("SKILLDES_"&amp;--MID(N2,25,5),'04_语言配置表2'!A:A,0),0)</f>
        <v>技能名称：#屠龙 (帝国枪兵曾参与过屠龙的战斗，经验丰富。)
技能说明
#[color=645252,fontsize=20]帝国枪兵对阵1人兵团和4人兵团时，暴击值提高[-][color=48b946,fontsize=20]{($level+$ulevel)*30+120}[-][color=645252,fontsize=20]。[-]</v>
      </c>
      <c r="R2" s="43" t="str">
        <f>"技能名称："&amp;INDEX('04_语言配置表2'!C:C,MATCH("SKILL_"&amp;--MID(N2,35,5),'04_语言配置表2'!A:A,0),0)&amp;" ("&amp;INDEX('04_语言配置表2'!B:B,MATCH("SKILLDES1_"&amp;--MID(N2,35,5),'04_语言配置表2'!A:A,0),0)&amp;")"&amp;"
"&amp;"技能说明"&amp;"
"&amp;INDEX('04_语言配置表2'!C:C,MATCH("SKILLDES_"&amp;--MID(N2,35,5),'04_语言配置表2'!A:A,0),0)</f>
        <v>技能名称：#振奋 (受到将领的鼓舞时，枪兵们能够发挥出更强的实力。)
技能说明
#[color=645252,fontsize=20]帝国枪兵攻击提高[-][color=48b946,fontsize=20]{($level+$ulevel)*2+18}%[-][color=645252,fontsize=20]，[-][color=48b946,fontsize=20]「士气高涨」[-][color=645252,fontsize=20]效果下加成翻倍。[-]</v>
      </c>
      <c r="S2" s="41" t="str">
        <f>IF(INDEX(兵团team!EX:EX,MATCH(兵团基本资料!A:A,兵团team!A:A,0),0)=1,"可觉醒","不可觉醒")</f>
        <v>可觉醒</v>
      </c>
      <c r="T2" s="41" t="str">
        <f>INDEX(兵团team!EN:EN,MATCH(兵团基本资料!A:A,兵团team!A:A,0),0)</f>
        <v>[1011,1012,1013,1014]</v>
      </c>
      <c r="U2" s="310" t="str">
        <f>IFERROR("任务提示："&amp;INDEX('04_语言配置表6'!C:C,MATCH("TASKDONE_"&amp;--MID(T2,2,4),'04_语言配置表6'!A:A,0),0)&amp;"
"&amp;"任务说明："&amp;"
"&amp;INDEX('04_语言配置表6'!C:C,MATCH("KAKUSE_MESSION_"&amp;--MID(T2,2,4),'04_语言配置表6'!A:A,0),0),"无")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2" s="310" t="str">
        <f>IFERROR("任务提示："&amp;INDEX('04_语言配置表6'!C:C,MATCH("TASKDONE_"&amp;--MID(T2,7,4),'04_语言配置表6'!A:A,0),0)&amp;"
"&amp;"任务说明："&amp;"
"&amp;INDEX('04_语言配置表6'!C:C,MATCH("KAKUSE_MESSION_"&amp;--MID(T2,7,4),'04_语言配置表6'!A:A,0),0),"无")</f>
        <v>任务提示：#击杀5个野怪
任务说明：
#[color=3c2a1e,fontsize=18]在联盟探索中，消灭[-][color=1ca216,fontsize=18]5[-][color=3c2a1e,fontsize=18]个野怪。[-]</v>
      </c>
      <c r="W2" s="310" t="str">
        <f>IFERROR("任务提示："&amp;INDEX('04_语言配置表6'!C:C,MATCH("TASKDONE_"&amp;--MID(T2,12,4),'04_语言配置表6'!A:A,0),0)&amp;"
"&amp;"任务说明："&amp;"
"&amp;INDEX('04_语言配置表6'!C:C,MATCH("KAKUSE_MESSION_"&amp;--MID(T2,12,4),'04_语言配置表6'!A:A,0),0),"无")</f>
        <v>任务提示：#收集100个英魂
任务说明：
#[color=3c2a1e,fontsize=18]在地下城14-2，14-4中收集[-][color=1ca216,fontsize=18]100[-][color=3c2a1e,fontsize=18]个皇家禁卫英魂。[-]</v>
      </c>
      <c r="X2" s="314" t="str">
        <f>IFERROR("任务提示："&amp;INDEX('04_语言配置表6'!B:B,MATCH("TASKDONE_"&amp;--MID(T2,17,4),'04_语言配置表6'!A:A,0),0)&amp;"
"&amp;"任务说明："&amp;"
"&amp;INDEX('04_语言配置表6'!C:C,MATCH("KAKUSE_MESSION_"&amp;--MID(T2,17,4)&amp;"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 spans="1:24">
      <c r="A3" s="41">
        <v>102</v>
      </c>
      <c r="B3" s="41" t="s">
        <v>117</v>
      </c>
      <c r="C3" s="43" t="str">
        <f>INDEX('04_语言配置表2'!$C:$C,MATCH("TEAMDES_"&amp;A3,'04_语言配置表2'!$A:$A,0),0)</f>
        <v>#帝国弩手经验丰富，可以在接触战之前削弱敌人的战斗力，他们强劲的十字弩让敌人闻风丧胆。</v>
      </c>
      <c r="D3" s="289" t="str">
        <f>INDEX('04_语言配置表2'!$C:$C,MATCH("TEAM_DINGWEI_"&amp;A3,'04_语言配置表2'!$A:$A,0),0)</f>
        <v>#强力爆发技能，连击，攻击大体型兵团有优势</v>
      </c>
      <c r="E3" s="289" t="str">
        <f>INDEX(兵团team!D:D,MATCH(兵团基本资料!$A:$A,兵团team!$A:$A,0),0)</f>
        <v>平原城堡</v>
      </c>
      <c r="F3" s="289" t="str">
        <f>INDEX(兵团team!E:E,MATCH(兵团基本资料!$A:$A,兵团team!$A:$A,0),0)</f>
        <v>人类</v>
      </c>
      <c r="G3" s="289" t="str">
        <f>INDEX(兵团team!F:F,MATCH(兵团基本资料!$A:$A,兵团team!$A:$A,0),0)</f>
        <v>远程</v>
      </c>
      <c r="H3" s="289">
        <f>INDEX(兵团team!G:G,MATCH(兵团基本资料!$A:$A,兵团team!$A:$A,0),0)</f>
        <v>16</v>
      </c>
      <c r="I3" s="289" t="str">
        <f>INDEX(兵团team!H:H,MATCH(兵团基本资料!$A:$A,兵团team!$A:$A,0),0)</f>
        <v>地面</v>
      </c>
      <c r="J3" s="289">
        <f>INDEX(兵团team!K:K,MATCH(兵团基本资料!$A:$A,兵团team!$A:$A,0),0)</f>
        <v>1</v>
      </c>
      <c r="K3" s="289" t="str">
        <f>IF(INDEX(兵团team!K:K,MATCH(兵团基本资料!$A:$A,兵团team!$A:$A,0),0)=1,"13",IF(INDEX(兵团team!K:K,MATCH(兵团基本资料!$A:$A,兵团team!$A:$A,0),0)=2,"14",IF(INDEX(兵团team!K:K,MATCH(兵团基本资料!$A:$A,兵团team!$A:$A,0),0)=3,"15","")))</f>
        <v>13</v>
      </c>
      <c r="L3" s="289" t="str">
        <f>INDEX(兵团team!DR:DR,MATCH(兵团基本资料!A3,兵团team!A:A,0),0)</f>
        <v>[3,52066]</v>
      </c>
      <c r="M3" s="43" t="str">
        <f>IFERROR("天赋名称："&amp;INDEX(语言辅助表!$Y:$Y,MATCH(--MID(L3,4,5),语言辅助表!$X:$X,0),0)&amp;"
"&amp;"天赋说明："&amp;"
"&amp;INDEX(语言辅助表!$Z:$Z,MATCH(--MID(L3,4,5),语言辅助表!$X:$X,0),0),"无")</f>
        <v>天赋名称：狙击
天赋说明：
[color=562600]与目标距离影响伤害，每100攻击距离提高[-][color=1ca216,fontsize=20]{($level+$ulevel)*1+4}%[-][color=562600]攻击[-]</v>
      </c>
      <c r="N3" s="41" t="str">
        <f>INDEX(兵团team!AW:AW,MATCH(兵团基本资料!A3,兵团team!A:A,0),0)</f>
        <v>[[1,50016],[3,52110],[2,59013],[3,52005]]</v>
      </c>
      <c r="O3" s="43" t="str">
        <f>"技能名称："&amp;INDEX('04_语言配置表2'!C:C,MATCH("SKILL_"&amp;--MID(N3,5,5),'04_语言配置表2'!A:A,0),0)&amp;" ("&amp;INDEX('04_语言配置表2'!B:B,MATCH("SKILLDES1_"&amp;--MID(N3,5,5),'04_语言配置表2'!A:A,0),0)&amp;")"&amp;"
"&amp;"技能说明"&amp;"
"&amp;INDEX('04_语言配置表2'!C:C,MATCH("SKILLDES_"&amp;--MID(N3,5,5),'04_语言配置表2'!A:A,0),0)</f>
        <v>技能名称：#爆裂箭 (弩手在箭头上增加火药，可以大幅度增加杀伤力。)
技能说明
#[color=645252,fontsize=20]帝国弩手兵团对当前攻击的兵团造成[-][color=48b946,fontsize=20]{(($level+$ulevel)*40+860)*0.01*$atk}[-][color=645252,fontsize=20]伤害。[-]</v>
      </c>
      <c r="P3" s="43" t="str">
        <f>"技能名称："&amp;INDEX('04_语言配置表2'!C:C,MATCH("SKILL_"&amp;--MID(N3,15,5),'04_语言配置表2'!A:A,0),0)&amp;" ("&amp;INDEX('04_语言配置表2'!B:B,MATCH("SKILLDES1_"&amp;--MID(N3,15,5),'04_语言配置表2'!A:A,0),0)&amp;")"&amp;"
"&amp;"技能说明"&amp;"
"&amp;INDEX('04_语言配置表2'!C:C,MATCH("SKILLDES_"&amp;--MID(N3,15,5),'04_语言配置表2'!A:A,0),0)</f>
        <v>技能名称：#振奋 (受到将领的鼓舞时，弩手们能够发挥出更强的实力。)
技能说明
#[color=645252,fontsize=20]帝国弩手的攻击提高[-][color=48b946,fontsize=20]{($level+$ulevel)*1.5+13.5}%[-][color=645252,fontsize=20]，[-][color=48b946,fontsize=20]「士气高涨」[-][color=645252,fontsize=20]效果下加成翻倍。[-]</v>
      </c>
      <c r="Q3" s="43" t="str">
        <f>"技能名称："&amp;INDEX('04_语言配置表2'!C:C,MATCH("SKILL_"&amp;--MID(N3,25,5),'04_语言配置表2'!A:A,0),0)&amp;" ("&amp;INDEX('04_语言配置表2'!B:B,MATCH("SKILLDES1_"&amp;--MID(N3,25,5),'04_语言配置表2'!A:A,0),0)&amp;")"&amp;"
"&amp;"技能说明"&amp;"
"&amp;INDEX('04_语言配置表2'!C:C,MATCH("SKILLDES_"&amp;--MID(N3,25,5),'04_语言配置表2'!A:A,0),0)</f>
        <v>技能名称：#连击 (刻苦的训练，使弩手们经常能够发挥出超常的实力。)
技能说明
#[color=645252,fontsize=20]帝国弩手的普通攻击有[-][color=48b946,fontsize=20]{($level+$ulevel)*1+9}%[-][color=645252,fontsize=20]概率连续射出2箭，第2箭对目标单位造成[-][color=48b946,fontsize=20]{($level+$ulevel)*3+47}%[-][color=645252,fontsize=20]攻击的伤害。在对阵被[-][color=48b946,fontsize=20]「减速」[-][color=645252,fontsize=20]目标单位时，【连击】的触发概率提高至100%。[-]</v>
      </c>
      <c r="R3" s="43" t="str">
        <f>"技能名称："&amp;INDEX('04_语言配置表2'!C:C,MATCH("SKILL_"&amp;--MID(N3,35,5),'04_语言配置表2'!A:A,0),0)&amp;" ("&amp;INDEX('04_语言配置表2'!B:B,MATCH("SKILLDES1_"&amp;--MID(N3,35,5),'04_语言配置表2'!A:A,0),0)&amp;")"&amp;"
"&amp;"技能说明"&amp;"
"&amp;INDEX('04_语言配置表2'!C:C,MATCH("SKILLDES_"&amp;--MID(N3,35,5),'04_语言配置表2'!A:A,0),0)</f>
        <v>技能名称：#屠龙 (参与过屠龙战斗，了解龙类弱点，能够造成更高伤害。)
技能说明
#[color=645252,fontsize=20]帝国弩手对阵1人兵团和4人兵团时，暴击值提高[-][color=48b946,fontsize=20]{($level+$ulevel)*30+120}[-][color=645252,fontsize=20]。[-]</v>
      </c>
      <c r="S3" s="289" t="str">
        <f>IF(INDEX(兵团team!EX:EX,MATCH(兵团基本资料!A:A,兵团team!A:A,0),0)=1,"可觉醒","不可觉醒")</f>
        <v>不可觉醒</v>
      </c>
      <c r="T3" s="289" t="str">
        <f>INDEX(兵团team!EN:EN,MATCH(兵团基本资料!A:A,兵团team!A:A,0),0)</f>
        <v>[1011,1012,1013,1014]</v>
      </c>
      <c r="U3" s="310" t="str">
        <f>IFERROR("任务提示："&amp;INDEX('04_语言配置表6'!C:C,MATCH("TASKDONE_"&amp;--MID(T3,2,4),'04_语言配置表6'!A:A,0),0)&amp;"
"&amp;"任务说明："&amp;"
"&amp;INDEX('04_语言配置表6'!C:C,MATCH("KAKUSE_MESSION_"&amp;--MID(T3,2,4),'04_语言配置表6'!A:A,0),0),"无")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 s="310" t="str">
        <f>IFERROR("任务提示："&amp;INDEX('04_语言配置表6'!C:C,MATCH("TASKDONE_"&amp;--MID(T3,7,4),'04_语言配置表6'!A:A,0),0)&amp;"
"&amp;"任务说明："&amp;"
"&amp;INDEX('04_语言配置表6'!C:C,MATCH("KAKUSE_MESSION_"&amp;--MID(T3,7,4),'04_语言配置表6'!A:A,0),0),"无")</f>
        <v>任务提示：#击杀5个野怪
任务说明：
#[color=3c2a1e,fontsize=18]在联盟探索中，消灭[-][color=1ca216,fontsize=18]5[-][color=3c2a1e,fontsize=18]个野怪。[-]</v>
      </c>
      <c r="W3" s="310" t="str">
        <f>IFERROR("任务提示："&amp;INDEX('04_语言配置表6'!C:C,MATCH("TASKDONE_"&amp;--MID(T3,12,4),'04_语言配置表6'!A:A,0),0)&amp;"
"&amp;"任务说明："&amp;"
"&amp;INDEX('04_语言配置表6'!C:C,MATCH("KAKUSE_MESSION_"&amp;--MID(T3,12,4),'04_语言配置表6'!A:A,0),0),"无")</f>
        <v>任务提示：#收集100个英魂
任务说明：
#[color=3c2a1e,fontsize=18]在地下城14-2，14-4中收集[-][color=1ca216,fontsize=18]100[-][color=3c2a1e,fontsize=18]个皇家禁卫英魂。[-]</v>
      </c>
      <c r="X3" s="314" t="str">
        <f>IFERROR("任务提示："&amp;INDEX('04_语言配置表6'!B:B,MATCH("TASKDONE_"&amp;--MID(T3,17,4),'04_语言配置表6'!A:A,0),0)&amp;"
"&amp;"任务说明："&amp;"
"&amp;INDEX('04_语言配置表6'!C:C,MATCH("KAKUSE_MESSION_"&amp;--MID(T3,17,4)&amp;"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 spans="1:24">
      <c r="A4" s="41">
        <v>103</v>
      </c>
      <c r="B4" s="41" t="s">
        <v>118</v>
      </c>
      <c r="C4" s="43" t="str">
        <f>INDEX('04_语言配置表2'!$C:$C,MATCH("TEAMDES_"&amp;A4,'04_语言配置表2'!$A:$A,0),0)</f>
        <v>#皇家狮鹫是高空的王者，亦是埃拉西亚的象征，它们勇猛而忠诚，永远会为战斗流尽最后一滴血。</v>
      </c>
      <c r="D4" s="289" t="str">
        <f>INDEX('04_语言配置表2'!$C:$C,MATCH("TEAM_DINGWEI_"&amp;A4,'04_语言配置表2'!$A:$A,0),0)</f>
        <v>#高频率反击造成范围伤害，飞行领袖</v>
      </c>
      <c r="E4" s="289" t="str">
        <f>INDEX(兵团team!D:D,MATCH(兵团基本资料!$A:$A,兵团team!$A:$A,0),0)</f>
        <v>平原城堡</v>
      </c>
      <c r="F4" s="289" t="str">
        <f>INDEX(兵团team!E:E,MATCH(兵团基本资料!$A:$A,兵团team!$A:$A,0),0)</f>
        <v>野兽</v>
      </c>
      <c r="G4" s="289" t="str">
        <f>INDEX(兵团team!F:F,MATCH(兵团基本资料!$A:$A,兵团team!$A:$A,0),0)</f>
        <v>突击</v>
      </c>
      <c r="H4" s="289">
        <f>INDEX(兵团team!G:G,MATCH(兵团基本资料!$A:$A,兵团team!$A:$A,0),0)</f>
        <v>4</v>
      </c>
      <c r="I4" s="289" t="str">
        <f>INDEX(兵团team!H:H,MATCH(兵团基本资料!$A:$A,兵团team!$A:$A,0),0)</f>
        <v>飞行</v>
      </c>
      <c r="J4" s="289">
        <f>INDEX(兵团team!K:K,MATCH(兵团基本资料!$A:$A,兵团team!$A:$A,0),0)</f>
        <v>3</v>
      </c>
      <c r="K4" s="289" t="str">
        <f>IF(INDEX(兵团team!K:K,MATCH(兵团基本资料!$A:$A,兵团team!$A:$A,0),0)=1,"13",IF(INDEX(兵团team!K:K,MATCH(兵团基本资料!$A:$A,兵团team!$A:$A,0),0)=2,"14",IF(INDEX(兵团team!K:K,MATCH(兵团基本资料!$A:$A,兵团team!$A:$A,0),0)=3,"15","")))</f>
        <v>15</v>
      </c>
      <c r="L4" s="289" t="str">
        <f>INDEX(兵团team!DR:DR,MATCH(兵团基本资料!A4,兵团team!A:A,0),0)</f>
        <v>[3,52067]</v>
      </c>
      <c r="M4" s="43" t="str">
        <f>IFERROR("天赋名称："&amp;INDEX(语言辅助表!$Y:$Y,MATCH(--MID(L4,4,5),语言辅助表!$X:$X,0),0)&amp;"
"&amp;"天赋说明："&amp;"
"&amp;INDEX(语言辅助表!$Z:$Z,MATCH(--MID(L4,4,5),语言辅助表!$X:$X,0),0),"无")</f>
        <v>天赋名称：迂回
天赋说明：
[color=562600]优先攻击敌方后排，对射手及魔法兵团伤害提高[-][color=1ca216,fontsize=20]{($level+$ulevel)*6+24}%[-]</v>
      </c>
      <c r="N4" s="41" t="str">
        <f>INDEX(兵团team!AW:AW,MATCH(兵团基本资料!A4,兵团team!A:A,0),0)</f>
        <v>[[2,59209],[1,50211],[1,50321],[2,59213]]</v>
      </c>
      <c r="O4" s="43" t="str">
        <f>"技能名称："&amp;INDEX('04_语言配置表2'!C:C,MATCH("SKILL_"&amp;--MID(N4,5,5),'04_语言配置表2'!A:A,0),0)&amp;" ("&amp;INDEX('04_语言配置表2'!B:B,MATCH("SKILLDES1_"&amp;--MID(N4,5,5),'04_语言配置表2'!A:A,0),0)&amp;")"&amp;"
"&amp;"技能说明"&amp;"
"&amp;INDEX('04_语言配置表2'!C:C,MATCH("SKILLDES_"&amp;--MID(N4,5,5),'04_语言配置表2'!A:A,0),0)</f>
        <v>技能名称：#俯冲反击 (狮鹫利用自身优势，从高处俯冲，可以造成更高伤害。)
技能说明
#[color=645252,fontsize=20]皇家狮鹫受到攻击时，有一定概率向目标俯冲，对3个单位造成[-][color=48b946,fontsize=20]{($level+$ulevel)*6+94}%[-][color=645252,fontsize=20]攻击的伤害。（普通攻击也有概率触发俯冲）[-]</v>
      </c>
      <c r="P4" s="43" t="str">
        <f>"技能名称："&amp;INDEX('04_语言配置表2'!C:C,MATCH("SKILL_"&amp;--MID(N4,15,5),'04_语言配置表2'!A:A,0),0)&amp;" ("&amp;INDEX('04_语言配置表2'!B:B,MATCH("SKILLDES1_"&amp;--MID(N4,15,5),'04_语言配置表2'!A:A,0),0)&amp;")"&amp;"
"&amp;"技能说明"&amp;"
"&amp;INDEX('04_语言配置表2'!C:C,MATCH("SKILLDES_"&amp;--MID(N4,15,5),'04_语言配置表2'!A:A,0),0)</f>
        <v>技能名称：#指挥塔 (狮鹫是飞禽中的智者，可以使其他飞行单位提高战斗力。)
技能说明
#[color=645252,fontsize=20]皇家狮鹫在场时，所有己方飞行兵团提高[-][color=48b946,fontsize=20]{($level+$ulevel)*1+9}%[-][color=645252,fontsize=20]的攻击。[-]</v>
      </c>
      <c r="Q4" s="43" t="str">
        <f>"技能名称："&amp;INDEX('04_语言配置表2'!C:C,MATCH("SKILL_"&amp;--MID(N4,25,5),'04_语言配置表2'!A:A,0),0)&amp;" ("&amp;INDEX('04_语言配置表2'!B:B,MATCH("SKILLDES1_"&amp;--MID(N4,25,5),'04_语言配置表2'!A:A,0),0)&amp;")"&amp;"
"&amp;"技能说明"&amp;"
"&amp;INDEX('04_语言配置表2'!C:C,MATCH("SKILLDES_"&amp;--MID(N4,25,5),'04_语言配置表2'!A:A,0),0)</f>
        <v>技能名称：#荣耀冲锋 (狮鹫拥有卓越的反射神经，每次被攻击都可以反击对手。)
技能说明
#[color=645252,fontsize=20]皇家狮鹫兵团在[-][color=48b946,fontsize=20]「士气高涨」[-][color=645252,fontsize=20]效果下，额外提高30移动速度和[-][color=48b946,fontsize=20]{($level+$ulevel)*3+17}%[-][color=645252,fontsize=20]兵团伤害。[-]</v>
      </c>
      <c r="R4" s="43" t="str">
        <f>"技能名称："&amp;INDEX('04_语言配置表2'!C:C,MATCH("SKILL_"&amp;--MID(N4,35,5),'04_语言配置表2'!A:A,0),0)&amp;" ("&amp;INDEX('04_语言配置表2'!B:B,MATCH("SKILLDES1_"&amp;--MID(N4,35,5),'04_语言配置表2'!A:A,0),0)&amp;")"&amp;"
"&amp;"技能说明"&amp;"
"&amp;INDEX('04_语言配置表2'!C:C,MATCH("SKILLDES_"&amp;--MID(N4,35,5),'04_语言配置表2'!A:A,0),0)</f>
        <v>技能名称：#天空领袖 (0)
技能说明
#[color=645252,fontsize=20]皇家狮鹫生命提高[-][color=48b946,fontsize=20]{($level+$ulevel)*3+17}%[-][color=645252,fontsize=20]，战场中每有1个己方飞行兵团上场，皇家狮鹫生命额外提高8%。[-]</v>
      </c>
      <c r="S4" s="289" t="str">
        <f>IF(INDEX(兵团team!EX:EX,MATCH(兵团基本资料!A:A,兵团team!A:A,0),0)=1,"可觉醒","不可觉醒")</f>
        <v>不可觉醒</v>
      </c>
      <c r="T4" s="289" t="str">
        <f>INDEX(兵团team!EN:EN,MATCH(兵团基本资料!A:A,兵团team!A:A,0),0)</f>
        <v>[1011,1012,1013,1014]</v>
      </c>
      <c r="U4" s="310" t="str">
        <f>IFERROR("任务提示："&amp;INDEX('04_语言配置表6'!C:C,MATCH("TASKDONE_"&amp;--MID(T4,2,4),'04_语言配置表6'!A:A,0),0)&amp;"
"&amp;"任务说明："&amp;"
"&amp;INDEX('04_语言配置表6'!C:C,MATCH("KAKUSE_MESSION_"&amp;--MID(T4,2,4),'04_语言配置表6'!A:A,0),0),"无")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 s="310" t="str">
        <f>IFERROR("任务提示："&amp;INDEX('04_语言配置表6'!C:C,MATCH("TASKDONE_"&amp;--MID(T4,7,4),'04_语言配置表6'!A:A,0),0)&amp;"
"&amp;"任务说明："&amp;"
"&amp;INDEX('04_语言配置表6'!C:C,MATCH("KAKUSE_MESSION_"&amp;--MID(T4,7,4),'04_语言配置表6'!A:A,0),0),"无")</f>
        <v>任务提示：#击杀5个野怪
任务说明：
#[color=3c2a1e,fontsize=18]在联盟探索中，消灭[-][color=1ca216,fontsize=18]5[-][color=3c2a1e,fontsize=18]个野怪。[-]</v>
      </c>
      <c r="W4" s="310" t="str">
        <f>IFERROR("任务提示："&amp;INDEX('04_语言配置表6'!C:C,MATCH("TASKDONE_"&amp;--MID(T4,12,4),'04_语言配置表6'!A:A,0),0)&amp;"
"&amp;"任务说明："&amp;"
"&amp;INDEX('04_语言配置表6'!C:C,MATCH("KAKUSE_MESSION_"&amp;--MID(T4,12,4),'04_语言配置表6'!A:A,0),0),"无")</f>
        <v>任务提示：#收集100个英魂
任务说明：
#[color=3c2a1e,fontsize=18]在地下城14-2，14-4中收集[-][color=1ca216,fontsize=18]100[-][color=3c2a1e,fontsize=18]个皇家禁卫英魂。[-]</v>
      </c>
      <c r="X4" s="314" t="str">
        <f>IFERROR("任务提示："&amp;INDEX('04_语言配置表6'!B:B,MATCH("TASKDONE_"&amp;--MID(T4,17,4),'04_语言配置表6'!A:A,0),0)&amp;"
"&amp;"任务说明："&amp;"
"&amp;INDEX('04_语言配置表6'!C:C,MATCH("KAKUSE_MESSION_"&amp;--MID(T4,17,4)&amp;"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 spans="1:24">
      <c r="A5" s="41">
        <v>104</v>
      </c>
      <c r="B5" s="41" t="s">
        <v>1781</v>
      </c>
      <c r="C5" s="43" t="str">
        <f>INDEX('04_语言配置表2'!$C:$C,MATCH("TEAMDES_"&amp;A5,'04_语言配置表2'!$A:$A,0),0)</f>
        <v>#唯有王国认可的士兵才能加入皇家卫队，他们的战斗技巧举世闻名，这是王国的荣耀之师。</v>
      </c>
      <c r="D5" s="289" t="str">
        <f>INDEX('04_语言配置表2'!$C:$C,MATCH("TEAM_DINGWEI_"&amp;A5,'04_语言配置表2'!$A:$A,0),0)</f>
        <v>#开场伤害减免，对减速目标连击，攻击回血</v>
      </c>
      <c r="E5" s="289" t="str">
        <f>INDEX(兵团team!D:D,MATCH(兵团基本资料!$A:$A,兵团team!$A:$A,0),0)</f>
        <v>平原城堡</v>
      </c>
      <c r="F5" s="289" t="str">
        <f>INDEX(兵团team!E:E,MATCH(兵团基本资料!$A:$A,兵团team!$A:$A,0),0)</f>
        <v>人类</v>
      </c>
      <c r="G5" s="289" t="str">
        <f>INDEX(兵团team!F:F,MATCH(兵团基本资料!$A:$A,兵团team!$A:$A,0),0)</f>
        <v>防御</v>
      </c>
      <c r="H5" s="289">
        <f>INDEX(兵团team!G:G,MATCH(兵团基本资料!$A:$A,兵团team!$A:$A,0),0)</f>
        <v>9</v>
      </c>
      <c r="I5" s="289" t="str">
        <f>INDEX(兵团team!H:H,MATCH(兵团基本资料!$A:$A,兵团team!$A:$A,0),0)</f>
        <v>地面</v>
      </c>
      <c r="J5" s="289">
        <f>INDEX(兵团team!K:K,MATCH(兵团基本资料!$A:$A,兵团team!$A:$A,0),0)</f>
        <v>2</v>
      </c>
      <c r="K5" s="289" t="str">
        <f>IF(INDEX(兵团team!K:K,MATCH(兵团基本资料!$A:$A,兵团team!$A:$A,0),0)=1,"13",IF(INDEX(兵团team!K:K,MATCH(兵团基本资料!$A:$A,兵团team!$A:$A,0),0)=2,"14",IF(INDEX(兵团team!K:K,MATCH(兵团基本资料!$A:$A,兵团team!$A:$A,0),0)=3,"15","")))</f>
        <v>14</v>
      </c>
      <c r="L5" s="289" t="str">
        <f>INDEX(兵团team!DR:DR,MATCH(兵团基本资料!A5,兵团team!A:A,0),0)</f>
        <v>[2,51120]</v>
      </c>
      <c r="M5" s="43" t="str">
        <f>IFERROR("天赋名称："&amp;INDEX(语言辅助表!$Y:$Y,MATCH(--MID(L5,4,5),语言辅助表!$X:$X,0),0)&amp;"
"&amp;"天赋说明："&amp;"
"&amp;INDEX(语言辅助表!$Z:$Z,MATCH(--MID(L5,4,5),语言辅助表!$X:$X,0),0),"无")</f>
        <v>天赋名称：重盾
天赋说明：
[color=562600]防御兵团具有更高的生存能力，兵团免伤提高[-][color=1ca216,fontsize=20]{($level+$ulevel)*2+8}%[-]</v>
      </c>
      <c r="N5" s="41" t="s">
        <v>12011</v>
      </c>
      <c r="O5" s="43" t="str">
        <f>"技能名称："&amp;INDEX('04_语言配置表2'!C:C,MATCH("SKILL_"&amp;--MID(N5,5,5),'04_语言配置表2'!A:A,0),0)&amp;" ("&amp;INDEX('04_语言配置表2'!B:B,MATCH("SKILLDES1_"&amp;--MID(N5,5,5),'04_语言配置表2'!A:A,0),0)&amp;")"&amp;"
"&amp;"技能说明"&amp;"
"&amp;INDEX('04_语言配置表2'!C:C,MATCH("SKILLDES_"&amp;--MID(N5,5,5),'04_语言配置表2'!A:A,0),0)</f>
        <v>技能名称：#神圣护佑 (信仰圣光的力量，可以用圣光加持自身，降低伤害。)
技能说明
#[color=645252,fontsize=20]皇家十字军兵团进入战斗后，第1次攻击对自己施加【神圣护佑】，兵团免伤提高[-][color=48b946,fontsize=20]{($level+$ulevel)*2+28}%[-][color=645252,fontsize=20]，效果持续20秒。[-]</v>
      </c>
      <c r="P5" s="43" t="str">
        <f>"技能名称："&amp;INDEX('04_语言配置表2'!C:C,MATCH("SKILL_"&amp;--MID(N5,15,5),'04_语言配置表2'!A:A,0),0)&amp;" ("&amp;INDEX('04_语言配置表2'!B:B,MATCH("SKILLDES1_"&amp;--MID(N5,15,5),'04_语言配置表2'!A:A,0),0)&amp;")"&amp;"
"&amp;"技能说明"&amp;"
"&amp;INDEX('04_语言配置表2'!C:C,MATCH("SKILLDES_"&amp;--MID(N5,15,5),'04_语言配置表2'!A:A,0),0)</f>
        <v>技能名称：#振奋 (肉身锻炼得十分强大，能够有效抵抗伤害。)
技能说明
#[color=645252,fontsize=20]皇家十字军的兵团免伤提高[-][color=48b946,fontsize=20]{($level+$ulevel)*0.5+9.5}%[-][color=645252,fontsize=20]，[-][color=48b946,fontsize=20]「士气高涨」[-][color=645252,fontsize=20]效果下加成翻倍。[-]</v>
      </c>
      <c r="Q5" s="43" t="str">
        <f>"技能名称："&amp;INDEX('04_语言配置表2'!C:C,MATCH("SKILL_"&amp;--MID(N5,25,5),'04_语言配置表2'!A:A,0),0)&amp;" ("&amp;INDEX('04_语言配置表2'!B:B,MATCH("SKILLDES1_"&amp;--MID(N5,25,5),'04_语言配置表2'!A:A,0),0)&amp;")"&amp;"
"&amp;"技能说明"&amp;"
"&amp;INDEX('04_语言配置表2'!C:C,MATCH("SKILLDES_"&amp;--MID(N5,25,5),'04_语言配置表2'!A:A,0),0)</f>
        <v>技能名称：#连击 (拥有卓越的剑术，每次攻击可能追加一剑。)
技能说明
#[color=645252,fontsize=20]皇家十字军的普通攻击有[-][color=48b946,fontsize=20]{($level+$ulevel)*1+9}%[-][color=645252,fontsize=20]的概率连续攻击2次，第2次对目标单位造成[-][color=48b946,fontsize=20]{($level+$ulevel)*3+47}%[-][color=645252,fontsize=20]攻击的伤害。在对阵被[-][color=48b946,fontsize=20]「减速」[-][color=645252,fontsize=20]目标单位时，【连击】的触发概率提高至100%。[-]</v>
      </c>
      <c r="R5" s="43" t="str">
        <f>"技能名称："&amp;INDEX('04_语言配置表2'!C:C,MATCH("SKILL_"&amp;--MID(N5,35,5),'04_语言配置表2'!A:A,0),0)&amp;" ("&amp;INDEX('04_语言配置表2'!B:B,MATCH("SKILLDES1_"&amp;--MID(N5,35,5),'04_语言配置表2'!A:A,0),0)&amp;")"&amp;"
"&amp;"技能说明"&amp;"
"&amp;INDEX('04_语言配置表2'!C:C,MATCH("SKILLDES_"&amp;--MID(N5,35,5),'04_语言配置表2'!A:A,0),0)</f>
        <v>技能名称：#救赎 (受神灵祝福，每次攻击都有几率恢复生命。)
技能说明
#[color=645252,fontsize=20]皇家十字军的普通攻击有较高概率，恢复最大生命值[-][color=48b946,fontsize=20]{(($level+$ulevel)*0.4+3.6)}%[-][color=645252,fontsize=20]的生命。[-]</v>
      </c>
      <c r="S5" s="289" t="str">
        <f>IF(INDEX(兵团team!EX:EX,MATCH(兵团基本资料!A:A,兵团team!A:A,0),0)=1,"可觉醒","不可觉醒")</f>
        <v>不可觉醒</v>
      </c>
      <c r="T5" s="289" t="str">
        <f>INDEX(兵团team!EN:EN,MATCH(兵团基本资料!A:A,兵团team!A:A,0),0)</f>
        <v>[1011,1012,1013,1014]</v>
      </c>
      <c r="U5" s="310" t="str">
        <f>IFERROR("任务提示："&amp;INDEX('04_语言配置表6'!C:C,MATCH("TASKDONE_"&amp;--MID(T5,2,4),'04_语言配置表6'!A:A,0),0)&amp;"
"&amp;"任务说明："&amp;"
"&amp;INDEX('04_语言配置表6'!C:C,MATCH("KAKUSE_MESSION_"&amp;--MID(T5,2,4),'04_语言配置表6'!A:A,0),0),"无")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 s="310" t="str">
        <f>IFERROR("任务提示："&amp;INDEX('04_语言配置表6'!C:C,MATCH("TASKDONE_"&amp;--MID(T5,7,4),'04_语言配置表6'!A:A,0),0)&amp;"
"&amp;"任务说明："&amp;"
"&amp;INDEX('04_语言配置表6'!C:C,MATCH("KAKUSE_MESSION_"&amp;--MID(T5,7,4),'04_语言配置表6'!A:A,0),0),"无")</f>
        <v>任务提示：#击杀5个野怪
任务说明：
#[color=3c2a1e,fontsize=18]在联盟探索中，消灭[-][color=1ca216,fontsize=18]5[-][color=3c2a1e,fontsize=18]个野怪。[-]</v>
      </c>
      <c r="W5" s="310" t="str">
        <f>IFERROR("任务提示："&amp;INDEX('04_语言配置表6'!C:C,MATCH("TASKDONE_"&amp;--MID(T5,12,4),'04_语言配置表6'!A:A,0),0)&amp;"
"&amp;"任务说明："&amp;"
"&amp;INDEX('04_语言配置表6'!C:C,MATCH("KAKUSE_MESSION_"&amp;--MID(T5,12,4),'04_语言配置表6'!A:A,0),0),"无")</f>
        <v>任务提示：#收集100个英魂
任务说明：
#[color=3c2a1e,fontsize=18]在地下城14-2，14-4中收集[-][color=1ca216,fontsize=18]100[-][color=3c2a1e,fontsize=18]个皇家禁卫英魂。[-]</v>
      </c>
      <c r="X5" s="314" t="str">
        <f>IFERROR("任务提示："&amp;INDEX('04_语言配置表6'!B:B,MATCH("TASKDONE_"&amp;--MID(T5,17,4),'04_语言配置表6'!A:A,0),0)&amp;"
"&amp;"任务说明："&amp;"
"&amp;INDEX('04_语言配置表6'!C:C,MATCH("KAKUSE_MESSION_"&amp;--MID(T5,17,4)&amp;"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 spans="1:24">
      <c r="A6" s="41">
        <v>105</v>
      </c>
      <c r="B6" s="41" t="s">
        <v>120</v>
      </c>
      <c r="C6" s="43" t="str">
        <f>INDEX('04_语言配置表2'!$C:$C,MATCH("TEAMDES_"&amp;A6,'04_语言配置表2'!$A:$A,0),0)</f>
        <v>#僧侣是虔诚的信仰者，他们能施放祝福法术庇佑友军，也能勇敢地奔赴战场，打击敌人。</v>
      </c>
      <c r="D6" s="289" t="str">
        <f>INDEX('04_语言配置表2'!$C:$C,MATCH("TEAM_DINGWEI_"&amp;A6,'04_语言配置表2'!$A:$A,0),0)</f>
        <v>#提供士气高涨，强力的治疗能力</v>
      </c>
      <c r="E6" s="289" t="str">
        <f>INDEX(兵团team!D:D,MATCH(兵团基本资料!$A:$A,兵团team!$A:$A,0),0)</f>
        <v>平原城堡</v>
      </c>
      <c r="F6" s="289" t="str">
        <f>INDEX(兵团team!E:E,MATCH(兵团基本资料!$A:$A,兵团team!$A:$A,0),0)</f>
        <v>人类</v>
      </c>
      <c r="G6" s="289" t="str">
        <f>INDEX(兵团team!F:F,MATCH(兵团基本资料!$A:$A,兵团team!$A:$A,0),0)</f>
        <v>魔法</v>
      </c>
      <c r="H6" s="289">
        <f>INDEX(兵团team!G:G,MATCH(兵团基本资料!$A:$A,兵团team!$A:$A,0),0)</f>
        <v>9</v>
      </c>
      <c r="I6" s="289" t="str">
        <f>INDEX(兵团team!H:H,MATCH(兵团基本资料!$A:$A,兵团team!$A:$A,0),0)</f>
        <v>地面</v>
      </c>
      <c r="J6" s="289">
        <f>INDEX(兵团team!K:K,MATCH(兵团基本资料!$A:$A,兵团team!$A:$A,0),0)</f>
        <v>1</v>
      </c>
      <c r="K6" s="289" t="str">
        <f>IF(INDEX(兵团team!K:K,MATCH(兵团基本资料!$A:$A,兵团team!$A:$A,0),0)=1,"13",IF(INDEX(兵团team!K:K,MATCH(兵团基本资料!$A:$A,兵团team!$A:$A,0),0)=2,"14",IF(INDEX(兵团team!K:K,MATCH(兵团基本资料!$A:$A,兵团team!$A:$A,0),0)=3,"15","")))</f>
        <v>13</v>
      </c>
      <c r="L6" s="289" t="str">
        <f>INDEX(兵团team!DR:DR,MATCH(兵团基本资料!A6,兵团team!A:A,0),0)</f>
        <v>[2,51121]</v>
      </c>
      <c r="M6" s="43" t="str">
        <f>IFERROR("天赋名称："&amp;INDEX(语言辅助表!$Y:$Y,MATCH(--MID(L6,4,5),语言辅助表!$X:$X,0),0)&amp;"
"&amp;"天赋说明："&amp;"
"&amp;INDEX(语言辅助表!$Z:$Z,MATCH(--MID(L6,4,5),语言辅助表!$X:$X,0),0),"无")</f>
        <v>天赋名称：聚能
天赋说明：
[color=562600]魔法兵团精通法术奥义，英雄法术免伤提高[-][color=1ca216,fontsize=20]{($level+$ulevel)*2+8}%[-]</v>
      </c>
      <c r="N6" s="41" t="str">
        <f>INDEX(兵团team!AW:AW,MATCH(兵团基本资料!A6,兵团team!A:A,0),0)</f>
        <v>[[1,50017],[1,50120],[1,50018],[2,51016]]</v>
      </c>
      <c r="O6" s="43" t="str">
        <f>"技能名称："&amp;INDEX('04_语言配置表2'!C:C,MATCH("SKILL_"&amp;--MID(N6,5,5),'04_语言配置表2'!A:A,0),0)&amp;" ("&amp;INDEX('04_语言配置表2'!B:B,MATCH("SKILLDES1_"&amp;--MID(N6,5,5),'04_语言配置表2'!A:A,0),0)&amp;")"&amp;"
"&amp;"技能说明"&amp;"
"&amp;INDEX('04_语言配置表2'!C:C,MATCH("SKILLDES_"&amp;--MID(N6,5,5),'04_语言配置表2'!A:A,0),0)</f>
        <v>技能名称：#祈祷 (向神灵祈祷，可以治愈伤势，恢复生命。)
技能说明
#[color=645252,fontsize=20]僧侣兵团每隔18秒，为当前生命百分比最低的己方兵团恢复[-][color=48b946,fontsize=20]{(($level+$ulevel)*15+285)*0.01*$atk}[-][color=645252,fontsize=20]生命。[-]</v>
      </c>
      <c r="P6" s="43" t="str">
        <f>"技能名称："&amp;INDEX('04_语言配置表2'!C:C,MATCH("SKILL_"&amp;--MID(N6,15,5),'04_语言配置表2'!A:A,0),0)&amp;" ("&amp;INDEX('04_语言配置表2'!B:B,MATCH("SKILLDES1_"&amp;--MID(N6,15,5),'04_语言配置表2'!A:A,0),0)&amp;")"&amp;"
"&amp;"技能说明"&amp;"
"&amp;INDEX('04_语言配置表2'!C:C,MATCH("SKILLDES_"&amp;--MID(N6,15,5),'04_语言配置表2'!A:A,0),0)</f>
        <v>技能名称：#英勇祝福 (可以为战士祷告祝福，使他们获得更强的战斗力。)
技能说明
#[color=645252,fontsize=20]僧侣兵团在开场时，为当前所在路的己方兵团附加[-][color=48b946,fontsize=20]「士气高涨」[-][color=645252,fontsize=20]效果，持续[-][color=48b946,fontsize=20]{(($level+$ulevel)*1+11)}[-][color=645252,fontsize=20]秒。[-]</v>
      </c>
      <c r="Q6" s="43" t="str">
        <f>"技能名称："&amp;INDEX('04_语言配置表2'!C:C,MATCH("SKILL_"&amp;--MID(N6,25,5),'04_语言配置表2'!A:A,0),0)&amp;" ("&amp;INDEX('04_语言配置表2'!B:B,MATCH("SKILLDES1_"&amp;--MID(N6,25,5),'04_语言配置表2'!A:A,0),0)&amp;")"&amp;"
"&amp;"技能说明"&amp;"
"&amp;INDEX('04_语言配置表2'!C:C,MATCH("SKILLDES_"&amp;--MID(N6,25,5),'04_语言配置表2'!A:A,0),0)</f>
        <v>技能名称：#冥想 (感受魔法的气息，可以提高魔法恢复速度。)
技能说明
#[color=645252,fontsize=20]僧侣兵团上场时，提高[-][color=48b946,fontsize=20]{($level+$ulevel)*0.05+0.25}[-][color=645252,fontsize=20]英雄魔法回复速度。[-]</v>
      </c>
      <c r="R6" s="43" t="str">
        <f>"技能名称："&amp;INDEX('04_语言配置表2'!C:C,MATCH("SKILL_"&amp;--MID(N6,35,5),'04_语言配置表2'!A:A,0),0)&amp;" ("&amp;INDEX('04_语言配置表2'!B:B,MATCH("SKILLDES1_"&amp;--MID(N6,35,5),'04_语言配置表2'!A:A,0),0)&amp;")"&amp;"
"&amp;"技能说明"&amp;"
"&amp;INDEX('04_语言配置表2'!C:C,MATCH("SKILLDES_"&amp;--MID(N6,35,5),'04_语言配置表2'!A:A,0),0)</f>
        <v>技能名称：#治愈 (内心虔诚，在祈祷时可以使效果更强。)
技能说明
#[color=645252,fontsize=20]僧侣生命提高[-][color=48b946,fontsize=20]{($level+$ulevel)*4+16}%[-][color=645252,fontsize=20]，治疗效果提高50%。[-]</v>
      </c>
      <c r="S6" s="289" t="str">
        <f>IF(INDEX(兵团team!EX:EX,MATCH(兵团基本资料!A:A,兵团team!A:A,0),0)=1,"可觉醒","不可觉醒")</f>
        <v>不可觉醒</v>
      </c>
      <c r="T6" s="289" t="str">
        <f>INDEX(兵团team!EN:EN,MATCH(兵团基本资料!A:A,兵团team!A:A,0),0)</f>
        <v>[1011,1012,1013,1014]</v>
      </c>
      <c r="U6" s="310" t="str">
        <f>IFERROR("任务提示："&amp;INDEX('04_语言配置表6'!C:C,MATCH("TASKDONE_"&amp;--MID(T6,2,4),'04_语言配置表6'!A:A,0),0)&amp;"
"&amp;"任务说明："&amp;"
"&amp;INDEX('04_语言配置表6'!C:C,MATCH("KAKUSE_MESSION_"&amp;--MID(T6,2,4),'04_语言配置表6'!A:A,0),0),"无")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 s="310" t="str">
        <f>IFERROR("任务提示："&amp;INDEX('04_语言配置表6'!C:C,MATCH("TASKDONE_"&amp;--MID(T6,7,4),'04_语言配置表6'!A:A,0),0)&amp;"
"&amp;"任务说明："&amp;"
"&amp;INDEX('04_语言配置表6'!C:C,MATCH("KAKUSE_MESSION_"&amp;--MID(T6,7,4),'04_语言配置表6'!A:A,0),0),"无")</f>
        <v>任务提示：#击杀5个野怪
任务说明：
#[color=3c2a1e,fontsize=18]在联盟探索中，消灭[-][color=1ca216,fontsize=18]5[-][color=3c2a1e,fontsize=18]个野怪。[-]</v>
      </c>
      <c r="W6" s="310" t="str">
        <f>IFERROR("任务提示："&amp;INDEX('04_语言配置表6'!C:C,MATCH("TASKDONE_"&amp;--MID(T6,12,4),'04_语言配置表6'!A:A,0),0)&amp;"
"&amp;"任务说明："&amp;"
"&amp;INDEX('04_语言配置表6'!C:C,MATCH("KAKUSE_MESSION_"&amp;--MID(T6,12,4),'04_语言配置表6'!A:A,0),0),"无")</f>
        <v>任务提示：#收集100个英魂
任务说明：
#[color=3c2a1e,fontsize=18]在地下城14-2，14-4中收集[-][color=1ca216,fontsize=18]100[-][color=3c2a1e,fontsize=18]个皇家禁卫英魂。[-]</v>
      </c>
      <c r="X6" s="314" t="str">
        <f>IFERROR("任务提示："&amp;INDEX('04_语言配置表6'!B:B,MATCH("TASKDONE_"&amp;--MID(T6,17,4),'04_语言配置表6'!A:A,0),0)&amp;"
"&amp;"任务说明："&amp;"
"&amp;INDEX('04_语言配置表6'!C:C,MATCH("KAKUSE_MESSION_"&amp;--MID(T6,17,4)&amp;"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7" spans="1:24">
      <c r="A7" s="41">
        <v>106</v>
      </c>
      <c r="B7" s="41" t="s">
        <v>121</v>
      </c>
      <c r="C7" s="43" t="str">
        <f>INDEX('04_语言配置表2'!$C:$C,MATCH("TEAMDES_"&amp;A7,'04_语言配置表2'!$A:$A,0),0)</f>
        <v>#皇家骑士身着厚重的铠甲，驾驭着战马向敌人发起冲锋，他们战无不胜，令无数敌人颤抖。</v>
      </c>
      <c r="D7" s="289" t="str">
        <f>INDEX('04_语言配置表2'!$C:$C,MATCH("TEAM_DINGWEI_"&amp;A7,'04_语言配置表2'!$A:$A,0),0)</f>
        <v>#开战向敌人发起冲锋，先发制人</v>
      </c>
      <c r="E7" s="289" t="str">
        <f>INDEX(兵团team!D:D,MATCH(兵团基本资料!$A:$A,兵团team!$A:$A,0),0)</f>
        <v>平原城堡</v>
      </c>
      <c r="F7" s="289" t="str">
        <f>INDEX(兵团team!E:E,MATCH(兵团基本资料!$A:$A,兵团team!$A:$A,0),0)</f>
        <v>人类</v>
      </c>
      <c r="G7" s="289" t="str">
        <f>INDEX(兵团team!F:F,MATCH(兵团基本资料!$A:$A,兵团team!$A:$A,0),0)</f>
        <v>突击</v>
      </c>
      <c r="H7" s="289">
        <f>INDEX(兵团team!G:G,MATCH(兵团基本资料!$A:$A,兵团team!$A:$A,0),0)</f>
        <v>9</v>
      </c>
      <c r="I7" s="289" t="str">
        <f>INDEX(兵团team!H:H,MATCH(兵团基本资料!$A:$A,兵团team!$A:$A,0),0)</f>
        <v>地面</v>
      </c>
      <c r="J7" s="289">
        <f>INDEX(兵团team!K:K,MATCH(兵团基本资料!$A:$A,兵团team!$A:$A,0),0)</f>
        <v>1</v>
      </c>
      <c r="K7" s="289" t="str">
        <f>IF(INDEX(兵团team!K:K,MATCH(兵团基本资料!$A:$A,兵团team!$A:$A,0),0)=1,"13",IF(INDEX(兵团team!K:K,MATCH(兵团基本资料!$A:$A,兵团team!$A:$A,0),0)=2,"14",IF(INDEX(兵团team!K:K,MATCH(兵团基本资料!$A:$A,兵团team!$A:$A,0),0)=3,"15","")))</f>
        <v>13</v>
      </c>
      <c r="L7" s="289" t="str">
        <f>INDEX(兵团team!DR:DR,MATCH(兵团基本资料!A7,兵团team!A:A,0),0)</f>
        <v>[3,52067]</v>
      </c>
      <c r="M7" s="43" t="str">
        <f>IFERROR("天赋名称："&amp;INDEX(语言辅助表!$Y:$Y,MATCH(--MID(L7,4,5),语言辅助表!$X:$X,0),0)&amp;"
"&amp;"天赋说明："&amp;"
"&amp;INDEX(语言辅助表!$Z:$Z,MATCH(--MID(L7,4,5),语言辅助表!$X:$X,0),0),"无")</f>
        <v>天赋名称：迂回
天赋说明：
[color=562600]优先攻击敌方后排，对射手及魔法兵团伤害提高[-][color=1ca216,fontsize=20]{($level+$ulevel)*6+24}%[-]</v>
      </c>
      <c r="N7" s="41" t="str">
        <f>INDEX(兵团team!AW:AW,MATCH(兵团基本资料!A7,兵团team!A:A,0),0)</f>
        <v>[[2,59015],[3,52207],[2,59210],[2,51102]]</v>
      </c>
      <c r="O7" s="43" t="str">
        <f>"技能名称："&amp;INDEX('04_语言配置表2'!C:C,MATCH("SKILL_"&amp;--MID(N7,5,5),'04_语言配置表2'!A:A,0),0)&amp;" ("&amp;INDEX('04_语言配置表2'!B:B,MATCH("SKILLDES1_"&amp;--MID(N7,5,5),'04_语言配置表2'!A:A,0),0)&amp;")"&amp;"
"&amp;"技能说明"&amp;"
"&amp;INDEX('04_语言配置表2'!C:C,MATCH("SKILLDES_"&amp;--MID(N7,5,5),'04_语言配置表2'!A:A,0),0)</f>
        <v>技能名称：#突刺 (在高速冲锋时，刺出长枪，造成大量伤害。)
技能说明
#[color=645252,fontsize=20]皇家骑士兵团进入战斗后，第1次攻击对目标兵团造成[-][color=48b946,fontsize=20]{((($level+$ulevel)*20+480))*0.01*$atk}[-][color=645252,fontsize=20]伤害，并造成[-][color=48b946,fontsize=20]「眩晕」[-][color=645252,fontsize=20]效果，持续5秒。[-]</v>
      </c>
      <c r="P7" s="43" t="str">
        <f>"技能名称："&amp;INDEX('04_语言配置表2'!C:C,MATCH("SKILL_"&amp;--MID(N7,15,5),'04_语言配置表2'!A:A,0),0)&amp;" ("&amp;INDEX('04_语言配置表2'!B:B,MATCH("SKILLDES1_"&amp;--MID(N7,15,5),'04_语言配置表2'!A:A,0),0)&amp;")"&amp;"
"&amp;"技能说明"&amp;"
"&amp;INDEX('04_语言配置表2'!C:C,MATCH("SKILLDES_"&amp;--MID(N7,15,5),'04_语言配置表2'!A:A,0),0)</f>
        <v>技能名称：#荣耀冲锋 (他们拥有最坚韧的意志，绝不轻易放弃。)
技能说明
#[color=645252,fontsize=20]皇家骑士暴击值提高[-][color=48b946,fontsize=20]{($level+$ulevel)*20+80}[-][color=645252,fontsize=20]，在[-][color=48b946,fontsize=20]「士气高涨」[-][color=645252,fontsize=20]效果下加成翻倍。[-]</v>
      </c>
      <c r="Q7" s="43" t="str">
        <f>"技能名称："&amp;INDEX('04_语言配置表2'!C:C,MATCH("SKILL_"&amp;--MID(N7,25,5),'04_语言配置表2'!A:A,0),0)&amp;" ("&amp;INDEX('04_语言配置表2'!B:B,MATCH("SKILLDES1_"&amp;--MID(N7,25,5),'04_语言配置表2'!A:A,0),0)&amp;")"&amp;"
"&amp;"技能说明"&amp;"
"&amp;INDEX('04_语言配置表2'!C:C,MATCH("SKILLDES_"&amp;--MID(N7,25,5),'04_语言配置表2'!A:A,0),0)</f>
        <v>技能名称：#快速突进 (荣耀冲锋)
技能说明
#[color=645252,fontsize=20]首次击杀目标兵团后，皇家骑士兵团的下次攻击对目标兵团造成[-][color=48b946,fontsize=20]{((($level+$ulevel)*20+480))*0.01*$atk}[-][color=645252,fontsize=20]伤害。[-]</v>
      </c>
      <c r="R7" s="43" t="str">
        <f>"技能名称："&amp;INDEX('04_语言配置表2'!C:C,MATCH("SKILL_"&amp;--MID(N7,35,5),'04_语言配置表2'!A:A,0),0)&amp;" ("&amp;INDEX('04_语言配置表2'!B:B,MATCH("SKILLDES1_"&amp;--MID(N7,35,5),'04_语言配置表2'!A:A,0),0)&amp;")"&amp;"
"&amp;"技能说明"&amp;"
"&amp;INDEX('04_语言配置表2'!C:C,MATCH("SKILLDES_"&amp;--MID(N7,35,5),'04_语言配置表2'!A:A,0),0)</f>
        <v>技能名称：#骑士技巧 (在他们眼里，接近敌人就是一切。)
技能说明
#[color=645252,fontsize=20]皇家骑士生命提高[-][color=48b946,fontsize=20]{($level+$ulevel)*2+8}%[-][color=645252,fontsize=20]，兵团免伤提高[-][color=48b946,fontsize=20]{($level+$ulevel)*1+4}%[-][color=645252,fontsize=20]。[-]</v>
      </c>
      <c r="S7" s="289" t="str">
        <f>IF(INDEX(兵团team!EX:EX,MATCH(兵团基本资料!A:A,兵团team!A:A,0),0)=1,"可觉醒","不可觉醒")</f>
        <v>可觉醒</v>
      </c>
      <c r="T7" s="289" t="str">
        <f>INDEX(兵团team!EN:EN,MATCH(兵团基本资料!A:A,兵团team!A:A,0),0)</f>
        <v>[1061,1062,1063,1064]</v>
      </c>
      <c r="U7" s="310" t="str">
        <f>IFERROR("任务提示："&amp;INDEX('04_语言配置表6'!C:C,MATCH("TASKDONE_"&amp;--MID(T7,2,4),'04_语言配置表6'!A:A,0),0)&amp;"
"&amp;"任务说明："&amp;"
"&amp;INDEX('04_语言配置表6'!C:C,MATCH("KAKUSE_MESSION_"&amp;--MID(T7,2,4),'04_语言配置表6'!A:A,0),0),"无")</f>
        <v>任务提示：#通关大师级龙之国
任务说明：
#[color=3c2a1e,fontsize=18]皇家骑士上阵且突击兵团至少上阵[-][color=1ca216,fontsize=18]5[-][color=3c2a1e,fontsize=18]个，通关[-][color=1ca216,fontsize=18]1[-][color=3c2a1e,fontsize=18]次大师级龙之国。(扫荡不计入任务）[-]</v>
      </c>
      <c r="V7" s="310" t="str">
        <f>IFERROR("任务提示："&amp;INDEX('04_语言配置表6'!C:C,MATCH("TASKDONE_"&amp;--MID(T7,7,4),'04_语言配置表6'!A:A,0),0)&amp;"
"&amp;"任务说明："&amp;"
"&amp;INDEX('04_语言配置表6'!C:C,MATCH("KAKUSE_MESSION_"&amp;--MID(T7,7,4),'04_语言配置表6'!A:A,0),0),"无")</f>
        <v>任务提示：#采集5份资源
任务说明：
#[color=3c2a1e,fontsize=18]在联盟探索中，采集[-][color=1ca216,fontsize=18]5[-][color=3c2a1e,fontsize=18]份资源。[-]</v>
      </c>
      <c r="W7" s="310" t="str">
        <f>IFERROR("任务提示："&amp;INDEX('04_语言配置表6'!C:C,MATCH("TASKDONE_"&amp;--MID(T7,12,4),'04_语言配置表6'!A:A,0),0)&amp;"
"&amp;"任务说明："&amp;"
"&amp;INDEX('04_语言配置表6'!C:C,MATCH("KAKUSE_MESSION_"&amp;--MID(T7,12,4),'04_语言配置表6'!A:A,0),0),"无")</f>
        <v>任务提示：#收集100个英魂
任务说明：
#[color=3c2a1e,fontsize=18]在地下城16-2，16-4中收集[-][color=1ca216,fontsize=18]100[-][color=3c2a1e,fontsize=18]个冠军骑士英魂。[-]</v>
      </c>
      <c r="X7" s="314" t="str">
        <f>IFERROR("任务提示："&amp;INDEX('04_语言配置表6'!B:B,MATCH("TASKDONE_"&amp;--MID(T7,17,4),'04_语言配置表6'!A:A,0),0)&amp;"
"&amp;"任务说明："&amp;"
"&amp;INDEX('04_语言配置表6'!C:C,MATCH("KAKUSE_MESSION_"&amp;--MID(T7,17,4)&amp;"",'04_语言配置表6'!A:A,0),0),"无")</f>
        <v>任务提示：冠军对决获胜3次
任务说明：
#[color=3c2a1e,fontsize=18]在姆拉克的带领下，上阵皇家骑士于冠军对决中取得[-][color=1ca216,fontsize=18]3[-][color=3c2a1e,fontsize=18]次胜利。[-]</v>
      </c>
    </row>
    <row r="8" spans="1:24">
      <c r="A8" s="41">
        <v>107</v>
      </c>
      <c r="B8" s="41" t="s">
        <v>122</v>
      </c>
      <c r="C8" s="43" t="str">
        <f>INDEX('04_语言配置表2'!$C:$C,MATCH("TEAMDES_"&amp;A8,'04_语言配置表2'!$A:$A,0),0)</f>
        <v>#大天使是力量与光明的象征，他们战斗勇猛并具有致命的攻击力，能够复活阵亡单位。</v>
      </c>
      <c r="D8" s="289" t="str">
        <f>INDEX('04_语言配置表2'!$C:$C,MATCH("TEAM_DINGWEI_"&amp;A8,'04_语言配置表2'!$A:$A,0),0)</f>
        <v>#复活阵亡兵团，全团生命恢复，高输出技能</v>
      </c>
      <c r="E8" s="289" t="str">
        <f>INDEX(兵团team!D:D,MATCH(兵团基本资料!$A:$A,兵团team!$A:$A,0),0)</f>
        <v>平原城堡</v>
      </c>
      <c r="F8" s="289" t="str">
        <f>INDEX(兵团team!E:E,MATCH(兵团基本资料!$A:$A,兵团team!$A:$A,0),0)</f>
        <v>天使</v>
      </c>
      <c r="G8" s="289" t="str">
        <f>INDEX(兵团team!F:F,MATCH(兵团基本资料!$A:$A,兵团team!$A:$A,0),0)</f>
        <v>输出</v>
      </c>
      <c r="H8" s="289">
        <f>INDEX(兵团team!G:G,MATCH(兵团基本资料!$A:$A,兵团team!$A:$A,0),0)</f>
        <v>1</v>
      </c>
      <c r="I8" s="289" t="str">
        <f>INDEX(兵团team!H:H,MATCH(兵团基本资料!$A:$A,兵团team!$A:$A,0),0)</f>
        <v>飞行</v>
      </c>
      <c r="J8" s="289">
        <f>INDEX(兵团team!K:K,MATCH(兵团基本资料!$A:$A,兵团team!$A:$A,0),0)</f>
        <v>3</v>
      </c>
      <c r="K8" s="289" t="str">
        <f>IF(INDEX(兵团team!K:K,MATCH(兵团基本资料!$A:$A,兵团team!$A:$A,0),0)=1,"13",IF(INDEX(兵团team!K:K,MATCH(兵团基本资料!$A:$A,兵团team!$A:$A,0),0)=2,"14",IF(INDEX(兵团team!K:K,MATCH(兵团基本资料!$A:$A,兵团team!$A:$A,0),0)=3,"15","")))</f>
        <v>15</v>
      </c>
      <c r="L8" s="289" t="str">
        <f>INDEX(兵团team!DR:DR,MATCH(兵团基本资料!A8,兵团team!A:A,0),0)</f>
        <v>[1,50213]</v>
      </c>
      <c r="M8" s="43" t="str">
        <f>IFERROR("天赋名称："&amp;INDEX(语言辅助表!$Y:$Y,MATCH(--MID(L8,4,5),语言辅助表!$X:$X,0),0)&amp;"
"&amp;"天赋说明："&amp;"
"&amp;INDEX(语言辅助表!$Z:$Z,MATCH(--MID(L8,4,5),语言辅助表!$X:$X,0),0),"无")</f>
        <v>天赋名称：破甲
天赋说明：
[color=562600]攻击兵团降低目标兵团[-][color=1ca216,fontsize=20]{($level+$ulevel)*4+16}%[-][color=562600]防御，不可叠加[-]</v>
      </c>
      <c r="N8" s="41" t="str">
        <f>INDEX(兵团team!AW:AW,MATCH(兵团基本资料!A8,兵团team!A:A,0),0)</f>
        <v>[[1,50023],[1,50022],[1,50024],[2,59051]]</v>
      </c>
      <c r="O8" s="43" t="str">
        <f>"技能名称："&amp;INDEX('04_语言配置表2'!C:C,MATCH("SKILL_"&amp;--MID(N8,5,5),'04_语言配置表2'!A:A,0),0)&amp;" ("&amp;INDEX('04_语言配置表2'!B:B,MATCH("SKILLDES1_"&amp;--MID(N8,5,5),'04_语言配置表2'!A:A,0),0)&amp;")"&amp;"
"&amp;"技能说明"&amp;"
"&amp;INDEX('04_语言配置表2'!C:C,MATCH("SKILLDES_"&amp;--MID(N8,5,5),'04_语言配置表2'!A:A,0),0)</f>
        <v>技能名称：#定罪 (神要你活，你就不会死。)
技能说明
#[color=645252,fontsize=20]大天使兵团对随机3个敌方兵团造成[-][color=48b946,fontsize=20]{(($level+$ulevel)*2+38)*0.01*$atk}[-][color=645252,fontsize=20]伤害，并造成[-][color=48b946,fontsize=20]「眩晕」[-][color=645252,fontsize=20]效果，持续3秒。[-]</v>
      </c>
      <c r="P8" s="43" t="str">
        <f>"技能名称："&amp;INDEX('04_语言配置表2'!C:C,MATCH("SKILL_"&amp;--MID(N8,15,5),'04_语言配置表2'!A:A,0),0)&amp;" ("&amp;INDEX('04_语言配置表2'!B:B,MATCH("SKILLDES1_"&amp;--MID(N8,15,5),'04_语言配置表2'!A:A,0),0)&amp;")"&amp;"
"&amp;"技能说明"&amp;"
"&amp;INDEX('04_语言配置表2'!C:C,MATCH("SKILLDES_"&amp;--MID(N8,15,5),'04_语言配置表2'!A:A,0),0)</f>
        <v>技能名称：#复活 (神说：你有罪！)
技能说明
#[color=645252,fontsize=20]大天使复活1个己方兵团，并恢复该兵团[-][color=48b946,fontsize=20]{($level+$ulevel)*3+27}%[-][color=645252,fontsize=20]生命。[-]</v>
      </c>
      <c r="Q8" s="43" t="str">
        <f>"技能名称："&amp;INDEX('04_语言配置表2'!C:C,MATCH("SKILL_"&amp;--MID(N8,25,5),'04_语言配置表2'!A:A,0),0)&amp;" ("&amp;INDEX('04_语言配置表2'!B:B,MATCH("SKILLDES1_"&amp;--MID(N8,25,5),'04_语言配置表2'!A:A,0),0)&amp;")"&amp;"
"&amp;"技能说明"&amp;"
"&amp;INDEX('04_语言配置表2'!C:C,MATCH("SKILLDES_"&amp;--MID(N8,25,5),'04_语言配置表2'!A:A,0),0)</f>
        <v>技能名称：#辉耀 (神说：“要有光！”)
技能说明
#[color=645252,fontsize=20]大天使在场时，对所有己方兵团附加相当于最大生命值[-][color=48b946,fontsize=20]{($level+$ulevel)*0.05+0.45}%[-][color=645252,fontsize=20]的生命回复效果。[-]</v>
      </c>
      <c r="R8" s="43" t="str">
        <f>"技能名称："&amp;INDEX('04_语言配置表2'!C:C,MATCH("SKILL_"&amp;--MID(N8,35,5),'04_语言配置表2'!A:A,0),0)&amp;" ("&amp;INDEX('04_语言配置表2'!B:B,MATCH("SKILLDES1_"&amp;--MID(N8,35,5),'04_语言配置表2'!A:A,0),0)&amp;")"&amp;"
"&amp;"技能说明"&amp;"
"&amp;INDEX('04_语言配置表2'!C:C,MATCH("SKILLDES_"&amp;--MID(N8,35,5),'04_语言配置表2'!A:A,0),0)</f>
        <v>技能名称：#狙魔 (神要谁死，他必不能活。)
技能说明
#[color=645252,fontsize=20]大天使攻击提高[-][color=48b946,fontsize=20]{($level+$ulevel)*4+16}%[-][color=645252,fontsize=20]。大天使对阵地狱阵营的兵团时，兵团伤害提高100%。[-]</v>
      </c>
      <c r="S8" s="289" t="str">
        <f>IF(INDEX(兵团team!EX:EX,MATCH(兵团基本资料!A:A,兵团team!A:A,0),0)=1,"可觉醒","不可觉醒")</f>
        <v>不可觉醒</v>
      </c>
      <c r="T8" s="289" t="str">
        <f>INDEX(兵团team!EN:EN,MATCH(兵团基本资料!A:A,兵团team!A:A,0),0)</f>
        <v>[1011,1012,1013,1014]</v>
      </c>
      <c r="U8" s="310" t="str">
        <f>IFERROR("任务提示："&amp;INDEX('04_语言配置表6'!C:C,MATCH("TASKDONE_"&amp;--MID(T8,2,4),'04_语言配置表6'!A:A,0),0)&amp;"
"&amp;"任务说明："&amp;"
"&amp;INDEX('04_语言配置表6'!C:C,MATCH("KAKUSE_MESSION_"&amp;--MID(T8,2,4),'04_语言配置表6'!A:A,0),0),"无")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8" s="310" t="str">
        <f>IFERROR("任务提示："&amp;INDEX('04_语言配置表6'!C:C,MATCH("TASKDONE_"&amp;--MID(T8,7,4),'04_语言配置表6'!A:A,0),0)&amp;"
"&amp;"任务说明："&amp;"
"&amp;INDEX('04_语言配置表6'!C:C,MATCH("KAKUSE_MESSION_"&amp;--MID(T8,7,4),'04_语言配置表6'!A:A,0),0),"无")</f>
        <v>任务提示：#击杀5个野怪
任务说明：
#[color=3c2a1e,fontsize=18]在联盟探索中，消灭[-][color=1ca216,fontsize=18]5[-][color=3c2a1e,fontsize=18]个野怪。[-]</v>
      </c>
      <c r="W8" s="310" t="str">
        <f>IFERROR("任务提示："&amp;INDEX('04_语言配置表6'!C:C,MATCH("TASKDONE_"&amp;--MID(T8,12,4),'04_语言配置表6'!A:A,0),0)&amp;"
"&amp;"任务说明："&amp;"
"&amp;INDEX('04_语言配置表6'!C:C,MATCH("KAKUSE_MESSION_"&amp;--MID(T8,12,4),'04_语言配置表6'!A:A,0),0),"无")</f>
        <v>任务提示：#收集100个英魂
任务说明：
#[color=3c2a1e,fontsize=18]在地下城14-2，14-4中收集[-][color=1ca216,fontsize=18]100[-][color=3c2a1e,fontsize=18]个皇家禁卫英魂。[-]</v>
      </c>
      <c r="X8" s="314" t="str">
        <f>IFERROR("任务提示："&amp;INDEX('04_语言配置表6'!B:B,MATCH("TASKDONE_"&amp;--MID(T8,17,4),'04_语言配置表6'!A:A,0),0)&amp;"
"&amp;"任务说明："&amp;"
"&amp;INDEX('04_语言配置表6'!C:C,MATCH("KAKUSE_MESSION_"&amp;--MID(T8,17,4)&amp;"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9" spans="1:24" s="290" customFormat="1">
      <c r="A9" s="289">
        <v>108</v>
      </c>
      <c r="B9" s="289" t="s">
        <v>12006</v>
      </c>
      <c r="C9" s="43" t="str">
        <f>INDEX('04_语言配置表2'!$C:$C,MATCH("TEAMDES_"&amp;A9,'04_语言配置表2'!$A:$A,0),0)</f>
        <v>#圣堂武士是城堡阵营最坚实的盾牌，他们善于激励部队的士气，使他们发挥出更强的力量。</v>
      </c>
      <c r="D9" s="289" t="str">
        <f>INDEX('04_语言配置表2'!$C:$C,MATCH("TEAM_DINGWEI_"&amp;A9,'04_语言配置表2'!$A:$A,0),0)</f>
        <v>#召唤圣堂侍从，大范围士气高涨</v>
      </c>
      <c r="E9" s="289" t="str">
        <f>INDEX(兵团team!D:D,MATCH(兵团基本资料!$A:$A,兵团team!$A:$A,0),0)</f>
        <v>平原城堡</v>
      </c>
      <c r="F9" s="289" t="str">
        <f>INDEX(兵团team!E:E,MATCH(兵团基本资料!$A:$A,兵团team!$A:$A,0),0)</f>
        <v>人类</v>
      </c>
      <c r="G9" s="289" t="str">
        <f>INDEX(兵团team!F:F,MATCH(兵团基本资料!$A:$A,兵团team!$A:$A,0),0)</f>
        <v>防御</v>
      </c>
      <c r="H9" s="289">
        <f>INDEX(兵团team!G:G,MATCH(兵团基本资料!$A:$A,兵团team!$A:$A,0),0)</f>
        <v>4</v>
      </c>
      <c r="I9" s="289" t="str">
        <f>INDEX(兵团team!H:H,MATCH(兵团基本资料!$A:$A,兵团team!$A:$A,0),0)</f>
        <v>地面</v>
      </c>
      <c r="J9" s="289">
        <f>INDEX(兵团team!K:K,MATCH(兵团基本资料!$A:$A,兵团team!$A:$A,0),0)</f>
        <v>3</v>
      </c>
      <c r="K9" s="289" t="str">
        <f>IF(INDEX(兵团team!K:K,MATCH(兵团基本资料!$A:$A,兵团team!$A:$A,0),0)=1,"13",IF(INDEX(兵团team!K:K,MATCH(兵团基本资料!$A:$A,兵团team!$A:$A,0),0)=2,"14",IF(INDEX(兵团team!K:K,MATCH(兵团基本资料!$A:$A,兵团team!$A:$A,0),0)=3,"15","")))</f>
        <v>15</v>
      </c>
      <c r="L9" s="289" t="str">
        <f>INDEX(兵团team!DR:DR,MATCH(兵团基本资料!A9,兵团team!A:A,0),0)</f>
        <v>[2,51120]</v>
      </c>
      <c r="M9" s="43" t="str">
        <f>IFERROR("天赋名称："&amp;INDEX(语言辅助表!$Y:$Y,MATCH(--MID(L9,4,5),语言辅助表!$X:$X,0),0)&amp;"
"&amp;"天赋说明："&amp;"
"&amp;INDEX(语言辅助表!$Z:$Z,MATCH(--MID(L9,4,5),语言辅助表!$X:$X,0),0),"无")</f>
        <v>天赋名称：重盾
天赋说明：
[color=562600]防御兵团具有更高的生存能力，兵团免伤提高[-][color=1ca216,fontsize=20]{($level+$ulevel)*2+8}%[-]</v>
      </c>
      <c r="N9" s="289" t="str">
        <f>INDEX(兵团team!AW:AW,MATCH(兵团基本资料!A9,兵团team!A:A,0),0)</f>
        <v>[[2,59249],[3,52323],[2,59247],[2,59248]]</v>
      </c>
      <c r="O9" s="43" t="e">
        <f>"技能名称："&amp;INDEX('04_语言配置表2'!C:C,MATCH("SKILL_"&amp;--MID(N9,5,5),'04_语言配置表2'!A:A,0),0)&amp;" ("&amp;INDEX('04_语言配置表2'!B:B,MATCH("SKILLDES1_"&amp;--MID(N9,5,5),'04_语言配置表2'!A:A,0),0)&amp;")"&amp;"
"&amp;"技能说明"&amp;"
"&amp;INDEX('04_语言配置表2'!C:C,MATCH("SKILLDES_"&amp;--MID(N9,5,5),'04_语言配置表2'!A:A,0),0)</f>
        <v>#N/A</v>
      </c>
      <c r="P9" s="43" t="str">
        <f>"技能名称："&amp;INDEX('04_语言配置表2'!C:C,MATCH("SKILL_"&amp;--MID(N9,15,5),'04_语言配置表2'!A:A,0),0)&amp;" ("&amp;INDEX('04_语言配置表2'!B:B,MATCH("SKILLDES1_"&amp;--MID(N9,15,5),'04_语言配置表2'!A:A,0),0)&amp;")"&amp;"
"&amp;"技能说明"&amp;"
"&amp;INDEX('04_语言配置表2'!C:C,MATCH("SKILLDES_"&amp;--MID(N9,15,5),'04_语言配置表2'!A:A,0),0)</f>
        <v>技能名称：#振奋 (埃拉西亚荣耀永存！)
技能说明
#[color=645252,fontsize=20]圣堂武士的兵团免伤增加[-][color=48b946,fontsize=20]{($level+$ulevel)*1+9}%[-][color=645252,fontsize=20]，[-][color=48b946,fontsize=20]「士气高涨」[-][color=645252,fontsize=20]效果下加成翻倍。[-]</v>
      </c>
      <c r="Q9" s="43" t="str">
        <f>"技能名称："&amp;INDEX('04_语言配置表2'!C:C,MATCH("SKILL_"&amp;--MID(N9,25,5),'04_语言配置表2'!A:A,0),0)&amp;" ("&amp;INDEX('04_语言配置表2'!B:B,MATCH("SKILLDES1_"&amp;--MID(N9,25,5),'04_语言配置表2'!A:A,0),0)&amp;")"&amp;"
"&amp;"技能说明"&amp;"
"&amp;INDEX('04_语言配置表2'!C:C,MATCH("SKILLDES_"&amp;--MID(N9,25,5),'04_语言配置表2'!A:A,0),0)</f>
        <v>技能名称：#激励 (为了胜利与荣耀！)
技能说明
#[color=645252,fontsize=20]圣堂武士免疫[-][color=48b946,fontsize=20]「士气低落」[-][color=645252,fontsize=20]效果，进入战斗后，圣堂武士为自己及周围大范围内的己方兵团提供[-][color=48b946,fontsize=20]「士气高涨」[-][color=645252,fontsize=20]效果和500暴击值，持续[-][color=48b946,fontsize=20]{(($level+$ulevel)*1+11)}[-][color=645252,fontsize=20]秒。[-]</v>
      </c>
      <c r="R9" s="43" t="str">
        <f>"技能名称："&amp;INDEX('04_语言配置表2'!C:C,MATCH("SKILL_"&amp;--MID(N9,35,5),'04_语言配置表2'!A:A,0),0)&amp;" ("&amp;INDEX('04_语言配置表2'!B:B,MATCH("SKILLDES1_"&amp;--MID(N9,35,5),'04_语言配置表2'!A:A,0),0)&amp;")"&amp;"
"&amp;"技能说明"&amp;"
"&amp;INDEX('04_语言配置表2'!C:C,MATCH("SKILLDES_"&amp;--MID(N9,35,5),'04_语言配置表2'!A:A,0),0)</f>
        <v>技能名称：#纯净领域 (所有信仰者将会得到光明的庇佑。)
技能说明
#[color=645252,fontsize=20]圣堂武士免疫[-][color=48b946,fontsize=20]「疾病」[-][color=645252,fontsize=20]效果，圣堂武士在场时，提高己方所有兵团[-][color=48b946,fontsize=20]{($level+$ulevel)*0.5+9.5}%[-][color=645252,fontsize=20]的兵团免伤。[-]</v>
      </c>
      <c r="S9" s="289" t="str">
        <f>IF(INDEX(兵团team!EX:EX,MATCH(兵团基本资料!A:A,兵团team!A:A,0),0)=1,"可觉醒","不可觉醒")</f>
        <v>不可觉醒</v>
      </c>
      <c r="T9" s="289" t="str">
        <f>INDEX(兵团team!EN:EN,MATCH(兵团基本资料!A:A,兵团team!A:A,0),0)</f>
        <v>[1011,1012,1013,1014]</v>
      </c>
      <c r="U9" s="310" t="str">
        <f>IFERROR("任务提示："&amp;INDEX('04_语言配置表6'!C:C,MATCH("TASKDONE_"&amp;--MID(T9,2,4),'04_语言配置表6'!A:A,0),0)&amp;"
"&amp;"任务说明："&amp;"
"&amp;INDEX('04_语言配置表6'!C:C,MATCH("KAKUSE_MESSION_"&amp;--MID(T9,2,4),'04_语言配置表6'!A:A,0),0),"无")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9" s="310" t="str">
        <f>IFERROR("任务提示："&amp;INDEX('04_语言配置表6'!C:C,MATCH("TASKDONE_"&amp;--MID(T9,7,4),'04_语言配置表6'!A:A,0),0)&amp;"
"&amp;"任务说明："&amp;"
"&amp;INDEX('04_语言配置表6'!C:C,MATCH("KAKUSE_MESSION_"&amp;--MID(T9,7,4),'04_语言配置表6'!A:A,0),0),"无")</f>
        <v>任务提示：#击杀5个野怪
任务说明：
#[color=3c2a1e,fontsize=18]在联盟探索中，消灭[-][color=1ca216,fontsize=18]5[-][color=3c2a1e,fontsize=18]个野怪。[-]</v>
      </c>
      <c r="W9" s="310" t="str">
        <f>IFERROR("任务提示："&amp;INDEX('04_语言配置表6'!C:C,MATCH("TASKDONE_"&amp;--MID(T9,12,4),'04_语言配置表6'!A:A,0),0)&amp;"
"&amp;"任务说明："&amp;"
"&amp;INDEX('04_语言配置表6'!C:C,MATCH("KAKUSE_MESSION_"&amp;--MID(T9,12,4),'04_语言配置表6'!A:A,0),0),"无")</f>
        <v>任务提示：#收集100个英魂
任务说明：
#[color=3c2a1e,fontsize=18]在地下城14-2，14-4中收集[-][color=1ca216,fontsize=18]100[-][color=3c2a1e,fontsize=18]个皇家禁卫英魂。[-]</v>
      </c>
      <c r="X9" s="314" t="str">
        <f>IFERROR("任务提示："&amp;INDEX('04_语言配置表6'!B:B,MATCH("TASKDONE_"&amp;--MID(T9,17,4),'04_语言配置表6'!A:A,0),0)&amp;"
"&amp;"任务说明："&amp;"
"&amp;INDEX('04_语言配置表6'!C:C,MATCH("KAKUSE_MESSION_"&amp;--MID(T9,17,4)&amp;"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0" spans="1:24">
      <c r="A10" s="41">
        <v>201</v>
      </c>
      <c r="B10" s="41" t="s">
        <v>123</v>
      </c>
      <c r="C10" s="43" t="str">
        <f>INDEX('04_语言配置表2'!$C:$C,MATCH("TEAMDES_"&amp;A10,'04_语言配置表2'!$A:$A,0),0)</f>
        <v>#半人马首领是天生的战士，毕生追求高超的战争艺术，他们善于冲锋、格斗、侦察，几乎无所不能。</v>
      </c>
      <c r="D10" s="289" t="str">
        <f>INDEX('04_语言配置表2'!$C:$C,MATCH("TEAM_DINGWEI_"&amp;A10,'04_语言配置表2'!$A:$A,0),0)</f>
        <v>#范围减速，上阵防御兵团越多能力越强</v>
      </c>
      <c r="E10" s="289" t="str">
        <f>INDEX(兵团team!D:D,MATCH(兵团基本资料!$A:$A,兵团team!$A:$A,0),0)</f>
        <v>森林壁垒</v>
      </c>
      <c r="F10" s="289" t="str">
        <f>INDEX(兵团team!E:E,MATCH(兵团基本资料!$A:$A,兵团team!$A:$A,0),0)</f>
        <v>森林居民</v>
      </c>
      <c r="G10" s="289" t="str">
        <f>INDEX(兵团team!F:F,MATCH(兵团基本资料!$A:$A,兵团team!$A:$A,0),0)</f>
        <v>防御</v>
      </c>
      <c r="H10" s="289">
        <f>INDEX(兵团team!G:G,MATCH(兵团基本资料!$A:$A,兵团team!$A:$A,0),0)</f>
        <v>4</v>
      </c>
      <c r="I10" s="289" t="str">
        <f>INDEX(兵团team!H:H,MATCH(兵团基本资料!$A:$A,兵团team!$A:$A,0),0)</f>
        <v>地面</v>
      </c>
      <c r="J10" s="289">
        <f>INDEX(兵团team!K:K,MATCH(兵团基本资料!$A:$A,兵团team!$A:$A,0),0)</f>
        <v>2</v>
      </c>
      <c r="K10" s="289" t="str">
        <f>IF(INDEX(兵团team!K:K,MATCH(兵团基本资料!$A:$A,兵团team!$A:$A,0),0)=1,"13",IF(INDEX(兵团team!K:K,MATCH(兵团基本资料!$A:$A,兵团team!$A:$A,0),0)=2,"14",IF(INDEX(兵团team!K:K,MATCH(兵团基本资料!$A:$A,兵团team!$A:$A,0),0)=3,"15","")))</f>
        <v>14</v>
      </c>
      <c r="L10" s="289" t="str">
        <f>INDEX(兵团team!DR:DR,MATCH(兵团基本资料!A10,兵团team!A:A,0),0)</f>
        <v>[2,51120]</v>
      </c>
      <c r="M10" s="43" t="str">
        <f>IFERROR("天赋名称："&amp;INDEX(语言辅助表!$Y:$Y,MATCH(--MID(L10,4,5),语言辅助表!$X:$X,0),0)&amp;"
"&amp;"天赋说明："&amp;"
"&amp;INDEX(语言辅助表!$Z:$Z,MATCH(--MID(L10,4,5),语言辅助表!$X:$X,0),0),"无")</f>
        <v>天赋名称：重盾
天赋说明：
[color=562600]防御兵团具有更高的生存能力，兵团免伤提高[-][color=1ca216,fontsize=20]{($level+$ulevel)*2+8}%[-]</v>
      </c>
      <c r="N10" s="41" t="str">
        <f>INDEX(兵团team!AW:AW,MATCH(兵团基本资料!A10,兵团team!A:A,0),0)</f>
        <v>[[1,50031],[2,51006],[2,59042],[2,59065]]</v>
      </c>
      <c r="O10" s="43" t="str">
        <f>"技能名称："&amp;INDEX('04_语言配置表2'!C:C,MATCH("SKILL_"&amp;--MID(N10,5,5),'04_语言配置表2'!A:A,0),0)&amp;" ("&amp;INDEX('04_语言配置表2'!B:B,MATCH("SKILLDES1_"&amp;--MID(N10,5,5),'04_语言配置表2'!A:A,0),0)&amp;")"&amp;"
"&amp;"技能说明"&amp;"
"&amp;INDEX('04_语言配置表2'!C:C,MATCH("SKILLDES_"&amp;--MID(N10,5,5),'04_语言配置表2'!A:A,0),0)</f>
        <v>技能名称：#战争践踏 (利用身体的重量，狠狠踩踏地面。)
技能说明
#[color=645252,fontsize=20]半人马首领兵团对附近一定范围所有敌方兵团造成[-][color=48b946,fontsize=20]{(($level+$ulevel)*10+190)*0.01*$atk}[-][color=645252,fontsize=20]伤害，并造成[-][color=48b946,fontsize=20]「减速」[-][color=645252,fontsize=20]效果，持续15秒。[-]</v>
      </c>
      <c r="P10" s="43" t="str">
        <f>"技能名称："&amp;INDEX('04_语言配置表2'!C:C,MATCH("SKILL_"&amp;--MID(N10,15,5),'04_语言配置表2'!A:A,0),0)&amp;" ("&amp;INDEX('04_语言配置表2'!B:B,MATCH("SKILLDES1_"&amp;--MID(N10,15,5),'04_语言配置表2'!A:A,0),0)&amp;")"&amp;"
"&amp;"技能说明"&amp;"
"&amp;INDEX('04_语言配置表2'!C:C,MATCH("SKILLDES_"&amp;--MID(N10,15,5),'04_语言配置表2'!A:A,0),0)</f>
        <v>技能名称：#强韧 (身体强悍，刀枪不入。)
技能说明
#[color=645252,fontsize=20]半人马首领生命值提高[-][color=48b946,fontsize=20]{($level+$ulevel)*3+27}%[-][color=645252,fontsize=20]。[-]</v>
      </c>
      <c r="Q10" s="43" t="str">
        <f>"技能名称："&amp;INDEX('04_语言配置表2'!C:C,MATCH("SKILL_"&amp;--MID(N10,25,5),'04_语言配置表2'!A:A,0),0)&amp;" ("&amp;INDEX('04_语言配置表2'!B:B,MATCH("SKILLDES1_"&amp;--MID(N10,25,5),'04_语言配置表2'!A:A,0),0)&amp;")"&amp;"
"&amp;"技能说明"&amp;"
"&amp;INDEX('04_语言配置表2'!C:C,MATCH("SKILLDES_"&amp;--MID(N10,25,5),'04_语言配置表2'!A:A,0),0)</f>
        <v>技能名称：#凶猛 (在敌人面前，他们是凶猛的。)
技能说明
#[color=645252,fontsize=20]半人马首领的额外攻击提高[-][color=48b946,fontsize=20]{($level+$ulevel)*50+150}[-][color=645252,fontsize=20]，普通攻击对目标单位造成[-][color=48b946,fontsize=20]「流血」[-][color=645252,fontsize=20]效果，持续6秒。[-]</v>
      </c>
      <c r="R10" s="43" t="str">
        <f>"技能名称："&amp;INDEX('04_语言配置表2'!C:C,MATCH("SKILL_"&amp;--MID(N10,35,5),'04_语言配置表2'!A:A,0),0)&amp;" ("&amp;INDEX('04_语言配置表2'!B:B,MATCH("SKILLDES1_"&amp;--MID(N10,35,5),'04_语言配置表2'!A:A,0),0)&amp;")"&amp;"
"&amp;"技能说明"&amp;"
"&amp;INDEX('04_语言配置表2'!C:C,MATCH("SKILLDES_"&amp;--MID(N10,35,5),'04_语言配置表2'!A:A,0),0)</f>
        <v>技能名称：#无畏领袖 (战友越多，越会激发他们的斗志。)
技能说明
#[color=645252,fontsize=20]半人马首领的兵团免伤提高[-][color=48b946,fontsize=20]{($level+$ulevel)*1+4}%[-][color=645252,fontsize=20]，战场中每有1个己方防御兵团上场，半人马首领额外提高2%的兵团免伤。[-]</v>
      </c>
      <c r="S10" s="289" t="str">
        <f>IF(INDEX(兵团team!EX:EX,MATCH(兵团基本资料!A:A,兵团team!A:A,0),0)=1,"可觉醒","不可觉醒")</f>
        <v>不可觉醒</v>
      </c>
      <c r="T10" s="289" t="str">
        <f>INDEX(兵团team!EN:EN,MATCH(兵团基本资料!A:A,兵团team!A:A,0),0)</f>
        <v>[1011,1012,1013,1014]</v>
      </c>
      <c r="U10" s="310" t="str">
        <f>IFERROR("任务提示："&amp;INDEX('04_语言配置表6'!C:C,MATCH("TASKDONE_"&amp;--MID(T10,2,4),'04_语言配置表6'!A:A,0),0)&amp;"
"&amp;"任务说明："&amp;"
"&amp;INDEX('04_语言配置表6'!C:C,MATCH("KAKUSE_MESSION_"&amp;--MID(T10,2,4),'04_语言配置表6'!A:A,0),0),"无")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0" s="310" t="str">
        <f>IFERROR("任务提示："&amp;INDEX('04_语言配置表6'!C:C,MATCH("TASKDONE_"&amp;--MID(T10,7,4),'04_语言配置表6'!A:A,0),0)&amp;"
"&amp;"任务说明："&amp;"
"&amp;INDEX('04_语言配置表6'!C:C,MATCH("KAKUSE_MESSION_"&amp;--MID(T10,7,4),'04_语言配置表6'!A:A,0),0),"无")</f>
        <v>任务提示：#击杀5个野怪
任务说明：
#[color=3c2a1e,fontsize=18]在联盟探索中，消灭[-][color=1ca216,fontsize=18]5[-][color=3c2a1e,fontsize=18]个野怪。[-]</v>
      </c>
      <c r="W10" s="310" t="str">
        <f>IFERROR("任务提示："&amp;INDEX('04_语言配置表6'!C:C,MATCH("TASKDONE_"&amp;--MID(T10,12,4),'04_语言配置表6'!A:A,0),0)&amp;"
"&amp;"任务说明："&amp;"
"&amp;INDEX('04_语言配置表6'!C:C,MATCH("KAKUSE_MESSION_"&amp;--MID(T10,12,4),'04_语言配置表6'!A:A,0),0),"无")</f>
        <v>任务提示：#收集100个英魂
任务说明：
#[color=3c2a1e,fontsize=18]在地下城14-2，14-4中收集[-][color=1ca216,fontsize=18]100[-][color=3c2a1e,fontsize=18]个皇家禁卫英魂。[-]</v>
      </c>
      <c r="X10" s="314" t="str">
        <f>IFERROR("任务提示："&amp;INDEX('04_语言配置表6'!B:B,MATCH("TASKDONE_"&amp;--MID(T10,17,4),'04_语言配置表6'!A:A,0),0)&amp;"
"&amp;"任务说明："&amp;"
"&amp;INDEX('04_语言配置表6'!C:C,MATCH("KAKUSE_MESSION_"&amp;--MID(T10,17,4)&amp;"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1" spans="1:24">
      <c r="A11" s="41">
        <v>202</v>
      </c>
      <c r="B11" s="41" t="s">
        <v>124</v>
      </c>
      <c r="C11" s="43" t="str">
        <f>INDEX('04_语言配置表2'!$C:$C,MATCH("TEAMDES_"&amp;A11,'04_语言配置表2'!$A:$A,0),0)</f>
        <v>#战斗矮人们拥有铜墙铁壁般的防御，他们脾气暴躁，善于使用巨大的铁锤平息一切反对的声音。</v>
      </c>
      <c r="D11" s="289" t="str">
        <f>INDEX('04_语言配置表2'!$C:$C,MATCH("TEAM_DINGWEI_"&amp;A11,'04_语言配置表2'!$A:$A,0),0)</f>
        <v>#全团生命提升，减少周围兵团受魔法伤害</v>
      </c>
      <c r="E11" s="289" t="str">
        <f>INDEX(兵团team!D:D,MATCH(兵团基本资料!$A:$A,兵团team!$A:$A,0),0)</f>
        <v>森林壁垒</v>
      </c>
      <c r="F11" s="289" t="str">
        <f>INDEX(兵团team!E:E,MATCH(兵团基本资料!$A:$A,兵团team!$A:$A,0),0)</f>
        <v>森林居民</v>
      </c>
      <c r="G11" s="289" t="str">
        <f>INDEX(兵团team!F:F,MATCH(兵团基本资料!$A:$A,兵团team!$A:$A,0),0)</f>
        <v>防御</v>
      </c>
      <c r="H11" s="289">
        <f>INDEX(兵团team!G:G,MATCH(兵团基本资料!$A:$A,兵团team!$A:$A,0),0)</f>
        <v>9</v>
      </c>
      <c r="I11" s="289" t="str">
        <f>INDEX(兵团team!H:H,MATCH(兵团基本资料!$A:$A,兵团team!$A:$A,0),0)</f>
        <v>地面</v>
      </c>
      <c r="J11" s="289">
        <f>INDEX(兵团team!K:K,MATCH(兵团基本资料!$A:$A,兵团team!$A:$A,0),0)</f>
        <v>2</v>
      </c>
      <c r="K11" s="289" t="str">
        <f>IF(INDEX(兵团team!K:K,MATCH(兵团基本资料!$A:$A,兵团team!$A:$A,0),0)=1,"13",IF(INDEX(兵团team!K:K,MATCH(兵团基本资料!$A:$A,兵团team!$A:$A,0),0)=2,"14",IF(INDEX(兵团team!K:K,MATCH(兵团基本资料!$A:$A,兵团team!$A:$A,0),0)=3,"15","")))</f>
        <v>14</v>
      </c>
      <c r="L11" s="289" t="str">
        <f>INDEX(兵团team!DR:DR,MATCH(兵团基本资料!A11,兵团team!A:A,0),0)</f>
        <v>[2,51120]</v>
      </c>
      <c r="M11" s="43" t="str">
        <f>IFERROR("天赋名称："&amp;INDEX(语言辅助表!$Y:$Y,MATCH(--MID(L11,4,5),语言辅助表!$X:$X,0),0)&amp;"
"&amp;"天赋说明："&amp;"
"&amp;INDEX(语言辅助表!$Z:$Z,MATCH(--MID(L11,4,5),语言辅助表!$X:$X,0),0),"无")</f>
        <v>天赋名称：重盾
天赋说明：
[color=562600]防御兵团具有更高的生存能力，兵团免伤提高[-][color=1ca216,fontsize=20]{($level+$ulevel)*2+8}%[-]</v>
      </c>
      <c r="N11" s="41" t="str">
        <f>INDEX(兵团team!AW:AW,MATCH(兵团基本资料!A11,兵团team!A:A,0),0)</f>
        <v>[[1,50032],[1,50033],[1,50206],[1,50217]]</v>
      </c>
      <c r="O11" s="43" t="str">
        <f>"技能名称："&amp;INDEX('04_语言配置表2'!C:C,MATCH("SKILL_"&amp;--MID(N11,5,5),'04_语言配置表2'!A:A,0),0)&amp;" ("&amp;INDEX('04_语言配置表2'!B:B,MATCH("SKILLDES1_"&amp;--MID(N11,5,5),'04_语言配置表2'!A:A,0),0)&amp;")"&amp;"
"&amp;"技能说明"&amp;"
"&amp;INDEX('04_语言配置表2'!C:C,MATCH("SKILLDES_"&amp;--MID(N11,5,5),'04_语言配置表2'!A:A,0),0)</f>
        <v>技能名称：#矮人咆哮 (借助呐喊，为自己鼓气。)
技能说明
#[color=645252,fontsize=20]战斗矮人兵团在开场时，提高较大范围内所有己方单位[-][color=48b946,fontsize=20]{($level+$ulevel)*0.4+7.6}%[-][color=645252,fontsize=20]的生命，持续整场战斗。[-]</v>
      </c>
      <c r="P11" s="43" t="str">
        <f>"技能名称："&amp;INDEX('04_语言配置表2'!C:C,MATCH("SKILL_"&amp;--MID(N11,15,5),'04_语言配置表2'!A:A,0),0)&amp;" ("&amp;INDEX('04_语言配置表2'!B:B,MATCH("SKILLDES1_"&amp;--MID(N11,15,5),'04_语言配置表2'!A:A,0),0)&amp;")"&amp;"
"&amp;"技能说明"&amp;"
"&amp;INDEX('04_语言配置表2'!C:C,MATCH("SKILLDES_"&amp;--MID(N11,15,5),'04_语言配置表2'!A:A,0),0)</f>
        <v>技能名称：#重击 (使用战锤猛力锤击地面。)
技能说明
#[color=645252,fontsize=20]战斗矮人的普通攻击有一定概率，对目标单位造成[-][color=48b946,fontsize=20]{($level+$ulevel)*15+135}%[-][color=645252,fontsize=20]攻击的伤害，并有概率造成[-][color=48b946,fontsize=20]「眩晕」[-][color=645252,fontsize=20]效果，持续2秒。[-]</v>
      </c>
      <c r="Q11" s="43" t="str">
        <f>"技能名称："&amp;INDEX('04_语言配置表2'!C:C,MATCH("SKILL_"&amp;--MID(N11,25,5),'04_语言配置表2'!A:A,0),0)&amp;" ("&amp;INDEX('04_语言配置表2'!B:B,MATCH("SKILLDES1_"&amp;--MID(N11,25,5),'04_语言配置表2'!A:A,0),0)&amp;")"&amp;"
"&amp;"技能说明"&amp;"
"&amp;INDEX('04_语言配置表2'!C:C,MATCH("SKILLDES_"&amp;--MID(N11,25,5),'04_语言配置表2'!A:A,0),0)</f>
        <v>技能名称：#怒吼 (矮人的嗓音粗豪有力，使呐喊声更响。)
技能说明
#[color=645252,fontsize=20]【矮人咆哮】技能额外提高[-][color=48b946,fontsize=20]{($level+$ulevel)*0.4+3.6}%[-][color=645252,fontsize=20]的生命。[-]</v>
      </c>
      <c r="R11" s="43" t="str">
        <f>"技能名称："&amp;INDEX('04_语言配置表2'!C:C,MATCH("SKILL_"&amp;--MID(N11,35,5),'04_语言配置表2'!A:A,0),0)&amp;" ("&amp;INDEX('04_语言配置表2'!B:B,MATCH("SKILLDES1_"&amp;--MID(N11,35,5),'04_语言配置表2'!A:A,0),0)&amp;")"&amp;"
"&amp;"技能说明"&amp;"
"&amp;INDEX('04_语言配置表2'!C:C,MATCH("SKILLDES_"&amp;--MID(N11,35,5),'04_语言配置表2'!A:A,0),0)</f>
        <v>技能名称：#魔法防御 (战斗矮人精通抵御魔法。)
技能说明
#[color=645252,fontsize=20]战斗矮人开启防护罩，防护罩内己方兵团提高30%的法术免伤，防护罩持续[-][color=48b946,fontsize=20]{($level+$ulevel)*0.8+9.2}[-][color=645252,fontsize=20]秒。[-]</v>
      </c>
      <c r="S11" s="289" t="str">
        <f>IF(INDEX(兵团team!EX:EX,MATCH(兵团基本资料!A:A,兵团team!A:A,0),0)=1,"可觉醒","不可觉醒")</f>
        <v>不可觉醒</v>
      </c>
      <c r="T11" s="289" t="str">
        <f>INDEX(兵团team!EN:EN,MATCH(兵团基本资料!A:A,兵团team!A:A,0),0)</f>
        <v>[1011,1012,1013,1014]</v>
      </c>
      <c r="U11" s="310" t="str">
        <f>IFERROR("任务提示："&amp;INDEX('04_语言配置表6'!C:C,MATCH("TASKDONE_"&amp;--MID(T11,2,4),'04_语言配置表6'!A:A,0),0)&amp;"
"&amp;"任务说明："&amp;"
"&amp;INDEX('04_语言配置表6'!C:C,MATCH("KAKUSE_MESSION_"&amp;--MID(T11,2,4),'04_语言配置表6'!A:A,0),0),"无")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1" s="310" t="str">
        <f>IFERROR("任务提示："&amp;INDEX('04_语言配置表6'!C:C,MATCH("TASKDONE_"&amp;--MID(T11,7,4),'04_语言配置表6'!A:A,0),0)&amp;"
"&amp;"任务说明："&amp;"
"&amp;INDEX('04_语言配置表6'!C:C,MATCH("KAKUSE_MESSION_"&amp;--MID(T11,7,4),'04_语言配置表6'!A:A,0),0),"无")</f>
        <v>任务提示：#击杀5个野怪
任务说明：
#[color=3c2a1e,fontsize=18]在联盟探索中，消灭[-][color=1ca216,fontsize=18]5[-][color=3c2a1e,fontsize=18]个野怪。[-]</v>
      </c>
      <c r="W11" s="310" t="str">
        <f>IFERROR("任务提示："&amp;INDEX('04_语言配置表6'!C:C,MATCH("TASKDONE_"&amp;--MID(T11,12,4),'04_语言配置表6'!A:A,0),0)&amp;"
"&amp;"任务说明："&amp;"
"&amp;INDEX('04_语言配置表6'!C:C,MATCH("KAKUSE_MESSION_"&amp;--MID(T11,12,4),'04_语言配置表6'!A:A,0),0),"无")</f>
        <v>任务提示：#收集100个英魂
任务说明：
#[color=3c2a1e,fontsize=18]在地下城14-2，14-4中收集[-][color=1ca216,fontsize=18]100[-][color=3c2a1e,fontsize=18]个皇家禁卫英魂。[-]</v>
      </c>
      <c r="X11" s="314" t="str">
        <f>IFERROR("任务提示："&amp;INDEX('04_语言配置表6'!B:B,MATCH("TASKDONE_"&amp;--MID(T11,17,4),'04_语言配置表6'!A:A,0),0)&amp;"
"&amp;"任务说明："&amp;"
"&amp;INDEX('04_语言配置表6'!C:C,MATCH("KAKUSE_MESSION_"&amp;--MID(T11,17,4)&amp;"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2" spans="1:24">
      <c r="A12" s="41">
        <v>203</v>
      </c>
      <c r="B12" s="41" t="s">
        <v>125</v>
      </c>
      <c r="C12" s="43" t="str">
        <f>INDEX('04_语言配置表2'!$C:$C,MATCH("TEAMDES_"&amp;A12,'04_语言配置表2'!$A:$A,0),0)</f>
        <v>#来自埃里的精灵箭术卓越，他们守护着森林，侵略者们都将遭到他们狂风骤雨般的打击。</v>
      </c>
      <c r="D12" s="289" t="str">
        <f>INDEX('04_语言配置表2'!$C:$C,MATCH("TEAM_DINGWEI_"&amp;A12,'04_语言配置表2'!$A:$A,0),0)</f>
        <v>#短时间极限攻速，对减速连击，高暴击</v>
      </c>
      <c r="E12" s="289" t="str">
        <f>INDEX(兵团team!D:D,MATCH(兵团基本资料!$A:$A,兵团team!$A:$A,0),0)</f>
        <v>森林壁垒</v>
      </c>
      <c r="F12" s="289" t="str">
        <f>INDEX(兵团team!E:E,MATCH(兵团基本资料!$A:$A,兵团team!$A:$A,0),0)</f>
        <v>森林居民</v>
      </c>
      <c r="G12" s="289" t="str">
        <f>INDEX(兵团team!F:F,MATCH(兵团基本资料!$A:$A,兵团team!$A:$A,0),0)</f>
        <v>远程</v>
      </c>
      <c r="H12" s="289">
        <f>INDEX(兵团team!G:G,MATCH(兵团基本资料!$A:$A,兵团team!$A:$A,0),0)</f>
        <v>16</v>
      </c>
      <c r="I12" s="289" t="str">
        <f>INDEX(兵团team!H:H,MATCH(兵团基本资料!$A:$A,兵团team!$A:$A,0),0)</f>
        <v>地面</v>
      </c>
      <c r="J12" s="289">
        <f>INDEX(兵团team!K:K,MATCH(兵团基本资料!$A:$A,兵团team!$A:$A,0),0)</f>
        <v>2</v>
      </c>
      <c r="K12" s="289" t="str">
        <f>IF(INDEX(兵团team!K:K,MATCH(兵团基本资料!$A:$A,兵团team!$A:$A,0),0)=1,"13",IF(INDEX(兵团team!K:K,MATCH(兵团基本资料!$A:$A,兵团team!$A:$A,0),0)=2,"14",IF(INDEX(兵团team!K:K,MATCH(兵团基本资料!$A:$A,兵团team!$A:$A,0),0)=3,"15","")))</f>
        <v>14</v>
      </c>
      <c r="L12" s="289" t="str">
        <f>INDEX(兵团team!DR:DR,MATCH(兵团基本资料!A12,兵团team!A:A,0),0)</f>
        <v>[3,52066]</v>
      </c>
      <c r="M12" s="43" t="str">
        <f>IFERROR("天赋名称："&amp;INDEX(语言辅助表!$Y:$Y,MATCH(--MID(L12,4,5),语言辅助表!$X:$X,0),0)&amp;"
"&amp;"天赋说明："&amp;"
"&amp;INDEX(语言辅助表!$Z:$Z,MATCH(--MID(L12,4,5),语言辅助表!$X:$X,0),0),"无")</f>
        <v>天赋名称：狙击
天赋说明：
[color=562600]与目标距离影响伤害，每100攻击距离提高[-][color=1ca216,fontsize=20]{($level+$ulevel)*1+4}%[-][color=562600]攻击[-]</v>
      </c>
      <c r="N12" s="41" t="s">
        <v>12012</v>
      </c>
      <c r="O12" s="43" t="str">
        <f>"技能名称："&amp;INDEX('04_语言配置表2'!C:C,MATCH("SKILL_"&amp;--MID(N12,5,5),'04_语言配置表2'!A:A,0),0)&amp;" ("&amp;INDEX('04_语言配置表2'!B:B,MATCH("SKILLDES1_"&amp;--MID(N12,5,5),'04_语言配置表2'!A:A,0),0)&amp;")"&amp;"
"&amp;"技能说明"&amp;"
"&amp;INDEX('04_语言配置表2'!C:C,MATCH("SKILLDES_"&amp;--MID(N12,5,5),'04_语言配置表2'!A:A,0),0)</f>
        <v>技能名称：#箭雨 (经过刻苦训练，能够使射箭速度更快。)
技能说明
#[color=645252,fontsize=20]木精灵攻速提高至500%，持续[-][color=48b946,fontsize=20]{($level+$ulevel)*0.1+1.4}[-][color=645252,fontsize=20]秒。[-]</v>
      </c>
      <c r="P12" s="43" t="str">
        <f>"技能名称："&amp;INDEX('04_语言配置表2'!C:C,MATCH("SKILL_"&amp;--MID(N12,15,5),'04_语言配置表2'!A:A,0),0)&amp;" ("&amp;INDEX('04_语言配置表2'!B:B,MATCH("SKILLDES1_"&amp;--MID(N12,15,5),'04_语言配置表2'!A:A,0),0)&amp;")"&amp;"
"&amp;"技能说明"&amp;"
"&amp;INDEX('04_语言配置表2'!C:C,MATCH("SKILLDES_"&amp;--MID(N12,15,5),'04_语言配置表2'!A:A,0),0)</f>
        <v>技能名称：#连击 (天生的射手，可以精准命中目标。)
技能说明
#[color=645252,fontsize=20]木精灵的普通攻击，有[-][color=48b946,fontsize=20]{($level+$ulevel)*1+9}%[-][color=645252,fontsize=20]的概率连续射出2箭，第2箭对目标单位造成[-][color=48b946,fontsize=20]{($level+$ulevel)*3+47}%[-][color=645252,fontsize=20]攻击的伤害。在对阵被[-][color=48b946,fontsize=20]「减速」[-][color=645252,fontsize=20]目标单位时，【连击】的触发概率提高至100%。[-]</v>
      </c>
      <c r="Q12" s="43" t="str">
        <f>"技能名称："&amp;INDEX('04_语言配置表2'!C:C,MATCH("SKILL_"&amp;--MID(N12,25,5),'04_语言配置表2'!A:A,0),0)&amp;" ("&amp;INDEX('04_语言配置表2'!B:B,MATCH("SKILLDES1_"&amp;--MID(N12,25,5),'04_语言配置表2'!A:A,0),0)&amp;")"&amp;"
"&amp;"技能说明"&amp;"
"&amp;INDEX('04_语言配置表2'!C:C,MATCH("SKILLDES_"&amp;--MID(N12,25,5),'04_语言配置表2'!A:A,0),0)</f>
        <v>技能名称：#精灵庇护 (受精灵大神庇护，能够吸收一些法术。)
技能说明
#[color=645252,fontsize=20]敌方英雄每次释放法术，每个木精灵获得1个[-][color=48b946,fontsize=20]「护盾」[-][color=645252,fontsize=20]，吸收相当于最大生命值[-][color=48b946,fontsize=20]{($level+$ulevel)*1+14}%[-][color=645252,fontsize=20]的伤害，护盾持续5秒，技能冷却时间10秒。[-]</v>
      </c>
      <c r="R12" s="43" t="str">
        <f>"技能名称："&amp;INDEX('04_语言配置表2'!C:C,MATCH("SKILL_"&amp;--MID(N12,35,5),'04_语言配置表2'!A:A,0),0)&amp;" ("&amp;INDEX('04_语言配置表2'!B:B,MATCH("SKILLDES1_"&amp;--MID(N12,35,5),'04_语言配置表2'!A:A,0),0)&amp;")"&amp;"
"&amp;"技能说明"&amp;"
"&amp;INDEX('04_语言配置表2'!C:C,MATCH("SKILLDES_"&amp;--MID(N12,35,5),'04_语言配置表2'!A:A,0),0)</f>
        <v>技能名称：#集火领袖 (0)
技能说明
#[color=645252,fontsize=20]木精灵暴击值提高[-][color=48b946,fontsize=20]{($level+$ulevel)*20+80}[-][color=645252,fontsize=20]，战场中每有1个己方射手兵团上场，木精灵暴击值额外提高40。[-]</v>
      </c>
      <c r="S12" s="289" t="str">
        <f>IF(INDEX(兵团team!EX:EX,MATCH(兵团基本资料!A:A,兵团team!A:A,0),0)=1,"可觉醒","不可觉醒")</f>
        <v>可觉醒</v>
      </c>
      <c r="T12" s="289" t="str">
        <f>INDEX(兵团team!EN:EN,MATCH(兵团基本资料!A:A,兵团team!A:A,0),0)</f>
        <v>[2031,2032,2033,2034]</v>
      </c>
      <c r="U12" s="310" t="str">
        <f>IFERROR("任务提示："&amp;INDEX('04_语言配置表6'!C:C,MATCH("TASKDONE_"&amp;--MID(T12,2,4),'04_语言配置表6'!A:A,0),0)&amp;"
"&amp;"任务说明："&amp;"
"&amp;INDEX('04_语言配置表6'!C:C,MATCH("KAKUSE_MESSION_"&amp;--MID(T12,2,4),'04_语言配置表6'!A:A,0),0),"无")</f>
        <v>任务提示：#通关冷酷级龙之国
任务说明：
#[color=3c2a1e,fontsize=18]木精灵上阵且壁垒兵团至少上阵[-][color=1ca216,fontsize=18]5[-][color=3c2a1e,fontsize=18]个，通关[-][color=1ca216,fontsize=18]1[-][color=3c2a1e,fontsize=18]次冷酷级龙之国。(扫荡不计入任务）[-]</v>
      </c>
      <c r="V12" s="310" t="str">
        <f>IFERROR("任务提示："&amp;INDEX('04_语言配置表6'!C:C,MATCH("TASKDONE_"&amp;--MID(T12,7,4),'04_语言配置表6'!A:A,0),0)&amp;"
"&amp;"任务说明："&amp;"
"&amp;INDEX('04_语言配置表6'!C:C,MATCH("KAKUSE_MESSION_"&amp;--MID(T12,7,4),'04_语言配置表6'!A:A,0),0),"无")</f>
        <v>任务提示：#收集2个装备
任务说明：
#[color=3c2a1e,fontsize=18]在联盟探索中，收集[-][color=1ca216,fontsize=18]2[-][color=3c2a1e,fontsize=18]个装备。[-]</v>
      </c>
      <c r="W12" s="310" t="str">
        <f>IFERROR("任务提示："&amp;INDEX('04_语言配置表6'!C:C,MATCH("TASKDONE_"&amp;--MID(T12,12,4),'04_语言配置表6'!A:A,0),0)&amp;"
"&amp;"任务说明："&amp;"
"&amp;INDEX('04_语言配置表6'!C:C,MATCH("KAKUSE_MESSION_"&amp;--MID(T12,12,4),'04_语言配置表6'!A:A,0),0),"无")</f>
        <v>任务提示：#收集100个英魂
任务说明：
#[color=3c2a1e,fontsize=18]在地下城15-2，15-4中收集[-][color=1ca216,fontsize=18]100[-][color=3c2a1e,fontsize=18]个森林游侠英魂。[-]</v>
      </c>
      <c r="X12" s="314" t="str">
        <f>IFERROR("任务提示："&amp;INDEX('04_语言配置表6'!B:B,MATCH("TASKDONE_"&amp;--MID(T12,17,4),'04_语言配置表6'!A:A,0),0)&amp;"
"&amp;"任务说明："&amp;"
"&amp;INDEX('04_语言配置表6'!C:C,MATCH("KAKUSE_MESSION_"&amp;--MID(T12,17,4)&amp;"",'04_语言配置表6'!A:A,0),0),"无")</f>
        <v>任务提示：冠军对决获胜1次
任务说明：
#[color=3c2a1e,fontsize=18]木精灵上阵且壁垒兵团至少上阵[-][color=1ca216,fontsize=18]3[-][color=3c2a1e,fontsize=18]个，在冠军对决中取得[-][color=1ca216,fontsize=18]1[-][color=3c2a1e,fontsize=18]次胜利。[-]</v>
      </c>
    </row>
    <row r="13" spans="1:24">
      <c r="A13" s="41">
        <v>204</v>
      </c>
      <c r="B13" s="41" t="s">
        <v>126</v>
      </c>
      <c r="C13" s="43" t="str">
        <f>INDEX('04_语言配置表2'!$C:$C,MATCH("TEAMDES_"&amp;A13,'04_语言配置表2'!$A:$A,0),0)</f>
        <v>#银翼飞马是森林中的传说生物，他们伴随着最优秀的精灵维护着森林的安宁。</v>
      </c>
      <c r="D13" s="289" t="str">
        <f>INDEX('04_语言配置表2'!$C:$C,MATCH("TEAM_DINGWEI_"&amp;A13,'04_语言配置表2'!$A:$A,0),0)</f>
        <v>#为周围兵团提供护盾，召唤飞马协助作战</v>
      </c>
      <c r="E13" s="289" t="str">
        <f>INDEX(兵团team!D:D,MATCH(兵团基本资料!$A:$A,兵团team!$A:$A,0),0)</f>
        <v>森林壁垒</v>
      </c>
      <c r="F13" s="289" t="str">
        <f>INDEX(兵团team!E:E,MATCH(兵团基本资料!$A:$A,兵团team!$A:$A,0),0)</f>
        <v>森林居民</v>
      </c>
      <c r="G13" s="289" t="str">
        <f>INDEX(兵团team!F:F,MATCH(兵团基本资料!$A:$A,兵团team!$A:$A,0),0)</f>
        <v>远程</v>
      </c>
      <c r="H13" s="289">
        <f>INDEX(兵团team!G:G,MATCH(兵团基本资料!$A:$A,兵团team!$A:$A,0),0)</f>
        <v>4</v>
      </c>
      <c r="I13" s="289" t="str">
        <f>INDEX(兵团team!H:H,MATCH(兵团基本资料!$A:$A,兵团team!$A:$A,0),0)</f>
        <v>飞行</v>
      </c>
      <c r="J13" s="289">
        <f>INDEX(兵团team!K:K,MATCH(兵团基本资料!$A:$A,兵团team!$A:$A,0),0)</f>
        <v>2</v>
      </c>
      <c r="K13" s="289" t="str">
        <f>IF(INDEX(兵团team!K:K,MATCH(兵团基本资料!$A:$A,兵团team!$A:$A,0),0)=1,"13",IF(INDEX(兵团team!K:K,MATCH(兵团基本资料!$A:$A,兵团team!$A:$A,0),0)=2,"14",IF(INDEX(兵团team!K:K,MATCH(兵团基本资料!$A:$A,兵团team!$A:$A,0),0)=3,"15","")))</f>
        <v>14</v>
      </c>
      <c r="L13" s="289" t="str">
        <f>INDEX(兵团team!DR:DR,MATCH(兵团基本资料!A13,兵团team!A:A,0),0)</f>
        <v>[3,52066]</v>
      </c>
      <c r="M13" s="43" t="str">
        <f>IFERROR("天赋名称："&amp;INDEX(语言辅助表!$Y:$Y,MATCH(--MID(L13,4,5),语言辅助表!$X:$X,0),0)&amp;"
"&amp;"天赋说明："&amp;"
"&amp;INDEX(语言辅助表!$Z:$Z,MATCH(--MID(L13,4,5),语言辅助表!$X:$X,0),0),"无")</f>
        <v>天赋名称：狙击
天赋说明：
[color=562600]与目标距离影响伤害，每100攻击距离提高[-][color=1ca216,fontsize=20]{($level+$ulevel)*1+4}%[-][color=562600]攻击[-]</v>
      </c>
      <c r="N13" s="41" t="str">
        <f>INDEX(兵团team!AW:AW,MATCH(兵团基本资料!A13,兵团team!A:A,0),0)</f>
        <v>[[1,50208],[2,59066],[1,50038],[2,51114]]</v>
      </c>
      <c r="O13" s="43" t="str">
        <f>"技能名称："&amp;INDEX('04_语言配置表2'!C:C,MATCH("SKILL_"&amp;--MID(N13,5,5),'04_语言配置表2'!A:A,0),0)&amp;" ("&amp;INDEX('04_语言配置表2'!B:B,MATCH("SKILLDES1_"&amp;--MID(N13,5,5),'04_语言配置表2'!A:A,0),0)&amp;")"&amp;"
"&amp;"技能说明"&amp;"
"&amp;INDEX('04_语言配置表2'!C:C,MATCH("SKILLDES_"&amp;--MID(N13,5,5),'04_语言配置表2'!A:A,0),0)</f>
        <v>技能名称：#森林伙伴 (飞马的死会招来他的伙伴们。)
技能说明
#[color=645252,fontsize=20]银翼飞马死亡时，召唤1只飞马继续战斗，飞马拥有[-][color=48b946,fontsize=20]{(($level+$ulevel)*6+44)*($teamlevel+9)}[-][color=645252,fontsize=20]攻击，[-][color=48b946,fontsize=20]{(($level+$ulevel)*80+520)*($teamlevel+9)}[-][color=645252,fontsize=20]生命，持续整场战斗。[-]</v>
      </c>
      <c r="P13" s="43" t="str">
        <f>"技能名称："&amp;INDEX('04_语言配置表2'!C:C,MATCH("SKILL_"&amp;--MID(N13,15,5),'04_语言配置表2'!A:A,0),0)&amp;" ("&amp;INDEX('04_语言配置表2'!B:B,MATCH("SKILLDES1_"&amp;--MID(N13,15,5),'04_语言配置表2'!A:A,0),0)&amp;")"&amp;"
"&amp;"技能说明"&amp;"
"&amp;INDEX('04_语言配置表2'!C:C,MATCH("SKILLDES_"&amp;--MID(N13,15,5),'04_语言配置表2'!A:A,0),0)</f>
        <v>技能名称：#锋利 (飞马使用的武器非常锋利。)
技能说明
#[color=645252,fontsize=20]银翼飞马攻速提高[-][color=48b946,fontsize=20]{($level+$ulevel)*0.6+2.4}%[-][color=645252,fontsize=20]，普通攻击对目标单位造成[-][color=48b946,fontsize=20]「流血」[-][color=645252,fontsize=20]效果，持续6秒。[-]</v>
      </c>
      <c r="Q13" s="43" t="str">
        <f>"技能名称："&amp;INDEX('04_语言配置表2'!C:C,MATCH("SKILL_"&amp;--MID(N13,25,5),'04_语言配置表2'!A:A,0),0)&amp;" ("&amp;INDEX('04_语言配置表2'!B:B,MATCH("SKILLDES1_"&amp;--MID(N13,25,5),'04_语言配置表2'!A:A,0),0)&amp;")"&amp;"
"&amp;"技能说明"&amp;"
"&amp;INDEX('04_语言配置表2'!C:C,MATCH("SKILLDES_"&amp;--MID(N13,25,5),'04_语言配置表2'!A:A,0),0)</f>
        <v>技能名称：#生机护佑 (飞马受到自然之力庇护，能够吸收伤害。)
技能说明
#[color=645252,fontsize=20]银翼飞马兵团为较大范围内己方兵团施加[-][color=48b946,fontsize=20]「护盾」[-][color=645252,fontsize=20]，吸收相当于最大生命值[-][color=48b946,fontsize=20]{($level+$ulevel)*0.5+9.5}%[-][color=645252,fontsize=20]的伤害。[-]</v>
      </c>
      <c r="R13" s="43" t="str">
        <f>"技能名称："&amp;INDEX('04_语言配置表2'!C:C,MATCH("SKILL_"&amp;--MID(N13,35,5),'04_语言配置表2'!A:A,0),0)&amp;" ("&amp;INDEX('04_语言配置表2'!B:B,MATCH("SKILLDES1_"&amp;--MID(N13,35,5),'04_语言配置表2'!A:A,0),0)&amp;")"&amp;"
"&amp;"技能说明"&amp;"
"&amp;INDEX('04_语言配置表2'!C:C,MATCH("SKILLDES_"&amp;--MID(N13,35,5),'04_语言配置表2'!A:A,0),0)</f>
        <v>技能名称：#银翼骑兵 (训练有素的飞马，拥有高超的战斗技艺。)
技能说明
#[color=645252,fontsize=20]银翼飞马和飞马的攻击提高[-][color=48b946,fontsize=20]{($level+$ulevel)*3+12}%[-][color=645252,fontsize=20]，生命提高[-][color=48b946,fontsize=20]{($level+$ulevel)*3+12}%[-][color=645252,fontsize=20]。[-]</v>
      </c>
      <c r="S13" s="289" t="str">
        <f>IF(INDEX(兵团team!EX:EX,MATCH(兵团基本资料!A:A,兵团team!A:A,0),0)=1,"可觉醒","不可觉醒")</f>
        <v>可觉醒</v>
      </c>
      <c r="T13" s="289" t="str">
        <f>INDEX(兵团team!EN:EN,MATCH(兵团基本资料!A:A,兵团team!A:A,0),0)</f>
        <v>[2041,2042,2043,2044]</v>
      </c>
      <c r="U13" s="310" t="str">
        <f>IFERROR("任务提示："&amp;INDEX('04_语言配置表6'!C:C,MATCH("TASKDONE_"&amp;--MID(T13,2,4),'04_语言配置表6'!A:A,0),0)&amp;"
"&amp;"任务说明："&amp;"
"&amp;INDEX('04_语言配置表6'!C:C,MATCH("KAKUSE_MESSION_"&amp;--MID(T13,2,4),'04_语言配置表6'!A:A,0),0),"无")</f>
        <v>任务提示：#抵挡僵尸14波
任务说明：
#[color=3c2a1e,fontsize=18]银翼飞马上阵且射手兵团至少上阵[-][color=1ca216,fontsize=18]5[-][color=3c2a1e,fontsize=18]个，在阴森墓穴中单次击退[-][color=1ca216,fontsize=18]14[-][color=3c2a1e,fontsize=18]波僵尸。(扫荡不计入任务）[-]</v>
      </c>
      <c r="V13" s="310" t="str">
        <f>IFERROR("任务提示："&amp;INDEX('04_语言配置表6'!C:C,MATCH("TASKDONE_"&amp;--MID(T13,7,4),'04_语言配置表6'!A:A,0),0)&amp;"
"&amp;"任务说明："&amp;"
"&amp;INDEX('04_语言配置表6'!C:C,MATCH("KAKUSE_MESSION_"&amp;--MID(T13,7,4),'04_语言配置表6'!A:A,0),0),"无")</f>
        <v>任务提示：#占领1次城池
任务说明：
#[color=3c2a1e,fontsize=18]在联盟探索地下城中，占领[-][color=1ca216,fontsize=18]1[-][color=3c2a1e,fontsize=18]次城池。[-]</v>
      </c>
      <c r="W13" s="310" t="str">
        <f>IFERROR("任务提示："&amp;INDEX('04_语言配置表6'!C:C,MATCH("TASKDONE_"&amp;--MID(T13,12,4),'04_语言配置表6'!A:A,0),0)&amp;"
"&amp;"任务说明："&amp;"
"&amp;INDEX('04_语言配置表6'!C:C,MATCH("KAKUSE_MESSION_"&amp;--MID(T13,12,4),'04_语言配置表6'!A:A,0),0),"无")</f>
        <v>任务提示：#收集100个英魂
任务说明：
#[color=3c2a1e,fontsize=18]在地下城14-2，14-4中收集[-][color=1ca216,fontsize=18]100[-][color=3c2a1e,fontsize=18]个银翼卫士英魂。[-]</v>
      </c>
      <c r="X13" s="314" t="str">
        <f>IFERROR("任务提示："&amp;INDEX('04_语言配置表6'!B:B,MATCH("TASKDONE_"&amp;--MID(T13,17,4),'04_语言配置表6'!A:A,0),0)&amp;"
"&amp;"任务说明："&amp;"
"&amp;INDEX('04_语言配置表6'!C:C,MATCH("KAKUSE_MESSION_"&amp;--MID(T13,17,4)&amp;"",'04_语言配置表6'!A:A,0),0),"无")</f>
        <v>任务提示：冠军对决获胜1次
任务说明：
#[color=3c2a1e,fontsize=18]银翼飞马上阵且射手兵团至少上阵[-][color=1ca216,fontsize=18]3[-][color=3c2a1e,fontsize=18]个，在冠军对决中取得[-][color=1ca216,fontsize=18]1[-][color=3c2a1e,fontsize=18]次胜利。[-]</v>
      </c>
    </row>
    <row r="14" spans="1:24">
      <c r="A14" s="41">
        <v>205</v>
      </c>
      <c r="B14" s="41" t="s">
        <v>127</v>
      </c>
      <c r="C14" s="43" t="str">
        <f>INDEX('04_语言配置表2'!$C:$C,MATCH("TEAMDES_"&amp;A14,'04_语言配置表2'!$A:$A,0),0)</f>
        <v>#枯木卫士是森林的化身，虽然笨拙但是极为坚实，他们善于使用藤蔓缠绕敌人，直至对手死亡。</v>
      </c>
      <c r="D14" s="289" t="str">
        <f>INDEX('04_语言配置表2'!$C:$C,MATCH("TEAM_DINGWEI_"&amp;A14,'04_语言配置表2'!$A:$A,0),0)</f>
        <v>#免疫流血，反弹伤害，通过护盾增强防御</v>
      </c>
      <c r="E14" s="289" t="str">
        <f>INDEX(兵团team!D:D,MATCH(兵团基本资料!$A:$A,兵团team!$A:$A,0),0)</f>
        <v>森林壁垒</v>
      </c>
      <c r="F14" s="289" t="str">
        <f>INDEX(兵团team!E:E,MATCH(兵团基本资料!$A:$A,兵团team!$A:$A,0),0)</f>
        <v>魔法生物</v>
      </c>
      <c r="G14" s="289" t="str">
        <f>INDEX(兵团team!F:F,MATCH(兵团基本资料!$A:$A,兵团team!$A:$A,0),0)</f>
        <v>防御</v>
      </c>
      <c r="H14" s="289">
        <f>INDEX(兵团team!G:G,MATCH(兵团基本资料!$A:$A,兵团team!$A:$A,0),0)</f>
        <v>1</v>
      </c>
      <c r="I14" s="289" t="str">
        <f>INDEX(兵团team!H:H,MATCH(兵团基本资料!$A:$A,兵团team!$A:$A,0),0)</f>
        <v>地面</v>
      </c>
      <c r="J14" s="289">
        <f>INDEX(兵团team!K:K,MATCH(兵团基本资料!$A:$A,兵团team!$A:$A,0),0)</f>
        <v>3</v>
      </c>
      <c r="K14" s="289" t="str">
        <f>IF(INDEX(兵团team!K:K,MATCH(兵团基本资料!$A:$A,兵团team!$A:$A,0),0)=1,"13",IF(INDEX(兵团team!K:K,MATCH(兵团基本资料!$A:$A,兵团team!$A:$A,0),0)=2,"14",IF(INDEX(兵团team!K:K,MATCH(兵团基本资料!$A:$A,兵团team!$A:$A,0),0)=3,"15","")))</f>
        <v>15</v>
      </c>
      <c r="L14" s="289" t="str">
        <f>INDEX(兵团team!DR:DR,MATCH(兵团基本资料!A14,兵团team!A:A,0),0)</f>
        <v>[2,51120]</v>
      </c>
      <c r="M14" s="43" t="str">
        <f>IFERROR("天赋名称："&amp;INDEX(语言辅助表!$Y:$Y,MATCH(--MID(L14,4,5),语言辅助表!$X:$X,0),0)&amp;"
"&amp;"天赋说明："&amp;"
"&amp;INDEX(语言辅助表!$Z:$Z,MATCH(--MID(L14,4,5),语言辅助表!$X:$X,0),0),"无")</f>
        <v>天赋名称：重盾
天赋说明：
[color=562600]防御兵团具有更高的生存能力，兵团免伤提高[-][color=1ca216,fontsize=20]{($level+$ulevel)*2+8}%[-]</v>
      </c>
      <c r="N14" s="41" t="str">
        <f>INDEX(兵团team!AW:AW,MATCH(兵团基本资料!A14,兵团team!A:A,0),0)</f>
        <v>[[1,50039],[1,50122],[2,59060],[2,59061]]</v>
      </c>
      <c r="O14" s="43" t="str">
        <f>"技能名称："&amp;INDEX('04_语言配置表2'!C:C,MATCH("SKILL_"&amp;--MID(N14,5,5),'04_语言配置表2'!A:A,0),0)&amp;" ("&amp;INDEX('04_语言配置表2'!B:B,MATCH("SKILLDES1_"&amp;--MID(N14,5,5),'04_语言配置表2'!A:A,0),0)&amp;")"&amp;"
"&amp;"技能说明"&amp;"
"&amp;INDEX('04_语言配置表2'!C:C,MATCH("SKILLDES_"&amp;--MID(N14,5,5),'04_语言配置表2'!A:A,0),0)</f>
        <v>技能名称：#缠绕 (召唤植物束缚对手。)
技能说明
#[color=645252,fontsize=20]枯木卫士兵团对周围较大范围内的敌方兵团造成[-][color=48b946,fontsize=20]「减速」[-][color=645252,fontsize=20]效果，并降低攻速[-][color=48b946,fontsize=20]{($level+$ulevel)*1.5+13.5}%[-][color=645252,fontsize=20]，持续10秒。[-]</v>
      </c>
      <c r="P14" s="43" t="str">
        <f>"技能名称："&amp;INDEX('04_语言配置表2'!C:C,MATCH("SKILL_"&amp;--MID(N14,15,5),'04_语言配置表2'!A:A,0),0)&amp;" ("&amp;INDEX('04_语言配置表2'!B:B,MATCH("SKILLDES1_"&amp;--MID(N14,15,5),'04_语言配置表2'!A:A,0),0)&amp;")"&amp;"
"&amp;"技能说明"&amp;"
"&amp;INDEX('04_语言配置表2'!C:C,MATCH("SKILLDES_"&amp;--MID(N14,15,5),'04_语言配置表2'!A:A,0),0)</f>
        <v>技能名称：#碾压 (利用身体压迫对手，同时能够吸收伤害。)
技能说明
#[color=645252,fontsize=20]枯木卫士的普通攻击有很高概率，给自己施加[-][color=48b946,fontsize=20]「护盾」[-][color=645252,fontsize=20]，吸收相当于最大生命值[-][color=48b946,fontsize=20]{(($level+$ulevel)*0.4+3.6)}%[-][color=645252,fontsize=20]的伤害。[-]</v>
      </c>
      <c r="Q14" s="43" t="str">
        <f>"技能名称："&amp;INDEX('04_语言配置表2'!C:C,MATCH("SKILL_"&amp;--MID(N14,25,5),'04_语言配置表2'!A:A,0),0)&amp;" ("&amp;INDEX('04_语言配置表2'!B:B,MATCH("SKILLDES1_"&amp;--MID(N14,25,5),'04_语言配置表2'!A:A,0),0)&amp;")"&amp;"
"&amp;"技能说明"&amp;"
"&amp;INDEX('04_语言配置表2'!C:C,MATCH("SKILLDES_"&amp;--MID(N14,25,5),'04_语言配置表2'!A:A,0),0)</f>
        <v>技能名称：#木质身躯 (木质的身躯使卫士们不惧流血效果。)
技能说明
#[color=645252,fontsize=20]枯木卫士免疫[-][color=48b946,fontsize=20]「流血」[-][color=645252,fontsize=20]效果，生命提高[-][color=48b946,fontsize=20]{(($level+$ulevel)*4+16)}%[-][color=645252,fontsize=20]。[-]</v>
      </c>
      <c r="R14" s="43" t="str">
        <f>"技能名称："&amp;INDEX('04_语言配置表2'!C:C,MATCH("SKILL_"&amp;--MID(N14,35,5),'04_语言配置表2'!A:A,0),0)&amp;" ("&amp;INDEX('04_语言配置表2'!B:B,MATCH("SKILLDES1_"&amp;--MID(N14,35,5),'04_语言配置表2'!A:A,0),0)&amp;")"&amp;"
"&amp;"技能说明"&amp;"
"&amp;INDEX('04_语言配置表2'!C:C,MATCH("SKILLDES_"&amp;--MID(N14,35,5),'04_语言配置表2'!A:A,0),0)</f>
        <v>技能名称：#木刺 (植物有时候也会让人受伤。)
技能说明
#[color=645252,fontsize=20]枯木卫士在受到攻击时，反弹相当于自身攻击[-][color=48b946,fontsize=20]{($level+$ulevel)*0.4+1.6}%[-][color=645252,fontsize=20]的伤害，并对攻击者造成[-][color=48b946,fontsize=20]「流血」[-][color=645252,fontsize=20]效果，持续6秒。[-]</v>
      </c>
      <c r="S14" s="289" t="str">
        <f>IF(INDEX(兵团team!EX:EX,MATCH(兵团基本资料!A:A,兵团team!A:A,0),0)=1,"可觉醒","不可觉醒")</f>
        <v>不可觉醒</v>
      </c>
      <c r="T14" s="289" t="str">
        <f>INDEX(兵团team!EN:EN,MATCH(兵团基本资料!A:A,兵团team!A:A,0),0)</f>
        <v>[1011,1012,1013,1014]</v>
      </c>
      <c r="U14" s="310" t="str">
        <f>IFERROR("任务提示："&amp;INDEX('04_语言配置表6'!C:C,MATCH("TASKDONE_"&amp;--MID(T14,2,4),'04_语言配置表6'!A:A,0),0)&amp;"
"&amp;"任务说明："&amp;"
"&amp;INDEX('04_语言配置表6'!C:C,MATCH("KAKUSE_MESSION_"&amp;--MID(T14,2,4),'04_语言配置表6'!A:A,0),0),"无")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4" s="310" t="str">
        <f>IFERROR("任务提示："&amp;INDEX('04_语言配置表6'!C:C,MATCH("TASKDONE_"&amp;--MID(T14,7,4),'04_语言配置表6'!A:A,0),0)&amp;"
"&amp;"任务说明："&amp;"
"&amp;INDEX('04_语言配置表6'!C:C,MATCH("KAKUSE_MESSION_"&amp;--MID(T14,7,4),'04_语言配置表6'!A:A,0),0),"无")</f>
        <v>任务提示：#击杀5个野怪
任务说明：
#[color=3c2a1e,fontsize=18]在联盟探索中，消灭[-][color=1ca216,fontsize=18]5[-][color=3c2a1e,fontsize=18]个野怪。[-]</v>
      </c>
      <c r="W14" s="310" t="str">
        <f>IFERROR("任务提示："&amp;INDEX('04_语言配置表6'!C:C,MATCH("TASKDONE_"&amp;--MID(T14,12,4),'04_语言配置表6'!A:A,0),0)&amp;"
"&amp;"任务说明："&amp;"
"&amp;INDEX('04_语言配置表6'!C:C,MATCH("KAKUSE_MESSION_"&amp;--MID(T14,12,4),'04_语言配置表6'!A:A,0),0),"无")</f>
        <v>任务提示：#收集100个英魂
任务说明：
#[color=3c2a1e,fontsize=18]在地下城14-2，14-4中收集[-][color=1ca216,fontsize=18]100[-][color=3c2a1e,fontsize=18]个皇家禁卫英魂。[-]</v>
      </c>
      <c r="X14" s="314" t="str">
        <f>IFERROR("任务提示："&amp;INDEX('04_语言配置表6'!B:B,MATCH("TASKDONE_"&amp;--MID(T14,17,4),'04_语言配置表6'!A:A,0),0)&amp;"
"&amp;"任务说明："&amp;"
"&amp;INDEX('04_语言配置表6'!C:C,MATCH("KAKUSE_MESSION_"&amp;--MID(T14,17,4)&amp;"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5" spans="1:24">
      <c r="A15" s="41">
        <v>206</v>
      </c>
      <c r="B15" s="41" t="s">
        <v>128</v>
      </c>
      <c r="C15" s="43" t="str">
        <f>INDEX('04_语言配置表2'!$C:$C,MATCH("TEAMDES_"&amp;A15,'04_语言配置表2'!$A:$A,0),0)</f>
        <v>#独角兽的存在更像是美丽的传说，它们不仅是美丽的生物，更是英勇的战士，堪称传奇生物。</v>
      </c>
      <c r="D15" s="289" t="str">
        <f>INDEX('04_语言配置表2'!$C:$C,MATCH("TEAM_DINGWEI_"&amp;A15,'04_语言配置表2'!$A:$A,0),0)</f>
        <v>#降低敌方命中率，高闪避能力</v>
      </c>
      <c r="E15" s="289" t="str">
        <f>INDEX(兵团team!D:D,MATCH(兵团基本资料!$A:$A,兵团team!$A:$A,0),0)</f>
        <v>森林壁垒</v>
      </c>
      <c r="F15" s="289" t="str">
        <f>INDEX(兵团team!E:E,MATCH(兵团基本资料!$A:$A,兵团team!$A:$A,0),0)</f>
        <v>神兽</v>
      </c>
      <c r="G15" s="289" t="str">
        <f>INDEX(兵团team!F:F,MATCH(兵团基本资料!$A:$A,兵团team!$A:$A,0),0)</f>
        <v>突击</v>
      </c>
      <c r="H15" s="289">
        <f>INDEX(兵团team!G:G,MATCH(兵团基本资料!$A:$A,兵团team!$A:$A,0),0)</f>
        <v>4</v>
      </c>
      <c r="I15" s="289" t="str">
        <f>INDEX(兵团team!H:H,MATCH(兵团基本资料!$A:$A,兵团team!$A:$A,0),0)</f>
        <v>地面</v>
      </c>
      <c r="J15" s="289">
        <f>INDEX(兵团team!K:K,MATCH(兵团基本资料!$A:$A,兵团team!$A:$A,0),0)</f>
        <v>3</v>
      </c>
      <c r="K15" s="289" t="str">
        <f>IF(INDEX(兵团team!K:K,MATCH(兵团基本资料!$A:$A,兵团team!$A:$A,0),0)=1,"13",IF(INDEX(兵团team!K:K,MATCH(兵团基本资料!$A:$A,兵团team!$A:$A,0),0)=2,"14",IF(INDEX(兵团team!K:K,MATCH(兵团基本资料!$A:$A,兵团team!$A:$A,0),0)=3,"15","")))</f>
        <v>15</v>
      </c>
      <c r="L15" s="289" t="str">
        <f>INDEX(兵团team!DR:DR,MATCH(兵团基本资料!A15,兵团team!A:A,0),0)</f>
        <v>[3,52067]</v>
      </c>
      <c r="M15" s="43" t="str">
        <f>IFERROR("天赋名称："&amp;INDEX(语言辅助表!$Y:$Y,MATCH(--MID(L15,4,5),语言辅助表!$X:$X,0),0)&amp;"
"&amp;"天赋说明："&amp;"
"&amp;INDEX(语言辅助表!$Z:$Z,MATCH(--MID(L15,4,5),语言辅助表!$X:$X,0),0),"无")</f>
        <v>天赋名称：迂回
天赋说明：
[color=562600]优先攻击敌方后排，对射手及魔法兵团伤害提高[-][color=1ca216,fontsize=20]{($level+$ulevel)*6+24}%[-]</v>
      </c>
      <c r="N15" s="41" t="str">
        <f>INDEX(兵团team!AW:AW,MATCH(兵团基本资料!A15,兵团team!A:A,0),0)</f>
        <v>[[1,50041],[1,50118],[1,50207],[2,59041]]</v>
      </c>
      <c r="O15" s="43" t="str">
        <f>"技能名称："&amp;INDEX('04_语言配置表2'!C:C,MATCH("SKILL_"&amp;--MID(N15,5,5),'04_语言配置表2'!A:A,0),0)&amp;" ("&amp;INDEX('04_语言配置表2'!B:B,MATCH("SKILLDES1_"&amp;--MID(N15,5,5),'04_语言配置表2'!A:A,0),0)&amp;")"&amp;"
"&amp;"技能说明"&amp;"
"&amp;INDEX('04_语言配置表2'!C:C,MATCH("SKILLDES_"&amp;--MID(N15,5,5),'04_语言配置表2'!A:A,0),0)</f>
        <v>技能名称：#失明术 (独角兽的光芒会影响敌人的视力。)
技能说明
#[color=645252,fontsize=20]独角兽兵团对目标兵团所在横排施放【失明术】，大幅降低命中值，持续[-][color=48b946,fontsize=20]{($level+$ulevel)*0.3+7.7}[-][color=645252,fontsize=20]秒。[-]</v>
      </c>
      <c r="P15" s="43" t="str">
        <f>"技能名称："&amp;INDEX('04_语言配置表2'!C:C,MATCH("SKILL_"&amp;--MID(N15,15,5),'04_语言配置表2'!A:A,0),0)&amp;" ("&amp;INDEX('04_语言配置表2'!B:B,MATCH("SKILLDES1_"&amp;--MID(N15,15,5),'04_语言配置表2'!A:A,0),0)&amp;")"&amp;"
"&amp;"技能说明"&amp;"
"&amp;INDEX('04_语言配置表2'!C:C,MATCH("SKILLDES_"&amp;--MID(N15,15,5),'04_语言配置表2'!A:A,0),0)</f>
        <v>技能名称：#闪烁身影 (独角兽优雅的身姿不光是好看而已。)
技能说明
#[color=645252,fontsize=20]独角兽每次闪避时有较高概率给自己施加[-][color=48b946,fontsize=20]「护盾」[-][color=645252,fontsize=20]，吸收相当于最大生命值[-][color=48b946,fontsize=20]{(($level+$ulevel)*1.5+6)}%[-][color=645252,fontsize=20]的伤害。[-]</v>
      </c>
      <c r="Q15" s="43" t="str">
        <f>"技能名称："&amp;INDEX('04_语言配置表2'!C:C,MATCH("SKILL_"&amp;--MID(N15,25,5),'04_语言配置表2'!A:A,0),0)&amp;" ("&amp;INDEX('04_语言配置表2'!B:B,MATCH("SKILLDES1_"&amp;--MID(N15,25,5),'04_语言配置表2'!A:A,0),0)&amp;")"&amp;"
"&amp;"技能说明"&amp;"
"&amp;INDEX('04_语言配置表2'!C:C,MATCH("SKILLDES_"&amp;--MID(N15,25,5),'04_语言配置表2'!A:A,0),0)</f>
        <v>技能名称：#强光 (独角兽能够使自身散发更强烈的光芒。)
技能说明
#[color=645252,fontsize=20]【失明术】技能使目标单位受到的兵团伤害额外提高[-][color=48b946,fontsize=20]{($level+$ulevel)*1+9}%[-][color=645252,fontsize=20]。[-]</v>
      </c>
      <c r="R15" s="43" t="str">
        <f>"技能名称："&amp;INDEX('04_语言配置表2'!C:C,MATCH("SKILL_"&amp;--MID(N15,35,5),'04_语言配置表2'!A:A,0),0)&amp;" ("&amp;INDEX('04_语言配置表2'!B:B,MATCH("SKILLDES1_"&amp;--MID(N15,35,5),'04_语言配置表2'!A:A,0),0)&amp;")"&amp;"
"&amp;"技能说明"&amp;"
"&amp;INDEX('04_语言配置表2'!C:C,MATCH("SKILLDES_"&amp;--MID(N15,35,5),'04_语言配置表2'!A:A,0),0)</f>
        <v>技能名称：#先锋领袖 (独角兽作为圣兽，会鼓舞己方士气。)
技能说明
#[color=645252,fontsize=20]独角兽闪避值提高[-][color=48b946,fontsize=20]{($level+$ulevel)*20+80}[-][color=645252,fontsize=20]，战场中每有1个己方突击兵团上场，独角兽的闪避值额外提高40。[-]</v>
      </c>
      <c r="S15" s="289" t="str">
        <f>IF(INDEX(兵团team!EX:EX,MATCH(兵团基本资料!A:A,兵团team!A:A,0),0)=1,"可觉醒","不可觉醒")</f>
        <v>不可觉醒</v>
      </c>
      <c r="T15" s="289" t="str">
        <f>INDEX(兵团team!EN:EN,MATCH(兵团基本资料!A:A,兵团team!A:A,0),0)</f>
        <v>[1011,1012,1013,1014]</v>
      </c>
      <c r="U15" s="310" t="str">
        <f>IFERROR("任务提示："&amp;INDEX('04_语言配置表6'!C:C,MATCH("TASKDONE_"&amp;--MID(T15,2,4),'04_语言配置表6'!A:A,0),0)&amp;"
"&amp;"任务说明："&amp;"
"&amp;INDEX('04_语言配置表6'!C:C,MATCH("KAKUSE_MESSION_"&amp;--MID(T15,2,4),'04_语言配置表6'!A:A,0),0),"无")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5" s="310" t="str">
        <f>IFERROR("任务提示："&amp;INDEX('04_语言配置表6'!C:C,MATCH("TASKDONE_"&amp;--MID(T15,7,4),'04_语言配置表6'!A:A,0),0)&amp;"
"&amp;"任务说明："&amp;"
"&amp;INDEX('04_语言配置表6'!C:C,MATCH("KAKUSE_MESSION_"&amp;--MID(T15,7,4),'04_语言配置表6'!A:A,0),0),"无")</f>
        <v>任务提示：#击杀5个野怪
任务说明：
#[color=3c2a1e,fontsize=18]在联盟探索中，消灭[-][color=1ca216,fontsize=18]5[-][color=3c2a1e,fontsize=18]个野怪。[-]</v>
      </c>
      <c r="W15" s="310" t="str">
        <f>IFERROR("任务提示："&amp;INDEX('04_语言配置表6'!C:C,MATCH("TASKDONE_"&amp;--MID(T15,12,4),'04_语言配置表6'!A:A,0),0)&amp;"
"&amp;"任务说明："&amp;"
"&amp;INDEX('04_语言配置表6'!C:C,MATCH("KAKUSE_MESSION_"&amp;--MID(T15,12,4),'04_语言配置表6'!A:A,0),0),"无")</f>
        <v>任务提示：#收集100个英魂
任务说明：
#[color=3c2a1e,fontsize=18]在地下城14-2，14-4中收集[-][color=1ca216,fontsize=18]100[-][color=3c2a1e,fontsize=18]个皇家禁卫英魂。[-]</v>
      </c>
      <c r="X15" s="314" t="str">
        <f>IFERROR("任务提示："&amp;INDEX('04_语言配置表6'!B:B,MATCH("TASKDONE_"&amp;--MID(T15,17,4),'04_语言配置表6'!A:A,0),0)&amp;"
"&amp;"任务说明："&amp;"
"&amp;INDEX('04_语言配置表6'!C:C,MATCH("KAKUSE_MESSION_"&amp;--MID(T15,17,4)&amp;"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6" spans="1:24">
      <c r="A16" s="41">
        <v>207</v>
      </c>
      <c r="B16" s="41" t="s">
        <v>129</v>
      </c>
      <c r="C16" s="43" t="str">
        <f>INDEX('04_语言配置表2'!$C:$C,MATCH("TEAMDES_"&amp;A16,'04_语言配置表2'!$A:$A,0),0)</f>
        <v>#绿龙是森林的守护者，剧毒的龙息和遮天蔽地的巨大身躯无不向人们证明龙是不可战胜的生物。</v>
      </c>
      <c r="D16" s="289" t="str">
        <f>INDEX('04_语言配置表2'!$C:$C,MATCH("TEAM_DINGWEI_"&amp;A16,'04_语言配置表2'!$A:$A,0),0)</f>
        <v>#强攻后排，大范围水系技能伤害</v>
      </c>
      <c r="E16" s="289" t="str">
        <f>INDEX(兵团team!D:D,MATCH(兵团基本资料!$A:$A,兵团team!$A:$A,0),0)</f>
        <v>森林壁垒</v>
      </c>
      <c r="F16" s="289" t="str">
        <f>INDEX(兵团team!E:E,MATCH(兵团基本资料!$A:$A,兵团team!$A:$A,0),0)</f>
        <v>龙</v>
      </c>
      <c r="G16" s="289" t="str">
        <f>INDEX(兵团team!F:F,MATCH(兵团基本资料!$A:$A,兵团team!$A:$A,0),0)</f>
        <v>魔法</v>
      </c>
      <c r="H16" s="289">
        <f>INDEX(兵团team!G:G,MATCH(兵团基本资料!$A:$A,兵团team!$A:$A,0),0)</f>
        <v>1</v>
      </c>
      <c r="I16" s="289" t="str">
        <f>INDEX(兵团team!H:H,MATCH(兵团基本资料!$A:$A,兵团team!$A:$A,0),0)</f>
        <v>飞行</v>
      </c>
      <c r="J16" s="289">
        <f>INDEX(兵团team!K:K,MATCH(兵团基本资料!$A:$A,兵团team!$A:$A,0),0)</f>
        <v>3</v>
      </c>
      <c r="K16" s="289" t="str">
        <f>IF(INDEX(兵团team!K:K,MATCH(兵团基本资料!$A:$A,兵团team!$A:$A,0),0)=1,"13",IF(INDEX(兵团team!K:K,MATCH(兵团基本资料!$A:$A,兵团team!$A:$A,0),0)=2,"14",IF(INDEX(兵团team!K:K,MATCH(兵团基本资料!$A:$A,兵团team!$A:$A,0),0)=3,"15","")))</f>
        <v>15</v>
      </c>
      <c r="L16" s="289" t="str">
        <f>INDEX(兵团team!DR:DR,MATCH(兵团基本资料!A16,兵团team!A:A,0),0)</f>
        <v>[2,51121]</v>
      </c>
      <c r="M16" s="43" t="str">
        <f>IFERROR("天赋名称："&amp;INDEX(语言辅助表!$Y:$Y,MATCH(--MID(L16,4,5),语言辅助表!$X:$X,0),0)&amp;"
"&amp;"天赋说明："&amp;"
"&amp;INDEX(语言辅助表!$Z:$Z,MATCH(--MID(L16,4,5),语言辅助表!$X:$X,0),0),"无")</f>
        <v>天赋名称：聚能
天赋说明：
[color=562600]魔法兵团精通法术奥义，英雄法术免伤提高[-][color=1ca216,fontsize=20]{($level+$ulevel)*2+8}%[-]</v>
      </c>
      <c r="N16" s="41" t="str">
        <f>INDEX(兵团team!AW:AW,MATCH(兵团基本资料!A16,兵团team!A:A,0),0)</f>
        <v>[[2,59113],[1,50123],[2,59006],[1,50043]]</v>
      </c>
      <c r="O16" s="43" t="str">
        <f>"技能名称："&amp;INDEX('04_语言配置表2'!C:C,MATCH("SKILL_"&amp;--MID(N16,5,5),'04_语言配置表2'!A:A,0),0)&amp;" ("&amp;INDEX('04_语言配置表2'!B:B,MATCH("SKILLDES1_"&amp;--MID(N16,5,5),'04_语言配置表2'!A:A,0),0)&amp;")"&amp;"
"&amp;"技能说明"&amp;"
"&amp;INDEX('04_语言配置表2'!C:C,MATCH("SKILLDES_"&amp;--MID(N16,5,5),'04_语言配置表2'!A:A,0),0)</f>
        <v>技能名称：#毒流 (绿龙不会龙息，但是可以喷射毒液。)
技能说明
#[color=645252,fontsize=20]绿龙兵团每隔30秒，对正前方极大范围喷射毒液，每秒对范围内所有不具飞行能力的敌方兵团造成[-][color=48b946,fontsize=20]{(($level+$ulevel)*0.3+7.7)*0.01*$atk}[-][color=645252,fontsize=20]伤害，对[-][color=48b946,fontsize=20]「流血」[-][color=645252,fontsize=20]的目标单位伤害提高30%。[-]</v>
      </c>
      <c r="P16" s="43" t="str">
        <f>"技能名称："&amp;INDEX('04_语言配置表2'!C:C,MATCH("SKILL_"&amp;--MID(N16,15,5),'04_语言配置表2'!A:A,0),0)&amp;" ("&amp;INDEX('04_语言配置表2'!B:B,MATCH("SKILLDES1_"&amp;--MID(N16,15,5),'04_语言配置表2'!A:A,0),0)&amp;")"&amp;"
"&amp;"技能说明"&amp;"
"&amp;INDEX('04_语言配置表2'!C:C,MATCH("SKILLDES_"&amp;--MID(N16,15,5),'04_语言配置表2'!A:A,0),0)</f>
        <v>技能名称：#毒液吐息 (绿龙尽管弱小，但龙类却没有弱小的。)
技能说明
#[color=645252,fontsize=20]绿龙对阵9人兵团和16人兵团时，普通攻击变为范围伤害，对3个目标单位造成[-][color=48b946,fontsize=20]{($level+$ulevel)*1+39}%[-][color=645252,fontsize=20]攻击的伤害。[-]</v>
      </c>
      <c r="Q16" s="43" t="str">
        <f>"技能名称："&amp;INDEX('04_语言配置表2'!C:C,MATCH("SKILL_"&amp;--MID(N16,25,5),'04_语言配置表2'!A:A,0),0)&amp;" ("&amp;INDEX('04_语言配置表2'!B:B,MATCH("SKILLDES1_"&amp;--MID(N16,25,5),'04_语言配置表2'!A:A,0),0)&amp;")"&amp;"
"&amp;"技能说明"&amp;"
"&amp;INDEX('04_语言配置表2'!C:C,MATCH("SKILLDES_"&amp;--MID(N16,25,5),'04_语言配置表2'!A:A,0),0)</f>
        <v>技能名称：#绿色龙鳞 (龙的鳞甲具有很强的防护能力。)
技能说明
#[color=645252,fontsize=20]绿龙免疫[-][color=48b946,fontsize=20]「流血」[-][color=645252,fontsize=20]，所有己方兵团的水系法术免伤提高[-][color=48b946,fontsize=20]{($level+$ulevel)*3+12}%[-][color=645252,fontsize=20]。[-]</v>
      </c>
      <c r="R16" s="43" t="str">
        <f>"技能名称："&amp;INDEX('04_语言配置表2'!C:C,MATCH("SKILL_"&amp;--MID(N16,35,5),'04_语言配置表2'!A:A,0),0)&amp;" ("&amp;INDEX('04_语言配置表2'!B:B,MATCH("SKILLDES1_"&amp;--MID(N16,35,5),'04_语言配置表2'!A:A,0),0)&amp;")"&amp;"
"&amp;"技能说明"&amp;"
"&amp;INDEX('04_语言配置表2'!C:C,MATCH("SKILLDES_"&amp;--MID(N16,35,5),'04_语言配置表2'!A:A,0),0)</f>
        <v>技能名称：#天空援助 (绿龙可以召唤帮手，从空中支援。)
技能说明
#[color=645252,fontsize=20]绿龙兵团对敌方后排的3个兵团造成[-][color=48b946,fontsize=20]{(($level+$ulevel)*2+28)*0.01*$atk}[-][color=645252,fontsize=20]伤害，对[-][color=48b946,fontsize=20]「流血」[-][color=645252,fontsize=20]的目标单位伤害提高30%。[-]</v>
      </c>
      <c r="S16" s="289" t="str">
        <f>IF(INDEX(兵团team!EX:EX,MATCH(兵团基本资料!A:A,兵团team!A:A,0),0)=1,"可觉醒","不可觉醒")</f>
        <v>不可觉醒</v>
      </c>
      <c r="T16" s="289" t="str">
        <f>INDEX(兵团team!EN:EN,MATCH(兵团基本资料!A:A,兵团team!A:A,0),0)</f>
        <v>[1011,1012,1013,1014]</v>
      </c>
      <c r="U16" s="310" t="str">
        <f>IFERROR("任务提示："&amp;INDEX('04_语言配置表6'!C:C,MATCH("TASKDONE_"&amp;--MID(T16,2,4),'04_语言配置表6'!A:A,0),0)&amp;"
"&amp;"任务说明："&amp;"
"&amp;INDEX('04_语言配置表6'!C:C,MATCH("KAKUSE_MESSION_"&amp;--MID(T16,2,4),'04_语言配置表6'!A:A,0),0),"无")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6" s="310" t="str">
        <f>IFERROR("任务提示："&amp;INDEX('04_语言配置表6'!C:C,MATCH("TASKDONE_"&amp;--MID(T16,7,4),'04_语言配置表6'!A:A,0),0)&amp;"
"&amp;"任务说明："&amp;"
"&amp;INDEX('04_语言配置表6'!C:C,MATCH("KAKUSE_MESSION_"&amp;--MID(T16,7,4),'04_语言配置表6'!A:A,0),0),"无")</f>
        <v>任务提示：#击杀5个野怪
任务说明：
#[color=3c2a1e,fontsize=18]在联盟探索中，消灭[-][color=1ca216,fontsize=18]5[-][color=3c2a1e,fontsize=18]个野怪。[-]</v>
      </c>
      <c r="W16" s="310" t="str">
        <f>IFERROR("任务提示："&amp;INDEX('04_语言配置表6'!C:C,MATCH("TASKDONE_"&amp;--MID(T16,12,4),'04_语言配置表6'!A:A,0),0)&amp;"
"&amp;"任务说明："&amp;"
"&amp;INDEX('04_语言配置表6'!C:C,MATCH("KAKUSE_MESSION_"&amp;--MID(T16,12,4),'04_语言配置表6'!A:A,0),0),"无")</f>
        <v>任务提示：#收集100个英魂
任务说明：
#[color=3c2a1e,fontsize=18]在地下城14-2，14-4中收集[-][color=1ca216,fontsize=18]100[-][color=3c2a1e,fontsize=18]个皇家禁卫英魂。[-]</v>
      </c>
      <c r="X16" s="314" t="str">
        <f>IFERROR("任务提示："&amp;INDEX('04_语言配置表6'!B:B,MATCH("TASKDONE_"&amp;--MID(T16,17,4),'04_语言配置表6'!A:A,0),0)&amp;"
"&amp;"任务说明："&amp;"
"&amp;INDEX('04_语言配置表6'!C:C,MATCH("KAKUSE_MESSION_"&amp;--MID(T16,17,4)&amp;"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7" spans="1:24">
      <c r="A17" s="41">
        <v>301</v>
      </c>
      <c r="B17" s="41" t="s">
        <v>130</v>
      </c>
      <c r="C17" s="43" t="str">
        <f>INDEX('04_语言配置表2'!$C:$C,MATCH("TEAMDES_"&amp;A17,'04_语言配置表2'!$A:$A,0),0)</f>
        <v>#这些脆弱的骨头架子看起来毫无价值，然而出人意料的是他们在降低士气方面颇有建树。</v>
      </c>
      <c r="D17" s="289" t="str">
        <f>INDEX('04_语言配置表2'!$C:$C,MATCH("TEAM_DINGWEI_"&amp;A17,'04_语言配置表2'!$A:$A,0),0)</f>
        <v>#免疫流血，反弹伤害，减少受到的远程伤害</v>
      </c>
      <c r="E17" s="289" t="str">
        <f>INDEX(兵团team!D:D,MATCH(兵团基本资料!$A:$A,兵团team!$A:$A,0),0)</f>
        <v>墓园恶灵</v>
      </c>
      <c r="F17" s="289" t="str">
        <f>INDEX(兵团team!E:E,MATCH(兵团基本资料!$A:$A,兵团team!$A:$A,0),0)</f>
        <v>亡灵</v>
      </c>
      <c r="G17" s="289" t="str">
        <f>INDEX(兵团team!F:F,MATCH(兵团基本资料!$A:$A,兵团team!$A:$A,0),0)</f>
        <v>防御</v>
      </c>
      <c r="H17" s="289">
        <f>INDEX(兵团team!G:G,MATCH(兵团基本资料!$A:$A,兵团team!$A:$A,0),0)</f>
        <v>9</v>
      </c>
      <c r="I17" s="289" t="str">
        <f>INDEX(兵团team!H:H,MATCH(兵团基本资料!$A:$A,兵团team!$A:$A,0),0)</f>
        <v>地面</v>
      </c>
      <c r="J17" s="289">
        <f>INDEX(兵团team!K:K,MATCH(兵团基本资料!$A:$A,兵团team!$A:$A,0),0)</f>
        <v>1</v>
      </c>
      <c r="K17" s="289" t="str">
        <f>IF(INDEX(兵团team!K:K,MATCH(兵团基本资料!$A:$A,兵团team!$A:$A,0),0)=1,"13",IF(INDEX(兵团team!K:K,MATCH(兵团基本资料!$A:$A,兵团team!$A:$A,0),0)=2,"14",IF(INDEX(兵团team!K:K,MATCH(兵团基本资料!$A:$A,兵团team!$A:$A,0),0)=3,"15","")))</f>
        <v>13</v>
      </c>
      <c r="L17" s="289" t="str">
        <f>INDEX(兵团team!DR:DR,MATCH(兵团基本资料!A17,兵团team!A:A,0),0)</f>
        <v>[2,51120]</v>
      </c>
      <c r="M17" s="43" t="str">
        <f>IFERROR("天赋名称："&amp;INDEX(语言辅助表!$Y:$Y,MATCH(--MID(L17,4,5),语言辅助表!$X:$X,0),0)&amp;"
"&amp;"天赋说明："&amp;"
"&amp;INDEX(语言辅助表!$Z:$Z,MATCH(--MID(L17,4,5),语言辅助表!$X:$X,0),0),"无")</f>
        <v>天赋名称：重盾
天赋说明：
[color=562600]防御兵团具有更高的生存能力，兵团免伤提高[-][color=1ca216,fontsize=20]{($level+$ulevel)*2+8}%[-]</v>
      </c>
      <c r="N17" s="41" t="str">
        <f>INDEX(兵团team!AW:AW,MATCH(兵团基本资料!A17,兵团team!A:A,0),0)</f>
        <v>[[1,50045],[2,51112],[2,51018],[2,59111]]</v>
      </c>
      <c r="O17" s="43" t="str">
        <f>"技能名称："&amp;INDEX('04_语言配置表2'!C:C,MATCH("SKILL_"&amp;--MID(N17,5,5),'04_语言配置表2'!A:A,0),0)&amp;" ("&amp;INDEX('04_语言配置表2'!B:B,MATCH("SKILLDES1_"&amp;--MID(N17,5,5),'04_语言配置表2'!A:A,0),0)&amp;")"&amp;"
"&amp;"技能说明"&amp;"
"&amp;INDEX('04_语言配置表2'!C:C,MATCH("SKILLDES_"&amp;--MID(N17,5,5),'04_语言配置表2'!A:A,0),0)</f>
        <v>技能名称：#骨盾 (用自身的骨头组合的盾牌，防御极强。)
技能说明
#[color=645252,fontsize=20]骷髅战士生命首次低于50%时，为自己施加骨盾，受到兵团伤害降低[-][color=48b946,fontsize=20]{(($level+$ulevel)*2+28)}%[-][color=645252,fontsize=20]，持续15秒。[-]</v>
      </c>
      <c r="P17" s="43" t="str">
        <f>"技能名称："&amp;INDEX('04_语言配置表2'!C:C,MATCH("SKILL_"&amp;--MID(N17,15,5),'04_语言配置表2'!A:A,0),0)&amp;" ("&amp;INDEX('04_语言配置表2'!B:B,MATCH("SKILLDES1_"&amp;--MID(N17,15,5),'04_语言配置表2'!A:A,0),0)&amp;")"&amp;"
"&amp;"技能说明"&amp;"
"&amp;INDEX('04_语言配置表2'!C:C,MATCH("SKILLDES_"&amp;--MID(N17,15,5),'04_语言配置表2'!A:A,0),0)</f>
        <v>技能名称：#骨刺 (攻击他们就要面对他们那参差不齐的骨刺。)
技能说明
#[color=645252,fontsize=20]骷髅战士反弹[-][color=48b946,fontsize=20]{(($level+$ulevel)*1+9)}%[-][color=645252,fontsize=20]受到的伤害。[-]</v>
      </c>
      <c r="Q17" s="43" t="str">
        <f>"技能名称："&amp;INDEX('04_语言配置表2'!C:C,MATCH("SKILL_"&amp;--MID(N17,25,5),'04_语言配置表2'!A:A,0),0)&amp;" ("&amp;INDEX('04_语言配置表2'!B:B,MATCH("SKILLDES1_"&amp;--MID(N17,25,5),'04_语言配置表2'!A:A,0),0)&amp;")"&amp;"
"&amp;"技能说明"&amp;"
"&amp;INDEX('04_语言配置表2'!C:C,MATCH("SKILLDES_"&amp;--MID(N17,25,5),'04_语言配置表2'!A:A,0),0)</f>
        <v>技能名称：#钙化 (没有血肉反而使他们生命力更加强大。)
技能说明
#[color=645252,fontsize=20]骷髅战士生命提高[-][color=48b946,fontsize=20]{($level+$ulevel)*2+8}%[-][color=645252,fontsize=20]，反伤提高10%。[-]</v>
      </c>
      <c r="R17" s="43" t="str">
        <f>"技能名称："&amp;INDEX('04_语言配置表2'!C:C,MATCH("SKILL_"&amp;--MID(N17,35,5),'04_语言配置表2'!A:A,0),0)&amp;" ("&amp;INDEX('04_语言配置表2'!B:B,MATCH("SKILLDES1_"&amp;--MID(N17,35,5),'04_语言配置表2'!A:A,0),0)&amp;")"&amp;"
"&amp;"技能说明"&amp;"
"&amp;INDEX('04_语言配置表2'!C:C,MATCH("SKILLDES_"&amp;--MID(N17,35,5),'04_语言配置表2'!A:A,0),0)</f>
        <v>技能名称：#白骨身躯 (没有血肉，使他们不用担心流血身亡。)
技能说明
#[color=645252,fontsize=20]骷髅战士免疫[-][color=48b946,fontsize=20]「流血」[-][color=645252,fontsize=20]，受到射手兵团的伤害降低[-][color=48b946,fontsize=20]{($level+$ulevel)*3+12}%[-][color=645252,fontsize=20]。[-]</v>
      </c>
      <c r="S17" s="289" t="str">
        <f>IF(INDEX(兵团team!EX:EX,MATCH(兵团基本资料!A:A,兵团team!A:A,0),0)=1,"可觉醒","不可觉醒")</f>
        <v>可觉醒</v>
      </c>
      <c r="T17" s="289" t="str">
        <f>INDEX(兵团team!EN:EN,MATCH(兵团基本资料!A:A,兵团team!A:A,0),0)</f>
        <v>[3011,3012,3013,3014]</v>
      </c>
      <c r="U17" s="310" t="str">
        <f>IFERROR("任务提示："&amp;INDEX('04_语言配置表6'!C:C,MATCH("TASKDONE_"&amp;--MID(T17,2,4),'04_语言配置表6'!A:A,0),0)&amp;"
"&amp;"任务说明："&amp;"
"&amp;INDEX('04_语言配置表6'!C:C,MATCH("KAKUSE_MESSION_"&amp;--MID(T17,2,4),'04_语言配置表6'!A:A,0),0),"无")</f>
        <v>任务提示：#击杀1000个矮人
任务说明：
#[color=3c2a1e,fontsize=18]骷髅战士上阵且墓园兵团至少上阵[-][color=1ca216,fontsize=18]3[-][color=3c2a1e,fontsize=18]个，在矮人宝屋中单次击杀[-][color=1ca216,fontsize=18]1000[-][color=3c2a1e,fontsize=18]个矮人。(扫荡不计入任务）[-]</v>
      </c>
      <c r="V17" s="310" t="str">
        <f>IFERROR("任务提示："&amp;INDEX('04_语言配置表6'!C:C,MATCH("TASKDONE_"&amp;--MID(T17,7,4),'04_语言配置表6'!A:A,0),0)&amp;"
"&amp;"任务说明："&amp;"
"&amp;INDEX('04_语言配置表6'!C:C,MATCH("KAKUSE_MESSION_"&amp;--MID(T17,7,4),'04_语言配置表6'!A:A,0),0),"无")</f>
        <v>任务提示：#收集2个装备
任务说明：
#[color=3c2a1e,fontsize=18]在联盟探索中，收集[-][color=1ca216,fontsize=18]2[-][color=3c2a1e,fontsize=18]个装备。[-]</v>
      </c>
      <c r="W17" s="310" t="str">
        <f>IFERROR("任务提示："&amp;INDEX('04_语言配置表6'!C:C,MATCH("TASKDONE_"&amp;--MID(T17,12,4),'04_语言配置表6'!A:A,0),0)&amp;"
"&amp;"任务说明："&amp;"
"&amp;INDEX('04_语言配置表6'!C:C,MATCH("KAKUSE_MESSION_"&amp;--MID(T17,12,4),'04_语言配置表6'!A:A,0),0),"无")</f>
        <v>任务提示：#收集100个英魂
任务说明：
#[color=3c2a1e,fontsize=18]在地下城14-2，14-4中收集[-][color=1ca216,fontsize=18]100[-][color=3c2a1e,fontsize=18]个骷髅王英魂。[-]</v>
      </c>
      <c r="X17" s="314" t="str">
        <f>IFERROR("任务提示："&amp;INDEX('04_语言配置表6'!B:B,MATCH("TASKDONE_"&amp;--MID(T17,17,4),'04_语言配置表6'!A:A,0),0)&amp;"
"&amp;"任务说明："&amp;"
"&amp;INDEX('04_语言配置表6'!C:C,MATCH("KAKUSE_MESSION_"&amp;--MID(T17,17,4)&amp;"",'04_语言配置表6'!A:A,0),0),"无")</f>
        <v>任务提示：冠军对决获胜1次
任务说明：
#[color=3c2a1e,fontsize=18]在维德尼娜的带领下，上阵骷髅战士于冠军对决中取得[-][color=1ca216,fontsize=18]1[-][color=3c2a1e,fontsize=18]次胜利。[-]</v>
      </c>
    </row>
    <row r="18" spans="1:24">
      <c r="A18" s="41">
        <v>302</v>
      </c>
      <c r="B18" s="41" t="s">
        <v>131</v>
      </c>
      <c r="C18" s="43" t="str">
        <f>INDEX('04_语言配置表2'!$C:$C,MATCH("TEAMDES_"&amp;A18,'04_语言配置表2'!$A:$A,0),0)</f>
        <v>#被巫师复生的腐烂尸体，浑身散发着恶臭的毒气，肿胀的身躯一旦破碎，将会带来噩梦般的毁灭。</v>
      </c>
      <c r="D18" s="289" t="str">
        <f>INDEX('04_语言配置表2'!$C:$C,MATCH("TEAM_DINGWEI_"&amp;A18,'04_语言配置表2'!$A:$A,0),0)</f>
        <v>#强力防御，散播瘟疫攻击周围敌人</v>
      </c>
      <c r="E18" s="289" t="str">
        <f>INDEX(兵团team!D:D,MATCH(兵团基本资料!$A:$A,兵团team!$A:$A,0),0)</f>
        <v>墓园恶灵</v>
      </c>
      <c r="F18" s="289" t="str">
        <f>INDEX(兵团team!E:E,MATCH(兵团基本资料!$A:$A,兵团team!$A:$A,0),0)</f>
        <v>亡灵</v>
      </c>
      <c r="G18" s="289" t="str">
        <f>INDEX(兵团team!F:F,MATCH(兵团基本资料!$A:$A,兵团team!$A:$A,0),0)</f>
        <v>防御</v>
      </c>
      <c r="H18" s="289">
        <f>INDEX(兵团team!G:G,MATCH(兵团基本资料!$A:$A,兵团team!$A:$A,0),0)</f>
        <v>4</v>
      </c>
      <c r="I18" s="289" t="str">
        <f>INDEX(兵团team!H:H,MATCH(兵团基本资料!$A:$A,兵团team!$A:$A,0),0)</f>
        <v>地面</v>
      </c>
      <c r="J18" s="289">
        <f>INDEX(兵团team!K:K,MATCH(兵团基本资料!$A:$A,兵团team!$A:$A,0),0)</f>
        <v>2</v>
      </c>
      <c r="K18" s="289" t="str">
        <f>IF(INDEX(兵团team!K:K,MATCH(兵团基本资料!$A:$A,兵团team!$A:$A,0),0)=1,"13",IF(INDEX(兵团team!K:K,MATCH(兵团基本资料!$A:$A,兵团team!$A:$A,0),0)=2,"14",IF(INDEX(兵团team!K:K,MATCH(兵团基本资料!$A:$A,兵团team!$A:$A,0),0)=3,"15","")))</f>
        <v>14</v>
      </c>
      <c r="L18" s="289" t="str">
        <f>INDEX(兵团team!DR:DR,MATCH(兵团基本资料!A18,兵团team!A:A,0),0)</f>
        <v>[2,51120]</v>
      </c>
      <c r="M18" s="43" t="str">
        <f>IFERROR("天赋名称："&amp;INDEX(语言辅助表!$Y:$Y,MATCH(--MID(L18,4,5),语言辅助表!$X:$X,0),0)&amp;"
"&amp;"天赋说明："&amp;"
"&amp;INDEX(语言辅助表!$Z:$Z,MATCH(--MID(L18,4,5),语言辅助表!$X:$X,0),0),"无")</f>
        <v>天赋名称：重盾
天赋说明：
[color=562600]防御兵团具有更高的生存能力，兵团免伤提高[-][color=1ca216,fontsize=20]{($level+$ulevel)*2+8}%[-]</v>
      </c>
      <c r="N18" s="41" t="str">
        <f>INDEX(兵团team!AW:AW,MATCH(兵团基本资料!A18,兵团team!A:A,0),0)</f>
        <v>[[1,50046],[1,50156],[1,50079],[3,52107]]</v>
      </c>
      <c r="O18" s="43" t="str">
        <f>"技能名称："&amp;INDEX('04_语言配置表2'!C:C,MATCH("SKILL_"&amp;--MID(N18,5,5),'04_语言配置表2'!A:A,0),0)&amp;" ("&amp;INDEX('04_语言配置表2'!B:B,MATCH("SKILLDES1_"&amp;--MID(N18,5,5),'04_语言配置表2'!A:A,0),0)&amp;")"&amp;"
"&amp;"技能说明"&amp;"
"&amp;INDEX('04_语言配置表2'!C:C,MATCH("SKILLDES_"&amp;--MID(N18,5,5),'04_语言配置表2'!A:A,0),0)</f>
        <v>技能名称：#毒气 (僵尸的身体腐烂后，逐渐形成了毒气。)
技能说明
#[color=645252,fontsize=20]僵尸兵团对周围一定范围内所有敌方单位每2秒造成[-][color=48b946,fontsize=20]{(($level+$ulevel)*2+18)*0.01*$atk}[-][color=645252,fontsize=20]伤害，对[-][color=48b946,fontsize=20]「流血」[-][color=645252,fontsize=20]的目标单位伤害提高30%。[-]</v>
      </c>
      <c r="P18" s="43" t="str">
        <f>"技能名称："&amp;INDEX('04_语言配置表2'!C:C,MATCH("SKILL_"&amp;--MID(N18,15,5),'04_语言配置表2'!A:A,0),0)&amp;" ("&amp;INDEX('04_语言配置表2'!B:B,MATCH("SKILLDES1_"&amp;--MID(N18,15,5),'04_语言配置表2'!A:A,0),0)&amp;")"&amp;"
"&amp;"技能说明"&amp;"
"&amp;INDEX('04_语言配置表2'!C:C,MATCH("SKILLDES_"&amp;--MID(N18,15,5),'04_语言配置表2'!A:A,0),0)</f>
        <v>技能名称：#感染 (随着时间的推移，僵尸的毒气越发强大。)
技能说明
#[color=645252,fontsize=20]僵尸的【毒气】技能额外使目标单位攻击降低[-][color=48b946,fontsize=20]{(($level+$ulevel)*1.2+10.8)}%[-][color=645252,fontsize=20]，并持续造成[-][color=48b946,fontsize=20]「减速」[-][color=645252,fontsize=20]效果。[-]</v>
      </c>
      <c r="Q18" s="43" t="str">
        <f>"技能名称："&amp;INDEX('04_语言配置表2'!C:C,MATCH("SKILL_"&amp;--MID(N18,25,5),'04_语言配置表2'!A:A,0),0)&amp;" ("&amp;INDEX('04_语言配置表2'!B:B,MATCH("SKILLDES1_"&amp;--MID(N18,25,5),'04_语言配置表2'!A:A,0),0)&amp;")"&amp;"
"&amp;"技能说明"&amp;"
"&amp;INDEX('04_语言配置表2'!C:C,MATCH("SKILLDES_"&amp;--MID(N18,25,5),'04_语言配置表2'!A:A,0),0)</f>
        <v>技能名称：#炸裂 (僵尸们一旦死亡，身体会发生爆炸。)
技能说明
#[color=645252,fontsize=20]僵尸死亡时对较大范围内敌方单位造成每2秒[-][color=48b946,fontsize=20]{(($level+$ulevel)*4+46)*0.01*$atk}[-][color=645252,fontsize=20]伤害，持续8秒，对[-][color=48b946,fontsize=20]「流血」[-][color=645252,fontsize=20]的目标单位伤害提高30%。[-]</v>
      </c>
      <c r="R18" s="43" t="str">
        <f>"技能名称："&amp;INDEX('04_语言配置表2'!C:C,MATCH("SKILL_"&amp;--MID(N18,35,5),'04_语言配置表2'!A:A,0),0)&amp;" ("&amp;INDEX('04_语言配置表2'!B:B,MATCH("SKILLDES1_"&amp;--MID(N18,35,5),'04_语言配置表2'!A:A,0),0)&amp;")"&amp;"
"&amp;"技能说明"&amp;"
"&amp;INDEX('04_语言配置表2'!C:C,MATCH("SKILLDES_"&amp;--MID(N18,35,5),'04_语言配置表2'!A:A,0),0)</f>
        <v>技能名称：#腐肉屏障 (身体经过岁月的锤炼，已经坚硬无比。)
技能说明
#[color=645252,fontsize=20]僵尸的兵团免伤提高[-][color=48b946,fontsize=20]{($level+$ulevel)*1+9}%[-][color=645252,fontsize=20]，如果攻击僵尸的敌方单位处于[-][color=48b946,fontsize=20]「士气低落」[-][color=645252,fontsize=20]效果，加成翻倍。[-]</v>
      </c>
      <c r="S18" s="289" t="str">
        <f>IF(INDEX(兵团team!EX:EX,MATCH(兵团基本资料!A:A,兵团team!A:A,0),0)=1,"可觉醒","不可觉醒")</f>
        <v>不可觉醒</v>
      </c>
      <c r="T18" s="289" t="str">
        <f>INDEX(兵团team!EN:EN,MATCH(兵团基本资料!A:A,兵团team!A:A,0),0)</f>
        <v>[1011,1012,1013,1014]</v>
      </c>
      <c r="U18" s="310" t="str">
        <f>IFERROR("任务提示："&amp;INDEX('04_语言配置表6'!C:C,MATCH("TASKDONE_"&amp;--MID(T18,2,4),'04_语言配置表6'!A:A,0),0)&amp;"
"&amp;"任务说明："&amp;"
"&amp;INDEX('04_语言配置表6'!C:C,MATCH("KAKUSE_MESSION_"&amp;--MID(T18,2,4),'04_语言配置表6'!A:A,0),0),"无")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8" s="310" t="str">
        <f>IFERROR("任务提示："&amp;INDEX('04_语言配置表6'!C:C,MATCH("TASKDONE_"&amp;--MID(T18,7,4),'04_语言配置表6'!A:A,0),0)&amp;"
"&amp;"任务说明："&amp;"
"&amp;INDEX('04_语言配置表6'!C:C,MATCH("KAKUSE_MESSION_"&amp;--MID(T18,7,4),'04_语言配置表6'!A:A,0),0),"无")</f>
        <v>任务提示：#击杀5个野怪
任务说明：
#[color=3c2a1e,fontsize=18]在联盟探索中，消灭[-][color=1ca216,fontsize=18]5[-][color=3c2a1e,fontsize=18]个野怪。[-]</v>
      </c>
      <c r="W18" s="310" t="str">
        <f>IFERROR("任务提示："&amp;INDEX('04_语言配置表6'!C:C,MATCH("TASKDONE_"&amp;--MID(T18,12,4),'04_语言配置表6'!A:A,0),0)&amp;"
"&amp;"任务说明："&amp;"
"&amp;INDEX('04_语言配置表6'!C:C,MATCH("KAKUSE_MESSION_"&amp;--MID(T18,12,4),'04_语言配置表6'!A:A,0),0),"无")</f>
        <v>任务提示：#收集100个英魂
任务说明：
#[color=3c2a1e,fontsize=18]在地下城14-2，14-4中收集[-][color=1ca216,fontsize=18]100[-][color=3c2a1e,fontsize=18]个皇家禁卫英魂。[-]</v>
      </c>
      <c r="X18" s="314" t="str">
        <f>IFERROR("任务提示："&amp;INDEX('04_语言配置表6'!B:B,MATCH("TASKDONE_"&amp;--MID(T18,17,4),'04_语言配置表6'!A:A,0),0)&amp;"
"&amp;"任务说明："&amp;"
"&amp;INDEX('04_语言配置表6'!C:C,MATCH("KAKUSE_MESSION_"&amp;--MID(T18,17,4)&amp;"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9" spans="1:24">
      <c r="A19" s="41">
        <v>303</v>
      </c>
      <c r="B19" s="41" t="s">
        <v>132</v>
      </c>
      <c r="C19" s="43" t="str">
        <f>INDEX('04_语言配置表2'!$C:$C,MATCH("TEAMDES_"&amp;A19,'04_语言配置表2'!$A:$A,0),0)</f>
        <v>#幽灵对生命的眷恋使得它们能够留存于现世，巫师们奴役幽灵去折磨生者的灵魂。</v>
      </c>
      <c r="D19" s="289" t="str">
        <f>INDEX('04_语言配置表2'!$C:$C,MATCH("TEAM_DINGWEI_"&amp;A19,'04_语言配置表2'!$A:$A,0),0)</f>
        <v>#沉默前方敌人，死亡沉默全场</v>
      </c>
      <c r="E19" s="289" t="str">
        <f>INDEX(兵团team!D:D,MATCH(兵团基本资料!$A:$A,兵团team!$A:$A,0),0)</f>
        <v>墓园恶灵</v>
      </c>
      <c r="F19" s="289" t="str">
        <f>INDEX(兵团team!E:E,MATCH(兵团基本资料!$A:$A,兵团team!$A:$A,0),0)</f>
        <v>亡灵</v>
      </c>
      <c r="G19" s="289" t="str">
        <f>INDEX(兵团team!F:F,MATCH(兵团基本资料!$A:$A,兵团team!$A:$A,0),0)</f>
        <v>魔法</v>
      </c>
      <c r="H19" s="289">
        <f>INDEX(兵团team!G:G,MATCH(兵团基本资料!$A:$A,兵团team!$A:$A,0),0)</f>
        <v>9</v>
      </c>
      <c r="I19" s="289" t="str">
        <f>INDEX(兵团team!H:H,MATCH(兵团基本资料!$A:$A,兵团team!$A:$A,0),0)</f>
        <v>地面</v>
      </c>
      <c r="J19" s="289">
        <f>INDEX(兵团team!K:K,MATCH(兵团基本资料!$A:$A,兵团team!$A:$A,0),0)</f>
        <v>3</v>
      </c>
      <c r="K19" s="289" t="str">
        <f>IF(INDEX(兵团team!K:K,MATCH(兵团基本资料!$A:$A,兵团team!$A:$A,0),0)=1,"13",IF(INDEX(兵团team!K:K,MATCH(兵团基本资料!$A:$A,兵团team!$A:$A,0),0)=2,"14",IF(INDEX(兵团team!K:K,MATCH(兵团基本资料!$A:$A,兵团team!$A:$A,0),0)=3,"15","")))</f>
        <v>15</v>
      </c>
      <c r="L19" s="289" t="str">
        <f>INDEX(兵团team!DR:DR,MATCH(兵团基本资料!A19,兵团team!A:A,0),0)</f>
        <v>[2,51121]</v>
      </c>
      <c r="M19" s="43" t="str">
        <f>IFERROR("天赋名称："&amp;INDEX(语言辅助表!$Y:$Y,MATCH(--MID(L19,4,5),语言辅助表!$X:$X,0),0)&amp;"
"&amp;"天赋说明："&amp;"
"&amp;INDEX(语言辅助表!$Z:$Z,MATCH(--MID(L19,4,5),语言辅助表!$X:$X,0),0),"无")</f>
        <v>天赋名称：聚能
天赋说明：
[color=562600]魔法兵团精通法术奥义，英雄法术免伤提高[-][color=1ca216,fontsize=20]{($level+$ulevel)*2+8}%[-]</v>
      </c>
      <c r="N19" s="41" t="str">
        <f>INDEX(兵团team!AW:AW,MATCH(兵团基本资料!A19,兵团team!A:A,0),0)</f>
        <v>[[1,50157],[2,59112],[1,50158],[2,59068]]</v>
      </c>
      <c r="O19" s="43" t="str">
        <f>"技能名称："&amp;INDEX('04_语言配置表2'!C:C,MATCH("SKILL_"&amp;--MID(N19,5,5),'04_语言配置表2'!A:A,0),0)&amp;" ("&amp;INDEX('04_语言配置表2'!B:B,MATCH("SKILLDES1_"&amp;--MID(N19,5,5),'04_语言配置表2'!A:A,0),0)&amp;")"&amp;"
"&amp;"技能说明"&amp;"
"&amp;INDEX('04_语言配置表2'!C:C,MATCH("SKILLDES_"&amp;--MID(N19,5,5),'04_语言配置表2'!A:A,0),0)</f>
        <v>技能名称：#恐怖尖啸 (直指灵魂的叫声，会使人灵魂战栗。)
技能说明
#[color=645252,fontsize=20]幽灵兵团进入战斗后，第1次攻击对正前方极大范围内的敌方兵团造成[-][color=48b946,fontsize=20]「沉默」[-][color=645252,fontsize=20]效果，持续[-][color=48b946,fontsize=20]{($level+$ulevel)*1+9}[-][color=645252,fontsize=20]秒。[-]</v>
      </c>
      <c r="P19" s="43" t="str">
        <f>"技能名称："&amp;INDEX('04_语言配置表2'!C:C,MATCH("SKILL_"&amp;--MID(N19,15,5),'04_语言配置表2'!A:A,0),0)&amp;" ("&amp;INDEX('04_语言配置表2'!B:B,MATCH("SKILLDES1_"&amp;--MID(N19,15,5),'04_语言配置表2'!A:A,0),0)&amp;")"&amp;"
"&amp;"技能说明"&amp;"
"&amp;INDEX('04_语言配置表2'!C:C,MATCH("SKILLDES_"&amp;--MID(N19,15,5),'04_语言配置表2'!A:A,0),0)</f>
        <v>技能名称：#惊悚化身 (幽灵可以借助死亡的力量提升自己。)
技能说明
#[color=645252,fontsize=20]幽灵攻击提高[-][color=48b946,fontsize=20]{($level+$ulevel)*3+12}%[-][color=645252,fontsize=20]。战场中每有1个己方兵团死亡，额外提高攻击8%。最高可叠加10次，持续整场战斗。[-]</v>
      </c>
      <c r="Q19" s="43" t="str">
        <f>"技能名称："&amp;INDEX('04_语言配置表2'!C:C,MATCH("SKILL_"&amp;--MID(N19,25,5),'04_语言配置表2'!A:A,0),0)&amp;" ("&amp;INDEX('04_语言配置表2'!B:B,MATCH("SKILLDES1_"&amp;--MID(N19,25,5),'04_语言配置表2'!A:A,0),0)&amp;")"&amp;"
"&amp;"技能说明"&amp;"
"&amp;INDEX('04_语言配置表2'!C:C,MATCH("SKILLDES_"&amp;--MID(N19,25,5),'04_语言配置表2'!A:A,0),0)</f>
        <v>技能名称：#厄运诅咒 (幽灵都是怨念的化身，会诅咒敌人。)
技能说明
#[color=645252,fontsize=20]幽灵兵团死亡时，对所有敌方兵团造成[-][color=48b946,fontsize=20]「沉默」[-][color=645252,fontsize=20]效果，持续[-][color=48b946,fontsize=20]{($level+$ulevel)*0.5+4.5}[-][color=645252,fontsize=20]秒。[-]</v>
      </c>
      <c r="R19" s="43" t="str">
        <f>"技能名称："&amp;INDEX('04_语言配置表2'!C:C,MATCH("SKILL_"&amp;--MID(N19,35,5),'04_语言配置表2'!A:A,0),0)&amp;" ("&amp;INDEX('04_语言配置表2'!B:B,MATCH("SKILLDES1_"&amp;--MID(N19,35,5),'04_语言配置表2'!A:A,0),0)&amp;")"&amp;"
"&amp;"技能说明"&amp;"
"&amp;INDEX('04_语言配置表2'!C:C,MATCH("SKILLDES_"&amp;--MID(N19,35,5),'04_语言配置表2'!A:A,0),0)</f>
        <v>技能名称：#无形 (幽灵没有真实的身体，很难被攻击。)
技能说明
#[color=645252,fontsize=20]幽灵的法术免伤提高[-][color=48b946,fontsize=20]{($level+$ulevel)*1+9}%[-][color=645252,fontsize=20]。每次受到敌方法术伤害，恢复英雄10魔法值。[-]</v>
      </c>
      <c r="S19" s="289" t="str">
        <f>IF(INDEX(兵团team!EX:EX,MATCH(兵团基本资料!A:A,兵团team!A:A,0),0)=1,"可觉醒","不可觉醒")</f>
        <v>不可觉醒</v>
      </c>
      <c r="T19" s="289" t="str">
        <f>INDEX(兵团team!EN:EN,MATCH(兵团基本资料!A:A,兵团team!A:A,0),0)</f>
        <v>[1011,1012,1013,1014]</v>
      </c>
      <c r="U19" s="310" t="str">
        <f>IFERROR("任务提示："&amp;INDEX('04_语言配置表6'!C:C,MATCH("TASKDONE_"&amp;--MID(T19,2,4),'04_语言配置表6'!A:A,0),0)&amp;"
"&amp;"任务说明："&amp;"
"&amp;INDEX('04_语言配置表6'!C:C,MATCH("KAKUSE_MESSION_"&amp;--MID(T19,2,4),'04_语言配置表6'!A:A,0),0),"无")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9" s="310" t="str">
        <f>IFERROR("任务提示："&amp;INDEX('04_语言配置表6'!C:C,MATCH("TASKDONE_"&amp;--MID(T19,7,4),'04_语言配置表6'!A:A,0),0)&amp;"
"&amp;"任务说明："&amp;"
"&amp;INDEX('04_语言配置表6'!C:C,MATCH("KAKUSE_MESSION_"&amp;--MID(T19,7,4),'04_语言配置表6'!A:A,0),0),"无")</f>
        <v>任务提示：#击杀5个野怪
任务说明：
#[color=3c2a1e,fontsize=18]在联盟探索中，消灭[-][color=1ca216,fontsize=18]5[-][color=3c2a1e,fontsize=18]个野怪。[-]</v>
      </c>
      <c r="W19" s="310" t="str">
        <f>IFERROR("任务提示："&amp;INDEX('04_语言配置表6'!C:C,MATCH("TASKDONE_"&amp;--MID(T19,12,4),'04_语言配置表6'!A:A,0),0)&amp;"
"&amp;"任务说明："&amp;"
"&amp;INDEX('04_语言配置表6'!C:C,MATCH("KAKUSE_MESSION_"&amp;--MID(T19,12,4),'04_语言配置表6'!A:A,0),0),"无")</f>
        <v>任务提示：#收集100个英魂
任务说明：
#[color=3c2a1e,fontsize=18]在地下城14-2，14-4中收集[-][color=1ca216,fontsize=18]100[-][color=3c2a1e,fontsize=18]个皇家禁卫英魂。[-]</v>
      </c>
      <c r="X19" s="314" t="str">
        <f>IFERROR("任务提示："&amp;INDEX('04_语言配置表6'!B:B,MATCH("TASKDONE_"&amp;--MID(T19,17,4),'04_语言配置表6'!A:A,0),0)&amp;"
"&amp;"任务说明："&amp;"
"&amp;INDEX('04_语言配置表6'!C:C,MATCH("KAKUSE_MESSION_"&amp;--MID(T19,17,4)&amp;"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20" spans="1:24">
      <c r="A20" s="41">
        <v>304</v>
      </c>
      <c r="B20" s="41" t="s">
        <v>133</v>
      </c>
      <c r="C20" s="43" t="str">
        <f>INDEX('04_语言配置表2'!$C:$C,MATCH("TEAMDES_"&amp;A20,'04_语言配置表2'!$A:$A,0),0)</f>
        <v>#吸血鬼遵循着古老的贵族礼仪，但当他们露出尖牙之时，你能感受到的唯有生命的流逝。</v>
      </c>
      <c r="D20" s="289" t="str">
        <f>INDEX('04_语言配置表2'!$C:$C,MATCH("TEAM_DINGWEI_"&amp;A20,'04_语言配置表2'!$A:$A,0),0)</f>
        <v>#在血线优势时，造成额外的伤害</v>
      </c>
      <c r="E20" s="289" t="str">
        <f>INDEX(兵团team!D:D,MATCH(兵团基本资料!$A:$A,兵团team!$A:$A,0),0)</f>
        <v>墓园恶灵</v>
      </c>
      <c r="F20" s="289" t="str">
        <f>INDEX(兵团team!E:E,MATCH(兵团基本资料!$A:$A,兵团team!$A:$A,0),0)</f>
        <v>邪灵</v>
      </c>
      <c r="G20" s="289" t="str">
        <f>INDEX(兵团team!F:F,MATCH(兵团基本资料!$A:$A,兵团team!$A:$A,0),0)</f>
        <v>突击</v>
      </c>
      <c r="H20" s="289">
        <f>INDEX(兵团team!G:G,MATCH(兵团基本资料!$A:$A,兵团team!$A:$A,0),0)</f>
        <v>9</v>
      </c>
      <c r="I20" s="289" t="str">
        <f>INDEX(兵团team!H:H,MATCH(兵团基本资料!$A:$A,兵团team!$A:$A,0),0)</f>
        <v>地面</v>
      </c>
      <c r="J20" s="289">
        <f>INDEX(兵团team!K:K,MATCH(兵团基本资料!$A:$A,兵团team!$A:$A,0),0)</f>
        <v>3</v>
      </c>
      <c r="K20" s="289" t="str">
        <f>IF(INDEX(兵团team!K:K,MATCH(兵团基本资料!$A:$A,兵团team!$A:$A,0),0)=1,"13",IF(INDEX(兵团team!K:K,MATCH(兵团基本资料!$A:$A,兵团team!$A:$A,0),0)=2,"14",IF(INDEX(兵团team!K:K,MATCH(兵团基本资料!$A:$A,兵团team!$A:$A,0),0)=3,"15","")))</f>
        <v>15</v>
      </c>
      <c r="L20" s="289" t="str">
        <f>INDEX(兵团team!DR:DR,MATCH(兵团基本资料!A20,兵团team!A:A,0),0)</f>
        <v>[3,52067]</v>
      </c>
      <c r="M20" s="43" t="str">
        <f>IFERROR("天赋名称："&amp;INDEX(语言辅助表!$Y:$Y,MATCH(--MID(L20,4,5),语言辅助表!$X:$X,0),0)&amp;"
"&amp;"天赋说明："&amp;"
"&amp;INDEX(语言辅助表!$Z:$Z,MATCH(--MID(L20,4,5),语言辅助表!$X:$X,0),0),"无")</f>
        <v>天赋名称：迂回
天赋说明：
[color=562600]优先攻击敌方后排，对射手及魔法兵团伤害提高[-][color=1ca216,fontsize=20]{($level+$ulevel)*6+24}%[-]</v>
      </c>
      <c r="N20" s="41" t="str">
        <f>INDEX(兵团team!AW:AW,MATCH(兵团基本资料!A20,兵团team!A:A,0),0)</f>
        <v>[[1,50154],[2,51022],[1,50212],[3,52023]]</v>
      </c>
      <c r="O20" s="43" t="str">
        <f>"技能名称："&amp;INDEX('04_语言配置表2'!C:C,MATCH("SKILL_"&amp;--MID(N20,5,5),'04_语言配置表2'!A:A,0),0)&amp;" ("&amp;INDEX('04_语言配置表2'!B:B,MATCH("SKILLDES1_"&amp;--MID(N20,5,5),'04_语言配置表2'!A:A,0),0)&amp;")"&amp;"
"&amp;"技能说明"&amp;"
"&amp;INDEX('04_语言配置表2'!C:C,MATCH("SKILLDES_"&amp;--MID(N20,5,5),'04_语言配置表2'!A:A,0),0)</f>
        <v>技能名称：#生命虹吸 (对鲜血的渴望，使他们不断猎杀生物。)
技能说明
#[color=645252,fontsize=20]吸血鬼兵团随机对较大范围内1个敌方兵团造成[-][color=48b946,fontsize=20]{(($level+$ulevel)*20+380)*0.01*$atk}[-][color=645252,fontsize=20]伤害，并吸取[-][color=48b946,fontsize=20]{(($level+$ulevel)*15+185)*0.01*$atk}[-][color=645252,fontsize=20]生命。[-]</v>
      </c>
      <c r="P20" s="43" t="str">
        <f>"技能名称："&amp;INDEX('04_语言配置表2'!C:C,MATCH("SKILL_"&amp;--MID(N20,15,5),'04_语言配置表2'!A:A,0),0)&amp;" ("&amp;INDEX('04_语言配置表2'!B:B,MATCH("SKILLDES1_"&amp;--MID(N20,15,5),'04_语言配置表2'!A:A,0),0)&amp;")"&amp;"
"&amp;"技能说明"&amp;"
"&amp;INDEX('04_语言配置表2'!C:C,MATCH("SKILLDES_"&amp;--MID(N20,15,5),'04_语言配置表2'!A:A,0),0)</f>
        <v>技能名称：#渴血 (他们能够利用鲜血的力量恢复自身伤势。)
技能说明
#[color=645252,fontsize=20]吸血鬼的吸血提高[-][color=48b946,fontsize=20]{($level+$ulevel)*1.5+6.5}%[-][color=645252,fontsize=20]。[-]</v>
      </c>
      <c r="Q20" s="43" t="str">
        <f>"技能名称："&amp;INDEX('04_语言配置表2'!C:C,MATCH("SKILL_"&amp;--MID(N20,25,5),'04_语言配置表2'!A:A,0),0)&amp;" ("&amp;INDEX('04_语言配置表2'!B:B,MATCH("SKILLDES1_"&amp;--MID(N20,25,5),'04_语言配置表2'!A:A,0),0)&amp;")"&amp;"
"&amp;"技能说明"&amp;"
"&amp;INDEX('04_语言配置表2'!C:C,MATCH("SKILLDES_"&amp;--MID(N20,25,5),'04_语言配置表2'!A:A,0),0)</f>
        <v>技能名称：#膨胀 (见到鲜血时，他们会渴望更多的鲜血。)
技能说明
#[color=645252,fontsize=20]吸血鬼释放【生命虹吸】后，提高[-][color=48b946,fontsize=20]{($level+$ulevel)*1.5+13.5}%[-][color=645252,fontsize=20]吸血效果。最多可叠加3次，持续整场战斗。[-]</v>
      </c>
      <c r="R20" s="43" t="str">
        <f>"技能名称："&amp;INDEX('04_语言配置表2'!C:C,MATCH("SKILL_"&amp;--MID(N20,35,5),'04_语言配置表2'!A:A,0),0)&amp;" ("&amp;INDEX('04_语言配置表2'!B:B,MATCH("SKILLDES1_"&amp;--MID(N20,35,5),'04_语言配置表2'!A:A,0),0)&amp;")"&amp;"
"&amp;"技能说明"&amp;"
"&amp;INDEX('04_语言配置表2'!C:C,MATCH("SKILLDES_"&amp;--MID(N20,35,5),'04_语言配置表2'!A:A,0),0)</f>
        <v>技能名称：#鲜血猎杀 (面对将死之人，他们会更加嗜血。)
技能说明
#[color=645252,fontsize=20]对阵生命百分比低于自己的目标单位时，吸血鬼攻击提高[-][color=48b946,fontsize=20]{($level+$ulevel)*5+35}%[-][color=645252,fontsize=20]。[-]</v>
      </c>
      <c r="S20" s="289" t="str">
        <f>IF(INDEX(兵团team!EX:EX,MATCH(兵团基本资料!A:A,兵团team!A:A,0),0)=1,"可觉醒","不可觉醒")</f>
        <v>可觉醒</v>
      </c>
      <c r="T20" s="289" t="str">
        <f>INDEX(兵团team!EN:EN,MATCH(兵团基本资料!A:A,兵团team!A:A,0),0)</f>
        <v>[3041,3042,3043,3044]</v>
      </c>
      <c r="U20" s="310" t="str">
        <f>IFERROR("任务提示："&amp;INDEX('04_语言配置表6'!C:C,MATCH("TASKDONE_"&amp;--MID(T20,2,4),'04_语言配置表6'!A:A,0),0)&amp;"
"&amp;"任务说明："&amp;"
"&amp;INDEX('04_语言配置表6'!C:C,MATCH("KAKUSE_MESSION_"&amp;--MID(T20,2,4),'04_语言配置表6'!A:A,0),0),"无")</f>
        <v>任务提示：#通关大师级龙之国
任务说明：
#[color=3c2a1e,fontsize=18]吸血鬼上阵且墓园兵团至少上阵[-][color=1ca216,fontsize=18]3[-][color=3c2a1e,fontsize=18]个，通关[-][color=1ca216,fontsize=18]1[-][color=3c2a1e,fontsize=18]次大师级龙之国。(扫荡不计入任务）[-]</v>
      </c>
      <c r="V20" s="310" t="str">
        <f>IFERROR("任务提示："&amp;INDEX('04_语言配置表6'!C:C,MATCH("TASKDONE_"&amp;--MID(T20,7,4),'04_语言配置表6'!A:A,0),0)&amp;"
"&amp;"任务说明："&amp;"
"&amp;INDEX('04_语言配置表6'!C:C,MATCH("KAKUSE_MESSION_"&amp;--MID(T20,7,4),'04_语言配置表6'!A:A,0),0),"无")</f>
        <v>任务提示：#占领1次城池
任务说明：
#[color=3c2a1e,fontsize=18]在联盟探索地下城中，占领[-][color=1ca216,fontsize=18]1[-][color=3c2a1e,fontsize=18]次城池。[-]</v>
      </c>
      <c r="W20" s="310" t="str">
        <f>IFERROR("任务提示："&amp;INDEX('04_语言配置表6'!C:C,MATCH("TASKDONE_"&amp;--MID(T20,12,4),'04_语言配置表6'!A:A,0),0)&amp;"
"&amp;"任务说明："&amp;"
"&amp;INDEX('04_语言配置表6'!C:C,MATCH("KAKUSE_MESSION_"&amp;--MID(T20,12,4),'04_语言配置表6'!A:A,0),0),"无")</f>
        <v>任务提示：#收集100个英魂
任务说明：
#[color=3c2a1e,fontsize=18]在地下城16-2，16-4中收集[-][color=1ca216,fontsize=18]100[-][color=3c2a1e,fontsize=18]个吸血伯爵英魂。[-]</v>
      </c>
      <c r="X20" s="314" t="str">
        <f>IFERROR("任务提示："&amp;INDEX('04_语言配置表6'!B:B,MATCH("TASKDONE_"&amp;--MID(T20,17,4),'04_语言配置表6'!A:A,0),0)&amp;"
"&amp;"任务说明："&amp;"
"&amp;INDEX('04_语言配置表6'!C:C,MATCH("KAKUSE_MESSION_"&amp;--MID(T20,17,4)&amp;"",'04_语言配置表6'!A:A,0),0),"无")</f>
        <v>任务提示：战役获胜12次
任务说明：
#[color=3c2a1e,fontsize=18]吸血鬼上阵且突击兵团至少上阵[-][color=1ca216,fontsize=18]3[-][color=3c2a1e,fontsize=18]个，在战役中取得[-][color=1ca216,fontsize=18]12[-][color=3c2a1e,fontsize=18]次胜利。(扫荡不计入任务）[-]</v>
      </c>
    </row>
    <row r="21" spans="1:24">
      <c r="A21" s="41">
        <v>305</v>
      </c>
      <c r="B21" s="41" t="s">
        <v>134</v>
      </c>
      <c r="C21" s="43" t="str">
        <f>INDEX('04_语言配置表2'!$C:$C,MATCH("TEAMDES_"&amp;A21,'04_语言配置表2'!$A:$A,0),0)</f>
        <v>#巫妖的肉体干枯而丑陋，他们对一切生命充满了仇恨，并热衷于传播瘟疫，毁灭现世。</v>
      </c>
      <c r="D21" s="289" t="str">
        <f>INDEX('04_语言配置表2'!$C:$C,MATCH("TEAM_DINGWEI_"&amp;A21,'04_语言配置表2'!$A:$A,0),0)</f>
        <v>#召唤并加强骷髅，亡灵召唤打法核心兵团</v>
      </c>
      <c r="E21" s="289" t="str">
        <f>INDEX(兵团team!D:D,MATCH(兵团基本资料!$A:$A,兵团team!$A:$A,0),0)</f>
        <v>墓园恶灵</v>
      </c>
      <c r="F21" s="289" t="str">
        <f>INDEX(兵团team!E:E,MATCH(兵团基本资料!$A:$A,兵团team!$A:$A,0),0)</f>
        <v>亡灵</v>
      </c>
      <c r="G21" s="289" t="str">
        <f>INDEX(兵团team!F:F,MATCH(兵团基本资料!$A:$A,兵团team!$A:$A,0),0)</f>
        <v>魔法</v>
      </c>
      <c r="H21" s="289">
        <f>INDEX(兵团team!G:G,MATCH(兵团基本资料!$A:$A,兵团team!$A:$A,0),0)</f>
        <v>4</v>
      </c>
      <c r="I21" s="289" t="str">
        <f>INDEX(兵团team!H:H,MATCH(兵团基本资料!$A:$A,兵团team!$A:$A,0),0)</f>
        <v>地面</v>
      </c>
      <c r="J21" s="289">
        <f>INDEX(兵团team!K:K,MATCH(兵团基本资料!$A:$A,兵团team!$A:$A,0),0)</f>
        <v>3</v>
      </c>
      <c r="K21" s="289" t="str">
        <f>IF(INDEX(兵团team!K:K,MATCH(兵团基本资料!$A:$A,兵团team!$A:$A,0),0)=1,"13",IF(INDEX(兵团team!K:K,MATCH(兵团基本资料!$A:$A,兵团team!$A:$A,0),0)=2,"14",IF(INDEX(兵团team!K:K,MATCH(兵团基本资料!$A:$A,兵团team!$A:$A,0),0)=3,"15","")))</f>
        <v>15</v>
      </c>
      <c r="L21" s="289" t="str">
        <f>INDEX(兵团team!DR:DR,MATCH(兵团基本资料!A21,兵团team!A:A,0),0)</f>
        <v>[2,51121]</v>
      </c>
      <c r="M21" s="43" t="str">
        <f>IFERROR("天赋名称："&amp;INDEX(语言辅助表!$Y:$Y,MATCH(--MID(L21,4,5),语言辅助表!$X:$X,0),0)&amp;"
"&amp;"天赋说明："&amp;"
"&amp;INDEX(语言辅助表!$Z:$Z,MATCH(--MID(L21,4,5),语言辅助表!$X:$X,0),0),"无")</f>
        <v>天赋名称：聚能
天赋说明：
[color=562600]魔法兵团精通法术奥义，英雄法术免伤提高[-][color=1ca216,fontsize=20]{($level+$ulevel)*2+8}%[-]</v>
      </c>
      <c r="N21" s="41" t="str">
        <f>INDEX(兵团team!AW:AW,MATCH(兵团基本资料!A21,兵团team!A:A,0),0)</f>
        <v>[[1,50053],[1,50160],[2,59069],[1,50161]]</v>
      </c>
      <c r="O21" s="43" t="str">
        <f>"技能名称："&amp;INDEX('04_语言配置表2'!C:C,MATCH("SKILL_"&amp;--MID(N21,5,5),'04_语言配置表2'!A:A,0),0)&amp;" ("&amp;INDEX('04_语言配置表2'!B:B,MATCH("SKILLDES1_"&amp;--MID(N21,5,5),'04_语言配置表2'!A:A,0),0)&amp;")"&amp;"
"&amp;"技能说明"&amp;"
"&amp;INDEX('04_语言配置表2'!C:C,MATCH("SKILLDES_"&amp;--MID(N21,5,5),'04_语言配置表2'!A:A,0),0)</f>
        <v>技能名称：#献祭 (面对巫妖，死亡并不是终结。)
技能说明
#[color=645252,fontsize=20]如果目标单位死亡，巫妖有一定概率召唤出1个骷髅战士，骷髅战士拥有[-][color=48b946,fontsize=20]{(($level+$ulevel)*1.5+10.5)*($teamlevel+9)}[-][color=645252,fontsize=20]攻击，[-][color=48b946,fontsize=20]{(($level+$ulevel)*30+220)*($teamlevel+9)}[-][color=645252,fontsize=20]生命，持续整场战斗。[-]</v>
      </c>
      <c r="P21" s="43" t="str">
        <f>"技能名称："&amp;INDEX('04_语言配置表2'!C:C,MATCH("SKILL_"&amp;--MID(N21,15,5),'04_语言配置表2'!A:A,0),0)&amp;" ("&amp;INDEX('04_语言配置表2'!B:B,MATCH("SKILLDES1_"&amp;--MID(N21,15,5),'04_语言配置表2'!A:A,0),0)&amp;")"&amp;"
"&amp;"技能说明"&amp;"
"&amp;INDEX('04_语言配置表2'!C:C,MATCH("SKILLDES_"&amp;--MID(N21,15,5),'04_语言配置表2'!A:A,0),0)</f>
        <v>技能名称：#毒云 (巫妖的魔法远超人类，举手投足都非同寻常。)
技能说明
#[color=645252,fontsize=20]巫妖的普通攻击有一定概率，对3个敌方单位造成[-][color=48b946,fontsize=20]{($level+$ulevel)*10+90}%[-][color=645252,fontsize=20]攻击的伤害，对[-][color=48b946,fontsize=20]「流血」[-][color=645252,fontsize=20]的目标单位伤害提高30%。[-]</v>
      </c>
      <c r="Q21" s="43" t="str">
        <f>"技能名称："&amp;INDEX('04_语言配置表2'!C:C,MATCH("SKILL_"&amp;--MID(N21,25,5),'04_语言配置表2'!A:A,0),0)&amp;" ("&amp;INDEX('04_语言配置表2'!B:B,MATCH("SKILLDES1_"&amp;--MID(N21,25,5),'04_语言配置表2'!A:A,0),0)&amp;")"&amp;"
"&amp;"技能说明"&amp;"
"&amp;INDEX('04_语言配置表2'!C:C,MATCH("SKILLDES_"&amp;--MID(N21,25,5),'04_语言配置表2'!A:A,0),0)</f>
        <v>技能名称：#黑暗增幅 (为了提升自己，巫妖甚至会牺牲己方生物。)
技能说明
#[color=645252,fontsize=20]巫妖攻击提高[-][color=48b946,fontsize=20]{($level+$ulevel)*4+16}%[-][color=645252,fontsize=20]。战场中每有1个己方墓园阵营的兵团上场，巫妖攻击距离额外提高50。[-]</v>
      </c>
      <c r="R21" s="43" t="str">
        <f>"技能名称："&amp;INDEX('04_语言配置表2'!C:C,MATCH("SKILL_"&amp;--MID(N21,35,5),'04_语言配置表2'!A:A,0),0)&amp;" ("&amp;INDEX('04_语言配置表2'!B:B,MATCH("SKILLDES1_"&amp;--MID(N21,35,5),'04_语言配置表2'!A:A,0),0)&amp;")"&amp;"
"&amp;"技能说明"&amp;"
"&amp;INDEX('04_语言配置表2'!C:C,MATCH("SKILLDES_"&amp;--MID(N21,35,5),'04_语言配置表2'!A:A,0),0)</f>
        <v>技能名称：#骸骨祭祀 (巫妖的魔法可以大幅度强化不死单位。)
技能说明
#[color=645252,fontsize=20]巫妖上场时，提高己方骷髅战士、骨龙[-][color=48b946,fontsize=20]{($level+$ulevel)*2+13}%[-][color=645252,fontsize=20]的生命和攻击。[-]</v>
      </c>
      <c r="S21" s="289" t="str">
        <f>IF(INDEX(兵团team!EX:EX,MATCH(兵团基本资料!A:A,兵团team!A:A,0),0)=1,"可觉醒","不可觉醒")</f>
        <v>可觉醒</v>
      </c>
      <c r="T21" s="289" t="str">
        <f>INDEX(兵团team!EN:EN,MATCH(兵团基本资料!A:A,兵团team!A:A,0),0)</f>
        <v>[3051,3052,3053,3054]</v>
      </c>
      <c r="U21" s="310" t="str">
        <f>IFERROR("任务提示："&amp;INDEX('04_语言配置表6'!C:C,MATCH("TASKDONE_"&amp;--MID(T21,2,4),'04_语言配置表6'!A:A,0),0)&amp;"
"&amp;"任务说明："&amp;"
"&amp;INDEX('04_语言配置表6'!C:C,MATCH("KAKUSE_MESSION_"&amp;--MID(T21,2,4),'04_语言配置表6'!A:A,0),0),"无")</f>
        <v>任务提示：#通关冠军级或以上龙之国
任务说明：
#[color=3c2a1e,fontsize=18]巫妖上阵且墓园兵团至少上阵[-][color=1ca216,fontsize=18]3[-][color=3c2a1e,fontsize=18]个，通关[-][color=1ca216,fontsize=18]1[-][color=3c2a1e,fontsize=18]次冠军级或以上龙之国。(扫荡不计入任务）[-]</v>
      </c>
      <c r="V21" s="310" t="str">
        <f>IFERROR("任务提示："&amp;INDEX('04_语言配置表6'!C:C,MATCH("TASKDONE_"&amp;--MID(T21,7,4),'04_语言配置表6'!A:A,0),0)&amp;"
"&amp;"任务说明："&amp;"
"&amp;INDEX('04_语言配置表6'!C:C,MATCH("KAKUSE_MESSION_"&amp;--MID(T21,7,4),'04_语言配置表6'!A:A,0),0),"无")</f>
        <v>任务提示：#消灭3个野怪
任务说明：
#[color=3c2a1e,fontsize=18]在联盟探索中，消灭[-][color=1ca216,fontsize=18]3[-][color=3c2a1e,fontsize=18]个野怪。[-]</v>
      </c>
      <c r="W21" s="310" t="str">
        <f>IFERROR("任务提示："&amp;INDEX('04_语言配置表6'!C:C,MATCH("TASKDONE_"&amp;--MID(T21,12,4),'04_语言配置表6'!A:A,0),0)&amp;"
"&amp;"任务说明："&amp;"
"&amp;INDEX('04_语言配置表6'!C:C,MATCH("KAKUSE_MESSION_"&amp;--MID(T21,12,4),'04_语言配置表6'!A:A,0),0),"无")</f>
        <v>任务提示：#收集100个英魂
任务说明：
#[color=3c2a1e,fontsize=18]在地下城17-2，17-4中收集[-][color=1ca216,fontsize=18]100[-][color=3c2a1e,fontsize=18]个寂亡女士英魂。[-]</v>
      </c>
      <c r="X21" s="314" t="str">
        <f>IFERROR("任务提示："&amp;INDEX('04_语言配置表6'!B:B,MATCH("TASKDONE_"&amp;--MID(T21,17,4),'04_语言配置表6'!A:A,0),0)&amp;"
"&amp;"任务说明："&amp;"
"&amp;INDEX('04_语言配置表6'!C:C,MATCH("KAKUSE_MESSION_"&amp;--MID(T21,17,4)&amp;"",'04_语言配置表6'!A:A,0),0),"无")</f>
        <v>任务提示：冠军对决获胜1次
任务说明：
#[color=3c2a1e,fontsize=18]在维德尼娜的带领下，上阵巫妖于冠军对决中取得[-][color=1ca216,fontsize=18]1[-][color=3c2a1e,fontsize=18]次胜利。[-]</v>
      </c>
    </row>
    <row r="22" spans="1:24">
      <c r="A22" s="41">
        <v>306</v>
      </c>
      <c r="B22" s="41" t="s">
        <v>135</v>
      </c>
      <c r="C22" s="43" t="str">
        <f>INDEX('04_语言配置表2'!$C:$C,MATCH("TEAMDES_"&amp;A22,'04_语言配置表2'!$A:$A,0),0)</f>
        <v>#黑暗骑士游走于墓园的中心，浑身充斥着令人胆寒的诅咒，他们屠戮生者，维持着墓地的秩序。</v>
      </c>
      <c r="D22" s="289" t="str">
        <f>INDEX('04_语言配置表2'!$C:$C,MATCH("TEAM_DINGWEI_"&amp;A22,'04_语言配置表2'!$A:$A,0),0)</f>
        <v>#顶级突击兵团，高爆发技能，越战越勇</v>
      </c>
      <c r="E22" s="289" t="str">
        <f>INDEX(兵团team!D:D,MATCH(兵团基本资料!$A:$A,兵团team!$A:$A,0),0)</f>
        <v>墓园恶灵</v>
      </c>
      <c r="F22" s="289" t="str">
        <f>INDEX(兵团team!E:E,MATCH(兵团基本资料!$A:$A,兵团team!$A:$A,0),0)</f>
        <v>亡灵</v>
      </c>
      <c r="G22" s="289" t="str">
        <f>INDEX(兵团team!F:F,MATCH(兵团基本资料!$A:$A,兵团team!$A:$A,0),0)</f>
        <v>突击</v>
      </c>
      <c r="H22" s="289">
        <f>INDEX(兵团team!G:G,MATCH(兵团基本资料!$A:$A,兵团team!$A:$A,0),0)</f>
        <v>9</v>
      </c>
      <c r="I22" s="289" t="str">
        <f>INDEX(兵团team!H:H,MATCH(兵团基本资料!$A:$A,兵团team!$A:$A,0),0)</f>
        <v>地面</v>
      </c>
      <c r="J22" s="289">
        <f>INDEX(兵团team!K:K,MATCH(兵团基本资料!$A:$A,兵团team!$A:$A,0),0)</f>
        <v>3</v>
      </c>
      <c r="K22" s="289" t="str">
        <f>IF(INDEX(兵团team!K:K,MATCH(兵团基本资料!$A:$A,兵团team!$A:$A,0),0)=1,"13",IF(INDEX(兵团team!K:K,MATCH(兵团基本资料!$A:$A,兵团team!$A:$A,0),0)=2,"14",IF(INDEX(兵团team!K:K,MATCH(兵团基本资料!$A:$A,兵团team!$A:$A,0),0)=3,"15","")))</f>
        <v>15</v>
      </c>
      <c r="L22" s="289" t="str">
        <f>INDEX(兵团team!DR:DR,MATCH(兵团基本资料!A22,兵团team!A:A,0),0)</f>
        <v>[3,52067]</v>
      </c>
      <c r="M22" s="43" t="str">
        <f>IFERROR("天赋名称："&amp;INDEX(语言辅助表!$Y:$Y,MATCH(--MID(L22,4,5),语言辅助表!$X:$X,0),0)&amp;"
"&amp;"天赋说明："&amp;"
"&amp;INDEX(语言辅助表!$Z:$Z,MATCH(--MID(L22,4,5),语言辅助表!$X:$X,0),0),"无")</f>
        <v>天赋名称：迂回
天赋说明：
[color=562600]优先攻击敌方后排，对射手及魔法兵团伤害提高[-][color=1ca216,fontsize=20]{($level+$ulevel)*6+24}%[-]</v>
      </c>
      <c r="N22" s="41" t="str">
        <f>INDEX(兵团team!AW:AW,MATCH(兵团基本资料!A22,兵团team!A:A,0),0)</f>
        <v>[[1,50162],[1,50210],[2,51117],[2,51058]]</v>
      </c>
      <c r="O22" s="43" t="str">
        <f>"技能名称："&amp;INDEX('04_语言配置表2'!C:C,MATCH("SKILL_"&amp;--MID(N22,5,5),'04_语言配置表2'!A:A,0),0)&amp;" ("&amp;INDEX('04_语言配置表2'!B:B,MATCH("SKILLDES1_"&amp;--MID(N22,5,5),'04_语言配置表2'!A:A,0),0)&amp;")"&amp;"
"&amp;"技能说明"&amp;"
"&amp;INDEX('04_语言配置表2'!C:C,MATCH("SKILLDES_"&amp;--MID(N22,5,5),'04_语言配置表2'!A:A,0),0)</f>
        <v>技能名称：#致命一击 (结合生前的技艺，黑暗骑士的攻击非常恐怖。)
技能说明
#[color=645252,fontsize=20]黑暗骑士兵团对当前攻击的兵团造成[-][color=48b946,fontsize=20]{(($level+$ulevel)*45+855)*0.01*$atk}[-][color=645252,fontsize=20]伤害，并造成[-][color=48b946,fontsize=20]「士气低落」[-][color=645252,fontsize=20]效果，持续10秒。[-]</v>
      </c>
      <c r="P22" s="43" t="str">
        <f>"技能名称："&amp;INDEX('04_语言配置表2'!C:C,MATCH("SKILL_"&amp;--MID(N22,15,5),'04_语言配置表2'!A:A,0),0)&amp;" ("&amp;INDEX('04_语言配置表2'!B:B,MATCH("SKILLDES1_"&amp;--MID(N22,15,5),'04_语言配置表2'!A:A,0),0)&amp;")"&amp;"
"&amp;"技能说明"&amp;"
"&amp;INDEX('04_语言配置表2'!C:C,MATCH("SKILLDES_"&amp;--MID(N22,15,5),'04_语言配置表2'!A:A,0),0)</f>
        <v>技能名称：#死亡冲锋 (黑暗骑士会吸收死者的力量，使自己更强。)
技能说明
#[color=645252,fontsize=20]如果目标兵团死亡，黑暗骑士攻击提高[-][color=48b946,fontsize=20]{($level+$ulevel)*2+8}%[-][color=645252,fontsize=20]。最多可叠加10次，持续整场战斗。[-]</v>
      </c>
      <c r="Q22" s="43" t="str">
        <f>"技能名称："&amp;INDEX('04_语言配置表2'!C:C,MATCH("SKILL_"&amp;--MID(N22,25,5),'04_语言配置表2'!A:A,0),0)&amp;" ("&amp;INDEX('04_语言配置表2'!B:B,MATCH("SKILLDES1_"&amp;--MID(N22,25,5),'04_语言配置表2'!A:A,0),0)&amp;")"&amp;"
"&amp;"技能说明"&amp;"
"&amp;INDEX('04_语言配置表2'!C:C,MATCH("SKILLDES_"&amp;--MID(N22,25,5),'04_语言配置表2'!A:A,0),0)</f>
        <v>技能名称：#骑士技巧 (黑暗骑士周身环绕死亡之力，刀枪不入。)
技能说明
#[color=645252,fontsize=20]黑暗骑士生命提高[-][color=48b946,fontsize=20]{($level+$ulevel)*2+8}%[-][color=645252,fontsize=20]，兵团免伤提高[-][-][color=48b946,fontsize=20]{($level+$ulevel)*1+4}%[-][color=645252,fontsize=20]。[-]</v>
      </c>
      <c r="R22" s="43" t="str">
        <f>"技能名称："&amp;INDEX('04_语言配置表2'!C:C,MATCH("SKILL_"&amp;--MID(N22,35,5),'04_语言配置表2'!A:A,0),0)&amp;" ("&amp;INDEX('04_语言配置表2'!B:B,MATCH("SKILLDES1_"&amp;--MID(N22,35,5),'04_语言配置表2'!A:A,0),0)&amp;")"&amp;"
"&amp;"技能说明"&amp;"
"&amp;INDEX('04_语言配置表2'!C:C,MATCH("SKILLDES_"&amp;--MID(N22,35,5),'04_语言配置表2'!A:A,0),0)</f>
        <v>技能名称：#恐怖镇压 (黑暗骑士出现，就象征着恐怖。)
技能说明
#[color=645252,fontsize=20]黑暗骑士暴击值提高[-][color=48b946,fontsize=20]{($level+$ulevel)*20+80}[-][color=645252,fontsize=20]，暴伤提高50%。[-]</v>
      </c>
      <c r="S22" s="289" t="str">
        <f>IF(INDEX(兵团team!EX:EX,MATCH(兵团基本资料!A:A,兵团team!A:A,0),0)=1,"可觉醒","不可觉醒")</f>
        <v>可觉醒</v>
      </c>
      <c r="T22" s="289" t="str">
        <f>INDEX(兵团team!EN:EN,MATCH(兵团基本资料!A:A,兵团team!A:A,0),0)</f>
        <v>[3061,3062,3063,3064]</v>
      </c>
      <c r="U22" s="310" t="str">
        <f>IFERROR("任务提示："&amp;INDEX('04_语言配置表6'!C:C,MATCH("TASKDONE_"&amp;--MID(T22,2,4),'04_语言配置表6'!A:A,0),0)&amp;"
"&amp;"任务说明："&amp;"
"&amp;INDEX('04_语言配置表6'!C:C,MATCH("KAKUSE_MESSION_"&amp;--MID(T22,2,4),'04_语言配置表6'!A:A,0),0),"无")</f>
        <v>任务提示：#通关冷酷级龙之国
任务说明：
#[color=3c2a1e,fontsize=18]黑暗骑士上阵且墓园兵团至少上阵[-][color=1ca216,fontsize=18]5[-][color=3c2a1e,fontsize=18]个，通关[-][color=1ca216,fontsize=18]1[-][color=3c2a1e,fontsize=18]次冷酷级龙之国。(扫荡不计入任务）[-]</v>
      </c>
      <c r="V22" s="310" t="str">
        <f>IFERROR("任务提示："&amp;INDEX('04_语言配置表6'!C:C,MATCH("TASKDONE_"&amp;--MID(T22,7,4),'04_语言配置表6'!A:A,0),0)&amp;"
"&amp;"任务说明："&amp;"
"&amp;INDEX('04_语言配置表6'!C:C,MATCH("KAKUSE_MESSION_"&amp;--MID(T22,7,4),'04_语言配置表6'!A:A,0),0),"无")</f>
        <v>任务提示：#击杀5个野怪
任务说明：
#[color=3c2a1e,fontsize=18]在联盟探索中，消灭[-][color=1ca216,fontsize=18]5[-][color=3c2a1e,fontsize=18]个野怪。[-]</v>
      </c>
      <c r="W22" s="310" t="str">
        <f>IFERROR("任务提示："&amp;INDEX('04_语言配置表6'!C:C,MATCH("TASKDONE_"&amp;--MID(T22,12,4),'04_语言配置表6'!A:A,0),0)&amp;"
"&amp;"任务说明："&amp;"
"&amp;INDEX('04_语言配置表6'!C:C,MATCH("KAKUSE_MESSION_"&amp;--MID(T22,12,4),'04_语言配置表6'!A:A,0),0),"无")</f>
        <v>任务提示：#收集100个英魂
任务说明：
#[color=3c2a1e,fontsize=18]在地下城15-2，15-4中收集[-][color=1ca216,fontsize=18]100[-][color=3c2a1e,fontsize=18]个恐惧领主英魂。[-]</v>
      </c>
      <c r="X22" s="314" t="str">
        <f>IFERROR("任务提示："&amp;INDEX('04_语言配置表6'!B:B,MATCH("TASKDONE_"&amp;--MID(T22,17,4),'04_语言配置表6'!A:A,0),0)&amp;"
"&amp;"任务说明："&amp;"
"&amp;INDEX('04_语言配置表6'!C:C,MATCH("KAKUSE_MESSION_"&amp;--MID(T22,17,4)&amp;"",'04_语言配置表6'!A:A,0),0),"无")</f>
        <v>任务提示：冠军对决获胜3次
任务说明：
#[color=3c2a1e,fontsize=18]黑暗骑士上阵且墓园兵团至少上阵[-][color=1ca216,fontsize=18]3[-][color=3c2a1e,fontsize=18]个，在冠军对决中取得[-][color=1ca216,fontsize=18]3[-][color=3c2a1e,fontsize=18]次胜利。[-]</v>
      </c>
    </row>
    <row r="23" spans="1:24">
      <c r="A23" s="41">
        <v>307</v>
      </c>
      <c r="B23" s="41" t="s">
        <v>136</v>
      </c>
      <c r="C23" s="43" t="str">
        <f>INDEX('04_语言配置表2'!$C:$C,MATCH("TEAMDES_"&amp;A23,'04_语言配置表2'!$A:$A,0),0)</f>
        <v>#尽管龙族一直将骨龙视为生死大敌，但作为墓园的顶级兵种，骨龙与龙族仍为势均力敌的存在。</v>
      </c>
      <c r="D23" s="289" t="str">
        <f>INDEX('04_语言配置表2'!$C:$C,MATCH("TEAM_DINGWEI_"&amp;A23,'04_语言配置表2'!$A:$A,0),0)</f>
        <v>#降低所有敌人的兵团免伤，高效突破敌人防线</v>
      </c>
      <c r="E23" s="289" t="str">
        <f>INDEX(兵团team!D:D,MATCH(兵团基本资料!$A:$A,兵团team!$A:$A,0),0)</f>
        <v>墓园恶灵</v>
      </c>
      <c r="F23" s="289" t="str">
        <f>INDEX(兵团team!E:E,MATCH(兵团基本资料!$A:$A,兵团team!$A:$A,0),0)</f>
        <v>龙</v>
      </c>
      <c r="G23" s="289" t="str">
        <f>INDEX(兵团team!F:F,MATCH(兵团基本资料!$A:$A,兵团team!$A:$A,0),0)</f>
        <v>输出</v>
      </c>
      <c r="H23" s="289">
        <f>INDEX(兵团team!G:G,MATCH(兵团基本资料!$A:$A,兵团team!$A:$A,0),0)</f>
        <v>1</v>
      </c>
      <c r="I23" s="289" t="str">
        <f>INDEX(兵团team!H:H,MATCH(兵团基本资料!$A:$A,兵团team!$A:$A,0),0)</f>
        <v>飞行</v>
      </c>
      <c r="J23" s="289">
        <f>INDEX(兵团team!K:K,MATCH(兵团基本资料!$A:$A,兵团team!$A:$A,0),0)</f>
        <v>3</v>
      </c>
      <c r="K23" s="289" t="str">
        <f>IF(INDEX(兵团team!K:K,MATCH(兵团基本资料!$A:$A,兵团team!$A:$A,0),0)=1,"13",IF(INDEX(兵团team!K:K,MATCH(兵团基本资料!$A:$A,兵团team!$A:$A,0),0)=2,"14",IF(INDEX(兵团team!K:K,MATCH(兵团基本资料!$A:$A,兵团team!$A:$A,0),0)=3,"15","")))</f>
        <v>15</v>
      </c>
      <c r="L23" s="289" t="str">
        <f>INDEX(兵团team!DR:DR,MATCH(兵团基本资料!A23,兵团team!A:A,0),0)</f>
        <v>[1,50213]</v>
      </c>
      <c r="M23" s="43" t="str">
        <f>IFERROR("天赋名称："&amp;INDEX(语言辅助表!$Y:$Y,MATCH(--MID(L23,4,5),语言辅助表!$X:$X,0),0)&amp;"
"&amp;"天赋说明："&amp;"
"&amp;INDEX(语言辅助表!$Z:$Z,MATCH(--MID(L23,4,5),语言辅助表!$X:$X,0),0),"无")</f>
        <v>天赋名称：破甲
天赋说明：
[color=562600]攻击兵团降低目标兵团[-][color=1ca216,fontsize=20]{($level+$ulevel)*4+16}%[-][color=562600]防御，不可叠加[-]</v>
      </c>
      <c r="N23" s="41" t="s">
        <v>12013</v>
      </c>
      <c r="O23" s="43" t="str">
        <f>"技能名称："&amp;INDEX('04_语言配置表2'!C:C,MATCH("SKILL_"&amp;--MID(N23,5,5),'04_语言配置表2'!A:A,0),0)&amp;" ("&amp;INDEX('04_语言配置表2'!B:B,MATCH("SKILLDES1_"&amp;--MID(N23,5,5),'04_语言配置表2'!A:A,0),0)&amp;")"&amp;"
"&amp;"技能说明"&amp;"
"&amp;INDEX('04_语言配置表2'!C:C,MATCH("SKILLDES_"&amp;--MID(N23,5,5),'04_语言配置表2'!A:A,0),0)</f>
        <v>技能名称：#恐惧 (骨龙的出现会对敌人造成巨大的心理压力。)
技能说明
#[color=645252,fontsize=20]骨龙每隔[-][color=48b946,fontsize=20]{($level+$ulevel)*(-1)+31}[-][color=645252,fontsize=20]秒，对极大范围内敌方兵团造成[-][color=48b946,fontsize=20]「士气低落」[-][color=645252,fontsize=20]效果，并降低20%兵团免伤，持续10秒。[-]</v>
      </c>
      <c r="P23" s="43" t="str">
        <f>"技能名称："&amp;INDEX('04_语言配置表2'!C:C,MATCH("SKILL_"&amp;--MID(N23,15,5),'04_语言配置表2'!A:A,0),0)&amp;" ("&amp;INDEX('04_语言配置表2'!B:B,MATCH("SKILLDES1_"&amp;--MID(N23,15,5),'04_语言配置表2'!A:A,0),0)&amp;")"&amp;"
"&amp;"技能说明"&amp;"
"&amp;INDEX('04_语言配置表2'!C:C,MATCH("SKILLDES_"&amp;--MID(N23,15,5),'04_语言配置表2'!A:A,0),0)</f>
        <v>技能名称：#碾压 (骨龙庞大的身形使它们随意一击都恐怖非常。)
技能说明
#[color=645252,fontsize=20]骨龙的普通攻击有一定概率，对当前攻击的兵团造成[-][color=48b946,fontsize=20]{(($level+$ulevel)*6+34)*0.01*$atk}[-][color=645252,fontsize=20]伤害，并造成[-][color=48b946,fontsize=20]「沉默」[-][color=645252,fontsize=20]效果，持续10秒。[-]</v>
      </c>
      <c r="Q23" s="43" t="str">
        <f>"技能名称："&amp;INDEX('04_语言配置表2'!C:C,MATCH("SKILL_"&amp;--MID(N23,25,5),'04_语言配置表2'!A:A,0),0)&amp;" ("&amp;INDEX('04_语言配置表2'!B:B,MATCH("SKILLDES1_"&amp;--MID(N23,25,5),'04_语言配置表2'!A:A,0),0)&amp;")"&amp;"
"&amp;"技能说明"&amp;"
"&amp;INDEX('04_语言配置表2'!C:C,MATCH("SKILLDES_"&amp;--MID(N23,25,5),'04_语言配置表2'!A:A,0),0)</f>
        <v>技能名称：#破甲 (在骨龙的利爪面前，任何护甲都是可笑的。)
技能说明
#[color=645252,fontsize=20]骨龙破防值提高[-][color=48b946,fontsize=20]{(($level+$ulevel)*0.2+1.8)*($teamlevel+9)}[-][color=645252,fontsize=20]。攻击[-][color=48b946,fontsize=20]「士气低落」[-][color=645252,fontsize=20]效果下的敌方单位时，加成翻倍。[-]</v>
      </c>
      <c r="R23" s="43" t="str">
        <f>"技能名称："&amp;INDEX('04_语言配置表2'!C:C,MATCH("SKILL_"&amp;--MID(N23,35,5),'04_语言配置表2'!A:A,0),0)&amp;" ("&amp;INDEX('04_语言配置表2'!B:B,MATCH("SKILLDES1_"&amp;--MID(N23,35,5),'04_语言配置表2'!A:A,0),0)&amp;")"&amp;"
"&amp;"技能说明"&amp;"
"&amp;INDEX('04_语言配置表2'!C:C,MATCH("SKILLDES_"&amp;--MID(N23,35,5),'04_语言配置表2'!A:A,0),0)</f>
        <v>技能名称：#衰老 (面对骨龙，就不得不承受他的死亡气息。)
技能说明
#[color=645252,fontsize=20]骨龙在场时，所有敌方兵团降低[-][color=48b946,fontsize=20]{($level+$ulevel)*0.5+9.5}%[-][color=645252,fontsize=20]的兵团免伤。[-]</v>
      </c>
      <c r="S23" s="289" t="str">
        <f>IF(INDEX(兵团team!EX:EX,MATCH(兵团基本资料!A:A,兵团team!A:A,0),0)=1,"可觉醒","不可觉醒")</f>
        <v>不可觉醒</v>
      </c>
      <c r="T23" s="289" t="str">
        <f>INDEX(兵团team!EN:EN,MATCH(兵团基本资料!A:A,兵团team!A:A,0),0)</f>
        <v>[1011,1012,1013,1014]</v>
      </c>
      <c r="U23" s="310" t="str">
        <f>IFERROR("任务提示："&amp;INDEX('04_语言配置表6'!C:C,MATCH("TASKDONE_"&amp;--MID(T23,2,4),'04_语言配置表6'!A:A,0),0)&amp;"
"&amp;"任务说明："&amp;"
"&amp;INDEX('04_语言配置表6'!C:C,MATCH("KAKUSE_MESSION_"&amp;--MID(T23,2,4),'04_语言配置表6'!A:A,0),0),"无")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23" s="310" t="str">
        <f>IFERROR("任务提示："&amp;INDEX('04_语言配置表6'!C:C,MATCH("TASKDONE_"&amp;--MID(T23,7,4),'04_语言配置表6'!A:A,0),0)&amp;"
"&amp;"任务说明："&amp;"
"&amp;INDEX('04_语言配置表6'!C:C,MATCH("KAKUSE_MESSION_"&amp;--MID(T23,7,4),'04_语言配置表6'!A:A,0),0),"无")</f>
        <v>任务提示：#击杀5个野怪
任务说明：
#[color=3c2a1e,fontsize=18]在联盟探索中，消灭[-][color=1ca216,fontsize=18]5[-][color=3c2a1e,fontsize=18]个野怪。[-]</v>
      </c>
      <c r="W23" s="310" t="str">
        <f>IFERROR("任务提示："&amp;INDEX('04_语言配置表6'!C:C,MATCH("TASKDONE_"&amp;--MID(T23,12,4),'04_语言配置表6'!A:A,0),0)&amp;"
"&amp;"任务说明："&amp;"
"&amp;INDEX('04_语言配置表6'!C:C,MATCH("KAKUSE_MESSION_"&amp;--MID(T23,12,4),'04_语言配置表6'!A:A,0),0),"无")</f>
        <v>任务提示：#收集100个英魂
任务说明：
#[color=3c2a1e,fontsize=18]在地下城14-2，14-4中收集[-][color=1ca216,fontsize=18]100[-][color=3c2a1e,fontsize=18]个皇家禁卫英魂。[-]</v>
      </c>
      <c r="X23" s="314" t="str">
        <f>IFERROR("任务提示："&amp;INDEX('04_语言配置表6'!B:B,MATCH("TASKDONE_"&amp;--MID(T23,17,4),'04_语言配置表6'!A:A,0),0)&amp;"
"&amp;"任务说明："&amp;"
"&amp;INDEX('04_语言配置表6'!C:C,MATCH("KAKUSE_MESSION_"&amp;--MID(T23,17,4)&amp;"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24" spans="1:24">
      <c r="A24" s="41">
        <v>308</v>
      </c>
      <c r="B24" s="41" t="s">
        <v>1806</v>
      </c>
      <c r="C24" s="43" t="str">
        <f>INDEX('04_语言配置表2'!$C:$C,MATCH("TEAMDES_"&amp;A24,'04_语言配置表2'!$A:$A,0),0)</f>
        <v>#在古老陵墓中沉睡的不死者，任何打扰他的人都会受到诅咒。</v>
      </c>
      <c r="D24" s="289" t="str">
        <f>INDEX('04_语言配置表2'!$C:$C,MATCH("TEAM_DINGWEI_"&amp;A24,'04_语言配置表2'!$A:$A,0),0)</f>
        <v>#携带疾病，可降低所有敌人的受治疗效果</v>
      </c>
      <c r="E24" s="289" t="str">
        <f>INDEX(兵团team!D:D,MATCH(兵团基本资料!$A:$A,兵团team!$A:$A,0),0)</f>
        <v>墓园恶灵</v>
      </c>
      <c r="F24" s="289" t="str">
        <f>INDEX(兵团team!E:E,MATCH(兵团基本资料!$A:$A,兵团team!$A:$A,0),0)</f>
        <v>亡灵</v>
      </c>
      <c r="G24" s="289" t="str">
        <f>INDEX(兵团team!F:F,MATCH(兵团基本资料!$A:$A,兵团team!$A:$A,0),0)</f>
        <v>防御</v>
      </c>
      <c r="H24" s="289">
        <f>INDEX(兵团team!G:G,MATCH(兵团基本资料!$A:$A,兵团team!$A:$A,0),0)</f>
        <v>4</v>
      </c>
      <c r="I24" s="289" t="str">
        <f>INDEX(兵团team!H:H,MATCH(兵团基本资料!$A:$A,兵团team!$A:$A,0),0)</f>
        <v>地面</v>
      </c>
      <c r="J24" s="289">
        <f>INDEX(兵团team!K:K,MATCH(兵团基本资料!$A:$A,兵团team!$A:$A,0),0)</f>
        <v>3</v>
      </c>
      <c r="K24" s="289" t="str">
        <f>IF(INDEX(兵团team!K:K,MATCH(兵团基本资料!$A:$A,兵团team!$A:$A,0),0)=1,"13",IF(INDEX(兵团team!K:K,MATCH(兵团基本资料!$A:$A,兵团team!$A:$A,0),0)=2,"14",IF(INDEX(兵团team!K:K,MATCH(兵团基本资料!$A:$A,兵团team!$A:$A,0),0)=3,"15","")))</f>
        <v>15</v>
      </c>
      <c r="L24" s="289" t="str">
        <f>INDEX(兵团team!DR:DR,MATCH(兵团基本资料!A24,兵团team!A:A,0),0)</f>
        <v>[2,51120]</v>
      </c>
      <c r="M24" s="43" t="str">
        <f>IFERROR("天赋名称："&amp;INDEX(语言辅助表!$Y:$Y,MATCH(--MID(L24,4,5),语言辅助表!$X:$X,0),0)&amp;"
"&amp;"天赋说明："&amp;"
"&amp;INDEX(语言辅助表!$Z:$Z,MATCH(--MID(L24,4,5),语言辅助表!$X:$X,0),0),"无")</f>
        <v>天赋名称：重盾
天赋说明：
[color=562600]防御兵团具有更高的生存能力，兵团免伤提高[-][color=1ca216,fontsize=20]{($level+$ulevel)*2+8}%[-]</v>
      </c>
      <c r="N24" s="41" t="str">
        <f>INDEX(兵团team!AW:AW,MATCH(兵团基本资料!A24,兵团team!A:A,0),0)</f>
        <v>[[1,50489],[1,50490],[2,59226],[3,52309]]</v>
      </c>
      <c r="O24" s="43" t="str">
        <f>"技能名称："&amp;INDEX('04_语言配置表2'!C:C,MATCH("SKILL_"&amp;--MID(N24,5,5),'04_语言配置表2'!A:A,0),0)&amp;" ("&amp;INDEX('04_语言配置表2'!B:B,MATCH("SKILLDES1_"&amp;--MID(N24,5,5),'04_语言配置表2'!A:A,0),0)&amp;")"&amp;"
"&amp;"技能说明"&amp;"
"&amp;INDEX('04_语言配置表2'!C:C,MATCH("SKILLDES_"&amp;--MID(N24,5,5),'04_语言配置表2'!A:A,0),0)</f>
        <v>技能名称：#腐烂诅咒 (我诅咒所有生者。)
技能说明
#[color=645252,fontsize=20]每隔20秒木乃伊对周围一定范围内敌方单位造成[-][color=48b946,fontsize=20]{(($level+$ulevel)*10+190)*0.01*$atk}[-][color=645252,fontsize=20]伤害，并附加[-][color=48b946,fontsize=20]「疾病」[-][color=645252,fontsize=20]效果，持续12秒。[-]</v>
      </c>
      <c r="P24" s="43" t="str">
        <f>"技能名称："&amp;INDEX('04_语言配置表2'!C:C,MATCH("SKILL_"&amp;--MID(N24,15,5),'04_语言配置表2'!A:A,0),0)&amp;" ("&amp;INDEX('04_语言配置表2'!B:B,MATCH("SKILLDES1_"&amp;--MID(N24,15,5),'04_语言配置表2'!A:A,0),0)&amp;")"&amp;"
"&amp;"技能说明"&amp;"
"&amp;INDEX('04_语言配置表2'!C:C,MATCH("SKILLDES_"&amp;--MID(N24,15,5),'04_语言配置表2'!A:A,0),0)</f>
        <v>技能名称：#裹尸布 (千年不朽的躯体，隐藏于层层的白纱之下。)
技能说明
#[color=645252,fontsize=20]每次施放【腐烂诅咒】后，为自己恢复最大生命值[-][color=48b946,fontsize=20]{($level+$ulevel)*0.5+4.5}%[-][color=645252,fontsize=20]的生命，并提高自身[-][color=48b946,fontsize=20]{($level+$ulevel)*1+9}%[-][color=645252,fontsize=20]兵团免伤，持续10秒。[-]</v>
      </c>
      <c r="Q24" s="43" t="str">
        <f>"技能名称："&amp;INDEX('04_语言配置表2'!C:C,MATCH("SKILL_"&amp;--MID(N24,25,5),'04_语言配置表2'!A:A,0),0)&amp;" ("&amp;INDEX('04_语言配置表2'!B:B,MATCH("SKILLDES1_"&amp;--MID(N24,25,5),'04_语言配置表2'!A:A,0),0)&amp;")"&amp;"
"&amp;"技能说明"&amp;"
"&amp;INDEX('04_语言配置表2'!C:C,MATCH("SKILLDES_"&amp;--MID(N24,25,5),'04_语言配置表2'!A:A,0),0)</f>
        <v>技能名称：#疫病源头 (远古的诅咒，在渐渐蔓延。)
技能说明
#[color=645252,fontsize=20]木乃伊免疫[-][color=48b946,fontsize=20]「疾病」[-][color=645252,fontsize=20]。木乃伊在场时，所有敌方兵团的受治疗效果降低[-][color=48b946,fontsize=20]{($level+$ulevel)*2+8}%[-][color=645252,fontsize=20]。[-]</v>
      </c>
      <c r="R24" s="43" t="str">
        <f>"技能名称："&amp;INDEX('04_语言配置表2'!C:C,MATCH("SKILL_"&amp;--MID(N24,35,5),'04_语言配置表2'!A:A,0),0)&amp;" ("&amp;INDEX('04_语言配置表2'!B:B,MATCH("SKILLDES1_"&amp;--MID(N24,35,5),'04_语言配置表2'!A:A,0),0)&amp;")"&amp;"
"&amp;"技能说明"&amp;"
"&amp;INDEX('04_语言配置表2'!C:C,MATCH("SKILLDES_"&amp;--MID(N24,35,5),'04_语言配置表2'!A:A,0),0)</f>
        <v>技能名称：#瘟神 (来自远古的诅咒，构筑了他的防御。)
技能说明
#[color=645252,fontsize=20]木乃伊的防御提高[-][color=48b946,fontsize=20]{($level+$ulevel)*3+12}%[-][color=645252,fontsize=20]，如果攻击木乃伊的敌方单位处于[-][color=48b946,fontsize=20]「疾病」[-][color=645252,fontsize=20]效果，加成翻倍。[-]</v>
      </c>
      <c r="S24" s="289" t="str">
        <f>IF(INDEX(兵团team!EX:EX,MATCH(兵团基本资料!A:A,兵团team!A:A,0),0)=1,"可觉醒","不可觉醒")</f>
        <v>不可觉醒</v>
      </c>
      <c r="T24" s="289" t="str">
        <f>INDEX(兵团team!EN:EN,MATCH(兵团基本资料!A:A,兵团team!A:A,0),0)</f>
        <v>[3061,3062,3063,3064]</v>
      </c>
      <c r="U24" s="310" t="str">
        <f>IFERROR("任务提示："&amp;INDEX('04_语言配置表6'!C:C,MATCH("TASKDONE_"&amp;--MID(T24,2,4),'04_语言配置表6'!A:A,0),0)&amp;"
"&amp;"任务说明："&amp;"
"&amp;INDEX('04_语言配置表6'!C:C,MATCH("KAKUSE_MESSION_"&amp;--MID(T24,2,4),'04_语言配置表6'!A:A,0),0),"无")</f>
        <v>任务提示：#通关冷酷级龙之国
任务说明：
#[color=3c2a1e,fontsize=18]黑暗骑士上阵且墓园兵团至少上阵[-][color=1ca216,fontsize=18]5[-][color=3c2a1e,fontsize=18]个，通关[-][color=1ca216,fontsize=18]1[-][color=3c2a1e,fontsize=18]次冷酷级龙之国。(扫荡不计入任务）[-]</v>
      </c>
      <c r="V24" s="310" t="str">
        <f>IFERROR("任务提示："&amp;INDEX('04_语言配置表6'!C:C,MATCH("TASKDONE_"&amp;--MID(T24,7,4),'04_语言配置表6'!A:A,0),0)&amp;"
"&amp;"任务说明："&amp;"
"&amp;INDEX('04_语言配置表6'!C:C,MATCH("KAKUSE_MESSION_"&amp;--MID(T24,7,4),'04_语言配置表6'!A:A,0),0),"无")</f>
        <v>任务提示：#击杀5个野怪
任务说明：
#[color=3c2a1e,fontsize=18]在联盟探索中，消灭[-][color=1ca216,fontsize=18]5[-][color=3c2a1e,fontsize=18]个野怪。[-]</v>
      </c>
      <c r="W24" s="310" t="str">
        <f>IFERROR("任务提示："&amp;INDEX('04_语言配置表6'!C:C,MATCH("TASKDONE_"&amp;--MID(T24,12,4),'04_语言配置表6'!A:A,0),0)&amp;"
"&amp;"任务说明："&amp;"
"&amp;INDEX('04_语言配置表6'!C:C,MATCH("KAKUSE_MESSION_"&amp;--MID(T24,12,4),'04_语言配置表6'!A:A,0),0),"无")</f>
        <v>任务提示：#收集100个英魂
任务说明：
#[color=3c2a1e,fontsize=18]在地下城15-2，15-4中收集[-][color=1ca216,fontsize=18]100[-][color=3c2a1e,fontsize=18]个恐惧领主英魂。[-]</v>
      </c>
      <c r="X24" s="314" t="str">
        <f>IFERROR("任务提示："&amp;INDEX('04_语言配置表6'!B:B,MATCH("TASKDONE_"&amp;--MID(T24,17,4),'04_语言配置表6'!A:A,0),0)&amp;"
"&amp;"任务说明："&amp;"
"&amp;INDEX('04_语言配置表6'!C:C,MATCH("KAKUSE_MESSION_"&amp;--MID(T24,17,4)&amp;"",'04_语言配置表6'!A:A,0),0),"无")</f>
        <v>任务提示：冠军对决获胜3次
任务说明：
#[color=3c2a1e,fontsize=18]黑暗骑士上阵且墓园兵团至少上阵[-][color=1ca216,fontsize=18]3[-][color=3c2a1e,fontsize=18]个，在冠军对决中取得[-][color=1ca216,fontsize=18]3[-][color=3c2a1e,fontsize=18]次胜利。[-]</v>
      </c>
    </row>
    <row r="25" spans="1:24">
      <c r="A25" s="41">
        <v>401</v>
      </c>
      <c r="B25" s="41" t="s">
        <v>138</v>
      </c>
      <c r="C25" s="43" t="str">
        <f>INDEX('04_语言配置表2'!$C:$C,MATCH("TEAMDES_"&amp;A25,'04_语言配置表2'!$A:$A,0),0)</f>
        <v>#地精战士身着轻甲，手握重兵器，善于以速度和数量快速冲破敌人的防线，极为凶残和坚韧。</v>
      </c>
      <c r="D25" s="289" t="str">
        <f>INDEX('04_语言配置表2'!$C:$C,MATCH("TEAM_DINGWEI_"&amp;A25,'04_语言配置表2'!$A:$A,0),0)</f>
        <v>#反击风暴，强力近战输出，生命越低攻击越高</v>
      </c>
      <c r="E25" s="289" t="str">
        <f>INDEX(兵团team!D:D,MATCH(兵团基本资料!$A:$A,兵团team!$A:$A,0),0)</f>
        <v>高山据点</v>
      </c>
      <c r="F25" s="289" t="str">
        <f>INDEX(兵团team!E:E,MATCH(兵团基本资料!$A:$A,兵团team!$A:$A,0),0)</f>
        <v>兽人</v>
      </c>
      <c r="G25" s="289" t="str">
        <f>INDEX(兵团team!F:F,MATCH(兵团基本资料!$A:$A,兵团team!$A:$A,0),0)</f>
        <v>输出</v>
      </c>
      <c r="H25" s="289">
        <f>INDEX(兵团team!G:G,MATCH(兵团基本资料!$A:$A,兵团team!$A:$A,0),0)</f>
        <v>9</v>
      </c>
      <c r="I25" s="289" t="str">
        <f>INDEX(兵团team!H:H,MATCH(兵团基本资料!$A:$A,兵团team!$A:$A,0),0)</f>
        <v>地面</v>
      </c>
      <c r="J25" s="289">
        <f>INDEX(兵团team!K:K,MATCH(兵团基本资料!$A:$A,兵团team!$A:$A,0),0)</f>
        <v>1</v>
      </c>
      <c r="K25" s="289" t="str">
        <f>IF(INDEX(兵团team!K:K,MATCH(兵团基本资料!$A:$A,兵团team!$A:$A,0),0)=1,"13",IF(INDEX(兵团team!K:K,MATCH(兵团基本资料!$A:$A,兵团team!$A:$A,0),0)=2,"14",IF(INDEX(兵团team!K:K,MATCH(兵团基本资料!$A:$A,兵团team!$A:$A,0),0)=3,"15","")))</f>
        <v>13</v>
      </c>
      <c r="L25" s="289" t="str">
        <f>INDEX(兵团team!DR:DR,MATCH(兵团基本资料!A25,兵团team!A:A,0),0)</f>
        <v>[1,50213]</v>
      </c>
      <c r="M25" s="43" t="str">
        <f>IFERROR("天赋名称："&amp;INDEX(语言辅助表!$Y:$Y,MATCH(--MID(L25,4,5),语言辅助表!$X:$X,0),0)&amp;"
"&amp;"天赋说明："&amp;"
"&amp;INDEX(语言辅助表!$Z:$Z,MATCH(--MID(L25,4,5),语言辅助表!$X:$X,0),0),"无")</f>
        <v>天赋名称：破甲
天赋说明：
[color=562600]攻击兵团降低目标兵团[-][color=1ca216,fontsize=20]{($level+$ulevel)*4+16}%[-][color=562600]防御，不可叠加[-]</v>
      </c>
      <c r="N25" s="41" t="str">
        <f>INDEX(兵团team!AW:AW,MATCH(兵团基本资料!A25,兵团team!A:A,0),0)</f>
        <v>[[1,50059],[2,59105],[3,52029],[2,59030]]</v>
      </c>
      <c r="O25" s="43" t="str">
        <f>"技能名称："&amp;INDEX('04_语言配置表2'!C:C,MATCH("SKILL_"&amp;--MID(N25,5,5),'04_语言配置表2'!A:A,0),0)&amp;" ("&amp;INDEX('04_语言配置表2'!B:B,MATCH("SKILLDES1_"&amp;--MID(N25,5,5),'04_语言配置表2'!A:A,0),0)&amp;")"&amp;"
"&amp;"技能说明"&amp;"
"&amp;INDEX('04_语言配置表2'!C:C,MATCH("SKILLDES_"&amp;--MID(N25,5,5),'04_语言配置表2'!A:A,0),0)</f>
        <v>技能名称：#战争风暴 (受到攻击时会发狂疯狂反击对手。)
技能说明
#[color=645252,fontsize=20]地精战士的普通攻击有一定概率，对3个敌方单位造成[-][color=48b946,fontsize=20]{($level+$ulevel)*8+52}%[-][color=645252,fontsize=20]攻击的伤害。[-]</v>
      </c>
      <c r="P25" s="43" t="str">
        <f>"技能名称："&amp;INDEX('04_语言配置表2'!C:C,MATCH("SKILL_"&amp;--MID(N25,15,5),'04_语言配置表2'!A:A,0),0)&amp;" ("&amp;INDEX('04_语言配置表2'!B:B,MATCH("SKILLDES1_"&amp;--MID(N25,15,5),'04_语言配置表2'!A:A,0),0)&amp;")"&amp;"
"&amp;"技能说明"&amp;"
"&amp;INDEX('04_语言配置表2'!C:C,MATCH("SKILLDES_"&amp;--MID(N25,15,5),'04_语言配置表2'!A:A,0),0)</f>
        <v>技能名称：#狂暴 (进入战斗会发狂，攻击更猛烈。)
技能说明
#[color=645252,fontsize=20]地精战士暴击值提高[-][color=48b946,fontsize=20]{($level+$ulevel)*40+160}[-][color=645252,fontsize=20]，生命低于35%后效果翻倍。（生命恢复后依然生效）[-]</v>
      </c>
      <c r="Q25" s="43" t="str">
        <f>"技能名称："&amp;INDEX('04_语言配置表2'!C:C,MATCH("SKILL_"&amp;--MID(N25,25,5),'04_语言配置表2'!A:A,0),0)&amp;" ("&amp;INDEX('04_语言配置表2'!B:B,MATCH("SKILLDES1_"&amp;--MID(N25,25,5),'04_语言配置表2'!A:A,0),0)&amp;")"&amp;"
"&amp;"技能说明"&amp;"
"&amp;INDEX('04_语言配置表2'!C:C,MATCH("SKILLDES_"&amp;--MID(N25,25,5),'04_语言配置表2'!A:A,0),0)</f>
        <v>技能名称：#斩杀 (即将胜利时，他们会更加疯狂。)
技能说明
#[color=645252,fontsize=20]地精战士对阵生命低于30%的单位时，攻击提高[-][color=48b946,fontsize=20]{($level+$ulevel)*4+26}%[-][color=645252,fontsize=20]。[-]</v>
      </c>
      <c r="R25" s="43" t="str">
        <f>"技能名称："&amp;INDEX('04_语言配置表2'!C:C,MATCH("SKILL_"&amp;--MID(N25,35,5),'04_语言配置表2'!A:A,0),0)&amp;" ("&amp;INDEX('04_语言配置表2'!B:B,MATCH("SKILLDES1_"&amp;--MID(N25,35,5),'04_语言配置表2'!A:A,0),0)&amp;")"&amp;"
"&amp;"技能说明"&amp;"
"&amp;INDEX('04_语言配置表2'!C:C,MATCH("SKILLDES_"&amp;--MID(N25,35,5),'04_语言配置表2'!A:A,0),0)</f>
        <v>技能名称：#嗜血 (他们的攻击可以恢复自身的生命。)
技能说明
#[color=645252,fontsize=20]地精战士生命提高[-][color=48b946,fontsize=20]{($level+$ulevel)*3+12}%[-][color=645252,fontsize=20]，每次暴击都会恢复2%的生命。[-]</v>
      </c>
      <c r="S25" s="289" t="str">
        <f>IF(INDEX(兵团team!EX:EX,MATCH(兵团基本资料!A:A,兵团team!A:A,0),0)=1,"可觉醒","不可觉醒")</f>
        <v>不可觉醒</v>
      </c>
      <c r="T25" s="289" t="str">
        <f>INDEX(兵团team!EN:EN,MATCH(兵团基本资料!A:A,兵团team!A:A,0),0)</f>
        <v>[1011,1012,1013,1014]</v>
      </c>
      <c r="U25" s="310" t="str">
        <f>IFERROR("任务提示："&amp;INDEX('04_语言配置表6'!C:C,MATCH("TASKDONE_"&amp;--MID(T25,2,4),'04_语言配置表6'!A:A,0),0)&amp;"
"&amp;"任务说明："&amp;"
"&amp;INDEX('04_语言配置表6'!C:C,MATCH("KAKUSE_MESSION_"&amp;--MID(T25,2,4),'04_语言配置表6'!A:A,0),0),"无")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25" s="310" t="str">
        <f>IFERROR("任务提示："&amp;INDEX('04_语言配置表6'!C:C,MATCH("TASKDONE_"&amp;--MID(T25,7,4),'04_语言配置表6'!A:A,0),0)&amp;"
"&amp;"任务说明："&amp;"
"&amp;INDEX('04_语言配置表6'!C:C,MATCH("KAKUSE_MESSION_"&amp;--MID(T25,7,4),'04_语言配置表6'!A:A,0),0),"无")</f>
        <v>任务提示：#击杀5个野怪
任务说明：
#[color=3c2a1e,fontsize=18]在联盟探索中，消灭[-][color=1ca216,fontsize=18]5[-][color=3c2a1e,fontsize=18]个野怪。[-]</v>
      </c>
      <c r="W25" s="310" t="str">
        <f>IFERROR("任务提示："&amp;INDEX('04_语言配置表6'!C:C,MATCH("TASKDONE_"&amp;--MID(T25,12,4),'04_语言配置表6'!A:A,0),0)&amp;"
"&amp;"任务说明："&amp;"
"&amp;INDEX('04_语言配置表6'!C:C,MATCH("KAKUSE_MESSION_"&amp;--MID(T25,12,4),'04_语言配置表6'!A:A,0),0),"无")</f>
        <v>任务提示：#收集100个英魂
任务说明：
#[color=3c2a1e,fontsize=18]在地下城14-2，14-4中收集[-][color=1ca216,fontsize=18]100[-][color=3c2a1e,fontsize=18]个皇家禁卫英魂。[-]</v>
      </c>
      <c r="X25" s="314" t="str">
        <f>IFERROR("任务提示："&amp;INDEX('04_语言配置表6'!B:B,MATCH("TASKDONE_"&amp;--MID(T25,17,4),'04_语言配置表6'!A:A,0),0)&amp;"
"&amp;"任务说明："&amp;"
"&amp;INDEX('04_语言配置表6'!C:C,MATCH("KAKUSE_MESSION_"&amp;--MID(T25,17,4)&amp;"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26" spans="1:24">
      <c r="A26" s="41">
        <v>402</v>
      </c>
      <c r="B26" s="41" t="s">
        <v>139</v>
      </c>
      <c r="C26" s="43" t="str">
        <f>INDEX('04_语言配置表2'!$C:$C,MATCH("TEAMDES_"&amp;A26,'04_语言配置表2'!$A:$A,0),0)</f>
        <v>#好战的恶狼骑士驯服了巨狼作为坐骑，攻击更加迅猛，巨狼锋利的獠牙和利爪更让敌人感到恐惧。</v>
      </c>
      <c r="D26" s="289" t="str">
        <f>INDEX('04_语言配置表2'!$C:$C,MATCH("TEAM_DINGWEI_"&amp;A26,'04_语言配置表2'!$A:$A,0),0)</f>
        <v>#召唤野兽伙伴，生命越低攻击越高</v>
      </c>
      <c r="E26" s="289" t="str">
        <f>INDEX(兵团team!D:D,MATCH(兵团基本资料!$A:$A,兵团team!$A:$A,0),0)</f>
        <v>高山据点</v>
      </c>
      <c r="F26" s="289" t="str">
        <f>INDEX(兵团team!E:E,MATCH(兵团基本资料!$A:$A,兵团team!$A:$A,0),0)</f>
        <v>兽人</v>
      </c>
      <c r="G26" s="289" t="str">
        <f>INDEX(兵团team!F:F,MATCH(兵团基本资料!$A:$A,兵团team!$A:$A,0),0)</f>
        <v>突击</v>
      </c>
      <c r="H26" s="289">
        <f>INDEX(兵团team!G:G,MATCH(兵团基本资料!$A:$A,兵团team!$A:$A,0),0)</f>
        <v>9</v>
      </c>
      <c r="I26" s="289" t="str">
        <f>INDEX(兵团team!H:H,MATCH(兵团基本资料!$A:$A,兵团team!$A:$A,0),0)</f>
        <v>地面</v>
      </c>
      <c r="J26" s="289">
        <f>INDEX(兵团team!K:K,MATCH(兵团基本资料!$A:$A,兵团team!$A:$A,0),0)</f>
        <v>2</v>
      </c>
      <c r="K26" s="289" t="str">
        <f>IF(INDEX(兵团team!K:K,MATCH(兵团基本资料!$A:$A,兵团team!$A:$A,0),0)=1,"13",IF(INDEX(兵团team!K:K,MATCH(兵团基本资料!$A:$A,兵团team!$A:$A,0),0)=2,"14",IF(INDEX(兵团team!K:K,MATCH(兵团基本资料!$A:$A,兵团team!$A:$A,0),0)=3,"15","")))</f>
        <v>14</v>
      </c>
      <c r="L26" s="289" t="str">
        <f>INDEX(兵团team!DR:DR,MATCH(兵团基本资料!A26,兵团team!A:A,0),0)</f>
        <v>[3,52067]</v>
      </c>
      <c r="M26" s="43" t="str">
        <f>IFERROR("天赋名称："&amp;INDEX(语言辅助表!$Y:$Y,MATCH(--MID(L26,4,5),语言辅助表!$X:$X,0),0)&amp;"
"&amp;"天赋说明："&amp;"
"&amp;INDEX(语言辅助表!$Z:$Z,MATCH(--MID(L26,4,5),语言辅助表!$X:$X,0),0),"无")</f>
        <v>天赋名称：迂回
天赋说明：
[color=562600]优先攻击敌方后排，对射手及魔法兵团伤害提高[-][color=1ca216,fontsize=20]{($level+$ulevel)*6+24}%[-]</v>
      </c>
      <c r="N26" s="41" t="str">
        <f>INDEX(兵团team!AW:AW,MATCH(兵团基本资料!A26,兵团team!A:A,0),0)</f>
        <v>[[1,50064],[2,59031],[2,59106],[2,59054]]</v>
      </c>
      <c r="O26" s="43" t="str">
        <f>"技能名称："&amp;INDEX('04_语言配置表2'!C:C,MATCH("SKILL_"&amp;--MID(N26,5,5),'04_语言配置表2'!A:A,0),0)&amp;" ("&amp;INDEX('04_语言配置表2'!B:B,MATCH("SKILLDES1_"&amp;--MID(N26,5,5),'04_语言配置表2'!A:A,0),0)&amp;")"&amp;"
"&amp;"技能说明"&amp;"
"&amp;INDEX('04_语言配置表2'!C:C,MATCH("SKILLDES_"&amp;--MID(N26,5,5),'04_语言配置表2'!A:A,0),0)</f>
        <v>技能名称：#野兽伙伴 (常年与野兽为伍，早已不分彼此。)
技能说明
#[color=645252,fontsize=20]恶狼骑士死亡时，召唤1只座狼继续战斗。座狼拥有[-][color=48b946,fontsize=20]{(($level+$ulevel)*3+22)*($teamlevel+9)}[-][color=645252,fontsize=20]攻击，[-][color=48b946,fontsize=20]{(($level+$ulevel)*40+260)*($teamlevel+9)}[-][color=645252,fontsize=20]生命，持续整场战斗。[-]</v>
      </c>
      <c r="P26" s="43" t="str">
        <f>"技能名称："&amp;INDEX('04_语言配置表2'!C:C,MATCH("SKILL_"&amp;--MID(N26,15,5),'04_语言配置表2'!A:A,0),0)&amp;" ("&amp;INDEX('04_语言配置表2'!B:B,MATCH("SKILLDES1_"&amp;--MID(N26,15,5),'04_语言配置表2'!A:A,0),0)&amp;")"&amp;"
"&amp;"技能说明"&amp;"
"&amp;INDEX('04_语言配置表2'!C:C,MATCH("SKILLDES_"&amp;--MID(N26,15,5),'04_语言配置表2'!A:A,0),0)</f>
        <v>技能名称：#连击 (困兽之斗，不可小觑。)
技能说明
#[color=645252,fontsize=20]恶狼骑士的普通攻击，有[-][color=48b946,fontsize=20]{($level+$ulevel)*1+9}%[-][color=645252,fontsize=20]的概率连续攻击2次，第2次攻击对目标单位造成[-][color=48b946,fontsize=20]{($level+$ulevel)*3+47}%[-][color=645252,fontsize=20]攻击的伤害。在对阵被[-][color=48b946,fontsize=20]「减速」[-][color=645252,fontsize=20]目标单位时，【连击】的触发概率提高至100%。[-]</v>
      </c>
      <c r="Q26" s="43" t="str">
        <f>"技能名称："&amp;INDEX('04_语言配置表2'!C:C,MATCH("SKILL_"&amp;--MID(N26,25,5),'04_语言配置表2'!A:A,0),0)&amp;" ("&amp;INDEX('04_语言配置表2'!B:B,MATCH("SKILLDES1_"&amp;--MID(N26,25,5),'04_语言配置表2'!A:A,0),0)&amp;")"&amp;"
"&amp;"技能说明"&amp;"
"&amp;INDEX('04_语言配置表2'!C:C,MATCH("SKILLDES_"&amp;--MID(N26,25,5),'04_语言配置表2'!A:A,0),0)</f>
        <v>技能名称：#狂暴 (与野兽为伍，使他们非常残暴。)
技能说明
#[color=645252,fontsize=20]恶狼骑士暴击值提高[-][color=48b946,fontsize=20]{($level+$ulevel)*40+160}[-][color=645252,fontsize=20]，生命低于35%后效果翻倍。（生命恢复后依然生效）[-]</v>
      </c>
      <c r="R26" s="43" t="str">
        <f>"技能名称："&amp;INDEX('04_语言配置表2'!C:C,MATCH("SKILL_"&amp;--MID(N26,35,5),'04_语言配置表2'!A:A,0),0)&amp;" ("&amp;INDEX('04_语言配置表2'!B:B,MATCH("SKILLDES1_"&amp;--MID(N26,35,5),'04_语言配置表2'!A:A,0),0)&amp;")"&amp;"
"&amp;"技能说明"&amp;"
"&amp;INDEX('04_语言配置表2'!C:C,MATCH("SKILLDES_"&amp;--MID(N26,35,5),'04_语言配置表2'!A:A,0),0)</f>
        <v>技能名称：#嗜血 (与野兽为伍，使他们更加嗜血。)
技能说明
#[color=645252,fontsize=20]恶狼骑士生命提高[-][color=48b946,fontsize=20]{($level+$ulevel)*3+12}%[-][color=645252,fontsize=20]，每次暴击都会恢复2%的生命。[-]</v>
      </c>
      <c r="S26" s="289" t="str">
        <f>IF(INDEX(兵团team!EX:EX,MATCH(兵团基本资料!A:A,兵团team!A:A,0),0)=1,"可觉醒","不可觉醒")</f>
        <v>不可觉醒</v>
      </c>
      <c r="T26" s="289" t="str">
        <f>INDEX(兵团team!EN:EN,MATCH(兵团基本资料!A:A,兵团team!A:A,0),0)</f>
        <v>[1011,1012,1013,1014]</v>
      </c>
      <c r="U26" s="310" t="str">
        <f>IFERROR("任务提示："&amp;INDEX('04_语言配置表6'!C:C,MATCH("TASKDONE_"&amp;--MID(T26,2,4),'04_语言配置表6'!A:A,0),0)&amp;"
"&amp;"任务说明："&amp;"
"&amp;INDEX('04_语言配置表6'!C:C,MATCH("KAKUSE_MESSION_"&amp;--MID(T26,2,4),'04_语言配置表6'!A:A,0),0),"无")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26" s="310" t="str">
        <f>IFERROR("任务提示："&amp;INDEX('04_语言配置表6'!C:C,MATCH("TASKDONE_"&amp;--MID(T26,7,4),'04_语言配置表6'!A:A,0),0)&amp;"
"&amp;"任务说明："&amp;"
"&amp;INDEX('04_语言配置表6'!C:C,MATCH("KAKUSE_MESSION_"&amp;--MID(T26,7,4),'04_语言配置表6'!A:A,0),0),"无")</f>
        <v>任务提示：#击杀5个野怪
任务说明：
#[color=3c2a1e,fontsize=18]在联盟探索中，消灭[-][color=1ca216,fontsize=18]5[-][color=3c2a1e,fontsize=18]个野怪。[-]</v>
      </c>
      <c r="W26" s="310" t="str">
        <f>IFERROR("任务提示："&amp;INDEX('04_语言配置表6'!C:C,MATCH("TASKDONE_"&amp;--MID(T26,12,4),'04_语言配置表6'!A:A,0),0)&amp;"
"&amp;"任务说明："&amp;"
"&amp;INDEX('04_语言配置表6'!C:C,MATCH("KAKUSE_MESSION_"&amp;--MID(T26,12,4),'04_语言配置表6'!A:A,0),0),"无")</f>
        <v>任务提示：#收集100个英魂
任务说明：
#[color=3c2a1e,fontsize=18]在地下城14-2，14-4中收集[-][color=1ca216,fontsize=18]100[-][color=3c2a1e,fontsize=18]个皇家禁卫英魂。[-]</v>
      </c>
      <c r="X26" s="314" t="str">
        <f>IFERROR("任务提示："&amp;INDEX('04_语言配置表6'!B:B,MATCH("TASKDONE_"&amp;--MID(T26,17,4),'04_语言配置表6'!A:A,0),0)&amp;"
"&amp;"任务说明："&amp;"
"&amp;INDEX('04_语言配置表6'!C:C,MATCH("KAKUSE_MESSION_"&amp;--MID(T26,17,4)&amp;"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27" spans="1:24">
      <c r="A27" s="41">
        <v>403</v>
      </c>
      <c r="B27" s="41" t="s">
        <v>140</v>
      </c>
      <c r="C27" s="43" t="str">
        <f>INDEX('04_语言配置表2'!$C:$C,MATCH("TEAMDES_"&amp;A27,'04_语言配置表2'!$A:$A,0),0)</f>
        <v>#没人知道半兽人的斧子藏在哪里，他们似乎有无穷无尽的斧子可以丢出来，真是匪夷所思。</v>
      </c>
      <c r="D27" s="289" t="str">
        <f>INDEX('04_语言配置表2'!$C:$C,MATCH("TEAM_DINGWEI_"&amp;A27,'04_语言配置表2'!$A:$A,0),0)</f>
        <v>#流血攻击，高输出，生命越低攻击越高</v>
      </c>
      <c r="E27" s="289" t="str">
        <f>INDEX(兵团team!D:D,MATCH(兵团基本资料!$A:$A,兵团team!$A:$A,0),0)</f>
        <v>高山据点</v>
      </c>
      <c r="F27" s="289" t="str">
        <f>INDEX(兵团team!E:E,MATCH(兵团基本资料!$A:$A,兵团team!$A:$A,0),0)</f>
        <v>兽人</v>
      </c>
      <c r="G27" s="289" t="str">
        <f>INDEX(兵团team!F:F,MATCH(兵团基本资料!$A:$A,兵团team!$A:$A,0),0)</f>
        <v>远程</v>
      </c>
      <c r="H27" s="289">
        <f>INDEX(兵团team!G:G,MATCH(兵团基本资料!$A:$A,兵团team!$A:$A,0),0)</f>
        <v>9</v>
      </c>
      <c r="I27" s="289" t="str">
        <f>INDEX(兵团team!H:H,MATCH(兵团基本资料!$A:$A,兵团team!$A:$A,0),0)</f>
        <v>地面</v>
      </c>
      <c r="J27" s="289">
        <f>INDEX(兵团team!K:K,MATCH(兵团基本资料!$A:$A,兵团team!$A:$A,0),0)</f>
        <v>1</v>
      </c>
      <c r="K27" s="289" t="str">
        <f>IF(INDEX(兵团team!K:K,MATCH(兵团基本资料!$A:$A,兵团team!$A:$A,0),0)=1,"13",IF(INDEX(兵团team!K:K,MATCH(兵团基本资料!$A:$A,兵团team!$A:$A,0),0)=2,"14",IF(INDEX(兵团team!K:K,MATCH(兵团基本资料!$A:$A,兵团team!$A:$A,0),0)=3,"15","")))</f>
        <v>13</v>
      </c>
      <c r="L27" s="289" t="str">
        <f>INDEX(兵团team!DR:DR,MATCH(兵团基本资料!A27,兵团team!A:A,0),0)</f>
        <v>[3,52066]</v>
      </c>
      <c r="M27" s="43" t="str">
        <f>IFERROR("天赋名称："&amp;INDEX(语言辅助表!$Y:$Y,MATCH(--MID(L27,4,5),语言辅助表!$X:$X,0),0)&amp;"
"&amp;"天赋说明："&amp;"
"&amp;INDEX(语言辅助表!$Z:$Z,MATCH(--MID(L27,4,5),语言辅助表!$X:$X,0),0),"无")</f>
        <v>天赋名称：狙击
天赋说明：
[color=562600]与目标距离影响伤害，每100攻击距离提高[-][color=1ca216,fontsize=20]{($level+$ulevel)*1+4}%[-][color=562600]攻击[-]</v>
      </c>
      <c r="N27" s="41" t="str">
        <f>INDEX(兵团team!AW:AW,MATCH(兵团基本资料!A27,兵团team!A:A,0),0)</f>
        <v>[[3,52113],[2,59063],[2,59107],[2,59064]]</v>
      </c>
      <c r="O27" s="43" t="str">
        <f>"技能名称："&amp;INDEX('04_语言配置表2'!C:C,MATCH("SKILL_"&amp;--MID(N27,5,5),'04_语言配置表2'!A:A,0),0)&amp;" ("&amp;INDEX('04_语言配置表2'!B:B,MATCH("SKILLDES1_"&amp;--MID(N27,5,5),'04_语言配置表2'!A:A,0),0)&amp;")"&amp;"
"&amp;"技能说明"&amp;"
"&amp;INDEX('04_语言配置表2'!C:C,MATCH("SKILLDES_"&amp;--MID(N27,5,5),'04_语言配置表2'!A:A,0),0)</f>
        <v>技能名称：#高级斩杀 (即将胜利时，他们会更加疯狂。)
技能说明
#[color=645252,fontsize=20]半兽人对阵生命低于30%的目标单位时，攻击提高[-][color=48b946,fontsize=20]{($level+$ulevel)*5+45}%[-][color=645252,fontsize=20]。[-]</v>
      </c>
      <c r="P27" s="43" t="str">
        <f>"技能名称："&amp;INDEX('04_语言配置表2'!C:C,MATCH("SKILL_"&amp;--MID(N27,15,5),'04_语言配置表2'!A:A,0),0)&amp;" ("&amp;INDEX('04_语言配置表2'!B:B,MATCH("SKILLDES1_"&amp;--MID(N27,15,5),'04_语言配置表2'!A:A,0),0)&amp;")"&amp;"
"&amp;"技能说明"&amp;"
"&amp;INDEX('04_语言配置表2'!C:C,MATCH("SKILLDES_"&amp;--MID(N27,15,5),'04_语言配置表2'!A:A,0),0)</f>
        <v>技能名称：#切割 (暴躁的情绪，使他们攻击更具威胁。)
技能说明
#[color=645252,fontsize=20]半兽人的额外攻击提高[-][color=48b946,fontsize=20]{($level+$ulevel)*60+240}[-][color=645252,fontsize=20]，普通攻击对目标单位造成[-][color=48b946,fontsize=20]「流血」[-][color=645252,fontsize=20]效果，持续6秒。[-]</v>
      </c>
      <c r="Q27" s="43" t="str">
        <f>"技能名称："&amp;INDEX('04_语言配置表2'!C:C,MATCH("SKILL_"&amp;--MID(N27,25,5),'04_语言配置表2'!A:A,0),0)&amp;" ("&amp;INDEX('04_语言配置表2'!B:B,MATCH("SKILLDES1_"&amp;--MID(N27,25,5),'04_语言配置表2'!A:A,0),0)&amp;")"&amp;"
"&amp;"技能说明"&amp;"
"&amp;INDEX('04_语言配置表2'!C:C,MATCH("SKILLDES_"&amp;--MID(N27,25,5),'04_语言配置表2'!A:A,0),0)</f>
        <v>技能名称：#狂暴 (在生命受到威胁时，他们会更加疯狂。)
技能说明
#[color=645252,fontsize=20]半兽人暴击值提高[-][color=48b946,fontsize=20]{($level+$ulevel)*40+160}[-][color=645252,fontsize=20]，生命低于35%后效果翻倍。（生命恢复后依然生效）[-]</v>
      </c>
      <c r="R27" s="43" t="str">
        <f>"技能名称："&amp;INDEX('04_语言配置表2'!C:C,MATCH("SKILL_"&amp;--MID(N27,35,5),'04_语言配置表2'!A:A,0),0)&amp;" ("&amp;INDEX('04_语言配置表2'!B:B,MATCH("SKILLDES1_"&amp;--MID(N27,35,5),'04_语言配置表2'!A:A,0),0)&amp;")"&amp;"
"&amp;"技能说明"&amp;"
"&amp;INDEX('04_语言配置表2'!C:C,MATCH("SKILLDES_"&amp;--MID(N27,35,5),'04_语言配置表2'!A:A,0),0)</f>
        <v>技能名称：#嗜血 (他们的攻击可以恢复自身的生命。)
技能说明
#[color=645252,fontsize=20]半兽人生命提高[-][color=48b946,fontsize=20]{($level+$ulevel)*3+12}%[-][color=645252,fontsize=20]，每次暴击都会恢复2%的生命。[-]</v>
      </c>
      <c r="S27" s="289" t="str">
        <f>IF(INDEX(兵团team!EX:EX,MATCH(兵团基本资料!A:A,兵团team!A:A,0),0)=1,"可觉醒","不可觉醒")</f>
        <v>不可觉醒</v>
      </c>
      <c r="T27" s="289" t="str">
        <f>INDEX(兵团team!EN:EN,MATCH(兵团基本资料!A:A,兵团team!A:A,0),0)</f>
        <v>[1011,1012,1013,1014]</v>
      </c>
      <c r="U27" s="310" t="str">
        <f>IFERROR("任务提示："&amp;INDEX('04_语言配置表6'!C:C,MATCH("TASKDONE_"&amp;--MID(T27,2,4),'04_语言配置表6'!A:A,0),0)&amp;"
"&amp;"任务说明："&amp;"
"&amp;INDEX('04_语言配置表6'!C:C,MATCH("KAKUSE_MESSION_"&amp;--MID(T27,2,4),'04_语言配置表6'!A:A,0),0),"无")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27" s="310" t="str">
        <f>IFERROR("任务提示："&amp;INDEX('04_语言配置表6'!C:C,MATCH("TASKDONE_"&amp;--MID(T27,7,4),'04_语言配置表6'!A:A,0),0)&amp;"
"&amp;"任务说明："&amp;"
"&amp;INDEX('04_语言配置表6'!C:C,MATCH("KAKUSE_MESSION_"&amp;--MID(T27,7,4),'04_语言配置表6'!A:A,0),0),"无")</f>
        <v>任务提示：#击杀5个野怪
任务说明：
#[color=3c2a1e,fontsize=18]在联盟探索中，消灭[-][color=1ca216,fontsize=18]5[-][color=3c2a1e,fontsize=18]个野怪。[-]</v>
      </c>
      <c r="W27" s="310" t="str">
        <f>IFERROR("任务提示："&amp;INDEX('04_语言配置表6'!C:C,MATCH("TASKDONE_"&amp;--MID(T27,12,4),'04_语言配置表6'!A:A,0),0)&amp;"
"&amp;"任务说明："&amp;"
"&amp;INDEX('04_语言配置表6'!C:C,MATCH("KAKUSE_MESSION_"&amp;--MID(T27,12,4),'04_语言配置表6'!A:A,0),0),"无")</f>
        <v>任务提示：#收集100个英魂
任务说明：
#[color=3c2a1e,fontsize=18]在地下城14-2，14-4中收集[-][color=1ca216,fontsize=18]100[-][color=3c2a1e,fontsize=18]个皇家禁卫英魂。[-]</v>
      </c>
      <c r="X27" s="314" t="str">
        <f>IFERROR("任务提示："&amp;INDEX('04_语言配置表6'!B:B,MATCH("TASKDONE_"&amp;--MID(T27,17,4),'04_语言配置表6'!A:A,0),0)&amp;"
"&amp;"任务说明："&amp;"
"&amp;INDEX('04_语言配置表6'!C:C,MATCH("KAKUSE_MESSION_"&amp;--MID(T27,17,4)&amp;"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28" spans="1:24">
      <c r="A28" s="41">
        <v>404</v>
      </c>
      <c r="B28" s="41" t="s">
        <v>141</v>
      </c>
      <c r="C28" s="43" t="str">
        <f>INDEX('04_语言配置表2'!$C:$C,MATCH("TEAMDES_"&amp;A28,'04_语言配置表2'!$A:$A,0),0)</f>
        <v>#手持木棒的食人魔看起来更像猩猩，但是十分危险，他们甚至可以在战斗中释放嗜血法术。</v>
      </c>
      <c r="D28" s="289" t="str">
        <f>INDEX('04_语言配置表2'!$C:$C,MATCH("TEAM_DINGWEI_"&amp;A28,'04_语言配置表2'!$A:$A,0),0)</f>
        <v>#强力肉盾，增强全体近战兵团的战斗力</v>
      </c>
      <c r="E28" s="289" t="str">
        <f>INDEX(兵团team!D:D,MATCH(兵团基本资料!$A:$A,兵团team!$A:$A,0),0)</f>
        <v>高山据点</v>
      </c>
      <c r="F28" s="289" t="str">
        <f>INDEX(兵团team!E:E,MATCH(兵团基本资料!$A:$A,兵团team!$A:$A,0),0)</f>
        <v>蛮族</v>
      </c>
      <c r="G28" s="289" t="str">
        <f>INDEX(兵团team!F:F,MATCH(兵团基本资料!$A:$A,兵团team!$A:$A,0),0)</f>
        <v>防御</v>
      </c>
      <c r="H28" s="289">
        <f>INDEX(兵团team!G:G,MATCH(兵团基本资料!$A:$A,兵团team!$A:$A,0),0)</f>
        <v>4</v>
      </c>
      <c r="I28" s="289" t="str">
        <f>INDEX(兵团team!H:H,MATCH(兵团基本资料!$A:$A,兵团team!$A:$A,0),0)</f>
        <v>地面</v>
      </c>
      <c r="J28" s="289">
        <f>INDEX(兵团team!K:K,MATCH(兵团基本资料!$A:$A,兵团team!$A:$A,0),0)</f>
        <v>2</v>
      </c>
      <c r="K28" s="289" t="str">
        <f>IF(INDEX(兵团team!K:K,MATCH(兵团基本资料!$A:$A,兵团team!$A:$A,0),0)=1,"13",IF(INDEX(兵团team!K:K,MATCH(兵团基本资料!$A:$A,兵团team!$A:$A,0),0)=2,"14",IF(INDEX(兵团team!K:K,MATCH(兵团基本资料!$A:$A,兵团team!$A:$A,0),0)=3,"15","")))</f>
        <v>14</v>
      </c>
      <c r="L28" s="289" t="str">
        <f>INDEX(兵团team!DR:DR,MATCH(兵团基本资料!A28,兵团team!A:A,0),0)</f>
        <v>[2,51120]</v>
      </c>
      <c r="M28" s="43" t="str">
        <f>IFERROR("天赋名称："&amp;INDEX(语言辅助表!$Y:$Y,MATCH(--MID(L28,4,5),语言辅助表!$X:$X,0),0)&amp;"
"&amp;"天赋说明："&amp;"
"&amp;INDEX(语言辅助表!$Z:$Z,MATCH(--MID(L28,4,5),语言辅助表!$X:$X,0),0),"无")</f>
        <v>天赋名称：重盾
天赋说明：
[color=562600]防御兵团具有更高的生存能力，兵团免伤提高[-][color=1ca216,fontsize=20]{($level+$ulevel)*2+8}%[-]</v>
      </c>
      <c r="N28" s="41" t="str">
        <f>INDEX(兵团team!AW:AW,MATCH(兵团基本资料!A28,兵团team!A:A,0),0)</f>
        <v>[[1,50129],[2,51029],[1,50083],[1,50084]]</v>
      </c>
      <c r="O28" s="43" t="str">
        <f>"技能名称："&amp;INDEX('04_语言配置表2'!C:C,MATCH("SKILL_"&amp;--MID(N28,5,5),'04_语言配置表2'!A:A,0),0)&amp;" ("&amp;INDEX('04_语言配置表2'!B:B,MATCH("SKILLDES1_"&amp;--MID(N28,5,5),'04_语言配置表2'!A:A,0),0)&amp;")"&amp;"
"&amp;"技能说明"&amp;"
"&amp;INDEX('04_语言配置表2'!C:C,MATCH("SKILLDES_"&amp;--MID(N28,5,5),'04_语言配置表2'!A:A,0),0)</f>
        <v>技能名称：#血池 (古老的祭祀仪式，利用鲜血增强实力。)
技能说明
#[color=645252,fontsize=20]食人魔兵团召唤一片血池，提高附近较大范围所有己方兵团[-][color=48b946,fontsize=20]{($level+$ulevel)*3+27}%[-][color=645252,fontsize=20]吸血，血池持续15秒。[-]</v>
      </c>
      <c r="P28" s="43" t="str">
        <f>"技能名称："&amp;INDEX('04_语言配置表2'!C:C,MATCH("SKILL_"&amp;--MID(N28,15,5),'04_语言配置表2'!A:A,0),0)&amp;" ("&amp;INDEX('04_语言配置表2'!B:B,MATCH("SKILLDES1_"&amp;--MID(N28,15,5),'04_语言配置表2'!A:A,0),0)&amp;")"&amp;"
"&amp;"技能说明"&amp;"
"&amp;INDEX('04_语言配置表2'!C:C,MATCH("SKILLDES_"&amp;--MID(N28,15,5),'04_语言配置表2'!A:A,0),0)</f>
        <v>技能名称：#巫术皮肤 (古老的巫术，大幅度加强身体素质。)
技能说明
#[color=645252,fontsize=20]食人魔防御提高[-][color=48b946,fontsize=20]{(($level+$ulevel)*0.2+0.8)*($teamlevel+9)}[-][color=645252,fontsize=20]，生命回复提高[-][color=48b946,fontsize=20]{($level+$ulevel)*160+640}[-][color=645252,fontsize=20]。[-]</v>
      </c>
      <c r="Q28" s="43" t="str">
        <f>"技能名称："&amp;INDEX('04_语言配置表2'!C:C,MATCH("SKILL_"&amp;--MID(N28,25,5),'04_语言配置表2'!A:A,0),0)&amp;" ("&amp;INDEX('04_语言配置表2'!B:B,MATCH("SKILLDES1_"&amp;--MID(N28,25,5),'04_语言配置表2'!A:A,0),0)&amp;")"&amp;"
"&amp;"技能说明"&amp;"
"&amp;INDEX('04_语言配置表2'!C:C,MATCH("SKILLDES_"&amp;--MID(N28,25,5),'04_语言配置表2'!A:A,0),0)</f>
        <v>技能名称：#狂暴 (在生命受到威胁时，他们会更加疯狂。)
技能说明
#[color=645252,fontsize=20]食人魔兵团的生命低于35%后，提高所有己方兵团[-][color=48b946,fontsize=20]{($level+$ulevel)*1+9}%[-][color=645252,fontsize=20]攻击，持续整场战斗。[-]</v>
      </c>
      <c r="R28" s="43" t="str">
        <f>"技能名称："&amp;INDEX('04_语言配置表2'!C:C,MATCH("SKILL_"&amp;--MID(N28,35,5),'04_语言配置表2'!A:A,0),0)&amp;" ("&amp;INDEX('04_语言配置表2'!B:B,MATCH("SKILLDES1_"&amp;--MID(N28,35,5),'04_语言配置表2'!A:A,0),0)&amp;")"&amp;"
"&amp;"技能说明"&amp;"
"&amp;INDEX('04_语言配置表2'!C:C,MATCH("SKILLDES_"&amp;--MID(N28,35,5),'04_语言配置表2'!A:A,0),0)</f>
        <v>技能名称：#毒疗 (古老的巫术，提升己方治疗效果。)
技能说明
#[color=645252,fontsize=20]食人魔在场时，提高所有己方兵团[-][color=48b946,fontsize=20]{(($level+$ulevel)*3+12)}%[-][color=645252,fontsize=20]受治疗效果。[-]</v>
      </c>
      <c r="S28" s="289" t="str">
        <f>IF(INDEX(兵团team!EX:EX,MATCH(兵团基本资料!A:A,兵团team!A:A,0),0)=1,"可觉醒","不可觉醒")</f>
        <v>不可觉醒</v>
      </c>
      <c r="T28" s="289" t="str">
        <f>INDEX(兵团team!EN:EN,MATCH(兵团基本资料!A:A,兵团team!A:A,0),0)</f>
        <v>[1011,1012,1013,1014]</v>
      </c>
      <c r="U28" s="310" t="str">
        <f>IFERROR("任务提示："&amp;INDEX('04_语言配置表6'!C:C,MATCH("TASKDONE_"&amp;--MID(T28,2,4),'04_语言配置表6'!A:A,0),0)&amp;"
"&amp;"任务说明："&amp;"
"&amp;INDEX('04_语言配置表6'!C:C,MATCH("KAKUSE_MESSION_"&amp;--MID(T28,2,4),'04_语言配置表6'!A:A,0),0),"无")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28" s="310" t="str">
        <f>IFERROR("任务提示："&amp;INDEX('04_语言配置表6'!C:C,MATCH("TASKDONE_"&amp;--MID(T28,7,4),'04_语言配置表6'!A:A,0),0)&amp;"
"&amp;"任务说明："&amp;"
"&amp;INDEX('04_语言配置表6'!C:C,MATCH("KAKUSE_MESSION_"&amp;--MID(T28,7,4),'04_语言配置表6'!A:A,0),0),"无")</f>
        <v>任务提示：#击杀5个野怪
任务说明：
#[color=3c2a1e,fontsize=18]在联盟探索中，消灭[-][color=1ca216,fontsize=18]5[-][color=3c2a1e,fontsize=18]个野怪。[-]</v>
      </c>
      <c r="W28" s="310" t="str">
        <f>IFERROR("任务提示："&amp;INDEX('04_语言配置表6'!C:C,MATCH("TASKDONE_"&amp;--MID(T28,12,4),'04_语言配置表6'!A:A,0),0)&amp;"
"&amp;"任务说明："&amp;"
"&amp;INDEX('04_语言配置表6'!C:C,MATCH("KAKUSE_MESSION_"&amp;--MID(T28,12,4),'04_语言配置表6'!A:A,0),0),"无")</f>
        <v>任务提示：#收集100个英魂
任务说明：
#[color=3c2a1e,fontsize=18]在地下城14-2，14-4中收集[-][color=1ca216,fontsize=18]100[-][color=3c2a1e,fontsize=18]个皇家禁卫英魂。[-]</v>
      </c>
      <c r="X28" s="314" t="str">
        <f>IFERROR("任务提示："&amp;INDEX('04_语言配置表6'!B:B,MATCH("TASKDONE_"&amp;--MID(T28,17,4),'04_语言配置表6'!A:A,0),0)&amp;"
"&amp;"任务说明："&amp;"
"&amp;INDEX('04_语言配置表6'!C:C,MATCH("KAKUSE_MESSION_"&amp;--MID(T28,17,4)&amp;"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29" spans="1:24">
      <c r="A29" s="41">
        <v>405</v>
      </c>
      <c r="B29" s="41" t="s">
        <v>142</v>
      </c>
      <c r="C29" s="43" t="str">
        <f>INDEX('04_语言配置表2'!$C:$C,MATCH("TEAMDES_"&amp;A29,'04_语言配置表2'!$A:$A,0),0)</f>
        <v>#雷鸟经常于狂风暴雨之夜出没，它们穿梭于雷霆之间，浑身携带闪电，被人们传为神的使者。</v>
      </c>
      <c r="D29" s="289" t="str">
        <f>INDEX('04_语言配置表2'!$C:$C,MATCH("TEAM_DINGWEI_"&amp;A29,'04_语言配置表2'!$A:$A,0),0)</f>
        <v>#强力魔法攻击，高效打击范围的敌人</v>
      </c>
      <c r="E29" s="289" t="str">
        <f>INDEX(兵团team!D:D,MATCH(兵团基本资料!$A:$A,兵团team!$A:$A,0),0)</f>
        <v>高山据点</v>
      </c>
      <c r="F29" s="289" t="str">
        <f>INDEX(兵团team!E:E,MATCH(兵团基本资料!$A:$A,兵团team!$A:$A,0),0)</f>
        <v>神兽</v>
      </c>
      <c r="G29" s="289" t="str">
        <f>INDEX(兵团team!F:F,MATCH(兵团基本资料!$A:$A,兵团team!$A:$A,0),0)</f>
        <v>魔法</v>
      </c>
      <c r="H29" s="289">
        <f>INDEX(兵团team!G:G,MATCH(兵团基本资料!$A:$A,兵团team!$A:$A,0),0)</f>
        <v>1</v>
      </c>
      <c r="I29" s="289" t="str">
        <f>INDEX(兵团team!H:H,MATCH(兵团基本资料!$A:$A,兵团team!$A:$A,0),0)</f>
        <v>飞行</v>
      </c>
      <c r="J29" s="289">
        <f>INDEX(兵团team!K:K,MATCH(兵团基本资料!$A:$A,兵团team!$A:$A,0),0)</f>
        <v>3</v>
      </c>
      <c r="K29" s="289" t="str">
        <f>IF(INDEX(兵团team!K:K,MATCH(兵团基本资料!$A:$A,兵团team!$A:$A,0),0)=1,"13",IF(INDEX(兵团team!K:K,MATCH(兵团基本资料!$A:$A,兵团team!$A:$A,0),0)=2,"14",IF(INDEX(兵团team!K:K,MATCH(兵团基本资料!$A:$A,兵团team!$A:$A,0),0)=3,"15","")))</f>
        <v>15</v>
      </c>
      <c r="L29" s="289" t="str">
        <f>INDEX(兵团team!DR:DR,MATCH(兵团基本资料!A29,兵团team!A:A,0),0)</f>
        <v>[2,51121]</v>
      </c>
      <c r="M29" s="43" t="str">
        <f>IFERROR("天赋名称："&amp;INDEX(语言辅助表!$Y:$Y,MATCH(--MID(L29,4,5),语言辅助表!$X:$X,0),0)&amp;"
"&amp;"天赋说明："&amp;"
"&amp;INDEX(语言辅助表!$Z:$Z,MATCH(--MID(L29,4,5),语言辅助表!$X:$X,0),0),"无")</f>
        <v>天赋名称：聚能
天赋说明：
[color=562600]魔法兵团精通法术奥义，英雄法术免伤提高[-][color=1ca216,fontsize=20]{($level+$ulevel)*2+8}%[-]</v>
      </c>
      <c r="N29" s="41" t="str">
        <f>INDEX(兵团team!AW:AW,MATCH(兵团基本资料!A29,兵团team!A:A,0),0)</f>
        <v>[[1,50085],[1,50167],[2,59108],[2,59074]]</v>
      </c>
      <c r="O29" s="43" t="str">
        <f>"技能名称："&amp;INDEX('04_语言配置表2'!C:C,MATCH("SKILL_"&amp;--MID(N29,5,5),'04_语言配置表2'!A:A,0),0)&amp;" ("&amp;INDEX('04_语言配置表2'!B:B,MATCH("SKILLDES1_"&amp;--MID(N29,5,5),'04_语言配置表2'!A:A,0),0)&amp;")"&amp;"
"&amp;"技能说明"&amp;"
"&amp;INDEX('04_语言配置表2'!C:C,MATCH("SKILLDES_"&amp;--MID(N29,5,5),'04_语言配置表2'!A:A,0),0)</f>
        <v>技能名称：#雷鸣 (使用雷电轰击一片区域，造成伤害。)
技能说明
#[color=645252,fontsize=20]雷鸟兵团对正前方极大范围的敌方单位造成[-][color=48b946,fontsize=20]{(($level+$ulevel)*2+38)*$atk*0.01}[-][color=645252,fontsize=20]伤害，并降低目标单位200命中值，持续10秒。[-]</v>
      </c>
      <c r="P29" s="43" t="str">
        <f>"技能名称："&amp;INDEX('04_语言配置表2'!C:C,MATCH("SKILL_"&amp;--MID(N29,15,5),'04_语言配置表2'!A:A,0),0)&amp;" ("&amp;INDEX('04_语言配置表2'!B:B,MATCH("SKILLDES1_"&amp;--MID(N29,15,5),'04_语言配置表2'!A:A,0),0)&amp;")"&amp;"
"&amp;"技能说明"&amp;"
"&amp;INDEX('04_语言配置表2'!C:C,MATCH("SKILLDES_"&amp;--MID(N29,15,5),'04_语言配置表2'!A:A,0),0)</f>
        <v>技能名称：#球状闪电 (操控雷电的力量，对多人造成伤害。)
技能说明
#[color=645252,fontsize=20]雷鸟对阵9人兵团和16人兵团时，普通攻击变为范围伤害，对3个敌方单位造成[-][color=48b946,fontsize=20]{($level+$ulevel)*1+39}%[-][color=645252,fontsize=20]攻击的伤害。[-]</v>
      </c>
      <c r="Q29" s="43" t="str">
        <f>"技能名称："&amp;INDEX('04_语言配置表2'!C:C,MATCH("SKILL_"&amp;--MID(N29,25,5),'04_语言配置表2'!A:A,0),0)&amp;" ("&amp;INDEX('04_语言配置表2'!B:B,MATCH("SKILLDES1_"&amp;--MID(N29,25,5),'04_语言配置表2'!A:A,0),0)&amp;")"&amp;"
"&amp;"技能说明"&amp;"
"&amp;INDEX('04_语言配置表2'!C:C,MATCH("SKILLDES_"&amp;--MID(N29,25,5),'04_语言配置表2'!A:A,0),0)</f>
        <v>技能名称：#狂暴 (即将胜利时，他们会更加疯狂。)
技能说明
#[color=645252,fontsize=20]雷鸟暴击值提高[-][color=48b946,fontsize=20]{($level+$ulevel)*40+160}[-][color=645252,fontsize=20]，生命低于35%后效果翻倍。（生命恢复后依然生效）[-]</v>
      </c>
      <c r="R29" s="43" t="str">
        <f>"技能名称："&amp;INDEX('04_语言配置表2'!C:C,MATCH("SKILL_"&amp;--MID(N29,35,5),'04_语言配置表2'!A:A,0),0)&amp;" ("&amp;INDEX('04_语言配置表2'!B:B,MATCH("SKILLDES1_"&amp;--MID(N29,35,5),'04_语言配置表2'!A:A,0),0)&amp;")"&amp;"
"&amp;"技能说明"&amp;"
"&amp;INDEX('04_语言配置表2'!C:C,MATCH("SKILLDES_"&amp;--MID(N29,35,5),'04_语言配置表2'!A:A,0),0)</f>
        <v>技能名称：#飓风屏障 (操控风的力量，降低敌方命中。)
技能说明
#[color=645252,fontsize=20]雷鸟在场时，所有敌方兵团降低[-][color=48b946,fontsize=20]{($level+$ulevel)*5+95}[-][color=645252,fontsize=20]命中值。[-]</v>
      </c>
      <c r="S29" s="289" t="str">
        <f>IF(INDEX(兵团team!EX:EX,MATCH(兵团基本资料!A:A,兵团team!A:A,0),0)=1,"可觉醒","不可觉醒")</f>
        <v>可觉醒</v>
      </c>
      <c r="T29" s="289" t="str">
        <f>INDEX(兵团team!EN:EN,MATCH(兵团基本资料!A:A,兵团team!A:A,0),0)</f>
        <v>[4051,4052,4053,4054]</v>
      </c>
      <c r="U29" s="310" t="str">
        <f>IFERROR("任务提示："&amp;INDEX('04_语言配置表6'!C:C,MATCH("TASKDONE_"&amp;--MID(T29,2,4),'04_语言配置表6'!A:A,0),0)&amp;"
"&amp;"任务说明："&amp;"
"&amp;INDEX('04_语言配置表6'!C:C,MATCH("KAKUSE_MESSION_"&amp;--MID(T29,2,4),'04_语言配置表6'!A:A,0),0),"无")</f>
        <v>任务提示：#抵挡僵尸14波
任务说明：
#[color=3c2a1e,fontsize=18]雷鸟上阵且魔法兵团至少上阵[-][color=1ca216,fontsize=18]5[-][color=3c2a1e,fontsize=18]个，在阴森墓穴中单次击退[-][color=1ca216,fontsize=18]14[-][color=3c2a1e,fontsize=18]波僵尸。(扫荡不计入任务）[-]</v>
      </c>
      <c r="V29" s="310" t="str">
        <f>IFERROR("任务提示："&amp;INDEX('04_语言配置表6'!C:C,MATCH("TASKDONE_"&amp;--MID(T29,7,4),'04_语言配置表6'!A:A,0),0)&amp;"
"&amp;"任务说明："&amp;"
"&amp;INDEX('04_语言配置表6'!C:C,MATCH("KAKUSE_MESSION_"&amp;--MID(T29,7,4),'04_语言配置表6'!A:A,0),0),"无")</f>
        <v>任务提示：#采集5份资源
任务说明：
#[color=3c2a1e,fontsize=18]在联盟探索中，采集[-][color=1ca216,fontsize=18]5[-][color=3c2a1e,fontsize=18]份资源。[-]</v>
      </c>
      <c r="W29" s="310" t="str">
        <f>IFERROR("任务提示："&amp;INDEX('04_语言配置表6'!C:C,MATCH("TASKDONE_"&amp;--MID(T29,12,4),'04_语言配置表6'!A:A,0),0)&amp;"
"&amp;"任务说明："&amp;"
"&amp;INDEX('04_语言配置表6'!C:C,MATCH("KAKUSE_MESSION_"&amp;--MID(T29,12,4),'04_语言配置表6'!A:A,0),0),"无")</f>
        <v>任务提示：#收集100个英魂
任务说明：
#[color=3c2a1e,fontsize=18]在地下城15-2，15-4中收集[-][color=1ca216,fontsize=18]100[-][color=3c2a1e,fontsize=18]个雷霆之翼英魂。[-]</v>
      </c>
      <c r="X29" s="314" t="str">
        <f>IFERROR("任务提示："&amp;INDEX('04_语言配置表6'!B:B,MATCH("TASKDONE_"&amp;--MID(T29,17,4),'04_语言配置表6'!A:A,0),0)&amp;"
"&amp;"任务说明："&amp;"
"&amp;INDEX('04_语言配置表6'!C:C,MATCH("KAKUSE_MESSION_"&amp;--MID(T29,17,4)&amp;"",'04_语言配置表6'!A:A,0),0),"无")</f>
        <v>任务提示：战役获胜12次
任务说明：
#[color=3c2a1e,fontsize=18]雷鸟上阵且魔法兵团至少上阵[-][color=1ca216,fontsize=18]3[-][color=3c2a1e,fontsize=18]个，在战役中取得[-][color=1ca216,fontsize=18]12[-][color=3c2a1e,fontsize=18]次胜利。(扫荡不计入任务）[-]</v>
      </c>
    </row>
    <row r="30" spans="1:24">
      <c r="A30" s="41">
        <v>406</v>
      </c>
      <c r="B30" s="41" t="s">
        <v>143</v>
      </c>
      <c r="C30" s="43" t="str">
        <f>INDEX('04_语言配置表2'!$C:$C,MATCH("TEAMDES_"&amp;A30,'04_语言配置表2'!$A:$A,0),0)</f>
        <v>#独眼巨人以脑袋上的独眼和巨大的身躯而闻名，这个种族暴躁易怒，并拥有着恶魔的血脉。</v>
      </c>
      <c r="D30" s="289" t="str">
        <f>INDEX('04_语言配置表2'!$C:$C,MATCH("TEAM_DINGWEI_"&amp;A30,'04_语言配置表2'!$A:$A,0),0)</f>
        <v>#范围攻击能力强，防御小体型兵团有优势</v>
      </c>
      <c r="E30" s="289" t="str">
        <f>INDEX(兵团team!D:D,MATCH(兵团基本资料!$A:$A,兵团team!$A:$A,0),0)</f>
        <v>高山据点</v>
      </c>
      <c r="F30" s="289" t="str">
        <f>INDEX(兵团team!E:E,MATCH(兵团基本资料!$A:$A,兵团team!$A:$A,0),0)</f>
        <v>蛮族</v>
      </c>
      <c r="G30" s="289" t="str">
        <f>INDEX(兵团team!F:F,MATCH(兵团基本资料!$A:$A,兵团team!$A:$A,0),0)</f>
        <v>远程</v>
      </c>
      <c r="H30" s="289">
        <f>INDEX(兵团team!G:G,MATCH(兵团基本资料!$A:$A,兵团team!$A:$A,0),0)</f>
        <v>1</v>
      </c>
      <c r="I30" s="289" t="str">
        <f>INDEX(兵团team!H:H,MATCH(兵团基本资料!$A:$A,兵团team!$A:$A,0),0)</f>
        <v>地面</v>
      </c>
      <c r="J30" s="289">
        <f>INDEX(兵团team!K:K,MATCH(兵团基本资料!$A:$A,兵团team!$A:$A,0),0)</f>
        <v>3</v>
      </c>
      <c r="K30" s="289" t="str">
        <f>IF(INDEX(兵团team!K:K,MATCH(兵团基本资料!$A:$A,兵团team!$A:$A,0),0)=1,"13",IF(INDEX(兵团team!K:K,MATCH(兵团基本资料!$A:$A,兵团team!$A:$A,0),0)=2,"14",IF(INDEX(兵团team!K:K,MATCH(兵团基本资料!$A:$A,兵团team!$A:$A,0),0)=3,"15","")))</f>
        <v>15</v>
      </c>
      <c r="L30" s="289" t="str">
        <f>INDEX(兵团team!DR:DR,MATCH(兵团基本资料!A30,兵团team!A:A,0),0)</f>
        <v>[3,52066]</v>
      </c>
      <c r="M30" s="43" t="str">
        <f>IFERROR("天赋名称："&amp;INDEX(语言辅助表!$Y:$Y,MATCH(--MID(L30,4,5),语言辅助表!$X:$X,0),0)&amp;"
"&amp;"天赋说明："&amp;"
"&amp;INDEX(语言辅助表!$Z:$Z,MATCH(--MID(L30,4,5),语言辅助表!$X:$X,0),0),"无")</f>
        <v>天赋名称：狙击
天赋说明：
[color=562600]与目标距离影响伤害，每100攻击距离提高[-][color=1ca216,fontsize=20]{($level+$ulevel)*1+4}%[-][color=562600]攻击[-]</v>
      </c>
      <c r="N30" s="41" t="str">
        <f>INDEX(兵团team!AW:AW,MATCH(兵团基本资料!A30,兵团team!A:A,0),0)</f>
        <v>[[1,50170],[1,50132],[1,50089],[2,59114]]</v>
      </c>
      <c r="O30" s="43" t="str">
        <f>"技能名称："&amp;INDEX('04_语言配置表2'!C:C,MATCH("SKILL_"&amp;--MID(N30,5,5),'04_语言配置表2'!A:A,0),0)&amp;" ("&amp;INDEX('04_语言配置表2'!B:B,MATCH("SKILLDES1_"&amp;--MID(N30,5,5),'04_语言配置表2'!A:A,0),0)&amp;")"&amp;"
"&amp;"技能说明"&amp;"
"&amp;INDEX('04_语言配置表2'!C:C,MATCH("SKILLDES_"&amp;--MID(N30,5,5),'04_语言配置表2'!A:A,0),0)</f>
        <v>技能名称：#火石 (抛掷火焰巨石，对敌人造成更高伤害。)
技能说明
#[color=645252,fontsize=20]独眼巨人兵团向正前方较大范围投掷火石，对范围内的敌方兵团造成[-][color=48b946,fontsize=20]「灼烧」[-][color=645252,fontsize=20]效果，每2秒造成[-][color=48b946,fontsize=20]{(($level+$ulevel)*0.5+9.5)*0.01*$atk}[-][color=645252,fontsize=20]伤害，持续8秒。[-]</v>
      </c>
      <c r="P30" s="43" t="str">
        <f>"技能名称："&amp;INDEX('04_语言配置表2'!C:C,MATCH("SKILL_"&amp;--MID(N30,15,5),'04_语言配置表2'!A:A,0),0)&amp;" ("&amp;INDEX('04_语言配置表2'!B:B,MATCH("SKILLDES1_"&amp;--MID(N30,15,5),'04_语言配置表2'!A:A,0),0)&amp;")"&amp;"
"&amp;"技能说明"&amp;"
"&amp;INDEX('04_语言配置表2'!C:C,MATCH("SKILLDES_"&amp;--MID(N30,15,5),'04_语言配置表2'!A:A,0),0)</f>
        <v>技能名称：#攻城打击 (抛掷巨石，造成大范围伤害。)
技能说明
#[color=645252,fontsize=20]独眼巨人对阵9人兵团和16人兵团时，普通攻击变为范围伤害，对3个敌方单位造成[-][color=48b946,fontsize=20]{($level+$ulevel)*1+39}%[-][color=645252,fontsize=20]攻击的伤害。[-]</v>
      </c>
      <c r="Q30" s="43" t="str">
        <f>"技能名称："&amp;INDEX('04_语言配置表2'!C:C,MATCH("SKILL_"&amp;--MID(N30,25,5),'04_语言配置表2'!A:A,0),0)&amp;" ("&amp;INDEX('04_语言配置表2'!B:B,MATCH("SKILLDES1_"&amp;--MID(N30,25,5),'04_语言配置表2'!A:A,0),0)&amp;")"&amp;"
"&amp;"技能说明"&amp;"
"&amp;INDEX('04_语言配置表2'!C:C,MATCH("SKILLDES_"&amp;--MID(N30,25,5),'04_语言配置表2'!A:A,0),0)</f>
        <v>技能名称：#撼地 (巨大的力量使他们不畏惧近身攻击。)
技能说明
#[color=645252,fontsize=20]独眼巨人受到攻击时，一定概率对周围较大范围内敌方单位造成[-][color=48b946,fontsize=20]{(($level+$ulevel)*1+9)*0.01*$atk}[-][color=645252,fontsize=20]伤害，并造成[-][color=48b946,fontsize=20]「眩晕」[-][color=645252,fontsize=20]效果，持续3秒。[-]</v>
      </c>
      <c r="R30" s="43" t="str">
        <f>"技能名称："&amp;INDEX('04_语言配置表2'!C:C,MATCH("SKILL_"&amp;--MID(N30,35,5),'04_语言配置表2'!A:A,0),0)&amp;" ("&amp;INDEX('04_语言配置表2'!B:B,MATCH("SKILLDES1_"&amp;--MID(N30,35,5),'04_语言配置表2'!A:A,0),0)&amp;")"&amp;"
"&amp;"技能说明"&amp;"
"&amp;INDEX('04_语言配置表2'!C:C,MATCH("SKILLDES_"&amp;--MID(N30,35,5),'04_语言配置表2'!A:A,0),0)</f>
        <v>技能名称：#庞然大物 (巨大的身体使他能够忽视一些攻击。)
技能说明
#[color=645252,fontsize=20]独眼巨人生命提高[-][color=48b946,fontsize=20]{($level+$ulevel)*4+16}%[-][color=645252,fontsize=20]，对阵9人和16人兵团时，受到兵团伤害降低[-][color=48b946,fontsize=20]{($level+$ulevel)*1+14}%[-][color=645252,fontsize=20]。[-]</v>
      </c>
      <c r="S30" s="289" t="str">
        <f>IF(INDEX(兵团team!EX:EX,MATCH(兵团基本资料!A:A,兵团team!A:A,0),0)=1,"可觉醒","不可觉醒")</f>
        <v>不可觉醒</v>
      </c>
      <c r="T30" s="289" t="str">
        <f>INDEX(兵团team!EN:EN,MATCH(兵团基本资料!A:A,兵团team!A:A,0),0)</f>
        <v>[1011,1012,1013,1014]</v>
      </c>
      <c r="U30" s="310" t="str">
        <f>IFERROR("任务提示："&amp;INDEX('04_语言配置表6'!C:C,MATCH("TASKDONE_"&amp;--MID(T30,2,4),'04_语言配置表6'!A:A,0),0)&amp;"
"&amp;"任务说明："&amp;"
"&amp;INDEX('04_语言配置表6'!C:C,MATCH("KAKUSE_MESSION_"&amp;--MID(T30,2,4),'04_语言配置表6'!A:A,0),0),"无")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0" s="310" t="str">
        <f>IFERROR("任务提示："&amp;INDEX('04_语言配置表6'!C:C,MATCH("TASKDONE_"&amp;--MID(T30,7,4),'04_语言配置表6'!A:A,0),0)&amp;"
"&amp;"任务说明："&amp;"
"&amp;INDEX('04_语言配置表6'!C:C,MATCH("KAKUSE_MESSION_"&amp;--MID(T30,7,4),'04_语言配置表6'!A:A,0),0),"无")</f>
        <v>任务提示：#击杀5个野怪
任务说明：
#[color=3c2a1e,fontsize=18]在联盟探索中，消灭[-][color=1ca216,fontsize=18]5[-][color=3c2a1e,fontsize=18]个野怪。[-]</v>
      </c>
      <c r="W30" s="310" t="str">
        <f>IFERROR("任务提示："&amp;INDEX('04_语言配置表6'!C:C,MATCH("TASKDONE_"&amp;--MID(T30,12,4),'04_语言配置表6'!A:A,0),0)&amp;"
"&amp;"任务说明："&amp;"
"&amp;INDEX('04_语言配置表6'!C:C,MATCH("KAKUSE_MESSION_"&amp;--MID(T30,12,4),'04_语言配置表6'!A:A,0),0),"无")</f>
        <v>任务提示：#收集100个英魂
任务说明：
#[color=3c2a1e,fontsize=18]在地下城14-2，14-4中收集[-][color=1ca216,fontsize=18]100[-][color=3c2a1e,fontsize=18]个皇家禁卫英魂。[-]</v>
      </c>
      <c r="X30" s="314" t="str">
        <f>IFERROR("任务提示："&amp;INDEX('04_语言配置表6'!B:B,MATCH("TASKDONE_"&amp;--MID(T30,17,4),'04_语言配置表6'!A:A,0),0)&amp;"
"&amp;"任务说明："&amp;"
"&amp;INDEX('04_语言配置表6'!C:C,MATCH("KAKUSE_MESSION_"&amp;--MID(T30,17,4)&amp;"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1" spans="1:24">
      <c r="A31" s="41">
        <v>407</v>
      </c>
      <c r="B31" s="41" t="s">
        <v>144</v>
      </c>
      <c r="C31" s="43" t="str">
        <f>INDEX('04_语言配置表2'!$C:$C,MATCH("TEAMDES_"&amp;A31,'04_语言配置表2'!$A:$A,0),0)</f>
        <v>#比蒙是为数不多的远古生物之一，起源和巨龙一样久远，庞大的身躯使其几乎可以无视敌人攻击。</v>
      </c>
      <c r="D31" s="289" t="str">
        <f>INDEX('04_语言配置表2'!$C:$C,MATCH("TEAM_DINGWEI_"&amp;A31,'04_语言配置表2'!$A:$A,0),0)</f>
        <v>#顶级防御，具有极强的续航和控制能力</v>
      </c>
      <c r="E31" s="289" t="str">
        <f>INDEX(兵团team!D:D,MATCH(兵团基本资料!$A:$A,兵团team!$A:$A,0),0)</f>
        <v>高山据点</v>
      </c>
      <c r="F31" s="289" t="str">
        <f>INDEX(兵团team!E:E,MATCH(兵团基本资料!$A:$A,兵团team!$A:$A,0),0)</f>
        <v>神兽</v>
      </c>
      <c r="G31" s="289" t="str">
        <f>INDEX(兵团team!F:F,MATCH(兵团基本资料!$A:$A,兵团team!$A:$A,0),0)</f>
        <v>防御</v>
      </c>
      <c r="H31" s="289">
        <f>INDEX(兵团team!G:G,MATCH(兵团基本资料!$A:$A,兵团team!$A:$A,0),0)</f>
        <v>1</v>
      </c>
      <c r="I31" s="289" t="str">
        <f>INDEX(兵团team!H:H,MATCH(兵团基本资料!$A:$A,兵团team!$A:$A,0),0)</f>
        <v>地面</v>
      </c>
      <c r="J31" s="289">
        <f>INDEX(兵团team!K:K,MATCH(兵团基本资料!$A:$A,兵团team!$A:$A,0),0)</f>
        <v>3</v>
      </c>
      <c r="K31" s="289" t="str">
        <f>IF(INDEX(兵团team!K:K,MATCH(兵团基本资料!$A:$A,兵团team!$A:$A,0),0)=1,"13",IF(INDEX(兵团team!K:K,MATCH(兵团基本资料!$A:$A,兵团team!$A:$A,0),0)=2,"14",IF(INDEX(兵团team!K:K,MATCH(兵团基本资料!$A:$A,兵团team!$A:$A,0),0)=3,"15","")))</f>
        <v>15</v>
      </c>
      <c r="L31" s="289" t="str">
        <f>INDEX(兵团team!DR:DR,MATCH(兵团基本资料!A31,兵团team!A:A,0),0)</f>
        <v>[2,51120]</v>
      </c>
      <c r="M31" s="43" t="str">
        <f>IFERROR("天赋名称："&amp;INDEX(语言辅助表!$Y:$Y,MATCH(--MID(L31,4,5),语言辅助表!$X:$X,0),0)&amp;"
"&amp;"天赋说明："&amp;"
"&amp;INDEX(语言辅助表!$Z:$Z,MATCH(--MID(L31,4,5),语言辅助表!$X:$X,0),0),"无")</f>
        <v>天赋名称：重盾
天赋说明：
[color=562600]防御兵团具有更高的生存能力，兵团免伤提高[-][color=1ca216,fontsize=20]{($level+$ulevel)*2+8}%[-]</v>
      </c>
      <c r="N31" s="41" t="str">
        <f>INDEX(兵团team!AW:AW,MATCH(兵团基本资料!A31,兵团team!A:A,0),0)</f>
        <v>[[1,50172],[1,50171],[2,59109],[1,50173]]</v>
      </c>
      <c r="O31" s="43" t="str">
        <f>"技能名称："&amp;INDEX('04_语言配置表2'!C:C,MATCH("SKILL_"&amp;--MID(N31,5,5),'04_语言配置表2'!A:A,0),0)&amp;" ("&amp;INDEX('04_语言配置表2'!B:B,MATCH("SKILLDES1_"&amp;--MID(N31,5,5),'04_语言配置表2'!A:A,0),0)&amp;")"&amp;"
"&amp;"技能说明"&amp;"
"&amp;INDEX('04_语言配置表2'!C:C,MATCH("SKILLDES_"&amp;--MID(N31,5,5),'04_语言配置表2'!A:A,0),0)</f>
        <v>技能名称：#野性咆哮 (发出巨大的咆哮，震慑周围敌人。)
技能说明
#[color=645252,fontsize=20]比蒙兵团对周围较大范围内敌方兵团造成[-][color=48b946,fontsize=20]「眩晕」[-][color=645252,fontsize=20]效果，持续6秒；并降低当前攻击的兵团[-][color=48b946,fontsize=20]{($level+$ulevel)*3+17}%[-][color=645252,fontsize=20]攻击，持续20秒。[-]</v>
      </c>
      <c r="P31" s="43" t="str">
        <f>"技能名称："&amp;INDEX('04_语言配置表2'!C:C,MATCH("SKILL_"&amp;--MID(N31,15,5),'04_语言配置表2'!A:A,0),0)&amp;" ("&amp;INDEX('04_语言配置表2'!B:B,MATCH("SKILLDES1_"&amp;--MID(N31,15,5),'04_语言配置表2'!A:A,0),0)&amp;")"&amp;"
"&amp;"技能说明"&amp;"
"&amp;INDEX('04_语言配置表2'!C:C,MATCH("SKILLDES_"&amp;--MID(N31,15,5),'04_语言配置表2'!A:A,0),0)</f>
        <v>技能名称：#利爪横扫 (挥击巨爪，对范围敌人造成伤害。)
技能说明
#[color=645252,fontsize=20]比蒙每隔20秒，对当前攻击的兵团造成[-][color=48b946,fontsize=20]{(($level+$ulevel)*2+38)*0.01*$atk}[-][color=645252,fontsize=20]伤害，并造成[-][color=48b946,fontsize=20]「流血」[-][color=645252,fontsize=20]效果，持续6秒。[-]</v>
      </c>
      <c r="Q31" s="43" t="str">
        <f>"技能名称："&amp;INDEX('04_语言配置表2'!C:C,MATCH("SKILL_"&amp;--MID(N31,25,5),'04_语言配置表2'!A:A,0),0)&amp;" ("&amp;INDEX('04_语言配置表2'!B:B,MATCH("SKILLDES1_"&amp;--MID(N31,25,5),'04_语言配置表2'!A:A,0),0)&amp;")"&amp;"
"&amp;"技能说明"&amp;"
"&amp;INDEX('04_语言配置表2'!C:C,MATCH("SKILLDES_"&amp;--MID(N31,25,5),'04_语言配置表2'!A:A,0),0)</f>
        <v>技能名称：#狂暴 (坚实的皮毛使他们能够承受更多伤害。)
技能说明
#[color=645252,fontsize=20]比蒙的兵团免伤提高[-][color=48b946,fontsize=20]{($level+$ulevel)*1+9}%[-][color=645252,fontsize=20]，生命低于35%后效果翻倍。（生命恢复后依然生效）[-]</v>
      </c>
      <c r="R31" s="43" t="str">
        <f>"技能名称："&amp;INDEX('04_语言配置表2'!C:C,MATCH("SKILL_"&amp;--MID(N31,35,5),'04_语言配置表2'!A:A,0),0)&amp;" ("&amp;INDEX('04_语言配置表2'!B:B,MATCH("SKILLDES1_"&amp;--MID(N31,35,5),'04_语言配置表2'!A:A,0),0)&amp;")"&amp;"
"&amp;"技能说明"&amp;"
"&amp;INDEX('04_语言配置表2'!C:C,MATCH("SKILLDES_"&amp;--MID(N31,35,5),'04_语言配置表2'!A:A,0),0)</f>
        <v>技能名称：#激怒 (比蒙很容易受到鲜血刺激。)
技能说明
#[color=645252,fontsize=20]每有1个敌方兵团死亡，比蒙恢复最大生命值[-][color=48b946,fontsize=20]{($level+$ulevel)*0.5+4.5}%[-][color=645252,fontsize=20]的生命，并提高10%兵团免伤，持续10秒。[-]</v>
      </c>
      <c r="S31" s="289" t="str">
        <f>IF(INDEX(兵团team!EX:EX,MATCH(兵团基本资料!A:A,兵团team!A:A,0),0)=1,"可觉醒","不可觉醒")</f>
        <v>可觉醒</v>
      </c>
      <c r="T31" s="289" t="str">
        <f>INDEX(兵团team!EN:EN,MATCH(兵团基本资料!A:A,兵团team!A:A,0),0)</f>
        <v>[4071,4072,4073,4074]</v>
      </c>
      <c r="U31" s="310" t="str">
        <f>IFERROR("任务提示："&amp;INDEX('04_语言配置表6'!C:C,MATCH("TASKDONE_"&amp;--MID(T31,2,4),'04_语言配置表6'!A:A,0),0)&amp;"
"&amp;"任务说明："&amp;"
"&amp;INDEX('04_语言配置表6'!C:C,MATCH("KAKUSE_MESSION_"&amp;--MID(T31,2,4),'04_语言配置表6'!A:A,0),0),"无")</f>
        <v>任务提示：#通关冠军级或以上龙之国
任务说明：
#[color=3c2a1e,fontsize=18]比蒙上阵且据点兵团至少上阵[-][color=1ca216,fontsize=18]5[-][color=3c2a1e,fontsize=18]个，通关[-][color=1ca216,fontsize=18]1[-][color=3c2a1e,fontsize=18]次冠军级或以上龙之国。(扫荡不计入任务）[-]</v>
      </c>
      <c r="V31" s="310" t="str">
        <f>IFERROR("任务提示："&amp;INDEX('04_语言配置表6'!C:C,MATCH("TASKDONE_"&amp;--MID(T31,7,4),'04_语言配置表6'!A:A,0),0)&amp;"
"&amp;"任务说明："&amp;"
"&amp;INDEX('04_语言配置表6'!C:C,MATCH("KAKUSE_MESSION_"&amp;--MID(T31,7,4),'04_语言配置表6'!A:A,0),0),"无")</f>
        <v>任务提示：#消灭3个野怪
任务说明：
#[color=3c2a1e,fontsize=18]在联盟探索中，消灭[-][color=1ca216,fontsize=18]3[-][color=3c2a1e,fontsize=18]个野怪。[-]</v>
      </c>
      <c r="W31" s="310" t="str">
        <f>IFERROR("任务提示："&amp;INDEX('04_语言配置表6'!C:C,MATCH("TASKDONE_"&amp;--MID(T31,12,4),'04_语言配置表6'!A:A,0),0)&amp;"
"&amp;"任务说明："&amp;"
"&amp;INDEX('04_语言配置表6'!C:C,MATCH("KAKUSE_MESSION_"&amp;--MID(T31,12,4),'04_语言配置表6'!A:A,0),0),"无")</f>
        <v>任务提示：#收集100个英魂
任务说明：
#[color=3c2a1e,fontsize=18]在地下城17-2，17-4中收集[-][color=1ca216,fontsize=18]100[-][color=3c2a1e,fontsize=18]个上古巨兽英魂。[-]</v>
      </c>
      <c r="X31" s="314" t="str">
        <f>IFERROR("任务提示："&amp;INDEX('04_语言配置表6'!B:B,MATCH("TASKDONE_"&amp;--MID(T31,17,4),'04_语言配置表6'!A:A,0),0)&amp;"
"&amp;"任务说明："&amp;"
"&amp;INDEX('04_语言配置表6'!C:C,MATCH("KAKUSE_MESSION_"&amp;--MID(T31,17,4)&amp;"",'04_语言配置表6'!A:A,0),0),"无")</f>
        <v>任务提示：冠军对决获胜1次
任务说明：
#[color=3c2a1e,fontsize=18]上阵比蒙于冠军对决中取得[-][color=1ca216,fontsize=18]1[-][color=3c2a1e,fontsize=18]次胜利。[-]</v>
      </c>
    </row>
    <row r="32" spans="1:24">
      <c r="A32" s="41">
        <v>501</v>
      </c>
      <c r="B32" s="41" t="s">
        <v>145</v>
      </c>
      <c r="C32" s="43" t="str">
        <f>INDEX('04_语言配置表2'!$C:$C,MATCH("TEAMDES_"&amp;A32,'04_语言配置表2'!$A:$A,0),0)</f>
        <v>#小恶魔虽然是恶魔中的低等生物，但与生俱来的狡诈和暴力，在战场上的癫狂令人惧怕。</v>
      </c>
      <c r="D32" s="289" t="str">
        <f>INDEX('04_语言配置表2'!$C:$C,MATCH("TEAM_DINGWEI_"&amp;A32,'04_语言配置表2'!$A:$A,0),0)</f>
        <v>#无限复活，眩晕敌人，受到地狱领主的增强</v>
      </c>
      <c r="E32" s="289" t="str">
        <f>INDEX(兵团team!D:D,MATCH(兵团基本资料!$A:$A,兵团team!$A:$A,0),0)</f>
        <v>地狱军团</v>
      </c>
      <c r="F32" s="289" t="str">
        <f>INDEX(兵团team!E:E,MATCH(兵团基本资料!$A:$A,兵团team!$A:$A,0),0)</f>
        <v>恶魔</v>
      </c>
      <c r="G32" s="289" t="str">
        <f>INDEX(兵团team!F:F,MATCH(兵团基本资料!$A:$A,兵团team!$A:$A,0),0)</f>
        <v>防御</v>
      </c>
      <c r="H32" s="289">
        <f>INDEX(兵团team!G:G,MATCH(兵团基本资料!$A:$A,兵团team!$A:$A,0),0)</f>
        <v>9</v>
      </c>
      <c r="I32" s="289" t="str">
        <f>INDEX(兵团team!H:H,MATCH(兵团基本资料!$A:$A,兵团team!$A:$A,0),0)</f>
        <v>飞行</v>
      </c>
      <c r="J32" s="289">
        <f>INDEX(兵团team!K:K,MATCH(兵团基本资料!$A:$A,兵团team!$A:$A,0),0)</f>
        <v>1</v>
      </c>
      <c r="K32" s="289" t="str">
        <f>IF(INDEX(兵团team!K:K,MATCH(兵团基本资料!$A:$A,兵团team!$A:$A,0),0)=1,"13",IF(INDEX(兵团team!K:K,MATCH(兵团基本资料!$A:$A,兵团team!$A:$A,0),0)=2,"14",IF(INDEX(兵团team!K:K,MATCH(兵团基本资料!$A:$A,兵团team!$A:$A,0),0)=3,"15","")))</f>
        <v>13</v>
      </c>
      <c r="L32" s="289" t="str">
        <f>INDEX(兵团team!DR:DR,MATCH(兵团基本资料!A32,兵团team!A:A,0),0)</f>
        <v>[2,51120]</v>
      </c>
      <c r="M32" s="43" t="str">
        <f>IFERROR("天赋名称："&amp;INDEX(语言辅助表!$Y:$Y,MATCH(--MID(L32,4,5),语言辅助表!$X:$X,0),0)&amp;"
"&amp;"天赋说明："&amp;"
"&amp;INDEX(语言辅助表!$Z:$Z,MATCH(--MID(L32,4,5),语言辅助表!$X:$X,0),0),"无")</f>
        <v>天赋名称：重盾
天赋说明：
[color=562600]防御兵团具有更高的生存能力，兵团免伤提高[-][color=1ca216,fontsize=20]{($level+$ulevel)*2+8}%[-]</v>
      </c>
      <c r="N32" s="41" t="str">
        <f>INDEX(兵团team!AW:AW,MATCH(兵团基本资料!A32,兵团team!A:A,0),0)</f>
        <v>[[1,50174],[1,50175],[2,51111],[2,51062]]</v>
      </c>
      <c r="O32" s="43" t="str">
        <f>"技能名称："&amp;INDEX('04_语言配置表2'!C:C,MATCH("SKILL_"&amp;--MID(N32,5,5),'04_语言配置表2'!A:A,0),0)&amp;" ("&amp;INDEX('04_语言配置表2'!B:B,MATCH("SKILLDES1_"&amp;--MID(N32,5,5),'04_语言配置表2'!A:A,0),0)&amp;")"&amp;"
"&amp;"技能说明"&amp;"
"&amp;INDEX('04_语言配置表2'!C:C,MATCH("SKILLDES_"&amp;--MID(N32,5,5),'04_语言配置表2'!A:A,0),0)</f>
        <v>技能名称：#冲动 (小恶魔的死活根本没人在意。)
技能说明
#[color=645252,fontsize=20]小恶魔死亡时，[-][color=48b946,fontsize=20]{($level+$ulevel)*1+9}%[-][color=645252,fontsize=20]概率满血复活。[-]</v>
      </c>
      <c r="P32" s="43" t="str">
        <f>"技能名称："&amp;INDEX('04_语言配置表2'!C:C,MATCH("SKILL_"&amp;--MID(N32,15,5),'04_语言配置表2'!A:A,0),0)&amp;" ("&amp;INDEX('04_语言配置表2'!B:B,MATCH("SKILLDES1_"&amp;--MID(N32,15,5),'04_语言配置表2'!A:A,0),0)&amp;")"&amp;"
"&amp;"技能说明"&amp;"
"&amp;INDEX('04_语言配置表2'!C:C,MATCH("SKILLDES_"&amp;--MID(N32,15,5),'04_语言配置表2'!A:A,0),0)</f>
        <v>技能名称：#重击 (即便弱小，也有爆发的时候。)
技能说明
#[color=645252,fontsize=20]小恶魔的普通攻击有一定概率，对目标单位造成[-][color=48b946,fontsize=20]{($level+$ulevel)*15+135}%[-][color=645252,fontsize=20]攻击的伤害，并有概率造成[-][color=e07c44,fontsize=20]「眩晕」[-][color=645252,fontsize=20]效果，持续2秒。[-]</v>
      </c>
      <c r="Q32" s="43" t="str">
        <f>"技能名称："&amp;INDEX('04_语言配置表2'!C:C,MATCH("SKILL_"&amp;--MID(N32,25,5),'04_语言配置表2'!A:A,0),0)&amp;" ("&amp;INDEX('04_语言配置表2'!B:B,MATCH("SKILLDES1_"&amp;--MID(N32,25,5),'04_语言配置表2'!A:A,0),0)&amp;")"&amp;"
"&amp;"技能说明"&amp;"
"&amp;INDEX('04_语言配置表2'!C:C,MATCH("SKILLDES_"&amp;--MID(N32,25,5),'04_语言配置表2'!A:A,0),0)</f>
        <v>技能名称：#灵敏 (小恶魔体型小巧，速度很快。)
技能说明
#[color=645252,fontsize=20]小恶魔闪避值提高[-][color=48b946,fontsize=20]{(($level+$ulevel)*20+130)}[-][color=645252,fontsize=20]。[-]</v>
      </c>
      <c r="R32" s="43" t="str">
        <f>"技能名称："&amp;INDEX('04_语言配置表2'!C:C,MATCH("SKILL_"&amp;--MID(N32,35,5),'04_语言配置表2'!A:A,0),0)&amp;" ("&amp;INDEX('04_语言配置表2'!B:B,MATCH("SKILLDES1_"&amp;--MID(N32,35,5),'04_语言配置表2'!A:A,0),0)&amp;")"&amp;"
"&amp;"技能说明"&amp;"
"&amp;INDEX('04_语言配置表2'!C:C,MATCH("SKILLDES_"&amp;--MID(N32,35,5),'04_语言配置表2'!A:A,0),0)</f>
        <v>技能名称：#地狱仆从 (强烈的求生之心，使他们更渴望获得治疗。)
技能说明
#[color=645252,fontsize=20]小恶魔生命提高[-][color=48b946,fontsize=20]{(($level+$ulevel)*3+12)}%[-][color=645252,fontsize=20]，受治疗效果提高30%。[-]</v>
      </c>
      <c r="S32" s="289" t="str">
        <f>IF(INDEX(兵团team!EX:EX,MATCH(兵团基本资料!A:A,兵团team!A:A,0),0)=1,"可觉醒","不可觉醒")</f>
        <v>不可觉醒</v>
      </c>
      <c r="T32" s="289" t="str">
        <f>INDEX(兵团team!EN:EN,MATCH(兵团基本资料!A:A,兵团team!A:A,0),0)</f>
        <v>[1011,1012,1013,1014]</v>
      </c>
      <c r="U32" s="310" t="str">
        <f>IFERROR("任务提示："&amp;INDEX('04_语言配置表6'!C:C,MATCH("TASKDONE_"&amp;--MID(T32,2,4),'04_语言配置表6'!A:A,0),0)&amp;"
"&amp;"任务说明："&amp;"
"&amp;INDEX('04_语言配置表6'!C:C,MATCH("KAKUSE_MESSION_"&amp;--MID(T32,2,4),'04_语言配置表6'!A:A,0),0),"无")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2" s="310" t="str">
        <f>IFERROR("任务提示："&amp;INDEX('04_语言配置表6'!C:C,MATCH("TASKDONE_"&amp;--MID(T32,7,4),'04_语言配置表6'!A:A,0),0)&amp;"
"&amp;"任务说明："&amp;"
"&amp;INDEX('04_语言配置表6'!C:C,MATCH("KAKUSE_MESSION_"&amp;--MID(T32,7,4),'04_语言配置表6'!A:A,0),0),"无")</f>
        <v>任务提示：#击杀5个野怪
任务说明：
#[color=3c2a1e,fontsize=18]在联盟探索中，消灭[-][color=1ca216,fontsize=18]5[-][color=3c2a1e,fontsize=18]个野怪。[-]</v>
      </c>
      <c r="W32" s="310" t="str">
        <f>IFERROR("任务提示："&amp;INDEX('04_语言配置表6'!C:C,MATCH("TASKDONE_"&amp;--MID(T32,12,4),'04_语言配置表6'!A:A,0),0)&amp;"
"&amp;"任务说明："&amp;"
"&amp;INDEX('04_语言配置表6'!C:C,MATCH("KAKUSE_MESSION_"&amp;--MID(T32,12,4),'04_语言配置表6'!A:A,0),0),"无")</f>
        <v>任务提示：#收集100个英魂
任务说明：
#[color=3c2a1e,fontsize=18]在地下城14-2，14-4中收集[-][color=1ca216,fontsize=18]100[-][color=3c2a1e,fontsize=18]个皇家禁卫英魂。[-]</v>
      </c>
      <c r="X32" s="314" t="str">
        <f>IFERROR("任务提示："&amp;INDEX('04_语言配置表6'!B:B,MATCH("TASKDONE_"&amp;--MID(T32,17,4),'04_语言配置表6'!A:A,0),0)&amp;"
"&amp;"任务说明："&amp;"
"&amp;INDEX('04_语言配置表6'!C:C,MATCH("KAKUSE_MESSION_"&amp;--MID(T32,17,4)&amp;"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3" spans="1:24">
      <c r="A33" s="41">
        <v>502</v>
      </c>
      <c r="B33" s="41" t="s">
        <v>6880</v>
      </c>
      <c r="C33" s="43" t="str">
        <f>INDEX('04_语言配置表2'!$C:$C,MATCH("TEAMDES_"&amp;A33,'04_语言配置表2'!$A:$A,0),0)</f>
        <v>#歌革这种生物看起来很温柔，但是作为恶魔的一员，同样有着极强的攻击倾向。</v>
      </c>
      <c r="D33" s="289" t="str">
        <f>INDEX('04_语言配置表2'!$C:$C,MATCH("TEAM_DINGWEI_"&amp;A33,'04_语言配置表2'!$A:$A,0),0)</f>
        <v>#强力输出，范围魔法攻击，火系增强</v>
      </c>
      <c r="E33" s="289" t="str">
        <f>INDEX(兵团team!D:D,MATCH(兵团基本资料!$A:$A,兵团team!$A:$A,0),0)</f>
        <v>地狱军团</v>
      </c>
      <c r="F33" s="289" t="str">
        <f>INDEX(兵团team!E:E,MATCH(兵团基本资料!$A:$A,兵团team!$A:$A,0),0)</f>
        <v>恶魔</v>
      </c>
      <c r="G33" s="289" t="str">
        <f>INDEX(兵团team!F:F,MATCH(兵团基本资料!$A:$A,兵团team!$A:$A,0),0)</f>
        <v>魔法</v>
      </c>
      <c r="H33" s="289">
        <f>INDEX(兵团team!G:G,MATCH(兵团基本资料!$A:$A,兵团team!$A:$A,0),0)</f>
        <v>9</v>
      </c>
      <c r="I33" s="289" t="str">
        <f>INDEX(兵团team!H:H,MATCH(兵团基本资料!$A:$A,兵团team!$A:$A,0),0)</f>
        <v>地面</v>
      </c>
      <c r="J33" s="289">
        <f>INDEX(兵团team!K:K,MATCH(兵团基本资料!$A:$A,兵团team!$A:$A,0),0)</f>
        <v>2</v>
      </c>
      <c r="K33" s="289" t="str">
        <f>IF(INDEX(兵团team!K:K,MATCH(兵团基本资料!$A:$A,兵团team!$A:$A,0),0)=1,"13",IF(INDEX(兵团team!K:K,MATCH(兵团基本资料!$A:$A,兵团team!$A:$A,0),0)=2,"14",IF(INDEX(兵团team!K:K,MATCH(兵团基本资料!$A:$A,兵团team!$A:$A,0),0)=3,"15","")))</f>
        <v>14</v>
      </c>
      <c r="L33" s="289" t="str">
        <f>INDEX(兵团team!DR:DR,MATCH(兵团基本资料!A33,兵团team!A:A,0),0)</f>
        <v>[2,51121]</v>
      </c>
      <c r="M33" s="43" t="str">
        <f>IFERROR("天赋名称："&amp;INDEX(语言辅助表!$Y:$Y,MATCH(--MID(L33,4,5),语言辅助表!$X:$X,0),0)&amp;"
"&amp;"天赋说明："&amp;"
"&amp;INDEX(语言辅助表!$Z:$Z,MATCH(--MID(L33,4,5),语言辅助表!$X:$X,0),0),"无")</f>
        <v>天赋名称：聚能
天赋说明：
[color=562600]魔法兵团精通法术奥义，英雄法术免伤提高[-][color=1ca216,fontsize=20]{($level+$ulevel)*2+8}%[-]</v>
      </c>
      <c r="N33" s="41" t="str">
        <f>INDEX(兵团team!AW:AW,MATCH(兵团基本资料!A33,兵团team!A:A,0),0)</f>
        <v>[[1,50148],[1,50147],[2,51052],[2,51103]]</v>
      </c>
      <c r="O33" s="43" t="str">
        <f>"技能名称："&amp;INDEX('04_语言配置表2'!C:C,MATCH("SKILL_"&amp;--MID(N33,5,5),'04_语言配置表2'!A:A,0),0)&amp;" ("&amp;INDEX('04_语言配置表2'!B:B,MATCH("SKILLDES1_"&amp;--MID(N33,5,5),'04_语言配置表2'!A:A,0),0)&amp;")"&amp;"
"&amp;"技能说明"&amp;"
"&amp;INDEX('04_语言配置表2'!C:C,MATCH("SKILLDES_"&amp;--MID(N33,5,5),'04_语言配置表2'!A:A,0),0)</f>
        <v>技能名称：#烈火魔墙 (天生能够操控火焰，对敌人造成伤害。)
技能说明
#[color=645252,fontsize=20]歌革兵团向正前方释放火墙，对火墙中的敌方单位每秒造成[-][color=48b946,fontsize=20]{(($level+$ulevel)*5+75)*0.01*$atk}[-][color=645252,fontsize=20]伤害，火墙持续8秒。[-]</v>
      </c>
      <c r="P33" s="43" t="str">
        <f>"技能名称："&amp;INDEX('04_语言配置表2'!C:C,MATCH("SKILL_"&amp;--MID(N33,15,5),'04_语言配置表2'!A:A,0),0)&amp;" ("&amp;INDEX('04_语言配置表2'!B:B,MATCH("SKILLDES1_"&amp;--MID(N33,15,5),'04_语言配置表2'!A:A,0),0)&amp;")"&amp;"
"&amp;"技能说明"&amp;"
"&amp;INDEX('04_语言配置表2'!C:C,MATCH("SKILLDES_"&amp;--MID(N33,15,5),'04_语言配置表2'!A:A,0),0)</f>
        <v>技能名称：#炎爆术 (经过练习，她们能够更熟练的操控火焰。)
技能说明
#[color=645252,fontsize=20]歌革的普通攻击有一定概率，对3个目标单位造成[-][color=48b946,fontsize=20]{($level+$ulevel)*8+92}%[-][color=645252,fontsize=20]攻击的伤害，并造成[-][color=e07c44,fontsize=20]「灼烧」[-][color=645252,fontsize=20]效果，持续6秒。[-]</v>
      </c>
      <c r="Q33" s="43" t="str">
        <f>"技能名称："&amp;INDEX('04_语言配置表2'!C:C,MATCH("SKILL_"&amp;--MID(N33,25,5),'04_语言配置表2'!A:A,0),0)&amp;" ("&amp;INDEX('04_语言配置表2'!B:B,MATCH("SKILLDES1_"&amp;--MID(N33,25,5),'04_语言配置表2'!A:A,0),0)&amp;")"&amp;"
"&amp;"技能说明"&amp;"
"&amp;INDEX('04_语言配置表2'!C:C,MATCH("SKILLDES_"&amp;--MID(N33,25,5),'04_语言配置表2'!A:A,0),0)</f>
        <v>技能名称：#焚化技巧 (攻击时附加火焰，使自己的伤害更高。)
技能说明
#[color=645252,fontsize=20]歌革攻击提高[-][color=48b946,fontsize=20]{(($level+$ulevel)*4+16)}%[-][color=645252,fontsize=20]。[-]</v>
      </c>
      <c r="R33" s="43" t="str">
        <f>"技能名称："&amp;INDEX('04_语言配置表2'!C:C,MATCH("SKILL_"&amp;--MID(N33,35,5),'04_语言配置表2'!A:A,0),0)&amp;" ("&amp;INDEX('04_语言配置表2'!B:B,MATCH("SKILLDES1_"&amp;--MID(N33,35,5),'04_语言配置表2'!A:A,0),0)&amp;")"&amp;"
"&amp;"技能说明"&amp;"
"&amp;INDEX('04_语言配置表2'!C:C,MATCH("SKILLDES_"&amp;--MID(N33,35,5),'04_语言配置表2'!A:A,0),0)</f>
        <v>技能名称：#烈火魅影 (对火焰的掌握，使他们抵抗火焰的能力提升。)
技能说明
#[color=645252,fontsize=20]歌革生命提高[-][color=48b946,fontsize=20]{(($level+$ulevel)*4+16)}%[-][color=645252,fontsize=20]，火系法术免伤提高40%。[-]</v>
      </c>
      <c r="S33" s="289" t="str">
        <f>IF(INDEX(兵团team!EX:EX,MATCH(兵团基本资料!A:A,兵团team!A:A,0),0)=1,"可觉醒","不可觉醒")</f>
        <v>可觉醒</v>
      </c>
      <c r="T33" s="289" t="str">
        <f>INDEX(兵团team!EN:EN,MATCH(兵团基本资料!A:A,兵团team!A:A,0),0)</f>
        <v>[5021,5022,5023,5024]</v>
      </c>
      <c r="U33" s="310" t="str">
        <f>IFERROR("任务提示："&amp;INDEX('04_语言配置表6'!C:C,MATCH("TASKDONE_"&amp;--MID(T33,2,4),'04_语言配置表6'!A:A,0),0)&amp;"
"&amp;"任务说明："&amp;"
"&amp;INDEX('04_语言配置表6'!C:C,MATCH("KAKUSE_MESSION_"&amp;--MID(T33,2,4),'04_语言配置表6'!A:A,0),0),"无")</f>
        <v>任务提示：#通关冷酷级或以上龙之国
任务说明：
#[color=3c2a1e,fontsize=18]歌革上阵且地狱兵团至少上阵[-][color=1ca216,fontsize=18]5[-][color=3c2a1e,fontsize=18]个，通关[-][color=1ca216,fontsize=18]1[-][color=3c2a1e,fontsize=18]次冷酷级或以上龙之国。(扫荡不计入任务）[-]</v>
      </c>
      <c r="V33" s="310" t="str">
        <f>IFERROR("任务提示："&amp;INDEX('04_语言配置表6'!C:C,MATCH("TASKDONE_"&amp;--MID(T33,7,4),'04_语言配置表6'!A:A,0),0)&amp;"
"&amp;"任务说明："&amp;"
"&amp;INDEX('04_语言配置表6'!C:C,MATCH("KAKUSE_MESSION_"&amp;--MID(T33,7,4),'04_语言配置表6'!A:A,0),0),"无")</f>
        <v>任务提示：#占领1次城池
任务说明：
#[color=3c2a1e,fontsize=18]在联盟探索地下城中，占领[-][color=1ca216,fontsize=18]1[-][color=3c2a1e,fontsize=18]次城池。[-]</v>
      </c>
      <c r="W33" s="310" t="str">
        <f>IFERROR("任务提示："&amp;INDEX('04_语言配置表6'!C:C,MATCH("TASKDONE_"&amp;--MID(T33,12,4),'04_语言配置表6'!A:A,0),0)&amp;"
"&amp;"任务说明："&amp;"
"&amp;INDEX('04_语言配置表6'!C:C,MATCH("KAKUSE_MESSION_"&amp;--MID(T33,12,4),'04_语言配置表6'!A:A,0),0),"无")</f>
        <v>任务提示：#收集100个英魂
任务说明：
#[color=3c2a1e,fontsize=18]在地下城15-2，15-4中收集[-][color=1ca216,fontsize=18]100[-][color=3c2a1e,fontsize=18]个烈焰妖姬英魂。[-]</v>
      </c>
      <c r="X33" s="314" t="str">
        <f>IFERROR("任务提示："&amp;INDEX('04_语言配置表6'!B:B,MATCH("TASKDONE_"&amp;--MID(T33,17,4),'04_语言配置表6'!A:A,0),0)&amp;"
"&amp;"任务说明："&amp;"
"&amp;INDEX('04_语言配置表6'!C:C,MATCH("KAKUSE_MESSION_"&amp;--MID(T33,17,4)&amp;"",'04_语言配置表6'!A:A,0),0),"无")</f>
        <v>任务提示：冠军对决获胜1次
任务说明：
#[color=3c2a1e,fontsize=18]歌革上阵且魔法兵团至少上阵[-][color=1ca216,fontsize=18]3[-][color=3c2a1e,fontsize=18]个，在冠军对决中取得[-][color=1ca216,fontsize=18]1[-][color=3c2a1e,fontsize=18]次胜利。[-]</v>
      </c>
    </row>
    <row r="34" spans="1:24">
      <c r="A34" s="41">
        <v>503</v>
      </c>
      <c r="B34" s="41" t="s">
        <v>147</v>
      </c>
      <c r="C34" s="43" t="str">
        <f>INDEX('04_语言配置表2'!$C:$C,MATCH("TEAMDES_"&amp;A34,'04_语言配置表2'!$A:$A,0),0)</f>
        <v>#地狱三头犬可以同时用三个脑袋快速地攻击敌人，全身流淌着炽热的岩浆，行走之处遍布烈焰。</v>
      </c>
      <c r="D34" s="289" t="str">
        <f>INDEX('04_语言配置表2'!$C:$C,MATCH("TEAM_DINGWEI_"&amp;A34,'04_语言配置表2'!$A:$A,0),0)</f>
        <v>#强力暴击型兵团，配合流血，短时间高输出</v>
      </c>
      <c r="E34" s="289" t="str">
        <f>INDEX(兵团team!D:D,MATCH(兵团基本资料!$A:$A,兵团team!$A:$A,0),0)</f>
        <v>地狱军团</v>
      </c>
      <c r="F34" s="289" t="str">
        <f>INDEX(兵团team!E:E,MATCH(兵团基本资料!$A:$A,兵团team!$A:$A,0),0)</f>
        <v>野兽</v>
      </c>
      <c r="G34" s="289" t="str">
        <f>INDEX(兵团team!F:F,MATCH(兵团基本资料!$A:$A,兵团team!$A:$A,0),0)</f>
        <v>突击</v>
      </c>
      <c r="H34" s="289">
        <f>INDEX(兵团team!G:G,MATCH(兵团基本资料!$A:$A,兵团team!$A:$A,0),0)</f>
        <v>9</v>
      </c>
      <c r="I34" s="289" t="str">
        <f>INDEX(兵团team!H:H,MATCH(兵团基本资料!$A:$A,兵团team!$A:$A,0),0)</f>
        <v>地面</v>
      </c>
      <c r="J34" s="289">
        <f>INDEX(兵团team!K:K,MATCH(兵团基本资料!$A:$A,兵团team!$A:$A,0),0)</f>
        <v>3</v>
      </c>
      <c r="K34" s="289" t="str">
        <f>IF(INDEX(兵团team!K:K,MATCH(兵团基本资料!$A:$A,兵团team!$A:$A,0),0)=1,"13",IF(INDEX(兵团team!K:K,MATCH(兵团基本资料!$A:$A,兵团team!$A:$A,0),0)=2,"14",IF(INDEX(兵团team!K:K,MATCH(兵团基本资料!$A:$A,兵团team!$A:$A,0),0)=3,"15","")))</f>
        <v>15</v>
      </c>
      <c r="L34" s="289" t="str">
        <f>INDEX(兵团team!DR:DR,MATCH(兵团基本资料!A34,兵团team!A:A,0),0)</f>
        <v>[3,52067]</v>
      </c>
      <c r="M34" s="43" t="str">
        <f>IFERROR("天赋名称："&amp;INDEX(语言辅助表!$Y:$Y,MATCH(--MID(L34,4,5),语言辅助表!$X:$X,0),0)&amp;"
"&amp;"天赋说明："&amp;"
"&amp;INDEX(语言辅助表!$Z:$Z,MATCH(--MID(L34,4,5),语言辅助表!$X:$X,0),0),"无")</f>
        <v>天赋名称：迂回
天赋说明：
[color=562600]优先攻击敌方后排，对射手及魔法兵团伤害提高[-][color=1ca216,fontsize=20]{($level+$ulevel)*6+24}%[-]</v>
      </c>
      <c r="N34" s="41" t="str">
        <f>INDEX(兵团team!AW:AW,MATCH(兵团基本资料!A34,兵团team!A:A,0),0)</f>
        <v>[[1,50177],[1,50176],[3,52116],[2,51063]]</v>
      </c>
      <c r="O34" s="43" t="str">
        <f>"技能名称："&amp;INDEX('04_语言配置表2'!C:C,MATCH("SKILL_"&amp;--MID(N34,5,5),'04_语言配置表2'!A:A,0),0)&amp;" ("&amp;INDEX('04_语言配置表2'!B:B,MATCH("SKILLDES1_"&amp;--MID(N34,5,5),'04_语言配置表2'!A:A,0),0)&amp;")"&amp;"
"&amp;"技能说明"&amp;"
"&amp;INDEX('04_语言配置表2'!C:C,MATCH("SKILLDES_"&amp;--MID(N34,5,5),'04_语言配置表2'!A:A,0),0)</f>
        <v>技能名称：#暴躁 (他们凶残暴力，不死不休。)
技能说明
#[color=645252,fontsize=20]地狱三头犬大幅度提高暴击值，持续[-][color=48b946,fontsize=20]{($level+$ulevel)*0.5+9.5}[-][color=645252,fontsize=20]秒。[-]</v>
      </c>
      <c r="P34" s="43" t="str">
        <f>"技能名称："&amp;INDEX('04_语言配置表2'!C:C,MATCH("SKILL_"&amp;--MID(N34,15,5),'04_语言配置表2'!A:A,0),0)&amp;" ("&amp;INDEX('04_语言配置表2'!B:B,MATCH("SKILLDES1_"&amp;--MID(N34,15,5),'04_语言配置表2'!A:A,0),0)&amp;")"&amp;"
"&amp;"技能说明"&amp;"
"&amp;INDEX('04_语言配置表2'!C:C,MATCH("SKILLDES_"&amp;--MID(N34,15,5),'04_语言配置表2'!A:A,0),0)</f>
        <v>技能名称：#多头攻击 (利用三个头同时攻击，对多个目标造成伤害。)
技能说明
#[color=645252,fontsize=20]地狱三头犬对阵9人兵团和16人兵团时，普通攻击对3个敌方单位造成[-][color=48b946,fontsize=20]{($level+$ulevel)*0.8+34.2}%[-][color=645252,fontsize=20]攻击的伤害，并造成[-][color=e07c44,fontsize=20]「流血」[-][color=645252,fontsize=20]效果，持续6秒。[-]</v>
      </c>
      <c r="Q34" s="43" t="str">
        <f>"技能名称："&amp;INDEX('04_语言配置表2'!C:C,MATCH("SKILL_"&amp;--MID(N34,25,5),'04_语言配置表2'!A:A,0),0)&amp;" ("&amp;INDEX('04_语言配置表2'!B:B,MATCH("SKILLDES1_"&amp;--MID(N34,25,5),'04_语言配置表2'!A:A,0),0)&amp;")"&amp;"
"&amp;"技能说明"&amp;"
"&amp;INDEX('04_语言配置表2'!C:C,MATCH("SKILLDES_"&amp;--MID(N34,25,5),'04_语言配置表2'!A:A,0),0)</f>
        <v>技能名称：#血腥 (血液会刺激他们，使他们更加疯狂。)
技能说明
#[color=645252,fontsize=20]地狱三头犬对阵受到[-][color=48b946,fontsize=20]「流血」[-][color=645252,fontsize=20]效果的目标单位时，兵团伤害提高[-][color=48b946,fontsize=20]{($level+$ulevel)*3+12}%[-][color=645252,fontsize=20]。[-]</v>
      </c>
      <c r="R34" s="43" t="str">
        <f>"技能名称："&amp;INDEX('04_语言配置表2'!C:C,MATCH("SKILL_"&amp;--MID(N34,35,5),'04_语言配置表2'!A:A,0),0)&amp;" ("&amp;INDEX('04_语言配置表2'!B:B,MATCH("SKILLDES1_"&amp;--MID(N34,35,5),'04_语言配置表2'!A:A,0),0)&amp;")"&amp;"
"&amp;"技能说明"&amp;"
"&amp;INDEX('04_语言配置表2'!C:C,MATCH("SKILLDES_"&amp;--MID(N34,35,5),'04_语言配置表2'!A:A,0),0)</f>
        <v>技能名称：#地狱军团 (这种生物只有残暴，疯狂的杀意。)
技能说明
#[color=645252,fontsize=20]地狱三头犬暴伤提高[-][color=48b946,fontsize=20]{(($level+$ulevel)*3+12)}%[-][color=645252,fontsize=20]。战场中每有1个己方地狱阵营的兵团上场，地狱三头犬暴伤额外提高3%。[-]</v>
      </c>
      <c r="S34" s="289" t="str">
        <f>IF(INDEX(兵团team!EX:EX,MATCH(兵团基本资料!A:A,兵团team!A:A,0),0)=1,"可觉醒","不可觉醒")</f>
        <v>不可觉醒</v>
      </c>
      <c r="T34" s="289" t="str">
        <f>INDEX(兵团team!EN:EN,MATCH(兵团基本资料!A:A,兵团team!A:A,0),0)</f>
        <v>[1011,1012,1013,1014]</v>
      </c>
      <c r="U34" s="310" t="str">
        <f>IFERROR("任务提示："&amp;INDEX('04_语言配置表6'!C:C,MATCH("TASKDONE_"&amp;--MID(T34,2,4),'04_语言配置表6'!A:A,0),0)&amp;"
"&amp;"任务说明："&amp;"
"&amp;INDEX('04_语言配置表6'!C:C,MATCH("KAKUSE_MESSION_"&amp;--MID(T34,2,4),'04_语言配置表6'!A:A,0),0),"无")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4" s="310" t="str">
        <f>IFERROR("任务提示："&amp;INDEX('04_语言配置表6'!C:C,MATCH("TASKDONE_"&amp;--MID(T34,7,4),'04_语言配置表6'!A:A,0),0)&amp;"
"&amp;"任务说明："&amp;"
"&amp;INDEX('04_语言配置表6'!C:C,MATCH("KAKUSE_MESSION_"&amp;--MID(T34,7,4),'04_语言配置表6'!A:A,0),0),"无")</f>
        <v>任务提示：#击杀5个野怪
任务说明：
#[color=3c2a1e,fontsize=18]在联盟探索中，消灭[-][color=1ca216,fontsize=18]5[-][color=3c2a1e,fontsize=18]个野怪。[-]</v>
      </c>
      <c r="W34" s="310" t="str">
        <f>IFERROR("任务提示："&amp;INDEX('04_语言配置表6'!C:C,MATCH("TASKDONE_"&amp;--MID(T34,12,4),'04_语言配置表6'!A:A,0),0)&amp;"
"&amp;"任务说明："&amp;"
"&amp;INDEX('04_语言配置表6'!C:C,MATCH("KAKUSE_MESSION_"&amp;--MID(T34,12,4),'04_语言配置表6'!A:A,0),0),"无")</f>
        <v>任务提示：#收集100个英魂
任务说明：
#[color=3c2a1e,fontsize=18]在地下城14-2，14-4中收集[-][color=1ca216,fontsize=18]100[-][color=3c2a1e,fontsize=18]个皇家禁卫英魂。[-]</v>
      </c>
      <c r="X34" s="314" t="str">
        <f>IFERROR("任务提示："&amp;INDEX('04_语言配置表6'!B:B,MATCH("TASKDONE_"&amp;--MID(T34,17,4),'04_语言配置表6'!A:A,0),0)&amp;"
"&amp;"任务说明："&amp;"
"&amp;INDEX('04_语言配置表6'!C:C,MATCH("KAKUSE_MESSION_"&amp;--MID(T34,17,4)&amp;"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5" spans="1:24">
      <c r="A35" s="41">
        <v>504</v>
      </c>
      <c r="B35" s="41" t="s">
        <v>148</v>
      </c>
      <c r="C35" s="43" t="str">
        <f>INDEX('04_语言配置表2'!$C:$C,MATCH("TEAMDES_"&amp;A35,'04_语言配置表2'!$A:$A,0),0)</f>
        <v>#长角恶魔以头上尖锐的长角为名，这也是他最锐利的武器，可以轻易刺穿敌人的盔甲和身躯。</v>
      </c>
      <c r="D35" s="289" t="str">
        <f>INDEX('04_语言配置表2'!$C:$C,MATCH("TEAM_DINGWEI_"&amp;A35,'04_语言配置表2'!$A:$A,0),0)</f>
        <v>#闪避型肉盾，闪避回血，受到地狱领主的增强</v>
      </c>
      <c r="E35" s="289" t="str">
        <f>INDEX(兵团team!D:D,MATCH(兵团基本资料!$A:$A,兵团team!$A:$A,0),0)</f>
        <v>地狱军团</v>
      </c>
      <c r="F35" s="289" t="str">
        <f>INDEX(兵团team!E:E,MATCH(兵团基本资料!$A:$A,兵团team!$A:$A,0),0)</f>
        <v>恶魔</v>
      </c>
      <c r="G35" s="289" t="str">
        <f>INDEX(兵团team!F:F,MATCH(兵团基本资料!$A:$A,兵团team!$A:$A,0),0)</f>
        <v>防御</v>
      </c>
      <c r="H35" s="289">
        <f>INDEX(兵团team!G:G,MATCH(兵团基本资料!$A:$A,兵团team!$A:$A,0),0)</f>
        <v>4</v>
      </c>
      <c r="I35" s="289" t="str">
        <f>INDEX(兵团team!H:H,MATCH(兵团基本资料!$A:$A,兵团team!$A:$A,0),0)</f>
        <v>地面</v>
      </c>
      <c r="J35" s="289">
        <f>INDEX(兵团team!K:K,MATCH(兵团基本资料!$A:$A,兵团team!$A:$A,0),0)</f>
        <v>2</v>
      </c>
      <c r="K35" s="289" t="str">
        <f>IF(INDEX(兵团team!K:K,MATCH(兵团基本资料!$A:$A,兵团team!$A:$A,0),0)=1,"13",IF(INDEX(兵团team!K:K,MATCH(兵团基本资料!$A:$A,兵团team!$A:$A,0),0)=2,"14",IF(INDEX(兵团team!K:K,MATCH(兵团基本资料!$A:$A,兵团team!$A:$A,0),0)=3,"15","")))</f>
        <v>14</v>
      </c>
      <c r="L35" s="289" t="str">
        <f>INDEX(兵团team!DR:DR,MATCH(兵团基本资料!A35,兵团team!A:A,0),0)</f>
        <v>[2,51120]</v>
      </c>
      <c r="M35" s="43" t="str">
        <f>IFERROR("天赋名称："&amp;INDEX(语言辅助表!$Y:$Y,MATCH(--MID(L35,4,5),语言辅助表!$X:$X,0),0)&amp;"
"&amp;"天赋说明："&amp;"
"&amp;INDEX(语言辅助表!$Z:$Z,MATCH(--MID(L35,4,5),语言辅助表!$X:$X,0),0),"无")</f>
        <v>天赋名称：重盾
天赋说明：
[color=562600]防御兵团具有更高的生存能力，兵团免伤提高[-][color=1ca216,fontsize=20]{($level+$ulevel)*2+8}%[-]</v>
      </c>
      <c r="N35" s="41" t="str">
        <f>INDEX(兵团team!AW:AW,MATCH(兵团基本资料!A35,兵团team!A:A,0),0)</f>
        <v>[[1,50178],[1,50179],[2,51065],[2,59110]]</v>
      </c>
      <c r="O35" s="43" t="str">
        <f>"技能名称："&amp;INDEX('04_语言配置表2'!C:C,MATCH("SKILL_"&amp;--MID(N35,5,5),'04_语言配置表2'!A:A,0),0)&amp;" ("&amp;INDEX('04_语言配置表2'!B:B,MATCH("SKILLDES1_"&amp;--MID(N35,5,5),'04_语言配置表2'!A:A,0),0)&amp;")"&amp;"
"&amp;"技能说明"&amp;"
"&amp;INDEX('04_语言配置表2'!C:C,MATCH("SKILLDES_"&amp;--MID(N35,5,5),'04_语言配置表2'!A:A,0),0)</f>
        <v>技能名称：#炙热打击 (恶魔军团的主力，通常会结阵攻击敌人。)
技能说明
#[color=645252,fontsize=20]长角恶魔兵团对较大范围内随机1个敌方兵团造成[-][color=48b946,fontsize=20]{(($level+$ulevel)*20+230)*0.01*$atk}[-][color=645252,fontsize=20]伤害，并提高自身闪避值300，持续12秒。[-]</v>
      </c>
      <c r="P35" s="43" t="str">
        <f>"技能名称："&amp;INDEX('04_语言配置表2'!C:C,MATCH("SKILL_"&amp;--MID(N35,15,5),'04_语言配置表2'!A:A,0),0)&amp;" ("&amp;INDEX('04_语言配置表2'!B:B,MATCH("SKILLDES1_"&amp;--MID(N35,15,5),'04_语言配置表2'!A:A,0),0)&amp;")"&amp;"
"&amp;"技能说明"&amp;"
"&amp;INDEX('04_语言配置表2'!C:C,MATCH("SKILLDES_"&amp;--MID(N35,15,5),'04_语言配置表2'!A:A,0),0)</f>
        <v>技能名称：#温暖 (经过长久的训练，他们更懂得规避伤害。)
技能说明
#[color=645252,fontsize=20]长角恶魔每次闪避时，恢复最大生命值[color=48b946,fontsize=20]{($level+$ulevel)*0.5+4.5}%[-][color=645252,fontsize=20]的生命。[-]</v>
      </c>
      <c r="Q35" s="43" t="str">
        <f>"技能名称："&amp;INDEX('04_语言配置表2'!C:C,MATCH("SKILL_"&amp;--MID(N35,25,5),'04_语言配置表2'!A:A,0),0)&amp;" ("&amp;INDEX('04_语言配置表2'!B:B,MATCH("SKILLDES1_"&amp;--MID(N35,25,5),'04_语言配置表2'!A:A,0),0)&amp;")"&amp;"
"&amp;"技能说明"&amp;"
"&amp;INDEX('04_语言配置表2'!C:C,MATCH("SKILLDES_"&amp;--MID(N35,25,5),'04_语言配置表2'!A:A,0),0)</f>
        <v>技能名称：#地狱仆从 (天生便具有强悍的身体，生命力顽强。)
技能说明
#[color=645252,fontsize=20]长角恶魔生命提高[-][color=48b946,fontsize=20]{(($level+$ulevel)*3+12)}%[-][color=645252,fontsize=20]，受治疗效果提高30%。[-]</v>
      </c>
      <c r="R35" s="43" t="str">
        <f>"技能名称："&amp;INDEX('04_语言配置表2'!C:C,MATCH("SKILL_"&amp;--MID(N35,35,5),'04_语言配置表2'!A:A,0),0)&amp;" ("&amp;INDEX('04_语言配置表2'!B:B,MATCH("SKILLDES1_"&amp;--MID(N35,35,5),'04_语言配置表2'!A:A,0),0)&amp;")"&amp;"
"&amp;"技能说明"&amp;"
"&amp;INDEX('04_语言配置表2'!C:C,MATCH("SKILLDES_"&amp;--MID(N35,35,5),'04_语言配置表2'!A:A,0),0)</f>
        <v>技能名称：#烈焰军团 (具有非常敏锐的感知，能够规避伤害。)
技能说明
#[color=645252,fontsize=20]长角恶魔闪避值提高[-][color=48b946,fontsize=20]{($level+$ulevel)*20+80}[-][color=645252,fontsize=20]。战场中每有1个地狱阵营的兵团上场，长角恶魔闪避值额外提高40。[-]</v>
      </c>
      <c r="S35" s="289" t="str">
        <f>IF(INDEX(兵团team!EX:EX,MATCH(兵团基本资料!A:A,兵团team!A:A,0),0)=1,"可觉醒","不可觉醒")</f>
        <v>不可觉醒</v>
      </c>
      <c r="T35" s="289" t="str">
        <f>INDEX(兵团team!EN:EN,MATCH(兵团基本资料!A:A,兵团team!A:A,0),0)</f>
        <v>[1011,1012,1013,1014]</v>
      </c>
      <c r="U35" s="310" t="str">
        <f>IFERROR("任务提示："&amp;INDEX('04_语言配置表6'!C:C,MATCH("TASKDONE_"&amp;--MID(T35,2,4),'04_语言配置表6'!A:A,0),0)&amp;"
"&amp;"任务说明："&amp;"
"&amp;INDEX('04_语言配置表6'!C:C,MATCH("KAKUSE_MESSION_"&amp;--MID(T35,2,4),'04_语言配置表6'!A:A,0),0),"无")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5" s="310" t="str">
        <f>IFERROR("任务提示："&amp;INDEX('04_语言配置表6'!C:C,MATCH("TASKDONE_"&amp;--MID(T35,7,4),'04_语言配置表6'!A:A,0),0)&amp;"
"&amp;"任务说明："&amp;"
"&amp;INDEX('04_语言配置表6'!C:C,MATCH("KAKUSE_MESSION_"&amp;--MID(T35,7,4),'04_语言配置表6'!A:A,0),0),"无")</f>
        <v>任务提示：#击杀5个野怪
任务说明：
#[color=3c2a1e,fontsize=18]在联盟探索中，消灭[-][color=1ca216,fontsize=18]5[-][color=3c2a1e,fontsize=18]个野怪。[-]</v>
      </c>
      <c r="W35" s="310" t="str">
        <f>IFERROR("任务提示："&amp;INDEX('04_语言配置表6'!C:C,MATCH("TASKDONE_"&amp;--MID(T35,12,4),'04_语言配置表6'!A:A,0),0)&amp;"
"&amp;"任务说明："&amp;"
"&amp;INDEX('04_语言配置表6'!C:C,MATCH("KAKUSE_MESSION_"&amp;--MID(T35,12,4),'04_语言配置表6'!A:A,0),0),"无")</f>
        <v>任务提示：#收集100个英魂
任务说明：
#[color=3c2a1e,fontsize=18]在地下城14-2，14-4中收集[-][color=1ca216,fontsize=18]100[-][color=3c2a1e,fontsize=18]个皇家禁卫英魂。[-]</v>
      </c>
      <c r="X35" s="314" t="str">
        <f>IFERROR("任务提示："&amp;INDEX('04_语言配置表6'!B:B,MATCH("TASKDONE_"&amp;--MID(T35,17,4),'04_语言配置表6'!A:A,0),0)&amp;"
"&amp;"任务说明："&amp;"
"&amp;INDEX('04_语言配置表6'!C:C,MATCH("KAKUSE_MESSION_"&amp;--MID(T35,17,4)&amp;"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6" spans="1:24">
      <c r="A36" s="41">
        <v>505</v>
      </c>
      <c r="B36" s="41" t="s">
        <v>149</v>
      </c>
      <c r="C36" s="43" t="str">
        <f>INDEX('04_语言配置表2'!$C:$C,MATCH("TEAMDES_"&amp;A36,'04_语言配置表2'!$A:$A,0),0)</f>
        <v>#地狱领主身经百战，她统率着数以万计的地狱军团浴血奋战，她酷爱战争和鲜血。</v>
      </c>
      <c r="D36" s="289" t="str">
        <f>INDEX('04_语言配置表2'!$C:$C,MATCH("TEAM_DINGWEI_"&amp;A36,'04_语言配置表2'!$A:$A,0),0)</f>
        <v>#范围治疗，召唤长角恶魔，地狱阵营核心兵团</v>
      </c>
      <c r="E36" s="289" t="str">
        <f>INDEX(兵团team!D:D,MATCH(兵团基本资料!$A:$A,兵团team!$A:$A,0),0)</f>
        <v>地狱军团</v>
      </c>
      <c r="F36" s="289" t="str">
        <f>INDEX(兵团team!E:E,MATCH(兵团基本资料!$A:$A,兵团team!$A:$A,0),0)</f>
        <v>恶魔</v>
      </c>
      <c r="G36" s="289" t="str">
        <f>INDEX(兵团team!F:F,MATCH(兵团基本资料!$A:$A,兵团team!$A:$A,0),0)</f>
        <v>输出</v>
      </c>
      <c r="H36" s="289">
        <f>INDEX(兵团team!G:G,MATCH(兵团基本资料!$A:$A,兵团team!$A:$A,0),0)</f>
        <v>4</v>
      </c>
      <c r="I36" s="289" t="str">
        <f>INDEX(兵团team!H:H,MATCH(兵团基本资料!$A:$A,兵团team!$A:$A,0),0)</f>
        <v>地面</v>
      </c>
      <c r="J36" s="289">
        <f>INDEX(兵团team!K:K,MATCH(兵团基本资料!$A:$A,兵团team!$A:$A,0),0)</f>
        <v>3</v>
      </c>
      <c r="K36" s="289" t="str">
        <f>IF(INDEX(兵团team!K:K,MATCH(兵团基本资料!$A:$A,兵团team!$A:$A,0),0)=1,"13",IF(INDEX(兵团team!K:K,MATCH(兵团基本资料!$A:$A,兵团team!$A:$A,0),0)=2,"14",IF(INDEX(兵团team!K:K,MATCH(兵团基本资料!$A:$A,兵团team!$A:$A,0),0)=3,"15","")))</f>
        <v>15</v>
      </c>
      <c r="L36" s="289" t="str">
        <f>INDEX(兵团team!DR:DR,MATCH(兵团基本资料!A36,兵团team!A:A,0),0)</f>
        <v>[1,50213]</v>
      </c>
      <c r="M36" s="43" t="str">
        <f>IFERROR("天赋名称："&amp;INDEX(语言辅助表!$Y:$Y,MATCH(--MID(L36,4,5),语言辅助表!$X:$X,0),0)&amp;"
"&amp;"天赋说明："&amp;"
"&amp;INDEX(语言辅助表!$Z:$Z,MATCH(--MID(L36,4,5),语言辅助表!$X:$X,0),0),"无")</f>
        <v>天赋名称：破甲
天赋说明：
[color=562600]攻击兵团降低目标兵团[-][color=1ca216,fontsize=20]{($level+$ulevel)*4+16}%[-][color=562600]防御，不可叠加[-]</v>
      </c>
      <c r="N36" s="41" t="str">
        <f>INDEX(兵团team!AW:AW,MATCH(兵团基本资料!A36,兵团team!A:A,0),0)</f>
        <v>[[1,50107],[1,50105],[2,51118],[1,50108]]</v>
      </c>
      <c r="O36" s="43" t="str">
        <f>"技能名称："&amp;INDEX('04_语言配置表2'!C:C,MATCH("SKILL_"&amp;--MID(N36,5,5),'04_语言配置表2'!A:A,0),0)&amp;" ("&amp;INDEX('04_语言配置表2'!B:B,MATCH("SKILLDES1_"&amp;--MID(N36,5,5),'04_语言配置表2'!A:A,0),0)&amp;")"&amp;"
"&amp;"技能说明"&amp;"
"&amp;INDEX('04_语言配置表2'!C:C,MATCH("SKILLDES_"&amp;--MID(N36,5,5),'04_语言配置表2'!A:A,0),0)</f>
        <v>技能名称：#烈火温泉 (偶尔，他们也是会体恤部下的。)
技能说明
#[color=645252,fontsize=20]地狱领主兵团向正前方释放1个烈火温泉，每2秒恢复较大范围己方兵团最大生命值[-][color=48b946,fontsize=20]{($level+$ulevel)*0.3+3.7}%[-][color=645252,fontsize=20]的生命，效果持续8秒。[-]</v>
      </c>
      <c r="P36" s="43" t="str">
        <f>"技能名称："&amp;INDEX('04_语言配置表2'!C:C,MATCH("SKILL_"&amp;--MID(N36,15,5),'04_语言配置表2'!A:A,0),0)&amp;" ("&amp;INDEX('04_语言配置表2'!B:B,MATCH("SKILLDES1_"&amp;--MID(N36,15,5),'04_语言配置表2'!A:A,0),0)&amp;")"&amp;"
"&amp;"技能说明"&amp;"
"&amp;INDEX('04_语言配置表2'!C:C,MATCH("SKILLDES_"&amp;--MID(N36,15,5),'04_语言配置表2'!A:A,0),0)</f>
        <v>技能名称：#领主召唤 (她们是恶魔的领主，通常不会亲自上阵。)
技能说明
#[color=645252,fontsize=20]地狱领主兵团在开场时，召唤4只长角恶魔加入战斗，长角恶魔拥有[-][color=48b946,fontsize=20]{(($level+$ulevel)*4.5+30.5)*($teamlevel+9)}[-][color=645252,fontsize=20]攻击，[-][color=48b946,fontsize=20]{(($level+$ulevel)*100+700)*($teamlevel+9)}[-][color=645252,fontsize=20]生命，持续整场战斗。[-]</v>
      </c>
      <c r="Q36" s="43" t="str">
        <f>"技能名称："&amp;INDEX('04_语言配置表2'!C:C,MATCH("SKILL_"&amp;--MID(N36,25,5),'04_语言配置表2'!A:A,0),0)&amp;" ("&amp;INDEX('04_语言配置表2'!B:B,MATCH("SKILLDES1_"&amp;--MID(N36,25,5),'04_语言配置表2'!A:A,0),0)&amp;")"&amp;"
"&amp;"技能说明"&amp;"
"&amp;INDEX('04_语言配置表2'!C:C,MATCH("SKILLDES_"&amp;--MID(N36,25,5),'04_语言配置表2'!A:A,0),0)</f>
        <v>技能名称：#加热 (强大的魔力使他们做什么都能得心应手。)
技能说明
#[color=645252,fontsize=20]地狱领主的【烈火温泉】额外提高[-][color=48b946,fontsize=20]{(($level+$ulevel)*5+25)}%[-][color=645252,fontsize=20]治疗效果。战场中每有1个地狱阵营的兵团上场，【烈火温泉】的治疗效果额外提高5%。[-]</v>
      </c>
      <c r="R36" s="43" t="str">
        <f>"技能名称："&amp;INDEX('04_语言配置表2'!C:C,MATCH("SKILL_"&amp;--MID(N36,35,5),'04_语言配置表2'!A:A,0),0)&amp;" ("&amp;INDEX('04_语言配置表2'!B:B,MATCH("SKILLDES1_"&amp;--MID(N36,35,5),'04_语言配置表2'!A:A,0),0)&amp;")"&amp;"
"&amp;"技能说明"&amp;"
"&amp;INDEX('04_语言配置表2'!C:C,MATCH("SKILLDES_"&amp;--MID(N36,35,5),'04_语言配置表2'!A:A,0),0)</f>
        <v>技能名称：#领主意志 (在场时，所有恶魔都会得到鼓舞。)
技能说明
#[color=645252,fontsize=20]地狱领主兵团上场时，提高己方小恶魔、长角恶魔和火系召唤物[-][color=48b946,fontsize=20]{(($level+$ulevel)*2+13)}%[-][color=645252,fontsize=20]的生命和攻击。[-]</v>
      </c>
      <c r="S36" s="289" t="str">
        <f>IF(INDEX(兵团team!EX:EX,MATCH(兵团基本资料!A:A,兵团team!A:A,0),0)=1,"可觉醒","不可觉醒")</f>
        <v>不可觉醒</v>
      </c>
      <c r="T36" s="289" t="str">
        <f>INDEX(兵团team!EN:EN,MATCH(兵团基本资料!A:A,兵团team!A:A,0),0)</f>
        <v>[1011,1012,1013,1014]</v>
      </c>
      <c r="U36" s="310" t="str">
        <f>IFERROR("任务提示："&amp;INDEX('04_语言配置表6'!C:C,MATCH("TASKDONE_"&amp;--MID(T36,2,4),'04_语言配置表6'!A:A,0),0)&amp;"
"&amp;"任务说明："&amp;"
"&amp;INDEX('04_语言配置表6'!C:C,MATCH("KAKUSE_MESSION_"&amp;--MID(T36,2,4),'04_语言配置表6'!A:A,0),0),"无")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6" s="310" t="str">
        <f>IFERROR("任务提示："&amp;INDEX('04_语言配置表6'!C:C,MATCH("TASKDONE_"&amp;--MID(T36,7,4),'04_语言配置表6'!A:A,0),0)&amp;"
"&amp;"任务说明："&amp;"
"&amp;INDEX('04_语言配置表6'!C:C,MATCH("KAKUSE_MESSION_"&amp;--MID(T36,7,4),'04_语言配置表6'!A:A,0),0),"无")</f>
        <v>任务提示：#击杀5个野怪
任务说明：
#[color=3c2a1e,fontsize=18]在联盟探索中，消灭[-][color=1ca216,fontsize=18]5[-][color=3c2a1e,fontsize=18]个野怪。[-]</v>
      </c>
      <c r="W36" s="310" t="str">
        <f>IFERROR("任务提示："&amp;INDEX('04_语言配置表6'!C:C,MATCH("TASKDONE_"&amp;--MID(T36,12,4),'04_语言配置表6'!A:A,0),0)&amp;"
"&amp;"任务说明："&amp;"
"&amp;INDEX('04_语言配置表6'!C:C,MATCH("KAKUSE_MESSION_"&amp;--MID(T36,12,4),'04_语言配置表6'!A:A,0),0),"无")</f>
        <v>任务提示：#收集100个英魂
任务说明：
#[color=3c2a1e,fontsize=18]在地下城14-2，14-4中收集[-][color=1ca216,fontsize=18]100[-][color=3c2a1e,fontsize=18]个皇家禁卫英魂。[-]</v>
      </c>
      <c r="X36" s="314" t="str">
        <f>IFERROR("任务提示："&amp;INDEX('04_语言配置表6'!B:B,MATCH("TASKDONE_"&amp;--MID(T36,17,4),'04_语言配置表6'!A:A,0),0)&amp;"
"&amp;"任务说明："&amp;"
"&amp;INDEX('04_语言配置表6'!C:C,MATCH("KAKUSE_MESSION_"&amp;--MID(T36,17,4)&amp;"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7" spans="1:24">
      <c r="A37" s="41">
        <v>506</v>
      </c>
      <c r="B37" s="41" t="s">
        <v>150</v>
      </c>
      <c r="C37" s="43" t="str">
        <f>INDEX('04_语言配置表2'!$C:$C,MATCH("TEAMDES_"&amp;A37,'04_语言配置表2'!$A:$A,0),0)</f>
        <v>#烈火精灵自地狱的烈焰中诞生，它们可以从空中释放火焰魔法攻击敌人。</v>
      </c>
      <c r="D37" s="289" t="str">
        <f>INDEX('04_语言配置表2'!$C:$C,MATCH("TEAM_DINGWEI_"&amp;A37,'04_语言配置表2'!$A:$A,0),0)</f>
        <v>#魔法输出，全团火盾，反弹伤害核心</v>
      </c>
      <c r="E37" s="289" t="str">
        <f>INDEX(兵团team!D:D,MATCH(兵团基本资料!$A:$A,兵团team!$A:$A,0),0)</f>
        <v>地狱军团</v>
      </c>
      <c r="F37" s="289" t="str">
        <f>INDEX(兵团team!E:E,MATCH(兵团基本资料!$A:$A,兵团team!$A:$A,0),0)</f>
        <v>邪灵</v>
      </c>
      <c r="G37" s="289" t="str">
        <f>INDEX(兵团team!F:F,MATCH(兵团基本资料!$A:$A,兵团team!$A:$A,0),0)</f>
        <v>魔法</v>
      </c>
      <c r="H37" s="289">
        <f>INDEX(兵团team!G:G,MATCH(兵团基本资料!$A:$A,兵团team!$A:$A,0),0)</f>
        <v>4</v>
      </c>
      <c r="I37" s="289" t="str">
        <f>INDEX(兵团team!H:H,MATCH(兵团基本资料!$A:$A,兵团team!$A:$A,0),0)</f>
        <v>地面</v>
      </c>
      <c r="J37" s="289">
        <f>INDEX(兵团team!K:K,MATCH(兵团基本资料!$A:$A,兵团team!$A:$A,0),0)</f>
        <v>2</v>
      </c>
      <c r="K37" s="289" t="str">
        <f>IF(INDEX(兵团team!K:K,MATCH(兵团基本资料!$A:$A,兵团team!$A:$A,0),0)=1,"13",IF(INDEX(兵团team!K:K,MATCH(兵团基本资料!$A:$A,兵团team!$A:$A,0),0)=2,"14",IF(INDEX(兵团team!K:K,MATCH(兵团基本资料!$A:$A,兵团team!$A:$A,0),0)=3,"15","")))</f>
        <v>14</v>
      </c>
      <c r="L37" s="289" t="str">
        <f>INDEX(兵团team!DR:DR,MATCH(兵团基本资料!A37,兵团team!A:A,0),0)</f>
        <v>[2,51121]</v>
      </c>
      <c r="M37" s="43" t="str">
        <f>IFERROR("天赋名称："&amp;INDEX(语言辅助表!$Y:$Y,MATCH(--MID(L37,4,5),语言辅助表!$X:$X,0),0)&amp;"
"&amp;"天赋说明："&amp;"
"&amp;INDEX(语言辅助表!$Z:$Z,MATCH(--MID(L37,4,5),语言辅助表!$X:$X,0),0),"无")</f>
        <v>天赋名称：聚能
天赋说明：
[color=562600]魔法兵团精通法术奥义，英雄法术免伤提高[-][color=1ca216,fontsize=20]{($level+$ulevel)*2+8}%[-]</v>
      </c>
      <c r="N37" s="41" t="str">
        <f>INDEX(兵团team!AW:AW,MATCH(兵团基本资料!A37,兵团team!A:A,0),0)</f>
        <v>[[1,50109],[1,50111],[1,50110],[2,51104]]</v>
      </c>
      <c r="O37" s="43" t="str">
        <f>"技能名称："&amp;INDEX('04_语言配置表2'!C:C,MATCH("SKILL_"&amp;--MID(N37,5,5),'04_语言配置表2'!A:A,0),0)&amp;" ("&amp;INDEX('04_语言配置表2'!B:B,MATCH("SKILLDES1_"&amp;--MID(N37,5,5),'04_语言配置表2'!A:A,0),0)&amp;")"&amp;"
"&amp;"技能说明"&amp;"
"&amp;INDEX('04_语言配置表2'!C:C,MATCH("SKILLDES_"&amp;--MID(N37,5,5),'04_语言配置表2'!A:A,0),0)</f>
        <v>技能名称：#烈火风暴 (他们的火焰对敌人会造成强大的伤害。)
技能说明
#[color=645252,fontsize=20]烈火精灵兵团向目标区域施放烈火风暴，对范围内所有敌方兵团造成[-][color=48b946,fontsize=20]{(($level+$ulevel)*8+152)*0.01*$atk}[-][color=645252,fontsize=20]伤害，并造成[-][color=48b946,fontsize=20]「灼烧」[-][color=645252,fontsize=20]效果，持续15秒。[-]</v>
      </c>
      <c r="P37" s="43" t="str">
        <f>"技能名称："&amp;INDEX('04_语言配置表2'!C:C,MATCH("SKILL_"&amp;--MID(N37,15,5),'04_语言配置表2'!A:A,0),0)&amp;" ("&amp;INDEX('04_语言配置表2'!B:B,MATCH("SKILLDES1_"&amp;--MID(N37,15,5),'04_语言配置表2'!A:A,0),0)&amp;")"&amp;"
"&amp;"技能说明"&amp;"
"&amp;INDEX('04_语言配置表2'!C:C,MATCH("SKILLDES_"&amp;--MID(N37,15,5),'04_语言配置表2'!A:A,0),0)</f>
        <v>技能名称：#烈焰护盾 (火焰的使者，可以控制火焰形成护盾。)
技能说明
#[color=645252,fontsize=20]烈火精灵兵团在开场时，为所有己方地狱阵营的兵团施放【烈焰护盾】，反弹15%受到的伤害，效果持续[-][color=48b946,fontsize=20]{(($level+$ulevel)*2+13)}[-][color=645252,fontsize=20]秒。[-]</v>
      </c>
      <c r="Q37" s="43" t="str">
        <f>"技能名称："&amp;INDEX('04_语言配置表2'!C:C,MATCH("SKILL_"&amp;--MID(N37,25,5),'04_语言配置表2'!A:A,0),0)&amp;" ("&amp;INDEX('04_语言配置表2'!B:B,MATCH("SKILLDES1_"&amp;--MID(N37,25,5),'04_语言配置表2'!A:A,0),0)&amp;")"&amp;"
"&amp;"技能说明"&amp;"
"&amp;INDEX('04_语言配置表2'!C:C,MATCH("SKILLDES_"&amp;--MID(N37,25,5),'04_语言配置表2'!A:A,0),0)</f>
        <v>技能名称：#炽热 (随着精修，他们操纵火焰的能力会更加强大。)
技能说明
#[color=645252,fontsize=20]烈火精灵的【烈焰护盾】额外提高[-][color=48b946,fontsize=20]{($level+$ulevel)*1+4}%[-][color=645252,fontsize=20]兵团免伤、[-][color=48b946,fontsize=20]{($level+$ulevel)*1+4}%[-][color=645252,fontsize=20]法术免伤。[-]</v>
      </c>
      <c r="R37" s="43" t="str">
        <f>"技能名称："&amp;INDEX('04_语言配置表2'!C:C,MATCH("SKILL_"&amp;--MID(N37,35,5),'04_语言配置表2'!A:A,0),0)&amp;" ("&amp;INDEX('04_语言配置表2'!B:B,MATCH("SKILLDES1_"&amp;--MID(N37,35,5),'04_语言配置表2'!A:A,0),0)&amp;")"&amp;"
"&amp;"技能说明"&amp;"
"&amp;INDEX('04_语言配置表2'!C:C,MATCH("SKILLDES_"&amp;--MID(N37,35,5),'04_语言配置表2'!A:A,0),0)</f>
        <v>技能名称：#火焰之神 (作为高等地狱生物，他们的生命力无比强大。)
技能说明
#[color=645252,fontsize=20]烈火精灵生命提高[-][color=48b946,fontsize=20]{($level+$ulevel)*3+12}%[-][color=645252,fontsize=20]，兵团伤害提高[-][color=48b946,fontsize=20]{($level+$ulevel)*1+4}%[-][color=645252,fontsize=20]。[-]</v>
      </c>
      <c r="S37" s="289" t="str">
        <f>IF(INDEX(兵团team!EX:EX,MATCH(兵团基本资料!A:A,兵团team!A:A,0),0)=1,"可觉醒","不可觉醒")</f>
        <v>可觉醒</v>
      </c>
      <c r="T37" s="289" t="str">
        <f>INDEX(兵团team!EN:EN,MATCH(兵团基本资料!A:A,兵团team!A:A,0),0)</f>
        <v>[5061,5062,5063,5064]</v>
      </c>
      <c r="U37" s="310" t="str">
        <f>IFERROR("任务提示："&amp;INDEX('04_语言配置表6'!C:C,MATCH("TASKDONE_"&amp;--MID(T37,2,4),'04_语言配置表6'!A:A,0),0)&amp;"
"&amp;"任务说明："&amp;"
"&amp;INDEX('04_语言配置表6'!C:C,MATCH("KAKUSE_MESSION_"&amp;--MID(T37,2,4),'04_语言配置表6'!A:A,0),0),"无")</f>
        <v>任务提示：#抵挡僵尸14波
任务说明：
#[color=3c2a1e,fontsize=18]烈火精灵上阵且魔法兵团至少上阵[-][color=1ca216,fontsize=18]5[-][color=3c2a1e,fontsize=18]个，在阴森墓穴中单次击退[-][color=1ca216,fontsize=18]14[-][color=3c2a1e,fontsize=18]波僵尸。(扫荡不计入任务）[-]</v>
      </c>
      <c r="V37" s="310" t="str">
        <f>IFERROR("任务提示："&amp;INDEX('04_语言配置表6'!C:C,MATCH("TASKDONE_"&amp;--MID(T37,7,4),'04_语言配置表6'!A:A,0),0)&amp;"
"&amp;"任务说明："&amp;"
"&amp;INDEX('04_语言配置表6'!C:C,MATCH("KAKUSE_MESSION_"&amp;--MID(T37,7,4),'04_语言配置表6'!A:A,0),0),"无")</f>
        <v>任务提示：#收集2个装备
任务说明：
#[color=3c2a1e,fontsize=18]在联盟探索中，收集[-][color=1ca216,fontsize=18]2[-][color=3c2a1e,fontsize=18]个装备。[-]</v>
      </c>
      <c r="W37" s="310" t="str">
        <f>IFERROR("任务提示："&amp;INDEX('04_语言配置表6'!C:C,MATCH("TASKDONE_"&amp;--MID(T37,12,4),'04_语言配置表6'!A:A,0),0)&amp;"
"&amp;"任务说明："&amp;"
"&amp;INDEX('04_语言配置表6'!C:C,MATCH("KAKUSE_MESSION_"&amp;--MID(T37,12,4),'04_语言配置表6'!A:A,0),0),"无")</f>
        <v>任务提示：#收集100个英魂
任务说明：
#[color=3c2a1e,fontsize=18]在地下城14-2，14-4中收集[-][color=1ca216,fontsize=18]100[-][color=3c2a1e,fontsize=18]个烈火暴徒英魂。[-]</v>
      </c>
      <c r="X37" s="314" t="str">
        <f>IFERROR("任务提示："&amp;INDEX('04_语言配置表6'!B:B,MATCH("TASKDONE_"&amp;--MID(T37,17,4),'04_语言配置表6'!A:A,0),0)&amp;"
"&amp;"任务说明："&amp;"
"&amp;INDEX('04_语言配置表6'!C:C,MATCH("KAKUSE_MESSION_"&amp;--MID(T37,17,4)&amp;"",'04_语言配置表6'!A:A,0),0),"无")</f>
        <v>任务提示：战役获胜12次
任务说明：
#[color=3c2a1e,fontsize=18]在瑞斯卡的带领下，上阵烈火精灵在战役中取得[-][color=1ca216,fontsize=18]12[-][color=3c2a1e,fontsize=18]次胜利。(扫荡不计入任务）[-]</v>
      </c>
    </row>
    <row r="38" spans="1:24">
      <c r="A38" s="41">
        <v>507</v>
      </c>
      <c r="B38" s="41" t="s">
        <v>151</v>
      </c>
      <c r="C38" s="43" t="str">
        <f>INDEX('04_语言配置表2'!$C:$C,MATCH("TEAMDES_"&amp;A38,'04_语言配置表2'!$A:$A,0),0)</f>
        <v>#大恶魔是地狱军团的领袖，能够在任意位置布阵，利用瞬移攻击敌方后排。</v>
      </c>
      <c r="D38" s="289" t="str">
        <f>INDEX('04_语言配置表2'!$C:$C,MATCH("TEAM_DINGWEI_"&amp;A38,'04_语言配置表2'!$A:$A,0),0)</f>
        <v>#可以布置在任何位置，高效切入后排，光环扣血</v>
      </c>
      <c r="E38" s="289" t="str">
        <f>INDEX(兵团team!D:D,MATCH(兵团基本资料!$A:$A,兵团team!$A:$A,0),0)</f>
        <v>地狱军团</v>
      </c>
      <c r="F38" s="289" t="str">
        <f>INDEX(兵团team!E:E,MATCH(兵团基本资料!$A:$A,兵团team!$A:$A,0),0)</f>
        <v>恶魔</v>
      </c>
      <c r="G38" s="289" t="str">
        <f>INDEX(兵团team!F:F,MATCH(兵团基本资料!$A:$A,兵团team!$A:$A,0),0)</f>
        <v>输出</v>
      </c>
      <c r="H38" s="289">
        <f>INDEX(兵团team!G:G,MATCH(兵团基本资料!$A:$A,兵团team!$A:$A,0),0)</f>
        <v>1</v>
      </c>
      <c r="I38" s="289" t="str">
        <f>INDEX(兵团team!H:H,MATCH(兵团基本资料!$A:$A,兵团team!$A:$A,0),0)</f>
        <v>地面</v>
      </c>
      <c r="J38" s="289">
        <f>INDEX(兵团team!K:K,MATCH(兵团基本资料!$A:$A,兵团team!$A:$A,0),0)</f>
        <v>3</v>
      </c>
      <c r="K38" s="289" t="str">
        <f>IF(INDEX(兵团team!K:K,MATCH(兵团基本资料!$A:$A,兵团team!$A:$A,0),0)=1,"13",IF(INDEX(兵团team!K:K,MATCH(兵团基本资料!$A:$A,兵团team!$A:$A,0),0)=2,"14",IF(INDEX(兵团team!K:K,MATCH(兵团基本资料!$A:$A,兵团team!$A:$A,0),0)=3,"15","")))</f>
        <v>15</v>
      </c>
      <c r="L38" s="289" t="str">
        <f>INDEX(兵团team!DR:DR,MATCH(兵团基本资料!A38,兵团team!A:A,0),0)</f>
        <v>[1,50213]</v>
      </c>
      <c r="M38" s="43" t="str">
        <f>IFERROR("天赋名称："&amp;INDEX(语言辅助表!$Y:$Y,MATCH(--MID(L38,4,5),语言辅助表!$X:$X,0),0)&amp;"
"&amp;"天赋说明："&amp;"
"&amp;INDEX(语言辅助表!$Z:$Z,MATCH(--MID(L38,4,5),语言辅助表!$X:$X,0),0),"无")</f>
        <v>天赋名称：破甲
天赋说明：
[color=562600]攻击兵团降低目标兵团[-][color=1ca216,fontsize=20]{($level+$ulevel)*4+16}%[-][color=562600]防御，不可叠加[-]</v>
      </c>
      <c r="N38" s="41" t="str">
        <f>INDEX(兵团team!AW:AW,MATCH(兵团基本资料!A38,兵团team!A:A,0),0)</f>
        <v>[[2,59243],[2,59244],[1,50115],[2,59082]]</v>
      </c>
      <c r="O38" s="43" t="str">
        <f>"技能名称："&amp;INDEX('04_语言配置表2'!C:C,MATCH("SKILL_"&amp;--MID(N38,5,5),'04_语言配置表2'!A:A,0),0)&amp;" ("&amp;INDEX('04_语言配置表2'!B:B,MATCH("SKILLDES1_"&amp;--MID(N38,5,5),'04_语言配置表2'!A:A,0),0)&amp;")"&amp;"
"&amp;"技能说明"&amp;"
"&amp;INDEX('04_语言配置表2'!C:C,MATCH("SKILLDES_"&amp;--MID(N38,5,5),'04_语言配置表2'!A:A,0),0)</f>
        <v>技能名称：#痛苦镰刀 (大恶魔早已超越凡俗，他们的攻击无从预测。)
技能说明
#[color=645252,fontsize=20]开场突袭正前方最远兵团，如果没有，突袭随机后排兵团，造成[-][color=48b946,fontsize=20]{(($level+$ulevel)*0.8+5.2)*0.01*$atk}[-][color=645252,fontsize=20]伤害并召唤持续6秒每0.5秒[-][color=48b946,fontsize=20]{(($level+$ulevel)*0.1+1.9)*0.01*$atk}[-][color=645252,fontsize=20]伤害的渊火。首次造成6秒[-][color=48b946,fontsize=20]「沉默」[-][color=645252,fontsize=20]。[-][color=F6ECDD,fontsize=20]（可在任意位置布阵，目标兵团死亡重置技能）[-]</v>
      </c>
      <c r="P38" s="43" t="str">
        <f>"技能名称："&amp;INDEX('04_语言配置表2'!C:C,MATCH("SKILL_"&amp;--MID(N38,15,5),'04_语言配置表2'!A:A,0),0)&amp;" ("&amp;INDEX('04_语言配置表2'!B:B,MATCH("SKILLDES1_"&amp;--MID(N38,15,5),'04_语言配置表2'!A:A,0),0)&amp;")"&amp;"
"&amp;"技能说明"&amp;"
"&amp;INDEX('04_语言配置表2'!C:C,MATCH("SKILLDES_"&amp;--MID(N38,15,5),'04_语言配置表2'!A:A,0),0)</f>
        <v>技能名称：#酷刑 (他们的力量不仅强大，而且波及范围很广。)
技能说明
#[color=645252,fontsize=20]大恶魔兵团随机对3个敌方兵团造成[-][color=48b946,fontsize=20]{(($level+$ulevel)*2+38)*0.01*$atk}[-][color=645252,fontsize=20]伤害，对被[-][color=e07c44,fontsize=20]「灼烧」[-][color=645252,fontsize=20]的目标单位暴击值增加500。[-]</v>
      </c>
      <c r="Q38" s="43" t="str">
        <f>"技能名称："&amp;INDEX('04_语言配置表2'!C:C,MATCH("SKILL_"&amp;--MID(N38,25,5),'04_语言配置表2'!A:A,0),0)&amp;" ("&amp;INDEX('04_语言配置表2'!B:B,MATCH("SKILLDES1_"&amp;--MID(N38,25,5),'04_语言配置表2'!A:A,0),0)&amp;")"&amp;"
"&amp;"技能说明"&amp;"
"&amp;INDEX('04_语言配置表2'!C:C,MATCH("SKILLDES_"&amp;--MID(N38,25,5),'04_语言配置表2'!A:A,0),0)</f>
        <v>技能名称：#凋零 (大恶魔的存在会时时刻刻对周围造成伤害。)
技能说明
#[color=645252,fontsize=20]大恶魔在场时，每2秒对所有敌方兵团造成相当于最大生命值[-][color=48b946,fontsize=20]{($level+$ulevel)*0.05+0.45}%[-][color=645252,fontsize=20]的伤害。[-]</v>
      </c>
      <c r="R38" s="43" t="str">
        <f>"技能名称："&amp;INDEX('04_语言配置表2'!C:C,MATCH("SKILL_"&amp;--MID(N38,35,5),'04_语言配置表2'!A:A,0),0)&amp;" ("&amp;INDEX('04_语言配置表2'!B:B,MATCH("SKILLDES1_"&amp;--MID(N38,35,5),'04_语言配置表2'!A:A,0),0)&amp;")"&amp;"
"&amp;"技能说明"&amp;"
"&amp;INDEX('04_语言配置表2'!C:C,MATCH("SKILLDES_"&amp;--MID(N38,35,5),'04_语言配置表2'!A:A,0),0)</f>
        <v>技能名称：#屠灵 (作为最强生物，他们的力量难以想象。)
技能说明
#[color=645252,fontsize=20]大恶魔攻击提高[-][color=48b946,fontsize=20]{(($level+$ulevel)*4+16)}%[-][color=645252,fontsize=20]。大恶魔对阵城堡阵营的兵团时，兵团伤害提高100%。[-]</v>
      </c>
      <c r="S38" s="289" t="str">
        <f>IF(INDEX(兵团team!EX:EX,MATCH(兵团基本资料!A:A,兵团team!A:A,0),0)=1,"可觉醒","不可觉醒")</f>
        <v>不可觉醒</v>
      </c>
      <c r="T38" s="289" t="str">
        <f>INDEX(兵团team!EN:EN,MATCH(兵团基本资料!A:A,兵团team!A:A,0),0)</f>
        <v>[1011,1012,1013,1014]</v>
      </c>
      <c r="U38" s="310" t="str">
        <f>IFERROR("任务提示："&amp;INDEX('04_语言配置表6'!C:C,MATCH("TASKDONE_"&amp;--MID(T38,2,4),'04_语言配置表6'!A:A,0),0)&amp;"
"&amp;"任务说明："&amp;"
"&amp;INDEX('04_语言配置表6'!C:C,MATCH("KAKUSE_MESSION_"&amp;--MID(T38,2,4),'04_语言配置表6'!A:A,0),0),"无")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8" s="310" t="str">
        <f>IFERROR("任务提示："&amp;INDEX('04_语言配置表6'!C:C,MATCH("TASKDONE_"&amp;--MID(T38,7,4),'04_语言配置表6'!A:A,0),0)&amp;"
"&amp;"任务说明："&amp;"
"&amp;INDEX('04_语言配置表6'!C:C,MATCH("KAKUSE_MESSION_"&amp;--MID(T38,7,4),'04_语言配置表6'!A:A,0),0),"无")</f>
        <v>任务提示：#击杀5个野怪
任务说明：
#[color=3c2a1e,fontsize=18]在联盟探索中，消灭[-][color=1ca216,fontsize=18]5[-][color=3c2a1e,fontsize=18]个野怪。[-]</v>
      </c>
      <c r="W38" s="310" t="str">
        <f>IFERROR("任务提示："&amp;INDEX('04_语言配置表6'!C:C,MATCH("TASKDONE_"&amp;--MID(T38,12,4),'04_语言配置表6'!A:A,0),0)&amp;"
"&amp;"任务说明："&amp;"
"&amp;INDEX('04_语言配置表6'!C:C,MATCH("KAKUSE_MESSION_"&amp;--MID(T38,12,4),'04_语言配置表6'!A:A,0),0),"无")</f>
        <v>任务提示：#收集100个英魂
任务说明：
#[color=3c2a1e,fontsize=18]在地下城14-2，14-4中收集[-][color=1ca216,fontsize=18]100[-][color=3c2a1e,fontsize=18]个皇家禁卫英魂。[-]</v>
      </c>
      <c r="X38" s="314" t="str">
        <f>IFERROR("任务提示："&amp;INDEX('04_语言配置表6'!B:B,MATCH("TASKDONE_"&amp;--MID(T38,17,4),'04_语言配置表6'!A:A,0),0)&amp;"
"&amp;"任务说明："&amp;"
"&amp;INDEX('04_语言配置表6'!C:C,MATCH("KAKUSE_MESSION_"&amp;--MID(T38,17,4)&amp;"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9" spans="1:24">
      <c r="A39" s="289">
        <v>601</v>
      </c>
      <c r="B39" s="41" t="s">
        <v>152</v>
      </c>
      <c r="C39" s="43" t="str">
        <f>INDEX('04_语言配置表2'!$C:$C,MATCH("TEAMDES_"&amp;A39,'04_语言配置表2'!$A:$A,0),0)</f>
        <v>#大妖精是和塔楼签下契约的仆从，喜欢挥舞着灌魔的连枷从远处攻击敌人。</v>
      </c>
      <c r="D39" s="289" t="str">
        <f>INDEX('04_语言配置表2'!$C:$C,MATCH("TEAM_DINGWEI_"&amp;A39,'04_语言配置表2'!$A:$A,0),0)</f>
        <v>#远程眩晕，爆发输出，英雄法术触发攻击加成</v>
      </c>
      <c r="E39" s="289" t="str">
        <f>INDEX(兵团team!D:D,MATCH(兵团基本资料!$A:$A,兵团team!$A:$A,0),0)</f>
        <v>魔法塔楼</v>
      </c>
      <c r="F39" s="289" t="str">
        <f>INDEX(兵团team!E:E,MATCH(兵团基本资料!$A:$A,兵团team!$A:$A,0),0)</f>
        <v>人类</v>
      </c>
      <c r="G39" s="289" t="str">
        <f>INDEX(兵团team!F:F,MATCH(兵团基本资料!$A:$A,兵团team!$A:$A,0),0)</f>
        <v>远程</v>
      </c>
      <c r="H39" s="289">
        <f>INDEX(兵团team!G:G,MATCH(兵团基本资料!$A:$A,兵团team!$A:$A,0),0)</f>
        <v>16</v>
      </c>
      <c r="I39" s="289" t="str">
        <f>INDEX(兵团team!H:H,MATCH(兵团基本资料!$A:$A,兵团team!$A:$A,0),0)</f>
        <v>地面</v>
      </c>
      <c r="J39" s="289">
        <f>INDEX(兵团team!K:K,MATCH(兵团基本资料!$A:$A,兵团team!$A:$A,0),0)</f>
        <v>1</v>
      </c>
      <c r="K39" s="289" t="str">
        <f>IF(INDEX(兵团team!K:K,MATCH(兵团基本资料!$A:$A,兵团team!$A:$A,0),0)=1,"13",IF(INDEX(兵团team!K:K,MATCH(兵团基本资料!$A:$A,兵团team!$A:$A,0),0)=2,"14",IF(INDEX(兵团team!K:K,MATCH(兵团基本资料!$A:$A,兵团team!$A:$A,0),0)=3,"15","")))</f>
        <v>13</v>
      </c>
      <c r="L39" s="289" t="str">
        <f>INDEX(兵团team!DR:DR,MATCH(兵团基本资料!A39,兵团team!A:A,0),0)</f>
        <v>[3,52066]</v>
      </c>
      <c r="M39" s="43" t="str">
        <f>IFERROR("天赋名称："&amp;INDEX(语言辅助表!$Y:$Y,MATCH(--MID(L39,4,5),语言辅助表!$X:$X,0),0)&amp;"
"&amp;"天赋说明："&amp;"
"&amp;INDEX(语言辅助表!$Z:$Z,MATCH(--MID(L39,4,5),语言辅助表!$X:$X,0),0),"无")</f>
        <v>天赋名称：狙击
天赋说明：
[color=562600]与目标距离影响伤害，每100攻击距离提高[-][color=1ca216,fontsize=20]{($level+$ulevel)*1+4}%[-][color=562600]攻击[-]</v>
      </c>
      <c r="N39" s="41" t="str">
        <f>INDEX(兵团team!AW:AW,MATCH(兵团基本资料!A39,兵团team!A:A,0),0)</f>
        <v>[[1,50301],[1,50314],[2,59207],[1,50303]]</v>
      </c>
      <c r="O39" s="43" t="str">
        <f>"技能名称："&amp;INDEX('04_语言配置表2'!C:C,MATCH("SKILL_"&amp;--MID(N39,5,5),'04_语言配置表2'!A:A,0),0)&amp;" ("&amp;INDEX('04_语言配置表2'!B:B,MATCH("SKILLDES1_"&amp;--MID(N39,5,5),'04_语言配置表2'!A:A,0),0)&amp;")"&amp;"
"&amp;"技能说明"&amp;"
"&amp;INDEX('04_语言配置表2'!C:C,MATCH("SKILLDES_"&amp;--MID(N39,5,5),'04_语言配置表2'!A:A,0),0)</f>
        <v>技能名称：#灌魔铁球 (0)
技能说明
#[color=645252,fontsize=20]大妖精攻速提高100%，效果持续[-][color=48b946,fontsize=20]{($level+$ulevel)*0.3+3.7}[-][color=645252,fontsize=20]秒。[-]</v>
      </c>
      <c r="P39" s="43" t="str">
        <f>"技能名称："&amp;INDEX('04_语言配置表2'!C:C,MATCH("SKILL_"&amp;--MID(N39,15,5),'04_语言配置表2'!A:A,0),0)&amp;" ("&amp;INDEX('04_语言配置表2'!B:B,MATCH("SKILLDES1_"&amp;--MID(N39,15,5),'04_语言配置表2'!A:A,0),0)&amp;")"&amp;"
"&amp;"技能说明"&amp;"
"&amp;INDEX('04_语言配置表2'!C:C,MATCH("SKILLDES_"&amp;--MID(N39,15,5),'04_语言配置表2'!A:A,0),0)</f>
        <v>技能名称：#屠龙 (0)
技能说明
#[color=645252,fontsize=20]大妖精对阵1人兵团、4人兵团时，普通攻击一定概率造成[-][color=48b946,fontsize=20]「眩晕」[-][color=645252,fontsize=20]效果，持续[-][color=48b946,fontsize=20]{($level+$ulevel)*0.2+0.8}[-][color=645252,fontsize=20]秒。[-]</v>
      </c>
      <c r="Q39" s="43" t="str">
        <f>"技能名称："&amp;INDEX('04_语言配置表2'!C:C,MATCH("SKILL_"&amp;--MID(N39,25,5),'04_语言配置表2'!A:A,0),0)&amp;" ("&amp;INDEX('04_语言配置表2'!B:B,MATCH("SKILLDES1_"&amp;--MID(N39,25,5),'04_语言配置表2'!A:A,0),0)&amp;")"&amp;"
"&amp;"技能说明"&amp;"
"&amp;INDEX('04_语言配置表2'!C:C,MATCH("SKILLDES_"&amp;--MID(N39,25,5),'04_语言配置表2'!A:A,0),0)</f>
        <v>技能名称：#魔法意志 (0)
技能说明
#[color=645252,fontsize=20]大妖精生命提高[-][color=48b946,fontsize=20]{($level+$ulevel)*2+8}%[-][color=645252,fontsize=20]，法术免伤提高[-][color=48b946,fontsize=20]{($level+$ulevel)*1+4}%[-][color=645252,fontsize=20]。[-]</v>
      </c>
      <c r="R39" s="43" t="str">
        <f>"技能名称："&amp;INDEX('04_语言配置表2'!C:C,MATCH("SKILL_"&amp;--MID(N39,35,5),'04_语言配置表2'!A:A,0),0)&amp;" ("&amp;INDEX('04_语言配置表2'!B:B,MATCH("SKILLDES1_"&amp;--MID(N39,35,5),'04_语言配置表2'!A:A,0),0)&amp;")"&amp;"
"&amp;"技能说明"&amp;"
"&amp;INDEX('04_语言配置表2'!C:C,MATCH("SKILLDES_"&amp;--MID(N39,35,5),'04_语言配置表2'!A:A,0),0)</f>
        <v>技能名称：#魔力唤醒 (0)
技能说明
#[color=645252,fontsize=20]大妖精兵团受到己方英雄辅助法术增强时，攻击提高[-][color=48b946,fontsize=20]{($level+$ulevel)*2+8}%[-][color=645252,fontsize=20]。最高可叠加10次，持续整场战斗。[-]</v>
      </c>
      <c r="S39" s="289" t="str">
        <f>IF(INDEX(兵团team!EX:EX,MATCH(兵团基本资料!A:A,兵团team!A:A,0),0)=1,"可觉醒","不可觉醒")</f>
        <v>不可觉醒</v>
      </c>
      <c r="T39" s="289" t="str">
        <f>INDEX(兵团team!EN:EN,MATCH(兵团基本资料!A:A,兵团team!A:A,0),0)</f>
        <v>[1011,1012,1013,1014]</v>
      </c>
      <c r="U39" s="310" t="str">
        <f>IFERROR("任务提示："&amp;INDEX('04_语言配置表6'!C:C,MATCH("TASKDONE_"&amp;--MID(T39,2,4),'04_语言配置表6'!A:A,0),0)&amp;"
"&amp;"任务说明："&amp;"
"&amp;INDEX('04_语言配置表6'!C:C,MATCH("KAKUSE_MESSION_"&amp;--MID(T39,2,4),'04_语言配置表6'!A:A,0),0),"无")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9" s="310" t="str">
        <f>IFERROR("任务提示："&amp;INDEX('04_语言配置表6'!C:C,MATCH("TASKDONE_"&amp;--MID(T39,7,4),'04_语言配置表6'!A:A,0),0)&amp;"
"&amp;"任务说明："&amp;"
"&amp;INDEX('04_语言配置表6'!C:C,MATCH("KAKUSE_MESSION_"&amp;--MID(T39,7,4),'04_语言配置表6'!A:A,0),0),"无")</f>
        <v>任务提示：#击杀5个野怪
任务说明：
#[color=3c2a1e,fontsize=18]在联盟探索中，消灭[-][color=1ca216,fontsize=18]5[-][color=3c2a1e,fontsize=18]个野怪。[-]</v>
      </c>
      <c r="W39" s="310" t="str">
        <f>IFERROR("任务提示："&amp;INDEX('04_语言配置表6'!C:C,MATCH("TASKDONE_"&amp;--MID(T39,12,4),'04_语言配置表6'!A:A,0),0)&amp;"
"&amp;"任务说明："&amp;"
"&amp;INDEX('04_语言配置表6'!C:C,MATCH("KAKUSE_MESSION_"&amp;--MID(T39,12,4),'04_语言配置表6'!A:A,0),0),"无")</f>
        <v>任务提示：#收集100个英魂
任务说明：
#[color=3c2a1e,fontsize=18]在地下城14-2，14-4中收集[-][color=1ca216,fontsize=18]100[-][color=3c2a1e,fontsize=18]个皇家禁卫英魂。[-]</v>
      </c>
      <c r="X39" s="314" t="str">
        <f>IFERROR("任务提示："&amp;INDEX('04_语言配置表6'!B:B,MATCH("TASKDONE_"&amp;--MID(T39,17,4),'04_语言配置表6'!A:A,0),0)&amp;"
"&amp;"任务说明："&amp;"
"&amp;INDEX('04_语言配置表6'!C:C,MATCH("KAKUSE_MESSION_"&amp;--MID(T39,17,4)&amp;"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0" spans="1:24">
      <c r="A40" s="41">
        <v>602</v>
      </c>
      <c r="B40" s="41" t="s">
        <v>153</v>
      </c>
      <c r="C40" s="43" t="str">
        <f>INDEX('04_语言配置表2'!$C:$C,MATCH("TEAMDES_"&amp;A40,'04_语言配置表2'!$A:$A,0),0)</f>
        <v>#这些被施予魔法的恶魔雕像通常会被用来保卫法师们的私人领地，据说它们有戏弄不会飞行敌人的癖好。</v>
      </c>
      <c r="D40" s="289" t="str">
        <f>INDEX('04_语言配置表2'!$C:$C,MATCH("TEAM_DINGWEI_"&amp;A40,'04_语言配置表2'!$A:$A,0),0)</f>
        <v>#转化为石像状态全面提升能力，有效突破防御</v>
      </c>
      <c r="E40" s="289" t="str">
        <f>INDEX(兵团team!D:D,MATCH(兵团基本资料!$A:$A,兵团team!$A:$A,0),0)</f>
        <v>魔法塔楼</v>
      </c>
      <c r="F40" s="289" t="str">
        <f>INDEX(兵团team!E:E,MATCH(兵团基本资料!$A:$A,兵团team!$A:$A,0),0)</f>
        <v>人类</v>
      </c>
      <c r="G40" s="289" t="str">
        <f>INDEX(兵团team!F:F,MATCH(兵团基本资料!$A:$A,兵团team!$A:$A,0),0)</f>
        <v>输出</v>
      </c>
      <c r="H40" s="289">
        <f>INDEX(兵团team!G:G,MATCH(兵团基本资料!$A:$A,兵团team!$A:$A,0),0)</f>
        <v>9</v>
      </c>
      <c r="I40" s="289" t="str">
        <f>INDEX(兵团team!H:H,MATCH(兵团基本资料!$A:$A,兵团team!$A:$A,0),0)</f>
        <v>飞行</v>
      </c>
      <c r="J40" s="289">
        <f>INDEX(兵团team!K:K,MATCH(兵团基本资料!$A:$A,兵团team!$A:$A,0),0)</f>
        <v>2</v>
      </c>
      <c r="K40" s="289" t="str">
        <f>IF(INDEX(兵团team!K:K,MATCH(兵团基本资料!$A:$A,兵团team!$A:$A,0),0)=1,"13",IF(INDEX(兵团team!K:K,MATCH(兵团基本资料!$A:$A,兵团team!$A:$A,0),0)=2,"14",IF(INDEX(兵团team!K:K,MATCH(兵团基本资料!$A:$A,兵团team!$A:$A,0),0)=3,"15","")))</f>
        <v>14</v>
      </c>
      <c r="L40" s="289" t="str">
        <f>INDEX(兵团team!DR:DR,MATCH(兵团基本资料!A40,兵团team!A:A,0),0)</f>
        <v>[1,50213]</v>
      </c>
      <c r="M40" s="43" t="str">
        <f>IFERROR("天赋名称："&amp;INDEX(语言辅助表!$Y:$Y,MATCH(--MID(L40,4,5),语言辅助表!$X:$X,0),0)&amp;"
"&amp;"天赋说明："&amp;"
"&amp;INDEX(语言辅助表!$Z:$Z,MATCH(--MID(L40,4,5),语言辅助表!$X:$X,0),0),"无")</f>
        <v>天赋名称：破甲
天赋说明：
[color=562600]攻击兵团降低目标兵团[-][color=1ca216,fontsize=20]{($level+$ulevel)*4+16}%[-][color=562600]防御，不可叠加[-]</v>
      </c>
      <c r="N40" s="41" t="str">
        <f>INDEX(兵团team!AW:AW,MATCH(兵团基本资料!A40,兵团team!A:A,0),0)</f>
        <v>[[1,50304],[3,52204],[2,59201],[1,50315]]</v>
      </c>
      <c r="O40" s="43" t="str">
        <f>"技能名称："&amp;INDEX('04_语言配置表2'!C:C,MATCH("SKILL_"&amp;--MID(N40,5,5),'04_语言配置表2'!A:A,0),0)&amp;" ("&amp;INDEX('04_语言配置表2'!B:B,MATCH("SKILLDES1_"&amp;--MID(N40,5,5),'04_语言配置表2'!A:A,0),0)&amp;")"&amp;"
"&amp;"技能说明"&amp;"
"&amp;INDEX('04_语言配置表2'!C:C,MATCH("SKILLDES_"&amp;--MID(N40,5,5),'04_语言配置表2'!A:A,0),0)</f>
        <v>技能名称：#石像形态 (0)
技能说明
#[color=645252,fontsize=20]石像鬼每隔20秒进入【石像形态】，攻击提高[-][color=48b946,fontsize=20]{($level+$ulevel)*5+25}%[-][color=645252,fontsize=20]，攻速提高[-][color=48b946,fontsize=20]{($level+$ulevel)*1+14}%[-][color=645252,fontsize=20]，石像形态持续10秒。[-]</v>
      </c>
      <c r="P40" s="43" t="str">
        <f>"技能名称："&amp;INDEX('04_语言配置表2'!C:C,MATCH("SKILL_"&amp;--MID(N40,15,5),'04_语言配置表2'!A:A,0),0)&amp;" ("&amp;INDEX('04_语言配置表2'!B:B,MATCH("SKILLDES1_"&amp;--MID(N40,15,5),'04_语言配置表2'!A:A,0),0)&amp;")"&amp;"
"&amp;"技能说明"&amp;"
"&amp;INDEX('04_语言配置表2'!C:C,MATCH("SKILLDES_"&amp;--MID(N40,15,5),'04_语言配置表2'!A:A,0),0)</f>
        <v>技能名称：#高空压制 (0)
技能说明
#[color=645252,fontsize=20]石像鬼对阵不具飞行能力的敌方兵团时，攻击提高[-][color=48b946,fontsize=20]{($level+$ulevel)*6+24}%[-][color=645252,fontsize=20]。[-]</v>
      </c>
      <c r="Q40" s="43" t="str">
        <f>"技能名称："&amp;INDEX('04_语言配置表2'!C:C,MATCH("SKILL_"&amp;--MID(N40,25,5),'04_语言配置表2'!A:A,0),0)&amp;" ("&amp;INDEX('04_语言配置表2'!B:B,MATCH("SKILLDES1_"&amp;--MID(N40,25,5),'04_语言配置表2'!A:A,0),0)&amp;")"&amp;"
"&amp;"技能说明"&amp;"
"&amp;INDEX('04_语言配置表2'!C:C,MATCH("SKILLDES_"&amp;--MID(N40,25,5),'04_语言配置表2'!A:A,0),0)</f>
        <v>技能名称：#利爪 (0)
技能说明
#[color=645252,fontsize=20]石像鬼破防值提高[-][color=48b946,fontsize=20]{(($level+$ulevel)*0.2+0.8)*($teamlevel+9)}[-][color=645252,fontsize=20]，对防御兵团效果翻倍。[-]</v>
      </c>
      <c r="R40" s="43" t="str">
        <f>"技能名称："&amp;INDEX('04_语言配置表2'!C:C,MATCH("SKILL_"&amp;--MID(N40,35,5),'04_语言配置表2'!A:A,0),0)&amp;" ("&amp;INDEX('04_语言配置表2'!B:B,MATCH("SKILLDES1_"&amp;--MID(N40,35,5),'04_语言配置表2'!A:A,0),0)&amp;")"&amp;"
"&amp;"技能说明"&amp;"
"&amp;INDEX('04_语言配置表2'!C:C,MATCH("SKILLDES_"&amp;--MID(N40,35,5),'04_语言配置表2'!A:A,0),0)</f>
        <v>技能名称：#石像强化 (0)
技能说明
#[color=645252,fontsize=20]石像鬼在【石像形态】下，兵团免伤提高[-][color=48b946,fontsize=20]{($level+$ulevel)*2+28}%[-][color=645252,fontsize=20]，法术免伤提高[-][color=48b946,fontsize=20]{($level+$ulevel)*2+28}%[-][color=645252,fontsize=20]。[-]</v>
      </c>
      <c r="S40" s="289" t="str">
        <f>IF(INDEX(兵团team!EX:EX,MATCH(兵团基本资料!A:A,兵团team!A:A,0),0)=1,"可觉醒","不可觉醒")</f>
        <v>不可觉醒</v>
      </c>
      <c r="T40" s="289" t="str">
        <f>INDEX(兵团team!EN:EN,MATCH(兵团基本资料!A:A,兵团team!A:A,0),0)</f>
        <v>[1011,1012,1013,1014]</v>
      </c>
      <c r="U40" s="310" t="str">
        <f>IFERROR("任务提示："&amp;INDEX('04_语言配置表6'!C:C,MATCH("TASKDONE_"&amp;--MID(T40,2,4),'04_语言配置表6'!A:A,0),0)&amp;"
"&amp;"任务说明："&amp;"
"&amp;INDEX('04_语言配置表6'!C:C,MATCH("KAKUSE_MESSION_"&amp;--MID(T40,2,4),'04_语言配置表6'!A:A,0),0),"无")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0" s="310" t="str">
        <f>IFERROR("任务提示："&amp;INDEX('04_语言配置表6'!C:C,MATCH("TASKDONE_"&amp;--MID(T40,7,4),'04_语言配置表6'!A:A,0),0)&amp;"
"&amp;"任务说明："&amp;"
"&amp;INDEX('04_语言配置表6'!C:C,MATCH("KAKUSE_MESSION_"&amp;--MID(T40,7,4),'04_语言配置表6'!A:A,0),0),"无")</f>
        <v>任务提示：#击杀5个野怪
任务说明：
#[color=3c2a1e,fontsize=18]在联盟探索中，消灭[-][color=1ca216,fontsize=18]5[-][color=3c2a1e,fontsize=18]个野怪。[-]</v>
      </c>
      <c r="W40" s="310" t="str">
        <f>IFERROR("任务提示："&amp;INDEX('04_语言配置表6'!C:C,MATCH("TASKDONE_"&amp;--MID(T40,12,4),'04_语言配置表6'!A:A,0),0)&amp;"
"&amp;"任务说明："&amp;"
"&amp;INDEX('04_语言配置表6'!C:C,MATCH("KAKUSE_MESSION_"&amp;--MID(T40,12,4),'04_语言配置表6'!A:A,0),0),"无")</f>
        <v>任务提示：#收集100个英魂
任务说明：
#[color=3c2a1e,fontsize=18]在地下城14-2，14-4中收集[-][color=1ca216,fontsize=18]100[-][color=3c2a1e,fontsize=18]个皇家禁卫英魂。[-]</v>
      </c>
      <c r="X40" s="314" t="str">
        <f>IFERROR("任务提示："&amp;INDEX('04_语言配置表6'!B:B,MATCH("TASKDONE_"&amp;--MID(T40,17,4),'04_语言配置表6'!A:A,0),0)&amp;"
"&amp;"任务说明："&amp;"
"&amp;INDEX('04_语言配置表6'!C:C,MATCH("KAKUSE_MESSION_"&amp;--MID(T40,17,4)&amp;"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1" spans="1:24">
      <c r="A41" s="41">
        <v>603</v>
      </c>
      <c r="B41" s="41" t="s">
        <v>154</v>
      </c>
      <c r="C41" s="43" t="str">
        <f>INDEX('04_语言配置表2'!$C:$C,MATCH("TEAMDES_"&amp;A41,'04_语言配置表2'!$A:$A,0),0)</f>
        <v>#铁人是被法师制造出来的傀儡，代表着精细的手工制作和复杂魔法的完美结合，对魔法具有超乎寻常的亲和力。</v>
      </c>
      <c r="D41" s="289" t="str">
        <f>INDEX('04_语言配置表2'!$C:$C,MATCH("TEAM_DINGWEI_"&amp;A41,'04_语言配置表2'!$A:$A,0),0)</f>
        <v>#免疫英雄法术攻击，英雄法术触发生命恢复</v>
      </c>
      <c r="E41" s="289" t="str">
        <f>INDEX(兵团team!D:D,MATCH(兵团基本资料!$A:$A,兵团team!$A:$A,0),0)</f>
        <v>魔法塔楼</v>
      </c>
      <c r="F41" s="289" t="str">
        <f>INDEX(兵团team!E:E,MATCH(兵团基本资料!$A:$A,兵团team!$A:$A,0),0)</f>
        <v>野兽</v>
      </c>
      <c r="G41" s="289" t="str">
        <f>INDEX(兵团team!F:F,MATCH(兵团基本资料!$A:$A,兵团team!$A:$A,0),0)</f>
        <v>防御</v>
      </c>
      <c r="H41" s="289">
        <f>INDEX(兵团team!G:G,MATCH(兵团基本资料!$A:$A,兵团team!$A:$A,0),0)</f>
        <v>4</v>
      </c>
      <c r="I41" s="289" t="str">
        <f>INDEX(兵团team!H:H,MATCH(兵团基本资料!$A:$A,兵团team!$A:$A,0),0)</f>
        <v>地面</v>
      </c>
      <c r="J41" s="289">
        <f>INDEX(兵团team!K:K,MATCH(兵团基本资料!$A:$A,兵团team!$A:$A,0),0)</f>
        <v>2</v>
      </c>
      <c r="K41" s="289" t="str">
        <f>IF(INDEX(兵团team!K:K,MATCH(兵团基本资料!$A:$A,兵团team!$A:$A,0),0)=1,"13",IF(INDEX(兵团team!K:K,MATCH(兵团基本资料!$A:$A,兵团team!$A:$A,0),0)=2,"14",IF(INDEX(兵团team!K:K,MATCH(兵团基本资料!$A:$A,兵团team!$A:$A,0),0)=3,"15","")))</f>
        <v>14</v>
      </c>
      <c r="L41" s="289" t="str">
        <f>INDEX(兵团team!DR:DR,MATCH(兵团基本资料!A41,兵团team!A:A,0),0)</f>
        <v>[2,51120]</v>
      </c>
      <c r="M41" s="43" t="str">
        <f>IFERROR("天赋名称："&amp;INDEX(语言辅助表!$Y:$Y,MATCH(--MID(L41,4,5),语言辅助表!$X:$X,0),0)&amp;"
"&amp;"天赋说明："&amp;"
"&amp;INDEX(语言辅助表!$Z:$Z,MATCH(--MID(L41,4,5),语言辅助表!$X:$X,0),0),"无")</f>
        <v>天赋名称：重盾
天赋说明：
[color=562600]防御兵团具有更高的生存能力，兵团免伤提高[-][color=1ca216,fontsize=20]{($level+$ulevel)*2+8}%[-]</v>
      </c>
      <c r="N41" s="41" t="str">
        <f>INDEX(兵团team!AW:AW,MATCH(兵团基本资料!A41,兵团team!A:A,0),0)</f>
        <v>[[1,50305],[2,51202],[2,59202],[1,50306]]</v>
      </c>
      <c r="O41" s="43" t="str">
        <f>"技能名称："&amp;INDEX('04_语言配置表2'!C:C,MATCH("SKILL_"&amp;--MID(N41,5,5),'04_语言配置表2'!A:A,0),0)&amp;" ("&amp;INDEX('04_语言配置表2'!B:B,MATCH("SKILLDES1_"&amp;--MID(N41,5,5),'04_语言配置表2'!A:A,0),0)&amp;")"&amp;"
"&amp;"技能说明"&amp;"
"&amp;INDEX('04_语言配置表2'!C:C,MATCH("SKILLDES_"&amp;--MID(N41,5,5),'04_语言配置表2'!A:A,0),0)</f>
        <v>技能名称：#金属共鸣 (0)
技能说明
#[color=645252,fontsize=20]铁人开启防护罩，防护罩内己方兵团提高30%兵团免伤，防护罩持续[-][color=48b946,fontsize=20]{($level+$ulevel)*0.8+9.2}[-][color=645252,fontsize=20]秒。[-]</v>
      </c>
      <c r="P41" s="43" t="str">
        <f>"技能名称："&amp;INDEX('04_语言配置表2'!C:C,MATCH("SKILL_"&amp;--MID(N41,15,5),'04_语言配置表2'!A:A,0),0)&amp;" ("&amp;INDEX('04_语言配置表2'!B:B,MATCH("SKILLDES1_"&amp;--MID(N41,15,5),'04_语言配置表2'!A:A,0),0)&amp;")"&amp;"
"&amp;"技能说明"&amp;"
"&amp;INDEX('04_语言配置表2'!C:C,MATCH("SKILLDES_"&amp;--MID(N41,15,5),'04_语言配置表2'!A:A,0),0)</f>
        <v>技能名称：#强韧 (0)
技能说明
#[color=645252,fontsize=20]铁人生命提高[-][color=48b946,fontsize=20]{($level+$ulevel)*2+8}%[-][color=645252,fontsize=20]，兵团免伤提高[-][color=48b946,fontsize=20]{($level+$ulevel)*1+4}%[-][color=645252,fontsize=20]。[-]</v>
      </c>
      <c r="Q41" s="43" t="str">
        <f>"技能名称："&amp;INDEX('04_语言配置表2'!C:C,MATCH("SKILL_"&amp;--MID(N41,25,5),'04_语言配置表2'!A:A,0),0)&amp;" ("&amp;INDEX('04_语言配置表2'!B:B,MATCH("SKILLDES1_"&amp;--MID(N41,25,5),'04_语言配置表2'!A:A,0),0)&amp;")"&amp;"
"&amp;"技能说明"&amp;"
"&amp;INDEX('04_语言配置表2'!C:C,MATCH("SKILLDES_"&amp;--MID(N41,25,5),'04_语言配置表2'!A:A,0),0)</f>
        <v>技能名称：#铁皮身躯 (0)
技能说明
#[color=645252,fontsize=20]铁人免疫[-][color=48b946,fontsize=20]「流血」[-][color=645252,fontsize=20]效果。铁人受到英雄法术伤害后，法术免伤提高100%，效果持续[-][color=48b946,fontsize=20]{($level+$ulevel)*0.8+7.2}[-][color=645252,fontsize=20]秒。[-]</v>
      </c>
      <c r="R41" s="43" t="str">
        <f>"技能名称："&amp;INDEX('04_语言配置表2'!C:C,MATCH("SKILL_"&amp;--MID(N41,35,5),'04_语言配置表2'!A:A,0),0)&amp;" ("&amp;INDEX('04_语言配置表2'!B:B,MATCH("SKILLDES1_"&amp;--MID(N41,35,5),'04_语言配置表2'!A:A,0),0)&amp;")"&amp;"
"&amp;"技能说明"&amp;"
"&amp;INDEX('04_语言配置表2'!C:C,MATCH("SKILLDES_"&amp;--MID(N41,35,5),'04_语言配置表2'!A:A,0),0)</f>
        <v>技能名称：#魔力唤醒 (0)
技能说明
#[color=645252,fontsize=20]铁人兵团受到己方英雄辅助法术增强时，恢复最大生命值[-][color=48b946,fontsize=20]{($level+$ulevel)*0.4+1.6}%[-][color=645252,fontsize=20]的生命。同时提高[-][color=48b946,fontsize=20]{($level+$ulevel)*1+4}%[-][color=645252,fontsize=20]兵团免伤。最高可叠加3次，持续整场战斗。[-]</v>
      </c>
      <c r="S41" s="289" t="str">
        <f>IF(INDEX(兵团team!EX:EX,MATCH(兵团基本资料!A:A,兵团team!A:A,0),0)=1,"可觉醒","不可觉醒")</f>
        <v>不可觉醒</v>
      </c>
      <c r="T41" s="289" t="str">
        <f>INDEX(兵团team!EN:EN,MATCH(兵团基本资料!A:A,兵团team!A:A,0),0)</f>
        <v>[1011,1012,1013,1014]</v>
      </c>
      <c r="U41" s="310" t="str">
        <f>IFERROR("任务提示："&amp;INDEX('04_语言配置表6'!C:C,MATCH("TASKDONE_"&amp;--MID(T41,2,4),'04_语言配置表6'!A:A,0),0)&amp;"
"&amp;"任务说明："&amp;"
"&amp;INDEX('04_语言配置表6'!C:C,MATCH("KAKUSE_MESSION_"&amp;--MID(T41,2,4),'04_语言配置表6'!A:A,0),0),"无")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1" s="310" t="str">
        <f>IFERROR("任务提示："&amp;INDEX('04_语言配置表6'!C:C,MATCH("TASKDONE_"&amp;--MID(T41,7,4),'04_语言配置表6'!A:A,0),0)&amp;"
"&amp;"任务说明："&amp;"
"&amp;INDEX('04_语言配置表6'!C:C,MATCH("KAKUSE_MESSION_"&amp;--MID(T41,7,4),'04_语言配置表6'!A:A,0),0),"无")</f>
        <v>任务提示：#击杀5个野怪
任务说明：
#[color=3c2a1e,fontsize=18]在联盟探索中，消灭[-][color=1ca216,fontsize=18]5[-][color=3c2a1e,fontsize=18]个野怪。[-]</v>
      </c>
      <c r="W41" s="310" t="str">
        <f>IFERROR("任务提示："&amp;INDEX('04_语言配置表6'!C:C,MATCH("TASKDONE_"&amp;--MID(T41,12,4),'04_语言配置表6'!A:A,0),0)&amp;"
"&amp;"任务说明："&amp;"
"&amp;INDEX('04_语言配置表6'!C:C,MATCH("KAKUSE_MESSION_"&amp;--MID(T41,12,4),'04_语言配置表6'!A:A,0),0),"无")</f>
        <v>任务提示：#收集100个英魂
任务说明：
#[color=3c2a1e,fontsize=18]在地下城14-2，14-4中收集[-][color=1ca216,fontsize=18]100[-][color=3c2a1e,fontsize=18]个皇家禁卫英魂。[-]</v>
      </c>
      <c r="X41" s="314" t="str">
        <f>IFERROR("任务提示："&amp;INDEX('04_语言配置表6'!B:B,MATCH("TASKDONE_"&amp;--MID(T41,17,4),'04_语言配置表6'!A:A,0),0)&amp;"
"&amp;"任务说明："&amp;"
"&amp;INDEX('04_语言配置表6'!C:C,MATCH("KAKUSE_MESSION_"&amp;--MID(T41,17,4)&amp;"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2" spans="1:24">
      <c r="A42" s="41">
        <v>604</v>
      </c>
      <c r="B42" s="41" t="s">
        <v>155</v>
      </c>
      <c r="C42" s="43" t="str">
        <f>INDEX('04_语言配置表2'!$C:$C,MATCH("TEAMDES_"&amp;A42,'04_语言配置表2'!$A:$A,0),0)</f>
        <v>#大法师是对强大的御法者们的尊称，在战场上他们的存在会令敌方的将领在使用魔法时格外慎重。</v>
      </c>
      <c r="D42" s="289" t="str">
        <f>INDEX('04_语言配置表2'!$C:$C,MATCH("TEAM_DINGWEI_"&amp;A42,'04_语言配置表2'!$A:$A,0),0)</f>
        <v>#控制敌方后排，增强英雄法术，降低对手回蓝</v>
      </c>
      <c r="E42" s="289" t="str">
        <f>INDEX(兵团team!D:D,MATCH(兵团基本资料!$A:$A,兵团team!$A:$A,0),0)</f>
        <v>魔法塔楼</v>
      </c>
      <c r="F42" s="289" t="str">
        <f>INDEX(兵团team!E:E,MATCH(兵团基本资料!$A:$A,兵团team!$A:$A,0),0)</f>
        <v>人类</v>
      </c>
      <c r="G42" s="289" t="str">
        <f>INDEX(兵团team!F:F,MATCH(兵团基本资料!$A:$A,兵团team!$A:$A,0),0)</f>
        <v>魔法</v>
      </c>
      <c r="H42" s="289">
        <f>INDEX(兵团team!G:G,MATCH(兵团基本资料!$A:$A,兵团team!$A:$A,0),0)</f>
        <v>9</v>
      </c>
      <c r="I42" s="289" t="str">
        <f>INDEX(兵团team!H:H,MATCH(兵团基本资料!$A:$A,兵团team!$A:$A,0),0)</f>
        <v>地面</v>
      </c>
      <c r="J42" s="289">
        <f>INDEX(兵团team!K:K,MATCH(兵团基本资料!$A:$A,兵团team!$A:$A,0),0)</f>
        <v>3</v>
      </c>
      <c r="K42" s="289" t="str">
        <f>IF(INDEX(兵团team!K:K,MATCH(兵团基本资料!$A:$A,兵团team!$A:$A,0),0)=1,"13",IF(INDEX(兵团team!K:K,MATCH(兵团基本资料!$A:$A,兵团team!$A:$A,0),0)=2,"14",IF(INDEX(兵团team!K:K,MATCH(兵团基本资料!$A:$A,兵团team!$A:$A,0),0)=3,"15","")))</f>
        <v>15</v>
      </c>
      <c r="L42" s="289" t="str">
        <f>INDEX(兵团team!DR:DR,MATCH(兵团基本资料!A42,兵团team!A:A,0),0)</f>
        <v>[2,51121]</v>
      </c>
      <c r="M42" s="43" t="str">
        <f>IFERROR("天赋名称："&amp;INDEX(语言辅助表!$Y:$Y,MATCH(--MID(L42,4,5),语言辅助表!$X:$X,0),0)&amp;"
"&amp;"天赋说明："&amp;"
"&amp;INDEX(语言辅助表!$Z:$Z,MATCH(--MID(L42,4,5),语言辅助表!$X:$X,0),0),"无")</f>
        <v>天赋名称：聚能
天赋说明：
[color=562600]魔法兵团精通法术奥义，英雄法术免伤提高[-][color=1ca216,fontsize=20]{($level+$ulevel)*2+8}%[-]</v>
      </c>
      <c r="N42" s="41" t="str">
        <f>INDEX(兵团team!AW:AW,MATCH(兵团基本资料!A42,兵团team!A:A,0),0)</f>
        <v>[[1,50317],[1,50318],[1,50307],[1,50308]]</v>
      </c>
      <c r="O42" s="43" t="str">
        <f>"技能名称："&amp;INDEX('04_语言配置表2'!C:C,MATCH("SKILL_"&amp;--MID(N42,5,5),'04_语言配置表2'!A:A,0),0)&amp;" ("&amp;INDEX('04_语言配置表2'!B:B,MATCH("SKILLDES1_"&amp;--MID(N42,5,5),'04_语言配置表2'!A:A,0),0)&amp;")"&amp;"
"&amp;"技能说明"&amp;"
"&amp;INDEX('04_语言配置表2'!C:C,MATCH("SKILLDES_"&amp;--MID(N42,5,5),'04_语言配置表2'!A:A,0),0)</f>
        <v>技能名称：#法术穿透 (0)
技能说明
#[color=645252,fontsize=20]大法师的普通攻击可以提高自身攻击[-][color=48b946,fontsize=20]{($level+$ulevel)*1+4}%[-][color=645252,fontsize=20]，效果最高叠加20次。不改变目标兵团时叠加效果永远存在，改变目标后清空次数。[-]</v>
      </c>
      <c r="P42" s="43" t="str">
        <f>"技能名称："&amp;INDEX('04_语言配置表2'!C:C,MATCH("SKILL_"&amp;--MID(N42,15,5),'04_语言配置表2'!A:A,0),0)&amp;" ("&amp;INDEX('04_语言配置表2'!B:B,MATCH("SKILLDES1_"&amp;--MID(N42,15,5),'04_语言配置表2'!A:A,0),0)&amp;")"&amp;"
"&amp;"技能说明"&amp;"
"&amp;INDEX('04_语言配置表2'!C:C,MATCH("SKILLDES_"&amp;--MID(N42,15,5),'04_语言配置表2'!A:A,0),0)</f>
        <v>技能名称：#龙卷风 (0)
技能说明
#[color=645252,fontsize=20]大法师兵团召唤龙卷风，随机卷起1个敌方后排的兵团，不能攻击、使用技能，并免疫兵团伤害。龙卷风会对目标兵团造成[color=48b946,fontsize=20]「静电」[-][color=645252,fontsize=20]效果，龙卷风和静电效果持续[-][color=48b946,fontsize=20]{($level+$ulevel)*0.5+4.5}[-][color=645252,fontsize=20]秒。[-]</v>
      </c>
      <c r="Q42" s="43" t="str">
        <f>"技能名称："&amp;INDEX('04_语言配置表2'!C:C,MATCH("SKILL_"&amp;--MID(N42,25,5),'04_语言配置表2'!A:A,0),0)&amp;" ("&amp;INDEX('04_语言配置表2'!B:B,MATCH("SKILLDES1_"&amp;--MID(N42,25,5),'04_语言配置表2'!A:A,0),0)&amp;")"&amp;"
"&amp;"技能说明"&amp;"
"&amp;INDEX('04_语言配置表2'!C:C,MATCH("SKILLDES_"&amp;--MID(N42,25,5),'04_语言配置表2'!A:A,0),0)</f>
        <v>技能名称：#能量流失 (0)
技能说明
#[color=645252,fontsize=20]大法师兵团上场时，降低敌方英雄[-][color=48b946,fontsize=20]{($level+$ulevel)*0.05+0.25}[-][color=645252,fontsize=20]英雄魔法回复速度。[-]</v>
      </c>
      <c r="R42" s="43" t="str">
        <f>"技能名称："&amp;INDEX('04_语言配置表2'!C:C,MATCH("SKILL_"&amp;--MID(N42,35,5),'04_语言配置表2'!A:A,0),0)&amp;" ("&amp;INDEX('04_语言配置表2'!B:B,MATCH("SKILLDES1_"&amp;--MID(N42,35,5),'04_语言配置表2'!A:A,0),0)&amp;")"&amp;"
"&amp;"技能说明"&amp;"
"&amp;INDEX('04_语言配置表2'!C:C,MATCH("SKILLDES_"&amp;--MID(N42,35,5),'04_语言配置表2'!A:A,0),0)</f>
        <v>技能名称：#魔法力场 (0)
技能说明
#[color=645252,fontsize=20]大法师兵团在开场时，提高当前所在路的己方兵团[-][color=48b946,fontsize=20]{(($level+$ulevel)*0.5+2.5)}%[-][color=645252,fontsize=20]兵团伤害，对魔法兵团效果翻倍。[-]</v>
      </c>
      <c r="S42" s="289" t="str">
        <f>IF(INDEX(兵团team!EX:EX,MATCH(兵团基本资料!A:A,兵团team!A:A,0),0)=1,"可觉醒","不可觉醒")</f>
        <v>不可觉醒</v>
      </c>
      <c r="T42" s="289" t="str">
        <f>INDEX(兵团team!EN:EN,MATCH(兵团基本资料!A:A,兵团team!A:A,0),0)</f>
        <v>[1011,1012,1013,1014]</v>
      </c>
      <c r="U42" s="310" t="str">
        <f>IFERROR("任务提示："&amp;INDEX('04_语言配置表6'!C:C,MATCH("TASKDONE_"&amp;--MID(T42,2,4),'04_语言配置表6'!A:A,0),0)&amp;"
"&amp;"任务说明："&amp;"
"&amp;INDEX('04_语言配置表6'!C:C,MATCH("KAKUSE_MESSION_"&amp;--MID(T42,2,4),'04_语言配置表6'!A:A,0),0),"无")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2" s="310" t="str">
        <f>IFERROR("任务提示："&amp;INDEX('04_语言配置表6'!C:C,MATCH("TASKDONE_"&amp;--MID(T42,7,4),'04_语言配置表6'!A:A,0),0)&amp;"
"&amp;"任务说明："&amp;"
"&amp;INDEX('04_语言配置表6'!C:C,MATCH("KAKUSE_MESSION_"&amp;--MID(T42,7,4),'04_语言配置表6'!A:A,0),0),"无")</f>
        <v>任务提示：#击杀5个野怪
任务说明：
#[color=3c2a1e,fontsize=18]在联盟探索中，消灭[-][color=1ca216,fontsize=18]5[-][color=3c2a1e,fontsize=18]个野怪。[-]</v>
      </c>
      <c r="W42" s="310" t="str">
        <f>IFERROR("任务提示："&amp;INDEX('04_语言配置表6'!C:C,MATCH("TASKDONE_"&amp;--MID(T42,12,4),'04_语言配置表6'!A:A,0),0)&amp;"
"&amp;"任务说明："&amp;"
"&amp;INDEX('04_语言配置表6'!C:C,MATCH("KAKUSE_MESSION_"&amp;--MID(T42,12,4),'04_语言配置表6'!A:A,0),0),"无")</f>
        <v>任务提示：#收集100个英魂
任务说明：
#[color=3c2a1e,fontsize=18]在地下城14-2，14-4中收集[-][color=1ca216,fontsize=18]100[-][color=3c2a1e,fontsize=18]个皇家禁卫英魂。[-]</v>
      </c>
      <c r="X42" s="314" t="str">
        <f>IFERROR("任务提示："&amp;INDEX('04_语言配置表6'!B:B,MATCH("TASKDONE_"&amp;--MID(T42,17,4),'04_语言配置表6'!A:A,0),0)&amp;"
"&amp;"任务说明："&amp;"
"&amp;INDEX('04_语言配置表6'!C:C,MATCH("KAKUSE_MESSION_"&amp;--MID(T42,17,4)&amp;"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3" spans="1:24">
      <c r="A43" s="41">
        <v>605</v>
      </c>
      <c r="B43" s="41" t="s">
        <v>156</v>
      </c>
      <c r="C43" s="43" t="str">
        <f>INDEX('04_语言配置表2'!$C:$C,MATCH("TEAMDES_"&amp;A43,'04_语言配置表2'!$A:$A,0),0)</f>
        <v>#传说中喜欢满足凡人愿望的神奇生物，对于她们来说那些用于栖身的魔法容器，既是住所又是监牢。</v>
      </c>
      <c r="D43" s="289" t="str">
        <f>INDEX('04_语言配置表2'!$C:$C,MATCH("TEAM_DINGWEI_"&amp;A43,'04_语言配置表2'!$A:$A,0),0)</f>
        <v>#强力治疗，提供增益，英雄法术触发增益效果</v>
      </c>
      <c r="E43" s="289" t="str">
        <f>INDEX(兵团team!D:D,MATCH(兵团基本资料!$A:$A,兵团team!$A:$A,0),0)</f>
        <v>魔法塔楼</v>
      </c>
      <c r="F43" s="289" t="str">
        <f>INDEX(兵团team!E:E,MATCH(兵团基本资料!$A:$A,兵团team!$A:$A,0),0)</f>
        <v>人类</v>
      </c>
      <c r="G43" s="289" t="str">
        <f>INDEX(兵团team!F:F,MATCH(兵团基本资料!$A:$A,兵团team!$A:$A,0),0)</f>
        <v>魔法</v>
      </c>
      <c r="H43" s="289">
        <f>INDEX(兵团team!G:G,MATCH(兵团基本资料!$A:$A,兵团team!$A:$A,0),0)</f>
        <v>4</v>
      </c>
      <c r="I43" s="289" t="str">
        <f>INDEX(兵团team!H:H,MATCH(兵团基本资料!$A:$A,兵团team!$A:$A,0),0)</f>
        <v>地面</v>
      </c>
      <c r="J43" s="289">
        <f>INDEX(兵团team!K:K,MATCH(兵团基本资料!$A:$A,兵团team!$A:$A,0),0)</f>
        <v>3</v>
      </c>
      <c r="K43" s="289" t="str">
        <f>IF(INDEX(兵团team!K:K,MATCH(兵团基本资料!$A:$A,兵团team!$A:$A,0),0)=1,"13",IF(INDEX(兵团team!K:K,MATCH(兵团基本资料!$A:$A,兵团team!$A:$A,0),0)=2,"14",IF(INDEX(兵团team!K:K,MATCH(兵团基本资料!$A:$A,兵团team!$A:$A,0),0)=3,"15","")))</f>
        <v>15</v>
      </c>
      <c r="L43" s="289" t="str">
        <f>INDEX(兵团team!DR:DR,MATCH(兵团基本资料!A43,兵团team!A:A,0),0)</f>
        <v>[2,51121]</v>
      </c>
      <c r="M43" s="43" t="str">
        <f>IFERROR("天赋名称："&amp;INDEX(语言辅助表!$Y:$Y,MATCH(--MID(L43,4,5),语言辅助表!$X:$X,0),0)&amp;"
"&amp;"天赋说明："&amp;"
"&amp;INDEX(语言辅助表!$Z:$Z,MATCH(--MID(L43,4,5),语言辅助表!$X:$X,0),0),"无")</f>
        <v>天赋名称：聚能
天赋说明：
[color=562600]魔法兵团精通法术奥义，英雄法术免伤提高[-][color=1ca216,fontsize=20]{($level+$ulevel)*2+8}%[-]</v>
      </c>
      <c r="N43" s="41" t="str">
        <f>INDEX(兵团team!AW:AW,MATCH(兵团基本资料!A43,兵团team!A:A,0),0)</f>
        <v>[[2,59203],[2,59204],[2,51206],[1,50319]]</v>
      </c>
      <c r="O43" s="43" t="str">
        <f>"技能名称："&amp;INDEX('04_语言配置表2'!C:C,MATCH("SKILL_"&amp;--MID(N43,5,5),'04_语言配置表2'!A:A,0),0)&amp;" ("&amp;INDEX('04_语言配置表2'!B:B,MATCH("SKILLDES1_"&amp;--MID(N43,5,5),'04_语言配置表2'!A:A,0),0)&amp;")"&amp;"
"&amp;"技能说明"&amp;"
"&amp;INDEX('04_语言配置表2'!C:C,MATCH("SKILLDES_"&amp;--MID(N43,5,5),'04_语言配置表2'!A:A,0),0)</f>
        <v>技能名称：#能量馈赠 (0)
技能说明
#[color=645252,fontsize=20]神灯的攻击变为治疗，为当前生命百分比最低的己方兵团恢复相当于神灯100%攻击的生命，神灯治疗效果提高[-][color=48b946,fontsize=20]{($level+$ulevel)*1+4}%[-][color=645252,fontsize=20]。[-]</v>
      </c>
      <c r="P43" s="43" t="str">
        <f>"技能名称："&amp;INDEX('04_语言配置表2'!C:C,MATCH("SKILL_"&amp;--MID(N43,15,5),'04_语言配置表2'!A:A,0),0)&amp;" ("&amp;INDEX('04_语言配置表2'!B:B,MATCH("SKILLDES1_"&amp;--MID(N43,15,5),'04_语言配置表2'!A:A,0),0)&amp;")"&amp;"
"&amp;"技能说明"&amp;"
"&amp;INDEX('04_语言配置表2'!C:C,MATCH("SKILLDES_"&amp;--MID(N43,15,5),'04_语言配置表2'!A:A,0),0)</f>
        <v>技能名称：#三个愿望 (0)
技能说明
#[color=645252,fontsize=20]神灯兵团在开场时，随机祝福己方3个兵团，分别获得[-][color=48b946,fontsize=20]{($level+$ulevel)*0.5+4.5}%[-][color=645252,fontsize=20]兵团免伤，[-][color=48b946,fontsize=20]{($level+$ulevel)*0.5+4.5}%[-][color=645252,fontsize=20]兵团伤害，[-][color=48b946,fontsize=20]{($level+$ulevel)*0.5+4.5}%[-][color=645252,fontsize=20]攻速其中的1种效果。[-]</v>
      </c>
      <c r="Q43" s="43" t="str">
        <f>"技能名称："&amp;INDEX('04_语言配置表2'!C:C,MATCH("SKILL_"&amp;--MID(N43,25,5),'04_语言配置表2'!A:A,0),0)&amp;" ("&amp;INDEX('04_语言配置表2'!B:B,MATCH("SKILLDES1_"&amp;--MID(N43,25,5),'04_语言配置表2'!A:A,0),0)&amp;")"&amp;"
"&amp;"技能说明"&amp;"
"&amp;INDEX('04_语言配置表2'!C:C,MATCH("SKILLDES_"&amp;--MID(N43,25,5),'04_语言配置表2'!A:A,0),0)</f>
        <v>技能名称：#魔法之芯 (0)
技能说明
#[color=645252,fontsize=20]神灯生命提高[-][color=48b946,fontsize=20]{($level+$ulevel)*2+8}%[-][color=645252,fontsize=20]，法术免伤提高[-][color=48b946,fontsize=20]{($level+$ulevel)*1+4}%[-][color=645252,fontsize=20]。[-]</v>
      </c>
      <c r="R43" s="43" t="str">
        <f>"技能名称："&amp;INDEX('04_语言配置表2'!C:C,MATCH("SKILL_"&amp;--MID(N43,35,5),'04_语言配置表2'!A:A,0),0)&amp;" ("&amp;INDEX('04_语言配置表2'!B:B,MATCH("SKILLDES1_"&amp;--MID(N43,35,5),'04_语言配置表2'!A:A,0),0)&amp;")"&amp;"
"&amp;"技能说明"&amp;"
"&amp;INDEX('04_语言配置表2'!C:C,MATCH("SKILLDES_"&amp;--MID(N43,35,5),'04_语言配置表2'!A:A,0),0)</f>
        <v>技能名称：#魔力唤醒 (0)
技能说明
#[color=645252,fontsize=20]神灯兵团受到己方英雄辅助法术增强时,为当前生命百分比最低的兵团恢复最大生命值[-][color=48b946,fontsize=20]{($level+$ulevel)*1+4}%[-][color=645252,fontsize=20]的生命。[-]</v>
      </c>
      <c r="S43" s="289" t="str">
        <f>IF(INDEX(兵团team!EX:EX,MATCH(兵团基本资料!A:A,兵团team!A:A,0),0)=1,"可觉醒","不可觉醒")</f>
        <v>不可觉醒</v>
      </c>
      <c r="T43" s="289" t="str">
        <f>INDEX(兵团team!EN:EN,MATCH(兵团基本资料!A:A,兵团team!A:A,0),0)</f>
        <v>[1011,1012,1013,1014]</v>
      </c>
      <c r="U43" s="310" t="str">
        <f>IFERROR("任务提示："&amp;INDEX('04_语言配置表6'!C:C,MATCH("TASKDONE_"&amp;--MID(T43,2,4),'04_语言配置表6'!A:A,0),0)&amp;"
"&amp;"任务说明："&amp;"
"&amp;INDEX('04_语言配置表6'!C:C,MATCH("KAKUSE_MESSION_"&amp;--MID(T43,2,4),'04_语言配置表6'!A:A,0),0),"无")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3" s="310" t="str">
        <f>IFERROR("任务提示："&amp;INDEX('04_语言配置表6'!C:C,MATCH("TASKDONE_"&amp;--MID(T43,7,4),'04_语言配置表6'!A:A,0),0)&amp;"
"&amp;"任务说明："&amp;"
"&amp;INDEX('04_语言配置表6'!C:C,MATCH("KAKUSE_MESSION_"&amp;--MID(T43,7,4),'04_语言配置表6'!A:A,0),0),"无")</f>
        <v>任务提示：#击杀5个野怪
任务说明：
#[color=3c2a1e,fontsize=18]在联盟探索中，消灭[-][color=1ca216,fontsize=18]5[-][color=3c2a1e,fontsize=18]个野怪。[-]</v>
      </c>
      <c r="W43" s="310" t="str">
        <f>IFERROR("任务提示："&amp;INDEX('04_语言配置表6'!C:C,MATCH("TASKDONE_"&amp;--MID(T43,12,4),'04_语言配置表6'!A:A,0),0)&amp;"
"&amp;"任务说明："&amp;"
"&amp;INDEX('04_语言配置表6'!C:C,MATCH("KAKUSE_MESSION_"&amp;--MID(T43,12,4),'04_语言配置表6'!A:A,0),0),"无")</f>
        <v>任务提示：#收集100个英魂
任务说明：
#[color=3c2a1e,fontsize=18]在地下城14-2，14-4中收集[-][color=1ca216,fontsize=18]100[-][color=3c2a1e,fontsize=18]个皇家禁卫英魂。[-]</v>
      </c>
      <c r="X43" s="314" t="str">
        <f>IFERROR("任务提示："&amp;INDEX('04_语言配置表6'!B:B,MATCH("TASKDONE_"&amp;--MID(T43,17,4),'04_语言配置表6'!A:A,0),0)&amp;"
"&amp;"任务说明："&amp;"
"&amp;INDEX('04_语言配置表6'!C:C,MATCH("KAKUSE_MESSION_"&amp;--MID(T43,17,4)&amp;"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4" spans="1:24">
      <c r="A44" s="41">
        <v>606</v>
      </c>
      <c r="B44" s="41" t="s">
        <v>157</v>
      </c>
      <c r="C44" s="43" t="str">
        <f>INDEX('04_语言配置表2'!$C:$C,MATCH("TEAMDES_"&amp;A44,'04_语言配置表2'!$A:$A,0),0)</f>
        <v>#这种多臂蛇身的美艳怪物对战斗有着天然的热诚，越是虚弱的敌人越能激发她们对杀戮的渴望。</v>
      </c>
      <c r="D44" s="289" t="str">
        <f>INDEX('04_语言配置表2'!$C:$C,MATCH("TEAM_DINGWEI_"&amp;A44,'04_语言配置表2'!$A:$A,0),0)</f>
        <v>#顶级输出，范围攻击，英雄法术触发攻击加成</v>
      </c>
      <c r="E44" s="289" t="str">
        <f>INDEX(兵团team!D:D,MATCH(兵团基本资料!$A:$A,兵团team!$A:$A,0),0)</f>
        <v>魔法塔楼</v>
      </c>
      <c r="F44" s="289" t="str">
        <f>INDEX(兵团team!E:E,MATCH(兵团基本资料!$A:$A,兵团team!$A:$A,0),0)</f>
        <v>人类</v>
      </c>
      <c r="G44" s="289" t="str">
        <f>INDEX(兵团team!F:F,MATCH(兵团基本资料!$A:$A,兵团team!$A:$A,0),0)</f>
        <v>输出</v>
      </c>
      <c r="H44" s="289">
        <f>INDEX(兵团team!G:G,MATCH(兵团基本资料!$A:$A,兵团team!$A:$A,0),0)</f>
        <v>4</v>
      </c>
      <c r="I44" s="289" t="str">
        <f>INDEX(兵团team!H:H,MATCH(兵团基本资料!$A:$A,兵团team!$A:$A,0),0)</f>
        <v>地面</v>
      </c>
      <c r="J44" s="289">
        <f>INDEX(兵团team!K:K,MATCH(兵团基本资料!$A:$A,兵团team!$A:$A,0),0)</f>
        <v>3</v>
      </c>
      <c r="K44" s="289" t="str">
        <f>IF(INDEX(兵团team!K:K,MATCH(兵团基本资料!$A:$A,兵团team!$A:$A,0),0)=1,"13",IF(INDEX(兵团team!K:K,MATCH(兵团基本资料!$A:$A,兵团team!$A:$A,0),0)=2,"14",IF(INDEX(兵团team!K:K,MATCH(兵团基本资料!$A:$A,兵团team!$A:$A,0),0)=3,"15","")))</f>
        <v>15</v>
      </c>
      <c r="L44" s="289" t="str">
        <f>INDEX(兵团team!DR:DR,MATCH(兵团基本资料!A44,兵团team!A:A,0),0)</f>
        <v>[1,50213]</v>
      </c>
      <c r="M44" s="43" t="str">
        <f>IFERROR("天赋名称："&amp;INDEX(语言辅助表!$Y:$Y,MATCH(--MID(L44,4,5),语言辅助表!$X:$X,0),0)&amp;"
"&amp;"天赋说明："&amp;"
"&amp;INDEX(语言辅助表!$Z:$Z,MATCH(--MID(L44,4,5),语言辅助表!$X:$X,0),0),"无")</f>
        <v>天赋名称：破甲
天赋说明：
[color=562600]攻击兵团降低目标兵团[-][color=1ca216,fontsize=20]{($level+$ulevel)*4+16}%[-][color=562600]防御，不可叠加[-]</v>
      </c>
      <c r="N44" s="41" t="str">
        <f>INDEX(兵团team!AW:AW,MATCH(兵团基本资料!A44,兵团team!A:A,0),0)</f>
        <v>[[1,50312],[2,59205],[2,59206],[1,50320]]</v>
      </c>
      <c r="O44" s="43" t="str">
        <f>"技能名称："&amp;INDEX('04_语言配置表2'!C:C,MATCH("SKILL_"&amp;--MID(N44,5,5),'04_语言配置表2'!A:A,0),0)&amp;" ("&amp;INDEX('04_语言配置表2'!B:B,MATCH("SKILLDES1_"&amp;--MID(N44,5,5),'04_语言配置表2'!A:A,0),0)&amp;")"&amp;"
"&amp;"技能说明"&amp;"
"&amp;INDEX('04_语言配置表2'!C:C,MATCH("SKILLDES_"&amp;--MID(N44,5,5),'04_语言配置表2'!A:A,0),0)</f>
        <v>技能名称：#剑刃乱舞 (0)
技能说明
#[color=645252,fontsize=20]娜迦蛇妖兵团对较大范围内随机三个敌方兵团造成[-][color=48b946,fontsize=20]{(($level+$ulevel)*5+95)*0.01*$atk}[-][color=645252,fontsize=20]伤害，并降低30%防御，效果持续10秒。[-]</v>
      </c>
      <c r="P44" s="43" t="str">
        <f>"技能名称："&amp;INDEX('04_语言配置表2'!C:C,MATCH("SKILL_"&amp;--MID(N44,15,5),'04_语言配置表2'!A:A,0),0)&amp;" ("&amp;INDEX('04_语言配置表2'!B:B,MATCH("SKILLDES1_"&amp;--MID(N44,15,5),'04_语言配置表2'!A:A,0),0)&amp;")"&amp;"
"&amp;"技能说明"&amp;"
"&amp;INDEX('04_语言配置表2'!C:C,MATCH("SKILLDES_"&amp;--MID(N44,15,5),'04_语言配置表2'!A:A,0),0)</f>
        <v>技能名称：#残忍 (0)
技能说明
#[color=645252,fontsize=20]娜迦蛇妖的攻击必定命中，目标生命越低，伤害越高，最高提高[-][color=48b946,fontsize=20]{($level+$ulevel)*8+32}%[-][color=645252,fontsize=20]攻击。[-]</v>
      </c>
      <c r="Q44" s="43" t="str">
        <f>"技能名称："&amp;INDEX('04_语言配置表2'!C:C,MATCH("SKILL_"&amp;--MID(N44,25,5),'04_语言配置表2'!A:A,0),0)&amp;" ("&amp;INDEX('04_语言配置表2'!B:B,MATCH("SKILLDES1_"&amp;--MID(N44,25,5),'04_语言配置表2'!A:A,0),0)&amp;")"&amp;"
"&amp;"技能说明"&amp;"
"&amp;INDEX('04_语言配置表2'!C:C,MATCH("SKILLDES_"&amp;--MID(N44,25,5),'04_语言配置表2'!A:A,0),0)</f>
        <v>技能名称：#刀锋女王 (0)
技能说明
#[color=645252,fontsize=20]娜迦蛇妖兵团上场时，提高所有己方攻击兵团[-][color=48b946,fontsize=20]{($level+$ulevel)*10+90}[-][color=645252,fontsize=20]暴击值，娜迦蛇妖暴伤提高[-][color=48b946,fontsize=20]{($level+$ulevel)*3+5}%[-][color=645252,fontsize=20]。[-]</v>
      </c>
      <c r="R44" s="43" t="str">
        <f>"技能名称："&amp;INDEX('04_语言配置表2'!C:C,MATCH("SKILL_"&amp;--MID(N44,35,5),'04_语言配置表2'!A:A,0),0)&amp;" ("&amp;INDEX('04_语言配置表2'!B:B,MATCH("SKILLDES1_"&amp;--MID(N44,35,5),'04_语言配置表2'!A:A,0),0)&amp;")"&amp;"
"&amp;"技能说明"&amp;"
"&amp;INDEX('04_语言配置表2'!C:C,MATCH("SKILLDES_"&amp;--MID(N44,35,5),'04_语言配置表2'!A:A,0),0)</f>
        <v>技能名称：#魔力唤醒 (0)
技能说明
#[color=645252,fontsize=20]娜迦蛇妖兵团受到己方英雄辅助法术增强时，对当前目标兵团释放【剑刃乱舞】，造成[-][color=48b946,fontsize=20]{(($level+$ulevel)*5+95)*0.01*$atk}[-][color=645252,fontsize=20]伤害，并降低30%防御，效果持续10秒。[-]</v>
      </c>
      <c r="S44" s="289" t="str">
        <f>IF(INDEX(兵团team!EX:EX,MATCH(兵团基本资料!A:A,兵团team!A:A,0),0)=1,"可觉醒","不可觉醒")</f>
        <v>不可觉醒</v>
      </c>
      <c r="T44" s="289" t="str">
        <f>INDEX(兵团team!EN:EN,MATCH(兵团基本资料!A:A,兵团team!A:A,0),0)</f>
        <v>[1011,1012,1013,1014]</v>
      </c>
      <c r="U44" s="310" t="str">
        <f>IFERROR("任务提示："&amp;INDEX('04_语言配置表6'!C:C,MATCH("TASKDONE_"&amp;--MID(T44,2,4),'04_语言配置表6'!A:A,0),0)&amp;"
"&amp;"任务说明："&amp;"
"&amp;INDEX('04_语言配置表6'!C:C,MATCH("KAKUSE_MESSION_"&amp;--MID(T44,2,4),'04_语言配置表6'!A:A,0),0),"无")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4" s="310" t="str">
        <f>IFERROR("任务提示："&amp;INDEX('04_语言配置表6'!C:C,MATCH("TASKDONE_"&amp;--MID(T44,7,4),'04_语言配置表6'!A:A,0),0)&amp;"
"&amp;"任务说明："&amp;"
"&amp;INDEX('04_语言配置表6'!C:C,MATCH("KAKUSE_MESSION_"&amp;--MID(T44,7,4),'04_语言配置表6'!A:A,0),0),"无")</f>
        <v>任务提示：#击杀5个野怪
任务说明：
#[color=3c2a1e,fontsize=18]在联盟探索中，消灭[-][color=1ca216,fontsize=18]5[-][color=3c2a1e,fontsize=18]个野怪。[-]</v>
      </c>
      <c r="W44" s="310" t="str">
        <f>IFERROR("任务提示："&amp;INDEX('04_语言配置表6'!C:C,MATCH("TASKDONE_"&amp;--MID(T44,12,4),'04_语言配置表6'!A:A,0),0)&amp;"
"&amp;"任务说明："&amp;"
"&amp;INDEX('04_语言配置表6'!C:C,MATCH("KAKUSE_MESSION_"&amp;--MID(T44,12,4),'04_语言配置表6'!A:A,0),0),"无")</f>
        <v>任务提示：#收集100个英魂
任务说明：
#[color=3c2a1e,fontsize=18]在地下城14-2，14-4中收集[-][color=1ca216,fontsize=18]100[-][color=3c2a1e,fontsize=18]个皇家禁卫英魂。[-]</v>
      </c>
      <c r="X44" s="314" t="str">
        <f>IFERROR("任务提示："&amp;INDEX('04_语言配置表6'!B:B,MATCH("TASKDONE_"&amp;--MID(T44,17,4),'04_语言配置表6'!A:A,0),0)&amp;"
"&amp;"任务说明："&amp;"
"&amp;INDEX('04_语言配置表6'!C:C,MATCH("KAKUSE_MESSION_"&amp;--MID(T44,17,4)&amp;"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5" spans="1:24">
      <c r="A45" s="41">
        <v>607</v>
      </c>
      <c r="B45" s="41" t="s">
        <v>158</v>
      </c>
      <c r="C45" s="43" t="str">
        <f>INDEX('04_语言配置表2'!$C:$C,MATCH("TEAMDES_"&amp;A45,'04_语言配置表2'!$A:$A,0),0)</f>
        <v>#这些居住在云颠投掷雷电的金甲巨人们，据说是远古时代统治世界的伟大存在遗留至今的不朽造物。</v>
      </c>
      <c r="D45" s="289" t="str">
        <f>INDEX('04_语言配置表2'!$C:$C,MATCH("TEAM_DINGWEI_"&amp;A45,'04_语言配置表2'!$A:$A,0),0)</f>
        <v>#全屏法术攻击，英雄法术触发攻击加成</v>
      </c>
      <c r="E45" s="289" t="str">
        <f>INDEX(兵团team!D:D,MATCH(兵团基本资料!$A:$A,兵团team!$A:$A,0),0)</f>
        <v>魔法塔楼</v>
      </c>
      <c r="F45" s="289" t="str">
        <f>INDEX(兵团team!E:E,MATCH(兵团基本资料!$A:$A,兵团team!$A:$A,0),0)</f>
        <v>天使</v>
      </c>
      <c r="G45" s="289" t="str">
        <f>INDEX(兵团team!F:F,MATCH(兵团基本资料!$A:$A,兵团team!$A:$A,0),0)</f>
        <v>魔法</v>
      </c>
      <c r="H45" s="289">
        <f>INDEX(兵团team!G:G,MATCH(兵团基本资料!$A:$A,兵团team!$A:$A,0),0)</f>
        <v>1</v>
      </c>
      <c r="I45" s="289" t="str">
        <f>INDEX(兵团team!H:H,MATCH(兵团基本资料!$A:$A,兵团team!$A:$A,0),0)</f>
        <v>地面</v>
      </c>
      <c r="J45" s="289">
        <f>INDEX(兵团team!K:K,MATCH(兵团基本资料!$A:$A,兵团team!$A:$A,0),0)</f>
        <v>3</v>
      </c>
      <c r="K45" s="289" t="str">
        <f>IF(INDEX(兵团team!K:K,MATCH(兵团基本资料!$A:$A,兵团team!$A:$A,0),0)=1,"13",IF(INDEX(兵团team!K:K,MATCH(兵团基本资料!$A:$A,兵团team!$A:$A,0),0)=2,"14",IF(INDEX(兵团team!K:K,MATCH(兵团基本资料!$A:$A,兵团team!$A:$A,0),0)=3,"15","")))</f>
        <v>15</v>
      </c>
      <c r="L45" s="289" t="str">
        <f>INDEX(兵团team!DR:DR,MATCH(兵团基本资料!A45,兵团team!A:A,0),0)</f>
        <v>[2,51121]</v>
      </c>
      <c r="M45" s="43" t="str">
        <f>IFERROR("天赋名称："&amp;INDEX(语言辅助表!$Y:$Y,MATCH(--MID(L45,4,5),语言辅助表!$X:$X,0),0)&amp;"
"&amp;"天赋说明："&amp;"
"&amp;INDEX(语言辅助表!$Z:$Z,MATCH(--MID(L45,4,5),语言辅助表!$X:$X,0),0),"无")</f>
        <v>天赋名称：聚能
天赋说明：
[color=562600]魔法兵团精通法术奥义，英雄法术免伤提高[-][color=1ca216,fontsize=20]{($level+$ulevel)*2+8}%[-]</v>
      </c>
      <c r="N45" s="41" t="str">
        <f>INDEX(兵团team!AW:AW,MATCH(兵团基本资料!A45,兵团team!A:A,0),0)</f>
        <v>[[1,50411],[1,50412],[2,59208],[1,50413]]</v>
      </c>
      <c r="O45" s="43" t="str">
        <f>"技能名称："&amp;INDEX('04_语言配置表2'!C:C,MATCH("SKILL_"&amp;--MID(N45,5,5),'04_语言配置表2'!A:A,0),0)&amp;" ("&amp;INDEX('04_语言配置表2'!B:B,MATCH("SKILLDES1_"&amp;--MID(N45,5,5),'04_语言配置表2'!A:A,0),0)&amp;")"&amp;"
"&amp;"技能说明"&amp;"
"&amp;INDEX('04_语言配置表2'!C:C,MATCH("SKILLDES_"&amp;--MID(N45,5,5),'04_语言配置表2'!A:A,0),0)</f>
        <v>技能名称：#战神 (0)
技能说明
#[color=645252,fontsize=20]泰坦巨人攻击不受距离限制，普通攻击对目标单位额外造成相当于目标最大生命值[-][color=48b946,fontsize=20]{($level+$ulevel)*0.4+1.6}%[-][color=645252,fontsize=20]的伤害。泰坦对阵地下城阵营的兵团时，兵团伤害提高100%。[-]</v>
      </c>
      <c r="P45" s="43" t="str">
        <f>"技能名称："&amp;INDEX('04_语言配置表2'!C:C,MATCH("SKILL_"&amp;--MID(N45,15,5),'04_语言配置表2'!A:A,0),0)&amp;" ("&amp;INDEX('04_语言配置表2'!B:B,MATCH("SKILLDES1_"&amp;--MID(N45,15,5),'04_语言配置表2'!A:A,0),0)&amp;")"&amp;"
"&amp;"技能说明"&amp;"
"&amp;INDEX('04_语言配置表2'!C:C,MATCH("SKILLDES_"&amp;--MID(N45,15,5),'04_语言配置表2'!A:A,0),0)</f>
        <v>技能名称：#雷霆之怒 (0)
技能说明
#[color=645252,fontsize=20]泰坦巨人兵团对所有敌方单位造成[-][color=48b946,fontsize=20]{(($level+$ulevel)*0.5+9.5)*0.01*$atk}[-][color=645252,fontsize=20]伤害，并造成相当于目标最大生命值[-][color=48b946,fontsize=20]{($level+$ulevel)*0.4+1.6}%[-][color=645252,fontsize=20]的伤害。[-]</v>
      </c>
      <c r="Q45" s="43" t="str">
        <f>"技能名称："&amp;INDEX('04_语言配置表2'!C:C,MATCH("SKILL_"&amp;--MID(N45,25,5),'04_语言配置表2'!A:A,0),0)&amp;" ("&amp;INDEX('04_语言配置表2'!B:B,MATCH("SKILLDES1_"&amp;--MID(N45,25,5),'04_语言配置表2'!A:A,0),0)&amp;")"&amp;"
"&amp;"技能说明"&amp;"
"&amp;INDEX('04_语言配置表2'!C:C,MATCH("SKILLDES_"&amp;--MID(N45,25,5),'04_语言配置表2'!A:A,0),0)</f>
        <v>技能名称：#魔神之力 (0)
技能说明
#[color=645252,fontsize=20]泰坦巨人免疫[-][color=48b946,fontsize=20]「流血」[-][color=645252,fontsize=20]效果。泰坦巨人距离目标兵团距离越远，攻击越高，每100距离提高[-][color=48b946,fontsize=20]{($level+$ulevel)*1+4}%[-][color=645252,fontsize=20]攻击。[-]</v>
      </c>
      <c r="R45" s="43" t="str">
        <f>"技能名称："&amp;INDEX('04_语言配置表2'!C:C,MATCH("SKILL_"&amp;--MID(N45,35,5),'04_语言配置表2'!A:A,0),0)&amp;" ("&amp;INDEX('04_语言配置表2'!B:B,MATCH("SKILLDES1_"&amp;--MID(N45,35,5),'04_语言配置表2'!A:A,0),0)&amp;")"&amp;"
"&amp;"技能说明"&amp;"
"&amp;INDEX('04_语言配置表2'!C:C,MATCH("SKILLDES_"&amp;--MID(N45,35,5),'04_语言配置表2'!A:A,0),0)</f>
        <v>技能名称：#魔力唤醒 (0)
技能说明
#[color=645252,fontsize=20]泰坦巨人兵团受到己方英雄辅助法术增强时，兵团伤害提高[-][color=48b946,fontsize=20]{($level+$ulevel)*0.6+2.4}%[-][color=645252,fontsize=20]。最高可叠加5次，持续整场战斗。[-]</v>
      </c>
      <c r="S45" s="289" t="str">
        <f>IF(INDEX(兵团team!EX:EX,MATCH(兵团基本资料!A:A,兵团team!A:A,0),0)=1,"可觉醒","不可觉醒")</f>
        <v>不可觉醒</v>
      </c>
      <c r="T45" s="289" t="str">
        <f>INDEX(兵团team!EN:EN,MATCH(兵团基本资料!A:A,兵团team!A:A,0),0)</f>
        <v>[1011,1012,1013,1014]</v>
      </c>
      <c r="U45" s="310" t="str">
        <f>IFERROR("任务提示："&amp;INDEX('04_语言配置表6'!C:C,MATCH("TASKDONE_"&amp;--MID(T45,2,4),'04_语言配置表6'!A:A,0),0)&amp;"
"&amp;"任务说明："&amp;"
"&amp;INDEX('04_语言配置表6'!C:C,MATCH("KAKUSE_MESSION_"&amp;--MID(T45,2,4),'04_语言配置表6'!A:A,0),0),"无")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5" s="310" t="str">
        <f>IFERROR("任务提示："&amp;INDEX('04_语言配置表6'!C:C,MATCH("TASKDONE_"&amp;--MID(T45,7,4),'04_语言配置表6'!A:A,0),0)&amp;"
"&amp;"任务说明："&amp;"
"&amp;INDEX('04_语言配置表6'!C:C,MATCH("KAKUSE_MESSION_"&amp;--MID(T45,7,4),'04_语言配置表6'!A:A,0),0),"无")</f>
        <v>任务提示：#击杀5个野怪
任务说明：
#[color=3c2a1e,fontsize=18]在联盟探索中，消灭[-][color=1ca216,fontsize=18]5[-][color=3c2a1e,fontsize=18]个野怪。[-]</v>
      </c>
      <c r="W45" s="310" t="str">
        <f>IFERROR("任务提示："&amp;INDEX('04_语言配置表6'!C:C,MATCH("TASKDONE_"&amp;--MID(T45,12,4),'04_语言配置表6'!A:A,0),0)&amp;"
"&amp;"任务说明："&amp;"
"&amp;INDEX('04_语言配置表6'!C:C,MATCH("KAKUSE_MESSION_"&amp;--MID(T45,12,4),'04_语言配置表6'!A:A,0),0),"无")</f>
        <v>任务提示：#收集100个英魂
任务说明：
#[color=3c2a1e,fontsize=18]在地下城14-2，14-4中收集[-][color=1ca216,fontsize=18]100[-][color=3c2a1e,fontsize=18]个皇家禁卫英魂。[-]</v>
      </c>
      <c r="X45" s="314" t="str">
        <f>IFERROR("任务提示："&amp;INDEX('04_语言配置表6'!B:B,MATCH("TASKDONE_"&amp;--MID(T45,17,4),'04_语言配置表6'!A:A,0),0)&amp;"
"&amp;"任务说明："&amp;"
"&amp;INDEX('04_语言配置表6'!C:C,MATCH("KAKUSE_MESSION_"&amp;--MID(T45,17,4)&amp;"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6" spans="1:24">
      <c r="A46" s="41">
        <v>701</v>
      </c>
      <c r="B46" s="41" t="s">
        <v>159</v>
      </c>
      <c r="C46" s="43" t="str">
        <f>INDEX('04_语言配置表2'!$C:$C,MATCH("TEAMDES_"&amp;A46,'04_语言配置表2'!$A:$A,0),0)</f>
        <v>#视力退化的地下生物，但在他极度发达的嗅觉面前，任何猎物都无所遁形。</v>
      </c>
      <c r="D46" s="289" t="str">
        <f>INDEX('04_语言配置表2'!$C:$C,MATCH("TEAM_DINGWEI_"&amp;A46,'04_语言配置表2'!$A:$A,0),0)</f>
        <v>#攻守兼备，对流血兵团造成额外伤害</v>
      </c>
      <c r="E46" s="289" t="str">
        <f>INDEX(兵团team!D:D,MATCH(兵团基本资料!$A:$A,兵团team!$A:$A,0),0)</f>
        <v>地下城</v>
      </c>
      <c r="F46" s="289" t="str">
        <f>INDEX(兵团team!E:E,MATCH(兵团基本资料!$A:$A,兵团team!$A:$A,0),0)</f>
        <v>地下军团</v>
      </c>
      <c r="G46" s="289" t="str">
        <f>INDEX(兵团team!F:F,MATCH(兵团基本资料!$A:$A,兵团team!$A:$A,0),0)</f>
        <v>输出</v>
      </c>
      <c r="H46" s="289">
        <f>INDEX(兵团team!G:G,MATCH(兵团基本资料!$A:$A,兵团team!$A:$A,0),0)</f>
        <v>9</v>
      </c>
      <c r="I46" s="289" t="str">
        <f>INDEX(兵团team!H:H,MATCH(兵团基本资料!$A:$A,兵团team!$A:$A,0),0)</f>
        <v>地面</v>
      </c>
      <c r="J46" s="289">
        <f>INDEX(兵团team!K:K,MATCH(兵团基本资料!$A:$A,兵团team!$A:$A,0),0)</f>
        <v>1</v>
      </c>
      <c r="K46" s="289" t="str">
        <f>IF(INDEX(兵团team!K:K,MATCH(兵团基本资料!$A:$A,兵团team!$A:$A,0),0)=1,"13",IF(INDEX(兵团team!K:K,MATCH(兵团基本资料!$A:$A,兵团team!$A:$A,0),0)=2,"14",IF(INDEX(兵团team!K:K,MATCH(兵团基本资料!$A:$A,兵团team!$A:$A,0),0)=3,"15","")))</f>
        <v>13</v>
      </c>
      <c r="L46" s="289" t="str">
        <f>INDEX(兵团team!DR:DR,MATCH(兵团基本资料!A46,兵团team!A:A,0),0)</f>
        <v>[1,50213]</v>
      </c>
      <c r="M46" s="43" t="str">
        <f>IFERROR("天赋名称："&amp;INDEX(语言辅助表!$Y:$Y,MATCH(--MID(L46,4,5),语言辅助表!$X:$X,0),0)&amp;"
"&amp;"天赋说明："&amp;"
"&amp;INDEX(语言辅助表!$Z:$Z,MATCH(--MID(L46,4,5),语言辅助表!$X:$X,0),0),"无")</f>
        <v>天赋名称：破甲
天赋说明：
[color=562600]攻击兵团降低目标兵团[-][color=1ca216,fontsize=20]{($level+$ulevel)*4+16}%[-][color=562600]防御，不可叠加[-]</v>
      </c>
      <c r="N46" s="41" t="str">
        <f>INDEX(兵团team!AW:AW,MATCH(兵团基本资料!A46,兵团team!A:A,0),0)</f>
        <v>[[1,50498],[2,51321],[2,59228],[1,50500]]</v>
      </c>
      <c r="O46" s="43" t="str">
        <f>"技能名称："&amp;INDEX('04_语言配置表2'!C:C,MATCH("SKILL_"&amp;--MID(N46,5,5),'04_语言配置表2'!A:A,0),0)&amp;" ("&amp;INDEX('04_语言配置表2'!B:B,MATCH("SKILLDES1_"&amp;--MID(N46,5,5),'04_语言配置表2'!A:A,0),0)&amp;")"&amp;"
"&amp;"技能说明"&amp;"
"&amp;INDEX('04_语言配置表2'!C:C,MATCH("SKILLDES_"&amp;--MID(N46,5,5),'04_语言配置表2'!A:A,0),0)</f>
        <v>技能名称：#矛阵 (0)
技能说明
#[color=645252,fontsize=20]穴居人兵团对当前攻击的敌方兵团造成[-][color=48b946,fontsize=20]{((($level+$ulevel)*30+420))*0.01*$atk}[-][color=645252,fontsize=20]伤害，并造成[-][color=48b946,fontsize=20]「眩晕」[-][color=645252,fontsize=20]效果，持续3秒。[-]</v>
      </c>
      <c r="P46" s="43" t="str">
        <f>"技能名称："&amp;INDEX('04_语言配置表2'!C:C,MATCH("SKILL_"&amp;--MID(N46,15,5),'04_语言配置表2'!A:A,0),0)&amp;" ("&amp;INDEX('04_语言配置表2'!B:B,MATCH("SKILLDES1_"&amp;--MID(N46,15,5),'04_语言配置表2'!A:A,0),0)&amp;")"&amp;"
"&amp;"技能说明"&amp;"
"&amp;INDEX('04_语言配置表2'!C:C,MATCH("SKILLDES_"&amp;--MID(N46,15,5),'04_语言配置表2'!A:A,0),0)</f>
        <v>技能名称：#敏锐 (0)
技能说明
#[color=645252,fontsize=20]穴居人攻击力增加[-][color=48b946,fontsize=20]{($level+$ulevel)*2+8}%[-][color=645252,fontsize=20]，攻击速度增加[-][color=48b946,fontsize=20]{($level+$ulevel)*0.6+2.4}%[-][color=645252,fontsize=20]。[-]</v>
      </c>
      <c r="Q46" s="43" t="str">
        <f>"技能名称："&amp;INDEX('04_语言配置表2'!C:C,MATCH("SKILL_"&amp;--MID(N46,25,5),'04_语言配置表2'!A:A,0),0)&amp;" ("&amp;INDEX('04_语言配置表2'!B:B,MATCH("SKILLDES1_"&amp;--MID(N46,25,5),'04_语言配置表2'!A:A,0),0)&amp;")"&amp;"
"&amp;"技能说明"&amp;"
"&amp;INDEX('04_语言配置表2'!C:C,MATCH("SKILLDES_"&amp;--MID(N46,25,5),'04_语言配置表2'!A:A,0),0)</f>
        <v>技能名称：#破法嗅觉 (0)
技能说明
#[color=645252,fontsize=20]穴居人的法术免伤和兵团免伤提高[-][color=48b946,fontsize=20]{($level+$ulevel)*1+4}%[-][color=645252,fontsize=20]，敌方英雄每次释放法术后效果翻倍，持续10秒。[-]</v>
      </c>
      <c r="R46" s="43" t="str">
        <f>"技能名称："&amp;INDEX('04_语言配置表2'!C:C,MATCH("SKILL_"&amp;--MID(N46,35,5),'04_语言配置表2'!A:A,0),0)&amp;" ("&amp;INDEX('04_语言配置表2'!B:B,MATCH("SKILLDES1_"&amp;--MID(N46,35,5),'04_语言配置表2'!A:A,0),0)&amp;")"&amp;"
"&amp;"技能说明"&amp;"
"&amp;INDEX('04_语言配置表2'!C:C,MATCH("SKILLDES_"&amp;--MID(N46,35,5),'04_语言配置表2'!A:A,0),0)</f>
        <v>技能名称：#浸毒长矛 (0)
技能说明
#[color=645252,fontsize=20]穴居人的普通攻击额外附加[-][color=48b946,fontsize=20]{($level+$ulevel)*1+9}%[-][color=645252,fontsize=20]的伤害，对[color=48b946,fontsize=20]「流血」[-][color=645252,fontsize=20]的目标伤害提高30%。[-]</v>
      </c>
      <c r="S46" s="289" t="str">
        <f>IF(INDEX(兵团team!EX:EX,MATCH(兵团基本资料!A:A,兵团team!A:A,0),0)=1,"可觉醒","不可觉醒")</f>
        <v>不可觉醒</v>
      </c>
      <c r="T46" s="289" t="str">
        <f>INDEX(兵团team!EN:EN,MATCH(兵团基本资料!A:A,兵团team!A:A,0),0)</f>
        <v>[1011,1012,1013,1014]</v>
      </c>
      <c r="U46" s="310" t="str">
        <f>IFERROR("任务提示："&amp;INDEX('04_语言配置表6'!C:C,MATCH("TASKDONE_"&amp;--MID(T46,2,4),'04_语言配置表6'!A:A,0),0)&amp;"
"&amp;"任务说明："&amp;"
"&amp;INDEX('04_语言配置表6'!C:C,MATCH("KAKUSE_MESSION_"&amp;--MID(T46,2,4),'04_语言配置表6'!A:A,0),0),"无")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6" s="310" t="str">
        <f>IFERROR("任务提示："&amp;INDEX('04_语言配置表6'!C:C,MATCH("TASKDONE_"&amp;--MID(T46,7,4),'04_语言配置表6'!A:A,0),0)&amp;"
"&amp;"任务说明："&amp;"
"&amp;INDEX('04_语言配置表6'!C:C,MATCH("KAKUSE_MESSION_"&amp;--MID(T46,7,4),'04_语言配置表6'!A:A,0),0),"无")</f>
        <v>任务提示：#击杀5个野怪
任务说明：
#[color=3c2a1e,fontsize=18]在联盟探索中，消灭[-][color=1ca216,fontsize=18]5[-][color=3c2a1e,fontsize=18]个野怪。[-]</v>
      </c>
      <c r="W46" s="310" t="str">
        <f>IFERROR("任务提示："&amp;INDEX('04_语言配置表6'!C:C,MATCH("TASKDONE_"&amp;--MID(T46,12,4),'04_语言配置表6'!A:A,0),0)&amp;"
"&amp;"任务说明："&amp;"
"&amp;INDEX('04_语言配置表6'!C:C,MATCH("KAKUSE_MESSION_"&amp;--MID(T46,12,4),'04_语言配置表6'!A:A,0),0),"无")</f>
        <v>任务提示：#收集100个英魂
任务说明：
#[color=3c2a1e,fontsize=18]在地下城14-2，14-4中收集[-][color=1ca216,fontsize=18]100[-][color=3c2a1e,fontsize=18]个皇家禁卫英魂。[-]</v>
      </c>
      <c r="X46" s="314" t="str">
        <f>IFERROR("任务提示："&amp;INDEX('04_语言配置表6'!B:B,MATCH("TASKDONE_"&amp;--MID(T46,17,4),'04_语言配置表6'!A:A,0),0)&amp;"
"&amp;"任务说明："&amp;"
"&amp;INDEX('04_语言配置表6'!C:C,MATCH("KAKUSE_MESSION_"&amp;--MID(T46,17,4)&amp;"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7" spans="1:24">
      <c r="A47" s="41">
        <v>702</v>
      </c>
      <c r="B47" s="41" t="s">
        <v>160</v>
      </c>
      <c r="C47" s="43" t="str">
        <f>INDEX('04_语言配置表2'!$C:$C,MATCH("TEAMDES_"&amp;A47,'04_语言配置表2'!$A:$A,0),0)</f>
        <v>#半人半鸟的怪物，没有人能承受她们足以穿云裂石的尖叫。</v>
      </c>
      <c r="D47" s="289" t="str">
        <f>INDEX('04_语言配置表2'!$C:$C,MATCH("TEAM_DINGWEI_"&amp;A47,'04_语言配置表2'!$A:$A,0),0)</f>
        <v>#强力输出，对地压制，为队友提供输出环境</v>
      </c>
      <c r="E47" s="289" t="str">
        <f>INDEX(兵团team!D:D,MATCH(兵团基本资料!$A:$A,兵团team!$A:$A,0),0)</f>
        <v>地下城</v>
      </c>
      <c r="F47" s="289" t="str">
        <f>INDEX(兵团team!E:E,MATCH(兵团基本资料!$A:$A,兵团team!$A:$A,0),0)</f>
        <v>地下军团</v>
      </c>
      <c r="G47" s="289" t="str">
        <f>INDEX(兵团team!F:F,MATCH(兵团基本资料!$A:$A,兵团team!$A:$A,0),0)</f>
        <v>突击</v>
      </c>
      <c r="H47" s="289">
        <f>INDEX(兵团team!G:G,MATCH(兵团基本资料!$A:$A,兵团team!$A:$A,0),0)</f>
        <v>9</v>
      </c>
      <c r="I47" s="289" t="str">
        <f>INDEX(兵团team!H:H,MATCH(兵团基本资料!$A:$A,兵团team!$A:$A,0),0)</f>
        <v>飞行</v>
      </c>
      <c r="J47" s="289">
        <f>INDEX(兵团team!K:K,MATCH(兵团基本资料!$A:$A,兵团team!$A:$A,0),0)</f>
        <v>2</v>
      </c>
      <c r="K47" s="289" t="str">
        <f>IF(INDEX(兵团team!K:K,MATCH(兵团基本资料!$A:$A,兵团team!$A:$A,0),0)=1,"13",IF(INDEX(兵团team!K:K,MATCH(兵团基本资料!$A:$A,兵团team!$A:$A,0),0)=2,"14",IF(INDEX(兵团team!K:K,MATCH(兵团基本资料!$A:$A,兵团team!$A:$A,0),0)=3,"15","")))</f>
        <v>14</v>
      </c>
      <c r="L47" s="289" t="str">
        <f>INDEX(兵团team!DR:DR,MATCH(兵团基本资料!A47,兵团team!A:A,0),0)</f>
        <v>[3,52067]</v>
      </c>
      <c r="M47" s="43" t="str">
        <f>IFERROR("天赋名称："&amp;INDEX(语言辅助表!$Y:$Y,MATCH(--MID(L47,4,5),语言辅助表!$X:$X,0),0)&amp;"
"&amp;"天赋说明："&amp;"
"&amp;INDEX(语言辅助表!$Z:$Z,MATCH(--MID(L47,4,5),语言辅助表!$X:$X,0),0),"无")</f>
        <v>天赋名称：迂回
天赋说明：
[color=562600]优先攻击敌方后排，对射手及魔法兵团伤害提高[-][color=1ca216,fontsize=20]{($level+$ulevel)*6+24}%[-]</v>
      </c>
      <c r="N47" s="41" t="str">
        <f>INDEX(兵团team!AW:AW,MATCH(兵团基本资料!A47,兵团team!A:A,0),0)</f>
        <v>[[2,59241],[3,52310],[1,50502],[2,59229]]</v>
      </c>
      <c r="O47" s="43" t="str">
        <f>"技能名称："&amp;INDEX('04_语言配置表2'!C:C,MATCH("SKILL_"&amp;--MID(N47,5,5),'04_语言配置表2'!A:A,0),0)&amp;" ("&amp;INDEX('04_语言配置表2'!B:B,MATCH("SKILLDES1_"&amp;--MID(N47,5,5),'04_语言配置表2'!A:A,0),0)&amp;")"&amp;"
"&amp;"技能说明"&amp;"
"&amp;INDEX('04_语言配置表2'!C:C,MATCH("SKILLDES_"&amp;--MID(N47,5,5),'04_语言配置表2'!A:A,0),0)</f>
        <v>技能名称：#女妖利爪 (0)
技能说明
#[color=645252,fontsize=20]鹰身女妖受到攻击时，有一定概率撕咬目标，对3个单位造成[-][color=48b946,fontsize=20]{($level+$ulevel)*9+141}%[-][color=645252,fontsize=20]攻击的伤害。（普通攻击也有概率触发）[-]</v>
      </c>
      <c r="P47" s="43" t="str">
        <f>"技能名称："&amp;INDEX('04_语言配置表2'!C:C,MATCH("SKILL_"&amp;--MID(N47,15,5),'04_语言配置表2'!A:A,0),0)&amp;" ("&amp;INDEX('04_语言配置表2'!B:B,MATCH("SKILLDES1_"&amp;--MID(N47,15,5),'04_语言配置表2'!A:A,0),0)&amp;")"&amp;"
"&amp;"技能说明"&amp;"
"&amp;INDEX('04_语言配置表2'!C:C,MATCH("SKILLDES_"&amp;--MID(N47,15,5),'04_语言配置表2'!A:A,0),0)</f>
        <v>技能名称：#高空压制 (0)
技能说明
#[color=645252,fontsize=20]鹰身女妖在对阵不具飞行能力的兵团时，攻击提高[-][color=48b946,fontsize=20]{($level+$ulevel)*6+24}%[-][color=645252,fontsize=20]。[-]</v>
      </c>
      <c r="Q47" s="43" t="str">
        <f>"技能名称："&amp;INDEX('04_语言配置表2'!C:C,MATCH("SKILL_"&amp;--MID(N47,25,5),'04_语言配置表2'!A:A,0),0)&amp;" ("&amp;INDEX('04_语言配置表2'!B:B,MATCH("SKILLDES1_"&amp;--MID(N47,25,5),'04_语言配置表2'!A:A,0),0)&amp;")"&amp;"
"&amp;"技能说明"&amp;"
"&amp;INDEX('04_语言配置表2'!C:C,MATCH("SKILLDES_"&amp;--MID(N47,25,5),'04_语言配置表2'!A:A,0),0)</f>
        <v>技能名称：#破法尖叫 (0)
技能说明
#[color=645252,fontsize=20]敌方英雄每次释放法术，鹰身女妖降低当前列敌方兵团[-][color=48b946,fontsize=20]{($level+$ulevel)*1+4}%[-][color=645252,fontsize=20]的兵团免伤，最多可叠加3层，持续6秒。[-]</v>
      </c>
      <c r="R47" s="43" t="str">
        <f>"技能名称："&amp;INDEX('04_语言配置表2'!C:C,MATCH("SKILL_"&amp;--MID(N47,35,5),'04_语言配置表2'!A:A,0),0)&amp;" ("&amp;INDEX('04_语言配置表2'!B:B,MATCH("SKILLDES1_"&amp;--MID(N47,35,5),'04_语言配置表2'!A:A,0),0)&amp;")"&amp;"
"&amp;"技能说明"&amp;"
"&amp;INDEX('04_语言配置表2'!C:C,MATCH("SKILLDES_"&amp;--MID(N47,35,5),'04_语言配置表2'!A:A,0),0)</f>
        <v>技能名称：#空中瞄准 (0)
技能说明
#[color=645252,fontsize=20]鹰身女妖暴伤提高[-][color=48b946,fontsize=20]{($level+$ulevel)*5+25}%[-][color=645252,fontsize=20]，对处于[color=48b946,fontsize=20]「眩晕」[-][color=645252,fontsize=20]的目标单位，必定暴击。[-]</v>
      </c>
      <c r="S47" s="289" t="str">
        <f>IF(INDEX(兵团team!EX:EX,MATCH(兵团基本资料!A:A,兵团team!A:A,0),0)=1,"可觉醒","不可觉醒")</f>
        <v>不可觉醒</v>
      </c>
      <c r="T47" s="289" t="str">
        <f>INDEX(兵团team!EN:EN,MATCH(兵团基本资料!A:A,兵团team!A:A,0),0)</f>
        <v>[1011,1012,1013,1014]</v>
      </c>
      <c r="U47" s="310" t="str">
        <f>IFERROR("任务提示："&amp;INDEX('04_语言配置表6'!C:C,MATCH("TASKDONE_"&amp;--MID(T47,2,4),'04_语言配置表6'!A:A,0),0)&amp;"
"&amp;"任务说明："&amp;"
"&amp;INDEX('04_语言配置表6'!C:C,MATCH("KAKUSE_MESSION_"&amp;--MID(T47,2,4),'04_语言配置表6'!A:A,0),0),"无")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7" s="310" t="str">
        <f>IFERROR("任务提示："&amp;INDEX('04_语言配置表6'!C:C,MATCH("TASKDONE_"&amp;--MID(T47,7,4),'04_语言配置表6'!A:A,0),0)&amp;"
"&amp;"任务说明："&amp;"
"&amp;INDEX('04_语言配置表6'!C:C,MATCH("KAKUSE_MESSION_"&amp;--MID(T47,7,4),'04_语言配置表6'!A:A,0),0),"无")</f>
        <v>任务提示：#击杀5个野怪
任务说明：
#[color=3c2a1e,fontsize=18]在联盟探索中，消灭[-][color=1ca216,fontsize=18]5[-][color=3c2a1e,fontsize=18]个野怪。[-]</v>
      </c>
      <c r="W47" s="310" t="str">
        <f>IFERROR("任务提示："&amp;INDEX('04_语言配置表6'!C:C,MATCH("TASKDONE_"&amp;--MID(T47,12,4),'04_语言配置表6'!A:A,0),0)&amp;"
"&amp;"任务说明："&amp;"
"&amp;INDEX('04_语言配置表6'!C:C,MATCH("KAKUSE_MESSION_"&amp;--MID(T47,12,4),'04_语言配置表6'!A:A,0),0),"无")</f>
        <v>任务提示：#收集100个英魂
任务说明：
#[color=3c2a1e,fontsize=18]在地下城14-2，14-4中收集[-][color=1ca216,fontsize=18]100[-][color=3c2a1e,fontsize=18]个皇家禁卫英魂。[-]</v>
      </c>
      <c r="X47" s="314" t="str">
        <f>IFERROR("任务提示："&amp;INDEX('04_语言配置表6'!B:B,MATCH("TASKDONE_"&amp;--MID(T47,17,4),'04_语言配置表6'!A:A,0),0)&amp;"
"&amp;"任务说明："&amp;"
"&amp;INDEX('04_语言配置表6'!C:C,MATCH("KAKUSE_MESSION_"&amp;--MID(T47,17,4)&amp;"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8" spans="1:24">
      <c r="A48" s="41">
        <v>703</v>
      </c>
      <c r="B48" s="41" t="s">
        <v>161</v>
      </c>
      <c r="C48" s="43" t="str">
        <f>INDEX('04_语言配置表2'!$C:$C,MATCH("TEAMDES_"&amp;A48,'04_语言配置表2'!$A:$A,0),0)</f>
        <v>#多足多目且极具智慧的邪恶怪物，所有的生物都是他们眼中的奴仆。</v>
      </c>
      <c r="D48" s="289" t="str">
        <f>INDEX('04_语言配置表2'!$C:$C,MATCH("TEAM_DINGWEI_"&amp;A48,'04_语言配置表2'!$A:$A,0),0)</f>
        <v>#梦幻开局，开场造成敌方减员，奠定胜利</v>
      </c>
      <c r="E48" s="289" t="str">
        <f>INDEX(兵团team!D:D,MATCH(兵团基本资料!$A:$A,兵团team!$A:$A,0),0)</f>
        <v>地下城</v>
      </c>
      <c r="F48" s="289" t="str">
        <f>INDEX(兵团team!E:E,MATCH(兵团基本资料!$A:$A,兵团team!$A:$A,0),0)</f>
        <v>邪灵</v>
      </c>
      <c r="G48" s="289" t="str">
        <f>INDEX(兵团team!F:F,MATCH(兵团基本资料!$A:$A,兵团team!$A:$A,0),0)</f>
        <v>魔法</v>
      </c>
      <c r="H48" s="289">
        <f>INDEX(兵团team!G:G,MATCH(兵团基本资料!$A:$A,兵团team!$A:$A,0),0)</f>
        <v>9</v>
      </c>
      <c r="I48" s="289" t="str">
        <f>INDEX(兵团team!H:H,MATCH(兵团基本资料!$A:$A,兵团team!$A:$A,0),0)</f>
        <v>地面</v>
      </c>
      <c r="J48" s="289">
        <f>INDEX(兵团team!K:K,MATCH(兵团基本资料!$A:$A,兵团team!$A:$A,0),0)</f>
        <v>3</v>
      </c>
      <c r="K48" s="289" t="str">
        <f>IF(INDEX(兵团team!K:K,MATCH(兵团基本资料!$A:$A,兵团team!$A:$A,0),0)=1,"13",IF(INDEX(兵团team!K:K,MATCH(兵团基本资料!$A:$A,兵团team!$A:$A,0),0)=2,"14",IF(INDEX(兵团team!K:K,MATCH(兵团基本资料!$A:$A,兵团team!$A:$A,0),0)=3,"15","")))</f>
        <v>15</v>
      </c>
      <c r="L48" s="289" t="str">
        <f>INDEX(兵团team!DR:DR,MATCH(兵团基本资料!A48,兵团team!A:A,0),0)</f>
        <v>[2,51121]</v>
      </c>
      <c r="M48" s="43" t="str">
        <f>IFERROR("天赋名称："&amp;INDEX(语言辅助表!$Y:$Y,MATCH(--MID(L48,4,5),语言辅助表!$X:$X,0),0)&amp;"
"&amp;"天赋说明："&amp;"
"&amp;INDEX(语言辅助表!$Z:$Z,MATCH(--MID(L48,4,5),语言辅助表!$X:$X,0),0),"无")</f>
        <v>天赋名称：聚能
天赋说明：
[color=562600]魔法兵团精通法术奥义，英雄法术免伤提高[-][color=1ca216,fontsize=20]{($level+$ulevel)*2+8}%[-]</v>
      </c>
      <c r="N48" s="41" t="str">
        <f>INDEX(兵团team!AW:AW,MATCH(兵团基本资料!A48,兵团team!A:A,0),0)</f>
        <v>[[2,59239],[2,59238],[1,50506],[1,50507]]</v>
      </c>
      <c r="O48" s="43" t="str">
        <f>"技能名称："&amp;INDEX('04_语言配置表2'!C:C,MATCH("SKILL_"&amp;--MID(N48,5,5),'04_语言配置表2'!A:A,0),0)&amp;" ("&amp;INDEX('04_语言配置表2'!B:B,MATCH("SKILLDES1_"&amp;--MID(N48,5,5),'04_语言配置表2'!A:A,0),0)&amp;")"&amp;"
"&amp;"技能说明"&amp;"
"&amp;INDEX('04_语言配置表2'!C:C,MATCH("SKILLDES_"&amp;--MID(N48,5,5),'04_语言配置表2'!A:A,0),0)</f>
        <v>技能名称：#心灵控制 (0)
技能说明
#[color=645252,fontsize=20]邪眼兵团随机控制1个敌方兵团，对目标兵团造成每秒相当于最大生命值[-][color=48b946,fontsize=20]{($level+$ulevel)*0.2+0.8}%[-][color=645252,fontsize=20]的伤害，持续8秒。控制期间内目标兵团不能攻击、移动、释放技能。[-]</v>
      </c>
      <c r="P48" s="43" t="str">
        <f>"技能名称："&amp;INDEX('04_语言配置表2'!C:C,MATCH("SKILL_"&amp;--MID(N48,15,5),'04_语言配置表2'!A:A,0),0)&amp;" ("&amp;INDEX('04_语言配置表2'!B:B,MATCH("SKILLDES1_"&amp;--MID(N48,15,5),'04_语言配置表2'!A:A,0),0)&amp;")"&amp;"
"&amp;"技能说明"&amp;"
"&amp;INDEX('04_语言配置表2'!C:C,MATCH("SKILLDES_"&amp;--MID(N48,15,5),'04_语言配置表2'!A:A,0),0)</f>
        <v>技能名称：#法术穿透 (0)
技能说明
#[color=645252,fontsize=20]邪眼兵团在进入战斗后会睁开4个死亡之眼，每个死亡之眼提供[-][color=48b946,fontsize=20]{($level+$ulevel)*1+4}%[-][color=645252,fontsize=20]的兵团伤害，每杀死1个目标兵团合上1个死亡之眼,最多合上3个。[-]</v>
      </c>
      <c r="Q48" s="43" t="str">
        <f>"技能名称："&amp;INDEX('04_语言配置表2'!C:C,MATCH("SKILL_"&amp;--MID(N48,25,5),'04_语言配置表2'!A:A,0),0)&amp;" ("&amp;INDEX('04_语言配置表2'!B:B,MATCH("SKILLDES1_"&amp;--MID(N48,25,5),'04_语言配置表2'!A:A,0),0)&amp;")"&amp;"
"&amp;"技能说明"&amp;"
"&amp;INDEX('04_语言配置表2'!C:C,MATCH("SKILLDES_"&amp;--MID(N48,25,5),'04_语言配置表2'!A:A,0),0)</f>
        <v>技能名称：#衰弱 (0)
技能说明
#[color=645252,fontsize=20]邪眼兵团上场时，降低敌方英雄[-][color=48b946,fontsize=20]{($level+$ulevel)*1.5+8.5}[-][color=645252,fontsize=20]初始魔法值。[-]</v>
      </c>
      <c r="R48" s="43" t="str">
        <f>"技能名称："&amp;INDEX('04_语言配置表2'!C:C,MATCH("SKILL_"&amp;--MID(N48,35,5),'04_语言配置表2'!A:A,0),0)&amp;" ("&amp;INDEX('04_语言配置表2'!B:B,MATCH("SKILLDES1_"&amp;--MID(N48,35,5),'04_语言配置表2'!A:A,0),0)&amp;")"&amp;"
"&amp;"技能说明"&amp;"
"&amp;INDEX('04_语言配置表2'!C:C,MATCH("SKILLDES_"&amp;--MID(N48,35,5),'04_语言配置表2'!A:A,0),0)</f>
        <v>技能名称：#聚能 (0)
技能说明
#[color=645252,fontsize=20]邪眼兵团开场时，提高附近较大范围内所有己方兵团[-][color=48b946,fontsize=20]{($level+$ulevel)*2+8}%[-][color=645252,fontsize=20]生命，效果持续整场战斗。[-]</v>
      </c>
      <c r="S48" s="289" t="str">
        <f>IF(INDEX(兵团team!EX:EX,MATCH(兵团基本资料!A:A,兵团team!A:A,0),0)=1,"可觉醒","不可觉醒")</f>
        <v>不可觉醒</v>
      </c>
      <c r="T48" s="289" t="str">
        <f>INDEX(兵团team!EN:EN,MATCH(兵团基本资料!A:A,兵团team!A:A,0),0)</f>
        <v>[1011,1012,1013,1014]</v>
      </c>
      <c r="U48" s="310" t="str">
        <f>IFERROR("任务提示："&amp;INDEX('04_语言配置表6'!C:C,MATCH("TASKDONE_"&amp;--MID(T48,2,4),'04_语言配置表6'!A:A,0),0)&amp;"
"&amp;"任务说明："&amp;"
"&amp;INDEX('04_语言配置表6'!C:C,MATCH("KAKUSE_MESSION_"&amp;--MID(T48,2,4),'04_语言配置表6'!A:A,0),0),"无")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8" s="310" t="str">
        <f>IFERROR("任务提示："&amp;INDEX('04_语言配置表6'!C:C,MATCH("TASKDONE_"&amp;--MID(T48,7,4),'04_语言配置表6'!A:A,0),0)&amp;"
"&amp;"任务说明："&amp;"
"&amp;INDEX('04_语言配置表6'!C:C,MATCH("KAKUSE_MESSION_"&amp;--MID(T48,7,4),'04_语言配置表6'!A:A,0),0),"无")</f>
        <v>任务提示：#击杀5个野怪
任务说明：
#[color=3c2a1e,fontsize=18]在联盟探索中，消灭[-][color=1ca216,fontsize=18]5[-][color=3c2a1e,fontsize=18]个野怪。[-]</v>
      </c>
      <c r="W48" s="310" t="str">
        <f>IFERROR("任务提示："&amp;INDEX('04_语言配置表6'!C:C,MATCH("TASKDONE_"&amp;--MID(T48,12,4),'04_语言配置表6'!A:A,0),0)&amp;"
"&amp;"任务说明："&amp;"
"&amp;INDEX('04_语言配置表6'!C:C,MATCH("KAKUSE_MESSION_"&amp;--MID(T48,12,4),'04_语言配置表6'!A:A,0),0),"无")</f>
        <v>任务提示：#收集100个英魂
任务说明：
#[color=3c2a1e,fontsize=18]在地下城14-2，14-4中收集[-][color=1ca216,fontsize=18]100[-][color=3c2a1e,fontsize=18]个皇家禁卫英魂。[-]</v>
      </c>
      <c r="X48" s="314" t="str">
        <f>IFERROR("任务提示："&amp;INDEX('04_语言配置表6'!B:B,MATCH("TASKDONE_"&amp;--MID(T48,17,4),'04_语言配置表6'!A:A,0),0)&amp;"
"&amp;"任务说明："&amp;"
"&amp;INDEX('04_语言配置表6'!C:C,MATCH("KAKUSE_MESSION_"&amp;--MID(T48,17,4)&amp;"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9" spans="1:24">
      <c r="A49" s="41">
        <v>704</v>
      </c>
      <c r="B49" s="41" t="s">
        <v>162</v>
      </c>
      <c r="C49" s="43" t="str">
        <f>INDEX('04_语言配置表2'!$C:$C,MATCH("TEAMDES_"&amp;A49,'04_语言配置表2'!$A:$A,0),0)</f>
        <v>#蛇发蛇身的美艳女性，她们冰冷的目光会把目力所及的所有活物都变成石头。</v>
      </c>
      <c r="D49" s="289" t="str">
        <f>INDEX('04_语言配置表2'!$C:$C,MATCH("TEAM_DINGWEI_"&amp;A49,'04_语言配置表2'!$A:$A,0),0)</f>
        <v>#稳定石化控制，强大火力输出，随暴击增强</v>
      </c>
      <c r="E49" s="289" t="str">
        <f>INDEX(兵团team!D:D,MATCH(兵团基本资料!$A:$A,兵团team!$A:$A,0),0)</f>
        <v>地下城</v>
      </c>
      <c r="F49" s="289" t="str">
        <f>INDEX(兵团team!E:E,MATCH(兵团基本资料!$A:$A,兵团team!$A:$A,0),0)</f>
        <v>邪灵</v>
      </c>
      <c r="G49" s="289" t="str">
        <f>INDEX(兵团team!F:F,MATCH(兵团基本资料!$A:$A,兵团team!$A:$A,0),0)</f>
        <v>远程</v>
      </c>
      <c r="H49" s="289">
        <f>INDEX(兵团team!G:G,MATCH(兵团基本资料!$A:$A,兵团team!$A:$A,0),0)</f>
        <v>4</v>
      </c>
      <c r="I49" s="289" t="str">
        <f>INDEX(兵团team!H:H,MATCH(兵团基本资料!$A:$A,兵团team!$A:$A,0),0)</f>
        <v>地面</v>
      </c>
      <c r="J49" s="289">
        <f>INDEX(兵团team!K:K,MATCH(兵团基本资料!$A:$A,兵团team!$A:$A,0),0)</f>
        <v>3</v>
      </c>
      <c r="K49" s="289" t="str">
        <f>IF(INDEX(兵团team!K:K,MATCH(兵团基本资料!$A:$A,兵团team!$A:$A,0),0)=1,"13",IF(INDEX(兵团team!K:K,MATCH(兵团基本资料!$A:$A,兵团team!$A:$A,0),0)=2,"14",IF(INDEX(兵团team!K:K,MATCH(兵团基本资料!$A:$A,兵团team!$A:$A,0),0)=3,"15","")))</f>
        <v>15</v>
      </c>
      <c r="L49" s="289" t="str">
        <f>INDEX(兵团team!DR:DR,MATCH(兵团基本资料!A49,兵团team!A:A,0),0)</f>
        <v>[3,52066]</v>
      </c>
      <c r="M49" s="43" t="str">
        <f>IFERROR("天赋名称："&amp;INDEX(语言辅助表!$Y:$Y,MATCH(--MID(L49,4,5),语言辅助表!$X:$X,0),0)&amp;"
"&amp;"天赋说明："&amp;"
"&amp;INDEX(语言辅助表!$Z:$Z,MATCH(--MID(L49,4,5),语言辅助表!$X:$X,0),0),"无")</f>
        <v>天赋名称：狙击
天赋说明：
[color=562600]与目标距离影响伤害，每100攻击距离提高[-][color=1ca216,fontsize=20]{($level+$ulevel)*1+4}%[-][color=562600]攻击[-]</v>
      </c>
      <c r="N49" s="41" t="str">
        <f>INDEX(兵团team!AW:AW,MATCH(兵团基本资料!A49,兵团team!A:A,0),0)</f>
        <v>[[1,50508],[1,50509],[2,59230],[2,59231]]</v>
      </c>
      <c r="O49" s="43" t="str">
        <f>"技能名称："&amp;INDEX('04_语言配置表2'!C:C,MATCH("SKILL_"&amp;--MID(N49,5,5),'04_语言配置表2'!A:A,0),0)&amp;" ("&amp;INDEX('04_语言配置表2'!B:B,MATCH("SKILLDES1_"&amp;--MID(N49,5,5),'04_语言配置表2'!A:A,0),0)&amp;")"&amp;"
"&amp;"技能说明"&amp;"
"&amp;INDEX('04_语言配置表2'!C:C,MATCH("SKILLDES_"&amp;--MID(N49,5,5),'04_语言配置表2'!A:A,0),0)</f>
        <v>技能名称：#石化凝视 (0)
技能说明
#[color=645252,fontsize=20]美杜莎兵团随机对1个敌方兵团施放[color=48b946,fontsize=20]「石化」[-][color=645252,fontsize=20]，效果持续[-][color=48b946,fontsize=20]{($level+$ulevel)*0.5+4.5}[-][color=645252,fontsize=20]秒。[-]</v>
      </c>
      <c r="P49" s="43" t="str">
        <f>"技能名称："&amp;INDEX('04_语言配置表2'!C:C,MATCH("SKILL_"&amp;--MID(N49,15,5),'04_语言配置表2'!A:A,0),0)&amp;" ("&amp;INDEX('04_语言配置表2'!B:B,MATCH("SKILLDES1_"&amp;--MID(N49,15,5),'04_语言配置表2'!A:A,0),0)&amp;")"&amp;"
"&amp;"技能说明"&amp;"
"&amp;INDEX('04_语言配置表2'!C:C,MATCH("SKILLDES_"&amp;--MID(N49,15,5),'04_语言配置表2'!A:A,0),0)</f>
        <v>技能名称：#蝮蛇毒箭 (0)
技能说明
#[color=645252,fontsize=20]美杜莎的普通攻击额外附加[-][color=48b946,fontsize=20]{($level+$ulevel)*1+9}%[-][color=645252,fontsize=20]的伤害，对[color=48b946,fontsize=20]「流血」[-][color=645252,fontsize=20]的目标伤害提高30%。[-]</v>
      </c>
      <c r="Q49" s="43" t="str">
        <f>"技能名称："&amp;INDEX('04_语言配置表2'!C:C,MATCH("SKILL_"&amp;--MID(N49,25,5),'04_语言配置表2'!A:A,0),0)&amp;" ("&amp;INDEX('04_语言配置表2'!B:B,MATCH("SKILLDES1_"&amp;--MID(N49,25,5),'04_语言配置表2'!A:A,0),0)&amp;")"&amp;"
"&amp;"技能说明"&amp;"
"&amp;INDEX('04_语言配置表2'!C:C,MATCH("SKILLDES_"&amp;--MID(N49,25,5),'04_语言配置表2'!A:A,0),0)</f>
        <v>技能名称：#破法皮肤 (0)
技能说明
#[color=645252,fontsize=20]美杜莎的法术免伤提高[-][color=48b946,fontsize=20]{($level+$ulevel)*2+8}%[-][color=645252,fontsize=20]。敌方英雄每次释放法术，美杜莎提高[-][color=48b946,fontsize=20]{($level+$ulevel)*2+8}%[-][color=645252,fontsize=20]兵团伤害，效果持续10秒。[-]</v>
      </c>
      <c r="R49" s="43" t="str">
        <f>"技能名称："&amp;INDEX('04_语言配置表2'!C:C,MATCH("SKILL_"&amp;--MID(N49,35,5),'04_语言配置表2'!A:A,0),0)&amp;" ("&amp;INDEX('04_语言配置表2'!B:B,MATCH("SKILLDES1_"&amp;--MID(N49,35,5),'04_语言配置表2'!A:A,0),0)&amp;")"&amp;"
"&amp;"技能说明"&amp;"
"&amp;INDEX('04_语言配置表2'!C:C,MATCH("SKILLDES_"&amp;--MID(N49,35,5),'04_语言配置表2'!A:A,0),0)</f>
        <v>技能名称：#反曲重击 (0)
技能说明
#[color=645252,fontsize=20]美杜莎的暴击值提高[-][color=48b946,fontsize=20]{($level+$ulevel)*30+120}[-][color=645252,fontsize=20]，每次暴击后提高2%的兵团伤害，最多可叠加10层，持续整场战斗。[-]</v>
      </c>
      <c r="S49" s="289" t="str">
        <f>IF(INDEX(兵团team!EX:EX,MATCH(兵团基本资料!A:A,兵团team!A:A,0),0)=1,"可觉醒","不可觉醒")</f>
        <v>不可觉醒</v>
      </c>
      <c r="T49" s="289" t="str">
        <f>INDEX(兵团team!EN:EN,MATCH(兵团基本资料!A:A,兵团team!A:A,0),0)</f>
        <v>[1011,1012,1013,1014]</v>
      </c>
      <c r="U49" s="310" t="str">
        <f>IFERROR("任务提示："&amp;INDEX('04_语言配置表6'!C:C,MATCH("TASKDONE_"&amp;--MID(T49,2,4),'04_语言配置表6'!A:A,0),0)&amp;"
"&amp;"任务说明："&amp;"
"&amp;INDEX('04_语言配置表6'!C:C,MATCH("KAKUSE_MESSION_"&amp;--MID(T49,2,4),'04_语言配置表6'!A:A,0),0),"无")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9" s="310" t="str">
        <f>IFERROR("任务提示："&amp;INDEX('04_语言配置表6'!C:C,MATCH("TASKDONE_"&amp;--MID(T49,7,4),'04_语言配置表6'!A:A,0),0)&amp;"
"&amp;"任务说明："&amp;"
"&amp;INDEX('04_语言配置表6'!C:C,MATCH("KAKUSE_MESSION_"&amp;--MID(T49,7,4),'04_语言配置表6'!A:A,0),0),"无")</f>
        <v>任务提示：#击杀5个野怪
任务说明：
#[color=3c2a1e,fontsize=18]在联盟探索中，消灭[-][color=1ca216,fontsize=18]5[-][color=3c2a1e,fontsize=18]个野怪。[-]</v>
      </c>
      <c r="W49" s="310" t="str">
        <f>IFERROR("任务提示："&amp;INDEX('04_语言配置表6'!C:C,MATCH("TASKDONE_"&amp;--MID(T49,12,4),'04_语言配置表6'!A:A,0),0)&amp;"
"&amp;"任务说明："&amp;"
"&amp;INDEX('04_语言配置表6'!C:C,MATCH("KAKUSE_MESSION_"&amp;--MID(T49,12,4),'04_语言配置表6'!A:A,0),0),"无")</f>
        <v>任务提示：#收集100个英魂
任务说明：
#[color=3c2a1e,fontsize=18]在地下城14-2，14-4中收集[-][color=1ca216,fontsize=18]100[-][color=3c2a1e,fontsize=18]个皇家禁卫英魂。[-]</v>
      </c>
      <c r="X49" s="314" t="str">
        <f>IFERROR("任务提示："&amp;INDEX('04_语言配置表6'!B:B,MATCH("TASKDONE_"&amp;--MID(T49,17,4),'04_语言配置表6'!A:A,0),0)&amp;"
"&amp;"任务说明："&amp;"
"&amp;INDEX('04_语言配置表6'!C:C,MATCH("KAKUSE_MESSION_"&amp;--MID(T49,17,4)&amp;"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0" spans="1:24">
      <c r="A50" s="41">
        <v>705</v>
      </c>
      <c r="B50" s="41" t="s">
        <v>163</v>
      </c>
      <c r="C50" s="43" t="str">
        <f>INDEX('04_语言配置表2'!$C:$C,MATCH("TEAMDES_"&amp;A50,'04_语言配置表2'!$A:$A,0),0)</f>
        <v>#隐匿于幽暗迷宫中的强大生物，它的巨斧会把所有迷途之敌都削成肉块。</v>
      </c>
      <c r="D50" s="289" t="str">
        <f>INDEX('04_语言配置表2'!$C:$C,MATCH("TEAM_DINGWEI_"&amp;A50,'04_语言配置表2'!$A:$A,0),0)</f>
        <v>#辅助坦克，攻防一体，提供流血提高队友输出</v>
      </c>
      <c r="E50" s="289" t="str">
        <f>INDEX(兵团team!D:D,MATCH(兵团基本资料!$A:$A,兵团team!$A:$A,0),0)</f>
        <v>地下城</v>
      </c>
      <c r="F50" s="289" t="str">
        <f>INDEX(兵团team!E:E,MATCH(兵团基本资料!$A:$A,兵团team!$A:$A,0),0)</f>
        <v>地下军团</v>
      </c>
      <c r="G50" s="289" t="str">
        <f>INDEX(兵团team!F:F,MATCH(兵团基本资料!$A:$A,兵团team!$A:$A,0),0)</f>
        <v>防御</v>
      </c>
      <c r="H50" s="289">
        <f>INDEX(兵团team!G:G,MATCH(兵团基本资料!$A:$A,兵团team!$A:$A,0),0)</f>
        <v>4</v>
      </c>
      <c r="I50" s="289" t="str">
        <f>INDEX(兵团team!H:H,MATCH(兵团基本资料!$A:$A,兵团team!$A:$A,0),0)</f>
        <v>地面</v>
      </c>
      <c r="J50" s="289">
        <f>INDEX(兵团team!K:K,MATCH(兵团基本资料!$A:$A,兵团team!$A:$A,0),0)</f>
        <v>3</v>
      </c>
      <c r="K50" s="289" t="str">
        <f>IF(INDEX(兵团team!K:K,MATCH(兵团基本资料!$A:$A,兵团team!$A:$A,0),0)=1,"13",IF(INDEX(兵团team!K:K,MATCH(兵团基本资料!$A:$A,兵团team!$A:$A,0),0)=2,"14",IF(INDEX(兵团team!K:K,MATCH(兵团基本资料!$A:$A,兵团team!$A:$A,0),0)=3,"15","")))</f>
        <v>15</v>
      </c>
      <c r="L50" s="289" t="str">
        <f>INDEX(兵团team!DR:DR,MATCH(兵团基本资料!A50,兵团team!A:A,0),0)</f>
        <v>[2,51120]</v>
      </c>
      <c r="M50" s="43" t="str">
        <f>IFERROR("天赋名称："&amp;INDEX(语言辅助表!$Y:$Y,MATCH(--MID(L50,4,5),语言辅助表!$X:$X,0),0)&amp;"
"&amp;"天赋说明："&amp;"
"&amp;INDEX(语言辅助表!$Z:$Z,MATCH(--MID(L50,4,5),语言辅助表!$X:$X,0),0),"无")</f>
        <v>天赋名称：重盾
天赋说明：
[color=562600]防御兵团具有更高的生存能力，兵团免伤提高[-][color=1ca216,fontsize=20]{($level+$ulevel)*2+8}%[-]</v>
      </c>
      <c r="N50" s="41" t="str">
        <f>INDEX(兵团team!AW:AW,MATCH(兵团基本资料!A50,兵团team!A:A,0),0)</f>
        <v>[[1,50512],[2,59232],[2,59233],[2,59234]]</v>
      </c>
      <c r="O50" s="43" t="str">
        <f>"技能名称："&amp;INDEX('04_语言配置表2'!C:C,MATCH("SKILL_"&amp;--MID(N50,5,5),'04_语言配置表2'!A:A,0),0)&amp;" ("&amp;INDEX('04_语言配置表2'!B:B,MATCH("SKILLDES1_"&amp;--MID(N50,5,5),'04_语言配置表2'!A:A,0),0)&amp;")"&amp;"
"&amp;"技能说明"&amp;"
"&amp;INDEX('04_语言配置表2'!C:C,MATCH("SKILLDES_"&amp;--MID(N50,5,5),'04_语言配置表2'!A:A,0),0)</f>
        <v>技能名称：#旋风斩 (0)
技能说明
#[color=645252,fontsize=20]牛头怪兵团对较大范围内随机3个敌方兵团造成[-][color=48b946,fontsize=20]{((($level+$ulevel)*4+76))*0.01*$atk}[-][color=645252,fontsize=20]伤害，并降低[-][color=48b946,fontsize=20]{($level+$ulevel)*1+4}%[-][color=645252,fontsize=20]的攻速，持续6秒。[-]</v>
      </c>
      <c r="P50" s="43" t="str">
        <f>"技能名称："&amp;INDEX('04_语言配置表2'!C:C,MATCH("SKILL_"&amp;--MID(N50,15,5),'04_语言配置表2'!A:A,0),0)&amp;" ("&amp;INDEX('04_语言配置表2'!B:B,MATCH("SKILLDES1_"&amp;--MID(N50,15,5),'04_语言配置表2'!A:A,0),0)&amp;")"&amp;"
"&amp;"技能说明"&amp;"
"&amp;INDEX('04_语言配置表2'!C:C,MATCH("SKILLDES_"&amp;--MID(N50,15,5),'04_语言配置表2'!A:A,0),0)</f>
        <v>技能名称：#高级凶猛 (0)
技能说明
#[color=645252,fontsize=20]牛头怪额外攻击提高[-][color=48b946,fontsize=20]{($level+$ulevel)*80+320}[-][color=645252,fontsize=20]，普通攻击对目标造成[color=48b946,fontsize=20]「流血」[-][color=645252,fontsize=20]效果，持续6秒。[-]</v>
      </c>
      <c r="Q50" s="43" t="str">
        <f>"技能名称："&amp;INDEX('04_语言配置表2'!C:C,MATCH("SKILL_"&amp;--MID(N50,25,5),'04_语言配置表2'!A:A,0),0)&amp;" ("&amp;INDEX('04_语言配置表2'!B:B,MATCH("SKILLDES1_"&amp;--MID(N50,25,5),'04_语言配置表2'!A:A,0),0)&amp;")"&amp;"
"&amp;"技能说明"&amp;"
"&amp;INDEX('04_语言配置表2'!C:C,MATCH("SKILLDES_"&amp;--MID(N50,25,5),'04_语言配置表2'!A:A,0),0)</f>
        <v>技能名称：#破法体质 (0)
技能说明
#[color=645252,fontsize=20]牛头怪的法术免伤和兵团免伤提高[-][color=48b946,fontsize=20]{($level+$ulevel)*1+4}%[-][color=645252,fontsize=20]，敌方英雄每次释放法术后效果翻倍，持续10秒。[-]</v>
      </c>
      <c r="R50" s="43" t="str">
        <f>"技能名称："&amp;INDEX('04_语言配置表2'!C:C,MATCH("SKILL_"&amp;--MID(N50,35,5),'04_语言配置表2'!A:A,0),0)&amp;" ("&amp;INDEX('04_语言配置表2'!B:B,MATCH("SKILLDES1_"&amp;--MID(N50,35,5),'04_语言配置表2'!A:A,0),0)&amp;")"&amp;"
"&amp;"技能说明"&amp;"
"&amp;INDEX('04_语言配置表2'!C:C,MATCH("SKILLDES_"&amp;--MID(N50,35,5),'04_语言配置表2'!A:A,0),0)</f>
        <v>技能名称：#选择战术 (0)
技能说明
#[color=645252,fontsize=20]受到1人兵团和4人兵团伤害时，防御提高[-][color=48b946,fontsize=20]{($level+$ulevel)*2+8}%[-][color=645252,fontsize=20]；对9人兵团和16人兵团攻击时，暴击值提高[-][color=48b946,fontsize=20]{($level+$ulevel)*40+160}[-][color=645252,fontsize=20]。[-]</v>
      </c>
      <c r="S50" s="289" t="str">
        <f>IF(INDEX(兵团team!EX:EX,MATCH(兵团基本资料!A:A,兵团team!A:A,0),0)=1,"可觉醒","不可觉醒")</f>
        <v>不可觉醒</v>
      </c>
      <c r="T50" s="289" t="str">
        <f>INDEX(兵团team!EN:EN,MATCH(兵团基本资料!A:A,兵团team!A:A,0),0)</f>
        <v>[1011,1012,1013,1014]</v>
      </c>
      <c r="U50" s="310" t="str">
        <f>IFERROR("任务提示："&amp;INDEX('04_语言配置表6'!C:C,MATCH("TASKDONE_"&amp;--MID(T50,2,4),'04_语言配置表6'!A:A,0),0)&amp;"
"&amp;"任务说明："&amp;"
"&amp;INDEX('04_语言配置表6'!C:C,MATCH("KAKUSE_MESSION_"&amp;--MID(T50,2,4),'04_语言配置表6'!A:A,0),0),"无")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0" s="310" t="str">
        <f>IFERROR("任务提示："&amp;INDEX('04_语言配置表6'!C:C,MATCH("TASKDONE_"&amp;--MID(T50,7,4),'04_语言配置表6'!A:A,0),0)&amp;"
"&amp;"任务说明："&amp;"
"&amp;INDEX('04_语言配置表6'!C:C,MATCH("KAKUSE_MESSION_"&amp;--MID(T50,7,4),'04_语言配置表6'!A:A,0),0),"无")</f>
        <v>任务提示：#击杀5个野怪
任务说明：
#[color=3c2a1e,fontsize=18]在联盟探索中，消灭[-][color=1ca216,fontsize=18]5[-][color=3c2a1e,fontsize=18]个野怪。[-]</v>
      </c>
      <c r="W50" s="310" t="str">
        <f>IFERROR("任务提示："&amp;INDEX('04_语言配置表6'!C:C,MATCH("TASKDONE_"&amp;--MID(T50,12,4),'04_语言配置表6'!A:A,0),0)&amp;"
"&amp;"任务说明："&amp;"
"&amp;INDEX('04_语言配置表6'!C:C,MATCH("KAKUSE_MESSION_"&amp;--MID(T50,12,4),'04_语言配置表6'!A:A,0),0),"无")</f>
        <v>任务提示：#收集100个英魂
任务说明：
#[color=3c2a1e,fontsize=18]在地下城14-2，14-4中收集[-][color=1ca216,fontsize=18]100[-][color=3c2a1e,fontsize=18]个皇家禁卫英魂。[-]</v>
      </c>
      <c r="X50" s="314" t="str">
        <f>IFERROR("任务提示："&amp;INDEX('04_语言配置表6'!B:B,MATCH("TASKDONE_"&amp;--MID(T50,17,4),'04_语言配置表6'!A:A,0),0)&amp;"
"&amp;"任务说明："&amp;"
"&amp;INDEX('04_语言配置表6'!C:C,MATCH("KAKUSE_MESSION_"&amp;--MID(T50,17,4)&amp;"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1" spans="1:24">
      <c r="A51" s="41">
        <v>706</v>
      </c>
      <c r="B51" s="41" t="s">
        <v>164</v>
      </c>
      <c r="C51" s="43" t="str">
        <f>INDEX('04_语言配置表2'!$C:$C,MATCH("TEAMDES_"&amp;A51,'04_语言配置表2'!$A:$A,0),0)</f>
        <v>#狮身蝠翼蝎尾的奇异生物，被它的尾巴蛰到的猎物无法活着见到阳光。</v>
      </c>
      <c r="D51" s="289" t="str">
        <f>INDEX('04_语言配置表2'!$C:$C,MATCH("TEAM_DINGWEI_"&amp;A51,'04_语言配置表2'!$A:$A,0),0)</f>
        <v>#顶尖输出，瞬间破路，威胁敌方后排生存</v>
      </c>
      <c r="E51" s="289" t="str">
        <f>INDEX(兵团team!D:D,MATCH(兵团基本资料!$A:$A,兵团team!$A:$A,0),0)</f>
        <v>地下城</v>
      </c>
      <c r="F51" s="289" t="str">
        <f>INDEX(兵团team!E:E,MATCH(兵团基本资料!$A:$A,兵团team!$A:$A,0),0)</f>
        <v>邪灵</v>
      </c>
      <c r="G51" s="289" t="str">
        <f>INDEX(兵团team!F:F,MATCH(兵团基本资料!$A:$A,兵团team!$A:$A,0),0)</f>
        <v>输出</v>
      </c>
      <c r="H51" s="289">
        <f>INDEX(兵团team!G:G,MATCH(兵团基本资料!$A:$A,兵团team!$A:$A,0),0)</f>
        <v>4</v>
      </c>
      <c r="I51" s="289" t="str">
        <f>INDEX(兵团team!H:H,MATCH(兵团基本资料!$A:$A,兵团team!$A:$A,0),0)</f>
        <v>地面</v>
      </c>
      <c r="J51" s="289">
        <f>INDEX(兵团team!K:K,MATCH(兵团基本资料!$A:$A,兵团team!$A:$A,0),0)</f>
        <v>3</v>
      </c>
      <c r="K51" s="289" t="str">
        <f>IF(INDEX(兵团team!K:K,MATCH(兵团基本资料!$A:$A,兵团team!$A:$A,0),0)=1,"13",IF(INDEX(兵团team!K:K,MATCH(兵团基本资料!$A:$A,兵团team!$A:$A,0),0)=2,"14",IF(INDEX(兵团team!K:K,MATCH(兵团基本资料!$A:$A,兵团team!$A:$A,0),0)=3,"15","")))</f>
        <v>15</v>
      </c>
      <c r="L51" s="289" t="str">
        <f>INDEX(兵团team!DR:DR,MATCH(兵团基本资料!A51,兵团team!A:A,0),0)</f>
        <v>[1,50213]</v>
      </c>
      <c r="M51" s="43" t="str">
        <f>IFERROR("天赋名称："&amp;INDEX(语言辅助表!$Y:$Y,MATCH(--MID(L51,4,5),语言辅助表!$X:$X,0),0)&amp;"
"&amp;"天赋说明："&amp;"
"&amp;INDEX(语言辅助表!$Z:$Z,MATCH(--MID(L51,4,5),语言辅助表!$X:$X,0),0),"无")</f>
        <v>天赋名称：破甲
天赋说明：
[color=562600]攻击兵团降低目标兵团[-][color=1ca216,fontsize=20]{($level+$ulevel)*4+16}%[-][color=562600]防御，不可叠加[-]</v>
      </c>
      <c r="N51" s="41" t="str">
        <f>INDEX(兵团team!AW:AW,MATCH(兵团基本资料!A51,兵团team!A:A,0),0)</f>
        <v>[[1,50008],[3,52003],[3,52002],[2,51014]]</v>
      </c>
      <c r="O51" s="43" t="e">
        <f>"技能名称："&amp;INDEX('04_语言配置表2'!C:C,MATCH("SKILL_"&amp;--MID(N51,5,5),'04_语言配置表2'!A:A,0),0)&amp;" ("&amp;INDEX('04_语言配置表2'!B:B,MATCH("SKILLDES1_"&amp;--MID(N51,5,5),'04_语言配置表2'!A:A,0),0)&amp;")"&amp;"
"&amp;"技能说明"&amp;"
"&amp;INDEX('04_语言配置表2'!C:C,MATCH("SKILLDES_"&amp;--MID(N51,5,5),'04_语言配置表2'!A:A,0),0)</f>
        <v>#N/A</v>
      </c>
      <c r="P51" s="43" t="e">
        <f>"技能名称："&amp;INDEX('04_语言配置表2'!C:C,MATCH("SKILL_"&amp;--MID(N51,15,5),'04_语言配置表2'!A:A,0),0)&amp;" ("&amp;INDEX('04_语言配置表2'!B:B,MATCH("SKILLDES1_"&amp;--MID(N51,15,5),'04_语言配置表2'!A:A,0),0)&amp;")"&amp;"
"&amp;"技能说明"&amp;"
"&amp;INDEX('04_语言配置表2'!C:C,MATCH("SKILLDES_"&amp;--MID(N51,15,5),'04_语言配置表2'!A:A,0),0)</f>
        <v>#N/A</v>
      </c>
      <c r="Q51" s="43" t="str">
        <f>"技能名称："&amp;INDEX('04_语言配置表2'!C:C,MATCH("SKILL_"&amp;--MID(N51,25,5),'04_语言配置表2'!A:A,0),0)&amp;" ("&amp;INDEX('04_语言配置表2'!B:B,MATCH("SKILLDES1_"&amp;--MID(N51,25,5),'04_语言配置表2'!A:A,0),0)&amp;")"&amp;"
"&amp;"技能说明"&amp;"
"&amp;INDEX('04_语言配置表2'!C:C,MATCH("SKILLDES_"&amp;--MID(N51,25,5),'04_语言配置表2'!A:A,0),0)</f>
        <v>技能名称：#屠龙 (帝国枪兵曾参与过屠龙的战斗，经验丰富。)
技能说明
#[color=645252,fontsize=20]帝国枪兵对阵1人兵团和4人兵团时，暴击值提高[-][color=48b946,fontsize=20]{($level+$ulevel)*30+120}[-][color=645252,fontsize=20]。[-]</v>
      </c>
      <c r="R51" s="43" t="str">
        <f>"技能名称："&amp;INDEX('04_语言配置表2'!C:C,MATCH("SKILL_"&amp;--MID(N51,35,5),'04_语言配置表2'!A:A,0),0)&amp;" ("&amp;INDEX('04_语言配置表2'!B:B,MATCH("SKILLDES1_"&amp;--MID(N51,35,5),'04_语言配置表2'!A:A,0),0)&amp;")"&amp;"
"&amp;"技能说明"&amp;"
"&amp;INDEX('04_语言配置表2'!C:C,MATCH("SKILLDES_"&amp;--MID(N51,35,5),'04_语言配置表2'!A:A,0),0)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1" s="289" t="str">
        <f>IF(INDEX(兵团team!EX:EX,MATCH(兵团基本资料!A:A,兵团team!A:A,0),0)=1,"可觉醒","不可觉醒")</f>
        <v>不可觉醒</v>
      </c>
      <c r="T51" s="289" t="str">
        <f>INDEX(兵团team!EN:EN,MATCH(兵团基本资料!A:A,兵团team!A:A,0),0)</f>
        <v>[1011,1012,1013,1014]</v>
      </c>
      <c r="U51" s="310" t="str">
        <f>IFERROR("任务提示："&amp;INDEX('04_语言配置表6'!C:C,MATCH("TASKDONE_"&amp;--MID(T51,2,4),'04_语言配置表6'!A:A,0),0)&amp;"
"&amp;"任务说明："&amp;"
"&amp;INDEX('04_语言配置表6'!C:C,MATCH("KAKUSE_MESSION_"&amp;--MID(T51,2,4),'04_语言配置表6'!A:A,0),0),"无")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1" s="310" t="str">
        <f>IFERROR("任务提示："&amp;INDEX('04_语言配置表6'!C:C,MATCH("TASKDONE_"&amp;--MID(T51,7,4),'04_语言配置表6'!A:A,0),0)&amp;"
"&amp;"任务说明："&amp;"
"&amp;INDEX('04_语言配置表6'!C:C,MATCH("KAKUSE_MESSION_"&amp;--MID(T51,7,4),'04_语言配置表6'!A:A,0),0),"无")</f>
        <v>任务提示：#击杀5个野怪
任务说明：
#[color=3c2a1e,fontsize=18]在联盟探索中，消灭[-][color=1ca216,fontsize=18]5[-][color=3c2a1e,fontsize=18]个野怪。[-]</v>
      </c>
      <c r="W51" s="310" t="str">
        <f>IFERROR("任务提示："&amp;INDEX('04_语言配置表6'!C:C,MATCH("TASKDONE_"&amp;--MID(T51,12,4),'04_语言配置表6'!A:A,0),0)&amp;"
"&amp;"任务说明："&amp;"
"&amp;INDEX('04_语言配置表6'!C:C,MATCH("KAKUSE_MESSION_"&amp;--MID(T51,12,4),'04_语言配置表6'!A:A,0),0),"无")</f>
        <v>任务提示：#收集100个英魂
任务说明：
#[color=3c2a1e,fontsize=18]在地下城14-2，14-4中收集[-][color=1ca216,fontsize=18]100[-][color=3c2a1e,fontsize=18]个皇家禁卫英魂。[-]</v>
      </c>
      <c r="X51" s="314" t="str">
        <f>IFERROR("任务提示："&amp;INDEX('04_语言配置表6'!B:B,MATCH("TASKDONE_"&amp;--MID(T51,17,4),'04_语言配置表6'!A:A,0),0)&amp;"
"&amp;"任务说明："&amp;"
"&amp;INDEX('04_语言配置表6'!C:C,MATCH("KAKUSE_MESSION_"&amp;--MID(T51,17,4)&amp;"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2" spans="1:24">
      <c r="A52" s="41">
        <v>707</v>
      </c>
      <c r="B52" s="41" t="s">
        <v>165</v>
      </c>
      <c r="C52" s="43" t="str">
        <f>INDEX('04_语言配置表2'!$C:$C,MATCH("TEAMDES_"&amp;A52,'04_语言配置表2'!$A:$A,0),0)</f>
        <v>#占据着地下世界顶级生态位的凶残暴君，凡人的法术无法对它造成丝毫的伤害。</v>
      </c>
      <c r="D52" s="289" t="str">
        <f>INDEX('04_语言配置表2'!$C:$C,MATCH("TEAM_DINGWEI_"&amp;A52,'04_语言配置表2'!$A:$A,0),0)</f>
        <v>#灭世之龙，无人能破其鳞甲，抗其吐息</v>
      </c>
      <c r="E52" s="289" t="str">
        <f>INDEX(兵团team!D:D,MATCH(兵团基本资料!$A:$A,兵团team!$A:$A,0),0)</f>
        <v>地下城</v>
      </c>
      <c r="F52" s="289" t="str">
        <f>INDEX(兵团team!E:E,MATCH(兵团基本资料!$A:$A,兵团team!$A:$A,0),0)</f>
        <v>龙</v>
      </c>
      <c r="G52" s="289" t="str">
        <f>INDEX(兵团team!F:F,MATCH(兵团基本资料!$A:$A,兵团team!$A:$A,0),0)</f>
        <v>防御</v>
      </c>
      <c r="H52" s="289">
        <f>INDEX(兵团team!G:G,MATCH(兵团基本资料!$A:$A,兵团team!$A:$A,0),0)</f>
        <v>1</v>
      </c>
      <c r="I52" s="289" t="str">
        <f>INDEX(兵团team!H:H,MATCH(兵团基本资料!$A:$A,兵团team!$A:$A,0),0)</f>
        <v>飞行</v>
      </c>
      <c r="J52" s="289">
        <f>INDEX(兵团team!K:K,MATCH(兵团基本资料!$A:$A,兵团team!$A:$A,0),0)</f>
        <v>3</v>
      </c>
      <c r="K52" s="289" t="str">
        <f>IF(INDEX(兵团team!K:K,MATCH(兵团基本资料!$A:$A,兵团team!$A:$A,0),0)=1,"13",IF(INDEX(兵团team!K:K,MATCH(兵团基本资料!$A:$A,兵团team!$A:$A,0),0)=2,"14",IF(INDEX(兵团team!K:K,MATCH(兵团基本资料!$A:$A,兵团team!$A:$A,0),0)=3,"15","")))</f>
        <v>15</v>
      </c>
      <c r="L52" s="289" t="str">
        <f>INDEX(兵团team!DR:DR,MATCH(兵团基本资料!A52,兵团team!A:A,0),0)</f>
        <v>[2,51120]</v>
      </c>
      <c r="M52" s="43" t="str">
        <f>IFERROR("天赋名称："&amp;INDEX(语言辅助表!$Y:$Y,MATCH(--MID(L52,4,5),语言辅助表!$X:$X,0),0)&amp;"
"&amp;"天赋说明："&amp;"
"&amp;INDEX(语言辅助表!$Z:$Z,MATCH(--MID(L52,4,5),语言辅助表!$X:$X,0),0),"无")</f>
        <v>天赋名称：重盾
天赋说明：
[color=562600]防御兵团具有更高的生存能力，兵团免伤提高[-][color=1ca216,fontsize=20]{($level+$ulevel)*2+8}%[-]</v>
      </c>
      <c r="N52" s="41" t="str">
        <f>INDEX(兵团team!AW:AW,MATCH(兵团基本资料!A52,兵团team!A:A,0),0)</f>
        <v>[[2,59240],[2,59235],[2,59236],[2,59237]]</v>
      </c>
      <c r="O52" s="43" t="str">
        <f>"技能名称："&amp;INDEX('04_语言配置表2'!C:C,MATCH("SKILL_"&amp;--MID(N52,5,5),'04_语言配置表2'!A:A,0),0)&amp;" ("&amp;INDEX('04_语言配置表2'!B:B,MATCH("SKILLDES1_"&amp;--MID(N52,5,5),'04_语言配置表2'!A:A,0),0)&amp;")"&amp;"
"&amp;"技能说明"&amp;"
"&amp;INDEX('04_语言配置表2'!C:C,MATCH("SKILLDES_"&amp;--MID(N52,5,5),'04_语言配置表2'!A:A,0),0)</f>
        <v>技能名称：#龙息 (0)
技能说明
#[color=645252,fontsize=20]黑龙每隔15秒对极大范围内所有敌方单位造成[-][color=48b946,fontsize=20]{((($level+$ulevel)*2.5+47.5))*0.01*$atk}[-][color=645252,fontsize=20]的伤害，并附加[color=48b946,fontsize=20]「灼烧」[-][color=645252,fontsize=20]效果，持续6秒。[-]</v>
      </c>
      <c r="P52" s="43" t="str">
        <f>"技能名称："&amp;INDEX('04_语言配置表2'!C:C,MATCH("SKILL_"&amp;--MID(N52,15,5),'04_语言配置表2'!A:A,0),0)&amp;" ("&amp;INDEX('04_语言配置表2'!B:B,MATCH("SKILLDES1_"&amp;--MID(N52,15,5),'04_语言配置表2'!A:A,0),0)&amp;")"&amp;"
"&amp;"技能说明"&amp;"
"&amp;INDEX('04_语言配置表2'!C:C,MATCH("SKILLDES_"&amp;--MID(N52,15,5),'04_语言配置表2'!A:A,0),0)</f>
        <v>技能名称：#遮天蔽日 (0)
技能说明
#[color=645252,fontsize=20]黑龙免疫[color=48b946,fontsize=20]「流血」[-][color=645252,fontsize=20]和[color=48b946,fontsize=20]「灼烧」[-][color=645252,fontsize=20]。受到暴击时，恢复相当于最大生命[-][color=48b946,fontsize=20]{($level+$ulevel)*0.6+2.4}%[-][color=645252,fontsize=20]的生命，冷却时间5秒。[-]</v>
      </c>
      <c r="Q52" s="43" t="str">
        <f>"技能名称："&amp;INDEX('04_语言配置表2'!C:C,MATCH("SKILL_"&amp;--MID(N52,25,5),'04_语言配置表2'!A:A,0),0)&amp;" ("&amp;INDEX('04_语言配置表2'!B:B,MATCH("SKILLDES1_"&amp;--MID(N52,25,5),'04_语言配置表2'!A:A,0),0)&amp;")"&amp;"
"&amp;"技能说明"&amp;"
"&amp;INDEX('04_语言配置表2'!C:C,MATCH("SKILLDES_"&amp;--MID(N52,25,5),'04_语言配置表2'!A:A,0),0)</f>
        <v>技能名称：#破法领袖 (0)
技能说明
#[color=645252,fontsize=20]免疫所有英雄的法术伤害。每施放1次【龙息】，提高[-][color=48b946,fontsize=20]{($level+$ulevel)*1+4}%[-][color=645252,fontsize=20]的兵团伤害，效果最多可叠加3层，持续整场战斗。[-]</v>
      </c>
      <c r="R52" s="43" t="str">
        <f>"技能名称："&amp;INDEX('04_语言配置表2'!C:C,MATCH("SKILL_"&amp;--MID(N52,35,5),'04_语言配置表2'!A:A,0),0)&amp;" ("&amp;INDEX('04_语言配置表2'!B:B,MATCH("SKILLDES1_"&amp;--MID(N52,35,5),'04_语言配置表2'!A:A,0),0)&amp;")"&amp;"
"&amp;"技能说明"&amp;"
"&amp;INDEX('04_语言配置表2'!C:C,MATCH("SKILLDES_"&amp;--MID(N52,35,5),'04_语言配置表2'!A:A,0),0)</f>
        <v>技能名称：#高温适应 (0)
技能说明
#[color=645252,fontsize=20]黑龙的兵团免伤提高[-][color=48b946,fontsize=20]{($level+$ulevel)*2+8}%[-][color=645252,fontsize=20]。对阵受到[color=48b946,fontsize=20]「灼烧」[-][color=645252,fontsize=20]效果的目标单位时，免伤效果翻倍。黑龙对阵塔楼阵营的兵团时，兵团伤害提高100%。[-]</v>
      </c>
      <c r="S52" s="289" t="str">
        <f>IF(INDEX(兵团team!EX:EX,MATCH(兵团基本资料!A:A,兵团team!A:A,0),0)=1,"可觉醒","不可觉醒")</f>
        <v>不可觉醒</v>
      </c>
      <c r="T52" s="289" t="str">
        <f>INDEX(兵团team!EN:EN,MATCH(兵团基本资料!A:A,兵团team!A:A,0),0)</f>
        <v>[1011,1012,1013,1014]</v>
      </c>
      <c r="U52" s="310" t="str">
        <f>IFERROR("任务提示："&amp;INDEX('04_语言配置表6'!C:C,MATCH("TASKDONE_"&amp;--MID(T52,2,4),'04_语言配置表6'!A:A,0),0)&amp;"
"&amp;"任务说明："&amp;"
"&amp;INDEX('04_语言配置表6'!C:C,MATCH("KAKUSE_MESSION_"&amp;--MID(T52,2,4),'04_语言配置表6'!A:A,0),0),"无")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2" s="310" t="str">
        <f>IFERROR("任务提示："&amp;INDEX('04_语言配置表6'!C:C,MATCH("TASKDONE_"&amp;--MID(T52,7,4),'04_语言配置表6'!A:A,0),0)&amp;"
"&amp;"任务说明："&amp;"
"&amp;INDEX('04_语言配置表6'!C:C,MATCH("KAKUSE_MESSION_"&amp;--MID(T52,7,4),'04_语言配置表6'!A:A,0),0),"无")</f>
        <v>任务提示：#击杀5个野怪
任务说明：
#[color=3c2a1e,fontsize=18]在联盟探索中，消灭[-][color=1ca216,fontsize=18]5[-][color=3c2a1e,fontsize=18]个野怪。[-]</v>
      </c>
      <c r="W52" s="310" t="str">
        <f>IFERROR("任务提示："&amp;INDEX('04_语言配置表6'!C:C,MATCH("TASKDONE_"&amp;--MID(T52,12,4),'04_语言配置表6'!A:A,0),0)&amp;"
"&amp;"任务说明："&amp;"
"&amp;INDEX('04_语言配置表6'!C:C,MATCH("KAKUSE_MESSION_"&amp;--MID(T52,12,4),'04_语言配置表6'!A:A,0),0),"无")</f>
        <v>任务提示：#收集100个英魂
任务说明：
#[color=3c2a1e,fontsize=18]在地下城14-2，14-4中收集[-][color=1ca216,fontsize=18]100[-][color=3c2a1e,fontsize=18]个皇家禁卫英魂。[-]</v>
      </c>
      <c r="X52" s="314" t="str">
        <f>IFERROR("任务提示："&amp;INDEX('04_语言配置表6'!B:B,MATCH("TASKDONE_"&amp;--MID(T52,17,4),'04_语言配置表6'!A:A,0),0)&amp;"
"&amp;"任务说明："&amp;"
"&amp;INDEX('04_语言配置表6'!C:C,MATCH("KAKUSE_MESSION_"&amp;--MID(T52,17,4)&amp;"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3" spans="1:24">
      <c r="A53" s="41">
        <v>801</v>
      </c>
      <c r="B53" s="41" t="s">
        <v>166</v>
      </c>
      <c r="C53" s="43" t="str">
        <f>INDEX('04_语言配置表2'!$C:$C,MATCH("TEAMDES_"&amp;A53,'04_语言配置表2'!$A:$A,0),0)</f>
        <v>#豺狼人</v>
      </c>
      <c r="D53" s="289" t="e">
        <f>INDEX('04_语言配置表2'!$C:$C,MATCH("TEAM_DINGWEI_"&amp;A53,'04_语言配置表2'!$A:$A,0),0)</f>
        <v>#N/A</v>
      </c>
      <c r="E53" s="289" t="str">
        <f>INDEX(兵团team!D:D,MATCH(兵团基本资料!$A:$A,兵团team!$A:$A,0),0)</f>
        <v>驯兽师要塞</v>
      </c>
      <c r="F53" s="289" t="str">
        <f>INDEX(兵团team!E:E,MATCH(兵团基本资料!$A:$A,兵团team!$A:$A,0),0)</f>
        <v>驯兽师</v>
      </c>
      <c r="G53" s="289" t="str">
        <f>INDEX(兵团team!F:F,MATCH(兵团基本资料!$A:$A,兵团team!$A:$A,0),0)</f>
        <v>输出</v>
      </c>
      <c r="H53" s="289">
        <f>INDEX(兵团team!G:G,MATCH(兵团基本资料!$A:$A,兵团team!$A:$A,0),0)</f>
        <v>9</v>
      </c>
      <c r="I53" s="289" t="str">
        <f>INDEX(兵团team!H:H,MATCH(兵团基本资料!$A:$A,兵团team!$A:$A,0),0)</f>
        <v>地面</v>
      </c>
      <c r="J53" s="289">
        <f>INDEX(兵团team!K:K,MATCH(兵团基本资料!$A:$A,兵团team!$A:$A,0),0)</f>
        <v>2</v>
      </c>
      <c r="K53" s="289" t="str">
        <f>IF(INDEX(兵团team!K:K,MATCH(兵团基本资料!$A:$A,兵团team!$A:$A,0),0)=1,"13",IF(INDEX(兵团team!K:K,MATCH(兵团基本资料!$A:$A,兵团team!$A:$A,0),0)=2,"14",IF(INDEX(兵团team!K:K,MATCH(兵团基本资料!$A:$A,兵团team!$A:$A,0),0)=3,"15","")))</f>
        <v>14</v>
      </c>
      <c r="L53" s="289" t="str">
        <f>INDEX(兵团team!DR:DR,MATCH(兵团基本资料!A53,兵团team!A:A,0),0)</f>
        <v>[1,50213]</v>
      </c>
      <c r="M53" s="43" t="str">
        <f>IFERROR("天赋名称："&amp;INDEX(语言辅助表!$Y:$Y,MATCH(--MID(L53,4,5),语言辅助表!$X:$X,0),0)&amp;"
"&amp;"天赋说明："&amp;"
"&amp;INDEX(语言辅助表!$Z:$Z,MATCH(--MID(L53,4,5),语言辅助表!$X:$X,0),0),"无")</f>
        <v>天赋名称：破甲
天赋说明：
[color=562600]攻击兵团降低目标兵团[-][color=1ca216,fontsize=20]{($level+$ulevel)*4+16}%[-][color=562600]防御，不可叠加[-]</v>
      </c>
      <c r="N53" s="41" t="str">
        <f>INDEX(兵团team!AW:AW,MATCH(兵团基本资料!A53,兵团team!A:A,0),0)</f>
        <v>[[1,50008],[3,52003],[3,52002],[2,51014]]</v>
      </c>
      <c r="O53" s="43" t="e">
        <f>"技能名称："&amp;INDEX('04_语言配置表2'!C:C,MATCH("SKILL_"&amp;--MID(N53,5,5),'04_语言配置表2'!A:A,0),0)&amp;" ("&amp;INDEX('04_语言配置表2'!B:B,MATCH("SKILLDES1_"&amp;--MID(N53,5,5),'04_语言配置表2'!A:A,0),0)&amp;")"&amp;"
"&amp;"技能说明"&amp;"
"&amp;INDEX('04_语言配置表2'!C:C,MATCH("SKILLDES_"&amp;--MID(N53,5,5),'04_语言配置表2'!A:A,0),0)</f>
        <v>#N/A</v>
      </c>
      <c r="P53" s="43" t="e">
        <f>"技能名称："&amp;INDEX('04_语言配置表2'!C:C,MATCH("SKILL_"&amp;--MID(N53,15,5),'04_语言配置表2'!A:A,0),0)&amp;" ("&amp;INDEX('04_语言配置表2'!B:B,MATCH("SKILLDES1_"&amp;--MID(N53,15,5),'04_语言配置表2'!A:A,0),0)&amp;")"&amp;"
"&amp;"技能说明"&amp;"
"&amp;INDEX('04_语言配置表2'!C:C,MATCH("SKILLDES_"&amp;--MID(N53,15,5),'04_语言配置表2'!A:A,0),0)</f>
        <v>#N/A</v>
      </c>
      <c r="Q53" s="43" t="str">
        <f>"技能名称："&amp;INDEX('04_语言配置表2'!C:C,MATCH("SKILL_"&amp;--MID(N53,25,5),'04_语言配置表2'!A:A,0),0)&amp;" ("&amp;INDEX('04_语言配置表2'!B:B,MATCH("SKILLDES1_"&amp;--MID(N53,25,5),'04_语言配置表2'!A:A,0),0)&amp;")"&amp;"
"&amp;"技能说明"&amp;"
"&amp;INDEX('04_语言配置表2'!C:C,MATCH("SKILLDES_"&amp;--MID(N53,25,5),'04_语言配置表2'!A:A,0),0)</f>
        <v>技能名称：#屠龙 (帝国枪兵曾参与过屠龙的战斗，经验丰富。)
技能说明
#[color=645252,fontsize=20]帝国枪兵对阵1人兵团和4人兵团时，暴击值提高[-][color=48b946,fontsize=20]{($level+$ulevel)*30+120}[-][color=645252,fontsize=20]。[-]</v>
      </c>
      <c r="R53" s="43" t="str">
        <f>"技能名称："&amp;INDEX('04_语言配置表2'!C:C,MATCH("SKILL_"&amp;--MID(N53,35,5),'04_语言配置表2'!A:A,0),0)&amp;" ("&amp;INDEX('04_语言配置表2'!B:B,MATCH("SKILLDES1_"&amp;--MID(N53,35,5),'04_语言配置表2'!A:A,0),0)&amp;")"&amp;"
"&amp;"技能说明"&amp;"
"&amp;INDEX('04_语言配置表2'!C:C,MATCH("SKILLDES_"&amp;--MID(N53,35,5),'04_语言配置表2'!A:A,0),0)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3" s="289" t="str">
        <f>IF(INDEX(兵团team!EX:EX,MATCH(兵团基本资料!A:A,兵团team!A:A,0),0)=1,"可觉醒","不可觉醒")</f>
        <v>不可觉醒</v>
      </c>
      <c r="T53" s="289" t="str">
        <f>INDEX(兵团team!EN:EN,MATCH(兵团基本资料!A:A,兵团team!A:A,0),0)</f>
        <v>[1011,1012,1013,1014]</v>
      </c>
      <c r="U53" s="310" t="str">
        <f>IFERROR("任务提示："&amp;INDEX('04_语言配置表6'!C:C,MATCH("TASKDONE_"&amp;--MID(T53,2,4),'04_语言配置表6'!A:A,0),0)&amp;"
"&amp;"任务说明："&amp;"
"&amp;INDEX('04_语言配置表6'!C:C,MATCH("KAKUSE_MESSION_"&amp;--MID(T53,2,4),'04_语言配置表6'!A:A,0),0),"无")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3" s="310" t="str">
        <f>IFERROR("任务提示："&amp;INDEX('04_语言配置表6'!C:C,MATCH("TASKDONE_"&amp;--MID(T53,7,4),'04_语言配置表6'!A:A,0),0)&amp;"
"&amp;"任务说明："&amp;"
"&amp;INDEX('04_语言配置表6'!C:C,MATCH("KAKUSE_MESSION_"&amp;--MID(T53,7,4),'04_语言配置表6'!A:A,0),0),"无")</f>
        <v>任务提示：#击杀5个野怪
任务说明：
#[color=3c2a1e,fontsize=18]在联盟探索中，消灭[-][color=1ca216,fontsize=18]5[-][color=3c2a1e,fontsize=18]个野怪。[-]</v>
      </c>
      <c r="W53" s="310" t="str">
        <f>IFERROR("任务提示："&amp;INDEX('04_语言配置表6'!C:C,MATCH("TASKDONE_"&amp;--MID(T53,12,4),'04_语言配置表6'!A:A,0),0)&amp;"
"&amp;"任务说明："&amp;"
"&amp;INDEX('04_语言配置表6'!C:C,MATCH("KAKUSE_MESSION_"&amp;--MID(T53,12,4),'04_语言配置表6'!A:A,0),0),"无")</f>
        <v>任务提示：#收集100个英魂
任务说明：
#[color=3c2a1e,fontsize=18]在地下城14-2，14-4中收集[-][color=1ca216,fontsize=18]100[-][color=3c2a1e,fontsize=18]个皇家禁卫英魂。[-]</v>
      </c>
      <c r="X53" s="314" t="str">
        <f>IFERROR("任务提示："&amp;INDEX('04_语言配置表6'!B:B,MATCH("TASKDONE_"&amp;--MID(T53,17,4),'04_语言配置表6'!A:A,0),0)&amp;"
"&amp;"任务说明："&amp;"
"&amp;INDEX('04_语言配置表6'!C:C,MATCH("KAKUSE_MESSION_"&amp;--MID(T53,17,4)&amp;"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4" spans="1:24">
      <c r="A54" s="41">
        <v>802</v>
      </c>
      <c r="B54" s="41" t="s">
        <v>167</v>
      </c>
      <c r="C54" s="43" t="str">
        <f>INDEX('04_语言配置表2'!$C:$C,MATCH("TEAMDES_"&amp;A54,'04_语言配置表2'!$A:$A,0),0)</f>
        <v>#蜥蜴人</v>
      </c>
      <c r="D54" s="289" t="e">
        <f>INDEX('04_语言配置表2'!$C:$C,MATCH("TEAM_DINGWEI_"&amp;A54,'04_语言配置表2'!$A:$A,0),0)</f>
        <v>#N/A</v>
      </c>
      <c r="E54" s="289" t="str">
        <f>INDEX(兵团team!D:D,MATCH(兵团基本资料!$A:$A,兵团team!$A:$A,0),0)</f>
        <v>驯兽师要塞</v>
      </c>
      <c r="F54" s="289" t="str">
        <f>INDEX(兵团team!E:E,MATCH(兵团基本资料!$A:$A,兵团team!$A:$A,0),0)</f>
        <v>驯兽师</v>
      </c>
      <c r="G54" s="289" t="str">
        <f>INDEX(兵团team!F:F,MATCH(兵团基本资料!$A:$A,兵团team!$A:$A,0),0)</f>
        <v>远程</v>
      </c>
      <c r="H54" s="289">
        <f>INDEX(兵团team!G:G,MATCH(兵团基本资料!$A:$A,兵团team!$A:$A,0),0)</f>
        <v>16</v>
      </c>
      <c r="I54" s="289" t="str">
        <f>INDEX(兵团team!H:H,MATCH(兵团基本资料!$A:$A,兵团team!$A:$A,0),0)</f>
        <v>地面</v>
      </c>
      <c r="J54" s="289">
        <f>INDEX(兵团team!K:K,MATCH(兵团基本资料!$A:$A,兵团team!$A:$A,0),0)</f>
        <v>1</v>
      </c>
      <c r="K54" s="289" t="str">
        <f>IF(INDEX(兵团team!K:K,MATCH(兵团基本资料!$A:$A,兵团team!$A:$A,0),0)=1,"13",IF(INDEX(兵团team!K:K,MATCH(兵团基本资料!$A:$A,兵团team!$A:$A,0),0)=2,"14",IF(INDEX(兵团team!K:K,MATCH(兵团基本资料!$A:$A,兵团team!$A:$A,0),0)=3,"15","")))</f>
        <v>13</v>
      </c>
      <c r="L54" s="289" t="str">
        <f>INDEX(兵团team!DR:DR,MATCH(兵团基本资料!A54,兵团team!A:A,0),0)</f>
        <v>[3,52066]</v>
      </c>
      <c r="M54" s="43" t="str">
        <f>IFERROR("天赋名称："&amp;INDEX(语言辅助表!$Y:$Y,MATCH(--MID(L54,4,5),语言辅助表!$X:$X,0),0)&amp;"
"&amp;"天赋说明："&amp;"
"&amp;INDEX(语言辅助表!$Z:$Z,MATCH(--MID(L54,4,5),语言辅助表!$X:$X,0),0),"无")</f>
        <v>天赋名称：狙击
天赋说明：
[color=562600]与目标距离影响伤害，每100攻击距离提高[-][color=1ca216,fontsize=20]{($level+$ulevel)*1+4}%[-][color=562600]攻击[-]</v>
      </c>
      <c r="N54" s="41" t="str">
        <f>INDEX(兵团team!AW:AW,MATCH(兵团基本资料!A54,兵团team!A:A,0),0)</f>
        <v>[[1,50008],[3,52003],[3,52002],[2,51014]]</v>
      </c>
      <c r="O54" s="43" t="e">
        <f>"技能名称："&amp;INDEX('04_语言配置表2'!C:C,MATCH("SKILL_"&amp;--MID(N54,5,5),'04_语言配置表2'!A:A,0),0)&amp;" ("&amp;INDEX('04_语言配置表2'!B:B,MATCH("SKILLDES1_"&amp;--MID(N54,5,5),'04_语言配置表2'!A:A,0),0)&amp;")"&amp;"
"&amp;"技能说明"&amp;"
"&amp;INDEX('04_语言配置表2'!C:C,MATCH("SKILLDES_"&amp;--MID(N54,5,5),'04_语言配置表2'!A:A,0),0)</f>
        <v>#N/A</v>
      </c>
      <c r="P54" s="43" t="e">
        <f>"技能名称："&amp;INDEX('04_语言配置表2'!C:C,MATCH("SKILL_"&amp;--MID(N54,15,5),'04_语言配置表2'!A:A,0),0)&amp;" ("&amp;INDEX('04_语言配置表2'!B:B,MATCH("SKILLDES1_"&amp;--MID(N54,15,5),'04_语言配置表2'!A:A,0),0)&amp;")"&amp;"
"&amp;"技能说明"&amp;"
"&amp;INDEX('04_语言配置表2'!C:C,MATCH("SKILLDES_"&amp;--MID(N54,15,5),'04_语言配置表2'!A:A,0),0)</f>
        <v>#N/A</v>
      </c>
      <c r="Q54" s="43" t="str">
        <f>"技能名称："&amp;INDEX('04_语言配置表2'!C:C,MATCH("SKILL_"&amp;--MID(N54,25,5),'04_语言配置表2'!A:A,0),0)&amp;" ("&amp;INDEX('04_语言配置表2'!B:B,MATCH("SKILLDES1_"&amp;--MID(N54,25,5),'04_语言配置表2'!A:A,0),0)&amp;")"&amp;"
"&amp;"技能说明"&amp;"
"&amp;INDEX('04_语言配置表2'!C:C,MATCH("SKILLDES_"&amp;--MID(N54,25,5),'04_语言配置表2'!A:A,0),0)</f>
        <v>技能名称：#屠龙 (帝国枪兵曾参与过屠龙的战斗，经验丰富。)
技能说明
#[color=645252,fontsize=20]帝国枪兵对阵1人兵团和4人兵团时，暴击值提高[-][color=48b946,fontsize=20]{($level+$ulevel)*30+120}[-][color=645252,fontsize=20]。[-]</v>
      </c>
      <c r="R54" s="43" t="str">
        <f>"技能名称："&amp;INDEX('04_语言配置表2'!C:C,MATCH("SKILL_"&amp;--MID(N54,35,5),'04_语言配置表2'!A:A,0),0)&amp;" ("&amp;INDEX('04_语言配置表2'!B:B,MATCH("SKILLDES1_"&amp;--MID(N54,35,5),'04_语言配置表2'!A:A,0),0)&amp;")"&amp;"
"&amp;"技能说明"&amp;"
"&amp;INDEX('04_语言配置表2'!C:C,MATCH("SKILLDES_"&amp;--MID(N54,35,5),'04_语言配置表2'!A:A,0),0)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4" s="289" t="str">
        <f>IF(INDEX(兵团team!EX:EX,MATCH(兵团基本资料!A:A,兵团team!A:A,0),0)=1,"可觉醒","不可觉醒")</f>
        <v>不可觉醒</v>
      </c>
      <c r="T54" s="289" t="str">
        <f>INDEX(兵团team!EN:EN,MATCH(兵团基本资料!A:A,兵团team!A:A,0),0)</f>
        <v>[1011,1012,1013,1014]</v>
      </c>
      <c r="U54" s="310" t="str">
        <f>IFERROR("任务提示："&amp;INDEX('04_语言配置表6'!C:C,MATCH("TASKDONE_"&amp;--MID(T54,2,4),'04_语言配置表6'!A:A,0),0)&amp;"
"&amp;"任务说明："&amp;"
"&amp;INDEX('04_语言配置表6'!C:C,MATCH("KAKUSE_MESSION_"&amp;--MID(T54,2,4),'04_语言配置表6'!A:A,0),0),"无")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4" s="310" t="str">
        <f>IFERROR("任务提示："&amp;INDEX('04_语言配置表6'!C:C,MATCH("TASKDONE_"&amp;--MID(T54,7,4),'04_语言配置表6'!A:A,0),0)&amp;"
"&amp;"任务说明："&amp;"
"&amp;INDEX('04_语言配置表6'!C:C,MATCH("KAKUSE_MESSION_"&amp;--MID(T54,7,4),'04_语言配置表6'!A:A,0),0),"无")</f>
        <v>任务提示：#击杀5个野怪
任务说明：
#[color=3c2a1e,fontsize=18]在联盟探索中，消灭[-][color=1ca216,fontsize=18]5[-][color=3c2a1e,fontsize=18]个野怪。[-]</v>
      </c>
      <c r="W54" s="310" t="str">
        <f>IFERROR("任务提示："&amp;INDEX('04_语言配置表6'!C:C,MATCH("TASKDONE_"&amp;--MID(T54,12,4),'04_语言配置表6'!A:A,0),0)&amp;"
"&amp;"任务说明："&amp;"
"&amp;INDEX('04_语言配置表6'!C:C,MATCH("KAKUSE_MESSION_"&amp;--MID(T54,12,4),'04_语言配置表6'!A:A,0),0),"无")</f>
        <v>任务提示：#收集100个英魂
任务说明：
#[color=3c2a1e,fontsize=18]在地下城14-2，14-4中收集[-][color=1ca216,fontsize=18]100[-][color=3c2a1e,fontsize=18]个皇家禁卫英魂。[-]</v>
      </c>
      <c r="X54" s="314" t="str">
        <f>IFERROR("任务提示："&amp;INDEX('04_语言配置表6'!B:B,MATCH("TASKDONE_"&amp;--MID(T54,17,4),'04_语言配置表6'!A:A,0),0)&amp;"
"&amp;"任务说明："&amp;"
"&amp;INDEX('04_语言配置表6'!C:C,MATCH("KAKUSE_MESSION_"&amp;--MID(T54,17,4)&amp;"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5" spans="1:24">
      <c r="A55" s="41">
        <v>803</v>
      </c>
      <c r="B55" s="41" t="s">
        <v>168</v>
      </c>
      <c r="C55" s="43" t="str">
        <f>INDEX('04_语言配置表2'!$C:$C,MATCH("TEAMDES_"&amp;A55,'04_语言配置表2'!$A:$A,0),0)</f>
        <v>#龙蝇</v>
      </c>
      <c r="D55" s="289" t="e">
        <f>INDEX('04_语言配置表2'!$C:$C,MATCH("TEAM_DINGWEI_"&amp;A55,'04_语言配置表2'!$A:$A,0),0)</f>
        <v>#N/A</v>
      </c>
      <c r="E55" s="289" t="str">
        <f>INDEX(兵团team!D:D,MATCH(兵团基本资料!$A:$A,兵团team!$A:$A,0),0)</f>
        <v>驯兽师要塞</v>
      </c>
      <c r="F55" s="289" t="str">
        <f>INDEX(兵团team!E:E,MATCH(兵团基本资料!$A:$A,兵团team!$A:$A,0),0)</f>
        <v>野兽</v>
      </c>
      <c r="G55" s="289" t="str">
        <f>INDEX(兵团team!F:F,MATCH(兵团基本资料!$A:$A,兵团team!$A:$A,0),0)</f>
        <v>输出</v>
      </c>
      <c r="H55" s="289">
        <f>INDEX(兵团team!G:G,MATCH(兵团基本资料!$A:$A,兵团team!$A:$A,0),0)</f>
        <v>16</v>
      </c>
      <c r="I55" s="289" t="str">
        <f>INDEX(兵团team!H:H,MATCH(兵团基本资料!$A:$A,兵团team!$A:$A,0),0)</f>
        <v>飞行</v>
      </c>
      <c r="J55" s="289">
        <f>INDEX(兵团team!K:K,MATCH(兵团基本资料!$A:$A,兵团team!$A:$A,0),0)</f>
        <v>1</v>
      </c>
      <c r="K55" s="289" t="str">
        <f>IF(INDEX(兵团team!K:K,MATCH(兵团基本资料!$A:$A,兵团team!$A:$A,0),0)=1,"13",IF(INDEX(兵团team!K:K,MATCH(兵团基本资料!$A:$A,兵团team!$A:$A,0),0)=2,"14",IF(INDEX(兵团team!K:K,MATCH(兵团基本资料!$A:$A,兵团team!$A:$A,0),0)=3,"15","")))</f>
        <v>13</v>
      </c>
      <c r="L55" s="289" t="str">
        <f>INDEX(兵团team!DR:DR,MATCH(兵团基本资料!A55,兵团team!A:A,0),0)</f>
        <v>[1,50213]</v>
      </c>
      <c r="M55" s="43" t="str">
        <f>IFERROR("天赋名称："&amp;INDEX(语言辅助表!$Y:$Y,MATCH(--MID(L55,4,5),语言辅助表!$X:$X,0),0)&amp;"
"&amp;"天赋说明："&amp;"
"&amp;INDEX(语言辅助表!$Z:$Z,MATCH(--MID(L55,4,5),语言辅助表!$X:$X,0),0),"无")</f>
        <v>天赋名称：破甲
天赋说明：
[color=562600]攻击兵团降低目标兵团[-][color=1ca216,fontsize=20]{($level+$ulevel)*4+16}%[-][color=562600]防御，不可叠加[-]</v>
      </c>
      <c r="N55" s="41" t="str">
        <f>INDEX(兵团team!AW:AW,MATCH(兵团基本资料!A55,兵团team!A:A,0),0)</f>
        <v>[[1,50008],[3,52003],[3,52002],[2,51014]]</v>
      </c>
      <c r="O55" s="43" t="e">
        <f>"技能名称："&amp;INDEX('04_语言配置表2'!C:C,MATCH("SKILL_"&amp;--MID(N55,5,5),'04_语言配置表2'!A:A,0),0)&amp;" ("&amp;INDEX('04_语言配置表2'!B:B,MATCH("SKILLDES1_"&amp;--MID(N55,5,5),'04_语言配置表2'!A:A,0),0)&amp;")"&amp;"
"&amp;"技能说明"&amp;"
"&amp;INDEX('04_语言配置表2'!C:C,MATCH("SKILLDES_"&amp;--MID(N55,5,5),'04_语言配置表2'!A:A,0),0)</f>
        <v>#N/A</v>
      </c>
      <c r="P55" s="43" t="e">
        <f>"技能名称："&amp;INDEX('04_语言配置表2'!C:C,MATCH("SKILL_"&amp;--MID(N55,15,5),'04_语言配置表2'!A:A,0),0)&amp;" ("&amp;INDEX('04_语言配置表2'!B:B,MATCH("SKILLDES1_"&amp;--MID(N55,15,5),'04_语言配置表2'!A:A,0),0)&amp;")"&amp;"
"&amp;"技能说明"&amp;"
"&amp;INDEX('04_语言配置表2'!C:C,MATCH("SKILLDES_"&amp;--MID(N55,15,5),'04_语言配置表2'!A:A,0),0)</f>
        <v>#N/A</v>
      </c>
      <c r="Q55" s="43" t="str">
        <f>"技能名称："&amp;INDEX('04_语言配置表2'!C:C,MATCH("SKILL_"&amp;--MID(N55,25,5),'04_语言配置表2'!A:A,0),0)&amp;" ("&amp;INDEX('04_语言配置表2'!B:B,MATCH("SKILLDES1_"&amp;--MID(N55,25,5),'04_语言配置表2'!A:A,0),0)&amp;")"&amp;"
"&amp;"技能说明"&amp;"
"&amp;INDEX('04_语言配置表2'!C:C,MATCH("SKILLDES_"&amp;--MID(N55,25,5),'04_语言配置表2'!A:A,0),0)</f>
        <v>技能名称：#屠龙 (帝国枪兵曾参与过屠龙的战斗，经验丰富。)
技能说明
#[color=645252,fontsize=20]帝国枪兵对阵1人兵团和4人兵团时，暴击值提高[-][color=48b946,fontsize=20]{($level+$ulevel)*30+120}[-][color=645252,fontsize=20]。[-]</v>
      </c>
      <c r="R55" s="43" t="str">
        <f>"技能名称："&amp;INDEX('04_语言配置表2'!C:C,MATCH("SKILL_"&amp;--MID(N55,35,5),'04_语言配置表2'!A:A,0),0)&amp;" ("&amp;INDEX('04_语言配置表2'!B:B,MATCH("SKILLDES1_"&amp;--MID(N55,35,5),'04_语言配置表2'!A:A,0),0)&amp;")"&amp;"
"&amp;"技能说明"&amp;"
"&amp;INDEX('04_语言配置表2'!C:C,MATCH("SKILLDES_"&amp;--MID(N55,35,5),'04_语言配置表2'!A:A,0),0)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5" s="289" t="str">
        <f>IF(INDEX(兵团team!EX:EX,MATCH(兵团基本资料!A:A,兵团team!A:A,0),0)=1,"可觉醒","不可觉醒")</f>
        <v>不可觉醒</v>
      </c>
      <c r="T55" s="289" t="str">
        <f>INDEX(兵团team!EN:EN,MATCH(兵团基本资料!A:A,兵团team!A:A,0),0)</f>
        <v>[1011,1012,1013,1014]</v>
      </c>
      <c r="U55" s="310" t="str">
        <f>IFERROR("任务提示："&amp;INDEX('04_语言配置表6'!C:C,MATCH("TASKDONE_"&amp;--MID(T55,2,4),'04_语言配置表6'!A:A,0),0)&amp;"
"&amp;"任务说明："&amp;"
"&amp;INDEX('04_语言配置表6'!C:C,MATCH("KAKUSE_MESSION_"&amp;--MID(T55,2,4),'04_语言配置表6'!A:A,0),0),"无")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5" s="310" t="str">
        <f>IFERROR("任务提示："&amp;INDEX('04_语言配置表6'!C:C,MATCH("TASKDONE_"&amp;--MID(T55,7,4),'04_语言配置表6'!A:A,0),0)&amp;"
"&amp;"任务说明："&amp;"
"&amp;INDEX('04_语言配置表6'!C:C,MATCH("KAKUSE_MESSION_"&amp;--MID(T55,7,4),'04_语言配置表6'!A:A,0),0),"无")</f>
        <v>任务提示：#击杀5个野怪
任务说明：
#[color=3c2a1e,fontsize=18]在联盟探索中，消灭[-][color=1ca216,fontsize=18]5[-][color=3c2a1e,fontsize=18]个野怪。[-]</v>
      </c>
      <c r="W55" s="310" t="str">
        <f>IFERROR("任务提示："&amp;INDEX('04_语言配置表6'!C:C,MATCH("TASKDONE_"&amp;--MID(T55,12,4),'04_语言配置表6'!A:A,0),0)&amp;"
"&amp;"任务说明："&amp;"
"&amp;INDEX('04_语言配置表6'!C:C,MATCH("KAKUSE_MESSION_"&amp;--MID(T55,12,4),'04_语言配置表6'!A:A,0),0),"无")</f>
        <v>任务提示：#收集100个英魂
任务说明：
#[color=3c2a1e,fontsize=18]在地下城14-2，14-4中收集[-][color=1ca216,fontsize=18]100[-][color=3c2a1e,fontsize=18]个皇家禁卫英魂。[-]</v>
      </c>
      <c r="X55" s="314" t="str">
        <f>IFERROR("任务提示："&amp;INDEX('04_语言配置表6'!B:B,MATCH("TASKDONE_"&amp;--MID(T55,17,4),'04_语言配置表6'!A:A,0),0)&amp;"
"&amp;"任务说明："&amp;"
"&amp;INDEX('04_语言配置表6'!C:C,MATCH("KAKUSE_MESSION_"&amp;--MID(T55,17,4)&amp;"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6" spans="1:24">
      <c r="A56" s="41">
        <v>804</v>
      </c>
      <c r="B56" s="41" t="s">
        <v>169</v>
      </c>
      <c r="C56" s="43" t="str">
        <f>INDEX('04_语言配置表2'!$C:$C,MATCH("TEAMDES_"&amp;A56,'04_语言配置表2'!$A:$A,0),0)</f>
        <v>#蜥蜴</v>
      </c>
      <c r="D56" s="289" t="e">
        <f>INDEX('04_语言配置表2'!$C:$C,MATCH("TEAM_DINGWEI_"&amp;A56,'04_语言配置表2'!$A:$A,0),0)</f>
        <v>#N/A</v>
      </c>
      <c r="E56" s="289" t="str">
        <f>INDEX(兵团team!D:D,MATCH(兵团基本资料!$A:$A,兵团team!$A:$A,0),0)</f>
        <v>驯兽师要塞</v>
      </c>
      <c r="F56" s="289" t="str">
        <f>INDEX(兵团team!E:E,MATCH(兵团基本资料!$A:$A,兵团team!$A:$A,0),0)</f>
        <v>野兽</v>
      </c>
      <c r="G56" s="289" t="str">
        <f>INDEX(兵团team!F:F,MATCH(兵团基本资料!$A:$A,兵团team!$A:$A,0),0)</f>
        <v>远程</v>
      </c>
      <c r="H56" s="289">
        <f>INDEX(兵团team!G:G,MATCH(兵团基本资料!$A:$A,兵团team!$A:$A,0),0)</f>
        <v>16</v>
      </c>
      <c r="I56" s="289" t="str">
        <f>INDEX(兵团team!H:H,MATCH(兵团基本资料!$A:$A,兵团team!$A:$A,0),0)</f>
        <v>地面</v>
      </c>
      <c r="J56" s="289">
        <f>INDEX(兵团team!K:K,MATCH(兵团基本资料!$A:$A,兵团team!$A:$A,0),0)</f>
        <v>1</v>
      </c>
      <c r="K56" s="289" t="str">
        <f>IF(INDEX(兵团team!K:K,MATCH(兵团基本资料!$A:$A,兵团team!$A:$A,0),0)=1,"13",IF(INDEX(兵团team!K:K,MATCH(兵团基本资料!$A:$A,兵团team!$A:$A,0),0)=2,"14",IF(INDEX(兵团team!K:K,MATCH(兵团基本资料!$A:$A,兵团team!$A:$A,0),0)=3,"15","")))</f>
        <v>13</v>
      </c>
      <c r="L56" s="289" t="str">
        <f>INDEX(兵团team!DR:DR,MATCH(兵团基本资料!A56,兵团team!A:A,0),0)</f>
        <v>[3,52066]</v>
      </c>
      <c r="M56" s="43" t="str">
        <f>IFERROR("天赋名称："&amp;INDEX(语言辅助表!$Y:$Y,MATCH(--MID(L56,4,5),语言辅助表!$X:$X,0),0)&amp;"
"&amp;"天赋说明："&amp;"
"&amp;INDEX(语言辅助表!$Z:$Z,MATCH(--MID(L56,4,5),语言辅助表!$X:$X,0),0),"无")</f>
        <v>天赋名称：狙击
天赋说明：
[color=562600]与目标距离影响伤害，每100攻击距离提高[-][color=1ca216,fontsize=20]{($level+$ulevel)*1+4}%[-][color=562600]攻击[-]</v>
      </c>
      <c r="N56" s="41" t="str">
        <f>INDEX(兵团team!AW:AW,MATCH(兵团基本资料!A56,兵团team!A:A,0),0)</f>
        <v>[[1,50008],[3,52003],[3,52002],[2,51014]]</v>
      </c>
      <c r="O56" s="43" t="e">
        <f>"技能名称："&amp;INDEX('04_语言配置表2'!C:C,MATCH("SKILL_"&amp;--MID(N56,5,5),'04_语言配置表2'!A:A,0),0)&amp;" ("&amp;INDEX('04_语言配置表2'!B:B,MATCH("SKILLDES1_"&amp;--MID(N56,5,5),'04_语言配置表2'!A:A,0),0)&amp;")"&amp;"
"&amp;"技能说明"&amp;"
"&amp;INDEX('04_语言配置表2'!C:C,MATCH("SKILLDES_"&amp;--MID(N56,5,5),'04_语言配置表2'!A:A,0),0)</f>
        <v>#N/A</v>
      </c>
      <c r="P56" s="43" t="e">
        <f>"技能名称："&amp;INDEX('04_语言配置表2'!C:C,MATCH("SKILL_"&amp;--MID(N56,15,5),'04_语言配置表2'!A:A,0),0)&amp;" ("&amp;INDEX('04_语言配置表2'!B:B,MATCH("SKILLDES1_"&amp;--MID(N56,15,5),'04_语言配置表2'!A:A,0),0)&amp;")"&amp;"
"&amp;"技能说明"&amp;"
"&amp;INDEX('04_语言配置表2'!C:C,MATCH("SKILLDES_"&amp;--MID(N56,15,5),'04_语言配置表2'!A:A,0),0)</f>
        <v>#N/A</v>
      </c>
      <c r="Q56" s="43" t="str">
        <f>"技能名称："&amp;INDEX('04_语言配置表2'!C:C,MATCH("SKILL_"&amp;--MID(N56,25,5),'04_语言配置表2'!A:A,0),0)&amp;" ("&amp;INDEX('04_语言配置表2'!B:B,MATCH("SKILLDES1_"&amp;--MID(N56,25,5),'04_语言配置表2'!A:A,0),0)&amp;")"&amp;"
"&amp;"技能说明"&amp;"
"&amp;INDEX('04_语言配置表2'!C:C,MATCH("SKILLDES_"&amp;--MID(N56,25,5),'04_语言配置表2'!A:A,0),0)</f>
        <v>技能名称：#屠龙 (帝国枪兵曾参与过屠龙的战斗，经验丰富。)
技能说明
#[color=645252,fontsize=20]帝国枪兵对阵1人兵团和4人兵团时，暴击值提高[-][color=48b946,fontsize=20]{($level+$ulevel)*30+120}[-][color=645252,fontsize=20]。[-]</v>
      </c>
      <c r="R56" s="43" t="str">
        <f>"技能名称："&amp;INDEX('04_语言配置表2'!C:C,MATCH("SKILL_"&amp;--MID(N56,35,5),'04_语言配置表2'!A:A,0),0)&amp;" ("&amp;INDEX('04_语言配置表2'!B:B,MATCH("SKILLDES1_"&amp;--MID(N56,35,5),'04_语言配置表2'!A:A,0),0)&amp;")"&amp;"
"&amp;"技能说明"&amp;"
"&amp;INDEX('04_语言配置表2'!C:C,MATCH("SKILLDES_"&amp;--MID(N56,35,5),'04_语言配置表2'!A:A,0),0)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6" s="289" t="str">
        <f>IF(INDEX(兵团team!EX:EX,MATCH(兵团基本资料!A:A,兵团team!A:A,0),0)=1,"可觉醒","不可觉醒")</f>
        <v>不可觉醒</v>
      </c>
      <c r="T56" s="289" t="str">
        <f>INDEX(兵团team!EN:EN,MATCH(兵团基本资料!A:A,兵团team!A:A,0),0)</f>
        <v>[1011,1012,1013,1014]</v>
      </c>
      <c r="U56" s="310" t="str">
        <f>IFERROR("任务提示："&amp;INDEX('04_语言配置表6'!C:C,MATCH("TASKDONE_"&amp;--MID(T56,2,4),'04_语言配置表6'!A:A,0),0)&amp;"
"&amp;"任务说明："&amp;"
"&amp;INDEX('04_语言配置表6'!C:C,MATCH("KAKUSE_MESSION_"&amp;--MID(T56,2,4),'04_语言配置表6'!A:A,0),0),"无")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6" s="310" t="str">
        <f>IFERROR("任务提示："&amp;INDEX('04_语言配置表6'!C:C,MATCH("TASKDONE_"&amp;--MID(T56,7,4),'04_语言配置表6'!A:A,0),0)&amp;"
"&amp;"任务说明："&amp;"
"&amp;INDEX('04_语言配置表6'!C:C,MATCH("KAKUSE_MESSION_"&amp;--MID(T56,7,4),'04_语言配置表6'!A:A,0),0),"无")</f>
        <v>任务提示：#击杀5个野怪
任务说明：
#[color=3c2a1e,fontsize=18]在联盟探索中，消灭[-][color=1ca216,fontsize=18]5[-][color=3c2a1e,fontsize=18]个野怪。[-]</v>
      </c>
      <c r="W56" s="310" t="str">
        <f>IFERROR("任务提示："&amp;INDEX('04_语言配置表6'!C:C,MATCH("TASKDONE_"&amp;--MID(T56,12,4),'04_语言配置表6'!A:A,0),0)&amp;"
"&amp;"任务说明："&amp;"
"&amp;INDEX('04_语言配置表6'!C:C,MATCH("KAKUSE_MESSION_"&amp;--MID(T56,12,4),'04_语言配置表6'!A:A,0),0),"无")</f>
        <v>任务提示：#收集100个英魂
任务说明：
#[color=3c2a1e,fontsize=18]在地下城14-2，14-4中收集[-][color=1ca216,fontsize=18]100[-][color=3c2a1e,fontsize=18]个皇家禁卫英魂。[-]</v>
      </c>
      <c r="X56" s="314" t="str">
        <f>IFERROR("任务提示："&amp;INDEX('04_语言配置表6'!B:B,MATCH("TASKDONE_"&amp;--MID(T56,17,4),'04_语言配置表6'!A:A,0),0)&amp;"
"&amp;"任务说明："&amp;"
"&amp;INDEX('04_语言配置表6'!C:C,MATCH("KAKUSE_MESSION_"&amp;--MID(T56,17,4)&amp;"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7" spans="1:24">
      <c r="A57" s="41">
        <v>805</v>
      </c>
      <c r="B57" s="41" t="s">
        <v>170</v>
      </c>
      <c r="C57" s="43" t="str">
        <f>INDEX('04_语言配置表2'!$C:$C,MATCH("TEAMDES_"&amp;A57,'04_语言配置表2'!$A:$A,0),0)</f>
        <v>#蛮牛</v>
      </c>
      <c r="D57" s="289" t="e">
        <f>INDEX('04_语言配置表2'!$C:$C,MATCH("TEAM_DINGWEI_"&amp;A57,'04_语言配置表2'!$A:$A,0),0)</f>
        <v>#N/A</v>
      </c>
      <c r="E57" s="289" t="str">
        <f>INDEX(兵团team!D:D,MATCH(兵团基本资料!$A:$A,兵团team!$A:$A,0),0)</f>
        <v>驯兽师要塞</v>
      </c>
      <c r="F57" s="289" t="str">
        <f>INDEX(兵团team!E:E,MATCH(兵团基本资料!$A:$A,兵团team!$A:$A,0),0)</f>
        <v>野兽</v>
      </c>
      <c r="G57" s="289" t="str">
        <f>INDEX(兵团team!F:F,MATCH(兵团基本资料!$A:$A,兵团team!$A:$A,0),0)</f>
        <v>防御</v>
      </c>
      <c r="H57" s="289">
        <f>INDEX(兵团team!G:G,MATCH(兵团基本资料!$A:$A,兵团team!$A:$A,0),0)</f>
        <v>9</v>
      </c>
      <c r="I57" s="289" t="str">
        <f>INDEX(兵团team!H:H,MATCH(兵团基本资料!$A:$A,兵团team!$A:$A,0),0)</f>
        <v>地面</v>
      </c>
      <c r="J57" s="289">
        <f>INDEX(兵团team!K:K,MATCH(兵团基本资料!$A:$A,兵团team!$A:$A,0),0)</f>
        <v>3</v>
      </c>
      <c r="K57" s="289" t="str">
        <f>IF(INDEX(兵团team!K:K,MATCH(兵团基本资料!$A:$A,兵团team!$A:$A,0),0)=1,"13",IF(INDEX(兵团team!K:K,MATCH(兵团基本资料!$A:$A,兵团team!$A:$A,0),0)=2,"14",IF(INDEX(兵团team!K:K,MATCH(兵团基本资料!$A:$A,兵团team!$A:$A,0),0)=3,"15","")))</f>
        <v>15</v>
      </c>
      <c r="L57" s="289" t="str">
        <f>INDEX(兵团team!DR:DR,MATCH(兵团基本资料!A57,兵团team!A:A,0),0)</f>
        <v>[2,51120]</v>
      </c>
      <c r="M57" s="43" t="str">
        <f>IFERROR("天赋名称："&amp;INDEX(语言辅助表!$Y:$Y,MATCH(--MID(L57,4,5),语言辅助表!$X:$X,0),0)&amp;"
"&amp;"天赋说明："&amp;"
"&amp;INDEX(语言辅助表!$Z:$Z,MATCH(--MID(L57,4,5),语言辅助表!$X:$X,0),0),"无")</f>
        <v>天赋名称：重盾
天赋说明：
[color=562600]防御兵团具有更高的生存能力，兵团免伤提高[-][color=1ca216,fontsize=20]{($level+$ulevel)*2+8}%[-]</v>
      </c>
      <c r="N57" s="41" t="str">
        <f>INDEX(兵团team!AW:AW,MATCH(兵团基本资料!A57,兵团team!A:A,0),0)</f>
        <v>[[1,50008],[3,52003],[3,52002],[2,51014]]</v>
      </c>
      <c r="O57" s="43" t="e">
        <f>"技能名称："&amp;INDEX('04_语言配置表2'!C:C,MATCH("SKILL_"&amp;--MID(N57,5,5),'04_语言配置表2'!A:A,0),0)&amp;" ("&amp;INDEX('04_语言配置表2'!B:B,MATCH("SKILLDES1_"&amp;--MID(N57,5,5),'04_语言配置表2'!A:A,0),0)&amp;")"&amp;"
"&amp;"技能说明"&amp;"
"&amp;INDEX('04_语言配置表2'!C:C,MATCH("SKILLDES_"&amp;--MID(N57,5,5),'04_语言配置表2'!A:A,0),0)</f>
        <v>#N/A</v>
      </c>
      <c r="P57" s="43" t="e">
        <f>"技能名称："&amp;INDEX('04_语言配置表2'!C:C,MATCH("SKILL_"&amp;--MID(N57,15,5),'04_语言配置表2'!A:A,0),0)&amp;" ("&amp;INDEX('04_语言配置表2'!B:B,MATCH("SKILLDES1_"&amp;--MID(N57,15,5),'04_语言配置表2'!A:A,0),0)&amp;")"&amp;"
"&amp;"技能说明"&amp;"
"&amp;INDEX('04_语言配置表2'!C:C,MATCH("SKILLDES_"&amp;--MID(N57,15,5),'04_语言配置表2'!A:A,0),0)</f>
        <v>#N/A</v>
      </c>
      <c r="Q57" s="43" t="str">
        <f>"技能名称："&amp;INDEX('04_语言配置表2'!C:C,MATCH("SKILL_"&amp;--MID(N57,25,5),'04_语言配置表2'!A:A,0),0)&amp;" ("&amp;INDEX('04_语言配置表2'!B:B,MATCH("SKILLDES1_"&amp;--MID(N57,25,5),'04_语言配置表2'!A:A,0),0)&amp;")"&amp;"
"&amp;"技能说明"&amp;"
"&amp;INDEX('04_语言配置表2'!C:C,MATCH("SKILLDES_"&amp;--MID(N57,25,5),'04_语言配置表2'!A:A,0),0)</f>
        <v>技能名称：#屠龙 (帝国枪兵曾参与过屠龙的战斗，经验丰富。)
技能说明
#[color=645252,fontsize=20]帝国枪兵对阵1人兵团和4人兵团时，暴击值提高[-][color=48b946,fontsize=20]{($level+$ulevel)*30+120}[-][color=645252,fontsize=20]。[-]</v>
      </c>
      <c r="R57" s="43" t="str">
        <f>"技能名称："&amp;INDEX('04_语言配置表2'!C:C,MATCH("SKILL_"&amp;--MID(N57,35,5),'04_语言配置表2'!A:A,0),0)&amp;" ("&amp;INDEX('04_语言配置表2'!B:B,MATCH("SKILLDES1_"&amp;--MID(N57,35,5),'04_语言配置表2'!A:A,0),0)&amp;")"&amp;"
"&amp;"技能说明"&amp;"
"&amp;INDEX('04_语言配置表2'!C:C,MATCH("SKILLDES_"&amp;--MID(N57,35,5),'04_语言配置表2'!A:A,0),0)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7" s="289" t="str">
        <f>IF(INDEX(兵团team!EX:EX,MATCH(兵团基本资料!A:A,兵团team!A:A,0),0)=1,"可觉醒","不可觉醒")</f>
        <v>不可觉醒</v>
      </c>
      <c r="T57" s="289" t="str">
        <f>INDEX(兵团team!EN:EN,MATCH(兵团基本资料!A:A,兵团team!A:A,0),0)</f>
        <v>[1011,1012,1013,1014]</v>
      </c>
      <c r="U57" s="310" t="str">
        <f>IFERROR("任务提示："&amp;INDEX('04_语言配置表6'!C:C,MATCH("TASKDONE_"&amp;--MID(T57,2,4),'04_语言配置表6'!A:A,0),0)&amp;"
"&amp;"任务说明："&amp;"
"&amp;INDEX('04_语言配置表6'!C:C,MATCH("KAKUSE_MESSION_"&amp;--MID(T57,2,4),'04_语言配置表6'!A:A,0),0),"无")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7" s="310" t="str">
        <f>IFERROR("任务提示："&amp;INDEX('04_语言配置表6'!C:C,MATCH("TASKDONE_"&amp;--MID(T57,7,4),'04_语言配置表6'!A:A,0),0)&amp;"
"&amp;"任务说明："&amp;"
"&amp;INDEX('04_语言配置表6'!C:C,MATCH("KAKUSE_MESSION_"&amp;--MID(T57,7,4),'04_语言配置表6'!A:A,0),0),"无")</f>
        <v>任务提示：#击杀5个野怪
任务说明：
#[color=3c2a1e,fontsize=18]在联盟探索中，消灭[-][color=1ca216,fontsize=18]5[-][color=3c2a1e,fontsize=18]个野怪。[-]</v>
      </c>
      <c r="W57" s="310" t="str">
        <f>IFERROR("任务提示："&amp;INDEX('04_语言配置表6'!C:C,MATCH("TASKDONE_"&amp;--MID(T57,12,4),'04_语言配置表6'!A:A,0),0)&amp;"
"&amp;"任务说明："&amp;"
"&amp;INDEX('04_语言配置表6'!C:C,MATCH("KAKUSE_MESSION_"&amp;--MID(T57,12,4),'04_语言配置表6'!A:A,0),0),"无")</f>
        <v>任务提示：#收集100个英魂
任务说明：
#[color=3c2a1e,fontsize=18]在地下城14-2，14-4中收集[-][color=1ca216,fontsize=18]100[-][color=3c2a1e,fontsize=18]个皇家禁卫英魂。[-]</v>
      </c>
      <c r="X57" s="314" t="str">
        <f>IFERROR("任务提示："&amp;INDEX('04_语言配置表6'!B:B,MATCH("TASKDONE_"&amp;--MID(T57,17,4),'04_语言配置表6'!A:A,0),0)&amp;"
"&amp;"任务说明："&amp;"
"&amp;INDEX('04_语言配置表6'!C:C,MATCH("KAKUSE_MESSION_"&amp;--MID(T57,17,4)&amp;"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8" spans="1:24">
      <c r="A58" s="41">
        <v>806</v>
      </c>
      <c r="B58" s="41" t="s">
        <v>171</v>
      </c>
      <c r="C58" s="43" t="str">
        <f>INDEX('04_语言配置表2'!$C:$C,MATCH("TEAMDES_"&amp;A58,'04_语言配置表2'!$A:$A,0),0)</f>
        <v>#双足飞龙</v>
      </c>
      <c r="D58" s="289" t="e">
        <f>INDEX('04_语言配置表2'!$C:$C,MATCH("TEAM_DINGWEI_"&amp;A58,'04_语言配置表2'!$A:$A,0),0)</f>
        <v>#N/A</v>
      </c>
      <c r="E58" s="289" t="str">
        <f>INDEX(兵团team!D:D,MATCH(兵团基本资料!$A:$A,兵团team!$A:$A,0),0)</f>
        <v>驯兽师要塞</v>
      </c>
      <c r="F58" s="289" t="str">
        <f>INDEX(兵团team!E:E,MATCH(兵团基本资料!$A:$A,兵团team!$A:$A,0),0)</f>
        <v>野兽</v>
      </c>
      <c r="G58" s="289" t="str">
        <f>INDEX(兵团team!F:F,MATCH(兵团基本资料!$A:$A,兵团team!$A:$A,0),0)</f>
        <v>输出</v>
      </c>
      <c r="H58" s="289">
        <f>INDEX(兵团team!G:G,MATCH(兵团基本资料!$A:$A,兵团team!$A:$A,0),0)</f>
        <v>4</v>
      </c>
      <c r="I58" s="289" t="str">
        <f>INDEX(兵团team!H:H,MATCH(兵团基本资料!$A:$A,兵团team!$A:$A,0),0)</f>
        <v>飞行</v>
      </c>
      <c r="J58" s="289">
        <f>INDEX(兵团team!K:K,MATCH(兵团基本资料!$A:$A,兵团team!$A:$A,0),0)</f>
        <v>2</v>
      </c>
      <c r="K58" s="289" t="str">
        <f>IF(INDEX(兵团team!K:K,MATCH(兵团基本资料!$A:$A,兵团team!$A:$A,0),0)=1,"13",IF(INDEX(兵团team!K:K,MATCH(兵团基本资料!$A:$A,兵团team!$A:$A,0),0)=2,"14",IF(INDEX(兵团team!K:K,MATCH(兵团基本资料!$A:$A,兵团team!$A:$A,0),0)=3,"15","")))</f>
        <v>14</v>
      </c>
      <c r="L58" s="289" t="str">
        <f>INDEX(兵团team!DR:DR,MATCH(兵团基本资料!A58,兵团team!A:A,0),0)</f>
        <v>[1,50213]</v>
      </c>
      <c r="M58" s="43" t="str">
        <f>IFERROR("天赋名称："&amp;INDEX(语言辅助表!$Y:$Y,MATCH(--MID(L58,4,5),语言辅助表!$X:$X,0),0)&amp;"
"&amp;"天赋说明："&amp;"
"&amp;INDEX(语言辅助表!$Z:$Z,MATCH(--MID(L58,4,5),语言辅助表!$X:$X,0),0),"无")</f>
        <v>天赋名称：破甲
天赋说明：
[color=562600]攻击兵团降低目标兵团[-][color=1ca216,fontsize=20]{($level+$ulevel)*4+16}%[-][color=562600]防御，不可叠加[-]</v>
      </c>
      <c r="N58" s="41" t="str">
        <f>INDEX(兵团team!AW:AW,MATCH(兵团基本资料!A58,兵团team!A:A,0),0)</f>
        <v>[[1,50008],[3,52003],[3,52002],[2,51014]]</v>
      </c>
      <c r="O58" s="43" t="e">
        <f>"技能名称："&amp;INDEX('04_语言配置表2'!C:C,MATCH("SKILL_"&amp;--MID(N58,5,5),'04_语言配置表2'!A:A,0),0)&amp;" ("&amp;INDEX('04_语言配置表2'!B:B,MATCH("SKILLDES1_"&amp;--MID(N58,5,5),'04_语言配置表2'!A:A,0),0)&amp;")"&amp;"
"&amp;"技能说明"&amp;"
"&amp;INDEX('04_语言配置表2'!C:C,MATCH("SKILLDES_"&amp;--MID(N58,5,5),'04_语言配置表2'!A:A,0),0)</f>
        <v>#N/A</v>
      </c>
      <c r="P58" s="43" t="e">
        <f>"技能名称："&amp;INDEX('04_语言配置表2'!C:C,MATCH("SKILL_"&amp;--MID(N58,15,5),'04_语言配置表2'!A:A,0),0)&amp;" ("&amp;INDEX('04_语言配置表2'!B:B,MATCH("SKILLDES1_"&amp;--MID(N58,15,5),'04_语言配置表2'!A:A,0),0)&amp;")"&amp;"
"&amp;"技能说明"&amp;"
"&amp;INDEX('04_语言配置表2'!C:C,MATCH("SKILLDES_"&amp;--MID(N58,15,5),'04_语言配置表2'!A:A,0),0)</f>
        <v>#N/A</v>
      </c>
      <c r="Q58" s="43" t="str">
        <f>"技能名称："&amp;INDEX('04_语言配置表2'!C:C,MATCH("SKILL_"&amp;--MID(N58,25,5),'04_语言配置表2'!A:A,0),0)&amp;" ("&amp;INDEX('04_语言配置表2'!B:B,MATCH("SKILLDES1_"&amp;--MID(N58,25,5),'04_语言配置表2'!A:A,0),0)&amp;")"&amp;"
"&amp;"技能说明"&amp;"
"&amp;INDEX('04_语言配置表2'!C:C,MATCH("SKILLDES_"&amp;--MID(N58,25,5),'04_语言配置表2'!A:A,0),0)</f>
        <v>技能名称：#屠龙 (帝国枪兵曾参与过屠龙的战斗，经验丰富。)
技能说明
#[color=645252,fontsize=20]帝国枪兵对阵1人兵团和4人兵团时，暴击值提高[-][color=48b946,fontsize=20]{($level+$ulevel)*30+120}[-][color=645252,fontsize=20]。[-]</v>
      </c>
      <c r="R58" s="43" t="str">
        <f>"技能名称："&amp;INDEX('04_语言配置表2'!C:C,MATCH("SKILL_"&amp;--MID(N58,35,5),'04_语言配置表2'!A:A,0),0)&amp;" ("&amp;INDEX('04_语言配置表2'!B:B,MATCH("SKILLDES1_"&amp;--MID(N58,35,5),'04_语言配置表2'!A:A,0),0)&amp;")"&amp;"
"&amp;"技能说明"&amp;"
"&amp;INDEX('04_语言配置表2'!C:C,MATCH("SKILLDES_"&amp;--MID(N58,35,5),'04_语言配置表2'!A:A,0),0)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8" s="289" t="str">
        <f>IF(INDEX(兵团team!EX:EX,MATCH(兵团基本资料!A:A,兵团team!A:A,0),0)=1,"可觉醒","不可觉醒")</f>
        <v>不可觉醒</v>
      </c>
      <c r="T58" s="289" t="str">
        <f>INDEX(兵团team!EN:EN,MATCH(兵团基本资料!A:A,兵团team!A:A,0),0)</f>
        <v>[1011,1012,1013,1014]</v>
      </c>
      <c r="U58" s="310" t="str">
        <f>IFERROR("任务提示："&amp;INDEX('04_语言配置表6'!C:C,MATCH("TASKDONE_"&amp;--MID(T58,2,4),'04_语言配置表6'!A:A,0),0)&amp;"
"&amp;"任务说明："&amp;"
"&amp;INDEX('04_语言配置表6'!C:C,MATCH("KAKUSE_MESSION_"&amp;--MID(T58,2,4),'04_语言配置表6'!A:A,0),0),"无")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8" s="310" t="str">
        <f>IFERROR("任务提示："&amp;INDEX('04_语言配置表6'!C:C,MATCH("TASKDONE_"&amp;--MID(T58,7,4),'04_语言配置表6'!A:A,0),0)&amp;"
"&amp;"任务说明："&amp;"
"&amp;INDEX('04_语言配置表6'!C:C,MATCH("KAKUSE_MESSION_"&amp;--MID(T58,7,4),'04_语言配置表6'!A:A,0),0),"无")</f>
        <v>任务提示：#击杀5个野怪
任务说明：
#[color=3c2a1e,fontsize=18]在联盟探索中，消灭[-][color=1ca216,fontsize=18]5[-][color=3c2a1e,fontsize=18]个野怪。[-]</v>
      </c>
      <c r="W58" s="310" t="str">
        <f>IFERROR("任务提示："&amp;INDEX('04_语言配置表6'!C:C,MATCH("TASKDONE_"&amp;--MID(T58,12,4),'04_语言配置表6'!A:A,0),0)&amp;"
"&amp;"任务说明："&amp;"
"&amp;INDEX('04_语言配置表6'!C:C,MATCH("KAKUSE_MESSION_"&amp;--MID(T58,12,4),'04_语言配置表6'!A:A,0),0),"无")</f>
        <v>任务提示：#收集100个英魂
任务说明：
#[color=3c2a1e,fontsize=18]在地下城14-2，14-4中收集[-][color=1ca216,fontsize=18]100[-][color=3c2a1e,fontsize=18]个皇家禁卫英魂。[-]</v>
      </c>
      <c r="X58" s="314" t="str">
        <f>IFERROR("任务提示："&amp;INDEX('04_语言配置表6'!B:B,MATCH("TASKDONE_"&amp;--MID(T58,17,4),'04_语言配置表6'!A:A,0),0)&amp;"
"&amp;"任务说明："&amp;"
"&amp;INDEX('04_语言配置表6'!C:C,MATCH("KAKUSE_MESSION_"&amp;--MID(T58,17,4)&amp;"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9" spans="1:24">
      <c r="A59" s="41">
        <v>807</v>
      </c>
      <c r="B59" s="41" t="s">
        <v>172</v>
      </c>
      <c r="C59" s="43" t="str">
        <f>INDEX('04_语言配置表2'!$C:$C,MATCH("TEAMDES_"&amp;A59,'04_语言配置表2'!$A:$A,0),0)</f>
        <v>#多头龙</v>
      </c>
      <c r="D59" s="289" t="e">
        <f>INDEX('04_语言配置表2'!$C:$C,MATCH("TEAM_DINGWEI_"&amp;A59,'04_语言配置表2'!$A:$A,0),0)</f>
        <v>#N/A</v>
      </c>
      <c r="E59" s="289" t="str">
        <f>INDEX(兵团team!D:D,MATCH(兵团基本资料!$A:$A,兵团team!$A:$A,0),0)</f>
        <v>驯兽师要塞</v>
      </c>
      <c r="F59" s="289" t="str">
        <f>INDEX(兵团team!E:E,MATCH(兵团基本资料!$A:$A,兵团team!$A:$A,0),0)</f>
        <v>神兽</v>
      </c>
      <c r="G59" s="289" t="str">
        <f>INDEX(兵团team!F:F,MATCH(兵团基本资料!$A:$A,兵团team!$A:$A,0),0)</f>
        <v>输出</v>
      </c>
      <c r="H59" s="289">
        <f>INDEX(兵团team!G:G,MATCH(兵团基本资料!$A:$A,兵团team!$A:$A,0),0)</f>
        <v>1</v>
      </c>
      <c r="I59" s="289" t="str">
        <f>INDEX(兵团team!H:H,MATCH(兵团基本资料!$A:$A,兵团team!$A:$A,0),0)</f>
        <v>地面</v>
      </c>
      <c r="J59" s="289">
        <f>INDEX(兵团team!K:K,MATCH(兵团基本资料!$A:$A,兵团team!$A:$A,0),0)</f>
        <v>3</v>
      </c>
      <c r="K59" s="289" t="str">
        <f>IF(INDEX(兵团team!K:K,MATCH(兵团基本资料!$A:$A,兵团team!$A:$A,0),0)=1,"13",IF(INDEX(兵团team!K:K,MATCH(兵团基本资料!$A:$A,兵团team!$A:$A,0),0)=2,"14",IF(INDEX(兵团team!K:K,MATCH(兵团基本资料!$A:$A,兵团team!$A:$A,0),0)=3,"15","")))</f>
        <v>15</v>
      </c>
      <c r="L59" s="289" t="str">
        <f>INDEX(兵团team!DR:DR,MATCH(兵团基本资料!A59,兵团team!A:A,0),0)</f>
        <v>[1,50213]</v>
      </c>
      <c r="M59" s="43" t="str">
        <f>IFERROR("天赋名称："&amp;INDEX(语言辅助表!$Y:$Y,MATCH(--MID(L59,4,5),语言辅助表!$X:$X,0),0)&amp;"
"&amp;"天赋说明："&amp;"
"&amp;INDEX(语言辅助表!$Z:$Z,MATCH(--MID(L59,4,5),语言辅助表!$X:$X,0),0),"无")</f>
        <v>天赋名称：破甲
天赋说明：
[color=562600]攻击兵团降低目标兵团[-][color=1ca216,fontsize=20]{($level+$ulevel)*4+16}%[-][color=562600]防御，不可叠加[-]</v>
      </c>
      <c r="N59" s="41" t="str">
        <f>INDEX(兵团team!AW:AW,MATCH(兵团基本资料!A59,兵团team!A:A,0),0)</f>
        <v>[[1,50008],[3,52003],[3,52002],[2,51014]]</v>
      </c>
      <c r="O59" s="43" t="e">
        <f>"技能名称："&amp;INDEX('04_语言配置表2'!C:C,MATCH("SKILL_"&amp;--MID(N59,5,5),'04_语言配置表2'!A:A,0),0)&amp;" ("&amp;INDEX('04_语言配置表2'!B:B,MATCH("SKILLDES1_"&amp;--MID(N59,5,5),'04_语言配置表2'!A:A,0),0)&amp;")"&amp;"
"&amp;"技能说明"&amp;"
"&amp;INDEX('04_语言配置表2'!C:C,MATCH("SKILLDES_"&amp;--MID(N59,5,5),'04_语言配置表2'!A:A,0),0)</f>
        <v>#N/A</v>
      </c>
      <c r="P59" s="43" t="e">
        <f>"技能名称："&amp;INDEX('04_语言配置表2'!C:C,MATCH("SKILL_"&amp;--MID(N59,15,5),'04_语言配置表2'!A:A,0),0)&amp;" ("&amp;INDEX('04_语言配置表2'!B:B,MATCH("SKILLDES1_"&amp;--MID(N59,15,5),'04_语言配置表2'!A:A,0),0)&amp;")"&amp;"
"&amp;"技能说明"&amp;"
"&amp;INDEX('04_语言配置表2'!C:C,MATCH("SKILLDES_"&amp;--MID(N59,15,5),'04_语言配置表2'!A:A,0),0)</f>
        <v>#N/A</v>
      </c>
      <c r="Q59" s="43" t="str">
        <f>"技能名称："&amp;INDEX('04_语言配置表2'!C:C,MATCH("SKILL_"&amp;--MID(N59,25,5),'04_语言配置表2'!A:A,0),0)&amp;" ("&amp;INDEX('04_语言配置表2'!B:B,MATCH("SKILLDES1_"&amp;--MID(N59,25,5),'04_语言配置表2'!A:A,0),0)&amp;")"&amp;"
"&amp;"技能说明"&amp;"
"&amp;INDEX('04_语言配置表2'!C:C,MATCH("SKILLDES_"&amp;--MID(N59,25,5),'04_语言配置表2'!A:A,0),0)</f>
        <v>技能名称：#屠龙 (帝国枪兵曾参与过屠龙的战斗，经验丰富。)
技能说明
#[color=645252,fontsize=20]帝国枪兵对阵1人兵团和4人兵团时，暴击值提高[-][color=48b946,fontsize=20]{($level+$ulevel)*30+120}[-][color=645252,fontsize=20]。[-]</v>
      </c>
      <c r="R59" s="43" t="str">
        <f>"技能名称："&amp;INDEX('04_语言配置表2'!C:C,MATCH("SKILL_"&amp;--MID(N59,35,5),'04_语言配置表2'!A:A,0),0)&amp;" ("&amp;INDEX('04_语言配置表2'!B:B,MATCH("SKILLDES1_"&amp;--MID(N59,35,5),'04_语言配置表2'!A:A,0),0)&amp;")"&amp;"
"&amp;"技能说明"&amp;"
"&amp;INDEX('04_语言配置表2'!C:C,MATCH("SKILLDES_"&amp;--MID(N59,35,5),'04_语言配置表2'!A:A,0),0)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9" s="289" t="str">
        <f>IF(INDEX(兵团team!EX:EX,MATCH(兵团基本资料!A:A,兵团team!A:A,0),0)=1,"可觉醒","不可觉醒")</f>
        <v>不可觉醒</v>
      </c>
      <c r="T59" s="289" t="str">
        <f>INDEX(兵团team!EN:EN,MATCH(兵团基本资料!A:A,兵团team!A:A,0),0)</f>
        <v>[1011,1012,1013,1014]</v>
      </c>
      <c r="U59" s="310" t="str">
        <f>IFERROR("任务提示："&amp;INDEX('04_语言配置表6'!C:C,MATCH("TASKDONE_"&amp;--MID(T59,2,4),'04_语言配置表6'!A:A,0),0)&amp;"
"&amp;"任务说明："&amp;"
"&amp;INDEX('04_语言配置表6'!C:C,MATCH("KAKUSE_MESSION_"&amp;--MID(T59,2,4),'04_语言配置表6'!A:A,0),0),"无")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9" s="310" t="str">
        <f>IFERROR("任务提示："&amp;INDEX('04_语言配置表6'!C:C,MATCH("TASKDONE_"&amp;--MID(T59,7,4),'04_语言配置表6'!A:A,0),0)&amp;"
"&amp;"任务说明："&amp;"
"&amp;INDEX('04_语言配置表6'!C:C,MATCH("KAKUSE_MESSION_"&amp;--MID(T59,7,4),'04_语言配置表6'!A:A,0),0),"无")</f>
        <v>任务提示：#击杀5个野怪
任务说明：
#[color=3c2a1e,fontsize=18]在联盟探索中，消灭[-][color=1ca216,fontsize=18]5[-][color=3c2a1e,fontsize=18]个野怪。[-]</v>
      </c>
      <c r="W59" s="310" t="str">
        <f>IFERROR("任务提示："&amp;INDEX('04_语言配置表6'!C:C,MATCH("TASKDONE_"&amp;--MID(T59,12,4),'04_语言配置表6'!A:A,0),0)&amp;"
"&amp;"任务说明："&amp;"
"&amp;INDEX('04_语言配置表6'!C:C,MATCH("KAKUSE_MESSION_"&amp;--MID(T59,12,4),'04_语言配置表6'!A:A,0),0),"无")</f>
        <v>任务提示：#收集100个英魂
任务说明：
#[color=3c2a1e,fontsize=18]在地下城14-2，14-4中收集[-][color=1ca216,fontsize=18]100[-][color=3c2a1e,fontsize=18]个皇家禁卫英魂。[-]</v>
      </c>
      <c r="X59" s="314" t="str">
        <f>IFERROR("任务提示："&amp;INDEX('04_语言配置表6'!B:B,MATCH("TASKDONE_"&amp;--MID(T59,17,4),'04_语言配置表6'!A:A,0),0)&amp;"
"&amp;"任务说明："&amp;"
"&amp;INDEX('04_语言配置表6'!C:C,MATCH("KAKUSE_MESSION_"&amp;--MID(T59,17,4)&amp;"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0" spans="1:24">
      <c r="A60" s="41">
        <v>901</v>
      </c>
      <c r="B60" s="41" t="s">
        <v>6882</v>
      </c>
      <c r="C60" s="43" t="str">
        <f>INDEX('04_语言配置表2'!$C:$C,MATCH("TEAMDES_"&amp;A60,'04_语言配置表2'!$A:$A,0),0)</f>
        <v>#仅存于传说和童话中的美丽仙灵，任何对她不利的角色都会遭到听众们的厌恶，从而结局悲惨凄凉。</v>
      </c>
      <c r="D60" s="289" t="str">
        <f>INDEX('04_语言配置表2'!$C:$C,MATCH("TEAM_DINGWEI_"&amp;A60,'04_语言配置表2'!$A:$A,0),0)</f>
        <v>#死亡破碎，沉默目标，增加英雄初始魔法</v>
      </c>
      <c r="E60" s="289" t="str">
        <f>INDEX(兵团team!D:D,MATCH(兵团基本资料!$A:$A,兵团team!$A:$A,0),0)</f>
        <v>元素</v>
      </c>
      <c r="F60" s="289" t="str">
        <f>INDEX(兵团team!E:E,MATCH(兵团基本资料!$A:$A,兵团team!$A:$A,0),0)</f>
        <v>驯兽师</v>
      </c>
      <c r="G60" s="289" t="str">
        <f>INDEX(兵团team!F:F,MATCH(兵团基本资料!$A:$A,兵团team!$A:$A,0),0)</f>
        <v>突击</v>
      </c>
      <c r="H60" s="289">
        <f>INDEX(兵团team!G:G,MATCH(兵团基本资料!$A:$A,兵团team!$A:$A,0),0)</f>
        <v>9</v>
      </c>
      <c r="I60" s="289" t="str">
        <f>INDEX(兵团team!H:H,MATCH(兵团基本资料!$A:$A,兵团team!$A:$A,0),0)</f>
        <v>飞行</v>
      </c>
      <c r="J60" s="289">
        <f>INDEX(兵团team!K:K,MATCH(兵团基本资料!$A:$A,兵团team!$A:$A,0),0)</f>
        <v>1</v>
      </c>
      <c r="K60" s="289" t="str">
        <f>IF(INDEX(兵团team!K:K,MATCH(兵团基本资料!$A:$A,兵团team!$A:$A,0),0)=1,"13",IF(INDEX(兵团team!K:K,MATCH(兵团基本资料!$A:$A,兵团team!$A:$A,0),0)=2,"14",IF(INDEX(兵团team!K:K,MATCH(兵团基本资料!$A:$A,兵团team!$A:$A,0),0)=3,"15","")))</f>
        <v>13</v>
      </c>
      <c r="L60" s="289" t="str">
        <f>INDEX(兵团team!DR:DR,MATCH(兵团基本资料!A60,兵团team!A:A,0),0)</f>
        <v>[3,52067]</v>
      </c>
      <c r="M60" s="43" t="str">
        <f>IFERROR("天赋名称："&amp;INDEX(语言辅助表!$Y:$Y,MATCH(--MID(L60,4,5),语言辅助表!$X:$X,0),0)&amp;"
"&amp;"天赋说明："&amp;"
"&amp;INDEX(语言辅助表!$Z:$Z,MATCH(--MID(L60,4,5),语言辅助表!$X:$X,0),0),"无")</f>
        <v>天赋名称：迂回
天赋说明：
[color=562600]优先攻击敌方后排，对射手及魔法兵团伤害提高[-][color=1ca216,fontsize=20]{($level+$ulevel)*6+24}%[-]</v>
      </c>
      <c r="N60" s="41" t="str">
        <f>INDEX(兵团team!AW:AW,MATCH(兵团基本资料!A60,兵团team!A:A,0),0)</f>
        <v>[[1,50459],[1,50460],[1,50461],[1,50462]]</v>
      </c>
      <c r="O60" s="43" t="str">
        <f>"技能名称："&amp;INDEX('04_语言配置表2'!C:C,MATCH("SKILL_"&amp;--MID(N60,5,5),'04_语言配置表2'!A:A,0),0)&amp;" ("&amp;INDEX('04_语言配置表2'!B:B,MATCH("SKILLDES1_"&amp;--MID(N60,5,5),'04_语言配置表2'!A:A,0),0)&amp;")"&amp;"
"&amp;"技能说明"&amp;"
"&amp;INDEX('04_语言配置表2'!C:C,MATCH("SKILLDES_"&amp;--MID(N60,5,5),'04_语言配置表2'!A:A,0),0)</f>
        <v>技能名称：#能量破碎 (死亡凋零，万物回归。)
技能说明
#[color=645252,fontsize=20]每个魔法仙灵死亡时，对目标单位造成相当于目标最大生命值[-][color=48b946,fontsize=20]{($level+$ulevel)*0.25+2.75}%[-][color=645252,fontsize=20]的伤害（最高相当于1000%自身攻击的伤害）。[-]</v>
      </c>
      <c r="P60" s="43" t="str">
        <f>"技能名称："&amp;INDEX('04_语言配置表2'!C:C,MATCH("SKILL_"&amp;--MID(N60,15,5),'04_语言配置表2'!A:A,0),0)&amp;" ("&amp;INDEX('04_语言配置表2'!B:B,MATCH("SKILLDES1_"&amp;--MID(N60,15,5),'04_语言配置表2'!A:A,0),0)&amp;")"&amp;"
"&amp;"技能说明"&amp;"
"&amp;INDEX('04_语言配置表2'!C:C,MATCH("SKILLDES_"&amp;--MID(N60,15,5),'04_语言配置表2'!A:A,0),0)</f>
        <v>技能名称：#仙灵祝福 (我们是魔力的宠儿。)
技能说明
#[color=645252,fontsize=20]魔法仙灵兵团在开场时，提高当前所在路的己方兵团[-][color=48b946,fontsize=20]{(($level+$ulevel)*0.5+2.5)}%[-][color=645252,fontsize=20]法术免伤，自身效果翻倍。[-]</v>
      </c>
      <c r="Q60" s="43" t="str">
        <f>"技能名称："&amp;INDEX('04_语言配置表2'!C:C,MATCH("SKILL_"&amp;--MID(N60,25,5),'04_语言配置表2'!A:A,0),0)&amp;" ("&amp;INDEX('04_语言配置表2'!B:B,MATCH("SKILLDES1_"&amp;--MID(N60,25,5),'04_语言配置表2'!A:A,0),0)&amp;")"&amp;"
"&amp;"技能说明"&amp;"
"&amp;INDEX('04_语言配置表2'!C:C,MATCH("SKILLDES_"&amp;--MID(N60,25,5),'04_语言配置表2'!A:A,0),0)</f>
        <v>技能名称：#灵感 (丰沛的魔力在战场上涌动。)
技能说明
#[color=645252,fontsize=20]魔法仙灵兵团上场时，提高己方英雄初始魔法[-][color=48b946,fontsize=20]{($level+$ulevel)*2+8}[-][color=645252,fontsize=20]。[-]</v>
      </c>
      <c r="R60" s="43" t="str">
        <f>"技能名称："&amp;INDEX('04_语言配置表2'!C:C,MATCH("SKILL_"&amp;--MID(N60,35,5),'04_语言配置表2'!A:A,0),0)&amp;" ("&amp;INDEX('04_语言配置表2'!B:B,MATCH("SKILLDES1_"&amp;--MID(N60,35,5),'04_语言配置表2'!A:A,0),0)&amp;")"&amp;"
"&amp;"技能说明"&amp;"
"&amp;INDEX('04_语言配置表2'!C:C,MATCH("SKILLDES_"&amp;--MID(N60,35,5),'04_语言配置表2'!A:A,0),0)</f>
        <v>技能名称：#奉献 (嘘！在死亡面前保持安静。)
技能说明
#[color=645252,fontsize=20]每个魔法仙灵死亡时，额外对目标单位造成[-][color=48b946,fontsize=20]「沉默」[-][color=645252,fontsize=20]效果，持续[-][color=48b946,fontsize=20]{($level+$ulevel)*0.15+1.85}[-][color=645252,fontsize=20]秒。[-]</v>
      </c>
      <c r="S60" s="289" t="str">
        <f>IF(INDEX(兵团team!EX:EX,MATCH(兵团基本资料!A:A,兵团team!A:A,0),0)=1,"可觉醒","不可觉醒")</f>
        <v>不可觉醒</v>
      </c>
      <c r="T60" s="289" t="str">
        <f>INDEX(兵团team!EN:EN,MATCH(兵团基本资料!A:A,兵团team!A:A,0),0)</f>
        <v>[1011,1012,1013,1014]</v>
      </c>
      <c r="U60" s="310" t="str">
        <f>IFERROR("任务提示："&amp;INDEX('04_语言配置表6'!C:C,MATCH("TASKDONE_"&amp;--MID(T60,2,4),'04_语言配置表6'!A:A,0),0)&amp;"
"&amp;"任务说明："&amp;"
"&amp;INDEX('04_语言配置表6'!C:C,MATCH("KAKUSE_MESSION_"&amp;--MID(T60,2,4),'04_语言配置表6'!A:A,0),0),"无")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0" s="310" t="str">
        <f>IFERROR("任务提示："&amp;INDEX('04_语言配置表6'!C:C,MATCH("TASKDONE_"&amp;--MID(T60,7,4),'04_语言配置表6'!A:A,0),0)&amp;"
"&amp;"任务说明："&amp;"
"&amp;INDEX('04_语言配置表6'!C:C,MATCH("KAKUSE_MESSION_"&amp;--MID(T60,7,4),'04_语言配置表6'!A:A,0),0),"无")</f>
        <v>任务提示：#击杀5个野怪
任务说明：
#[color=3c2a1e,fontsize=18]在联盟探索中，消灭[-][color=1ca216,fontsize=18]5[-][color=3c2a1e,fontsize=18]个野怪。[-]</v>
      </c>
      <c r="W60" s="310" t="str">
        <f>IFERROR("任务提示："&amp;INDEX('04_语言配置表6'!C:C,MATCH("TASKDONE_"&amp;--MID(T60,12,4),'04_语言配置表6'!A:A,0),0)&amp;"
"&amp;"任务说明："&amp;"
"&amp;INDEX('04_语言配置表6'!C:C,MATCH("KAKUSE_MESSION_"&amp;--MID(T60,12,4),'04_语言配置表6'!A:A,0),0),"无")</f>
        <v>任务提示：#收集100个英魂
任务说明：
#[color=3c2a1e,fontsize=18]在地下城14-2，14-4中收集[-][color=1ca216,fontsize=18]100[-][color=3c2a1e,fontsize=18]个皇家禁卫英魂。[-]</v>
      </c>
      <c r="X60" s="314" t="str">
        <f>IFERROR("任务提示："&amp;INDEX('04_语言配置表6'!B:B,MATCH("TASKDONE_"&amp;--MID(T60,17,4),'04_语言配置表6'!A:A,0),0)&amp;"
"&amp;"任务说明："&amp;"
"&amp;INDEX('04_语言配置表6'!C:C,MATCH("KAKUSE_MESSION_"&amp;--MID(T60,17,4)&amp;"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1" spans="1:24">
      <c r="A61" s="41">
        <v>902</v>
      </c>
      <c r="B61" s="41" t="s">
        <v>6883</v>
      </c>
      <c r="C61" s="43" t="str">
        <f>INDEX('04_语言配置表2'!$C:$C,MATCH("TEAMDES_"&amp;A61,'04_语言配置表2'!$A:$A,0),0)</f>
        <v>#从气元素之间的冲突和战争中诞生的能量体，任何敢于直面它的敌人都会被激荡的电荷所标记。</v>
      </c>
      <c r="D61" s="289" t="str">
        <f>INDEX('04_语言配置表2'!$C:$C,MATCH("TEAM_DINGWEI_"&amp;A61,'04_语言配置表2'!$A:$A,0),0)</f>
        <v>#静电标记，额外增伤，对单体多次打击</v>
      </c>
      <c r="E61" s="289" t="str">
        <f>INDEX(兵团team!D:D,MATCH(兵团基本资料!$A:$A,兵团team!$A:$A,0),0)</f>
        <v>元素</v>
      </c>
      <c r="F61" s="289" t="str">
        <f>INDEX(兵团team!E:E,MATCH(兵团基本资料!$A:$A,兵团team!$A:$A,0),0)</f>
        <v>驯兽师</v>
      </c>
      <c r="G61" s="289" t="str">
        <f>INDEX(兵团team!F:F,MATCH(兵团基本资料!$A:$A,兵团team!$A:$A,0),0)</f>
        <v>远程</v>
      </c>
      <c r="H61" s="289">
        <f>INDEX(兵团team!G:G,MATCH(兵团基本资料!$A:$A,兵团team!$A:$A,0),0)</f>
        <v>9</v>
      </c>
      <c r="I61" s="289" t="str">
        <f>INDEX(兵团team!H:H,MATCH(兵团基本资料!$A:$A,兵团team!$A:$A,0),0)</f>
        <v>地面</v>
      </c>
      <c r="J61" s="289">
        <f>INDEX(兵团team!K:K,MATCH(兵团基本资料!$A:$A,兵团team!$A:$A,0),0)</f>
        <v>2</v>
      </c>
      <c r="K61" s="289" t="str">
        <f>IF(INDEX(兵团team!K:K,MATCH(兵团基本资料!$A:$A,兵团team!$A:$A,0),0)=1,"13",IF(INDEX(兵团team!K:K,MATCH(兵团基本资料!$A:$A,兵团team!$A:$A,0),0)=2,"14",IF(INDEX(兵团team!K:K,MATCH(兵团基本资料!$A:$A,兵团team!$A:$A,0),0)=3,"15","")))</f>
        <v>14</v>
      </c>
      <c r="L61" s="289" t="str">
        <f>INDEX(兵团team!DR:DR,MATCH(兵团基本资料!A61,兵团team!A:A,0),0)</f>
        <v>[3,52066]</v>
      </c>
      <c r="M61" s="43" t="str">
        <f>IFERROR("天赋名称："&amp;INDEX(语言辅助表!$Y:$Y,MATCH(--MID(L61,4,5),语言辅助表!$X:$X,0),0)&amp;"
"&amp;"天赋说明："&amp;"
"&amp;INDEX(语言辅助表!$Z:$Z,MATCH(--MID(L61,4,5),语言辅助表!$X:$X,0),0),"无")</f>
        <v>天赋名称：狙击
天赋说明：
[color=562600]与目标距离影响伤害，每100攻击距离提高[-][color=1ca216,fontsize=20]{($level+$ulevel)*1+4}%[-][color=562600]攻击[-]</v>
      </c>
      <c r="N61" s="41" t="str">
        <f>INDEX(兵团team!AW:AW,MATCH(兵团基本资料!A61,兵团team!A:A,0),0)</f>
        <v>[[2,59217],[1,50465],[1,50466],[2,59216]]</v>
      </c>
      <c r="O61" s="43" t="str">
        <f>"技能名称："&amp;INDEX('04_语言配置表2'!C:C,MATCH("SKILL_"&amp;--MID(N61,5,5),'04_语言配置表2'!A:A,0),0)&amp;" ("&amp;INDEX('04_语言配置表2'!B:B,MATCH("SKILLDES1_"&amp;--MID(N61,5,5),'04_语言配置表2'!A:A,0),0)&amp;")"&amp;"
"&amp;"技能说明"&amp;"
"&amp;INDEX('04_语言配置表2'!C:C,MATCH("SKILLDES_"&amp;--MID(N61,5,5),'04_语言配置表2'!A:A,0),0)</f>
        <v>技能名称：#静电标记 (感受被闪电缠绕的快感。)
技能说明
#[color=645252,fontsize=20]雷元素兵团在开场时，对所在路的所有敌方兵团造成[-][color=48b946,fontsize=20]「静电」[-][color=645252,fontsize=20]效果，持续[-][color=48b946,fontsize=20]{(($level+$ulevel)*1+11)}[-][color=645252,fontsize=20]秒。[-]</v>
      </c>
      <c r="P61" s="43" t="str">
        <f>"技能名称："&amp;INDEX('04_语言配置表2'!C:C,MATCH("SKILL_"&amp;--MID(N61,15,5),'04_语言配置表2'!A:A,0),0)&amp;" ("&amp;INDEX('04_语言配置表2'!B:B,MATCH("SKILLDES1_"&amp;--MID(N61,15,5),'04_语言配置表2'!A:A,0),0)&amp;")"&amp;"
"&amp;"技能说明"&amp;"
"&amp;INDEX('04_语言配置表2'!C:C,MATCH("SKILLDES_"&amp;--MID(N61,15,5),'04_语言配置表2'!A:A,0),0)</f>
        <v>技能名称：#闪电弹射 (追逐雷与闪电的力量。)
技能说明
#[color=645252,fontsize=20]雷元素的普通攻击有[-][color=48b946,fontsize=20]{($level+$ulevel)*1+5}%[-][color=645252,fontsize=20]的概率对目标单位释放闪电，造成300%攻击的伤害。[-]</v>
      </c>
      <c r="Q61" s="43" t="str">
        <f>"技能名称："&amp;INDEX('04_语言配置表2'!C:C,MATCH("SKILL_"&amp;--MID(N61,25,5),'04_语言配置表2'!A:A,0),0)&amp;" ("&amp;INDEX('04_语言配置表2'!B:B,MATCH("SKILLDES1_"&amp;--MID(N61,25,5),'04_语言配置表2'!A:A,0),0)&amp;")"&amp;"
"&amp;"技能说明"&amp;"
"&amp;INDEX('04_语言配置表2'!C:C,MATCH("SKILLDES_"&amp;--MID(N61,25,5),'04_语言配置表2'!A:A,0),0)</f>
        <v>技能名称：#元素之力 (云雾消散，终得光明。)
技能说明
#[color=645252,fontsize=20]雷元素上场时，提高所有己方兵团[-][color=48b946,fontsize=20]{($level+$ulevel)*1.8+5.7}%[-][color=645252,fontsize=20]的气系法术免伤，并降低所有敌方兵团[-][color=48b946,fontsize=20]{($level+$ulevel)*1.2+3.8}%[-][color=645252,fontsize=20]的气系法术免伤。[-]</v>
      </c>
      <c r="R61" s="43" t="str">
        <f>"技能名称："&amp;INDEX('04_语言配置表2'!C:C,MATCH("SKILL_"&amp;--MID(N61,35,5),'04_语言配置表2'!A:A,0),0)&amp;" ("&amp;INDEX('04_语言配置表2'!B:B,MATCH("SKILLDES1_"&amp;--MID(N61,35,5),'04_语言配置表2'!A:A,0),0)&amp;")"&amp;"
"&amp;"技能说明"&amp;"
"&amp;INDEX('04_语言配置表2'!C:C,MATCH("SKILLDES_"&amp;--MID(N61,35,5),'04_语言配置表2'!A:A,0),0)</f>
        <v>技能名称：#静电穿透 (雷电，狂暴了！)
技能说明
#[color=645252,fontsize=20]雷元素的兵团伤害提高[-][color=48b946,fontsize=20]{($level+$ulevel)*1+9}%[-][color=645252,fontsize=20]，对受到[-][color=48b946,fontsize=20]「静电」[-][color=645252,fontsize=20]效果的目标单位效果翻倍。[-]</v>
      </c>
      <c r="S61" s="289" t="str">
        <f>IF(INDEX(兵团team!EX:EX,MATCH(兵团基本资料!A:A,兵团team!A:A,0),0)=1,"可觉醒","不可觉醒")</f>
        <v>不可觉醒</v>
      </c>
      <c r="T61" s="289" t="str">
        <f>INDEX(兵团team!EN:EN,MATCH(兵团基本资料!A:A,兵团team!A:A,0),0)</f>
        <v>[1011,1012,1013,1014]</v>
      </c>
      <c r="U61" s="310" t="str">
        <f>IFERROR("任务提示："&amp;INDEX('04_语言配置表6'!C:C,MATCH("TASKDONE_"&amp;--MID(T61,2,4),'04_语言配置表6'!A:A,0),0)&amp;"
"&amp;"任务说明："&amp;"
"&amp;INDEX('04_语言配置表6'!C:C,MATCH("KAKUSE_MESSION_"&amp;--MID(T61,2,4),'04_语言配置表6'!A:A,0),0),"无")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1" s="310" t="str">
        <f>IFERROR("任务提示："&amp;INDEX('04_语言配置表6'!C:C,MATCH("TASKDONE_"&amp;--MID(T61,7,4),'04_语言配置表6'!A:A,0),0)&amp;"
"&amp;"任务说明："&amp;"
"&amp;INDEX('04_语言配置表6'!C:C,MATCH("KAKUSE_MESSION_"&amp;--MID(T61,7,4),'04_语言配置表6'!A:A,0),0),"无")</f>
        <v>任务提示：#击杀5个野怪
任务说明：
#[color=3c2a1e,fontsize=18]在联盟探索中，消灭[-][color=1ca216,fontsize=18]5[-][color=3c2a1e,fontsize=18]个野怪。[-]</v>
      </c>
      <c r="W61" s="310" t="str">
        <f>IFERROR("任务提示："&amp;INDEX('04_语言配置表6'!C:C,MATCH("TASKDONE_"&amp;--MID(T61,12,4),'04_语言配置表6'!A:A,0),0)&amp;"
"&amp;"任务说明："&amp;"
"&amp;INDEX('04_语言配置表6'!C:C,MATCH("KAKUSE_MESSION_"&amp;--MID(T61,12,4),'04_语言配置表6'!A:A,0),0),"无")</f>
        <v>任务提示：#收集100个英魂
任务说明：
#[color=3c2a1e,fontsize=18]在地下城14-2，14-4中收集[-][color=1ca216,fontsize=18]100[-][color=3c2a1e,fontsize=18]个皇家禁卫英魂。[-]</v>
      </c>
      <c r="X61" s="314" t="str">
        <f>IFERROR("任务提示："&amp;INDEX('04_语言配置表6'!B:B,MATCH("TASKDONE_"&amp;--MID(T61,17,4),'04_语言配置表6'!A:A,0),0)&amp;"
"&amp;"任务说明："&amp;"
"&amp;INDEX('04_语言配置表6'!C:C,MATCH("KAKUSE_MESSION_"&amp;--MID(T61,17,4)&amp;"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2" spans="1:24">
      <c r="A62" s="41">
        <v>903</v>
      </c>
      <c r="B62" s="41" t="s">
        <v>6884</v>
      </c>
      <c r="C62" s="43" t="str">
        <f>INDEX('04_语言配置表2'!$C:$C,MATCH("TEAMDES_"&amp;A62,'04_语言配置表2'!$A:$A,0),0)</f>
        <v>#水元素在遇冷后拟态而成的生命体，每当遇到威胁时会释放出积压在体内的低温将全部敌人冻结。</v>
      </c>
      <c r="D62" s="289" t="str">
        <f>INDEX('04_语言配置表2'!$C:$C,MATCH("TEAM_DINGWEI_"&amp;A62,'04_语言配置表2'!$A:$A,0),0)</f>
        <v>#控制型法师，全场冰封，辅助冰墙</v>
      </c>
      <c r="E62" s="289" t="str">
        <f>INDEX(兵团team!D:D,MATCH(兵团基本资料!$A:$A,兵团team!$A:$A,0),0)</f>
        <v>元素</v>
      </c>
      <c r="F62" s="289" t="str">
        <f>INDEX(兵团team!E:E,MATCH(兵团基本资料!$A:$A,兵团team!$A:$A,0),0)</f>
        <v>驯兽师</v>
      </c>
      <c r="G62" s="289" t="str">
        <f>INDEX(兵团team!F:F,MATCH(兵团基本资料!$A:$A,兵团team!$A:$A,0),0)</f>
        <v>魔法</v>
      </c>
      <c r="H62" s="289">
        <f>INDEX(兵团team!G:G,MATCH(兵团基本资料!$A:$A,兵团team!$A:$A,0),0)</f>
        <v>9</v>
      </c>
      <c r="I62" s="289" t="str">
        <f>INDEX(兵团team!H:H,MATCH(兵团基本资料!$A:$A,兵团team!$A:$A,0),0)</f>
        <v>地面</v>
      </c>
      <c r="J62" s="289">
        <f>INDEX(兵团team!K:K,MATCH(兵团基本资料!$A:$A,兵团team!$A:$A,0),0)</f>
        <v>2</v>
      </c>
      <c r="K62" s="289" t="str">
        <f>IF(INDEX(兵团team!K:K,MATCH(兵团基本资料!$A:$A,兵团team!$A:$A,0),0)=1,"13",IF(INDEX(兵团team!K:K,MATCH(兵团基本资料!$A:$A,兵团team!$A:$A,0),0)=2,"14",IF(INDEX(兵团team!K:K,MATCH(兵团基本资料!$A:$A,兵团team!$A:$A,0),0)=3,"15","")))</f>
        <v>14</v>
      </c>
      <c r="L62" s="289" t="str">
        <f>INDEX(兵团team!DR:DR,MATCH(兵团基本资料!A62,兵团team!A:A,0),0)</f>
        <v>[2,51121]</v>
      </c>
      <c r="M62" s="43" t="str">
        <f>IFERROR("天赋名称："&amp;INDEX(语言辅助表!$Y:$Y,MATCH(--MID(L62,4,5),语言辅助表!$X:$X,0),0)&amp;"
"&amp;"天赋说明："&amp;"
"&amp;INDEX(语言辅助表!$Z:$Z,MATCH(--MID(L62,4,5),语言辅助表!$X:$X,0),0),"无")</f>
        <v>天赋名称：聚能
天赋说明：
[color=562600]魔法兵团精通法术奥义，英雄法术免伤提高[-][color=1ca216,fontsize=20]{($level+$ulevel)*2+8}%[-]</v>
      </c>
      <c r="N62" s="41" t="str">
        <f>INDEX(兵团team!AW:AW,MATCH(兵团基本资料!A62,兵团team!A:A,0),0)</f>
        <v>[[1,50450],[1,50451],[1,50452],[1,50453]]</v>
      </c>
      <c r="O62" s="43" t="str">
        <f>"技能名称："&amp;INDEX('04_语言配置表2'!C:C,MATCH("SKILL_"&amp;--MID(N62,5,5),'04_语言配置表2'!A:A,0),0)&amp;" ("&amp;INDEX('04_语言配置表2'!B:B,MATCH("SKILLDES1_"&amp;--MID(N62,5,5),'04_语言配置表2'!A:A,0),0)&amp;")"&amp;"
"&amp;"技能说明"&amp;"
"&amp;INDEX('04_语言配置表2'!C:C,MATCH("SKILLDES_"&amp;--MID(N62,5,5),'04_语言配置表2'!A:A,0),0)</f>
        <v>技能名称：#寒冰魔墙 (在冰封的魔墙之前停止你的脚步)
技能说明
#[color=645252,fontsize=20]冰元素兵团向目标释放冰墙，对横排大范围造成[-][color=48b946,fontsize=20]「冰封」[-][color=645252,fontsize=20]效果，持续[color=645252,fontsize=20][-][color=48b946,fontsize=20]{($level+$ulevel)*0.4+4.6}[-][color=645252,fontsize=20]秒。[-]</v>
      </c>
      <c r="P62" s="43" t="str">
        <f>"技能名称："&amp;INDEX('04_语言配置表2'!C:C,MATCH("SKILL_"&amp;--MID(N62,15,5),'04_语言配置表2'!A:A,0),0)&amp;" ("&amp;INDEX('04_语言配置表2'!B:B,MATCH("SKILLDES1_"&amp;--MID(N62,15,5),'04_语言配置表2'!A:A,0),0)&amp;")"&amp;"
"&amp;"技能说明"&amp;"
"&amp;INDEX('04_语言配置表2'!C:C,MATCH("SKILLDES_"&amp;--MID(N62,15,5),'04_语言配置表2'!A:A,0),0)</f>
        <v>技能名称：#寒冷之握 (在寒冰的攻击下缓慢走向死亡的深渊)
技能说明
#[color=645252,fontsize=20]冰元素的普通攻击一定概率对目标单位造成[-][color=48b946,fontsize=20]「减速」[-][color=645252,fontsize=20][-][color=645252,fontsize=20]效果，持续15秒。并降低目标单位[color=48b946,fontsize=20]{($level+$ulevel)*0.5+2.5}%[-][color=645252,fontsize=20]攻速，持续10秒，最高可叠加5次。[-]</v>
      </c>
      <c r="Q62" s="43" t="str">
        <f>"技能名称："&amp;INDEX('04_语言配置表2'!C:C,MATCH("SKILL_"&amp;--MID(N62,25,5),'04_语言配置表2'!A:A,0),0)&amp;" ("&amp;INDEX('04_语言配置表2'!B:B,MATCH("SKILLDES1_"&amp;--MID(N62,25,5),'04_语言配置表2'!A:A,0),0)&amp;")"&amp;"
"&amp;"技能说明"&amp;"
"&amp;INDEX('04_语言配置表2'!C:C,MATCH("SKILLDES_"&amp;--MID(N62,25,5),'04_语言配置表2'!A:A,0),0)</f>
        <v>技能名称：#元素之力 (无尽的水流死于我无尽的力量)
技能说明
#[color=645252,fontsize=20]冰元素兵团上场时，提高所有己方兵团[-][color=48b946,fontsize=20]{($level+$ulevel)*1.8+5.7}%[-][color=645252,fontsize=20]的水系法术免伤，并降低所有敌方兵团[-][color=48b946,fontsize=20]{($level+$ulevel)*1.2+3.8}%[-][color=645252,fontsize=20]的水系法术免伤。[-]</v>
      </c>
      <c r="R62" s="43" t="str">
        <f>"技能名称："&amp;INDEX('04_语言配置表2'!C:C,MATCH("SKILL_"&amp;--MID(N62,35,5),'04_语言配置表2'!A:A,0),0)&amp;" ("&amp;INDEX('04_语言配置表2'!B:B,MATCH("SKILLDES1_"&amp;--MID(N62,35,5),'04_语言配置表2'!A:A,0),0)&amp;")"&amp;"
"&amp;"技能说明"&amp;"
"&amp;INDEX('04_语言配置表2'!C:C,MATCH("SKILLDES_"&amp;--MID(N62,35,5),'04_语言配置表2'!A:A,0),0)</f>
        <v>技能名称：#凝结 (万物凋零，于寒冰中灭亡)
技能说明
#[color=645252,fontsize=20]冰元素兵团每隔[-][color=48b946,fontsize=20]{-($level+$ulevel)*0.5+20.5}[-][color=645252,fontsize=20]秒对敌方后排造成大范围[-][color=48b946,fontsize=20]「冰封」[color=645252,fontsize=20]效果，持续3秒。[-]</v>
      </c>
      <c r="S62" s="289" t="str">
        <f>IF(INDEX(兵团team!EX:EX,MATCH(兵团基本资料!A:A,兵团team!A:A,0),0)=1,"可觉醒","不可觉醒")</f>
        <v>不可觉醒</v>
      </c>
      <c r="T62" s="289" t="str">
        <f>INDEX(兵团team!EN:EN,MATCH(兵团基本资料!A:A,兵团team!A:A,0),0)</f>
        <v>[1011,1012,1013,1014]</v>
      </c>
      <c r="U62" s="310" t="str">
        <f>IFERROR("任务提示："&amp;INDEX('04_语言配置表6'!C:C,MATCH("TASKDONE_"&amp;--MID(T62,2,4),'04_语言配置表6'!A:A,0),0)&amp;"
"&amp;"任务说明："&amp;"
"&amp;INDEX('04_语言配置表6'!C:C,MATCH("KAKUSE_MESSION_"&amp;--MID(T62,2,4),'04_语言配置表6'!A:A,0),0),"无")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2" s="310" t="str">
        <f>IFERROR("任务提示："&amp;INDEX('04_语言配置表6'!C:C,MATCH("TASKDONE_"&amp;--MID(T62,7,4),'04_语言配置表6'!A:A,0),0)&amp;"
"&amp;"任务说明："&amp;"
"&amp;INDEX('04_语言配置表6'!C:C,MATCH("KAKUSE_MESSION_"&amp;--MID(T62,7,4),'04_语言配置表6'!A:A,0),0),"无")</f>
        <v>任务提示：#击杀5个野怪
任务说明：
#[color=3c2a1e,fontsize=18]在联盟探索中，消灭[-][color=1ca216,fontsize=18]5[-][color=3c2a1e,fontsize=18]个野怪。[-]</v>
      </c>
      <c r="W62" s="310" t="str">
        <f>IFERROR("任务提示："&amp;INDEX('04_语言配置表6'!C:C,MATCH("TASKDONE_"&amp;--MID(T62,12,4),'04_语言配置表6'!A:A,0),0)&amp;"
"&amp;"任务说明："&amp;"
"&amp;INDEX('04_语言配置表6'!C:C,MATCH("KAKUSE_MESSION_"&amp;--MID(T62,12,4),'04_语言配置表6'!A:A,0),0),"无")</f>
        <v>任务提示：#收集100个英魂
任务说明：
#[color=3c2a1e,fontsize=18]在地下城14-2，14-4中收集[-][color=1ca216,fontsize=18]100[-][color=3c2a1e,fontsize=18]个皇家禁卫英魂。[-]</v>
      </c>
      <c r="X62" s="314" t="str">
        <f>IFERROR("任务提示："&amp;INDEX('04_语言配置表6'!B:B,MATCH("TASKDONE_"&amp;--MID(T62,17,4),'04_语言配置表6'!A:A,0),0)&amp;"
"&amp;"任务说明："&amp;"
"&amp;INDEX('04_语言配置表6'!C:C,MATCH("KAKUSE_MESSION_"&amp;--MID(T62,17,4)&amp;"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3" spans="1:24">
      <c r="A63" s="41">
        <v>904</v>
      </c>
      <c r="B63" s="41" t="s">
        <v>6885</v>
      </c>
      <c r="C63" s="43" t="str">
        <f>INDEX('04_语言配置表2'!$C:$C,MATCH("TEAMDES_"&amp;A63,'04_语言配置表2'!$A:$A,0),0)</f>
        <v>#纯粹的能量所构成的不稳定能量体，躯体被摧毁后体内无法维持能量会倾泻而出对敌人造成巨大的冲击。</v>
      </c>
      <c r="D63" s="289" t="str">
        <f>INDEX('04_语言配置表2'!$C:$C,MATCH("TEAM_DINGWEI_"&amp;A63,'04_语言配置表2'!$A:$A,0),0)</f>
        <v>#提供灼烧，引爆全场，击杀敌人大幅提升</v>
      </c>
      <c r="E63" s="289" t="str">
        <f>INDEX(兵团team!D:D,MATCH(兵团基本资料!$A:$A,兵团team!$A:$A,0),0)</f>
        <v>元素</v>
      </c>
      <c r="F63" s="289" t="str">
        <f>INDEX(兵团team!E:E,MATCH(兵团基本资料!$A:$A,兵团team!$A:$A,0),0)</f>
        <v>驯兽师</v>
      </c>
      <c r="G63" s="289" t="str">
        <f>INDEX(兵团team!F:F,MATCH(兵团基本资料!$A:$A,兵团team!$A:$A,0),0)</f>
        <v>输出</v>
      </c>
      <c r="H63" s="289">
        <f>INDEX(兵团team!G:G,MATCH(兵团基本资料!$A:$A,兵团team!$A:$A,0),0)</f>
        <v>4</v>
      </c>
      <c r="I63" s="289" t="str">
        <f>INDEX(兵团team!H:H,MATCH(兵团基本资料!$A:$A,兵团team!$A:$A,0),0)</f>
        <v>地面</v>
      </c>
      <c r="J63" s="289">
        <f>INDEX(兵团team!K:K,MATCH(兵团基本资料!$A:$A,兵团team!$A:$A,0),0)</f>
        <v>3</v>
      </c>
      <c r="K63" s="289" t="str">
        <f>IF(INDEX(兵团team!K:K,MATCH(兵团基本资料!$A:$A,兵团team!$A:$A,0),0)=1,"13",IF(INDEX(兵团team!K:K,MATCH(兵团基本资料!$A:$A,兵团team!$A:$A,0),0)=2,"14",IF(INDEX(兵团team!K:K,MATCH(兵团基本资料!$A:$A,兵团team!$A:$A,0),0)=3,"15","")))</f>
        <v>15</v>
      </c>
      <c r="L63" s="289" t="str">
        <f>INDEX(兵团team!DR:DR,MATCH(兵团基本资料!A63,兵团team!A:A,0),0)</f>
        <v>[1,50213]</v>
      </c>
      <c r="M63" s="43" t="str">
        <f>IFERROR("天赋名称："&amp;INDEX(语言辅助表!$Y:$Y,MATCH(--MID(L63,4,5),语言辅助表!$X:$X,0),0)&amp;"
"&amp;"天赋说明："&amp;"
"&amp;INDEX(语言辅助表!$Z:$Z,MATCH(--MID(L63,4,5),语言辅助表!$X:$X,0),0),"无")</f>
        <v>天赋名称：破甲
天赋说明：
[color=562600]攻击兵团降低目标兵团[-][color=1ca216,fontsize=20]{($level+$ulevel)*4+16}%[-][color=562600]防御，不可叠加[-]</v>
      </c>
      <c r="N63" s="41" t="str">
        <f>INDEX(兵团team!AW:AW,MATCH(兵团基本资料!A63,兵团team!A:A,0),0)</f>
        <v>[[2,59222],[1,50454],[1,50468],[1,50469]]</v>
      </c>
      <c r="O63" s="43" t="str">
        <f>"技能名称："&amp;INDEX('04_语言配置表2'!C:C,MATCH("SKILL_"&amp;--MID(N63,5,5),'04_语言配置表2'!A:A,0),0)&amp;" ("&amp;INDEX('04_语言配置表2'!B:B,MATCH("SKILLDES1_"&amp;--MID(N63,5,5),'04_语言配置表2'!A:A,0),0)&amp;")"&amp;"
"&amp;"技能说明"&amp;"
"&amp;INDEX('04_语言配置表2'!C:C,MATCH("SKILLDES_"&amp;--MID(N63,5,5),'04_语言配置表2'!A:A,0),0)</f>
        <v>技能名称：#天火断空 (烈焰灼烧着你的灵魂。)
技能说明
#[color=645252,fontsize=20]幽火元素兵团随机对1个敌方兵团造成[-][color=48b946,fontsize=20]{(($level+$ulevel)*15+285)*0.01*$atk}[-][color=645252,fontsize=20]伤害，并造成[-][color=48b946,fontsize=20]「灼烧」[-][color=645252,fontsize=20]效果，持续15秒。[-]</v>
      </c>
      <c r="P63" s="43" t="str">
        <f>"技能名称："&amp;INDEX('04_语言配置表2'!C:C,MATCH("SKILL_"&amp;--MID(N63,15,5),'04_语言配置表2'!A:A,0),0)&amp;" ("&amp;INDEX('04_语言配置表2'!B:B,MATCH("SKILLDES1_"&amp;--MID(N63,15,5),'04_语言配置表2'!A:A,0),0)&amp;")"&amp;"
"&amp;"技能说明"&amp;"
"&amp;INDEX('04_语言配置表2'!C:C,MATCH("SKILLDES_"&amp;--MID(N63,15,5),'04_语言配置表2'!A:A,0),0)</f>
        <v>技能名称：#冲击波 (一起燃烧吧！)
技能说明
#[color=645252,fontsize=20]幽火元素兵团死亡时，对所有敌方兵团造成[-][color=48b946,fontsize=20]{(($level+$ulevel)*2.5+47.5)*0.01*$atk}[-][color=645252,fontsize=20]伤害，并造成[-][color=48b946,fontsize=20]「灼烧」[-][color=645252,fontsize=20]效果，持续15秒。[-]</v>
      </c>
      <c r="Q63" s="43" t="str">
        <f>"技能名称："&amp;INDEX('04_语言配置表2'!C:C,MATCH("SKILL_"&amp;--MID(N63,25,5),'04_语言配置表2'!A:A,0),0)&amp;" ("&amp;INDEX('04_语言配置表2'!B:B,MATCH("SKILLDES1_"&amp;--MID(N63,25,5),'04_语言配置表2'!A:A,0),0)&amp;")"&amp;"
"&amp;"技能说明"&amp;"
"&amp;INDEX('04_语言配置表2'!C:C,MATCH("SKILLDES_"&amp;--MID(N63,25,5),'04_语言配置表2'!A:A,0),0)</f>
        <v>技能名称：#元素之力 (烈焰守护着你。)
技能说明
#[color=645252,fontsize=20]幽火元素兵团上场时，提高所有己方兵团[-][color=48b946,fontsize=20]{($level+$ulevel)*1.8+5.7}%[-][color=645252,fontsize=20]的火系法术免伤，并降低所有敌方兵团[-][color=48b946,fontsize=20]{($level+$ulevel)*1.2+3.8}%[-][color=645252,fontsize=20]的火系法术免伤。[-]</v>
      </c>
      <c r="R63" s="43" t="str">
        <f>"技能名称："&amp;INDEX('04_语言配置表2'!C:C,MATCH("SKILL_"&amp;--MID(N63,35,5),'04_语言配置表2'!A:A,0),0)&amp;" ("&amp;INDEX('04_语言配置表2'!B:B,MATCH("SKILLDES1_"&amp;--MID(N63,35,5),'04_语言配置表2'!A:A,0),0)&amp;")"&amp;"
"&amp;"技能说明"&amp;"
"&amp;INDEX('04_语言配置表2'!C:C,MATCH("SKILLDES_"&amp;--MID(N63,35,5),'04_语言配置表2'!A:A,0),0)</f>
        <v>技能名称：#烈焰导能 (火，越烧越旺。)
技能说明
#[color=645252,fontsize=20]幽火元素每击杀一个敌方兵团，回复最大生命值[-][color=48b946,fontsize=20]{($level+$ulevel)*0.5+4.5}%[-][color=645252,fontsize=20]的生命，并提高[-][color=48b946,fontsize=20]{($level+$ulevel)*1.5+6}%[-][color=645252,fontsize=20]攻击。最高可叠加3次，持续整场战斗。[-]</v>
      </c>
      <c r="S63" s="289" t="str">
        <f>IF(INDEX(兵团team!EX:EX,MATCH(兵团基本资料!A:A,兵团team!A:A,0),0)=1,"可觉醒","不可觉醒")</f>
        <v>不可觉醒</v>
      </c>
      <c r="T63" s="289" t="str">
        <f>INDEX(兵团team!EN:EN,MATCH(兵团基本资料!A:A,兵团team!A:A,0),0)</f>
        <v>[1011,1012,1013,1014]</v>
      </c>
      <c r="U63" s="310" t="str">
        <f>IFERROR("任务提示："&amp;INDEX('04_语言配置表6'!C:C,MATCH("TASKDONE_"&amp;--MID(T63,2,4),'04_语言配置表6'!A:A,0),0)&amp;"
"&amp;"任务说明："&amp;"
"&amp;INDEX('04_语言配置表6'!C:C,MATCH("KAKUSE_MESSION_"&amp;--MID(T63,2,4),'04_语言配置表6'!A:A,0),0),"无")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3" s="310" t="str">
        <f>IFERROR("任务提示："&amp;INDEX('04_语言配置表6'!C:C,MATCH("TASKDONE_"&amp;--MID(T63,7,4),'04_语言配置表6'!A:A,0),0)&amp;"
"&amp;"任务说明："&amp;"
"&amp;INDEX('04_语言配置表6'!C:C,MATCH("KAKUSE_MESSION_"&amp;--MID(T63,7,4),'04_语言配置表6'!A:A,0),0),"无")</f>
        <v>任务提示：#击杀5个野怪
任务说明：
#[color=3c2a1e,fontsize=18]在联盟探索中，消灭[-][color=1ca216,fontsize=18]5[-][color=3c2a1e,fontsize=18]个野怪。[-]</v>
      </c>
      <c r="W63" s="310" t="str">
        <f>IFERROR("任务提示："&amp;INDEX('04_语言配置表6'!C:C,MATCH("TASKDONE_"&amp;--MID(T63,12,4),'04_语言配置表6'!A:A,0),0)&amp;"
"&amp;"任务说明："&amp;"
"&amp;INDEX('04_语言配置表6'!C:C,MATCH("KAKUSE_MESSION_"&amp;--MID(T63,12,4),'04_语言配置表6'!A:A,0),0),"无")</f>
        <v>任务提示：#收集100个英魂
任务说明：
#[color=3c2a1e,fontsize=18]在地下城14-2，14-4中收集[-][color=1ca216,fontsize=18]100[-][color=3c2a1e,fontsize=18]个皇家禁卫英魂。[-]</v>
      </c>
      <c r="X63" s="314" t="str">
        <f>IFERROR("任务提示："&amp;INDEX('04_语言配置表6'!B:B,MATCH("TASKDONE_"&amp;--MID(T63,17,4),'04_语言配置表6'!A:A,0),0)&amp;"
"&amp;"任务说明："&amp;"
"&amp;INDEX('04_语言配置表6'!C:C,MATCH("KAKUSE_MESSION_"&amp;--MID(T63,17,4)&amp;"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4" spans="1:24">
      <c r="A64" s="41">
        <v>905</v>
      </c>
      <c r="B64" s="41" t="s">
        <v>6886</v>
      </c>
      <c r="C64" s="43" t="str">
        <f>INDEX('04_语言配置表2'!$C:$C,MATCH("TEAMDES_"&amp;A64,'04_语言配置表2'!$A:$A,0),0)</f>
        <v>#在地质作用下由多种矿物所组成的混合元素，石元素在倒下后会分裂成石头人继续作战。</v>
      </c>
      <c r="D64" s="289" t="str">
        <f>INDEX('04_语言配置表2'!$C:$C,MATCH("TEAM_DINGWEI_"&amp;A64,'04_语言配置表2'!$A:$A,0),0)</f>
        <v>#范围眩晕，死亡分裂，强力肉盾</v>
      </c>
      <c r="E64" s="289" t="str">
        <f>INDEX(兵团team!D:D,MATCH(兵团基本资料!$A:$A,兵团team!$A:$A,0),0)</f>
        <v>元素</v>
      </c>
      <c r="F64" s="289" t="str">
        <f>INDEX(兵团team!E:E,MATCH(兵团基本资料!$A:$A,兵团team!$A:$A,0),0)</f>
        <v>驯兽师</v>
      </c>
      <c r="G64" s="289" t="str">
        <f>INDEX(兵团team!F:F,MATCH(兵团基本资料!$A:$A,兵团team!$A:$A,0),0)</f>
        <v>防御</v>
      </c>
      <c r="H64" s="289">
        <f>INDEX(兵团team!G:G,MATCH(兵团基本资料!$A:$A,兵团team!$A:$A,0),0)</f>
        <v>4</v>
      </c>
      <c r="I64" s="289" t="str">
        <f>INDEX(兵团team!H:H,MATCH(兵团基本资料!$A:$A,兵团team!$A:$A,0),0)</f>
        <v>地面</v>
      </c>
      <c r="J64" s="289">
        <f>INDEX(兵团team!K:K,MATCH(兵团基本资料!$A:$A,兵团team!$A:$A,0),0)</f>
        <v>3</v>
      </c>
      <c r="K64" s="289" t="str">
        <f>IF(INDEX(兵团team!K:K,MATCH(兵团基本资料!$A:$A,兵团team!$A:$A,0),0)=1,"13",IF(INDEX(兵团team!K:K,MATCH(兵团基本资料!$A:$A,兵团team!$A:$A,0),0)=2,"14",IF(INDEX(兵团team!K:K,MATCH(兵团基本资料!$A:$A,兵团team!$A:$A,0),0)=3,"15","")))</f>
        <v>15</v>
      </c>
      <c r="L64" s="289" t="str">
        <f>INDEX(兵团team!DR:DR,MATCH(兵团基本资料!A64,兵团team!A:A,0),0)</f>
        <v>[2,51120]</v>
      </c>
      <c r="M64" s="43" t="str">
        <f>IFERROR("天赋名称："&amp;INDEX(语言辅助表!$Y:$Y,MATCH(--MID(L64,4,5),语言辅助表!$X:$X,0),0)&amp;"
"&amp;"天赋说明："&amp;"
"&amp;INDEX(语言辅助表!$Z:$Z,MATCH(--MID(L64,4,5),语言辅助表!$X:$X,0),0),"无")</f>
        <v>天赋名称：重盾
天赋说明：
[color=562600]防御兵团具有更高的生存能力，兵团免伤提高[-][color=1ca216,fontsize=20]{($level+$ulevel)*2+8}%[-]</v>
      </c>
      <c r="N64" s="41" t="str">
        <f>INDEX(兵团team!AW:AW,MATCH(兵团基本资料!A64,兵团team!A:A,0),0)</f>
        <v>[[1,50455],[2,59215],[1,50457],[1,50458]]</v>
      </c>
      <c r="O64" s="43" t="str">
        <f>"技能名称："&amp;INDEX('04_语言配置表2'!C:C,MATCH("SKILL_"&amp;--MID(N64,5,5),'04_语言配置表2'!A:A,0),0)&amp;" ("&amp;INDEX('04_语言配置表2'!B:B,MATCH("SKILLDES1_"&amp;--MID(N64,5,5),'04_语言配置表2'!A:A,0),0)&amp;")"&amp;"
"&amp;"技能说明"&amp;"
"&amp;INDEX('04_语言配置表2'!C:C,MATCH("SKILLDES_"&amp;--MID(N64,5,5),'04_语言配置表2'!A:A,0),0)</f>
        <v>技能名称：#岩石碎裂 (#石头碎了，变成了小石头。)
技能说明
#[color=645252,fontsize=20]每个石元素死亡时分裂为2个小石头人，小石头人拥有[-][color=48b946,fontsize=20]{(($level+$ulevel)*3+17)*($teamlevel+9)}[-][color=645252,fontsize=20]攻击，[-][color=48b946,fontsize=20]{(($level+$ulevel)*120+880)*($teamlevel+9)}[-][color=645252,fontsize=20]生命，持续整场战斗。[-]</v>
      </c>
      <c r="P64" s="43" t="str">
        <f>"技能名称："&amp;INDEX('04_语言配置表2'!C:C,MATCH("SKILL_"&amp;--MID(N64,15,5),'04_语言配置表2'!A:A,0),0)&amp;" ("&amp;INDEX('04_语言配置表2'!B:B,MATCH("SKILLDES1_"&amp;--MID(N64,15,5),'04_语言配置表2'!A:A,0),0)&amp;")"&amp;"
"&amp;"技能说明"&amp;"
"&amp;INDEX('04_语言配置表2'!C:C,MATCH("SKILLDES_"&amp;--MID(N64,15,5),'04_语言配置表2'!A:A,0),0)</f>
        <v>技能名称：#岩石身躯 (#尘归尘，土归土。)
技能说明
#[color=645252,fontsize=20]石元素的兵团免伤提高[-][color=48b946,fontsize=20]{($level+$ulevel)*1+9}%[-][color=645252,fontsize=20]，受到射手兵团伤害时，效果翻倍。[-]</v>
      </c>
      <c r="Q64" s="43" t="str">
        <f>"技能名称："&amp;INDEX('04_语言配置表2'!C:C,MATCH("SKILL_"&amp;--MID(N64,25,5),'04_语言配置表2'!A:A,0),0)&amp;" ("&amp;INDEX('04_语言配置表2'!B:B,MATCH("SKILLDES1_"&amp;--MID(N64,25,5),'04_语言配置表2'!A:A,0),0)&amp;")"&amp;"
"&amp;"技能说明"&amp;"
"&amp;INDEX('04_语言配置表2'!C:C,MATCH("SKILLDES_"&amp;--MID(N64,25,5),'04_语言配置表2'!A:A,0),0)</f>
        <v>技能名称：#元素之力 (#大地的力量保护着你。)
技能说明
#[color=645252,fontsize=20]石元素兵团上场时，提高所有己方兵团[-][color=48b946,fontsize=20]{($level+$ulevel)*1.8+5.7}%[-][color=645252,fontsize=20]的土系法术免伤，并降低所有敌方兵团[-][color=48b946,fontsize=20]{($level+$ulevel)*1.2+3.8}%[-][color=645252,fontsize=20]的土系法术免伤。[-]</v>
      </c>
      <c r="R64" s="43" t="str">
        <f>"技能名称："&amp;INDEX('04_语言配置表2'!C:C,MATCH("SKILL_"&amp;--MID(N64,35,5),'04_语言配置表2'!A:A,0),0)&amp;" ("&amp;INDEX('04_语言配置表2'!B:B,MATCH("SKILLDES1_"&amp;--MID(N64,35,5),'04_语言配置表2'!A:A,0),0)&amp;")"&amp;"
"&amp;"技能说明"&amp;"
"&amp;INDEX('04_语言配置表2'!C:C,MATCH("SKILLDES_"&amp;--MID(N64,35,5),'04_语言配置表2'!A:A,0),0)</f>
        <v>技能名称：#大地回响 (#岩石碎裂，大地震动。)
技能说明
#[color=645252,fontsize=20]石元素和小石头人死亡时对周围较大范围内敌方兵团造成[-][color=48b946,fontsize=20]{($level+$ulevel)*2+38}%[-][color=645252,fontsize=20]攻击的伤害，并造成[-][color=48b946,fontsize=20]「眩晕」[-][color=645252,fontsize=20]效果，持续[-][color=48b946,fontsize=20]{($level+$ulevel)*0.1+0.9}[-][color=645252,fontsize=20]秒。[-]</v>
      </c>
      <c r="S64" s="289" t="str">
        <f>IF(INDEX(兵团team!EX:EX,MATCH(兵团基本资料!A:A,兵团team!A:A,0),0)=1,"可觉醒","不可觉醒")</f>
        <v>不可觉醒</v>
      </c>
      <c r="T64" s="289" t="str">
        <f>INDEX(兵团team!EN:EN,MATCH(兵团基本资料!A:A,兵团team!A:A,0),0)</f>
        <v>[1011,1012,1013,1014]</v>
      </c>
      <c r="U64" s="310" t="str">
        <f>IFERROR("任务提示："&amp;INDEX('04_语言配置表6'!C:C,MATCH("TASKDONE_"&amp;--MID(T64,2,4),'04_语言配置表6'!A:A,0),0)&amp;"
"&amp;"任务说明："&amp;"
"&amp;INDEX('04_语言配置表6'!C:C,MATCH("KAKUSE_MESSION_"&amp;--MID(T64,2,4),'04_语言配置表6'!A:A,0),0),"无")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4" s="310" t="str">
        <f>IFERROR("任务提示："&amp;INDEX('04_语言配置表6'!C:C,MATCH("TASKDONE_"&amp;--MID(T64,7,4),'04_语言配置表6'!A:A,0),0)&amp;"
"&amp;"任务说明："&amp;"
"&amp;INDEX('04_语言配置表6'!C:C,MATCH("KAKUSE_MESSION_"&amp;--MID(T64,7,4),'04_语言配置表6'!A:A,0),0),"无")</f>
        <v>任务提示：#击杀5个野怪
任务说明：
#[color=3c2a1e,fontsize=18]在联盟探索中，消灭[-][color=1ca216,fontsize=18]5[-][color=3c2a1e,fontsize=18]个野怪。[-]</v>
      </c>
      <c r="W64" s="310" t="str">
        <f>IFERROR("任务提示："&amp;INDEX('04_语言配置表6'!C:C,MATCH("TASKDONE_"&amp;--MID(T64,12,4),'04_语言配置表6'!A:A,0),0)&amp;"
"&amp;"任务说明："&amp;"
"&amp;INDEX('04_语言配置表6'!C:C,MATCH("KAKUSE_MESSION_"&amp;--MID(T64,12,4),'04_语言配置表6'!A:A,0),0),"无")</f>
        <v>任务提示：#收集100个英魂
任务说明：
#[color=3c2a1e,fontsize=18]在地下城14-2，14-4中收集[-][color=1ca216,fontsize=18]100[-][color=3c2a1e,fontsize=18]个皇家禁卫英魂。[-]</v>
      </c>
      <c r="X64" s="314" t="str">
        <f>IFERROR("任务提示："&amp;INDEX('04_语言配置表6'!B:B,MATCH("TASKDONE_"&amp;--MID(T64,17,4),'04_语言配置表6'!A:A,0),0)&amp;"
"&amp;"任务说明："&amp;"
"&amp;INDEX('04_语言配置表6'!C:C,MATCH("KAKUSE_MESSION_"&amp;--MID(T64,17,4)&amp;"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5" spans="1:24">
      <c r="A65" s="41">
        <v>906</v>
      </c>
      <c r="B65" s="41" t="s">
        <v>6887</v>
      </c>
      <c r="C65" s="43" t="str">
        <f>INDEX('04_语言配置表2'!$C:$C,MATCH("TEAMDES_"&amp;A65,'04_语言配置表2'!$A:$A,0),0)</f>
        <v>#意识和思想所映射在物质世界的能量体，可对敌人发动心灵层面的攻击，意志不坚者会引发心智上的无序和癫狂。</v>
      </c>
      <c r="D65" s="289" t="str">
        <f>INDEX('04_语言配置表2'!$C:$C,MATCH("TEAM_DINGWEI_"&amp;A65,'04_语言配置表2'!$A:$A,0),0)</f>
        <v>#范围伤害，死亡降低敌方魔法，核心输出</v>
      </c>
      <c r="E65" s="289" t="str">
        <f>INDEX(兵团team!D:D,MATCH(兵团基本资料!$A:$A,兵团team!$A:$A,0),0)</f>
        <v>元素</v>
      </c>
      <c r="F65" s="289" t="str">
        <f>INDEX(兵团team!E:E,MATCH(兵团基本资料!$A:$A,兵团team!$A:$A,0),0)</f>
        <v>驯兽师</v>
      </c>
      <c r="G65" s="289" t="str">
        <f>INDEX(兵团team!F:F,MATCH(兵团基本资料!$A:$A,兵团team!$A:$A,0),0)</f>
        <v>输出</v>
      </c>
      <c r="H65" s="289">
        <f>INDEX(兵团team!G:G,MATCH(兵团基本资料!$A:$A,兵团team!$A:$A,0),0)</f>
        <v>4</v>
      </c>
      <c r="I65" s="289" t="str">
        <f>INDEX(兵团team!H:H,MATCH(兵团基本资料!$A:$A,兵团team!$A:$A,0),0)</f>
        <v>地面</v>
      </c>
      <c r="J65" s="289">
        <f>INDEX(兵团team!K:K,MATCH(兵团基本资料!$A:$A,兵团team!$A:$A,0),0)</f>
        <v>3</v>
      </c>
      <c r="K65" s="289" t="str">
        <f>IF(INDEX(兵团team!K:K,MATCH(兵团基本资料!$A:$A,兵团team!$A:$A,0),0)=1,"13",IF(INDEX(兵团team!K:K,MATCH(兵团基本资料!$A:$A,兵团team!$A:$A,0),0)=2,"14",IF(INDEX(兵团team!K:K,MATCH(兵团基本资料!$A:$A,兵团team!$A:$A,0),0)=3,"15","")))</f>
        <v>15</v>
      </c>
      <c r="L65" s="289" t="str">
        <f>INDEX(兵团team!DR:DR,MATCH(兵团基本资料!A65,兵团team!A:A,0),0)</f>
        <v>[1,50213]</v>
      </c>
      <c r="M65" s="43" t="str">
        <f>IFERROR("天赋名称："&amp;INDEX(语言辅助表!$Y:$Y,MATCH(--MID(L65,4,5),语言辅助表!$X:$X,0),0)&amp;"
"&amp;"天赋说明："&amp;"
"&amp;INDEX(语言辅助表!$Z:$Z,MATCH(--MID(L65,4,5),语言辅助表!$X:$X,0),0),"无")</f>
        <v>天赋名称：破甲
天赋说明：
[color=562600]攻击兵团降低目标兵团[-][color=1ca216,fontsize=20]{($level+$ulevel)*4+16}%[-][color=562600]防御，不可叠加[-]</v>
      </c>
      <c r="N65" s="41" t="str">
        <f>INDEX(兵团team!AW:AW,MATCH(兵团基本资料!A65,兵团team!A:A,0),0)</f>
        <v>[[2,59218],[2,59219],[2,59220],[2,59221]]</v>
      </c>
      <c r="O65" s="43" t="str">
        <f>"技能名称："&amp;INDEX('04_语言配置表2'!C:C,MATCH("SKILL_"&amp;--MID(N65,5,5),'04_语言配置表2'!A:A,0),0)&amp;" ("&amp;INDEX('04_语言配置表2'!B:B,MATCH("SKILLDES1_"&amp;--MID(N65,5,5),'04_语言配置表2'!A:A,0),0)&amp;")"&amp;"
"&amp;"技能说明"&amp;"
"&amp;INDEX('04_语言配置表2'!C:C,MATCH("SKILLDES_"&amp;--MID(N65,5,5),'04_语言配置表2'!A:A,0),0)</f>
        <v>技能名称：#能量震爆 (你无法沉默暴躁的能量。)
技能说明
#[color=645252,fontsize=20]精神元素免疫[-][color=48b946,fontsize=20]「沉默」[-][color=645252,fontsize=20]。每个精神元素每隔6秒，下次攻击对目标兵团的3个敌方单位造成[-][color=48b946,fontsize=20]{($level+$ulevel)*4+56}%[-][color=645252,fontsize=20]自身攻击的伤害。[-]</v>
      </c>
      <c r="P65" s="43" t="str">
        <f>"技能名称："&amp;INDEX('04_语言配置表2'!C:C,MATCH("SKILL_"&amp;--MID(N65,15,5),'04_语言配置表2'!A:A,0),0)&amp;" ("&amp;INDEX('04_语言配置表2'!B:B,MATCH("SKILLDES1_"&amp;--MID(N65,15,5),'04_语言配置表2'!A:A,0),0)&amp;")"&amp;"
"&amp;"技能说明"&amp;"
"&amp;INDEX('04_语言配置表2'!C:C,MATCH("SKILLDES_"&amp;--MID(N65,15,5),'04_语言配置表2'!A:A,0),0)</f>
        <v>技能名称：#大地 (这是一次震撼脑髓的爆炸。)
技能说明
#[color=645252,fontsize=20]精神元素兵团伤害提高[-][color=48b946,fontsize=20]{($level+$ulevel)*0.5+4.5}%[-][color=645252,fontsize=20]。精神元素的【能量震爆】有20%几率对目标单位造成[-][color=48b946,fontsize=20]「眩晕」[-][color=645252,fontsize=20]效果，持续2秒。[-]</v>
      </c>
      <c r="Q65" s="43" t="str">
        <f>"技能名称："&amp;INDEX('04_语言配置表2'!C:C,MATCH("SKILL_"&amp;--MID(N65,25,5),'04_语言配置表2'!A:A,0),0)&amp;" ("&amp;INDEX('04_语言配置表2'!B:B,MATCH("SKILLDES1_"&amp;--MID(N65,25,5),'04_语言配置表2'!A:A,0),0)&amp;")"&amp;"
"&amp;"技能说明"&amp;"
"&amp;INDEX('04_语言配置表2'!C:C,MATCH("SKILLDES_"&amp;--MID(N65,25,5),'04_语言配置表2'!A:A,0),0)</f>
        <v>技能名称：#烈火 (看，你的灵魂正在被灼烧。)
技能说明
#[color=645252,fontsize=20]精神元素兵团免伤提高[-][color=48b946,fontsize=20]{($level+$ulevel)*0.5+4.5}%[-][color=645252,fontsize=20]。精神元素的【能量震爆】有20%几率对目标单位造成[-][color=48b946,fontsize=20]「灼烧」[-][color=645252,fontsize=20]效果，持续6秒。[-]</v>
      </c>
      <c r="R65" s="43" t="str">
        <f>"技能名称："&amp;INDEX('04_语言配置表2'!C:C,MATCH("SKILL_"&amp;--MID(N65,35,5),'04_语言配置表2'!A:A,0),0)&amp;" ("&amp;INDEX('04_语言配置表2'!B:B,MATCH("SKILLDES1_"&amp;--MID(N65,35,5),'04_语言配置表2'!A:A,0),0)&amp;")"&amp;"
"&amp;"技能说明"&amp;"
"&amp;INDEX('04_语言配置表2'!C:C,MATCH("SKILLDES_"&amp;--MID(N65,35,5),'04_语言配置表2'!A:A,0),0)</f>
        <v>技能名称：#元素领主 (死亡带走的不仅是生命，还有魔力。)
技能说明
#[color=645252,fontsize=20]精神元素的法术免伤提高[-][color=48b946,fontsize=20]{($level+$ulevel)*1.2+4.8}%[-][color=645252,fontsize=20]。每个精神元素死亡时，降低敌方英雄20魔法值。[-]</v>
      </c>
      <c r="S65" s="289" t="str">
        <f>IF(INDEX(兵团team!EX:EX,MATCH(兵团基本资料!A:A,兵团team!A:A,0),0)=1,"可觉醒","不可觉醒")</f>
        <v>不可觉醒</v>
      </c>
      <c r="T65" s="289" t="str">
        <f>INDEX(兵团team!EN:EN,MATCH(兵团基本资料!A:A,兵团team!A:A,0),0)</f>
        <v>[1011,1012,1013,1014]</v>
      </c>
      <c r="U65" s="310" t="str">
        <f>IFERROR("任务提示："&amp;INDEX('04_语言配置表6'!C:C,MATCH("TASKDONE_"&amp;--MID(T65,2,4),'04_语言配置表6'!A:A,0),0)&amp;"
"&amp;"任务说明："&amp;"
"&amp;INDEX('04_语言配置表6'!C:C,MATCH("KAKUSE_MESSION_"&amp;--MID(T65,2,4),'04_语言配置表6'!A:A,0),0),"无")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5" s="310" t="str">
        <f>IFERROR("任务提示："&amp;INDEX('04_语言配置表6'!C:C,MATCH("TASKDONE_"&amp;--MID(T65,7,4),'04_语言配置表6'!A:A,0),0)&amp;"
"&amp;"任务说明："&amp;"
"&amp;INDEX('04_语言配置表6'!C:C,MATCH("KAKUSE_MESSION_"&amp;--MID(T65,7,4),'04_语言配置表6'!A:A,0),0),"无")</f>
        <v>任务提示：#击杀5个野怪
任务说明：
#[color=3c2a1e,fontsize=18]在联盟探索中，消灭[-][color=1ca216,fontsize=18]5[-][color=3c2a1e,fontsize=18]个野怪。[-]</v>
      </c>
      <c r="W65" s="310" t="str">
        <f>IFERROR("任务提示："&amp;INDEX('04_语言配置表6'!C:C,MATCH("TASKDONE_"&amp;--MID(T65,12,4),'04_语言配置表6'!A:A,0),0)&amp;"
"&amp;"任务说明："&amp;"
"&amp;INDEX('04_语言配置表6'!C:C,MATCH("KAKUSE_MESSION_"&amp;--MID(T65,12,4),'04_语言配置表6'!A:A,0),0),"无")</f>
        <v>任务提示：#收集100个英魂
任务说明：
#[color=3c2a1e,fontsize=18]在地下城14-2，14-4中收集[-][color=1ca216,fontsize=18]100[-][color=3c2a1e,fontsize=18]个皇家禁卫英魂。[-]</v>
      </c>
      <c r="X65" s="314" t="str">
        <f>IFERROR("任务提示："&amp;INDEX('04_语言配置表6'!B:B,MATCH("TASKDONE_"&amp;--MID(T65,17,4),'04_语言配置表6'!A:A,0),0)&amp;"
"&amp;"任务说明："&amp;"
"&amp;INDEX('04_语言配置表6'!C:C,MATCH("KAKUSE_MESSION_"&amp;--MID(T65,17,4)&amp;"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6" spans="1:24">
      <c r="A66" s="41">
        <v>907</v>
      </c>
      <c r="B66" s="41" t="s">
        <v>179</v>
      </c>
      <c r="C66" s="43" t="str">
        <f>INDEX('04_语言配置表2'!$C:$C,MATCH("TEAMDES_"&amp;A66,'04_语言配置表2'!$A:$A,0),0)</f>
        <v>#凤凰是元素族的顶级生物，飞翔于火焰之中，永生不灭，周身席卷的烈焰足以烧死任何不轨之人。</v>
      </c>
      <c r="D66" s="289" t="str">
        <f>INDEX('04_语言配置表2'!$C:$C,MATCH("TEAM_DINGWEI_"&amp;A66,'04_语言配置表2'!$A:$A,0),0)</f>
        <v>#直线打击，灼烧暴击，死亡重生</v>
      </c>
      <c r="E66" s="289" t="str">
        <f>INDEX(兵团team!D:D,MATCH(兵团基本资料!$A:$A,兵团team!$A:$A,0),0)</f>
        <v>元素</v>
      </c>
      <c r="F66" s="289" t="str">
        <f>INDEX(兵团team!E:E,MATCH(兵团基本资料!$A:$A,兵团team!$A:$A,0),0)</f>
        <v>神兽</v>
      </c>
      <c r="G66" s="289" t="str">
        <f>INDEX(兵团team!F:F,MATCH(兵团基本资料!$A:$A,兵团team!$A:$A,0),0)</f>
        <v>魔法</v>
      </c>
      <c r="H66" s="289">
        <f>INDEX(兵团team!G:G,MATCH(兵团基本资料!$A:$A,兵团team!$A:$A,0),0)</f>
        <v>1</v>
      </c>
      <c r="I66" s="289" t="str">
        <f>INDEX(兵团team!H:H,MATCH(兵团基本资料!$A:$A,兵团team!$A:$A,0),0)</f>
        <v>飞行</v>
      </c>
      <c r="J66" s="289">
        <f>INDEX(兵团team!K:K,MATCH(兵团基本资料!$A:$A,兵团team!$A:$A,0),0)</f>
        <v>3</v>
      </c>
      <c r="K66" s="289" t="str">
        <f>IF(INDEX(兵团team!K:K,MATCH(兵团基本资料!$A:$A,兵团team!$A:$A,0),0)=1,"13",IF(INDEX(兵团team!K:K,MATCH(兵团基本资料!$A:$A,兵团team!$A:$A,0),0)=2,"14",IF(INDEX(兵团team!K:K,MATCH(兵团基本资料!$A:$A,兵团team!$A:$A,0),0)=3,"15","")))</f>
        <v>15</v>
      </c>
      <c r="L66" s="289" t="str">
        <f>INDEX(兵团team!DR:DR,MATCH(兵团基本资料!A66,兵团team!A:A,0),0)</f>
        <v>[2,51121]</v>
      </c>
      <c r="M66" s="43" t="str">
        <f>IFERROR("天赋名称："&amp;INDEX(语言辅助表!$Y:$Y,MATCH(--MID(L66,4,5),语言辅助表!$X:$X,0),0)&amp;"
"&amp;"天赋说明："&amp;"
"&amp;INDEX(语言辅助表!$Z:$Z,MATCH(--MID(L66,4,5),语言辅助表!$X:$X,0),0),"无")</f>
        <v>天赋名称：聚能
天赋说明：
[color=562600]魔法兵团精通法术奥义，英雄法术免伤提高[-][color=1ca216,fontsize=20]{($level+$ulevel)*2+8}%[-]</v>
      </c>
      <c r="N66" s="41" t="str">
        <f>INDEX(兵团team!AW:AW,MATCH(兵团基本资料!A66,兵团team!A:A,0),0)</f>
        <v>[[2,51119],[1,50138],[1,50135],[2,59059]]</v>
      </c>
      <c r="O66" s="43" t="str">
        <f>"技能名称："&amp;INDEX('04_语言配置表2'!C:C,MATCH("SKILL_"&amp;--MID(N66,5,5),'04_语言配置表2'!A:A,0),0)&amp;" ("&amp;INDEX('04_语言配置表2'!B:B,MATCH("SKILLDES1_"&amp;--MID(N66,5,5),'04_语言配置表2'!A:A,0),0)&amp;")"&amp;"
"&amp;"技能说明"&amp;"
"&amp;INDEX('04_语言配置表2'!C:C,MATCH("SKILLDES_"&amp;--MID(N66,5,5),'04_语言配置表2'!A:A,0),0)</f>
        <v>技能名称：#烈焰吐息 (凤凰体内蕴含着无穷火焰，喷吐之时威力无穷。)
技能说明
#[color=645252,fontsize=20]凤凰对正前方极大范围敌方单位造成[-][color=48b946,fontsize=20]{(($level+$ulevel)*2+38)*0.01*$atk}[-][color=645252,fontsize=20]伤害。对被[-][color=48b946,fontsize=20]「灼烧」[-][color=645252,fontsize=20]的目标单位暴击值提高500。[-]</v>
      </c>
      <c r="P66" s="43" t="str">
        <f>"技能名称："&amp;INDEX('04_语言配置表2'!C:C,MATCH("SKILL_"&amp;--MID(N66,15,5),'04_语言配置表2'!A:A,0),0)&amp;" ("&amp;INDEX('04_语言配置表2'!B:B,MATCH("SKILLDES1_"&amp;--MID(N66,15,5),'04_语言配置表2'!A:A,0),0)&amp;")"&amp;"
"&amp;"技能说明"&amp;"
"&amp;INDEX('04_语言配置表2'!C:C,MATCH("SKILLDES_"&amp;--MID(N66,15,5),'04_语言配置表2'!A:A,0),0)</f>
        <v>技能名称：#火舌 (凤凰的攻击包含着烈火之力。)
技能说明
#[color=645252,fontsize=20]凤凰对阵9人兵团和16人兵团时，普通攻击变为范围伤害，对3个敌方单位造成[-][color=48b946,fontsize=20]{($level+$ulevel)*1+39}%[-][color=645252,fontsize=20]攻击的伤害。[-]</v>
      </c>
      <c r="Q66" s="43" t="str">
        <f>"技能名称："&amp;INDEX('04_语言配置表2'!C:C,MATCH("SKILL_"&amp;--MID(N66,25,5),'04_语言配置表2'!A:A,0),0)&amp;" ("&amp;INDEX('04_语言配置表2'!B:B,MATCH("SKILLDES1_"&amp;--MID(N66,25,5),'04_语言配置表2'!A:A,0),0)&amp;")"&amp;"
"&amp;"技能说明"&amp;"
"&amp;INDEX('04_语言配置表2'!C:C,MATCH("SKILLDES_"&amp;--MID(N66,25,5),'04_语言配置表2'!A:A,0),0)</f>
        <v>技能名称：#重生 (火焰中诞生的圣兽，火焰不熄生命不止。)
技能说明
#[color=645252,fontsize=20]凤凰首次死亡5秒后重生，恢复[-][color=48b946,fontsize=20]{(($level+$ulevel)*3+27)}%[-][color=645252,fontsize=20]生命。[-]</v>
      </c>
      <c r="R66" s="43" t="str">
        <f>"技能名称："&amp;INDEX('04_语言配置表2'!C:C,MATCH("SKILL_"&amp;--MID(N66,35,5),'04_语言配置表2'!A:A,0),0)&amp;" ("&amp;INDEX('04_语言配置表2'!B:B,MATCH("SKILLDES1_"&amp;--MID(N66,35,5),'04_语言配置表2'!A:A,0),0)&amp;")"&amp;"
"&amp;"技能说明"&amp;"
"&amp;INDEX('04_语言配置表2'!C:C,MATCH("SKILLDES_"&amp;--MID(N66,35,5),'04_语言配置表2'!A:A,0),0)</f>
        <v>技能名称：#烈火增幅 (引动天地中的火之气息，攻击更加猛烈。)
技能说明
#[color=645252,fontsize=20]凤凰免疫[-][color=48b946,fontsize=20]「灼烧」[-][color=645252,fontsize=20]，暴伤提高[-][color=48b946,fontsize=20]{($level+$ulevel)*5+25}%[-][color=645252,fontsize=20]。[-]</v>
      </c>
      <c r="S66" s="289" t="str">
        <f>IF(INDEX(兵团team!EX:EX,MATCH(兵团基本资料!A:A,兵团team!A:A,0),0)=1,"可觉醒","不可觉醒")</f>
        <v>可觉醒</v>
      </c>
      <c r="T66" s="289" t="str">
        <f>INDEX(兵团team!EN:EN,MATCH(兵团基本资料!A:A,兵团team!A:A,0),0)</f>
        <v>[9071,9072,9073,9074]</v>
      </c>
      <c r="U66" s="310" t="str">
        <f>IFERROR("任务提示："&amp;INDEX('04_语言配置表6'!C:C,MATCH("TASKDONE_"&amp;--MID(T66,2,4),'04_语言配置表6'!A:A,0),0)&amp;"
"&amp;"任务说明："&amp;"
"&amp;INDEX('04_语言配置表6'!C:C,MATCH("KAKUSE_MESSION_"&amp;--MID(T66,2,4),'04_语言配置表6'!A:A,0),0),"无")</f>
        <v>任务提示：#击退僵尸14波
任务说明：
#[color=3c2a1e,fontsize=18]凤凰上阵且魔法兵团至少上阵[-][color=1ca216,fontsize=18]5[-][color=3c2a1e,fontsize=18]个，在阴森墓穴中单次击退[-][color=1ca216,fontsize=18]14[-][color=3c2a1e,fontsize=18]波僵尸。(扫荡不计入任务）[-]</v>
      </c>
      <c r="V66" s="310" t="str">
        <f>IFERROR("任务提示："&amp;INDEX('04_语言配置表6'!C:C,MATCH("TASKDONE_"&amp;--MID(T66,7,4),'04_语言配置表6'!A:A,0),0)&amp;"
"&amp;"任务说明："&amp;"
"&amp;INDEX('04_语言配置表6'!C:C,MATCH("KAKUSE_MESSION_"&amp;--MID(T66,7,4),'04_语言配置表6'!A:A,0),0),"无")</f>
        <v>任务提示：#采集5份资源
任务说明：
#[color=3c2a1e,fontsize=18]在联盟探索中，采集[-][color=1ca216,fontsize=18]5[-][color=3c2a1e,fontsize=18]份资源。[-]</v>
      </c>
      <c r="W66" s="310" t="str">
        <f>IFERROR("任务提示："&amp;INDEX('04_语言配置表6'!C:C,MATCH("TASKDONE_"&amp;--MID(T66,12,4),'04_语言配置表6'!A:A,0),0)&amp;"
"&amp;"任务说明："&amp;"
"&amp;INDEX('04_语言配置表6'!C:C,MATCH("KAKUSE_MESSION_"&amp;--MID(T66,12,4),'04_语言配置表6'!A:A,0),0),"无")</f>
        <v>任务提示：#收集100个英魂
任务说明：
#[color=3c2a1e,fontsize=18]在地下城15-2，15-4中收集[-][color=1ca216,fontsize=18]100[-][color=3c2a1e,fontsize=18]个烈焰主宰英魂。[-]</v>
      </c>
      <c r="X66" s="314" t="str">
        <f>IFERROR("任务提示："&amp;INDEX('04_语言配置表6'!B:B,MATCH("TASKDONE_"&amp;--MID(T66,17,4),'04_语言配置表6'!A:A,0),0)&amp;"
"&amp;"任务说明："&amp;"
"&amp;INDEX('04_语言配置表6'!C:C,MATCH("KAKUSE_MESSION_"&amp;--MID(T66,17,4)&amp;"",'04_语言配置表6'!A:A,0),0),"无")</f>
        <v>任务提示：战役获胜12次
任务说明：
#[color=3c2a1e,fontsize=18]凤凰上阵且魔法兵团至少上阵[-][color=1ca216,fontsize=18]3[-][color=3c2a1e,fontsize=18]个，在战役中取得[-][color=1ca216,fontsize=18]12[-][color=3c2a1e,fontsize=18]次胜利。(扫荡不计入任务）[-]</v>
      </c>
    </row>
  </sheetData>
  <phoneticPr fontId="11" type="noConversion"/>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241"/>
  <sheetViews>
    <sheetView workbookViewId="0">
      <pane ySplit="3" topLeftCell="A88" activePane="bottomLeft" state="frozen"/>
      <selection pane="bottomLeft" activeCell="G105" sqref="A1:XFD1048576"/>
    </sheetView>
  </sheetViews>
  <sheetFormatPr defaultRowHeight="14.25"/>
  <cols>
    <col min="1" max="1" width="10.5" bestFit="1" customWidth="1"/>
    <col min="2" max="2" width="17.25" bestFit="1" customWidth="1"/>
    <col min="3" max="3" width="10.5" customWidth="1"/>
    <col min="6" max="6" width="11.625" customWidth="1"/>
    <col min="10" max="10" width="105" customWidth="1"/>
    <col min="11" max="12" width="11.5" customWidth="1"/>
    <col min="13" max="13" width="104.25" customWidth="1"/>
    <col min="21" max="21" width="30.875" customWidth="1"/>
    <col min="22" max="22" width="39.375" customWidth="1"/>
    <col min="23" max="23" width="50.25" customWidth="1"/>
    <col min="24" max="24" width="55.75" customWidth="1"/>
    <col min="25" max="25" width="47.75" customWidth="1"/>
    <col min="26" max="26" width="54.875" customWidth="1"/>
    <col min="27" max="27" width="63.125" customWidth="1"/>
    <col min="28" max="28" width="53.25" customWidth="1"/>
    <col min="29" max="29" width="57.625" customWidth="1"/>
    <col min="30" max="31" width="58.875" customWidth="1"/>
    <col min="32" max="32" width="58.75" customWidth="1"/>
    <col min="33" max="33" width="44.25" customWidth="1"/>
    <col min="34" max="34" width="56.25" customWidth="1"/>
    <col min="35" max="35" width="44.625" customWidth="1"/>
    <col min="41" max="41" width="9.25" customWidth="1"/>
    <col min="42" max="42" width="46.75" customWidth="1"/>
  </cols>
  <sheetData>
    <row r="1" spans="1:38">
      <c r="A1" s="159" t="s">
        <v>15733</v>
      </c>
      <c r="B1" s="159"/>
      <c r="C1" s="159"/>
      <c r="D1" s="159" t="s">
        <v>15734</v>
      </c>
      <c r="E1" s="159" t="s">
        <v>15735</v>
      </c>
      <c r="F1" s="159" t="s">
        <v>15736</v>
      </c>
      <c r="G1" s="159"/>
      <c r="H1" s="159" t="s">
        <v>15737</v>
      </c>
      <c r="I1" s="159"/>
      <c r="J1" s="159" t="s">
        <v>15738</v>
      </c>
      <c r="K1" s="159" t="s">
        <v>15739</v>
      </c>
      <c r="M1" s="159" t="s">
        <v>15740</v>
      </c>
      <c r="N1" s="158"/>
      <c r="O1" s="158"/>
      <c r="P1" s="158"/>
      <c r="Q1" s="159"/>
      <c r="R1" s="159" t="s">
        <v>15741</v>
      </c>
      <c r="S1" s="159" t="s">
        <v>15742</v>
      </c>
      <c r="T1" s="159" t="s">
        <v>15743</v>
      </c>
      <c r="U1" s="159" t="s">
        <v>15744</v>
      </c>
      <c r="V1" s="159" t="s">
        <v>15745</v>
      </c>
      <c r="W1" s="159" t="s">
        <v>15746</v>
      </c>
      <c r="X1" s="159" t="s">
        <v>15747</v>
      </c>
      <c r="Y1" s="159" t="s">
        <v>15748</v>
      </c>
      <c r="Z1" s="159" t="s">
        <v>15749</v>
      </c>
      <c r="AA1" s="159" t="s">
        <v>15750</v>
      </c>
      <c r="AB1" s="159" t="s">
        <v>15751</v>
      </c>
      <c r="AC1" s="159" t="s">
        <v>15752</v>
      </c>
      <c r="AD1" s="159" t="s">
        <v>15753</v>
      </c>
      <c r="AE1" s="159" t="s">
        <v>15754</v>
      </c>
      <c r="AF1" s="159" t="s">
        <v>15755</v>
      </c>
      <c r="AG1" s="159" t="s">
        <v>15756</v>
      </c>
      <c r="AH1" s="159"/>
      <c r="AI1" s="159" t="s">
        <v>15757</v>
      </c>
    </row>
    <row r="2" spans="1:38">
      <c r="A2" s="159" t="s">
        <v>12324</v>
      </c>
      <c r="B2" s="159"/>
      <c r="C2" s="159"/>
      <c r="D2" s="159" t="s">
        <v>12324</v>
      </c>
      <c r="E2" s="159" t="s">
        <v>12324</v>
      </c>
      <c r="F2" s="159" t="s">
        <v>1</v>
      </c>
      <c r="G2" s="159"/>
      <c r="H2" s="159" t="s">
        <v>15758</v>
      </c>
      <c r="I2" s="159"/>
      <c r="J2" s="159" t="s">
        <v>15759</v>
      </c>
      <c r="K2" s="159"/>
      <c r="L2" s="159"/>
      <c r="M2" s="159"/>
      <c r="Q2" s="159"/>
      <c r="R2" s="159" t="s">
        <v>1</v>
      </c>
      <c r="S2" s="159" t="s">
        <v>1</v>
      </c>
      <c r="T2" s="159" t="s">
        <v>1</v>
      </c>
      <c r="U2" s="159" t="s">
        <v>15760</v>
      </c>
      <c r="V2" s="159" t="s">
        <v>15760</v>
      </c>
      <c r="W2" s="159" t="s">
        <v>15760</v>
      </c>
      <c r="X2" s="159" t="s">
        <v>15760</v>
      </c>
      <c r="Y2" s="159" t="s">
        <v>15760</v>
      </c>
      <c r="Z2" s="159" t="s">
        <v>15760</v>
      </c>
      <c r="AA2" s="159" t="s">
        <v>15760</v>
      </c>
      <c r="AB2" s="159" t="s">
        <v>15760</v>
      </c>
      <c r="AC2" s="159" t="s">
        <v>15760</v>
      </c>
      <c r="AD2" s="159" t="s">
        <v>15760</v>
      </c>
      <c r="AE2" s="159" t="s">
        <v>15760</v>
      </c>
      <c r="AF2" s="159"/>
      <c r="AG2" s="159"/>
      <c r="AH2" s="159"/>
      <c r="AI2" s="159" t="s">
        <v>14189</v>
      </c>
    </row>
    <row r="3" spans="1:38">
      <c r="A3" s="159" t="s">
        <v>15761</v>
      </c>
      <c r="B3" s="159"/>
      <c r="C3" s="159" t="s">
        <v>15762</v>
      </c>
      <c r="D3" s="159" t="s">
        <v>15049</v>
      </c>
      <c r="E3" s="159" t="s">
        <v>15049</v>
      </c>
      <c r="F3" s="159" t="s">
        <v>15763</v>
      </c>
      <c r="G3" s="159"/>
      <c r="H3" s="159" t="s">
        <v>11316</v>
      </c>
      <c r="I3" s="159" t="s">
        <v>15764</v>
      </c>
      <c r="J3" s="159" t="s">
        <v>11296</v>
      </c>
      <c r="K3" s="159"/>
      <c r="L3" s="159" t="s">
        <v>15764</v>
      </c>
      <c r="M3" s="159"/>
      <c r="Q3" s="159"/>
      <c r="R3" s="159" t="s">
        <v>15765</v>
      </c>
      <c r="S3" s="159" t="s">
        <v>15766</v>
      </c>
      <c r="T3" s="159" t="s">
        <v>15767</v>
      </c>
      <c r="U3" s="159" t="s">
        <v>15768</v>
      </c>
      <c r="V3" s="159" t="s">
        <v>15769</v>
      </c>
      <c r="W3" s="159" t="s">
        <v>15770</v>
      </c>
      <c r="X3" s="159" t="s">
        <v>15771</v>
      </c>
      <c r="Y3" s="159" t="s">
        <v>15772</v>
      </c>
      <c r="Z3" s="159" t="s">
        <v>15773</v>
      </c>
      <c r="AA3" s="159" t="s">
        <v>15774</v>
      </c>
      <c r="AB3" s="159" t="s">
        <v>15775</v>
      </c>
      <c r="AC3" s="159" t="s">
        <v>15776</v>
      </c>
      <c r="AD3" s="159" t="s">
        <v>15777</v>
      </c>
      <c r="AE3" s="159" t="s">
        <v>15778</v>
      </c>
      <c r="AF3" s="159" t="s">
        <v>15779</v>
      </c>
      <c r="AG3" s="159" t="s">
        <v>15780</v>
      </c>
      <c r="AH3" s="159" t="s">
        <v>15781</v>
      </c>
      <c r="AI3" s="159" t="s">
        <v>15782</v>
      </c>
    </row>
    <row r="4" spans="1:38">
      <c r="A4" s="159"/>
      <c r="B4" s="159"/>
      <c r="C4" s="159"/>
      <c r="D4" s="159"/>
      <c r="E4" s="159"/>
      <c r="F4" s="159"/>
      <c r="G4" s="159"/>
      <c r="H4" s="159"/>
      <c r="I4" s="159"/>
      <c r="J4" s="159"/>
      <c r="K4" s="159"/>
      <c r="L4" s="159"/>
      <c r="M4" s="159"/>
      <c r="Q4" s="159"/>
      <c r="R4" s="159"/>
      <c r="S4" s="159"/>
      <c r="T4" s="159"/>
      <c r="U4" s="159" t="s">
        <v>11970</v>
      </c>
      <c r="V4" s="159" t="s">
        <v>11971</v>
      </c>
      <c r="W4" s="159" t="s">
        <v>11972</v>
      </c>
      <c r="X4" s="159" t="s">
        <v>11973</v>
      </c>
      <c r="Y4" s="159" t="s">
        <v>15783</v>
      </c>
      <c r="Z4" s="159" t="s">
        <v>11974</v>
      </c>
      <c r="AA4" s="159" t="s">
        <v>11975</v>
      </c>
      <c r="AB4" s="159" t="s">
        <v>15784</v>
      </c>
      <c r="AC4" s="159" t="s">
        <v>15785</v>
      </c>
      <c r="AD4" s="159" t="s">
        <v>11976</v>
      </c>
      <c r="AE4" s="159" t="s">
        <v>11977</v>
      </c>
      <c r="AF4" s="159" t="s">
        <v>15786</v>
      </c>
      <c r="AG4" s="159" t="s">
        <v>15787</v>
      </c>
      <c r="AH4" s="159" t="s">
        <v>15788</v>
      </c>
    </row>
    <row r="5" spans="1:38" ht="15" thickBot="1">
      <c r="A5" s="159"/>
      <c r="B5" s="159"/>
      <c r="C5" s="159"/>
      <c r="D5" s="159"/>
      <c r="E5" s="159"/>
      <c r="F5" s="159"/>
      <c r="G5" s="159"/>
      <c r="H5" s="159"/>
      <c r="I5" s="159"/>
      <c r="J5" s="159"/>
      <c r="K5" s="159"/>
      <c r="L5" s="159"/>
      <c r="M5" s="159"/>
      <c r="Q5" s="159"/>
      <c r="R5" s="159"/>
      <c r="S5" s="159"/>
      <c r="T5" s="159"/>
      <c r="U5" s="159"/>
      <c r="V5" s="159"/>
      <c r="W5" s="159"/>
      <c r="X5" s="159"/>
      <c r="Y5" s="159"/>
      <c r="Z5" s="159"/>
      <c r="AA5" s="159"/>
      <c r="AB5" s="159"/>
      <c r="AC5" s="159"/>
      <c r="AD5" s="159"/>
      <c r="AE5" s="159"/>
      <c r="AF5" s="159"/>
      <c r="AG5" s="159"/>
      <c r="AH5" s="159"/>
    </row>
    <row r="6" spans="1:38" ht="15" thickBot="1">
      <c r="A6">
        <v>1011</v>
      </c>
      <c r="B6" s="259" t="s">
        <v>15789</v>
      </c>
      <c r="C6" s="55" t="s">
        <v>15790</v>
      </c>
      <c r="D6" t="str">
        <f>"e_"&amp;A6</f>
        <v>e_1011</v>
      </c>
      <c r="E6" s="165" t="s">
        <v>15791</v>
      </c>
      <c r="F6" t="str">
        <f>"NAME_"&amp;A6</f>
        <v>NAME_1011</v>
      </c>
      <c r="G6" t="s">
        <v>11978</v>
      </c>
      <c r="H6">
        <v>3</v>
      </c>
      <c r="I6">
        <f>VLOOKUP(C6,'[2]怪兽属性表（不能直接调整）'!$A$2:$E$37,VLOOKUP([2]equipment!G6,[2]材料辅助表!$I$13:$K$16,3,FALSE),FALSE)</f>
        <v>8.44</v>
      </c>
      <c r="J6" t="str">
        <f>"["&amp;I6*[2]材料辅助表!$S$5&amp;","&amp;I6*[2]材料辅助表!$S$6&amp;","&amp;I6*[2]材料辅助表!$S$7&amp;","&amp;I6*[2]材料辅助表!$S$8&amp;","&amp;I6*[2]材料辅助表!$S$9&amp;","&amp;I6*[2]材料辅助表!$S$10&amp;","&amp;I6*[2]材料辅助表!$S$11&amp;","&amp;I6*[2]材料辅助表!$S$12&amp;","&amp;I6*[2]材料辅助表!$S$13&amp;","&amp;I6*[2]材料辅助表!$S$14&amp;","&amp;I6*[2]材料辅助表!$S$15&amp;","&amp;I6*[2]材料辅助表!$S$16&amp;","&amp;I6*[2]材料辅助表!$S$17&amp;","&amp;I6*[2]材料辅助表!$S$18&amp;","&amp;I6*[2]材料辅助表!$S$19&amp;"]"</f>
        <v>[2.532,2.954,3.376,3.798,4.22,4.642,5.064,5.486,5.908,6.33,6.752,7.174,7.596,8.018,8.44]</v>
      </c>
      <c r="K6">
        <v>7</v>
      </c>
      <c r="L6">
        <f>VLOOKUP(C6,'[2]怪兽属性表（不能直接调整）'!$A$2:$E$37,4,FALSE)</f>
        <v>3.5</v>
      </c>
      <c r="M6" t="str">
        <f>"["&amp;L6*[2]材料辅助表!$U$5&amp;","&amp;L6*[2]材料辅助表!$U$6&amp;","&amp;L6*[2]材料辅助表!$U$7&amp;","&amp;L6*[2]材料辅助表!$U$8&amp;","&amp;L6*[2]材料辅助表!$U$9&amp;","&amp;L6*[2]材料辅助表!$U$10&amp;","&amp;L6*[2]材料辅助表!$U$11&amp;","&amp;L6*[2]材料辅助表!$U$12&amp;","&amp;L6*[2]材料辅助表!$U$13&amp;","&amp;L6*[2]材料辅助表!$U$14&amp;","&amp;L6*[2]材料辅助表!$U$15&amp;","&amp;L6*[2]材料辅助表!$U$16&amp;","&amp;L6*[2]材料辅助表!$U$17&amp;","&amp;L6*[2]材料辅助表!$U$18&amp;","&amp;L6*[2]材料辅助表!$U$19&amp;"]"</f>
        <v>[0.525,0.6125,0.7,0.7875,0.875,0.9625,1.05,1.1375,1.225,1.3125,1.4,1.4875,1.575,1.6625,1.75]</v>
      </c>
      <c r="N6" s="260">
        <v>1</v>
      </c>
      <c r="O6" s="261">
        <v>3</v>
      </c>
      <c r="P6" s="262">
        <v>4</v>
      </c>
      <c r="Q6" t="s">
        <v>15792</v>
      </c>
      <c r="R6" t="str">
        <f>"["&amp;VLOOKUP(AJ6,[2]特殊属性调整!$B$18:$D$25,3,FALSE)&amp;","&amp;VLOOKUP(AJ6,[2]特殊属性调整!$B$18:$D$25,2,FALSE)&amp;"]"</f>
        <v>[2,3]</v>
      </c>
      <c r="S6" t="str">
        <f>"["&amp;VLOOKUP(AK6,[2]特殊属性调整!$B$18:$D$25,3,FALSE)&amp;","&amp;VLOOKUP(AK6,[2]特殊属性调整!$B$18:$D$25,2,FALSE)*1.5&amp;"]"</f>
        <v>[2,4.5]</v>
      </c>
      <c r="T6" t="str">
        <f>"["&amp;VLOOKUP(AL6,[2]特殊属性调整!$B$18:$D$25,3,FALSE)&amp;","&amp;VLOOKUP(AL6,[2]特殊属性调整!$B$18:$D$25,2,FALSE)*2&amp;"]"</f>
        <v>[2,6]</v>
      </c>
      <c r="U6" t="str">
        <f>"[["&amp;VLOOKUP($N6,[2]材料辅助表!$H$27:$L$35,2,FALSE)&amp;","&amp;[2]材料辅助表!I$38&amp;"]]"</f>
        <v>[[301101,1]]</v>
      </c>
      <c r="V6" t="str">
        <f>"[["&amp;VLOOKUP($N6,[2]材料辅助表!$H$27:$L$35,3,FALSE)&amp;","&amp;[2]材料辅助表!I$39&amp;"]]"</f>
        <v>[[301201,3]]</v>
      </c>
      <c r="W6" t="str">
        <f>"[["&amp;VLOOKUP($Q6,[2]材料辅助表!$H$27:$L$35,4,FALSE)&amp;","&amp;[2]材料辅助表!L$40&amp;"],["&amp;VLOOKUP($N6,[2]材料辅助表!$H$27:$L$35,4,FALSE)&amp;","&amp;[2]材料辅助表!I$40&amp;"]]"</f>
        <v>[[301307,1],[301301,5]]</v>
      </c>
      <c r="X6" t="str">
        <f>"[["&amp;VLOOKUP($Q6,[2]材料辅助表!$H$27:$L$35,5,FALSE)&amp;","&amp;[2]材料辅助表!L$41&amp;"],["&amp;VLOOKUP($N6,[2]材料辅助表!$H$27:$L$35,5,FALSE)&amp;","&amp;[2]材料辅助表!I$41&amp;"]]"</f>
        <v>[[301407,2],[301401,8]]</v>
      </c>
      <c r="Y6" t="str">
        <f>"[["&amp;VLOOKUP($Q6,[2]材料辅助表!$H$27:$M$35,6,FALSE)&amp;","&amp;[2]材料辅助表!L$42&amp;"],["&amp;VLOOKUP($N6,[2]材料辅助表!$H$27:$M$35,6,FALSE)&amp;","&amp;[2]材料辅助表!I$42&amp;"],["&amp;VLOOKUP($O6,[2]材料辅助表!$H$27:$M$35,5,FALSE)&amp;","&amp;[2]材料辅助表!J$42&amp;"]]"</f>
        <v>[[301507,3],[301501,10],[301403,3]]</v>
      </c>
      <c r="Z6" t="str">
        <f>"[["&amp;VLOOKUP($Q6,[2]材料辅助表!$H$27:$N$35,7,FALSE)&amp;","&amp;[2]材料辅助表!L$43&amp;"],["&amp;VLOOKUP($N6,[2]材料辅助表!$H$27:$N$35,7,FALSE)&amp;","&amp;[2]材料辅助表!I$43&amp;"],["&amp;VLOOKUP($O6,[2]材料辅助表!$H$27:$N$35,6,FALSE)&amp;","&amp;[2]材料辅助表!J$43&amp;"]]"</f>
        <v>[[301607,5],[301601,15],[301503,5]]</v>
      </c>
      <c r="AA6" t="str">
        <f>"[["&amp;VLOOKUP($Q6,[2]材料辅助表!$H$27:$O$35,8,FALSE)&amp;","&amp;[2]材料辅助表!L$44&amp;"],["&amp;VLOOKUP($N6,[2]材料辅助表!$H$27:$O$35,8,FALSE)&amp;","&amp;[2]材料辅助表!I$44&amp;"],["&amp;VLOOKUP($O6,[2]材料辅助表!$H$27:$O$35,8,FALSE)&amp;","&amp;[2]材料辅助表!J$44&amp;"],["&amp;VLOOKUP($P6,[2]材料辅助表!$H$27:$P$35,7,FALSE)&amp;","&amp;[2]材料辅助表!K$44&amp;"]]"</f>
        <v>[[301707,8],[301701,10],[301703,10],[301604,5]]</v>
      </c>
      <c r="AB6" t="str">
        <f>"[["&amp;VLOOKUP($Q6,[2]材料辅助表!$H$27:$P$35,9,FALSE)&amp;","&amp;[2]材料辅助表!L$45&amp;"],["&amp;VLOOKUP($N6,[2]材料辅助表!$H$27:$P$35,9,FALSE)&amp;","&amp;[2]材料辅助表!I$45&amp;"],["&amp;VLOOKUP($O6,[2]材料辅助表!$H$27:$P$35,9,FALSE)&amp;","&amp;[2]材料辅助表!J$45&amp;"],["&amp;VLOOKUP($P6,[2]材料辅助表!$H$27:$P$35,8,FALSE)&amp;","&amp;[2]材料辅助表!K$45&amp;"]]"</f>
        <v>[[301807,10],[301801,15],[301803,15],[301704,8]]</v>
      </c>
      <c r="AC6" t="str">
        <f>"[["&amp;VLOOKUP($Q6,[2]材料辅助表!$H$27:$Q$35,10,FALSE)&amp;","&amp;[2]材料辅助表!L$46&amp;"],["&amp;VLOOKUP($N6,[2]材料辅助表!$H$27:$Q$35,10,FALSE)&amp;","&amp;[2]材料辅助表!I$46&amp;"],["&amp;VLOOKUP($O6,[2]材料辅助表!$H$27:$Q$35,10,FALSE)&amp;","&amp;[2]材料辅助表!J$46&amp;"],["&amp;VLOOKUP($P6,[2]材料辅助表!$H$27:$Q$35,9,FALSE)&amp;","&amp;[2]材料辅助表!K$46&amp;"]]"</f>
        <v>[[301907,12],[301901,18],[301903,18],[301804,10]]</v>
      </c>
      <c r="AD6" t="str">
        <f>"[["&amp;VLOOKUP($Q6,[2]材料辅助表!$H$27:$R$35,11,FALSE)&amp;","&amp;[2]材料辅助表!L$47&amp;"],["&amp;VLOOKUP($N6,[2]材料辅助表!$H$27:$R$35,11,FALSE)&amp;","&amp;[2]材料辅助表!I$47&amp;"],["&amp;VLOOKUP($O6,[2]材料辅助表!$H$27:$R$35,11,FALSE)&amp;","&amp;[2]材料辅助表!J$47&amp;"],["&amp;VLOOKUP($P6,[2]材料辅助表!$H$27:$R$35,10,FALSE)&amp;","&amp;[2]材料辅助表!K$47&amp;"]]"</f>
        <v>[[302007,15],[302001,25],[302003,25],[301904,12]]</v>
      </c>
      <c r="AE6" t="str">
        <f>"[["&amp;VLOOKUP($Q6,[2]材料辅助表!$H$27:$S$35,12,FALSE)&amp;","&amp;[2]材料辅助表!L$48&amp;"],["&amp;VLOOKUP($N6,[2]材料辅助表!$H$27:$S$35,12,FALSE)&amp;","&amp;[2]材料辅助表!I$48&amp;"],["&amp;VLOOKUP($O6,[2]材料辅助表!$H$27:$S$35,12,FALSE)&amp;","&amp;[2]材料辅助表!J$48&amp;"],["&amp;VLOOKUP($P6,[2]材料辅助表!$H$27:$S$35,11,FALSE)&amp;","&amp;[2]材料辅助表!K$48&amp;"]]"</f>
        <v>[[302107,18],[302101,30],[302103,30],[302004,15]]</v>
      </c>
      <c r="AF6" t="str">
        <f>"[["&amp;VLOOKUP($Q6,[2]材料辅助表!$H$27:$V$35,13,FALSE)&amp;","&amp;[2]材料辅助表!L$49&amp;"],["&amp;VLOOKUP($N6,[2]材料辅助表!$H$27:$V$35,13,FALSE)&amp;","&amp;[2]材料辅助表!I$49&amp;"],["&amp;VLOOKUP($O6,[2]材料辅助表!$H$27:$V$35,13,FALSE)&amp;","&amp;[2]材料辅助表!J$49&amp;"],["&amp;VLOOKUP($P6,[2]材料辅助表!$H$27:$V$35,12,FALSE)&amp;","&amp;[2]材料辅助表!K$49&amp;"]]"</f>
        <v>[[302207,21],[302201,35],[302203,35],[302104,18]]</v>
      </c>
      <c r="AG6" t="str">
        <f>"[["&amp;VLOOKUP($Q6,[2]材料辅助表!$H$27:$V$35,14,FALSE)&amp;","&amp;[2]材料辅助表!L$50&amp;"],["&amp;VLOOKUP($N6,[2]材料辅助表!$H$27:$V$35,14,FALSE)&amp;","&amp;[2]材料辅助表!I$50&amp;"],["&amp;VLOOKUP($O6,[2]材料辅助表!$H$27:$V$35,14,FALSE)&amp;","&amp;[2]材料辅助表!J$50&amp;"],["&amp;VLOOKUP($P6,[2]材料辅助表!$H$27:$V$35,13,FALSE)&amp;","&amp;[2]材料辅助表!K$50&amp;"]]"</f>
        <v>[[302307,24],[302301,40],[302303,40],[302204,25]]</v>
      </c>
      <c r="AH6" t="str">
        <f>"[["&amp;VLOOKUP($Q6,[2]材料辅助表!$H$27:$V$35,15,FALSE)&amp;","&amp;[2]材料辅助表!L$51&amp;"],["&amp;VLOOKUP($N6,[2]材料辅助表!$H$27:$V$35,15,FALSE)&amp;","&amp;[2]材料辅助表!I$51&amp;"],["&amp;VLOOKUP($O6,[2]材料辅助表!$H$27:$V$35,15,FALSE)&amp;","&amp;[2]材料辅助表!J$51&amp;"],["&amp;VLOOKUP($P6,[2]材料辅助表!$H$27:$V$35,14,FALSE)&amp;","&amp;[2]材料辅助表!K$51&amp;"]]"</f>
        <v>[[302407,27],[302401,45],[302403,45],[302304,30]]</v>
      </c>
      <c r="AI6" s="261" t="s">
        <v>15793</v>
      </c>
      <c r="AJ6" s="263" t="s">
        <v>11978</v>
      </c>
      <c r="AK6" s="263" t="s">
        <v>11978</v>
      </c>
      <c r="AL6" s="263" t="s">
        <v>11978</v>
      </c>
    </row>
    <row r="7" spans="1:38" ht="15" thickBot="1">
      <c r="A7">
        <v>1012</v>
      </c>
      <c r="B7" s="259" t="s">
        <v>15794</v>
      </c>
      <c r="C7" s="55" t="s">
        <v>15790</v>
      </c>
      <c r="D7" t="str">
        <f t="shared" ref="D7:D70" si="0">"e_"&amp;A7</f>
        <v>e_1012</v>
      </c>
      <c r="E7" t="s">
        <v>15795</v>
      </c>
      <c r="F7" t="str">
        <f t="shared" ref="F7:F78" si="1">"NAME_"&amp;A7</f>
        <v>NAME_1012</v>
      </c>
      <c r="G7" t="s">
        <v>11979</v>
      </c>
      <c r="H7">
        <v>6</v>
      </c>
      <c r="I7">
        <f>VLOOKUP(C7,'[2]怪兽属性表（不能直接调整）'!$A$2:$E$37,VLOOKUP([2]equipment!G7,[2]材料辅助表!$I$13:$K$16,3,FALSE),FALSE)</f>
        <v>64.5</v>
      </c>
      <c r="J7" t="str">
        <f>"["&amp;I7*[2]材料辅助表!$S$5&amp;","&amp;I7*[2]材料辅助表!$S$6&amp;","&amp;I7*[2]材料辅助表!$S$7&amp;","&amp;I7*[2]材料辅助表!$S$8&amp;","&amp;I7*[2]材料辅助表!$S$9&amp;","&amp;I7*[2]材料辅助表!$S$10&amp;","&amp;I7*[2]材料辅助表!$S$11&amp;","&amp;I7*[2]材料辅助表!$S$12&amp;","&amp;I7*[2]材料辅助表!$S$13&amp;","&amp;I7*[2]材料辅助表!$S$14&amp;","&amp;I7*[2]材料辅助表!$S$15&amp;","&amp;I7*[2]材料辅助表!$S$16&amp;","&amp;I7*[2]材料辅助表!$S$17&amp;","&amp;I7*[2]材料辅助表!$S$18&amp;","&amp;I7*[2]材料辅助表!$S$19&amp;"]"</f>
        <v>[19.35,22.575,25.8,29.025,32.25,35.475,38.7,41.925,45.15,48.375,51.6,54.825,58.05,61.275,64.5]</v>
      </c>
      <c r="K7">
        <v>7</v>
      </c>
      <c r="L7">
        <f>VLOOKUP(C7,'[2]怪兽属性表（不能直接调整）'!$A$2:$E$37,4,FALSE)</f>
        <v>3.5</v>
      </c>
      <c r="M7" t="str">
        <f>"["&amp;L7*[2]材料辅助表!$U$5&amp;","&amp;L7*[2]材料辅助表!$U$6&amp;","&amp;L7*[2]材料辅助表!$U$7&amp;","&amp;L7*[2]材料辅助表!$U$8&amp;","&amp;L7*[2]材料辅助表!$U$9&amp;","&amp;L7*[2]材料辅助表!$U$10&amp;","&amp;L7*[2]材料辅助表!$U$11&amp;","&amp;L7*[2]材料辅助表!$U$12&amp;","&amp;L7*[2]材料辅助表!$U$13&amp;","&amp;L7*[2]材料辅助表!$U$14&amp;","&amp;L7*[2]材料辅助表!$U$15&amp;","&amp;L7*[2]材料辅助表!$U$16&amp;","&amp;L7*[2]材料辅助表!$U$17&amp;","&amp;L7*[2]材料辅助表!$U$18&amp;","&amp;L7*[2]材料辅助表!$U$19&amp;"]"</f>
        <v>[0.525,0.6125,0.7,0.7875,0.875,0.9625,1.05,1.1375,1.225,1.3125,1.4,1.4875,1.575,1.6625,1.75]</v>
      </c>
      <c r="N7" s="264">
        <v>2</v>
      </c>
      <c r="O7" s="202">
        <v>4</v>
      </c>
      <c r="P7" s="265">
        <v>3</v>
      </c>
      <c r="Q7" t="s">
        <v>15792</v>
      </c>
      <c r="R7" t="str">
        <f>"["&amp;VLOOKUP(AJ7,[2]特殊属性调整!$B$18:$D$25,3,FALSE)&amp;","&amp;VLOOKUP(AJ7,[2]特殊属性调整!$B$18:$D$25,2,FALSE)&amp;"]"</f>
        <v>[5,3]</v>
      </c>
      <c r="S7" t="str">
        <f>"["&amp;VLOOKUP(AK7,[2]特殊属性调整!$B$18:$D$25,3,FALSE)&amp;","&amp;VLOOKUP(AK7,[2]特殊属性调整!$B$18:$D$25,2,FALSE)*1.5&amp;"]"</f>
        <v>[5,4.5]</v>
      </c>
      <c r="T7" t="str">
        <f>"["&amp;VLOOKUP(AL7,[2]特殊属性调整!$B$18:$D$25,3,FALSE)&amp;","&amp;VLOOKUP(AL7,[2]特殊属性调整!$B$18:$D$25,2,FALSE)*2&amp;"]"</f>
        <v>[5,6]</v>
      </c>
      <c r="U7" t="str">
        <f>"[["&amp;VLOOKUP($N7,[2]材料辅助表!$H$27:$L$35,2,FALSE)&amp;","&amp;[2]材料辅助表!I$38&amp;"]]"</f>
        <v>[[301102,1]]</v>
      </c>
      <c r="V7" t="str">
        <f>"[["&amp;VLOOKUP($N7,[2]材料辅助表!$H$27:$L$35,3,FALSE)&amp;","&amp;[2]材料辅助表!I$39&amp;"]]"</f>
        <v>[[301202,3]]</v>
      </c>
      <c r="W7" t="str">
        <f>"[["&amp;VLOOKUP($Q7,[2]材料辅助表!$H$27:$L$35,4,FALSE)&amp;","&amp;[2]材料辅助表!L$40&amp;"],["&amp;VLOOKUP($N7,[2]材料辅助表!$H$27:$L$35,4,FALSE)&amp;","&amp;[2]材料辅助表!I$40&amp;"]]"</f>
        <v>[[301307,1],[301302,5]]</v>
      </c>
      <c r="X7" t="str">
        <f>"[["&amp;VLOOKUP($Q7,[2]材料辅助表!$H$27:$L$35,5,FALSE)&amp;","&amp;[2]材料辅助表!L$41&amp;"],["&amp;VLOOKUP($N7,[2]材料辅助表!$H$27:$L$35,5,FALSE)&amp;","&amp;[2]材料辅助表!I$41&amp;"]]"</f>
        <v>[[301407,2],[301402,8]]</v>
      </c>
      <c r="Y7" t="str">
        <f>"[["&amp;VLOOKUP($Q7,[2]材料辅助表!$H$27:$M$35,6,FALSE)&amp;","&amp;[2]材料辅助表!L$42&amp;"],["&amp;VLOOKUP($N7,[2]材料辅助表!$H$27:$M$35,6,FALSE)&amp;","&amp;[2]材料辅助表!I$42&amp;"],["&amp;VLOOKUP($O7,[2]材料辅助表!$H$27:$M$35,5,FALSE)&amp;","&amp;[2]材料辅助表!J$42&amp;"]]"</f>
        <v>[[301507,3],[301502,10],[301404,3]]</v>
      </c>
      <c r="Z7" t="str">
        <f>"[["&amp;VLOOKUP($Q7,[2]材料辅助表!$H$27:$N$35,7,FALSE)&amp;","&amp;[2]材料辅助表!L$43&amp;"],["&amp;VLOOKUP($N7,[2]材料辅助表!$H$27:$N$35,7,FALSE)&amp;","&amp;[2]材料辅助表!I$43&amp;"],["&amp;VLOOKUP($O7,[2]材料辅助表!$H$27:$N$35,6,FALSE)&amp;","&amp;[2]材料辅助表!J$43&amp;"]]"</f>
        <v>[[301607,5],[301602,15],[301504,5]]</v>
      </c>
      <c r="AA7" t="str">
        <f>"[["&amp;VLOOKUP($Q7,[2]材料辅助表!$H$27:$O$35,8,FALSE)&amp;","&amp;[2]材料辅助表!L$44&amp;"],["&amp;VLOOKUP($N7,[2]材料辅助表!$H$27:$O$35,8,FALSE)&amp;","&amp;[2]材料辅助表!I$44&amp;"],["&amp;VLOOKUP($O7,[2]材料辅助表!$H$27:$O$35,8,FALSE)&amp;","&amp;[2]材料辅助表!J$44&amp;"],["&amp;VLOOKUP($P7,[2]材料辅助表!$H$27:$P$35,7,FALSE)&amp;","&amp;[2]材料辅助表!K$44&amp;"]]"</f>
        <v>[[301707,8],[301702,10],[301704,10],[301603,5]]</v>
      </c>
      <c r="AB7" t="str">
        <f>"[["&amp;VLOOKUP($Q7,[2]材料辅助表!$H$27:$P$35,9,FALSE)&amp;","&amp;[2]材料辅助表!L$45&amp;"],["&amp;VLOOKUP($N7,[2]材料辅助表!$H$27:$P$35,9,FALSE)&amp;","&amp;[2]材料辅助表!I$45&amp;"],["&amp;VLOOKUP($O7,[2]材料辅助表!$H$27:$P$35,9,FALSE)&amp;","&amp;[2]材料辅助表!J$45&amp;"],["&amp;VLOOKUP($P7,[2]材料辅助表!$H$27:$P$35,8,FALSE)&amp;","&amp;[2]材料辅助表!K$45&amp;"]]"</f>
        <v>[[301807,10],[301802,15],[301804,15],[301703,8]]</v>
      </c>
      <c r="AC7" t="str">
        <f>"[["&amp;VLOOKUP($Q7,[2]材料辅助表!$H$27:$Q$35,10,FALSE)&amp;","&amp;[2]材料辅助表!L$46&amp;"],["&amp;VLOOKUP($N7,[2]材料辅助表!$H$27:$Q$35,10,FALSE)&amp;","&amp;[2]材料辅助表!I$46&amp;"],["&amp;VLOOKUP($O7,[2]材料辅助表!$H$27:$Q$35,10,FALSE)&amp;","&amp;[2]材料辅助表!J$46&amp;"],["&amp;VLOOKUP($P7,[2]材料辅助表!$H$27:$Q$35,9,FALSE)&amp;","&amp;[2]材料辅助表!K$46&amp;"]]"</f>
        <v>[[301907,12],[301902,18],[301904,18],[301803,10]]</v>
      </c>
      <c r="AD7" t="str">
        <f>"[["&amp;VLOOKUP($Q7,[2]材料辅助表!$H$27:$R$35,11,FALSE)&amp;","&amp;[2]材料辅助表!L$47&amp;"],["&amp;VLOOKUP($N7,[2]材料辅助表!$H$27:$R$35,11,FALSE)&amp;","&amp;[2]材料辅助表!I$47&amp;"],["&amp;VLOOKUP($O7,[2]材料辅助表!$H$27:$R$35,11,FALSE)&amp;","&amp;[2]材料辅助表!J$47&amp;"],["&amp;VLOOKUP($P7,[2]材料辅助表!$H$27:$R$35,10,FALSE)&amp;","&amp;[2]材料辅助表!K$47&amp;"]]"</f>
        <v>[[302007,15],[302002,25],[302004,25],[301903,12]]</v>
      </c>
      <c r="AE7" t="str">
        <f>"[["&amp;VLOOKUP($Q7,[2]材料辅助表!$H$27:$S$35,12,FALSE)&amp;","&amp;[2]材料辅助表!L$48&amp;"],["&amp;VLOOKUP($N7,[2]材料辅助表!$H$27:$S$35,12,FALSE)&amp;","&amp;[2]材料辅助表!I$48&amp;"],["&amp;VLOOKUP($O7,[2]材料辅助表!$H$27:$S$35,12,FALSE)&amp;","&amp;[2]材料辅助表!J$48&amp;"],["&amp;VLOOKUP($P7,[2]材料辅助表!$H$27:$S$35,11,FALSE)&amp;","&amp;[2]材料辅助表!K$48&amp;"]]"</f>
        <v>[[302107,18],[302102,30],[302104,30],[302003,15]]</v>
      </c>
      <c r="AF7" t="str">
        <f>"[["&amp;VLOOKUP($Q7,[2]材料辅助表!$H$27:$V$35,13,FALSE)&amp;","&amp;[2]材料辅助表!L$49&amp;"],["&amp;VLOOKUP($N7,[2]材料辅助表!$H$27:$V$35,13,FALSE)&amp;","&amp;[2]材料辅助表!I$49&amp;"],["&amp;VLOOKUP($O7,[2]材料辅助表!$H$27:$V$35,13,FALSE)&amp;","&amp;[2]材料辅助表!J$49&amp;"],["&amp;VLOOKUP($P7,[2]材料辅助表!$H$27:$V$35,12,FALSE)&amp;","&amp;[2]材料辅助表!K$49&amp;"]]"</f>
        <v>[[302207,21],[302202,35],[302204,35],[302103,18]]</v>
      </c>
      <c r="AG7" t="str">
        <f>"[["&amp;VLOOKUP($Q7,[2]材料辅助表!$H$27:$V$35,14,FALSE)&amp;","&amp;[2]材料辅助表!L$50&amp;"],["&amp;VLOOKUP($N7,[2]材料辅助表!$H$27:$V$35,14,FALSE)&amp;","&amp;[2]材料辅助表!I$50&amp;"],["&amp;VLOOKUP($O7,[2]材料辅助表!$H$27:$V$35,14,FALSE)&amp;","&amp;[2]材料辅助表!J$50&amp;"],["&amp;VLOOKUP($P7,[2]材料辅助表!$H$27:$V$35,13,FALSE)&amp;","&amp;[2]材料辅助表!K$50&amp;"]]"</f>
        <v>[[302307,24],[302302,40],[302304,40],[302203,25]]</v>
      </c>
      <c r="AH7" t="str">
        <f>"[["&amp;VLOOKUP($Q7,[2]材料辅助表!$H$27:$V$35,15,FALSE)&amp;","&amp;[2]材料辅助表!L$51&amp;"],["&amp;VLOOKUP($N7,[2]材料辅助表!$H$27:$V$35,15,FALSE)&amp;","&amp;[2]材料辅助表!I$51&amp;"],["&amp;VLOOKUP($O7,[2]材料辅助表!$H$27:$V$35,15,FALSE)&amp;","&amp;[2]材料辅助表!J$51&amp;"],["&amp;VLOOKUP($P7,[2]材料辅助表!$H$27:$V$35,14,FALSE)&amp;","&amp;[2]材料辅助表!K$51&amp;"]]"</f>
        <v>[[302407,27],[302402,45],[302404,45],[302303,30]]</v>
      </c>
      <c r="AI7" s="202" t="s">
        <v>15796</v>
      </c>
      <c r="AJ7" s="263" t="s">
        <v>11979</v>
      </c>
      <c r="AK7" s="263" t="s">
        <v>11979</v>
      </c>
      <c r="AL7" s="263" t="s">
        <v>11979</v>
      </c>
    </row>
    <row r="8" spans="1:38" ht="15" thickBot="1">
      <c r="A8">
        <v>1013</v>
      </c>
      <c r="B8" s="259" t="s">
        <v>15797</v>
      </c>
      <c r="C8" s="55" t="s">
        <v>15790</v>
      </c>
      <c r="D8" t="str">
        <f t="shared" si="0"/>
        <v>e_1013</v>
      </c>
      <c r="E8" t="s">
        <v>15798</v>
      </c>
      <c r="F8" t="str">
        <f t="shared" si="1"/>
        <v>NAME_1013</v>
      </c>
      <c r="G8" t="s">
        <v>11978</v>
      </c>
      <c r="H8">
        <v>3</v>
      </c>
      <c r="I8">
        <f>VLOOKUP(C8,'[2]怪兽属性表（不能直接调整）'!$A$2:$E$37,VLOOKUP([2]equipment!G8,[2]材料辅助表!$I$13:$K$16,3,FALSE),FALSE)</f>
        <v>8.44</v>
      </c>
      <c r="J8" t="str">
        <f>"["&amp;I8*[2]材料辅助表!$S$5&amp;","&amp;I8*[2]材料辅助表!$S$6&amp;","&amp;I8*[2]材料辅助表!$S$7&amp;","&amp;I8*[2]材料辅助表!$S$8&amp;","&amp;I8*[2]材料辅助表!$S$9&amp;","&amp;I8*[2]材料辅助表!$S$10&amp;","&amp;I8*[2]材料辅助表!$S$11&amp;","&amp;I8*[2]材料辅助表!$S$12&amp;","&amp;I8*[2]材料辅助表!$S$13&amp;","&amp;I8*[2]材料辅助表!$S$14&amp;","&amp;I8*[2]材料辅助表!$S$15&amp;","&amp;I8*[2]材料辅助表!$S$16&amp;","&amp;I8*[2]材料辅助表!$S$17&amp;","&amp;I8*[2]材料辅助表!$S$18&amp;","&amp;I8*[2]材料辅助表!$S$19&amp;"]"</f>
        <v>[2.532,2.954,3.376,3.798,4.22,4.642,5.064,5.486,5.908,6.33,6.752,7.174,7.596,8.018,8.44]</v>
      </c>
      <c r="K8">
        <v>7</v>
      </c>
      <c r="L8">
        <f>VLOOKUP(C8,'[2]怪兽属性表（不能直接调整）'!$A$2:$E$37,4,FALSE)</f>
        <v>3.5</v>
      </c>
      <c r="M8" t="str">
        <f>"["&amp;L8*[2]材料辅助表!$U$5&amp;","&amp;L8*[2]材料辅助表!$U$6&amp;","&amp;L8*[2]材料辅助表!$U$7&amp;","&amp;L8*[2]材料辅助表!$U$8&amp;","&amp;L8*[2]材料辅助表!$U$9&amp;","&amp;L8*[2]材料辅助表!$U$10&amp;","&amp;L8*[2]材料辅助表!$U$11&amp;","&amp;L8*[2]材料辅助表!$U$12&amp;","&amp;L8*[2]材料辅助表!$U$13&amp;","&amp;L8*[2]材料辅助表!$U$14&amp;","&amp;L8*[2]材料辅助表!$U$15&amp;","&amp;L8*[2]材料辅助表!$U$16&amp;","&amp;L8*[2]材料辅助表!$U$17&amp;","&amp;L8*[2]材料辅助表!$U$18&amp;","&amp;L8*[2]材料辅助表!$U$19&amp;"]"</f>
        <v>[0.525,0.6125,0.7,0.7875,0.875,0.9625,1.05,1.1375,1.225,1.3125,1.4,1.4875,1.575,1.6625,1.75]</v>
      </c>
      <c r="N8" s="264">
        <v>3</v>
      </c>
      <c r="O8" s="202">
        <v>1</v>
      </c>
      <c r="P8" s="265">
        <v>2</v>
      </c>
      <c r="Q8" t="s">
        <v>15792</v>
      </c>
      <c r="R8" t="str">
        <f>"["&amp;VLOOKUP(AJ8,[2]特殊属性调整!$B$18:$D$25,3,FALSE)&amp;","&amp;VLOOKUP(AJ8,[2]特殊属性调整!$B$18:$D$25,2,FALSE)&amp;"]"</f>
        <v>[2,3]</v>
      </c>
      <c r="S8" t="str">
        <f>"["&amp;VLOOKUP(AK8,[2]特殊属性调整!$B$18:$D$25,3,FALSE)&amp;","&amp;VLOOKUP(AK8,[2]特殊属性调整!$B$18:$D$25,2,FALSE)*1.5&amp;"]"</f>
        <v>[2,4.5]</v>
      </c>
      <c r="T8" t="str">
        <f>"["&amp;VLOOKUP(AL8,[2]特殊属性调整!$B$18:$D$25,3,FALSE)&amp;","&amp;VLOOKUP(AL8,[2]特殊属性调整!$B$18:$D$25,2,FALSE)*2&amp;"]"</f>
        <v>[2,6]</v>
      </c>
      <c r="U8" t="str">
        <f>"[["&amp;VLOOKUP($N8,[2]材料辅助表!$H$27:$L$35,2,FALSE)&amp;","&amp;[2]材料辅助表!I$38&amp;"]]"</f>
        <v>[[301103,1]]</v>
      </c>
      <c r="V8" t="str">
        <f>"[["&amp;VLOOKUP($N8,[2]材料辅助表!$H$27:$L$35,3,FALSE)&amp;","&amp;[2]材料辅助表!I$39&amp;"]]"</f>
        <v>[[301203,3]]</v>
      </c>
      <c r="W8" t="str">
        <f>"[["&amp;VLOOKUP($Q8,[2]材料辅助表!$H$27:$L$35,4,FALSE)&amp;","&amp;[2]材料辅助表!L$40&amp;"],["&amp;VLOOKUP($N8,[2]材料辅助表!$H$27:$L$35,4,FALSE)&amp;","&amp;[2]材料辅助表!I$40&amp;"]]"</f>
        <v>[[301307,1],[301303,5]]</v>
      </c>
      <c r="X8" t="str">
        <f>"[["&amp;VLOOKUP($Q8,[2]材料辅助表!$H$27:$L$35,5,FALSE)&amp;","&amp;[2]材料辅助表!L$41&amp;"],["&amp;VLOOKUP($N8,[2]材料辅助表!$H$27:$L$35,5,FALSE)&amp;","&amp;[2]材料辅助表!I$41&amp;"]]"</f>
        <v>[[301407,2],[301403,8]]</v>
      </c>
      <c r="Y8" t="str">
        <f>"[["&amp;VLOOKUP($Q8,[2]材料辅助表!$H$27:$M$35,6,FALSE)&amp;","&amp;[2]材料辅助表!L$42&amp;"],["&amp;VLOOKUP($N8,[2]材料辅助表!$H$27:$M$35,6,FALSE)&amp;","&amp;[2]材料辅助表!I$42&amp;"],["&amp;VLOOKUP($O8,[2]材料辅助表!$H$27:$M$35,5,FALSE)&amp;","&amp;[2]材料辅助表!J$42&amp;"]]"</f>
        <v>[[301507,3],[301503,10],[301401,3]]</v>
      </c>
      <c r="Z8" t="str">
        <f>"[["&amp;VLOOKUP($Q8,[2]材料辅助表!$H$27:$N$35,7,FALSE)&amp;","&amp;[2]材料辅助表!L$43&amp;"],["&amp;VLOOKUP($N8,[2]材料辅助表!$H$27:$N$35,7,FALSE)&amp;","&amp;[2]材料辅助表!I$43&amp;"],["&amp;VLOOKUP($O8,[2]材料辅助表!$H$27:$N$35,6,FALSE)&amp;","&amp;[2]材料辅助表!J$43&amp;"]]"</f>
        <v>[[301607,5],[301603,15],[301501,5]]</v>
      </c>
      <c r="AA8" t="str">
        <f>"[["&amp;VLOOKUP($Q8,[2]材料辅助表!$H$27:$O$35,8,FALSE)&amp;","&amp;[2]材料辅助表!L$44&amp;"],["&amp;VLOOKUP($N8,[2]材料辅助表!$H$27:$O$35,8,FALSE)&amp;","&amp;[2]材料辅助表!I$44&amp;"],["&amp;VLOOKUP($O8,[2]材料辅助表!$H$27:$O$35,8,FALSE)&amp;","&amp;[2]材料辅助表!J$44&amp;"],["&amp;VLOOKUP($P8,[2]材料辅助表!$H$27:$P$35,7,FALSE)&amp;","&amp;[2]材料辅助表!K$44&amp;"]]"</f>
        <v>[[301707,8],[301703,10],[301701,10],[301602,5]]</v>
      </c>
      <c r="AB8" t="str">
        <f>"[["&amp;VLOOKUP($Q8,[2]材料辅助表!$H$27:$P$35,9,FALSE)&amp;","&amp;[2]材料辅助表!L$45&amp;"],["&amp;VLOOKUP($N8,[2]材料辅助表!$H$27:$P$35,9,FALSE)&amp;","&amp;[2]材料辅助表!I$45&amp;"],["&amp;VLOOKUP($O8,[2]材料辅助表!$H$27:$P$35,9,FALSE)&amp;","&amp;[2]材料辅助表!J$45&amp;"],["&amp;VLOOKUP($P8,[2]材料辅助表!$H$27:$P$35,8,FALSE)&amp;","&amp;[2]材料辅助表!K$45&amp;"]]"</f>
        <v>[[301807,10],[301803,15],[301801,15],[301702,8]]</v>
      </c>
      <c r="AC8" t="str">
        <f>"[["&amp;VLOOKUP($Q8,[2]材料辅助表!$H$27:$Q$35,10,FALSE)&amp;","&amp;[2]材料辅助表!L$46&amp;"],["&amp;VLOOKUP($N8,[2]材料辅助表!$H$27:$Q$35,10,FALSE)&amp;","&amp;[2]材料辅助表!I$46&amp;"],["&amp;VLOOKUP($O8,[2]材料辅助表!$H$27:$Q$35,10,FALSE)&amp;","&amp;[2]材料辅助表!J$46&amp;"],["&amp;VLOOKUP($P8,[2]材料辅助表!$H$27:$Q$35,9,FALSE)&amp;","&amp;[2]材料辅助表!K$46&amp;"]]"</f>
        <v>[[301907,12],[301903,18],[301901,18],[301802,10]]</v>
      </c>
      <c r="AD8" t="str">
        <f>"[["&amp;VLOOKUP($Q8,[2]材料辅助表!$H$27:$R$35,11,FALSE)&amp;","&amp;[2]材料辅助表!L$47&amp;"],["&amp;VLOOKUP($N8,[2]材料辅助表!$H$27:$R$35,11,FALSE)&amp;","&amp;[2]材料辅助表!I$47&amp;"],["&amp;VLOOKUP($O8,[2]材料辅助表!$H$27:$R$35,11,FALSE)&amp;","&amp;[2]材料辅助表!J$47&amp;"],["&amp;VLOOKUP($P8,[2]材料辅助表!$H$27:$R$35,10,FALSE)&amp;","&amp;[2]材料辅助表!K$47&amp;"]]"</f>
        <v>[[302007,15],[302003,25],[302001,25],[301902,12]]</v>
      </c>
      <c r="AE8" t="str">
        <f>"[["&amp;VLOOKUP($Q8,[2]材料辅助表!$H$27:$S$35,12,FALSE)&amp;","&amp;[2]材料辅助表!L$48&amp;"],["&amp;VLOOKUP($N8,[2]材料辅助表!$H$27:$S$35,12,FALSE)&amp;","&amp;[2]材料辅助表!I$48&amp;"],["&amp;VLOOKUP($O8,[2]材料辅助表!$H$27:$S$35,12,FALSE)&amp;","&amp;[2]材料辅助表!J$48&amp;"],["&amp;VLOOKUP($P8,[2]材料辅助表!$H$27:$S$35,11,FALSE)&amp;","&amp;[2]材料辅助表!K$48&amp;"]]"</f>
        <v>[[302107,18],[302103,30],[302101,30],[302002,15]]</v>
      </c>
      <c r="AF8" t="str">
        <f>"[["&amp;VLOOKUP($Q8,[2]材料辅助表!$H$27:$V$35,13,FALSE)&amp;","&amp;[2]材料辅助表!L$49&amp;"],["&amp;VLOOKUP($N8,[2]材料辅助表!$H$27:$V$35,13,FALSE)&amp;","&amp;[2]材料辅助表!I$49&amp;"],["&amp;VLOOKUP($O8,[2]材料辅助表!$H$27:$V$35,13,FALSE)&amp;","&amp;[2]材料辅助表!J$49&amp;"],["&amp;VLOOKUP($P8,[2]材料辅助表!$H$27:$V$35,12,FALSE)&amp;","&amp;[2]材料辅助表!K$49&amp;"]]"</f>
        <v>[[302207,21],[302203,35],[302201,35],[302102,18]]</v>
      </c>
      <c r="AG8" t="str">
        <f>"[["&amp;VLOOKUP($Q8,[2]材料辅助表!$H$27:$V$35,14,FALSE)&amp;","&amp;[2]材料辅助表!L$50&amp;"],["&amp;VLOOKUP($N8,[2]材料辅助表!$H$27:$V$35,14,FALSE)&amp;","&amp;[2]材料辅助表!I$50&amp;"],["&amp;VLOOKUP($O8,[2]材料辅助表!$H$27:$V$35,14,FALSE)&amp;","&amp;[2]材料辅助表!J$50&amp;"],["&amp;VLOOKUP($P8,[2]材料辅助表!$H$27:$V$35,13,FALSE)&amp;","&amp;[2]材料辅助表!K$50&amp;"]]"</f>
        <v>[[302307,24],[302303,40],[302301,40],[302202,25]]</v>
      </c>
      <c r="AH8" t="str">
        <f>"[["&amp;VLOOKUP($Q8,[2]材料辅助表!$H$27:$V$35,15,FALSE)&amp;","&amp;[2]材料辅助表!L$51&amp;"],["&amp;VLOOKUP($N8,[2]材料辅助表!$H$27:$V$35,15,FALSE)&amp;","&amp;[2]材料辅助表!I$51&amp;"],["&amp;VLOOKUP($O8,[2]材料辅助表!$H$27:$V$35,15,FALSE)&amp;","&amp;[2]材料辅助表!J$51&amp;"],["&amp;VLOOKUP($P8,[2]材料辅助表!$H$27:$V$35,14,FALSE)&amp;","&amp;[2]材料辅助表!K$51&amp;"]]"</f>
        <v>[[302407,27],[302403,45],[302401,45],[302302,30]]</v>
      </c>
      <c r="AI8" s="202" t="s">
        <v>15799</v>
      </c>
      <c r="AJ8" s="263" t="s">
        <v>11978</v>
      </c>
      <c r="AK8" s="263" t="s">
        <v>11978</v>
      </c>
      <c r="AL8" s="263" t="s">
        <v>11978</v>
      </c>
    </row>
    <row r="9" spans="1:38" ht="15" thickBot="1">
      <c r="A9">
        <v>1014</v>
      </c>
      <c r="B9" s="259" t="s">
        <v>15800</v>
      </c>
      <c r="C9" s="55" t="s">
        <v>15790</v>
      </c>
      <c r="D9" t="str">
        <f t="shared" si="0"/>
        <v>e_1014</v>
      </c>
      <c r="E9" t="s">
        <v>15801</v>
      </c>
      <c r="F9" t="str">
        <f t="shared" si="1"/>
        <v>NAME_1014</v>
      </c>
      <c r="G9" t="s">
        <v>11979</v>
      </c>
      <c r="H9">
        <v>6</v>
      </c>
      <c r="I9">
        <f>VLOOKUP(C9,'[2]怪兽属性表（不能直接调整）'!$A$2:$E$37,VLOOKUP([2]equipment!G9,[2]材料辅助表!$I$13:$K$16,3,FALSE),FALSE)</f>
        <v>64.5</v>
      </c>
      <c r="J9" t="str">
        <f>"["&amp;I9*[2]材料辅助表!$S$5&amp;","&amp;I9*[2]材料辅助表!$S$6&amp;","&amp;I9*[2]材料辅助表!$S$7&amp;","&amp;I9*[2]材料辅助表!$S$8&amp;","&amp;I9*[2]材料辅助表!$S$9&amp;","&amp;I9*[2]材料辅助表!$S$10&amp;","&amp;I9*[2]材料辅助表!$S$11&amp;","&amp;I9*[2]材料辅助表!$S$12&amp;","&amp;I9*[2]材料辅助表!$S$13&amp;","&amp;I9*[2]材料辅助表!$S$14&amp;","&amp;I9*[2]材料辅助表!$S$15&amp;","&amp;I9*[2]材料辅助表!$S$16&amp;","&amp;I9*[2]材料辅助表!$S$17&amp;","&amp;I9*[2]材料辅助表!$S$18&amp;","&amp;I9*[2]材料辅助表!$S$19&amp;"]"</f>
        <v>[19.35,22.575,25.8,29.025,32.25,35.475,38.7,41.925,45.15,48.375,51.6,54.825,58.05,61.275,64.5]</v>
      </c>
      <c r="K9">
        <v>7</v>
      </c>
      <c r="L9">
        <f>VLOOKUP(C9,'[2]怪兽属性表（不能直接调整）'!$A$2:$E$37,4,FALSE)</f>
        <v>3.5</v>
      </c>
      <c r="M9" t="str">
        <f>"["&amp;L9*[2]材料辅助表!$U$5&amp;","&amp;L9*[2]材料辅助表!$U$6&amp;","&amp;L9*[2]材料辅助表!$U$7&amp;","&amp;L9*[2]材料辅助表!$U$8&amp;","&amp;L9*[2]材料辅助表!$U$9&amp;","&amp;L9*[2]材料辅助表!$U$10&amp;","&amp;L9*[2]材料辅助表!$U$11&amp;","&amp;L9*[2]材料辅助表!$U$12&amp;","&amp;L9*[2]材料辅助表!$U$13&amp;","&amp;L9*[2]材料辅助表!$U$14&amp;","&amp;L9*[2]材料辅助表!$U$15&amp;","&amp;L9*[2]材料辅助表!$U$16&amp;","&amp;L9*[2]材料辅助表!$U$17&amp;","&amp;L9*[2]材料辅助表!$U$18&amp;","&amp;L9*[2]材料辅助表!$U$19&amp;"]"</f>
        <v>[0.525,0.6125,0.7,0.7875,0.875,0.9625,1.05,1.1375,1.225,1.3125,1.4,1.4875,1.575,1.6625,1.75]</v>
      </c>
      <c r="N9" s="266">
        <v>6</v>
      </c>
      <c r="O9" s="267">
        <v>2</v>
      </c>
      <c r="P9" s="268">
        <v>1</v>
      </c>
      <c r="Q9" t="s">
        <v>15792</v>
      </c>
      <c r="R9" t="str">
        <f>"["&amp;VLOOKUP(AJ9,[2]特殊属性调整!$B$18:$D$25,3,FALSE)&amp;","&amp;VLOOKUP(AJ9,[2]特殊属性调整!$B$18:$D$25,2,FALSE)&amp;"]"</f>
        <v>[5,3]</v>
      </c>
      <c r="S9" t="str">
        <f>"["&amp;VLOOKUP(AK9,[2]特殊属性调整!$B$18:$D$25,3,FALSE)&amp;","&amp;VLOOKUP(AK9,[2]特殊属性调整!$B$18:$D$25,2,FALSE)*1.5&amp;"]"</f>
        <v>[5,4.5]</v>
      </c>
      <c r="T9" t="str">
        <f>"["&amp;VLOOKUP(AL9,[2]特殊属性调整!$B$18:$D$25,3,FALSE)&amp;","&amp;VLOOKUP(AL9,[2]特殊属性调整!$B$18:$D$25,2,FALSE)*2&amp;"]"</f>
        <v>[5,6]</v>
      </c>
      <c r="U9" t="str">
        <f>"[["&amp;VLOOKUP($N9,[2]材料辅助表!$H$27:$L$35,2,FALSE)&amp;","&amp;[2]材料辅助表!I$38&amp;"]]"</f>
        <v>[[301106,1]]</v>
      </c>
      <c r="V9" t="str">
        <f>"[["&amp;VLOOKUP($N9,[2]材料辅助表!$H$27:$L$35,3,FALSE)&amp;","&amp;[2]材料辅助表!I$39&amp;"]]"</f>
        <v>[[301206,3]]</v>
      </c>
      <c r="W9" t="str">
        <f>"[["&amp;VLOOKUP($Q9,[2]材料辅助表!$H$27:$L$35,4,FALSE)&amp;","&amp;[2]材料辅助表!L$40&amp;"],["&amp;VLOOKUP($N9,[2]材料辅助表!$H$27:$L$35,4,FALSE)&amp;","&amp;[2]材料辅助表!I$40&amp;"]]"</f>
        <v>[[301307,1],[301306,5]]</v>
      </c>
      <c r="X9" t="str">
        <f>"[["&amp;VLOOKUP($Q9,[2]材料辅助表!$H$27:$L$35,5,FALSE)&amp;","&amp;[2]材料辅助表!L$41&amp;"],["&amp;VLOOKUP($N9,[2]材料辅助表!$H$27:$L$35,5,FALSE)&amp;","&amp;[2]材料辅助表!I$41&amp;"]]"</f>
        <v>[[301407,2],[301406,8]]</v>
      </c>
      <c r="Y9" t="str">
        <f>"[["&amp;VLOOKUP($Q9,[2]材料辅助表!$H$27:$M$35,6,FALSE)&amp;","&amp;[2]材料辅助表!L$42&amp;"],["&amp;VLOOKUP($N9,[2]材料辅助表!$H$27:$M$35,6,FALSE)&amp;","&amp;[2]材料辅助表!I$42&amp;"],["&amp;VLOOKUP($O9,[2]材料辅助表!$H$27:$M$35,5,FALSE)&amp;","&amp;[2]材料辅助表!J$42&amp;"]]"</f>
        <v>[[301507,3],[301506,10],[301402,3]]</v>
      </c>
      <c r="Z9" t="str">
        <f>"[["&amp;VLOOKUP($Q9,[2]材料辅助表!$H$27:$N$35,7,FALSE)&amp;","&amp;[2]材料辅助表!L$43&amp;"],["&amp;VLOOKUP($N9,[2]材料辅助表!$H$27:$N$35,7,FALSE)&amp;","&amp;[2]材料辅助表!I$43&amp;"],["&amp;VLOOKUP($O9,[2]材料辅助表!$H$27:$N$35,6,FALSE)&amp;","&amp;[2]材料辅助表!J$43&amp;"]]"</f>
        <v>[[301607,5],[301606,15],[301502,5]]</v>
      </c>
      <c r="AA9" t="str">
        <f>"[["&amp;VLOOKUP($Q9,[2]材料辅助表!$H$27:$O$35,8,FALSE)&amp;","&amp;[2]材料辅助表!L$44&amp;"],["&amp;VLOOKUP($N9,[2]材料辅助表!$H$27:$O$35,8,FALSE)&amp;","&amp;[2]材料辅助表!I$44&amp;"],["&amp;VLOOKUP($O9,[2]材料辅助表!$H$27:$O$35,8,FALSE)&amp;","&amp;[2]材料辅助表!J$44&amp;"],["&amp;VLOOKUP($P9,[2]材料辅助表!$H$27:$P$35,7,FALSE)&amp;","&amp;[2]材料辅助表!K$44&amp;"]]"</f>
        <v>[[301707,8],[301706,10],[301702,10],[301601,5]]</v>
      </c>
      <c r="AB9" t="str">
        <f>"[["&amp;VLOOKUP($Q9,[2]材料辅助表!$H$27:$P$35,9,FALSE)&amp;","&amp;[2]材料辅助表!L$45&amp;"],["&amp;VLOOKUP($N9,[2]材料辅助表!$H$27:$P$35,9,FALSE)&amp;","&amp;[2]材料辅助表!I$45&amp;"],["&amp;VLOOKUP($O9,[2]材料辅助表!$H$27:$P$35,9,FALSE)&amp;","&amp;[2]材料辅助表!J$45&amp;"],["&amp;VLOOKUP($P9,[2]材料辅助表!$H$27:$P$35,8,FALSE)&amp;","&amp;[2]材料辅助表!K$45&amp;"]]"</f>
        <v>[[301807,10],[301806,15],[301802,15],[301701,8]]</v>
      </c>
      <c r="AC9" t="str">
        <f>"[["&amp;VLOOKUP($Q9,[2]材料辅助表!$H$27:$Q$35,10,FALSE)&amp;","&amp;[2]材料辅助表!L$46&amp;"],["&amp;VLOOKUP($N9,[2]材料辅助表!$H$27:$Q$35,10,FALSE)&amp;","&amp;[2]材料辅助表!I$46&amp;"],["&amp;VLOOKUP($O9,[2]材料辅助表!$H$27:$Q$35,10,FALSE)&amp;","&amp;[2]材料辅助表!J$46&amp;"],["&amp;VLOOKUP($P9,[2]材料辅助表!$H$27:$Q$35,9,FALSE)&amp;","&amp;[2]材料辅助表!K$46&amp;"]]"</f>
        <v>[[301907,12],[301906,18],[301902,18],[301801,10]]</v>
      </c>
      <c r="AD9" t="str">
        <f>"[["&amp;VLOOKUP($Q9,[2]材料辅助表!$H$27:$R$35,11,FALSE)&amp;","&amp;[2]材料辅助表!L$47&amp;"],["&amp;VLOOKUP($N9,[2]材料辅助表!$H$27:$R$35,11,FALSE)&amp;","&amp;[2]材料辅助表!I$47&amp;"],["&amp;VLOOKUP($O9,[2]材料辅助表!$H$27:$R$35,11,FALSE)&amp;","&amp;[2]材料辅助表!J$47&amp;"],["&amp;VLOOKUP($P9,[2]材料辅助表!$H$27:$R$35,10,FALSE)&amp;","&amp;[2]材料辅助表!K$47&amp;"]]"</f>
        <v>[[302007,15],[302006,25],[302002,25],[301901,12]]</v>
      </c>
      <c r="AE9" t="str">
        <f>"[["&amp;VLOOKUP($Q9,[2]材料辅助表!$H$27:$S$35,12,FALSE)&amp;","&amp;[2]材料辅助表!L$48&amp;"],["&amp;VLOOKUP($N9,[2]材料辅助表!$H$27:$S$35,12,FALSE)&amp;","&amp;[2]材料辅助表!I$48&amp;"],["&amp;VLOOKUP($O9,[2]材料辅助表!$H$27:$S$35,12,FALSE)&amp;","&amp;[2]材料辅助表!J$48&amp;"],["&amp;VLOOKUP($P9,[2]材料辅助表!$H$27:$S$35,11,FALSE)&amp;","&amp;[2]材料辅助表!K$48&amp;"]]"</f>
        <v>[[302107,18],[302106,30],[302102,30],[302001,15]]</v>
      </c>
      <c r="AF9" t="str">
        <f>"[["&amp;VLOOKUP($Q9,[2]材料辅助表!$H$27:$V$35,13,FALSE)&amp;","&amp;[2]材料辅助表!L$49&amp;"],["&amp;VLOOKUP($N9,[2]材料辅助表!$H$27:$V$35,13,FALSE)&amp;","&amp;[2]材料辅助表!I$49&amp;"],["&amp;VLOOKUP($O9,[2]材料辅助表!$H$27:$V$35,13,FALSE)&amp;","&amp;[2]材料辅助表!J$49&amp;"],["&amp;VLOOKUP($P9,[2]材料辅助表!$H$27:$V$35,12,FALSE)&amp;","&amp;[2]材料辅助表!K$49&amp;"]]"</f>
        <v>[[302207,21],[302206,35],[302202,35],[302101,18]]</v>
      </c>
      <c r="AG9" t="str">
        <f>"[["&amp;VLOOKUP($Q9,[2]材料辅助表!$H$27:$V$35,14,FALSE)&amp;","&amp;[2]材料辅助表!L$50&amp;"],["&amp;VLOOKUP($N9,[2]材料辅助表!$H$27:$V$35,14,FALSE)&amp;","&amp;[2]材料辅助表!I$50&amp;"],["&amp;VLOOKUP($O9,[2]材料辅助表!$H$27:$V$35,14,FALSE)&amp;","&amp;[2]材料辅助表!J$50&amp;"],["&amp;VLOOKUP($P9,[2]材料辅助表!$H$27:$V$35,13,FALSE)&amp;","&amp;[2]材料辅助表!K$50&amp;"]]"</f>
        <v>[[302307,24],[302306,40],[302302,40],[302201,25]]</v>
      </c>
      <c r="AH9" t="str">
        <f>"[["&amp;VLOOKUP($Q9,[2]材料辅助表!$H$27:$V$35,15,FALSE)&amp;","&amp;[2]材料辅助表!L$51&amp;"],["&amp;VLOOKUP($N9,[2]材料辅助表!$H$27:$V$35,15,FALSE)&amp;","&amp;[2]材料辅助表!I$51&amp;"],["&amp;VLOOKUP($O9,[2]材料辅助表!$H$27:$V$35,15,FALSE)&amp;","&amp;[2]材料辅助表!J$51&amp;"],["&amp;VLOOKUP($P9,[2]材料辅助表!$H$27:$V$35,14,FALSE)&amp;","&amp;[2]材料辅助表!K$51&amp;"]]"</f>
        <v>[[302407,27],[302406,45],[302402,45],[302301,30]]</v>
      </c>
      <c r="AI9" s="269" t="s">
        <v>15802</v>
      </c>
      <c r="AJ9" s="263" t="s">
        <v>11979</v>
      </c>
      <c r="AK9" s="263" t="s">
        <v>11979</v>
      </c>
      <c r="AL9" s="263" t="s">
        <v>11979</v>
      </c>
    </row>
    <row r="10" spans="1:38" ht="15" thickBot="1">
      <c r="A10">
        <v>1021</v>
      </c>
      <c r="B10" s="259" t="s">
        <v>15803</v>
      </c>
      <c r="C10" s="55" t="s">
        <v>15804</v>
      </c>
      <c r="D10" t="str">
        <f t="shared" si="0"/>
        <v>e_1021</v>
      </c>
      <c r="E10" t="s">
        <v>15805</v>
      </c>
      <c r="F10" t="str">
        <f t="shared" si="1"/>
        <v>NAME_1021</v>
      </c>
      <c r="G10" t="s">
        <v>11978</v>
      </c>
      <c r="H10">
        <v>3</v>
      </c>
      <c r="I10">
        <f>VLOOKUP(C10,'[2]怪兽属性表（不能直接调整）'!$A$2:$E$37,VLOOKUP([2]equipment!G10,[2]材料辅助表!$I$13:$K$16,3,FALSE),FALSE)</f>
        <v>4.8</v>
      </c>
      <c r="J10" t="str">
        <f>"["&amp;I10*[2]材料辅助表!$S$5&amp;","&amp;I10*[2]材料辅助表!$S$6&amp;","&amp;I10*[2]材料辅助表!$S$7&amp;","&amp;I10*[2]材料辅助表!$S$8&amp;","&amp;I10*[2]材料辅助表!$S$9&amp;","&amp;I10*[2]材料辅助表!$S$10&amp;","&amp;I10*[2]材料辅助表!$S$11&amp;","&amp;I10*[2]材料辅助表!$S$12&amp;","&amp;I10*[2]材料辅助表!$S$13&amp;","&amp;I10*[2]材料辅助表!$S$14&amp;","&amp;I10*[2]材料辅助表!$S$15&amp;","&amp;I10*[2]材料辅助表!$S$16&amp;","&amp;I10*[2]材料辅助表!$S$17&amp;","&amp;I10*[2]材料辅助表!$S$18&amp;","&amp;I10*[2]材料辅助表!$S$19&amp;"]"</f>
        <v>[1.44,1.68,1.92,2.16,2.4,2.64,2.88,3.12,3.36,3.6,3.84,4.08,4.32,4.56,4.8]</v>
      </c>
      <c r="K10">
        <v>7</v>
      </c>
      <c r="L10">
        <f>VLOOKUP(C10,'[2]怪兽属性表（不能直接调整）'!$A$2:$E$37,4,FALSE)</f>
        <v>3</v>
      </c>
      <c r="M10" t="str">
        <f>"["&amp;L10*[2]材料辅助表!$U$5&amp;","&amp;L10*[2]材料辅助表!$U$6&amp;","&amp;L10*[2]材料辅助表!$U$7&amp;","&amp;L10*[2]材料辅助表!$U$8&amp;","&amp;L10*[2]材料辅助表!$U$9&amp;","&amp;L10*[2]材料辅助表!$U$10&amp;","&amp;L10*[2]材料辅助表!$U$11&amp;","&amp;L10*[2]材料辅助表!$U$12&amp;","&amp;L10*[2]材料辅助表!$U$13&amp;","&amp;L10*[2]材料辅助表!$U$14&amp;","&amp;L10*[2]材料辅助表!$U$15&amp;","&amp;L10*[2]材料辅助表!$U$16&amp;","&amp;L10*[2]材料辅助表!$U$17&amp;","&amp;L10*[2]材料辅助表!$U$18&amp;","&amp;L10*[2]材料辅助表!$U$19&amp;"]"</f>
        <v>[0.45,0.525,0.6,0.675,0.75,0.825,0.9,0.975,1.05,1.125,1.2,1.275,1.35,1.425,1.5]</v>
      </c>
      <c r="N10" s="260">
        <v>1</v>
      </c>
      <c r="O10" s="261">
        <v>2</v>
      </c>
      <c r="P10" s="262">
        <v>4</v>
      </c>
      <c r="Q10" t="s">
        <v>15792</v>
      </c>
      <c r="R10" t="str">
        <f>"["&amp;VLOOKUP(AJ10,[2]特殊属性调整!$B$18:$D$25,3,FALSE)&amp;","&amp;VLOOKUP(AJ10,[2]特殊属性调整!$B$18:$D$25,2,FALSE)&amp;"]"</f>
        <v>[2,3]</v>
      </c>
      <c r="S10" t="str">
        <f>"["&amp;VLOOKUP(AL11,[2]特殊属性调整!$B$18:$D$25,3,FALSE)&amp;","&amp;VLOOKUP(AL11,[2]特殊属性调整!$B$18:$D$25,2,FALSE)*1.5&amp;"]"</f>
        <v>[5,4.5]</v>
      </c>
      <c r="T10" t="str">
        <f>"["&amp;VLOOKUP(AL10,[2]特殊属性调整!$B$18:$D$25,3,FALSE)&amp;","&amp;VLOOKUP(AL10,[2]特殊属性调整!$B$18:$D$25,2,FALSE)*2&amp;"]"</f>
        <v>[2,6]</v>
      </c>
      <c r="U10" t="str">
        <f>"[["&amp;VLOOKUP($N10,[2]材料辅助表!$H$27:$L$35,2,FALSE)&amp;","&amp;[2]材料辅助表!I$38&amp;"]]"</f>
        <v>[[301101,1]]</v>
      </c>
      <c r="V10" t="str">
        <f>"[["&amp;VLOOKUP($N10,[2]材料辅助表!$H$27:$L$35,3,FALSE)&amp;","&amp;[2]材料辅助表!I$39&amp;"]]"</f>
        <v>[[301201,3]]</v>
      </c>
      <c r="W10" t="str">
        <f>"[["&amp;VLOOKUP($Q10,[2]材料辅助表!$H$27:$L$35,4,FALSE)&amp;","&amp;[2]材料辅助表!L$40&amp;"],["&amp;VLOOKUP($N10,[2]材料辅助表!$H$27:$L$35,4,FALSE)&amp;","&amp;[2]材料辅助表!I$40&amp;"]]"</f>
        <v>[[301307,1],[301301,5]]</v>
      </c>
      <c r="X10" t="str">
        <f>"[["&amp;VLOOKUP($Q10,[2]材料辅助表!$H$27:$L$35,5,FALSE)&amp;","&amp;[2]材料辅助表!L$41&amp;"],["&amp;VLOOKUP($N10,[2]材料辅助表!$H$27:$L$35,5,FALSE)&amp;","&amp;[2]材料辅助表!I$41&amp;"]]"</f>
        <v>[[301407,2],[301401,8]]</v>
      </c>
      <c r="Y10" t="str">
        <f>"[["&amp;VLOOKUP($Q10,[2]材料辅助表!$H$27:$M$35,6,FALSE)&amp;","&amp;[2]材料辅助表!L$42&amp;"],["&amp;VLOOKUP($N10,[2]材料辅助表!$H$27:$M$35,6,FALSE)&amp;","&amp;[2]材料辅助表!I$42&amp;"],["&amp;VLOOKUP($O10,[2]材料辅助表!$H$27:$M$35,5,FALSE)&amp;","&amp;[2]材料辅助表!J$42&amp;"]]"</f>
        <v>[[301507,3],[301501,10],[301402,3]]</v>
      </c>
      <c r="Z10" t="str">
        <f>"[["&amp;VLOOKUP($Q10,[2]材料辅助表!$H$27:$N$35,7,FALSE)&amp;","&amp;[2]材料辅助表!L$43&amp;"],["&amp;VLOOKUP($N10,[2]材料辅助表!$H$27:$N$35,7,FALSE)&amp;","&amp;[2]材料辅助表!I$43&amp;"],["&amp;VLOOKUP($O10,[2]材料辅助表!$H$27:$N$35,6,FALSE)&amp;","&amp;[2]材料辅助表!J$43&amp;"]]"</f>
        <v>[[301607,5],[301601,15],[301502,5]]</v>
      </c>
      <c r="AA10" t="str">
        <f>"[["&amp;VLOOKUP($Q10,[2]材料辅助表!$H$27:$O$35,8,FALSE)&amp;","&amp;[2]材料辅助表!L$44&amp;"],["&amp;VLOOKUP($N10,[2]材料辅助表!$H$27:$O$35,8,FALSE)&amp;","&amp;[2]材料辅助表!I$44&amp;"],["&amp;VLOOKUP($O10,[2]材料辅助表!$H$27:$O$35,8,FALSE)&amp;","&amp;[2]材料辅助表!J$44&amp;"],["&amp;VLOOKUP($P10,[2]材料辅助表!$H$27:$P$35,7,FALSE)&amp;","&amp;[2]材料辅助表!K$44&amp;"]]"</f>
        <v>[[301707,8],[301701,10],[301702,10],[301604,5]]</v>
      </c>
      <c r="AB10" t="str">
        <f>"[["&amp;VLOOKUP($Q10,[2]材料辅助表!$H$27:$P$35,9,FALSE)&amp;","&amp;[2]材料辅助表!L$45&amp;"],["&amp;VLOOKUP($N10,[2]材料辅助表!$H$27:$P$35,9,FALSE)&amp;","&amp;[2]材料辅助表!I$45&amp;"],["&amp;VLOOKUP($O10,[2]材料辅助表!$H$27:$P$35,9,FALSE)&amp;","&amp;[2]材料辅助表!J$45&amp;"],["&amp;VLOOKUP($P10,[2]材料辅助表!$H$27:$P$35,8,FALSE)&amp;","&amp;[2]材料辅助表!K$45&amp;"]]"</f>
        <v>[[301807,10],[301801,15],[301802,15],[301704,8]]</v>
      </c>
      <c r="AC10" t="str">
        <f>"[["&amp;VLOOKUP($Q10,[2]材料辅助表!$H$27:$Q$35,10,FALSE)&amp;","&amp;[2]材料辅助表!L$46&amp;"],["&amp;VLOOKUP($N10,[2]材料辅助表!$H$27:$Q$35,10,FALSE)&amp;","&amp;[2]材料辅助表!I$46&amp;"],["&amp;VLOOKUP($O10,[2]材料辅助表!$H$27:$Q$35,10,FALSE)&amp;","&amp;[2]材料辅助表!J$46&amp;"],["&amp;VLOOKUP($P10,[2]材料辅助表!$H$27:$Q$35,9,FALSE)&amp;","&amp;[2]材料辅助表!K$46&amp;"]]"</f>
        <v>[[301907,12],[301901,18],[301902,18],[301804,10]]</v>
      </c>
      <c r="AD10" t="str">
        <f>"[["&amp;VLOOKUP($Q10,[2]材料辅助表!$H$27:$R$35,11,FALSE)&amp;","&amp;[2]材料辅助表!L$47&amp;"],["&amp;VLOOKUP($N10,[2]材料辅助表!$H$27:$R$35,11,FALSE)&amp;","&amp;[2]材料辅助表!I$47&amp;"],["&amp;VLOOKUP($O10,[2]材料辅助表!$H$27:$R$35,11,FALSE)&amp;","&amp;[2]材料辅助表!J$47&amp;"],["&amp;VLOOKUP($P10,[2]材料辅助表!$H$27:$R$35,10,FALSE)&amp;","&amp;[2]材料辅助表!K$47&amp;"]]"</f>
        <v>[[302007,15],[302001,25],[302002,25],[301904,12]]</v>
      </c>
      <c r="AE10" t="str">
        <f>"[["&amp;VLOOKUP($Q10,[2]材料辅助表!$H$27:$S$35,12,FALSE)&amp;","&amp;[2]材料辅助表!L$48&amp;"],["&amp;VLOOKUP($N10,[2]材料辅助表!$H$27:$S$35,12,FALSE)&amp;","&amp;[2]材料辅助表!I$48&amp;"],["&amp;VLOOKUP($O10,[2]材料辅助表!$H$27:$S$35,12,FALSE)&amp;","&amp;[2]材料辅助表!J$48&amp;"],["&amp;VLOOKUP($P10,[2]材料辅助表!$H$27:$S$35,11,FALSE)&amp;","&amp;[2]材料辅助表!K$48&amp;"]]"</f>
        <v>[[302107,18],[302101,30],[302102,30],[302004,15]]</v>
      </c>
      <c r="AF10" t="str">
        <f>"[["&amp;VLOOKUP($Q10,[2]材料辅助表!$H$27:$V$35,13,FALSE)&amp;","&amp;[2]材料辅助表!L$49&amp;"],["&amp;VLOOKUP($N10,[2]材料辅助表!$H$27:$V$35,13,FALSE)&amp;","&amp;[2]材料辅助表!I$49&amp;"],["&amp;VLOOKUP($O10,[2]材料辅助表!$H$27:$V$35,13,FALSE)&amp;","&amp;[2]材料辅助表!J$49&amp;"],["&amp;VLOOKUP($P10,[2]材料辅助表!$H$27:$V$35,12,FALSE)&amp;","&amp;[2]材料辅助表!K$49&amp;"]]"</f>
        <v>[[302207,21],[302201,35],[302202,35],[302104,18]]</v>
      </c>
      <c r="AG10" t="str">
        <f>"[["&amp;VLOOKUP($Q10,[2]材料辅助表!$H$27:$V$35,14,FALSE)&amp;","&amp;[2]材料辅助表!L$50&amp;"],["&amp;VLOOKUP($N10,[2]材料辅助表!$H$27:$V$35,14,FALSE)&amp;","&amp;[2]材料辅助表!I$50&amp;"],["&amp;VLOOKUP($O10,[2]材料辅助表!$H$27:$V$35,14,FALSE)&amp;","&amp;[2]材料辅助表!J$50&amp;"],["&amp;VLOOKUP($P10,[2]材料辅助表!$H$27:$V$35,13,FALSE)&amp;","&amp;[2]材料辅助表!K$50&amp;"]]"</f>
        <v>[[302307,24],[302301,40],[302302,40],[302204,25]]</v>
      </c>
      <c r="AH10" t="str">
        <f>"[["&amp;VLOOKUP($Q10,[2]材料辅助表!$H$27:$V$35,15,FALSE)&amp;","&amp;[2]材料辅助表!L$51&amp;"],["&amp;VLOOKUP($N10,[2]材料辅助表!$H$27:$V$35,15,FALSE)&amp;","&amp;[2]材料辅助表!I$51&amp;"],["&amp;VLOOKUP($O10,[2]材料辅助表!$H$27:$V$35,15,FALSE)&amp;","&amp;[2]材料辅助表!J$51&amp;"],["&amp;VLOOKUP($P10,[2]材料辅助表!$H$27:$V$35,14,FALSE)&amp;","&amp;[2]材料辅助表!K$51&amp;"]]"</f>
        <v>[[302407,27],[302401,45],[302402,45],[302304,30]]</v>
      </c>
      <c r="AI10" s="270" t="s">
        <v>15806</v>
      </c>
      <c r="AJ10" s="263" t="s">
        <v>11978</v>
      </c>
      <c r="AK10" s="263" t="s">
        <v>11978</v>
      </c>
      <c r="AL10" s="263" t="s">
        <v>11978</v>
      </c>
    </row>
    <row r="11" spans="1:38" ht="15" thickBot="1">
      <c r="A11">
        <v>1022</v>
      </c>
      <c r="B11" s="259" t="s">
        <v>15807</v>
      </c>
      <c r="C11" s="55" t="s">
        <v>15804</v>
      </c>
      <c r="D11" t="str">
        <f t="shared" si="0"/>
        <v>e_1022</v>
      </c>
      <c r="E11" t="s">
        <v>15808</v>
      </c>
      <c r="F11" t="str">
        <f t="shared" si="1"/>
        <v>NAME_1022</v>
      </c>
      <c r="G11" t="s">
        <v>11979</v>
      </c>
      <c r="H11">
        <v>6</v>
      </c>
      <c r="I11">
        <f>VLOOKUP(C11,'[2]怪兽属性表（不能直接调整）'!$A$2:$E$37,VLOOKUP([2]equipment!G11,[2]材料辅助表!$I$13:$K$16,3,FALSE),FALSE)</f>
        <v>30</v>
      </c>
      <c r="J11" t="str">
        <f>"["&amp;I11*[2]材料辅助表!$S$5&amp;","&amp;I11*[2]材料辅助表!$S$6&amp;","&amp;I11*[2]材料辅助表!$S$7&amp;","&amp;I11*[2]材料辅助表!$S$8&amp;","&amp;I11*[2]材料辅助表!$S$9&amp;","&amp;I11*[2]材料辅助表!$S$10&amp;","&amp;I11*[2]材料辅助表!$S$11&amp;","&amp;I11*[2]材料辅助表!$S$12&amp;","&amp;I11*[2]材料辅助表!$S$13&amp;","&amp;I11*[2]材料辅助表!$S$14&amp;","&amp;I11*[2]材料辅助表!$S$15&amp;","&amp;I11*[2]材料辅助表!$S$16&amp;","&amp;I11*[2]材料辅助表!$S$17&amp;","&amp;I11*[2]材料辅助表!$S$18&amp;","&amp;I11*[2]材料辅助表!$S$19&amp;"]"</f>
        <v>[9,10.5,12,13.5,15,16.5,18,19.5,21,22.5,24,25.5,27,28.5,30]</v>
      </c>
      <c r="K11">
        <v>7</v>
      </c>
      <c r="L11">
        <f>VLOOKUP(C11,'[2]怪兽属性表（不能直接调整）'!$A$2:$E$37,4,FALSE)</f>
        <v>3</v>
      </c>
      <c r="M11" t="str">
        <f>"["&amp;L11*[2]材料辅助表!$U$5&amp;","&amp;L11*[2]材料辅助表!$U$6&amp;","&amp;L11*[2]材料辅助表!$U$7&amp;","&amp;L11*[2]材料辅助表!$U$8&amp;","&amp;L11*[2]材料辅助表!$U$9&amp;","&amp;L11*[2]材料辅助表!$U$10&amp;","&amp;L11*[2]材料辅助表!$U$11&amp;","&amp;L11*[2]材料辅助表!$U$12&amp;","&amp;L11*[2]材料辅助表!$U$13&amp;","&amp;L11*[2]材料辅助表!$U$14&amp;","&amp;L11*[2]材料辅助表!$U$15&amp;","&amp;L11*[2]材料辅助表!$U$16&amp;","&amp;L11*[2]材料辅助表!$U$17&amp;","&amp;L11*[2]材料辅助表!$U$18&amp;","&amp;L11*[2]材料辅助表!$U$19&amp;"]"</f>
        <v>[0.45,0.525,0.6,0.675,0.75,0.825,0.9,0.975,1.05,1.125,1.2,1.275,1.35,1.425,1.5]</v>
      </c>
      <c r="N11" s="264">
        <v>2</v>
      </c>
      <c r="O11" s="202">
        <v>1</v>
      </c>
      <c r="P11" s="265">
        <v>3</v>
      </c>
      <c r="Q11" t="s">
        <v>15792</v>
      </c>
      <c r="R11" t="str">
        <f>"["&amp;VLOOKUP(AJ11,[2]特殊属性调整!$B$18:$D$25,3,FALSE)&amp;","&amp;VLOOKUP(AJ11,[2]特殊属性调整!$B$18:$D$25,2,FALSE)&amp;"]"</f>
        <v>[5,3]</v>
      </c>
      <c r="S11" t="str">
        <f>"["&amp;VLOOKUP(AK11,[2]特殊属性调整!$B$18:$D$25,3,FALSE)&amp;","&amp;VLOOKUP(AK11,[2]特殊属性调整!$B$18:$D$25,2,FALSE)*1.5&amp;"]"</f>
        <v>[5,4.5]</v>
      </c>
      <c r="T11" t="str">
        <f>"["&amp;VLOOKUP(AK10,[2]特殊属性调整!$B$18:$D$25,3,FALSE)&amp;","&amp;VLOOKUP(AK10,[2]特殊属性调整!$B$18:$D$25,2,FALSE)*2&amp;"]"</f>
        <v>[2,6]</v>
      </c>
      <c r="U11" t="str">
        <f>"[["&amp;VLOOKUP($N11,[2]材料辅助表!$H$27:$L$35,2,FALSE)&amp;","&amp;[2]材料辅助表!I$38&amp;"]]"</f>
        <v>[[301102,1]]</v>
      </c>
      <c r="V11" t="str">
        <f>"[["&amp;VLOOKUP($N11,[2]材料辅助表!$H$27:$L$35,3,FALSE)&amp;","&amp;[2]材料辅助表!I$39&amp;"]]"</f>
        <v>[[301202,3]]</v>
      </c>
      <c r="W11" t="str">
        <f>"[["&amp;VLOOKUP($Q11,[2]材料辅助表!$H$27:$L$35,4,FALSE)&amp;","&amp;[2]材料辅助表!L$40&amp;"],["&amp;VLOOKUP($N11,[2]材料辅助表!$H$27:$L$35,4,FALSE)&amp;","&amp;[2]材料辅助表!I$40&amp;"]]"</f>
        <v>[[301307,1],[301302,5]]</v>
      </c>
      <c r="X11" t="str">
        <f>"[["&amp;VLOOKUP($Q11,[2]材料辅助表!$H$27:$L$35,5,FALSE)&amp;","&amp;[2]材料辅助表!L$41&amp;"],["&amp;VLOOKUP($N11,[2]材料辅助表!$H$27:$L$35,5,FALSE)&amp;","&amp;[2]材料辅助表!I$41&amp;"]]"</f>
        <v>[[301407,2],[301402,8]]</v>
      </c>
      <c r="Y11" t="str">
        <f>"[["&amp;VLOOKUP($Q11,[2]材料辅助表!$H$27:$M$35,6,FALSE)&amp;","&amp;[2]材料辅助表!L$42&amp;"],["&amp;VLOOKUP($N11,[2]材料辅助表!$H$27:$M$35,6,FALSE)&amp;","&amp;[2]材料辅助表!I$42&amp;"],["&amp;VLOOKUP($O11,[2]材料辅助表!$H$27:$M$35,5,FALSE)&amp;","&amp;[2]材料辅助表!J$42&amp;"]]"</f>
        <v>[[301507,3],[301502,10],[301401,3]]</v>
      </c>
      <c r="Z11" t="str">
        <f>"[["&amp;VLOOKUP($Q11,[2]材料辅助表!$H$27:$N$35,7,FALSE)&amp;","&amp;[2]材料辅助表!L$43&amp;"],["&amp;VLOOKUP($N11,[2]材料辅助表!$H$27:$N$35,7,FALSE)&amp;","&amp;[2]材料辅助表!I$43&amp;"],["&amp;VLOOKUP($O11,[2]材料辅助表!$H$27:$N$35,6,FALSE)&amp;","&amp;[2]材料辅助表!J$43&amp;"]]"</f>
        <v>[[301607,5],[301602,15],[301501,5]]</v>
      </c>
      <c r="AA11" t="str">
        <f>"[["&amp;VLOOKUP($Q11,[2]材料辅助表!$H$27:$O$35,8,FALSE)&amp;","&amp;[2]材料辅助表!L$44&amp;"],["&amp;VLOOKUP($N11,[2]材料辅助表!$H$27:$O$35,8,FALSE)&amp;","&amp;[2]材料辅助表!I$44&amp;"],["&amp;VLOOKUP($O11,[2]材料辅助表!$H$27:$O$35,8,FALSE)&amp;","&amp;[2]材料辅助表!J$44&amp;"],["&amp;VLOOKUP($P11,[2]材料辅助表!$H$27:$P$35,7,FALSE)&amp;","&amp;[2]材料辅助表!K$44&amp;"]]"</f>
        <v>[[301707,8],[301702,10],[301701,10],[301603,5]]</v>
      </c>
      <c r="AB11" t="str">
        <f>"[["&amp;VLOOKUP($Q11,[2]材料辅助表!$H$27:$P$35,9,FALSE)&amp;","&amp;[2]材料辅助表!L$45&amp;"],["&amp;VLOOKUP($N11,[2]材料辅助表!$H$27:$P$35,9,FALSE)&amp;","&amp;[2]材料辅助表!I$45&amp;"],["&amp;VLOOKUP($O11,[2]材料辅助表!$H$27:$P$35,9,FALSE)&amp;","&amp;[2]材料辅助表!J$45&amp;"],["&amp;VLOOKUP($P11,[2]材料辅助表!$H$27:$P$35,8,FALSE)&amp;","&amp;[2]材料辅助表!K$45&amp;"]]"</f>
        <v>[[301807,10],[301802,15],[301801,15],[301703,8]]</v>
      </c>
      <c r="AC11" t="str">
        <f>"[["&amp;VLOOKUP($Q11,[2]材料辅助表!$H$27:$Q$35,10,FALSE)&amp;","&amp;[2]材料辅助表!L$46&amp;"],["&amp;VLOOKUP($N11,[2]材料辅助表!$H$27:$Q$35,10,FALSE)&amp;","&amp;[2]材料辅助表!I$46&amp;"],["&amp;VLOOKUP($O11,[2]材料辅助表!$H$27:$Q$35,10,FALSE)&amp;","&amp;[2]材料辅助表!J$46&amp;"],["&amp;VLOOKUP($P11,[2]材料辅助表!$H$27:$Q$35,9,FALSE)&amp;","&amp;[2]材料辅助表!K$46&amp;"]]"</f>
        <v>[[301907,12],[301902,18],[301901,18],[301803,10]]</v>
      </c>
      <c r="AD11" t="str">
        <f>"[["&amp;VLOOKUP($Q11,[2]材料辅助表!$H$27:$R$35,11,FALSE)&amp;","&amp;[2]材料辅助表!L$47&amp;"],["&amp;VLOOKUP($N11,[2]材料辅助表!$H$27:$R$35,11,FALSE)&amp;","&amp;[2]材料辅助表!I$47&amp;"],["&amp;VLOOKUP($O11,[2]材料辅助表!$H$27:$R$35,11,FALSE)&amp;","&amp;[2]材料辅助表!J$47&amp;"],["&amp;VLOOKUP($P11,[2]材料辅助表!$H$27:$R$35,10,FALSE)&amp;","&amp;[2]材料辅助表!K$47&amp;"]]"</f>
        <v>[[302007,15],[302002,25],[302001,25],[301903,12]]</v>
      </c>
      <c r="AE11" t="str">
        <f>"[["&amp;VLOOKUP($Q11,[2]材料辅助表!$H$27:$S$35,12,FALSE)&amp;","&amp;[2]材料辅助表!L$48&amp;"],["&amp;VLOOKUP($N11,[2]材料辅助表!$H$27:$S$35,12,FALSE)&amp;","&amp;[2]材料辅助表!I$48&amp;"],["&amp;VLOOKUP($O11,[2]材料辅助表!$H$27:$S$35,12,FALSE)&amp;","&amp;[2]材料辅助表!J$48&amp;"],["&amp;VLOOKUP($P11,[2]材料辅助表!$H$27:$S$35,11,FALSE)&amp;","&amp;[2]材料辅助表!K$48&amp;"]]"</f>
        <v>[[302107,18],[302102,30],[302101,30],[302003,15]]</v>
      </c>
      <c r="AF11" t="str">
        <f>"[["&amp;VLOOKUP($Q11,[2]材料辅助表!$H$27:$V$35,13,FALSE)&amp;","&amp;[2]材料辅助表!L$49&amp;"],["&amp;VLOOKUP($N11,[2]材料辅助表!$H$27:$V$35,13,FALSE)&amp;","&amp;[2]材料辅助表!I$49&amp;"],["&amp;VLOOKUP($O11,[2]材料辅助表!$H$27:$V$35,13,FALSE)&amp;","&amp;[2]材料辅助表!J$49&amp;"],["&amp;VLOOKUP($P11,[2]材料辅助表!$H$27:$V$35,12,FALSE)&amp;","&amp;[2]材料辅助表!K$49&amp;"]]"</f>
        <v>[[302207,21],[302202,35],[302201,35],[302103,18]]</v>
      </c>
      <c r="AG11" t="str">
        <f>"[["&amp;VLOOKUP($Q11,[2]材料辅助表!$H$27:$V$35,14,FALSE)&amp;","&amp;[2]材料辅助表!L$50&amp;"],["&amp;VLOOKUP($N11,[2]材料辅助表!$H$27:$V$35,14,FALSE)&amp;","&amp;[2]材料辅助表!I$50&amp;"],["&amp;VLOOKUP($O11,[2]材料辅助表!$H$27:$V$35,14,FALSE)&amp;","&amp;[2]材料辅助表!J$50&amp;"],["&amp;VLOOKUP($P11,[2]材料辅助表!$H$27:$V$35,13,FALSE)&amp;","&amp;[2]材料辅助表!K$50&amp;"]]"</f>
        <v>[[302307,24],[302302,40],[302301,40],[302203,25]]</v>
      </c>
      <c r="AH11" t="str">
        <f>"[["&amp;VLOOKUP($Q11,[2]材料辅助表!$H$27:$V$35,15,FALSE)&amp;","&amp;[2]材料辅助表!L$51&amp;"],["&amp;VLOOKUP($N11,[2]材料辅助表!$H$27:$V$35,15,FALSE)&amp;","&amp;[2]材料辅助表!I$51&amp;"],["&amp;VLOOKUP($O11,[2]材料辅助表!$H$27:$V$35,15,FALSE)&amp;","&amp;[2]材料辅助表!J$51&amp;"],["&amp;VLOOKUP($P11,[2]材料辅助表!$H$27:$V$35,14,FALSE)&amp;","&amp;[2]材料辅助表!K$51&amp;"]]"</f>
        <v>[[302407,27],[302402,45],[302401,45],[302303,30]]</v>
      </c>
      <c r="AI11" s="158" t="s">
        <v>15809</v>
      </c>
      <c r="AJ11" s="263" t="s">
        <v>11979</v>
      </c>
      <c r="AK11" s="263" t="s">
        <v>11979</v>
      </c>
      <c r="AL11" s="263" t="s">
        <v>11979</v>
      </c>
    </row>
    <row r="12" spans="1:38" ht="15" thickBot="1">
      <c r="A12">
        <v>1023</v>
      </c>
      <c r="B12" s="259" t="s">
        <v>15810</v>
      </c>
      <c r="C12" s="55" t="s">
        <v>15804</v>
      </c>
      <c r="D12" t="str">
        <f t="shared" si="0"/>
        <v>e_1023</v>
      </c>
      <c r="E12" t="s">
        <v>15811</v>
      </c>
      <c r="F12" t="str">
        <f t="shared" si="1"/>
        <v>NAME_1023</v>
      </c>
      <c r="G12" t="s">
        <v>11978</v>
      </c>
      <c r="H12">
        <v>3</v>
      </c>
      <c r="I12">
        <f>VLOOKUP(C12,'[2]怪兽属性表（不能直接调整）'!$A$2:$E$37,VLOOKUP([2]equipment!G12,[2]材料辅助表!$I$13:$K$16,3,FALSE),FALSE)</f>
        <v>4.8</v>
      </c>
      <c r="J12" t="str">
        <f>"["&amp;I12*[2]材料辅助表!$S$5&amp;","&amp;I12*[2]材料辅助表!$S$6&amp;","&amp;I12*[2]材料辅助表!$S$7&amp;","&amp;I12*[2]材料辅助表!$S$8&amp;","&amp;I12*[2]材料辅助表!$S$9&amp;","&amp;I12*[2]材料辅助表!$S$10&amp;","&amp;I12*[2]材料辅助表!$S$11&amp;","&amp;I12*[2]材料辅助表!$S$12&amp;","&amp;I12*[2]材料辅助表!$S$13&amp;","&amp;I12*[2]材料辅助表!$S$14&amp;","&amp;I12*[2]材料辅助表!$S$15&amp;","&amp;I12*[2]材料辅助表!$S$16&amp;","&amp;I12*[2]材料辅助表!$S$17&amp;","&amp;I12*[2]材料辅助表!$S$18&amp;","&amp;I12*[2]材料辅助表!$S$19&amp;"]"</f>
        <v>[1.44,1.68,1.92,2.16,2.4,2.64,2.88,3.12,3.36,3.6,3.84,4.08,4.32,4.56,4.8]</v>
      </c>
      <c r="K12">
        <v>7</v>
      </c>
      <c r="L12">
        <f>VLOOKUP(C12,'[2]怪兽属性表（不能直接调整）'!$A$2:$E$37,4,FALSE)</f>
        <v>3</v>
      </c>
      <c r="M12" t="str">
        <f>"["&amp;L12*[2]材料辅助表!$U$5&amp;","&amp;L12*[2]材料辅助表!$U$6&amp;","&amp;L12*[2]材料辅助表!$U$7&amp;","&amp;L12*[2]材料辅助表!$U$8&amp;","&amp;L12*[2]材料辅助表!$U$9&amp;","&amp;L12*[2]材料辅助表!$U$10&amp;","&amp;L12*[2]材料辅助表!$U$11&amp;","&amp;L12*[2]材料辅助表!$U$12&amp;","&amp;L12*[2]材料辅助表!$U$13&amp;","&amp;L12*[2]材料辅助表!$U$14&amp;","&amp;L12*[2]材料辅助表!$U$15&amp;","&amp;L12*[2]材料辅助表!$U$16&amp;","&amp;L12*[2]材料辅助表!$U$17&amp;","&amp;L12*[2]材料辅助表!$U$18&amp;","&amp;L12*[2]材料辅助表!$U$19&amp;"]"</f>
        <v>[0.45,0.525,0.6,0.675,0.75,0.825,0.9,0.975,1.05,1.125,1.2,1.275,1.35,1.425,1.5]</v>
      </c>
      <c r="N12" s="271">
        <v>5</v>
      </c>
      <c r="O12" s="202">
        <v>4</v>
      </c>
      <c r="P12" s="265">
        <v>2</v>
      </c>
      <c r="Q12" t="s">
        <v>15792</v>
      </c>
      <c r="R12" t="str">
        <f>"["&amp;VLOOKUP(AJ12,[2]特殊属性调整!$B$18:$D$25,3,FALSE)&amp;","&amp;VLOOKUP(AJ12,[2]特殊属性调整!$B$18:$D$25,2,FALSE)&amp;"]"</f>
        <v>[2,3]</v>
      </c>
      <c r="S12" t="str">
        <f>"["&amp;VLOOKUP(AK12,[2]特殊属性调整!$B$18:$D$25,3,FALSE)&amp;","&amp;VLOOKUP(AK12,[2]特殊属性调整!$B$18:$D$25,2,FALSE)*1.5&amp;"]"</f>
        <v>[2,4.5]</v>
      </c>
      <c r="T12" t="str">
        <f>"["&amp;VLOOKUP(AL13,[2]特殊属性调整!$B$18:$D$25,3,FALSE)&amp;","&amp;VLOOKUP(AL13,[2]特殊属性调整!$B$18:$D$25,2,FALSE)*2&amp;"]"</f>
        <v>[5,6]</v>
      </c>
      <c r="U12" t="str">
        <f>"[["&amp;VLOOKUP($N12,[2]材料辅助表!$H$27:$L$35,2,FALSE)&amp;","&amp;[2]材料辅助表!I$38&amp;"]]"</f>
        <v>[[301105,1]]</v>
      </c>
      <c r="V12" t="str">
        <f>"[["&amp;VLOOKUP($N12,[2]材料辅助表!$H$27:$L$35,3,FALSE)&amp;","&amp;[2]材料辅助表!I$39&amp;"]]"</f>
        <v>[[301205,3]]</v>
      </c>
      <c r="W12" t="str">
        <f>"[["&amp;VLOOKUP($Q12,[2]材料辅助表!$H$27:$L$35,4,FALSE)&amp;","&amp;[2]材料辅助表!L$40&amp;"],["&amp;VLOOKUP($N12,[2]材料辅助表!$H$27:$L$35,4,FALSE)&amp;","&amp;[2]材料辅助表!I$40&amp;"]]"</f>
        <v>[[301307,1],[301305,5]]</v>
      </c>
      <c r="X12" t="str">
        <f>"[["&amp;VLOOKUP($Q12,[2]材料辅助表!$H$27:$L$35,5,FALSE)&amp;","&amp;[2]材料辅助表!L$41&amp;"],["&amp;VLOOKUP($N12,[2]材料辅助表!$H$27:$L$35,5,FALSE)&amp;","&amp;[2]材料辅助表!I$41&amp;"]]"</f>
        <v>[[301407,2],[301405,8]]</v>
      </c>
      <c r="Y12" t="str">
        <f>"[["&amp;VLOOKUP($Q12,[2]材料辅助表!$H$27:$M$35,6,FALSE)&amp;","&amp;[2]材料辅助表!L$42&amp;"],["&amp;VLOOKUP($N12,[2]材料辅助表!$H$27:$M$35,6,FALSE)&amp;","&amp;[2]材料辅助表!I$42&amp;"],["&amp;VLOOKUP($O12,[2]材料辅助表!$H$27:$M$35,5,FALSE)&amp;","&amp;[2]材料辅助表!J$42&amp;"]]"</f>
        <v>[[301507,3],[301505,10],[301404,3]]</v>
      </c>
      <c r="Z12" t="str">
        <f>"[["&amp;VLOOKUP($Q12,[2]材料辅助表!$H$27:$N$35,7,FALSE)&amp;","&amp;[2]材料辅助表!L$43&amp;"],["&amp;VLOOKUP($N12,[2]材料辅助表!$H$27:$N$35,7,FALSE)&amp;","&amp;[2]材料辅助表!I$43&amp;"],["&amp;VLOOKUP($O12,[2]材料辅助表!$H$27:$N$35,6,FALSE)&amp;","&amp;[2]材料辅助表!J$43&amp;"]]"</f>
        <v>[[301607,5],[301605,15],[301504,5]]</v>
      </c>
      <c r="AA12" t="str">
        <f>"[["&amp;VLOOKUP($Q12,[2]材料辅助表!$H$27:$O$35,8,FALSE)&amp;","&amp;[2]材料辅助表!L$44&amp;"],["&amp;VLOOKUP($N12,[2]材料辅助表!$H$27:$O$35,8,FALSE)&amp;","&amp;[2]材料辅助表!I$44&amp;"],["&amp;VLOOKUP($O12,[2]材料辅助表!$H$27:$O$35,8,FALSE)&amp;","&amp;[2]材料辅助表!J$44&amp;"],["&amp;VLOOKUP($P12,[2]材料辅助表!$H$27:$P$35,7,FALSE)&amp;","&amp;[2]材料辅助表!K$44&amp;"]]"</f>
        <v>[[301707,8],[301705,10],[301704,10],[301602,5]]</v>
      </c>
      <c r="AB12" t="str">
        <f>"[["&amp;VLOOKUP($Q12,[2]材料辅助表!$H$27:$P$35,9,FALSE)&amp;","&amp;[2]材料辅助表!L$45&amp;"],["&amp;VLOOKUP($N12,[2]材料辅助表!$H$27:$P$35,9,FALSE)&amp;","&amp;[2]材料辅助表!I$45&amp;"],["&amp;VLOOKUP($O12,[2]材料辅助表!$H$27:$P$35,9,FALSE)&amp;","&amp;[2]材料辅助表!J$45&amp;"],["&amp;VLOOKUP($P12,[2]材料辅助表!$H$27:$P$35,8,FALSE)&amp;","&amp;[2]材料辅助表!K$45&amp;"]]"</f>
        <v>[[301807,10],[301805,15],[301804,15],[301702,8]]</v>
      </c>
      <c r="AC12" t="str">
        <f>"[["&amp;VLOOKUP($Q12,[2]材料辅助表!$H$27:$Q$35,10,FALSE)&amp;","&amp;[2]材料辅助表!L$46&amp;"],["&amp;VLOOKUP($N12,[2]材料辅助表!$H$27:$Q$35,10,FALSE)&amp;","&amp;[2]材料辅助表!I$46&amp;"],["&amp;VLOOKUP($O12,[2]材料辅助表!$H$27:$Q$35,10,FALSE)&amp;","&amp;[2]材料辅助表!J$46&amp;"],["&amp;VLOOKUP($P12,[2]材料辅助表!$H$27:$Q$35,9,FALSE)&amp;","&amp;[2]材料辅助表!K$46&amp;"]]"</f>
        <v>[[301907,12],[301905,18],[301904,18],[301802,10]]</v>
      </c>
      <c r="AD12" t="str">
        <f>"[["&amp;VLOOKUP($Q12,[2]材料辅助表!$H$27:$R$35,11,FALSE)&amp;","&amp;[2]材料辅助表!L$47&amp;"],["&amp;VLOOKUP($N12,[2]材料辅助表!$H$27:$R$35,11,FALSE)&amp;","&amp;[2]材料辅助表!I$47&amp;"],["&amp;VLOOKUP($O12,[2]材料辅助表!$H$27:$R$35,11,FALSE)&amp;","&amp;[2]材料辅助表!J$47&amp;"],["&amp;VLOOKUP($P12,[2]材料辅助表!$H$27:$R$35,10,FALSE)&amp;","&amp;[2]材料辅助表!K$47&amp;"]]"</f>
        <v>[[302007,15],[302005,25],[302004,25],[301902,12]]</v>
      </c>
      <c r="AE12" t="str">
        <f>"[["&amp;VLOOKUP($Q12,[2]材料辅助表!$H$27:$S$35,12,FALSE)&amp;","&amp;[2]材料辅助表!L$48&amp;"],["&amp;VLOOKUP($N12,[2]材料辅助表!$H$27:$S$35,12,FALSE)&amp;","&amp;[2]材料辅助表!I$48&amp;"],["&amp;VLOOKUP($O12,[2]材料辅助表!$H$27:$S$35,12,FALSE)&amp;","&amp;[2]材料辅助表!J$48&amp;"],["&amp;VLOOKUP($P12,[2]材料辅助表!$H$27:$S$35,11,FALSE)&amp;","&amp;[2]材料辅助表!K$48&amp;"]]"</f>
        <v>[[302107,18],[302105,30],[302104,30],[302002,15]]</v>
      </c>
      <c r="AF12" t="str">
        <f>"[["&amp;VLOOKUP($Q12,[2]材料辅助表!$H$27:$V$35,13,FALSE)&amp;","&amp;[2]材料辅助表!L$49&amp;"],["&amp;VLOOKUP($N12,[2]材料辅助表!$H$27:$V$35,13,FALSE)&amp;","&amp;[2]材料辅助表!I$49&amp;"],["&amp;VLOOKUP($O12,[2]材料辅助表!$H$27:$V$35,13,FALSE)&amp;","&amp;[2]材料辅助表!J$49&amp;"],["&amp;VLOOKUP($P12,[2]材料辅助表!$H$27:$V$35,12,FALSE)&amp;","&amp;[2]材料辅助表!K$49&amp;"]]"</f>
        <v>[[302207,21],[302205,35],[302204,35],[302102,18]]</v>
      </c>
      <c r="AG12" t="str">
        <f>"[["&amp;VLOOKUP($Q12,[2]材料辅助表!$H$27:$V$35,14,FALSE)&amp;","&amp;[2]材料辅助表!L$50&amp;"],["&amp;VLOOKUP($N12,[2]材料辅助表!$H$27:$V$35,14,FALSE)&amp;","&amp;[2]材料辅助表!I$50&amp;"],["&amp;VLOOKUP($O12,[2]材料辅助表!$H$27:$V$35,14,FALSE)&amp;","&amp;[2]材料辅助表!J$50&amp;"],["&amp;VLOOKUP($P12,[2]材料辅助表!$H$27:$V$35,13,FALSE)&amp;","&amp;[2]材料辅助表!K$50&amp;"]]"</f>
        <v>[[302307,24],[302305,40],[302304,40],[302202,25]]</v>
      </c>
      <c r="AH12" t="str">
        <f>"[["&amp;VLOOKUP($Q12,[2]材料辅助表!$H$27:$V$35,15,FALSE)&amp;","&amp;[2]材料辅助表!L$51&amp;"],["&amp;VLOOKUP($N12,[2]材料辅助表!$H$27:$V$35,15,FALSE)&amp;","&amp;[2]材料辅助表!I$51&amp;"],["&amp;VLOOKUP($O12,[2]材料辅助表!$H$27:$V$35,15,FALSE)&amp;","&amp;[2]材料辅助表!J$51&amp;"],["&amp;VLOOKUP($P12,[2]材料辅助表!$H$27:$V$35,14,FALSE)&amp;","&amp;[2]材料辅助表!K$51&amp;"]]"</f>
        <v>[[302407,27],[302405,45],[302404,45],[302302,30]]</v>
      </c>
      <c r="AI12" s="158" t="s">
        <v>15812</v>
      </c>
      <c r="AJ12" s="263" t="s">
        <v>11978</v>
      </c>
      <c r="AK12" s="263" t="s">
        <v>11978</v>
      </c>
      <c r="AL12" s="263" t="s">
        <v>11978</v>
      </c>
    </row>
    <row r="13" spans="1:38" ht="15" thickBot="1">
      <c r="A13">
        <v>1024</v>
      </c>
      <c r="B13" s="259" t="s">
        <v>15813</v>
      </c>
      <c r="C13" s="55" t="s">
        <v>15804</v>
      </c>
      <c r="D13" t="str">
        <f t="shared" si="0"/>
        <v>e_1024</v>
      </c>
      <c r="E13" t="s">
        <v>15814</v>
      </c>
      <c r="F13" t="str">
        <f t="shared" si="1"/>
        <v>NAME_1024</v>
      </c>
      <c r="G13" t="s">
        <v>11979</v>
      </c>
      <c r="H13">
        <v>6</v>
      </c>
      <c r="I13">
        <f>VLOOKUP(C13,'[2]怪兽属性表（不能直接调整）'!$A$2:$E$37,VLOOKUP([2]equipment!G13,[2]材料辅助表!$I$13:$K$16,3,FALSE),FALSE)</f>
        <v>30</v>
      </c>
      <c r="J13" t="str">
        <f>"["&amp;I13*[2]材料辅助表!$S$5&amp;","&amp;I13*[2]材料辅助表!$S$6&amp;","&amp;I13*[2]材料辅助表!$S$7&amp;","&amp;I13*[2]材料辅助表!$S$8&amp;","&amp;I13*[2]材料辅助表!$S$9&amp;","&amp;I13*[2]材料辅助表!$S$10&amp;","&amp;I13*[2]材料辅助表!$S$11&amp;","&amp;I13*[2]材料辅助表!$S$12&amp;","&amp;I13*[2]材料辅助表!$S$13&amp;","&amp;I13*[2]材料辅助表!$S$14&amp;","&amp;I13*[2]材料辅助表!$S$15&amp;","&amp;I13*[2]材料辅助表!$S$16&amp;","&amp;I13*[2]材料辅助表!$S$17&amp;","&amp;I13*[2]材料辅助表!$S$18&amp;","&amp;I13*[2]材料辅助表!$S$19&amp;"]"</f>
        <v>[9,10.5,12,13.5,15,16.5,18,19.5,21,22.5,24,25.5,27,28.5,30]</v>
      </c>
      <c r="K13">
        <v>7</v>
      </c>
      <c r="L13">
        <f>VLOOKUP(C13,'[2]怪兽属性表（不能直接调整）'!$A$2:$E$37,4,FALSE)</f>
        <v>3</v>
      </c>
      <c r="M13" t="str">
        <f>"["&amp;L13*[2]材料辅助表!$U$5&amp;","&amp;L13*[2]材料辅助表!$U$6&amp;","&amp;L13*[2]材料辅助表!$U$7&amp;","&amp;L13*[2]材料辅助表!$U$8&amp;","&amp;L13*[2]材料辅助表!$U$9&amp;","&amp;L13*[2]材料辅助表!$U$10&amp;","&amp;L13*[2]材料辅助表!$U$11&amp;","&amp;L13*[2]材料辅助表!$U$12&amp;","&amp;L13*[2]材料辅助表!$U$13&amp;","&amp;L13*[2]材料辅助表!$U$14&amp;","&amp;L13*[2]材料辅助表!$U$15&amp;","&amp;L13*[2]材料辅助表!$U$16&amp;","&amp;L13*[2]材料辅助表!$U$17&amp;","&amp;L13*[2]材料辅助表!$U$18&amp;","&amp;L13*[2]材料辅助表!$U$19&amp;"]"</f>
        <v>[0.45,0.525,0.6,0.675,0.75,0.825,0.9,0.975,1.05,1.125,1.2,1.275,1.35,1.425,1.5]</v>
      </c>
      <c r="N13" s="266">
        <v>6</v>
      </c>
      <c r="O13" s="267">
        <v>3</v>
      </c>
      <c r="P13" s="268">
        <v>4</v>
      </c>
      <c r="Q13" t="s">
        <v>15792</v>
      </c>
      <c r="R13" t="str">
        <f>"["&amp;VLOOKUP(AJ13,[2]特殊属性调整!$B$18:$D$25,3,FALSE)&amp;","&amp;VLOOKUP(AJ13,[2]特殊属性调整!$B$18:$D$25,2,FALSE)&amp;"]"</f>
        <v>[5,3]</v>
      </c>
      <c r="S13" t="str">
        <f>"["&amp;VLOOKUP(AK13,[2]特殊属性调整!$B$18:$D$25,3,FALSE)&amp;","&amp;VLOOKUP(AK13,[2]特殊属性调整!$B$18:$D$25,2,FALSE)*1.5&amp;"]"</f>
        <v>[5,4.5]</v>
      </c>
      <c r="T13" t="str">
        <f>"["&amp;VLOOKUP(AL12,[2]特殊属性调整!$B$18:$D$25,3,FALSE)&amp;","&amp;VLOOKUP(AL12,[2]特殊属性调整!$B$18:$D$25,2,FALSE)*2&amp;"]"</f>
        <v>[2,6]</v>
      </c>
      <c r="U13" t="str">
        <f>"[["&amp;VLOOKUP($N13,[2]材料辅助表!$H$27:$L$35,2,FALSE)&amp;","&amp;[2]材料辅助表!I$38&amp;"]]"</f>
        <v>[[301106,1]]</v>
      </c>
      <c r="V13" t="str">
        <f>"[["&amp;VLOOKUP($N13,[2]材料辅助表!$H$27:$L$35,3,FALSE)&amp;","&amp;[2]材料辅助表!I$39&amp;"]]"</f>
        <v>[[301206,3]]</v>
      </c>
      <c r="W13" t="str">
        <f>"[["&amp;VLOOKUP($Q13,[2]材料辅助表!$H$27:$L$35,4,FALSE)&amp;","&amp;[2]材料辅助表!L$40&amp;"],["&amp;VLOOKUP($N13,[2]材料辅助表!$H$27:$L$35,4,FALSE)&amp;","&amp;[2]材料辅助表!I$40&amp;"]]"</f>
        <v>[[301307,1],[301306,5]]</v>
      </c>
      <c r="X13" t="str">
        <f>"[["&amp;VLOOKUP($Q13,[2]材料辅助表!$H$27:$L$35,5,FALSE)&amp;","&amp;[2]材料辅助表!L$41&amp;"],["&amp;VLOOKUP($N13,[2]材料辅助表!$H$27:$L$35,5,FALSE)&amp;","&amp;[2]材料辅助表!I$41&amp;"]]"</f>
        <v>[[301407,2],[301406,8]]</v>
      </c>
      <c r="Y13" t="str">
        <f>"[["&amp;VLOOKUP($Q13,[2]材料辅助表!$H$27:$M$35,6,FALSE)&amp;","&amp;[2]材料辅助表!L$42&amp;"],["&amp;VLOOKUP($N13,[2]材料辅助表!$H$27:$M$35,6,FALSE)&amp;","&amp;[2]材料辅助表!I$42&amp;"],["&amp;VLOOKUP($O13,[2]材料辅助表!$H$27:$M$35,5,FALSE)&amp;","&amp;[2]材料辅助表!J$42&amp;"]]"</f>
        <v>[[301507,3],[301506,10],[301403,3]]</v>
      </c>
      <c r="Z13" t="str">
        <f>"[["&amp;VLOOKUP($Q13,[2]材料辅助表!$H$27:$N$35,7,FALSE)&amp;","&amp;[2]材料辅助表!L$43&amp;"],["&amp;VLOOKUP($N13,[2]材料辅助表!$H$27:$N$35,7,FALSE)&amp;","&amp;[2]材料辅助表!I$43&amp;"],["&amp;VLOOKUP($O13,[2]材料辅助表!$H$27:$N$35,6,FALSE)&amp;","&amp;[2]材料辅助表!J$43&amp;"]]"</f>
        <v>[[301607,5],[301606,15],[301503,5]]</v>
      </c>
      <c r="AA13" t="str">
        <f>"[["&amp;VLOOKUP($Q13,[2]材料辅助表!$H$27:$O$35,8,FALSE)&amp;","&amp;[2]材料辅助表!L$44&amp;"],["&amp;VLOOKUP($N13,[2]材料辅助表!$H$27:$O$35,8,FALSE)&amp;","&amp;[2]材料辅助表!I$44&amp;"],["&amp;VLOOKUP($O13,[2]材料辅助表!$H$27:$O$35,8,FALSE)&amp;","&amp;[2]材料辅助表!J$44&amp;"],["&amp;VLOOKUP($P13,[2]材料辅助表!$H$27:$P$35,7,FALSE)&amp;","&amp;[2]材料辅助表!K$44&amp;"]]"</f>
        <v>[[301707,8],[301706,10],[301703,10],[301604,5]]</v>
      </c>
      <c r="AB13" t="str">
        <f>"[["&amp;VLOOKUP($Q13,[2]材料辅助表!$H$27:$P$35,9,FALSE)&amp;","&amp;[2]材料辅助表!L$45&amp;"],["&amp;VLOOKUP($N13,[2]材料辅助表!$H$27:$P$35,9,FALSE)&amp;","&amp;[2]材料辅助表!I$45&amp;"],["&amp;VLOOKUP($O13,[2]材料辅助表!$H$27:$P$35,9,FALSE)&amp;","&amp;[2]材料辅助表!J$45&amp;"],["&amp;VLOOKUP($P13,[2]材料辅助表!$H$27:$P$35,8,FALSE)&amp;","&amp;[2]材料辅助表!K$45&amp;"]]"</f>
        <v>[[301807,10],[301806,15],[301803,15],[301704,8]]</v>
      </c>
      <c r="AC13" t="str">
        <f>"[["&amp;VLOOKUP($Q13,[2]材料辅助表!$H$27:$Q$35,10,FALSE)&amp;","&amp;[2]材料辅助表!L$46&amp;"],["&amp;VLOOKUP($N13,[2]材料辅助表!$H$27:$Q$35,10,FALSE)&amp;","&amp;[2]材料辅助表!I$46&amp;"],["&amp;VLOOKUP($O13,[2]材料辅助表!$H$27:$Q$35,10,FALSE)&amp;","&amp;[2]材料辅助表!J$46&amp;"],["&amp;VLOOKUP($P13,[2]材料辅助表!$H$27:$Q$35,9,FALSE)&amp;","&amp;[2]材料辅助表!K$46&amp;"]]"</f>
        <v>[[301907,12],[301906,18],[301903,18],[301804,10]]</v>
      </c>
      <c r="AD13" t="str">
        <f>"[["&amp;VLOOKUP($Q13,[2]材料辅助表!$H$27:$R$35,11,FALSE)&amp;","&amp;[2]材料辅助表!L$47&amp;"],["&amp;VLOOKUP($N13,[2]材料辅助表!$H$27:$R$35,11,FALSE)&amp;","&amp;[2]材料辅助表!I$47&amp;"],["&amp;VLOOKUP($O13,[2]材料辅助表!$H$27:$R$35,11,FALSE)&amp;","&amp;[2]材料辅助表!J$47&amp;"],["&amp;VLOOKUP($P13,[2]材料辅助表!$H$27:$R$35,10,FALSE)&amp;","&amp;[2]材料辅助表!K$47&amp;"]]"</f>
        <v>[[302007,15],[302006,25],[302003,25],[301904,12]]</v>
      </c>
      <c r="AE13" t="str">
        <f>"[["&amp;VLOOKUP($Q13,[2]材料辅助表!$H$27:$S$35,12,FALSE)&amp;","&amp;[2]材料辅助表!L$48&amp;"],["&amp;VLOOKUP($N13,[2]材料辅助表!$H$27:$S$35,12,FALSE)&amp;","&amp;[2]材料辅助表!I$48&amp;"],["&amp;VLOOKUP($O13,[2]材料辅助表!$H$27:$S$35,12,FALSE)&amp;","&amp;[2]材料辅助表!J$48&amp;"],["&amp;VLOOKUP($P13,[2]材料辅助表!$H$27:$S$35,11,FALSE)&amp;","&amp;[2]材料辅助表!K$48&amp;"]]"</f>
        <v>[[302107,18],[302106,30],[302103,30],[302004,15]]</v>
      </c>
      <c r="AF13" t="str">
        <f>"[["&amp;VLOOKUP($Q13,[2]材料辅助表!$H$27:$V$35,13,FALSE)&amp;","&amp;[2]材料辅助表!L$49&amp;"],["&amp;VLOOKUP($N13,[2]材料辅助表!$H$27:$V$35,13,FALSE)&amp;","&amp;[2]材料辅助表!I$49&amp;"],["&amp;VLOOKUP($O13,[2]材料辅助表!$H$27:$V$35,13,FALSE)&amp;","&amp;[2]材料辅助表!J$49&amp;"],["&amp;VLOOKUP($P13,[2]材料辅助表!$H$27:$V$35,12,FALSE)&amp;","&amp;[2]材料辅助表!K$49&amp;"]]"</f>
        <v>[[302207,21],[302206,35],[302203,35],[302104,18]]</v>
      </c>
      <c r="AG13" t="str">
        <f>"[["&amp;VLOOKUP($Q13,[2]材料辅助表!$H$27:$V$35,14,FALSE)&amp;","&amp;[2]材料辅助表!L$50&amp;"],["&amp;VLOOKUP($N13,[2]材料辅助表!$H$27:$V$35,14,FALSE)&amp;","&amp;[2]材料辅助表!I$50&amp;"],["&amp;VLOOKUP($O13,[2]材料辅助表!$H$27:$V$35,14,FALSE)&amp;","&amp;[2]材料辅助表!J$50&amp;"],["&amp;VLOOKUP($P13,[2]材料辅助表!$H$27:$V$35,13,FALSE)&amp;","&amp;[2]材料辅助表!K$50&amp;"]]"</f>
        <v>[[302307,24],[302306,40],[302303,40],[302204,25]]</v>
      </c>
      <c r="AH13" t="str">
        <f>"[["&amp;VLOOKUP($Q13,[2]材料辅助表!$H$27:$V$35,15,FALSE)&amp;","&amp;[2]材料辅助表!L$51&amp;"],["&amp;VLOOKUP($N13,[2]材料辅助表!$H$27:$V$35,15,FALSE)&amp;","&amp;[2]材料辅助表!I$51&amp;"],["&amp;VLOOKUP($O13,[2]材料辅助表!$H$27:$V$35,15,FALSE)&amp;","&amp;[2]材料辅助表!J$51&amp;"],["&amp;VLOOKUP($P13,[2]材料辅助表!$H$27:$V$35,14,FALSE)&amp;","&amp;[2]材料辅助表!K$51&amp;"]]"</f>
        <v>[[302407,27],[302406,45],[302403,45],[302304,30]]</v>
      </c>
      <c r="AI13" s="272" t="s">
        <v>15815</v>
      </c>
      <c r="AJ13" s="263" t="s">
        <v>11979</v>
      </c>
      <c r="AK13" s="263" t="s">
        <v>11979</v>
      </c>
      <c r="AL13" s="263" t="s">
        <v>11979</v>
      </c>
    </row>
    <row r="14" spans="1:38" ht="15" thickBot="1">
      <c r="A14">
        <v>1031</v>
      </c>
      <c r="B14" s="259" t="s">
        <v>15816</v>
      </c>
      <c r="C14" s="55" t="s">
        <v>15817</v>
      </c>
      <c r="D14" t="str">
        <f t="shared" si="0"/>
        <v>e_1031</v>
      </c>
      <c r="E14" s="273" t="s">
        <v>15818</v>
      </c>
      <c r="F14" t="str">
        <f t="shared" si="1"/>
        <v>NAME_1031</v>
      </c>
      <c r="G14" t="s">
        <v>11978</v>
      </c>
      <c r="H14">
        <v>3</v>
      </c>
      <c r="I14">
        <f>VLOOKUP(C14,'[2]怪兽属性表（不能直接调整）'!$A$2:$E$37,VLOOKUP([2]equipment!G14,[2]材料辅助表!$I$13:$K$16,3,FALSE),FALSE)</f>
        <v>15.14</v>
      </c>
      <c r="J14" t="str">
        <f>"["&amp;I14*[2]材料辅助表!$S$5&amp;","&amp;I14*[2]材料辅助表!$S$6&amp;","&amp;I14*[2]材料辅助表!$S$7&amp;","&amp;I14*[2]材料辅助表!$S$8&amp;","&amp;I14*[2]材料辅助表!$S$9&amp;","&amp;I14*[2]材料辅助表!$S$10&amp;","&amp;I14*[2]材料辅助表!$S$11&amp;","&amp;I14*[2]材料辅助表!$S$12&amp;","&amp;I14*[2]材料辅助表!$S$13&amp;","&amp;I14*[2]材料辅助表!$S$14&amp;","&amp;I14*[2]材料辅助表!$S$15&amp;","&amp;I14*[2]材料辅助表!$S$16&amp;","&amp;I14*[2]材料辅助表!$S$17&amp;","&amp;I14*[2]材料辅助表!$S$18&amp;","&amp;I14*[2]材料辅助表!$S$19&amp;"]"</f>
        <v>[4.542,5.299,6.056,6.813,7.57,8.327,9.084,9.841,10.598,11.355,12.112,12.869,13.626,14.383,15.14]</v>
      </c>
      <c r="K14">
        <v>7</v>
      </c>
      <c r="L14">
        <f>VLOOKUP(C14,'[2]怪兽属性表（不能直接调整）'!$A$2:$E$37,4,FALSE)</f>
        <v>2.5</v>
      </c>
      <c r="M14" t="str">
        <f>"["&amp;L14*[2]材料辅助表!$U$5&amp;","&amp;L14*[2]材料辅助表!$U$6&amp;","&amp;L14*[2]材料辅助表!$U$7&amp;","&amp;L14*[2]材料辅助表!$U$8&amp;","&amp;L14*[2]材料辅助表!$U$9&amp;","&amp;L14*[2]材料辅助表!$U$10&amp;","&amp;L14*[2]材料辅助表!$U$11&amp;","&amp;L14*[2]材料辅助表!$U$12&amp;","&amp;L14*[2]材料辅助表!$U$13&amp;","&amp;L14*[2]材料辅助表!$U$14&amp;","&amp;L14*[2]材料辅助表!$U$15&amp;","&amp;L14*[2]材料辅助表!$U$16&amp;","&amp;L14*[2]材料辅助表!$U$17&amp;","&amp;L14*[2]材料辅助表!$U$18&amp;","&amp;L14*[2]材料辅助表!$U$19&amp;"]"</f>
        <v>[0.375,0.4375,0.5,0.5625,0.625,0.6875,0.75,0.8125,0.875,0.9375,1,1.0625,1.125,1.1875,1.25]</v>
      </c>
      <c r="N14" s="260">
        <v>1</v>
      </c>
      <c r="O14" s="261">
        <v>2</v>
      </c>
      <c r="P14" s="262">
        <v>5</v>
      </c>
      <c r="Q14" t="s">
        <v>15792</v>
      </c>
      <c r="R14" t="str">
        <f>"["&amp;VLOOKUP(AJ14,[2]特殊属性调整!$B$18:$D$25,3,FALSE)&amp;","&amp;VLOOKUP(AJ14,[2]特殊属性调整!$B$18:$D$25,2,FALSE)&amp;"]"</f>
        <v>[2,3]</v>
      </c>
      <c r="S14" t="str">
        <f>"["&amp;VLOOKUP(AK14,[2]特殊属性调整!$B$18:$D$25,3,FALSE)&amp;","&amp;VLOOKUP(AK14,[2]特殊属性调整!$B$18:$D$25,2,FALSE)*1.5&amp;"]"</f>
        <v>[2,4.5]</v>
      </c>
      <c r="T14" t="str">
        <f>"["&amp;VLOOKUP(AL14,[2]特殊属性调整!$B$18:$D$25,3,FALSE)&amp;","&amp;VLOOKUP(AL14,[2]特殊属性调整!$B$18:$D$25,2,FALSE)*2&amp;"]"</f>
        <v>[2,6]</v>
      </c>
      <c r="U14" t="str">
        <f>"[["&amp;VLOOKUP($N14,[2]材料辅助表!$H$27:$L$35,2,FALSE)&amp;","&amp;[2]材料辅助表!I$38&amp;"]]"</f>
        <v>[[301101,1]]</v>
      </c>
      <c r="V14" t="str">
        <f>"[["&amp;VLOOKUP($N14,[2]材料辅助表!$H$27:$L$35,3,FALSE)&amp;","&amp;[2]材料辅助表!I$39&amp;"]]"</f>
        <v>[[301201,3]]</v>
      </c>
      <c r="W14" t="str">
        <f>"[["&amp;VLOOKUP($Q14,[2]材料辅助表!$H$27:$L$35,4,FALSE)&amp;","&amp;[2]材料辅助表!L$40&amp;"],["&amp;VLOOKUP($N14,[2]材料辅助表!$H$27:$L$35,4,FALSE)&amp;","&amp;[2]材料辅助表!I$40&amp;"]]"</f>
        <v>[[301307,1],[301301,5]]</v>
      </c>
      <c r="X14" t="str">
        <f>"[["&amp;VLOOKUP($Q14,[2]材料辅助表!$H$27:$L$35,5,FALSE)&amp;","&amp;[2]材料辅助表!L$41&amp;"],["&amp;VLOOKUP($N14,[2]材料辅助表!$H$27:$L$35,5,FALSE)&amp;","&amp;[2]材料辅助表!I$41&amp;"]]"</f>
        <v>[[301407,2],[301401,8]]</v>
      </c>
      <c r="Y14" t="str">
        <f>"[["&amp;VLOOKUP($Q14,[2]材料辅助表!$H$27:$M$35,6,FALSE)&amp;","&amp;[2]材料辅助表!L$42&amp;"],["&amp;VLOOKUP($N14,[2]材料辅助表!$H$27:$M$35,6,FALSE)&amp;","&amp;[2]材料辅助表!I$42&amp;"],["&amp;VLOOKUP($O14,[2]材料辅助表!$H$27:$M$35,5,FALSE)&amp;","&amp;[2]材料辅助表!J$42&amp;"]]"</f>
        <v>[[301507,3],[301501,10],[301402,3]]</v>
      </c>
      <c r="Z14" t="str">
        <f>"[["&amp;VLOOKUP($Q14,[2]材料辅助表!$H$27:$N$35,7,FALSE)&amp;","&amp;[2]材料辅助表!L$43&amp;"],["&amp;VLOOKUP($N14,[2]材料辅助表!$H$27:$N$35,7,FALSE)&amp;","&amp;[2]材料辅助表!I$43&amp;"],["&amp;VLOOKUP($O14,[2]材料辅助表!$H$27:$N$35,6,FALSE)&amp;","&amp;[2]材料辅助表!J$43&amp;"]]"</f>
        <v>[[301607,5],[301601,15],[301502,5]]</v>
      </c>
      <c r="AA14" t="str">
        <f>"[["&amp;VLOOKUP($Q14,[2]材料辅助表!$H$27:$O$35,8,FALSE)&amp;","&amp;[2]材料辅助表!L$44&amp;"],["&amp;VLOOKUP($N14,[2]材料辅助表!$H$27:$O$35,8,FALSE)&amp;","&amp;[2]材料辅助表!I$44&amp;"],["&amp;VLOOKUP($O14,[2]材料辅助表!$H$27:$O$35,8,FALSE)&amp;","&amp;[2]材料辅助表!J$44&amp;"],["&amp;VLOOKUP($P14,[2]材料辅助表!$H$27:$P$35,7,FALSE)&amp;","&amp;[2]材料辅助表!K$44&amp;"]]"</f>
        <v>[[301707,8],[301701,10],[301702,10],[301605,5]]</v>
      </c>
      <c r="AB14" t="str">
        <f>"[["&amp;VLOOKUP($Q14,[2]材料辅助表!$H$27:$P$35,9,FALSE)&amp;","&amp;[2]材料辅助表!L$45&amp;"],["&amp;VLOOKUP($N14,[2]材料辅助表!$H$27:$P$35,9,FALSE)&amp;","&amp;[2]材料辅助表!I$45&amp;"],["&amp;VLOOKUP($O14,[2]材料辅助表!$H$27:$P$35,9,FALSE)&amp;","&amp;[2]材料辅助表!J$45&amp;"],["&amp;VLOOKUP($P14,[2]材料辅助表!$H$27:$P$35,8,FALSE)&amp;","&amp;[2]材料辅助表!K$45&amp;"]]"</f>
        <v>[[301807,10],[301801,15],[301802,15],[301705,8]]</v>
      </c>
      <c r="AC14" t="str">
        <f>"[["&amp;VLOOKUP($Q14,[2]材料辅助表!$H$27:$Q$35,10,FALSE)&amp;","&amp;[2]材料辅助表!L$46&amp;"],["&amp;VLOOKUP($N14,[2]材料辅助表!$H$27:$Q$35,10,FALSE)&amp;","&amp;[2]材料辅助表!I$46&amp;"],["&amp;VLOOKUP($O14,[2]材料辅助表!$H$27:$Q$35,10,FALSE)&amp;","&amp;[2]材料辅助表!J$46&amp;"],["&amp;VLOOKUP($P14,[2]材料辅助表!$H$27:$Q$35,9,FALSE)&amp;","&amp;[2]材料辅助表!K$46&amp;"]]"</f>
        <v>[[301907,12],[301901,18],[301902,18],[301805,10]]</v>
      </c>
      <c r="AD14" t="str">
        <f>"[["&amp;VLOOKUP($Q14,[2]材料辅助表!$H$27:$R$35,11,FALSE)&amp;","&amp;[2]材料辅助表!L$47&amp;"],["&amp;VLOOKUP($N14,[2]材料辅助表!$H$27:$R$35,11,FALSE)&amp;","&amp;[2]材料辅助表!I$47&amp;"],["&amp;VLOOKUP($O14,[2]材料辅助表!$H$27:$R$35,11,FALSE)&amp;","&amp;[2]材料辅助表!J$47&amp;"],["&amp;VLOOKUP($P14,[2]材料辅助表!$H$27:$R$35,10,FALSE)&amp;","&amp;[2]材料辅助表!K$47&amp;"]]"</f>
        <v>[[302007,15],[302001,25],[302002,25],[301905,12]]</v>
      </c>
      <c r="AE14" t="str">
        <f>"[["&amp;VLOOKUP($Q14,[2]材料辅助表!$H$27:$S$35,12,FALSE)&amp;","&amp;[2]材料辅助表!L$48&amp;"],["&amp;VLOOKUP($N14,[2]材料辅助表!$H$27:$S$35,12,FALSE)&amp;","&amp;[2]材料辅助表!I$48&amp;"],["&amp;VLOOKUP($O14,[2]材料辅助表!$H$27:$S$35,12,FALSE)&amp;","&amp;[2]材料辅助表!J$48&amp;"],["&amp;VLOOKUP($P14,[2]材料辅助表!$H$27:$S$35,11,FALSE)&amp;","&amp;[2]材料辅助表!K$48&amp;"]]"</f>
        <v>[[302107,18],[302101,30],[302102,30],[302005,15]]</v>
      </c>
      <c r="AF14" t="str">
        <f>"[["&amp;VLOOKUP($Q14,[2]材料辅助表!$H$27:$V$35,13,FALSE)&amp;","&amp;[2]材料辅助表!L$49&amp;"],["&amp;VLOOKUP($N14,[2]材料辅助表!$H$27:$V$35,13,FALSE)&amp;","&amp;[2]材料辅助表!I$49&amp;"],["&amp;VLOOKUP($O14,[2]材料辅助表!$H$27:$V$35,13,FALSE)&amp;","&amp;[2]材料辅助表!J$49&amp;"],["&amp;VLOOKUP($P14,[2]材料辅助表!$H$27:$V$35,12,FALSE)&amp;","&amp;[2]材料辅助表!K$49&amp;"]]"</f>
        <v>[[302207,21],[302201,35],[302202,35],[302105,18]]</v>
      </c>
      <c r="AG14" t="str">
        <f>"[["&amp;VLOOKUP($Q14,[2]材料辅助表!$H$27:$V$35,14,FALSE)&amp;","&amp;[2]材料辅助表!L$50&amp;"],["&amp;VLOOKUP($N14,[2]材料辅助表!$H$27:$V$35,14,FALSE)&amp;","&amp;[2]材料辅助表!I$50&amp;"],["&amp;VLOOKUP($O14,[2]材料辅助表!$H$27:$V$35,14,FALSE)&amp;","&amp;[2]材料辅助表!J$50&amp;"],["&amp;VLOOKUP($P14,[2]材料辅助表!$H$27:$V$35,13,FALSE)&amp;","&amp;[2]材料辅助表!K$50&amp;"]]"</f>
        <v>[[302307,24],[302301,40],[302302,40],[302205,25]]</v>
      </c>
      <c r="AH14" t="str">
        <f>"[["&amp;VLOOKUP($Q14,[2]材料辅助表!$H$27:$V$35,15,FALSE)&amp;","&amp;[2]材料辅助表!L$51&amp;"],["&amp;VLOOKUP($N14,[2]材料辅助表!$H$27:$V$35,15,FALSE)&amp;","&amp;[2]材料辅助表!I$51&amp;"],["&amp;VLOOKUP($O14,[2]材料辅助表!$H$27:$V$35,15,FALSE)&amp;","&amp;[2]材料辅助表!J$51&amp;"],["&amp;VLOOKUP($P14,[2]材料辅助表!$H$27:$V$35,14,FALSE)&amp;","&amp;[2]材料辅助表!K$51&amp;"]]"</f>
        <v>[[302407,27],[302401,45],[302402,45],[302305,30]]</v>
      </c>
      <c r="AI14" s="261" t="s">
        <v>15819</v>
      </c>
      <c r="AJ14" s="263" t="s">
        <v>11978</v>
      </c>
      <c r="AK14" s="263" t="s">
        <v>11978</v>
      </c>
      <c r="AL14" s="263" t="s">
        <v>11978</v>
      </c>
    </row>
    <row r="15" spans="1:38" ht="15" thickBot="1">
      <c r="A15">
        <v>1032</v>
      </c>
      <c r="B15" s="259" t="s">
        <v>15820</v>
      </c>
      <c r="C15" s="55" t="s">
        <v>15817</v>
      </c>
      <c r="D15" t="str">
        <f t="shared" si="0"/>
        <v>e_1032</v>
      </c>
      <c r="E15" s="274" t="s">
        <v>15821</v>
      </c>
      <c r="F15" t="str">
        <f t="shared" si="1"/>
        <v>NAME_1032</v>
      </c>
      <c r="G15" t="s">
        <v>11979</v>
      </c>
      <c r="H15">
        <v>6</v>
      </c>
      <c r="I15">
        <f>VLOOKUP(C15,'[2]怪兽属性表（不能直接调整）'!$A$2:$E$37,VLOOKUP([2]equipment!G15,[2]材料辅助表!$I$13:$K$16,3,FALSE),FALSE)</f>
        <v>185</v>
      </c>
      <c r="J15" t="str">
        <f>"["&amp;I15*[2]材料辅助表!$S$5&amp;","&amp;I15*[2]材料辅助表!$S$6&amp;","&amp;I15*[2]材料辅助表!$S$7&amp;","&amp;I15*[2]材料辅助表!$S$8&amp;","&amp;I15*[2]材料辅助表!$S$9&amp;","&amp;I15*[2]材料辅助表!$S$10&amp;","&amp;I15*[2]材料辅助表!$S$11&amp;","&amp;I15*[2]材料辅助表!$S$12&amp;","&amp;I15*[2]材料辅助表!$S$13&amp;","&amp;I15*[2]材料辅助表!$S$14&amp;","&amp;I15*[2]材料辅助表!$S$15&amp;","&amp;I15*[2]材料辅助表!$S$16&amp;","&amp;I15*[2]材料辅助表!$S$17&amp;","&amp;I15*[2]材料辅助表!$S$18&amp;","&amp;I15*[2]材料辅助表!$S$19&amp;"]"</f>
        <v>[55.5,64.75,74,83.25,92.5,101.75,111,120.25,129.5,138.75,148,157.25,166.5,175.75,185]</v>
      </c>
      <c r="K15">
        <v>7</v>
      </c>
      <c r="L15">
        <f>VLOOKUP(C15,'[2]怪兽属性表（不能直接调整）'!$A$2:$E$37,4,FALSE)</f>
        <v>2.5</v>
      </c>
      <c r="M15" t="str">
        <f>"["&amp;L15*[2]材料辅助表!$U$5&amp;","&amp;L15*[2]材料辅助表!$U$6&amp;","&amp;L15*[2]材料辅助表!$U$7&amp;","&amp;L15*[2]材料辅助表!$U$8&amp;","&amp;L15*[2]材料辅助表!$U$9&amp;","&amp;L15*[2]材料辅助表!$U$10&amp;","&amp;L15*[2]材料辅助表!$U$11&amp;","&amp;L15*[2]材料辅助表!$U$12&amp;","&amp;L15*[2]材料辅助表!$U$13&amp;","&amp;L15*[2]材料辅助表!$U$14&amp;","&amp;L15*[2]材料辅助表!$U$15&amp;","&amp;L15*[2]材料辅助表!$U$16&amp;","&amp;L15*[2]材料辅助表!$U$17&amp;","&amp;L15*[2]材料辅助表!$U$18&amp;","&amp;L15*[2]材料辅助表!$U$19&amp;"]"</f>
        <v>[0.375,0.4375,0.5,0.5625,0.625,0.6875,0.75,0.8125,0.875,0.9375,1,1.0625,1.125,1.1875,1.25]</v>
      </c>
      <c r="N15" s="264">
        <v>2</v>
      </c>
      <c r="O15" s="202">
        <v>3</v>
      </c>
      <c r="P15" s="265">
        <v>1</v>
      </c>
      <c r="Q15" t="s">
        <v>15792</v>
      </c>
      <c r="R15" t="str">
        <f>"["&amp;VLOOKUP(AJ15,[2]特殊属性调整!$B$18:$D$25,3,FALSE)&amp;","&amp;VLOOKUP(AJ15,[2]特殊属性调整!$B$18:$D$25,2,FALSE)&amp;"]"</f>
        <v>[5,3]</v>
      </c>
      <c r="S15" t="str">
        <f>"["&amp;VLOOKUP(AK15,[2]特殊属性调整!$B$18:$D$25,3,FALSE)&amp;","&amp;VLOOKUP(AK15,[2]特殊属性调整!$B$18:$D$25,2,FALSE)*1.5&amp;"]"</f>
        <v>[5,4.5]</v>
      </c>
      <c r="T15" t="str">
        <f>"["&amp;VLOOKUP(AL15,[2]特殊属性调整!$B$18:$D$25,3,FALSE)&amp;","&amp;VLOOKUP(AL15,[2]特殊属性调整!$B$18:$D$25,2,FALSE)*2&amp;"]"</f>
        <v>[5,6]</v>
      </c>
      <c r="U15" t="str">
        <f>"[["&amp;VLOOKUP($N15,[2]材料辅助表!$H$27:$L$35,2,FALSE)&amp;","&amp;[2]材料辅助表!I$38&amp;"]]"</f>
        <v>[[301102,1]]</v>
      </c>
      <c r="V15" t="str">
        <f>"[["&amp;VLOOKUP($N15,[2]材料辅助表!$H$27:$L$35,3,FALSE)&amp;","&amp;[2]材料辅助表!I$39&amp;"]]"</f>
        <v>[[301202,3]]</v>
      </c>
      <c r="W15" t="str">
        <f>"[["&amp;VLOOKUP($Q15,[2]材料辅助表!$H$27:$L$35,4,FALSE)&amp;","&amp;[2]材料辅助表!L$40&amp;"],["&amp;VLOOKUP($N15,[2]材料辅助表!$H$27:$L$35,4,FALSE)&amp;","&amp;[2]材料辅助表!I$40&amp;"]]"</f>
        <v>[[301307,1],[301302,5]]</v>
      </c>
      <c r="X15" t="str">
        <f>"[["&amp;VLOOKUP($Q15,[2]材料辅助表!$H$27:$L$35,5,FALSE)&amp;","&amp;[2]材料辅助表!L$41&amp;"],["&amp;VLOOKUP($N15,[2]材料辅助表!$H$27:$L$35,5,FALSE)&amp;","&amp;[2]材料辅助表!I$41&amp;"]]"</f>
        <v>[[301407,2],[301402,8]]</v>
      </c>
      <c r="Y15" t="str">
        <f>"[["&amp;VLOOKUP($Q15,[2]材料辅助表!$H$27:$M$35,6,FALSE)&amp;","&amp;[2]材料辅助表!L$42&amp;"],["&amp;VLOOKUP($N15,[2]材料辅助表!$H$27:$M$35,6,FALSE)&amp;","&amp;[2]材料辅助表!I$42&amp;"],["&amp;VLOOKUP($O15,[2]材料辅助表!$H$27:$M$35,5,FALSE)&amp;","&amp;[2]材料辅助表!J$42&amp;"]]"</f>
        <v>[[301507,3],[301502,10],[301403,3]]</v>
      </c>
      <c r="Z15" t="str">
        <f>"[["&amp;VLOOKUP($Q15,[2]材料辅助表!$H$27:$N$35,7,FALSE)&amp;","&amp;[2]材料辅助表!L$43&amp;"],["&amp;VLOOKUP($N15,[2]材料辅助表!$H$27:$N$35,7,FALSE)&amp;","&amp;[2]材料辅助表!I$43&amp;"],["&amp;VLOOKUP($O15,[2]材料辅助表!$H$27:$N$35,6,FALSE)&amp;","&amp;[2]材料辅助表!J$43&amp;"]]"</f>
        <v>[[301607,5],[301602,15],[301503,5]]</v>
      </c>
      <c r="AA15" t="str">
        <f>"[["&amp;VLOOKUP($Q15,[2]材料辅助表!$H$27:$O$35,8,FALSE)&amp;","&amp;[2]材料辅助表!L$44&amp;"],["&amp;VLOOKUP($N15,[2]材料辅助表!$H$27:$O$35,8,FALSE)&amp;","&amp;[2]材料辅助表!I$44&amp;"],["&amp;VLOOKUP($O15,[2]材料辅助表!$H$27:$O$35,8,FALSE)&amp;","&amp;[2]材料辅助表!J$44&amp;"],["&amp;VLOOKUP($P15,[2]材料辅助表!$H$27:$P$35,7,FALSE)&amp;","&amp;[2]材料辅助表!K$44&amp;"]]"</f>
        <v>[[301707,8],[301702,10],[301703,10],[301601,5]]</v>
      </c>
      <c r="AB15" t="str">
        <f>"[["&amp;VLOOKUP($Q15,[2]材料辅助表!$H$27:$P$35,9,FALSE)&amp;","&amp;[2]材料辅助表!L$45&amp;"],["&amp;VLOOKUP($N15,[2]材料辅助表!$H$27:$P$35,9,FALSE)&amp;","&amp;[2]材料辅助表!I$45&amp;"],["&amp;VLOOKUP($O15,[2]材料辅助表!$H$27:$P$35,9,FALSE)&amp;","&amp;[2]材料辅助表!J$45&amp;"],["&amp;VLOOKUP($P15,[2]材料辅助表!$H$27:$P$35,8,FALSE)&amp;","&amp;[2]材料辅助表!K$45&amp;"]]"</f>
        <v>[[301807,10],[301802,15],[301803,15],[301701,8]]</v>
      </c>
      <c r="AC15" t="str">
        <f>"[["&amp;VLOOKUP($Q15,[2]材料辅助表!$H$27:$Q$35,10,FALSE)&amp;","&amp;[2]材料辅助表!L$46&amp;"],["&amp;VLOOKUP($N15,[2]材料辅助表!$H$27:$Q$35,10,FALSE)&amp;","&amp;[2]材料辅助表!I$46&amp;"],["&amp;VLOOKUP($O15,[2]材料辅助表!$H$27:$Q$35,10,FALSE)&amp;","&amp;[2]材料辅助表!J$46&amp;"],["&amp;VLOOKUP($P15,[2]材料辅助表!$H$27:$Q$35,9,FALSE)&amp;","&amp;[2]材料辅助表!K$46&amp;"]]"</f>
        <v>[[301907,12],[301902,18],[301903,18],[301801,10]]</v>
      </c>
      <c r="AD15" t="str">
        <f>"[["&amp;VLOOKUP($Q15,[2]材料辅助表!$H$27:$R$35,11,FALSE)&amp;","&amp;[2]材料辅助表!L$47&amp;"],["&amp;VLOOKUP($N15,[2]材料辅助表!$H$27:$R$35,11,FALSE)&amp;","&amp;[2]材料辅助表!I$47&amp;"],["&amp;VLOOKUP($O15,[2]材料辅助表!$H$27:$R$35,11,FALSE)&amp;","&amp;[2]材料辅助表!J$47&amp;"],["&amp;VLOOKUP($P15,[2]材料辅助表!$H$27:$R$35,10,FALSE)&amp;","&amp;[2]材料辅助表!K$47&amp;"]]"</f>
        <v>[[302007,15],[302002,25],[302003,25],[301901,12]]</v>
      </c>
      <c r="AE15" t="str">
        <f>"[["&amp;VLOOKUP($Q15,[2]材料辅助表!$H$27:$S$35,12,FALSE)&amp;","&amp;[2]材料辅助表!L$48&amp;"],["&amp;VLOOKUP($N15,[2]材料辅助表!$H$27:$S$35,12,FALSE)&amp;","&amp;[2]材料辅助表!I$48&amp;"],["&amp;VLOOKUP($O15,[2]材料辅助表!$H$27:$S$35,12,FALSE)&amp;","&amp;[2]材料辅助表!J$48&amp;"],["&amp;VLOOKUP($P15,[2]材料辅助表!$H$27:$S$35,11,FALSE)&amp;","&amp;[2]材料辅助表!K$48&amp;"]]"</f>
        <v>[[302107,18],[302102,30],[302103,30],[302001,15]]</v>
      </c>
      <c r="AF15" t="str">
        <f>"[["&amp;VLOOKUP($Q15,[2]材料辅助表!$H$27:$V$35,13,FALSE)&amp;","&amp;[2]材料辅助表!L$49&amp;"],["&amp;VLOOKUP($N15,[2]材料辅助表!$H$27:$V$35,13,FALSE)&amp;","&amp;[2]材料辅助表!I$49&amp;"],["&amp;VLOOKUP($O15,[2]材料辅助表!$H$27:$V$35,13,FALSE)&amp;","&amp;[2]材料辅助表!J$49&amp;"],["&amp;VLOOKUP($P15,[2]材料辅助表!$H$27:$V$35,12,FALSE)&amp;","&amp;[2]材料辅助表!K$49&amp;"]]"</f>
        <v>[[302207,21],[302202,35],[302203,35],[302101,18]]</v>
      </c>
      <c r="AG15" t="str">
        <f>"[["&amp;VLOOKUP($Q15,[2]材料辅助表!$H$27:$V$35,14,FALSE)&amp;","&amp;[2]材料辅助表!L$50&amp;"],["&amp;VLOOKUP($N15,[2]材料辅助表!$H$27:$V$35,14,FALSE)&amp;","&amp;[2]材料辅助表!I$50&amp;"],["&amp;VLOOKUP($O15,[2]材料辅助表!$H$27:$V$35,14,FALSE)&amp;","&amp;[2]材料辅助表!J$50&amp;"],["&amp;VLOOKUP($P15,[2]材料辅助表!$H$27:$V$35,13,FALSE)&amp;","&amp;[2]材料辅助表!K$50&amp;"]]"</f>
        <v>[[302307,24],[302302,40],[302303,40],[302201,25]]</v>
      </c>
      <c r="AH15" t="str">
        <f>"[["&amp;VLOOKUP($Q15,[2]材料辅助表!$H$27:$V$35,15,FALSE)&amp;","&amp;[2]材料辅助表!L$51&amp;"],["&amp;VLOOKUP($N15,[2]材料辅助表!$H$27:$V$35,15,FALSE)&amp;","&amp;[2]材料辅助表!I$51&amp;"],["&amp;VLOOKUP($O15,[2]材料辅助表!$H$27:$V$35,15,FALSE)&amp;","&amp;[2]材料辅助表!J$51&amp;"],["&amp;VLOOKUP($P15,[2]材料辅助表!$H$27:$V$35,14,FALSE)&amp;","&amp;[2]材料辅助表!K$51&amp;"]]"</f>
        <v>[[302407,27],[302402,45],[302403,45],[302301,30]]</v>
      </c>
      <c r="AI15" s="202" t="s">
        <v>15822</v>
      </c>
      <c r="AJ15" s="263" t="s">
        <v>11979</v>
      </c>
      <c r="AK15" s="263" t="s">
        <v>11979</v>
      </c>
      <c r="AL15" s="263" t="s">
        <v>11979</v>
      </c>
    </row>
    <row r="16" spans="1:38" ht="15" thickBot="1">
      <c r="A16">
        <v>1033</v>
      </c>
      <c r="B16" s="259" t="s">
        <v>15823</v>
      </c>
      <c r="C16" s="55" t="s">
        <v>15817</v>
      </c>
      <c r="D16" t="str">
        <f t="shared" si="0"/>
        <v>e_1033</v>
      </c>
      <c r="E16" s="274" t="s">
        <v>15824</v>
      </c>
      <c r="F16" t="str">
        <f t="shared" si="1"/>
        <v>NAME_1033</v>
      </c>
      <c r="G16" t="s">
        <v>11978</v>
      </c>
      <c r="H16">
        <v>3</v>
      </c>
      <c r="I16">
        <f>VLOOKUP(C16,'[2]怪兽属性表（不能直接调整）'!$A$2:$E$37,VLOOKUP([2]equipment!G16,[2]材料辅助表!$I$13:$K$16,3,FALSE),FALSE)</f>
        <v>15.14</v>
      </c>
      <c r="J16" t="str">
        <f>"["&amp;I16*[2]材料辅助表!$S$5&amp;","&amp;I16*[2]材料辅助表!$S$6&amp;","&amp;I16*[2]材料辅助表!$S$7&amp;","&amp;I16*[2]材料辅助表!$S$8&amp;","&amp;I16*[2]材料辅助表!$S$9&amp;","&amp;I16*[2]材料辅助表!$S$10&amp;","&amp;I16*[2]材料辅助表!$S$11&amp;","&amp;I16*[2]材料辅助表!$S$12&amp;","&amp;I16*[2]材料辅助表!$S$13&amp;","&amp;I16*[2]材料辅助表!$S$14&amp;","&amp;I16*[2]材料辅助表!$S$15&amp;","&amp;I16*[2]材料辅助表!$S$16&amp;","&amp;I16*[2]材料辅助表!$S$17&amp;","&amp;I16*[2]材料辅助表!$S$18&amp;","&amp;I16*[2]材料辅助表!$S$19&amp;"]"</f>
        <v>[4.542,5.299,6.056,6.813,7.57,8.327,9.084,9.841,10.598,11.355,12.112,12.869,13.626,14.383,15.14]</v>
      </c>
      <c r="K16">
        <v>7</v>
      </c>
      <c r="L16">
        <f>VLOOKUP(C16,'[2]怪兽属性表（不能直接调整）'!$A$2:$E$37,4,FALSE)</f>
        <v>2.5</v>
      </c>
      <c r="M16" t="str">
        <f>"["&amp;L16*[2]材料辅助表!$U$5&amp;","&amp;L16*[2]材料辅助表!$U$6&amp;","&amp;L16*[2]材料辅助表!$U$7&amp;","&amp;L16*[2]材料辅助表!$U$8&amp;","&amp;L16*[2]材料辅助表!$U$9&amp;","&amp;L16*[2]材料辅助表!$U$10&amp;","&amp;L16*[2]材料辅助表!$U$11&amp;","&amp;L16*[2]材料辅助表!$U$12&amp;","&amp;L16*[2]材料辅助表!$U$13&amp;","&amp;L16*[2]材料辅助表!$U$14&amp;","&amp;L16*[2]材料辅助表!$U$15&amp;","&amp;L16*[2]材料辅助表!$U$16&amp;","&amp;L16*[2]材料辅助表!$U$17&amp;","&amp;L16*[2]材料辅助表!$U$18&amp;","&amp;L16*[2]材料辅助表!$U$19&amp;"]"</f>
        <v>[0.375,0.4375,0.5,0.5625,0.625,0.6875,0.75,0.8125,0.875,0.9375,1,1.0625,1.125,1.1875,1.25]</v>
      </c>
      <c r="N16" s="264">
        <v>3</v>
      </c>
      <c r="O16" s="202">
        <v>1</v>
      </c>
      <c r="P16" s="265">
        <v>4</v>
      </c>
      <c r="Q16" t="s">
        <v>15792</v>
      </c>
      <c r="R16" t="str">
        <f>"["&amp;VLOOKUP(AJ16,[2]特殊属性调整!$B$18:$D$25,3,FALSE)&amp;","&amp;VLOOKUP(AJ16,[2]特殊属性调整!$B$18:$D$25,2,FALSE)&amp;"]"</f>
        <v>[2,3]</v>
      </c>
      <c r="S16" t="str">
        <f>"["&amp;VLOOKUP(AK16,[2]特殊属性调整!$B$18:$D$25,3,FALSE)&amp;","&amp;VLOOKUP(AK16,[2]特殊属性调整!$B$18:$D$25,2,FALSE)*1.5&amp;"]"</f>
        <v>[2,4.5]</v>
      </c>
      <c r="T16" t="str">
        <f>"["&amp;VLOOKUP(AL16,[2]特殊属性调整!$B$18:$D$25,3,FALSE)&amp;","&amp;VLOOKUP(AL16,[2]特殊属性调整!$B$18:$D$25,2,FALSE)*2&amp;"]"</f>
        <v>[2,6]</v>
      </c>
      <c r="U16" t="str">
        <f>"[["&amp;VLOOKUP($N16,[2]材料辅助表!$H$27:$L$35,2,FALSE)&amp;","&amp;[2]材料辅助表!I$38&amp;"]]"</f>
        <v>[[301103,1]]</v>
      </c>
      <c r="V16" t="str">
        <f>"[["&amp;VLOOKUP($N16,[2]材料辅助表!$H$27:$L$35,3,FALSE)&amp;","&amp;[2]材料辅助表!I$39&amp;"]]"</f>
        <v>[[301203,3]]</v>
      </c>
      <c r="W16" t="str">
        <f>"[["&amp;VLOOKUP($Q16,[2]材料辅助表!$H$27:$L$35,4,FALSE)&amp;","&amp;[2]材料辅助表!L$40&amp;"],["&amp;VLOOKUP($N16,[2]材料辅助表!$H$27:$L$35,4,FALSE)&amp;","&amp;[2]材料辅助表!I$40&amp;"]]"</f>
        <v>[[301307,1],[301303,5]]</v>
      </c>
      <c r="X16" t="str">
        <f>"[["&amp;VLOOKUP($Q16,[2]材料辅助表!$H$27:$L$35,5,FALSE)&amp;","&amp;[2]材料辅助表!L$41&amp;"],["&amp;VLOOKUP($N16,[2]材料辅助表!$H$27:$L$35,5,FALSE)&amp;","&amp;[2]材料辅助表!I$41&amp;"]]"</f>
        <v>[[301407,2],[301403,8]]</v>
      </c>
      <c r="Y16" t="str">
        <f>"[["&amp;VLOOKUP($Q16,[2]材料辅助表!$H$27:$M$35,6,FALSE)&amp;","&amp;[2]材料辅助表!L$42&amp;"],["&amp;VLOOKUP($N16,[2]材料辅助表!$H$27:$M$35,6,FALSE)&amp;","&amp;[2]材料辅助表!I$42&amp;"],["&amp;VLOOKUP($O16,[2]材料辅助表!$H$27:$M$35,5,FALSE)&amp;","&amp;[2]材料辅助表!J$42&amp;"]]"</f>
        <v>[[301507,3],[301503,10],[301401,3]]</v>
      </c>
      <c r="Z16" t="str">
        <f>"[["&amp;VLOOKUP($Q16,[2]材料辅助表!$H$27:$N$35,7,FALSE)&amp;","&amp;[2]材料辅助表!L$43&amp;"],["&amp;VLOOKUP($N16,[2]材料辅助表!$H$27:$N$35,7,FALSE)&amp;","&amp;[2]材料辅助表!I$43&amp;"],["&amp;VLOOKUP($O16,[2]材料辅助表!$H$27:$N$35,6,FALSE)&amp;","&amp;[2]材料辅助表!J$43&amp;"]]"</f>
        <v>[[301607,5],[301603,15],[301501,5]]</v>
      </c>
      <c r="AA16" t="str">
        <f>"[["&amp;VLOOKUP($Q16,[2]材料辅助表!$H$27:$O$35,8,FALSE)&amp;","&amp;[2]材料辅助表!L$44&amp;"],["&amp;VLOOKUP($N16,[2]材料辅助表!$H$27:$O$35,8,FALSE)&amp;","&amp;[2]材料辅助表!I$44&amp;"],["&amp;VLOOKUP($O16,[2]材料辅助表!$H$27:$O$35,8,FALSE)&amp;","&amp;[2]材料辅助表!J$44&amp;"],["&amp;VLOOKUP($P16,[2]材料辅助表!$H$27:$P$35,7,FALSE)&amp;","&amp;[2]材料辅助表!K$44&amp;"]]"</f>
        <v>[[301707,8],[301703,10],[301701,10],[301604,5]]</v>
      </c>
      <c r="AB16" t="str">
        <f>"[["&amp;VLOOKUP($Q16,[2]材料辅助表!$H$27:$P$35,9,FALSE)&amp;","&amp;[2]材料辅助表!L$45&amp;"],["&amp;VLOOKUP($N16,[2]材料辅助表!$H$27:$P$35,9,FALSE)&amp;","&amp;[2]材料辅助表!I$45&amp;"],["&amp;VLOOKUP($O16,[2]材料辅助表!$H$27:$P$35,9,FALSE)&amp;","&amp;[2]材料辅助表!J$45&amp;"],["&amp;VLOOKUP($P16,[2]材料辅助表!$H$27:$P$35,8,FALSE)&amp;","&amp;[2]材料辅助表!K$45&amp;"]]"</f>
        <v>[[301807,10],[301803,15],[301801,15],[301704,8]]</v>
      </c>
      <c r="AC16" t="str">
        <f>"[["&amp;VLOOKUP($Q16,[2]材料辅助表!$H$27:$Q$35,10,FALSE)&amp;","&amp;[2]材料辅助表!L$46&amp;"],["&amp;VLOOKUP($N16,[2]材料辅助表!$H$27:$Q$35,10,FALSE)&amp;","&amp;[2]材料辅助表!I$46&amp;"],["&amp;VLOOKUP($O16,[2]材料辅助表!$H$27:$Q$35,10,FALSE)&amp;","&amp;[2]材料辅助表!J$46&amp;"],["&amp;VLOOKUP($P16,[2]材料辅助表!$H$27:$Q$35,9,FALSE)&amp;","&amp;[2]材料辅助表!K$46&amp;"]]"</f>
        <v>[[301907,12],[301903,18],[301901,18],[301804,10]]</v>
      </c>
      <c r="AD16" t="str">
        <f>"[["&amp;VLOOKUP($Q16,[2]材料辅助表!$H$27:$R$35,11,FALSE)&amp;","&amp;[2]材料辅助表!L$47&amp;"],["&amp;VLOOKUP($N16,[2]材料辅助表!$H$27:$R$35,11,FALSE)&amp;","&amp;[2]材料辅助表!I$47&amp;"],["&amp;VLOOKUP($O16,[2]材料辅助表!$H$27:$R$35,11,FALSE)&amp;","&amp;[2]材料辅助表!J$47&amp;"],["&amp;VLOOKUP($P16,[2]材料辅助表!$H$27:$R$35,10,FALSE)&amp;","&amp;[2]材料辅助表!K$47&amp;"]]"</f>
        <v>[[302007,15],[302003,25],[302001,25],[301904,12]]</v>
      </c>
      <c r="AE16" t="str">
        <f>"[["&amp;VLOOKUP($Q16,[2]材料辅助表!$H$27:$S$35,12,FALSE)&amp;","&amp;[2]材料辅助表!L$48&amp;"],["&amp;VLOOKUP($N16,[2]材料辅助表!$H$27:$S$35,12,FALSE)&amp;","&amp;[2]材料辅助表!I$48&amp;"],["&amp;VLOOKUP($O16,[2]材料辅助表!$H$27:$S$35,12,FALSE)&amp;","&amp;[2]材料辅助表!J$48&amp;"],["&amp;VLOOKUP($P16,[2]材料辅助表!$H$27:$S$35,11,FALSE)&amp;","&amp;[2]材料辅助表!K$48&amp;"]]"</f>
        <v>[[302107,18],[302103,30],[302101,30],[302004,15]]</v>
      </c>
      <c r="AF16" t="str">
        <f>"[["&amp;VLOOKUP($Q16,[2]材料辅助表!$H$27:$V$35,13,FALSE)&amp;","&amp;[2]材料辅助表!L$49&amp;"],["&amp;VLOOKUP($N16,[2]材料辅助表!$H$27:$V$35,13,FALSE)&amp;","&amp;[2]材料辅助表!I$49&amp;"],["&amp;VLOOKUP($O16,[2]材料辅助表!$H$27:$V$35,13,FALSE)&amp;","&amp;[2]材料辅助表!J$49&amp;"],["&amp;VLOOKUP($P16,[2]材料辅助表!$H$27:$V$35,12,FALSE)&amp;","&amp;[2]材料辅助表!K$49&amp;"]]"</f>
        <v>[[302207,21],[302203,35],[302201,35],[302104,18]]</v>
      </c>
      <c r="AG16" t="str">
        <f>"[["&amp;VLOOKUP($Q16,[2]材料辅助表!$H$27:$V$35,14,FALSE)&amp;","&amp;[2]材料辅助表!L$50&amp;"],["&amp;VLOOKUP($N16,[2]材料辅助表!$H$27:$V$35,14,FALSE)&amp;","&amp;[2]材料辅助表!I$50&amp;"],["&amp;VLOOKUP($O16,[2]材料辅助表!$H$27:$V$35,14,FALSE)&amp;","&amp;[2]材料辅助表!J$50&amp;"],["&amp;VLOOKUP($P16,[2]材料辅助表!$H$27:$V$35,13,FALSE)&amp;","&amp;[2]材料辅助表!K$50&amp;"]]"</f>
        <v>[[302307,24],[302303,40],[302301,40],[302204,25]]</v>
      </c>
      <c r="AH16" t="str">
        <f>"[["&amp;VLOOKUP($Q16,[2]材料辅助表!$H$27:$V$35,15,FALSE)&amp;","&amp;[2]材料辅助表!L$51&amp;"],["&amp;VLOOKUP($N16,[2]材料辅助表!$H$27:$V$35,15,FALSE)&amp;","&amp;[2]材料辅助表!I$51&amp;"],["&amp;VLOOKUP($O16,[2]材料辅助表!$H$27:$V$35,15,FALSE)&amp;","&amp;[2]材料辅助表!J$51&amp;"],["&amp;VLOOKUP($P16,[2]材料辅助表!$H$27:$V$35,14,FALSE)&amp;","&amp;[2]材料辅助表!K$51&amp;"]]"</f>
        <v>[[302407,27],[302403,45],[302401,45],[302304,30]]</v>
      </c>
      <c r="AI16" s="202" t="s">
        <v>15825</v>
      </c>
      <c r="AJ16" s="263" t="s">
        <v>11978</v>
      </c>
      <c r="AK16" s="263" t="s">
        <v>11978</v>
      </c>
      <c r="AL16" s="263" t="s">
        <v>11978</v>
      </c>
    </row>
    <row r="17" spans="1:38" ht="15" thickBot="1">
      <c r="A17">
        <v>1034</v>
      </c>
      <c r="B17" s="259" t="s">
        <v>15826</v>
      </c>
      <c r="C17" s="55" t="s">
        <v>15817</v>
      </c>
      <c r="D17" t="str">
        <f t="shared" si="0"/>
        <v>e_1034</v>
      </c>
      <c r="E17" s="274" t="s">
        <v>15827</v>
      </c>
      <c r="F17" t="str">
        <f t="shared" si="1"/>
        <v>NAME_1034</v>
      </c>
      <c r="G17" t="s">
        <v>11979</v>
      </c>
      <c r="H17">
        <v>6</v>
      </c>
      <c r="I17">
        <f>VLOOKUP(C17,'[2]怪兽属性表（不能直接调整）'!$A$2:$E$37,VLOOKUP([2]equipment!G17,[2]材料辅助表!$I$13:$K$16,3,FALSE),FALSE)</f>
        <v>185</v>
      </c>
      <c r="J17" t="str">
        <f>"["&amp;I17*[2]材料辅助表!$S$5&amp;","&amp;I17*[2]材料辅助表!$S$6&amp;","&amp;I17*[2]材料辅助表!$S$7&amp;","&amp;I17*[2]材料辅助表!$S$8&amp;","&amp;I17*[2]材料辅助表!$S$9&amp;","&amp;I17*[2]材料辅助表!$S$10&amp;","&amp;I17*[2]材料辅助表!$S$11&amp;","&amp;I17*[2]材料辅助表!$S$12&amp;","&amp;I17*[2]材料辅助表!$S$13&amp;","&amp;I17*[2]材料辅助表!$S$14&amp;","&amp;I17*[2]材料辅助表!$S$15&amp;","&amp;I17*[2]材料辅助表!$S$16&amp;","&amp;I17*[2]材料辅助表!$S$17&amp;","&amp;I17*[2]材料辅助表!$S$18&amp;","&amp;I17*[2]材料辅助表!$S$19&amp;"]"</f>
        <v>[55.5,64.75,74,83.25,92.5,101.75,111,120.25,129.5,138.75,148,157.25,166.5,175.75,185]</v>
      </c>
      <c r="K17">
        <v>7</v>
      </c>
      <c r="L17">
        <f>VLOOKUP(C17,'[2]怪兽属性表（不能直接调整）'!$A$2:$E$37,4,FALSE)</f>
        <v>2.5</v>
      </c>
      <c r="M17" t="str">
        <f>"["&amp;L17*[2]材料辅助表!$U$5&amp;","&amp;L17*[2]材料辅助表!$U$6&amp;","&amp;L17*[2]材料辅助表!$U$7&amp;","&amp;L17*[2]材料辅助表!$U$8&amp;","&amp;L17*[2]材料辅助表!$U$9&amp;","&amp;L17*[2]材料辅助表!$U$10&amp;","&amp;L17*[2]材料辅助表!$U$11&amp;","&amp;L17*[2]材料辅助表!$U$12&amp;","&amp;L17*[2]材料辅助表!$U$13&amp;","&amp;L17*[2]材料辅助表!$U$14&amp;","&amp;L17*[2]材料辅助表!$U$15&amp;","&amp;L17*[2]材料辅助表!$U$16&amp;","&amp;L17*[2]材料辅助表!$U$17&amp;","&amp;L17*[2]材料辅助表!$U$18&amp;","&amp;L17*[2]材料辅助表!$U$19&amp;"]"</f>
        <v>[0.375,0.4375,0.5,0.5625,0.625,0.6875,0.75,0.8125,0.875,0.9375,1,1.0625,1.125,1.1875,1.25]</v>
      </c>
      <c r="N17" s="275">
        <v>1</v>
      </c>
      <c r="O17" s="267">
        <v>3</v>
      </c>
      <c r="P17" s="268">
        <v>4</v>
      </c>
      <c r="Q17" t="s">
        <v>15792</v>
      </c>
      <c r="R17" t="str">
        <f>"["&amp;VLOOKUP(AJ17,[2]特殊属性调整!$B$18:$D$25,3,FALSE)&amp;","&amp;VLOOKUP(AJ17,[2]特殊属性调整!$B$18:$D$25,2,FALSE)&amp;"]"</f>
        <v>[5,3]</v>
      </c>
      <c r="S17" t="str">
        <f>"["&amp;VLOOKUP(AK17,[2]特殊属性调整!$B$18:$D$25,3,FALSE)&amp;","&amp;VLOOKUP(AK17,[2]特殊属性调整!$B$18:$D$25,2,FALSE)*1.5&amp;"]"</f>
        <v>[5,4.5]</v>
      </c>
      <c r="T17" t="str">
        <f>"["&amp;VLOOKUP(AL17,[2]特殊属性调整!$B$18:$D$25,3,FALSE)&amp;","&amp;VLOOKUP(AL17,[2]特殊属性调整!$B$18:$D$25,2,FALSE)*2&amp;"]"</f>
        <v>[5,6]</v>
      </c>
      <c r="U17" t="str">
        <f>"[["&amp;VLOOKUP($N17,[2]材料辅助表!$H$27:$L$35,2,FALSE)&amp;","&amp;[2]材料辅助表!I$38&amp;"]]"</f>
        <v>[[301101,1]]</v>
      </c>
      <c r="V17" t="str">
        <f>"[["&amp;VLOOKUP($N17,[2]材料辅助表!$H$27:$L$35,3,FALSE)&amp;","&amp;[2]材料辅助表!I$39&amp;"]]"</f>
        <v>[[301201,3]]</v>
      </c>
      <c r="W17" t="str">
        <f>"[["&amp;VLOOKUP($Q17,[2]材料辅助表!$H$27:$L$35,4,FALSE)&amp;","&amp;[2]材料辅助表!L$40&amp;"],["&amp;VLOOKUP($N17,[2]材料辅助表!$H$27:$L$35,4,FALSE)&amp;","&amp;[2]材料辅助表!I$40&amp;"]]"</f>
        <v>[[301307,1],[301301,5]]</v>
      </c>
      <c r="X17" t="str">
        <f>"[["&amp;VLOOKUP($Q17,[2]材料辅助表!$H$27:$L$35,5,FALSE)&amp;","&amp;[2]材料辅助表!L$41&amp;"],["&amp;VLOOKUP($N17,[2]材料辅助表!$H$27:$L$35,5,FALSE)&amp;","&amp;[2]材料辅助表!I$41&amp;"]]"</f>
        <v>[[301407,2],[301401,8]]</v>
      </c>
      <c r="Y17" t="str">
        <f>"[["&amp;VLOOKUP($Q17,[2]材料辅助表!$H$27:$M$35,6,FALSE)&amp;","&amp;[2]材料辅助表!L$42&amp;"],["&amp;VLOOKUP($N17,[2]材料辅助表!$H$27:$M$35,6,FALSE)&amp;","&amp;[2]材料辅助表!I$42&amp;"],["&amp;VLOOKUP($O17,[2]材料辅助表!$H$27:$M$35,5,FALSE)&amp;","&amp;[2]材料辅助表!J$42&amp;"]]"</f>
        <v>[[301507,3],[301501,10],[301403,3]]</v>
      </c>
      <c r="Z17" t="str">
        <f>"[["&amp;VLOOKUP($Q17,[2]材料辅助表!$H$27:$N$35,7,FALSE)&amp;","&amp;[2]材料辅助表!L$43&amp;"],["&amp;VLOOKUP($N17,[2]材料辅助表!$H$27:$N$35,7,FALSE)&amp;","&amp;[2]材料辅助表!I$43&amp;"],["&amp;VLOOKUP($O17,[2]材料辅助表!$H$27:$N$35,6,FALSE)&amp;","&amp;[2]材料辅助表!J$43&amp;"]]"</f>
        <v>[[301607,5],[301601,15],[301503,5]]</v>
      </c>
      <c r="AA17" t="str">
        <f>"[["&amp;VLOOKUP($Q17,[2]材料辅助表!$H$27:$O$35,8,FALSE)&amp;","&amp;[2]材料辅助表!L$44&amp;"],["&amp;VLOOKUP($N17,[2]材料辅助表!$H$27:$O$35,8,FALSE)&amp;","&amp;[2]材料辅助表!I$44&amp;"],["&amp;VLOOKUP($O17,[2]材料辅助表!$H$27:$O$35,8,FALSE)&amp;","&amp;[2]材料辅助表!J$44&amp;"],["&amp;VLOOKUP($P17,[2]材料辅助表!$H$27:$P$35,7,FALSE)&amp;","&amp;[2]材料辅助表!K$44&amp;"]]"</f>
        <v>[[301707,8],[301701,10],[301703,10],[301604,5]]</v>
      </c>
      <c r="AB17" t="str">
        <f>"[["&amp;VLOOKUP($Q17,[2]材料辅助表!$H$27:$P$35,9,FALSE)&amp;","&amp;[2]材料辅助表!L$45&amp;"],["&amp;VLOOKUP($N17,[2]材料辅助表!$H$27:$P$35,9,FALSE)&amp;","&amp;[2]材料辅助表!I$45&amp;"],["&amp;VLOOKUP($O17,[2]材料辅助表!$H$27:$P$35,9,FALSE)&amp;","&amp;[2]材料辅助表!J$45&amp;"],["&amp;VLOOKUP($P17,[2]材料辅助表!$H$27:$P$35,8,FALSE)&amp;","&amp;[2]材料辅助表!K$45&amp;"]]"</f>
        <v>[[301807,10],[301801,15],[301803,15],[301704,8]]</v>
      </c>
      <c r="AC17" t="str">
        <f>"[["&amp;VLOOKUP($Q17,[2]材料辅助表!$H$27:$Q$35,10,FALSE)&amp;","&amp;[2]材料辅助表!L$46&amp;"],["&amp;VLOOKUP($N17,[2]材料辅助表!$H$27:$Q$35,10,FALSE)&amp;","&amp;[2]材料辅助表!I$46&amp;"],["&amp;VLOOKUP($O17,[2]材料辅助表!$H$27:$Q$35,10,FALSE)&amp;","&amp;[2]材料辅助表!J$46&amp;"],["&amp;VLOOKUP($P17,[2]材料辅助表!$H$27:$Q$35,9,FALSE)&amp;","&amp;[2]材料辅助表!K$46&amp;"]]"</f>
        <v>[[301907,12],[301901,18],[301903,18],[301804,10]]</v>
      </c>
      <c r="AD17" t="str">
        <f>"[["&amp;VLOOKUP($Q17,[2]材料辅助表!$H$27:$R$35,11,FALSE)&amp;","&amp;[2]材料辅助表!L$47&amp;"],["&amp;VLOOKUP($N17,[2]材料辅助表!$H$27:$R$35,11,FALSE)&amp;","&amp;[2]材料辅助表!I$47&amp;"],["&amp;VLOOKUP($O17,[2]材料辅助表!$H$27:$R$35,11,FALSE)&amp;","&amp;[2]材料辅助表!J$47&amp;"],["&amp;VLOOKUP($P17,[2]材料辅助表!$H$27:$R$35,10,FALSE)&amp;","&amp;[2]材料辅助表!K$47&amp;"]]"</f>
        <v>[[302007,15],[302001,25],[302003,25],[301904,12]]</v>
      </c>
      <c r="AE17" t="str">
        <f>"[["&amp;VLOOKUP($Q17,[2]材料辅助表!$H$27:$S$35,12,FALSE)&amp;","&amp;[2]材料辅助表!L$48&amp;"],["&amp;VLOOKUP($N17,[2]材料辅助表!$H$27:$S$35,12,FALSE)&amp;","&amp;[2]材料辅助表!I$48&amp;"],["&amp;VLOOKUP($O17,[2]材料辅助表!$H$27:$S$35,12,FALSE)&amp;","&amp;[2]材料辅助表!J$48&amp;"],["&amp;VLOOKUP($P17,[2]材料辅助表!$H$27:$S$35,11,FALSE)&amp;","&amp;[2]材料辅助表!K$48&amp;"]]"</f>
        <v>[[302107,18],[302101,30],[302103,30],[302004,15]]</v>
      </c>
      <c r="AF17" t="str">
        <f>"[["&amp;VLOOKUP($Q17,[2]材料辅助表!$H$27:$V$35,13,FALSE)&amp;","&amp;[2]材料辅助表!L$49&amp;"],["&amp;VLOOKUP($N17,[2]材料辅助表!$H$27:$V$35,13,FALSE)&amp;","&amp;[2]材料辅助表!I$49&amp;"],["&amp;VLOOKUP($O17,[2]材料辅助表!$H$27:$V$35,13,FALSE)&amp;","&amp;[2]材料辅助表!J$49&amp;"],["&amp;VLOOKUP($P17,[2]材料辅助表!$H$27:$V$35,12,FALSE)&amp;","&amp;[2]材料辅助表!K$49&amp;"]]"</f>
        <v>[[302207,21],[302201,35],[302203,35],[302104,18]]</v>
      </c>
      <c r="AG17" t="str">
        <f>"[["&amp;VLOOKUP($Q17,[2]材料辅助表!$H$27:$V$35,14,FALSE)&amp;","&amp;[2]材料辅助表!L$50&amp;"],["&amp;VLOOKUP($N17,[2]材料辅助表!$H$27:$V$35,14,FALSE)&amp;","&amp;[2]材料辅助表!I$50&amp;"],["&amp;VLOOKUP($O17,[2]材料辅助表!$H$27:$V$35,14,FALSE)&amp;","&amp;[2]材料辅助表!J$50&amp;"],["&amp;VLOOKUP($P17,[2]材料辅助表!$H$27:$V$35,13,FALSE)&amp;","&amp;[2]材料辅助表!K$50&amp;"]]"</f>
        <v>[[302307,24],[302301,40],[302303,40],[302204,25]]</v>
      </c>
      <c r="AH17" t="str">
        <f>"[["&amp;VLOOKUP($Q17,[2]材料辅助表!$H$27:$V$35,15,FALSE)&amp;","&amp;[2]材料辅助表!L$51&amp;"],["&amp;VLOOKUP($N17,[2]材料辅助表!$H$27:$V$35,15,FALSE)&amp;","&amp;[2]材料辅助表!I$51&amp;"],["&amp;VLOOKUP($O17,[2]材料辅助表!$H$27:$V$35,15,FALSE)&amp;","&amp;[2]材料辅助表!J$51&amp;"],["&amp;VLOOKUP($P17,[2]材料辅助表!$H$27:$V$35,14,FALSE)&amp;","&amp;[2]材料辅助表!K$51&amp;"]]"</f>
        <v>[[302407,27],[302401,45],[302403,45],[302304,30]]</v>
      </c>
      <c r="AI17" s="267" t="s">
        <v>15828</v>
      </c>
      <c r="AJ17" s="263" t="s">
        <v>11979</v>
      </c>
      <c r="AK17" s="263" t="s">
        <v>11979</v>
      </c>
      <c r="AL17" s="263" t="s">
        <v>11979</v>
      </c>
    </row>
    <row r="18" spans="1:38" ht="15" thickBot="1">
      <c r="A18">
        <v>1041</v>
      </c>
      <c r="B18" s="259" t="s">
        <v>15829</v>
      </c>
      <c r="C18" s="55" t="s">
        <v>15830</v>
      </c>
      <c r="D18" t="str">
        <f t="shared" si="0"/>
        <v>e_1041</v>
      </c>
      <c r="E18" t="s">
        <v>15831</v>
      </c>
      <c r="F18" t="str">
        <f t="shared" si="1"/>
        <v>NAME_1041</v>
      </c>
      <c r="G18" t="s">
        <v>11978</v>
      </c>
      <c r="H18">
        <v>3</v>
      </c>
      <c r="I18">
        <f>VLOOKUP(C18,'[2]怪兽属性表（不能直接调整）'!$A$2:$E$37,VLOOKUP([2]equipment!G18,[2]材料辅助表!$I$13:$K$16,3,FALSE),FALSE)</f>
        <v>5.46</v>
      </c>
      <c r="J18" t="str">
        <f>"["&amp;I18*[2]材料辅助表!$S$5&amp;","&amp;I18*[2]材料辅助表!$S$6&amp;","&amp;I18*[2]材料辅助表!$S$7&amp;","&amp;I18*[2]材料辅助表!$S$8&amp;","&amp;I18*[2]材料辅助表!$S$9&amp;","&amp;I18*[2]材料辅助表!$S$10&amp;","&amp;I18*[2]材料辅助表!$S$11&amp;","&amp;I18*[2]材料辅助表!$S$12&amp;","&amp;I18*[2]材料辅助表!$S$13&amp;","&amp;I18*[2]材料辅助表!$S$14&amp;","&amp;I18*[2]材料辅助表!$S$15&amp;","&amp;I18*[2]材料辅助表!$S$16&amp;","&amp;I18*[2]材料辅助表!$S$17&amp;","&amp;I18*[2]材料辅助表!$S$18&amp;","&amp;I18*[2]材料辅助表!$S$19&amp;"]"</f>
        <v>[1.638,1.911,2.184,2.457,2.73,3.003,3.276,3.549,3.822,4.095,4.368,4.641,4.914,5.187,5.46]</v>
      </c>
      <c r="K18">
        <v>7</v>
      </c>
      <c r="L18">
        <f>VLOOKUP(C18,'[2]怪兽属性表（不能直接调整）'!$A$2:$E$37,4,FALSE)</f>
        <v>5.3</v>
      </c>
      <c r="M18" t="str">
        <f>"["&amp;L18*[2]材料辅助表!$U$5&amp;","&amp;L18*[2]材料辅助表!$U$6&amp;","&amp;L18*[2]材料辅助表!$U$7&amp;","&amp;L18*[2]材料辅助表!$U$8&amp;","&amp;L18*[2]材料辅助表!$U$9&amp;","&amp;L18*[2]材料辅助表!$U$10&amp;","&amp;L18*[2]材料辅助表!$U$11&amp;","&amp;L18*[2]材料辅助表!$U$12&amp;","&amp;L18*[2]材料辅助表!$U$13&amp;","&amp;L18*[2]材料辅助表!$U$14&amp;","&amp;L18*[2]材料辅助表!$U$15&amp;","&amp;L18*[2]材料辅助表!$U$16&amp;","&amp;L18*[2]材料辅助表!$U$17&amp;","&amp;L18*[2]材料辅助表!$U$18&amp;","&amp;L18*[2]材料辅助表!$U$19&amp;"]"</f>
        <v>[0.795,0.9275,1.06,1.1925,1.325,1.4575,1.59,1.7225,1.855,1.9875,2.12,2.2525,2.385,2.5175,2.65]</v>
      </c>
      <c r="N18" s="260">
        <v>3</v>
      </c>
      <c r="O18" s="261">
        <v>1</v>
      </c>
      <c r="P18" s="262">
        <v>4</v>
      </c>
      <c r="Q18" t="s">
        <v>15792</v>
      </c>
      <c r="R18" t="str">
        <f>"["&amp;VLOOKUP(AJ18,[2]特殊属性调整!$B$18:$D$25,3,FALSE)&amp;","&amp;VLOOKUP(AJ18,[2]特殊属性调整!$B$18:$D$25,2,FALSE)&amp;"]"</f>
        <v>[2,3]</v>
      </c>
      <c r="S18" t="str">
        <f>"["&amp;VLOOKUP(AK18,[2]特殊属性调整!$B$18:$D$25,3,FALSE)&amp;","&amp;VLOOKUP(AK18,[2]特殊属性调整!$B$18:$D$25,2,FALSE)*1.5&amp;"]"</f>
        <v>[2,4.5]</v>
      </c>
      <c r="T18" t="str">
        <f>"["&amp;VLOOKUP(AL20,[2]特殊属性调整!$B$18:$D$25,3,FALSE)&amp;","&amp;VLOOKUP(AL20,[2]特殊属性调整!$B$18:$D$25,2,FALSE)*2&amp;"]"</f>
        <v>[2,6]</v>
      </c>
      <c r="U18" t="str">
        <f>"[["&amp;VLOOKUP($N18,[2]材料辅助表!$H$27:$L$35,2,FALSE)&amp;","&amp;[2]材料辅助表!I$38&amp;"]]"</f>
        <v>[[301103,1]]</v>
      </c>
      <c r="V18" t="str">
        <f>"[["&amp;VLOOKUP($N18,[2]材料辅助表!$H$27:$L$35,3,FALSE)&amp;","&amp;[2]材料辅助表!I$39&amp;"]]"</f>
        <v>[[301203,3]]</v>
      </c>
      <c r="W18" t="str">
        <f>"[["&amp;VLOOKUP($Q18,[2]材料辅助表!$H$27:$L$35,4,FALSE)&amp;","&amp;[2]材料辅助表!L$40&amp;"],["&amp;VLOOKUP($N18,[2]材料辅助表!$H$27:$L$35,4,FALSE)&amp;","&amp;[2]材料辅助表!I$40&amp;"]]"</f>
        <v>[[301307,1],[301303,5]]</v>
      </c>
      <c r="X18" t="str">
        <f>"[["&amp;VLOOKUP($Q18,[2]材料辅助表!$H$27:$L$35,5,FALSE)&amp;","&amp;[2]材料辅助表!L$41&amp;"],["&amp;VLOOKUP($N18,[2]材料辅助表!$H$27:$L$35,5,FALSE)&amp;","&amp;[2]材料辅助表!I$41&amp;"]]"</f>
        <v>[[301407,2],[301403,8]]</v>
      </c>
      <c r="Y18" t="str">
        <f>"[["&amp;VLOOKUP($Q18,[2]材料辅助表!$H$27:$M$35,6,FALSE)&amp;","&amp;[2]材料辅助表!L$42&amp;"],["&amp;VLOOKUP($N18,[2]材料辅助表!$H$27:$M$35,6,FALSE)&amp;","&amp;[2]材料辅助表!I$42&amp;"],["&amp;VLOOKUP($O18,[2]材料辅助表!$H$27:$M$35,5,FALSE)&amp;","&amp;[2]材料辅助表!J$42&amp;"]]"</f>
        <v>[[301507,3],[301503,10],[301401,3]]</v>
      </c>
      <c r="Z18" t="str">
        <f>"[["&amp;VLOOKUP($Q18,[2]材料辅助表!$H$27:$N$35,7,FALSE)&amp;","&amp;[2]材料辅助表!L$43&amp;"],["&amp;VLOOKUP($N18,[2]材料辅助表!$H$27:$N$35,7,FALSE)&amp;","&amp;[2]材料辅助表!I$43&amp;"],["&amp;VLOOKUP($O18,[2]材料辅助表!$H$27:$N$35,6,FALSE)&amp;","&amp;[2]材料辅助表!J$43&amp;"]]"</f>
        <v>[[301607,5],[301603,15],[301501,5]]</v>
      </c>
      <c r="AA18" t="str">
        <f>"[["&amp;VLOOKUP($Q18,[2]材料辅助表!$H$27:$O$35,8,FALSE)&amp;","&amp;[2]材料辅助表!L$44&amp;"],["&amp;VLOOKUP($N18,[2]材料辅助表!$H$27:$O$35,8,FALSE)&amp;","&amp;[2]材料辅助表!I$44&amp;"],["&amp;VLOOKUP($O18,[2]材料辅助表!$H$27:$O$35,8,FALSE)&amp;","&amp;[2]材料辅助表!J$44&amp;"],["&amp;VLOOKUP($P18,[2]材料辅助表!$H$27:$P$35,7,FALSE)&amp;","&amp;[2]材料辅助表!K$44&amp;"]]"</f>
        <v>[[301707,8],[301703,10],[301701,10],[301604,5]]</v>
      </c>
      <c r="AB18" t="str">
        <f>"[["&amp;VLOOKUP($Q18,[2]材料辅助表!$H$27:$P$35,9,FALSE)&amp;","&amp;[2]材料辅助表!L$45&amp;"],["&amp;VLOOKUP($N18,[2]材料辅助表!$H$27:$P$35,9,FALSE)&amp;","&amp;[2]材料辅助表!I$45&amp;"],["&amp;VLOOKUP($O18,[2]材料辅助表!$H$27:$P$35,9,FALSE)&amp;","&amp;[2]材料辅助表!J$45&amp;"],["&amp;VLOOKUP($P18,[2]材料辅助表!$H$27:$P$35,8,FALSE)&amp;","&amp;[2]材料辅助表!K$45&amp;"]]"</f>
        <v>[[301807,10],[301803,15],[301801,15],[301704,8]]</v>
      </c>
      <c r="AC18" t="str">
        <f>"[["&amp;VLOOKUP($Q18,[2]材料辅助表!$H$27:$Q$35,10,FALSE)&amp;","&amp;[2]材料辅助表!L$46&amp;"],["&amp;VLOOKUP($N18,[2]材料辅助表!$H$27:$Q$35,10,FALSE)&amp;","&amp;[2]材料辅助表!I$46&amp;"],["&amp;VLOOKUP($O18,[2]材料辅助表!$H$27:$Q$35,10,FALSE)&amp;","&amp;[2]材料辅助表!J$46&amp;"],["&amp;VLOOKUP($P18,[2]材料辅助表!$H$27:$Q$35,9,FALSE)&amp;","&amp;[2]材料辅助表!K$46&amp;"]]"</f>
        <v>[[301907,12],[301903,18],[301901,18],[301804,10]]</v>
      </c>
      <c r="AD18" t="str">
        <f>"[["&amp;VLOOKUP($Q18,[2]材料辅助表!$H$27:$R$35,11,FALSE)&amp;","&amp;[2]材料辅助表!L$47&amp;"],["&amp;VLOOKUP($N18,[2]材料辅助表!$H$27:$R$35,11,FALSE)&amp;","&amp;[2]材料辅助表!I$47&amp;"],["&amp;VLOOKUP($O18,[2]材料辅助表!$H$27:$R$35,11,FALSE)&amp;","&amp;[2]材料辅助表!J$47&amp;"],["&amp;VLOOKUP($P18,[2]材料辅助表!$H$27:$R$35,10,FALSE)&amp;","&amp;[2]材料辅助表!K$47&amp;"]]"</f>
        <v>[[302007,15],[302003,25],[302001,25],[301904,12]]</v>
      </c>
      <c r="AE18" t="str">
        <f>"[["&amp;VLOOKUP($Q18,[2]材料辅助表!$H$27:$S$35,12,FALSE)&amp;","&amp;[2]材料辅助表!L$48&amp;"],["&amp;VLOOKUP($N18,[2]材料辅助表!$H$27:$S$35,12,FALSE)&amp;","&amp;[2]材料辅助表!I$48&amp;"],["&amp;VLOOKUP($O18,[2]材料辅助表!$H$27:$S$35,12,FALSE)&amp;","&amp;[2]材料辅助表!J$48&amp;"],["&amp;VLOOKUP($P18,[2]材料辅助表!$H$27:$S$35,11,FALSE)&amp;","&amp;[2]材料辅助表!K$48&amp;"]]"</f>
        <v>[[302107,18],[302103,30],[302101,30],[302004,15]]</v>
      </c>
      <c r="AF18" t="str">
        <f>"[["&amp;VLOOKUP($Q18,[2]材料辅助表!$H$27:$V$35,13,FALSE)&amp;","&amp;[2]材料辅助表!L$49&amp;"],["&amp;VLOOKUP($N18,[2]材料辅助表!$H$27:$V$35,13,FALSE)&amp;","&amp;[2]材料辅助表!I$49&amp;"],["&amp;VLOOKUP($O18,[2]材料辅助表!$H$27:$V$35,13,FALSE)&amp;","&amp;[2]材料辅助表!J$49&amp;"],["&amp;VLOOKUP($P18,[2]材料辅助表!$H$27:$V$35,12,FALSE)&amp;","&amp;[2]材料辅助表!K$49&amp;"]]"</f>
        <v>[[302207,21],[302203,35],[302201,35],[302104,18]]</v>
      </c>
      <c r="AG18" t="str">
        <f>"[["&amp;VLOOKUP($Q18,[2]材料辅助表!$H$27:$V$35,14,FALSE)&amp;","&amp;[2]材料辅助表!L$50&amp;"],["&amp;VLOOKUP($N18,[2]材料辅助表!$H$27:$V$35,14,FALSE)&amp;","&amp;[2]材料辅助表!I$50&amp;"],["&amp;VLOOKUP($O18,[2]材料辅助表!$H$27:$V$35,14,FALSE)&amp;","&amp;[2]材料辅助表!J$50&amp;"],["&amp;VLOOKUP($P18,[2]材料辅助表!$H$27:$V$35,13,FALSE)&amp;","&amp;[2]材料辅助表!K$50&amp;"]]"</f>
        <v>[[302307,24],[302303,40],[302301,40],[302204,25]]</v>
      </c>
      <c r="AH18" t="str">
        <f>"[["&amp;VLOOKUP($Q18,[2]材料辅助表!$H$27:$V$35,15,FALSE)&amp;","&amp;[2]材料辅助表!L$51&amp;"],["&amp;VLOOKUP($N18,[2]材料辅助表!$H$27:$V$35,15,FALSE)&amp;","&amp;[2]材料辅助表!I$51&amp;"],["&amp;VLOOKUP($O18,[2]材料辅助表!$H$27:$V$35,15,FALSE)&amp;","&amp;[2]材料辅助表!J$51&amp;"],["&amp;VLOOKUP($P18,[2]材料辅助表!$H$27:$V$35,14,FALSE)&amp;","&amp;[2]材料辅助表!K$51&amp;"]]"</f>
        <v>[[302407,27],[302403,45],[302401,45],[302304,30]]</v>
      </c>
      <c r="AI18" s="270" t="s">
        <v>15832</v>
      </c>
      <c r="AJ18" s="263" t="s">
        <v>11978</v>
      </c>
      <c r="AK18" s="263" t="s">
        <v>11978</v>
      </c>
      <c r="AL18" s="263" t="s">
        <v>11978</v>
      </c>
    </row>
    <row r="19" spans="1:38" ht="15" thickBot="1">
      <c r="A19">
        <v>1042</v>
      </c>
      <c r="B19" s="259" t="s">
        <v>15833</v>
      </c>
      <c r="C19" s="55" t="s">
        <v>15830</v>
      </c>
      <c r="D19" t="str">
        <f t="shared" si="0"/>
        <v>e_1042</v>
      </c>
      <c r="E19" t="s">
        <v>15834</v>
      </c>
      <c r="F19" t="str">
        <f t="shared" si="1"/>
        <v>NAME_1042</v>
      </c>
      <c r="G19" t="s">
        <v>11979</v>
      </c>
      <c r="H19">
        <v>6</v>
      </c>
      <c r="I19">
        <f>VLOOKUP(C19,'[2]怪兽属性表（不能直接调整）'!$A$2:$E$37,VLOOKUP([2]equipment!G19,[2]材料辅助表!$I$13:$K$16,3,FALSE),FALSE)</f>
        <v>132.4</v>
      </c>
      <c r="J19" t="str">
        <f>"["&amp;I19*[2]材料辅助表!$S$5&amp;","&amp;I19*[2]材料辅助表!$S$6&amp;","&amp;I19*[2]材料辅助表!$S$7&amp;","&amp;I19*[2]材料辅助表!$S$8&amp;","&amp;I19*[2]材料辅助表!$S$9&amp;","&amp;I19*[2]材料辅助表!$S$10&amp;","&amp;I19*[2]材料辅助表!$S$11&amp;","&amp;I19*[2]材料辅助表!$S$12&amp;","&amp;I19*[2]材料辅助表!$S$13&amp;","&amp;I19*[2]材料辅助表!$S$14&amp;","&amp;I19*[2]材料辅助表!$S$15&amp;","&amp;I19*[2]材料辅助表!$S$16&amp;","&amp;I19*[2]材料辅助表!$S$17&amp;","&amp;I19*[2]材料辅助表!$S$18&amp;","&amp;I19*[2]材料辅助表!$S$19&amp;"]"</f>
        <v>[39.72,46.34,52.96,59.58,66.2,72.82,79.44,86.06,92.68,99.3,105.92,112.54,119.16,125.78,132.4]</v>
      </c>
      <c r="K19">
        <v>7</v>
      </c>
      <c r="L19">
        <f>VLOOKUP(C19,'[2]怪兽属性表（不能直接调整）'!$A$2:$E$37,4,FALSE)</f>
        <v>5.3</v>
      </c>
      <c r="M19" t="str">
        <f>"["&amp;L19*[2]材料辅助表!$U$5&amp;","&amp;L19*[2]材料辅助表!$U$6&amp;","&amp;L19*[2]材料辅助表!$U$7&amp;","&amp;L19*[2]材料辅助表!$U$8&amp;","&amp;L19*[2]材料辅助表!$U$9&amp;","&amp;L19*[2]材料辅助表!$U$10&amp;","&amp;L19*[2]材料辅助表!$U$11&amp;","&amp;L19*[2]材料辅助表!$U$12&amp;","&amp;L19*[2]材料辅助表!$U$13&amp;","&amp;L19*[2]材料辅助表!$U$14&amp;","&amp;L19*[2]材料辅助表!$U$15&amp;","&amp;L19*[2]材料辅助表!$U$16&amp;","&amp;L19*[2]材料辅助表!$U$17&amp;","&amp;L19*[2]材料辅助表!$U$18&amp;","&amp;L19*[2]材料辅助表!$U$19&amp;"]"</f>
        <v>[0.795,0.9275,1.06,1.1925,1.325,1.4575,1.59,1.7225,1.855,1.9875,2.12,2.2525,2.385,2.5175,2.65]</v>
      </c>
      <c r="N19" s="264">
        <v>2</v>
      </c>
      <c r="O19" s="202">
        <v>4</v>
      </c>
      <c r="P19" s="265">
        <v>3</v>
      </c>
      <c r="Q19" t="s">
        <v>15792</v>
      </c>
      <c r="R19" t="str">
        <f>"["&amp;VLOOKUP(AJ19,[2]特殊属性调整!$B$18:$D$25,3,FALSE)&amp;","&amp;VLOOKUP(AJ19,[2]特殊属性调整!$B$18:$D$25,2,FALSE)&amp;"]"</f>
        <v>[5,3]</v>
      </c>
      <c r="S19" t="str">
        <f>"["&amp;VLOOKUP(AK19,[2]特殊属性调整!$B$18:$D$25,3,FALSE)&amp;","&amp;VLOOKUP(AK19,[2]特殊属性调整!$B$18:$D$25,2,FALSE)*1.5&amp;"]"</f>
        <v>[5,4.5]</v>
      </c>
      <c r="T19" t="str">
        <f>"["&amp;VLOOKUP(AL19,[2]特殊属性调整!$B$18:$D$25,3,FALSE)&amp;","&amp;VLOOKUP(AL19,[2]特殊属性调整!$B$18:$D$25,2,FALSE)*2&amp;"]"</f>
        <v>[5,6]</v>
      </c>
      <c r="U19" t="str">
        <f>"[["&amp;VLOOKUP($N19,[2]材料辅助表!$H$27:$L$35,2,FALSE)&amp;","&amp;[2]材料辅助表!I$38&amp;"]]"</f>
        <v>[[301102,1]]</v>
      </c>
      <c r="V19" t="str">
        <f>"[["&amp;VLOOKUP($N19,[2]材料辅助表!$H$27:$L$35,3,FALSE)&amp;","&amp;[2]材料辅助表!I$39&amp;"]]"</f>
        <v>[[301202,3]]</v>
      </c>
      <c r="W19" t="str">
        <f>"[["&amp;VLOOKUP($Q19,[2]材料辅助表!$H$27:$L$35,4,FALSE)&amp;","&amp;[2]材料辅助表!L$40&amp;"],["&amp;VLOOKUP($N19,[2]材料辅助表!$H$27:$L$35,4,FALSE)&amp;","&amp;[2]材料辅助表!I$40&amp;"]]"</f>
        <v>[[301307,1],[301302,5]]</v>
      </c>
      <c r="X19" t="str">
        <f>"[["&amp;VLOOKUP($Q19,[2]材料辅助表!$H$27:$L$35,5,FALSE)&amp;","&amp;[2]材料辅助表!L$41&amp;"],["&amp;VLOOKUP($N19,[2]材料辅助表!$H$27:$L$35,5,FALSE)&amp;","&amp;[2]材料辅助表!I$41&amp;"]]"</f>
        <v>[[301407,2],[301402,8]]</v>
      </c>
      <c r="Y19" t="str">
        <f>"[["&amp;VLOOKUP($Q19,[2]材料辅助表!$H$27:$M$35,6,FALSE)&amp;","&amp;[2]材料辅助表!L$42&amp;"],["&amp;VLOOKUP($N19,[2]材料辅助表!$H$27:$M$35,6,FALSE)&amp;","&amp;[2]材料辅助表!I$42&amp;"],["&amp;VLOOKUP($O19,[2]材料辅助表!$H$27:$M$35,5,FALSE)&amp;","&amp;[2]材料辅助表!J$42&amp;"]]"</f>
        <v>[[301507,3],[301502,10],[301404,3]]</v>
      </c>
      <c r="Z19" t="str">
        <f>"[["&amp;VLOOKUP($Q19,[2]材料辅助表!$H$27:$N$35,7,FALSE)&amp;","&amp;[2]材料辅助表!L$43&amp;"],["&amp;VLOOKUP($N19,[2]材料辅助表!$H$27:$N$35,7,FALSE)&amp;","&amp;[2]材料辅助表!I$43&amp;"],["&amp;VLOOKUP($O19,[2]材料辅助表!$H$27:$N$35,6,FALSE)&amp;","&amp;[2]材料辅助表!J$43&amp;"]]"</f>
        <v>[[301607,5],[301602,15],[301504,5]]</v>
      </c>
      <c r="AA19" t="str">
        <f>"[["&amp;VLOOKUP($Q19,[2]材料辅助表!$H$27:$O$35,8,FALSE)&amp;","&amp;[2]材料辅助表!L$44&amp;"],["&amp;VLOOKUP($N19,[2]材料辅助表!$H$27:$O$35,8,FALSE)&amp;","&amp;[2]材料辅助表!I$44&amp;"],["&amp;VLOOKUP($O19,[2]材料辅助表!$H$27:$O$35,8,FALSE)&amp;","&amp;[2]材料辅助表!J$44&amp;"],["&amp;VLOOKUP($P19,[2]材料辅助表!$H$27:$P$35,7,FALSE)&amp;","&amp;[2]材料辅助表!K$44&amp;"]]"</f>
        <v>[[301707,8],[301702,10],[301704,10],[301603,5]]</v>
      </c>
      <c r="AB19" t="str">
        <f>"[["&amp;VLOOKUP($Q19,[2]材料辅助表!$H$27:$P$35,9,FALSE)&amp;","&amp;[2]材料辅助表!L$45&amp;"],["&amp;VLOOKUP($N19,[2]材料辅助表!$H$27:$P$35,9,FALSE)&amp;","&amp;[2]材料辅助表!I$45&amp;"],["&amp;VLOOKUP($O19,[2]材料辅助表!$H$27:$P$35,9,FALSE)&amp;","&amp;[2]材料辅助表!J$45&amp;"],["&amp;VLOOKUP($P19,[2]材料辅助表!$H$27:$P$35,8,FALSE)&amp;","&amp;[2]材料辅助表!K$45&amp;"]]"</f>
        <v>[[301807,10],[301802,15],[301804,15],[301703,8]]</v>
      </c>
      <c r="AC19" t="str">
        <f>"[["&amp;VLOOKUP($Q19,[2]材料辅助表!$H$27:$Q$35,10,FALSE)&amp;","&amp;[2]材料辅助表!L$46&amp;"],["&amp;VLOOKUP($N19,[2]材料辅助表!$H$27:$Q$35,10,FALSE)&amp;","&amp;[2]材料辅助表!I$46&amp;"],["&amp;VLOOKUP($O19,[2]材料辅助表!$H$27:$Q$35,10,FALSE)&amp;","&amp;[2]材料辅助表!J$46&amp;"],["&amp;VLOOKUP($P19,[2]材料辅助表!$H$27:$Q$35,9,FALSE)&amp;","&amp;[2]材料辅助表!K$46&amp;"]]"</f>
        <v>[[301907,12],[301902,18],[301904,18],[301803,10]]</v>
      </c>
      <c r="AD19" t="str">
        <f>"[["&amp;VLOOKUP($Q19,[2]材料辅助表!$H$27:$R$35,11,FALSE)&amp;","&amp;[2]材料辅助表!L$47&amp;"],["&amp;VLOOKUP($N19,[2]材料辅助表!$H$27:$R$35,11,FALSE)&amp;","&amp;[2]材料辅助表!I$47&amp;"],["&amp;VLOOKUP($O19,[2]材料辅助表!$H$27:$R$35,11,FALSE)&amp;","&amp;[2]材料辅助表!J$47&amp;"],["&amp;VLOOKUP($P19,[2]材料辅助表!$H$27:$R$35,10,FALSE)&amp;","&amp;[2]材料辅助表!K$47&amp;"]]"</f>
        <v>[[302007,15],[302002,25],[302004,25],[301903,12]]</v>
      </c>
      <c r="AE19" t="str">
        <f>"[["&amp;VLOOKUP($Q19,[2]材料辅助表!$H$27:$S$35,12,FALSE)&amp;","&amp;[2]材料辅助表!L$48&amp;"],["&amp;VLOOKUP($N19,[2]材料辅助表!$H$27:$S$35,12,FALSE)&amp;","&amp;[2]材料辅助表!I$48&amp;"],["&amp;VLOOKUP($O19,[2]材料辅助表!$H$27:$S$35,12,FALSE)&amp;","&amp;[2]材料辅助表!J$48&amp;"],["&amp;VLOOKUP($P19,[2]材料辅助表!$H$27:$S$35,11,FALSE)&amp;","&amp;[2]材料辅助表!K$48&amp;"]]"</f>
        <v>[[302107,18],[302102,30],[302104,30],[302003,15]]</v>
      </c>
      <c r="AF19" t="str">
        <f>"[["&amp;VLOOKUP($Q19,[2]材料辅助表!$H$27:$V$35,13,FALSE)&amp;","&amp;[2]材料辅助表!L$49&amp;"],["&amp;VLOOKUP($N19,[2]材料辅助表!$H$27:$V$35,13,FALSE)&amp;","&amp;[2]材料辅助表!I$49&amp;"],["&amp;VLOOKUP($O19,[2]材料辅助表!$H$27:$V$35,13,FALSE)&amp;","&amp;[2]材料辅助表!J$49&amp;"],["&amp;VLOOKUP($P19,[2]材料辅助表!$H$27:$V$35,12,FALSE)&amp;","&amp;[2]材料辅助表!K$49&amp;"]]"</f>
        <v>[[302207,21],[302202,35],[302204,35],[302103,18]]</v>
      </c>
      <c r="AG19" t="str">
        <f>"[["&amp;VLOOKUP($Q19,[2]材料辅助表!$H$27:$V$35,14,FALSE)&amp;","&amp;[2]材料辅助表!L$50&amp;"],["&amp;VLOOKUP($N19,[2]材料辅助表!$H$27:$V$35,14,FALSE)&amp;","&amp;[2]材料辅助表!I$50&amp;"],["&amp;VLOOKUP($O19,[2]材料辅助表!$H$27:$V$35,14,FALSE)&amp;","&amp;[2]材料辅助表!J$50&amp;"],["&amp;VLOOKUP($P19,[2]材料辅助表!$H$27:$V$35,13,FALSE)&amp;","&amp;[2]材料辅助表!K$50&amp;"]]"</f>
        <v>[[302307,24],[302302,40],[302304,40],[302203,25]]</v>
      </c>
      <c r="AH19" t="str">
        <f>"[["&amp;VLOOKUP($Q19,[2]材料辅助表!$H$27:$V$35,15,FALSE)&amp;","&amp;[2]材料辅助表!L$51&amp;"],["&amp;VLOOKUP($N19,[2]材料辅助表!$H$27:$V$35,15,FALSE)&amp;","&amp;[2]材料辅助表!I$51&amp;"],["&amp;VLOOKUP($O19,[2]材料辅助表!$H$27:$V$35,15,FALSE)&amp;","&amp;[2]材料辅助表!J$51&amp;"],["&amp;VLOOKUP($P19,[2]材料辅助表!$H$27:$V$35,14,FALSE)&amp;","&amp;[2]材料辅助表!K$51&amp;"]]"</f>
        <v>[[302407,27],[302402,45],[302404,45],[302303,30]]</v>
      </c>
      <c r="AI19" s="158" t="s">
        <v>15835</v>
      </c>
      <c r="AJ19" s="263" t="s">
        <v>11979</v>
      </c>
      <c r="AK19" s="263" t="s">
        <v>11979</v>
      </c>
      <c r="AL19" s="263" t="s">
        <v>11979</v>
      </c>
    </row>
    <row r="20" spans="1:38" ht="15" thickBot="1">
      <c r="A20">
        <v>1043</v>
      </c>
      <c r="B20" s="259" t="s">
        <v>15836</v>
      </c>
      <c r="C20" s="55" t="s">
        <v>15830</v>
      </c>
      <c r="D20" t="str">
        <f t="shared" si="0"/>
        <v>e_1043</v>
      </c>
      <c r="E20" t="s">
        <v>15837</v>
      </c>
      <c r="F20" t="str">
        <f t="shared" si="1"/>
        <v>NAME_1043</v>
      </c>
      <c r="G20" t="s">
        <v>11978</v>
      </c>
      <c r="H20">
        <v>3</v>
      </c>
      <c r="I20">
        <f>VLOOKUP(C20,'[2]怪兽属性表（不能直接调整）'!$A$2:$E$37,VLOOKUP([2]equipment!G20,[2]材料辅助表!$I$13:$K$16,3,FALSE),FALSE)</f>
        <v>5.46</v>
      </c>
      <c r="J20" t="str">
        <f>"["&amp;I20*[2]材料辅助表!$S$5&amp;","&amp;I20*[2]材料辅助表!$S$6&amp;","&amp;I20*[2]材料辅助表!$S$7&amp;","&amp;I20*[2]材料辅助表!$S$8&amp;","&amp;I20*[2]材料辅助表!$S$9&amp;","&amp;I20*[2]材料辅助表!$S$10&amp;","&amp;I20*[2]材料辅助表!$S$11&amp;","&amp;I20*[2]材料辅助表!$S$12&amp;","&amp;I20*[2]材料辅助表!$S$13&amp;","&amp;I20*[2]材料辅助表!$S$14&amp;","&amp;I20*[2]材料辅助表!$S$15&amp;","&amp;I20*[2]材料辅助表!$S$16&amp;","&amp;I20*[2]材料辅助表!$S$17&amp;","&amp;I20*[2]材料辅助表!$S$18&amp;","&amp;I20*[2]材料辅助表!$S$19&amp;"]"</f>
        <v>[1.638,1.911,2.184,2.457,2.73,3.003,3.276,3.549,3.822,4.095,4.368,4.641,4.914,5.187,5.46]</v>
      </c>
      <c r="K20">
        <v>7</v>
      </c>
      <c r="L20">
        <f>VLOOKUP(C20,'[2]怪兽属性表（不能直接调整）'!$A$2:$E$37,4,FALSE)</f>
        <v>5.3</v>
      </c>
      <c r="M20" t="str">
        <f>"["&amp;L20*[2]材料辅助表!$U$5&amp;","&amp;L20*[2]材料辅助表!$U$6&amp;","&amp;L20*[2]材料辅助表!$U$7&amp;","&amp;L20*[2]材料辅助表!$U$8&amp;","&amp;L20*[2]材料辅助表!$U$9&amp;","&amp;L20*[2]材料辅助表!$U$10&amp;","&amp;L20*[2]材料辅助表!$U$11&amp;","&amp;L20*[2]材料辅助表!$U$12&amp;","&amp;L20*[2]材料辅助表!$U$13&amp;","&amp;L20*[2]材料辅助表!$U$14&amp;","&amp;L20*[2]材料辅助表!$U$15&amp;","&amp;L20*[2]材料辅助表!$U$16&amp;","&amp;L20*[2]材料辅助表!$U$17&amp;","&amp;L20*[2]材料辅助表!$U$18&amp;","&amp;L20*[2]材料辅助表!$U$19&amp;"]"</f>
        <v>[0.795,0.9275,1.06,1.1925,1.325,1.4575,1.59,1.7225,1.855,1.9875,2.12,2.2525,2.385,2.5175,2.65]</v>
      </c>
      <c r="N20" s="264">
        <v>4</v>
      </c>
      <c r="O20" s="202">
        <v>3</v>
      </c>
      <c r="P20" s="265">
        <v>2</v>
      </c>
      <c r="Q20" t="s">
        <v>15792</v>
      </c>
      <c r="R20" t="str">
        <f>"["&amp;VLOOKUP(AJ20,[2]特殊属性调整!$B$18:$D$25,3,FALSE)&amp;","&amp;VLOOKUP(AJ20,[2]特殊属性调整!$B$18:$D$25,2,FALSE)&amp;"]"</f>
        <v>[2,3]</v>
      </c>
      <c r="S20" t="str">
        <f>"["&amp;VLOOKUP(AK20,[2]特殊属性调整!$B$18:$D$25,3,FALSE)&amp;","&amp;VLOOKUP(AK20,[2]特殊属性调整!$B$18:$D$25,2,FALSE)*1.5&amp;"]"</f>
        <v>[2,4.5]</v>
      </c>
      <c r="T20" t="str">
        <f>"["&amp;VLOOKUP(AL18,[2]特殊属性调整!$B$18:$D$25,3,FALSE)&amp;","&amp;VLOOKUP(AL18,[2]特殊属性调整!$B$18:$D$25,2,FALSE)*2&amp;"]"</f>
        <v>[2,6]</v>
      </c>
      <c r="U20" t="str">
        <f>"[["&amp;VLOOKUP($N20,[2]材料辅助表!$H$27:$L$35,2,FALSE)&amp;","&amp;[2]材料辅助表!I$38&amp;"]]"</f>
        <v>[[301104,1]]</v>
      </c>
      <c r="V20" t="str">
        <f>"[["&amp;VLOOKUP($N20,[2]材料辅助表!$H$27:$L$35,3,FALSE)&amp;","&amp;[2]材料辅助表!I$39&amp;"]]"</f>
        <v>[[301204,3]]</v>
      </c>
      <c r="W20" t="str">
        <f>"[["&amp;VLOOKUP($Q20,[2]材料辅助表!$H$27:$L$35,4,FALSE)&amp;","&amp;[2]材料辅助表!L$40&amp;"],["&amp;VLOOKUP($N20,[2]材料辅助表!$H$27:$L$35,4,FALSE)&amp;","&amp;[2]材料辅助表!I$40&amp;"]]"</f>
        <v>[[301307,1],[301304,5]]</v>
      </c>
      <c r="X20" t="str">
        <f>"[["&amp;VLOOKUP($Q20,[2]材料辅助表!$H$27:$L$35,5,FALSE)&amp;","&amp;[2]材料辅助表!L$41&amp;"],["&amp;VLOOKUP($N20,[2]材料辅助表!$H$27:$L$35,5,FALSE)&amp;","&amp;[2]材料辅助表!I$41&amp;"]]"</f>
        <v>[[301407,2],[301404,8]]</v>
      </c>
      <c r="Y20" t="str">
        <f>"[["&amp;VLOOKUP($Q20,[2]材料辅助表!$H$27:$M$35,6,FALSE)&amp;","&amp;[2]材料辅助表!L$42&amp;"],["&amp;VLOOKUP($N20,[2]材料辅助表!$H$27:$M$35,6,FALSE)&amp;","&amp;[2]材料辅助表!I$42&amp;"],["&amp;VLOOKUP($O20,[2]材料辅助表!$H$27:$M$35,5,FALSE)&amp;","&amp;[2]材料辅助表!J$42&amp;"]]"</f>
        <v>[[301507,3],[301504,10],[301403,3]]</v>
      </c>
      <c r="Z20" t="str">
        <f>"[["&amp;VLOOKUP($Q20,[2]材料辅助表!$H$27:$N$35,7,FALSE)&amp;","&amp;[2]材料辅助表!L$43&amp;"],["&amp;VLOOKUP($N20,[2]材料辅助表!$H$27:$N$35,7,FALSE)&amp;","&amp;[2]材料辅助表!I$43&amp;"],["&amp;VLOOKUP($O20,[2]材料辅助表!$H$27:$N$35,6,FALSE)&amp;","&amp;[2]材料辅助表!J$43&amp;"]]"</f>
        <v>[[301607,5],[301604,15],[301503,5]]</v>
      </c>
      <c r="AA20" t="str">
        <f>"[["&amp;VLOOKUP($Q20,[2]材料辅助表!$H$27:$O$35,8,FALSE)&amp;","&amp;[2]材料辅助表!L$44&amp;"],["&amp;VLOOKUP($N20,[2]材料辅助表!$H$27:$O$35,8,FALSE)&amp;","&amp;[2]材料辅助表!I$44&amp;"],["&amp;VLOOKUP($O20,[2]材料辅助表!$H$27:$O$35,8,FALSE)&amp;","&amp;[2]材料辅助表!J$44&amp;"],["&amp;VLOOKUP($P20,[2]材料辅助表!$H$27:$P$35,7,FALSE)&amp;","&amp;[2]材料辅助表!K$44&amp;"]]"</f>
        <v>[[301707,8],[301704,10],[301703,10],[301602,5]]</v>
      </c>
      <c r="AB20" t="str">
        <f>"[["&amp;VLOOKUP($Q20,[2]材料辅助表!$H$27:$P$35,9,FALSE)&amp;","&amp;[2]材料辅助表!L$45&amp;"],["&amp;VLOOKUP($N20,[2]材料辅助表!$H$27:$P$35,9,FALSE)&amp;","&amp;[2]材料辅助表!I$45&amp;"],["&amp;VLOOKUP($O20,[2]材料辅助表!$H$27:$P$35,9,FALSE)&amp;","&amp;[2]材料辅助表!J$45&amp;"],["&amp;VLOOKUP($P20,[2]材料辅助表!$H$27:$P$35,8,FALSE)&amp;","&amp;[2]材料辅助表!K$45&amp;"]]"</f>
        <v>[[301807,10],[301804,15],[301803,15],[301702,8]]</v>
      </c>
      <c r="AC20" t="str">
        <f>"[["&amp;VLOOKUP($Q20,[2]材料辅助表!$H$27:$Q$35,10,FALSE)&amp;","&amp;[2]材料辅助表!L$46&amp;"],["&amp;VLOOKUP($N20,[2]材料辅助表!$H$27:$Q$35,10,FALSE)&amp;","&amp;[2]材料辅助表!I$46&amp;"],["&amp;VLOOKUP($O20,[2]材料辅助表!$H$27:$Q$35,10,FALSE)&amp;","&amp;[2]材料辅助表!J$46&amp;"],["&amp;VLOOKUP($P20,[2]材料辅助表!$H$27:$Q$35,9,FALSE)&amp;","&amp;[2]材料辅助表!K$46&amp;"]]"</f>
        <v>[[301907,12],[301904,18],[301903,18],[301802,10]]</v>
      </c>
      <c r="AD20" t="str">
        <f>"[["&amp;VLOOKUP($Q20,[2]材料辅助表!$H$27:$R$35,11,FALSE)&amp;","&amp;[2]材料辅助表!L$47&amp;"],["&amp;VLOOKUP($N20,[2]材料辅助表!$H$27:$R$35,11,FALSE)&amp;","&amp;[2]材料辅助表!I$47&amp;"],["&amp;VLOOKUP($O20,[2]材料辅助表!$H$27:$R$35,11,FALSE)&amp;","&amp;[2]材料辅助表!J$47&amp;"],["&amp;VLOOKUP($P20,[2]材料辅助表!$H$27:$R$35,10,FALSE)&amp;","&amp;[2]材料辅助表!K$47&amp;"]]"</f>
        <v>[[302007,15],[302004,25],[302003,25],[301902,12]]</v>
      </c>
      <c r="AE20" t="str">
        <f>"[["&amp;VLOOKUP($Q20,[2]材料辅助表!$H$27:$S$35,12,FALSE)&amp;","&amp;[2]材料辅助表!L$48&amp;"],["&amp;VLOOKUP($N20,[2]材料辅助表!$H$27:$S$35,12,FALSE)&amp;","&amp;[2]材料辅助表!I$48&amp;"],["&amp;VLOOKUP($O20,[2]材料辅助表!$H$27:$S$35,12,FALSE)&amp;","&amp;[2]材料辅助表!J$48&amp;"],["&amp;VLOOKUP($P20,[2]材料辅助表!$H$27:$S$35,11,FALSE)&amp;","&amp;[2]材料辅助表!K$48&amp;"]]"</f>
        <v>[[302107,18],[302104,30],[302103,30],[302002,15]]</v>
      </c>
      <c r="AF20" t="str">
        <f>"[["&amp;VLOOKUP($Q20,[2]材料辅助表!$H$27:$V$35,13,FALSE)&amp;","&amp;[2]材料辅助表!L$49&amp;"],["&amp;VLOOKUP($N20,[2]材料辅助表!$H$27:$V$35,13,FALSE)&amp;","&amp;[2]材料辅助表!I$49&amp;"],["&amp;VLOOKUP($O20,[2]材料辅助表!$H$27:$V$35,13,FALSE)&amp;","&amp;[2]材料辅助表!J$49&amp;"],["&amp;VLOOKUP($P20,[2]材料辅助表!$H$27:$V$35,12,FALSE)&amp;","&amp;[2]材料辅助表!K$49&amp;"]]"</f>
        <v>[[302207,21],[302204,35],[302203,35],[302102,18]]</v>
      </c>
      <c r="AG20" t="str">
        <f>"[["&amp;VLOOKUP($Q20,[2]材料辅助表!$H$27:$V$35,14,FALSE)&amp;","&amp;[2]材料辅助表!L$50&amp;"],["&amp;VLOOKUP($N20,[2]材料辅助表!$H$27:$V$35,14,FALSE)&amp;","&amp;[2]材料辅助表!I$50&amp;"],["&amp;VLOOKUP($O20,[2]材料辅助表!$H$27:$V$35,14,FALSE)&amp;","&amp;[2]材料辅助表!J$50&amp;"],["&amp;VLOOKUP($P20,[2]材料辅助表!$H$27:$V$35,13,FALSE)&amp;","&amp;[2]材料辅助表!K$50&amp;"]]"</f>
        <v>[[302307,24],[302304,40],[302303,40],[302202,25]]</v>
      </c>
      <c r="AH20" t="str">
        <f>"[["&amp;VLOOKUP($Q20,[2]材料辅助表!$H$27:$V$35,15,FALSE)&amp;","&amp;[2]材料辅助表!L$51&amp;"],["&amp;VLOOKUP($N20,[2]材料辅助表!$H$27:$V$35,15,FALSE)&amp;","&amp;[2]材料辅助表!I$51&amp;"],["&amp;VLOOKUP($O20,[2]材料辅助表!$H$27:$V$35,15,FALSE)&amp;","&amp;[2]材料辅助表!J$51&amp;"],["&amp;VLOOKUP($P20,[2]材料辅助表!$H$27:$V$35,14,FALSE)&amp;","&amp;[2]材料辅助表!K$51&amp;"]]"</f>
        <v>[[302407,27],[302404,45],[302403,45],[302302,30]]</v>
      </c>
      <c r="AI20" s="158" t="s">
        <v>15838</v>
      </c>
      <c r="AJ20" s="263" t="s">
        <v>11978</v>
      </c>
      <c r="AK20" s="263" t="s">
        <v>11978</v>
      </c>
      <c r="AL20" s="263" t="s">
        <v>11978</v>
      </c>
    </row>
    <row r="21" spans="1:38" ht="15" thickBot="1">
      <c r="A21">
        <v>1044</v>
      </c>
      <c r="B21" s="259" t="s">
        <v>15839</v>
      </c>
      <c r="C21" s="55" t="s">
        <v>15830</v>
      </c>
      <c r="D21" t="str">
        <f t="shared" si="0"/>
        <v>e_1044</v>
      </c>
      <c r="E21" t="s">
        <v>15840</v>
      </c>
      <c r="F21" t="str">
        <f t="shared" si="1"/>
        <v>NAME_1044</v>
      </c>
      <c r="G21" t="s">
        <v>11979</v>
      </c>
      <c r="H21">
        <v>6</v>
      </c>
      <c r="I21">
        <f>VLOOKUP(C21,'[2]怪兽属性表（不能直接调整）'!$A$2:$E$37,VLOOKUP([2]equipment!G21,[2]材料辅助表!$I$13:$K$16,3,FALSE),FALSE)</f>
        <v>132.4</v>
      </c>
      <c r="J21" t="str">
        <f>"["&amp;I21*[2]材料辅助表!$S$5&amp;","&amp;I21*[2]材料辅助表!$S$6&amp;","&amp;I21*[2]材料辅助表!$S$7&amp;","&amp;I21*[2]材料辅助表!$S$8&amp;","&amp;I21*[2]材料辅助表!$S$9&amp;","&amp;I21*[2]材料辅助表!$S$10&amp;","&amp;I21*[2]材料辅助表!$S$11&amp;","&amp;I21*[2]材料辅助表!$S$12&amp;","&amp;I21*[2]材料辅助表!$S$13&amp;","&amp;I21*[2]材料辅助表!$S$14&amp;","&amp;I21*[2]材料辅助表!$S$15&amp;","&amp;I21*[2]材料辅助表!$S$16&amp;","&amp;I21*[2]材料辅助表!$S$17&amp;","&amp;I21*[2]材料辅助表!$S$18&amp;","&amp;I21*[2]材料辅助表!$S$19&amp;"]"</f>
        <v>[39.72,46.34,52.96,59.58,66.2,72.82,79.44,86.06,92.68,99.3,105.92,112.54,119.16,125.78,132.4]</v>
      </c>
      <c r="K21">
        <v>7</v>
      </c>
      <c r="L21">
        <f>VLOOKUP(C21,'[2]怪兽属性表（不能直接调整）'!$A$2:$E$37,4,FALSE)</f>
        <v>5.3</v>
      </c>
      <c r="M21" t="str">
        <f>"["&amp;L21*[2]材料辅助表!$U$5&amp;","&amp;L21*[2]材料辅助表!$U$6&amp;","&amp;L21*[2]材料辅助表!$U$7&amp;","&amp;L21*[2]材料辅助表!$U$8&amp;","&amp;L21*[2]材料辅助表!$U$9&amp;","&amp;L21*[2]材料辅助表!$U$10&amp;","&amp;L21*[2]材料辅助表!$U$11&amp;","&amp;L21*[2]材料辅助表!$U$12&amp;","&amp;L21*[2]材料辅助表!$U$13&amp;","&amp;L21*[2]材料辅助表!$U$14&amp;","&amp;L21*[2]材料辅助表!$U$15&amp;","&amp;L21*[2]材料辅助表!$U$16&amp;","&amp;L21*[2]材料辅助表!$U$17&amp;","&amp;L21*[2]材料辅助表!$U$18&amp;","&amp;L21*[2]材料辅助表!$U$19&amp;"]"</f>
        <v>[0.795,0.9275,1.06,1.1925,1.325,1.4575,1.59,1.7225,1.855,1.9875,2.12,2.2525,2.385,2.5175,2.65]</v>
      </c>
      <c r="N21" s="266">
        <v>5</v>
      </c>
      <c r="O21" s="267">
        <v>2</v>
      </c>
      <c r="P21" s="268">
        <v>1</v>
      </c>
      <c r="Q21" t="s">
        <v>15792</v>
      </c>
      <c r="R21" t="str">
        <f>"["&amp;VLOOKUP(AJ21,[2]特殊属性调整!$B$18:$D$25,3,FALSE)&amp;","&amp;VLOOKUP(AJ21,[2]特殊属性调整!$B$18:$D$25,2,FALSE)&amp;"]"</f>
        <v>[5,3]</v>
      </c>
      <c r="S21" t="str">
        <f>"["&amp;VLOOKUP(AK21,[2]特殊属性调整!$B$18:$D$25,3,FALSE)&amp;","&amp;VLOOKUP(AK21,[2]特殊属性调整!$B$18:$D$25,2,FALSE)*1.5&amp;"]"</f>
        <v>[5,4.5]</v>
      </c>
      <c r="T21" t="str">
        <f>"["&amp;VLOOKUP(AL21,[2]特殊属性调整!$B$18:$D$25,3,FALSE)&amp;","&amp;VLOOKUP(AL21,[2]特殊属性调整!$B$18:$D$25,2,FALSE)*2&amp;"]"</f>
        <v>[5,6]</v>
      </c>
      <c r="U21" t="str">
        <f>"[["&amp;VLOOKUP($N21,[2]材料辅助表!$H$27:$L$35,2,FALSE)&amp;","&amp;[2]材料辅助表!I$38&amp;"]]"</f>
        <v>[[301105,1]]</v>
      </c>
      <c r="V21" t="str">
        <f>"[["&amp;VLOOKUP($N21,[2]材料辅助表!$H$27:$L$35,3,FALSE)&amp;","&amp;[2]材料辅助表!I$39&amp;"]]"</f>
        <v>[[301205,3]]</v>
      </c>
      <c r="W21" t="str">
        <f>"[["&amp;VLOOKUP($Q21,[2]材料辅助表!$H$27:$L$35,4,FALSE)&amp;","&amp;[2]材料辅助表!L$40&amp;"],["&amp;VLOOKUP($N21,[2]材料辅助表!$H$27:$L$35,4,FALSE)&amp;","&amp;[2]材料辅助表!I$40&amp;"]]"</f>
        <v>[[301307,1],[301305,5]]</v>
      </c>
      <c r="X21" t="str">
        <f>"[["&amp;VLOOKUP($Q21,[2]材料辅助表!$H$27:$L$35,5,FALSE)&amp;","&amp;[2]材料辅助表!L$41&amp;"],["&amp;VLOOKUP($N21,[2]材料辅助表!$H$27:$L$35,5,FALSE)&amp;","&amp;[2]材料辅助表!I$41&amp;"]]"</f>
        <v>[[301407,2],[301405,8]]</v>
      </c>
      <c r="Y21" t="str">
        <f>"[["&amp;VLOOKUP($Q21,[2]材料辅助表!$H$27:$M$35,6,FALSE)&amp;","&amp;[2]材料辅助表!L$42&amp;"],["&amp;VLOOKUP($N21,[2]材料辅助表!$H$27:$M$35,6,FALSE)&amp;","&amp;[2]材料辅助表!I$42&amp;"],["&amp;VLOOKUP($O21,[2]材料辅助表!$H$27:$M$35,5,FALSE)&amp;","&amp;[2]材料辅助表!J$42&amp;"]]"</f>
        <v>[[301507,3],[301505,10],[301402,3]]</v>
      </c>
      <c r="Z21" t="str">
        <f>"[["&amp;VLOOKUP($Q21,[2]材料辅助表!$H$27:$N$35,7,FALSE)&amp;","&amp;[2]材料辅助表!L$43&amp;"],["&amp;VLOOKUP($N21,[2]材料辅助表!$H$27:$N$35,7,FALSE)&amp;","&amp;[2]材料辅助表!I$43&amp;"],["&amp;VLOOKUP($O21,[2]材料辅助表!$H$27:$N$35,6,FALSE)&amp;","&amp;[2]材料辅助表!J$43&amp;"]]"</f>
        <v>[[301607,5],[301605,15],[301502,5]]</v>
      </c>
      <c r="AA21" t="str">
        <f>"[["&amp;VLOOKUP($Q21,[2]材料辅助表!$H$27:$O$35,8,FALSE)&amp;","&amp;[2]材料辅助表!L$44&amp;"],["&amp;VLOOKUP($N21,[2]材料辅助表!$H$27:$O$35,8,FALSE)&amp;","&amp;[2]材料辅助表!I$44&amp;"],["&amp;VLOOKUP($O21,[2]材料辅助表!$H$27:$O$35,8,FALSE)&amp;","&amp;[2]材料辅助表!J$44&amp;"],["&amp;VLOOKUP($P21,[2]材料辅助表!$H$27:$P$35,7,FALSE)&amp;","&amp;[2]材料辅助表!K$44&amp;"]]"</f>
        <v>[[301707,8],[301705,10],[301702,10],[301601,5]]</v>
      </c>
      <c r="AB21" t="str">
        <f>"[["&amp;VLOOKUP($Q21,[2]材料辅助表!$H$27:$P$35,9,FALSE)&amp;","&amp;[2]材料辅助表!L$45&amp;"],["&amp;VLOOKUP($N21,[2]材料辅助表!$H$27:$P$35,9,FALSE)&amp;","&amp;[2]材料辅助表!I$45&amp;"],["&amp;VLOOKUP($O21,[2]材料辅助表!$H$27:$P$35,9,FALSE)&amp;","&amp;[2]材料辅助表!J$45&amp;"],["&amp;VLOOKUP($P21,[2]材料辅助表!$H$27:$P$35,8,FALSE)&amp;","&amp;[2]材料辅助表!K$45&amp;"]]"</f>
        <v>[[301807,10],[301805,15],[301802,15],[301701,8]]</v>
      </c>
      <c r="AC21" t="str">
        <f>"[["&amp;VLOOKUP($Q21,[2]材料辅助表!$H$27:$Q$35,10,FALSE)&amp;","&amp;[2]材料辅助表!L$46&amp;"],["&amp;VLOOKUP($N21,[2]材料辅助表!$H$27:$Q$35,10,FALSE)&amp;","&amp;[2]材料辅助表!I$46&amp;"],["&amp;VLOOKUP($O21,[2]材料辅助表!$H$27:$Q$35,10,FALSE)&amp;","&amp;[2]材料辅助表!J$46&amp;"],["&amp;VLOOKUP($P21,[2]材料辅助表!$H$27:$Q$35,9,FALSE)&amp;","&amp;[2]材料辅助表!K$46&amp;"]]"</f>
        <v>[[301907,12],[301905,18],[301902,18],[301801,10]]</v>
      </c>
      <c r="AD21" t="str">
        <f>"[["&amp;VLOOKUP($Q21,[2]材料辅助表!$H$27:$R$35,11,FALSE)&amp;","&amp;[2]材料辅助表!L$47&amp;"],["&amp;VLOOKUP($N21,[2]材料辅助表!$H$27:$R$35,11,FALSE)&amp;","&amp;[2]材料辅助表!I$47&amp;"],["&amp;VLOOKUP($O21,[2]材料辅助表!$H$27:$R$35,11,FALSE)&amp;","&amp;[2]材料辅助表!J$47&amp;"],["&amp;VLOOKUP($P21,[2]材料辅助表!$H$27:$R$35,10,FALSE)&amp;","&amp;[2]材料辅助表!K$47&amp;"]]"</f>
        <v>[[302007,15],[302005,25],[302002,25],[301901,12]]</v>
      </c>
      <c r="AE21" t="str">
        <f>"[["&amp;VLOOKUP($Q21,[2]材料辅助表!$H$27:$S$35,12,FALSE)&amp;","&amp;[2]材料辅助表!L$48&amp;"],["&amp;VLOOKUP($N21,[2]材料辅助表!$H$27:$S$35,12,FALSE)&amp;","&amp;[2]材料辅助表!I$48&amp;"],["&amp;VLOOKUP($O21,[2]材料辅助表!$H$27:$S$35,12,FALSE)&amp;","&amp;[2]材料辅助表!J$48&amp;"],["&amp;VLOOKUP($P21,[2]材料辅助表!$H$27:$S$35,11,FALSE)&amp;","&amp;[2]材料辅助表!K$48&amp;"]]"</f>
        <v>[[302107,18],[302105,30],[302102,30],[302001,15]]</v>
      </c>
      <c r="AF21" t="str">
        <f>"[["&amp;VLOOKUP($Q21,[2]材料辅助表!$H$27:$V$35,13,FALSE)&amp;","&amp;[2]材料辅助表!L$49&amp;"],["&amp;VLOOKUP($N21,[2]材料辅助表!$H$27:$V$35,13,FALSE)&amp;","&amp;[2]材料辅助表!I$49&amp;"],["&amp;VLOOKUP($O21,[2]材料辅助表!$H$27:$V$35,13,FALSE)&amp;","&amp;[2]材料辅助表!J$49&amp;"],["&amp;VLOOKUP($P21,[2]材料辅助表!$H$27:$V$35,12,FALSE)&amp;","&amp;[2]材料辅助表!K$49&amp;"]]"</f>
        <v>[[302207,21],[302205,35],[302202,35],[302101,18]]</v>
      </c>
      <c r="AG21" t="str">
        <f>"[["&amp;VLOOKUP($Q21,[2]材料辅助表!$H$27:$V$35,14,FALSE)&amp;","&amp;[2]材料辅助表!L$50&amp;"],["&amp;VLOOKUP($N21,[2]材料辅助表!$H$27:$V$35,14,FALSE)&amp;","&amp;[2]材料辅助表!I$50&amp;"],["&amp;VLOOKUP($O21,[2]材料辅助表!$H$27:$V$35,14,FALSE)&amp;","&amp;[2]材料辅助表!J$50&amp;"],["&amp;VLOOKUP($P21,[2]材料辅助表!$H$27:$V$35,13,FALSE)&amp;","&amp;[2]材料辅助表!K$50&amp;"]]"</f>
        <v>[[302307,24],[302305,40],[302302,40],[302201,25]]</v>
      </c>
      <c r="AH21" t="str">
        <f>"[["&amp;VLOOKUP($Q21,[2]材料辅助表!$H$27:$V$35,15,FALSE)&amp;","&amp;[2]材料辅助表!L$51&amp;"],["&amp;VLOOKUP($N21,[2]材料辅助表!$H$27:$V$35,15,FALSE)&amp;","&amp;[2]材料辅助表!I$51&amp;"],["&amp;VLOOKUP($O21,[2]材料辅助表!$H$27:$V$35,15,FALSE)&amp;","&amp;[2]材料辅助表!J$51&amp;"],["&amp;VLOOKUP($P21,[2]材料辅助表!$H$27:$V$35,14,FALSE)&amp;","&amp;[2]材料辅助表!K$51&amp;"]]"</f>
        <v>[[302407,27],[302405,45],[302402,45],[302301,30]]</v>
      </c>
      <c r="AI21" s="276" t="s">
        <v>15841</v>
      </c>
      <c r="AJ21" s="263" t="s">
        <v>11979</v>
      </c>
      <c r="AK21" s="263" t="s">
        <v>11979</v>
      </c>
      <c r="AL21" s="263" t="s">
        <v>11979</v>
      </c>
    </row>
    <row r="22" spans="1:38" ht="15" thickBot="1">
      <c r="A22">
        <v>1051</v>
      </c>
      <c r="B22" s="259" t="s">
        <v>15842</v>
      </c>
      <c r="C22" s="55" t="s">
        <v>15843</v>
      </c>
      <c r="D22" t="str">
        <f t="shared" si="0"/>
        <v>e_1051</v>
      </c>
      <c r="E22" t="s">
        <v>15844</v>
      </c>
      <c r="F22" t="str">
        <f t="shared" si="1"/>
        <v>NAME_1051</v>
      </c>
      <c r="G22" t="s">
        <v>11978</v>
      </c>
      <c r="H22">
        <v>3</v>
      </c>
      <c r="I22">
        <f>VLOOKUP(C22,'[2]怪兽属性表（不能直接调整）'!$A$2:$E$37,VLOOKUP([2]equipment!G22,[2]材料辅助表!$I$13:$K$16,3,FALSE),FALSE)</f>
        <v>10.26</v>
      </c>
      <c r="J22" t="str">
        <f>"["&amp;I22*[2]材料辅助表!$S$5&amp;","&amp;I22*[2]材料辅助表!$S$6&amp;","&amp;I22*[2]材料辅助表!$S$7&amp;","&amp;I22*[2]材料辅助表!$S$8&amp;","&amp;I22*[2]材料辅助表!$S$9&amp;","&amp;I22*[2]材料辅助表!$S$10&amp;","&amp;I22*[2]材料辅助表!$S$11&amp;","&amp;I22*[2]材料辅助表!$S$12&amp;","&amp;I22*[2]材料辅助表!$S$13&amp;","&amp;I22*[2]材料辅助表!$S$14&amp;","&amp;I22*[2]材料辅助表!$S$15&amp;","&amp;I22*[2]材料辅助表!$S$16&amp;","&amp;I22*[2]材料辅助表!$S$17&amp;","&amp;I22*[2]材料辅助表!$S$18&amp;","&amp;I22*[2]材料辅助表!$S$19&amp;"]"</f>
        <v>[3.078,3.591,4.104,4.617,5.13,5.643,6.156,6.669,7.182,7.695,8.208,8.721,9.234,9.747,10.26]</v>
      </c>
      <c r="K22">
        <v>7</v>
      </c>
      <c r="L22">
        <f>VLOOKUP(C22,'[2]怪兽属性表（不能直接调整）'!$A$2:$E$37,4,FALSE)</f>
        <v>1.7</v>
      </c>
      <c r="M22" t="str">
        <f>"["&amp;L22*[2]材料辅助表!$U$5&amp;","&amp;L22*[2]材料辅助表!$U$6&amp;","&amp;L22*[2]材料辅助表!$U$7&amp;","&amp;L22*[2]材料辅助表!$U$8&amp;","&amp;L22*[2]材料辅助表!$U$9&amp;","&amp;L22*[2]材料辅助表!$U$10&amp;","&amp;L22*[2]材料辅助表!$U$11&amp;","&amp;L22*[2]材料辅助表!$U$12&amp;","&amp;L22*[2]材料辅助表!$U$13&amp;","&amp;L22*[2]材料辅助表!$U$14&amp;","&amp;L22*[2]材料辅助表!$U$15&amp;","&amp;L22*[2]材料辅助表!$U$16&amp;","&amp;L22*[2]材料辅助表!$U$17&amp;","&amp;L22*[2]材料辅助表!$U$18&amp;","&amp;L22*[2]材料辅助表!$U$19&amp;"]"</f>
        <v>[0.255,0.2975,0.34,0.3825,0.425,0.4675,0.51,0.5525,0.595,0.6375,0.68,0.7225,0.765,0.8075,0.85]</v>
      </c>
      <c r="N22" s="260">
        <v>1</v>
      </c>
      <c r="O22" s="261">
        <v>2</v>
      </c>
      <c r="P22" s="262">
        <v>3</v>
      </c>
      <c r="Q22" t="s">
        <v>15792</v>
      </c>
      <c r="R22" t="str">
        <f>"["&amp;VLOOKUP(AJ22,[2]特殊属性调整!$B$18:$D$25,3,FALSE)&amp;","&amp;VLOOKUP(AJ22,[2]特殊属性调整!$B$18:$D$25,2,FALSE)&amp;"]"</f>
        <v>[2,3]</v>
      </c>
      <c r="S22" t="str">
        <f>"["&amp;VLOOKUP(AK22,[2]特殊属性调整!$B$18:$D$25,3,FALSE)&amp;","&amp;VLOOKUP(AK22,[2]特殊属性调整!$B$18:$D$25,2,FALSE)*1.5&amp;"]"</f>
        <v>[2,4.5]</v>
      </c>
      <c r="T22" t="str">
        <f>"["&amp;VLOOKUP(AL22,[2]特殊属性调整!$B$18:$D$25,3,FALSE)&amp;","&amp;VLOOKUP(AL22,[2]特殊属性调整!$B$18:$D$25,2,FALSE)*2&amp;"]"</f>
        <v>[2,6]</v>
      </c>
      <c r="U22" t="str">
        <f>"[["&amp;VLOOKUP($N22,[2]材料辅助表!$H$27:$L$35,2,FALSE)&amp;","&amp;[2]材料辅助表!I$38&amp;"]]"</f>
        <v>[[301101,1]]</v>
      </c>
      <c r="V22" t="str">
        <f>"[["&amp;VLOOKUP($N22,[2]材料辅助表!$H$27:$L$35,3,FALSE)&amp;","&amp;[2]材料辅助表!I$39&amp;"]]"</f>
        <v>[[301201,3]]</v>
      </c>
      <c r="W22" t="str">
        <f>"[["&amp;VLOOKUP($Q22,[2]材料辅助表!$H$27:$L$35,4,FALSE)&amp;","&amp;[2]材料辅助表!L$40&amp;"],["&amp;VLOOKUP($N22,[2]材料辅助表!$H$27:$L$35,4,FALSE)&amp;","&amp;[2]材料辅助表!I$40&amp;"]]"</f>
        <v>[[301307,1],[301301,5]]</v>
      </c>
      <c r="X22" t="str">
        <f>"[["&amp;VLOOKUP($Q22,[2]材料辅助表!$H$27:$L$35,5,FALSE)&amp;","&amp;[2]材料辅助表!L$41&amp;"],["&amp;VLOOKUP($N22,[2]材料辅助表!$H$27:$L$35,5,FALSE)&amp;","&amp;[2]材料辅助表!I$41&amp;"]]"</f>
        <v>[[301407,2],[301401,8]]</v>
      </c>
      <c r="Y22" t="str">
        <f>"[["&amp;VLOOKUP($Q22,[2]材料辅助表!$H$27:$M$35,6,FALSE)&amp;","&amp;[2]材料辅助表!L$42&amp;"],["&amp;VLOOKUP($N22,[2]材料辅助表!$H$27:$M$35,6,FALSE)&amp;","&amp;[2]材料辅助表!I$42&amp;"],["&amp;VLOOKUP($O22,[2]材料辅助表!$H$27:$M$35,5,FALSE)&amp;","&amp;[2]材料辅助表!J$42&amp;"]]"</f>
        <v>[[301507,3],[301501,10],[301402,3]]</v>
      </c>
      <c r="Z22" t="str">
        <f>"[["&amp;VLOOKUP($Q22,[2]材料辅助表!$H$27:$N$35,7,FALSE)&amp;","&amp;[2]材料辅助表!L$43&amp;"],["&amp;VLOOKUP($N22,[2]材料辅助表!$H$27:$N$35,7,FALSE)&amp;","&amp;[2]材料辅助表!I$43&amp;"],["&amp;VLOOKUP($O22,[2]材料辅助表!$H$27:$N$35,6,FALSE)&amp;","&amp;[2]材料辅助表!J$43&amp;"]]"</f>
        <v>[[301607,5],[301601,15],[301502,5]]</v>
      </c>
      <c r="AA22" t="str">
        <f>"[["&amp;VLOOKUP($Q22,[2]材料辅助表!$H$27:$O$35,8,FALSE)&amp;","&amp;[2]材料辅助表!L$44&amp;"],["&amp;VLOOKUP($N22,[2]材料辅助表!$H$27:$O$35,8,FALSE)&amp;","&amp;[2]材料辅助表!I$44&amp;"],["&amp;VLOOKUP($O22,[2]材料辅助表!$H$27:$O$35,8,FALSE)&amp;","&amp;[2]材料辅助表!J$44&amp;"],["&amp;VLOOKUP($P22,[2]材料辅助表!$H$27:$P$35,7,FALSE)&amp;","&amp;[2]材料辅助表!K$44&amp;"]]"</f>
        <v>[[301707,8],[301701,10],[301702,10],[301603,5]]</v>
      </c>
      <c r="AB22" t="str">
        <f>"[["&amp;VLOOKUP($Q22,[2]材料辅助表!$H$27:$P$35,9,FALSE)&amp;","&amp;[2]材料辅助表!L$45&amp;"],["&amp;VLOOKUP($N22,[2]材料辅助表!$H$27:$P$35,9,FALSE)&amp;","&amp;[2]材料辅助表!I$45&amp;"],["&amp;VLOOKUP($O22,[2]材料辅助表!$H$27:$P$35,9,FALSE)&amp;","&amp;[2]材料辅助表!J$45&amp;"],["&amp;VLOOKUP($P22,[2]材料辅助表!$H$27:$P$35,8,FALSE)&amp;","&amp;[2]材料辅助表!K$45&amp;"]]"</f>
        <v>[[301807,10],[301801,15],[301802,15],[301703,8]]</v>
      </c>
      <c r="AC22" t="str">
        <f>"[["&amp;VLOOKUP($Q22,[2]材料辅助表!$H$27:$Q$35,10,FALSE)&amp;","&amp;[2]材料辅助表!L$46&amp;"],["&amp;VLOOKUP($N22,[2]材料辅助表!$H$27:$Q$35,10,FALSE)&amp;","&amp;[2]材料辅助表!I$46&amp;"],["&amp;VLOOKUP($O22,[2]材料辅助表!$H$27:$Q$35,10,FALSE)&amp;","&amp;[2]材料辅助表!J$46&amp;"],["&amp;VLOOKUP($P22,[2]材料辅助表!$H$27:$Q$35,9,FALSE)&amp;","&amp;[2]材料辅助表!K$46&amp;"]]"</f>
        <v>[[301907,12],[301901,18],[301902,18],[301803,10]]</v>
      </c>
      <c r="AD22" t="str">
        <f>"[["&amp;VLOOKUP($Q22,[2]材料辅助表!$H$27:$R$35,11,FALSE)&amp;","&amp;[2]材料辅助表!L$47&amp;"],["&amp;VLOOKUP($N22,[2]材料辅助表!$H$27:$R$35,11,FALSE)&amp;","&amp;[2]材料辅助表!I$47&amp;"],["&amp;VLOOKUP($O22,[2]材料辅助表!$H$27:$R$35,11,FALSE)&amp;","&amp;[2]材料辅助表!J$47&amp;"],["&amp;VLOOKUP($P22,[2]材料辅助表!$H$27:$R$35,10,FALSE)&amp;","&amp;[2]材料辅助表!K$47&amp;"]]"</f>
        <v>[[302007,15],[302001,25],[302002,25],[301903,12]]</v>
      </c>
      <c r="AE22" t="str">
        <f>"[["&amp;VLOOKUP($Q22,[2]材料辅助表!$H$27:$S$35,12,FALSE)&amp;","&amp;[2]材料辅助表!L$48&amp;"],["&amp;VLOOKUP($N22,[2]材料辅助表!$H$27:$S$35,12,FALSE)&amp;","&amp;[2]材料辅助表!I$48&amp;"],["&amp;VLOOKUP($O22,[2]材料辅助表!$H$27:$S$35,12,FALSE)&amp;","&amp;[2]材料辅助表!J$48&amp;"],["&amp;VLOOKUP($P22,[2]材料辅助表!$H$27:$S$35,11,FALSE)&amp;","&amp;[2]材料辅助表!K$48&amp;"]]"</f>
        <v>[[302107,18],[302101,30],[302102,30],[302003,15]]</v>
      </c>
      <c r="AF22" t="str">
        <f>"[["&amp;VLOOKUP($Q22,[2]材料辅助表!$H$27:$V$35,13,FALSE)&amp;","&amp;[2]材料辅助表!L$49&amp;"],["&amp;VLOOKUP($N22,[2]材料辅助表!$H$27:$V$35,13,FALSE)&amp;","&amp;[2]材料辅助表!I$49&amp;"],["&amp;VLOOKUP($O22,[2]材料辅助表!$H$27:$V$35,13,FALSE)&amp;","&amp;[2]材料辅助表!J$49&amp;"],["&amp;VLOOKUP($P22,[2]材料辅助表!$H$27:$V$35,12,FALSE)&amp;","&amp;[2]材料辅助表!K$49&amp;"]]"</f>
        <v>[[302207,21],[302201,35],[302202,35],[302103,18]]</v>
      </c>
      <c r="AG22" t="str">
        <f>"[["&amp;VLOOKUP($Q22,[2]材料辅助表!$H$27:$V$35,14,FALSE)&amp;","&amp;[2]材料辅助表!L$50&amp;"],["&amp;VLOOKUP($N22,[2]材料辅助表!$H$27:$V$35,14,FALSE)&amp;","&amp;[2]材料辅助表!I$50&amp;"],["&amp;VLOOKUP($O22,[2]材料辅助表!$H$27:$V$35,14,FALSE)&amp;","&amp;[2]材料辅助表!J$50&amp;"],["&amp;VLOOKUP($P22,[2]材料辅助表!$H$27:$V$35,13,FALSE)&amp;","&amp;[2]材料辅助表!K$50&amp;"]]"</f>
        <v>[[302307,24],[302301,40],[302302,40],[302203,25]]</v>
      </c>
      <c r="AH22" t="str">
        <f>"[["&amp;VLOOKUP($Q22,[2]材料辅助表!$H$27:$V$35,15,FALSE)&amp;","&amp;[2]材料辅助表!L$51&amp;"],["&amp;VLOOKUP($N22,[2]材料辅助表!$H$27:$V$35,15,FALSE)&amp;","&amp;[2]材料辅助表!I$51&amp;"],["&amp;VLOOKUP($O22,[2]材料辅助表!$H$27:$V$35,15,FALSE)&amp;","&amp;[2]材料辅助表!J$51&amp;"],["&amp;VLOOKUP($P22,[2]材料辅助表!$H$27:$V$35,14,FALSE)&amp;","&amp;[2]材料辅助表!K$51&amp;"]]"</f>
        <v>[[302407,27],[302401,45],[302402,45],[302303,30]]</v>
      </c>
      <c r="AI22" s="261" t="s">
        <v>15845</v>
      </c>
      <c r="AJ22" s="263" t="s">
        <v>11978</v>
      </c>
      <c r="AK22" s="263" t="s">
        <v>11978</v>
      </c>
      <c r="AL22" s="263" t="s">
        <v>11978</v>
      </c>
    </row>
    <row r="23" spans="1:38" ht="15" thickBot="1">
      <c r="A23">
        <v>1052</v>
      </c>
      <c r="B23" s="259" t="s">
        <v>15846</v>
      </c>
      <c r="C23" s="55" t="s">
        <v>15843</v>
      </c>
      <c r="D23" t="str">
        <f t="shared" si="0"/>
        <v>e_1052</v>
      </c>
      <c r="E23" t="s">
        <v>15847</v>
      </c>
      <c r="F23" t="str">
        <f t="shared" si="1"/>
        <v>NAME_1052</v>
      </c>
      <c r="G23" t="s">
        <v>11979</v>
      </c>
      <c r="H23">
        <v>6</v>
      </c>
      <c r="I23">
        <f>VLOOKUP(C23,'[2]怪兽属性表（不能直接调整）'!$A$2:$E$37,VLOOKUP([2]equipment!G23,[2]材料辅助表!$I$13:$K$16,3,FALSE),FALSE)</f>
        <v>66.2</v>
      </c>
      <c r="J23" t="str">
        <f>"["&amp;I23*[2]材料辅助表!$S$5&amp;","&amp;I23*[2]材料辅助表!$S$6&amp;","&amp;I23*[2]材料辅助表!$S$7&amp;","&amp;I23*[2]材料辅助表!$S$8&amp;","&amp;I23*[2]材料辅助表!$S$9&amp;","&amp;I23*[2]材料辅助表!$S$10&amp;","&amp;I23*[2]材料辅助表!$S$11&amp;","&amp;I23*[2]材料辅助表!$S$12&amp;","&amp;I23*[2]材料辅助表!$S$13&amp;","&amp;I23*[2]材料辅助表!$S$14&amp;","&amp;I23*[2]材料辅助表!$S$15&amp;","&amp;I23*[2]材料辅助表!$S$16&amp;","&amp;I23*[2]材料辅助表!$S$17&amp;","&amp;I23*[2]材料辅助表!$S$18&amp;","&amp;I23*[2]材料辅助表!$S$19&amp;"]"</f>
        <v>[19.86,23.17,26.48,29.79,33.1,36.41,39.72,43.03,46.34,49.65,52.96,56.27,59.58,62.89,66.2]</v>
      </c>
      <c r="K23">
        <v>7</v>
      </c>
      <c r="L23">
        <f>VLOOKUP(C23,'[2]怪兽属性表（不能直接调整）'!$A$2:$E$37,4,FALSE)</f>
        <v>1.7</v>
      </c>
      <c r="M23" t="str">
        <f>"["&amp;L23*[2]材料辅助表!$U$5&amp;","&amp;L23*[2]材料辅助表!$U$6&amp;","&amp;L23*[2]材料辅助表!$U$7&amp;","&amp;L23*[2]材料辅助表!$U$8&amp;","&amp;L23*[2]材料辅助表!$U$9&amp;","&amp;L23*[2]材料辅助表!$U$10&amp;","&amp;L23*[2]材料辅助表!$U$11&amp;","&amp;L23*[2]材料辅助表!$U$12&amp;","&amp;L23*[2]材料辅助表!$U$13&amp;","&amp;L23*[2]材料辅助表!$U$14&amp;","&amp;L23*[2]材料辅助表!$U$15&amp;","&amp;L23*[2]材料辅助表!$U$16&amp;","&amp;L23*[2]材料辅助表!$U$17&amp;","&amp;L23*[2]材料辅助表!$U$18&amp;","&amp;L23*[2]材料辅助表!$U$19&amp;"]"</f>
        <v>[0.255,0.2975,0.34,0.3825,0.425,0.4675,0.51,0.5525,0.595,0.6375,0.68,0.7225,0.765,0.8075,0.85]</v>
      </c>
      <c r="N23" s="264">
        <v>2</v>
      </c>
      <c r="O23" s="202">
        <v>4</v>
      </c>
      <c r="P23" s="265">
        <v>1</v>
      </c>
      <c r="Q23" t="s">
        <v>15792</v>
      </c>
      <c r="R23" t="str">
        <f>"["&amp;VLOOKUP(AJ23,[2]特殊属性调整!$B$18:$D$25,3,FALSE)&amp;","&amp;VLOOKUP(AJ23,[2]特殊属性调整!$B$18:$D$25,2,FALSE)&amp;"]"</f>
        <v>[5,3]</v>
      </c>
      <c r="S23" t="str">
        <f>"["&amp;VLOOKUP(AK23,[2]特殊属性调整!$B$18:$D$25,3,FALSE)&amp;","&amp;VLOOKUP(AK23,[2]特殊属性调整!$B$18:$D$25,2,FALSE)*1.5&amp;"]"</f>
        <v>[5,4.5]</v>
      </c>
      <c r="T23" t="str">
        <f>"["&amp;VLOOKUP(AL23,[2]特殊属性调整!$B$18:$D$25,3,FALSE)&amp;","&amp;VLOOKUP(AL23,[2]特殊属性调整!$B$18:$D$25,2,FALSE)*2&amp;"]"</f>
        <v>[5,6]</v>
      </c>
      <c r="U23" t="str">
        <f>"[["&amp;VLOOKUP($N23,[2]材料辅助表!$H$27:$L$35,2,FALSE)&amp;","&amp;[2]材料辅助表!I$38&amp;"]]"</f>
        <v>[[301102,1]]</v>
      </c>
      <c r="V23" t="str">
        <f>"[["&amp;VLOOKUP($N23,[2]材料辅助表!$H$27:$L$35,3,FALSE)&amp;","&amp;[2]材料辅助表!I$39&amp;"]]"</f>
        <v>[[301202,3]]</v>
      </c>
      <c r="W23" t="str">
        <f>"[["&amp;VLOOKUP($Q23,[2]材料辅助表!$H$27:$L$35,4,FALSE)&amp;","&amp;[2]材料辅助表!L$40&amp;"],["&amp;VLOOKUP($N23,[2]材料辅助表!$H$27:$L$35,4,FALSE)&amp;","&amp;[2]材料辅助表!I$40&amp;"]]"</f>
        <v>[[301307,1],[301302,5]]</v>
      </c>
      <c r="X23" t="str">
        <f>"[["&amp;VLOOKUP($Q23,[2]材料辅助表!$H$27:$L$35,5,FALSE)&amp;","&amp;[2]材料辅助表!L$41&amp;"],["&amp;VLOOKUP($N23,[2]材料辅助表!$H$27:$L$35,5,FALSE)&amp;","&amp;[2]材料辅助表!I$41&amp;"]]"</f>
        <v>[[301407,2],[301402,8]]</v>
      </c>
      <c r="Y23" t="str">
        <f>"[["&amp;VLOOKUP($Q23,[2]材料辅助表!$H$27:$M$35,6,FALSE)&amp;","&amp;[2]材料辅助表!L$42&amp;"],["&amp;VLOOKUP($N23,[2]材料辅助表!$H$27:$M$35,6,FALSE)&amp;","&amp;[2]材料辅助表!I$42&amp;"],["&amp;VLOOKUP($O23,[2]材料辅助表!$H$27:$M$35,5,FALSE)&amp;","&amp;[2]材料辅助表!J$42&amp;"]]"</f>
        <v>[[301507,3],[301502,10],[301404,3]]</v>
      </c>
      <c r="Z23" t="str">
        <f>"[["&amp;VLOOKUP($Q23,[2]材料辅助表!$H$27:$N$35,7,FALSE)&amp;","&amp;[2]材料辅助表!L$43&amp;"],["&amp;VLOOKUP($N23,[2]材料辅助表!$H$27:$N$35,7,FALSE)&amp;","&amp;[2]材料辅助表!I$43&amp;"],["&amp;VLOOKUP($O23,[2]材料辅助表!$H$27:$N$35,6,FALSE)&amp;","&amp;[2]材料辅助表!J$43&amp;"]]"</f>
        <v>[[301607,5],[301602,15],[301504,5]]</v>
      </c>
      <c r="AA23" t="str">
        <f>"[["&amp;VLOOKUP($Q23,[2]材料辅助表!$H$27:$O$35,8,FALSE)&amp;","&amp;[2]材料辅助表!L$44&amp;"],["&amp;VLOOKUP($N23,[2]材料辅助表!$H$27:$O$35,8,FALSE)&amp;","&amp;[2]材料辅助表!I$44&amp;"],["&amp;VLOOKUP($O23,[2]材料辅助表!$H$27:$O$35,8,FALSE)&amp;","&amp;[2]材料辅助表!J$44&amp;"],["&amp;VLOOKUP($P23,[2]材料辅助表!$H$27:$P$35,7,FALSE)&amp;","&amp;[2]材料辅助表!K$44&amp;"]]"</f>
        <v>[[301707,8],[301702,10],[301704,10],[301601,5]]</v>
      </c>
      <c r="AB23" t="str">
        <f>"[["&amp;VLOOKUP($Q23,[2]材料辅助表!$H$27:$P$35,9,FALSE)&amp;","&amp;[2]材料辅助表!L$45&amp;"],["&amp;VLOOKUP($N23,[2]材料辅助表!$H$27:$P$35,9,FALSE)&amp;","&amp;[2]材料辅助表!I$45&amp;"],["&amp;VLOOKUP($O23,[2]材料辅助表!$H$27:$P$35,9,FALSE)&amp;","&amp;[2]材料辅助表!J$45&amp;"],["&amp;VLOOKUP($P23,[2]材料辅助表!$H$27:$P$35,8,FALSE)&amp;","&amp;[2]材料辅助表!K$45&amp;"]]"</f>
        <v>[[301807,10],[301802,15],[301804,15],[301701,8]]</v>
      </c>
      <c r="AC23" t="str">
        <f>"[["&amp;VLOOKUP($Q23,[2]材料辅助表!$H$27:$Q$35,10,FALSE)&amp;","&amp;[2]材料辅助表!L$46&amp;"],["&amp;VLOOKUP($N23,[2]材料辅助表!$H$27:$Q$35,10,FALSE)&amp;","&amp;[2]材料辅助表!I$46&amp;"],["&amp;VLOOKUP($O23,[2]材料辅助表!$H$27:$Q$35,10,FALSE)&amp;","&amp;[2]材料辅助表!J$46&amp;"],["&amp;VLOOKUP($P23,[2]材料辅助表!$H$27:$Q$35,9,FALSE)&amp;","&amp;[2]材料辅助表!K$46&amp;"]]"</f>
        <v>[[301907,12],[301902,18],[301904,18],[301801,10]]</v>
      </c>
      <c r="AD23" t="str">
        <f>"[["&amp;VLOOKUP($Q23,[2]材料辅助表!$H$27:$R$35,11,FALSE)&amp;","&amp;[2]材料辅助表!L$47&amp;"],["&amp;VLOOKUP($N23,[2]材料辅助表!$H$27:$R$35,11,FALSE)&amp;","&amp;[2]材料辅助表!I$47&amp;"],["&amp;VLOOKUP($O23,[2]材料辅助表!$H$27:$R$35,11,FALSE)&amp;","&amp;[2]材料辅助表!J$47&amp;"],["&amp;VLOOKUP($P23,[2]材料辅助表!$H$27:$R$35,10,FALSE)&amp;","&amp;[2]材料辅助表!K$47&amp;"]]"</f>
        <v>[[302007,15],[302002,25],[302004,25],[301901,12]]</v>
      </c>
      <c r="AE23" t="str">
        <f>"[["&amp;VLOOKUP($Q23,[2]材料辅助表!$H$27:$S$35,12,FALSE)&amp;","&amp;[2]材料辅助表!L$48&amp;"],["&amp;VLOOKUP($N23,[2]材料辅助表!$H$27:$S$35,12,FALSE)&amp;","&amp;[2]材料辅助表!I$48&amp;"],["&amp;VLOOKUP($O23,[2]材料辅助表!$H$27:$S$35,12,FALSE)&amp;","&amp;[2]材料辅助表!J$48&amp;"],["&amp;VLOOKUP($P23,[2]材料辅助表!$H$27:$S$35,11,FALSE)&amp;","&amp;[2]材料辅助表!K$48&amp;"]]"</f>
        <v>[[302107,18],[302102,30],[302104,30],[302001,15]]</v>
      </c>
      <c r="AF23" t="str">
        <f>"[["&amp;VLOOKUP($Q23,[2]材料辅助表!$H$27:$V$35,13,FALSE)&amp;","&amp;[2]材料辅助表!L$49&amp;"],["&amp;VLOOKUP($N23,[2]材料辅助表!$H$27:$V$35,13,FALSE)&amp;","&amp;[2]材料辅助表!I$49&amp;"],["&amp;VLOOKUP($O23,[2]材料辅助表!$H$27:$V$35,13,FALSE)&amp;","&amp;[2]材料辅助表!J$49&amp;"],["&amp;VLOOKUP($P23,[2]材料辅助表!$H$27:$V$35,12,FALSE)&amp;","&amp;[2]材料辅助表!K$49&amp;"]]"</f>
        <v>[[302207,21],[302202,35],[302204,35],[302101,18]]</v>
      </c>
      <c r="AG23" t="str">
        <f>"[["&amp;VLOOKUP($Q23,[2]材料辅助表!$H$27:$V$35,14,FALSE)&amp;","&amp;[2]材料辅助表!L$50&amp;"],["&amp;VLOOKUP($N23,[2]材料辅助表!$H$27:$V$35,14,FALSE)&amp;","&amp;[2]材料辅助表!I$50&amp;"],["&amp;VLOOKUP($O23,[2]材料辅助表!$H$27:$V$35,14,FALSE)&amp;","&amp;[2]材料辅助表!J$50&amp;"],["&amp;VLOOKUP($P23,[2]材料辅助表!$H$27:$V$35,13,FALSE)&amp;","&amp;[2]材料辅助表!K$50&amp;"]]"</f>
        <v>[[302307,24],[302302,40],[302304,40],[302201,25]]</v>
      </c>
      <c r="AH23" t="str">
        <f>"[["&amp;VLOOKUP($Q23,[2]材料辅助表!$H$27:$V$35,15,FALSE)&amp;","&amp;[2]材料辅助表!L$51&amp;"],["&amp;VLOOKUP($N23,[2]材料辅助表!$H$27:$V$35,15,FALSE)&amp;","&amp;[2]材料辅助表!I$51&amp;"],["&amp;VLOOKUP($O23,[2]材料辅助表!$H$27:$V$35,15,FALSE)&amp;","&amp;[2]材料辅助表!J$51&amp;"],["&amp;VLOOKUP($P23,[2]材料辅助表!$H$27:$V$35,14,FALSE)&amp;","&amp;[2]材料辅助表!K$51&amp;"]]"</f>
        <v>[[302407,27],[302402,45],[302404,45],[302301,30]]</v>
      </c>
      <c r="AI23" s="202" t="s">
        <v>15848</v>
      </c>
      <c r="AJ23" s="263" t="s">
        <v>11979</v>
      </c>
      <c r="AK23" s="263" t="s">
        <v>11979</v>
      </c>
      <c r="AL23" s="263" t="s">
        <v>11979</v>
      </c>
    </row>
    <row r="24" spans="1:38" ht="15" thickBot="1">
      <c r="A24">
        <v>1053</v>
      </c>
      <c r="B24" s="259" t="s">
        <v>15849</v>
      </c>
      <c r="C24" s="55" t="s">
        <v>15843</v>
      </c>
      <c r="D24" t="str">
        <f t="shared" si="0"/>
        <v>e_1053</v>
      </c>
      <c r="E24" t="s">
        <v>15850</v>
      </c>
      <c r="F24" t="str">
        <f t="shared" si="1"/>
        <v>NAME_1053</v>
      </c>
      <c r="G24" t="s">
        <v>11978</v>
      </c>
      <c r="H24">
        <v>3</v>
      </c>
      <c r="I24">
        <f>VLOOKUP(C24,'[2]怪兽属性表（不能直接调整）'!$A$2:$E$37,VLOOKUP([2]equipment!G24,[2]材料辅助表!$I$13:$K$16,3,FALSE),FALSE)</f>
        <v>10.26</v>
      </c>
      <c r="J24" t="str">
        <f>"["&amp;I24*[2]材料辅助表!$S$5&amp;","&amp;I24*[2]材料辅助表!$S$6&amp;","&amp;I24*[2]材料辅助表!$S$7&amp;","&amp;I24*[2]材料辅助表!$S$8&amp;","&amp;I24*[2]材料辅助表!$S$9&amp;","&amp;I24*[2]材料辅助表!$S$10&amp;","&amp;I24*[2]材料辅助表!$S$11&amp;","&amp;I24*[2]材料辅助表!$S$12&amp;","&amp;I24*[2]材料辅助表!$S$13&amp;","&amp;I24*[2]材料辅助表!$S$14&amp;","&amp;I24*[2]材料辅助表!$S$15&amp;","&amp;I24*[2]材料辅助表!$S$16&amp;","&amp;I24*[2]材料辅助表!$S$17&amp;","&amp;I24*[2]材料辅助表!$S$18&amp;","&amp;I24*[2]材料辅助表!$S$19&amp;"]"</f>
        <v>[3.078,3.591,4.104,4.617,5.13,5.643,6.156,6.669,7.182,7.695,8.208,8.721,9.234,9.747,10.26]</v>
      </c>
      <c r="K24">
        <v>7</v>
      </c>
      <c r="L24">
        <f>VLOOKUP(C24,'[2]怪兽属性表（不能直接调整）'!$A$2:$E$37,4,FALSE)</f>
        <v>1.7</v>
      </c>
      <c r="M24" t="str">
        <f>"["&amp;L24*[2]材料辅助表!$U$5&amp;","&amp;L24*[2]材料辅助表!$U$6&amp;","&amp;L24*[2]材料辅助表!$U$7&amp;","&amp;L24*[2]材料辅助表!$U$8&amp;","&amp;L24*[2]材料辅助表!$U$9&amp;","&amp;L24*[2]材料辅助表!$U$10&amp;","&amp;L24*[2]材料辅助表!$U$11&amp;","&amp;L24*[2]材料辅助表!$U$12&amp;","&amp;L24*[2]材料辅助表!$U$13&amp;","&amp;L24*[2]材料辅助表!$U$14&amp;","&amp;L24*[2]材料辅助表!$U$15&amp;","&amp;L24*[2]材料辅助表!$U$16&amp;","&amp;L24*[2]材料辅助表!$U$17&amp;","&amp;L24*[2]材料辅助表!$U$18&amp;","&amp;L24*[2]材料辅助表!$U$19&amp;"]"</f>
        <v>[0.255,0.2975,0.34,0.3825,0.425,0.4675,0.51,0.5525,0.595,0.6375,0.68,0.7225,0.765,0.8075,0.85]</v>
      </c>
      <c r="N24" s="264">
        <v>3</v>
      </c>
      <c r="O24" s="202">
        <v>1</v>
      </c>
      <c r="P24" s="265">
        <v>2</v>
      </c>
      <c r="Q24" t="s">
        <v>15792</v>
      </c>
      <c r="R24" t="str">
        <f>"["&amp;VLOOKUP(AJ24,[2]特殊属性调整!$B$18:$D$25,3,FALSE)&amp;","&amp;VLOOKUP(AJ24,[2]特殊属性调整!$B$18:$D$25,2,FALSE)&amp;"]"</f>
        <v>[2,3]</v>
      </c>
      <c r="S24" t="str">
        <f>"["&amp;VLOOKUP(AK24,[2]特殊属性调整!$B$18:$D$25,3,FALSE)&amp;","&amp;VLOOKUP(AK24,[2]特殊属性调整!$B$18:$D$25,2,FALSE)*1.5&amp;"]"</f>
        <v>[2,4.5]</v>
      </c>
      <c r="T24" t="str">
        <f>"["&amp;VLOOKUP(AL24,[2]特殊属性调整!$B$18:$D$25,3,FALSE)&amp;","&amp;VLOOKUP(AL24,[2]特殊属性调整!$B$18:$D$25,2,FALSE)*2&amp;"]"</f>
        <v>[2,6]</v>
      </c>
      <c r="U24" t="str">
        <f>"[["&amp;VLOOKUP($N24,[2]材料辅助表!$H$27:$L$35,2,FALSE)&amp;","&amp;[2]材料辅助表!I$38&amp;"]]"</f>
        <v>[[301103,1]]</v>
      </c>
      <c r="V24" t="str">
        <f>"[["&amp;VLOOKUP($N24,[2]材料辅助表!$H$27:$L$35,3,FALSE)&amp;","&amp;[2]材料辅助表!I$39&amp;"]]"</f>
        <v>[[301203,3]]</v>
      </c>
      <c r="W24" t="str">
        <f>"[["&amp;VLOOKUP($Q24,[2]材料辅助表!$H$27:$L$35,4,FALSE)&amp;","&amp;[2]材料辅助表!L$40&amp;"],["&amp;VLOOKUP($N24,[2]材料辅助表!$H$27:$L$35,4,FALSE)&amp;","&amp;[2]材料辅助表!I$40&amp;"]]"</f>
        <v>[[301307,1],[301303,5]]</v>
      </c>
      <c r="X24" t="str">
        <f>"[["&amp;VLOOKUP($Q24,[2]材料辅助表!$H$27:$L$35,5,FALSE)&amp;","&amp;[2]材料辅助表!L$41&amp;"],["&amp;VLOOKUP($N24,[2]材料辅助表!$H$27:$L$35,5,FALSE)&amp;","&amp;[2]材料辅助表!I$41&amp;"]]"</f>
        <v>[[301407,2],[301403,8]]</v>
      </c>
      <c r="Y24" t="str">
        <f>"[["&amp;VLOOKUP($Q24,[2]材料辅助表!$H$27:$M$35,6,FALSE)&amp;","&amp;[2]材料辅助表!L$42&amp;"],["&amp;VLOOKUP($N24,[2]材料辅助表!$H$27:$M$35,6,FALSE)&amp;","&amp;[2]材料辅助表!I$42&amp;"],["&amp;VLOOKUP($O24,[2]材料辅助表!$H$27:$M$35,5,FALSE)&amp;","&amp;[2]材料辅助表!J$42&amp;"]]"</f>
        <v>[[301507,3],[301503,10],[301401,3]]</v>
      </c>
      <c r="Z24" t="str">
        <f>"[["&amp;VLOOKUP($Q24,[2]材料辅助表!$H$27:$N$35,7,FALSE)&amp;","&amp;[2]材料辅助表!L$43&amp;"],["&amp;VLOOKUP($N24,[2]材料辅助表!$H$27:$N$35,7,FALSE)&amp;","&amp;[2]材料辅助表!I$43&amp;"],["&amp;VLOOKUP($O24,[2]材料辅助表!$H$27:$N$35,6,FALSE)&amp;","&amp;[2]材料辅助表!J$43&amp;"]]"</f>
        <v>[[301607,5],[301603,15],[301501,5]]</v>
      </c>
      <c r="AA24" t="str">
        <f>"[["&amp;VLOOKUP($Q24,[2]材料辅助表!$H$27:$O$35,8,FALSE)&amp;","&amp;[2]材料辅助表!L$44&amp;"],["&amp;VLOOKUP($N24,[2]材料辅助表!$H$27:$O$35,8,FALSE)&amp;","&amp;[2]材料辅助表!I$44&amp;"],["&amp;VLOOKUP($O24,[2]材料辅助表!$H$27:$O$35,8,FALSE)&amp;","&amp;[2]材料辅助表!J$44&amp;"],["&amp;VLOOKUP($P24,[2]材料辅助表!$H$27:$P$35,7,FALSE)&amp;","&amp;[2]材料辅助表!K$44&amp;"]]"</f>
        <v>[[301707,8],[301703,10],[301701,10],[301602,5]]</v>
      </c>
      <c r="AB24" t="str">
        <f>"[["&amp;VLOOKUP($Q24,[2]材料辅助表!$H$27:$P$35,9,FALSE)&amp;","&amp;[2]材料辅助表!L$45&amp;"],["&amp;VLOOKUP($N24,[2]材料辅助表!$H$27:$P$35,9,FALSE)&amp;","&amp;[2]材料辅助表!I$45&amp;"],["&amp;VLOOKUP($O24,[2]材料辅助表!$H$27:$P$35,9,FALSE)&amp;","&amp;[2]材料辅助表!J$45&amp;"],["&amp;VLOOKUP($P24,[2]材料辅助表!$H$27:$P$35,8,FALSE)&amp;","&amp;[2]材料辅助表!K$45&amp;"]]"</f>
        <v>[[301807,10],[301803,15],[301801,15],[301702,8]]</v>
      </c>
      <c r="AC24" t="str">
        <f>"[["&amp;VLOOKUP($Q24,[2]材料辅助表!$H$27:$Q$35,10,FALSE)&amp;","&amp;[2]材料辅助表!L$46&amp;"],["&amp;VLOOKUP($N24,[2]材料辅助表!$H$27:$Q$35,10,FALSE)&amp;","&amp;[2]材料辅助表!I$46&amp;"],["&amp;VLOOKUP($O24,[2]材料辅助表!$H$27:$Q$35,10,FALSE)&amp;","&amp;[2]材料辅助表!J$46&amp;"],["&amp;VLOOKUP($P24,[2]材料辅助表!$H$27:$Q$35,9,FALSE)&amp;","&amp;[2]材料辅助表!K$46&amp;"]]"</f>
        <v>[[301907,12],[301903,18],[301901,18],[301802,10]]</v>
      </c>
      <c r="AD24" t="str">
        <f>"[["&amp;VLOOKUP($Q24,[2]材料辅助表!$H$27:$R$35,11,FALSE)&amp;","&amp;[2]材料辅助表!L$47&amp;"],["&amp;VLOOKUP($N24,[2]材料辅助表!$H$27:$R$35,11,FALSE)&amp;","&amp;[2]材料辅助表!I$47&amp;"],["&amp;VLOOKUP($O24,[2]材料辅助表!$H$27:$R$35,11,FALSE)&amp;","&amp;[2]材料辅助表!J$47&amp;"],["&amp;VLOOKUP($P24,[2]材料辅助表!$H$27:$R$35,10,FALSE)&amp;","&amp;[2]材料辅助表!K$47&amp;"]]"</f>
        <v>[[302007,15],[302003,25],[302001,25],[301902,12]]</v>
      </c>
      <c r="AE24" t="str">
        <f>"[["&amp;VLOOKUP($Q24,[2]材料辅助表!$H$27:$S$35,12,FALSE)&amp;","&amp;[2]材料辅助表!L$48&amp;"],["&amp;VLOOKUP($N24,[2]材料辅助表!$H$27:$S$35,12,FALSE)&amp;","&amp;[2]材料辅助表!I$48&amp;"],["&amp;VLOOKUP($O24,[2]材料辅助表!$H$27:$S$35,12,FALSE)&amp;","&amp;[2]材料辅助表!J$48&amp;"],["&amp;VLOOKUP($P24,[2]材料辅助表!$H$27:$S$35,11,FALSE)&amp;","&amp;[2]材料辅助表!K$48&amp;"]]"</f>
        <v>[[302107,18],[302103,30],[302101,30],[302002,15]]</v>
      </c>
      <c r="AF24" t="str">
        <f>"[["&amp;VLOOKUP($Q24,[2]材料辅助表!$H$27:$V$35,13,FALSE)&amp;","&amp;[2]材料辅助表!L$49&amp;"],["&amp;VLOOKUP($N24,[2]材料辅助表!$H$27:$V$35,13,FALSE)&amp;","&amp;[2]材料辅助表!I$49&amp;"],["&amp;VLOOKUP($O24,[2]材料辅助表!$H$27:$V$35,13,FALSE)&amp;","&amp;[2]材料辅助表!J$49&amp;"],["&amp;VLOOKUP($P24,[2]材料辅助表!$H$27:$V$35,12,FALSE)&amp;","&amp;[2]材料辅助表!K$49&amp;"]]"</f>
        <v>[[302207,21],[302203,35],[302201,35],[302102,18]]</v>
      </c>
      <c r="AG24" t="str">
        <f>"[["&amp;VLOOKUP($Q24,[2]材料辅助表!$H$27:$V$35,14,FALSE)&amp;","&amp;[2]材料辅助表!L$50&amp;"],["&amp;VLOOKUP($N24,[2]材料辅助表!$H$27:$V$35,14,FALSE)&amp;","&amp;[2]材料辅助表!I$50&amp;"],["&amp;VLOOKUP($O24,[2]材料辅助表!$H$27:$V$35,14,FALSE)&amp;","&amp;[2]材料辅助表!J$50&amp;"],["&amp;VLOOKUP($P24,[2]材料辅助表!$H$27:$V$35,13,FALSE)&amp;","&amp;[2]材料辅助表!K$50&amp;"]]"</f>
        <v>[[302307,24],[302303,40],[302301,40],[302202,25]]</v>
      </c>
      <c r="AH24" t="str">
        <f>"[["&amp;VLOOKUP($Q24,[2]材料辅助表!$H$27:$V$35,15,FALSE)&amp;","&amp;[2]材料辅助表!L$51&amp;"],["&amp;VLOOKUP($N24,[2]材料辅助表!$H$27:$V$35,15,FALSE)&amp;","&amp;[2]材料辅助表!I$51&amp;"],["&amp;VLOOKUP($O24,[2]材料辅助表!$H$27:$V$35,15,FALSE)&amp;","&amp;[2]材料辅助表!J$51&amp;"],["&amp;VLOOKUP($P24,[2]材料辅助表!$H$27:$V$35,14,FALSE)&amp;","&amp;[2]材料辅助表!K$51&amp;"]]"</f>
        <v>[[302407,27],[302403,45],[302401,45],[302302,30]]</v>
      </c>
      <c r="AI24" s="202" t="s">
        <v>15851</v>
      </c>
      <c r="AJ24" s="263" t="s">
        <v>11978</v>
      </c>
      <c r="AK24" s="263" t="s">
        <v>11978</v>
      </c>
      <c r="AL24" s="263" t="s">
        <v>11978</v>
      </c>
    </row>
    <row r="25" spans="1:38" ht="15" thickBot="1">
      <c r="A25">
        <v>1054</v>
      </c>
      <c r="B25" s="259" t="s">
        <v>15852</v>
      </c>
      <c r="C25" s="55" t="s">
        <v>15843</v>
      </c>
      <c r="D25" t="str">
        <f t="shared" si="0"/>
        <v>e_1054</v>
      </c>
      <c r="E25" t="s">
        <v>15853</v>
      </c>
      <c r="F25" t="str">
        <f t="shared" si="1"/>
        <v>NAME_1054</v>
      </c>
      <c r="G25" t="s">
        <v>11979</v>
      </c>
      <c r="H25">
        <v>6</v>
      </c>
      <c r="I25">
        <f>VLOOKUP(C25,'[2]怪兽属性表（不能直接调整）'!$A$2:$E$37,VLOOKUP([2]equipment!G25,[2]材料辅助表!$I$13:$K$16,3,FALSE),FALSE)</f>
        <v>66.2</v>
      </c>
      <c r="J25" t="str">
        <f>"["&amp;I25*[2]材料辅助表!$S$5&amp;","&amp;I25*[2]材料辅助表!$S$6&amp;","&amp;I25*[2]材料辅助表!$S$7&amp;","&amp;I25*[2]材料辅助表!$S$8&amp;","&amp;I25*[2]材料辅助表!$S$9&amp;","&amp;I25*[2]材料辅助表!$S$10&amp;","&amp;I25*[2]材料辅助表!$S$11&amp;","&amp;I25*[2]材料辅助表!$S$12&amp;","&amp;I25*[2]材料辅助表!$S$13&amp;","&amp;I25*[2]材料辅助表!$S$14&amp;","&amp;I25*[2]材料辅助表!$S$15&amp;","&amp;I25*[2]材料辅助表!$S$16&amp;","&amp;I25*[2]材料辅助表!$S$17&amp;","&amp;I25*[2]材料辅助表!$S$18&amp;","&amp;I25*[2]材料辅助表!$S$19&amp;"]"</f>
        <v>[19.86,23.17,26.48,29.79,33.1,36.41,39.72,43.03,46.34,49.65,52.96,56.27,59.58,62.89,66.2]</v>
      </c>
      <c r="K25">
        <v>7</v>
      </c>
      <c r="L25">
        <f>VLOOKUP(C25,'[2]怪兽属性表（不能直接调整）'!$A$2:$E$37,4,FALSE)</f>
        <v>1.7</v>
      </c>
      <c r="M25" t="str">
        <f>"["&amp;L25*[2]材料辅助表!$U$5&amp;","&amp;L25*[2]材料辅助表!$U$6&amp;","&amp;L25*[2]材料辅助表!$U$7&amp;","&amp;L25*[2]材料辅助表!$U$8&amp;","&amp;L25*[2]材料辅助表!$U$9&amp;","&amp;L25*[2]材料辅助表!$U$10&amp;","&amp;L25*[2]材料辅助表!$U$11&amp;","&amp;L25*[2]材料辅助表!$U$12&amp;","&amp;L25*[2]材料辅助表!$U$13&amp;","&amp;L25*[2]材料辅助表!$U$14&amp;","&amp;L25*[2]材料辅助表!$U$15&amp;","&amp;L25*[2]材料辅助表!$U$16&amp;","&amp;L25*[2]材料辅助表!$U$17&amp;","&amp;L25*[2]材料辅助表!$U$18&amp;","&amp;L25*[2]材料辅助表!$U$19&amp;"]"</f>
        <v>[0.255,0.2975,0.34,0.3825,0.425,0.4675,0.51,0.5525,0.595,0.6375,0.68,0.7225,0.765,0.8075,0.85]</v>
      </c>
      <c r="N25" s="266">
        <v>5</v>
      </c>
      <c r="O25" s="267">
        <v>3</v>
      </c>
      <c r="P25" s="268">
        <v>4</v>
      </c>
      <c r="Q25" t="s">
        <v>15792</v>
      </c>
      <c r="R25" t="str">
        <f>"["&amp;VLOOKUP(AJ25,[2]特殊属性调整!$B$18:$D$25,3,FALSE)&amp;","&amp;VLOOKUP(AJ25,[2]特殊属性调整!$B$18:$D$25,2,FALSE)&amp;"]"</f>
        <v>[5,3]</v>
      </c>
      <c r="S25" t="str">
        <f>"["&amp;VLOOKUP(AK25,[2]特殊属性调整!$B$18:$D$25,3,FALSE)&amp;","&amp;VLOOKUP(AK25,[2]特殊属性调整!$B$18:$D$25,2,FALSE)*1.5&amp;"]"</f>
        <v>[5,4.5]</v>
      </c>
      <c r="T25" t="str">
        <f>"["&amp;VLOOKUP(AL25,[2]特殊属性调整!$B$18:$D$25,3,FALSE)&amp;","&amp;VLOOKUP(AL25,[2]特殊属性调整!$B$18:$D$25,2,FALSE)*2&amp;"]"</f>
        <v>[5,6]</v>
      </c>
      <c r="U25" t="str">
        <f>"[["&amp;VLOOKUP($N25,[2]材料辅助表!$H$27:$L$35,2,FALSE)&amp;","&amp;[2]材料辅助表!I$38&amp;"]]"</f>
        <v>[[301105,1]]</v>
      </c>
      <c r="V25" t="str">
        <f>"[["&amp;VLOOKUP($N25,[2]材料辅助表!$H$27:$L$35,3,FALSE)&amp;","&amp;[2]材料辅助表!I$39&amp;"]]"</f>
        <v>[[301205,3]]</v>
      </c>
      <c r="W25" t="str">
        <f>"[["&amp;VLOOKUP($Q25,[2]材料辅助表!$H$27:$L$35,4,FALSE)&amp;","&amp;[2]材料辅助表!L$40&amp;"],["&amp;VLOOKUP($N25,[2]材料辅助表!$H$27:$L$35,4,FALSE)&amp;","&amp;[2]材料辅助表!I$40&amp;"]]"</f>
        <v>[[301307,1],[301305,5]]</v>
      </c>
      <c r="X25" t="str">
        <f>"[["&amp;VLOOKUP($Q25,[2]材料辅助表!$H$27:$L$35,5,FALSE)&amp;","&amp;[2]材料辅助表!L$41&amp;"],["&amp;VLOOKUP($N25,[2]材料辅助表!$H$27:$L$35,5,FALSE)&amp;","&amp;[2]材料辅助表!I$41&amp;"]]"</f>
        <v>[[301407,2],[301405,8]]</v>
      </c>
      <c r="Y25" t="str">
        <f>"[["&amp;VLOOKUP($Q25,[2]材料辅助表!$H$27:$M$35,6,FALSE)&amp;","&amp;[2]材料辅助表!L$42&amp;"],["&amp;VLOOKUP($N25,[2]材料辅助表!$H$27:$M$35,6,FALSE)&amp;","&amp;[2]材料辅助表!I$42&amp;"],["&amp;VLOOKUP($O25,[2]材料辅助表!$H$27:$M$35,5,FALSE)&amp;","&amp;[2]材料辅助表!J$42&amp;"]]"</f>
        <v>[[301507,3],[301505,10],[301403,3]]</v>
      </c>
      <c r="Z25" t="str">
        <f>"[["&amp;VLOOKUP($Q25,[2]材料辅助表!$H$27:$N$35,7,FALSE)&amp;","&amp;[2]材料辅助表!L$43&amp;"],["&amp;VLOOKUP($N25,[2]材料辅助表!$H$27:$N$35,7,FALSE)&amp;","&amp;[2]材料辅助表!I$43&amp;"],["&amp;VLOOKUP($O25,[2]材料辅助表!$H$27:$N$35,6,FALSE)&amp;","&amp;[2]材料辅助表!J$43&amp;"]]"</f>
        <v>[[301607,5],[301605,15],[301503,5]]</v>
      </c>
      <c r="AA25" t="str">
        <f>"[["&amp;VLOOKUP($Q25,[2]材料辅助表!$H$27:$O$35,8,FALSE)&amp;","&amp;[2]材料辅助表!L$44&amp;"],["&amp;VLOOKUP($N25,[2]材料辅助表!$H$27:$O$35,8,FALSE)&amp;","&amp;[2]材料辅助表!I$44&amp;"],["&amp;VLOOKUP($O25,[2]材料辅助表!$H$27:$O$35,8,FALSE)&amp;","&amp;[2]材料辅助表!J$44&amp;"],["&amp;VLOOKUP($P25,[2]材料辅助表!$H$27:$P$35,7,FALSE)&amp;","&amp;[2]材料辅助表!K$44&amp;"]]"</f>
        <v>[[301707,8],[301705,10],[301703,10],[301604,5]]</v>
      </c>
      <c r="AB25" t="str">
        <f>"[["&amp;VLOOKUP($Q25,[2]材料辅助表!$H$27:$P$35,9,FALSE)&amp;","&amp;[2]材料辅助表!L$45&amp;"],["&amp;VLOOKUP($N25,[2]材料辅助表!$H$27:$P$35,9,FALSE)&amp;","&amp;[2]材料辅助表!I$45&amp;"],["&amp;VLOOKUP($O25,[2]材料辅助表!$H$27:$P$35,9,FALSE)&amp;","&amp;[2]材料辅助表!J$45&amp;"],["&amp;VLOOKUP($P25,[2]材料辅助表!$H$27:$P$35,8,FALSE)&amp;","&amp;[2]材料辅助表!K$45&amp;"]]"</f>
        <v>[[301807,10],[301805,15],[301803,15],[301704,8]]</v>
      </c>
      <c r="AC25" t="str">
        <f>"[["&amp;VLOOKUP($Q25,[2]材料辅助表!$H$27:$Q$35,10,FALSE)&amp;","&amp;[2]材料辅助表!L$46&amp;"],["&amp;VLOOKUP($N25,[2]材料辅助表!$H$27:$Q$35,10,FALSE)&amp;","&amp;[2]材料辅助表!I$46&amp;"],["&amp;VLOOKUP($O25,[2]材料辅助表!$H$27:$Q$35,10,FALSE)&amp;","&amp;[2]材料辅助表!J$46&amp;"],["&amp;VLOOKUP($P25,[2]材料辅助表!$H$27:$Q$35,9,FALSE)&amp;","&amp;[2]材料辅助表!K$46&amp;"]]"</f>
        <v>[[301907,12],[301905,18],[301903,18],[301804,10]]</v>
      </c>
      <c r="AD25" t="str">
        <f>"[["&amp;VLOOKUP($Q25,[2]材料辅助表!$H$27:$R$35,11,FALSE)&amp;","&amp;[2]材料辅助表!L$47&amp;"],["&amp;VLOOKUP($N25,[2]材料辅助表!$H$27:$R$35,11,FALSE)&amp;","&amp;[2]材料辅助表!I$47&amp;"],["&amp;VLOOKUP($O25,[2]材料辅助表!$H$27:$R$35,11,FALSE)&amp;","&amp;[2]材料辅助表!J$47&amp;"],["&amp;VLOOKUP($P25,[2]材料辅助表!$H$27:$R$35,10,FALSE)&amp;","&amp;[2]材料辅助表!K$47&amp;"]]"</f>
        <v>[[302007,15],[302005,25],[302003,25],[301904,12]]</v>
      </c>
      <c r="AE25" t="str">
        <f>"[["&amp;VLOOKUP($Q25,[2]材料辅助表!$H$27:$S$35,12,FALSE)&amp;","&amp;[2]材料辅助表!L$48&amp;"],["&amp;VLOOKUP($N25,[2]材料辅助表!$H$27:$S$35,12,FALSE)&amp;","&amp;[2]材料辅助表!I$48&amp;"],["&amp;VLOOKUP($O25,[2]材料辅助表!$H$27:$S$35,12,FALSE)&amp;","&amp;[2]材料辅助表!J$48&amp;"],["&amp;VLOOKUP($P25,[2]材料辅助表!$H$27:$S$35,11,FALSE)&amp;","&amp;[2]材料辅助表!K$48&amp;"]]"</f>
        <v>[[302107,18],[302105,30],[302103,30],[302004,15]]</v>
      </c>
      <c r="AF25" t="str">
        <f>"[["&amp;VLOOKUP($Q25,[2]材料辅助表!$H$27:$V$35,13,FALSE)&amp;","&amp;[2]材料辅助表!L$49&amp;"],["&amp;VLOOKUP($N25,[2]材料辅助表!$H$27:$V$35,13,FALSE)&amp;","&amp;[2]材料辅助表!I$49&amp;"],["&amp;VLOOKUP($O25,[2]材料辅助表!$H$27:$V$35,13,FALSE)&amp;","&amp;[2]材料辅助表!J$49&amp;"],["&amp;VLOOKUP($P25,[2]材料辅助表!$H$27:$V$35,12,FALSE)&amp;","&amp;[2]材料辅助表!K$49&amp;"]]"</f>
        <v>[[302207,21],[302205,35],[302203,35],[302104,18]]</v>
      </c>
      <c r="AG25" t="str">
        <f>"[["&amp;VLOOKUP($Q25,[2]材料辅助表!$H$27:$V$35,14,FALSE)&amp;","&amp;[2]材料辅助表!L$50&amp;"],["&amp;VLOOKUP($N25,[2]材料辅助表!$H$27:$V$35,14,FALSE)&amp;","&amp;[2]材料辅助表!I$50&amp;"],["&amp;VLOOKUP($O25,[2]材料辅助表!$H$27:$V$35,14,FALSE)&amp;","&amp;[2]材料辅助表!J$50&amp;"],["&amp;VLOOKUP($P25,[2]材料辅助表!$H$27:$V$35,13,FALSE)&amp;","&amp;[2]材料辅助表!K$50&amp;"]]"</f>
        <v>[[302307,24],[302305,40],[302303,40],[302204,25]]</v>
      </c>
      <c r="AH25" t="str">
        <f>"[["&amp;VLOOKUP($Q25,[2]材料辅助表!$H$27:$V$35,15,FALSE)&amp;","&amp;[2]材料辅助表!L$51&amp;"],["&amp;VLOOKUP($N25,[2]材料辅助表!$H$27:$V$35,15,FALSE)&amp;","&amp;[2]材料辅助表!I$51&amp;"],["&amp;VLOOKUP($O25,[2]材料辅助表!$H$27:$V$35,15,FALSE)&amp;","&amp;[2]材料辅助表!J$51&amp;"],["&amp;VLOOKUP($P25,[2]材料辅助表!$H$27:$V$35,14,FALSE)&amp;","&amp;[2]材料辅助表!K$51&amp;"]]"</f>
        <v>[[302407,27],[302405,45],[302403,45],[302304,30]]</v>
      </c>
      <c r="AI25" s="267" t="s">
        <v>15854</v>
      </c>
      <c r="AJ25" s="263" t="s">
        <v>11979</v>
      </c>
      <c r="AK25" s="263" t="s">
        <v>11979</v>
      </c>
      <c r="AL25" s="263" t="s">
        <v>11979</v>
      </c>
    </row>
    <row r="26" spans="1:38" ht="15" thickBot="1">
      <c r="A26">
        <v>1061</v>
      </c>
      <c r="B26" s="259" t="s">
        <v>15855</v>
      </c>
      <c r="C26" s="55" t="s">
        <v>15856</v>
      </c>
      <c r="D26" t="str">
        <f t="shared" si="0"/>
        <v>e_1061</v>
      </c>
      <c r="E26" t="s">
        <v>15857</v>
      </c>
      <c r="F26" t="str">
        <f t="shared" si="1"/>
        <v>NAME_1061</v>
      </c>
      <c r="G26" t="s">
        <v>11978</v>
      </c>
      <c r="H26">
        <v>3</v>
      </c>
      <c r="I26">
        <f>VLOOKUP(C26,'[2]怪兽属性表（不能直接调整）'!$A$2:$E$37,VLOOKUP([2]equipment!G26,[2]材料辅助表!$I$13:$K$16,3,FALSE),FALSE)</f>
        <v>7.94</v>
      </c>
      <c r="J26" t="str">
        <f>"["&amp;I26*[2]材料辅助表!$S$5&amp;","&amp;I26*[2]材料辅助表!$S$6&amp;","&amp;I26*[2]材料辅助表!$S$7&amp;","&amp;I26*[2]材料辅助表!$S$8&amp;","&amp;I26*[2]材料辅助表!$S$9&amp;","&amp;I26*[2]材料辅助表!$S$10&amp;","&amp;I26*[2]材料辅助表!$S$11&amp;","&amp;I26*[2]材料辅助表!$S$12&amp;","&amp;I26*[2]材料辅助表!$S$13&amp;","&amp;I26*[2]材料辅助表!$S$14&amp;","&amp;I26*[2]材料辅助表!$S$15&amp;","&amp;I26*[2]材料辅助表!$S$16&amp;","&amp;I26*[2]材料辅助表!$S$17&amp;","&amp;I26*[2]材料辅助表!$S$18&amp;","&amp;I26*[2]材料辅助表!$S$19&amp;"]"</f>
        <v>[2.382,2.779,3.176,3.573,3.97,4.367,4.764,5.161,5.558,5.955,6.352,6.749,7.146,7.543,7.94]</v>
      </c>
      <c r="K26">
        <v>7</v>
      </c>
      <c r="L26">
        <f>VLOOKUP(C26,'[2]怪兽属性表（不能直接调整）'!$A$2:$E$37,4,FALSE)</f>
        <v>3.5</v>
      </c>
      <c r="M26" t="str">
        <f>"["&amp;L26*[2]材料辅助表!$U$5&amp;","&amp;L26*[2]材料辅助表!$U$6&amp;","&amp;L26*[2]材料辅助表!$U$7&amp;","&amp;L26*[2]材料辅助表!$U$8&amp;","&amp;L26*[2]材料辅助表!$U$9&amp;","&amp;L26*[2]材料辅助表!$U$10&amp;","&amp;L26*[2]材料辅助表!$U$11&amp;","&amp;L26*[2]材料辅助表!$U$12&amp;","&amp;L26*[2]材料辅助表!$U$13&amp;","&amp;L26*[2]材料辅助表!$U$14&amp;","&amp;L26*[2]材料辅助表!$U$15&amp;","&amp;L26*[2]材料辅助表!$U$16&amp;","&amp;L26*[2]材料辅助表!$U$17&amp;","&amp;L26*[2]材料辅助表!$U$18&amp;","&amp;L26*[2]材料辅助表!$U$19&amp;"]"</f>
        <v>[0.525,0.6125,0.7,0.7875,0.875,0.9625,1.05,1.1375,1.225,1.3125,1.4,1.4875,1.575,1.6625,1.75]</v>
      </c>
      <c r="N26" s="260">
        <v>1</v>
      </c>
      <c r="O26" s="261">
        <v>2</v>
      </c>
      <c r="P26" s="262">
        <v>5</v>
      </c>
      <c r="Q26" t="s">
        <v>15792</v>
      </c>
      <c r="R26" t="str">
        <f>"["&amp;VLOOKUP(AJ26,[2]特殊属性调整!$B$18:$D$25,3,FALSE)&amp;","&amp;VLOOKUP(AJ26,[2]特殊属性调整!$B$18:$D$25,2,FALSE)&amp;"]"</f>
        <v>[2,3]</v>
      </c>
      <c r="S26" t="str">
        <f>"["&amp;VLOOKUP(AK26,[2]特殊属性调整!$B$18:$D$25,3,FALSE)&amp;","&amp;VLOOKUP(AK26,[2]特殊属性调整!$B$18:$D$25,2,FALSE)*1.5&amp;"]"</f>
        <v>[2,4.5]</v>
      </c>
      <c r="T26" t="str">
        <f>"["&amp;VLOOKUP(AL26,[2]特殊属性调整!$B$18:$D$25,3,FALSE)&amp;","&amp;VLOOKUP(AL26,[2]特殊属性调整!$B$18:$D$25,2,FALSE)*2&amp;"]"</f>
        <v>[2,6]</v>
      </c>
      <c r="U26" t="str">
        <f>"[["&amp;VLOOKUP($N26,[2]材料辅助表!$H$27:$L$35,2,FALSE)&amp;","&amp;[2]材料辅助表!I$38&amp;"]]"</f>
        <v>[[301101,1]]</v>
      </c>
      <c r="V26" t="str">
        <f>"[["&amp;VLOOKUP($N26,[2]材料辅助表!$H$27:$L$35,3,FALSE)&amp;","&amp;[2]材料辅助表!I$39&amp;"]]"</f>
        <v>[[301201,3]]</v>
      </c>
      <c r="W26" t="str">
        <f>"[["&amp;VLOOKUP($Q26,[2]材料辅助表!$H$27:$L$35,4,FALSE)&amp;","&amp;[2]材料辅助表!L$40&amp;"],["&amp;VLOOKUP($N26,[2]材料辅助表!$H$27:$L$35,4,FALSE)&amp;","&amp;[2]材料辅助表!I$40&amp;"]]"</f>
        <v>[[301307,1],[301301,5]]</v>
      </c>
      <c r="X26" t="str">
        <f>"[["&amp;VLOOKUP($Q26,[2]材料辅助表!$H$27:$L$35,5,FALSE)&amp;","&amp;[2]材料辅助表!L$41&amp;"],["&amp;VLOOKUP($N26,[2]材料辅助表!$H$27:$L$35,5,FALSE)&amp;","&amp;[2]材料辅助表!I$41&amp;"]]"</f>
        <v>[[301407,2],[301401,8]]</v>
      </c>
      <c r="Y26" t="str">
        <f>"[["&amp;VLOOKUP($Q26,[2]材料辅助表!$H$27:$M$35,6,FALSE)&amp;","&amp;[2]材料辅助表!L$42&amp;"],["&amp;VLOOKUP($N26,[2]材料辅助表!$H$27:$M$35,6,FALSE)&amp;","&amp;[2]材料辅助表!I$42&amp;"],["&amp;VLOOKUP($O26,[2]材料辅助表!$H$27:$M$35,5,FALSE)&amp;","&amp;[2]材料辅助表!J$42&amp;"]]"</f>
        <v>[[301507,3],[301501,10],[301402,3]]</v>
      </c>
      <c r="Z26" t="str">
        <f>"[["&amp;VLOOKUP($Q26,[2]材料辅助表!$H$27:$N$35,7,FALSE)&amp;","&amp;[2]材料辅助表!L$43&amp;"],["&amp;VLOOKUP($N26,[2]材料辅助表!$H$27:$N$35,7,FALSE)&amp;","&amp;[2]材料辅助表!I$43&amp;"],["&amp;VLOOKUP($O26,[2]材料辅助表!$H$27:$N$35,6,FALSE)&amp;","&amp;[2]材料辅助表!J$43&amp;"]]"</f>
        <v>[[301607,5],[301601,15],[301502,5]]</v>
      </c>
      <c r="AA26" t="str">
        <f>"[["&amp;VLOOKUP($Q26,[2]材料辅助表!$H$27:$O$35,8,FALSE)&amp;","&amp;[2]材料辅助表!L$44&amp;"],["&amp;VLOOKUP($N26,[2]材料辅助表!$H$27:$O$35,8,FALSE)&amp;","&amp;[2]材料辅助表!I$44&amp;"],["&amp;VLOOKUP($O26,[2]材料辅助表!$H$27:$O$35,8,FALSE)&amp;","&amp;[2]材料辅助表!J$44&amp;"],["&amp;VLOOKUP($P26,[2]材料辅助表!$H$27:$P$35,7,FALSE)&amp;","&amp;[2]材料辅助表!K$44&amp;"]]"</f>
        <v>[[301707,8],[301701,10],[301702,10],[301605,5]]</v>
      </c>
      <c r="AB26" t="str">
        <f>"[["&amp;VLOOKUP($Q26,[2]材料辅助表!$H$27:$P$35,9,FALSE)&amp;","&amp;[2]材料辅助表!L$45&amp;"],["&amp;VLOOKUP($N26,[2]材料辅助表!$H$27:$P$35,9,FALSE)&amp;","&amp;[2]材料辅助表!I$45&amp;"],["&amp;VLOOKUP($O26,[2]材料辅助表!$H$27:$P$35,9,FALSE)&amp;","&amp;[2]材料辅助表!J$45&amp;"],["&amp;VLOOKUP($P26,[2]材料辅助表!$H$27:$P$35,8,FALSE)&amp;","&amp;[2]材料辅助表!K$45&amp;"]]"</f>
        <v>[[301807,10],[301801,15],[301802,15],[301705,8]]</v>
      </c>
      <c r="AC26" t="str">
        <f>"[["&amp;VLOOKUP($Q26,[2]材料辅助表!$H$27:$Q$35,10,FALSE)&amp;","&amp;[2]材料辅助表!L$46&amp;"],["&amp;VLOOKUP($N26,[2]材料辅助表!$H$27:$Q$35,10,FALSE)&amp;","&amp;[2]材料辅助表!I$46&amp;"],["&amp;VLOOKUP($O26,[2]材料辅助表!$H$27:$Q$35,10,FALSE)&amp;","&amp;[2]材料辅助表!J$46&amp;"],["&amp;VLOOKUP($P26,[2]材料辅助表!$H$27:$Q$35,9,FALSE)&amp;","&amp;[2]材料辅助表!K$46&amp;"]]"</f>
        <v>[[301907,12],[301901,18],[301902,18],[301805,10]]</v>
      </c>
      <c r="AD26" t="str">
        <f>"[["&amp;VLOOKUP($Q26,[2]材料辅助表!$H$27:$R$35,11,FALSE)&amp;","&amp;[2]材料辅助表!L$47&amp;"],["&amp;VLOOKUP($N26,[2]材料辅助表!$H$27:$R$35,11,FALSE)&amp;","&amp;[2]材料辅助表!I$47&amp;"],["&amp;VLOOKUP($O26,[2]材料辅助表!$H$27:$R$35,11,FALSE)&amp;","&amp;[2]材料辅助表!J$47&amp;"],["&amp;VLOOKUP($P26,[2]材料辅助表!$H$27:$R$35,10,FALSE)&amp;","&amp;[2]材料辅助表!K$47&amp;"]]"</f>
        <v>[[302007,15],[302001,25],[302002,25],[301905,12]]</v>
      </c>
      <c r="AE26" t="str">
        <f>"[["&amp;VLOOKUP($Q26,[2]材料辅助表!$H$27:$S$35,12,FALSE)&amp;","&amp;[2]材料辅助表!L$48&amp;"],["&amp;VLOOKUP($N26,[2]材料辅助表!$H$27:$S$35,12,FALSE)&amp;","&amp;[2]材料辅助表!I$48&amp;"],["&amp;VLOOKUP($O26,[2]材料辅助表!$H$27:$S$35,12,FALSE)&amp;","&amp;[2]材料辅助表!J$48&amp;"],["&amp;VLOOKUP($P26,[2]材料辅助表!$H$27:$S$35,11,FALSE)&amp;","&amp;[2]材料辅助表!K$48&amp;"]]"</f>
        <v>[[302107,18],[302101,30],[302102,30],[302005,15]]</v>
      </c>
      <c r="AF26" t="str">
        <f>"[["&amp;VLOOKUP($Q26,[2]材料辅助表!$H$27:$V$35,13,FALSE)&amp;","&amp;[2]材料辅助表!L$49&amp;"],["&amp;VLOOKUP($N26,[2]材料辅助表!$H$27:$V$35,13,FALSE)&amp;","&amp;[2]材料辅助表!I$49&amp;"],["&amp;VLOOKUP($O26,[2]材料辅助表!$H$27:$V$35,13,FALSE)&amp;","&amp;[2]材料辅助表!J$49&amp;"],["&amp;VLOOKUP($P26,[2]材料辅助表!$H$27:$V$35,12,FALSE)&amp;","&amp;[2]材料辅助表!K$49&amp;"]]"</f>
        <v>[[302207,21],[302201,35],[302202,35],[302105,18]]</v>
      </c>
      <c r="AG26" t="str">
        <f>"[["&amp;VLOOKUP($Q26,[2]材料辅助表!$H$27:$V$35,14,FALSE)&amp;","&amp;[2]材料辅助表!L$50&amp;"],["&amp;VLOOKUP($N26,[2]材料辅助表!$H$27:$V$35,14,FALSE)&amp;","&amp;[2]材料辅助表!I$50&amp;"],["&amp;VLOOKUP($O26,[2]材料辅助表!$H$27:$V$35,14,FALSE)&amp;","&amp;[2]材料辅助表!J$50&amp;"],["&amp;VLOOKUP($P26,[2]材料辅助表!$H$27:$V$35,13,FALSE)&amp;","&amp;[2]材料辅助表!K$50&amp;"]]"</f>
        <v>[[302307,24],[302301,40],[302302,40],[302205,25]]</v>
      </c>
      <c r="AH26" t="str">
        <f>"[["&amp;VLOOKUP($Q26,[2]材料辅助表!$H$27:$V$35,15,FALSE)&amp;","&amp;[2]材料辅助表!L$51&amp;"],["&amp;VLOOKUP($N26,[2]材料辅助表!$H$27:$V$35,15,FALSE)&amp;","&amp;[2]材料辅助表!I$51&amp;"],["&amp;VLOOKUP($O26,[2]材料辅助表!$H$27:$V$35,15,FALSE)&amp;","&amp;[2]材料辅助表!J$51&amp;"],["&amp;VLOOKUP($P26,[2]材料辅助表!$H$27:$V$35,14,FALSE)&amp;","&amp;[2]材料辅助表!K$51&amp;"]]"</f>
        <v>[[302407,27],[302401,45],[302402,45],[302305,30]]</v>
      </c>
      <c r="AI26" s="261" t="s">
        <v>15819</v>
      </c>
      <c r="AJ26" s="263" t="s">
        <v>11978</v>
      </c>
      <c r="AK26" s="263" t="s">
        <v>11978</v>
      </c>
      <c r="AL26" s="263" t="s">
        <v>11978</v>
      </c>
    </row>
    <row r="27" spans="1:38" ht="15" thickBot="1">
      <c r="A27">
        <v>1062</v>
      </c>
      <c r="B27" s="259" t="s">
        <v>15858</v>
      </c>
      <c r="C27" s="55" t="s">
        <v>15856</v>
      </c>
      <c r="D27" t="str">
        <f t="shared" si="0"/>
        <v>e_1062</v>
      </c>
      <c r="E27" t="s">
        <v>15859</v>
      </c>
      <c r="F27" t="str">
        <f t="shared" si="1"/>
        <v>NAME_1062</v>
      </c>
      <c r="G27" t="s">
        <v>11979</v>
      </c>
      <c r="H27">
        <v>6</v>
      </c>
      <c r="I27">
        <f>VLOOKUP(C27,'[2]怪兽属性表（不能直接调整）'!$A$2:$E$37,VLOOKUP([2]equipment!G27,[2]材料辅助表!$I$13:$K$16,3,FALSE),FALSE)</f>
        <v>81.099999999999994</v>
      </c>
      <c r="J27" t="str">
        <f>"["&amp;I27*[2]材料辅助表!$S$5&amp;","&amp;I27*[2]材料辅助表!$S$6&amp;","&amp;I27*[2]材料辅助表!$S$7&amp;","&amp;I27*[2]材料辅助表!$S$8&amp;","&amp;I27*[2]材料辅助表!$S$9&amp;","&amp;I27*[2]材料辅助表!$S$10&amp;","&amp;I27*[2]材料辅助表!$S$11&amp;","&amp;I27*[2]材料辅助表!$S$12&amp;","&amp;I27*[2]材料辅助表!$S$13&amp;","&amp;I27*[2]材料辅助表!$S$14&amp;","&amp;I27*[2]材料辅助表!$S$15&amp;","&amp;I27*[2]材料辅助表!$S$16&amp;","&amp;I27*[2]材料辅助表!$S$17&amp;","&amp;I27*[2]材料辅助表!$S$18&amp;","&amp;I27*[2]材料辅助表!$S$19&amp;"]"</f>
        <v>[24.33,28.385,32.44,36.495,40.55,44.605,48.66,52.715,56.77,60.825,64.88,68.935,72.99,77.045,81.1]</v>
      </c>
      <c r="K27">
        <v>7</v>
      </c>
      <c r="L27">
        <f>VLOOKUP(C27,'[2]怪兽属性表（不能直接调整）'!$A$2:$E$37,4,FALSE)</f>
        <v>3.5</v>
      </c>
      <c r="M27" t="str">
        <f>"["&amp;L27*[2]材料辅助表!$U$5&amp;","&amp;L27*[2]材料辅助表!$U$6&amp;","&amp;L27*[2]材料辅助表!$U$7&amp;","&amp;L27*[2]材料辅助表!$U$8&amp;","&amp;L27*[2]材料辅助表!$U$9&amp;","&amp;L27*[2]材料辅助表!$U$10&amp;","&amp;L27*[2]材料辅助表!$U$11&amp;","&amp;L27*[2]材料辅助表!$U$12&amp;","&amp;L27*[2]材料辅助表!$U$13&amp;","&amp;L27*[2]材料辅助表!$U$14&amp;","&amp;L27*[2]材料辅助表!$U$15&amp;","&amp;L27*[2]材料辅助表!$U$16&amp;","&amp;L27*[2]材料辅助表!$U$17&amp;","&amp;L27*[2]材料辅助表!$U$18&amp;","&amp;L27*[2]材料辅助表!$U$19&amp;"]"</f>
        <v>[0.525,0.6125,0.7,0.7875,0.875,0.9625,1.05,1.1375,1.225,1.3125,1.4,1.4875,1.575,1.6625,1.75]</v>
      </c>
      <c r="N27" s="264">
        <v>2</v>
      </c>
      <c r="O27" s="202">
        <v>3</v>
      </c>
      <c r="P27" s="265">
        <v>1</v>
      </c>
      <c r="Q27" t="s">
        <v>15792</v>
      </c>
      <c r="R27" t="str">
        <f>"["&amp;VLOOKUP(AJ27,[2]特殊属性调整!$B$18:$D$25,3,FALSE)&amp;","&amp;VLOOKUP(AJ27,[2]特殊属性调整!$B$18:$D$25,2,FALSE)&amp;"]"</f>
        <v>[5,3]</v>
      </c>
      <c r="S27" t="str">
        <f>"["&amp;VLOOKUP(AK27,[2]特殊属性调整!$B$18:$D$25,3,FALSE)&amp;","&amp;VLOOKUP(AK27,[2]特殊属性调整!$B$18:$D$25,2,FALSE)*1.5&amp;"]"</f>
        <v>[5,4.5]</v>
      </c>
      <c r="T27" t="str">
        <f>"["&amp;VLOOKUP(AL28,[2]特殊属性调整!$B$18:$D$25,3,FALSE)&amp;","&amp;VLOOKUP(AL28,[2]特殊属性调整!$B$18:$D$25,2,FALSE)*2&amp;"]"</f>
        <v>[2,6]</v>
      </c>
      <c r="U27" t="str">
        <f>"[["&amp;VLOOKUP($N27,[2]材料辅助表!$H$27:$L$35,2,FALSE)&amp;","&amp;[2]材料辅助表!I$38&amp;"]]"</f>
        <v>[[301102,1]]</v>
      </c>
      <c r="V27" t="str">
        <f>"[["&amp;VLOOKUP($N27,[2]材料辅助表!$H$27:$L$35,3,FALSE)&amp;","&amp;[2]材料辅助表!I$39&amp;"]]"</f>
        <v>[[301202,3]]</v>
      </c>
      <c r="W27" t="str">
        <f>"[["&amp;VLOOKUP($Q27,[2]材料辅助表!$H$27:$L$35,4,FALSE)&amp;","&amp;[2]材料辅助表!L$40&amp;"],["&amp;VLOOKUP($N27,[2]材料辅助表!$H$27:$L$35,4,FALSE)&amp;","&amp;[2]材料辅助表!I$40&amp;"]]"</f>
        <v>[[301307,1],[301302,5]]</v>
      </c>
      <c r="X27" t="str">
        <f>"[["&amp;VLOOKUP($Q27,[2]材料辅助表!$H$27:$L$35,5,FALSE)&amp;","&amp;[2]材料辅助表!L$41&amp;"],["&amp;VLOOKUP($N27,[2]材料辅助表!$H$27:$L$35,5,FALSE)&amp;","&amp;[2]材料辅助表!I$41&amp;"]]"</f>
        <v>[[301407,2],[301402,8]]</v>
      </c>
      <c r="Y27" t="str">
        <f>"[["&amp;VLOOKUP($Q27,[2]材料辅助表!$H$27:$M$35,6,FALSE)&amp;","&amp;[2]材料辅助表!L$42&amp;"],["&amp;VLOOKUP($N27,[2]材料辅助表!$H$27:$M$35,6,FALSE)&amp;","&amp;[2]材料辅助表!I$42&amp;"],["&amp;VLOOKUP($O27,[2]材料辅助表!$H$27:$M$35,5,FALSE)&amp;","&amp;[2]材料辅助表!J$42&amp;"]]"</f>
        <v>[[301507,3],[301502,10],[301403,3]]</v>
      </c>
      <c r="Z27" t="str">
        <f>"[["&amp;VLOOKUP($Q27,[2]材料辅助表!$H$27:$N$35,7,FALSE)&amp;","&amp;[2]材料辅助表!L$43&amp;"],["&amp;VLOOKUP($N27,[2]材料辅助表!$H$27:$N$35,7,FALSE)&amp;","&amp;[2]材料辅助表!I$43&amp;"],["&amp;VLOOKUP($O27,[2]材料辅助表!$H$27:$N$35,6,FALSE)&amp;","&amp;[2]材料辅助表!J$43&amp;"]]"</f>
        <v>[[301607,5],[301602,15],[301503,5]]</v>
      </c>
      <c r="AA27" t="str">
        <f>"[["&amp;VLOOKUP($Q27,[2]材料辅助表!$H$27:$O$35,8,FALSE)&amp;","&amp;[2]材料辅助表!L$44&amp;"],["&amp;VLOOKUP($N27,[2]材料辅助表!$H$27:$O$35,8,FALSE)&amp;","&amp;[2]材料辅助表!I$44&amp;"],["&amp;VLOOKUP($O27,[2]材料辅助表!$H$27:$O$35,8,FALSE)&amp;","&amp;[2]材料辅助表!J$44&amp;"],["&amp;VLOOKUP($P27,[2]材料辅助表!$H$27:$P$35,7,FALSE)&amp;","&amp;[2]材料辅助表!K$44&amp;"]]"</f>
        <v>[[301707,8],[301702,10],[301703,10],[301601,5]]</v>
      </c>
      <c r="AB27" t="str">
        <f>"[["&amp;VLOOKUP($Q27,[2]材料辅助表!$H$27:$P$35,9,FALSE)&amp;","&amp;[2]材料辅助表!L$45&amp;"],["&amp;VLOOKUP($N27,[2]材料辅助表!$H$27:$P$35,9,FALSE)&amp;","&amp;[2]材料辅助表!I$45&amp;"],["&amp;VLOOKUP($O27,[2]材料辅助表!$H$27:$P$35,9,FALSE)&amp;","&amp;[2]材料辅助表!J$45&amp;"],["&amp;VLOOKUP($P27,[2]材料辅助表!$H$27:$P$35,8,FALSE)&amp;","&amp;[2]材料辅助表!K$45&amp;"]]"</f>
        <v>[[301807,10],[301802,15],[301803,15],[301701,8]]</v>
      </c>
      <c r="AC27" t="str">
        <f>"[["&amp;VLOOKUP($Q27,[2]材料辅助表!$H$27:$Q$35,10,FALSE)&amp;","&amp;[2]材料辅助表!L$46&amp;"],["&amp;VLOOKUP($N27,[2]材料辅助表!$H$27:$Q$35,10,FALSE)&amp;","&amp;[2]材料辅助表!I$46&amp;"],["&amp;VLOOKUP($O27,[2]材料辅助表!$H$27:$Q$35,10,FALSE)&amp;","&amp;[2]材料辅助表!J$46&amp;"],["&amp;VLOOKUP($P27,[2]材料辅助表!$H$27:$Q$35,9,FALSE)&amp;","&amp;[2]材料辅助表!K$46&amp;"]]"</f>
        <v>[[301907,12],[301902,18],[301903,18],[301801,10]]</v>
      </c>
      <c r="AD27" t="str">
        <f>"[["&amp;VLOOKUP($Q27,[2]材料辅助表!$H$27:$R$35,11,FALSE)&amp;","&amp;[2]材料辅助表!L$47&amp;"],["&amp;VLOOKUP($N27,[2]材料辅助表!$H$27:$R$35,11,FALSE)&amp;","&amp;[2]材料辅助表!I$47&amp;"],["&amp;VLOOKUP($O27,[2]材料辅助表!$H$27:$R$35,11,FALSE)&amp;","&amp;[2]材料辅助表!J$47&amp;"],["&amp;VLOOKUP($P27,[2]材料辅助表!$H$27:$R$35,10,FALSE)&amp;","&amp;[2]材料辅助表!K$47&amp;"]]"</f>
        <v>[[302007,15],[302002,25],[302003,25],[301901,12]]</v>
      </c>
      <c r="AE27" t="str">
        <f>"[["&amp;VLOOKUP($Q27,[2]材料辅助表!$H$27:$S$35,12,FALSE)&amp;","&amp;[2]材料辅助表!L$48&amp;"],["&amp;VLOOKUP($N27,[2]材料辅助表!$H$27:$S$35,12,FALSE)&amp;","&amp;[2]材料辅助表!I$48&amp;"],["&amp;VLOOKUP($O27,[2]材料辅助表!$H$27:$S$35,12,FALSE)&amp;","&amp;[2]材料辅助表!J$48&amp;"],["&amp;VLOOKUP($P27,[2]材料辅助表!$H$27:$S$35,11,FALSE)&amp;","&amp;[2]材料辅助表!K$48&amp;"]]"</f>
        <v>[[302107,18],[302102,30],[302103,30],[302001,15]]</v>
      </c>
      <c r="AF27" t="str">
        <f>"[["&amp;VLOOKUP($Q27,[2]材料辅助表!$H$27:$V$35,13,FALSE)&amp;","&amp;[2]材料辅助表!L$49&amp;"],["&amp;VLOOKUP($N27,[2]材料辅助表!$H$27:$V$35,13,FALSE)&amp;","&amp;[2]材料辅助表!I$49&amp;"],["&amp;VLOOKUP($O27,[2]材料辅助表!$H$27:$V$35,13,FALSE)&amp;","&amp;[2]材料辅助表!J$49&amp;"],["&amp;VLOOKUP($P27,[2]材料辅助表!$H$27:$V$35,12,FALSE)&amp;","&amp;[2]材料辅助表!K$49&amp;"]]"</f>
        <v>[[302207,21],[302202,35],[302203,35],[302101,18]]</v>
      </c>
      <c r="AG27" t="str">
        <f>"[["&amp;VLOOKUP($Q27,[2]材料辅助表!$H$27:$V$35,14,FALSE)&amp;","&amp;[2]材料辅助表!L$50&amp;"],["&amp;VLOOKUP($N27,[2]材料辅助表!$H$27:$V$35,14,FALSE)&amp;","&amp;[2]材料辅助表!I$50&amp;"],["&amp;VLOOKUP($O27,[2]材料辅助表!$H$27:$V$35,14,FALSE)&amp;","&amp;[2]材料辅助表!J$50&amp;"],["&amp;VLOOKUP($P27,[2]材料辅助表!$H$27:$V$35,13,FALSE)&amp;","&amp;[2]材料辅助表!K$50&amp;"]]"</f>
        <v>[[302307,24],[302302,40],[302303,40],[302201,25]]</v>
      </c>
      <c r="AH27" t="str">
        <f>"[["&amp;VLOOKUP($Q27,[2]材料辅助表!$H$27:$V$35,15,FALSE)&amp;","&amp;[2]材料辅助表!L$51&amp;"],["&amp;VLOOKUP($N27,[2]材料辅助表!$H$27:$V$35,15,FALSE)&amp;","&amp;[2]材料辅助表!I$51&amp;"],["&amp;VLOOKUP($O27,[2]材料辅助表!$H$27:$V$35,15,FALSE)&amp;","&amp;[2]材料辅助表!J$51&amp;"],["&amp;VLOOKUP($P27,[2]材料辅助表!$H$27:$V$35,14,FALSE)&amp;","&amp;[2]材料辅助表!K$51&amp;"]]"</f>
        <v>[[302407,27],[302402,45],[302403,45],[302301,30]]</v>
      </c>
      <c r="AI27" s="202" t="s">
        <v>15822</v>
      </c>
      <c r="AJ27" s="263" t="s">
        <v>11979</v>
      </c>
      <c r="AK27" s="263" t="s">
        <v>11979</v>
      </c>
      <c r="AL27" s="263" t="s">
        <v>11979</v>
      </c>
    </row>
    <row r="28" spans="1:38" ht="15" thickBot="1">
      <c r="A28">
        <v>1063</v>
      </c>
      <c r="B28" s="259" t="s">
        <v>15860</v>
      </c>
      <c r="C28" s="55" t="s">
        <v>15856</v>
      </c>
      <c r="D28" t="str">
        <f t="shared" si="0"/>
        <v>e_1063</v>
      </c>
      <c r="E28" t="s">
        <v>15861</v>
      </c>
      <c r="F28" t="str">
        <f t="shared" si="1"/>
        <v>NAME_1063</v>
      </c>
      <c r="G28" t="s">
        <v>11978</v>
      </c>
      <c r="H28">
        <v>3</v>
      </c>
      <c r="I28">
        <f>VLOOKUP(C28,'[2]怪兽属性表（不能直接调整）'!$A$2:$E$37,VLOOKUP([2]equipment!G28,[2]材料辅助表!$I$13:$K$16,3,FALSE),FALSE)</f>
        <v>7.94</v>
      </c>
      <c r="J28" t="str">
        <f>"["&amp;I28*[2]材料辅助表!$S$5&amp;","&amp;I28*[2]材料辅助表!$S$6&amp;","&amp;I28*[2]材料辅助表!$S$7&amp;","&amp;I28*[2]材料辅助表!$S$8&amp;","&amp;I28*[2]材料辅助表!$S$9&amp;","&amp;I28*[2]材料辅助表!$S$10&amp;","&amp;I28*[2]材料辅助表!$S$11&amp;","&amp;I28*[2]材料辅助表!$S$12&amp;","&amp;I28*[2]材料辅助表!$S$13&amp;","&amp;I28*[2]材料辅助表!$S$14&amp;","&amp;I28*[2]材料辅助表!$S$15&amp;","&amp;I28*[2]材料辅助表!$S$16&amp;","&amp;I28*[2]材料辅助表!$S$17&amp;","&amp;I28*[2]材料辅助表!$S$18&amp;","&amp;I28*[2]材料辅助表!$S$19&amp;"]"</f>
        <v>[2.382,2.779,3.176,3.573,3.97,4.367,4.764,5.161,5.558,5.955,6.352,6.749,7.146,7.543,7.94]</v>
      </c>
      <c r="K28">
        <v>7</v>
      </c>
      <c r="L28">
        <f>VLOOKUP(C28,'[2]怪兽属性表（不能直接调整）'!$A$2:$E$37,4,FALSE)</f>
        <v>3.5</v>
      </c>
      <c r="M28" t="str">
        <f>"["&amp;L28*[2]材料辅助表!$U$5&amp;","&amp;L28*[2]材料辅助表!$U$6&amp;","&amp;L28*[2]材料辅助表!$U$7&amp;","&amp;L28*[2]材料辅助表!$U$8&amp;","&amp;L28*[2]材料辅助表!$U$9&amp;","&amp;L28*[2]材料辅助表!$U$10&amp;","&amp;L28*[2]材料辅助表!$U$11&amp;","&amp;L28*[2]材料辅助表!$U$12&amp;","&amp;L28*[2]材料辅助表!$U$13&amp;","&amp;L28*[2]材料辅助表!$U$14&amp;","&amp;L28*[2]材料辅助表!$U$15&amp;","&amp;L28*[2]材料辅助表!$U$16&amp;","&amp;L28*[2]材料辅助表!$U$17&amp;","&amp;L28*[2]材料辅助表!$U$18&amp;","&amp;L28*[2]材料辅助表!$U$19&amp;"]"</f>
        <v>[0.525,0.6125,0.7,0.7875,0.875,0.9625,1.05,1.1375,1.225,1.3125,1.4,1.4875,1.575,1.6625,1.75]</v>
      </c>
      <c r="N28" s="264">
        <v>3</v>
      </c>
      <c r="O28" s="202">
        <v>1</v>
      </c>
      <c r="P28" s="265">
        <v>4</v>
      </c>
      <c r="Q28" t="s">
        <v>15792</v>
      </c>
      <c r="R28" t="str">
        <f>"["&amp;VLOOKUP(AJ28,[2]特殊属性调整!$B$18:$D$25,3,FALSE)&amp;","&amp;VLOOKUP(AJ28,[2]特殊属性调整!$B$18:$D$25,2,FALSE)&amp;"]"</f>
        <v>[2,3]</v>
      </c>
      <c r="S28" t="str">
        <f>"["&amp;VLOOKUP(AK28,[2]特殊属性调整!$B$18:$D$25,3,FALSE)&amp;","&amp;VLOOKUP(AK28,[2]特殊属性调整!$B$18:$D$25,2,FALSE)*1.5&amp;"]"</f>
        <v>[2,4.5]</v>
      </c>
      <c r="T28" t="str">
        <f>"["&amp;VLOOKUP(AL27,[2]特殊属性调整!$B$18:$D$25,3,FALSE)&amp;","&amp;VLOOKUP(AL27,[2]特殊属性调整!$B$18:$D$25,2,FALSE)*2&amp;"]"</f>
        <v>[5,6]</v>
      </c>
      <c r="U28" t="str">
        <f>"[["&amp;VLOOKUP($N28,[2]材料辅助表!$H$27:$L$35,2,FALSE)&amp;","&amp;[2]材料辅助表!I$38&amp;"]]"</f>
        <v>[[301103,1]]</v>
      </c>
      <c r="V28" t="str">
        <f>"[["&amp;VLOOKUP($N28,[2]材料辅助表!$H$27:$L$35,3,FALSE)&amp;","&amp;[2]材料辅助表!I$39&amp;"]]"</f>
        <v>[[301203,3]]</v>
      </c>
      <c r="W28" t="str">
        <f>"[["&amp;VLOOKUP($Q28,[2]材料辅助表!$H$27:$L$35,4,FALSE)&amp;","&amp;[2]材料辅助表!L$40&amp;"],["&amp;VLOOKUP($N28,[2]材料辅助表!$H$27:$L$35,4,FALSE)&amp;","&amp;[2]材料辅助表!I$40&amp;"]]"</f>
        <v>[[301307,1],[301303,5]]</v>
      </c>
      <c r="X28" t="str">
        <f>"[["&amp;VLOOKUP($Q28,[2]材料辅助表!$H$27:$L$35,5,FALSE)&amp;","&amp;[2]材料辅助表!L$41&amp;"],["&amp;VLOOKUP($N28,[2]材料辅助表!$H$27:$L$35,5,FALSE)&amp;","&amp;[2]材料辅助表!I$41&amp;"]]"</f>
        <v>[[301407,2],[301403,8]]</v>
      </c>
      <c r="Y28" t="str">
        <f>"[["&amp;VLOOKUP($Q28,[2]材料辅助表!$H$27:$M$35,6,FALSE)&amp;","&amp;[2]材料辅助表!L$42&amp;"],["&amp;VLOOKUP($N28,[2]材料辅助表!$H$27:$M$35,6,FALSE)&amp;","&amp;[2]材料辅助表!I$42&amp;"],["&amp;VLOOKUP($O28,[2]材料辅助表!$H$27:$M$35,5,FALSE)&amp;","&amp;[2]材料辅助表!J$42&amp;"]]"</f>
        <v>[[301507,3],[301503,10],[301401,3]]</v>
      </c>
      <c r="Z28" t="str">
        <f>"[["&amp;VLOOKUP($Q28,[2]材料辅助表!$H$27:$N$35,7,FALSE)&amp;","&amp;[2]材料辅助表!L$43&amp;"],["&amp;VLOOKUP($N28,[2]材料辅助表!$H$27:$N$35,7,FALSE)&amp;","&amp;[2]材料辅助表!I$43&amp;"],["&amp;VLOOKUP($O28,[2]材料辅助表!$H$27:$N$35,6,FALSE)&amp;","&amp;[2]材料辅助表!J$43&amp;"]]"</f>
        <v>[[301607,5],[301603,15],[301501,5]]</v>
      </c>
      <c r="AA28" t="str">
        <f>"[["&amp;VLOOKUP($Q28,[2]材料辅助表!$H$27:$O$35,8,FALSE)&amp;","&amp;[2]材料辅助表!L$44&amp;"],["&amp;VLOOKUP($N28,[2]材料辅助表!$H$27:$O$35,8,FALSE)&amp;","&amp;[2]材料辅助表!I$44&amp;"],["&amp;VLOOKUP($O28,[2]材料辅助表!$H$27:$O$35,8,FALSE)&amp;","&amp;[2]材料辅助表!J$44&amp;"],["&amp;VLOOKUP($P28,[2]材料辅助表!$H$27:$P$35,7,FALSE)&amp;","&amp;[2]材料辅助表!K$44&amp;"]]"</f>
        <v>[[301707,8],[301703,10],[301701,10],[301604,5]]</v>
      </c>
      <c r="AB28" t="str">
        <f>"[["&amp;VLOOKUP($Q28,[2]材料辅助表!$H$27:$P$35,9,FALSE)&amp;","&amp;[2]材料辅助表!L$45&amp;"],["&amp;VLOOKUP($N28,[2]材料辅助表!$H$27:$P$35,9,FALSE)&amp;","&amp;[2]材料辅助表!I$45&amp;"],["&amp;VLOOKUP($O28,[2]材料辅助表!$H$27:$P$35,9,FALSE)&amp;","&amp;[2]材料辅助表!J$45&amp;"],["&amp;VLOOKUP($P28,[2]材料辅助表!$H$27:$P$35,8,FALSE)&amp;","&amp;[2]材料辅助表!K$45&amp;"]]"</f>
        <v>[[301807,10],[301803,15],[301801,15],[301704,8]]</v>
      </c>
      <c r="AC28" t="str">
        <f>"[["&amp;VLOOKUP($Q28,[2]材料辅助表!$H$27:$Q$35,10,FALSE)&amp;","&amp;[2]材料辅助表!L$46&amp;"],["&amp;VLOOKUP($N28,[2]材料辅助表!$H$27:$Q$35,10,FALSE)&amp;","&amp;[2]材料辅助表!I$46&amp;"],["&amp;VLOOKUP($O28,[2]材料辅助表!$H$27:$Q$35,10,FALSE)&amp;","&amp;[2]材料辅助表!J$46&amp;"],["&amp;VLOOKUP($P28,[2]材料辅助表!$H$27:$Q$35,9,FALSE)&amp;","&amp;[2]材料辅助表!K$46&amp;"]]"</f>
        <v>[[301907,12],[301903,18],[301901,18],[301804,10]]</v>
      </c>
      <c r="AD28" t="str">
        <f>"[["&amp;VLOOKUP($Q28,[2]材料辅助表!$H$27:$R$35,11,FALSE)&amp;","&amp;[2]材料辅助表!L$47&amp;"],["&amp;VLOOKUP($N28,[2]材料辅助表!$H$27:$R$35,11,FALSE)&amp;","&amp;[2]材料辅助表!I$47&amp;"],["&amp;VLOOKUP($O28,[2]材料辅助表!$H$27:$R$35,11,FALSE)&amp;","&amp;[2]材料辅助表!J$47&amp;"],["&amp;VLOOKUP($P28,[2]材料辅助表!$H$27:$R$35,10,FALSE)&amp;","&amp;[2]材料辅助表!K$47&amp;"]]"</f>
        <v>[[302007,15],[302003,25],[302001,25],[301904,12]]</v>
      </c>
      <c r="AE28" t="str">
        <f>"[["&amp;VLOOKUP($Q28,[2]材料辅助表!$H$27:$S$35,12,FALSE)&amp;","&amp;[2]材料辅助表!L$48&amp;"],["&amp;VLOOKUP($N28,[2]材料辅助表!$H$27:$S$35,12,FALSE)&amp;","&amp;[2]材料辅助表!I$48&amp;"],["&amp;VLOOKUP($O28,[2]材料辅助表!$H$27:$S$35,12,FALSE)&amp;","&amp;[2]材料辅助表!J$48&amp;"],["&amp;VLOOKUP($P28,[2]材料辅助表!$H$27:$S$35,11,FALSE)&amp;","&amp;[2]材料辅助表!K$48&amp;"]]"</f>
        <v>[[302107,18],[302103,30],[302101,30],[302004,15]]</v>
      </c>
      <c r="AF28" t="str">
        <f>"[["&amp;VLOOKUP($Q28,[2]材料辅助表!$H$27:$V$35,13,FALSE)&amp;","&amp;[2]材料辅助表!L$49&amp;"],["&amp;VLOOKUP($N28,[2]材料辅助表!$H$27:$V$35,13,FALSE)&amp;","&amp;[2]材料辅助表!I$49&amp;"],["&amp;VLOOKUP($O28,[2]材料辅助表!$H$27:$V$35,13,FALSE)&amp;","&amp;[2]材料辅助表!J$49&amp;"],["&amp;VLOOKUP($P28,[2]材料辅助表!$H$27:$V$35,12,FALSE)&amp;","&amp;[2]材料辅助表!K$49&amp;"]]"</f>
        <v>[[302207,21],[302203,35],[302201,35],[302104,18]]</v>
      </c>
      <c r="AG28" t="str">
        <f>"[["&amp;VLOOKUP($Q28,[2]材料辅助表!$H$27:$V$35,14,FALSE)&amp;","&amp;[2]材料辅助表!L$50&amp;"],["&amp;VLOOKUP($N28,[2]材料辅助表!$H$27:$V$35,14,FALSE)&amp;","&amp;[2]材料辅助表!I$50&amp;"],["&amp;VLOOKUP($O28,[2]材料辅助表!$H$27:$V$35,14,FALSE)&amp;","&amp;[2]材料辅助表!J$50&amp;"],["&amp;VLOOKUP($P28,[2]材料辅助表!$H$27:$V$35,13,FALSE)&amp;","&amp;[2]材料辅助表!K$50&amp;"]]"</f>
        <v>[[302307,24],[302303,40],[302301,40],[302204,25]]</v>
      </c>
      <c r="AH28" t="str">
        <f>"[["&amp;VLOOKUP($Q28,[2]材料辅助表!$H$27:$V$35,15,FALSE)&amp;","&amp;[2]材料辅助表!L$51&amp;"],["&amp;VLOOKUP($N28,[2]材料辅助表!$H$27:$V$35,15,FALSE)&amp;","&amp;[2]材料辅助表!I$51&amp;"],["&amp;VLOOKUP($O28,[2]材料辅助表!$H$27:$V$35,15,FALSE)&amp;","&amp;[2]材料辅助表!J$51&amp;"],["&amp;VLOOKUP($P28,[2]材料辅助表!$H$27:$V$35,14,FALSE)&amp;","&amp;[2]材料辅助表!K$51&amp;"]]"</f>
        <v>[[302407,27],[302403,45],[302401,45],[302304,30]]</v>
      </c>
      <c r="AI28" s="202" t="s">
        <v>15825</v>
      </c>
      <c r="AJ28" s="263" t="s">
        <v>11978</v>
      </c>
      <c r="AK28" s="263" t="s">
        <v>11978</v>
      </c>
      <c r="AL28" s="263" t="s">
        <v>11978</v>
      </c>
    </row>
    <row r="29" spans="1:38" ht="15" thickBot="1">
      <c r="A29">
        <v>1064</v>
      </c>
      <c r="B29" s="259" t="s">
        <v>15862</v>
      </c>
      <c r="C29" s="55" t="s">
        <v>15856</v>
      </c>
      <c r="D29" t="str">
        <f t="shared" si="0"/>
        <v>e_1064</v>
      </c>
      <c r="E29" t="s">
        <v>15863</v>
      </c>
      <c r="F29" t="str">
        <f t="shared" si="1"/>
        <v>NAME_1064</v>
      </c>
      <c r="G29" t="s">
        <v>11979</v>
      </c>
      <c r="H29">
        <v>6</v>
      </c>
      <c r="I29">
        <f>VLOOKUP(C29,'[2]怪兽属性表（不能直接调整）'!$A$2:$E$37,VLOOKUP([2]equipment!G29,[2]材料辅助表!$I$13:$K$16,3,FALSE),FALSE)</f>
        <v>81.099999999999994</v>
      </c>
      <c r="J29" t="str">
        <f>"["&amp;I29*[2]材料辅助表!$S$5&amp;","&amp;I29*[2]材料辅助表!$S$6&amp;","&amp;I29*[2]材料辅助表!$S$7&amp;","&amp;I29*[2]材料辅助表!$S$8&amp;","&amp;I29*[2]材料辅助表!$S$9&amp;","&amp;I29*[2]材料辅助表!$S$10&amp;","&amp;I29*[2]材料辅助表!$S$11&amp;","&amp;I29*[2]材料辅助表!$S$12&amp;","&amp;I29*[2]材料辅助表!$S$13&amp;","&amp;I29*[2]材料辅助表!$S$14&amp;","&amp;I29*[2]材料辅助表!$S$15&amp;","&amp;I29*[2]材料辅助表!$S$16&amp;","&amp;I29*[2]材料辅助表!$S$17&amp;","&amp;I29*[2]材料辅助表!$S$18&amp;","&amp;I29*[2]材料辅助表!$S$19&amp;"]"</f>
        <v>[24.33,28.385,32.44,36.495,40.55,44.605,48.66,52.715,56.77,60.825,64.88,68.935,72.99,77.045,81.1]</v>
      </c>
      <c r="K29">
        <v>7</v>
      </c>
      <c r="L29">
        <f>VLOOKUP(C29,'[2]怪兽属性表（不能直接调整）'!$A$2:$E$37,4,FALSE)</f>
        <v>3.5</v>
      </c>
      <c r="M29" t="str">
        <f>"["&amp;L29*[2]材料辅助表!$U$5&amp;","&amp;L29*[2]材料辅助表!$U$6&amp;","&amp;L29*[2]材料辅助表!$U$7&amp;","&amp;L29*[2]材料辅助表!$U$8&amp;","&amp;L29*[2]材料辅助表!$U$9&amp;","&amp;L29*[2]材料辅助表!$U$10&amp;","&amp;L29*[2]材料辅助表!$U$11&amp;","&amp;L29*[2]材料辅助表!$U$12&amp;","&amp;L29*[2]材料辅助表!$U$13&amp;","&amp;L29*[2]材料辅助表!$U$14&amp;","&amp;L29*[2]材料辅助表!$U$15&amp;","&amp;L29*[2]材料辅助表!$U$16&amp;","&amp;L29*[2]材料辅助表!$U$17&amp;","&amp;L29*[2]材料辅助表!$U$18&amp;","&amp;L29*[2]材料辅助表!$U$19&amp;"]"</f>
        <v>[0.525,0.6125,0.7,0.7875,0.875,0.9625,1.05,1.1375,1.225,1.3125,1.4,1.4875,1.575,1.6625,1.75]</v>
      </c>
      <c r="N29" s="275">
        <v>1</v>
      </c>
      <c r="O29" s="267">
        <v>3</v>
      </c>
      <c r="P29" s="268">
        <v>4</v>
      </c>
      <c r="Q29" t="s">
        <v>15792</v>
      </c>
      <c r="R29" t="str">
        <f>"["&amp;VLOOKUP(AJ29,[2]特殊属性调整!$B$18:$D$25,3,FALSE)&amp;","&amp;VLOOKUP(AJ29,[2]特殊属性调整!$B$18:$D$25,2,FALSE)&amp;"]"</f>
        <v>[5,3]</v>
      </c>
      <c r="S29" t="str">
        <f>"["&amp;VLOOKUP(AK29,[2]特殊属性调整!$B$18:$D$25,3,FALSE)&amp;","&amp;VLOOKUP(AK29,[2]特殊属性调整!$B$18:$D$25,2,FALSE)*1.5&amp;"]"</f>
        <v>[5,4.5]</v>
      </c>
      <c r="T29" t="str">
        <f>"["&amp;VLOOKUP(AL29,[2]特殊属性调整!$B$18:$D$25,3,FALSE)&amp;","&amp;VLOOKUP(AL29,[2]特殊属性调整!$B$18:$D$25,2,FALSE)*2&amp;"]"</f>
        <v>[5,6]</v>
      </c>
      <c r="U29" t="str">
        <f>"[["&amp;VLOOKUP($N29,[2]材料辅助表!$H$27:$L$35,2,FALSE)&amp;","&amp;[2]材料辅助表!I$38&amp;"]]"</f>
        <v>[[301101,1]]</v>
      </c>
      <c r="V29" t="str">
        <f>"[["&amp;VLOOKUP($N29,[2]材料辅助表!$H$27:$L$35,3,FALSE)&amp;","&amp;[2]材料辅助表!I$39&amp;"]]"</f>
        <v>[[301201,3]]</v>
      </c>
      <c r="W29" t="str">
        <f>"[["&amp;VLOOKUP($Q29,[2]材料辅助表!$H$27:$L$35,4,FALSE)&amp;","&amp;[2]材料辅助表!L$40&amp;"],["&amp;VLOOKUP($N29,[2]材料辅助表!$H$27:$L$35,4,FALSE)&amp;","&amp;[2]材料辅助表!I$40&amp;"]]"</f>
        <v>[[301307,1],[301301,5]]</v>
      </c>
      <c r="X29" t="str">
        <f>"[["&amp;VLOOKUP($Q29,[2]材料辅助表!$H$27:$L$35,5,FALSE)&amp;","&amp;[2]材料辅助表!L$41&amp;"],["&amp;VLOOKUP($N29,[2]材料辅助表!$H$27:$L$35,5,FALSE)&amp;","&amp;[2]材料辅助表!I$41&amp;"]]"</f>
        <v>[[301407,2],[301401,8]]</v>
      </c>
      <c r="Y29" t="str">
        <f>"[["&amp;VLOOKUP($Q29,[2]材料辅助表!$H$27:$M$35,6,FALSE)&amp;","&amp;[2]材料辅助表!L$42&amp;"],["&amp;VLOOKUP($N29,[2]材料辅助表!$H$27:$M$35,6,FALSE)&amp;","&amp;[2]材料辅助表!I$42&amp;"],["&amp;VLOOKUP($O29,[2]材料辅助表!$H$27:$M$35,5,FALSE)&amp;","&amp;[2]材料辅助表!J$42&amp;"]]"</f>
        <v>[[301507,3],[301501,10],[301403,3]]</v>
      </c>
      <c r="Z29" t="str">
        <f>"[["&amp;VLOOKUP($Q29,[2]材料辅助表!$H$27:$N$35,7,FALSE)&amp;","&amp;[2]材料辅助表!L$43&amp;"],["&amp;VLOOKUP($N29,[2]材料辅助表!$H$27:$N$35,7,FALSE)&amp;","&amp;[2]材料辅助表!I$43&amp;"],["&amp;VLOOKUP($O29,[2]材料辅助表!$H$27:$N$35,6,FALSE)&amp;","&amp;[2]材料辅助表!J$43&amp;"]]"</f>
        <v>[[301607,5],[301601,15],[301503,5]]</v>
      </c>
      <c r="AA29" t="str">
        <f>"[["&amp;VLOOKUP($Q29,[2]材料辅助表!$H$27:$O$35,8,FALSE)&amp;","&amp;[2]材料辅助表!L$44&amp;"],["&amp;VLOOKUP($N29,[2]材料辅助表!$H$27:$O$35,8,FALSE)&amp;","&amp;[2]材料辅助表!I$44&amp;"],["&amp;VLOOKUP($O29,[2]材料辅助表!$H$27:$O$35,8,FALSE)&amp;","&amp;[2]材料辅助表!J$44&amp;"],["&amp;VLOOKUP($P29,[2]材料辅助表!$H$27:$P$35,7,FALSE)&amp;","&amp;[2]材料辅助表!K$44&amp;"]]"</f>
        <v>[[301707,8],[301701,10],[301703,10],[301604,5]]</v>
      </c>
      <c r="AB29" t="str">
        <f>"[["&amp;VLOOKUP($Q29,[2]材料辅助表!$H$27:$P$35,9,FALSE)&amp;","&amp;[2]材料辅助表!L$45&amp;"],["&amp;VLOOKUP($N29,[2]材料辅助表!$H$27:$P$35,9,FALSE)&amp;","&amp;[2]材料辅助表!I$45&amp;"],["&amp;VLOOKUP($O29,[2]材料辅助表!$H$27:$P$35,9,FALSE)&amp;","&amp;[2]材料辅助表!J$45&amp;"],["&amp;VLOOKUP($P29,[2]材料辅助表!$H$27:$P$35,8,FALSE)&amp;","&amp;[2]材料辅助表!K$45&amp;"]]"</f>
        <v>[[301807,10],[301801,15],[301803,15],[301704,8]]</v>
      </c>
      <c r="AC29" t="str">
        <f>"[["&amp;VLOOKUP($Q29,[2]材料辅助表!$H$27:$Q$35,10,FALSE)&amp;","&amp;[2]材料辅助表!L$46&amp;"],["&amp;VLOOKUP($N29,[2]材料辅助表!$H$27:$Q$35,10,FALSE)&amp;","&amp;[2]材料辅助表!I$46&amp;"],["&amp;VLOOKUP($O29,[2]材料辅助表!$H$27:$Q$35,10,FALSE)&amp;","&amp;[2]材料辅助表!J$46&amp;"],["&amp;VLOOKUP($P29,[2]材料辅助表!$H$27:$Q$35,9,FALSE)&amp;","&amp;[2]材料辅助表!K$46&amp;"]]"</f>
        <v>[[301907,12],[301901,18],[301903,18],[301804,10]]</v>
      </c>
      <c r="AD29" t="str">
        <f>"[["&amp;VLOOKUP($Q29,[2]材料辅助表!$H$27:$R$35,11,FALSE)&amp;","&amp;[2]材料辅助表!L$47&amp;"],["&amp;VLOOKUP($N29,[2]材料辅助表!$H$27:$R$35,11,FALSE)&amp;","&amp;[2]材料辅助表!I$47&amp;"],["&amp;VLOOKUP($O29,[2]材料辅助表!$H$27:$R$35,11,FALSE)&amp;","&amp;[2]材料辅助表!J$47&amp;"],["&amp;VLOOKUP($P29,[2]材料辅助表!$H$27:$R$35,10,FALSE)&amp;","&amp;[2]材料辅助表!K$47&amp;"]]"</f>
        <v>[[302007,15],[302001,25],[302003,25],[301904,12]]</v>
      </c>
      <c r="AE29" t="str">
        <f>"[["&amp;VLOOKUP($Q29,[2]材料辅助表!$H$27:$S$35,12,FALSE)&amp;","&amp;[2]材料辅助表!L$48&amp;"],["&amp;VLOOKUP($N29,[2]材料辅助表!$H$27:$S$35,12,FALSE)&amp;","&amp;[2]材料辅助表!I$48&amp;"],["&amp;VLOOKUP($O29,[2]材料辅助表!$H$27:$S$35,12,FALSE)&amp;","&amp;[2]材料辅助表!J$48&amp;"],["&amp;VLOOKUP($P29,[2]材料辅助表!$H$27:$S$35,11,FALSE)&amp;","&amp;[2]材料辅助表!K$48&amp;"]]"</f>
        <v>[[302107,18],[302101,30],[302103,30],[302004,15]]</v>
      </c>
      <c r="AF29" t="str">
        <f>"[["&amp;VLOOKUP($Q29,[2]材料辅助表!$H$27:$V$35,13,FALSE)&amp;","&amp;[2]材料辅助表!L$49&amp;"],["&amp;VLOOKUP($N29,[2]材料辅助表!$H$27:$V$35,13,FALSE)&amp;","&amp;[2]材料辅助表!I$49&amp;"],["&amp;VLOOKUP($O29,[2]材料辅助表!$H$27:$V$35,13,FALSE)&amp;","&amp;[2]材料辅助表!J$49&amp;"],["&amp;VLOOKUP($P29,[2]材料辅助表!$H$27:$V$35,12,FALSE)&amp;","&amp;[2]材料辅助表!K$49&amp;"]]"</f>
        <v>[[302207,21],[302201,35],[302203,35],[302104,18]]</v>
      </c>
      <c r="AG29" t="str">
        <f>"[["&amp;VLOOKUP($Q29,[2]材料辅助表!$H$27:$V$35,14,FALSE)&amp;","&amp;[2]材料辅助表!L$50&amp;"],["&amp;VLOOKUP($N29,[2]材料辅助表!$H$27:$V$35,14,FALSE)&amp;","&amp;[2]材料辅助表!I$50&amp;"],["&amp;VLOOKUP($O29,[2]材料辅助表!$H$27:$V$35,14,FALSE)&amp;","&amp;[2]材料辅助表!J$50&amp;"],["&amp;VLOOKUP($P29,[2]材料辅助表!$H$27:$V$35,13,FALSE)&amp;","&amp;[2]材料辅助表!K$50&amp;"]]"</f>
        <v>[[302307,24],[302301,40],[302303,40],[302204,25]]</v>
      </c>
      <c r="AH29" t="str">
        <f>"[["&amp;VLOOKUP($Q29,[2]材料辅助表!$H$27:$V$35,15,FALSE)&amp;","&amp;[2]材料辅助表!L$51&amp;"],["&amp;VLOOKUP($N29,[2]材料辅助表!$H$27:$V$35,15,FALSE)&amp;","&amp;[2]材料辅助表!I$51&amp;"],["&amp;VLOOKUP($O29,[2]材料辅助表!$H$27:$V$35,15,FALSE)&amp;","&amp;[2]材料辅助表!J$51&amp;"],["&amp;VLOOKUP($P29,[2]材料辅助表!$H$27:$V$35,14,FALSE)&amp;","&amp;[2]材料辅助表!K$51&amp;"]]"</f>
        <v>[[302407,27],[302401,45],[302403,45],[302304,30]]</v>
      </c>
      <c r="AI29" s="267" t="s">
        <v>15828</v>
      </c>
      <c r="AJ29" s="263" t="s">
        <v>11979</v>
      </c>
      <c r="AK29" s="263" t="s">
        <v>11979</v>
      </c>
      <c r="AL29" s="263" t="s">
        <v>11979</v>
      </c>
    </row>
    <row r="30" spans="1:38" ht="15" thickBot="1">
      <c r="A30">
        <v>1071</v>
      </c>
      <c r="B30" s="259" t="s">
        <v>15864</v>
      </c>
      <c r="C30" s="55" t="s">
        <v>15865</v>
      </c>
      <c r="D30" t="str">
        <f t="shared" si="0"/>
        <v>e_1071</v>
      </c>
      <c r="E30" t="s">
        <v>15866</v>
      </c>
      <c r="F30" t="str">
        <f t="shared" si="1"/>
        <v>NAME_1071</v>
      </c>
      <c r="G30" t="s">
        <v>11978</v>
      </c>
      <c r="H30">
        <v>3</v>
      </c>
      <c r="I30">
        <f>VLOOKUP(C30,'[2]怪兽属性表（不能直接调整）'!$A$2:$E$37,VLOOKUP([2]equipment!G30,[2]材料辅助表!$I$13:$K$16,3,FALSE),FALSE)</f>
        <v>79.2</v>
      </c>
      <c r="J30" t="str">
        <f>"["&amp;I30*[2]材料辅助表!$S$5&amp;","&amp;I30*[2]材料辅助表!$S$6&amp;","&amp;I30*[2]材料辅助表!$S$7&amp;","&amp;I30*[2]材料辅助表!$S$8&amp;","&amp;I30*[2]材料辅助表!$S$9&amp;","&amp;I30*[2]材料辅助表!$S$10&amp;","&amp;I30*[2]材料辅助表!$S$11&amp;","&amp;I30*[2]材料辅助表!$S$12&amp;","&amp;I30*[2]材料辅助表!$S$13&amp;","&amp;I30*[2]材料辅助表!$S$14&amp;","&amp;I30*[2]材料辅助表!$S$15&amp;","&amp;I30*[2]材料辅助表!$S$16&amp;","&amp;I30*[2]材料辅助表!$S$17&amp;","&amp;I30*[2]材料辅助表!$S$18&amp;","&amp;I30*[2]材料辅助表!$S$19&amp;"]"</f>
        <v>[23.76,27.72,31.68,35.64,39.6,43.56,47.52,51.48,55.44,59.4,63.36,67.32,71.28,75.24,79.2]</v>
      </c>
      <c r="K30">
        <v>7</v>
      </c>
      <c r="L30">
        <f>VLOOKUP(C30,'[2]怪兽属性表（不能直接调整）'!$A$2:$E$37,4,FALSE)</f>
        <v>1.9</v>
      </c>
      <c r="M30" t="str">
        <f>"["&amp;L30*[2]材料辅助表!$U$5&amp;","&amp;L30*[2]材料辅助表!$U$6&amp;","&amp;L30*[2]材料辅助表!$U$7&amp;","&amp;L30*[2]材料辅助表!$U$8&amp;","&amp;L30*[2]材料辅助表!$U$9&amp;","&amp;L30*[2]材料辅助表!$U$10&amp;","&amp;L30*[2]材料辅助表!$U$11&amp;","&amp;L30*[2]材料辅助表!$U$12&amp;","&amp;L30*[2]材料辅助表!$U$13&amp;","&amp;L30*[2]材料辅助表!$U$14&amp;","&amp;L30*[2]材料辅助表!$U$15&amp;","&amp;L30*[2]材料辅助表!$U$16&amp;","&amp;L30*[2]材料辅助表!$U$17&amp;","&amp;L30*[2]材料辅助表!$U$18&amp;","&amp;L30*[2]材料辅助表!$U$19&amp;"]"</f>
        <v>[0.285,0.3325,0.38,0.4275,0.475,0.5225,0.57,0.6175,0.665,0.7125,0.76,0.8075,0.855,0.9025,0.95]</v>
      </c>
      <c r="N30" s="260">
        <v>1</v>
      </c>
      <c r="O30" s="261">
        <v>2</v>
      </c>
      <c r="P30" s="262">
        <v>4</v>
      </c>
      <c r="Q30" t="s">
        <v>15792</v>
      </c>
      <c r="R30" t="str">
        <f>"["&amp;VLOOKUP(AJ30,[2]特殊属性调整!$B$18:$D$25,3,FALSE)&amp;","&amp;VLOOKUP(AJ30,[2]特殊属性调整!$B$18:$D$25,2,FALSE)&amp;"]"</f>
        <v>[2,3]</v>
      </c>
      <c r="S30" t="str">
        <f>"["&amp;VLOOKUP(AK30,[2]特殊属性调整!$B$18:$D$25,3,FALSE)&amp;","&amp;VLOOKUP(AK30,[2]特殊属性调整!$B$18:$D$25,2,FALSE)*1.5&amp;"]"</f>
        <v>[2,4.5]</v>
      </c>
      <c r="T30" t="str">
        <f>"["&amp;VLOOKUP(AL31,[2]特殊属性调整!$B$18:$D$25,3,FALSE)&amp;","&amp;VLOOKUP(AL31,[2]特殊属性调整!$B$18:$D$25,2,FALSE)*2&amp;"]"</f>
        <v>[5,6]</v>
      </c>
      <c r="U30" t="str">
        <f>"[["&amp;VLOOKUP($N30,[2]材料辅助表!$H$27:$L$35,2,FALSE)&amp;","&amp;[2]材料辅助表!I$38&amp;"]]"</f>
        <v>[[301101,1]]</v>
      </c>
      <c r="V30" t="str">
        <f>"[["&amp;VLOOKUP($N30,[2]材料辅助表!$H$27:$L$35,3,FALSE)&amp;","&amp;[2]材料辅助表!I$39&amp;"]]"</f>
        <v>[[301201,3]]</v>
      </c>
      <c r="W30" t="str">
        <f>"[["&amp;VLOOKUP($Q30,[2]材料辅助表!$H$27:$L$35,4,FALSE)&amp;","&amp;[2]材料辅助表!L$40&amp;"],["&amp;VLOOKUP($N30,[2]材料辅助表!$H$27:$L$35,4,FALSE)&amp;","&amp;[2]材料辅助表!I$40&amp;"]]"</f>
        <v>[[301307,1],[301301,5]]</v>
      </c>
      <c r="X30" t="str">
        <f>"[["&amp;VLOOKUP($Q30,[2]材料辅助表!$H$27:$L$35,5,FALSE)&amp;","&amp;[2]材料辅助表!L$41&amp;"],["&amp;VLOOKUP($N30,[2]材料辅助表!$H$27:$L$35,5,FALSE)&amp;","&amp;[2]材料辅助表!I$41&amp;"]]"</f>
        <v>[[301407,2],[301401,8]]</v>
      </c>
      <c r="Y30" t="str">
        <f>"[["&amp;VLOOKUP($Q30,[2]材料辅助表!$H$27:$M$35,6,FALSE)&amp;","&amp;[2]材料辅助表!L$42&amp;"],["&amp;VLOOKUP($N30,[2]材料辅助表!$H$27:$M$35,6,FALSE)&amp;","&amp;[2]材料辅助表!I$42&amp;"],["&amp;VLOOKUP($O30,[2]材料辅助表!$H$27:$M$35,5,FALSE)&amp;","&amp;[2]材料辅助表!J$42&amp;"]]"</f>
        <v>[[301507,3],[301501,10],[301402,3]]</v>
      </c>
      <c r="Z30" t="str">
        <f>"[["&amp;VLOOKUP($Q30,[2]材料辅助表!$H$27:$N$35,7,FALSE)&amp;","&amp;[2]材料辅助表!L$43&amp;"],["&amp;VLOOKUP($N30,[2]材料辅助表!$H$27:$N$35,7,FALSE)&amp;","&amp;[2]材料辅助表!I$43&amp;"],["&amp;VLOOKUP($O30,[2]材料辅助表!$H$27:$N$35,6,FALSE)&amp;","&amp;[2]材料辅助表!J$43&amp;"]]"</f>
        <v>[[301607,5],[301601,15],[301502,5]]</v>
      </c>
      <c r="AA30" t="str">
        <f>"[["&amp;VLOOKUP($Q30,[2]材料辅助表!$H$27:$O$35,8,FALSE)&amp;","&amp;[2]材料辅助表!L$44&amp;"],["&amp;VLOOKUP($N30,[2]材料辅助表!$H$27:$O$35,8,FALSE)&amp;","&amp;[2]材料辅助表!I$44&amp;"],["&amp;VLOOKUP($O30,[2]材料辅助表!$H$27:$O$35,8,FALSE)&amp;","&amp;[2]材料辅助表!J$44&amp;"],["&amp;VLOOKUP($P30,[2]材料辅助表!$H$27:$P$35,7,FALSE)&amp;","&amp;[2]材料辅助表!K$44&amp;"]]"</f>
        <v>[[301707,8],[301701,10],[301702,10],[301604,5]]</v>
      </c>
      <c r="AB30" t="str">
        <f>"[["&amp;VLOOKUP($Q30,[2]材料辅助表!$H$27:$P$35,9,FALSE)&amp;","&amp;[2]材料辅助表!L$45&amp;"],["&amp;VLOOKUP($N30,[2]材料辅助表!$H$27:$P$35,9,FALSE)&amp;","&amp;[2]材料辅助表!I$45&amp;"],["&amp;VLOOKUP($O30,[2]材料辅助表!$H$27:$P$35,9,FALSE)&amp;","&amp;[2]材料辅助表!J$45&amp;"],["&amp;VLOOKUP($P30,[2]材料辅助表!$H$27:$P$35,8,FALSE)&amp;","&amp;[2]材料辅助表!K$45&amp;"]]"</f>
        <v>[[301807,10],[301801,15],[301802,15],[301704,8]]</v>
      </c>
      <c r="AC30" t="str">
        <f>"[["&amp;VLOOKUP($Q30,[2]材料辅助表!$H$27:$Q$35,10,FALSE)&amp;","&amp;[2]材料辅助表!L$46&amp;"],["&amp;VLOOKUP($N30,[2]材料辅助表!$H$27:$Q$35,10,FALSE)&amp;","&amp;[2]材料辅助表!I$46&amp;"],["&amp;VLOOKUP($O30,[2]材料辅助表!$H$27:$Q$35,10,FALSE)&amp;","&amp;[2]材料辅助表!J$46&amp;"],["&amp;VLOOKUP($P30,[2]材料辅助表!$H$27:$Q$35,9,FALSE)&amp;","&amp;[2]材料辅助表!K$46&amp;"]]"</f>
        <v>[[301907,12],[301901,18],[301902,18],[301804,10]]</v>
      </c>
      <c r="AD30" t="str">
        <f>"[["&amp;VLOOKUP($Q30,[2]材料辅助表!$H$27:$R$35,11,FALSE)&amp;","&amp;[2]材料辅助表!L$47&amp;"],["&amp;VLOOKUP($N30,[2]材料辅助表!$H$27:$R$35,11,FALSE)&amp;","&amp;[2]材料辅助表!I$47&amp;"],["&amp;VLOOKUP($O30,[2]材料辅助表!$H$27:$R$35,11,FALSE)&amp;","&amp;[2]材料辅助表!J$47&amp;"],["&amp;VLOOKUP($P30,[2]材料辅助表!$H$27:$R$35,10,FALSE)&amp;","&amp;[2]材料辅助表!K$47&amp;"]]"</f>
        <v>[[302007,15],[302001,25],[302002,25],[301904,12]]</v>
      </c>
      <c r="AE30" t="str">
        <f>"[["&amp;VLOOKUP($Q30,[2]材料辅助表!$H$27:$S$35,12,FALSE)&amp;","&amp;[2]材料辅助表!L$48&amp;"],["&amp;VLOOKUP($N30,[2]材料辅助表!$H$27:$S$35,12,FALSE)&amp;","&amp;[2]材料辅助表!I$48&amp;"],["&amp;VLOOKUP($O30,[2]材料辅助表!$H$27:$S$35,12,FALSE)&amp;","&amp;[2]材料辅助表!J$48&amp;"],["&amp;VLOOKUP($P30,[2]材料辅助表!$H$27:$S$35,11,FALSE)&amp;","&amp;[2]材料辅助表!K$48&amp;"]]"</f>
        <v>[[302107,18],[302101,30],[302102,30],[302004,15]]</v>
      </c>
      <c r="AF30" t="str">
        <f>"[["&amp;VLOOKUP($Q30,[2]材料辅助表!$H$27:$V$35,13,FALSE)&amp;","&amp;[2]材料辅助表!L$49&amp;"],["&amp;VLOOKUP($N30,[2]材料辅助表!$H$27:$V$35,13,FALSE)&amp;","&amp;[2]材料辅助表!I$49&amp;"],["&amp;VLOOKUP($O30,[2]材料辅助表!$H$27:$V$35,13,FALSE)&amp;","&amp;[2]材料辅助表!J$49&amp;"],["&amp;VLOOKUP($P30,[2]材料辅助表!$H$27:$V$35,12,FALSE)&amp;","&amp;[2]材料辅助表!K$49&amp;"]]"</f>
        <v>[[302207,21],[302201,35],[302202,35],[302104,18]]</v>
      </c>
      <c r="AG30" t="str">
        <f>"[["&amp;VLOOKUP($Q30,[2]材料辅助表!$H$27:$V$35,14,FALSE)&amp;","&amp;[2]材料辅助表!L$50&amp;"],["&amp;VLOOKUP($N30,[2]材料辅助表!$H$27:$V$35,14,FALSE)&amp;","&amp;[2]材料辅助表!I$50&amp;"],["&amp;VLOOKUP($O30,[2]材料辅助表!$H$27:$V$35,14,FALSE)&amp;","&amp;[2]材料辅助表!J$50&amp;"],["&amp;VLOOKUP($P30,[2]材料辅助表!$H$27:$V$35,13,FALSE)&amp;","&amp;[2]材料辅助表!K$50&amp;"]]"</f>
        <v>[[302307,24],[302301,40],[302302,40],[302204,25]]</v>
      </c>
      <c r="AH30" t="str">
        <f>"[["&amp;VLOOKUP($Q30,[2]材料辅助表!$H$27:$V$35,15,FALSE)&amp;","&amp;[2]材料辅助表!L$51&amp;"],["&amp;VLOOKUP($N30,[2]材料辅助表!$H$27:$V$35,15,FALSE)&amp;","&amp;[2]材料辅助表!I$51&amp;"],["&amp;VLOOKUP($O30,[2]材料辅助表!$H$27:$V$35,15,FALSE)&amp;","&amp;[2]材料辅助表!J$51&amp;"],["&amp;VLOOKUP($P30,[2]材料辅助表!$H$27:$V$35,14,FALSE)&amp;","&amp;[2]材料辅助表!K$51&amp;"]]"</f>
        <v>[[302407,27],[302401,45],[302402,45],[302304,30]]</v>
      </c>
      <c r="AI30" s="261" t="s">
        <v>15793</v>
      </c>
      <c r="AJ30" s="263" t="s">
        <v>11978</v>
      </c>
      <c r="AK30" s="263" t="s">
        <v>11978</v>
      </c>
      <c r="AL30" s="263" t="s">
        <v>11978</v>
      </c>
    </row>
    <row r="31" spans="1:38" ht="15" thickBot="1">
      <c r="A31">
        <v>1072</v>
      </c>
      <c r="B31" s="259" t="s">
        <v>15867</v>
      </c>
      <c r="C31" s="55" t="s">
        <v>15865</v>
      </c>
      <c r="D31" t="str">
        <f t="shared" si="0"/>
        <v>e_1072</v>
      </c>
      <c r="E31" t="s">
        <v>15868</v>
      </c>
      <c r="F31" t="str">
        <f t="shared" si="1"/>
        <v>NAME_1072</v>
      </c>
      <c r="G31" t="s">
        <v>11979</v>
      </c>
      <c r="H31">
        <v>6</v>
      </c>
      <c r="I31">
        <f>VLOOKUP(C31,'[2]怪兽属性表（不能直接调整）'!$A$2:$E$37,VLOOKUP([2]equipment!G31,[2]材料辅助表!$I$13:$K$16,3,FALSE),FALSE)</f>
        <v>543.1</v>
      </c>
      <c r="J31" t="str">
        <f>"["&amp;I31*[2]材料辅助表!$S$5&amp;","&amp;I31*[2]材料辅助表!$S$6&amp;","&amp;I31*[2]材料辅助表!$S$7&amp;","&amp;I31*[2]材料辅助表!$S$8&amp;","&amp;I31*[2]材料辅助表!$S$9&amp;","&amp;I31*[2]材料辅助表!$S$10&amp;","&amp;I31*[2]材料辅助表!$S$11&amp;","&amp;I31*[2]材料辅助表!$S$12&amp;","&amp;I31*[2]材料辅助表!$S$13&amp;","&amp;I31*[2]材料辅助表!$S$14&amp;","&amp;I31*[2]材料辅助表!$S$15&amp;","&amp;I31*[2]材料辅助表!$S$16&amp;","&amp;I31*[2]材料辅助表!$S$17&amp;","&amp;I31*[2]材料辅助表!$S$18&amp;","&amp;I31*[2]材料辅助表!$S$19&amp;"]"</f>
        <v>[162.93,190.085,217.24,244.395,271.55,298.705,325.86,353.015,380.17,407.325,434.48,461.635,488.79,515.945,543.1]</v>
      </c>
      <c r="K31">
        <v>7</v>
      </c>
      <c r="L31">
        <f>VLOOKUP(C31,'[2]怪兽属性表（不能直接调整）'!$A$2:$E$37,4,FALSE)</f>
        <v>1.9</v>
      </c>
      <c r="M31" t="str">
        <f>"["&amp;L31*[2]材料辅助表!$U$5&amp;","&amp;L31*[2]材料辅助表!$U$6&amp;","&amp;L31*[2]材料辅助表!$U$7&amp;","&amp;L31*[2]材料辅助表!$U$8&amp;","&amp;L31*[2]材料辅助表!$U$9&amp;","&amp;L31*[2]材料辅助表!$U$10&amp;","&amp;L31*[2]材料辅助表!$U$11&amp;","&amp;L31*[2]材料辅助表!$U$12&amp;","&amp;L31*[2]材料辅助表!$U$13&amp;","&amp;L31*[2]材料辅助表!$U$14&amp;","&amp;L31*[2]材料辅助表!$U$15&amp;","&amp;L31*[2]材料辅助表!$U$16&amp;","&amp;L31*[2]材料辅助表!$U$17&amp;","&amp;L31*[2]材料辅助表!$U$18&amp;","&amp;L31*[2]材料辅助表!$U$19&amp;"]"</f>
        <v>[0.285,0.3325,0.38,0.4275,0.475,0.5225,0.57,0.6175,0.665,0.7125,0.76,0.8075,0.855,0.9025,0.95]</v>
      </c>
      <c r="N31" s="264">
        <v>2</v>
      </c>
      <c r="O31" s="202">
        <v>1</v>
      </c>
      <c r="P31" s="265">
        <v>3</v>
      </c>
      <c r="Q31" t="s">
        <v>15792</v>
      </c>
      <c r="R31" t="str">
        <f>"["&amp;VLOOKUP(AJ31,[2]特殊属性调整!$B$18:$D$25,3,FALSE)&amp;","&amp;VLOOKUP(AJ31,[2]特殊属性调整!$B$18:$D$25,2,FALSE)&amp;"]"</f>
        <v>[5,3]</v>
      </c>
      <c r="S31" t="str">
        <f>"["&amp;VLOOKUP(AK31,[2]特殊属性调整!$B$18:$D$25,3,FALSE)&amp;","&amp;VLOOKUP(AK31,[2]特殊属性调整!$B$18:$D$25,2,FALSE)*1.5&amp;"]"</f>
        <v>[5,4.5]</v>
      </c>
      <c r="T31" t="str">
        <f>"["&amp;VLOOKUP(AL30,[2]特殊属性调整!$B$18:$D$25,3,FALSE)&amp;","&amp;VLOOKUP(AL30,[2]特殊属性调整!$B$18:$D$25,2,FALSE)*2&amp;"]"</f>
        <v>[2,6]</v>
      </c>
      <c r="U31" t="str">
        <f>"[["&amp;VLOOKUP($N31,[2]材料辅助表!$H$27:$L$35,2,FALSE)&amp;","&amp;[2]材料辅助表!I$38&amp;"]]"</f>
        <v>[[301102,1]]</v>
      </c>
      <c r="V31" t="str">
        <f>"[["&amp;VLOOKUP($N31,[2]材料辅助表!$H$27:$L$35,3,FALSE)&amp;","&amp;[2]材料辅助表!I$39&amp;"]]"</f>
        <v>[[301202,3]]</v>
      </c>
      <c r="W31" t="str">
        <f>"[["&amp;VLOOKUP($Q31,[2]材料辅助表!$H$27:$L$35,4,FALSE)&amp;","&amp;[2]材料辅助表!L$40&amp;"],["&amp;VLOOKUP($N31,[2]材料辅助表!$H$27:$L$35,4,FALSE)&amp;","&amp;[2]材料辅助表!I$40&amp;"]]"</f>
        <v>[[301307,1],[301302,5]]</v>
      </c>
      <c r="X31" t="str">
        <f>"[["&amp;VLOOKUP($Q31,[2]材料辅助表!$H$27:$L$35,5,FALSE)&amp;","&amp;[2]材料辅助表!L$41&amp;"],["&amp;VLOOKUP($N31,[2]材料辅助表!$H$27:$L$35,5,FALSE)&amp;","&amp;[2]材料辅助表!I$41&amp;"]]"</f>
        <v>[[301407,2],[301402,8]]</v>
      </c>
      <c r="Y31" t="str">
        <f>"[["&amp;VLOOKUP($Q31,[2]材料辅助表!$H$27:$M$35,6,FALSE)&amp;","&amp;[2]材料辅助表!L$42&amp;"],["&amp;VLOOKUP($N31,[2]材料辅助表!$H$27:$M$35,6,FALSE)&amp;","&amp;[2]材料辅助表!I$42&amp;"],["&amp;VLOOKUP($O31,[2]材料辅助表!$H$27:$M$35,5,FALSE)&amp;","&amp;[2]材料辅助表!J$42&amp;"]]"</f>
        <v>[[301507,3],[301502,10],[301401,3]]</v>
      </c>
      <c r="Z31" t="str">
        <f>"[["&amp;VLOOKUP($Q31,[2]材料辅助表!$H$27:$N$35,7,FALSE)&amp;","&amp;[2]材料辅助表!L$43&amp;"],["&amp;VLOOKUP($N31,[2]材料辅助表!$H$27:$N$35,7,FALSE)&amp;","&amp;[2]材料辅助表!I$43&amp;"],["&amp;VLOOKUP($O31,[2]材料辅助表!$H$27:$N$35,6,FALSE)&amp;","&amp;[2]材料辅助表!J$43&amp;"]]"</f>
        <v>[[301607,5],[301602,15],[301501,5]]</v>
      </c>
      <c r="AA31" t="str">
        <f>"[["&amp;VLOOKUP($Q31,[2]材料辅助表!$H$27:$O$35,8,FALSE)&amp;","&amp;[2]材料辅助表!L$44&amp;"],["&amp;VLOOKUP($N31,[2]材料辅助表!$H$27:$O$35,8,FALSE)&amp;","&amp;[2]材料辅助表!I$44&amp;"],["&amp;VLOOKUP($O31,[2]材料辅助表!$H$27:$O$35,8,FALSE)&amp;","&amp;[2]材料辅助表!J$44&amp;"],["&amp;VLOOKUP($P31,[2]材料辅助表!$H$27:$P$35,7,FALSE)&amp;","&amp;[2]材料辅助表!K$44&amp;"]]"</f>
        <v>[[301707,8],[301702,10],[301701,10],[301603,5]]</v>
      </c>
      <c r="AB31" t="str">
        <f>"[["&amp;VLOOKUP($Q31,[2]材料辅助表!$H$27:$P$35,9,FALSE)&amp;","&amp;[2]材料辅助表!L$45&amp;"],["&amp;VLOOKUP($N31,[2]材料辅助表!$H$27:$P$35,9,FALSE)&amp;","&amp;[2]材料辅助表!I$45&amp;"],["&amp;VLOOKUP($O31,[2]材料辅助表!$H$27:$P$35,9,FALSE)&amp;","&amp;[2]材料辅助表!J$45&amp;"],["&amp;VLOOKUP($P31,[2]材料辅助表!$H$27:$P$35,8,FALSE)&amp;","&amp;[2]材料辅助表!K$45&amp;"]]"</f>
        <v>[[301807,10],[301802,15],[301801,15],[301703,8]]</v>
      </c>
      <c r="AC31" t="str">
        <f>"[["&amp;VLOOKUP($Q31,[2]材料辅助表!$H$27:$Q$35,10,FALSE)&amp;","&amp;[2]材料辅助表!L$46&amp;"],["&amp;VLOOKUP($N31,[2]材料辅助表!$H$27:$Q$35,10,FALSE)&amp;","&amp;[2]材料辅助表!I$46&amp;"],["&amp;VLOOKUP($O31,[2]材料辅助表!$H$27:$Q$35,10,FALSE)&amp;","&amp;[2]材料辅助表!J$46&amp;"],["&amp;VLOOKUP($P31,[2]材料辅助表!$H$27:$Q$35,9,FALSE)&amp;","&amp;[2]材料辅助表!K$46&amp;"]]"</f>
        <v>[[301907,12],[301902,18],[301901,18],[301803,10]]</v>
      </c>
      <c r="AD31" t="str">
        <f>"[["&amp;VLOOKUP($Q31,[2]材料辅助表!$H$27:$R$35,11,FALSE)&amp;","&amp;[2]材料辅助表!L$47&amp;"],["&amp;VLOOKUP($N31,[2]材料辅助表!$H$27:$R$35,11,FALSE)&amp;","&amp;[2]材料辅助表!I$47&amp;"],["&amp;VLOOKUP($O31,[2]材料辅助表!$H$27:$R$35,11,FALSE)&amp;","&amp;[2]材料辅助表!J$47&amp;"],["&amp;VLOOKUP($P31,[2]材料辅助表!$H$27:$R$35,10,FALSE)&amp;","&amp;[2]材料辅助表!K$47&amp;"]]"</f>
        <v>[[302007,15],[302002,25],[302001,25],[301903,12]]</v>
      </c>
      <c r="AE31" t="str">
        <f>"[["&amp;VLOOKUP($Q31,[2]材料辅助表!$H$27:$S$35,12,FALSE)&amp;","&amp;[2]材料辅助表!L$48&amp;"],["&amp;VLOOKUP($N31,[2]材料辅助表!$H$27:$S$35,12,FALSE)&amp;","&amp;[2]材料辅助表!I$48&amp;"],["&amp;VLOOKUP($O31,[2]材料辅助表!$H$27:$S$35,12,FALSE)&amp;","&amp;[2]材料辅助表!J$48&amp;"],["&amp;VLOOKUP($P31,[2]材料辅助表!$H$27:$S$35,11,FALSE)&amp;","&amp;[2]材料辅助表!K$48&amp;"]]"</f>
        <v>[[302107,18],[302102,30],[302101,30],[302003,15]]</v>
      </c>
      <c r="AF31" t="str">
        <f>"[["&amp;VLOOKUP($Q31,[2]材料辅助表!$H$27:$V$35,13,FALSE)&amp;","&amp;[2]材料辅助表!L$49&amp;"],["&amp;VLOOKUP($N31,[2]材料辅助表!$H$27:$V$35,13,FALSE)&amp;","&amp;[2]材料辅助表!I$49&amp;"],["&amp;VLOOKUP($O31,[2]材料辅助表!$H$27:$V$35,13,FALSE)&amp;","&amp;[2]材料辅助表!J$49&amp;"],["&amp;VLOOKUP($P31,[2]材料辅助表!$H$27:$V$35,12,FALSE)&amp;","&amp;[2]材料辅助表!K$49&amp;"]]"</f>
        <v>[[302207,21],[302202,35],[302201,35],[302103,18]]</v>
      </c>
      <c r="AG31" t="str">
        <f>"[["&amp;VLOOKUP($Q31,[2]材料辅助表!$H$27:$V$35,14,FALSE)&amp;","&amp;[2]材料辅助表!L$50&amp;"],["&amp;VLOOKUP($N31,[2]材料辅助表!$H$27:$V$35,14,FALSE)&amp;","&amp;[2]材料辅助表!I$50&amp;"],["&amp;VLOOKUP($O31,[2]材料辅助表!$H$27:$V$35,14,FALSE)&amp;","&amp;[2]材料辅助表!J$50&amp;"],["&amp;VLOOKUP($P31,[2]材料辅助表!$H$27:$V$35,13,FALSE)&amp;","&amp;[2]材料辅助表!K$50&amp;"]]"</f>
        <v>[[302307,24],[302302,40],[302301,40],[302203,25]]</v>
      </c>
      <c r="AH31" t="str">
        <f>"[["&amp;VLOOKUP($Q31,[2]材料辅助表!$H$27:$V$35,15,FALSE)&amp;","&amp;[2]材料辅助表!L$51&amp;"],["&amp;VLOOKUP($N31,[2]材料辅助表!$H$27:$V$35,15,FALSE)&amp;","&amp;[2]材料辅助表!I$51&amp;"],["&amp;VLOOKUP($O31,[2]材料辅助表!$H$27:$V$35,15,FALSE)&amp;","&amp;[2]材料辅助表!J$51&amp;"],["&amp;VLOOKUP($P31,[2]材料辅助表!$H$27:$V$35,14,FALSE)&amp;","&amp;[2]材料辅助表!K$51&amp;"]]"</f>
        <v>[[302407,27],[302402,45],[302401,45],[302303,30]]</v>
      </c>
      <c r="AI31" s="202" t="s">
        <v>15796</v>
      </c>
      <c r="AJ31" s="263" t="s">
        <v>11979</v>
      </c>
      <c r="AK31" s="263" t="s">
        <v>11979</v>
      </c>
      <c r="AL31" s="263" t="s">
        <v>11979</v>
      </c>
    </row>
    <row r="32" spans="1:38" ht="15" thickBot="1">
      <c r="A32">
        <v>1073</v>
      </c>
      <c r="B32" s="259" t="s">
        <v>15869</v>
      </c>
      <c r="C32" s="55" t="s">
        <v>15865</v>
      </c>
      <c r="D32" t="str">
        <f t="shared" si="0"/>
        <v>e_1073</v>
      </c>
      <c r="E32" t="s">
        <v>15870</v>
      </c>
      <c r="F32" t="str">
        <f t="shared" si="1"/>
        <v>NAME_1073</v>
      </c>
      <c r="G32" t="s">
        <v>11978</v>
      </c>
      <c r="H32">
        <v>3</v>
      </c>
      <c r="I32">
        <f>VLOOKUP(C32,'[2]怪兽属性表（不能直接调整）'!$A$2:$E$37,VLOOKUP([2]equipment!G32,[2]材料辅助表!$I$13:$K$16,3,FALSE),FALSE)</f>
        <v>79.2</v>
      </c>
      <c r="J32" t="str">
        <f>"["&amp;I32*[2]材料辅助表!$S$5&amp;","&amp;I32*[2]材料辅助表!$S$6&amp;","&amp;I32*[2]材料辅助表!$S$7&amp;","&amp;I32*[2]材料辅助表!$S$8&amp;","&amp;I32*[2]材料辅助表!$S$9&amp;","&amp;I32*[2]材料辅助表!$S$10&amp;","&amp;I32*[2]材料辅助表!$S$11&amp;","&amp;I32*[2]材料辅助表!$S$12&amp;","&amp;I32*[2]材料辅助表!$S$13&amp;","&amp;I32*[2]材料辅助表!$S$14&amp;","&amp;I32*[2]材料辅助表!$S$15&amp;","&amp;I32*[2]材料辅助表!$S$16&amp;","&amp;I32*[2]材料辅助表!$S$17&amp;","&amp;I32*[2]材料辅助表!$S$18&amp;","&amp;I32*[2]材料辅助表!$S$19&amp;"]"</f>
        <v>[23.76,27.72,31.68,35.64,39.6,43.56,47.52,51.48,55.44,59.4,63.36,67.32,71.28,75.24,79.2]</v>
      </c>
      <c r="K32">
        <v>7</v>
      </c>
      <c r="L32">
        <f>VLOOKUP(C32,'[2]怪兽属性表（不能直接调整）'!$A$2:$E$37,4,FALSE)</f>
        <v>1.9</v>
      </c>
      <c r="M32" t="str">
        <f>"["&amp;L32*[2]材料辅助表!$U$5&amp;","&amp;L32*[2]材料辅助表!$U$6&amp;","&amp;L32*[2]材料辅助表!$U$7&amp;","&amp;L32*[2]材料辅助表!$U$8&amp;","&amp;L32*[2]材料辅助表!$U$9&amp;","&amp;L32*[2]材料辅助表!$U$10&amp;","&amp;L32*[2]材料辅助表!$U$11&amp;","&amp;L32*[2]材料辅助表!$U$12&amp;","&amp;L32*[2]材料辅助表!$U$13&amp;","&amp;L32*[2]材料辅助表!$U$14&amp;","&amp;L32*[2]材料辅助表!$U$15&amp;","&amp;L32*[2]材料辅助表!$U$16&amp;","&amp;L32*[2]材料辅助表!$U$17&amp;","&amp;L32*[2]材料辅助表!$U$18&amp;","&amp;L32*[2]材料辅助表!$U$19&amp;"]"</f>
        <v>[0.285,0.3325,0.38,0.4275,0.475,0.5225,0.57,0.6175,0.665,0.7125,0.76,0.8075,0.855,0.9025,0.95]</v>
      </c>
      <c r="N32" s="271">
        <v>5</v>
      </c>
      <c r="O32" s="202">
        <v>4</v>
      </c>
      <c r="P32" s="265">
        <v>2</v>
      </c>
      <c r="Q32" t="s">
        <v>15792</v>
      </c>
      <c r="R32" t="str">
        <f>"["&amp;VLOOKUP(AJ32,[2]特殊属性调整!$B$18:$D$25,3,FALSE)&amp;","&amp;VLOOKUP(AJ32,[2]特殊属性调整!$B$18:$D$25,2,FALSE)&amp;"]"</f>
        <v>[2,3]</v>
      </c>
      <c r="S32" t="str">
        <f>"["&amp;VLOOKUP(AK32,[2]特殊属性调整!$B$18:$D$25,3,FALSE)&amp;","&amp;VLOOKUP(AK32,[2]特殊属性调整!$B$18:$D$25,2,FALSE)*1.5&amp;"]"</f>
        <v>[2,4.5]</v>
      </c>
      <c r="T32" t="str">
        <f>"["&amp;VLOOKUP(AL32,[2]特殊属性调整!$B$18:$D$25,3,FALSE)&amp;","&amp;VLOOKUP(AL32,[2]特殊属性调整!$B$18:$D$25,2,FALSE)*2&amp;"]"</f>
        <v>[2,6]</v>
      </c>
      <c r="U32" t="str">
        <f>"[["&amp;VLOOKUP($N32,[2]材料辅助表!$H$27:$L$35,2,FALSE)&amp;","&amp;[2]材料辅助表!I$38&amp;"]]"</f>
        <v>[[301105,1]]</v>
      </c>
      <c r="V32" t="str">
        <f>"[["&amp;VLOOKUP($N32,[2]材料辅助表!$H$27:$L$35,3,FALSE)&amp;","&amp;[2]材料辅助表!I$39&amp;"]]"</f>
        <v>[[301205,3]]</v>
      </c>
      <c r="W32" t="str">
        <f>"[["&amp;VLOOKUP($Q32,[2]材料辅助表!$H$27:$L$35,4,FALSE)&amp;","&amp;[2]材料辅助表!L$40&amp;"],["&amp;VLOOKUP($N32,[2]材料辅助表!$H$27:$L$35,4,FALSE)&amp;","&amp;[2]材料辅助表!I$40&amp;"]]"</f>
        <v>[[301307,1],[301305,5]]</v>
      </c>
      <c r="X32" t="str">
        <f>"[["&amp;VLOOKUP($Q32,[2]材料辅助表!$H$27:$L$35,5,FALSE)&amp;","&amp;[2]材料辅助表!L$41&amp;"],["&amp;VLOOKUP($N32,[2]材料辅助表!$H$27:$L$35,5,FALSE)&amp;","&amp;[2]材料辅助表!I$41&amp;"]]"</f>
        <v>[[301407,2],[301405,8]]</v>
      </c>
      <c r="Y32" t="str">
        <f>"[["&amp;VLOOKUP($Q32,[2]材料辅助表!$H$27:$M$35,6,FALSE)&amp;","&amp;[2]材料辅助表!L$42&amp;"],["&amp;VLOOKUP($N32,[2]材料辅助表!$H$27:$M$35,6,FALSE)&amp;","&amp;[2]材料辅助表!I$42&amp;"],["&amp;VLOOKUP($O32,[2]材料辅助表!$H$27:$M$35,5,FALSE)&amp;","&amp;[2]材料辅助表!J$42&amp;"]]"</f>
        <v>[[301507,3],[301505,10],[301404,3]]</v>
      </c>
      <c r="Z32" t="str">
        <f>"[["&amp;VLOOKUP($Q32,[2]材料辅助表!$H$27:$N$35,7,FALSE)&amp;","&amp;[2]材料辅助表!L$43&amp;"],["&amp;VLOOKUP($N32,[2]材料辅助表!$H$27:$N$35,7,FALSE)&amp;","&amp;[2]材料辅助表!I$43&amp;"],["&amp;VLOOKUP($O32,[2]材料辅助表!$H$27:$N$35,6,FALSE)&amp;","&amp;[2]材料辅助表!J$43&amp;"]]"</f>
        <v>[[301607,5],[301605,15],[301504,5]]</v>
      </c>
      <c r="AA32" t="str">
        <f>"[["&amp;VLOOKUP($Q32,[2]材料辅助表!$H$27:$O$35,8,FALSE)&amp;","&amp;[2]材料辅助表!L$44&amp;"],["&amp;VLOOKUP($N32,[2]材料辅助表!$H$27:$O$35,8,FALSE)&amp;","&amp;[2]材料辅助表!I$44&amp;"],["&amp;VLOOKUP($O32,[2]材料辅助表!$H$27:$O$35,8,FALSE)&amp;","&amp;[2]材料辅助表!J$44&amp;"],["&amp;VLOOKUP($P32,[2]材料辅助表!$H$27:$P$35,7,FALSE)&amp;","&amp;[2]材料辅助表!K$44&amp;"]]"</f>
        <v>[[301707,8],[301705,10],[301704,10],[301602,5]]</v>
      </c>
      <c r="AB32" t="str">
        <f>"[["&amp;VLOOKUP($Q32,[2]材料辅助表!$H$27:$P$35,9,FALSE)&amp;","&amp;[2]材料辅助表!L$45&amp;"],["&amp;VLOOKUP($N32,[2]材料辅助表!$H$27:$P$35,9,FALSE)&amp;","&amp;[2]材料辅助表!I$45&amp;"],["&amp;VLOOKUP($O32,[2]材料辅助表!$H$27:$P$35,9,FALSE)&amp;","&amp;[2]材料辅助表!J$45&amp;"],["&amp;VLOOKUP($P32,[2]材料辅助表!$H$27:$P$35,8,FALSE)&amp;","&amp;[2]材料辅助表!K$45&amp;"]]"</f>
        <v>[[301807,10],[301805,15],[301804,15],[301702,8]]</v>
      </c>
      <c r="AC32" t="str">
        <f>"[["&amp;VLOOKUP($Q32,[2]材料辅助表!$H$27:$Q$35,10,FALSE)&amp;","&amp;[2]材料辅助表!L$46&amp;"],["&amp;VLOOKUP($N32,[2]材料辅助表!$H$27:$Q$35,10,FALSE)&amp;","&amp;[2]材料辅助表!I$46&amp;"],["&amp;VLOOKUP($O32,[2]材料辅助表!$H$27:$Q$35,10,FALSE)&amp;","&amp;[2]材料辅助表!J$46&amp;"],["&amp;VLOOKUP($P32,[2]材料辅助表!$H$27:$Q$35,9,FALSE)&amp;","&amp;[2]材料辅助表!K$46&amp;"]]"</f>
        <v>[[301907,12],[301905,18],[301904,18],[301802,10]]</v>
      </c>
      <c r="AD32" t="str">
        <f>"[["&amp;VLOOKUP($Q32,[2]材料辅助表!$H$27:$R$35,11,FALSE)&amp;","&amp;[2]材料辅助表!L$47&amp;"],["&amp;VLOOKUP($N32,[2]材料辅助表!$H$27:$R$35,11,FALSE)&amp;","&amp;[2]材料辅助表!I$47&amp;"],["&amp;VLOOKUP($O32,[2]材料辅助表!$H$27:$R$35,11,FALSE)&amp;","&amp;[2]材料辅助表!J$47&amp;"],["&amp;VLOOKUP($P32,[2]材料辅助表!$H$27:$R$35,10,FALSE)&amp;","&amp;[2]材料辅助表!K$47&amp;"]]"</f>
        <v>[[302007,15],[302005,25],[302004,25],[301902,12]]</v>
      </c>
      <c r="AE32" t="str">
        <f>"[["&amp;VLOOKUP($Q32,[2]材料辅助表!$H$27:$S$35,12,FALSE)&amp;","&amp;[2]材料辅助表!L$48&amp;"],["&amp;VLOOKUP($N32,[2]材料辅助表!$H$27:$S$35,12,FALSE)&amp;","&amp;[2]材料辅助表!I$48&amp;"],["&amp;VLOOKUP($O32,[2]材料辅助表!$H$27:$S$35,12,FALSE)&amp;","&amp;[2]材料辅助表!J$48&amp;"],["&amp;VLOOKUP($P32,[2]材料辅助表!$H$27:$S$35,11,FALSE)&amp;","&amp;[2]材料辅助表!K$48&amp;"]]"</f>
        <v>[[302107,18],[302105,30],[302104,30],[302002,15]]</v>
      </c>
      <c r="AF32" t="str">
        <f>"[["&amp;VLOOKUP($Q32,[2]材料辅助表!$H$27:$V$35,13,FALSE)&amp;","&amp;[2]材料辅助表!L$49&amp;"],["&amp;VLOOKUP($N32,[2]材料辅助表!$H$27:$V$35,13,FALSE)&amp;","&amp;[2]材料辅助表!I$49&amp;"],["&amp;VLOOKUP($O32,[2]材料辅助表!$H$27:$V$35,13,FALSE)&amp;","&amp;[2]材料辅助表!J$49&amp;"],["&amp;VLOOKUP($P32,[2]材料辅助表!$H$27:$V$35,12,FALSE)&amp;","&amp;[2]材料辅助表!K$49&amp;"]]"</f>
        <v>[[302207,21],[302205,35],[302204,35],[302102,18]]</v>
      </c>
      <c r="AG32" t="str">
        <f>"[["&amp;VLOOKUP($Q32,[2]材料辅助表!$H$27:$V$35,14,FALSE)&amp;","&amp;[2]材料辅助表!L$50&amp;"],["&amp;VLOOKUP($N32,[2]材料辅助表!$H$27:$V$35,14,FALSE)&amp;","&amp;[2]材料辅助表!I$50&amp;"],["&amp;VLOOKUP($O32,[2]材料辅助表!$H$27:$V$35,14,FALSE)&amp;","&amp;[2]材料辅助表!J$50&amp;"],["&amp;VLOOKUP($P32,[2]材料辅助表!$H$27:$V$35,13,FALSE)&amp;","&amp;[2]材料辅助表!K$50&amp;"]]"</f>
        <v>[[302307,24],[302305,40],[302304,40],[302202,25]]</v>
      </c>
      <c r="AH32" t="str">
        <f>"[["&amp;VLOOKUP($Q32,[2]材料辅助表!$H$27:$V$35,15,FALSE)&amp;","&amp;[2]材料辅助表!L$51&amp;"],["&amp;VLOOKUP($N32,[2]材料辅助表!$H$27:$V$35,15,FALSE)&amp;","&amp;[2]材料辅助表!I$51&amp;"],["&amp;VLOOKUP($O32,[2]材料辅助表!$H$27:$V$35,15,FALSE)&amp;","&amp;[2]材料辅助表!J$51&amp;"],["&amp;VLOOKUP($P32,[2]材料辅助表!$H$27:$V$35,14,FALSE)&amp;","&amp;[2]材料辅助表!K$51&amp;"]]"</f>
        <v>[[302407,27],[302405,45],[302404,45],[302302,30]]</v>
      </c>
      <c r="AI32" s="202" t="s">
        <v>15799</v>
      </c>
      <c r="AJ32" s="263" t="s">
        <v>11978</v>
      </c>
      <c r="AK32" s="263" t="s">
        <v>11978</v>
      </c>
      <c r="AL32" s="263" t="s">
        <v>11978</v>
      </c>
    </row>
    <row r="33" spans="1:38" ht="15" thickBot="1">
      <c r="A33">
        <v>1074</v>
      </c>
      <c r="B33" s="259" t="s">
        <v>15871</v>
      </c>
      <c r="C33" s="55" t="s">
        <v>15865</v>
      </c>
      <c r="D33" t="str">
        <f t="shared" si="0"/>
        <v>e_1074</v>
      </c>
      <c r="E33" t="s">
        <v>15872</v>
      </c>
      <c r="F33" t="str">
        <f t="shared" si="1"/>
        <v>NAME_1074</v>
      </c>
      <c r="G33" t="s">
        <v>11979</v>
      </c>
      <c r="H33">
        <v>6</v>
      </c>
      <c r="I33">
        <f>VLOOKUP(C33,'[2]怪兽属性表（不能直接调整）'!$A$2:$E$37,VLOOKUP([2]equipment!G33,[2]材料辅助表!$I$13:$K$16,3,FALSE),FALSE)</f>
        <v>543.1</v>
      </c>
      <c r="J33" t="str">
        <f>"["&amp;I33*[2]材料辅助表!$S$5&amp;","&amp;I33*[2]材料辅助表!$S$6&amp;","&amp;I33*[2]材料辅助表!$S$7&amp;","&amp;I33*[2]材料辅助表!$S$8&amp;","&amp;I33*[2]材料辅助表!$S$9&amp;","&amp;I33*[2]材料辅助表!$S$10&amp;","&amp;I33*[2]材料辅助表!$S$11&amp;","&amp;I33*[2]材料辅助表!$S$12&amp;","&amp;I33*[2]材料辅助表!$S$13&amp;","&amp;I33*[2]材料辅助表!$S$14&amp;","&amp;I33*[2]材料辅助表!$S$15&amp;","&amp;I33*[2]材料辅助表!$S$16&amp;","&amp;I33*[2]材料辅助表!$S$17&amp;","&amp;I33*[2]材料辅助表!$S$18&amp;","&amp;I33*[2]材料辅助表!$S$19&amp;"]"</f>
        <v>[162.93,190.085,217.24,244.395,271.55,298.705,325.86,353.015,380.17,407.325,434.48,461.635,488.79,515.945,543.1]</v>
      </c>
      <c r="K33">
        <v>7</v>
      </c>
      <c r="L33">
        <f>VLOOKUP(C33,'[2]怪兽属性表（不能直接调整）'!$A$2:$E$37,4,FALSE)</f>
        <v>1.9</v>
      </c>
      <c r="M33" t="str">
        <f>"["&amp;L33*[2]材料辅助表!$U$5&amp;","&amp;L33*[2]材料辅助表!$U$6&amp;","&amp;L33*[2]材料辅助表!$U$7&amp;","&amp;L33*[2]材料辅助表!$U$8&amp;","&amp;L33*[2]材料辅助表!$U$9&amp;","&amp;L33*[2]材料辅助表!$U$10&amp;","&amp;L33*[2]材料辅助表!$U$11&amp;","&amp;L33*[2]材料辅助表!$U$12&amp;","&amp;L33*[2]材料辅助表!$U$13&amp;","&amp;L33*[2]材料辅助表!$U$14&amp;","&amp;L33*[2]材料辅助表!$U$15&amp;","&amp;L33*[2]材料辅助表!$U$16&amp;","&amp;L33*[2]材料辅助表!$U$17&amp;","&amp;L33*[2]材料辅助表!$U$18&amp;","&amp;L33*[2]材料辅助表!$U$19&amp;"]"</f>
        <v>[0.285,0.3325,0.38,0.4275,0.475,0.5225,0.57,0.6175,0.665,0.7125,0.76,0.8075,0.855,0.9025,0.95]</v>
      </c>
      <c r="N33" s="266">
        <v>6</v>
      </c>
      <c r="O33" s="267">
        <v>3</v>
      </c>
      <c r="P33" s="268">
        <v>4</v>
      </c>
      <c r="Q33" t="s">
        <v>15792</v>
      </c>
      <c r="R33" t="str">
        <f>"["&amp;VLOOKUP(AJ33,[2]特殊属性调整!$B$18:$D$25,3,FALSE)&amp;","&amp;VLOOKUP(AJ33,[2]特殊属性调整!$B$18:$D$25,2,FALSE)&amp;"]"</f>
        <v>[5,3]</v>
      </c>
      <c r="S33" t="str">
        <f>"["&amp;VLOOKUP(AK33,[2]特殊属性调整!$B$18:$D$25,3,FALSE)&amp;","&amp;VLOOKUP(AK33,[2]特殊属性调整!$B$18:$D$25,2,FALSE)*1.5&amp;"]"</f>
        <v>[5,4.5]</v>
      </c>
      <c r="T33" t="str">
        <f>"["&amp;VLOOKUP(AL33,[2]特殊属性调整!$B$18:$D$25,3,FALSE)&amp;","&amp;VLOOKUP(AL33,[2]特殊属性调整!$B$18:$D$25,2,FALSE)*2&amp;"]"</f>
        <v>[5,6]</v>
      </c>
      <c r="U33" t="str">
        <f>"[["&amp;VLOOKUP($N33,[2]材料辅助表!$H$27:$L$35,2,FALSE)&amp;","&amp;[2]材料辅助表!I$38&amp;"]]"</f>
        <v>[[301106,1]]</v>
      </c>
      <c r="V33" t="str">
        <f>"[["&amp;VLOOKUP($N33,[2]材料辅助表!$H$27:$L$35,3,FALSE)&amp;","&amp;[2]材料辅助表!I$39&amp;"]]"</f>
        <v>[[301206,3]]</v>
      </c>
      <c r="W33" t="str">
        <f>"[["&amp;VLOOKUP($Q33,[2]材料辅助表!$H$27:$L$35,4,FALSE)&amp;","&amp;[2]材料辅助表!L$40&amp;"],["&amp;VLOOKUP($N33,[2]材料辅助表!$H$27:$L$35,4,FALSE)&amp;","&amp;[2]材料辅助表!I$40&amp;"]]"</f>
        <v>[[301307,1],[301306,5]]</v>
      </c>
      <c r="X33" t="str">
        <f>"[["&amp;VLOOKUP($Q33,[2]材料辅助表!$H$27:$L$35,5,FALSE)&amp;","&amp;[2]材料辅助表!L$41&amp;"],["&amp;VLOOKUP($N33,[2]材料辅助表!$H$27:$L$35,5,FALSE)&amp;","&amp;[2]材料辅助表!I$41&amp;"]]"</f>
        <v>[[301407,2],[301406,8]]</v>
      </c>
      <c r="Y33" t="str">
        <f>"[["&amp;VLOOKUP($Q33,[2]材料辅助表!$H$27:$M$35,6,FALSE)&amp;","&amp;[2]材料辅助表!L$42&amp;"],["&amp;VLOOKUP($N33,[2]材料辅助表!$H$27:$M$35,6,FALSE)&amp;","&amp;[2]材料辅助表!I$42&amp;"],["&amp;VLOOKUP($O33,[2]材料辅助表!$H$27:$M$35,5,FALSE)&amp;","&amp;[2]材料辅助表!J$42&amp;"]]"</f>
        <v>[[301507,3],[301506,10],[301403,3]]</v>
      </c>
      <c r="Z33" t="str">
        <f>"[["&amp;VLOOKUP($Q33,[2]材料辅助表!$H$27:$N$35,7,FALSE)&amp;","&amp;[2]材料辅助表!L$43&amp;"],["&amp;VLOOKUP($N33,[2]材料辅助表!$H$27:$N$35,7,FALSE)&amp;","&amp;[2]材料辅助表!I$43&amp;"],["&amp;VLOOKUP($O33,[2]材料辅助表!$H$27:$N$35,6,FALSE)&amp;","&amp;[2]材料辅助表!J$43&amp;"]]"</f>
        <v>[[301607,5],[301606,15],[301503,5]]</v>
      </c>
      <c r="AA33" t="str">
        <f>"[["&amp;VLOOKUP($Q33,[2]材料辅助表!$H$27:$O$35,8,FALSE)&amp;","&amp;[2]材料辅助表!L$44&amp;"],["&amp;VLOOKUP($N33,[2]材料辅助表!$H$27:$O$35,8,FALSE)&amp;","&amp;[2]材料辅助表!I$44&amp;"],["&amp;VLOOKUP($O33,[2]材料辅助表!$H$27:$O$35,8,FALSE)&amp;","&amp;[2]材料辅助表!J$44&amp;"],["&amp;VLOOKUP($P33,[2]材料辅助表!$H$27:$P$35,7,FALSE)&amp;","&amp;[2]材料辅助表!K$44&amp;"]]"</f>
        <v>[[301707,8],[301706,10],[301703,10],[301604,5]]</v>
      </c>
      <c r="AB33" t="str">
        <f>"[["&amp;VLOOKUP($Q33,[2]材料辅助表!$H$27:$P$35,9,FALSE)&amp;","&amp;[2]材料辅助表!L$45&amp;"],["&amp;VLOOKUP($N33,[2]材料辅助表!$H$27:$P$35,9,FALSE)&amp;","&amp;[2]材料辅助表!I$45&amp;"],["&amp;VLOOKUP($O33,[2]材料辅助表!$H$27:$P$35,9,FALSE)&amp;","&amp;[2]材料辅助表!J$45&amp;"],["&amp;VLOOKUP($P33,[2]材料辅助表!$H$27:$P$35,8,FALSE)&amp;","&amp;[2]材料辅助表!K$45&amp;"]]"</f>
        <v>[[301807,10],[301806,15],[301803,15],[301704,8]]</v>
      </c>
      <c r="AC33" t="str">
        <f>"[["&amp;VLOOKUP($Q33,[2]材料辅助表!$H$27:$Q$35,10,FALSE)&amp;","&amp;[2]材料辅助表!L$46&amp;"],["&amp;VLOOKUP($N33,[2]材料辅助表!$H$27:$Q$35,10,FALSE)&amp;","&amp;[2]材料辅助表!I$46&amp;"],["&amp;VLOOKUP($O33,[2]材料辅助表!$H$27:$Q$35,10,FALSE)&amp;","&amp;[2]材料辅助表!J$46&amp;"],["&amp;VLOOKUP($P33,[2]材料辅助表!$H$27:$Q$35,9,FALSE)&amp;","&amp;[2]材料辅助表!K$46&amp;"]]"</f>
        <v>[[301907,12],[301906,18],[301903,18],[301804,10]]</v>
      </c>
      <c r="AD33" t="str">
        <f>"[["&amp;VLOOKUP($Q33,[2]材料辅助表!$H$27:$R$35,11,FALSE)&amp;","&amp;[2]材料辅助表!L$47&amp;"],["&amp;VLOOKUP($N33,[2]材料辅助表!$H$27:$R$35,11,FALSE)&amp;","&amp;[2]材料辅助表!I$47&amp;"],["&amp;VLOOKUP($O33,[2]材料辅助表!$H$27:$R$35,11,FALSE)&amp;","&amp;[2]材料辅助表!J$47&amp;"],["&amp;VLOOKUP($P33,[2]材料辅助表!$H$27:$R$35,10,FALSE)&amp;","&amp;[2]材料辅助表!K$47&amp;"]]"</f>
        <v>[[302007,15],[302006,25],[302003,25],[301904,12]]</v>
      </c>
      <c r="AE33" t="str">
        <f>"[["&amp;VLOOKUP($Q33,[2]材料辅助表!$H$27:$S$35,12,FALSE)&amp;","&amp;[2]材料辅助表!L$48&amp;"],["&amp;VLOOKUP($N33,[2]材料辅助表!$H$27:$S$35,12,FALSE)&amp;","&amp;[2]材料辅助表!I$48&amp;"],["&amp;VLOOKUP($O33,[2]材料辅助表!$H$27:$S$35,12,FALSE)&amp;","&amp;[2]材料辅助表!J$48&amp;"],["&amp;VLOOKUP($P33,[2]材料辅助表!$H$27:$S$35,11,FALSE)&amp;","&amp;[2]材料辅助表!K$48&amp;"]]"</f>
        <v>[[302107,18],[302106,30],[302103,30],[302004,15]]</v>
      </c>
      <c r="AF33" t="str">
        <f>"[["&amp;VLOOKUP($Q33,[2]材料辅助表!$H$27:$V$35,13,FALSE)&amp;","&amp;[2]材料辅助表!L$49&amp;"],["&amp;VLOOKUP($N33,[2]材料辅助表!$H$27:$V$35,13,FALSE)&amp;","&amp;[2]材料辅助表!I$49&amp;"],["&amp;VLOOKUP($O33,[2]材料辅助表!$H$27:$V$35,13,FALSE)&amp;","&amp;[2]材料辅助表!J$49&amp;"],["&amp;VLOOKUP($P33,[2]材料辅助表!$H$27:$V$35,12,FALSE)&amp;","&amp;[2]材料辅助表!K$49&amp;"]]"</f>
        <v>[[302207,21],[302206,35],[302203,35],[302104,18]]</v>
      </c>
      <c r="AG33" t="str">
        <f>"[["&amp;VLOOKUP($Q33,[2]材料辅助表!$H$27:$V$35,14,FALSE)&amp;","&amp;[2]材料辅助表!L$50&amp;"],["&amp;VLOOKUP($N33,[2]材料辅助表!$H$27:$V$35,14,FALSE)&amp;","&amp;[2]材料辅助表!I$50&amp;"],["&amp;VLOOKUP($O33,[2]材料辅助表!$H$27:$V$35,14,FALSE)&amp;","&amp;[2]材料辅助表!J$50&amp;"],["&amp;VLOOKUP($P33,[2]材料辅助表!$H$27:$V$35,13,FALSE)&amp;","&amp;[2]材料辅助表!K$50&amp;"]]"</f>
        <v>[[302307,24],[302306,40],[302303,40],[302204,25]]</v>
      </c>
      <c r="AH33" t="str">
        <f>"[["&amp;VLOOKUP($Q33,[2]材料辅助表!$H$27:$V$35,15,FALSE)&amp;","&amp;[2]材料辅助表!L$51&amp;"],["&amp;VLOOKUP($N33,[2]材料辅助表!$H$27:$V$35,15,FALSE)&amp;","&amp;[2]材料辅助表!I$51&amp;"],["&amp;VLOOKUP($O33,[2]材料辅助表!$H$27:$V$35,15,FALSE)&amp;","&amp;[2]材料辅助表!J$51&amp;"],["&amp;VLOOKUP($P33,[2]材料辅助表!$H$27:$V$35,14,FALSE)&amp;","&amp;[2]材料辅助表!K$51&amp;"]]"</f>
        <v>[[302407,27],[302406,45],[302403,45],[302304,30]]</v>
      </c>
      <c r="AI33" s="269" t="s">
        <v>15802</v>
      </c>
      <c r="AJ33" s="263" t="s">
        <v>11979</v>
      </c>
      <c r="AK33" s="263" t="s">
        <v>11979</v>
      </c>
      <c r="AL33" s="263" t="s">
        <v>11979</v>
      </c>
    </row>
    <row r="34" spans="1:38" ht="15" thickBot="1">
      <c r="A34">
        <v>1081</v>
      </c>
      <c r="B34" s="259" t="s">
        <v>15864</v>
      </c>
      <c r="C34" s="55" t="s">
        <v>15873</v>
      </c>
      <c r="D34" t="str">
        <f t="shared" si="0"/>
        <v>e_1081</v>
      </c>
      <c r="E34" t="s">
        <v>15874</v>
      </c>
      <c r="F34" t="str">
        <f t="shared" si="1"/>
        <v>NAME_1081</v>
      </c>
      <c r="G34" t="s">
        <v>11978</v>
      </c>
      <c r="H34">
        <v>3</v>
      </c>
      <c r="I34">
        <v>12.8</v>
      </c>
      <c r="J34" t="str">
        <f>"["&amp;I34*[2]材料辅助表!$S$5&amp;","&amp;I34*[2]材料辅助表!$S$6&amp;","&amp;I34*[2]材料辅助表!$S$7&amp;","&amp;I34*[2]材料辅助表!$S$8&amp;","&amp;I34*[2]材料辅助表!$S$9&amp;","&amp;I34*[2]材料辅助表!$S$10&amp;","&amp;I34*[2]材料辅助表!$S$11&amp;","&amp;I34*[2]材料辅助表!$S$12&amp;","&amp;I34*[2]材料辅助表!$S$13&amp;","&amp;I34*[2]材料辅助表!$S$14&amp;","&amp;I34*[2]材料辅助表!$S$15&amp;","&amp;I34*[2]材料辅助表!$S$16&amp;","&amp;I34*[2]材料辅助表!$S$17&amp;","&amp;I34*[2]材料辅助表!$S$18&amp;","&amp;I34*[2]材料辅助表!$S$19&amp;"]"</f>
        <v>[3.84,4.48,5.12,5.76,6.4,7.04,7.68,8.32,8.96,9.6,10.24,10.88,11.52,12.16,12.8]</v>
      </c>
      <c r="K34">
        <v>7</v>
      </c>
      <c r="L34">
        <v>5.4</v>
      </c>
      <c r="M34" t="str">
        <f>"["&amp;L34*[2]材料辅助表!$U$5&amp;","&amp;L34*[2]材料辅助表!$U$6&amp;","&amp;L34*[2]材料辅助表!$U$7&amp;","&amp;L34*[2]材料辅助表!$U$8&amp;","&amp;L34*[2]材料辅助表!$U$9&amp;","&amp;L34*[2]材料辅助表!$U$10&amp;","&amp;L34*[2]材料辅助表!$U$11&amp;","&amp;L34*[2]材料辅助表!$U$12&amp;","&amp;L34*[2]材料辅助表!$U$13&amp;","&amp;L34*[2]材料辅助表!$U$14&amp;","&amp;L34*[2]材料辅助表!$U$15&amp;","&amp;L34*[2]材料辅助表!$U$16&amp;","&amp;L34*[2]材料辅助表!$U$17&amp;","&amp;L34*[2]材料辅助表!$U$18&amp;","&amp;L34*[2]材料辅助表!$U$19&amp;"]"</f>
        <v>[0.81,0.945,1.08,1.215,1.35,1.485,1.62,1.755,1.89,2.025,2.16,2.295,2.43,2.565,2.7]</v>
      </c>
      <c r="N34" s="260">
        <v>1</v>
      </c>
      <c r="O34" s="261">
        <v>2</v>
      </c>
      <c r="P34" s="262">
        <v>4</v>
      </c>
      <c r="Q34" t="s">
        <v>15792</v>
      </c>
      <c r="R34" t="str">
        <f>"["&amp;VLOOKUP(AJ34,[2]特殊属性调整!$B$18:$D$25,3,FALSE)&amp;","&amp;VLOOKUP(AJ34,[2]特殊属性调整!$B$18:$D$25,2,FALSE)&amp;"]"</f>
        <v>[2,3]</v>
      </c>
      <c r="S34" t="str">
        <f>"["&amp;VLOOKUP(AK34,[2]特殊属性调整!$B$18:$D$25,3,FALSE)&amp;","&amp;VLOOKUP(AK34,[2]特殊属性调整!$B$18:$D$25,2,FALSE)*1.5&amp;"]"</f>
        <v>[2,4.5]</v>
      </c>
      <c r="T34" t="str">
        <f>"["&amp;VLOOKUP(AL35,[2]特殊属性调整!$B$18:$D$25,3,FALSE)&amp;","&amp;VLOOKUP(AL35,[2]特殊属性调整!$B$18:$D$25,2,FALSE)*2&amp;"]"</f>
        <v>[5,6]</v>
      </c>
      <c r="U34" t="str">
        <f>"[["&amp;VLOOKUP($N34,[2]材料辅助表!$H$27:$L$35,2,FALSE)&amp;","&amp;[2]材料辅助表!I$38&amp;"]]"</f>
        <v>[[301101,1]]</v>
      </c>
      <c r="V34" t="str">
        <f>"[["&amp;VLOOKUP($N34,[2]材料辅助表!$H$27:$L$35,3,FALSE)&amp;","&amp;[2]材料辅助表!I$39&amp;"]]"</f>
        <v>[[301201,3]]</v>
      </c>
      <c r="W34" t="str">
        <f>"[["&amp;VLOOKUP($Q34,[2]材料辅助表!$H$27:$L$35,4,FALSE)&amp;","&amp;[2]材料辅助表!L$40&amp;"],["&amp;VLOOKUP($N34,[2]材料辅助表!$H$27:$L$35,4,FALSE)&amp;","&amp;[2]材料辅助表!I$40&amp;"]]"</f>
        <v>[[301307,1],[301301,5]]</v>
      </c>
      <c r="X34" t="str">
        <f>"[["&amp;VLOOKUP($Q34,[2]材料辅助表!$H$27:$L$35,5,FALSE)&amp;","&amp;[2]材料辅助表!L$41&amp;"],["&amp;VLOOKUP($N34,[2]材料辅助表!$H$27:$L$35,5,FALSE)&amp;","&amp;[2]材料辅助表!I$41&amp;"]]"</f>
        <v>[[301407,2],[301401,8]]</v>
      </c>
      <c r="Y34" t="str">
        <f>"[["&amp;VLOOKUP($Q34,[2]材料辅助表!$H$27:$M$35,6,FALSE)&amp;","&amp;[2]材料辅助表!L$42&amp;"],["&amp;VLOOKUP($N34,[2]材料辅助表!$H$27:$M$35,6,FALSE)&amp;","&amp;[2]材料辅助表!I$42&amp;"],["&amp;VLOOKUP($O34,[2]材料辅助表!$H$27:$M$35,5,FALSE)&amp;","&amp;[2]材料辅助表!J$42&amp;"]]"</f>
        <v>[[301507,3],[301501,10],[301402,3]]</v>
      </c>
      <c r="Z34" t="str">
        <f>"[["&amp;VLOOKUP($Q34,[2]材料辅助表!$H$27:$N$35,7,FALSE)&amp;","&amp;[2]材料辅助表!L$43&amp;"],["&amp;VLOOKUP($N34,[2]材料辅助表!$H$27:$N$35,7,FALSE)&amp;","&amp;[2]材料辅助表!I$43&amp;"],["&amp;VLOOKUP($O34,[2]材料辅助表!$H$27:$N$35,6,FALSE)&amp;","&amp;[2]材料辅助表!J$43&amp;"]]"</f>
        <v>[[301607,5],[301601,15],[301502,5]]</v>
      </c>
      <c r="AA34" t="str">
        <f>"[["&amp;VLOOKUP($Q34,[2]材料辅助表!$H$27:$O$35,8,FALSE)&amp;","&amp;[2]材料辅助表!L$44&amp;"],["&amp;VLOOKUP($N34,[2]材料辅助表!$H$27:$O$35,8,FALSE)&amp;","&amp;[2]材料辅助表!I$44&amp;"],["&amp;VLOOKUP($O34,[2]材料辅助表!$H$27:$O$35,8,FALSE)&amp;","&amp;[2]材料辅助表!J$44&amp;"],["&amp;VLOOKUP($P34,[2]材料辅助表!$H$27:$P$35,7,FALSE)&amp;","&amp;[2]材料辅助表!K$44&amp;"]]"</f>
        <v>[[301707,8],[301701,10],[301702,10],[301604,5]]</v>
      </c>
      <c r="AB34" t="str">
        <f>"[["&amp;VLOOKUP($Q34,[2]材料辅助表!$H$27:$P$35,9,FALSE)&amp;","&amp;[2]材料辅助表!L$45&amp;"],["&amp;VLOOKUP($N34,[2]材料辅助表!$H$27:$P$35,9,FALSE)&amp;","&amp;[2]材料辅助表!I$45&amp;"],["&amp;VLOOKUP($O34,[2]材料辅助表!$H$27:$P$35,9,FALSE)&amp;","&amp;[2]材料辅助表!J$45&amp;"],["&amp;VLOOKUP($P34,[2]材料辅助表!$H$27:$P$35,8,FALSE)&amp;","&amp;[2]材料辅助表!K$45&amp;"]]"</f>
        <v>[[301807,10],[301801,15],[301802,15],[301704,8]]</v>
      </c>
      <c r="AC34" t="str">
        <f>"[["&amp;VLOOKUP($Q34,[2]材料辅助表!$H$27:$Q$35,10,FALSE)&amp;","&amp;[2]材料辅助表!L$46&amp;"],["&amp;VLOOKUP($N34,[2]材料辅助表!$H$27:$Q$35,10,FALSE)&amp;","&amp;[2]材料辅助表!I$46&amp;"],["&amp;VLOOKUP($O34,[2]材料辅助表!$H$27:$Q$35,10,FALSE)&amp;","&amp;[2]材料辅助表!J$46&amp;"],["&amp;VLOOKUP($P34,[2]材料辅助表!$H$27:$Q$35,9,FALSE)&amp;","&amp;[2]材料辅助表!K$46&amp;"]]"</f>
        <v>[[301907,12],[301901,18],[301902,18],[301804,10]]</v>
      </c>
      <c r="AD34" t="str">
        <f>"[["&amp;VLOOKUP($Q34,[2]材料辅助表!$H$27:$R$35,11,FALSE)&amp;","&amp;[2]材料辅助表!L$47&amp;"],["&amp;VLOOKUP($N34,[2]材料辅助表!$H$27:$R$35,11,FALSE)&amp;","&amp;[2]材料辅助表!I$47&amp;"],["&amp;VLOOKUP($O34,[2]材料辅助表!$H$27:$R$35,11,FALSE)&amp;","&amp;[2]材料辅助表!J$47&amp;"],["&amp;VLOOKUP($P34,[2]材料辅助表!$H$27:$R$35,10,FALSE)&amp;","&amp;[2]材料辅助表!K$47&amp;"]]"</f>
        <v>[[302007,15],[302001,25],[302002,25],[301904,12]]</v>
      </c>
      <c r="AE34" t="str">
        <f>"[["&amp;VLOOKUP($Q34,[2]材料辅助表!$H$27:$S$35,12,FALSE)&amp;","&amp;[2]材料辅助表!L$48&amp;"],["&amp;VLOOKUP($N34,[2]材料辅助表!$H$27:$S$35,12,FALSE)&amp;","&amp;[2]材料辅助表!I$48&amp;"],["&amp;VLOOKUP($O34,[2]材料辅助表!$H$27:$S$35,12,FALSE)&amp;","&amp;[2]材料辅助表!J$48&amp;"],["&amp;VLOOKUP($P34,[2]材料辅助表!$H$27:$S$35,11,FALSE)&amp;","&amp;[2]材料辅助表!K$48&amp;"]]"</f>
        <v>[[302107,18],[302101,30],[302102,30],[302004,15]]</v>
      </c>
      <c r="AF34" t="str">
        <f>"[["&amp;VLOOKUP($Q34,[2]材料辅助表!$H$27:$V$35,13,FALSE)&amp;","&amp;[2]材料辅助表!L$49&amp;"],["&amp;VLOOKUP($N34,[2]材料辅助表!$H$27:$V$35,13,FALSE)&amp;","&amp;[2]材料辅助表!I$49&amp;"],["&amp;VLOOKUP($O34,[2]材料辅助表!$H$27:$V$35,13,FALSE)&amp;","&amp;[2]材料辅助表!J$49&amp;"],["&amp;VLOOKUP($P34,[2]材料辅助表!$H$27:$V$35,12,FALSE)&amp;","&amp;[2]材料辅助表!K$49&amp;"]]"</f>
        <v>[[302207,21],[302201,35],[302202,35],[302104,18]]</v>
      </c>
      <c r="AG34" t="str">
        <f>"[["&amp;VLOOKUP($Q34,[2]材料辅助表!$H$27:$V$35,14,FALSE)&amp;","&amp;[2]材料辅助表!L$50&amp;"],["&amp;VLOOKUP($N34,[2]材料辅助表!$H$27:$V$35,14,FALSE)&amp;","&amp;[2]材料辅助表!I$50&amp;"],["&amp;VLOOKUP($O34,[2]材料辅助表!$H$27:$V$35,14,FALSE)&amp;","&amp;[2]材料辅助表!J$50&amp;"],["&amp;VLOOKUP($P34,[2]材料辅助表!$H$27:$V$35,13,FALSE)&amp;","&amp;[2]材料辅助表!K$50&amp;"]]"</f>
        <v>[[302307,24],[302301,40],[302302,40],[302204,25]]</v>
      </c>
      <c r="AH34" t="str">
        <f>"[["&amp;VLOOKUP($Q34,[2]材料辅助表!$H$27:$V$35,15,FALSE)&amp;","&amp;[2]材料辅助表!L$51&amp;"],["&amp;VLOOKUP($N34,[2]材料辅助表!$H$27:$V$35,15,FALSE)&amp;","&amp;[2]材料辅助表!I$51&amp;"],["&amp;VLOOKUP($O34,[2]材料辅助表!$H$27:$V$35,15,FALSE)&amp;","&amp;[2]材料辅助表!J$51&amp;"],["&amp;VLOOKUP($P34,[2]材料辅助表!$H$27:$V$35,14,FALSE)&amp;","&amp;[2]材料辅助表!K$51&amp;"]]"</f>
        <v>[[302407,27],[302401,45],[302402,45],[302304,30]]</v>
      </c>
      <c r="AI34" s="261" t="s">
        <v>15793</v>
      </c>
      <c r="AJ34" s="263" t="s">
        <v>11978</v>
      </c>
      <c r="AK34" s="263" t="s">
        <v>11978</v>
      </c>
      <c r="AL34" s="263" t="s">
        <v>11978</v>
      </c>
    </row>
    <row r="35" spans="1:38" ht="15" thickBot="1">
      <c r="A35">
        <v>1082</v>
      </c>
      <c r="B35" s="259" t="s">
        <v>15867</v>
      </c>
      <c r="C35" s="55" t="s">
        <v>15873</v>
      </c>
      <c r="D35" t="str">
        <f t="shared" si="0"/>
        <v>e_1082</v>
      </c>
      <c r="E35" t="s">
        <v>15875</v>
      </c>
      <c r="F35" t="str">
        <f t="shared" si="1"/>
        <v>NAME_1082</v>
      </c>
      <c r="G35" t="s">
        <v>11979</v>
      </c>
      <c r="H35">
        <v>6</v>
      </c>
      <c r="I35">
        <v>258.89999999999998</v>
      </c>
      <c r="J35" t="str">
        <f>"["&amp;I35*[2]材料辅助表!$S$5&amp;","&amp;I35*[2]材料辅助表!$S$6&amp;","&amp;I35*[2]材料辅助表!$S$7&amp;","&amp;I35*[2]材料辅助表!$S$8&amp;","&amp;I35*[2]材料辅助表!$S$9&amp;","&amp;I35*[2]材料辅助表!$S$10&amp;","&amp;I35*[2]材料辅助表!$S$11&amp;","&amp;I35*[2]材料辅助表!$S$12&amp;","&amp;I35*[2]材料辅助表!$S$13&amp;","&amp;I35*[2]材料辅助表!$S$14&amp;","&amp;I35*[2]材料辅助表!$S$15&amp;","&amp;I35*[2]材料辅助表!$S$16&amp;","&amp;I35*[2]材料辅助表!$S$17&amp;","&amp;I35*[2]材料辅助表!$S$18&amp;","&amp;I35*[2]材料辅助表!$S$19&amp;"]"</f>
        <v>[77.67,90.615,103.56,116.505,129.45,142.395,155.34,168.285,181.23,194.175,207.12,220.065,233.01,245.955,258.9]</v>
      </c>
      <c r="K35">
        <v>7</v>
      </c>
      <c r="L35">
        <v>5.4</v>
      </c>
      <c r="M35" t="str">
        <f>"["&amp;L35*[2]材料辅助表!$U$5&amp;","&amp;L35*[2]材料辅助表!$U$6&amp;","&amp;L35*[2]材料辅助表!$U$7&amp;","&amp;L35*[2]材料辅助表!$U$8&amp;","&amp;L35*[2]材料辅助表!$U$9&amp;","&amp;L35*[2]材料辅助表!$U$10&amp;","&amp;L35*[2]材料辅助表!$U$11&amp;","&amp;L35*[2]材料辅助表!$U$12&amp;","&amp;L35*[2]材料辅助表!$U$13&amp;","&amp;L35*[2]材料辅助表!$U$14&amp;","&amp;L35*[2]材料辅助表!$U$15&amp;","&amp;L35*[2]材料辅助表!$U$16&amp;","&amp;L35*[2]材料辅助表!$U$17&amp;","&amp;L35*[2]材料辅助表!$U$18&amp;","&amp;L35*[2]材料辅助表!$U$19&amp;"]"</f>
        <v>[0.81,0.945,1.08,1.215,1.35,1.485,1.62,1.755,1.89,2.025,2.16,2.295,2.43,2.565,2.7]</v>
      </c>
      <c r="N35" s="264">
        <v>2</v>
      </c>
      <c r="O35" s="202">
        <v>1</v>
      </c>
      <c r="P35" s="265">
        <v>3</v>
      </c>
      <c r="Q35" t="s">
        <v>15792</v>
      </c>
      <c r="R35" t="str">
        <f>"["&amp;VLOOKUP(AJ35,[2]特殊属性调整!$B$18:$D$25,3,FALSE)&amp;","&amp;VLOOKUP(AJ35,[2]特殊属性调整!$B$18:$D$25,2,FALSE)&amp;"]"</f>
        <v>[5,3]</v>
      </c>
      <c r="S35" t="str">
        <f>"["&amp;VLOOKUP(AK35,[2]特殊属性调整!$B$18:$D$25,3,FALSE)&amp;","&amp;VLOOKUP(AK35,[2]特殊属性调整!$B$18:$D$25,2,FALSE)*1.5&amp;"]"</f>
        <v>[5,4.5]</v>
      </c>
      <c r="T35" t="str">
        <f>"["&amp;VLOOKUP(AL34,[2]特殊属性调整!$B$18:$D$25,3,FALSE)&amp;","&amp;VLOOKUP(AL34,[2]特殊属性调整!$B$18:$D$25,2,FALSE)*2&amp;"]"</f>
        <v>[2,6]</v>
      </c>
      <c r="U35" t="str">
        <f>"[["&amp;VLOOKUP($N35,[2]材料辅助表!$H$27:$L$35,2,FALSE)&amp;","&amp;[2]材料辅助表!I$38&amp;"]]"</f>
        <v>[[301102,1]]</v>
      </c>
      <c r="V35" t="str">
        <f>"[["&amp;VLOOKUP($N35,[2]材料辅助表!$H$27:$L$35,3,FALSE)&amp;","&amp;[2]材料辅助表!I$39&amp;"]]"</f>
        <v>[[301202,3]]</v>
      </c>
      <c r="W35" t="str">
        <f>"[["&amp;VLOOKUP($Q35,[2]材料辅助表!$H$27:$L$35,4,FALSE)&amp;","&amp;[2]材料辅助表!L$40&amp;"],["&amp;VLOOKUP($N35,[2]材料辅助表!$H$27:$L$35,4,FALSE)&amp;","&amp;[2]材料辅助表!I$40&amp;"]]"</f>
        <v>[[301307,1],[301302,5]]</v>
      </c>
      <c r="X35" t="str">
        <f>"[["&amp;VLOOKUP($Q35,[2]材料辅助表!$H$27:$L$35,5,FALSE)&amp;","&amp;[2]材料辅助表!L$41&amp;"],["&amp;VLOOKUP($N35,[2]材料辅助表!$H$27:$L$35,5,FALSE)&amp;","&amp;[2]材料辅助表!I$41&amp;"]]"</f>
        <v>[[301407,2],[301402,8]]</v>
      </c>
      <c r="Y35" t="str">
        <f>"[["&amp;VLOOKUP($Q35,[2]材料辅助表!$H$27:$M$35,6,FALSE)&amp;","&amp;[2]材料辅助表!L$42&amp;"],["&amp;VLOOKUP($N35,[2]材料辅助表!$H$27:$M$35,6,FALSE)&amp;","&amp;[2]材料辅助表!I$42&amp;"],["&amp;VLOOKUP($O35,[2]材料辅助表!$H$27:$M$35,5,FALSE)&amp;","&amp;[2]材料辅助表!J$42&amp;"]]"</f>
        <v>[[301507,3],[301502,10],[301401,3]]</v>
      </c>
      <c r="Z35" t="str">
        <f>"[["&amp;VLOOKUP($Q35,[2]材料辅助表!$H$27:$N$35,7,FALSE)&amp;","&amp;[2]材料辅助表!L$43&amp;"],["&amp;VLOOKUP($N35,[2]材料辅助表!$H$27:$N$35,7,FALSE)&amp;","&amp;[2]材料辅助表!I$43&amp;"],["&amp;VLOOKUP($O35,[2]材料辅助表!$H$27:$N$35,6,FALSE)&amp;","&amp;[2]材料辅助表!J$43&amp;"]]"</f>
        <v>[[301607,5],[301602,15],[301501,5]]</v>
      </c>
      <c r="AA35" t="str">
        <f>"[["&amp;VLOOKUP($Q35,[2]材料辅助表!$H$27:$O$35,8,FALSE)&amp;","&amp;[2]材料辅助表!L$44&amp;"],["&amp;VLOOKUP($N35,[2]材料辅助表!$H$27:$O$35,8,FALSE)&amp;","&amp;[2]材料辅助表!I$44&amp;"],["&amp;VLOOKUP($O35,[2]材料辅助表!$H$27:$O$35,8,FALSE)&amp;","&amp;[2]材料辅助表!J$44&amp;"],["&amp;VLOOKUP($P35,[2]材料辅助表!$H$27:$P$35,7,FALSE)&amp;","&amp;[2]材料辅助表!K$44&amp;"]]"</f>
        <v>[[301707,8],[301702,10],[301701,10],[301603,5]]</v>
      </c>
      <c r="AB35" t="str">
        <f>"[["&amp;VLOOKUP($Q35,[2]材料辅助表!$H$27:$P$35,9,FALSE)&amp;","&amp;[2]材料辅助表!L$45&amp;"],["&amp;VLOOKUP($N35,[2]材料辅助表!$H$27:$P$35,9,FALSE)&amp;","&amp;[2]材料辅助表!I$45&amp;"],["&amp;VLOOKUP($O35,[2]材料辅助表!$H$27:$P$35,9,FALSE)&amp;","&amp;[2]材料辅助表!J$45&amp;"],["&amp;VLOOKUP($P35,[2]材料辅助表!$H$27:$P$35,8,FALSE)&amp;","&amp;[2]材料辅助表!K$45&amp;"]]"</f>
        <v>[[301807,10],[301802,15],[301801,15],[301703,8]]</v>
      </c>
      <c r="AC35" t="str">
        <f>"[["&amp;VLOOKUP($Q35,[2]材料辅助表!$H$27:$Q$35,10,FALSE)&amp;","&amp;[2]材料辅助表!L$46&amp;"],["&amp;VLOOKUP($N35,[2]材料辅助表!$H$27:$Q$35,10,FALSE)&amp;","&amp;[2]材料辅助表!I$46&amp;"],["&amp;VLOOKUP($O35,[2]材料辅助表!$H$27:$Q$35,10,FALSE)&amp;","&amp;[2]材料辅助表!J$46&amp;"],["&amp;VLOOKUP($P35,[2]材料辅助表!$H$27:$Q$35,9,FALSE)&amp;","&amp;[2]材料辅助表!K$46&amp;"]]"</f>
        <v>[[301907,12],[301902,18],[301901,18],[301803,10]]</v>
      </c>
      <c r="AD35" t="str">
        <f>"[["&amp;VLOOKUP($Q35,[2]材料辅助表!$H$27:$R$35,11,FALSE)&amp;","&amp;[2]材料辅助表!L$47&amp;"],["&amp;VLOOKUP($N35,[2]材料辅助表!$H$27:$R$35,11,FALSE)&amp;","&amp;[2]材料辅助表!I$47&amp;"],["&amp;VLOOKUP($O35,[2]材料辅助表!$H$27:$R$35,11,FALSE)&amp;","&amp;[2]材料辅助表!J$47&amp;"],["&amp;VLOOKUP($P35,[2]材料辅助表!$H$27:$R$35,10,FALSE)&amp;","&amp;[2]材料辅助表!K$47&amp;"]]"</f>
        <v>[[302007,15],[302002,25],[302001,25],[301903,12]]</v>
      </c>
      <c r="AE35" t="str">
        <f>"[["&amp;VLOOKUP($Q35,[2]材料辅助表!$H$27:$S$35,12,FALSE)&amp;","&amp;[2]材料辅助表!L$48&amp;"],["&amp;VLOOKUP($N35,[2]材料辅助表!$H$27:$S$35,12,FALSE)&amp;","&amp;[2]材料辅助表!I$48&amp;"],["&amp;VLOOKUP($O35,[2]材料辅助表!$H$27:$S$35,12,FALSE)&amp;","&amp;[2]材料辅助表!J$48&amp;"],["&amp;VLOOKUP($P35,[2]材料辅助表!$H$27:$S$35,11,FALSE)&amp;","&amp;[2]材料辅助表!K$48&amp;"]]"</f>
        <v>[[302107,18],[302102,30],[302101,30],[302003,15]]</v>
      </c>
      <c r="AF35" t="str">
        <f>"[["&amp;VLOOKUP($Q35,[2]材料辅助表!$H$27:$V$35,13,FALSE)&amp;","&amp;[2]材料辅助表!L$49&amp;"],["&amp;VLOOKUP($N35,[2]材料辅助表!$H$27:$V$35,13,FALSE)&amp;","&amp;[2]材料辅助表!I$49&amp;"],["&amp;VLOOKUP($O35,[2]材料辅助表!$H$27:$V$35,13,FALSE)&amp;","&amp;[2]材料辅助表!J$49&amp;"],["&amp;VLOOKUP($P35,[2]材料辅助表!$H$27:$V$35,12,FALSE)&amp;","&amp;[2]材料辅助表!K$49&amp;"]]"</f>
        <v>[[302207,21],[302202,35],[302201,35],[302103,18]]</v>
      </c>
      <c r="AG35" t="str">
        <f>"[["&amp;VLOOKUP($Q35,[2]材料辅助表!$H$27:$V$35,14,FALSE)&amp;","&amp;[2]材料辅助表!L$50&amp;"],["&amp;VLOOKUP($N35,[2]材料辅助表!$H$27:$V$35,14,FALSE)&amp;","&amp;[2]材料辅助表!I$50&amp;"],["&amp;VLOOKUP($O35,[2]材料辅助表!$H$27:$V$35,14,FALSE)&amp;","&amp;[2]材料辅助表!J$50&amp;"],["&amp;VLOOKUP($P35,[2]材料辅助表!$H$27:$V$35,13,FALSE)&amp;","&amp;[2]材料辅助表!K$50&amp;"]]"</f>
        <v>[[302307,24],[302302,40],[302301,40],[302203,25]]</v>
      </c>
      <c r="AH35" t="str">
        <f>"[["&amp;VLOOKUP($Q35,[2]材料辅助表!$H$27:$V$35,15,FALSE)&amp;","&amp;[2]材料辅助表!L$51&amp;"],["&amp;VLOOKUP($N35,[2]材料辅助表!$H$27:$V$35,15,FALSE)&amp;","&amp;[2]材料辅助表!I$51&amp;"],["&amp;VLOOKUP($O35,[2]材料辅助表!$H$27:$V$35,15,FALSE)&amp;","&amp;[2]材料辅助表!J$51&amp;"],["&amp;VLOOKUP($P35,[2]材料辅助表!$H$27:$V$35,14,FALSE)&amp;","&amp;[2]材料辅助表!K$51&amp;"]]"</f>
        <v>[[302407,27],[302402,45],[302401,45],[302303,30]]</v>
      </c>
      <c r="AI35" s="202" t="s">
        <v>15796</v>
      </c>
      <c r="AJ35" s="263" t="s">
        <v>11979</v>
      </c>
      <c r="AK35" s="263" t="s">
        <v>11979</v>
      </c>
      <c r="AL35" s="263" t="s">
        <v>11979</v>
      </c>
    </row>
    <row r="36" spans="1:38" ht="15" thickBot="1">
      <c r="A36">
        <v>1083</v>
      </c>
      <c r="B36" s="259" t="s">
        <v>15869</v>
      </c>
      <c r="C36" s="55" t="s">
        <v>15873</v>
      </c>
      <c r="D36" t="str">
        <f t="shared" si="0"/>
        <v>e_1083</v>
      </c>
      <c r="E36" t="s">
        <v>15876</v>
      </c>
      <c r="F36" t="str">
        <f t="shared" si="1"/>
        <v>NAME_1083</v>
      </c>
      <c r="G36" t="s">
        <v>11978</v>
      </c>
      <c r="H36">
        <v>3</v>
      </c>
      <c r="I36">
        <v>12.8</v>
      </c>
      <c r="J36" t="str">
        <f>"["&amp;I36*[2]材料辅助表!$S$5&amp;","&amp;I36*[2]材料辅助表!$S$6&amp;","&amp;I36*[2]材料辅助表!$S$7&amp;","&amp;I36*[2]材料辅助表!$S$8&amp;","&amp;I36*[2]材料辅助表!$S$9&amp;","&amp;I36*[2]材料辅助表!$S$10&amp;","&amp;I36*[2]材料辅助表!$S$11&amp;","&amp;I36*[2]材料辅助表!$S$12&amp;","&amp;I36*[2]材料辅助表!$S$13&amp;","&amp;I36*[2]材料辅助表!$S$14&amp;","&amp;I36*[2]材料辅助表!$S$15&amp;","&amp;I36*[2]材料辅助表!$S$16&amp;","&amp;I36*[2]材料辅助表!$S$17&amp;","&amp;I36*[2]材料辅助表!$S$18&amp;","&amp;I36*[2]材料辅助表!$S$19&amp;"]"</f>
        <v>[3.84,4.48,5.12,5.76,6.4,7.04,7.68,8.32,8.96,9.6,10.24,10.88,11.52,12.16,12.8]</v>
      </c>
      <c r="K36">
        <v>7</v>
      </c>
      <c r="L36">
        <v>5.4</v>
      </c>
      <c r="M36" t="str">
        <f>"["&amp;L36*[2]材料辅助表!$U$5&amp;","&amp;L36*[2]材料辅助表!$U$6&amp;","&amp;L36*[2]材料辅助表!$U$7&amp;","&amp;L36*[2]材料辅助表!$U$8&amp;","&amp;L36*[2]材料辅助表!$U$9&amp;","&amp;L36*[2]材料辅助表!$U$10&amp;","&amp;L36*[2]材料辅助表!$U$11&amp;","&amp;L36*[2]材料辅助表!$U$12&amp;","&amp;L36*[2]材料辅助表!$U$13&amp;","&amp;L36*[2]材料辅助表!$U$14&amp;","&amp;L36*[2]材料辅助表!$U$15&amp;","&amp;L36*[2]材料辅助表!$U$16&amp;","&amp;L36*[2]材料辅助表!$U$17&amp;","&amp;L36*[2]材料辅助表!$U$18&amp;","&amp;L36*[2]材料辅助表!$U$19&amp;"]"</f>
        <v>[0.81,0.945,1.08,1.215,1.35,1.485,1.62,1.755,1.89,2.025,2.16,2.295,2.43,2.565,2.7]</v>
      </c>
      <c r="N36" s="271">
        <v>5</v>
      </c>
      <c r="O36" s="202">
        <v>4</v>
      </c>
      <c r="P36" s="265">
        <v>2</v>
      </c>
      <c r="Q36" t="s">
        <v>15792</v>
      </c>
      <c r="R36" t="str">
        <f>"["&amp;VLOOKUP(AJ36,[2]特殊属性调整!$B$18:$D$25,3,FALSE)&amp;","&amp;VLOOKUP(AJ36,[2]特殊属性调整!$B$18:$D$25,2,FALSE)&amp;"]"</f>
        <v>[2,3]</v>
      </c>
      <c r="S36" t="str">
        <f>"["&amp;VLOOKUP(AK36,[2]特殊属性调整!$B$18:$D$25,3,FALSE)&amp;","&amp;VLOOKUP(AK36,[2]特殊属性调整!$B$18:$D$25,2,FALSE)*1.5&amp;"]"</f>
        <v>[2,4.5]</v>
      </c>
      <c r="T36" t="str">
        <f>"["&amp;VLOOKUP(AL36,[2]特殊属性调整!$B$18:$D$25,3,FALSE)&amp;","&amp;VLOOKUP(AL36,[2]特殊属性调整!$B$18:$D$25,2,FALSE)*2&amp;"]"</f>
        <v>[2,6]</v>
      </c>
      <c r="U36" t="str">
        <f>"[["&amp;VLOOKUP($N36,[2]材料辅助表!$H$27:$L$35,2,FALSE)&amp;","&amp;[2]材料辅助表!I$38&amp;"]]"</f>
        <v>[[301105,1]]</v>
      </c>
      <c r="V36" t="str">
        <f>"[["&amp;VLOOKUP($N36,[2]材料辅助表!$H$27:$L$35,3,FALSE)&amp;","&amp;[2]材料辅助表!I$39&amp;"]]"</f>
        <v>[[301205,3]]</v>
      </c>
      <c r="W36" t="str">
        <f>"[["&amp;VLOOKUP($Q36,[2]材料辅助表!$H$27:$L$35,4,FALSE)&amp;","&amp;[2]材料辅助表!L$40&amp;"],["&amp;VLOOKUP($N36,[2]材料辅助表!$H$27:$L$35,4,FALSE)&amp;","&amp;[2]材料辅助表!I$40&amp;"]]"</f>
        <v>[[301307,1],[301305,5]]</v>
      </c>
      <c r="X36" t="str">
        <f>"[["&amp;VLOOKUP($Q36,[2]材料辅助表!$H$27:$L$35,5,FALSE)&amp;","&amp;[2]材料辅助表!L$41&amp;"],["&amp;VLOOKUP($N36,[2]材料辅助表!$H$27:$L$35,5,FALSE)&amp;","&amp;[2]材料辅助表!I$41&amp;"]]"</f>
        <v>[[301407,2],[301405,8]]</v>
      </c>
      <c r="Y36" t="str">
        <f>"[["&amp;VLOOKUP($Q36,[2]材料辅助表!$H$27:$M$35,6,FALSE)&amp;","&amp;[2]材料辅助表!L$42&amp;"],["&amp;VLOOKUP($N36,[2]材料辅助表!$H$27:$M$35,6,FALSE)&amp;","&amp;[2]材料辅助表!I$42&amp;"],["&amp;VLOOKUP($O36,[2]材料辅助表!$H$27:$M$35,5,FALSE)&amp;","&amp;[2]材料辅助表!J$42&amp;"]]"</f>
        <v>[[301507,3],[301505,10],[301404,3]]</v>
      </c>
      <c r="Z36" t="str">
        <f>"[["&amp;VLOOKUP($Q36,[2]材料辅助表!$H$27:$N$35,7,FALSE)&amp;","&amp;[2]材料辅助表!L$43&amp;"],["&amp;VLOOKUP($N36,[2]材料辅助表!$H$27:$N$35,7,FALSE)&amp;","&amp;[2]材料辅助表!I$43&amp;"],["&amp;VLOOKUP($O36,[2]材料辅助表!$H$27:$N$35,6,FALSE)&amp;","&amp;[2]材料辅助表!J$43&amp;"]]"</f>
        <v>[[301607,5],[301605,15],[301504,5]]</v>
      </c>
      <c r="AA36" t="str">
        <f>"[["&amp;VLOOKUP($Q36,[2]材料辅助表!$H$27:$O$35,8,FALSE)&amp;","&amp;[2]材料辅助表!L$44&amp;"],["&amp;VLOOKUP($N36,[2]材料辅助表!$H$27:$O$35,8,FALSE)&amp;","&amp;[2]材料辅助表!I$44&amp;"],["&amp;VLOOKUP($O36,[2]材料辅助表!$H$27:$O$35,8,FALSE)&amp;","&amp;[2]材料辅助表!J$44&amp;"],["&amp;VLOOKUP($P36,[2]材料辅助表!$H$27:$P$35,7,FALSE)&amp;","&amp;[2]材料辅助表!K$44&amp;"]]"</f>
        <v>[[301707,8],[301705,10],[301704,10],[301602,5]]</v>
      </c>
      <c r="AB36" t="str">
        <f>"[["&amp;VLOOKUP($Q36,[2]材料辅助表!$H$27:$P$35,9,FALSE)&amp;","&amp;[2]材料辅助表!L$45&amp;"],["&amp;VLOOKUP($N36,[2]材料辅助表!$H$27:$P$35,9,FALSE)&amp;","&amp;[2]材料辅助表!I$45&amp;"],["&amp;VLOOKUP($O36,[2]材料辅助表!$H$27:$P$35,9,FALSE)&amp;","&amp;[2]材料辅助表!J$45&amp;"],["&amp;VLOOKUP($P36,[2]材料辅助表!$H$27:$P$35,8,FALSE)&amp;","&amp;[2]材料辅助表!K$45&amp;"]]"</f>
        <v>[[301807,10],[301805,15],[301804,15],[301702,8]]</v>
      </c>
      <c r="AC36" t="str">
        <f>"[["&amp;VLOOKUP($Q36,[2]材料辅助表!$H$27:$Q$35,10,FALSE)&amp;","&amp;[2]材料辅助表!L$46&amp;"],["&amp;VLOOKUP($N36,[2]材料辅助表!$H$27:$Q$35,10,FALSE)&amp;","&amp;[2]材料辅助表!I$46&amp;"],["&amp;VLOOKUP($O36,[2]材料辅助表!$H$27:$Q$35,10,FALSE)&amp;","&amp;[2]材料辅助表!J$46&amp;"],["&amp;VLOOKUP($P36,[2]材料辅助表!$H$27:$Q$35,9,FALSE)&amp;","&amp;[2]材料辅助表!K$46&amp;"]]"</f>
        <v>[[301907,12],[301905,18],[301904,18],[301802,10]]</v>
      </c>
      <c r="AD36" t="str">
        <f>"[["&amp;VLOOKUP($Q36,[2]材料辅助表!$H$27:$R$35,11,FALSE)&amp;","&amp;[2]材料辅助表!L$47&amp;"],["&amp;VLOOKUP($N36,[2]材料辅助表!$H$27:$R$35,11,FALSE)&amp;","&amp;[2]材料辅助表!I$47&amp;"],["&amp;VLOOKUP($O36,[2]材料辅助表!$H$27:$R$35,11,FALSE)&amp;","&amp;[2]材料辅助表!J$47&amp;"],["&amp;VLOOKUP($P36,[2]材料辅助表!$H$27:$R$35,10,FALSE)&amp;","&amp;[2]材料辅助表!K$47&amp;"]]"</f>
        <v>[[302007,15],[302005,25],[302004,25],[301902,12]]</v>
      </c>
      <c r="AE36" t="str">
        <f>"[["&amp;VLOOKUP($Q36,[2]材料辅助表!$H$27:$S$35,12,FALSE)&amp;","&amp;[2]材料辅助表!L$48&amp;"],["&amp;VLOOKUP($N36,[2]材料辅助表!$H$27:$S$35,12,FALSE)&amp;","&amp;[2]材料辅助表!I$48&amp;"],["&amp;VLOOKUP($O36,[2]材料辅助表!$H$27:$S$35,12,FALSE)&amp;","&amp;[2]材料辅助表!J$48&amp;"],["&amp;VLOOKUP($P36,[2]材料辅助表!$H$27:$S$35,11,FALSE)&amp;","&amp;[2]材料辅助表!K$48&amp;"]]"</f>
        <v>[[302107,18],[302105,30],[302104,30],[302002,15]]</v>
      </c>
      <c r="AF36" t="str">
        <f>"[["&amp;VLOOKUP($Q36,[2]材料辅助表!$H$27:$V$35,13,FALSE)&amp;","&amp;[2]材料辅助表!L$49&amp;"],["&amp;VLOOKUP($N36,[2]材料辅助表!$H$27:$V$35,13,FALSE)&amp;","&amp;[2]材料辅助表!I$49&amp;"],["&amp;VLOOKUP($O36,[2]材料辅助表!$H$27:$V$35,13,FALSE)&amp;","&amp;[2]材料辅助表!J$49&amp;"],["&amp;VLOOKUP($P36,[2]材料辅助表!$H$27:$V$35,12,FALSE)&amp;","&amp;[2]材料辅助表!K$49&amp;"]]"</f>
        <v>[[302207,21],[302205,35],[302204,35],[302102,18]]</v>
      </c>
      <c r="AG36" t="str">
        <f>"[["&amp;VLOOKUP($Q36,[2]材料辅助表!$H$27:$V$35,14,FALSE)&amp;","&amp;[2]材料辅助表!L$50&amp;"],["&amp;VLOOKUP($N36,[2]材料辅助表!$H$27:$V$35,14,FALSE)&amp;","&amp;[2]材料辅助表!I$50&amp;"],["&amp;VLOOKUP($O36,[2]材料辅助表!$H$27:$V$35,14,FALSE)&amp;","&amp;[2]材料辅助表!J$50&amp;"],["&amp;VLOOKUP($P36,[2]材料辅助表!$H$27:$V$35,13,FALSE)&amp;","&amp;[2]材料辅助表!K$50&amp;"]]"</f>
        <v>[[302307,24],[302305,40],[302304,40],[302202,25]]</v>
      </c>
      <c r="AH36" t="str">
        <f>"[["&amp;VLOOKUP($Q36,[2]材料辅助表!$H$27:$V$35,15,FALSE)&amp;","&amp;[2]材料辅助表!L$51&amp;"],["&amp;VLOOKUP($N36,[2]材料辅助表!$H$27:$V$35,15,FALSE)&amp;","&amp;[2]材料辅助表!I$51&amp;"],["&amp;VLOOKUP($O36,[2]材料辅助表!$H$27:$V$35,15,FALSE)&amp;","&amp;[2]材料辅助表!J$51&amp;"],["&amp;VLOOKUP($P36,[2]材料辅助表!$H$27:$V$35,14,FALSE)&amp;","&amp;[2]材料辅助表!K$51&amp;"]]"</f>
        <v>[[302407,27],[302405,45],[302404,45],[302302,30]]</v>
      </c>
      <c r="AI36" s="202" t="s">
        <v>15799</v>
      </c>
      <c r="AJ36" s="263" t="s">
        <v>11978</v>
      </c>
      <c r="AK36" s="263" t="s">
        <v>11978</v>
      </c>
      <c r="AL36" s="263" t="s">
        <v>11978</v>
      </c>
    </row>
    <row r="37" spans="1:38" ht="15" thickBot="1">
      <c r="A37">
        <v>1084</v>
      </c>
      <c r="B37" s="259" t="s">
        <v>15871</v>
      </c>
      <c r="C37" s="55" t="s">
        <v>15873</v>
      </c>
      <c r="D37" t="str">
        <f t="shared" si="0"/>
        <v>e_1084</v>
      </c>
      <c r="E37" t="s">
        <v>15877</v>
      </c>
      <c r="F37" t="str">
        <f t="shared" si="1"/>
        <v>NAME_1084</v>
      </c>
      <c r="G37" t="s">
        <v>11979</v>
      </c>
      <c r="H37">
        <v>6</v>
      </c>
      <c r="I37">
        <v>258.89999999999998</v>
      </c>
      <c r="J37" t="str">
        <f>"["&amp;I37*[2]材料辅助表!$S$5&amp;","&amp;I37*[2]材料辅助表!$S$6&amp;","&amp;I37*[2]材料辅助表!$S$7&amp;","&amp;I37*[2]材料辅助表!$S$8&amp;","&amp;I37*[2]材料辅助表!$S$9&amp;","&amp;I37*[2]材料辅助表!$S$10&amp;","&amp;I37*[2]材料辅助表!$S$11&amp;","&amp;I37*[2]材料辅助表!$S$12&amp;","&amp;I37*[2]材料辅助表!$S$13&amp;","&amp;I37*[2]材料辅助表!$S$14&amp;","&amp;I37*[2]材料辅助表!$S$15&amp;","&amp;I37*[2]材料辅助表!$S$16&amp;","&amp;I37*[2]材料辅助表!$S$17&amp;","&amp;I37*[2]材料辅助表!$S$18&amp;","&amp;I37*[2]材料辅助表!$S$19&amp;"]"</f>
        <v>[77.67,90.615,103.56,116.505,129.45,142.395,155.34,168.285,181.23,194.175,207.12,220.065,233.01,245.955,258.9]</v>
      </c>
      <c r="K37">
        <v>7</v>
      </c>
      <c r="L37">
        <v>5.4</v>
      </c>
      <c r="M37" t="str">
        <f>"["&amp;L37*[2]材料辅助表!$U$5&amp;","&amp;L37*[2]材料辅助表!$U$6&amp;","&amp;L37*[2]材料辅助表!$U$7&amp;","&amp;L37*[2]材料辅助表!$U$8&amp;","&amp;L37*[2]材料辅助表!$U$9&amp;","&amp;L37*[2]材料辅助表!$U$10&amp;","&amp;L37*[2]材料辅助表!$U$11&amp;","&amp;L37*[2]材料辅助表!$U$12&amp;","&amp;L37*[2]材料辅助表!$U$13&amp;","&amp;L37*[2]材料辅助表!$U$14&amp;","&amp;L37*[2]材料辅助表!$U$15&amp;","&amp;L37*[2]材料辅助表!$U$16&amp;","&amp;L37*[2]材料辅助表!$U$17&amp;","&amp;L37*[2]材料辅助表!$U$18&amp;","&amp;L37*[2]材料辅助表!$U$19&amp;"]"</f>
        <v>[0.81,0.945,1.08,1.215,1.35,1.485,1.62,1.755,1.89,2.025,2.16,2.295,2.43,2.565,2.7]</v>
      </c>
      <c r="N37" s="266">
        <v>6</v>
      </c>
      <c r="O37" s="267">
        <v>3</v>
      </c>
      <c r="P37" s="268">
        <v>4</v>
      </c>
      <c r="Q37" t="s">
        <v>15792</v>
      </c>
      <c r="R37" t="str">
        <f>"["&amp;VLOOKUP(AJ37,[2]特殊属性调整!$B$18:$D$25,3,FALSE)&amp;","&amp;VLOOKUP(AJ37,[2]特殊属性调整!$B$18:$D$25,2,FALSE)&amp;"]"</f>
        <v>[5,3]</v>
      </c>
      <c r="S37" t="str">
        <f>"["&amp;VLOOKUP(AK37,[2]特殊属性调整!$B$18:$D$25,3,FALSE)&amp;","&amp;VLOOKUP(AK37,[2]特殊属性调整!$B$18:$D$25,2,FALSE)*1.5&amp;"]"</f>
        <v>[5,4.5]</v>
      </c>
      <c r="T37" t="str">
        <f>"["&amp;VLOOKUP(AL37,[2]特殊属性调整!$B$18:$D$25,3,FALSE)&amp;","&amp;VLOOKUP(AL37,[2]特殊属性调整!$B$18:$D$25,2,FALSE)*2&amp;"]"</f>
        <v>[5,6]</v>
      </c>
      <c r="U37" t="str">
        <f>"[["&amp;VLOOKUP($N37,[2]材料辅助表!$H$27:$L$35,2,FALSE)&amp;","&amp;[2]材料辅助表!I$38&amp;"]]"</f>
        <v>[[301106,1]]</v>
      </c>
      <c r="V37" t="str">
        <f>"[["&amp;VLOOKUP($N37,[2]材料辅助表!$H$27:$L$35,3,FALSE)&amp;","&amp;[2]材料辅助表!I$39&amp;"]]"</f>
        <v>[[301206,3]]</v>
      </c>
      <c r="W37" t="str">
        <f>"[["&amp;VLOOKUP($Q37,[2]材料辅助表!$H$27:$L$35,4,FALSE)&amp;","&amp;[2]材料辅助表!L$40&amp;"],["&amp;VLOOKUP($N37,[2]材料辅助表!$H$27:$L$35,4,FALSE)&amp;","&amp;[2]材料辅助表!I$40&amp;"]]"</f>
        <v>[[301307,1],[301306,5]]</v>
      </c>
      <c r="X37" t="str">
        <f>"[["&amp;VLOOKUP($Q37,[2]材料辅助表!$H$27:$L$35,5,FALSE)&amp;","&amp;[2]材料辅助表!L$41&amp;"],["&amp;VLOOKUP($N37,[2]材料辅助表!$H$27:$L$35,5,FALSE)&amp;","&amp;[2]材料辅助表!I$41&amp;"]]"</f>
        <v>[[301407,2],[301406,8]]</v>
      </c>
      <c r="Y37" t="str">
        <f>"[["&amp;VLOOKUP($Q37,[2]材料辅助表!$H$27:$M$35,6,FALSE)&amp;","&amp;[2]材料辅助表!L$42&amp;"],["&amp;VLOOKUP($N37,[2]材料辅助表!$H$27:$M$35,6,FALSE)&amp;","&amp;[2]材料辅助表!I$42&amp;"],["&amp;VLOOKUP($O37,[2]材料辅助表!$H$27:$M$35,5,FALSE)&amp;","&amp;[2]材料辅助表!J$42&amp;"]]"</f>
        <v>[[301507,3],[301506,10],[301403,3]]</v>
      </c>
      <c r="Z37" t="str">
        <f>"[["&amp;VLOOKUP($Q37,[2]材料辅助表!$H$27:$N$35,7,FALSE)&amp;","&amp;[2]材料辅助表!L$43&amp;"],["&amp;VLOOKUP($N37,[2]材料辅助表!$H$27:$N$35,7,FALSE)&amp;","&amp;[2]材料辅助表!I$43&amp;"],["&amp;VLOOKUP($O37,[2]材料辅助表!$H$27:$N$35,6,FALSE)&amp;","&amp;[2]材料辅助表!J$43&amp;"]]"</f>
        <v>[[301607,5],[301606,15],[301503,5]]</v>
      </c>
      <c r="AA37" t="str">
        <f>"[["&amp;VLOOKUP($Q37,[2]材料辅助表!$H$27:$O$35,8,FALSE)&amp;","&amp;[2]材料辅助表!L$44&amp;"],["&amp;VLOOKUP($N37,[2]材料辅助表!$H$27:$O$35,8,FALSE)&amp;","&amp;[2]材料辅助表!I$44&amp;"],["&amp;VLOOKUP($O37,[2]材料辅助表!$H$27:$O$35,8,FALSE)&amp;","&amp;[2]材料辅助表!J$44&amp;"],["&amp;VLOOKUP($P37,[2]材料辅助表!$H$27:$P$35,7,FALSE)&amp;","&amp;[2]材料辅助表!K$44&amp;"]]"</f>
        <v>[[301707,8],[301706,10],[301703,10],[301604,5]]</v>
      </c>
      <c r="AB37" t="str">
        <f>"[["&amp;VLOOKUP($Q37,[2]材料辅助表!$H$27:$P$35,9,FALSE)&amp;","&amp;[2]材料辅助表!L$45&amp;"],["&amp;VLOOKUP($N37,[2]材料辅助表!$H$27:$P$35,9,FALSE)&amp;","&amp;[2]材料辅助表!I$45&amp;"],["&amp;VLOOKUP($O37,[2]材料辅助表!$H$27:$P$35,9,FALSE)&amp;","&amp;[2]材料辅助表!J$45&amp;"],["&amp;VLOOKUP($P37,[2]材料辅助表!$H$27:$P$35,8,FALSE)&amp;","&amp;[2]材料辅助表!K$45&amp;"]]"</f>
        <v>[[301807,10],[301806,15],[301803,15],[301704,8]]</v>
      </c>
      <c r="AC37" t="str">
        <f>"[["&amp;VLOOKUP($Q37,[2]材料辅助表!$H$27:$Q$35,10,FALSE)&amp;","&amp;[2]材料辅助表!L$46&amp;"],["&amp;VLOOKUP($N37,[2]材料辅助表!$H$27:$Q$35,10,FALSE)&amp;","&amp;[2]材料辅助表!I$46&amp;"],["&amp;VLOOKUP($O37,[2]材料辅助表!$H$27:$Q$35,10,FALSE)&amp;","&amp;[2]材料辅助表!J$46&amp;"],["&amp;VLOOKUP($P37,[2]材料辅助表!$H$27:$Q$35,9,FALSE)&amp;","&amp;[2]材料辅助表!K$46&amp;"]]"</f>
        <v>[[301907,12],[301906,18],[301903,18],[301804,10]]</v>
      </c>
      <c r="AD37" t="str">
        <f>"[["&amp;VLOOKUP($Q37,[2]材料辅助表!$H$27:$R$35,11,FALSE)&amp;","&amp;[2]材料辅助表!L$47&amp;"],["&amp;VLOOKUP($N37,[2]材料辅助表!$H$27:$R$35,11,FALSE)&amp;","&amp;[2]材料辅助表!I$47&amp;"],["&amp;VLOOKUP($O37,[2]材料辅助表!$H$27:$R$35,11,FALSE)&amp;","&amp;[2]材料辅助表!J$47&amp;"],["&amp;VLOOKUP($P37,[2]材料辅助表!$H$27:$R$35,10,FALSE)&amp;","&amp;[2]材料辅助表!K$47&amp;"]]"</f>
        <v>[[302007,15],[302006,25],[302003,25],[301904,12]]</v>
      </c>
      <c r="AE37" t="str">
        <f>"[["&amp;VLOOKUP($Q37,[2]材料辅助表!$H$27:$S$35,12,FALSE)&amp;","&amp;[2]材料辅助表!L$48&amp;"],["&amp;VLOOKUP($N37,[2]材料辅助表!$H$27:$S$35,12,FALSE)&amp;","&amp;[2]材料辅助表!I$48&amp;"],["&amp;VLOOKUP($O37,[2]材料辅助表!$H$27:$S$35,12,FALSE)&amp;","&amp;[2]材料辅助表!J$48&amp;"],["&amp;VLOOKUP($P37,[2]材料辅助表!$H$27:$S$35,11,FALSE)&amp;","&amp;[2]材料辅助表!K$48&amp;"]]"</f>
        <v>[[302107,18],[302106,30],[302103,30],[302004,15]]</v>
      </c>
      <c r="AF37" t="str">
        <f>"[["&amp;VLOOKUP($Q37,[2]材料辅助表!$H$27:$V$35,13,FALSE)&amp;","&amp;[2]材料辅助表!L$49&amp;"],["&amp;VLOOKUP($N37,[2]材料辅助表!$H$27:$V$35,13,FALSE)&amp;","&amp;[2]材料辅助表!I$49&amp;"],["&amp;VLOOKUP($O37,[2]材料辅助表!$H$27:$V$35,13,FALSE)&amp;","&amp;[2]材料辅助表!J$49&amp;"],["&amp;VLOOKUP($P37,[2]材料辅助表!$H$27:$V$35,12,FALSE)&amp;","&amp;[2]材料辅助表!K$49&amp;"]]"</f>
        <v>[[302207,21],[302206,35],[302203,35],[302104,18]]</v>
      </c>
      <c r="AG37" t="str">
        <f>"[["&amp;VLOOKUP($Q37,[2]材料辅助表!$H$27:$V$35,14,FALSE)&amp;","&amp;[2]材料辅助表!L$50&amp;"],["&amp;VLOOKUP($N37,[2]材料辅助表!$H$27:$V$35,14,FALSE)&amp;","&amp;[2]材料辅助表!I$50&amp;"],["&amp;VLOOKUP($O37,[2]材料辅助表!$H$27:$V$35,14,FALSE)&amp;","&amp;[2]材料辅助表!J$50&amp;"],["&amp;VLOOKUP($P37,[2]材料辅助表!$H$27:$V$35,13,FALSE)&amp;","&amp;[2]材料辅助表!K$50&amp;"]]"</f>
        <v>[[302307,24],[302306,40],[302303,40],[302204,25]]</v>
      </c>
      <c r="AH37" t="str">
        <f>"[["&amp;VLOOKUP($Q37,[2]材料辅助表!$H$27:$V$35,15,FALSE)&amp;","&amp;[2]材料辅助表!L$51&amp;"],["&amp;VLOOKUP($N37,[2]材料辅助表!$H$27:$V$35,15,FALSE)&amp;","&amp;[2]材料辅助表!I$51&amp;"],["&amp;VLOOKUP($O37,[2]材料辅助表!$H$27:$V$35,15,FALSE)&amp;","&amp;[2]材料辅助表!J$51&amp;"],["&amp;VLOOKUP($P37,[2]材料辅助表!$H$27:$V$35,14,FALSE)&amp;","&amp;[2]材料辅助表!K$51&amp;"]]"</f>
        <v>[[302407,27],[302406,45],[302403,45],[302304,30]]</v>
      </c>
      <c r="AI37" s="269" t="s">
        <v>15802</v>
      </c>
      <c r="AJ37" s="263" t="s">
        <v>11979</v>
      </c>
      <c r="AK37" s="263" t="s">
        <v>11979</v>
      </c>
      <c r="AL37" s="263" t="s">
        <v>11979</v>
      </c>
    </row>
    <row r="38" spans="1:38" ht="15" thickBot="1">
      <c r="A38">
        <v>2011</v>
      </c>
      <c r="B38" s="259" t="s">
        <v>15878</v>
      </c>
      <c r="C38" s="55" t="s">
        <v>15879</v>
      </c>
      <c r="D38" t="str">
        <f t="shared" si="0"/>
        <v>e_2011</v>
      </c>
      <c r="E38" s="165" t="s">
        <v>15880</v>
      </c>
      <c r="F38" t="str">
        <f t="shared" si="1"/>
        <v>NAME_2011</v>
      </c>
      <c r="G38" t="s">
        <v>11978</v>
      </c>
      <c r="H38">
        <v>3</v>
      </c>
      <c r="I38">
        <f>VLOOKUP(C38,'[2]怪兽属性表（不能直接调整）'!$A$2:$E$37,VLOOKUP([2]equipment!G38,[2]材料辅助表!$I$13:$K$16,3,FALSE),FALSE)</f>
        <v>11.1</v>
      </c>
      <c r="J38" t="str">
        <f>"["&amp;I38*[2]材料辅助表!$S$5&amp;","&amp;I38*[2]材料辅助表!$S$6&amp;","&amp;I38*[2]材料辅助表!$S$7&amp;","&amp;I38*[2]材料辅助表!$S$8&amp;","&amp;I38*[2]材料辅助表!$S$9&amp;","&amp;I38*[2]材料辅助表!$S$10&amp;","&amp;I38*[2]材料辅助表!$S$11&amp;","&amp;I38*[2]材料辅助表!$S$12&amp;","&amp;I38*[2]材料辅助表!$S$13&amp;","&amp;I38*[2]材料辅助表!$S$14&amp;","&amp;I38*[2]材料辅助表!$S$15&amp;","&amp;I38*[2]材料辅助表!$S$16&amp;","&amp;I38*[2]材料辅助表!$S$17&amp;","&amp;I38*[2]材料辅助表!$S$18&amp;","&amp;I38*[2]材料辅助表!$S$19&amp;"]"</f>
        <v>[3.33,3.885,4.44,4.995,5.55,6.105,6.66,7.215,7.77,8.325,8.88,9.435,9.99,10.545,11.1]</v>
      </c>
      <c r="K38">
        <v>7</v>
      </c>
      <c r="L38">
        <f>VLOOKUP(C38,'[2]怪兽属性表（不能直接调整）'!$A$2:$E$37,4,FALSE)</f>
        <v>4.7</v>
      </c>
      <c r="M38" t="str">
        <f>"["&amp;L38*[2]材料辅助表!$U$5&amp;","&amp;L38*[2]材料辅助表!$U$6&amp;","&amp;L38*[2]材料辅助表!$U$7&amp;","&amp;L38*[2]材料辅助表!$U$8&amp;","&amp;L38*[2]材料辅助表!$U$9&amp;","&amp;L38*[2]材料辅助表!$U$10&amp;","&amp;L38*[2]材料辅助表!$U$11&amp;","&amp;L38*[2]材料辅助表!$U$12&amp;","&amp;L38*[2]材料辅助表!$U$13&amp;","&amp;L38*[2]材料辅助表!$U$14&amp;","&amp;L38*[2]材料辅助表!$U$15&amp;","&amp;L38*[2]材料辅助表!$U$16&amp;","&amp;L38*[2]材料辅助表!$U$17&amp;","&amp;L38*[2]材料辅助表!$U$18&amp;","&amp;L38*[2]材料辅助表!$U$19&amp;"]"</f>
        <v>[0.705,0.8225,0.94,1.0575,1.175,1.2925,1.41,1.5275,1.645,1.7625,1.88,1.9975,2.115,2.2325,2.35]</v>
      </c>
      <c r="N38" s="260">
        <v>3</v>
      </c>
      <c r="O38" s="261">
        <v>1</v>
      </c>
      <c r="P38" s="262">
        <v>4</v>
      </c>
      <c r="Q38" t="s">
        <v>15792</v>
      </c>
      <c r="R38" t="str">
        <f>"["&amp;VLOOKUP(AJ38,[2]特殊属性调整!$B$18:$D$25,3,FALSE)&amp;","&amp;VLOOKUP(AJ38,[2]特殊属性调整!$B$18:$D$25,2,FALSE)&amp;"]"</f>
        <v>[2,3]</v>
      </c>
      <c r="S38" t="str">
        <f>"["&amp;VLOOKUP(AL41,[2]特殊属性调整!$B$18:$D$25,3,FALSE)&amp;","&amp;VLOOKUP(AL41,[2]特殊属性调整!$B$18:$D$25,2,FALSE)*1.5&amp;"]"</f>
        <v>[5,4.5]</v>
      </c>
      <c r="T38" t="str">
        <f>"["&amp;VLOOKUP(AL38,[2]特殊属性调整!$B$18:$D$25,3,FALSE)&amp;","&amp;VLOOKUP(AL38,[2]特殊属性调整!$B$18:$D$25,2,FALSE)*2&amp;"]"</f>
        <v>[2,6]</v>
      </c>
      <c r="U38" t="str">
        <f>"[["&amp;VLOOKUP($N38,[2]材料辅助表!$H$27:$L$35,2,FALSE)&amp;","&amp;[2]材料辅助表!I$38&amp;"]]"</f>
        <v>[[301103,1]]</v>
      </c>
      <c r="V38" t="str">
        <f>"[["&amp;VLOOKUP($N38,[2]材料辅助表!$H$27:$L$35,3,FALSE)&amp;","&amp;[2]材料辅助表!I$39&amp;"]]"</f>
        <v>[[301203,3]]</v>
      </c>
      <c r="W38" t="str">
        <f>"[["&amp;VLOOKUP($Q38,[2]材料辅助表!$H$27:$L$35,4,FALSE)&amp;","&amp;[2]材料辅助表!L$40&amp;"],["&amp;VLOOKUP($N38,[2]材料辅助表!$H$27:$L$35,4,FALSE)&amp;","&amp;[2]材料辅助表!I$40&amp;"]]"</f>
        <v>[[301307,1],[301303,5]]</v>
      </c>
      <c r="X38" t="str">
        <f>"[["&amp;VLOOKUP($Q38,[2]材料辅助表!$H$27:$L$35,5,FALSE)&amp;","&amp;[2]材料辅助表!L$41&amp;"],["&amp;VLOOKUP($N38,[2]材料辅助表!$H$27:$L$35,5,FALSE)&amp;","&amp;[2]材料辅助表!I$41&amp;"]]"</f>
        <v>[[301407,2],[301403,8]]</v>
      </c>
      <c r="Y38" t="str">
        <f>"[["&amp;VLOOKUP($Q38,[2]材料辅助表!$H$27:$M$35,6,FALSE)&amp;","&amp;[2]材料辅助表!L$42&amp;"],["&amp;VLOOKUP($N38,[2]材料辅助表!$H$27:$M$35,6,FALSE)&amp;","&amp;[2]材料辅助表!I$42&amp;"],["&amp;VLOOKUP($O38,[2]材料辅助表!$H$27:$M$35,5,FALSE)&amp;","&amp;[2]材料辅助表!J$42&amp;"]]"</f>
        <v>[[301507,3],[301503,10],[301401,3]]</v>
      </c>
      <c r="Z38" t="str">
        <f>"[["&amp;VLOOKUP($Q38,[2]材料辅助表!$H$27:$N$35,7,FALSE)&amp;","&amp;[2]材料辅助表!L$43&amp;"],["&amp;VLOOKUP($N38,[2]材料辅助表!$H$27:$N$35,7,FALSE)&amp;","&amp;[2]材料辅助表!I$43&amp;"],["&amp;VLOOKUP($O38,[2]材料辅助表!$H$27:$N$35,6,FALSE)&amp;","&amp;[2]材料辅助表!J$43&amp;"]]"</f>
        <v>[[301607,5],[301603,15],[301501,5]]</v>
      </c>
      <c r="AA38" t="str">
        <f>"[["&amp;VLOOKUP($Q38,[2]材料辅助表!$H$27:$O$35,8,FALSE)&amp;","&amp;[2]材料辅助表!L$44&amp;"],["&amp;VLOOKUP($N38,[2]材料辅助表!$H$27:$O$35,8,FALSE)&amp;","&amp;[2]材料辅助表!I$44&amp;"],["&amp;VLOOKUP($O38,[2]材料辅助表!$H$27:$O$35,8,FALSE)&amp;","&amp;[2]材料辅助表!J$44&amp;"],["&amp;VLOOKUP($P38,[2]材料辅助表!$H$27:$P$35,7,FALSE)&amp;","&amp;[2]材料辅助表!K$44&amp;"]]"</f>
        <v>[[301707,8],[301703,10],[301701,10],[301604,5]]</v>
      </c>
      <c r="AB38" t="str">
        <f>"[["&amp;VLOOKUP($Q38,[2]材料辅助表!$H$27:$P$35,9,FALSE)&amp;","&amp;[2]材料辅助表!L$45&amp;"],["&amp;VLOOKUP($N38,[2]材料辅助表!$H$27:$P$35,9,FALSE)&amp;","&amp;[2]材料辅助表!I$45&amp;"],["&amp;VLOOKUP($O38,[2]材料辅助表!$H$27:$P$35,9,FALSE)&amp;","&amp;[2]材料辅助表!J$45&amp;"],["&amp;VLOOKUP($P38,[2]材料辅助表!$H$27:$P$35,8,FALSE)&amp;","&amp;[2]材料辅助表!K$45&amp;"]]"</f>
        <v>[[301807,10],[301803,15],[301801,15],[301704,8]]</v>
      </c>
      <c r="AC38" t="str">
        <f>"[["&amp;VLOOKUP($Q38,[2]材料辅助表!$H$27:$Q$35,10,FALSE)&amp;","&amp;[2]材料辅助表!L$46&amp;"],["&amp;VLOOKUP($N38,[2]材料辅助表!$H$27:$Q$35,10,FALSE)&amp;","&amp;[2]材料辅助表!I$46&amp;"],["&amp;VLOOKUP($O38,[2]材料辅助表!$H$27:$Q$35,10,FALSE)&amp;","&amp;[2]材料辅助表!J$46&amp;"],["&amp;VLOOKUP($P38,[2]材料辅助表!$H$27:$Q$35,9,FALSE)&amp;","&amp;[2]材料辅助表!K$46&amp;"]]"</f>
        <v>[[301907,12],[301903,18],[301901,18],[301804,10]]</v>
      </c>
      <c r="AD38" t="str">
        <f>"[["&amp;VLOOKUP($Q38,[2]材料辅助表!$H$27:$R$35,11,FALSE)&amp;","&amp;[2]材料辅助表!L$47&amp;"],["&amp;VLOOKUP($N38,[2]材料辅助表!$H$27:$R$35,11,FALSE)&amp;","&amp;[2]材料辅助表!I$47&amp;"],["&amp;VLOOKUP($O38,[2]材料辅助表!$H$27:$R$35,11,FALSE)&amp;","&amp;[2]材料辅助表!J$47&amp;"],["&amp;VLOOKUP($P38,[2]材料辅助表!$H$27:$R$35,10,FALSE)&amp;","&amp;[2]材料辅助表!K$47&amp;"]]"</f>
        <v>[[302007,15],[302003,25],[302001,25],[301904,12]]</v>
      </c>
      <c r="AE38" t="str">
        <f>"[["&amp;VLOOKUP($Q38,[2]材料辅助表!$H$27:$S$35,12,FALSE)&amp;","&amp;[2]材料辅助表!L$48&amp;"],["&amp;VLOOKUP($N38,[2]材料辅助表!$H$27:$S$35,12,FALSE)&amp;","&amp;[2]材料辅助表!I$48&amp;"],["&amp;VLOOKUP($O38,[2]材料辅助表!$H$27:$S$35,12,FALSE)&amp;","&amp;[2]材料辅助表!J$48&amp;"],["&amp;VLOOKUP($P38,[2]材料辅助表!$H$27:$S$35,11,FALSE)&amp;","&amp;[2]材料辅助表!K$48&amp;"]]"</f>
        <v>[[302107,18],[302103,30],[302101,30],[302004,15]]</v>
      </c>
      <c r="AF38" t="str">
        <f>"[["&amp;VLOOKUP($Q38,[2]材料辅助表!$H$27:$V$35,13,FALSE)&amp;","&amp;[2]材料辅助表!L$49&amp;"],["&amp;VLOOKUP($N38,[2]材料辅助表!$H$27:$V$35,13,FALSE)&amp;","&amp;[2]材料辅助表!I$49&amp;"],["&amp;VLOOKUP($O38,[2]材料辅助表!$H$27:$V$35,13,FALSE)&amp;","&amp;[2]材料辅助表!J$49&amp;"],["&amp;VLOOKUP($P38,[2]材料辅助表!$H$27:$V$35,12,FALSE)&amp;","&amp;[2]材料辅助表!K$49&amp;"]]"</f>
        <v>[[302207,21],[302203,35],[302201,35],[302104,18]]</v>
      </c>
      <c r="AG38" t="str">
        <f>"[["&amp;VLOOKUP($Q38,[2]材料辅助表!$H$27:$V$35,14,FALSE)&amp;","&amp;[2]材料辅助表!L$50&amp;"],["&amp;VLOOKUP($N38,[2]材料辅助表!$H$27:$V$35,14,FALSE)&amp;","&amp;[2]材料辅助表!I$50&amp;"],["&amp;VLOOKUP($O38,[2]材料辅助表!$H$27:$V$35,14,FALSE)&amp;","&amp;[2]材料辅助表!J$50&amp;"],["&amp;VLOOKUP($P38,[2]材料辅助表!$H$27:$V$35,13,FALSE)&amp;","&amp;[2]材料辅助表!K$50&amp;"]]"</f>
        <v>[[302307,24],[302303,40],[302301,40],[302204,25]]</v>
      </c>
      <c r="AH38" t="str">
        <f>"[["&amp;VLOOKUP($Q38,[2]材料辅助表!$H$27:$V$35,15,FALSE)&amp;","&amp;[2]材料辅助表!L$51&amp;"],["&amp;VLOOKUP($N38,[2]材料辅助表!$H$27:$V$35,15,FALSE)&amp;","&amp;[2]材料辅助表!I$51&amp;"],["&amp;VLOOKUP($O38,[2]材料辅助表!$H$27:$V$35,15,FALSE)&amp;","&amp;[2]材料辅助表!J$51&amp;"],["&amp;VLOOKUP($P38,[2]材料辅助表!$H$27:$V$35,14,FALSE)&amp;","&amp;[2]材料辅助表!K$51&amp;"]]"</f>
        <v>[[302407,27],[302403,45],[302401,45],[302304,30]]</v>
      </c>
      <c r="AI38" s="270" t="s">
        <v>15832</v>
      </c>
      <c r="AJ38" s="263" t="s">
        <v>11978</v>
      </c>
      <c r="AK38" s="263" t="s">
        <v>11978</v>
      </c>
      <c r="AL38" s="263" t="s">
        <v>11978</v>
      </c>
    </row>
    <row r="39" spans="1:38" ht="15" thickBot="1">
      <c r="A39">
        <v>2012</v>
      </c>
      <c r="B39" s="259" t="s">
        <v>15881</v>
      </c>
      <c r="C39" s="55" t="s">
        <v>15879</v>
      </c>
      <c r="D39" t="str">
        <f t="shared" si="0"/>
        <v>e_2012</v>
      </c>
      <c r="E39" t="s">
        <v>15882</v>
      </c>
      <c r="F39" t="str">
        <f t="shared" si="1"/>
        <v>NAME_2012</v>
      </c>
      <c r="G39" t="s">
        <v>11979</v>
      </c>
      <c r="H39">
        <v>6</v>
      </c>
      <c r="I39">
        <f>VLOOKUP(C39,'[2]怪兽属性表（不能直接调整）'!$A$2:$E$37,VLOOKUP([2]equipment!G39,[2]材料辅助表!$I$13:$K$16,3,FALSE),FALSE)</f>
        <v>269.10000000000002</v>
      </c>
      <c r="J39" t="str">
        <f>"["&amp;I39*[2]材料辅助表!$S$5&amp;","&amp;I39*[2]材料辅助表!$S$6&amp;","&amp;I39*[2]材料辅助表!$S$7&amp;","&amp;I39*[2]材料辅助表!$S$8&amp;","&amp;I39*[2]材料辅助表!$S$9&amp;","&amp;I39*[2]材料辅助表!$S$10&amp;","&amp;I39*[2]材料辅助表!$S$11&amp;","&amp;I39*[2]材料辅助表!$S$12&amp;","&amp;I39*[2]材料辅助表!$S$13&amp;","&amp;I39*[2]材料辅助表!$S$14&amp;","&amp;I39*[2]材料辅助表!$S$15&amp;","&amp;I39*[2]材料辅助表!$S$16&amp;","&amp;I39*[2]材料辅助表!$S$17&amp;","&amp;I39*[2]材料辅助表!$S$18&amp;","&amp;I39*[2]材料辅助表!$S$19&amp;"]"</f>
        <v>[80.73,94.185,107.64,121.095,134.55,148.005,161.46,174.915,188.37,201.825,215.28,228.735,242.19,255.645,269.1]</v>
      </c>
      <c r="K39">
        <v>7</v>
      </c>
      <c r="L39">
        <f>VLOOKUP(C39,'[2]怪兽属性表（不能直接调整）'!$A$2:$E$37,4,FALSE)</f>
        <v>4.7</v>
      </c>
      <c r="M39" t="str">
        <f>"["&amp;L39*[2]材料辅助表!$U$5&amp;","&amp;L39*[2]材料辅助表!$U$6&amp;","&amp;L39*[2]材料辅助表!$U$7&amp;","&amp;L39*[2]材料辅助表!$U$8&amp;","&amp;L39*[2]材料辅助表!$U$9&amp;","&amp;L39*[2]材料辅助表!$U$10&amp;","&amp;L39*[2]材料辅助表!$U$11&amp;","&amp;L39*[2]材料辅助表!$U$12&amp;","&amp;L39*[2]材料辅助表!$U$13&amp;","&amp;L39*[2]材料辅助表!$U$14&amp;","&amp;L39*[2]材料辅助表!$U$15&amp;","&amp;L39*[2]材料辅助表!$U$16&amp;","&amp;L39*[2]材料辅助表!$U$17&amp;","&amp;L39*[2]材料辅助表!$U$18&amp;","&amp;L39*[2]材料辅助表!$U$19&amp;"]"</f>
        <v>[0.705,0.8225,0.94,1.0575,1.175,1.2925,1.41,1.5275,1.645,1.7625,1.88,1.9975,2.115,2.2325,2.35]</v>
      </c>
      <c r="N39" s="264">
        <v>2</v>
      </c>
      <c r="O39" s="202">
        <v>4</v>
      </c>
      <c r="P39" s="265">
        <v>3</v>
      </c>
      <c r="Q39" t="s">
        <v>15792</v>
      </c>
      <c r="R39" t="str">
        <f>"["&amp;VLOOKUP(AJ39,[2]特殊属性调整!$B$18:$D$25,3,FALSE)&amp;","&amp;VLOOKUP(AJ39,[2]特殊属性调整!$B$18:$D$25,2,FALSE)&amp;"]"</f>
        <v>[5,3]</v>
      </c>
      <c r="S39" t="str">
        <f>"["&amp;VLOOKUP(AK39,[2]特殊属性调整!$B$18:$D$25,3,FALSE)&amp;","&amp;VLOOKUP(AK39,[2]特殊属性调整!$B$18:$D$25,2,FALSE)*1.5&amp;"]"</f>
        <v>[5,4.5]</v>
      </c>
      <c r="T39" t="str">
        <f>"["&amp;VLOOKUP(AL39,[2]特殊属性调整!$B$18:$D$25,3,FALSE)&amp;","&amp;VLOOKUP(AL39,[2]特殊属性调整!$B$18:$D$25,2,FALSE)*2&amp;"]"</f>
        <v>[5,6]</v>
      </c>
      <c r="U39" t="str">
        <f>"[["&amp;VLOOKUP($N39,[2]材料辅助表!$H$27:$L$35,2,FALSE)&amp;","&amp;[2]材料辅助表!I$38&amp;"]]"</f>
        <v>[[301102,1]]</v>
      </c>
      <c r="V39" t="str">
        <f>"[["&amp;VLOOKUP($N39,[2]材料辅助表!$H$27:$L$35,3,FALSE)&amp;","&amp;[2]材料辅助表!I$39&amp;"]]"</f>
        <v>[[301202,3]]</v>
      </c>
      <c r="W39" t="str">
        <f>"[["&amp;VLOOKUP($Q39,[2]材料辅助表!$H$27:$L$35,4,FALSE)&amp;","&amp;[2]材料辅助表!L$40&amp;"],["&amp;VLOOKUP($N39,[2]材料辅助表!$H$27:$L$35,4,FALSE)&amp;","&amp;[2]材料辅助表!I$40&amp;"]]"</f>
        <v>[[301307,1],[301302,5]]</v>
      </c>
      <c r="X39" t="str">
        <f>"[["&amp;VLOOKUP($Q39,[2]材料辅助表!$H$27:$L$35,5,FALSE)&amp;","&amp;[2]材料辅助表!L$41&amp;"],["&amp;VLOOKUP($N39,[2]材料辅助表!$H$27:$L$35,5,FALSE)&amp;","&amp;[2]材料辅助表!I$41&amp;"]]"</f>
        <v>[[301407,2],[301402,8]]</v>
      </c>
      <c r="Y39" t="str">
        <f>"[["&amp;VLOOKUP($Q39,[2]材料辅助表!$H$27:$M$35,6,FALSE)&amp;","&amp;[2]材料辅助表!L$42&amp;"],["&amp;VLOOKUP($N39,[2]材料辅助表!$H$27:$M$35,6,FALSE)&amp;","&amp;[2]材料辅助表!I$42&amp;"],["&amp;VLOOKUP($O39,[2]材料辅助表!$H$27:$M$35,5,FALSE)&amp;","&amp;[2]材料辅助表!J$42&amp;"]]"</f>
        <v>[[301507,3],[301502,10],[301404,3]]</v>
      </c>
      <c r="Z39" t="str">
        <f>"[["&amp;VLOOKUP($Q39,[2]材料辅助表!$H$27:$N$35,7,FALSE)&amp;","&amp;[2]材料辅助表!L$43&amp;"],["&amp;VLOOKUP($N39,[2]材料辅助表!$H$27:$N$35,7,FALSE)&amp;","&amp;[2]材料辅助表!I$43&amp;"],["&amp;VLOOKUP($O39,[2]材料辅助表!$H$27:$N$35,6,FALSE)&amp;","&amp;[2]材料辅助表!J$43&amp;"]]"</f>
        <v>[[301607,5],[301602,15],[301504,5]]</v>
      </c>
      <c r="AA39" t="str">
        <f>"[["&amp;VLOOKUP($Q39,[2]材料辅助表!$H$27:$O$35,8,FALSE)&amp;","&amp;[2]材料辅助表!L$44&amp;"],["&amp;VLOOKUP($N39,[2]材料辅助表!$H$27:$O$35,8,FALSE)&amp;","&amp;[2]材料辅助表!I$44&amp;"],["&amp;VLOOKUP($O39,[2]材料辅助表!$H$27:$O$35,8,FALSE)&amp;","&amp;[2]材料辅助表!J$44&amp;"],["&amp;VLOOKUP($P39,[2]材料辅助表!$H$27:$P$35,7,FALSE)&amp;","&amp;[2]材料辅助表!K$44&amp;"]]"</f>
        <v>[[301707,8],[301702,10],[301704,10],[301603,5]]</v>
      </c>
      <c r="AB39" t="str">
        <f>"[["&amp;VLOOKUP($Q39,[2]材料辅助表!$H$27:$P$35,9,FALSE)&amp;","&amp;[2]材料辅助表!L$45&amp;"],["&amp;VLOOKUP($N39,[2]材料辅助表!$H$27:$P$35,9,FALSE)&amp;","&amp;[2]材料辅助表!I$45&amp;"],["&amp;VLOOKUP($O39,[2]材料辅助表!$H$27:$P$35,9,FALSE)&amp;","&amp;[2]材料辅助表!J$45&amp;"],["&amp;VLOOKUP($P39,[2]材料辅助表!$H$27:$P$35,8,FALSE)&amp;","&amp;[2]材料辅助表!K$45&amp;"]]"</f>
        <v>[[301807,10],[301802,15],[301804,15],[301703,8]]</v>
      </c>
      <c r="AC39" t="str">
        <f>"[["&amp;VLOOKUP($Q39,[2]材料辅助表!$H$27:$Q$35,10,FALSE)&amp;","&amp;[2]材料辅助表!L$46&amp;"],["&amp;VLOOKUP($N39,[2]材料辅助表!$H$27:$Q$35,10,FALSE)&amp;","&amp;[2]材料辅助表!I$46&amp;"],["&amp;VLOOKUP($O39,[2]材料辅助表!$H$27:$Q$35,10,FALSE)&amp;","&amp;[2]材料辅助表!J$46&amp;"],["&amp;VLOOKUP($P39,[2]材料辅助表!$H$27:$Q$35,9,FALSE)&amp;","&amp;[2]材料辅助表!K$46&amp;"]]"</f>
        <v>[[301907,12],[301902,18],[301904,18],[301803,10]]</v>
      </c>
      <c r="AD39" t="str">
        <f>"[["&amp;VLOOKUP($Q39,[2]材料辅助表!$H$27:$R$35,11,FALSE)&amp;","&amp;[2]材料辅助表!L$47&amp;"],["&amp;VLOOKUP($N39,[2]材料辅助表!$H$27:$R$35,11,FALSE)&amp;","&amp;[2]材料辅助表!I$47&amp;"],["&amp;VLOOKUP($O39,[2]材料辅助表!$H$27:$R$35,11,FALSE)&amp;","&amp;[2]材料辅助表!J$47&amp;"],["&amp;VLOOKUP($P39,[2]材料辅助表!$H$27:$R$35,10,FALSE)&amp;","&amp;[2]材料辅助表!K$47&amp;"]]"</f>
        <v>[[302007,15],[302002,25],[302004,25],[301903,12]]</v>
      </c>
      <c r="AE39" t="str">
        <f>"[["&amp;VLOOKUP($Q39,[2]材料辅助表!$H$27:$S$35,12,FALSE)&amp;","&amp;[2]材料辅助表!L$48&amp;"],["&amp;VLOOKUP($N39,[2]材料辅助表!$H$27:$S$35,12,FALSE)&amp;","&amp;[2]材料辅助表!I$48&amp;"],["&amp;VLOOKUP($O39,[2]材料辅助表!$H$27:$S$35,12,FALSE)&amp;","&amp;[2]材料辅助表!J$48&amp;"],["&amp;VLOOKUP($P39,[2]材料辅助表!$H$27:$S$35,11,FALSE)&amp;","&amp;[2]材料辅助表!K$48&amp;"]]"</f>
        <v>[[302107,18],[302102,30],[302104,30],[302003,15]]</v>
      </c>
      <c r="AF39" t="str">
        <f>"[["&amp;VLOOKUP($Q39,[2]材料辅助表!$H$27:$V$35,13,FALSE)&amp;","&amp;[2]材料辅助表!L$49&amp;"],["&amp;VLOOKUP($N39,[2]材料辅助表!$H$27:$V$35,13,FALSE)&amp;","&amp;[2]材料辅助表!I$49&amp;"],["&amp;VLOOKUP($O39,[2]材料辅助表!$H$27:$V$35,13,FALSE)&amp;","&amp;[2]材料辅助表!J$49&amp;"],["&amp;VLOOKUP($P39,[2]材料辅助表!$H$27:$V$35,12,FALSE)&amp;","&amp;[2]材料辅助表!K$49&amp;"]]"</f>
        <v>[[302207,21],[302202,35],[302204,35],[302103,18]]</v>
      </c>
      <c r="AG39" t="str">
        <f>"[["&amp;VLOOKUP($Q39,[2]材料辅助表!$H$27:$V$35,14,FALSE)&amp;","&amp;[2]材料辅助表!L$50&amp;"],["&amp;VLOOKUP($N39,[2]材料辅助表!$H$27:$V$35,14,FALSE)&amp;","&amp;[2]材料辅助表!I$50&amp;"],["&amp;VLOOKUP($O39,[2]材料辅助表!$H$27:$V$35,14,FALSE)&amp;","&amp;[2]材料辅助表!J$50&amp;"],["&amp;VLOOKUP($P39,[2]材料辅助表!$H$27:$V$35,13,FALSE)&amp;","&amp;[2]材料辅助表!K$50&amp;"]]"</f>
        <v>[[302307,24],[302302,40],[302304,40],[302203,25]]</v>
      </c>
      <c r="AH39" t="str">
        <f>"[["&amp;VLOOKUP($Q39,[2]材料辅助表!$H$27:$V$35,15,FALSE)&amp;","&amp;[2]材料辅助表!L$51&amp;"],["&amp;VLOOKUP($N39,[2]材料辅助表!$H$27:$V$35,15,FALSE)&amp;","&amp;[2]材料辅助表!I$51&amp;"],["&amp;VLOOKUP($O39,[2]材料辅助表!$H$27:$V$35,15,FALSE)&amp;","&amp;[2]材料辅助表!J$51&amp;"],["&amp;VLOOKUP($P39,[2]材料辅助表!$H$27:$V$35,14,FALSE)&amp;","&amp;[2]材料辅助表!K$51&amp;"]]"</f>
        <v>[[302407,27],[302402,45],[302404,45],[302303,30]]</v>
      </c>
      <c r="AI39" s="158" t="s">
        <v>15835</v>
      </c>
      <c r="AJ39" s="263" t="s">
        <v>11979</v>
      </c>
      <c r="AK39" s="263" t="s">
        <v>11979</v>
      </c>
      <c r="AL39" s="263" t="s">
        <v>11979</v>
      </c>
    </row>
    <row r="40" spans="1:38" ht="15" thickBot="1">
      <c r="A40">
        <v>2013</v>
      </c>
      <c r="B40" s="259" t="s">
        <v>15883</v>
      </c>
      <c r="C40" s="55" t="s">
        <v>15879</v>
      </c>
      <c r="D40" t="str">
        <f t="shared" si="0"/>
        <v>e_2013</v>
      </c>
      <c r="E40" t="s">
        <v>15884</v>
      </c>
      <c r="F40" t="str">
        <f t="shared" si="1"/>
        <v>NAME_2013</v>
      </c>
      <c r="G40" t="s">
        <v>11978</v>
      </c>
      <c r="H40">
        <v>3</v>
      </c>
      <c r="I40">
        <f>VLOOKUP(C40,'[2]怪兽属性表（不能直接调整）'!$A$2:$E$37,VLOOKUP([2]equipment!G40,[2]材料辅助表!$I$13:$K$16,3,FALSE),FALSE)</f>
        <v>11.1</v>
      </c>
      <c r="J40" t="str">
        <f>"["&amp;I40*[2]材料辅助表!$S$5&amp;","&amp;I40*[2]材料辅助表!$S$6&amp;","&amp;I40*[2]材料辅助表!$S$7&amp;","&amp;I40*[2]材料辅助表!$S$8&amp;","&amp;I40*[2]材料辅助表!$S$9&amp;","&amp;I40*[2]材料辅助表!$S$10&amp;","&amp;I40*[2]材料辅助表!$S$11&amp;","&amp;I40*[2]材料辅助表!$S$12&amp;","&amp;I40*[2]材料辅助表!$S$13&amp;","&amp;I40*[2]材料辅助表!$S$14&amp;","&amp;I40*[2]材料辅助表!$S$15&amp;","&amp;I40*[2]材料辅助表!$S$16&amp;","&amp;I40*[2]材料辅助表!$S$17&amp;","&amp;I40*[2]材料辅助表!$S$18&amp;","&amp;I40*[2]材料辅助表!$S$19&amp;"]"</f>
        <v>[3.33,3.885,4.44,4.995,5.55,6.105,6.66,7.215,7.77,8.325,8.88,9.435,9.99,10.545,11.1]</v>
      </c>
      <c r="K40">
        <v>7</v>
      </c>
      <c r="L40">
        <f>VLOOKUP(C40,'[2]怪兽属性表（不能直接调整）'!$A$2:$E$37,4,FALSE)</f>
        <v>4.7</v>
      </c>
      <c r="M40" t="str">
        <f>"["&amp;L40*[2]材料辅助表!$U$5&amp;","&amp;L40*[2]材料辅助表!$U$6&amp;","&amp;L40*[2]材料辅助表!$U$7&amp;","&amp;L40*[2]材料辅助表!$U$8&amp;","&amp;L40*[2]材料辅助表!$U$9&amp;","&amp;L40*[2]材料辅助表!$U$10&amp;","&amp;L40*[2]材料辅助表!$U$11&amp;","&amp;L40*[2]材料辅助表!$U$12&amp;","&amp;L40*[2]材料辅助表!$U$13&amp;","&amp;L40*[2]材料辅助表!$U$14&amp;","&amp;L40*[2]材料辅助表!$U$15&amp;","&amp;L40*[2]材料辅助表!$U$16&amp;","&amp;L40*[2]材料辅助表!$U$17&amp;","&amp;L40*[2]材料辅助表!$U$18&amp;","&amp;L40*[2]材料辅助表!$U$19&amp;"]"</f>
        <v>[0.705,0.8225,0.94,1.0575,1.175,1.2925,1.41,1.5275,1.645,1.7625,1.88,1.9975,2.115,2.2325,2.35]</v>
      </c>
      <c r="N40" s="264">
        <v>4</v>
      </c>
      <c r="O40" s="202">
        <v>3</v>
      </c>
      <c r="P40" s="265">
        <v>2</v>
      </c>
      <c r="Q40" t="s">
        <v>15792</v>
      </c>
      <c r="R40" t="str">
        <f>"["&amp;VLOOKUP(AJ40,[2]特殊属性调整!$B$18:$D$25,3,FALSE)&amp;","&amp;VLOOKUP(AJ40,[2]特殊属性调整!$B$18:$D$25,2,FALSE)&amp;"]"</f>
        <v>[2,3]</v>
      </c>
      <c r="S40" t="str">
        <f>"["&amp;VLOOKUP(AK40,[2]特殊属性调整!$B$18:$D$25,3,FALSE)&amp;","&amp;VLOOKUP(AK40,[2]特殊属性调整!$B$18:$D$25,2,FALSE)*1.5&amp;"]"</f>
        <v>[2,4.5]</v>
      </c>
      <c r="T40" t="str">
        <f>"["&amp;VLOOKUP(AL40,[2]特殊属性调整!$B$18:$D$25,3,FALSE)&amp;","&amp;VLOOKUP(AL40,[2]特殊属性调整!$B$18:$D$25,2,FALSE)*2&amp;"]"</f>
        <v>[2,6]</v>
      </c>
      <c r="U40" t="str">
        <f>"[["&amp;VLOOKUP($N40,[2]材料辅助表!$H$27:$L$35,2,FALSE)&amp;","&amp;[2]材料辅助表!I$38&amp;"]]"</f>
        <v>[[301104,1]]</v>
      </c>
      <c r="V40" t="str">
        <f>"[["&amp;VLOOKUP($N40,[2]材料辅助表!$H$27:$L$35,3,FALSE)&amp;","&amp;[2]材料辅助表!I$39&amp;"]]"</f>
        <v>[[301204,3]]</v>
      </c>
      <c r="W40" t="str">
        <f>"[["&amp;VLOOKUP($Q40,[2]材料辅助表!$H$27:$L$35,4,FALSE)&amp;","&amp;[2]材料辅助表!L$40&amp;"],["&amp;VLOOKUP($N40,[2]材料辅助表!$H$27:$L$35,4,FALSE)&amp;","&amp;[2]材料辅助表!I$40&amp;"]]"</f>
        <v>[[301307,1],[301304,5]]</v>
      </c>
      <c r="X40" t="str">
        <f>"[["&amp;VLOOKUP($Q40,[2]材料辅助表!$H$27:$L$35,5,FALSE)&amp;","&amp;[2]材料辅助表!L$41&amp;"],["&amp;VLOOKUP($N40,[2]材料辅助表!$H$27:$L$35,5,FALSE)&amp;","&amp;[2]材料辅助表!I$41&amp;"]]"</f>
        <v>[[301407,2],[301404,8]]</v>
      </c>
      <c r="Y40" t="str">
        <f>"[["&amp;VLOOKUP($Q40,[2]材料辅助表!$H$27:$M$35,6,FALSE)&amp;","&amp;[2]材料辅助表!L$42&amp;"],["&amp;VLOOKUP($N40,[2]材料辅助表!$H$27:$M$35,6,FALSE)&amp;","&amp;[2]材料辅助表!I$42&amp;"],["&amp;VLOOKUP($O40,[2]材料辅助表!$H$27:$M$35,5,FALSE)&amp;","&amp;[2]材料辅助表!J$42&amp;"]]"</f>
        <v>[[301507,3],[301504,10],[301403,3]]</v>
      </c>
      <c r="Z40" t="str">
        <f>"[["&amp;VLOOKUP($Q40,[2]材料辅助表!$H$27:$N$35,7,FALSE)&amp;","&amp;[2]材料辅助表!L$43&amp;"],["&amp;VLOOKUP($N40,[2]材料辅助表!$H$27:$N$35,7,FALSE)&amp;","&amp;[2]材料辅助表!I$43&amp;"],["&amp;VLOOKUP($O40,[2]材料辅助表!$H$27:$N$35,6,FALSE)&amp;","&amp;[2]材料辅助表!J$43&amp;"]]"</f>
        <v>[[301607,5],[301604,15],[301503,5]]</v>
      </c>
      <c r="AA40" t="str">
        <f>"[["&amp;VLOOKUP($Q40,[2]材料辅助表!$H$27:$O$35,8,FALSE)&amp;","&amp;[2]材料辅助表!L$44&amp;"],["&amp;VLOOKUP($N40,[2]材料辅助表!$H$27:$O$35,8,FALSE)&amp;","&amp;[2]材料辅助表!I$44&amp;"],["&amp;VLOOKUP($O40,[2]材料辅助表!$H$27:$O$35,8,FALSE)&amp;","&amp;[2]材料辅助表!J$44&amp;"],["&amp;VLOOKUP($P40,[2]材料辅助表!$H$27:$P$35,7,FALSE)&amp;","&amp;[2]材料辅助表!K$44&amp;"]]"</f>
        <v>[[301707,8],[301704,10],[301703,10],[301602,5]]</v>
      </c>
      <c r="AB40" t="str">
        <f>"[["&amp;VLOOKUP($Q40,[2]材料辅助表!$H$27:$P$35,9,FALSE)&amp;","&amp;[2]材料辅助表!L$45&amp;"],["&amp;VLOOKUP($N40,[2]材料辅助表!$H$27:$P$35,9,FALSE)&amp;","&amp;[2]材料辅助表!I$45&amp;"],["&amp;VLOOKUP($O40,[2]材料辅助表!$H$27:$P$35,9,FALSE)&amp;","&amp;[2]材料辅助表!J$45&amp;"],["&amp;VLOOKUP($P40,[2]材料辅助表!$H$27:$P$35,8,FALSE)&amp;","&amp;[2]材料辅助表!K$45&amp;"]]"</f>
        <v>[[301807,10],[301804,15],[301803,15],[301702,8]]</v>
      </c>
      <c r="AC40" t="str">
        <f>"[["&amp;VLOOKUP($Q40,[2]材料辅助表!$H$27:$Q$35,10,FALSE)&amp;","&amp;[2]材料辅助表!L$46&amp;"],["&amp;VLOOKUP($N40,[2]材料辅助表!$H$27:$Q$35,10,FALSE)&amp;","&amp;[2]材料辅助表!I$46&amp;"],["&amp;VLOOKUP($O40,[2]材料辅助表!$H$27:$Q$35,10,FALSE)&amp;","&amp;[2]材料辅助表!J$46&amp;"],["&amp;VLOOKUP($P40,[2]材料辅助表!$H$27:$Q$35,9,FALSE)&amp;","&amp;[2]材料辅助表!K$46&amp;"]]"</f>
        <v>[[301907,12],[301904,18],[301903,18],[301802,10]]</v>
      </c>
      <c r="AD40" t="str">
        <f>"[["&amp;VLOOKUP($Q40,[2]材料辅助表!$H$27:$R$35,11,FALSE)&amp;","&amp;[2]材料辅助表!L$47&amp;"],["&amp;VLOOKUP($N40,[2]材料辅助表!$H$27:$R$35,11,FALSE)&amp;","&amp;[2]材料辅助表!I$47&amp;"],["&amp;VLOOKUP($O40,[2]材料辅助表!$H$27:$R$35,11,FALSE)&amp;","&amp;[2]材料辅助表!J$47&amp;"],["&amp;VLOOKUP($P40,[2]材料辅助表!$H$27:$R$35,10,FALSE)&amp;","&amp;[2]材料辅助表!K$47&amp;"]]"</f>
        <v>[[302007,15],[302004,25],[302003,25],[301902,12]]</v>
      </c>
      <c r="AE40" t="str">
        <f>"[["&amp;VLOOKUP($Q40,[2]材料辅助表!$H$27:$S$35,12,FALSE)&amp;","&amp;[2]材料辅助表!L$48&amp;"],["&amp;VLOOKUP($N40,[2]材料辅助表!$H$27:$S$35,12,FALSE)&amp;","&amp;[2]材料辅助表!I$48&amp;"],["&amp;VLOOKUP($O40,[2]材料辅助表!$H$27:$S$35,12,FALSE)&amp;","&amp;[2]材料辅助表!J$48&amp;"],["&amp;VLOOKUP($P40,[2]材料辅助表!$H$27:$S$35,11,FALSE)&amp;","&amp;[2]材料辅助表!K$48&amp;"]]"</f>
        <v>[[302107,18],[302104,30],[302103,30],[302002,15]]</v>
      </c>
      <c r="AF40" t="str">
        <f>"[["&amp;VLOOKUP($Q40,[2]材料辅助表!$H$27:$V$35,13,FALSE)&amp;","&amp;[2]材料辅助表!L$49&amp;"],["&amp;VLOOKUP($N40,[2]材料辅助表!$H$27:$V$35,13,FALSE)&amp;","&amp;[2]材料辅助表!I$49&amp;"],["&amp;VLOOKUP($O40,[2]材料辅助表!$H$27:$V$35,13,FALSE)&amp;","&amp;[2]材料辅助表!J$49&amp;"],["&amp;VLOOKUP($P40,[2]材料辅助表!$H$27:$V$35,12,FALSE)&amp;","&amp;[2]材料辅助表!K$49&amp;"]]"</f>
        <v>[[302207,21],[302204,35],[302203,35],[302102,18]]</v>
      </c>
      <c r="AG40" t="str">
        <f>"[["&amp;VLOOKUP($Q40,[2]材料辅助表!$H$27:$V$35,14,FALSE)&amp;","&amp;[2]材料辅助表!L$50&amp;"],["&amp;VLOOKUP($N40,[2]材料辅助表!$H$27:$V$35,14,FALSE)&amp;","&amp;[2]材料辅助表!I$50&amp;"],["&amp;VLOOKUP($O40,[2]材料辅助表!$H$27:$V$35,14,FALSE)&amp;","&amp;[2]材料辅助表!J$50&amp;"],["&amp;VLOOKUP($P40,[2]材料辅助表!$H$27:$V$35,13,FALSE)&amp;","&amp;[2]材料辅助表!K$50&amp;"]]"</f>
        <v>[[302307,24],[302304,40],[302303,40],[302202,25]]</v>
      </c>
      <c r="AH40" t="str">
        <f>"[["&amp;VLOOKUP($Q40,[2]材料辅助表!$H$27:$V$35,15,FALSE)&amp;","&amp;[2]材料辅助表!L$51&amp;"],["&amp;VLOOKUP($N40,[2]材料辅助表!$H$27:$V$35,15,FALSE)&amp;","&amp;[2]材料辅助表!I$51&amp;"],["&amp;VLOOKUP($O40,[2]材料辅助表!$H$27:$V$35,15,FALSE)&amp;","&amp;[2]材料辅助表!J$51&amp;"],["&amp;VLOOKUP($P40,[2]材料辅助表!$H$27:$V$35,14,FALSE)&amp;","&amp;[2]材料辅助表!K$51&amp;"]]"</f>
        <v>[[302407,27],[302404,45],[302403,45],[302302,30]]</v>
      </c>
      <c r="AI40" s="158" t="s">
        <v>15838</v>
      </c>
      <c r="AJ40" s="263" t="s">
        <v>11978</v>
      </c>
      <c r="AK40" s="263" t="s">
        <v>11978</v>
      </c>
      <c r="AL40" s="263" t="s">
        <v>11978</v>
      </c>
    </row>
    <row r="41" spans="1:38" ht="15" thickBot="1">
      <c r="A41">
        <v>2014</v>
      </c>
      <c r="B41" s="259" t="s">
        <v>15885</v>
      </c>
      <c r="C41" s="55" t="s">
        <v>15879</v>
      </c>
      <c r="D41" t="str">
        <f t="shared" si="0"/>
        <v>e_2014</v>
      </c>
      <c r="E41" t="s">
        <v>15886</v>
      </c>
      <c r="F41" t="str">
        <f t="shared" si="1"/>
        <v>NAME_2014</v>
      </c>
      <c r="G41" t="s">
        <v>11979</v>
      </c>
      <c r="H41">
        <v>6</v>
      </c>
      <c r="I41">
        <f>VLOOKUP(C41,'[2]怪兽属性表（不能直接调整）'!$A$2:$E$37,VLOOKUP([2]equipment!G41,[2]材料辅助表!$I$13:$K$16,3,FALSE),FALSE)</f>
        <v>269.10000000000002</v>
      </c>
      <c r="J41" t="str">
        <f>"["&amp;I41*[2]材料辅助表!$S$5&amp;","&amp;I41*[2]材料辅助表!$S$6&amp;","&amp;I41*[2]材料辅助表!$S$7&amp;","&amp;I41*[2]材料辅助表!$S$8&amp;","&amp;I41*[2]材料辅助表!$S$9&amp;","&amp;I41*[2]材料辅助表!$S$10&amp;","&amp;I41*[2]材料辅助表!$S$11&amp;","&amp;I41*[2]材料辅助表!$S$12&amp;","&amp;I41*[2]材料辅助表!$S$13&amp;","&amp;I41*[2]材料辅助表!$S$14&amp;","&amp;I41*[2]材料辅助表!$S$15&amp;","&amp;I41*[2]材料辅助表!$S$16&amp;","&amp;I41*[2]材料辅助表!$S$17&amp;","&amp;I41*[2]材料辅助表!$S$18&amp;","&amp;I41*[2]材料辅助表!$S$19&amp;"]"</f>
        <v>[80.73,94.185,107.64,121.095,134.55,148.005,161.46,174.915,188.37,201.825,215.28,228.735,242.19,255.645,269.1]</v>
      </c>
      <c r="K41">
        <v>7</v>
      </c>
      <c r="L41">
        <f>VLOOKUP(C41,'[2]怪兽属性表（不能直接调整）'!$A$2:$E$37,4,FALSE)</f>
        <v>4.7</v>
      </c>
      <c r="M41" t="str">
        <f>"["&amp;L41*[2]材料辅助表!$U$5&amp;","&amp;L41*[2]材料辅助表!$U$6&amp;","&amp;L41*[2]材料辅助表!$U$7&amp;","&amp;L41*[2]材料辅助表!$U$8&amp;","&amp;L41*[2]材料辅助表!$U$9&amp;","&amp;L41*[2]材料辅助表!$U$10&amp;","&amp;L41*[2]材料辅助表!$U$11&amp;","&amp;L41*[2]材料辅助表!$U$12&amp;","&amp;L41*[2]材料辅助表!$U$13&amp;","&amp;L41*[2]材料辅助表!$U$14&amp;","&amp;L41*[2]材料辅助表!$U$15&amp;","&amp;L41*[2]材料辅助表!$U$16&amp;","&amp;L41*[2]材料辅助表!$U$17&amp;","&amp;L41*[2]材料辅助表!$U$18&amp;","&amp;L41*[2]材料辅助表!$U$19&amp;"]"</f>
        <v>[0.705,0.8225,0.94,1.0575,1.175,1.2925,1.41,1.5275,1.645,1.7625,1.88,1.9975,2.115,2.2325,2.35]</v>
      </c>
      <c r="N41" s="266">
        <v>5</v>
      </c>
      <c r="O41" s="267">
        <v>2</v>
      </c>
      <c r="P41" s="268">
        <v>1</v>
      </c>
      <c r="Q41" t="s">
        <v>15792</v>
      </c>
      <c r="R41" t="str">
        <f>"["&amp;VLOOKUP(AJ41,[2]特殊属性调整!$B$18:$D$25,3,FALSE)&amp;","&amp;VLOOKUP(AJ41,[2]特殊属性调整!$B$18:$D$25,2,FALSE)&amp;"]"</f>
        <v>[5,3]</v>
      </c>
      <c r="S41" t="str">
        <f>"["&amp;VLOOKUP(AK41,[2]特殊属性调整!$B$18:$D$25,3,FALSE)&amp;","&amp;VLOOKUP(AK41,[2]特殊属性调整!$B$18:$D$25,2,FALSE)*1.5&amp;"]"</f>
        <v>[5,4.5]</v>
      </c>
      <c r="T41" t="str">
        <f>"["&amp;VLOOKUP(AK38,[2]特殊属性调整!$B$18:$D$25,3,FALSE)&amp;","&amp;VLOOKUP(AK38,[2]特殊属性调整!$B$18:$D$25,2,FALSE)*2&amp;"]"</f>
        <v>[2,6]</v>
      </c>
      <c r="U41" t="str">
        <f>"[["&amp;VLOOKUP($N41,[2]材料辅助表!$H$27:$L$35,2,FALSE)&amp;","&amp;[2]材料辅助表!I$38&amp;"]]"</f>
        <v>[[301105,1]]</v>
      </c>
      <c r="V41" t="str">
        <f>"[["&amp;VLOOKUP($N41,[2]材料辅助表!$H$27:$L$35,3,FALSE)&amp;","&amp;[2]材料辅助表!I$39&amp;"]]"</f>
        <v>[[301205,3]]</v>
      </c>
      <c r="W41" t="str">
        <f>"[["&amp;VLOOKUP($Q41,[2]材料辅助表!$H$27:$L$35,4,FALSE)&amp;","&amp;[2]材料辅助表!L$40&amp;"],["&amp;VLOOKUP($N41,[2]材料辅助表!$H$27:$L$35,4,FALSE)&amp;","&amp;[2]材料辅助表!I$40&amp;"]]"</f>
        <v>[[301307,1],[301305,5]]</v>
      </c>
      <c r="X41" t="str">
        <f>"[["&amp;VLOOKUP($Q41,[2]材料辅助表!$H$27:$L$35,5,FALSE)&amp;","&amp;[2]材料辅助表!L$41&amp;"],["&amp;VLOOKUP($N41,[2]材料辅助表!$H$27:$L$35,5,FALSE)&amp;","&amp;[2]材料辅助表!I$41&amp;"]]"</f>
        <v>[[301407,2],[301405,8]]</v>
      </c>
      <c r="Y41" t="str">
        <f>"[["&amp;VLOOKUP($Q41,[2]材料辅助表!$H$27:$M$35,6,FALSE)&amp;","&amp;[2]材料辅助表!L$42&amp;"],["&amp;VLOOKUP($N41,[2]材料辅助表!$H$27:$M$35,6,FALSE)&amp;","&amp;[2]材料辅助表!I$42&amp;"],["&amp;VLOOKUP($O41,[2]材料辅助表!$H$27:$M$35,5,FALSE)&amp;","&amp;[2]材料辅助表!J$42&amp;"]]"</f>
        <v>[[301507,3],[301505,10],[301402,3]]</v>
      </c>
      <c r="Z41" t="str">
        <f>"[["&amp;VLOOKUP($Q41,[2]材料辅助表!$H$27:$N$35,7,FALSE)&amp;","&amp;[2]材料辅助表!L$43&amp;"],["&amp;VLOOKUP($N41,[2]材料辅助表!$H$27:$N$35,7,FALSE)&amp;","&amp;[2]材料辅助表!I$43&amp;"],["&amp;VLOOKUP($O41,[2]材料辅助表!$H$27:$N$35,6,FALSE)&amp;","&amp;[2]材料辅助表!J$43&amp;"]]"</f>
        <v>[[301607,5],[301605,15],[301502,5]]</v>
      </c>
      <c r="AA41" t="str">
        <f>"[["&amp;VLOOKUP($Q41,[2]材料辅助表!$H$27:$O$35,8,FALSE)&amp;","&amp;[2]材料辅助表!L$44&amp;"],["&amp;VLOOKUP($N41,[2]材料辅助表!$H$27:$O$35,8,FALSE)&amp;","&amp;[2]材料辅助表!I$44&amp;"],["&amp;VLOOKUP($O41,[2]材料辅助表!$H$27:$O$35,8,FALSE)&amp;","&amp;[2]材料辅助表!J$44&amp;"],["&amp;VLOOKUP($P41,[2]材料辅助表!$H$27:$P$35,7,FALSE)&amp;","&amp;[2]材料辅助表!K$44&amp;"]]"</f>
        <v>[[301707,8],[301705,10],[301702,10],[301601,5]]</v>
      </c>
      <c r="AB41" t="str">
        <f>"[["&amp;VLOOKUP($Q41,[2]材料辅助表!$H$27:$P$35,9,FALSE)&amp;","&amp;[2]材料辅助表!L$45&amp;"],["&amp;VLOOKUP($N41,[2]材料辅助表!$H$27:$P$35,9,FALSE)&amp;","&amp;[2]材料辅助表!I$45&amp;"],["&amp;VLOOKUP($O41,[2]材料辅助表!$H$27:$P$35,9,FALSE)&amp;","&amp;[2]材料辅助表!J$45&amp;"],["&amp;VLOOKUP($P41,[2]材料辅助表!$H$27:$P$35,8,FALSE)&amp;","&amp;[2]材料辅助表!K$45&amp;"]]"</f>
        <v>[[301807,10],[301805,15],[301802,15],[301701,8]]</v>
      </c>
      <c r="AC41" t="str">
        <f>"[["&amp;VLOOKUP($Q41,[2]材料辅助表!$H$27:$Q$35,10,FALSE)&amp;","&amp;[2]材料辅助表!L$46&amp;"],["&amp;VLOOKUP($N41,[2]材料辅助表!$H$27:$Q$35,10,FALSE)&amp;","&amp;[2]材料辅助表!I$46&amp;"],["&amp;VLOOKUP($O41,[2]材料辅助表!$H$27:$Q$35,10,FALSE)&amp;","&amp;[2]材料辅助表!J$46&amp;"],["&amp;VLOOKUP($P41,[2]材料辅助表!$H$27:$Q$35,9,FALSE)&amp;","&amp;[2]材料辅助表!K$46&amp;"]]"</f>
        <v>[[301907,12],[301905,18],[301902,18],[301801,10]]</v>
      </c>
      <c r="AD41" t="str">
        <f>"[["&amp;VLOOKUP($Q41,[2]材料辅助表!$H$27:$R$35,11,FALSE)&amp;","&amp;[2]材料辅助表!L$47&amp;"],["&amp;VLOOKUP($N41,[2]材料辅助表!$H$27:$R$35,11,FALSE)&amp;","&amp;[2]材料辅助表!I$47&amp;"],["&amp;VLOOKUP($O41,[2]材料辅助表!$H$27:$R$35,11,FALSE)&amp;","&amp;[2]材料辅助表!J$47&amp;"],["&amp;VLOOKUP($P41,[2]材料辅助表!$H$27:$R$35,10,FALSE)&amp;","&amp;[2]材料辅助表!K$47&amp;"]]"</f>
        <v>[[302007,15],[302005,25],[302002,25],[301901,12]]</v>
      </c>
      <c r="AE41" t="str">
        <f>"[["&amp;VLOOKUP($Q41,[2]材料辅助表!$H$27:$S$35,12,FALSE)&amp;","&amp;[2]材料辅助表!L$48&amp;"],["&amp;VLOOKUP($N41,[2]材料辅助表!$H$27:$S$35,12,FALSE)&amp;","&amp;[2]材料辅助表!I$48&amp;"],["&amp;VLOOKUP($O41,[2]材料辅助表!$H$27:$S$35,12,FALSE)&amp;","&amp;[2]材料辅助表!J$48&amp;"],["&amp;VLOOKUP($P41,[2]材料辅助表!$H$27:$S$35,11,FALSE)&amp;","&amp;[2]材料辅助表!K$48&amp;"]]"</f>
        <v>[[302107,18],[302105,30],[302102,30],[302001,15]]</v>
      </c>
      <c r="AF41" t="str">
        <f>"[["&amp;VLOOKUP($Q41,[2]材料辅助表!$H$27:$V$35,13,FALSE)&amp;","&amp;[2]材料辅助表!L$49&amp;"],["&amp;VLOOKUP($N41,[2]材料辅助表!$H$27:$V$35,13,FALSE)&amp;","&amp;[2]材料辅助表!I$49&amp;"],["&amp;VLOOKUP($O41,[2]材料辅助表!$H$27:$V$35,13,FALSE)&amp;","&amp;[2]材料辅助表!J$49&amp;"],["&amp;VLOOKUP($P41,[2]材料辅助表!$H$27:$V$35,12,FALSE)&amp;","&amp;[2]材料辅助表!K$49&amp;"]]"</f>
        <v>[[302207,21],[302205,35],[302202,35],[302101,18]]</v>
      </c>
      <c r="AG41" t="str">
        <f>"[["&amp;VLOOKUP($Q41,[2]材料辅助表!$H$27:$V$35,14,FALSE)&amp;","&amp;[2]材料辅助表!L$50&amp;"],["&amp;VLOOKUP($N41,[2]材料辅助表!$H$27:$V$35,14,FALSE)&amp;","&amp;[2]材料辅助表!I$50&amp;"],["&amp;VLOOKUP($O41,[2]材料辅助表!$H$27:$V$35,14,FALSE)&amp;","&amp;[2]材料辅助表!J$50&amp;"],["&amp;VLOOKUP($P41,[2]材料辅助表!$H$27:$V$35,13,FALSE)&amp;","&amp;[2]材料辅助表!K$50&amp;"]]"</f>
        <v>[[302307,24],[302305,40],[302302,40],[302201,25]]</v>
      </c>
      <c r="AH41" t="str">
        <f>"[["&amp;VLOOKUP($Q41,[2]材料辅助表!$H$27:$V$35,15,FALSE)&amp;","&amp;[2]材料辅助表!L$51&amp;"],["&amp;VLOOKUP($N41,[2]材料辅助表!$H$27:$V$35,15,FALSE)&amp;","&amp;[2]材料辅助表!I$51&amp;"],["&amp;VLOOKUP($O41,[2]材料辅助表!$H$27:$V$35,15,FALSE)&amp;","&amp;[2]材料辅助表!J$51&amp;"],["&amp;VLOOKUP($P41,[2]材料辅助表!$H$27:$V$35,14,FALSE)&amp;","&amp;[2]材料辅助表!K$51&amp;"]]"</f>
        <v>[[302407,27],[302405,45],[302402,45],[302301,30]]</v>
      </c>
      <c r="AI41" s="276" t="s">
        <v>15841</v>
      </c>
      <c r="AJ41" s="263" t="s">
        <v>11979</v>
      </c>
      <c r="AK41" s="263" t="s">
        <v>11979</v>
      </c>
      <c r="AL41" s="263" t="s">
        <v>11979</v>
      </c>
    </row>
    <row r="42" spans="1:38" ht="15" thickBot="1">
      <c r="A42">
        <v>2021</v>
      </c>
      <c r="B42" s="259" t="s">
        <v>15887</v>
      </c>
      <c r="C42" s="55" t="s">
        <v>15888</v>
      </c>
      <c r="D42" t="str">
        <f t="shared" si="0"/>
        <v>e_2021</v>
      </c>
      <c r="E42" s="165" t="s">
        <v>15889</v>
      </c>
      <c r="F42" t="str">
        <f t="shared" si="1"/>
        <v>NAME_2021</v>
      </c>
      <c r="G42" t="s">
        <v>11978</v>
      </c>
      <c r="H42">
        <v>3</v>
      </c>
      <c r="I42">
        <f>VLOOKUP(C42,'[2]怪兽属性表（不能直接调整）'!$A$2:$E$37,VLOOKUP([2]equipment!G42,[2]材料辅助表!$I$13:$K$16,3,FALSE),FALSE)</f>
        <v>5.46</v>
      </c>
      <c r="J42" t="str">
        <f>"["&amp;I42*[2]材料辅助表!$S$5&amp;","&amp;I42*[2]材料辅助表!$S$6&amp;","&amp;I42*[2]材料辅助表!$S$7&amp;","&amp;I42*[2]材料辅助表!$S$8&amp;","&amp;I42*[2]材料辅助表!$S$9&amp;","&amp;I42*[2]材料辅助表!$S$10&amp;","&amp;I42*[2]材料辅助表!$S$11&amp;","&amp;I42*[2]材料辅助表!$S$12&amp;","&amp;I42*[2]材料辅助表!$S$13&amp;","&amp;I42*[2]材料辅助表!$S$14&amp;","&amp;I42*[2]材料辅助表!$S$15&amp;","&amp;I42*[2]材料辅助表!$S$16&amp;","&amp;I42*[2]材料辅助表!$S$17&amp;","&amp;I42*[2]材料辅助表!$S$18&amp;","&amp;I42*[2]材料辅助表!$S$19&amp;"]"</f>
        <v>[1.638,1.911,2.184,2.457,2.73,3.003,3.276,3.549,3.822,4.095,4.368,4.641,4.914,5.187,5.46]</v>
      </c>
      <c r="K42">
        <v>7</v>
      </c>
      <c r="L42">
        <f>VLOOKUP(C42,'[2]怪兽属性表（不能直接调整）'!$A$2:$E$37,4,FALSE)</f>
        <v>5.3</v>
      </c>
      <c r="M42" t="str">
        <f>"["&amp;L42*[2]材料辅助表!$U$5&amp;","&amp;L42*[2]材料辅助表!$U$6&amp;","&amp;L42*[2]材料辅助表!$U$7&amp;","&amp;L42*[2]材料辅助表!$U$8&amp;","&amp;L42*[2]材料辅助表!$U$9&amp;","&amp;L42*[2]材料辅助表!$U$10&amp;","&amp;L42*[2]材料辅助表!$U$11&amp;","&amp;L42*[2]材料辅助表!$U$12&amp;","&amp;L42*[2]材料辅助表!$U$13&amp;","&amp;L42*[2]材料辅助表!$U$14&amp;","&amp;L42*[2]材料辅助表!$U$15&amp;","&amp;L42*[2]材料辅助表!$U$16&amp;","&amp;L42*[2]材料辅助表!$U$17&amp;","&amp;L42*[2]材料辅助表!$U$18&amp;","&amp;L42*[2]材料辅助表!$U$19&amp;"]"</f>
        <v>[0.795,0.9275,1.06,1.1925,1.325,1.4575,1.59,1.7225,1.855,1.9875,2.12,2.2525,2.385,2.5175,2.65]</v>
      </c>
      <c r="N42" s="260">
        <v>3</v>
      </c>
      <c r="O42" s="261">
        <v>1</v>
      </c>
      <c r="P42" s="262">
        <v>4</v>
      </c>
      <c r="Q42" t="s">
        <v>15792</v>
      </c>
      <c r="R42" t="str">
        <f>"["&amp;VLOOKUP(AJ42,[2]特殊属性调整!$B$18:$D$25,3,FALSE)&amp;","&amp;VLOOKUP(AJ42,[2]特殊属性调整!$B$18:$D$25,2,FALSE)&amp;"]"</f>
        <v>[2,3]</v>
      </c>
      <c r="S42" t="str">
        <f>"["&amp;VLOOKUP(AK42,[2]特殊属性调整!$B$18:$D$25,3,FALSE)&amp;","&amp;VLOOKUP(AK42,[2]特殊属性调整!$B$18:$D$25,2,FALSE)*1.5&amp;"]"</f>
        <v>[2,4.5]</v>
      </c>
      <c r="T42" t="str">
        <f>"["&amp;VLOOKUP(AL45,[2]特殊属性调整!$B$18:$D$25,3,FALSE)&amp;","&amp;VLOOKUP(AL45,[2]特殊属性调整!$B$18:$D$25,2,FALSE)*2&amp;"]"</f>
        <v>[5,6]</v>
      </c>
      <c r="U42" t="str">
        <f>"[["&amp;VLOOKUP($N42,[2]材料辅助表!$H$27:$L$35,2,FALSE)&amp;","&amp;[2]材料辅助表!I$38&amp;"]]"</f>
        <v>[[301103,1]]</v>
      </c>
      <c r="V42" t="str">
        <f>"[["&amp;VLOOKUP($N42,[2]材料辅助表!$H$27:$L$35,3,FALSE)&amp;","&amp;[2]材料辅助表!I$39&amp;"]]"</f>
        <v>[[301203,3]]</v>
      </c>
      <c r="W42" t="str">
        <f>"[["&amp;VLOOKUP($Q42,[2]材料辅助表!$H$27:$L$35,4,FALSE)&amp;","&amp;[2]材料辅助表!L$40&amp;"],["&amp;VLOOKUP($N42,[2]材料辅助表!$H$27:$L$35,4,FALSE)&amp;","&amp;[2]材料辅助表!I$40&amp;"]]"</f>
        <v>[[301307,1],[301303,5]]</v>
      </c>
      <c r="X42" t="str">
        <f>"[["&amp;VLOOKUP($Q42,[2]材料辅助表!$H$27:$L$35,5,FALSE)&amp;","&amp;[2]材料辅助表!L$41&amp;"],["&amp;VLOOKUP($N42,[2]材料辅助表!$H$27:$L$35,5,FALSE)&amp;","&amp;[2]材料辅助表!I$41&amp;"]]"</f>
        <v>[[301407,2],[301403,8]]</v>
      </c>
      <c r="Y42" t="str">
        <f>"[["&amp;VLOOKUP($Q42,[2]材料辅助表!$H$27:$M$35,6,FALSE)&amp;","&amp;[2]材料辅助表!L$42&amp;"],["&amp;VLOOKUP($N42,[2]材料辅助表!$H$27:$M$35,6,FALSE)&amp;","&amp;[2]材料辅助表!I$42&amp;"],["&amp;VLOOKUP($O42,[2]材料辅助表!$H$27:$M$35,5,FALSE)&amp;","&amp;[2]材料辅助表!J$42&amp;"]]"</f>
        <v>[[301507,3],[301503,10],[301401,3]]</v>
      </c>
      <c r="Z42" t="str">
        <f>"[["&amp;VLOOKUP($Q42,[2]材料辅助表!$H$27:$N$35,7,FALSE)&amp;","&amp;[2]材料辅助表!L$43&amp;"],["&amp;VLOOKUP($N42,[2]材料辅助表!$H$27:$N$35,7,FALSE)&amp;","&amp;[2]材料辅助表!I$43&amp;"],["&amp;VLOOKUP($O42,[2]材料辅助表!$H$27:$N$35,6,FALSE)&amp;","&amp;[2]材料辅助表!J$43&amp;"]]"</f>
        <v>[[301607,5],[301603,15],[301501,5]]</v>
      </c>
      <c r="AA42" t="str">
        <f>"[["&amp;VLOOKUP($Q42,[2]材料辅助表!$H$27:$O$35,8,FALSE)&amp;","&amp;[2]材料辅助表!L$44&amp;"],["&amp;VLOOKUP($N42,[2]材料辅助表!$H$27:$O$35,8,FALSE)&amp;","&amp;[2]材料辅助表!I$44&amp;"],["&amp;VLOOKUP($O42,[2]材料辅助表!$H$27:$O$35,8,FALSE)&amp;","&amp;[2]材料辅助表!J$44&amp;"],["&amp;VLOOKUP($P42,[2]材料辅助表!$H$27:$P$35,7,FALSE)&amp;","&amp;[2]材料辅助表!K$44&amp;"]]"</f>
        <v>[[301707,8],[301703,10],[301701,10],[301604,5]]</v>
      </c>
      <c r="AB42" t="str">
        <f>"[["&amp;VLOOKUP($Q42,[2]材料辅助表!$H$27:$P$35,9,FALSE)&amp;","&amp;[2]材料辅助表!L$45&amp;"],["&amp;VLOOKUP($N42,[2]材料辅助表!$H$27:$P$35,9,FALSE)&amp;","&amp;[2]材料辅助表!I$45&amp;"],["&amp;VLOOKUP($O42,[2]材料辅助表!$H$27:$P$35,9,FALSE)&amp;","&amp;[2]材料辅助表!J$45&amp;"],["&amp;VLOOKUP($P42,[2]材料辅助表!$H$27:$P$35,8,FALSE)&amp;","&amp;[2]材料辅助表!K$45&amp;"]]"</f>
        <v>[[301807,10],[301803,15],[301801,15],[301704,8]]</v>
      </c>
      <c r="AC42" t="str">
        <f>"[["&amp;VLOOKUP($Q42,[2]材料辅助表!$H$27:$Q$35,10,FALSE)&amp;","&amp;[2]材料辅助表!L$46&amp;"],["&amp;VLOOKUP($N42,[2]材料辅助表!$H$27:$Q$35,10,FALSE)&amp;","&amp;[2]材料辅助表!I$46&amp;"],["&amp;VLOOKUP($O42,[2]材料辅助表!$H$27:$Q$35,10,FALSE)&amp;","&amp;[2]材料辅助表!J$46&amp;"],["&amp;VLOOKUP($P42,[2]材料辅助表!$H$27:$Q$35,9,FALSE)&amp;","&amp;[2]材料辅助表!K$46&amp;"]]"</f>
        <v>[[301907,12],[301903,18],[301901,18],[301804,10]]</v>
      </c>
      <c r="AD42" t="str">
        <f>"[["&amp;VLOOKUP($Q42,[2]材料辅助表!$H$27:$R$35,11,FALSE)&amp;","&amp;[2]材料辅助表!L$47&amp;"],["&amp;VLOOKUP($N42,[2]材料辅助表!$H$27:$R$35,11,FALSE)&amp;","&amp;[2]材料辅助表!I$47&amp;"],["&amp;VLOOKUP($O42,[2]材料辅助表!$H$27:$R$35,11,FALSE)&amp;","&amp;[2]材料辅助表!J$47&amp;"],["&amp;VLOOKUP($P42,[2]材料辅助表!$H$27:$R$35,10,FALSE)&amp;","&amp;[2]材料辅助表!K$47&amp;"]]"</f>
        <v>[[302007,15],[302003,25],[302001,25],[301904,12]]</v>
      </c>
      <c r="AE42" t="str">
        <f>"[["&amp;VLOOKUP($Q42,[2]材料辅助表!$H$27:$S$35,12,FALSE)&amp;","&amp;[2]材料辅助表!L$48&amp;"],["&amp;VLOOKUP($N42,[2]材料辅助表!$H$27:$S$35,12,FALSE)&amp;","&amp;[2]材料辅助表!I$48&amp;"],["&amp;VLOOKUP($O42,[2]材料辅助表!$H$27:$S$35,12,FALSE)&amp;","&amp;[2]材料辅助表!J$48&amp;"],["&amp;VLOOKUP($P42,[2]材料辅助表!$H$27:$S$35,11,FALSE)&amp;","&amp;[2]材料辅助表!K$48&amp;"]]"</f>
        <v>[[302107,18],[302103,30],[302101,30],[302004,15]]</v>
      </c>
      <c r="AF42" t="str">
        <f>"[["&amp;VLOOKUP($Q42,[2]材料辅助表!$H$27:$V$35,13,FALSE)&amp;","&amp;[2]材料辅助表!L$49&amp;"],["&amp;VLOOKUP($N42,[2]材料辅助表!$H$27:$V$35,13,FALSE)&amp;","&amp;[2]材料辅助表!I$49&amp;"],["&amp;VLOOKUP($O42,[2]材料辅助表!$H$27:$V$35,13,FALSE)&amp;","&amp;[2]材料辅助表!J$49&amp;"],["&amp;VLOOKUP($P42,[2]材料辅助表!$H$27:$V$35,12,FALSE)&amp;","&amp;[2]材料辅助表!K$49&amp;"]]"</f>
        <v>[[302207,21],[302203,35],[302201,35],[302104,18]]</v>
      </c>
      <c r="AG42" t="str">
        <f>"[["&amp;VLOOKUP($Q42,[2]材料辅助表!$H$27:$V$35,14,FALSE)&amp;","&amp;[2]材料辅助表!L$50&amp;"],["&amp;VLOOKUP($N42,[2]材料辅助表!$H$27:$V$35,14,FALSE)&amp;","&amp;[2]材料辅助表!I$50&amp;"],["&amp;VLOOKUP($O42,[2]材料辅助表!$H$27:$V$35,14,FALSE)&amp;","&amp;[2]材料辅助表!J$50&amp;"],["&amp;VLOOKUP($P42,[2]材料辅助表!$H$27:$V$35,13,FALSE)&amp;","&amp;[2]材料辅助表!K$50&amp;"]]"</f>
        <v>[[302307,24],[302303,40],[302301,40],[302204,25]]</v>
      </c>
      <c r="AH42" t="str">
        <f>"[["&amp;VLOOKUP($Q42,[2]材料辅助表!$H$27:$V$35,15,FALSE)&amp;","&amp;[2]材料辅助表!L$51&amp;"],["&amp;VLOOKUP($N42,[2]材料辅助表!$H$27:$V$35,15,FALSE)&amp;","&amp;[2]材料辅助表!I$51&amp;"],["&amp;VLOOKUP($O42,[2]材料辅助表!$H$27:$V$35,15,FALSE)&amp;","&amp;[2]材料辅助表!J$51&amp;"],["&amp;VLOOKUP($P42,[2]材料辅助表!$H$27:$V$35,14,FALSE)&amp;","&amp;[2]材料辅助表!K$51&amp;"]]"</f>
        <v>[[302407,27],[302403,45],[302401,45],[302304,30]]</v>
      </c>
      <c r="AI42" s="270" t="s">
        <v>15832</v>
      </c>
      <c r="AJ42" s="263" t="s">
        <v>11978</v>
      </c>
      <c r="AK42" s="263" t="s">
        <v>11978</v>
      </c>
      <c r="AL42" s="263" t="s">
        <v>11978</v>
      </c>
    </row>
    <row r="43" spans="1:38" ht="15" thickBot="1">
      <c r="A43">
        <v>2022</v>
      </c>
      <c r="B43" s="259" t="s">
        <v>15890</v>
      </c>
      <c r="C43" s="55" t="s">
        <v>15888</v>
      </c>
      <c r="D43" t="str">
        <f t="shared" si="0"/>
        <v>e_2022</v>
      </c>
      <c r="E43" t="s">
        <v>15891</v>
      </c>
      <c r="F43" t="str">
        <f t="shared" si="1"/>
        <v>NAME_2022</v>
      </c>
      <c r="G43" t="s">
        <v>11979</v>
      </c>
      <c r="H43">
        <v>6</v>
      </c>
      <c r="I43">
        <f>VLOOKUP(C43,'[2]怪兽属性表（不能直接调整）'!$A$2:$E$37,VLOOKUP([2]equipment!G43,[2]材料辅助表!$I$13:$K$16,3,FALSE),FALSE)</f>
        <v>132.4</v>
      </c>
      <c r="J43" t="str">
        <f>"["&amp;I43*[2]材料辅助表!$S$5&amp;","&amp;I43*[2]材料辅助表!$S$6&amp;","&amp;I43*[2]材料辅助表!$S$7&amp;","&amp;I43*[2]材料辅助表!$S$8&amp;","&amp;I43*[2]材料辅助表!$S$9&amp;","&amp;I43*[2]材料辅助表!$S$10&amp;","&amp;I43*[2]材料辅助表!$S$11&amp;","&amp;I43*[2]材料辅助表!$S$12&amp;","&amp;I43*[2]材料辅助表!$S$13&amp;","&amp;I43*[2]材料辅助表!$S$14&amp;","&amp;I43*[2]材料辅助表!$S$15&amp;","&amp;I43*[2]材料辅助表!$S$16&amp;","&amp;I43*[2]材料辅助表!$S$17&amp;","&amp;I43*[2]材料辅助表!$S$18&amp;","&amp;I43*[2]材料辅助表!$S$19&amp;"]"</f>
        <v>[39.72,46.34,52.96,59.58,66.2,72.82,79.44,86.06,92.68,99.3,105.92,112.54,119.16,125.78,132.4]</v>
      </c>
      <c r="K43">
        <v>7</v>
      </c>
      <c r="L43">
        <f>VLOOKUP(C43,'[2]怪兽属性表（不能直接调整）'!$A$2:$E$37,4,FALSE)</f>
        <v>5.3</v>
      </c>
      <c r="M43" t="str">
        <f>"["&amp;L43*[2]材料辅助表!$U$5&amp;","&amp;L43*[2]材料辅助表!$U$6&amp;","&amp;L43*[2]材料辅助表!$U$7&amp;","&amp;L43*[2]材料辅助表!$U$8&amp;","&amp;L43*[2]材料辅助表!$U$9&amp;","&amp;L43*[2]材料辅助表!$U$10&amp;","&amp;L43*[2]材料辅助表!$U$11&amp;","&amp;L43*[2]材料辅助表!$U$12&amp;","&amp;L43*[2]材料辅助表!$U$13&amp;","&amp;L43*[2]材料辅助表!$U$14&amp;","&amp;L43*[2]材料辅助表!$U$15&amp;","&amp;L43*[2]材料辅助表!$U$16&amp;","&amp;L43*[2]材料辅助表!$U$17&amp;","&amp;L43*[2]材料辅助表!$U$18&amp;","&amp;L43*[2]材料辅助表!$U$19&amp;"]"</f>
        <v>[0.795,0.9275,1.06,1.1925,1.325,1.4575,1.59,1.7225,1.855,1.9875,2.12,2.2525,2.385,2.5175,2.65]</v>
      </c>
      <c r="N43" s="264">
        <v>2</v>
      </c>
      <c r="O43" s="202">
        <v>4</v>
      </c>
      <c r="P43" s="265">
        <v>3</v>
      </c>
      <c r="Q43" t="s">
        <v>15792</v>
      </c>
      <c r="R43" t="str">
        <f>"["&amp;VLOOKUP(AJ43,[2]特殊属性调整!$B$18:$D$25,3,FALSE)&amp;","&amp;VLOOKUP(AJ43,[2]特殊属性调整!$B$18:$D$25,2,FALSE)&amp;"]"</f>
        <v>[5,3]</v>
      </c>
      <c r="S43" t="str">
        <f>"["&amp;VLOOKUP(AK43,[2]特殊属性调整!$B$18:$D$25,3,FALSE)&amp;","&amp;VLOOKUP(AK43,[2]特殊属性调整!$B$18:$D$25,2,FALSE)*1.5&amp;"]"</f>
        <v>[5,4.5]</v>
      </c>
      <c r="T43" t="str">
        <f>"["&amp;VLOOKUP(AL43,[2]特殊属性调整!$B$18:$D$25,3,FALSE)&amp;","&amp;VLOOKUP(AL43,[2]特殊属性调整!$B$18:$D$25,2,FALSE)*2&amp;"]"</f>
        <v>[5,6]</v>
      </c>
      <c r="U43" t="str">
        <f>"[["&amp;VLOOKUP($N43,[2]材料辅助表!$H$27:$L$35,2,FALSE)&amp;","&amp;[2]材料辅助表!I$38&amp;"]]"</f>
        <v>[[301102,1]]</v>
      </c>
      <c r="V43" t="str">
        <f>"[["&amp;VLOOKUP($N43,[2]材料辅助表!$H$27:$L$35,3,FALSE)&amp;","&amp;[2]材料辅助表!I$39&amp;"]]"</f>
        <v>[[301202,3]]</v>
      </c>
      <c r="W43" t="str">
        <f>"[["&amp;VLOOKUP($Q43,[2]材料辅助表!$H$27:$L$35,4,FALSE)&amp;","&amp;[2]材料辅助表!L$40&amp;"],["&amp;VLOOKUP($N43,[2]材料辅助表!$H$27:$L$35,4,FALSE)&amp;","&amp;[2]材料辅助表!I$40&amp;"]]"</f>
        <v>[[301307,1],[301302,5]]</v>
      </c>
      <c r="X43" t="str">
        <f>"[["&amp;VLOOKUP($Q43,[2]材料辅助表!$H$27:$L$35,5,FALSE)&amp;","&amp;[2]材料辅助表!L$41&amp;"],["&amp;VLOOKUP($N43,[2]材料辅助表!$H$27:$L$35,5,FALSE)&amp;","&amp;[2]材料辅助表!I$41&amp;"]]"</f>
        <v>[[301407,2],[301402,8]]</v>
      </c>
      <c r="Y43" t="str">
        <f>"[["&amp;VLOOKUP($Q43,[2]材料辅助表!$H$27:$M$35,6,FALSE)&amp;","&amp;[2]材料辅助表!L$42&amp;"],["&amp;VLOOKUP($N43,[2]材料辅助表!$H$27:$M$35,6,FALSE)&amp;","&amp;[2]材料辅助表!I$42&amp;"],["&amp;VLOOKUP($O43,[2]材料辅助表!$H$27:$M$35,5,FALSE)&amp;","&amp;[2]材料辅助表!J$42&amp;"]]"</f>
        <v>[[301507,3],[301502,10],[301404,3]]</v>
      </c>
      <c r="Z43" t="str">
        <f>"[["&amp;VLOOKUP($Q43,[2]材料辅助表!$H$27:$N$35,7,FALSE)&amp;","&amp;[2]材料辅助表!L$43&amp;"],["&amp;VLOOKUP($N43,[2]材料辅助表!$H$27:$N$35,7,FALSE)&amp;","&amp;[2]材料辅助表!I$43&amp;"],["&amp;VLOOKUP($O43,[2]材料辅助表!$H$27:$N$35,6,FALSE)&amp;","&amp;[2]材料辅助表!J$43&amp;"]]"</f>
        <v>[[301607,5],[301602,15],[301504,5]]</v>
      </c>
      <c r="AA43" t="str">
        <f>"[["&amp;VLOOKUP($Q43,[2]材料辅助表!$H$27:$O$35,8,FALSE)&amp;","&amp;[2]材料辅助表!L$44&amp;"],["&amp;VLOOKUP($N43,[2]材料辅助表!$H$27:$O$35,8,FALSE)&amp;","&amp;[2]材料辅助表!I$44&amp;"],["&amp;VLOOKUP($O43,[2]材料辅助表!$H$27:$O$35,8,FALSE)&amp;","&amp;[2]材料辅助表!J$44&amp;"],["&amp;VLOOKUP($P43,[2]材料辅助表!$H$27:$P$35,7,FALSE)&amp;","&amp;[2]材料辅助表!K$44&amp;"]]"</f>
        <v>[[301707,8],[301702,10],[301704,10],[301603,5]]</v>
      </c>
      <c r="AB43" t="str">
        <f>"[["&amp;VLOOKUP($Q43,[2]材料辅助表!$H$27:$P$35,9,FALSE)&amp;","&amp;[2]材料辅助表!L$45&amp;"],["&amp;VLOOKUP($N43,[2]材料辅助表!$H$27:$P$35,9,FALSE)&amp;","&amp;[2]材料辅助表!I$45&amp;"],["&amp;VLOOKUP($O43,[2]材料辅助表!$H$27:$P$35,9,FALSE)&amp;","&amp;[2]材料辅助表!J$45&amp;"],["&amp;VLOOKUP($P43,[2]材料辅助表!$H$27:$P$35,8,FALSE)&amp;","&amp;[2]材料辅助表!K$45&amp;"]]"</f>
        <v>[[301807,10],[301802,15],[301804,15],[301703,8]]</v>
      </c>
      <c r="AC43" t="str">
        <f>"[["&amp;VLOOKUP($Q43,[2]材料辅助表!$H$27:$Q$35,10,FALSE)&amp;","&amp;[2]材料辅助表!L$46&amp;"],["&amp;VLOOKUP($N43,[2]材料辅助表!$H$27:$Q$35,10,FALSE)&amp;","&amp;[2]材料辅助表!I$46&amp;"],["&amp;VLOOKUP($O43,[2]材料辅助表!$H$27:$Q$35,10,FALSE)&amp;","&amp;[2]材料辅助表!J$46&amp;"],["&amp;VLOOKUP($P43,[2]材料辅助表!$H$27:$Q$35,9,FALSE)&amp;","&amp;[2]材料辅助表!K$46&amp;"]]"</f>
        <v>[[301907,12],[301902,18],[301904,18],[301803,10]]</v>
      </c>
      <c r="AD43" t="str">
        <f>"[["&amp;VLOOKUP($Q43,[2]材料辅助表!$H$27:$R$35,11,FALSE)&amp;","&amp;[2]材料辅助表!L$47&amp;"],["&amp;VLOOKUP($N43,[2]材料辅助表!$H$27:$R$35,11,FALSE)&amp;","&amp;[2]材料辅助表!I$47&amp;"],["&amp;VLOOKUP($O43,[2]材料辅助表!$H$27:$R$35,11,FALSE)&amp;","&amp;[2]材料辅助表!J$47&amp;"],["&amp;VLOOKUP($P43,[2]材料辅助表!$H$27:$R$35,10,FALSE)&amp;","&amp;[2]材料辅助表!K$47&amp;"]]"</f>
        <v>[[302007,15],[302002,25],[302004,25],[301903,12]]</v>
      </c>
      <c r="AE43" t="str">
        <f>"[["&amp;VLOOKUP($Q43,[2]材料辅助表!$H$27:$S$35,12,FALSE)&amp;","&amp;[2]材料辅助表!L$48&amp;"],["&amp;VLOOKUP($N43,[2]材料辅助表!$H$27:$S$35,12,FALSE)&amp;","&amp;[2]材料辅助表!I$48&amp;"],["&amp;VLOOKUP($O43,[2]材料辅助表!$H$27:$S$35,12,FALSE)&amp;","&amp;[2]材料辅助表!J$48&amp;"],["&amp;VLOOKUP($P43,[2]材料辅助表!$H$27:$S$35,11,FALSE)&amp;","&amp;[2]材料辅助表!K$48&amp;"]]"</f>
        <v>[[302107,18],[302102,30],[302104,30],[302003,15]]</v>
      </c>
      <c r="AF43" t="str">
        <f>"[["&amp;VLOOKUP($Q43,[2]材料辅助表!$H$27:$V$35,13,FALSE)&amp;","&amp;[2]材料辅助表!L$49&amp;"],["&amp;VLOOKUP($N43,[2]材料辅助表!$H$27:$V$35,13,FALSE)&amp;","&amp;[2]材料辅助表!I$49&amp;"],["&amp;VLOOKUP($O43,[2]材料辅助表!$H$27:$V$35,13,FALSE)&amp;","&amp;[2]材料辅助表!J$49&amp;"],["&amp;VLOOKUP($P43,[2]材料辅助表!$H$27:$V$35,12,FALSE)&amp;","&amp;[2]材料辅助表!K$49&amp;"]]"</f>
        <v>[[302207,21],[302202,35],[302204,35],[302103,18]]</v>
      </c>
      <c r="AG43" t="str">
        <f>"[["&amp;VLOOKUP($Q43,[2]材料辅助表!$H$27:$V$35,14,FALSE)&amp;","&amp;[2]材料辅助表!L$50&amp;"],["&amp;VLOOKUP($N43,[2]材料辅助表!$H$27:$V$35,14,FALSE)&amp;","&amp;[2]材料辅助表!I$50&amp;"],["&amp;VLOOKUP($O43,[2]材料辅助表!$H$27:$V$35,14,FALSE)&amp;","&amp;[2]材料辅助表!J$50&amp;"],["&amp;VLOOKUP($P43,[2]材料辅助表!$H$27:$V$35,13,FALSE)&amp;","&amp;[2]材料辅助表!K$50&amp;"]]"</f>
        <v>[[302307,24],[302302,40],[302304,40],[302203,25]]</v>
      </c>
      <c r="AH43" t="str">
        <f>"[["&amp;VLOOKUP($Q43,[2]材料辅助表!$H$27:$V$35,15,FALSE)&amp;","&amp;[2]材料辅助表!L$51&amp;"],["&amp;VLOOKUP($N43,[2]材料辅助表!$H$27:$V$35,15,FALSE)&amp;","&amp;[2]材料辅助表!I$51&amp;"],["&amp;VLOOKUP($O43,[2]材料辅助表!$H$27:$V$35,15,FALSE)&amp;","&amp;[2]材料辅助表!J$51&amp;"],["&amp;VLOOKUP($P43,[2]材料辅助表!$H$27:$V$35,14,FALSE)&amp;","&amp;[2]材料辅助表!K$51&amp;"]]"</f>
        <v>[[302407,27],[302402,45],[302404,45],[302303,30]]</v>
      </c>
      <c r="AI43" s="158" t="s">
        <v>15835</v>
      </c>
      <c r="AJ43" s="263" t="s">
        <v>11979</v>
      </c>
      <c r="AK43" s="263" t="s">
        <v>11979</v>
      </c>
      <c r="AL43" s="263" t="s">
        <v>11979</v>
      </c>
    </row>
    <row r="44" spans="1:38" ht="15" thickBot="1">
      <c r="A44">
        <v>2023</v>
      </c>
      <c r="B44" s="259" t="s">
        <v>15892</v>
      </c>
      <c r="C44" s="55" t="s">
        <v>15888</v>
      </c>
      <c r="D44" t="str">
        <f t="shared" si="0"/>
        <v>e_2023</v>
      </c>
      <c r="E44" t="s">
        <v>15893</v>
      </c>
      <c r="F44" t="str">
        <f t="shared" si="1"/>
        <v>NAME_2023</v>
      </c>
      <c r="G44" t="s">
        <v>11978</v>
      </c>
      <c r="H44">
        <v>3</v>
      </c>
      <c r="I44">
        <f>VLOOKUP(C44,'[2]怪兽属性表（不能直接调整）'!$A$2:$E$37,VLOOKUP([2]equipment!G44,[2]材料辅助表!$I$13:$K$16,3,FALSE),FALSE)</f>
        <v>5.46</v>
      </c>
      <c r="J44" t="str">
        <f>"["&amp;I44*[2]材料辅助表!$S$5&amp;","&amp;I44*[2]材料辅助表!$S$6&amp;","&amp;I44*[2]材料辅助表!$S$7&amp;","&amp;I44*[2]材料辅助表!$S$8&amp;","&amp;I44*[2]材料辅助表!$S$9&amp;","&amp;I44*[2]材料辅助表!$S$10&amp;","&amp;I44*[2]材料辅助表!$S$11&amp;","&amp;I44*[2]材料辅助表!$S$12&amp;","&amp;I44*[2]材料辅助表!$S$13&amp;","&amp;I44*[2]材料辅助表!$S$14&amp;","&amp;I44*[2]材料辅助表!$S$15&amp;","&amp;I44*[2]材料辅助表!$S$16&amp;","&amp;I44*[2]材料辅助表!$S$17&amp;","&amp;I44*[2]材料辅助表!$S$18&amp;","&amp;I44*[2]材料辅助表!$S$19&amp;"]"</f>
        <v>[1.638,1.911,2.184,2.457,2.73,3.003,3.276,3.549,3.822,4.095,4.368,4.641,4.914,5.187,5.46]</v>
      </c>
      <c r="K44">
        <v>7</v>
      </c>
      <c r="L44">
        <f>VLOOKUP(C44,'[2]怪兽属性表（不能直接调整）'!$A$2:$E$37,4,FALSE)</f>
        <v>5.3</v>
      </c>
      <c r="M44" t="str">
        <f>"["&amp;L44*[2]材料辅助表!$U$5&amp;","&amp;L44*[2]材料辅助表!$U$6&amp;","&amp;L44*[2]材料辅助表!$U$7&amp;","&amp;L44*[2]材料辅助表!$U$8&amp;","&amp;L44*[2]材料辅助表!$U$9&amp;","&amp;L44*[2]材料辅助表!$U$10&amp;","&amp;L44*[2]材料辅助表!$U$11&amp;","&amp;L44*[2]材料辅助表!$U$12&amp;","&amp;L44*[2]材料辅助表!$U$13&amp;","&amp;L44*[2]材料辅助表!$U$14&amp;","&amp;L44*[2]材料辅助表!$U$15&amp;","&amp;L44*[2]材料辅助表!$U$16&amp;","&amp;L44*[2]材料辅助表!$U$17&amp;","&amp;L44*[2]材料辅助表!$U$18&amp;","&amp;L44*[2]材料辅助表!$U$19&amp;"]"</f>
        <v>[0.795,0.9275,1.06,1.1925,1.325,1.4575,1.59,1.7225,1.855,1.9875,2.12,2.2525,2.385,2.5175,2.65]</v>
      </c>
      <c r="N44" s="264">
        <v>4</v>
      </c>
      <c r="O44" s="202">
        <v>3</v>
      </c>
      <c r="P44" s="265">
        <v>2</v>
      </c>
      <c r="Q44" t="s">
        <v>15792</v>
      </c>
      <c r="R44" t="str">
        <f>"["&amp;VLOOKUP(AJ44,[2]特殊属性调整!$B$18:$D$25,3,FALSE)&amp;","&amp;VLOOKUP(AJ44,[2]特殊属性调整!$B$18:$D$25,2,FALSE)&amp;"]"</f>
        <v>[2,3]</v>
      </c>
      <c r="S44" t="str">
        <f>"["&amp;VLOOKUP(AK44,[2]特殊属性调整!$B$18:$D$25,3,FALSE)&amp;","&amp;VLOOKUP(AK44,[2]特殊属性调整!$B$18:$D$25,2,FALSE)*1.5&amp;"]"</f>
        <v>[2,4.5]</v>
      </c>
      <c r="T44" t="str">
        <f>"["&amp;VLOOKUP(AL44,[2]特殊属性调整!$B$18:$D$25,3,FALSE)&amp;","&amp;VLOOKUP(AL44,[2]特殊属性调整!$B$18:$D$25,2,FALSE)*2&amp;"]"</f>
        <v>[2,6]</v>
      </c>
      <c r="U44" t="str">
        <f>"[["&amp;VLOOKUP($N44,[2]材料辅助表!$H$27:$L$35,2,FALSE)&amp;","&amp;[2]材料辅助表!I$38&amp;"]]"</f>
        <v>[[301104,1]]</v>
      </c>
      <c r="V44" t="str">
        <f>"[["&amp;VLOOKUP($N44,[2]材料辅助表!$H$27:$L$35,3,FALSE)&amp;","&amp;[2]材料辅助表!I$39&amp;"]]"</f>
        <v>[[301204,3]]</v>
      </c>
      <c r="W44" t="str">
        <f>"[["&amp;VLOOKUP($Q44,[2]材料辅助表!$H$27:$L$35,4,FALSE)&amp;","&amp;[2]材料辅助表!L$40&amp;"],["&amp;VLOOKUP($N44,[2]材料辅助表!$H$27:$L$35,4,FALSE)&amp;","&amp;[2]材料辅助表!I$40&amp;"]]"</f>
        <v>[[301307,1],[301304,5]]</v>
      </c>
      <c r="X44" t="str">
        <f>"[["&amp;VLOOKUP($Q44,[2]材料辅助表!$H$27:$L$35,5,FALSE)&amp;","&amp;[2]材料辅助表!L$41&amp;"],["&amp;VLOOKUP($N44,[2]材料辅助表!$H$27:$L$35,5,FALSE)&amp;","&amp;[2]材料辅助表!I$41&amp;"]]"</f>
        <v>[[301407,2],[301404,8]]</v>
      </c>
      <c r="Y44" t="str">
        <f>"[["&amp;VLOOKUP($Q44,[2]材料辅助表!$H$27:$M$35,6,FALSE)&amp;","&amp;[2]材料辅助表!L$42&amp;"],["&amp;VLOOKUP($N44,[2]材料辅助表!$H$27:$M$35,6,FALSE)&amp;","&amp;[2]材料辅助表!I$42&amp;"],["&amp;VLOOKUP($O44,[2]材料辅助表!$H$27:$M$35,5,FALSE)&amp;","&amp;[2]材料辅助表!J$42&amp;"]]"</f>
        <v>[[301507,3],[301504,10],[301403,3]]</v>
      </c>
      <c r="Z44" t="str">
        <f>"[["&amp;VLOOKUP($Q44,[2]材料辅助表!$H$27:$N$35,7,FALSE)&amp;","&amp;[2]材料辅助表!L$43&amp;"],["&amp;VLOOKUP($N44,[2]材料辅助表!$H$27:$N$35,7,FALSE)&amp;","&amp;[2]材料辅助表!I$43&amp;"],["&amp;VLOOKUP($O44,[2]材料辅助表!$H$27:$N$35,6,FALSE)&amp;","&amp;[2]材料辅助表!J$43&amp;"]]"</f>
        <v>[[301607,5],[301604,15],[301503,5]]</v>
      </c>
      <c r="AA44" t="str">
        <f>"[["&amp;VLOOKUP($Q44,[2]材料辅助表!$H$27:$O$35,8,FALSE)&amp;","&amp;[2]材料辅助表!L$44&amp;"],["&amp;VLOOKUP($N44,[2]材料辅助表!$H$27:$O$35,8,FALSE)&amp;","&amp;[2]材料辅助表!I$44&amp;"],["&amp;VLOOKUP($O44,[2]材料辅助表!$H$27:$O$35,8,FALSE)&amp;","&amp;[2]材料辅助表!J$44&amp;"],["&amp;VLOOKUP($P44,[2]材料辅助表!$H$27:$P$35,7,FALSE)&amp;","&amp;[2]材料辅助表!K$44&amp;"]]"</f>
        <v>[[301707,8],[301704,10],[301703,10],[301602,5]]</v>
      </c>
      <c r="AB44" t="str">
        <f>"[["&amp;VLOOKUP($Q44,[2]材料辅助表!$H$27:$P$35,9,FALSE)&amp;","&amp;[2]材料辅助表!L$45&amp;"],["&amp;VLOOKUP($N44,[2]材料辅助表!$H$27:$P$35,9,FALSE)&amp;","&amp;[2]材料辅助表!I$45&amp;"],["&amp;VLOOKUP($O44,[2]材料辅助表!$H$27:$P$35,9,FALSE)&amp;","&amp;[2]材料辅助表!J$45&amp;"],["&amp;VLOOKUP($P44,[2]材料辅助表!$H$27:$P$35,8,FALSE)&amp;","&amp;[2]材料辅助表!K$45&amp;"]]"</f>
        <v>[[301807,10],[301804,15],[301803,15],[301702,8]]</v>
      </c>
      <c r="AC44" t="str">
        <f>"[["&amp;VLOOKUP($Q44,[2]材料辅助表!$H$27:$Q$35,10,FALSE)&amp;","&amp;[2]材料辅助表!L$46&amp;"],["&amp;VLOOKUP($N44,[2]材料辅助表!$H$27:$Q$35,10,FALSE)&amp;","&amp;[2]材料辅助表!I$46&amp;"],["&amp;VLOOKUP($O44,[2]材料辅助表!$H$27:$Q$35,10,FALSE)&amp;","&amp;[2]材料辅助表!J$46&amp;"],["&amp;VLOOKUP($P44,[2]材料辅助表!$H$27:$Q$35,9,FALSE)&amp;","&amp;[2]材料辅助表!K$46&amp;"]]"</f>
        <v>[[301907,12],[301904,18],[301903,18],[301802,10]]</v>
      </c>
      <c r="AD44" t="str">
        <f>"[["&amp;VLOOKUP($Q44,[2]材料辅助表!$H$27:$R$35,11,FALSE)&amp;","&amp;[2]材料辅助表!L$47&amp;"],["&amp;VLOOKUP($N44,[2]材料辅助表!$H$27:$R$35,11,FALSE)&amp;","&amp;[2]材料辅助表!I$47&amp;"],["&amp;VLOOKUP($O44,[2]材料辅助表!$H$27:$R$35,11,FALSE)&amp;","&amp;[2]材料辅助表!J$47&amp;"],["&amp;VLOOKUP($P44,[2]材料辅助表!$H$27:$R$35,10,FALSE)&amp;","&amp;[2]材料辅助表!K$47&amp;"]]"</f>
        <v>[[302007,15],[302004,25],[302003,25],[301902,12]]</v>
      </c>
      <c r="AE44" t="str">
        <f>"[["&amp;VLOOKUP($Q44,[2]材料辅助表!$H$27:$S$35,12,FALSE)&amp;","&amp;[2]材料辅助表!L$48&amp;"],["&amp;VLOOKUP($N44,[2]材料辅助表!$H$27:$S$35,12,FALSE)&amp;","&amp;[2]材料辅助表!I$48&amp;"],["&amp;VLOOKUP($O44,[2]材料辅助表!$H$27:$S$35,12,FALSE)&amp;","&amp;[2]材料辅助表!J$48&amp;"],["&amp;VLOOKUP($P44,[2]材料辅助表!$H$27:$S$35,11,FALSE)&amp;","&amp;[2]材料辅助表!K$48&amp;"]]"</f>
        <v>[[302107,18],[302104,30],[302103,30],[302002,15]]</v>
      </c>
      <c r="AF44" t="str">
        <f>"[["&amp;VLOOKUP($Q44,[2]材料辅助表!$H$27:$V$35,13,FALSE)&amp;","&amp;[2]材料辅助表!L$49&amp;"],["&amp;VLOOKUP($N44,[2]材料辅助表!$H$27:$V$35,13,FALSE)&amp;","&amp;[2]材料辅助表!I$49&amp;"],["&amp;VLOOKUP($O44,[2]材料辅助表!$H$27:$V$35,13,FALSE)&amp;","&amp;[2]材料辅助表!J$49&amp;"],["&amp;VLOOKUP($P44,[2]材料辅助表!$H$27:$V$35,12,FALSE)&amp;","&amp;[2]材料辅助表!K$49&amp;"]]"</f>
        <v>[[302207,21],[302204,35],[302203,35],[302102,18]]</v>
      </c>
      <c r="AG44" t="str">
        <f>"[["&amp;VLOOKUP($Q44,[2]材料辅助表!$H$27:$V$35,14,FALSE)&amp;","&amp;[2]材料辅助表!L$50&amp;"],["&amp;VLOOKUP($N44,[2]材料辅助表!$H$27:$V$35,14,FALSE)&amp;","&amp;[2]材料辅助表!I$50&amp;"],["&amp;VLOOKUP($O44,[2]材料辅助表!$H$27:$V$35,14,FALSE)&amp;","&amp;[2]材料辅助表!J$50&amp;"],["&amp;VLOOKUP($P44,[2]材料辅助表!$H$27:$V$35,13,FALSE)&amp;","&amp;[2]材料辅助表!K$50&amp;"]]"</f>
        <v>[[302307,24],[302304,40],[302303,40],[302202,25]]</v>
      </c>
      <c r="AH44" t="str">
        <f>"[["&amp;VLOOKUP($Q44,[2]材料辅助表!$H$27:$V$35,15,FALSE)&amp;","&amp;[2]材料辅助表!L$51&amp;"],["&amp;VLOOKUP($N44,[2]材料辅助表!$H$27:$V$35,15,FALSE)&amp;","&amp;[2]材料辅助表!I$51&amp;"],["&amp;VLOOKUP($O44,[2]材料辅助表!$H$27:$V$35,15,FALSE)&amp;","&amp;[2]材料辅助表!J$51&amp;"],["&amp;VLOOKUP($P44,[2]材料辅助表!$H$27:$V$35,14,FALSE)&amp;","&amp;[2]材料辅助表!K$51&amp;"]]"</f>
        <v>[[302407,27],[302404,45],[302403,45],[302302,30]]</v>
      </c>
      <c r="AI44" s="158" t="s">
        <v>15838</v>
      </c>
      <c r="AJ44" s="263" t="s">
        <v>11978</v>
      </c>
      <c r="AK44" s="263" t="s">
        <v>11978</v>
      </c>
      <c r="AL44" s="263" t="s">
        <v>11978</v>
      </c>
    </row>
    <row r="45" spans="1:38" ht="15" thickBot="1">
      <c r="A45">
        <v>2024</v>
      </c>
      <c r="B45" s="259" t="s">
        <v>15894</v>
      </c>
      <c r="C45" s="55" t="s">
        <v>15888</v>
      </c>
      <c r="D45" t="str">
        <f t="shared" si="0"/>
        <v>e_2024</v>
      </c>
      <c r="E45" t="s">
        <v>15895</v>
      </c>
      <c r="F45" t="str">
        <f t="shared" si="1"/>
        <v>NAME_2024</v>
      </c>
      <c r="G45" t="s">
        <v>11979</v>
      </c>
      <c r="H45">
        <v>6</v>
      </c>
      <c r="I45">
        <f>VLOOKUP(C45,'[2]怪兽属性表（不能直接调整）'!$A$2:$E$37,VLOOKUP([2]equipment!G45,[2]材料辅助表!$I$13:$K$16,3,FALSE),FALSE)</f>
        <v>132.4</v>
      </c>
      <c r="J45" t="str">
        <f>"["&amp;I45*[2]材料辅助表!$S$5&amp;","&amp;I45*[2]材料辅助表!$S$6&amp;","&amp;I45*[2]材料辅助表!$S$7&amp;","&amp;I45*[2]材料辅助表!$S$8&amp;","&amp;I45*[2]材料辅助表!$S$9&amp;","&amp;I45*[2]材料辅助表!$S$10&amp;","&amp;I45*[2]材料辅助表!$S$11&amp;","&amp;I45*[2]材料辅助表!$S$12&amp;","&amp;I45*[2]材料辅助表!$S$13&amp;","&amp;I45*[2]材料辅助表!$S$14&amp;","&amp;I45*[2]材料辅助表!$S$15&amp;","&amp;I45*[2]材料辅助表!$S$16&amp;","&amp;I45*[2]材料辅助表!$S$17&amp;","&amp;I45*[2]材料辅助表!$S$18&amp;","&amp;I45*[2]材料辅助表!$S$19&amp;"]"</f>
        <v>[39.72,46.34,52.96,59.58,66.2,72.82,79.44,86.06,92.68,99.3,105.92,112.54,119.16,125.78,132.4]</v>
      </c>
      <c r="K45">
        <v>7</v>
      </c>
      <c r="L45">
        <f>VLOOKUP(C45,'[2]怪兽属性表（不能直接调整）'!$A$2:$E$37,4,FALSE)</f>
        <v>5.3</v>
      </c>
      <c r="M45" t="str">
        <f>"["&amp;L45*[2]材料辅助表!$U$5&amp;","&amp;L45*[2]材料辅助表!$U$6&amp;","&amp;L45*[2]材料辅助表!$U$7&amp;","&amp;L45*[2]材料辅助表!$U$8&amp;","&amp;L45*[2]材料辅助表!$U$9&amp;","&amp;L45*[2]材料辅助表!$U$10&amp;","&amp;L45*[2]材料辅助表!$U$11&amp;","&amp;L45*[2]材料辅助表!$U$12&amp;","&amp;L45*[2]材料辅助表!$U$13&amp;","&amp;L45*[2]材料辅助表!$U$14&amp;","&amp;L45*[2]材料辅助表!$U$15&amp;","&amp;L45*[2]材料辅助表!$U$16&amp;","&amp;L45*[2]材料辅助表!$U$17&amp;","&amp;L45*[2]材料辅助表!$U$18&amp;","&amp;L45*[2]材料辅助表!$U$19&amp;"]"</f>
        <v>[0.795,0.9275,1.06,1.1925,1.325,1.4575,1.59,1.7225,1.855,1.9875,2.12,2.2525,2.385,2.5175,2.65]</v>
      </c>
      <c r="N45" s="266">
        <v>5</v>
      </c>
      <c r="O45" s="267">
        <v>2</v>
      </c>
      <c r="P45" s="268">
        <v>1</v>
      </c>
      <c r="Q45" t="s">
        <v>15792</v>
      </c>
      <c r="R45" t="str">
        <f>"["&amp;VLOOKUP(AJ45,[2]特殊属性调整!$B$18:$D$25,3,FALSE)&amp;","&amp;VLOOKUP(AJ45,[2]特殊属性调整!$B$18:$D$25,2,FALSE)&amp;"]"</f>
        <v>[5,3]</v>
      </c>
      <c r="S45" t="str">
        <f>"["&amp;VLOOKUP(AK45,[2]特殊属性调整!$B$18:$D$25,3,FALSE)&amp;","&amp;VLOOKUP(AK45,[2]特殊属性调整!$B$18:$D$25,2,FALSE)*1.5&amp;"]"</f>
        <v>[5,4.5]</v>
      </c>
      <c r="T45" t="str">
        <f>"["&amp;VLOOKUP(AL42,[2]特殊属性调整!$B$18:$D$25,3,FALSE)&amp;","&amp;VLOOKUP(AL42,[2]特殊属性调整!$B$18:$D$25,2,FALSE)*2&amp;"]"</f>
        <v>[2,6]</v>
      </c>
      <c r="U45" t="str">
        <f>"[["&amp;VLOOKUP($N45,[2]材料辅助表!$H$27:$L$35,2,FALSE)&amp;","&amp;[2]材料辅助表!I$38&amp;"]]"</f>
        <v>[[301105,1]]</v>
      </c>
      <c r="V45" t="str">
        <f>"[["&amp;VLOOKUP($N45,[2]材料辅助表!$H$27:$L$35,3,FALSE)&amp;","&amp;[2]材料辅助表!I$39&amp;"]]"</f>
        <v>[[301205,3]]</v>
      </c>
      <c r="W45" t="str">
        <f>"[["&amp;VLOOKUP($Q45,[2]材料辅助表!$H$27:$L$35,4,FALSE)&amp;","&amp;[2]材料辅助表!L$40&amp;"],["&amp;VLOOKUP($N45,[2]材料辅助表!$H$27:$L$35,4,FALSE)&amp;","&amp;[2]材料辅助表!I$40&amp;"]]"</f>
        <v>[[301307,1],[301305,5]]</v>
      </c>
      <c r="X45" t="str">
        <f>"[["&amp;VLOOKUP($Q45,[2]材料辅助表!$H$27:$L$35,5,FALSE)&amp;","&amp;[2]材料辅助表!L$41&amp;"],["&amp;VLOOKUP($N45,[2]材料辅助表!$H$27:$L$35,5,FALSE)&amp;","&amp;[2]材料辅助表!I$41&amp;"]]"</f>
        <v>[[301407,2],[301405,8]]</v>
      </c>
      <c r="Y45" t="str">
        <f>"[["&amp;VLOOKUP($Q45,[2]材料辅助表!$H$27:$M$35,6,FALSE)&amp;","&amp;[2]材料辅助表!L$42&amp;"],["&amp;VLOOKUP($N45,[2]材料辅助表!$H$27:$M$35,6,FALSE)&amp;","&amp;[2]材料辅助表!I$42&amp;"],["&amp;VLOOKUP($O45,[2]材料辅助表!$H$27:$M$35,5,FALSE)&amp;","&amp;[2]材料辅助表!J$42&amp;"]]"</f>
        <v>[[301507,3],[301505,10],[301402,3]]</v>
      </c>
      <c r="Z45" t="str">
        <f>"[["&amp;VLOOKUP($Q45,[2]材料辅助表!$H$27:$N$35,7,FALSE)&amp;","&amp;[2]材料辅助表!L$43&amp;"],["&amp;VLOOKUP($N45,[2]材料辅助表!$H$27:$N$35,7,FALSE)&amp;","&amp;[2]材料辅助表!I$43&amp;"],["&amp;VLOOKUP($O45,[2]材料辅助表!$H$27:$N$35,6,FALSE)&amp;","&amp;[2]材料辅助表!J$43&amp;"]]"</f>
        <v>[[301607,5],[301605,15],[301502,5]]</v>
      </c>
      <c r="AA45" t="str">
        <f>"[["&amp;VLOOKUP($Q45,[2]材料辅助表!$H$27:$O$35,8,FALSE)&amp;","&amp;[2]材料辅助表!L$44&amp;"],["&amp;VLOOKUP($N45,[2]材料辅助表!$H$27:$O$35,8,FALSE)&amp;","&amp;[2]材料辅助表!I$44&amp;"],["&amp;VLOOKUP($O45,[2]材料辅助表!$H$27:$O$35,8,FALSE)&amp;","&amp;[2]材料辅助表!J$44&amp;"],["&amp;VLOOKUP($P45,[2]材料辅助表!$H$27:$P$35,7,FALSE)&amp;","&amp;[2]材料辅助表!K$44&amp;"]]"</f>
        <v>[[301707,8],[301705,10],[301702,10],[301601,5]]</v>
      </c>
      <c r="AB45" t="str">
        <f>"[["&amp;VLOOKUP($Q45,[2]材料辅助表!$H$27:$P$35,9,FALSE)&amp;","&amp;[2]材料辅助表!L$45&amp;"],["&amp;VLOOKUP($N45,[2]材料辅助表!$H$27:$P$35,9,FALSE)&amp;","&amp;[2]材料辅助表!I$45&amp;"],["&amp;VLOOKUP($O45,[2]材料辅助表!$H$27:$P$35,9,FALSE)&amp;","&amp;[2]材料辅助表!J$45&amp;"],["&amp;VLOOKUP($P45,[2]材料辅助表!$H$27:$P$35,8,FALSE)&amp;","&amp;[2]材料辅助表!K$45&amp;"]]"</f>
        <v>[[301807,10],[301805,15],[301802,15],[301701,8]]</v>
      </c>
      <c r="AC45" t="str">
        <f>"[["&amp;VLOOKUP($Q45,[2]材料辅助表!$H$27:$Q$35,10,FALSE)&amp;","&amp;[2]材料辅助表!L$46&amp;"],["&amp;VLOOKUP($N45,[2]材料辅助表!$H$27:$Q$35,10,FALSE)&amp;","&amp;[2]材料辅助表!I$46&amp;"],["&amp;VLOOKUP($O45,[2]材料辅助表!$H$27:$Q$35,10,FALSE)&amp;","&amp;[2]材料辅助表!J$46&amp;"],["&amp;VLOOKUP($P45,[2]材料辅助表!$H$27:$Q$35,9,FALSE)&amp;","&amp;[2]材料辅助表!K$46&amp;"]]"</f>
        <v>[[301907,12],[301905,18],[301902,18],[301801,10]]</v>
      </c>
      <c r="AD45" t="str">
        <f>"[["&amp;VLOOKUP($Q45,[2]材料辅助表!$H$27:$R$35,11,FALSE)&amp;","&amp;[2]材料辅助表!L$47&amp;"],["&amp;VLOOKUP($N45,[2]材料辅助表!$H$27:$R$35,11,FALSE)&amp;","&amp;[2]材料辅助表!I$47&amp;"],["&amp;VLOOKUP($O45,[2]材料辅助表!$H$27:$R$35,11,FALSE)&amp;","&amp;[2]材料辅助表!J$47&amp;"],["&amp;VLOOKUP($P45,[2]材料辅助表!$H$27:$R$35,10,FALSE)&amp;","&amp;[2]材料辅助表!K$47&amp;"]]"</f>
        <v>[[302007,15],[302005,25],[302002,25],[301901,12]]</v>
      </c>
      <c r="AE45" t="str">
        <f>"[["&amp;VLOOKUP($Q45,[2]材料辅助表!$H$27:$S$35,12,FALSE)&amp;","&amp;[2]材料辅助表!L$48&amp;"],["&amp;VLOOKUP($N45,[2]材料辅助表!$H$27:$S$35,12,FALSE)&amp;","&amp;[2]材料辅助表!I$48&amp;"],["&amp;VLOOKUP($O45,[2]材料辅助表!$H$27:$S$35,12,FALSE)&amp;","&amp;[2]材料辅助表!J$48&amp;"],["&amp;VLOOKUP($P45,[2]材料辅助表!$H$27:$S$35,11,FALSE)&amp;","&amp;[2]材料辅助表!K$48&amp;"]]"</f>
        <v>[[302107,18],[302105,30],[302102,30],[302001,15]]</v>
      </c>
      <c r="AF45" t="str">
        <f>"[["&amp;VLOOKUP($Q45,[2]材料辅助表!$H$27:$V$35,13,FALSE)&amp;","&amp;[2]材料辅助表!L$49&amp;"],["&amp;VLOOKUP($N45,[2]材料辅助表!$H$27:$V$35,13,FALSE)&amp;","&amp;[2]材料辅助表!I$49&amp;"],["&amp;VLOOKUP($O45,[2]材料辅助表!$H$27:$V$35,13,FALSE)&amp;","&amp;[2]材料辅助表!J$49&amp;"],["&amp;VLOOKUP($P45,[2]材料辅助表!$H$27:$V$35,12,FALSE)&amp;","&amp;[2]材料辅助表!K$49&amp;"]]"</f>
        <v>[[302207,21],[302205,35],[302202,35],[302101,18]]</v>
      </c>
      <c r="AG45" t="str">
        <f>"[["&amp;VLOOKUP($Q45,[2]材料辅助表!$H$27:$V$35,14,FALSE)&amp;","&amp;[2]材料辅助表!L$50&amp;"],["&amp;VLOOKUP($N45,[2]材料辅助表!$H$27:$V$35,14,FALSE)&amp;","&amp;[2]材料辅助表!I$50&amp;"],["&amp;VLOOKUP($O45,[2]材料辅助表!$H$27:$V$35,14,FALSE)&amp;","&amp;[2]材料辅助表!J$50&amp;"],["&amp;VLOOKUP($P45,[2]材料辅助表!$H$27:$V$35,13,FALSE)&amp;","&amp;[2]材料辅助表!K$50&amp;"]]"</f>
        <v>[[302307,24],[302305,40],[302302,40],[302201,25]]</v>
      </c>
      <c r="AH45" t="str">
        <f>"[["&amp;VLOOKUP($Q45,[2]材料辅助表!$H$27:$V$35,15,FALSE)&amp;","&amp;[2]材料辅助表!L$51&amp;"],["&amp;VLOOKUP($N45,[2]材料辅助表!$H$27:$V$35,15,FALSE)&amp;","&amp;[2]材料辅助表!I$51&amp;"],["&amp;VLOOKUP($O45,[2]材料辅助表!$H$27:$V$35,15,FALSE)&amp;","&amp;[2]材料辅助表!J$51&amp;"],["&amp;VLOOKUP($P45,[2]材料辅助表!$H$27:$V$35,14,FALSE)&amp;","&amp;[2]材料辅助表!K$51&amp;"]]"</f>
        <v>[[302407,27],[302405,45],[302402,45],[302301,30]]</v>
      </c>
      <c r="AI45" s="276" t="s">
        <v>15841</v>
      </c>
      <c r="AJ45" s="263" t="s">
        <v>11979</v>
      </c>
      <c r="AK45" s="263" t="s">
        <v>11979</v>
      </c>
      <c r="AL45" s="263" t="s">
        <v>11979</v>
      </c>
    </row>
    <row r="46" spans="1:38" ht="15" thickBot="1">
      <c r="A46">
        <v>2031</v>
      </c>
      <c r="B46" s="259" t="s">
        <v>15896</v>
      </c>
      <c r="C46" s="55" t="s">
        <v>15897</v>
      </c>
      <c r="D46" t="str">
        <f t="shared" si="0"/>
        <v>e_2031</v>
      </c>
      <c r="E46" t="s">
        <v>15898</v>
      </c>
      <c r="F46" t="str">
        <f t="shared" si="1"/>
        <v>NAME_2031</v>
      </c>
      <c r="G46" t="s">
        <v>11978</v>
      </c>
      <c r="H46">
        <v>3</v>
      </c>
      <c r="I46">
        <f>VLOOKUP(C46,'[2]怪兽属性表（不能直接调整）'!$A$2:$E$37,VLOOKUP([2]equipment!G46,[2]材料辅助表!$I$13:$K$16,3,FALSE),FALSE)</f>
        <v>5.2</v>
      </c>
      <c r="J46" t="str">
        <f>"["&amp;I46*[2]材料辅助表!$S$5&amp;","&amp;I46*[2]材料辅助表!$S$6&amp;","&amp;I46*[2]材料辅助表!$S$7&amp;","&amp;I46*[2]材料辅助表!$S$8&amp;","&amp;I46*[2]材料辅助表!$S$9&amp;","&amp;I46*[2]材料辅助表!$S$10&amp;","&amp;I46*[2]材料辅助表!$S$11&amp;","&amp;I46*[2]材料辅助表!$S$12&amp;","&amp;I46*[2]材料辅助表!$S$13&amp;","&amp;I46*[2]材料辅助表!$S$14&amp;","&amp;I46*[2]材料辅助表!$S$15&amp;","&amp;I46*[2]材料辅助表!$S$16&amp;","&amp;I46*[2]材料辅助表!$S$17&amp;","&amp;I46*[2]材料辅助表!$S$18&amp;","&amp;I46*[2]材料辅助表!$S$19&amp;"]"</f>
        <v>[1.56,1.82,2.08,2.34,2.6,2.86,3.12,3.38,3.64,3.9,4.16,4.42,4.68,4.94,5.2]</v>
      </c>
      <c r="K46">
        <v>7</v>
      </c>
      <c r="L46">
        <f>VLOOKUP(C46,'[2]怪兽属性表（不能直接调整）'!$A$2:$E$37,4,FALSE)</f>
        <v>2.5</v>
      </c>
      <c r="M46" t="str">
        <f>"["&amp;L46*[2]材料辅助表!$U$5&amp;","&amp;L46*[2]材料辅助表!$U$6&amp;","&amp;L46*[2]材料辅助表!$U$7&amp;","&amp;L46*[2]材料辅助表!$U$8&amp;","&amp;L46*[2]材料辅助表!$U$9&amp;","&amp;L46*[2]材料辅助表!$U$10&amp;","&amp;L46*[2]材料辅助表!$U$11&amp;","&amp;L46*[2]材料辅助表!$U$12&amp;","&amp;L46*[2]材料辅助表!$U$13&amp;","&amp;L46*[2]材料辅助表!$U$14&amp;","&amp;L46*[2]材料辅助表!$U$15&amp;","&amp;L46*[2]材料辅助表!$U$16&amp;","&amp;L46*[2]材料辅助表!$U$17&amp;","&amp;L46*[2]材料辅助表!$U$18&amp;","&amp;L46*[2]材料辅助表!$U$19&amp;"]"</f>
        <v>[0.375,0.4375,0.5,0.5625,0.625,0.6875,0.75,0.8125,0.875,0.9375,1,1.0625,1.125,1.1875,1.25]</v>
      </c>
      <c r="N46" s="260">
        <v>1</v>
      </c>
      <c r="O46" s="261">
        <v>4</v>
      </c>
      <c r="P46" s="262">
        <v>2</v>
      </c>
      <c r="Q46" t="s">
        <v>15792</v>
      </c>
      <c r="R46" t="str">
        <f>"["&amp;VLOOKUP(AJ46,[2]特殊属性调整!$B$18:$D$25,3,FALSE)&amp;","&amp;VLOOKUP(AJ46,[2]特殊属性调整!$B$18:$D$25,2,FALSE)&amp;"]"</f>
        <v>[2,3]</v>
      </c>
      <c r="S46" t="str">
        <f>"["&amp;VLOOKUP(AK46,[2]特殊属性调整!$B$18:$D$25,3,FALSE)&amp;","&amp;VLOOKUP(AK46,[2]特殊属性调整!$B$18:$D$25,2,FALSE)*1.5&amp;"]"</f>
        <v>[2,4.5]</v>
      </c>
      <c r="T46" t="str">
        <f>"["&amp;VLOOKUP(AL46,[2]特殊属性调整!$B$18:$D$25,3,FALSE)&amp;","&amp;VLOOKUP(AL46,[2]特殊属性调整!$B$18:$D$25,2,FALSE)*2&amp;"]"</f>
        <v>[2,6]</v>
      </c>
      <c r="U46" t="str">
        <f>"[["&amp;VLOOKUP($N46,[2]材料辅助表!$H$27:$L$35,2,FALSE)&amp;","&amp;[2]材料辅助表!I$38&amp;"]]"</f>
        <v>[[301101,1]]</v>
      </c>
      <c r="V46" t="str">
        <f>"[["&amp;VLOOKUP($N46,[2]材料辅助表!$H$27:$L$35,3,FALSE)&amp;","&amp;[2]材料辅助表!I$39&amp;"]]"</f>
        <v>[[301201,3]]</v>
      </c>
      <c r="W46" t="str">
        <f>"[["&amp;VLOOKUP($Q46,[2]材料辅助表!$H$27:$L$35,4,FALSE)&amp;","&amp;[2]材料辅助表!L$40&amp;"],["&amp;VLOOKUP($N46,[2]材料辅助表!$H$27:$L$35,4,FALSE)&amp;","&amp;[2]材料辅助表!I$40&amp;"]]"</f>
        <v>[[301307,1],[301301,5]]</v>
      </c>
      <c r="X46" t="str">
        <f>"[["&amp;VLOOKUP($Q46,[2]材料辅助表!$H$27:$L$35,5,FALSE)&amp;","&amp;[2]材料辅助表!L$41&amp;"],["&amp;VLOOKUP($N46,[2]材料辅助表!$H$27:$L$35,5,FALSE)&amp;","&amp;[2]材料辅助表!I$41&amp;"]]"</f>
        <v>[[301407,2],[301401,8]]</v>
      </c>
      <c r="Y46" t="str">
        <f>"[["&amp;VLOOKUP($Q46,[2]材料辅助表!$H$27:$M$35,6,FALSE)&amp;","&amp;[2]材料辅助表!L$42&amp;"],["&amp;VLOOKUP($N46,[2]材料辅助表!$H$27:$M$35,6,FALSE)&amp;","&amp;[2]材料辅助表!I$42&amp;"],["&amp;VLOOKUP($O46,[2]材料辅助表!$H$27:$M$35,5,FALSE)&amp;","&amp;[2]材料辅助表!J$42&amp;"]]"</f>
        <v>[[301507,3],[301501,10],[301404,3]]</v>
      </c>
      <c r="Z46" t="str">
        <f>"[["&amp;VLOOKUP($Q46,[2]材料辅助表!$H$27:$N$35,7,FALSE)&amp;","&amp;[2]材料辅助表!L$43&amp;"],["&amp;VLOOKUP($N46,[2]材料辅助表!$H$27:$N$35,7,FALSE)&amp;","&amp;[2]材料辅助表!I$43&amp;"],["&amp;VLOOKUP($O46,[2]材料辅助表!$H$27:$N$35,6,FALSE)&amp;","&amp;[2]材料辅助表!J$43&amp;"]]"</f>
        <v>[[301607,5],[301601,15],[301504,5]]</v>
      </c>
      <c r="AA46" t="str">
        <f>"[["&amp;VLOOKUP($Q46,[2]材料辅助表!$H$27:$O$35,8,FALSE)&amp;","&amp;[2]材料辅助表!L$44&amp;"],["&amp;VLOOKUP($N46,[2]材料辅助表!$H$27:$O$35,8,FALSE)&amp;","&amp;[2]材料辅助表!I$44&amp;"],["&amp;VLOOKUP($O46,[2]材料辅助表!$H$27:$O$35,8,FALSE)&amp;","&amp;[2]材料辅助表!J$44&amp;"],["&amp;VLOOKUP($P46,[2]材料辅助表!$H$27:$P$35,7,FALSE)&amp;","&amp;[2]材料辅助表!K$44&amp;"]]"</f>
        <v>[[301707,8],[301701,10],[301704,10],[301602,5]]</v>
      </c>
      <c r="AB46" t="str">
        <f>"[["&amp;VLOOKUP($Q46,[2]材料辅助表!$H$27:$P$35,9,FALSE)&amp;","&amp;[2]材料辅助表!L$45&amp;"],["&amp;VLOOKUP($N46,[2]材料辅助表!$H$27:$P$35,9,FALSE)&amp;","&amp;[2]材料辅助表!I$45&amp;"],["&amp;VLOOKUP($O46,[2]材料辅助表!$H$27:$P$35,9,FALSE)&amp;","&amp;[2]材料辅助表!J$45&amp;"],["&amp;VLOOKUP($P46,[2]材料辅助表!$H$27:$P$35,8,FALSE)&amp;","&amp;[2]材料辅助表!K$45&amp;"]]"</f>
        <v>[[301807,10],[301801,15],[301804,15],[301702,8]]</v>
      </c>
      <c r="AC46" t="str">
        <f>"[["&amp;VLOOKUP($Q46,[2]材料辅助表!$H$27:$Q$35,10,FALSE)&amp;","&amp;[2]材料辅助表!L$46&amp;"],["&amp;VLOOKUP($N46,[2]材料辅助表!$H$27:$Q$35,10,FALSE)&amp;","&amp;[2]材料辅助表!I$46&amp;"],["&amp;VLOOKUP($O46,[2]材料辅助表!$H$27:$Q$35,10,FALSE)&amp;","&amp;[2]材料辅助表!J$46&amp;"],["&amp;VLOOKUP($P46,[2]材料辅助表!$H$27:$Q$35,9,FALSE)&amp;","&amp;[2]材料辅助表!K$46&amp;"]]"</f>
        <v>[[301907,12],[301901,18],[301904,18],[301802,10]]</v>
      </c>
      <c r="AD46" t="str">
        <f>"[["&amp;VLOOKUP($Q46,[2]材料辅助表!$H$27:$R$35,11,FALSE)&amp;","&amp;[2]材料辅助表!L$47&amp;"],["&amp;VLOOKUP($N46,[2]材料辅助表!$H$27:$R$35,11,FALSE)&amp;","&amp;[2]材料辅助表!I$47&amp;"],["&amp;VLOOKUP($O46,[2]材料辅助表!$H$27:$R$35,11,FALSE)&amp;","&amp;[2]材料辅助表!J$47&amp;"],["&amp;VLOOKUP($P46,[2]材料辅助表!$H$27:$R$35,10,FALSE)&amp;","&amp;[2]材料辅助表!K$47&amp;"]]"</f>
        <v>[[302007,15],[302001,25],[302004,25],[301902,12]]</v>
      </c>
      <c r="AE46" t="str">
        <f>"[["&amp;VLOOKUP($Q46,[2]材料辅助表!$H$27:$S$35,12,FALSE)&amp;","&amp;[2]材料辅助表!L$48&amp;"],["&amp;VLOOKUP($N46,[2]材料辅助表!$H$27:$S$35,12,FALSE)&amp;","&amp;[2]材料辅助表!I$48&amp;"],["&amp;VLOOKUP($O46,[2]材料辅助表!$H$27:$S$35,12,FALSE)&amp;","&amp;[2]材料辅助表!J$48&amp;"],["&amp;VLOOKUP($P46,[2]材料辅助表!$H$27:$S$35,11,FALSE)&amp;","&amp;[2]材料辅助表!K$48&amp;"]]"</f>
        <v>[[302107,18],[302101,30],[302104,30],[302002,15]]</v>
      </c>
      <c r="AF46" t="str">
        <f>"[["&amp;VLOOKUP($Q46,[2]材料辅助表!$H$27:$V$35,13,FALSE)&amp;","&amp;[2]材料辅助表!L$49&amp;"],["&amp;VLOOKUP($N46,[2]材料辅助表!$H$27:$V$35,13,FALSE)&amp;","&amp;[2]材料辅助表!I$49&amp;"],["&amp;VLOOKUP($O46,[2]材料辅助表!$H$27:$V$35,13,FALSE)&amp;","&amp;[2]材料辅助表!J$49&amp;"],["&amp;VLOOKUP($P46,[2]材料辅助表!$H$27:$V$35,12,FALSE)&amp;","&amp;[2]材料辅助表!K$49&amp;"]]"</f>
        <v>[[302207,21],[302201,35],[302204,35],[302102,18]]</v>
      </c>
      <c r="AG46" t="str">
        <f>"[["&amp;VLOOKUP($Q46,[2]材料辅助表!$H$27:$V$35,14,FALSE)&amp;","&amp;[2]材料辅助表!L$50&amp;"],["&amp;VLOOKUP($N46,[2]材料辅助表!$H$27:$V$35,14,FALSE)&amp;","&amp;[2]材料辅助表!I$50&amp;"],["&amp;VLOOKUP($O46,[2]材料辅助表!$H$27:$V$35,14,FALSE)&amp;","&amp;[2]材料辅助表!J$50&amp;"],["&amp;VLOOKUP($P46,[2]材料辅助表!$H$27:$V$35,13,FALSE)&amp;","&amp;[2]材料辅助表!K$50&amp;"]]"</f>
        <v>[[302307,24],[302301,40],[302304,40],[302202,25]]</v>
      </c>
      <c r="AH46" t="str">
        <f>"[["&amp;VLOOKUP($Q46,[2]材料辅助表!$H$27:$V$35,15,FALSE)&amp;","&amp;[2]材料辅助表!L$51&amp;"],["&amp;VLOOKUP($N46,[2]材料辅助表!$H$27:$V$35,15,FALSE)&amp;","&amp;[2]材料辅助表!I$51&amp;"],["&amp;VLOOKUP($O46,[2]材料辅助表!$H$27:$V$35,15,FALSE)&amp;","&amp;[2]材料辅助表!J$51&amp;"],["&amp;VLOOKUP($P46,[2]材料辅助表!$H$27:$V$35,14,FALSE)&amp;","&amp;[2]材料辅助表!K$51&amp;"]]"</f>
        <v>[[302407,27],[302401,45],[302404,45],[302302,30]]</v>
      </c>
      <c r="AI46" s="270" t="s">
        <v>15806</v>
      </c>
      <c r="AJ46" s="263" t="s">
        <v>11978</v>
      </c>
      <c r="AK46" s="263" t="s">
        <v>11978</v>
      </c>
      <c r="AL46" s="263" t="s">
        <v>11978</v>
      </c>
    </row>
    <row r="47" spans="1:38" ht="15" thickBot="1">
      <c r="A47">
        <v>2032</v>
      </c>
      <c r="B47" s="259" t="s">
        <v>15899</v>
      </c>
      <c r="C47" s="55" t="s">
        <v>15897</v>
      </c>
      <c r="D47" t="str">
        <f t="shared" si="0"/>
        <v>e_2032</v>
      </c>
      <c r="E47" t="s">
        <v>15900</v>
      </c>
      <c r="F47" t="str">
        <f t="shared" si="1"/>
        <v>NAME_2032</v>
      </c>
      <c r="G47" t="s">
        <v>11979</v>
      </c>
      <c r="H47">
        <v>6</v>
      </c>
      <c r="I47">
        <f>VLOOKUP(C47,'[2]怪兽属性表（不能直接调整）'!$A$2:$E$37,VLOOKUP([2]equipment!G47,[2]材料辅助表!$I$13:$K$16,3,FALSE),FALSE)</f>
        <v>30</v>
      </c>
      <c r="J47" t="str">
        <f>"["&amp;I47*[2]材料辅助表!$S$5&amp;","&amp;I47*[2]材料辅助表!$S$6&amp;","&amp;I47*[2]材料辅助表!$S$7&amp;","&amp;I47*[2]材料辅助表!$S$8&amp;","&amp;I47*[2]材料辅助表!$S$9&amp;","&amp;I47*[2]材料辅助表!$S$10&amp;","&amp;I47*[2]材料辅助表!$S$11&amp;","&amp;I47*[2]材料辅助表!$S$12&amp;","&amp;I47*[2]材料辅助表!$S$13&amp;","&amp;I47*[2]材料辅助表!$S$14&amp;","&amp;I47*[2]材料辅助表!$S$15&amp;","&amp;I47*[2]材料辅助表!$S$16&amp;","&amp;I47*[2]材料辅助表!$S$17&amp;","&amp;I47*[2]材料辅助表!$S$18&amp;","&amp;I47*[2]材料辅助表!$S$19&amp;"]"</f>
        <v>[9,10.5,12,13.5,15,16.5,18,19.5,21,22.5,24,25.5,27,28.5,30]</v>
      </c>
      <c r="K47">
        <v>7</v>
      </c>
      <c r="L47">
        <f>VLOOKUP(C47,'[2]怪兽属性表（不能直接调整）'!$A$2:$E$37,4,FALSE)</f>
        <v>2.5</v>
      </c>
      <c r="M47" t="str">
        <f>"["&amp;L47*[2]材料辅助表!$U$5&amp;","&amp;L47*[2]材料辅助表!$U$6&amp;","&amp;L47*[2]材料辅助表!$U$7&amp;","&amp;L47*[2]材料辅助表!$U$8&amp;","&amp;L47*[2]材料辅助表!$U$9&amp;","&amp;L47*[2]材料辅助表!$U$10&amp;","&amp;L47*[2]材料辅助表!$U$11&amp;","&amp;L47*[2]材料辅助表!$U$12&amp;","&amp;L47*[2]材料辅助表!$U$13&amp;","&amp;L47*[2]材料辅助表!$U$14&amp;","&amp;L47*[2]材料辅助表!$U$15&amp;","&amp;L47*[2]材料辅助表!$U$16&amp;","&amp;L47*[2]材料辅助表!$U$17&amp;","&amp;L47*[2]材料辅助表!$U$18&amp;","&amp;L47*[2]材料辅助表!$U$19&amp;"]"</f>
        <v>[0.375,0.4375,0.5,0.5625,0.625,0.6875,0.75,0.8125,0.875,0.9375,1,1.0625,1.125,1.1875,1.25]</v>
      </c>
      <c r="N47" s="264">
        <v>2</v>
      </c>
      <c r="O47" s="202">
        <v>3</v>
      </c>
      <c r="P47" s="265">
        <v>1</v>
      </c>
      <c r="Q47" t="s">
        <v>15792</v>
      </c>
      <c r="R47" t="str">
        <f>"["&amp;VLOOKUP(AJ47,[2]特殊属性调整!$B$18:$D$25,3,FALSE)&amp;","&amp;VLOOKUP(AJ47,[2]特殊属性调整!$B$18:$D$25,2,FALSE)&amp;"]"</f>
        <v>[5,3]</v>
      </c>
      <c r="S47" t="str">
        <f>"["&amp;VLOOKUP(AK47,[2]特殊属性调整!$B$18:$D$25,3,FALSE)&amp;","&amp;VLOOKUP(AK47,[2]特殊属性调整!$B$18:$D$25,2,FALSE)*1.5&amp;"]"</f>
        <v>[5,4.5]</v>
      </c>
      <c r="T47" t="str">
        <f>"["&amp;VLOOKUP(AL47,[2]特殊属性调整!$B$18:$D$25,3,FALSE)&amp;","&amp;VLOOKUP(AL47,[2]特殊属性调整!$B$18:$D$25,2,FALSE)*2&amp;"]"</f>
        <v>[5,6]</v>
      </c>
      <c r="U47" t="str">
        <f>"[["&amp;VLOOKUP($N47,[2]材料辅助表!$H$27:$L$35,2,FALSE)&amp;","&amp;[2]材料辅助表!I$38&amp;"]]"</f>
        <v>[[301102,1]]</v>
      </c>
      <c r="V47" t="str">
        <f>"[["&amp;VLOOKUP($N47,[2]材料辅助表!$H$27:$L$35,3,FALSE)&amp;","&amp;[2]材料辅助表!I$39&amp;"]]"</f>
        <v>[[301202,3]]</v>
      </c>
      <c r="W47" t="str">
        <f>"[["&amp;VLOOKUP($Q47,[2]材料辅助表!$H$27:$L$35,4,FALSE)&amp;","&amp;[2]材料辅助表!L$40&amp;"],["&amp;VLOOKUP($N47,[2]材料辅助表!$H$27:$L$35,4,FALSE)&amp;","&amp;[2]材料辅助表!I$40&amp;"]]"</f>
        <v>[[301307,1],[301302,5]]</v>
      </c>
      <c r="X47" t="str">
        <f>"[["&amp;VLOOKUP($Q47,[2]材料辅助表!$H$27:$L$35,5,FALSE)&amp;","&amp;[2]材料辅助表!L$41&amp;"],["&amp;VLOOKUP($N47,[2]材料辅助表!$H$27:$L$35,5,FALSE)&amp;","&amp;[2]材料辅助表!I$41&amp;"]]"</f>
        <v>[[301407,2],[301402,8]]</v>
      </c>
      <c r="Y47" t="str">
        <f>"[["&amp;VLOOKUP($Q47,[2]材料辅助表!$H$27:$M$35,6,FALSE)&amp;","&amp;[2]材料辅助表!L$42&amp;"],["&amp;VLOOKUP($N47,[2]材料辅助表!$H$27:$M$35,6,FALSE)&amp;","&amp;[2]材料辅助表!I$42&amp;"],["&amp;VLOOKUP($O47,[2]材料辅助表!$H$27:$M$35,5,FALSE)&amp;","&amp;[2]材料辅助表!J$42&amp;"]]"</f>
        <v>[[301507,3],[301502,10],[301403,3]]</v>
      </c>
      <c r="Z47" t="str">
        <f>"[["&amp;VLOOKUP($Q47,[2]材料辅助表!$H$27:$N$35,7,FALSE)&amp;","&amp;[2]材料辅助表!L$43&amp;"],["&amp;VLOOKUP($N47,[2]材料辅助表!$H$27:$N$35,7,FALSE)&amp;","&amp;[2]材料辅助表!I$43&amp;"],["&amp;VLOOKUP($O47,[2]材料辅助表!$H$27:$N$35,6,FALSE)&amp;","&amp;[2]材料辅助表!J$43&amp;"]]"</f>
        <v>[[301607,5],[301602,15],[301503,5]]</v>
      </c>
      <c r="AA47" t="str">
        <f>"[["&amp;VLOOKUP($Q47,[2]材料辅助表!$H$27:$O$35,8,FALSE)&amp;","&amp;[2]材料辅助表!L$44&amp;"],["&amp;VLOOKUP($N47,[2]材料辅助表!$H$27:$O$35,8,FALSE)&amp;","&amp;[2]材料辅助表!I$44&amp;"],["&amp;VLOOKUP($O47,[2]材料辅助表!$H$27:$O$35,8,FALSE)&amp;","&amp;[2]材料辅助表!J$44&amp;"],["&amp;VLOOKUP($P47,[2]材料辅助表!$H$27:$P$35,7,FALSE)&amp;","&amp;[2]材料辅助表!K$44&amp;"]]"</f>
        <v>[[301707,8],[301702,10],[301703,10],[301601,5]]</v>
      </c>
      <c r="AB47" t="str">
        <f>"[["&amp;VLOOKUP($Q47,[2]材料辅助表!$H$27:$P$35,9,FALSE)&amp;","&amp;[2]材料辅助表!L$45&amp;"],["&amp;VLOOKUP($N47,[2]材料辅助表!$H$27:$P$35,9,FALSE)&amp;","&amp;[2]材料辅助表!I$45&amp;"],["&amp;VLOOKUP($O47,[2]材料辅助表!$H$27:$P$35,9,FALSE)&amp;","&amp;[2]材料辅助表!J$45&amp;"],["&amp;VLOOKUP($P47,[2]材料辅助表!$H$27:$P$35,8,FALSE)&amp;","&amp;[2]材料辅助表!K$45&amp;"]]"</f>
        <v>[[301807,10],[301802,15],[301803,15],[301701,8]]</v>
      </c>
      <c r="AC47" t="str">
        <f>"[["&amp;VLOOKUP($Q47,[2]材料辅助表!$H$27:$Q$35,10,FALSE)&amp;","&amp;[2]材料辅助表!L$46&amp;"],["&amp;VLOOKUP($N47,[2]材料辅助表!$H$27:$Q$35,10,FALSE)&amp;","&amp;[2]材料辅助表!I$46&amp;"],["&amp;VLOOKUP($O47,[2]材料辅助表!$H$27:$Q$35,10,FALSE)&amp;","&amp;[2]材料辅助表!J$46&amp;"],["&amp;VLOOKUP($P47,[2]材料辅助表!$H$27:$Q$35,9,FALSE)&amp;","&amp;[2]材料辅助表!K$46&amp;"]]"</f>
        <v>[[301907,12],[301902,18],[301903,18],[301801,10]]</v>
      </c>
      <c r="AD47" t="str">
        <f>"[["&amp;VLOOKUP($Q47,[2]材料辅助表!$H$27:$R$35,11,FALSE)&amp;","&amp;[2]材料辅助表!L$47&amp;"],["&amp;VLOOKUP($N47,[2]材料辅助表!$H$27:$R$35,11,FALSE)&amp;","&amp;[2]材料辅助表!I$47&amp;"],["&amp;VLOOKUP($O47,[2]材料辅助表!$H$27:$R$35,11,FALSE)&amp;","&amp;[2]材料辅助表!J$47&amp;"],["&amp;VLOOKUP($P47,[2]材料辅助表!$H$27:$R$35,10,FALSE)&amp;","&amp;[2]材料辅助表!K$47&amp;"]]"</f>
        <v>[[302007,15],[302002,25],[302003,25],[301901,12]]</v>
      </c>
      <c r="AE47" t="str">
        <f>"[["&amp;VLOOKUP($Q47,[2]材料辅助表!$H$27:$S$35,12,FALSE)&amp;","&amp;[2]材料辅助表!L$48&amp;"],["&amp;VLOOKUP($N47,[2]材料辅助表!$H$27:$S$35,12,FALSE)&amp;","&amp;[2]材料辅助表!I$48&amp;"],["&amp;VLOOKUP($O47,[2]材料辅助表!$H$27:$S$35,12,FALSE)&amp;","&amp;[2]材料辅助表!J$48&amp;"],["&amp;VLOOKUP($P47,[2]材料辅助表!$H$27:$S$35,11,FALSE)&amp;","&amp;[2]材料辅助表!K$48&amp;"]]"</f>
        <v>[[302107,18],[302102,30],[302103,30],[302001,15]]</v>
      </c>
      <c r="AF47" t="str">
        <f>"[["&amp;VLOOKUP($Q47,[2]材料辅助表!$H$27:$V$35,13,FALSE)&amp;","&amp;[2]材料辅助表!L$49&amp;"],["&amp;VLOOKUP($N47,[2]材料辅助表!$H$27:$V$35,13,FALSE)&amp;","&amp;[2]材料辅助表!I$49&amp;"],["&amp;VLOOKUP($O47,[2]材料辅助表!$H$27:$V$35,13,FALSE)&amp;","&amp;[2]材料辅助表!J$49&amp;"],["&amp;VLOOKUP($P47,[2]材料辅助表!$H$27:$V$35,12,FALSE)&amp;","&amp;[2]材料辅助表!K$49&amp;"]]"</f>
        <v>[[302207,21],[302202,35],[302203,35],[302101,18]]</v>
      </c>
      <c r="AG47" t="str">
        <f>"[["&amp;VLOOKUP($Q47,[2]材料辅助表!$H$27:$V$35,14,FALSE)&amp;","&amp;[2]材料辅助表!L$50&amp;"],["&amp;VLOOKUP($N47,[2]材料辅助表!$H$27:$V$35,14,FALSE)&amp;","&amp;[2]材料辅助表!I$50&amp;"],["&amp;VLOOKUP($O47,[2]材料辅助表!$H$27:$V$35,14,FALSE)&amp;","&amp;[2]材料辅助表!J$50&amp;"],["&amp;VLOOKUP($P47,[2]材料辅助表!$H$27:$V$35,13,FALSE)&amp;","&amp;[2]材料辅助表!K$50&amp;"]]"</f>
        <v>[[302307,24],[302302,40],[302303,40],[302201,25]]</v>
      </c>
      <c r="AH47" t="str">
        <f>"[["&amp;VLOOKUP($Q47,[2]材料辅助表!$H$27:$V$35,15,FALSE)&amp;","&amp;[2]材料辅助表!L$51&amp;"],["&amp;VLOOKUP($N47,[2]材料辅助表!$H$27:$V$35,15,FALSE)&amp;","&amp;[2]材料辅助表!I$51&amp;"],["&amp;VLOOKUP($O47,[2]材料辅助表!$H$27:$V$35,15,FALSE)&amp;","&amp;[2]材料辅助表!J$51&amp;"],["&amp;VLOOKUP($P47,[2]材料辅助表!$H$27:$V$35,14,FALSE)&amp;","&amp;[2]材料辅助表!K$51&amp;"]]"</f>
        <v>[[302407,27],[302402,45],[302403,45],[302301,30]]</v>
      </c>
      <c r="AI47" s="158" t="s">
        <v>15809</v>
      </c>
      <c r="AJ47" s="263" t="s">
        <v>11979</v>
      </c>
      <c r="AK47" s="263" t="s">
        <v>11979</v>
      </c>
      <c r="AL47" s="263" t="s">
        <v>11979</v>
      </c>
    </row>
    <row r="48" spans="1:38" ht="15" thickBot="1">
      <c r="A48">
        <v>2033</v>
      </c>
      <c r="B48" s="259" t="s">
        <v>15901</v>
      </c>
      <c r="C48" s="55" t="s">
        <v>15897</v>
      </c>
      <c r="D48" t="str">
        <f t="shared" si="0"/>
        <v>e_2033</v>
      </c>
      <c r="E48" t="s">
        <v>15902</v>
      </c>
      <c r="F48" t="str">
        <f t="shared" si="1"/>
        <v>NAME_2033</v>
      </c>
      <c r="G48" t="s">
        <v>11978</v>
      </c>
      <c r="H48">
        <v>3</v>
      </c>
      <c r="I48">
        <f>VLOOKUP(C48,'[2]怪兽属性表（不能直接调整）'!$A$2:$E$37,VLOOKUP([2]equipment!G48,[2]材料辅助表!$I$13:$K$16,3,FALSE),FALSE)</f>
        <v>5.2</v>
      </c>
      <c r="J48" t="str">
        <f>"["&amp;I48*[2]材料辅助表!$S$5&amp;","&amp;I48*[2]材料辅助表!$S$6&amp;","&amp;I48*[2]材料辅助表!$S$7&amp;","&amp;I48*[2]材料辅助表!$S$8&amp;","&amp;I48*[2]材料辅助表!$S$9&amp;","&amp;I48*[2]材料辅助表!$S$10&amp;","&amp;I48*[2]材料辅助表!$S$11&amp;","&amp;I48*[2]材料辅助表!$S$12&amp;","&amp;I48*[2]材料辅助表!$S$13&amp;","&amp;I48*[2]材料辅助表!$S$14&amp;","&amp;I48*[2]材料辅助表!$S$15&amp;","&amp;I48*[2]材料辅助表!$S$16&amp;","&amp;I48*[2]材料辅助表!$S$17&amp;","&amp;I48*[2]材料辅助表!$S$18&amp;","&amp;I48*[2]材料辅助表!$S$19&amp;"]"</f>
        <v>[1.56,1.82,2.08,2.34,2.6,2.86,3.12,3.38,3.64,3.9,4.16,4.42,4.68,4.94,5.2]</v>
      </c>
      <c r="K48">
        <v>7</v>
      </c>
      <c r="L48">
        <f>VLOOKUP(C48,'[2]怪兽属性表（不能直接调整）'!$A$2:$E$37,4,FALSE)</f>
        <v>2.5</v>
      </c>
      <c r="M48" t="str">
        <f>"["&amp;L48*[2]材料辅助表!$U$5&amp;","&amp;L48*[2]材料辅助表!$U$6&amp;","&amp;L48*[2]材料辅助表!$U$7&amp;","&amp;L48*[2]材料辅助表!$U$8&amp;","&amp;L48*[2]材料辅助表!$U$9&amp;","&amp;L48*[2]材料辅助表!$U$10&amp;","&amp;L48*[2]材料辅助表!$U$11&amp;","&amp;L48*[2]材料辅助表!$U$12&amp;","&amp;L48*[2]材料辅助表!$U$13&amp;","&amp;L48*[2]材料辅助表!$U$14&amp;","&amp;L48*[2]材料辅助表!$U$15&amp;","&amp;L48*[2]材料辅助表!$U$16&amp;","&amp;L48*[2]材料辅助表!$U$17&amp;","&amp;L48*[2]材料辅助表!$U$18&amp;","&amp;L48*[2]材料辅助表!$U$19&amp;"]"</f>
        <v>[0.375,0.4375,0.5,0.5625,0.625,0.6875,0.75,0.8125,0.875,0.9375,1,1.0625,1.125,1.1875,1.25]</v>
      </c>
      <c r="N48" s="264">
        <v>3</v>
      </c>
      <c r="O48" s="202">
        <v>1</v>
      </c>
      <c r="P48" s="265">
        <v>4</v>
      </c>
      <c r="Q48" t="s">
        <v>15792</v>
      </c>
      <c r="R48" t="str">
        <f>"["&amp;VLOOKUP(AJ48,[2]特殊属性调整!$B$18:$D$25,3,FALSE)&amp;","&amp;VLOOKUP(AJ48,[2]特殊属性调整!$B$18:$D$25,2,FALSE)&amp;"]"</f>
        <v>[2,3]</v>
      </c>
      <c r="S48" t="str">
        <f>"["&amp;VLOOKUP(AK48,[2]特殊属性调整!$B$18:$D$25,3,FALSE)&amp;","&amp;VLOOKUP(AK48,[2]特殊属性调整!$B$18:$D$25,2,FALSE)*1.5&amp;"]"</f>
        <v>[2,4.5]</v>
      </c>
      <c r="T48" t="str">
        <f>"["&amp;VLOOKUP(AK49,[2]特殊属性调整!$B$18:$D$25,3,FALSE)&amp;","&amp;VLOOKUP(AK49,[2]特殊属性调整!$B$18:$D$25,2,FALSE)*2&amp;"]"</f>
        <v>[5,6]</v>
      </c>
      <c r="U48" t="str">
        <f>"[["&amp;VLOOKUP($N48,[2]材料辅助表!$H$27:$L$35,2,FALSE)&amp;","&amp;[2]材料辅助表!I$38&amp;"]]"</f>
        <v>[[301103,1]]</v>
      </c>
      <c r="V48" t="str">
        <f>"[["&amp;VLOOKUP($N48,[2]材料辅助表!$H$27:$L$35,3,FALSE)&amp;","&amp;[2]材料辅助表!I$39&amp;"]]"</f>
        <v>[[301203,3]]</v>
      </c>
      <c r="W48" t="str">
        <f>"[["&amp;VLOOKUP($Q48,[2]材料辅助表!$H$27:$L$35,4,FALSE)&amp;","&amp;[2]材料辅助表!L$40&amp;"],["&amp;VLOOKUP($N48,[2]材料辅助表!$H$27:$L$35,4,FALSE)&amp;","&amp;[2]材料辅助表!I$40&amp;"]]"</f>
        <v>[[301307,1],[301303,5]]</v>
      </c>
      <c r="X48" t="str">
        <f>"[["&amp;VLOOKUP($Q48,[2]材料辅助表!$H$27:$L$35,5,FALSE)&amp;","&amp;[2]材料辅助表!L$41&amp;"],["&amp;VLOOKUP($N48,[2]材料辅助表!$H$27:$L$35,5,FALSE)&amp;","&amp;[2]材料辅助表!I$41&amp;"]]"</f>
        <v>[[301407,2],[301403,8]]</v>
      </c>
      <c r="Y48" t="str">
        <f>"[["&amp;VLOOKUP($Q48,[2]材料辅助表!$H$27:$M$35,6,FALSE)&amp;","&amp;[2]材料辅助表!L$42&amp;"],["&amp;VLOOKUP($N48,[2]材料辅助表!$H$27:$M$35,6,FALSE)&amp;","&amp;[2]材料辅助表!I$42&amp;"],["&amp;VLOOKUP($O48,[2]材料辅助表!$H$27:$M$35,5,FALSE)&amp;","&amp;[2]材料辅助表!J$42&amp;"]]"</f>
        <v>[[301507,3],[301503,10],[301401,3]]</v>
      </c>
      <c r="Z48" t="str">
        <f>"[["&amp;VLOOKUP($Q48,[2]材料辅助表!$H$27:$N$35,7,FALSE)&amp;","&amp;[2]材料辅助表!L$43&amp;"],["&amp;VLOOKUP($N48,[2]材料辅助表!$H$27:$N$35,7,FALSE)&amp;","&amp;[2]材料辅助表!I$43&amp;"],["&amp;VLOOKUP($O48,[2]材料辅助表!$H$27:$N$35,6,FALSE)&amp;","&amp;[2]材料辅助表!J$43&amp;"]]"</f>
        <v>[[301607,5],[301603,15],[301501,5]]</v>
      </c>
      <c r="AA48" t="str">
        <f>"[["&amp;VLOOKUP($Q48,[2]材料辅助表!$H$27:$O$35,8,FALSE)&amp;","&amp;[2]材料辅助表!L$44&amp;"],["&amp;VLOOKUP($N48,[2]材料辅助表!$H$27:$O$35,8,FALSE)&amp;","&amp;[2]材料辅助表!I$44&amp;"],["&amp;VLOOKUP($O48,[2]材料辅助表!$H$27:$O$35,8,FALSE)&amp;","&amp;[2]材料辅助表!J$44&amp;"],["&amp;VLOOKUP($P48,[2]材料辅助表!$H$27:$P$35,7,FALSE)&amp;","&amp;[2]材料辅助表!K$44&amp;"]]"</f>
        <v>[[301707,8],[301703,10],[301701,10],[301604,5]]</v>
      </c>
      <c r="AB48" t="str">
        <f>"[["&amp;VLOOKUP($Q48,[2]材料辅助表!$H$27:$P$35,9,FALSE)&amp;","&amp;[2]材料辅助表!L$45&amp;"],["&amp;VLOOKUP($N48,[2]材料辅助表!$H$27:$P$35,9,FALSE)&amp;","&amp;[2]材料辅助表!I$45&amp;"],["&amp;VLOOKUP($O48,[2]材料辅助表!$H$27:$P$35,9,FALSE)&amp;","&amp;[2]材料辅助表!J$45&amp;"],["&amp;VLOOKUP($P48,[2]材料辅助表!$H$27:$P$35,8,FALSE)&amp;","&amp;[2]材料辅助表!K$45&amp;"]]"</f>
        <v>[[301807,10],[301803,15],[301801,15],[301704,8]]</v>
      </c>
      <c r="AC48" t="str">
        <f>"[["&amp;VLOOKUP($Q48,[2]材料辅助表!$H$27:$Q$35,10,FALSE)&amp;","&amp;[2]材料辅助表!L$46&amp;"],["&amp;VLOOKUP($N48,[2]材料辅助表!$H$27:$Q$35,10,FALSE)&amp;","&amp;[2]材料辅助表!I$46&amp;"],["&amp;VLOOKUP($O48,[2]材料辅助表!$H$27:$Q$35,10,FALSE)&amp;","&amp;[2]材料辅助表!J$46&amp;"],["&amp;VLOOKUP($P48,[2]材料辅助表!$H$27:$Q$35,9,FALSE)&amp;","&amp;[2]材料辅助表!K$46&amp;"]]"</f>
        <v>[[301907,12],[301903,18],[301901,18],[301804,10]]</v>
      </c>
      <c r="AD48" t="str">
        <f>"[["&amp;VLOOKUP($Q48,[2]材料辅助表!$H$27:$R$35,11,FALSE)&amp;","&amp;[2]材料辅助表!L$47&amp;"],["&amp;VLOOKUP($N48,[2]材料辅助表!$H$27:$R$35,11,FALSE)&amp;","&amp;[2]材料辅助表!I$47&amp;"],["&amp;VLOOKUP($O48,[2]材料辅助表!$H$27:$R$35,11,FALSE)&amp;","&amp;[2]材料辅助表!J$47&amp;"],["&amp;VLOOKUP($P48,[2]材料辅助表!$H$27:$R$35,10,FALSE)&amp;","&amp;[2]材料辅助表!K$47&amp;"]]"</f>
        <v>[[302007,15],[302003,25],[302001,25],[301904,12]]</v>
      </c>
      <c r="AE48" t="str">
        <f>"[["&amp;VLOOKUP($Q48,[2]材料辅助表!$H$27:$S$35,12,FALSE)&amp;","&amp;[2]材料辅助表!L$48&amp;"],["&amp;VLOOKUP($N48,[2]材料辅助表!$H$27:$S$35,12,FALSE)&amp;","&amp;[2]材料辅助表!I$48&amp;"],["&amp;VLOOKUP($O48,[2]材料辅助表!$H$27:$S$35,12,FALSE)&amp;","&amp;[2]材料辅助表!J$48&amp;"],["&amp;VLOOKUP($P48,[2]材料辅助表!$H$27:$S$35,11,FALSE)&amp;","&amp;[2]材料辅助表!K$48&amp;"]]"</f>
        <v>[[302107,18],[302103,30],[302101,30],[302004,15]]</v>
      </c>
      <c r="AF48" t="str">
        <f>"[["&amp;VLOOKUP($Q48,[2]材料辅助表!$H$27:$V$35,13,FALSE)&amp;","&amp;[2]材料辅助表!L$49&amp;"],["&amp;VLOOKUP($N48,[2]材料辅助表!$H$27:$V$35,13,FALSE)&amp;","&amp;[2]材料辅助表!I$49&amp;"],["&amp;VLOOKUP($O48,[2]材料辅助表!$H$27:$V$35,13,FALSE)&amp;","&amp;[2]材料辅助表!J$49&amp;"],["&amp;VLOOKUP($P48,[2]材料辅助表!$H$27:$V$35,12,FALSE)&amp;","&amp;[2]材料辅助表!K$49&amp;"]]"</f>
        <v>[[302207,21],[302203,35],[302201,35],[302104,18]]</v>
      </c>
      <c r="AG48" t="str">
        <f>"[["&amp;VLOOKUP($Q48,[2]材料辅助表!$H$27:$V$35,14,FALSE)&amp;","&amp;[2]材料辅助表!L$50&amp;"],["&amp;VLOOKUP($N48,[2]材料辅助表!$H$27:$V$35,14,FALSE)&amp;","&amp;[2]材料辅助表!I$50&amp;"],["&amp;VLOOKUP($O48,[2]材料辅助表!$H$27:$V$35,14,FALSE)&amp;","&amp;[2]材料辅助表!J$50&amp;"],["&amp;VLOOKUP($P48,[2]材料辅助表!$H$27:$V$35,13,FALSE)&amp;","&amp;[2]材料辅助表!K$50&amp;"]]"</f>
        <v>[[302307,24],[302303,40],[302301,40],[302204,25]]</v>
      </c>
      <c r="AH48" t="str">
        <f>"[["&amp;VLOOKUP($Q48,[2]材料辅助表!$H$27:$V$35,15,FALSE)&amp;","&amp;[2]材料辅助表!L$51&amp;"],["&amp;VLOOKUP($N48,[2]材料辅助表!$H$27:$V$35,15,FALSE)&amp;","&amp;[2]材料辅助表!I$51&amp;"],["&amp;VLOOKUP($O48,[2]材料辅助表!$H$27:$V$35,15,FALSE)&amp;","&amp;[2]材料辅助表!J$51&amp;"],["&amp;VLOOKUP($P48,[2]材料辅助表!$H$27:$V$35,14,FALSE)&amp;","&amp;[2]材料辅助表!K$51&amp;"]]"</f>
        <v>[[302407,27],[302403,45],[302401,45],[302304,30]]</v>
      </c>
      <c r="AI48" s="158" t="s">
        <v>15812</v>
      </c>
      <c r="AJ48" s="263" t="s">
        <v>11978</v>
      </c>
      <c r="AK48" s="263" t="s">
        <v>11978</v>
      </c>
      <c r="AL48" s="263" t="s">
        <v>11978</v>
      </c>
    </row>
    <row r="49" spans="1:38" ht="15" thickBot="1">
      <c r="A49">
        <v>2034</v>
      </c>
      <c r="B49" s="259" t="s">
        <v>15903</v>
      </c>
      <c r="C49" s="55" t="s">
        <v>15897</v>
      </c>
      <c r="D49" t="str">
        <f t="shared" si="0"/>
        <v>e_2034</v>
      </c>
      <c r="E49" t="s">
        <v>15904</v>
      </c>
      <c r="F49" t="str">
        <f t="shared" si="1"/>
        <v>NAME_2034</v>
      </c>
      <c r="G49" t="s">
        <v>11979</v>
      </c>
      <c r="H49">
        <v>6</v>
      </c>
      <c r="I49">
        <f>VLOOKUP(C49,'[2]怪兽属性表（不能直接调整）'!$A$2:$E$37,VLOOKUP([2]equipment!G49,[2]材料辅助表!$I$13:$K$16,3,FALSE),FALSE)</f>
        <v>30</v>
      </c>
      <c r="J49" t="str">
        <f>"["&amp;I49*[2]材料辅助表!$S$5&amp;","&amp;I49*[2]材料辅助表!$S$6&amp;","&amp;I49*[2]材料辅助表!$S$7&amp;","&amp;I49*[2]材料辅助表!$S$8&amp;","&amp;I49*[2]材料辅助表!$S$9&amp;","&amp;I49*[2]材料辅助表!$S$10&amp;","&amp;I49*[2]材料辅助表!$S$11&amp;","&amp;I49*[2]材料辅助表!$S$12&amp;","&amp;I49*[2]材料辅助表!$S$13&amp;","&amp;I49*[2]材料辅助表!$S$14&amp;","&amp;I49*[2]材料辅助表!$S$15&amp;","&amp;I49*[2]材料辅助表!$S$16&amp;","&amp;I49*[2]材料辅助表!$S$17&amp;","&amp;I49*[2]材料辅助表!$S$18&amp;","&amp;I49*[2]材料辅助表!$S$19&amp;"]"</f>
        <v>[9,10.5,12,13.5,15,16.5,18,19.5,21,22.5,24,25.5,27,28.5,30]</v>
      </c>
      <c r="K49">
        <v>7</v>
      </c>
      <c r="L49">
        <f>VLOOKUP(C49,'[2]怪兽属性表（不能直接调整）'!$A$2:$E$37,4,FALSE)</f>
        <v>2.5</v>
      </c>
      <c r="M49" t="str">
        <f>"["&amp;L49*[2]材料辅助表!$U$5&amp;","&amp;L49*[2]材料辅助表!$U$6&amp;","&amp;L49*[2]材料辅助表!$U$7&amp;","&amp;L49*[2]材料辅助表!$U$8&amp;","&amp;L49*[2]材料辅助表!$U$9&amp;","&amp;L49*[2]材料辅助表!$U$10&amp;","&amp;L49*[2]材料辅助表!$U$11&amp;","&amp;L49*[2]材料辅助表!$U$12&amp;","&amp;L49*[2]材料辅助表!$U$13&amp;","&amp;L49*[2]材料辅助表!$U$14&amp;","&amp;L49*[2]材料辅助表!$U$15&amp;","&amp;L49*[2]材料辅助表!$U$16&amp;","&amp;L49*[2]材料辅助表!$U$17&amp;","&amp;L49*[2]材料辅助表!$U$18&amp;","&amp;L49*[2]材料辅助表!$U$19&amp;"]"</f>
        <v>[0.375,0.4375,0.5,0.5625,0.625,0.6875,0.75,0.8125,0.875,0.9375,1,1.0625,1.125,1.1875,1.25]</v>
      </c>
      <c r="N49" s="275">
        <v>4</v>
      </c>
      <c r="O49" s="267">
        <v>3</v>
      </c>
      <c r="P49" s="268">
        <v>1</v>
      </c>
      <c r="Q49" t="s">
        <v>15792</v>
      </c>
      <c r="R49" t="str">
        <f>"["&amp;VLOOKUP(AJ49,[2]特殊属性调整!$B$18:$D$25,3,FALSE)&amp;","&amp;VLOOKUP(AJ49,[2]特殊属性调整!$B$18:$D$25,2,FALSE)&amp;"]"</f>
        <v>[5,3]</v>
      </c>
      <c r="S49" t="str">
        <f>"["&amp;VLOOKUP(AL48,[2]特殊属性调整!$B$18:$D$25,3,FALSE)&amp;","&amp;VLOOKUP(AL48,[2]特殊属性调整!$B$18:$D$25,2,FALSE)*1.5&amp;"]"</f>
        <v>[2,4.5]</v>
      </c>
      <c r="T49" t="str">
        <f>"["&amp;VLOOKUP(AL49,[2]特殊属性调整!$B$18:$D$25,3,FALSE)&amp;","&amp;VLOOKUP(AL49,[2]特殊属性调整!$B$18:$D$25,2,FALSE)*2&amp;"]"</f>
        <v>[5,6]</v>
      </c>
      <c r="U49" t="str">
        <f>"[["&amp;VLOOKUP($N49,[2]材料辅助表!$H$27:$L$35,2,FALSE)&amp;","&amp;[2]材料辅助表!I$38&amp;"]]"</f>
        <v>[[301104,1]]</v>
      </c>
      <c r="V49" t="str">
        <f>"[["&amp;VLOOKUP($N49,[2]材料辅助表!$H$27:$L$35,3,FALSE)&amp;","&amp;[2]材料辅助表!I$39&amp;"]]"</f>
        <v>[[301204,3]]</v>
      </c>
      <c r="W49" t="str">
        <f>"[["&amp;VLOOKUP($Q49,[2]材料辅助表!$H$27:$L$35,4,FALSE)&amp;","&amp;[2]材料辅助表!L$40&amp;"],["&amp;VLOOKUP($N49,[2]材料辅助表!$H$27:$L$35,4,FALSE)&amp;","&amp;[2]材料辅助表!I$40&amp;"]]"</f>
        <v>[[301307,1],[301304,5]]</v>
      </c>
      <c r="X49" t="str">
        <f>"[["&amp;VLOOKUP($Q49,[2]材料辅助表!$H$27:$L$35,5,FALSE)&amp;","&amp;[2]材料辅助表!L$41&amp;"],["&amp;VLOOKUP($N49,[2]材料辅助表!$H$27:$L$35,5,FALSE)&amp;","&amp;[2]材料辅助表!I$41&amp;"]]"</f>
        <v>[[301407,2],[301404,8]]</v>
      </c>
      <c r="Y49" t="str">
        <f>"[["&amp;VLOOKUP($Q49,[2]材料辅助表!$H$27:$M$35,6,FALSE)&amp;","&amp;[2]材料辅助表!L$42&amp;"],["&amp;VLOOKUP($N49,[2]材料辅助表!$H$27:$M$35,6,FALSE)&amp;","&amp;[2]材料辅助表!I$42&amp;"],["&amp;VLOOKUP($O49,[2]材料辅助表!$H$27:$M$35,5,FALSE)&amp;","&amp;[2]材料辅助表!J$42&amp;"]]"</f>
        <v>[[301507,3],[301504,10],[301403,3]]</v>
      </c>
      <c r="Z49" t="str">
        <f>"[["&amp;VLOOKUP($Q49,[2]材料辅助表!$H$27:$N$35,7,FALSE)&amp;","&amp;[2]材料辅助表!L$43&amp;"],["&amp;VLOOKUP($N49,[2]材料辅助表!$H$27:$N$35,7,FALSE)&amp;","&amp;[2]材料辅助表!I$43&amp;"],["&amp;VLOOKUP($O49,[2]材料辅助表!$H$27:$N$35,6,FALSE)&amp;","&amp;[2]材料辅助表!J$43&amp;"]]"</f>
        <v>[[301607,5],[301604,15],[301503,5]]</v>
      </c>
      <c r="AA49" t="str">
        <f>"[["&amp;VLOOKUP($Q49,[2]材料辅助表!$H$27:$O$35,8,FALSE)&amp;","&amp;[2]材料辅助表!L$44&amp;"],["&amp;VLOOKUP($N49,[2]材料辅助表!$H$27:$O$35,8,FALSE)&amp;","&amp;[2]材料辅助表!I$44&amp;"],["&amp;VLOOKUP($O49,[2]材料辅助表!$H$27:$O$35,8,FALSE)&amp;","&amp;[2]材料辅助表!J$44&amp;"],["&amp;VLOOKUP($P49,[2]材料辅助表!$H$27:$P$35,7,FALSE)&amp;","&amp;[2]材料辅助表!K$44&amp;"]]"</f>
        <v>[[301707,8],[301704,10],[301703,10],[301601,5]]</v>
      </c>
      <c r="AB49" t="str">
        <f>"[["&amp;VLOOKUP($Q49,[2]材料辅助表!$H$27:$P$35,9,FALSE)&amp;","&amp;[2]材料辅助表!L$45&amp;"],["&amp;VLOOKUP($N49,[2]材料辅助表!$H$27:$P$35,9,FALSE)&amp;","&amp;[2]材料辅助表!I$45&amp;"],["&amp;VLOOKUP($O49,[2]材料辅助表!$H$27:$P$35,9,FALSE)&amp;","&amp;[2]材料辅助表!J$45&amp;"],["&amp;VLOOKUP($P49,[2]材料辅助表!$H$27:$P$35,8,FALSE)&amp;","&amp;[2]材料辅助表!K$45&amp;"]]"</f>
        <v>[[301807,10],[301804,15],[301803,15],[301701,8]]</v>
      </c>
      <c r="AC49" t="str">
        <f>"[["&amp;VLOOKUP($Q49,[2]材料辅助表!$H$27:$Q$35,10,FALSE)&amp;","&amp;[2]材料辅助表!L$46&amp;"],["&amp;VLOOKUP($N49,[2]材料辅助表!$H$27:$Q$35,10,FALSE)&amp;","&amp;[2]材料辅助表!I$46&amp;"],["&amp;VLOOKUP($O49,[2]材料辅助表!$H$27:$Q$35,10,FALSE)&amp;","&amp;[2]材料辅助表!J$46&amp;"],["&amp;VLOOKUP($P49,[2]材料辅助表!$H$27:$Q$35,9,FALSE)&amp;","&amp;[2]材料辅助表!K$46&amp;"]]"</f>
        <v>[[301907,12],[301904,18],[301903,18],[301801,10]]</v>
      </c>
      <c r="AD49" t="str">
        <f>"[["&amp;VLOOKUP($Q49,[2]材料辅助表!$H$27:$R$35,11,FALSE)&amp;","&amp;[2]材料辅助表!L$47&amp;"],["&amp;VLOOKUP($N49,[2]材料辅助表!$H$27:$R$35,11,FALSE)&amp;","&amp;[2]材料辅助表!I$47&amp;"],["&amp;VLOOKUP($O49,[2]材料辅助表!$H$27:$R$35,11,FALSE)&amp;","&amp;[2]材料辅助表!J$47&amp;"],["&amp;VLOOKUP($P49,[2]材料辅助表!$H$27:$R$35,10,FALSE)&amp;","&amp;[2]材料辅助表!K$47&amp;"]]"</f>
        <v>[[302007,15],[302004,25],[302003,25],[301901,12]]</v>
      </c>
      <c r="AE49" t="str">
        <f>"[["&amp;VLOOKUP($Q49,[2]材料辅助表!$H$27:$S$35,12,FALSE)&amp;","&amp;[2]材料辅助表!L$48&amp;"],["&amp;VLOOKUP($N49,[2]材料辅助表!$H$27:$S$35,12,FALSE)&amp;","&amp;[2]材料辅助表!I$48&amp;"],["&amp;VLOOKUP($O49,[2]材料辅助表!$H$27:$S$35,12,FALSE)&amp;","&amp;[2]材料辅助表!J$48&amp;"],["&amp;VLOOKUP($P49,[2]材料辅助表!$H$27:$S$35,11,FALSE)&amp;","&amp;[2]材料辅助表!K$48&amp;"]]"</f>
        <v>[[302107,18],[302104,30],[302103,30],[302001,15]]</v>
      </c>
      <c r="AF49" t="str">
        <f>"[["&amp;VLOOKUP($Q49,[2]材料辅助表!$H$27:$V$35,13,FALSE)&amp;","&amp;[2]材料辅助表!L$49&amp;"],["&amp;VLOOKUP($N49,[2]材料辅助表!$H$27:$V$35,13,FALSE)&amp;","&amp;[2]材料辅助表!I$49&amp;"],["&amp;VLOOKUP($O49,[2]材料辅助表!$H$27:$V$35,13,FALSE)&amp;","&amp;[2]材料辅助表!J$49&amp;"],["&amp;VLOOKUP($P49,[2]材料辅助表!$H$27:$V$35,12,FALSE)&amp;","&amp;[2]材料辅助表!K$49&amp;"]]"</f>
        <v>[[302207,21],[302204,35],[302203,35],[302101,18]]</v>
      </c>
      <c r="AG49" t="str">
        <f>"[["&amp;VLOOKUP($Q49,[2]材料辅助表!$H$27:$V$35,14,FALSE)&amp;","&amp;[2]材料辅助表!L$50&amp;"],["&amp;VLOOKUP($N49,[2]材料辅助表!$H$27:$V$35,14,FALSE)&amp;","&amp;[2]材料辅助表!I$50&amp;"],["&amp;VLOOKUP($O49,[2]材料辅助表!$H$27:$V$35,14,FALSE)&amp;","&amp;[2]材料辅助表!J$50&amp;"],["&amp;VLOOKUP($P49,[2]材料辅助表!$H$27:$V$35,13,FALSE)&amp;","&amp;[2]材料辅助表!K$50&amp;"]]"</f>
        <v>[[302307,24],[302304,40],[302303,40],[302201,25]]</v>
      </c>
      <c r="AH49" t="str">
        <f>"[["&amp;VLOOKUP($Q49,[2]材料辅助表!$H$27:$V$35,15,FALSE)&amp;","&amp;[2]材料辅助表!L$51&amp;"],["&amp;VLOOKUP($N49,[2]材料辅助表!$H$27:$V$35,15,FALSE)&amp;","&amp;[2]材料辅助表!I$51&amp;"],["&amp;VLOOKUP($O49,[2]材料辅助表!$H$27:$V$35,15,FALSE)&amp;","&amp;[2]材料辅助表!J$51&amp;"],["&amp;VLOOKUP($P49,[2]材料辅助表!$H$27:$V$35,14,FALSE)&amp;","&amp;[2]材料辅助表!K$51&amp;"]]"</f>
        <v>[[302407,27],[302404,45],[302403,45],[302301,30]]</v>
      </c>
      <c r="AI49" s="272" t="s">
        <v>15815</v>
      </c>
      <c r="AJ49" s="263" t="s">
        <v>11979</v>
      </c>
      <c r="AK49" s="263" t="s">
        <v>11979</v>
      </c>
      <c r="AL49" s="263" t="s">
        <v>11979</v>
      </c>
    </row>
    <row r="50" spans="1:38" ht="15" thickBot="1">
      <c r="A50">
        <v>2041</v>
      </c>
      <c r="B50" s="259" t="s">
        <v>15905</v>
      </c>
      <c r="C50" s="55" t="s">
        <v>15906</v>
      </c>
      <c r="D50" t="str">
        <f t="shared" si="0"/>
        <v>e_2041</v>
      </c>
      <c r="E50" t="s">
        <v>15907</v>
      </c>
      <c r="F50" t="str">
        <f t="shared" si="1"/>
        <v>NAME_2041</v>
      </c>
      <c r="G50" t="s">
        <v>11978</v>
      </c>
      <c r="H50">
        <v>3</v>
      </c>
      <c r="I50">
        <f>VLOOKUP(C50,'[2]怪兽属性表（不能直接调整）'!$A$2:$E$37,VLOOKUP([2]equipment!G50,[2]材料辅助表!$I$13:$K$16,3,FALSE),FALSE)</f>
        <v>19.510000000000002</v>
      </c>
      <c r="J50" t="str">
        <f>"["&amp;I50*[2]材料辅助表!$S$5&amp;","&amp;I50*[2]材料辅助表!$S$6&amp;","&amp;I50*[2]材料辅助表!$S$7&amp;","&amp;I50*[2]材料辅助表!$S$8&amp;","&amp;I50*[2]材料辅助表!$S$9&amp;","&amp;I50*[2]材料辅助表!$S$10&amp;","&amp;I50*[2]材料辅助表!$S$11&amp;","&amp;I50*[2]材料辅助表!$S$12&amp;","&amp;I50*[2]材料辅助表!$S$13&amp;","&amp;I50*[2]材料辅助表!$S$14&amp;","&amp;I50*[2]材料辅助表!$S$15&amp;","&amp;I50*[2]材料辅助表!$S$16&amp;","&amp;I50*[2]材料辅助表!$S$17&amp;","&amp;I50*[2]材料辅助表!$S$18&amp;","&amp;I50*[2]材料辅助表!$S$19&amp;"]"</f>
        <v>[5.853,6.8285,7.804,8.7795,9.755,10.7305,11.706,12.6815,13.657,14.6325,15.608,16.5835,17.559,18.5345,19.51]</v>
      </c>
      <c r="K50">
        <v>7</v>
      </c>
      <c r="L50">
        <f>VLOOKUP(C50,'[2]怪兽属性表（不能直接调整）'!$A$2:$E$37,4,FALSE)</f>
        <v>2</v>
      </c>
      <c r="M50" t="str">
        <f>"["&amp;L50*[2]材料辅助表!$U$5&amp;","&amp;L50*[2]材料辅助表!$U$6&amp;","&amp;L50*[2]材料辅助表!$U$7&amp;","&amp;L50*[2]材料辅助表!$U$8&amp;","&amp;L50*[2]材料辅助表!$U$9&amp;","&amp;L50*[2]材料辅助表!$U$10&amp;","&amp;L50*[2]材料辅助表!$U$11&amp;","&amp;L50*[2]材料辅助表!$U$12&amp;","&amp;L50*[2]材料辅助表!$U$13&amp;","&amp;L50*[2]材料辅助表!$U$14&amp;","&amp;L50*[2]材料辅助表!$U$15&amp;","&amp;L50*[2]材料辅助表!$U$16&amp;","&amp;L50*[2]材料辅助表!$U$17&amp;","&amp;L50*[2]材料辅助表!$U$18&amp;","&amp;L50*[2]材料辅助表!$U$19&amp;"]"</f>
        <v>[0.3,0.35,0.4,0.45,0.5,0.55,0.6,0.65,0.7,0.75,0.8,0.85,0.9,0.95,1]</v>
      </c>
      <c r="N50" s="260">
        <v>1</v>
      </c>
      <c r="O50" s="261">
        <v>3</v>
      </c>
      <c r="P50" s="262">
        <v>4</v>
      </c>
      <c r="Q50" t="s">
        <v>15792</v>
      </c>
      <c r="R50" t="str">
        <f>"["&amp;VLOOKUP(AJ50,[2]特殊属性调整!$B$18:$D$25,3,FALSE)&amp;","&amp;VLOOKUP(AJ50,[2]特殊属性调整!$B$18:$D$25,2,FALSE)&amp;"]"</f>
        <v>[2,3]</v>
      </c>
      <c r="S50" t="str">
        <f>"["&amp;VLOOKUP(AK50,[2]特殊属性调整!$B$18:$D$25,3,FALSE)&amp;","&amp;VLOOKUP(AK50,[2]特殊属性调整!$B$18:$D$25,2,FALSE)*1.5&amp;"]"</f>
        <v>[2,4.5]</v>
      </c>
      <c r="T50" t="str">
        <f>"["&amp;VLOOKUP(AK51,[2]特殊属性调整!$B$18:$D$25,3,FALSE)&amp;","&amp;VLOOKUP(AK51,[2]特殊属性调整!$B$18:$D$25,2,FALSE)*2&amp;"]"</f>
        <v>[5,6]</v>
      </c>
      <c r="U50" t="str">
        <f>"[["&amp;VLOOKUP($N50,[2]材料辅助表!$H$27:$L$35,2,FALSE)&amp;","&amp;[2]材料辅助表!I$38&amp;"]]"</f>
        <v>[[301101,1]]</v>
      </c>
      <c r="V50" t="str">
        <f>"[["&amp;VLOOKUP($N50,[2]材料辅助表!$H$27:$L$35,3,FALSE)&amp;","&amp;[2]材料辅助表!I$39&amp;"]]"</f>
        <v>[[301201,3]]</v>
      </c>
      <c r="W50" t="str">
        <f>"[["&amp;VLOOKUP($Q50,[2]材料辅助表!$H$27:$L$35,4,FALSE)&amp;","&amp;[2]材料辅助表!L$40&amp;"],["&amp;VLOOKUP($N50,[2]材料辅助表!$H$27:$L$35,4,FALSE)&amp;","&amp;[2]材料辅助表!I$40&amp;"]]"</f>
        <v>[[301307,1],[301301,5]]</v>
      </c>
      <c r="X50" t="str">
        <f>"[["&amp;VLOOKUP($Q50,[2]材料辅助表!$H$27:$L$35,5,FALSE)&amp;","&amp;[2]材料辅助表!L$41&amp;"],["&amp;VLOOKUP($N50,[2]材料辅助表!$H$27:$L$35,5,FALSE)&amp;","&amp;[2]材料辅助表!I$41&amp;"]]"</f>
        <v>[[301407,2],[301401,8]]</v>
      </c>
      <c r="Y50" t="str">
        <f>"[["&amp;VLOOKUP($Q50,[2]材料辅助表!$H$27:$M$35,6,FALSE)&amp;","&amp;[2]材料辅助表!L$42&amp;"],["&amp;VLOOKUP($N50,[2]材料辅助表!$H$27:$M$35,6,FALSE)&amp;","&amp;[2]材料辅助表!I$42&amp;"],["&amp;VLOOKUP($O50,[2]材料辅助表!$H$27:$M$35,5,FALSE)&amp;","&amp;[2]材料辅助表!J$42&amp;"]]"</f>
        <v>[[301507,3],[301501,10],[301403,3]]</v>
      </c>
      <c r="Z50" t="str">
        <f>"[["&amp;VLOOKUP($Q50,[2]材料辅助表!$H$27:$N$35,7,FALSE)&amp;","&amp;[2]材料辅助表!L$43&amp;"],["&amp;VLOOKUP($N50,[2]材料辅助表!$H$27:$N$35,7,FALSE)&amp;","&amp;[2]材料辅助表!I$43&amp;"],["&amp;VLOOKUP($O50,[2]材料辅助表!$H$27:$N$35,6,FALSE)&amp;","&amp;[2]材料辅助表!J$43&amp;"]]"</f>
        <v>[[301607,5],[301601,15],[301503,5]]</v>
      </c>
      <c r="AA50" t="str">
        <f>"[["&amp;VLOOKUP($Q50,[2]材料辅助表!$H$27:$O$35,8,FALSE)&amp;","&amp;[2]材料辅助表!L$44&amp;"],["&amp;VLOOKUP($N50,[2]材料辅助表!$H$27:$O$35,8,FALSE)&amp;","&amp;[2]材料辅助表!I$44&amp;"],["&amp;VLOOKUP($O50,[2]材料辅助表!$H$27:$O$35,8,FALSE)&amp;","&amp;[2]材料辅助表!J$44&amp;"],["&amp;VLOOKUP($P50,[2]材料辅助表!$H$27:$P$35,7,FALSE)&amp;","&amp;[2]材料辅助表!K$44&amp;"]]"</f>
        <v>[[301707,8],[301701,10],[301703,10],[301604,5]]</v>
      </c>
      <c r="AB50" t="str">
        <f>"[["&amp;VLOOKUP($Q50,[2]材料辅助表!$H$27:$P$35,9,FALSE)&amp;","&amp;[2]材料辅助表!L$45&amp;"],["&amp;VLOOKUP($N50,[2]材料辅助表!$H$27:$P$35,9,FALSE)&amp;","&amp;[2]材料辅助表!I$45&amp;"],["&amp;VLOOKUP($O50,[2]材料辅助表!$H$27:$P$35,9,FALSE)&amp;","&amp;[2]材料辅助表!J$45&amp;"],["&amp;VLOOKUP($P50,[2]材料辅助表!$H$27:$P$35,8,FALSE)&amp;","&amp;[2]材料辅助表!K$45&amp;"]]"</f>
        <v>[[301807,10],[301801,15],[301803,15],[301704,8]]</v>
      </c>
      <c r="AC50" t="str">
        <f>"[["&amp;VLOOKUP($Q50,[2]材料辅助表!$H$27:$Q$35,10,FALSE)&amp;","&amp;[2]材料辅助表!L$46&amp;"],["&amp;VLOOKUP($N50,[2]材料辅助表!$H$27:$Q$35,10,FALSE)&amp;","&amp;[2]材料辅助表!I$46&amp;"],["&amp;VLOOKUP($O50,[2]材料辅助表!$H$27:$Q$35,10,FALSE)&amp;","&amp;[2]材料辅助表!J$46&amp;"],["&amp;VLOOKUP($P50,[2]材料辅助表!$H$27:$Q$35,9,FALSE)&amp;","&amp;[2]材料辅助表!K$46&amp;"]]"</f>
        <v>[[301907,12],[301901,18],[301903,18],[301804,10]]</v>
      </c>
      <c r="AD50" t="str">
        <f>"[["&amp;VLOOKUP($Q50,[2]材料辅助表!$H$27:$R$35,11,FALSE)&amp;","&amp;[2]材料辅助表!L$47&amp;"],["&amp;VLOOKUP($N50,[2]材料辅助表!$H$27:$R$35,11,FALSE)&amp;","&amp;[2]材料辅助表!I$47&amp;"],["&amp;VLOOKUP($O50,[2]材料辅助表!$H$27:$R$35,11,FALSE)&amp;","&amp;[2]材料辅助表!J$47&amp;"],["&amp;VLOOKUP($P50,[2]材料辅助表!$H$27:$R$35,10,FALSE)&amp;","&amp;[2]材料辅助表!K$47&amp;"]]"</f>
        <v>[[302007,15],[302001,25],[302003,25],[301904,12]]</v>
      </c>
      <c r="AE50" t="str">
        <f>"[["&amp;VLOOKUP($Q50,[2]材料辅助表!$H$27:$S$35,12,FALSE)&amp;","&amp;[2]材料辅助表!L$48&amp;"],["&amp;VLOOKUP($N50,[2]材料辅助表!$H$27:$S$35,12,FALSE)&amp;","&amp;[2]材料辅助表!I$48&amp;"],["&amp;VLOOKUP($O50,[2]材料辅助表!$H$27:$S$35,12,FALSE)&amp;","&amp;[2]材料辅助表!J$48&amp;"],["&amp;VLOOKUP($P50,[2]材料辅助表!$H$27:$S$35,11,FALSE)&amp;","&amp;[2]材料辅助表!K$48&amp;"]]"</f>
        <v>[[302107,18],[302101,30],[302103,30],[302004,15]]</v>
      </c>
      <c r="AF50" t="str">
        <f>"[["&amp;VLOOKUP($Q50,[2]材料辅助表!$H$27:$V$35,13,FALSE)&amp;","&amp;[2]材料辅助表!L$49&amp;"],["&amp;VLOOKUP($N50,[2]材料辅助表!$H$27:$V$35,13,FALSE)&amp;","&amp;[2]材料辅助表!I$49&amp;"],["&amp;VLOOKUP($O50,[2]材料辅助表!$H$27:$V$35,13,FALSE)&amp;","&amp;[2]材料辅助表!J$49&amp;"],["&amp;VLOOKUP($P50,[2]材料辅助表!$H$27:$V$35,12,FALSE)&amp;","&amp;[2]材料辅助表!K$49&amp;"]]"</f>
        <v>[[302207,21],[302201,35],[302203,35],[302104,18]]</v>
      </c>
      <c r="AG50" t="str">
        <f>"[["&amp;VLOOKUP($Q50,[2]材料辅助表!$H$27:$V$35,14,FALSE)&amp;","&amp;[2]材料辅助表!L$50&amp;"],["&amp;VLOOKUP($N50,[2]材料辅助表!$H$27:$V$35,14,FALSE)&amp;","&amp;[2]材料辅助表!I$50&amp;"],["&amp;VLOOKUP($O50,[2]材料辅助表!$H$27:$V$35,14,FALSE)&amp;","&amp;[2]材料辅助表!J$50&amp;"],["&amp;VLOOKUP($P50,[2]材料辅助表!$H$27:$V$35,13,FALSE)&amp;","&amp;[2]材料辅助表!K$50&amp;"]]"</f>
        <v>[[302307,24],[302301,40],[302303,40],[302204,25]]</v>
      </c>
      <c r="AH50" t="str">
        <f>"[["&amp;VLOOKUP($Q50,[2]材料辅助表!$H$27:$V$35,15,FALSE)&amp;","&amp;[2]材料辅助表!L$51&amp;"],["&amp;VLOOKUP($N50,[2]材料辅助表!$H$27:$V$35,15,FALSE)&amp;","&amp;[2]材料辅助表!I$51&amp;"],["&amp;VLOOKUP($O50,[2]材料辅助表!$H$27:$V$35,15,FALSE)&amp;","&amp;[2]材料辅助表!J$51&amp;"],["&amp;VLOOKUP($P50,[2]材料辅助表!$H$27:$V$35,14,FALSE)&amp;","&amp;[2]材料辅助表!K$51&amp;"]]"</f>
        <v>[[302407,27],[302401,45],[302403,45],[302304,30]]</v>
      </c>
      <c r="AI50" s="270" t="s">
        <v>15806</v>
      </c>
      <c r="AJ50" s="263" t="s">
        <v>11978</v>
      </c>
      <c r="AK50" s="263" t="s">
        <v>11978</v>
      </c>
      <c r="AL50" s="263" t="s">
        <v>11978</v>
      </c>
    </row>
    <row r="51" spans="1:38" ht="15" thickBot="1">
      <c r="A51">
        <v>2042</v>
      </c>
      <c r="B51" s="259" t="s">
        <v>15908</v>
      </c>
      <c r="C51" s="55" t="s">
        <v>15906</v>
      </c>
      <c r="D51" t="str">
        <f t="shared" si="0"/>
        <v>e_2042</v>
      </c>
      <c r="E51" t="s">
        <v>15909</v>
      </c>
      <c r="F51" t="str">
        <f t="shared" si="1"/>
        <v>NAME_2042</v>
      </c>
      <c r="G51" t="s">
        <v>11979</v>
      </c>
      <c r="H51">
        <v>6</v>
      </c>
      <c r="I51">
        <f>VLOOKUP(C51,'[2]怪兽属性表（不能直接调整）'!$A$2:$E$37,VLOOKUP([2]equipment!G51,[2]材料辅助表!$I$13:$K$16,3,FALSE),FALSE)</f>
        <v>114.4</v>
      </c>
      <c r="J51" t="str">
        <f>"["&amp;I51*[2]材料辅助表!$S$5&amp;","&amp;I51*[2]材料辅助表!$S$6&amp;","&amp;I51*[2]材料辅助表!$S$7&amp;","&amp;I51*[2]材料辅助表!$S$8&amp;","&amp;I51*[2]材料辅助表!$S$9&amp;","&amp;I51*[2]材料辅助表!$S$10&amp;","&amp;I51*[2]材料辅助表!$S$11&amp;","&amp;I51*[2]材料辅助表!$S$12&amp;","&amp;I51*[2]材料辅助表!$S$13&amp;","&amp;I51*[2]材料辅助表!$S$14&amp;","&amp;I51*[2]材料辅助表!$S$15&amp;","&amp;I51*[2]材料辅助表!$S$16&amp;","&amp;I51*[2]材料辅助表!$S$17&amp;","&amp;I51*[2]材料辅助表!$S$18&amp;","&amp;I51*[2]材料辅助表!$S$19&amp;"]"</f>
        <v>[34.32,40.04,45.76,51.48,57.2,62.92,68.64,74.36,80.08,85.8,91.52,97.24,102.96,108.68,114.4]</v>
      </c>
      <c r="K51">
        <v>7</v>
      </c>
      <c r="L51">
        <f>VLOOKUP(C51,'[2]怪兽属性表（不能直接调整）'!$A$2:$E$37,4,FALSE)</f>
        <v>2</v>
      </c>
      <c r="M51" t="str">
        <f>"["&amp;L51*[2]材料辅助表!$U$5&amp;","&amp;L51*[2]材料辅助表!$U$6&amp;","&amp;L51*[2]材料辅助表!$U$7&amp;","&amp;L51*[2]材料辅助表!$U$8&amp;","&amp;L51*[2]材料辅助表!$U$9&amp;","&amp;L51*[2]材料辅助表!$U$10&amp;","&amp;L51*[2]材料辅助表!$U$11&amp;","&amp;L51*[2]材料辅助表!$U$12&amp;","&amp;L51*[2]材料辅助表!$U$13&amp;","&amp;L51*[2]材料辅助表!$U$14&amp;","&amp;L51*[2]材料辅助表!$U$15&amp;","&amp;L51*[2]材料辅助表!$U$16&amp;","&amp;L51*[2]材料辅助表!$U$17&amp;","&amp;L51*[2]材料辅助表!$U$18&amp;","&amp;L51*[2]材料辅助表!$U$19&amp;"]"</f>
        <v>[0.3,0.35,0.4,0.45,0.5,0.55,0.6,0.65,0.7,0.75,0.8,0.85,0.9,0.95,1]</v>
      </c>
      <c r="N51" s="264">
        <v>2</v>
      </c>
      <c r="O51" s="202">
        <v>4</v>
      </c>
      <c r="P51" s="265">
        <v>3</v>
      </c>
      <c r="Q51" t="s">
        <v>15792</v>
      </c>
      <c r="R51" t="str">
        <f>"["&amp;VLOOKUP(AJ51,[2]特殊属性调整!$B$18:$D$25,3,FALSE)&amp;","&amp;VLOOKUP(AJ51,[2]特殊属性调整!$B$18:$D$25,2,FALSE)&amp;"]"</f>
        <v>[5,3]</v>
      </c>
      <c r="S51" t="str">
        <f>"["&amp;VLOOKUP(AL50,[2]特殊属性调整!$B$18:$D$25,3,FALSE)&amp;","&amp;VLOOKUP(AL50,[2]特殊属性调整!$B$18:$D$25,2,FALSE)*1.5&amp;"]"</f>
        <v>[2,4.5]</v>
      </c>
      <c r="T51" t="str">
        <f>"["&amp;VLOOKUP(AL51,[2]特殊属性调整!$B$18:$D$25,3,FALSE)&amp;","&amp;VLOOKUP(AL51,[2]特殊属性调整!$B$18:$D$25,2,FALSE)*2&amp;"]"</f>
        <v>[5,6]</v>
      </c>
      <c r="U51" t="str">
        <f>"[["&amp;VLOOKUP($N51,[2]材料辅助表!$H$27:$L$35,2,FALSE)&amp;","&amp;[2]材料辅助表!I$38&amp;"]]"</f>
        <v>[[301102,1]]</v>
      </c>
      <c r="V51" t="str">
        <f>"[["&amp;VLOOKUP($N51,[2]材料辅助表!$H$27:$L$35,3,FALSE)&amp;","&amp;[2]材料辅助表!I$39&amp;"]]"</f>
        <v>[[301202,3]]</v>
      </c>
      <c r="W51" t="str">
        <f>"[["&amp;VLOOKUP($Q51,[2]材料辅助表!$H$27:$L$35,4,FALSE)&amp;","&amp;[2]材料辅助表!L$40&amp;"],["&amp;VLOOKUP($N51,[2]材料辅助表!$H$27:$L$35,4,FALSE)&amp;","&amp;[2]材料辅助表!I$40&amp;"]]"</f>
        <v>[[301307,1],[301302,5]]</v>
      </c>
      <c r="X51" t="str">
        <f>"[["&amp;VLOOKUP($Q51,[2]材料辅助表!$H$27:$L$35,5,FALSE)&amp;","&amp;[2]材料辅助表!L$41&amp;"],["&amp;VLOOKUP($N51,[2]材料辅助表!$H$27:$L$35,5,FALSE)&amp;","&amp;[2]材料辅助表!I$41&amp;"]]"</f>
        <v>[[301407,2],[301402,8]]</v>
      </c>
      <c r="Y51" t="str">
        <f>"[["&amp;VLOOKUP($Q51,[2]材料辅助表!$H$27:$M$35,6,FALSE)&amp;","&amp;[2]材料辅助表!L$42&amp;"],["&amp;VLOOKUP($N51,[2]材料辅助表!$H$27:$M$35,6,FALSE)&amp;","&amp;[2]材料辅助表!I$42&amp;"],["&amp;VLOOKUP($O51,[2]材料辅助表!$H$27:$M$35,5,FALSE)&amp;","&amp;[2]材料辅助表!J$42&amp;"]]"</f>
        <v>[[301507,3],[301502,10],[301404,3]]</v>
      </c>
      <c r="Z51" t="str">
        <f>"[["&amp;VLOOKUP($Q51,[2]材料辅助表!$H$27:$N$35,7,FALSE)&amp;","&amp;[2]材料辅助表!L$43&amp;"],["&amp;VLOOKUP($N51,[2]材料辅助表!$H$27:$N$35,7,FALSE)&amp;","&amp;[2]材料辅助表!I$43&amp;"],["&amp;VLOOKUP($O51,[2]材料辅助表!$H$27:$N$35,6,FALSE)&amp;","&amp;[2]材料辅助表!J$43&amp;"]]"</f>
        <v>[[301607,5],[301602,15],[301504,5]]</v>
      </c>
      <c r="AA51" t="str">
        <f>"[["&amp;VLOOKUP($Q51,[2]材料辅助表!$H$27:$O$35,8,FALSE)&amp;","&amp;[2]材料辅助表!L$44&amp;"],["&amp;VLOOKUP($N51,[2]材料辅助表!$H$27:$O$35,8,FALSE)&amp;","&amp;[2]材料辅助表!I$44&amp;"],["&amp;VLOOKUP($O51,[2]材料辅助表!$H$27:$O$35,8,FALSE)&amp;","&amp;[2]材料辅助表!J$44&amp;"],["&amp;VLOOKUP($P51,[2]材料辅助表!$H$27:$P$35,7,FALSE)&amp;","&amp;[2]材料辅助表!K$44&amp;"]]"</f>
        <v>[[301707,8],[301702,10],[301704,10],[301603,5]]</v>
      </c>
      <c r="AB51" t="str">
        <f>"[["&amp;VLOOKUP($Q51,[2]材料辅助表!$H$27:$P$35,9,FALSE)&amp;","&amp;[2]材料辅助表!L$45&amp;"],["&amp;VLOOKUP($N51,[2]材料辅助表!$H$27:$P$35,9,FALSE)&amp;","&amp;[2]材料辅助表!I$45&amp;"],["&amp;VLOOKUP($O51,[2]材料辅助表!$H$27:$P$35,9,FALSE)&amp;","&amp;[2]材料辅助表!J$45&amp;"],["&amp;VLOOKUP($P51,[2]材料辅助表!$H$27:$P$35,8,FALSE)&amp;","&amp;[2]材料辅助表!K$45&amp;"]]"</f>
        <v>[[301807,10],[301802,15],[301804,15],[301703,8]]</v>
      </c>
      <c r="AC51" t="str">
        <f>"[["&amp;VLOOKUP($Q51,[2]材料辅助表!$H$27:$Q$35,10,FALSE)&amp;","&amp;[2]材料辅助表!L$46&amp;"],["&amp;VLOOKUP($N51,[2]材料辅助表!$H$27:$Q$35,10,FALSE)&amp;","&amp;[2]材料辅助表!I$46&amp;"],["&amp;VLOOKUP($O51,[2]材料辅助表!$H$27:$Q$35,10,FALSE)&amp;","&amp;[2]材料辅助表!J$46&amp;"],["&amp;VLOOKUP($P51,[2]材料辅助表!$H$27:$Q$35,9,FALSE)&amp;","&amp;[2]材料辅助表!K$46&amp;"]]"</f>
        <v>[[301907,12],[301902,18],[301904,18],[301803,10]]</v>
      </c>
      <c r="AD51" t="str">
        <f>"[["&amp;VLOOKUP($Q51,[2]材料辅助表!$H$27:$R$35,11,FALSE)&amp;","&amp;[2]材料辅助表!L$47&amp;"],["&amp;VLOOKUP($N51,[2]材料辅助表!$H$27:$R$35,11,FALSE)&amp;","&amp;[2]材料辅助表!I$47&amp;"],["&amp;VLOOKUP($O51,[2]材料辅助表!$H$27:$R$35,11,FALSE)&amp;","&amp;[2]材料辅助表!J$47&amp;"],["&amp;VLOOKUP($P51,[2]材料辅助表!$H$27:$R$35,10,FALSE)&amp;","&amp;[2]材料辅助表!K$47&amp;"]]"</f>
        <v>[[302007,15],[302002,25],[302004,25],[301903,12]]</v>
      </c>
      <c r="AE51" t="str">
        <f>"[["&amp;VLOOKUP($Q51,[2]材料辅助表!$H$27:$S$35,12,FALSE)&amp;","&amp;[2]材料辅助表!L$48&amp;"],["&amp;VLOOKUP($N51,[2]材料辅助表!$H$27:$S$35,12,FALSE)&amp;","&amp;[2]材料辅助表!I$48&amp;"],["&amp;VLOOKUP($O51,[2]材料辅助表!$H$27:$S$35,12,FALSE)&amp;","&amp;[2]材料辅助表!J$48&amp;"],["&amp;VLOOKUP($P51,[2]材料辅助表!$H$27:$S$35,11,FALSE)&amp;","&amp;[2]材料辅助表!K$48&amp;"]]"</f>
        <v>[[302107,18],[302102,30],[302104,30],[302003,15]]</v>
      </c>
      <c r="AF51" t="str">
        <f>"[["&amp;VLOOKUP($Q51,[2]材料辅助表!$H$27:$V$35,13,FALSE)&amp;","&amp;[2]材料辅助表!L$49&amp;"],["&amp;VLOOKUP($N51,[2]材料辅助表!$H$27:$V$35,13,FALSE)&amp;","&amp;[2]材料辅助表!I$49&amp;"],["&amp;VLOOKUP($O51,[2]材料辅助表!$H$27:$V$35,13,FALSE)&amp;","&amp;[2]材料辅助表!J$49&amp;"],["&amp;VLOOKUP($P51,[2]材料辅助表!$H$27:$V$35,12,FALSE)&amp;","&amp;[2]材料辅助表!K$49&amp;"]]"</f>
        <v>[[302207,21],[302202,35],[302204,35],[302103,18]]</v>
      </c>
      <c r="AG51" t="str">
        <f>"[["&amp;VLOOKUP($Q51,[2]材料辅助表!$H$27:$V$35,14,FALSE)&amp;","&amp;[2]材料辅助表!L$50&amp;"],["&amp;VLOOKUP($N51,[2]材料辅助表!$H$27:$V$35,14,FALSE)&amp;","&amp;[2]材料辅助表!I$50&amp;"],["&amp;VLOOKUP($O51,[2]材料辅助表!$H$27:$V$35,14,FALSE)&amp;","&amp;[2]材料辅助表!J$50&amp;"],["&amp;VLOOKUP($P51,[2]材料辅助表!$H$27:$V$35,13,FALSE)&amp;","&amp;[2]材料辅助表!K$50&amp;"]]"</f>
        <v>[[302307,24],[302302,40],[302304,40],[302203,25]]</v>
      </c>
      <c r="AH51" t="str">
        <f>"[["&amp;VLOOKUP($Q51,[2]材料辅助表!$H$27:$V$35,15,FALSE)&amp;","&amp;[2]材料辅助表!L$51&amp;"],["&amp;VLOOKUP($N51,[2]材料辅助表!$H$27:$V$35,15,FALSE)&amp;","&amp;[2]材料辅助表!I$51&amp;"],["&amp;VLOOKUP($O51,[2]材料辅助表!$H$27:$V$35,15,FALSE)&amp;","&amp;[2]材料辅助表!J$51&amp;"],["&amp;VLOOKUP($P51,[2]材料辅助表!$H$27:$V$35,14,FALSE)&amp;","&amp;[2]材料辅助表!K$51&amp;"]]"</f>
        <v>[[302407,27],[302402,45],[302404,45],[302303,30]]</v>
      </c>
      <c r="AI51" s="158" t="s">
        <v>15809</v>
      </c>
      <c r="AJ51" s="263" t="s">
        <v>11979</v>
      </c>
      <c r="AK51" s="263" t="s">
        <v>11979</v>
      </c>
      <c r="AL51" s="263" t="s">
        <v>11979</v>
      </c>
    </row>
    <row r="52" spans="1:38" ht="15" thickBot="1">
      <c r="A52">
        <v>2043</v>
      </c>
      <c r="B52" s="259" t="s">
        <v>15910</v>
      </c>
      <c r="C52" s="55" t="s">
        <v>15906</v>
      </c>
      <c r="D52" t="str">
        <f t="shared" si="0"/>
        <v>e_2043</v>
      </c>
      <c r="E52" t="s">
        <v>15911</v>
      </c>
      <c r="F52" t="str">
        <f t="shared" si="1"/>
        <v>NAME_2043</v>
      </c>
      <c r="G52" t="s">
        <v>11978</v>
      </c>
      <c r="H52">
        <v>3</v>
      </c>
      <c r="I52">
        <f>VLOOKUP(C52,'[2]怪兽属性表（不能直接调整）'!$A$2:$E$37,VLOOKUP([2]equipment!G52,[2]材料辅助表!$I$13:$K$16,3,FALSE),FALSE)</f>
        <v>19.510000000000002</v>
      </c>
      <c r="J52" t="str">
        <f>"["&amp;I52*[2]材料辅助表!$S$5&amp;","&amp;I52*[2]材料辅助表!$S$6&amp;","&amp;I52*[2]材料辅助表!$S$7&amp;","&amp;I52*[2]材料辅助表!$S$8&amp;","&amp;I52*[2]材料辅助表!$S$9&amp;","&amp;I52*[2]材料辅助表!$S$10&amp;","&amp;I52*[2]材料辅助表!$S$11&amp;","&amp;I52*[2]材料辅助表!$S$12&amp;","&amp;I52*[2]材料辅助表!$S$13&amp;","&amp;I52*[2]材料辅助表!$S$14&amp;","&amp;I52*[2]材料辅助表!$S$15&amp;","&amp;I52*[2]材料辅助表!$S$16&amp;","&amp;I52*[2]材料辅助表!$S$17&amp;","&amp;I52*[2]材料辅助表!$S$18&amp;","&amp;I52*[2]材料辅助表!$S$19&amp;"]"</f>
        <v>[5.853,6.8285,7.804,8.7795,9.755,10.7305,11.706,12.6815,13.657,14.6325,15.608,16.5835,17.559,18.5345,19.51]</v>
      </c>
      <c r="K52">
        <v>7</v>
      </c>
      <c r="L52">
        <f>VLOOKUP(C52,'[2]怪兽属性表（不能直接调整）'!$A$2:$E$37,4,FALSE)</f>
        <v>2</v>
      </c>
      <c r="M52" t="str">
        <f>"["&amp;L52*[2]材料辅助表!$U$5&amp;","&amp;L52*[2]材料辅助表!$U$6&amp;","&amp;L52*[2]材料辅助表!$U$7&amp;","&amp;L52*[2]材料辅助表!$U$8&amp;","&amp;L52*[2]材料辅助表!$U$9&amp;","&amp;L52*[2]材料辅助表!$U$10&amp;","&amp;L52*[2]材料辅助表!$U$11&amp;","&amp;L52*[2]材料辅助表!$U$12&amp;","&amp;L52*[2]材料辅助表!$U$13&amp;","&amp;L52*[2]材料辅助表!$U$14&amp;","&amp;L52*[2]材料辅助表!$U$15&amp;","&amp;L52*[2]材料辅助表!$U$16&amp;","&amp;L52*[2]材料辅助表!$U$17&amp;","&amp;L52*[2]材料辅助表!$U$18&amp;","&amp;L52*[2]材料辅助表!$U$19&amp;"]"</f>
        <v>[0.3,0.35,0.4,0.45,0.5,0.55,0.6,0.65,0.7,0.75,0.8,0.85,0.9,0.95,1]</v>
      </c>
      <c r="N52" s="264">
        <v>3</v>
      </c>
      <c r="O52" s="202">
        <v>1</v>
      </c>
      <c r="P52" s="265">
        <v>2</v>
      </c>
      <c r="Q52" t="s">
        <v>15792</v>
      </c>
      <c r="R52" t="str">
        <f>"["&amp;VLOOKUP(AJ52,[2]特殊属性调整!$B$18:$D$25,3,FALSE)&amp;","&amp;VLOOKUP(AJ52,[2]特殊属性调整!$B$18:$D$25,2,FALSE)&amp;"]"</f>
        <v>[2,3]</v>
      </c>
      <c r="S52" t="str">
        <f>"["&amp;VLOOKUP(AK52,[2]特殊属性调整!$B$18:$D$25,3,FALSE)&amp;","&amp;VLOOKUP(AK52,[2]特殊属性调整!$B$18:$D$25,2,FALSE)*1.5&amp;"]"</f>
        <v>[2,4.5]</v>
      </c>
      <c r="T52" t="str">
        <f>"["&amp;VLOOKUP(AL52,[2]特殊属性调整!$B$18:$D$25,3,FALSE)&amp;","&amp;VLOOKUP(AL52,[2]特殊属性调整!$B$18:$D$25,2,FALSE)*2&amp;"]"</f>
        <v>[2,6]</v>
      </c>
      <c r="U52" t="str">
        <f>"[["&amp;VLOOKUP($N52,[2]材料辅助表!$H$27:$L$35,2,FALSE)&amp;","&amp;[2]材料辅助表!I$38&amp;"]]"</f>
        <v>[[301103,1]]</v>
      </c>
      <c r="V52" t="str">
        <f>"[["&amp;VLOOKUP($N52,[2]材料辅助表!$H$27:$L$35,3,FALSE)&amp;","&amp;[2]材料辅助表!I$39&amp;"]]"</f>
        <v>[[301203,3]]</v>
      </c>
      <c r="W52" t="str">
        <f>"[["&amp;VLOOKUP($Q52,[2]材料辅助表!$H$27:$L$35,4,FALSE)&amp;","&amp;[2]材料辅助表!L$40&amp;"],["&amp;VLOOKUP($N52,[2]材料辅助表!$H$27:$L$35,4,FALSE)&amp;","&amp;[2]材料辅助表!I$40&amp;"]]"</f>
        <v>[[301307,1],[301303,5]]</v>
      </c>
      <c r="X52" t="str">
        <f>"[["&amp;VLOOKUP($Q52,[2]材料辅助表!$H$27:$L$35,5,FALSE)&amp;","&amp;[2]材料辅助表!L$41&amp;"],["&amp;VLOOKUP($N52,[2]材料辅助表!$H$27:$L$35,5,FALSE)&amp;","&amp;[2]材料辅助表!I$41&amp;"]]"</f>
        <v>[[301407,2],[301403,8]]</v>
      </c>
      <c r="Y52" t="str">
        <f>"[["&amp;VLOOKUP($Q52,[2]材料辅助表!$H$27:$M$35,6,FALSE)&amp;","&amp;[2]材料辅助表!L$42&amp;"],["&amp;VLOOKUP($N52,[2]材料辅助表!$H$27:$M$35,6,FALSE)&amp;","&amp;[2]材料辅助表!I$42&amp;"],["&amp;VLOOKUP($O52,[2]材料辅助表!$H$27:$M$35,5,FALSE)&amp;","&amp;[2]材料辅助表!J$42&amp;"]]"</f>
        <v>[[301507,3],[301503,10],[301401,3]]</v>
      </c>
      <c r="Z52" t="str">
        <f>"[["&amp;VLOOKUP($Q52,[2]材料辅助表!$H$27:$N$35,7,FALSE)&amp;","&amp;[2]材料辅助表!L$43&amp;"],["&amp;VLOOKUP($N52,[2]材料辅助表!$H$27:$N$35,7,FALSE)&amp;","&amp;[2]材料辅助表!I$43&amp;"],["&amp;VLOOKUP($O52,[2]材料辅助表!$H$27:$N$35,6,FALSE)&amp;","&amp;[2]材料辅助表!J$43&amp;"]]"</f>
        <v>[[301607,5],[301603,15],[301501,5]]</v>
      </c>
      <c r="AA52" t="str">
        <f>"[["&amp;VLOOKUP($Q52,[2]材料辅助表!$H$27:$O$35,8,FALSE)&amp;","&amp;[2]材料辅助表!L$44&amp;"],["&amp;VLOOKUP($N52,[2]材料辅助表!$H$27:$O$35,8,FALSE)&amp;","&amp;[2]材料辅助表!I$44&amp;"],["&amp;VLOOKUP($O52,[2]材料辅助表!$H$27:$O$35,8,FALSE)&amp;","&amp;[2]材料辅助表!J$44&amp;"],["&amp;VLOOKUP($P52,[2]材料辅助表!$H$27:$P$35,7,FALSE)&amp;","&amp;[2]材料辅助表!K$44&amp;"]]"</f>
        <v>[[301707,8],[301703,10],[301701,10],[301602,5]]</v>
      </c>
      <c r="AB52" t="str">
        <f>"[["&amp;VLOOKUP($Q52,[2]材料辅助表!$H$27:$P$35,9,FALSE)&amp;","&amp;[2]材料辅助表!L$45&amp;"],["&amp;VLOOKUP($N52,[2]材料辅助表!$H$27:$P$35,9,FALSE)&amp;","&amp;[2]材料辅助表!I$45&amp;"],["&amp;VLOOKUP($O52,[2]材料辅助表!$H$27:$P$35,9,FALSE)&amp;","&amp;[2]材料辅助表!J$45&amp;"],["&amp;VLOOKUP($P52,[2]材料辅助表!$H$27:$P$35,8,FALSE)&amp;","&amp;[2]材料辅助表!K$45&amp;"]]"</f>
        <v>[[301807,10],[301803,15],[301801,15],[301702,8]]</v>
      </c>
      <c r="AC52" t="str">
        <f>"[["&amp;VLOOKUP($Q52,[2]材料辅助表!$H$27:$Q$35,10,FALSE)&amp;","&amp;[2]材料辅助表!L$46&amp;"],["&amp;VLOOKUP($N52,[2]材料辅助表!$H$27:$Q$35,10,FALSE)&amp;","&amp;[2]材料辅助表!I$46&amp;"],["&amp;VLOOKUP($O52,[2]材料辅助表!$H$27:$Q$35,10,FALSE)&amp;","&amp;[2]材料辅助表!J$46&amp;"],["&amp;VLOOKUP($P52,[2]材料辅助表!$H$27:$Q$35,9,FALSE)&amp;","&amp;[2]材料辅助表!K$46&amp;"]]"</f>
        <v>[[301907,12],[301903,18],[301901,18],[301802,10]]</v>
      </c>
      <c r="AD52" t="str">
        <f>"[["&amp;VLOOKUP($Q52,[2]材料辅助表!$H$27:$R$35,11,FALSE)&amp;","&amp;[2]材料辅助表!L$47&amp;"],["&amp;VLOOKUP($N52,[2]材料辅助表!$H$27:$R$35,11,FALSE)&amp;","&amp;[2]材料辅助表!I$47&amp;"],["&amp;VLOOKUP($O52,[2]材料辅助表!$H$27:$R$35,11,FALSE)&amp;","&amp;[2]材料辅助表!J$47&amp;"],["&amp;VLOOKUP($P52,[2]材料辅助表!$H$27:$R$35,10,FALSE)&amp;","&amp;[2]材料辅助表!K$47&amp;"]]"</f>
        <v>[[302007,15],[302003,25],[302001,25],[301902,12]]</v>
      </c>
      <c r="AE52" t="str">
        <f>"[["&amp;VLOOKUP($Q52,[2]材料辅助表!$H$27:$S$35,12,FALSE)&amp;","&amp;[2]材料辅助表!L$48&amp;"],["&amp;VLOOKUP($N52,[2]材料辅助表!$H$27:$S$35,12,FALSE)&amp;","&amp;[2]材料辅助表!I$48&amp;"],["&amp;VLOOKUP($O52,[2]材料辅助表!$H$27:$S$35,12,FALSE)&amp;","&amp;[2]材料辅助表!J$48&amp;"],["&amp;VLOOKUP($P52,[2]材料辅助表!$H$27:$S$35,11,FALSE)&amp;","&amp;[2]材料辅助表!K$48&amp;"]]"</f>
        <v>[[302107,18],[302103,30],[302101,30],[302002,15]]</v>
      </c>
      <c r="AF52" t="str">
        <f>"[["&amp;VLOOKUP($Q52,[2]材料辅助表!$H$27:$V$35,13,FALSE)&amp;","&amp;[2]材料辅助表!L$49&amp;"],["&amp;VLOOKUP($N52,[2]材料辅助表!$H$27:$V$35,13,FALSE)&amp;","&amp;[2]材料辅助表!I$49&amp;"],["&amp;VLOOKUP($O52,[2]材料辅助表!$H$27:$V$35,13,FALSE)&amp;","&amp;[2]材料辅助表!J$49&amp;"],["&amp;VLOOKUP($P52,[2]材料辅助表!$H$27:$V$35,12,FALSE)&amp;","&amp;[2]材料辅助表!K$49&amp;"]]"</f>
        <v>[[302207,21],[302203,35],[302201,35],[302102,18]]</v>
      </c>
      <c r="AG52" t="str">
        <f>"[["&amp;VLOOKUP($Q52,[2]材料辅助表!$H$27:$V$35,14,FALSE)&amp;","&amp;[2]材料辅助表!L$50&amp;"],["&amp;VLOOKUP($N52,[2]材料辅助表!$H$27:$V$35,14,FALSE)&amp;","&amp;[2]材料辅助表!I$50&amp;"],["&amp;VLOOKUP($O52,[2]材料辅助表!$H$27:$V$35,14,FALSE)&amp;","&amp;[2]材料辅助表!J$50&amp;"],["&amp;VLOOKUP($P52,[2]材料辅助表!$H$27:$V$35,13,FALSE)&amp;","&amp;[2]材料辅助表!K$50&amp;"]]"</f>
        <v>[[302307,24],[302303,40],[302301,40],[302202,25]]</v>
      </c>
      <c r="AH52" t="str">
        <f>"[["&amp;VLOOKUP($Q52,[2]材料辅助表!$H$27:$V$35,15,FALSE)&amp;","&amp;[2]材料辅助表!L$51&amp;"],["&amp;VLOOKUP($N52,[2]材料辅助表!$H$27:$V$35,15,FALSE)&amp;","&amp;[2]材料辅助表!I$51&amp;"],["&amp;VLOOKUP($O52,[2]材料辅助表!$H$27:$V$35,15,FALSE)&amp;","&amp;[2]材料辅助表!J$51&amp;"],["&amp;VLOOKUP($P52,[2]材料辅助表!$H$27:$V$35,14,FALSE)&amp;","&amp;[2]材料辅助表!K$51&amp;"]]"</f>
        <v>[[302407,27],[302403,45],[302401,45],[302302,30]]</v>
      </c>
      <c r="AI52" s="158" t="s">
        <v>15812</v>
      </c>
      <c r="AJ52" s="263" t="s">
        <v>11978</v>
      </c>
      <c r="AK52" s="263" t="s">
        <v>11978</v>
      </c>
      <c r="AL52" s="263" t="s">
        <v>11978</v>
      </c>
    </row>
    <row r="53" spans="1:38" ht="15" thickBot="1">
      <c r="A53">
        <v>2044</v>
      </c>
      <c r="B53" s="259" t="s">
        <v>15912</v>
      </c>
      <c r="C53" s="55" t="s">
        <v>15906</v>
      </c>
      <c r="D53" t="str">
        <f t="shared" si="0"/>
        <v>e_2044</v>
      </c>
      <c r="E53" t="s">
        <v>15913</v>
      </c>
      <c r="F53" t="str">
        <f t="shared" si="1"/>
        <v>NAME_2044</v>
      </c>
      <c r="G53" t="s">
        <v>11979</v>
      </c>
      <c r="H53">
        <v>6</v>
      </c>
      <c r="I53">
        <f>VLOOKUP(C53,'[2]怪兽属性表（不能直接调整）'!$A$2:$E$37,VLOOKUP([2]equipment!G53,[2]材料辅助表!$I$13:$K$16,3,FALSE),FALSE)</f>
        <v>114.4</v>
      </c>
      <c r="J53" t="str">
        <f>"["&amp;I53*[2]材料辅助表!$S$5&amp;","&amp;I53*[2]材料辅助表!$S$6&amp;","&amp;I53*[2]材料辅助表!$S$7&amp;","&amp;I53*[2]材料辅助表!$S$8&amp;","&amp;I53*[2]材料辅助表!$S$9&amp;","&amp;I53*[2]材料辅助表!$S$10&amp;","&amp;I53*[2]材料辅助表!$S$11&amp;","&amp;I53*[2]材料辅助表!$S$12&amp;","&amp;I53*[2]材料辅助表!$S$13&amp;","&amp;I53*[2]材料辅助表!$S$14&amp;","&amp;I53*[2]材料辅助表!$S$15&amp;","&amp;I53*[2]材料辅助表!$S$16&amp;","&amp;I53*[2]材料辅助表!$S$17&amp;","&amp;I53*[2]材料辅助表!$S$18&amp;","&amp;I53*[2]材料辅助表!$S$19&amp;"]"</f>
        <v>[34.32,40.04,45.76,51.48,57.2,62.92,68.64,74.36,80.08,85.8,91.52,97.24,102.96,108.68,114.4]</v>
      </c>
      <c r="K53">
        <v>7</v>
      </c>
      <c r="L53">
        <f>VLOOKUP(C53,'[2]怪兽属性表（不能直接调整）'!$A$2:$E$37,4,FALSE)</f>
        <v>2</v>
      </c>
      <c r="M53" t="str">
        <f>"["&amp;L53*[2]材料辅助表!$U$5&amp;","&amp;L53*[2]材料辅助表!$U$6&amp;","&amp;L53*[2]材料辅助表!$U$7&amp;","&amp;L53*[2]材料辅助表!$U$8&amp;","&amp;L53*[2]材料辅助表!$U$9&amp;","&amp;L53*[2]材料辅助表!$U$10&amp;","&amp;L53*[2]材料辅助表!$U$11&amp;","&amp;L53*[2]材料辅助表!$U$12&amp;","&amp;L53*[2]材料辅助表!$U$13&amp;","&amp;L53*[2]材料辅助表!$U$14&amp;","&amp;L53*[2]材料辅助表!$U$15&amp;","&amp;L53*[2]材料辅助表!$U$16&amp;","&amp;L53*[2]材料辅助表!$U$17&amp;","&amp;L53*[2]材料辅助表!$U$18&amp;","&amp;L53*[2]材料辅助表!$U$19&amp;"]"</f>
        <v>[0.3,0.35,0.4,0.45,0.5,0.55,0.6,0.65,0.7,0.75,0.8,0.85,0.9,0.95,1]</v>
      </c>
      <c r="N53" s="266">
        <v>5</v>
      </c>
      <c r="O53" s="267">
        <v>2</v>
      </c>
      <c r="P53" s="268">
        <v>1</v>
      </c>
      <c r="Q53" t="s">
        <v>15792</v>
      </c>
      <c r="R53" t="str">
        <f>"["&amp;VLOOKUP(AJ53,[2]特殊属性调整!$B$18:$D$25,3,FALSE)&amp;","&amp;VLOOKUP(AJ53,[2]特殊属性调整!$B$18:$D$25,2,FALSE)&amp;"]"</f>
        <v>[5,3]</v>
      </c>
      <c r="S53" t="str">
        <f>"["&amp;VLOOKUP(AK53,[2]特殊属性调整!$B$18:$D$25,3,FALSE)&amp;","&amp;VLOOKUP(AK53,[2]特殊属性调整!$B$18:$D$25,2,FALSE)*1.5&amp;"]"</f>
        <v>[5,4.5]</v>
      </c>
      <c r="T53" t="str">
        <f>"["&amp;VLOOKUP(AL53,[2]特殊属性调整!$B$18:$D$25,3,FALSE)&amp;","&amp;VLOOKUP(AL53,[2]特殊属性调整!$B$18:$D$25,2,FALSE)*2&amp;"]"</f>
        <v>[5,6]</v>
      </c>
      <c r="U53" t="str">
        <f>"[["&amp;VLOOKUP($N53,[2]材料辅助表!$H$27:$L$35,2,FALSE)&amp;","&amp;[2]材料辅助表!I$38&amp;"]]"</f>
        <v>[[301105,1]]</v>
      </c>
      <c r="V53" t="str">
        <f>"[["&amp;VLOOKUP($N53,[2]材料辅助表!$H$27:$L$35,3,FALSE)&amp;","&amp;[2]材料辅助表!I$39&amp;"]]"</f>
        <v>[[301205,3]]</v>
      </c>
      <c r="W53" t="str">
        <f>"[["&amp;VLOOKUP($Q53,[2]材料辅助表!$H$27:$L$35,4,FALSE)&amp;","&amp;[2]材料辅助表!L$40&amp;"],["&amp;VLOOKUP($N53,[2]材料辅助表!$H$27:$L$35,4,FALSE)&amp;","&amp;[2]材料辅助表!I$40&amp;"]]"</f>
        <v>[[301307,1],[301305,5]]</v>
      </c>
      <c r="X53" t="str">
        <f>"[["&amp;VLOOKUP($Q53,[2]材料辅助表!$H$27:$L$35,5,FALSE)&amp;","&amp;[2]材料辅助表!L$41&amp;"],["&amp;VLOOKUP($N53,[2]材料辅助表!$H$27:$L$35,5,FALSE)&amp;","&amp;[2]材料辅助表!I$41&amp;"]]"</f>
        <v>[[301407,2],[301405,8]]</v>
      </c>
      <c r="Y53" t="str">
        <f>"[["&amp;VLOOKUP($Q53,[2]材料辅助表!$H$27:$M$35,6,FALSE)&amp;","&amp;[2]材料辅助表!L$42&amp;"],["&amp;VLOOKUP($N53,[2]材料辅助表!$H$27:$M$35,6,FALSE)&amp;","&amp;[2]材料辅助表!I$42&amp;"],["&amp;VLOOKUP($O53,[2]材料辅助表!$H$27:$M$35,5,FALSE)&amp;","&amp;[2]材料辅助表!J$42&amp;"]]"</f>
        <v>[[301507,3],[301505,10],[301402,3]]</v>
      </c>
      <c r="Z53" t="str">
        <f>"[["&amp;VLOOKUP($Q53,[2]材料辅助表!$H$27:$N$35,7,FALSE)&amp;","&amp;[2]材料辅助表!L$43&amp;"],["&amp;VLOOKUP($N53,[2]材料辅助表!$H$27:$N$35,7,FALSE)&amp;","&amp;[2]材料辅助表!I$43&amp;"],["&amp;VLOOKUP($O53,[2]材料辅助表!$H$27:$N$35,6,FALSE)&amp;","&amp;[2]材料辅助表!J$43&amp;"]]"</f>
        <v>[[301607,5],[301605,15],[301502,5]]</v>
      </c>
      <c r="AA53" t="str">
        <f>"[["&amp;VLOOKUP($Q53,[2]材料辅助表!$H$27:$O$35,8,FALSE)&amp;","&amp;[2]材料辅助表!L$44&amp;"],["&amp;VLOOKUP($N53,[2]材料辅助表!$H$27:$O$35,8,FALSE)&amp;","&amp;[2]材料辅助表!I$44&amp;"],["&amp;VLOOKUP($O53,[2]材料辅助表!$H$27:$O$35,8,FALSE)&amp;","&amp;[2]材料辅助表!J$44&amp;"],["&amp;VLOOKUP($P53,[2]材料辅助表!$H$27:$P$35,7,FALSE)&amp;","&amp;[2]材料辅助表!K$44&amp;"]]"</f>
        <v>[[301707,8],[301705,10],[301702,10],[301601,5]]</v>
      </c>
      <c r="AB53" t="str">
        <f>"[["&amp;VLOOKUP($Q53,[2]材料辅助表!$H$27:$P$35,9,FALSE)&amp;","&amp;[2]材料辅助表!L$45&amp;"],["&amp;VLOOKUP($N53,[2]材料辅助表!$H$27:$P$35,9,FALSE)&amp;","&amp;[2]材料辅助表!I$45&amp;"],["&amp;VLOOKUP($O53,[2]材料辅助表!$H$27:$P$35,9,FALSE)&amp;","&amp;[2]材料辅助表!J$45&amp;"],["&amp;VLOOKUP($P53,[2]材料辅助表!$H$27:$P$35,8,FALSE)&amp;","&amp;[2]材料辅助表!K$45&amp;"]]"</f>
        <v>[[301807,10],[301805,15],[301802,15],[301701,8]]</v>
      </c>
      <c r="AC53" t="str">
        <f>"[["&amp;VLOOKUP($Q53,[2]材料辅助表!$H$27:$Q$35,10,FALSE)&amp;","&amp;[2]材料辅助表!L$46&amp;"],["&amp;VLOOKUP($N53,[2]材料辅助表!$H$27:$Q$35,10,FALSE)&amp;","&amp;[2]材料辅助表!I$46&amp;"],["&amp;VLOOKUP($O53,[2]材料辅助表!$H$27:$Q$35,10,FALSE)&amp;","&amp;[2]材料辅助表!J$46&amp;"],["&amp;VLOOKUP($P53,[2]材料辅助表!$H$27:$Q$35,9,FALSE)&amp;","&amp;[2]材料辅助表!K$46&amp;"]]"</f>
        <v>[[301907,12],[301905,18],[301902,18],[301801,10]]</v>
      </c>
      <c r="AD53" t="str">
        <f>"[["&amp;VLOOKUP($Q53,[2]材料辅助表!$H$27:$R$35,11,FALSE)&amp;","&amp;[2]材料辅助表!L$47&amp;"],["&amp;VLOOKUP($N53,[2]材料辅助表!$H$27:$R$35,11,FALSE)&amp;","&amp;[2]材料辅助表!I$47&amp;"],["&amp;VLOOKUP($O53,[2]材料辅助表!$H$27:$R$35,11,FALSE)&amp;","&amp;[2]材料辅助表!J$47&amp;"],["&amp;VLOOKUP($P53,[2]材料辅助表!$H$27:$R$35,10,FALSE)&amp;","&amp;[2]材料辅助表!K$47&amp;"]]"</f>
        <v>[[302007,15],[302005,25],[302002,25],[301901,12]]</v>
      </c>
      <c r="AE53" t="str">
        <f>"[["&amp;VLOOKUP($Q53,[2]材料辅助表!$H$27:$S$35,12,FALSE)&amp;","&amp;[2]材料辅助表!L$48&amp;"],["&amp;VLOOKUP($N53,[2]材料辅助表!$H$27:$S$35,12,FALSE)&amp;","&amp;[2]材料辅助表!I$48&amp;"],["&amp;VLOOKUP($O53,[2]材料辅助表!$H$27:$S$35,12,FALSE)&amp;","&amp;[2]材料辅助表!J$48&amp;"],["&amp;VLOOKUP($P53,[2]材料辅助表!$H$27:$S$35,11,FALSE)&amp;","&amp;[2]材料辅助表!K$48&amp;"]]"</f>
        <v>[[302107,18],[302105,30],[302102,30],[302001,15]]</v>
      </c>
      <c r="AF53" t="str">
        <f>"[["&amp;VLOOKUP($Q53,[2]材料辅助表!$H$27:$V$35,13,FALSE)&amp;","&amp;[2]材料辅助表!L$49&amp;"],["&amp;VLOOKUP($N53,[2]材料辅助表!$H$27:$V$35,13,FALSE)&amp;","&amp;[2]材料辅助表!I$49&amp;"],["&amp;VLOOKUP($O53,[2]材料辅助表!$H$27:$V$35,13,FALSE)&amp;","&amp;[2]材料辅助表!J$49&amp;"],["&amp;VLOOKUP($P53,[2]材料辅助表!$H$27:$V$35,12,FALSE)&amp;","&amp;[2]材料辅助表!K$49&amp;"]]"</f>
        <v>[[302207,21],[302205,35],[302202,35],[302101,18]]</v>
      </c>
      <c r="AG53" t="str">
        <f>"[["&amp;VLOOKUP($Q53,[2]材料辅助表!$H$27:$V$35,14,FALSE)&amp;","&amp;[2]材料辅助表!L$50&amp;"],["&amp;VLOOKUP($N53,[2]材料辅助表!$H$27:$V$35,14,FALSE)&amp;","&amp;[2]材料辅助表!I$50&amp;"],["&amp;VLOOKUP($O53,[2]材料辅助表!$H$27:$V$35,14,FALSE)&amp;","&amp;[2]材料辅助表!J$50&amp;"],["&amp;VLOOKUP($P53,[2]材料辅助表!$H$27:$V$35,13,FALSE)&amp;","&amp;[2]材料辅助表!K$50&amp;"]]"</f>
        <v>[[302307,24],[302305,40],[302302,40],[302201,25]]</v>
      </c>
      <c r="AH53" t="str">
        <f>"[["&amp;VLOOKUP($Q53,[2]材料辅助表!$H$27:$V$35,15,FALSE)&amp;","&amp;[2]材料辅助表!L$51&amp;"],["&amp;VLOOKUP($N53,[2]材料辅助表!$H$27:$V$35,15,FALSE)&amp;","&amp;[2]材料辅助表!I$51&amp;"],["&amp;VLOOKUP($O53,[2]材料辅助表!$H$27:$V$35,15,FALSE)&amp;","&amp;[2]材料辅助表!J$51&amp;"],["&amp;VLOOKUP($P53,[2]材料辅助表!$H$27:$V$35,14,FALSE)&amp;","&amp;[2]材料辅助表!K$51&amp;"]]"</f>
        <v>[[302407,27],[302405,45],[302402,45],[302301,30]]</v>
      </c>
      <c r="AI53" s="272" t="s">
        <v>15815</v>
      </c>
      <c r="AJ53" s="263" t="s">
        <v>11979</v>
      </c>
      <c r="AK53" s="263" t="s">
        <v>11979</v>
      </c>
      <c r="AL53" s="263" t="s">
        <v>11979</v>
      </c>
    </row>
    <row r="54" spans="1:38" ht="15" thickBot="1">
      <c r="A54">
        <v>2051</v>
      </c>
      <c r="B54" s="259" t="s">
        <v>15914</v>
      </c>
      <c r="C54" s="55" t="s">
        <v>15915</v>
      </c>
      <c r="D54" t="str">
        <f t="shared" si="0"/>
        <v>e_2051</v>
      </c>
      <c r="E54" t="s">
        <v>15916</v>
      </c>
      <c r="F54" t="str">
        <f t="shared" si="1"/>
        <v>NAME_2051</v>
      </c>
      <c r="G54" t="s">
        <v>11978</v>
      </c>
      <c r="H54">
        <v>3</v>
      </c>
      <c r="I54">
        <f>VLOOKUP(C54,'[2]怪兽属性表（不能直接调整）'!$A$2:$E$37,VLOOKUP([2]equipment!G54,[2]材料辅助表!$I$13:$K$16,3,FALSE),FALSE)</f>
        <v>39.6</v>
      </c>
      <c r="J54" t="str">
        <f>"["&amp;I54*[2]材料辅助表!$S$5&amp;","&amp;I54*[2]材料辅助表!$S$6&amp;","&amp;I54*[2]材料辅助表!$S$7&amp;","&amp;I54*[2]材料辅助表!$S$8&amp;","&amp;I54*[2]材料辅助表!$S$9&amp;","&amp;I54*[2]材料辅助表!$S$10&amp;","&amp;I54*[2]材料辅助表!$S$11&amp;","&amp;I54*[2]材料辅助表!$S$12&amp;","&amp;I54*[2]材料辅助表!$S$13&amp;","&amp;I54*[2]材料辅助表!$S$14&amp;","&amp;I54*[2]材料辅助表!$S$15&amp;","&amp;I54*[2]材料辅助表!$S$16&amp;","&amp;I54*[2]材料辅助表!$S$17&amp;","&amp;I54*[2]材料辅助表!$S$18&amp;","&amp;I54*[2]材料辅助表!$S$19&amp;"]"</f>
        <v>[11.88,13.86,15.84,17.82,19.8,21.78,23.76,25.74,27.72,29.7,31.68,33.66,35.64,37.62,39.6]</v>
      </c>
      <c r="K54">
        <v>7</v>
      </c>
      <c r="L54">
        <f>VLOOKUP(C54,'[2]怪兽属性表（不能直接调整）'!$A$2:$E$37,4,FALSE)</f>
        <v>5.3</v>
      </c>
      <c r="M54" t="str">
        <f>"["&amp;L54*[2]材料辅助表!$U$5&amp;","&amp;L54*[2]材料辅助表!$U$6&amp;","&amp;L54*[2]材料辅助表!$U$7&amp;","&amp;L54*[2]材料辅助表!$U$8&amp;","&amp;L54*[2]材料辅助表!$U$9&amp;","&amp;L54*[2]材料辅助表!$U$10&amp;","&amp;L54*[2]材料辅助表!$U$11&amp;","&amp;L54*[2]材料辅助表!$U$12&amp;","&amp;L54*[2]材料辅助表!$U$13&amp;","&amp;L54*[2]材料辅助表!$U$14&amp;","&amp;L54*[2]材料辅助表!$U$15&amp;","&amp;L54*[2]材料辅助表!$U$16&amp;","&amp;L54*[2]材料辅助表!$U$17&amp;","&amp;L54*[2]材料辅助表!$U$18&amp;","&amp;L54*[2]材料辅助表!$U$19&amp;"]"</f>
        <v>[0.795,0.9275,1.06,1.1925,1.325,1.4575,1.59,1.7225,1.855,1.9875,2.12,2.2525,2.385,2.5175,2.65]</v>
      </c>
      <c r="N54" s="260">
        <v>3</v>
      </c>
      <c r="O54" s="261">
        <v>1</v>
      </c>
      <c r="P54" s="262">
        <v>4</v>
      </c>
      <c r="Q54" t="s">
        <v>15792</v>
      </c>
      <c r="R54" t="str">
        <f>"["&amp;VLOOKUP(AJ54,[2]特殊属性调整!$B$18:$D$25,3,FALSE)&amp;","&amp;VLOOKUP(AJ54,[2]特殊属性调整!$B$18:$D$25,2,FALSE)&amp;"]"</f>
        <v>[2,3]</v>
      </c>
      <c r="S54" t="str">
        <f>"["&amp;VLOOKUP(AL56,[2]特殊属性调整!$B$18:$D$25,3,FALSE)&amp;","&amp;VLOOKUP(AL56,[2]特殊属性调整!$B$18:$D$25,2,FALSE)*1.5&amp;"]"</f>
        <v>[2,4.5]</v>
      </c>
      <c r="T54" t="str">
        <f>"["&amp;VLOOKUP(AL54,[2]特殊属性调整!$B$18:$D$25,3,FALSE)&amp;","&amp;VLOOKUP(AL54,[2]特殊属性调整!$B$18:$D$25,2,FALSE)*2&amp;"]"</f>
        <v>[2,6]</v>
      </c>
      <c r="U54" t="str">
        <f>"[["&amp;VLOOKUP($N54,[2]材料辅助表!$H$27:$L$35,2,FALSE)&amp;","&amp;[2]材料辅助表!I$38&amp;"]]"</f>
        <v>[[301103,1]]</v>
      </c>
      <c r="V54" t="str">
        <f>"[["&amp;VLOOKUP($N54,[2]材料辅助表!$H$27:$L$35,3,FALSE)&amp;","&amp;[2]材料辅助表!I$39&amp;"]]"</f>
        <v>[[301203,3]]</v>
      </c>
      <c r="W54" t="str">
        <f>"[["&amp;VLOOKUP($Q54,[2]材料辅助表!$H$27:$L$35,4,FALSE)&amp;","&amp;[2]材料辅助表!L$40&amp;"],["&amp;VLOOKUP($N54,[2]材料辅助表!$H$27:$L$35,4,FALSE)&amp;","&amp;[2]材料辅助表!I$40&amp;"]]"</f>
        <v>[[301307,1],[301303,5]]</v>
      </c>
      <c r="X54" t="str">
        <f>"[["&amp;VLOOKUP($Q54,[2]材料辅助表!$H$27:$L$35,5,FALSE)&amp;","&amp;[2]材料辅助表!L$41&amp;"],["&amp;VLOOKUP($N54,[2]材料辅助表!$H$27:$L$35,5,FALSE)&amp;","&amp;[2]材料辅助表!I$41&amp;"]]"</f>
        <v>[[301407,2],[301403,8]]</v>
      </c>
      <c r="Y54" t="str">
        <f>"[["&amp;VLOOKUP($Q54,[2]材料辅助表!$H$27:$M$35,6,FALSE)&amp;","&amp;[2]材料辅助表!L$42&amp;"],["&amp;VLOOKUP($N54,[2]材料辅助表!$H$27:$M$35,6,FALSE)&amp;","&amp;[2]材料辅助表!I$42&amp;"],["&amp;VLOOKUP($O54,[2]材料辅助表!$H$27:$M$35,5,FALSE)&amp;","&amp;[2]材料辅助表!J$42&amp;"]]"</f>
        <v>[[301507,3],[301503,10],[301401,3]]</v>
      </c>
      <c r="Z54" t="str">
        <f>"[["&amp;VLOOKUP($Q54,[2]材料辅助表!$H$27:$N$35,7,FALSE)&amp;","&amp;[2]材料辅助表!L$43&amp;"],["&amp;VLOOKUP($N54,[2]材料辅助表!$H$27:$N$35,7,FALSE)&amp;","&amp;[2]材料辅助表!I$43&amp;"],["&amp;VLOOKUP($O54,[2]材料辅助表!$H$27:$N$35,6,FALSE)&amp;","&amp;[2]材料辅助表!J$43&amp;"]]"</f>
        <v>[[301607,5],[301603,15],[301501,5]]</v>
      </c>
      <c r="AA54" t="str">
        <f>"[["&amp;VLOOKUP($Q54,[2]材料辅助表!$H$27:$O$35,8,FALSE)&amp;","&amp;[2]材料辅助表!L$44&amp;"],["&amp;VLOOKUP($N54,[2]材料辅助表!$H$27:$O$35,8,FALSE)&amp;","&amp;[2]材料辅助表!I$44&amp;"],["&amp;VLOOKUP($O54,[2]材料辅助表!$H$27:$O$35,8,FALSE)&amp;","&amp;[2]材料辅助表!J$44&amp;"],["&amp;VLOOKUP($P54,[2]材料辅助表!$H$27:$P$35,7,FALSE)&amp;","&amp;[2]材料辅助表!K$44&amp;"]]"</f>
        <v>[[301707,8],[301703,10],[301701,10],[301604,5]]</v>
      </c>
      <c r="AB54" t="str">
        <f>"[["&amp;VLOOKUP($Q54,[2]材料辅助表!$H$27:$P$35,9,FALSE)&amp;","&amp;[2]材料辅助表!L$45&amp;"],["&amp;VLOOKUP($N54,[2]材料辅助表!$H$27:$P$35,9,FALSE)&amp;","&amp;[2]材料辅助表!I$45&amp;"],["&amp;VLOOKUP($O54,[2]材料辅助表!$H$27:$P$35,9,FALSE)&amp;","&amp;[2]材料辅助表!J$45&amp;"],["&amp;VLOOKUP($P54,[2]材料辅助表!$H$27:$P$35,8,FALSE)&amp;","&amp;[2]材料辅助表!K$45&amp;"]]"</f>
        <v>[[301807,10],[301803,15],[301801,15],[301704,8]]</v>
      </c>
      <c r="AC54" t="str">
        <f>"[["&amp;VLOOKUP($Q54,[2]材料辅助表!$H$27:$Q$35,10,FALSE)&amp;","&amp;[2]材料辅助表!L$46&amp;"],["&amp;VLOOKUP($N54,[2]材料辅助表!$H$27:$Q$35,10,FALSE)&amp;","&amp;[2]材料辅助表!I$46&amp;"],["&amp;VLOOKUP($O54,[2]材料辅助表!$H$27:$Q$35,10,FALSE)&amp;","&amp;[2]材料辅助表!J$46&amp;"],["&amp;VLOOKUP($P54,[2]材料辅助表!$H$27:$Q$35,9,FALSE)&amp;","&amp;[2]材料辅助表!K$46&amp;"]]"</f>
        <v>[[301907,12],[301903,18],[301901,18],[301804,10]]</v>
      </c>
      <c r="AD54" t="str">
        <f>"[["&amp;VLOOKUP($Q54,[2]材料辅助表!$H$27:$R$35,11,FALSE)&amp;","&amp;[2]材料辅助表!L$47&amp;"],["&amp;VLOOKUP($N54,[2]材料辅助表!$H$27:$R$35,11,FALSE)&amp;","&amp;[2]材料辅助表!I$47&amp;"],["&amp;VLOOKUP($O54,[2]材料辅助表!$H$27:$R$35,11,FALSE)&amp;","&amp;[2]材料辅助表!J$47&amp;"],["&amp;VLOOKUP($P54,[2]材料辅助表!$H$27:$R$35,10,FALSE)&amp;","&amp;[2]材料辅助表!K$47&amp;"]]"</f>
        <v>[[302007,15],[302003,25],[302001,25],[301904,12]]</v>
      </c>
      <c r="AE54" t="str">
        <f>"[["&amp;VLOOKUP($Q54,[2]材料辅助表!$H$27:$S$35,12,FALSE)&amp;","&amp;[2]材料辅助表!L$48&amp;"],["&amp;VLOOKUP($N54,[2]材料辅助表!$H$27:$S$35,12,FALSE)&amp;","&amp;[2]材料辅助表!I$48&amp;"],["&amp;VLOOKUP($O54,[2]材料辅助表!$H$27:$S$35,12,FALSE)&amp;","&amp;[2]材料辅助表!J$48&amp;"],["&amp;VLOOKUP($P54,[2]材料辅助表!$H$27:$S$35,11,FALSE)&amp;","&amp;[2]材料辅助表!K$48&amp;"]]"</f>
        <v>[[302107,18],[302103,30],[302101,30],[302004,15]]</v>
      </c>
      <c r="AF54" t="str">
        <f>"[["&amp;VLOOKUP($Q54,[2]材料辅助表!$H$27:$V$35,13,FALSE)&amp;","&amp;[2]材料辅助表!L$49&amp;"],["&amp;VLOOKUP($N54,[2]材料辅助表!$H$27:$V$35,13,FALSE)&amp;","&amp;[2]材料辅助表!I$49&amp;"],["&amp;VLOOKUP($O54,[2]材料辅助表!$H$27:$V$35,13,FALSE)&amp;","&amp;[2]材料辅助表!J$49&amp;"],["&amp;VLOOKUP($P54,[2]材料辅助表!$H$27:$V$35,12,FALSE)&amp;","&amp;[2]材料辅助表!K$49&amp;"]]"</f>
        <v>[[302207,21],[302203,35],[302201,35],[302104,18]]</v>
      </c>
      <c r="AG54" t="str">
        <f>"[["&amp;VLOOKUP($Q54,[2]材料辅助表!$H$27:$V$35,14,FALSE)&amp;","&amp;[2]材料辅助表!L$50&amp;"],["&amp;VLOOKUP($N54,[2]材料辅助表!$H$27:$V$35,14,FALSE)&amp;","&amp;[2]材料辅助表!I$50&amp;"],["&amp;VLOOKUP($O54,[2]材料辅助表!$H$27:$V$35,14,FALSE)&amp;","&amp;[2]材料辅助表!J$50&amp;"],["&amp;VLOOKUP($P54,[2]材料辅助表!$H$27:$V$35,13,FALSE)&amp;","&amp;[2]材料辅助表!K$50&amp;"]]"</f>
        <v>[[302307,24],[302303,40],[302301,40],[302204,25]]</v>
      </c>
      <c r="AH54" t="str">
        <f>"[["&amp;VLOOKUP($Q54,[2]材料辅助表!$H$27:$V$35,15,FALSE)&amp;","&amp;[2]材料辅助表!L$51&amp;"],["&amp;VLOOKUP($N54,[2]材料辅助表!$H$27:$V$35,15,FALSE)&amp;","&amp;[2]材料辅助表!I$51&amp;"],["&amp;VLOOKUP($O54,[2]材料辅助表!$H$27:$V$35,15,FALSE)&amp;","&amp;[2]材料辅助表!J$51&amp;"],["&amp;VLOOKUP($P54,[2]材料辅助表!$H$27:$V$35,14,FALSE)&amp;","&amp;[2]材料辅助表!K$51&amp;"]]"</f>
        <v>[[302407,27],[302403,45],[302401,45],[302304,30]]</v>
      </c>
      <c r="AI54" s="270" t="s">
        <v>15832</v>
      </c>
      <c r="AJ54" s="263" t="s">
        <v>11978</v>
      </c>
      <c r="AK54" s="263" t="s">
        <v>11978</v>
      </c>
      <c r="AL54" s="263" t="s">
        <v>11978</v>
      </c>
    </row>
    <row r="55" spans="1:38" ht="15" thickBot="1">
      <c r="A55">
        <v>2052</v>
      </c>
      <c r="B55" s="259" t="s">
        <v>15917</v>
      </c>
      <c r="C55" s="55" t="s">
        <v>15915</v>
      </c>
      <c r="D55" t="str">
        <f t="shared" si="0"/>
        <v>e_2052</v>
      </c>
      <c r="E55" t="s">
        <v>15918</v>
      </c>
      <c r="F55" t="str">
        <f t="shared" si="1"/>
        <v>NAME_2052</v>
      </c>
      <c r="G55" t="s">
        <v>11979</v>
      </c>
      <c r="H55">
        <v>6</v>
      </c>
      <c r="I55">
        <f>VLOOKUP(C55,'[2]怪兽属性表（不能直接调整）'!$A$2:$E$37,VLOOKUP([2]equipment!G55,[2]材料辅助表!$I$13:$K$16,3,FALSE),FALSE)</f>
        <v>1018.2</v>
      </c>
      <c r="J55" t="str">
        <f>"["&amp;I55*[2]材料辅助表!$S$5&amp;","&amp;I55*[2]材料辅助表!$S$6&amp;","&amp;I55*[2]材料辅助表!$S$7&amp;","&amp;I55*[2]材料辅助表!$S$8&amp;","&amp;I55*[2]材料辅助表!$S$9&amp;","&amp;I55*[2]材料辅助表!$S$10&amp;","&amp;I55*[2]材料辅助表!$S$11&amp;","&amp;I55*[2]材料辅助表!$S$12&amp;","&amp;I55*[2]材料辅助表!$S$13&amp;","&amp;I55*[2]材料辅助表!$S$14&amp;","&amp;I55*[2]材料辅助表!$S$15&amp;","&amp;I55*[2]材料辅助表!$S$16&amp;","&amp;I55*[2]材料辅助表!$S$17&amp;","&amp;I55*[2]材料辅助表!$S$18&amp;","&amp;I55*[2]材料辅助表!$S$19&amp;"]"</f>
        <v>[305.46,356.37,407.28,458.19,509.1,560.01,610.92,661.83,712.74,763.65,814.56,865.47,916.38,967.29,1018.2]</v>
      </c>
      <c r="K55">
        <v>7</v>
      </c>
      <c r="L55">
        <f>VLOOKUP(C55,'[2]怪兽属性表（不能直接调整）'!$A$2:$E$37,4,FALSE)</f>
        <v>5.3</v>
      </c>
      <c r="M55" t="str">
        <f>"["&amp;L55*[2]材料辅助表!$U$5&amp;","&amp;L55*[2]材料辅助表!$U$6&amp;","&amp;L55*[2]材料辅助表!$U$7&amp;","&amp;L55*[2]材料辅助表!$U$8&amp;","&amp;L55*[2]材料辅助表!$U$9&amp;","&amp;L55*[2]材料辅助表!$U$10&amp;","&amp;L55*[2]材料辅助表!$U$11&amp;","&amp;L55*[2]材料辅助表!$U$12&amp;","&amp;L55*[2]材料辅助表!$U$13&amp;","&amp;L55*[2]材料辅助表!$U$14&amp;","&amp;L55*[2]材料辅助表!$U$15&amp;","&amp;L55*[2]材料辅助表!$U$16&amp;","&amp;L55*[2]材料辅助表!$U$17&amp;","&amp;L55*[2]材料辅助表!$U$18&amp;","&amp;L55*[2]材料辅助表!$U$19&amp;"]"</f>
        <v>[0.795,0.9275,1.06,1.1925,1.325,1.4575,1.59,1.7225,1.855,1.9875,2.12,2.2525,2.385,2.5175,2.65]</v>
      </c>
      <c r="N55" s="264">
        <v>2</v>
      </c>
      <c r="O55" s="202">
        <v>4</v>
      </c>
      <c r="P55" s="265">
        <v>3</v>
      </c>
      <c r="Q55" t="s">
        <v>15792</v>
      </c>
      <c r="R55" t="str">
        <f>"["&amp;VLOOKUP(AJ55,[2]特殊属性调整!$B$18:$D$25,3,FALSE)&amp;","&amp;VLOOKUP(AJ55,[2]特殊属性调整!$B$18:$D$25,2,FALSE)&amp;"]"</f>
        <v>[5,3]</v>
      </c>
      <c r="S55" t="str">
        <f>"["&amp;VLOOKUP(AK55,[2]特殊属性调整!$B$18:$D$25,3,FALSE)&amp;","&amp;VLOOKUP(AK55,[2]特殊属性调整!$B$18:$D$25,2,FALSE)*1.5&amp;"]"</f>
        <v>[5,4.5]</v>
      </c>
      <c r="T55" t="str">
        <f>"["&amp;VLOOKUP(AL55,[2]特殊属性调整!$B$18:$D$25,3,FALSE)&amp;","&amp;VLOOKUP(AL55,[2]特殊属性调整!$B$18:$D$25,2,FALSE)*2&amp;"]"</f>
        <v>[5,6]</v>
      </c>
      <c r="U55" t="str">
        <f>"[["&amp;VLOOKUP($N55,[2]材料辅助表!$H$27:$L$35,2,FALSE)&amp;","&amp;[2]材料辅助表!I$38&amp;"]]"</f>
        <v>[[301102,1]]</v>
      </c>
      <c r="V55" t="str">
        <f>"[["&amp;VLOOKUP($N55,[2]材料辅助表!$H$27:$L$35,3,FALSE)&amp;","&amp;[2]材料辅助表!I$39&amp;"]]"</f>
        <v>[[301202,3]]</v>
      </c>
      <c r="W55" t="str">
        <f>"[["&amp;VLOOKUP($Q55,[2]材料辅助表!$H$27:$L$35,4,FALSE)&amp;","&amp;[2]材料辅助表!L$40&amp;"],["&amp;VLOOKUP($N55,[2]材料辅助表!$H$27:$L$35,4,FALSE)&amp;","&amp;[2]材料辅助表!I$40&amp;"]]"</f>
        <v>[[301307,1],[301302,5]]</v>
      </c>
      <c r="X55" t="str">
        <f>"[["&amp;VLOOKUP($Q55,[2]材料辅助表!$H$27:$L$35,5,FALSE)&amp;","&amp;[2]材料辅助表!L$41&amp;"],["&amp;VLOOKUP($N55,[2]材料辅助表!$H$27:$L$35,5,FALSE)&amp;","&amp;[2]材料辅助表!I$41&amp;"]]"</f>
        <v>[[301407,2],[301402,8]]</v>
      </c>
      <c r="Y55" t="str">
        <f>"[["&amp;VLOOKUP($Q55,[2]材料辅助表!$H$27:$M$35,6,FALSE)&amp;","&amp;[2]材料辅助表!L$42&amp;"],["&amp;VLOOKUP($N55,[2]材料辅助表!$H$27:$M$35,6,FALSE)&amp;","&amp;[2]材料辅助表!I$42&amp;"],["&amp;VLOOKUP($O55,[2]材料辅助表!$H$27:$M$35,5,FALSE)&amp;","&amp;[2]材料辅助表!J$42&amp;"]]"</f>
        <v>[[301507,3],[301502,10],[301404,3]]</v>
      </c>
      <c r="Z55" t="str">
        <f>"[["&amp;VLOOKUP($Q55,[2]材料辅助表!$H$27:$N$35,7,FALSE)&amp;","&amp;[2]材料辅助表!L$43&amp;"],["&amp;VLOOKUP($N55,[2]材料辅助表!$H$27:$N$35,7,FALSE)&amp;","&amp;[2]材料辅助表!I$43&amp;"],["&amp;VLOOKUP($O55,[2]材料辅助表!$H$27:$N$35,6,FALSE)&amp;","&amp;[2]材料辅助表!J$43&amp;"]]"</f>
        <v>[[301607,5],[301602,15],[301504,5]]</v>
      </c>
      <c r="AA55" t="str">
        <f>"[["&amp;VLOOKUP($Q55,[2]材料辅助表!$H$27:$O$35,8,FALSE)&amp;","&amp;[2]材料辅助表!L$44&amp;"],["&amp;VLOOKUP($N55,[2]材料辅助表!$H$27:$O$35,8,FALSE)&amp;","&amp;[2]材料辅助表!I$44&amp;"],["&amp;VLOOKUP($O55,[2]材料辅助表!$H$27:$O$35,8,FALSE)&amp;","&amp;[2]材料辅助表!J$44&amp;"],["&amp;VLOOKUP($P55,[2]材料辅助表!$H$27:$P$35,7,FALSE)&amp;","&amp;[2]材料辅助表!K$44&amp;"]]"</f>
        <v>[[301707,8],[301702,10],[301704,10],[301603,5]]</v>
      </c>
      <c r="AB55" t="str">
        <f>"[["&amp;VLOOKUP($Q55,[2]材料辅助表!$H$27:$P$35,9,FALSE)&amp;","&amp;[2]材料辅助表!L$45&amp;"],["&amp;VLOOKUP($N55,[2]材料辅助表!$H$27:$P$35,9,FALSE)&amp;","&amp;[2]材料辅助表!I$45&amp;"],["&amp;VLOOKUP($O55,[2]材料辅助表!$H$27:$P$35,9,FALSE)&amp;","&amp;[2]材料辅助表!J$45&amp;"],["&amp;VLOOKUP($P55,[2]材料辅助表!$H$27:$P$35,8,FALSE)&amp;","&amp;[2]材料辅助表!K$45&amp;"]]"</f>
        <v>[[301807,10],[301802,15],[301804,15],[301703,8]]</v>
      </c>
      <c r="AC55" t="str">
        <f>"[["&amp;VLOOKUP($Q55,[2]材料辅助表!$H$27:$Q$35,10,FALSE)&amp;","&amp;[2]材料辅助表!L$46&amp;"],["&amp;VLOOKUP($N55,[2]材料辅助表!$H$27:$Q$35,10,FALSE)&amp;","&amp;[2]材料辅助表!I$46&amp;"],["&amp;VLOOKUP($O55,[2]材料辅助表!$H$27:$Q$35,10,FALSE)&amp;","&amp;[2]材料辅助表!J$46&amp;"],["&amp;VLOOKUP($P55,[2]材料辅助表!$H$27:$Q$35,9,FALSE)&amp;","&amp;[2]材料辅助表!K$46&amp;"]]"</f>
        <v>[[301907,12],[301902,18],[301904,18],[301803,10]]</v>
      </c>
      <c r="AD55" t="str">
        <f>"[["&amp;VLOOKUP($Q55,[2]材料辅助表!$H$27:$R$35,11,FALSE)&amp;","&amp;[2]材料辅助表!L$47&amp;"],["&amp;VLOOKUP($N55,[2]材料辅助表!$H$27:$R$35,11,FALSE)&amp;","&amp;[2]材料辅助表!I$47&amp;"],["&amp;VLOOKUP($O55,[2]材料辅助表!$H$27:$R$35,11,FALSE)&amp;","&amp;[2]材料辅助表!J$47&amp;"],["&amp;VLOOKUP($P55,[2]材料辅助表!$H$27:$R$35,10,FALSE)&amp;","&amp;[2]材料辅助表!K$47&amp;"]]"</f>
        <v>[[302007,15],[302002,25],[302004,25],[301903,12]]</v>
      </c>
      <c r="AE55" t="str">
        <f>"[["&amp;VLOOKUP($Q55,[2]材料辅助表!$H$27:$S$35,12,FALSE)&amp;","&amp;[2]材料辅助表!L$48&amp;"],["&amp;VLOOKUP($N55,[2]材料辅助表!$H$27:$S$35,12,FALSE)&amp;","&amp;[2]材料辅助表!I$48&amp;"],["&amp;VLOOKUP($O55,[2]材料辅助表!$H$27:$S$35,12,FALSE)&amp;","&amp;[2]材料辅助表!J$48&amp;"],["&amp;VLOOKUP($P55,[2]材料辅助表!$H$27:$S$35,11,FALSE)&amp;","&amp;[2]材料辅助表!K$48&amp;"]]"</f>
        <v>[[302107,18],[302102,30],[302104,30],[302003,15]]</v>
      </c>
      <c r="AF55" t="str">
        <f>"[["&amp;VLOOKUP($Q55,[2]材料辅助表!$H$27:$V$35,13,FALSE)&amp;","&amp;[2]材料辅助表!L$49&amp;"],["&amp;VLOOKUP($N55,[2]材料辅助表!$H$27:$V$35,13,FALSE)&amp;","&amp;[2]材料辅助表!I$49&amp;"],["&amp;VLOOKUP($O55,[2]材料辅助表!$H$27:$V$35,13,FALSE)&amp;","&amp;[2]材料辅助表!J$49&amp;"],["&amp;VLOOKUP($P55,[2]材料辅助表!$H$27:$V$35,12,FALSE)&amp;","&amp;[2]材料辅助表!K$49&amp;"]]"</f>
        <v>[[302207,21],[302202,35],[302204,35],[302103,18]]</v>
      </c>
      <c r="AG55" t="str">
        <f>"[["&amp;VLOOKUP($Q55,[2]材料辅助表!$H$27:$V$35,14,FALSE)&amp;","&amp;[2]材料辅助表!L$50&amp;"],["&amp;VLOOKUP($N55,[2]材料辅助表!$H$27:$V$35,14,FALSE)&amp;","&amp;[2]材料辅助表!I$50&amp;"],["&amp;VLOOKUP($O55,[2]材料辅助表!$H$27:$V$35,14,FALSE)&amp;","&amp;[2]材料辅助表!J$50&amp;"],["&amp;VLOOKUP($P55,[2]材料辅助表!$H$27:$V$35,13,FALSE)&amp;","&amp;[2]材料辅助表!K$50&amp;"]]"</f>
        <v>[[302307,24],[302302,40],[302304,40],[302203,25]]</v>
      </c>
      <c r="AH55" t="str">
        <f>"[["&amp;VLOOKUP($Q55,[2]材料辅助表!$H$27:$V$35,15,FALSE)&amp;","&amp;[2]材料辅助表!L$51&amp;"],["&amp;VLOOKUP($N55,[2]材料辅助表!$H$27:$V$35,15,FALSE)&amp;","&amp;[2]材料辅助表!I$51&amp;"],["&amp;VLOOKUP($O55,[2]材料辅助表!$H$27:$V$35,15,FALSE)&amp;","&amp;[2]材料辅助表!J$51&amp;"],["&amp;VLOOKUP($P55,[2]材料辅助表!$H$27:$V$35,14,FALSE)&amp;","&amp;[2]材料辅助表!K$51&amp;"]]"</f>
        <v>[[302407,27],[302402,45],[302404,45],[302303,30]]</v>
      </c>
      <c r="AI55" s="158" t="s">
        <v>15835</v>
      </c>
      <c r="AJ55" s="263" t="s">
        <v>11979</v>
      </c>
      <c r="AK55" s="263" t="s">
        <v>11979</v>
      </c>
      <c r="AL55" s="263" t="s">
        <v>11979</v>
      </c>
    </row>
    <row r="56" spans="1:38" ht="15" thickBot="1">
      <c r="A56">
        <v>2053</v>
      </c>
      <c r="B56" s="259" t="s">
        <v>15919</v>
      </c>
      <c r="C56" s="55" t="s">
        <v>15915</v>
      </c>
      <c r="D56" t="str">
        <f t="shared" si="0"/>
        <v>e_2053</v>
      </c>
      <c r="E56" t="s">
        <v>15920</v>
      </c>
      <c r="F56" t="str">
        <f t="shared" si="1"/>
        <v>NAME_2053</v>
      </c>
      <c r="G56" t="s">
        <v>11978</v>
      </c>
      <c r="H56">
        <v>3</v>
      </c>
      <c r="I56">
        <f>VLOOKUP(C56,'[2]怪兽属性表（不能直接调整）'!$A$2:$E$37,VLOOKUP([2]equipment!G56,[2]材料辅助表!$I$13:$K$16,3,FALSE),FALSE)</f>
        <v>39.6</v>
      </c>
      <c r="J56" t="str">
        <f>"["&amp;I56*[2]材料辅助表!$S$5&amp;","&amp;I56*[2]材料辅助表!$S$6&amp;","&amp;I56*[2]材料辅助表!$S$7&amp;","&amp;I56*[2]材料辅助表!$S$8&amp;","&amp;I56*[2]材料辅助表!$S$9&amp;","&amp;I56*[2]材料辅助表!$S$10&amp;","&amp;I56*[2]材料辅助表!$S$11&amp;","&amp;I56*[2]材料辅助表!$S$12&amp;","&amp;I56*[2]材料辅助表!$S$13&amp;","&amp;I56*[2]材料辅助表!$S$14&amp;","&amp;I56*[2]材料辅助表!$S$15&amp;","&amp;I56*[2]材料辅助表!$S$16&amp;","&amp;I56*[2]材料辅助表!$S$17&amp;","&amp;I56*[2]材料辅助表!$S$18&amp;","&amp;I56*[2]材料辅助表!$S$19&amp;"]"</f>
        <v>[11.88,13.86,15.84,17.82,19.8,21.78,23.76,25.74,27.72,29.7,31.68,33.66,35.64,37.62,39.6]</v>
      </c>
      <c r="K56">
        <v>7</v>
      </c>
      <c r="L56">
        <f>VLOOKUP(C56,'[2]怪兽属性表（不能直接调整）'!$A$2:$E$37,4,FALSE)</f>
        <v>5.3</v>
      </c>
      <c r="M56" t="str">
        <f>"["&amp;L56*[2]材料辅助表!$U$5&amp;","&amp;L56*[2]材料辅助表!$U$6&amp;","&amp;L56*[2]材料辅助表!$U$7&amp;","&amp;L56*[2]材料辅助表!$U$8&amp;","&amp;L56*[2]材料辅助表!$U$9&amp;","&amp;L56*[2]材料辅助表!$U$10&amp;","&amp;L56*[2]材料辅助表!$U$11&amp;","&amp;L56*[2]材料辅助表!$U$12&amp;","&amp;L56*[2]材料辅助表!$U$13&amp;","&amp;L56*[2]材料辅助表!$U$14&amp;","&amp;L56*[2]材料辅助表!$U$15&amp;","&amp;L56*[2]材料辅助表!$U$16&amp;","&amp;L56*[2]材料辅助表!$U$17&amp;","&amp;L56*[2]材料辅助表!$U$18&amp;","&amp;L56*[2]材料辅助表!$U$19&amp;"]"</f>
        <v>[0.795,0.9275,1.06,1.1925,1.325,1.4575,1.59,1.7225,1.855,1.9875,2.12,2.2525,2.385,2.5175,2.65]</v>
      </c>
      <c r="N56" s="264">
        <v>4</v>
      </c>
      <c r="O56" s="202">
        <v>3</v>
      </c>
      <c r="P56" s="265">
        <v>2</v>
      </c>
      <c r="Q56" t="s">
        <v>15792</v>
      </c>
      <c r="R56" t="str">
        <f>"["&amp;VLOOKUP(AJ56,[2]特殊属性调整!$B$18:$D$25,3,FALSE)&amp;","&amp;VLOOKUP(AJ56,[2]特殊属性调整!$B$18:$D$25,2,FALSE)&amp;"]"</f>
        <v>[2,3]</v>
      </c>
      <c r="S56" t="str">
        <f>"["&amp;VLOOKUP(AK56,[2]特殊属性调整!$B$18:$D$25,3,FALSE)&amp;","&amp;VLOOKUP(AK56,[2]特殊属性调整!$B$18:$D$25,2,FALSE)*1.5&amp;"]"</f>
        <v>[2,4.5]</v>
      </c>
      <c r="T56" t="str">
        <f>"["&amp;VLOOKUP(AK54,[2]特殊属性调整!$B$18:$D$25,3,FALSE)&amp;","&amp;VLOOKUP(AK54,[2]特殊属性调整!$B$18:$D$25,2,FALSE)*2&amp;"]"</f>
        <v>[2,6]</v>
      </c>
      <c r="U56" t="str">
        <f>"[["&amp;VLOOKUP($N56,[2]材料辅助表!$H$27:$L$35,2,FALSE)&amp;","&amp;[2]材料辅助表!I$38&amp;"]]"</f>
        <v>[[301104,1]]</v>
      </c>
      <c r="V56" t="str">
        <f>"[["&amp;VLOOKUP($N56,[2]材料辅助表!$H$27:$L$35,3,FALSE)&amp;","&amp;[2]材料辅助表!I$39&amp;"]]"</f>
        <v>[[301204,3]]</v>
      </c>
      <c r="W56" t="str">
        <f>"[["&amp;VLOOKUP($Q56,[2]材料辅助表!$H$27:$L$35,4,FALSE)&amp;","&amp;[2]材料辅助表!L$40&amp;"],["&amp;VLOOKUP($N56,[2]材料辅助表!$H$27:$L$35,4,FALSE)&amp;","&amp;[2]材料辅助表!I$40&amp;"]]"</f>
        <v>[[301307,1],[301304,5]]</v>
      </c>
      <c r="X56" t="str">
        <f>"[["&amp;VLOOKUP($Q56,[2]材料辅助表!$H$27:$L$35,5,FALSE)&amp;","&amp;[2]材料辅助表!L$41&amp;"],["&amp;VLOOKUP($N56,[2]材料辅助表!$H$27:$L$35,5,FALSE)&amp;","&amp;[2]材料辅助表!I$41&amp;"]]"</f>
        <v>[[301407,2],[301404,8]]</v>
      </c>
      <c r="Y56" t="str">
        <f>"[["&amp;VLOOKUP($Q56,[2]材料辅助表!$H$27:$M$35,6,FALSE)&amp;","&amp;[2]材料辅助表!L$42&amp;"],["&amp;VLOOKUP($N56,[2]材料辅助表!$H$27:$M$35,6,FALSE)&amp;","&amp;[2]材料辅助表!I$42&amp;"],["&amp;VLOOKUP($O56,[2]材料辅助表!$H$27:$M$35,5,FALSE)&amp;","&amp;[2]材料辅助表!J$42&amp;"]]"</f>
        <v>[[301507,3],[301504,10],[301403,3]]</v>
      </c>
      <c r="Z56" t="str">
        <f>"[["&amp;VLOOKUP($Q56,[2]材料辅助表!$H$27:$N$35,7,FALSE)&amp;","&amp;[2]材料辅助表!L$43&amp;"],["&amp;VLOOKUP($N56,[2]材料辅助表!$H$27:$N$35,7,FALSE)&amp;","&amp;[2]材料辅助表!I$43&amp;"],["&amp;VLOOKUP($O56,[2]材料辅助表!$H$27:$N$35,6,FALSE)&amp;","&amp;[2]材料辅助表!J$43&amp;"]]"</f>
        <v>[[301607,5],[301604,15],[301503,5]]</v>
      </c>
      <c r="AA56" t="str">
        <f>"[["&amp;VLOOKUP($Q56,[2]材料辅助表!$H$27:$O$35,8,FALSE)&amp;","&amp;[2]材料辅助表!L$44&amp;"],["&amp;VLOOKUP($N56,[2]材料辅助表!$H$27:$O$35,8,FALSE)&amp;","&amp;[2]材料辅助表!I$44&amp;"],["&amp;VLOOKUP($O56,[2]材料辅助表!$H$27:$O$35,8,FALSE)&amp;","&amp;[2]材料辅助表!J$44&amp;"],["&amp;VLOOKUP($P56,[2]材料辅助表!$H$27:$P$35,7,FALSE)&amp;","&amp;[2]材料辅助表!K$44&amp;"]]"</f>
        <v>[[301707,8],[301704,10],[301703,10],[301602,5]]</v>
      </c>
      <c r="AB56" t="str">
        <f>"[["&amp;VLOOKUP($Q56,[2]材料辅助表!$H$27:$P$35,9,FALSE)&amp;","&amp;[2]材料辅助表!L$45&amp;"],["&amp;VLOOKUP($N56,[2]材料辅助表!$H$27:$P$35,9,FALSE)&amp;","&amp;[2]材料辅助表!I$45&amp;"],["&amp;VLOOKUP($O56,[2]材料辅助表!$H$27:$P$35,9,FALSE)&amp;","&amp;[2]材料辅助表!J$45&amp;"],["&amp;VLOOKUP($P56,[2]材料辅助表!$H$27:$P$35,8,FALSE)&amp;","&amp;[2]材料辅助表!K$45&amp;"]]"</f>
        <v>[[301807,10],[301804,15],[301803,15],[301702,8]]</v>
      </c>
      <c r="AC56" t="str">
        <f>"[["&amp;VLOOKUP($Q56,[2]材料辅助表!$H$27:$Q$35,10,FALSE)&amp;","&amp;[2]材料辅助表!L$46&amp;"],["&amp;VLOOKUP($N56,[2]材料辅助表!$H$27:$Q$35,10,FALSE)&amp;","&amp;[2]材料辅助表!I$46&amp;"],["&amp;VLOOKUP($O56,[2]材料辅助表!$H$27:$Q$35,10,FALSE)&amp;","&amp;[2]材料辅助表!J$46&amp;"],["&amp;VLOOKUP($P56,[2]材料辅助表!$H$27:$Q$35,9,FALSE)&amp;","&amp;[2]材料辅助表!K$46&amp;"]]"</f>
        <v>[[301907,12],[301904,18],[301903,18],[301802,10]]</v>
      </c>
      <c r="AD56" t="str">
        <f>"[["&amp;VLOOKUP($Q56,[2]材料辅助表!$H$27:$R$35,11,FALSE)&amp;","&amp;[2]材料辅助表!L$47&amp;"],["&amp;VLOOKUP($N56,[2]材料辅助表!$H$27:$R$35,11,FALSE)&amp;","&amp;[2]材料辅助表!I$47&amp;"],["&amp;VLOOKUP($O56,[2]材料辅助表!$H$27:$R$35,11,FALSE)&amp;","&amp;[2]材料辅助表!J$47&amp;"],["&amp;VLOOKUP($P56,[2]材料辅助表!$H$27:$R$35,10,FALSE)&amp;","&amp;[2]材料辅助表!K$47&amp;"]]"</f>
        <v>[[302007,15],[302004,25],[302003,25],[301902,12]]</v>
      </c>
      <c r="AE56" t="str">
        <f>"[["&amp;VLOOKUP($Q56,[2]材料辅助表!$H$27:$S$35,12,FALSE)&amp;","&amp;[2]材料辅助表!L$48&amp;"],["&amp;VLOOKUP($N56,[2]材料辅助表!$H$27:$S$35,12,FALSE)&amp;","&amp;[2]材料辅助表!I$48&amp;"],["&amp;VLOOKUP($O56,[2]材料辅助表!$H$27:$S$35,12,FALSE)&amp;","&amp;[2]材料辅助表!J$48&amp;"],["&amp;VLOOKUP($P56,[2]材料辅助表!$H$27:$S$35,11,FALSE)&amp;","&amp;[2]材料辅助表!K$48&amp;"]]"</f>
        <v>[[302107,18],[302104,30],[302103,30],[302002,15]]</v>
      </c>
      <c r="AF56" t="str">
        <f>"[["&amp;VLOOKUP($Q56,[2]材料辅助表!$H$27:$V$35,13,FALSE)&amp;","&amp;[2]材料辅助表!L$49&amp;"],["&amp;VLOOKUP($N56,[2]材料辅助表!$H$27:$V$35,13,FALSE)&amp;","&amp;[2]材料辅助表!I$49&amp;"],["&amp;VLOOKUP($O56,[2]材料辅助表!$H$27:$V$35,13,FALSE)&amp;","&amp;[2]材料辅助表!J$49&amp;"],["&amp;VLOOKUP($P56,[2]材料辅助表!$H$27:$V$35,12,FALSE)&amp;","&amp;[2]材料辅助表!K$49&amp;"]]"</f>
        <v>[[302207,21],[302204,35],[302203,35],[302102,18]]</v>
      </c>
      <c r="AG56" t="str">
        <f>"[["&amp;VLOOKUP($Q56,[2]材料辅助表!$H$27:$V$35,14,FALSE)&amp;","&amp;[2]材料辅助表!L$50&amp;"],["&amp;VLOOKUP($N56,[2]材料辅助表!$H$27:$V$35,14,FALSE)&amp;","&amp;[2]材料辅助表!I$50&amp;"],["&amp;VLOOKUP($O56,[2]材料辅助表!$H$27:$V$35,14,FALSE)&amp;","&amp;[2]材料辅助表!J$50&amp;"],["&amp;VLOOKUP($P56,[2]材料辅助表!$H$27:$V$35,13,FALSE)&amp;","&amp;[2]材料辅助表!K$50&amp;"]]"</f>
        <v>[[302307,24],[302304,40],[302303,40],[302202,25]]</v>
      </c>
      <c r="AH56" t="str">
        <f>"[["&amp;VLOOKUP($Q56,[2]材料辅助表!$H$27:$V$35,15,FALSE)&amp;","&amp;[2]材料辅助表!L$51&amp;"],["&amp;VLOOKUP($N56,[2]材料辅助表!$H$27:$V$35,15,FALSE)&amp;","&amp;[2]材料辅助表!I$51&amp;"],["&amp;VLOOKUP($O56,[2]材料辅助表!$H$27:$V$35,15,FALSE)&amp;","&amp;[2]材料辅助表!J$51&amp;"],["&amp;VLOOKUP($P56,[2]材料辅助表!$H$27:$V$35,14,FALSE)&amp;","&amp;[2]材料辅助表!K$51&amp;"]]"</f>
        <v>[[302407,27],[302404,45],[302403,45],[302302,30]]</v>
      </c>
      <c r="AI56" s="158" t="s">
        <v>15838</v>
      </c>
      <c r="AJ56" s="263" t="s">
        <v>11978</v>
      </c>
      <c r="AK56" s="263" t="s">
        <v>11978</v>
      </c>
      <c r="AL56" s="263" t="s">
        <v>11978</v>
      </c>
    </row>
    <row r="57" spans="1:38" ht="15" thickBot="1">
      <c r="A57">
        <v>2054</v>
      </c>
      <c r="B57" s="259" t="s">
        <v>15921</v>
      </c>
      <c r="C57" s="55" t="s">
        <v>15915</v>
      </c>
      <c r="D57" t="str">
        <f t="shared" si="0"/>
        <v>e_2054</v>
      </c>
      <c r="E57" t="s">
        <v>15922</v>
      </c>
      <c r="F57" t="str">
        <f t="shared" si="1"/>
        <v>NAME_2054</v>
      </c>
      <c r="G57" t="s">
        <v>11979</v>
      </c>
      <c r="H57">
        <v>6</v>
      </c>
      <c r="I57">
        <f>VLOOKUP(C57,'[2]怪兽属性表（不能直接调整）'!$A$2:$E$37,VLOOKUP([2]equipment!G57,[2]材料辅助表!$I$13:$K$16,3,FALSE),FALSE)</f>
        <v>1018.2</v>
      </c>
      <c r="J57" t="str">
        <f>"["&amp;I57*[2]材料辅助表!$S$5&amp;","&amp;I57*[2]材料辅助表!$S$6&amp;","&amp;I57*[2]材料辅助表!$S$7&amp;","&amp;I57*[2]材料辅助表!$S$8&amp;","&amp;I57*[2]材料辅助表!$S$9&amp;","&amp;I57*[2]材料辅助表!$S$10&amp;","&amp;I57*[2]材料辅助表!$S$11&amp;","&amp;I57*[2]材料辅助表!$S$12&amp;","&amp;I57*[2]材料辅助表!$S$13&amp;","&amp;I57*[2]材料辅助表!$S$14&amp;","&amp;I57*[2]材料辅助表!$S$15&amp;","&amp;I57*[2]材料辅助表!$S$16&amp;","&amp;I57*[2]材料辅助表!$S$17&amp;","&amp;I57*[2]材料辅助表!$S$18&amp;","&amp;I57*[2]材料辅助表!$S$19&amp;"]"</f>
        <v>[305.46,356.37,407.28,458.19,509.1,560.01,610.92,661.83,712.74,763.65,814.56,865.47,916.38,967.29,1018.2]</v>
      </c>
      <c r="K57">
        <v>7</v>
      </c>
      <c r="L57">
        <f>VLOOKUP(C57,'[2]怪兽属性表（不能直接调整）'!$A$2:$E$37,4,FALSE)</f>
        <v>5.3</v>
      </c>
      <c r="M57" t="str">
        <f>"["&amp;L57*[2]材料辅助表!$U$5&amp;","&amp;L57*[2]材料辅助表!$U$6&amp;","&amp;L57*[2]材料辅助表!$U$7&amp;","&amp;L57*[2]材料辅助表!$U$8&amp;","&amp;L57*[2]材料辅助表!$U$9&amp;","&amp;L57*[2]材料辅助表!$U$10&amp;","&amp;L57*[2]材料辅助表!$U$11&amp;","&amp;L57*[2]材料辅助表!$U$12&amp;","&amp;L57*[2]材料辅助表!$U$13&amp;","&amp;L57*[2]材料辅助表!$U$14&amp;","&amp;L57*[2]材料辅助表!$U$15&amp;","&amp;L57*[2]材料辅助表!$U$16&amp;","&amp;L57*[2]材料辅助表!$U$17&amp;","&amp;L57*[2]材料辅助表!$U$18&amp;","&amp;L57*[2]材料辅助表!$U$19&amp;"]"</f>
        <v>[0.795,0.9275,1.06,1.1925,1.325,1.4575,1.59,1.7225,1.855,1.9875,2.12,2.2525,2.385,2.5175,2.65]</v>
      </c>
      <c r="N57" s="266">
        <v>5</v>
      </c>
      <c r="O57" s="267">
        <v>2</v>
      </c>
      <c r="P57" s="268">
        <v>1</v>
      </c>
      <c r="Q57" t="s">
        <v>15792</v>
      </c>
      <c r="R57" t="str">
        <f>"["&amp;VLOOKUP(AJ57,[2]特殊属性调整!$B$18:$D$25,3,FALSE)&amp;","&amp;VLOOKUP(AJ57,[2]特殊属性调整!$B$18:$D$25,2,FALSE)&amp;"]"</f>
        <v>[5,3]</v>
      </c>
      <c r="S57" t="str">
        <f>"["&amp;VLOOKUP(AK57,[2]特殊属性调整!$B$18:$D$25,3,FALSE)&amp;","&amp;VLOOKUP(AK57,[2]特殊属性调整!$B$18:$D$25,2,FALSE)*1.5&amp;"]"</f>
        <v>[5,4.5]</v>
      </c>
      <c r="T57" t="str">
        <f>"["&amp;VLOOKUP(AL57,[2]特殊属性调整!$B$18:$D$25,3,FALSE)&amp;","&amp;VLOOKUP(AL57,[2]特殊属性调整!$B$18:$D$25,2,FALSE)*2&amp;"]"</f>
        <v>[5,6]</v>
      </c>
      <c r="U57" t="str">
        <f>"[["&amp;VLOOKUP($N57,[2]材料辅助表!$H$27:$L$35,2,FALSE)&amp;","&amp;[2]材料辅助表!I$38&amp;"]]"</f>
        <v>[[301105,1]]</v>
      </c>
      <c r="V57" t="str">
        <f>"[["&amp;VLOOKUP($N57,[2]材料辅助表!$H$27:$L$35,3,FALSE)&amp;","&amp;[2]材料辅助表!I$39&amp;"]]"</f>
        <v>[[301205,3]]</v>
      </c>
      <c r="W57" t="str">
        <f>"[["&amp;VLOOKUP($Q57,[2]材料辅助表!$H$27:$L$35,4,FALSE)&amp;","&amp;[2]材料辅助表!L$40&amp;"],["&amp;VLOOKUP($N57,[2]材料辅助表!$H$27:$L$35,4,FALSE)&amp;","&amp;[2]材料辅助表!I$40&amp;"]]"</f>
        <v>[[301307,1],[301305,5]]</v>
      </c>
      <c r="X57" t="str">
        <f>"[["&amp;VLOOKUP($Q57,[2]材料辅助表!$H$27:$L$35,5,FALSE)&amp;","&amp;[2]材料辅助表!L$41&amp;"],["&amp;VLOOKUP($N57,[2]材料辅助表!$H$27:$L$35,5,FALSE)&amp;","&amp;[2]材料辅助表!I$41&amp;"]]"</f>
        <v>[[301407,2],[301405,8]]</v>
      </c>
      <c r="Y57" t="str">
        <f>"[["&amp;VLOOKUP($Q57,[2]材料辅助表!$H$27:$M$35,6,FALSE)&amp;","&amp;[2]材料辅助表!L$42&amp;"],["&amp;VLOOKUP($N57,[2]材料辅助表!$H$27:$M$35,6,FALSE)&amp;","&amp;[2]材料辅助表!I$42&amp;"],["&amp;VLOOKUP($O57,[2]材料辅助表!$H$27:$M$35,5,FALSE)&amp;","&amp;[2]材料辅助表!J$42&amp;"]]"</f>
        <v>[[301507,3],[301505,10],[301402,3]]</v>
      </c>
      <c r="Z57" t="str">
        <f>"[["&amp;VLOOKUP($Q57,[2]材料辅助表!$H$27:$N$35,7,FALSE)&amp;","&amp;[2]材料辅助表!L$43&amp;"],["&amp;VLOOKUP($N57,[2]材料辅助表!$H$27:$N$35,7,FALSE)&amp;","&amp;[2]材料辅助表!I$43&amp;"],["&amp;VLOOKUP($O57,[2]材料辅助表!$H$27:$N$35,6,FALSE)&amp;","&amp;[2]材料辅助表!J$43&amp;"]]"</f>
        <v>[[301607,5],[301605,15],[301502,5]]</v>
      </c>
      <c r="AA57" t="str">
        <f>"[["&amp;VLOOKUP($Q57,[2]材料辅助表!$H$27:$O$35,8,FALSE)&amp;","&amp;[2]材料辅助表!L$44&amp;"],["&amp;VLOOKUP($N57,[2]材料辅助表!$H$27:$O$35,8,FALSE)&amp;","&amp;[2]材料辅助表!I$44&amp;"],["&amp;VLOOKUP($O57,[2]材料辅助表!$H$27:$O$35,8,FALSE)&amp;","&amp;[2]材料辅助表!J$44&amp;"],["&amp;VLOOKUP($P57,[2]材料辅助表!$H$27:$P$35,7,FALSE)&amp;","&amp;[2]材料辅助表!K$44&amp;"]]"</f>
        <v>[[301707,8],[301705,10],[301702,10],[301601,5]]</v>
      </c>
      <c r="AB57" t="str">
        <f>"[["&amp;VLOOKUP($Q57,[2]材料辅助表!$H$27:$P$35,9,FALSE)&amp;","&amp;[2]材料辅助表!L$45&amp;"],["&amp;VLOOKUP($N57,[2]材料辅助表!$H$27:$P$35,9,FALSE)&amp;","&amp;[2]材料辅助表!I$45&amp;"],["&amp;VLOOKUP($O57,[2]材料辅助表!$H$27:$P$35,9,FALSE)&amp;","&amp;[2]材料辅助表!J$45&amp;"],["&amp;VLOOKUP($P57,[2]材料辅助表!$H$27:$P$35,8,FALSE)&amp;","&amp;[2]材料辅助表!K$45&amp;"]]"</f>
        <v>[[301807,10],[301805,15],[301802,15],[301701,8]]</v>
      </c>
      <c r="AC57" t="str">
        <f>"[["&amp;VLOOKUP($Q57,[2]材料辅助表!$H$27:$Q$35,10,FALSE)&amp;","&amp;[2]材料辅助表!L$46&amp;"],["&amp;VLOOKUP($N57,[2]材料辅助表!$H$27:$Q$35,10,FALSE)&amp;","&amp;[2]材料辅助表!I$46&amp;"],["&amp;VLOOKUP($O57,[2]材料辅助表!$H$27:$Q$35,10,FALSE)&amp;","&amp;[2]材料辅助表!J$46&amp;"],["&amp;VLOOKUP($P57,[2]材料辅助表!$H$27:$Q$35,9,FALSE)&amp;","&amp;[2]材料辅助表!K$46&amp;"]]"</f>
        <v>[[301907,12],[301905,18],[301902,18],[301801,10]]</v>
      </c>
      <c r="AD57" t="str">
        <f>"[["&amp;VLOOKUP($Q57,[2]材料辅助表!$H$27:$R$35,11,FALSE)&amp;","&amp;[2]材料辅助表!L$47&amp;"],["&amp;VLOOKUP($N57,[2]材料辅助表!$H$27:$R$35,11,FALSE)&amp;","&amp;[2]材料辅助表!I$47&amp;"],["&amp;VLOOKUP($O57,[2]材料辅助表!$H$27:$R$35,11,FALSE)&amp;","&amp;[2]材料辅助表!J$47&amp;"],["&amp;VLOOKUP($P57,[2]材料辅助表!$H$27:$R$35,10,FALSE)&amp;","&amp;[2]材料辅助表!K$47&amp;"]]"</f>
        <v>[[302007,15],[302005,25],[302002,25],[301901,12]]</v>
      </c>
      <c r="AE57" t="str">
        <f>"[["&amp;VLOOKUP($Q57,[2]材料辅助表!$H$27:$S$35,12,FALSE)&amp;","&amp;[2]材料辅助表!L$48&amp;"],["&amp;VLOOKUP($N57,[2]材料辅助表!$H$27:$S$35,12,FALSE)&amp;","&amp;[2]材料辅助表!I$48&amp;"],["&amp;VLOOKUP($O57,[2]材料辅助表!$H$27:$S$35,12,FALSE)&amp;","&amp;[2]材料辅助表!J$48&amp;"],["&amp;VLOOKUP($P57,[2]材料辅助表!$H$27:$S$35,11,FALSE)&amp;","&amp;[2]材料辅助表!K$48&amp;"]]"</f>
        <v>[[302107,18],[302105,30],[302102,30],[302001,15]]</v>
      </c>
      <c r="AF57" t="str">
        <f>"[["&amp;VLOOKUP($Q57,[2]材料辅助表!$H$27:$V$35,13,FALSE)&amp;","&amp;[2]材料辅助表!L$49&amp;"],["&amp;VLOOKUP($N57,[2]材料辅助表!$H$27:$V$35,13,FALSE)&amp;","&amp;[2]材料辅助表!I$49&amp;"],["&amp;VLOOKUP($O57,[2]材料辅助表!$H$27:$V$35,13,FALSE)&amp;","&amp;[2]材料辅助表!J$49&amp;"],["&amp;VLOOKUP($P57,[2]材料辅助表!$H$27:$V$35,12,FALSE)&amp;","&amp;[2]材料辅助表!K$49&amp;"]]"</f>
        <v>[[302207,21],[302205,35],[302202,35],[302101,18]]</v>
      </c>
      <c r="AG57" t="str">
        <f>"[["&amp;VLOOKUP($Q57,[2]材料辅助表!$H$27:$V$35,14,FALSE)&amp;","&amp;[2]材料辅助表!L$50&amp;"],["&amp;VLOOKUP($N57,[2]材料辅助表!$H$27:$V$35,14,FALSE)&amp;","&amp;[2]材料辅助表!I$50&amp;"],["&amp;VLOOKUP($O57,[2]材料辅助表!$H$27:$V$35,14,FALSE)&amp;","&amp;[2]材料辅助表!J$50&amp;"],["&amp;VLOOKUP($P57,[2]材料辅助表!$H$27:$V$35,13,FALSE)&amp;","&amp;[2]材料辅助表!K$50&amp;"]]"</f>
        <v>[[302307,24],[302305,40],[302302,40],[302201,25]]</v>
      </c>
      <c r="AH57" t="str">
        <f>"[["&amp;VLOOKUP($Q57,[2]材料辅助表!$H$27:$V$35,15,FALSE)&amp;","&amp;[2]材料辅助表!L$51&amp;"],["&amp;VLOOKUP($N57,[2]材料辅助表!$H$27:$V$35,15,FALSE)&amp;","&amp;[2]材料辅助表!I$51&amp;"],["&amp;VLOOKUP($O57,[2]材料辅助表!$H$27:$V$35,15,FALSE)&amp;","&amp;[2]材料辅助表!J$51&amp;"],["&amp;VLOOKUP($P57,[2]材料辅助表!$H$27:$V$35,14,FALSE)&amp;","&amp;[2]材料辅助表!K$51&amp;"]]"</f>
        <v>[[302407,27],[302405,45],[302402,45],[302301,30]]</v>
      </c>
      <c r="AI57" s="276" t="s">
        <v>15841</v>
      </c>
      <c r="AJ57" s="263" t="s">
        <v>11979</v>
      </c>
      <c r="AK57" s="263" t="s">
        <v>11979</v>
      </c>
      <c r="AL57" s="263" t="s">
        <v>11979</v>
      </c>
    </row>
    <row r="58" spans="1:38" ht="15" thickBot="1">
      <c r="A58">
        <v>2061</v>
      </c>
      <c r="B58" s="259" t="s">
        <v>15923</v>
      </c>
      <c r="C58" s="55" t="s">
        <v>15924</v>
      </c>
      <c r="D58" t="str">
        <f t="shared" si="0"/>
        <v>e_2061</v>
      </c>
      <c r="E58" s="165" t="s">
        <v>15925</v>
      </c>
      <c r="F58" t="str">
        <f t="shared" si="1"/>
        <v>NAME_2061</v>
      </c>
      <c r="G58" t="s">
        <v>11978</v>
      </c>
      <c r="H58">
        <v>3</v>
      </c>
      <c r="I58">
        <f>VLOOKUP(C58,'[2]怪兽属性表（不能直接调整）'!$A$2:$E$37,VLOOKUP([2]equipment!G58,[2]材料辅助表!$I$13:$K$16,3,FALSE),FALSE)</f>
        <v>15.14</v>
      </c>
      <c r="J58" t="str">
        <f>"["&amp;I58*[2]材料辅助表!$S$5&amp;","&amp;I58*[2]材料辅助表!$S$6&amp;","&amp;I58*[2]材料辅助表!$S$7&amp;","&amp;I58*[2]材料辅助表!$S$8&amp;","&amp;I58*[2]材料辅助表!$S$9&amp;","&amp;I58*[2]材料辅助表!$S$10&amp;","&amp;I58*[2]材料辅助表!$S$11&amp;","&amp;I58*[2]材料辅助表!$S$12&amp;","&amp;I58*[2]材料辅助表!$S$13&amp;","&amp;I58*[2]材料辅助表!$S$14&amp;","&amp;I58*[2]材料辅助表!$S$15&amp;","&amp;I58*[2]材料辅助表!$S$16&amp;","&amp;I58*[2]材料辅助表!$S$17&amp;","&amp;I58*[2]材料辅助表!$S$18&amp;","&amp;I58*[2]材料辅助表!$S$19&amp;"]"</f>
        <v>[4.542,5.299,6.056,6.813,7.57,8.327,9.084,9.841,10.598,11.355,12.112,12.869,13.626,14.383,15.14]</v>
      </c>
      <c r="K58">
        <v>7</v>
      </c>
      <c r="L58">
        <f>VLOOKUP(C58,'[2]怪兽属性表（不能直接调整）'!$A$2:$E$37,4,FALSE)</f>
        <v>2.6</v>
      </c>
      <c r="M58" t="str">
        <f>"["&amp;L58*[2]材料辅助表!$U$5&amp;","&amp;L58*[2]材料辅助表!$U$6&amp;","&amp;L58*[2]材料辅助表!$U$7&amp;","&amp;L58*[2]材料辅助表!$U$8&amp;","&amp;L58*[2]材料辅助表!$U$9&amp;","&amp;L58*[2]材料辅助表!$U$10&amp;","&amp;L58*[2]材料辅助表!$U$11&amp;","&amp;L58*[2]材料辅助表!$U$12&amp;","&amp;L58*[2]材料辅助表!$U$13&amp;","&amp;L58*[2]材料辅助表!$U$14&amp;","&amp;L58*[2]材料辅助表!$U$15&amp;","&amp;L58*[2]材料辅助表!$U$16&amp;","&amp;L58*[2]材料辅助表!$U$17&amp;","&amp;L58*[2]材料辅助表!$U$18&amp;","&amp;L58*[2]材料辅助表!$U$19&amp;"]"</f>
        <v>[0.39,0.455,0.52,0.585,0.65,0.715,0.78,0.845,0.91,0.975,1.04,1.105,1.17,1.235,1.3]</v>
      </c>
      <c r="N58" s="260">
        <v>1</v>
      </c>
      <c r="O58" s="261">
        <v>2</v>
      </c>
      <c r="P58" s="262">
        <v>5</v>
      </c>
      <c r="Q58" t="s">
        <v>15792</v>
      </c>
      <c r="R58" t="str">
        <f>"["&amp;VLOOKUP(AJ58,[2]特殊属性调整!$B$18:$D$25,3,FALSE)&amp;","&amp;VLOOKUP(AJ58,[2]特殊属性调整!$B$18:$D$25,2,FALSE)&amp;"]"</f>
        <v>[2,3]</v>
      </c>
      <c r="S58" t="str">
        <f>"["&amp;VLOOKUP(AK61,[2]特殊属性调整!$B$18:$D$25,3,FALSE)&amp;","&amp;VLOOKUP(AK61,[2]特殊属性调整!$B$18:$D$25,2,FALSE)*1.5&amp;"]"</f>
        <v>[5,4.5]</v>
      </c>
      <c r="T58" t="str">
        <f>"["&amp;VLOOKUP(AL58,[2]特殊属性调整!$B$18:$D$25,3,FALSE)&amp;","&amp;VLOOKUP(AL58,[2]特殊属性调整!$B$18:$D$25,2,FALSE)*2&amp;"]"</f>
        <v>[2,6]</v>
      </c>
      <c r="U58" t="str">
        <f>"[["&amp;VLOOKUP($N58,[2]材料辅助表!$H$27:$L$35,2,FALSE)&amp;","&amp;[2]材料辅助表!I$38&amp;"]]"</f>
        <v>[[301101,1]]</v>
      </c>
      <c r="V58" t="str">
        <f>"[["&amp;VLOOKUP($N58,[2]材料辅助表!$H$27:$L$35,3,FALSE)&amp;","&amp;[2]材料辅助表!I$39&amp;"]]"</f>
        <v>[[301201,3]]</v>
      </c>
      <c r="W58" t="str">
        <f>"[["&amp;VLOOKUP($Q58,[2]材料辅助表!$H$27:$L$35,4,FALSE)&amp;","&amp;[2]材料辅助表!L$40&amp;"],["&amp;VLOOKUP($N58,[2]材料辅助表!$H$27:$L$35,4,FALSE)&amp;","&amp;[2]材料辅助表!I$40&amp;"]]"</f>
        <v>[[301307,1],[301301,5]]</v>
      </c>
      <c r="X58" t="str">
        <f>"[["&amp;VLOOKUP($Q58,[2]材料辅助表!$H$27:$L$35,5,FALSE)&amp;","&amp;[2]材料辅助表!L$41&amp;"],["&amp;VLOOKUP($N58,[2]材料辅助表!$H$27:$L$35,5,FALSE)&amp;","&amp;[2]材料辅助表!I$41&amp;"]]"</f>
        <v>[[301407,2],[301401,8]]</v>
      </c>
      <c r="Y58" t="str">
        <f>"[["&amp;VLOOKUP($Q58,[2]材料辅助表!$H$27:$M$35,6,FALSE)&amp;","&amp;[2]材料辅助表!L$42&amp;"],["&amp;VLOOKUP($N58,[2]材料辅助表!$H$27:$M$35,6,FALSE)&amp;","&amp;[2]材料辅助表!I$42&amp;"],["&amp;VLOOKUP($O58,[2]材料辅助表!$H$27:$M$35,5,FALSE)&amp;","&amp;[2]材料辅助表!J$42&amp;"]]"</f>
        <v>[[301507,3],[301501,10],[301402,3]]</v>
      </c>
      <c r="Z58" t="str">
        <f>"[["&amp;VLOOKUP($Q58,[2]材料辅助表!$H$27:$N$35,7,FALSE)&amp;","&amp;[2]材料辅助表!L$43&amp;"],["&amp;VLOOKUP($N58,[2]材料辅助表!$H$27:$N$35,7,FALSE)&amp;","&amp;[2]材料辅助表!I$43&amp;"],["&amp;VLOOKUP($O58,[2]材料辅助表!$H$27:$N$35,6,FALSE)&amp;","&amp;[2]材料辅助表!J$43&amp;"]]"</f>
        <v>[[301607,5],[301601,15],[301502,5]]</v>
      </c>
      <c r="AA58" t="str">
        <f>"[["&amp;VLOOKUP($Q58,[2]材料辅助表!$H$27:$O$35,8,FALSE)&amp;","&amp;[2]材料辅助表!L$44&amp;"],["&amp;VLOOKUP($N58,[2]材料辅助表!$H$27:$O$35,8,FALSE)&amp;","&amp;[2]材料辅助表!I$44&amp;"],["&amp;VLOOKUP($O58,[2]材料辅助表!$H$27:$O$35,8,FALSE)&amp;","&amp;[2]材料辅助表!J$44&amp;"],["&amp;VLOOKUP($P58,[2]材料辅助表!$H$27:$P$35,7,FALSE)&amp;","&amp;[2]材料辅助表!K$44&amp;"]]"</f>
        <v>[[301707,8],[301701,10],[301702,10],[301605,5]]</v>
      </c>
      <c r="AB58" t="str">
        <f>"[["&amp;VLOOKUP($Q58,[2]材料辅助表!$H$27:$P$35,9,FALSE)&amp;","&amp;[2]材料辅助表!L$45&amp;"],["&amp;VLOOKUP($N58,[2]材料辅助表!$H$27:$P$35,9,FALSE)&amp;","&amp;[2]材料辅助表!I$45&amp;"],["&amp;VLOOKUP($O58,[2]材料辅助表!$H$27:$P$35,9,FALSE)&amp;","&amp;[2]材料辅助表!J$45&amp;"],["&amp;VLOOKUP($P58,[2]材料辅助表!$H$27:$P$35,8,FALSE)&amp;","&amp;[2]材料辅助表!K$45&amp;"]]"</f>
        <v>[[301807,10],[301801,15],[301802,15],[301705,8]]</v>
      </c>
      <c r="AC58" t="str">
        <f>"[["&amp;VLOOKUP($Q58,[2]材料辅助表!$H$27:$Q$35,10,FALSE)&amp;","&amp;[2]材料辅助表!L$46&amp;"],["&amp;VLOOKUP($N58,[2]材料辅助表!$H$27:$Q$35,10,FALSE)&amp;","&amp;[2]材料辅助表!I$46&amp;"],["&amp;VLOOKUP($O58,[2]材料辅助表!$H$27:$Q$35,10,FALSE)&amp;","&amp;[2]材料辅助表!J$46&amp;"],["&amp;VLOOKUP($P58,[2]材料辅助表!$H$27:$Q$35,9,FALSE)&amp;","&amp;[2]材料辅助表!K$46&amp;"]]"</f>
        <v>[[301907,12],[301901,18],[301902,18],[301805,10]]</v>
      </c>
      <c r="AD58" t="str">
        <f>"[["&amp;VLOOKUP($Q58,[2]材料辅助表!$H$27:$R$35,11,FALSE)&amp;","&amp;[2]材料辅助表!L$47&amp;"],["&amp;VLOOKUP($N58,[2]材料辅助表!$H$27:$R$35,11,FALSE)&amp;","&amp;[2]材料辅助表!I$47&amp;"],["&amp;VLOOKUP($O58,[2]材料辅助表!$H$27:$R$35,11,FALSE)&amp;","&amp;[2]材料辅助表!J$47&amp;"],["&amp;VLOOKUP($P58,[2]材料辅助表!$H$27:$R$35,10,FALSE)&amp;","&amp;[2]材料辅助表!K$47&amp;"]]"</f>
        <v>[[302007,15],[302001,25],[302002,25],[301905,12]]</v>
      </c>
      <c r="AE58" t="str">
        <f>"[["&amp;VLOOKUP($Q58,[2]材料辅助表!$H$27:$S$35,12,FALSE)&amp;","&amp;[2]材料辅助表!L$48&amp;"],["&amp;VLOOKUP($N58,[2]材料辅助表!$H$27:$S$35,12,FALSE)&amp;","&amp;[2]材料辅助表!I$48&amp;"],["&amp;VLOOKUP($O58,[2]材料辅助表!$H$27:$S$35,12,FALSE)&amp;","&amp;[2]材料辅助表!J$48&amp;"],["&amp;VLOOKUP($P58,[2]材料辅助表!$H$27:$S$35,11,FALSE)&amp;","&amp;[2]材料辅助表!K$48&amp;"]]"</f>
        <v>[[302107,18],[302101,30],[302102,30],[302005,15]]</v>
      </c>
      <c r="AF58" t="str">
        <f>"[["&amp;VLOOKUP($Q58,[2]材料辅助表!$H$27:$V$35,13,FALSE)&amp;","&amp;[2]材料辅助表!L$49&amp;"],["&amp;VLOOKUP($N58,[2]材料辅助表!$H$27:$V$35,13,FALSE)&amp;","&amp;[2]材料辅助表!I$49&amp;"],["&amp;VLOOKUP($O58,[2]材料辅助表!$H$27:$V$35,13,FALSE)&amp;","&amp;[2]材料辅助表!J$49&amp;"],["&amp;VLOOKUP($P58,[2]材料辅助表!$H$27:$V$35,12,FALSE)&amp;","&amp;[2]材料辅助表!K$49&amp;"]]"</f>
        <v>[[302207,21],[302201,35],[302202,35],[302105,18]]</v>
      </c>
      <c r="AG58" t="str">
        <f>"[["&amp;VLOOKUP($Q58,[2]材料辅助表!$H$27:$V$35,14,FALSE)&amp;","&amp;[2]材料辅助表!L$50&amp;"],["&amp;VLOOKUP($N58,[2]材料辅助表!$H$27:$V$35,14,FALSE)&amp;","&amp;[2]材料辅助表!I$50&amp;"],["&amp;VLOOKUP($O58,[2]材料辅助表!$H$27:$V$35,14,FALSE)&amp;","&amp;[2]材料辅助表!J$50&amp;"],["&amp;VLOOKUP($P58,[2]材料辅助表!$H$27:$V$35,13,FALSE)&amp;","&amp;[2]材料辅助表!K$50&amp;"]]"</f>
        <v>[[302307,24],[302301,40],[302302,40],[302205,25]]</v>
      </c>
      <c r="AH58" t="str">
        <f>"[["&amp;VLOOKUP($Q58,[2]材料辅助表!$H$27:$V$35,15,FALSE)&amp;","&amp;[2]材料辅助表!L$51&amp;"],["&amp;VLOOKUP($N58,[2]材料辅助表!$H$27:$V$35,15,FALSE)&amp;","&amp;[2]材料辅助表!I$51&amp;"],["&amp;VLOOKUP($O58,[2]材料辅助表!$H$27:$V$35,15,FALSE)&amp;","&amp;[2]材料辅助表!J$51&amp;"],["&amp;VLOOKUP($P58,[2]材料辅助表!$H$27:$V$35,14,FALSE)&amp;","&amp;[2]材料辅助表!K$51&amp;"]]"</f>
        <v>[[302407,27],[302401,45],[302402,45],[302305,30]]</v>
      </c>
      <c r="AI58" s="261" t="s">
        <v>15819</v>
      </c>
      <c r="AJ58" s="263" t="s">
        <v>11978</v>
      </c>
      <c r="AK58" s="263" t="s">
        <v>11978</v>
      </c>
      <c r="AL58" s="263" t="s">
        <v>11978</v>
      </c>
    </row>
    <row r="59" spans="1:38" ht="15" thickBot="1">
      <c r="A59">
        <v>2062</v>
      </c>
      <c r="B59" s="259" t="s">
        <v>15926</v>
      </c>
      <c r="C59" s="55" t="s">
        <v>15924</v>
      </c>
      <c r="D59" t="str">
        <f t="shared" si="0"/>
        <v>e_2062</v>
      </c>
      <c r="E59" t="s">
        <v>15927</v>
      </c>
      <c r="F59" t="str">
        <f t="shared" si="1"/>
        <v>NAME_2062</v>
      </c>
      <c r="G59" t="s">
        <v>11979</v>
      </c>
      <c r="H59">
        <v>6</v>
      </c>
      <c r="I59">
        <f>VLOOKUP(C59,'[2]怪兽属性表（不能直接调整）'!$A$2:$E$37,VLOOKUP([2]equipment!G59,[2]材料辅助表!$I$13:$K$16,3,FALSE),FALSE)</f>
        <v>185</v>
      </c>
      <c r="J59" t="str">
        <f>"["&amp;I59*[2]材料辅助表!$S$5&amp;","&amp;I59*[2]材料辅助表!$S$6&amp;","&amp;I59*[2]材料辅助表!$S$7&amp;","&amp;I59*[2]材料辅助表!$S$8&amp;","&amp;I59*[2]材料辅助表!$S$9&amp;","&amp;I59*[2]材料辅助表!$S$10&amp;","&amp;I59*[2]材料辅助表!$S$11&amp;","&amp;I59*[2]材料辅助表!$S$12&amp;","&amp;I59*[2]材料辅助表!$S$13&amp;","&amp;I59*[2]材料辅助表!$S$14&amp;","&amp;I59*[2]材料辅助表!$S$15&amp;","&amp;I59*[2]材料辅助表!$S$16&amp;","&amp;I59*[2]材料辅助表!$S$17&amp;","&amp;I59*[2]材料辅助表!$S$18&amp;","&amp;I59*[2]材料辅助表!$S$19&amp;"]"</f>
        <v>[55.5,64.75,74,83.25,92.5,101.75,111,120.25,129.5,138.75,148,157.25,166.5,175.75,185]</v>
      </c>
      <c r="K59">
        <v>7</v>
      </c>
      <c r="L59">
        <f>VLOOKUP(C59,'[2]怪兽属性表（不能直接调整）'!$A$2:$E$37,4,FALSE)</f>
        <v>2.6</v>
      </c>
      <c r="M59" t="str">
        <f>"["&amp;L59*[2]材料辅助表!$U$5&amp;","&amp;L59*[2]材料辅助表!$U$6&amp;","&amp;L59*[2]材料辅助表!$U$7&amp;","&amp;L59*[2]材料辅助表!$U$8&amp;","&amp;L59*[2]材料辅助表!$U$9&amp;","&amp;L59*[2]材料辅助表!$U$10&amp;","&amp;L59*[2]材料辅助表!$U$11&amp;","&amp;L59*[2]材料辅助表!$U$12&amp;","&amp;L59*[2]材料辅助表!$U$13&amp;","&amp;L59*[2]材料辅助表!$U$14&amp;","&amp;L59*[2]材料辅助表!$U$15&amp;","&amp;L59*[2]材料辅助表!$U$16&amp;","&amp;L59*[2]材料辅助表!$U$17&amp;","&amp;L59*[2]材料辅助表!$U$18&amp;","&amp;L59*[2]材料辅助表!$U$19&amp;"]"</f>
        <v>[0.39,0.455,0.52,0.585,0.65,0.715,0.78,0.845,0.91,0.975,1.04,1.105,1.17,1.235,1.3]</v>
      </c>
      <c r="N59" s="264">
        <v>2</v>
      </c>
      <c r="O59" s="202">
        <v>3</v>
      </c>
      <c r="P59" s="265">
        <v>1</v>
      </c>
      <c r="Q59" t="s">
        <v>15792</v>
      </c>
      <c r="R59" t="str">
        <f>"["&amp;VLOOKUP(AJ59,[2]特殊属性调整!$B$18:$D$25,3,FALSE)&amp;","&amp;VLOOKUP(AJ59,[2]特殊属性调整!$B$18:$D$25,2,FALSE)&amp;"]"</f>
        <v>[5,3]</v>
      </c>
      <c r="S59" t="str">
        <f>"["&amp;VLOOKUP(AK59,[2]特殊属性调整!$B$18:$D$25,3,FALSE)&amp;","&amp;VLOOKUP(AK59,[2]特殊属性调整!$B$18:$D$25,2,FALSE)*1.5&amp;"]"</f>
        <v>[5,4.5]</v>
      </c>
      <c r="T59" t="str">
        <f>"["&amp;VLOOKUP(AL59,[2]特殊属性调整!$B$18:$D$25,3,FALSE)&amp;","&amp;VLOOKUP(AL59,[2]特殊属性调整!$B$18:$D$25,2,FALSE)*2&amp;"]"</f>
        <v>[5,6]</v>
      </c>
      <c r="U59" t="str">
        <f>"[["&amp;VLOOKUP($N59,[2]材料辅助表!$H$27:$L$35,2,FALSE)&amp;","&amp;[2]材料辅助表!I$38&amp;"]]"</f>
        <v>[[301102,1]]</v>
      </c>
      <c r="V59" t="str">
        <f>"[["&amp;VLOOKUP($N59,[2]材料辅助表!$H$27:$L$35,3,FALSE)&amp;","&amp;[2]材料辅助表!I$39&amp;"]]"</f>
        <v>[[301202,3]]</v>
      </c>
      <c r="W59" t="str">
        <f>"[["&amp;VLOOKUP($Q59,[2]材料辅助表!$H$27:$L$35,4,FALSE)&amp;","&amp;[2]材料辅助表!L$40&amp;"],["&amp;VLOOKUP($N59,[2]材料辅助表!$H$27:$L$35,4,FALSE)&amp;","&amp;[2]材料辅助表!I$40&amp;"]]"</f>
        <v>[[301307,1],[301302,5]]</v>
      </c>
      <c r="X59" t="str">
        <f>"[["&amp;VLOOKUP($Q59,[2]材料辅助表!$H$27:$L$35,5,FALSE)&amp;","&amp;[2]材料辅助表!L$41&amp;"],["&amp;VLOOKUP($N59,[2]材料辅助表!$H$27:$L$35,5,FALSE)&amp;","&amp;[2]材料辅助表!I$41&amp;"]]"</f>
        <v>[[301407,2],[301402,8]]</v>
      </c>
      <c r="Y59" t="str">
        <f>"[["&amp;VLOOKUP($Q59,[2]材料辅助表!$H$27:$M$35,6,FALSE)&amp;","&amp;[2]材料辅助表!L$42&amp;"],["&amp;VLOOKUP($N59,[2]材料辅助表!$H$27:$M$35,6,FALSE)&amp;","&amp;[2]材料辅助表!I$42&amp;"],["&amp;VLOOKUP($O59,[2]材料辅助表!$H$27:$M$35,5,FALSE)&amp;","&amp;[2]材料辅助表!J$42&amp;"]]"</f>
        <v>[[301507,3],[301502,10],[301403,3]]</v>
      </c>
      <c r="Z59" t="str">
        <f>"[["&amp;VLOOKUP($Q59,[2]材料辅助表!$H$27:$N$35,7,FALSE)&amp;","&amp;[2]材料辅助表!L$43&amp;"],["&amp;VLOOKUP($N59,[2]材料辅助表!$H$27:$N$35,7,FALSE)&amp;","&amp;[2]材料辅助表!I$43&amp;"],["&amp;VLOOKUP($O59,[2]材料辅助表!$H$27:$N$35,6,FALSE)&amp;","&amp;[2]材料辅助表!J$43&amp;"]]"</f>
        <v>[[301607,5],[301602,15],[301503,5]]</v>
      </c>
      <c r="AA59" t="str">
        <f>"[["&amp;VLOOKUP($Q59,[2]材料辅助表!$H$27:$O$35,8,FALSE)&amp;","&amp;[2]材料辅助表!L$44&amp;"],["&amp;VLOOKUP($N59,[2]材料辅助表!$H$27:$O$35,8,FALSE)&amp;","&amp;[2]材料辅助表!I$44&amp;"],["&amp;VLOOKUP($O59,[2]材料辅助表!$H$27:$O$35,8,FALSE)&amp;","&amp;[2]材料辅助表!J$44&amp;"],["&amp;VLOOKUP($P59,[2]材料辅助表!$H$27:$P$35,7,FALSE)&amp;","&amp;[2]材料辅助表!K$44&amp;"]]"</f>
        <v>[[301707,8],[301702,10],[301703,10],[301601,5]]</v>
      </c>
      <c r="AB59" t="str">
        <f>"[["&amp;VLOOKUP($Q59,[2]材料辅助表!$H$27:$P$35,9,FALSE)&amp;","&amp;[2]材料辅助表!L$45&amp;"],["&amp;VLOOKUP($N59,[2]材料辅助表!$H$27:$P$35,9,FALSE)&amp;","&amp;[2]材料辅助表!I$45&amp;"],["&amp;VLOOKUP($O59,[2]材料辅助表!$H$27:$P$35,9,FALSE)&amp;","&amp;[2]材料辅助表!J$45&amp;"],["&amp;VLOOKUP($P59,[2]材料辅助表!$H$27:$P$35,8,FALSE)&amp;","&amp;[2]材料辅助表!K$45&amp;"]]"</f>
        <v>[[301807,10],[301802,15],[301803,15],[301701,8]]</v>
      </c>
      <c r="AC59" t="str">
        <f>"[["&amp;VLOOKUP($Q59,[2]材料辅助表!$H$27:$Q$35,10,FALSE)&amp;","&amp;[2]材料辅助表!L$46&amp;"],["&amp;VLOOKUP($N59,[2]材料辅助表!$H$27:$Q$35,10,FALSE)&amp;","&amp;[2]材料辅助表!I$46&amp;"],["&amp;VLOOKUP($O59,[2]材料辅助表!$H$27:$Q$35,10,FALSE)&amp;","&amp;[2]材料辅助表!J$46&amp;"],["&amp;VLOOKUP($P59,[2]材料辅助表!$H$27:$Q$35,9,FALSE)&amp;","&amp;[2]材料辅助表!K$46&amp;"]]"</f>
        <v>[[301907,12],[301902,18],[301903,18],[301801,10]]</v>
      </c>
      <c r="AD59" t="str">
        <f>"[["&amp;VLOOKUP($Q59,[2]材料辅助表!$H$27:$R$35,11,FALSE)&amp;","&amp;[2]材料辅助表!L$47&amp;"],["&amp;VLOOKUP($N59,[2]材料辅助表!$H$27:$R$35,11,FALSE)&amp;","&amp;[2]材料辅助表!I$47&amp;"],["&amp;VLOOKUP($O59,[2]材料辅助表!$H$27:$R$35,11,FALSE)&amp;","&amp;[2]材料辅助表!J$47&amp;"],["&amp;VLOOKUP($P59,[2]材料辅助表!$H$27:$R$35,10,FALSE)&amp;","&amp;[2]材料辅助表!K$47&amp;"]]"</f>
        <v>[[302007,15],[302002,25],[302003,25],[301901,12]]</v>
      </c>
      <c r="AE59" t="str">
        <f>"[["&amp;VLOOKUP($Q59,[2]材料辅助表!$H$27:$S$35,12,FALSE)&amp;","&amp;[2]材料辅助表!L$48&amp;"],["&amp;VLOOKUP($N59,[2]材料辅助表!$H$27:$S$35,12,FALSE)&amp;","&amp;[2]材料辅助表!I$48&amp;"],["&amp;VLOOKUP($O59,[2]材料辅助表!$H$27:$S$35,12,FALSE)&amp;","&amp;[2]材料辅助表!J$48&amp;"],["&amp;VLOOKUP($P59,[2]材料辅助表!$H$27:$S$35,11,FALSE)&amp;","&amp;[2]材料辅助表!K$48&amp;"]]"</f>
        <v>[[302107,18],[302102,30],[302103,30],[302001,15]]</v>
      </c>
      <c r="AF59" t="str">
        <f>"[["&amp;VLOOKUP($Q59,[2]材料辅助表!$H$27:$V$35,13,FALSE)&amp;","&amp;[2]材料辅助表!L$49&amp;"],["&amp;VLOOKUP($N59,[2]材料辅助表!$H$27:$V$35,13,FALSE)&amp;","&amp;[2]材料辅助表!I$49&amp;"],["&amp;VLOOKUP($O59,[2]材料辅助表!$H$27:$V$35,13,FALSE)&amp;","&amp;[2]材料辅助表!J$49&amp;"],["&amp;VLOOKUP($P59,[2]材料辅助表!$H$27:$V$35,12,FALSE)&amp;","&amp;[2]材料辅助表!K$49&amp;"]]"</f>
        <v>[[302207,21],[302202,35],[302203,35],[302101,18]]</v>
      </c>
      <c r="AG59" t="str">
        <f>"[["&amp;VLOOKUP($Q59,[2]材料辅助表!$H$27:$V$35,14,FALSE)&amp;","&amp;[2]材料辅助表!L$50&amp;"],["&amp;VLOOKUP($N59,[2]材料辅助表!$H$27:$V$35,14,FALSE)&amp;","&amp;[2]材料辅助表!I$50&amp;"],["&amp;VLOOKUP($O59,[2]材料辅助表!$H$27:$V$35,14,FALSE)&amp;","&amp;[2]材料辅助表!J$50&amp;"],["&amp;VLOOKUP($P59,[2]材料辅助表!$H$27:$V$35,13,FALSE)&amp;","&amp;[2]材料辅助表!K$50&amp;"]]"</f>
        <v>[[302307,24],[302302,40],[302303,40],[302201,25]]</v>
      </c>
      <c r="AH59" t="str">
        <f>"[["&amp;VLOOKUP($Q59,[2]材料辅助表!$H$27:$V$35,15,FALSE)&amp;","&amp;[2]材料辅助表!L$51&amp;"],["&amp;VLOOKUP($N59,[2]材料辅助表!$H$27:$V$35,15,FALSE)&amp;","&amp;[2]材料辅助表!I$51&amp;"],["&amp;VLOOKUP($O59,[2]材料辅助表!$H$27:$V$35,15,FALSE)&amp;","&amp;[2]材料辅助表!J$51&amp;"],["&amp;VLOOKUP($P59,[2]材料辅助表!$H$27:$V$35,14,FALSE)&amp;","&amp;[2]材料辅助表!K$51&amp;"]]"</f>
        <v>[[302407,27],[302402,45],[302403,45],[302301,30]]</v>
      </c>
      <c r="AI59" s="202" t="s">
        <v>15822</v>
      </c>
      <c r="AJ59" s="263" t="s">
        <v>11979</v>
      </c>
      <c r="AK59" s="263" t="s">
        <v>11979</v>
      </c>
      <c r="AL59" s="263" t="s">
        <v>11979</v>
      </c>
    </row>
    <row r="60" spans="1:38" ht="15" thickBot="1">
      <c r="A60">
        <v>2063</v>
      </c>
      <c r="B60" s="259" t="s">
        <v>15928</v>
      </c>
      <c r="C60" s="55" t="s">
        <v>15924</v>
      </c>
      <c r="D60" t="str">
        <f t="shared" si="0"/>
        <v>e_2063</v>
      </c>
      <c r="E60" t="s">
        <v>15929</v>
      </c>
      <c r="F60" t="str">
        <f t="shared" si="1"/>
        <v>NAME_2063</v>
      </c>
      <c r="G60" t="s">
        <v>11978</v>
      </c>
      <c r="H60">
        <v>3</v>
      </c>
      <c r="I60">
        <f>VLOOKUP(C60,'[2]怪兽属性表（不能直接调整）'!$A$2:$E$37,VLOOKUP([2]equipment!G60,[2]材料辅助表!$I$13:$K$16,3,FALSE),FALSE)</f>
        <v>15.14</v>
      </c>
      <c r="J60" t="str">
        <f>"["&amp;I60*[2]材料辅助表!$S$5&amp;","&amp;I60*[2]材料辅助表!$S$6&amp;","&amp;I60*[2]材料辅助表!$S$7&amp;","&amp;I60*[2]材料辅助表!$S$8&amp;","&amp;I60*[2]材料辅助表!$S$9&amp;","&amp;I60*[2]材料辅助表!$S$10&amp;","&amp;I60*[2]材料辅助表!$S$11&amp;","&amp;I60*[2]材料辅助表!$S$12&amp;","&amp;I60*[2]材料辅助表!$S$13&amp;","&amp;I60*[2]材料辅助表!$S$14&amp;","&amp;I60*[2]材料辅助表!$S$15&amp;","&amp;I60*[2]材料辅助表!$S$16&amp;","&amp;I60*[2]材料辅助表!$S$17&amp;","&amp;I60*[2]材料辅助表!$S$18&amp;","&amp;I60*[2]材料辅助表!$S$19&amp;"]"</f>
        <v>[4.542,5.299,6.056,6.813,7.57,8.327,9.084,9.841,10.598,11.355,12.112,12.869,13.626,14.383,15.14]</v>
      </c>
      <c r="K60">
        <v>7</v>
      </c>
      <c r="L60">
        <f>VLOOKUP(C60,'[2]怪兽属性表（不能直接调整）'!$A$2:$E$37,4,FALSE)</f>
        <v>2.6</v>
      </c>
      <c r="M60" t="str">
        <f>"["&amp;L60*[2]材料辅助表!$U$5&amp;","&amp;L60*[2]材料辅助表!$U$6&amp;","&amp;L60*[2]材料辅助表!$U$7&amp;","&amp;L60*[2]材料辅助表!$U$8&amp;","&amp;L60*[2]材料辅助表!$U$9&amp;","&amp;L60*[2]材料辅助表!$U$10&amp;","&amp;L60*[2]材料辅助表!$U$11&amp;","&amp;L60*[2]材料辅助表!$U$12&amp;","&amp;L60*[2]材料辅助表!$U$13&amp;","&amp;L60*[2]材料辅助表!$U$14&amp;","&amp;L60*[2]材料辅助表!$U$15&amp;","&amp;L60*[2]材料辅助表!$U$16&amp;","&amp;L60*[2]材料辅助表!$U$17&amp;","&amp;L60*[2]材料辅助表!$U$18&amp;","&amp;L60*[2]材料辅助表!$U$19&amp;"]"</f>
        <v>[0.39,0.455,0.52,0.585,0.65,0.715,0.78,0.845,0.91,0.975,1.04,1.105,1.17,1.235,1.3]</v>
      </c>
      <c r="N60" s="264">
        <v>3</v>
      </c>
      <c r="O60" s="202">
        <v>1</v>
      </c>
      <c r="P60" s="265">
        <v>4</v>
      </c>
      <c r="Q60" t="s">
        <v>15792</v>
      </c>
      <c r="R60" t="str">
        <f>"["&amp;VLOOKUP(AJ60,[2]特殊属性调整!$B$18:$D$25,3,FALSE)&amp;","&amp;VLOOKUP(AJ60,[2]特殊属性调整!$B$18:$D$25,2,FALSE)&amp;"]"</f>
        <v>[2,3]</v>
      </c>
      <c r="S60" t="str">
        <f>"["&amp;VLOOKUP(AK60,[2]特殊属性调整!$B$18:$D$25,3,FALSE)&amp;","&amp;VLOOKUP(AK60,[2]特殊属性调整!$B$18:$D$25,2,FALSE)*1.5&amp;"]"</f>
        <v>[2,4.5]</v>
      </c>
      <c r="T60" t="str">
        <f>"["&amp;VLOOKUP(AL60,[2]特殊属性调整!$B$18:$D$25,3,FALSE)&amp;","&amp;VLOOKUP(AL60,[2]特殊属性调整!$B$18:$D$25,2,FALSE)*2&amp;"]"</f>
        <v>[2,6]</v>
      </c>
      <c r="U60" t="str">
        <f>"[["&amp;VLOOKUP($N60,[2]材料辅助表!$H$27:$L$35,2,FALSE)&amp;","&amp;[2]材料辅助表!I$38&amp;"]]"</f>
        <v>[[301103,1]]</v>
      </c>
      <c r="V60" t="str">
        <f>"[["&amp;VLOOKUP($N60,[2]材料辅助表!$H$27:$L$35,3,FALSE)&amp;","&amp;[2]材料辅助表!I$39&amp;"]]"</f>
        <v>[[301203,3]]</v>
      </c>
      <c r="W60" t="str">
        <f>"[["&amp;VLOOKUP($Q60,[2]材料辅助表!$H$27:$L$35,4,FALSE)&amp;","&amp;[2]材料辅助表!L$40&amp;"],["&amp;VLOOKUP($N60,[2]材料辅助表!$H$27:$L$35,4,FALSE)&amp;","&amp;[2]材料辅助表!I$40&amp;"]]"</f>
        <v>[[301307,1],[301303,5]]</v>
      </c>
      <c r="X60" t="str">
        <f>"[["&amp;VLOOKUP($Q60,[2]材料辅助表!$H$27:$L$35,5,FALSE)&amp;","&amp;[2]材料辅助表!L$41&amp;"],["&amp;VLOOKUP($N60,[2]材料辅助表!$H$27:$L$35,5,FALSE)&amp;","&amp;[2]材料辅助表!I$41&amp;"]]"</f>
        <v>[[301407,2],[301403,8]]</v>
      </c>
      <c r="Y60" t="str">
        <f>"[["&amp;VLOOKUP($Q60,[2]材料辅助表!$H$27:$M$35,6,FALSE)&amp;","&amp;[2]材料辅助表!L$42&amp;"],["&amp;VLOOKUP($N60,[2]材料辅助表!$H$27:$M$35,6,FALSE)&amp;","&amp;[2]材料辅助表!I$42&amp;"],["&amp;VLOOKUP($O60,[2]材料辅助表!$H$27:$M$35,5,FALSE)&amp;","&amp;[2]材料辅助表!J$42&amp;"]]"</f>
        <v>[[301507,3],[301503,10],[301401,3]]</v>
      </c>
      <c r="Z60" t="str">
        <f>"[["&amp;VLOOKUP($Q60,[2]材料辅助表!$H$27:$N$35,7,FALSE)&amp;","&amp;[2]材料辅助表!L$43&amp;"],["&amp;VLOOKUP($N60,[2]材料辅助表!$H$27:$N$35,7,FALSE)&amp;","&amp;[2]材料辅助表!I$43&amp;"],["&amp;VLOOKUP($O60,[2]材料辅助表!$H$27:$N$35,6,FALSE)&amp;","&amp;[2]材料辅助表!J$43&amp;"]]"</f>
        <v>[[301607,5],[301603,15],[301501,5]]</v>
      </c>
      <c r="AA60" t="str">
        <f>"[["&amp;VLOOKUP($Q60,[2]材料辅助表!$H$27:$O$35,8,FALSE)&amp;","&amp;[2]材料辅助表!L$44&amp;"],["&amp;VLOOKUP($N60,[2]材料辅助表!$H$27:$O$35,8,FALSE)&amp;","&amp;[2]材料辅助表!I$44&amp;"],["&amp;VLOOKUP($O60,[2]材料辅助表!$H$27:$O$35,8,FALSE)&amp;","&amp;[2]材料辅助表!J$44&amp;"],["&amp;VLOOKUP($P60,[2]材料辅助表!$H$27:$P$35,7,FALSE)&amp;","&amp;[2]材料辅助表!K$44&amp;"]]"</f>
        <v>[[301707,8],[301703,10],[301701,10],[301604,5]]</v>
      </c>
      <c r="AB60" t="str">
        <f>"[["&amp;VLOOKUP($Q60,[2]材料辅助表!$H$27:$P$35,9,FALSE)&amp;","&amp;[2]材料辅助表!L$45&amp;"],["&amp;VLOOKUP($N60,[2]材料辅助表!$H$27:$P$35,9,FALSE)&amp;","&amp;[2]材料辅助表!I$45&amp;"],["&amp;VLOOKUP($O60,[2]材料辅助表!$H$27:$P$35,9,FALSE)&amp;","&amp;[2]材料辅助表!J$45&amp;"],["&amp;VLOOKUP($P60,[2]材料辅助表!$H$27:$P$35,8,FALSE)&amp;","&amp;[2]材料辅助表!K$45&amp;"]]"</f>
        <v>[[301807,10],[301803,15],[301801,15],[301704,8]]</v>
      </c>
      <c r="AC60" t="str">
        <f>"[["&amp;VLOOKUP($Q60,[2]材料辅助表!$H$27:$Q$35,10,FALSE)&amp;","&amp;[2]材料辅助表!L$46&amp;"],["&amp;VLOOKUP($N60,[2]材料辅助表!$H$27:$Q$35,10,FALSE)&amp;","&amp;[2]材料辅助表!I$46&amp;"],["&amp;VLOOKUP($O60,[2]材料辅助表!$H$27:$Q$35,10,FALSE)&amp;","&amp;[2]材料辅助表!J$46&amp;"],["&amp;VLOOKUP($P60,[2]材料辅助表!$H$27:$Q$35,9,FALSE)&amp;","&amp;[2]材料辅助表!K$46&amp;"]]"</f>
        <v>[[301907,12],[301903,18],[301901,18],[301804,10]]</v>
      </c>
      <c r="AD60" t="str">
        <f>"[["&amp;VLOOKUP($Q60,[2]材料辅助表!$H$27:$R$35,11,FALSE)&amp;","&amp;[2]材料辅助表!L$47&amp;"],["&amp;VLOOKUP($N60,[2]材料辅助表!$H$27:$R$35,11,FALSE)&amp;","&amp;[2]材料辅助表!I$47&amp;"],["&amp;VLOOKUP($O60,[2]材料辅助表!$H$27:$R$35,11,FALSE)&amp;","&amp;[2]材料辅助表!J$47&amp;"],["&amp;VLOOKUP($P60,[2]材料辅助表!$H$27:$R$35,10,FALSE)&amp;","&amp;[2]材料辅助表!K$47&amp;"]]"</f>
        <v>[[302007,15],[302003,25],[302001,25],[301904,12]]</v>
      </c>
      <c r="AE60" t="str">
        <f>"[["&amp;VLOOKUP($Q60,[2]材料辅助表!$H$27:$S$35,12,FALSE)&amp;","&amp;[2]材料辅助表!L$48&amp;"],["&amp;VLOOKUP($N60,[2]材料辅助表!$H$27:$S$35,12,FALSE)&amp;","&amp;[2]材料辅助表!I$48&amp;"],["&amp;VLOOKUP($O60,[2]材料辅助表!$H$27:$S$35,12,FALSE)&amp;","&amp;[2]材料辅助表!J$48&amp;"],["&amp;VLOOKUP($P60,[2]材料辅助表!$H$27:$S$35,11,FALSE)&amp;","&amp;[2]材料辅助表!K$48&amp;"]]"</f>
        <v>[[302107,18],[302103,30],[302101,30],[302004,15]]</v>
      </c>
      <c r="AF60" t="str">
        <f>"[["&amp;VLOOKUP($Q60,[2]材料辅助表!$H$27:$V$35,13,FALSE)&amp;","&amp;[2]材料辅助表!L$49&amp;"],["&amp;VLOOKUP($N60,[2]材料辅助表!$H$27:$V$35,13,FALSE)&amp;","&amp;[2]材料辅助表!I$49&amp;"],["&amp;VLOOKUP($O60,[2]材料辅助表!$H$27:$V$35,13,FALSE)&amp;","&amp;[2]材料辅助表!J$49&amp;"],["&amp;VLOOKUP($P60,[2]材料辅助表!$H$27:$V$35,12,FALSE)&amp;","&amp;[2]材料辅助表!K$49&amp;"]]"</f>
        <v>[[302207,21],[302203,35],[302201,35],[302104,18]]</v>
      </c>
      <c r="AG60" t="str">
        <f>"[["&amp;VLOOKUP($Q60,[2]材料辅助表!$H$27:$V$35,14,FALSE)&amp;","&amp;[2]材料辅助表!L$50&amp;"],["&amp;VLOOKUP($N60,[2]材料辅助表!$H$27:$V$35,14,FALSE)&amp;","&amp;[2]材料辅助表!I$50&amp;"],["&amp;VLOOKUP($O60,[2]材料辅助表!$H$27:$V$35,14,FALSE)&amp;","&amp;[2]材料辅助表!J$50&amp;"],["&amp;VLOOKUP($P60,[2]材料辅助表!$H$27:$V$35,13,FALSE)&amp;","&amp;[2]材料辅助表!K$50&amp;"]]"</f>
        <v>[[302307,24],[302303,40],[302301,40],[302204,25]]</v>
      </c>
      <c r="AH60" t="str">
        <f>"[["&amp;VLOOKUP($Q60,[2]材料辅助表!$H$27:$V$35,15,FALSE)&amp;","&amp;[2]材料辅助表!L$51&amp;"],["&amp;VLOOKUP($N60,[2]材料辅助表!$H$27:$V$35,15,FALSE)&amp;","&amp;[2]材料辅助表!I$51&amp;"],["&amp;VLOOKUP($O60,[2]材料辅助表!$H$27:$V$35,15,FALSE)&amp;","&amp;[2]材料辅助表!J$51&amp;"],["&amp;VLOOKUP($P60,[2]材料辅助表!$H$27:$V$35,14,FALSE)&amp;","&amp;[2]材料辅助表!K$51&amp;"]]"</f>
        <v>[[302407,27],[302403,45],[302401,45],[302304,30]]</v>
      </c>
      <c r="AI60" s="202" t="s">
        <v>15825</v>
      </c>
      <c r="AJ60" s="263" t="s">
        <v>11978</v>
      </c>
      <c r="AK60" s="263" t="s">
        <v>11978</v>
      </c>
      <c r="AL60" s="263" t="s">
        <v>11978</v>
      </c>
    </row>
    <row r="61" spans="1:38" ht="15" thickBot="1">
      <c r="A61">
        <v>2064</v>
      </c>
      <c r="B61" s="259" t="s">
        <v>15930</v>
      </c>
      <c r="C61" s="55" t="s">
        <v>15924</v>
      </c>
      <c r="D61" t="str">
        <f t="shared" si="0"/>
        <v>e_2064</v>
      </c>
      <c r="E61" t="s">
        <v>15931</v>
      </c>
      <c r="F61" t="str">
        <f t="shared" si="1"/>
        <v>NAME_2064</v>
      </c>
      <c r="G61" t="s">
        <v>11979</v>
      </c>
      <c r="H61">
        <v>6</v>
      </c>
      <c r="I61">
        <f>VLOOKUP(C61,'[2]怪兽属性表（不能直接调整）'!$A$2:$E$37,VLOOKUP([2]equipment!G61,[2]材料辅助表!$I$13:$K$16,3,FALSE),FALSE)</f>
        <v>185</v>
      </c>
      <c r="J61" t="str">
        <f>"["&amp;I61*[2]材料辅助表!$S$5&amp;","&amp;I61*[2]材料辅助表!$S$6&amp;","&amp;I61*[2]材料辅助表!$S$7&amp;","&amp;I61*[2]材料辅助表!$S$8&amp;","&amp;I61*[2]材料辅助表!$S$9&amp;","&amp;I61*[2]材料辅助表!$S$10&amp;","&amp;I61*[2]材料辅助表!$S$11&amp;","&amp;I61*[2]材料辅助表!$S$12&amp;","&amp;I61*[2]材料辅助表!$S$13&amp;","&amp;I61*[2]材料辅助表!$S$14&amp;","&amp;I61*[2]材料辅助表!$S$15&amp;","&amp;I61*[2]材料辅助表!$S$16&amp;","&amp;I61*[2]材料辅助表!$S$17&amp;","&amp;I61*[2]材料辅助表!$S$18&amp;","&amp;I61*[2]材料辅助表!$S$19&amp;"]"</f>
        <v>[55.5,64.75,74,83.25,92.5,101.75,111,120.25,129.5,138.75,148,157.25,166.5,175.75,185]</v>
      </c>
      <c r="K61">
        <v>7</v>
      </c>
      <c r="L61">
        <f>VLOOKUP(C61,'[2]怪兽属性表（不能直接调整）'!$A$2:$E$37,4,FALSE)</f>
        <v>2.6</v>
      </c>
      <c r="M61" t="str">
        <f>"["&amp;L61*[2]材料辅助表!$U$5&amp;","&amp;L61*[2]材料辅助表!$U$6&amp;","&amp;L61*[2]材料辅助表!$U$7&amp;","&amp;L61*[2]材料辅助表!$U$8&amp;","&amp;L61*[2]材料辅助表!$U$9&amp;","&amp;L61*[2]材料辅助表!$U$10&amp;","&amp;L61*[2]材料辅助表!$U$11&amp;","&amp;L61*[2]材料辅助表!$U$12&amp;","&amp;L61*[2]材料辅助表!$U$13&amp;","&amp;L61*[2]材料辅助表!$U$14&amp;","&amp;L61*[2]材料辅助表!$U$15&amp;","&amp;L61*[2]材料辅助表!$U$16&amp;","&amp;L61*[2]材料辅助表!$U$17&amp;","&amp;L61*[2]材料辅助表!$U$18&amp;","&amp;L61*[2]材料辅助表!$U$19&amp;"]"</f>
        <v>[0.39,0.455,0.52,0.585,0.65,0.715,0.78,0.845,0.91,0.975,1.04,1.105,1.17,1.235,1.3]</v>
      </c>
      <c r="N61" s="275">
        <v>1</v>
      </c>
      <c r="O61" s="267">
        <v>3</v>
      </c>
      <c r="P61" s="268">
        <v>4</v>
      </c>
      <c r="Q61" t="s">
        <v>15792</v>
      </c>
      <c r="R61" t="str">
        <f>"["&amp;VLOOKUP(AJ61,[2]特殊属性调整!$B$18:$D$25,3,FALSE)&amp;","&amp;VLOOKUP(AJ61,[2]特殊属性调整!$B$18:$D$25,2,FALSE)&amp;"]"</f>
        <v>[5,3]</v>
      </c>
      <c r="S61" t="str">
        <f>"["&amp;VLOOKUP(AK58,[2]特殊属性调整!$B$18:$D$25,3,FALSE)&amp;","&amp;VLOOKUP(AK58,[2]特殊属性调整!$B$18:$D$25,2,FALSE)*1.5&amp;"]"</f>
        <v>[2,4.5]</v>
      </c>
      <c r="T61" t="str">
        <f>"["&amp;VLOOKUP(AL61,[2]特殊属性调整!$B$18:$D$25,3,FALSE)&amp;","&amp;VLOOKUP(AL61,[2]特殊属性调整!$B$18:$D$25,2,FALSE)*2&amp;"]"</f>
        <v>[5,6]</v>
      </c>
      <c r="U61" t="str">
        <f>"[["&amp;VLOOKUP($N61,[2]材料辅助表!$H$27:$L$35,2,FALSE)&amp;","&amp;[2]材料辅助表!I$38&amp;"]]"</f>
        <v>[[301101,1]]</v>
      </c>
      <c r="V61" t="str">
        <f>"[["&amp;VLOOKUP($N61,[2]材料辅助表!$H$27:$L$35,3,FALSE)&amp;","&amp;[2]材料辅助表!I$39&amp;"]]"</f>
        <v>[[301201,3]]</v>
      </c>
      <c r="W61" t="str">
        <f>"[["&amp;VLOOKUP($Q61,[2]材料辅助表!$H$27:$L$35,4,FALSE)&amp;","&amp;[2]材料辅助表!L$40&amp;"],["&amp;VLOOKUP($N61,[2]材料辅助表!$H$27:$L$35,4,FALSE)&amp;","&amp;[2]材料辅助表!I$40&amp;"]]"</f>
        <v>[[301307,1],[301301,5]]</v>
      </c>
      <c r="X61" t="str">
        <f>"[["&amp;VLOOKUP($Q61,[2]材料辅助表!$H$27:$L$35,5,FALSE)&amp;","&amp;[2]材料辅助表!L$41&amp;"],["&amp;VLOOKUP($N61,[2]材料辅助表!$H$27:$L$35,5,FALSE)&amp;","&amp;[2]材料辅助表!I$41&amp;"]]"</f>
        <v>[[301407,2],[301401,8]]</v>
      </c>
      <c r="Y61" t="str">
        <f>"[["&amp;VLOOKUP($Q61,[2]材料辅助表!$H$27:$M$35,6,FALSE)&amp;","&amp;[2]材料辅助表!L$42&amp;"],["&amp;VLOOKUP($N61,[2]材料辅助表!$H$27:$M$35,6,FALSE)&amp;","&amp;[2]材料辅助表!I$42&amp;"],["&amp;VLOOKUP($O61,[2]材料辅助表!$H$27:$M$35,5,FALSE)&amp;","&amp;[2]材料辅助表!J$42&amp;"]]"</f>
        <v>[[301507,3],[301501,10],[301403,3]]</v>
      </c>
      <c r="Z61" t="str">
        <f>"[["&amp;VLOOKUP($Q61,[2]材料辅助表!$H$27:$N$35,7,FALSE)&amp;","&amp;[2]材料辅助表!L$43&amp;"],["&amp;VLOOKUP($N61,[2]材料辅助表!$H$27:$N$35,7,FALSE)&amp;","&amp;[2]材料辅助表!I$43&amp;"],["&amp;VLOOKUP($O61,[2]材料辅助表!$H$27:$N$35,6,FALSE)&amp;","&amp;[2]材料辅助表!J$43&amp;"]]"</f>
        <v>[[301607,5],[301601,15],[301503,5]]</v>
      </c>
      <c r="AA61" t="str">
        <f>"[["&amp;VLOOKUP($Q61,[2]材料辅助表!$H$27:$O$35,8,FALSE)&amp;","&amp;[2]材料辅助表!L$44&amp;"],["&amp;VLOOKUP($N61,[2]材料辅助表!$H$27:$O$35,8,FALSE)&amp;","&amp;[2]材料辅助表!I$44&amp;"],["&amp;VLOOKUP($O61,[2]材料辅助表!$H$27:$O$35,8,FALSE)&amp;","&amp;[2]材料辅助表!J$44&amp;"],["&amp;VLOOKUP($P61,[2]材料辅助表!$H$27:$P$35,7,FALSE)&amp;","&amp;[2]材料辅助表!K$44&amp;"]]"</f>
        <v>[[301707,8],[301701,10],[301703,10],[301604,5]]</v>
      </c>
      <c r="AB61" t="str">
        <f>"[["&amp;VLOOKUP($Q61,[2]材料辅助表!$H$27:$P$35,9,FALSE)&amp;","&amp;[2]材料辅助表!L$45&amp;"],["&amp;VLOOKUP($N61,[2]材料辅助表!$H$27:$P$35,9,FALSE)&amp;","&amp;[2]材料辅助表!I$45&amp;"],["&amp;VLOOKUP($O61,[2]材料辅助表!$H$27:$P$35,9,FALSE)&amp;","&amp;[2]材料辅助表!J$45&amp;"],["&amp;VLOOKUP($P61,[2]材料辅助表!$H$27:$P$35,8,FALSE)&amp;","&amp;[2]材料辅助表!K$45&amp;"]]"</f>
        <v>[[301807,10],[301801,15],[301803,15],[301704,8]]</v>
      </c>
      <c r="AC61" t="str">
        <f>"[["&amp;VLOOKUP($Q61,[2]材料辅助表!$H$27:$Q$35,10,FALSE)&amp;","&amp;[2]材料辅助表!L$46&amp;"],["&amp;VLOOKUP($N61,[2]材料辅助表!$H$27:$Q$35,10,FALSE)&amp;","&amp;[2]材料辅助表!I$46&amp;"],["&amp;VLOOKUP($O61,[2]材料辅助表!$H$27:$Q$35,10,FALSE)&amp;","&amp;[2]材料辅助表!J$46&amp;"],["&amp;VLOOKUP($P61,[2]材料辅助表!$H$27:$Q$35,9,FALSE)&amp;","&amp;[2]材料辅助表!K$46&amp;"]]"</f>
        <v>[[301907,12],[301901,18],[301903,18],[301804,10]]</v>
      </c>
      <c r="AD61" t="str">
        <f>"[["&amp;VLOOKUP($Q61,[2]材料辅助表!$H$27:$R$35,11,FALSE)&amp;","&amp;[2]材料辅助表!L$47&amp;"],["&amp;VLOOKUP($N61,[2]材料辅助表!$H$27:$R$35,11,FALSE)&amp;","&amp;[2]材料辅助表!I$47&amp;"],["&amp;VLOOKUP($O61,[2]材料辅助表!$H$27:$R$35,11,FALSE)&amp;","&amp;[2]材料辅助表!J$47&amp;"],["&amp;VLOOKUP($P61,[2]材料辅助表!$H$27:$R$35,10,FALSE)&amp;","&amp;[2]材料辅助表!K$47&amp;"]]"</f>
        <v>[[302007,15],[302001,25],[302003,25],[301904,12]]</v>
      </c>
      <c r="AE61" t="str">
        <f>"[["&amp;VLOOKUP($Q61,[2]材料辅助表!$H$27:$S$35,12,FALSE)&amp;","&amp;[2]材料辅助表!L$48&amp;"],["&amp;VLOOKUP($N61,[2]材料辅助表!$H$27:$S$35,12,FALSE)&amp;","&amp;[2]材料辅助表!I$48&amp;"],["&amp;VLOOKUP($O61,[2]材料辅助表!$H$27:$S$35,12,FALSE)&amp;","&amp;[2]材料辅助表!J$48&amp;"],["&amp;VLOOKUP($P61,[2]材料辅助表!$H$27:$S$35,11,FALSE)&amp;","&amp;[2]材料辅助表!K$48&amp;"]]"</f>
        <v>[[302107,18],[302101,30],[302103,30],[302004,15]]</v>
      </c>
      <c r="AF61" t="str">
        <f>"[["&amp;VLOOKUP($Q61,[2]材料辅助表!$H$27:$V$35,13,FALSE)&amp;","&amp;[2]材料辅助表!L$49&amp;"],["&amp;VLOOKUP($N61,[2]材料辅助表!$H$27:$V$35,13,FALSE)&amp;","&amp;[2]材料辅助表!I$49&amp;"],["&amp;VLOOKUP($O61,[2]材料辅助表!$H$27:$V$35,13,FALSE)&amp;","&amp;[2]材料辅助表!J$49&amp;"],["&amp;VLOOKUP($P61,[2]材料辅助表!$H$27:$V$35,12,FALSE)&amp;","&amp;[2]材料辅助表!K$49&amp;"]]"</f>
        <v>[[302207,21],[302201,35],[302203,35],[302104,18]]</v>
      </c>
      <c r="AG61" t="str">
        <f>"[["&amp;VLOOKUP($Q61,[2]材料辅助表!$H$27:$V$35,14,FALSE)&amp;","&amp;[2]材料辅助表!L$50&amp;"],["&amp;VLOOKUP($N61,[2]材料辅助表!$H$27:$V$35,14,FALSE)&amp;","&amp;[2]材料辅助表!I$50&amp;"],["&amp;VLOOKUP($O61,[2]材料辅助表!$H$27:$V$35,14,FALSE)&amp;","&amp;[2]材料辅助表!J$50&amp;"],["&amp;VLOOKUP($P61,[2]材料辅助表!$H$27:$V$35,13,FALSE)&amp;","&amp;[2]材料辅助表!K$50&amp;"]]"</f>
        <v>[[302307,24],[302301,40],[302303,40],[302204,25]]</v>
      </c>
      <c r="AH61" t="str">
        <f>"[["&amp;VLOOKUP($Q61,[2]材料辅助表!$H$27:$V$35,15,FALSE)&amp;","&amp;[2]材料辅助表!L$51&amp;"],["&amp;VLOOKUP($N61,[2]材料辅助表!$H$27:$V$35,15,FALSE)&amp;","&amp;[2]材料辅助表!I$51&amp;"],["&amp;VLOOKUP($O61,[2]材料辅助表!$H$27:$V$35,15,FALSE)&amp;","&amp;[2]材料辅助表!J$51&amp;"],["&amp;VLOOKUP($P61,[2]材料辅助表!$H$27:$V$35,14,FALSE)&amp;","&amp;[2]材料辅助表!K$51&amp;"]]"</f>
        <v>[[302407,27],[302401,45],[302403,45],[302304,30]]</v>
      </c>
      <c r="AI61" s="267" t="s">
        <v>15828</v>
      </c>
      <c r="AJ61" s="263" t="s">
        <v>11979</v>
      </c>
      <c r="AK61" s="263" t="s">
        <v>11979</v>
      </c>
      <c r="AL61" s="263" t="s">
        <v>11979</v>
      </c>
    </row>
    <row r="62" spans="1:38" ht="15" thickBot="1">
      <c r="A62">
        <v>2071</v>
      </c>
      <c r="B62" s="259" t="s">
        <v>15932</v>
      </c>
      <c r="C62" s="55" t="s">
        <v>15933</v>
      </c>
      <c r="D62" t="str">
        <f t="shared" si="0"/>
        <v>e_2071</v>
      </c>
      <c r="E62" t="s">
        <v>15934</v>
      </c>
      <c r="F62" t="str">
        <f t="shared" si="1"/>
        <v>NAME_2071</v>
      </c>
      <c r="G62" t="s">
        <v>11978</v>
      </c>
      <c r="H62">
        <v>3</v>
      </c>
      <c r="I62">
        <f>VLOOKUP(C62,'[2]怪兽属性表（不能直接调整）'!$A$2:$E$37,VLOOKUP([2]equipment!G62,[2]材料辅助表!$I$13:$K$16,3,FALSE),FALSE)</f>
        <v>101.82</v>
      </c>
      <c r="J62" t="str">
        <f>"["&amp;I62*[2]材料辅助表!$S$5&amp;","&amp;I62*[2]材料辅助表!$S$6&amp;","&amp;I62*[2]材料辅助表!$S$7&amp;","&amp;I62*[2]材料辅助表!$S$8&amp;","&amp;I62*[2]材料辅助表!$S$9&amp;","&amp;I62*[2]材料辅助表!$S$10&amp;","&amp;I62*[2]材料辅助表!$S$11&amp;","&amp;I62*[2]材料辅助表!$S$12&amp;","&amp;I62*[2]材料辅助表!$S$13&amp;","&amp;I62*[2]材料辅助表!$S$14&amp;","&amp;I62*[2]材料辅助表!$S$15&amp;","&amp;I62*[2]材料辅助表!$S$16&amp;","&amp;I62*[2]材料辅助表!$S$17&amp;","&amp;I62*[2]材料辅助表!$S$18&amp;","&amp;I62*[2]材料辅助表!$S$19&amp;"]"</f>
        <v>[30.546,35.637,40.728,45.819,50.91,56.001,61.092,66.183,71.274,76.365,81.456,86.547,91.638,96.729,101.82]</v>
      </c>
      <c r="K62">
        <v>7</v>
      </c>
      <c r="L62">
        <f>VLOOKUP(C62,'[2]怪兽属性表（不能直接调整）'!$A$2:$E$37,4,FALSE)</f>
        <v>1.8</v>
      </c>
      <c r="M62" t="str">
        <f>"["&amp;L62*[2]材料辅助表!$U$5&amp;","&amp;L62*[2]材料辅助表!$U$6&amp;","&amp;L62*[2]材料辅助表!$U$7&amp;","&amp;L62*[2]材料辅助表!$U$8&amp;","&amp;L62*[2]材料辅助表!$U$9&amp;","&amp;L62*[2]材料辅助表!$U$10&amp;","&amp;L62*[2]材料辅助表!$U$11&amp;","&amp;L62*[2]材料辅助表!$U$12&amp;","&amp;L62*[2]材料辅助表!$U$13&amp;","&amp;L62*[2]材料辅助表!$U$14&amp;","&amp;L62*[2]材料辅助表!$U$15&amp;","&amp;L62*[2]材料辅助表!$U$16&amp;","&amp;L62*[2]材料辅助表!$U$17&amp;","&amp;L62*[2]材料辅助表!$U$18&amp;","&amp;L62*[2]材料辅助表!$U$19&amp;"]"</f>
        <v>[0.27,0.315,0.36,0.405,0.45,0.495,0.54,0.585,0.63,0.675,0.72,0.765,0.81,0.855,0.9]</v>
      </c>
      <c r="N62" s="260">
        <v>1</v>
      </c>
      <c r="O62" s="261">
        <v>2</v>
      </c>
      <c r="P62" s="262">
        <v>4</v>
      </c>
      <c r="Q62" t="s">
        <v>15792</v>
      </c>
      <c r="R62" t="str">
        <f>"["&amp;VLOOKUP(AJ62,[2]特殊属性调整!$B$18:$D$25,3,FALSE)&amp;","&amp;VLOOKUP(AJ62,[2]特殊属性调整!$B$18:$D$25,2,FALSE)&amp;"]"</f>
        <v>[2,3]</v>
      </c>
      <c r="S62" t="str">
        <f>"["&amp;VLOOKUP(AK62,[2]特殊属性调整!$B$18:$D$25,3,FALSE)&amp;","&amp;VLOOKUP(AK62,[2]特殊属性调整!$B$18:$D$25,2,FALSE)*1.5&amp;"]"</f>
        <v>[2,4.5]</v>
      </c>
      <c r="T62" t="str">
        <f>"["&amp;VLOOKUP(AL63,[2]特殊属性调整!$B$18:$D$25,3,FALSE)&amp;","&amp;VLOOKUP(AL63,[2]特殊属性调整!$B$18:$D$25,2,FALSE)*2&amp;"]"</f>
        <v>[5,6]</v>
      </c>
      <c r="U62" t="str">
        <f>"[["&amp;VLOOKUP($N62,[2]材料辅助表!$H$27:$L$35,2,FALSE)&amp;","&amp;[2]材料辅助表!I$38&amp;"]]"</f>
        <v>[[301101,1]]</v>
      </c>
      <c r="V62" t="str">
        <f>"[["&amp;VLOOKUP($N62,[2]材料辅助表!$H$27:$L$35,3,FALSE)&amp;","&amp;[2]材料辅助表!I$39&amp;"]]"</f>
        <v>[[301201,3]]</v>
      </c>
      <c r="W62" t="str">
        <f>"[["&amp;VLOOKUP($Q62,[2]材料辅助表!$H$27:$L$35,4,FALSE)&amp;","&amp;[2]材料辅助表!L$40&amp;"],["&amp;VLOOKUP($N62,[2]材料辅助表!$H$27:$L$35,4,FALSE)&amp;","&amp;[2]材料辅助表!I$40&amp;"]]"</f>
        <v>[[301307,1],[301301,5]]</v>
      </c>
      <c r="X62" t="str">
        <f>"[["&amp;VLOOKUP($Q62,[2]材料辅助表!$H$27:$L$35,5,FALSE)&amp;","&amp;[2]材料辅助表!L$41&amp;"],["&amp;VLOOKUP($N62,[2]材料辅助表!$H$27:$L$35,5,FALSE)&amp;","&amp;[2]材料辅助表!I$41&amp;"]]"</f>
        <v>[[301407,2],[301401,8]]</v>
      </c>
      <c r="Y62" t="str">
        <f>"[["&amp;VLOOKUP($Q62,[2]材料辅助表!$H$27:$M$35,6,FALSE)&amp;","&amp;[2]材料辅助表!L$42&amp;"],["&amp;VLOOKUP($N62,[2]材料辅助表!$H$27:$M$35,6,FALSE)&amp;","&amp;[2]材料辅助表!I$42&amp;"],["&amp;VLOOKUP($O62,[2]材料辅助表!$H$27:$M$35,5,FALSE)&amp;","&amp;[2]材料辅助表!J$42&amp;"]]"</f>
        <v>[[301507,3],[301501,10],[301402,3]]</v>
      </c>
      <c r="Z62" t="str">
        <f>"[["&amp;VLOOKUP($Q62,[2]材料辅助表!$H$27:$N$35,7,FALSE)&amp;","&amp;[2]材料辅助表!L$43&amp;"],["&amp;VLOOKUP($N62,[2]材料辅助表!$H$27:$N$35,7,FALSE)&amp;","&amp;[2]材料辅助表!I$43&amp;"],["&amp;VLOOKUP($O62,[2]材料辅助表!$H$27:$N$35,6,FALSE)&amp;","&amp;[2]材料辅助表!J$43&amp;"]]"</f>
        <v>[[301607,5],[301601,15],[301502,5]]</v>
      </c>
      <c r="AA62" t="str">
        <f>"[["&amp;VLOOKUP($Q62,[2]材料辅助表!$H$27:$O$35,8,FALSE)&amp;","&amp;[2]材料辅助表!L$44&amp;"],["&amp;VLOOKUP($N62,[2]材料辅助表!$H$27:$O$35,8,FALSE)&amp;","&amp;[2]材料辅助表!I$44&amp;"],["&amp;VLOOKUP($O62,[2]材料辅助表!$H$27:$O$35,8,FALSE)&amp;","&amp;[2]材料辅助表!J$44&amp;"],["&amp;VLOOKUP($P62,[2]材料辅助表!$H$27:$P$35,7,FALSE)&amp;","&amp;[2]材料辅助表!K$44&amp;"]]"</f>
        <v>[[301707,8],[301701,10],[301702,10],[301604,5]]</v>
      </c>
      <c r="AB62" t="str">
        <f>"[["&amp;VLOOKUP($Q62,[2]材料辅助表!$H$27:$P$35,9,FALSE)&amp;","&amp;[2]材料辅助表!L$45&amp;"],["&amp;VLOOKUP($N62,[2]材料辅助表!$H$27:$P$35,9,FALSE)&amp;","&amp;[2]材料辅助表!I$45&amp;"],["&amp;VLOOKUP($O62,[2]材料辅助表!$H$27:$P$35,9,FALSE)&amp;","&amp;[2]材料辅助表!J$45&amp;"],["&amp;VLOOKUP($P62,[2]材料辅助表!$H$27:$P$35,8,FALSE)&amp;","&amp;[2]材料辅助表!K$45&amp;"]]"</f>
        <v>[[301807,10],[301801,15],[301802,15],[301704,8]]</v>
      </c>
      <c r="AC62" t="str">
        <f>"[["&amp;VLOOKUP($Q62,[2]材料辅助表!$H$27:$Q$35,10,FALSE)&amp;","&amp;[2]材料辅助表!L$46&amp;"],["&amp;VLOOKUP($N62,[2]材料辅助表!$H$27:$Q$35,10,FALSE)&amp;","&amp;[2]材料辅助表!I$46&amp;"],["&amp;VLOOKUP($O62,[2]材料辅助表!$H$27:$Q$35,10,FALSE)&amp;","&amp;[2]材料辅助表!J$46&amp;"],["&amp;VLOOKUP($P62,[2]材料辅助表!$H$27:$Q$35,9,FALSE)&amp;","&amp;[2]材料辅助表!K$46&amp;"]]"</f>
        <v>[[301907,12],[301901,18],[301902,18],[301804,10]]</v>
      </c>
      <c r="AD62" t="str">
        <f>"[["&amp;VLOOKUP($Q62,[2]材料辅助表!$H$27:$R$35,11,FALSE)&amp;","&amp;[2]材料辅助表!L$47&amp;"],["&amp;VLOOKUP($N62,[2]材料辅助表!$H$27:$R$35,11,FALSE)&amp;","&amp;[2]材料辅助表!I$47&amp;"],["&amp;VLOOKUP($O62,[2]材料辅助表!$H$27:$R$35,11,FALSE)&amp;","&amp;[2]材料辅助表!J$47&amp;"],["&amp;VLOOKUP($P62,[2]材料辅助表!$H$27:$R$35,10,FALSE)&amp;","&amp;[2]材料辅助表!K$47&amp;"]]"</f>
        <v>[[302007,15],[302001,25],[302002,25],[301904,12]]</v>
      </c>
      <c r="AE62" t="str">
        <f>"[["&amp;VLOOKUP($Q62,[2]材料辅助表!$H$27:$S$35,12,FALSE)&amp;","&amp;[2]材料辅助表!L$48&amp;"],["&amp;VLOOKUP($N62,[2]材料辅助表!$H$27:$S$35,12,FALSE)&amp;","&amp;[2]材料辅助表!I$48&amp;"],["&amp;VLOOKUP($O62,[2]材料辅助表!$H$27:$S$35,12,FALSE)&amp;","&amp;[2]材料辅助表!J$48&amp;"],["&amp;VLOOKUP($P62,[2]材料辅助表!$H$27:$S$35,11,FALSE)&amp;","&amp;[2]材料辅助表!K$48&amp;"]]"</f>
        <v>[[302107,18],[302101,30],[302102,30],[302004,15]]</v>
      </c>
      <c r="AF62" t="str">
        <f>"[["&amp;VLOOKUP($Q62,[2]材料辅助表!$H$27:$V$35,13,FALSE)&amp;","&amp;[2]材料辅助表!L$49&amp;"],["&amp;VLOOKUP($N62,[2]材料辅助表!$H$27:$V$35,13,FALSE)&amp;","&amp;[2]材料辅助表!I$49&amp;"],["&amp;VLOOKUP($O62,[2]材料辅助表!$H$27:$V$35,13,FALSE)&amp;","&amp;[2]材料辅助表!J$49&amp;"],["&amp;VLOOKUP($P62,[2]材料辅助表!$H$27:$V$35,12,FALSE)&amp;","&amp;[2]材料辅助表!K$49&amp;"]]"</f>
        <v>[[302207,21],[302201,35],[302202,35],[302104,18]]</v>
      </c>
      <c r="AG62" t="str">
        <f>"[["&amp;VLOOKUP($Q62,[2]材料辅助表!$H$27:$V$35,14,FALSE)&amp;","&amp;[2]材料辅助表!L$50&amp;"],["&amp;VLOOKUP($N62,[2]材料辅助表!$H$27:$V$35,14,FALSE)&amp;","&amp;[2]材料辅助表!I$50&amp;"],["&amp;VLOOKUP($O62,[2]材料辅助表!$H$27:$V$35,14,FALSE)&amp;","&amp;[2]材料辅助表!J$50&amp;"],["&amp;VLOOKUP($P62,[2]材料辅助表!$H$27:$V$35,13,FALSE)&amp;","&amp;[2]材料辅助表!K$50&amp;"]]"</f>
        <v>[[302307,24],[302301,40],[302302,40],[302204,25]]</v>
      </c>
      <c r="AH62" t="str">
        <f>"[["&amp;VLOOKUP($Q62,[2]材料辅助表!$H$27:$V$35,15,FALSE)&amp;","&amp;[2]材料辅助表!L$51&amp;"],["&amp;VLOOKUP($N62,[2]材料辅助表!$H$27:$V$35,15,FALSE)&amp;","&amp;[2]材料辅助表!I$51&amp;"],["&amp;VLOOKUP($O62,[2]材料辅助表!$H$27:$V$35,15,FALSE)&amp;","&amp;[2]材料辅助表!J$51&amp;"],["&amp;VLOOKUP($P62,[2]材料辅助表!$H$27:$V$35,14,FALSE)&amp;","&amp;[2]材料辅助表!K$51&amp;"]]"</f>
        <v>[[302407,27],[302401,45],[302402,45],[302304,30]]</v>
      </c>
      <c r="AI62" s="261" t="s">
        <v>15845</v>
      </c>
      <c r="AJ62" s="263" t="s">
        <v>11978</v>
      </c>
      <c r="AK62" s="263" t="s">
        <v>11978</v>
      </c>
      <c r="AL62" s="263" t="s">
        <v>11978</v>
      </c>
    </row>
    <row r="63" spans="1:38" ht="15" thickBot="1">
      <c r="A63">
        <v>2072</v>
      </c>
      <c r="B63" s="259" t="s">
        <v>15935</v>
      </c>
      <c r="C63" s="55" t="s">
        <v>15933</v>
      </c>
      <c r="D63" t="str">
        <f t="shared" si="0"/>
        <v>e_2072</v>
      </c>
      <c r="E63" t="s">
        <v>15936</v>
      </c>
      <c r="F63" t="str">
        <f t="shared" si="1"/>
        <v>NAME_2072</v>
      </c>
      <c r="G63" t="s">
        <v>11979</v>
      </c>
      <c r="H63">
        <v>6</v>
      </c>
      <c r="I63">
        <f>VLOOKUP(C63,'[2]怪兽属性表（不能直接调整）'!$A$2:$E$37,VLOOKUP([2]equipment!G63,[2]材料辅助表!$I$13:$K$16,3,FALSE),FALSE)</f>
        <v>452.5</v>
      </c>
      <c r="J63" t="str">
        <f>"["&amp;I63*[2]材料辅助表!$S$5&amp;","&amp;I63*[2]材料辅助表!$S$6&amp;","&amp;I63*[2]材料辅助表!$S$7&amp;","&amp;I63*[2]材料辅助表!$S$8&amp;","&amp;I63*[2]材料辅助表!$S$9&amp;","&amp;I63*[2]材料辅助表!$S$10&amp;","&amp;I63*[2]材料辅助表!$S$11&amp;","&amp;I63*[2]材料辅助表!$S$12&amp;","&amp;I63*[2]材料辅助表!$S$13&amp;","&amp;I63*[2]材料辅助表!$S$14&amp;","&amp;I63*[2]材料辅助表!$S$15&amp;","&amp;I63*[2]材料辅助表!$S$16&amp;","&amp;I63*[2]材料辅助表!$S$17&amp;","&amp;I63*[2]材料辅助表!$S$18&amp;","&amp;I63*[2]材料辅助表!$S$19&amp;"]"</f>
        <v>[135.75,158.375,181,203.625,226.25,248.875,271.5,294.125,316.75,339.375,362,384.625,407.25,429.875,452.5]</v>
      </c>
      <c r="K63">
        <v>7</v>
      </c>
      <c r="L63">
        <f>VLOOKUP(C63,'[2]怪兽属性表（不能直接调整）'!$A$2:$E$37,4,FALSE)</f>
        <v>1.8</v>
      </c>
      <c r="M63" t="str">
        <f>"["&amp;L63*[2]材料辅助表!$U$5&amp;","&amp;L63*[2]材料辅助表!$U$6&amp;","&amp;L63*[2]材料辅助表!$U$7&amp;","&amp;L63*[2]材料辅助表!$U$8&amp;","&amp;L63*[2]材料辅助表!$U$9&amp;","&amp;L63*[2]材料辅助表!$U$10&amp;","&amp;L63*[2]材料辅助表!$U$11&amp;","&amp;L63*[2]材料辅助表!$U$12&amp;","&amp;L63*[2]材料辅助表!$U$13&amp;","&amp;L63*[2]材料辅助表!$U$14&amp;","&amp;L63*[2]材料辅助表!$U$15&amp;","&amp;L63*[2]材料辅助表!$U$16&amp;","&amp;L63*[2]材料辅助表!$U$17&amp;","&amp;L63*[2]材料辅助表!$U$18&amp;","&amp;L63*[2]材料辅助表!$U$19&amp;"]"</f>
        <v>[0.27,0.315,0.36,0.405,0.45,0.495,0.54,0.585,0.63,0.675,0.72,0.765,0.81,0.855,0.9]</v>
      </c>
      <c r="N63" s="264">
        <v>2</v>
      </c>
      <c r="O63" s="202">
        <v>1</v>
      </c>
      <c r="P63" s="265">
        <v>3</v>
      </c>
      <c r="Q63" t="s">
        <v>15792</v>
      </c>
      <c r="R63" t="str">
        <f>"["&amp;VLOOKUP(AJ63,[2]特殊属性调整!$B$18:$D$25,3,FALSE)&amp;","&amp;VLOOKUP(AJ63,[2]特殊属性调整!$B$18:$D$25,2,FALSE)&amp;"]"</f>
        <v>[5,3]</v>
      </c>
      <c r="S63" t="str">
        <f>"["&amp;VLOOKUP(AK63,[2]特殊属性调整!$B$18:$D$25,3,FALSE)&amp;","&amp;VLOOKUP(AK63,[2]特殊属性调整!$B$18:$D$25,2,FALSE)*1.5&amp;"]"</f>
        <v>[5,4.5]</v>
      </c>
      <c r="T63" t="str">
        <f>"["&amp;VLOOKUP(AL62,[2]特殊属性调整!$B$18:$D$25,3,FALSE)&amp;","&amp;VLOOKUP(AL62,[2]特殊属性调整!$B$18:$D$25,2,FALSE)*2&amp;"]"</f>
        <v>[2,6]</v>
      </c>
      <c r="U63" t="str">
        <f>"[["&amp;VLOOKUP($N63,[2]材料辅助表!$H$27:$L$35,2,FALSE)&amp;","&amp;[2]材料辅助表!I$38&amp;"]]"</f>
        <v>[[301102,1]]</v>
      </c>
      <c r="V63" t="str">
        <f>"[["&amp;VLOOKUP($N63,[2]材料辅助表!$H$27:$L$35,3,FALSE)&amp;","&amp;[2]材料辅助表!I$39&amp;"]]"</f>
        <v>[[301202,3]]</v>
      </c>
      <c r="W63" t="str">
        <f>"[["&amp;VLOOKUP($Q63,[2]材料辅助表!$H$27:$L$35,4,FALSE)&amp;","&amp;[2]材料辅助表!L$40&amp;"],["&amp;VLOOKUP($N63,[2]材料辅助表!$H$27:$L$35,4,FALSE)&amp;","&amp;[2]材料辅助表!I$40&amp;"]]"</f>
        <v>[[301307,1],[301302,5]]</v>
      </c>
      <c r="X63" t="str">
        <f>"[["&amp;VLOOKUP($Q63,[2]材料辅助表!$H$27:$L$35,5,FALSE)&amp;","&amp;[2]材料辅助表!L$41&amp;"],["&amp;VLOOKUP($N63,[2]材料辅助表!$H$27:$L$35,5,FALSE)&amp;","&amp;[2]材料辅助表!I$41&amp;"]]"</f>
        <v>[[301407,2],[301402,8]]</v>
      </c>
      <c r="Y63" t="str">
        <f>"[["&amp;VLOOKUP($Q63,[2]材料辅助表!$H$27:$M$35,6,FALSE)&amp;","&amp;[2]材料辅助表!L$42&amp;"],["&amp;VLOOKUP($N63,[2]材料辅助表!$H$27:$M$35,6,FALSE)&amp;","&amp;[2]材料辅助表!I$42&amp;"],["&amp;VLOOKUP($O63,[2]材料辅助表!$H$27:$M$35,5,FALSE)&amp;","&amp;[2]材料辅助表!J$42&amp;"]]"</f>
        <v>[[301507,3],[301502,10],[301401,3]]</v>
      </c>
      <c r="Z63" t="str">
        <f>"[["&amp;VLOOKUP($Q63,[2]材料辅助表!$H$27:$N$35,7,FALSE)&amp;","&amp;[2]材料辅助表!L$43&amp;"],["&amp;VLOOKUP($N63,[2]材料辅助表!$H$27:$N$35,7,FALSE)&amp;","&amp;[2]材料辅助表!I$43&amp;"],["&amp;VLOOKUP($O63,[2]材料辅助表!$H$27:$N$35,6,FALSE)&amp;","&amp;[2]材料辅助表!J$43&amp;"]]"</f>
        <v>[[301607,5],[301602,15],[301501,5]]</v>
      </c>
      <c r="AA63" t="str">
        <f>"[["&amp;VLOOKUP($Q63,[2]材料辅助表!$H$27:$O$35,8,FALSE)&amp;","&amp;[2]材料辅助表!L$44&amp;"],["&amp;VLOOKUP($N63,[2]材料辅助表!$H$27:$O$35,8,FALSE)&amp;","&amp;[2]材料辅助表!I$44&amp;"],["&amp;VLOOKUP($O63,[2]材料辅助表!$H$27:$O$35,8,FALSE)&amp;","&amp;[2]材料辅助表!J$44&amp;"],["&amp;VLOOKUP($P63,[2]材料辅助表!$H$27:$P$35,7,FALSE)&amp;","&amp;[2]材料辅助表!K$44&amp;"]]"</f>
        <v>[[301707,8],[301702,10],[301701,10],[301603,5]]</v>
      </c>
      <c r="AB63" t="str">
        <f>"[["&amp;VLOOKUP($Q63,[2]材料辅助表!$H$27:$P$35,9,FALSE)&amp;","&amp;[2]材料辅助表!L$45&amp;"],["&amp;VLOOKUP($N63,[2]材料辅助表!$H$27:$P$35,9,FALSE)&amp;","&amp;[2]材料辅助表!I$45&amp;"],["&amp;VLOOKUP($O63,[2]材料辅助表!$H$27:$P$35,9,FALSE)&amp;","&amp;[2]材料辅助表!J$45&amp;"],["&amp;VLOOKUP($P63,[2]材料辅助表!$H$27:$P$35,8,FALSE)&amp;","&amp;[2]材料辅助表!K$45&amp;"]]"</f>
        <v>[[301807,10],[301802,15],[301801,15],[301703,8]]</v>
      </c>
      <c r="AC63" t="str">
        <f>"[["&amp;VLOOKUP($Q63,[2]材料辅助表!$H$27:$Q$35,10,FALSE)&amp;","&amp;[2]材料辅助表!L$46&amp;"],["&amp;VLOOKUP($N63,[2]材料辅助表!$H$27:$Q$35,10,FALSE)&amp;","&amp;[2]材料辅助表!I$46&amp;"],["&amp;VLOOKUP($O63,[2]材料辅助表!$H$27:$Q$35,10,FALSE)&amp;","&amp;[2]材料辅助表!J$46&amp;"],["&amp;VLOOKUP($P63,[2]材料辅助表!$H$27:$Q$35,9,FALSE)&amp;","&amp;[2]材料辅助表!K$46&amp;"]]"</f>
        <v>[[301907,12],[301902,18],[301901,18],[301803,10]]</v>
      </c>
      <c r="AD63" t="str">
        <f>"[["&amp;VLOOKUP($Q63,[2]材料辅助表!$H$27:$R$35,11,FALSE)&amp;","&amp;[2]材料辅助表!L$47&amp;"],["&amp;VLOOKUP($N63,[2]材料辅助表!$H$27:$R$35,11,FALSE)&amp;","&amp;[2]材料辅助表!I$47&amp;"],["&amp;VLOOKUP($O63,[2]材料辅助表!$H$27:$R$35,11,FALSE)&amp;","&amp;[2]材料辅助表!J$47&amp;"],["&amp;VLOOKUP($P63,[2]材料辅助表!$H$27:$R$35,10,FALSE)&amp;","&amp;[2]材料辅助表!K$47&amp;"]]"</f>
        <v>[[302007,15],[302002,25],[302001,25],[301903,12]]</v>
      </c>
      <c r="AE63" t="str">
        <f>"[["&amp;VLOOKUP($Q63,[2]材料辅助表!$H$27:$S$35,12,FALSE)&amp;","&amp;[2]材料辅助表!L$48&amp;"],["&amp;VLOOKUP($N63,[2]材料辅助表!$H$27:$S$35,12,FALSE)&amp;","&amp;[2]材料辅助表!I$48&amp;"],["&amp;VLOOKUP($O63,[2]材料辅助表!$H$27:$S$35,12,FALSE)&amp;","&amp;[2]材料辅助表!J$48&amp;"],["&amp;VLOOKUP($P63,[2]材料辅助表!$H$27:$S$35,11,FALSE)&amp;","&amp;[2]材料辅助表!K$48&amp;"]]"</f>
        <v>[[302107,18],[302102,30],[302101,30],[302003,15]]</v>
      </c>
      <c r="AF63" t="str">
        <f>"[["&amp;VLOOKUP($Q63,[2]材料辅助表!$H$27:$V$35,13,FALSE)&amp;","&amp;[2]材料辅助表!L$49&amp;"],["&amp;VLOOKUP($N63,[2]材料辅助表!$H$27:$V$35,13,FALSE)&amp;","&amp;[2]材料辅助表!I$49&amp;"],["&amp;VLOOKUP($O63,[2]材料辅助表!$H$27:$V$35,13,FALSE)&amp;","&amp;[2]材料辅助表!J$49&amp;"],["&amp;VLOOKUP($P63,[2]材料辅助表!$H$27:$V$35,12,FALSE)&amp;","&amp;[2]材料辅助表!K$49&amp;"]]"</f>
        <v>[[302207,21],[302202,35],[302201,35],[302103,18]]</v>
      </c>
      <c r="AG63" t="str">
        <f>"[["&amp;VLOOKUP($Q63,[2]材料辅助表!$H$27:$V$35,14,FALSE)&amp;","&amp;[2]材料辅助表!L$50&amp;"],["&amp;VLOOKUP($N63,[2]材料辅助表!$H$27:$V$35,14,FALSE)&amp;","&amp;[2]材料辅助表!I$50&amp;"],["&amp;VLOOKUP($O63,[2]材料辅助表!$H$27:$V$35,14,FALSE)&amp;","&amp;[2]材料辅助表!J$50&amp;"],["&amp;VLOOKUP($P63,[2]材料辅助表!$H$27:$V$35,13,FALSE)&amp;","&amp;[2]材料辅助表!K$50&amp;"]]"</f>
        <v>[[302307,24],[302302,40],[302301,40],[302203,25]]</v>
      </c>
      <c r="AH63" t="str">
        <f>"[["&amp;VLOOKUP($Q63,[2]材料辅助表!$H$27:$V$35,15,FALSE)&amp;","&amp;[2]材料辅助表!L$51&amp;"],["&amp;VLOOKUP($N63,[2]材料辅助表!$H$27:$V$35,15,FALSE)&amp;","&amp;[2]材料辅助表!I$51&amp;"],["&amp;VLOOKUP($O63,[2]材料辅助表!$H$27:$V$35,15,FALSE)&amp;","&amp;[2]材料辅助表!J$51&amp;"],["&amp;VLOOKUP($P63,[2]材料辅助表!$H$27:$V$35,14,FALSE)&amp;","&amp;[2]材料辅助表!K$51&amp;"]]"</f>
        <v>[[302407,27],[302402,45],[302401,45],[302303,30]]</v>
      </c>
      <c r="AI63" s="202" t="s">
        <v>15848</v>
      </c>
      <c r="AJ63" s="263" t="s">
        <v>11979</v>
      </c>
      <c r="AK63" s="263" t="s">
        <v>11979</v>
      </c>
      <c r="AL63" s="263" t="s">
        <v>11979</v>
      </c>
    </row>
    <row r="64" spans="1:38" ht="15" thickBot="1">
      <c r="A64">
        <v>2073</v>
      </c>
      <c r="B64" s="259" t="s">
        <v>15937</v>
      </c>
      <c r="C64" s="55" t="s">
        <v>15933</v>
      </c>
      <c r="D64" t="str">
        <f t="shared" si="0"/>
        <v>e_2073</v>
      </c>
      <c r="E64" t="s">
        <v>15938</v>
      </c>
      <c r="F64" t="str">
        <f t="shared" si="1"/>
        <v>NAME_2073</v>
      </c>
      <c r="G64" t="s">
        <v>11978</v>
      </c>
      <c r="H64">
        <v>3</v>
      </c>
      <c r="I64">
        <f>VLOOKUP(C64,'[2]怪兽属性表（不能直接调整）'!$A$2:$E$37,VLOOKUP([2]equipment!G64,[2]材料辅助表!$I$13:$K$16,3,FALSE),FALSE)</f>
        <v>101.82</v>
      </c>
      <c r="J64" t="str">
        <f>"["&amp;I64*[2]材料辅助表!$S$5&amp;","&amp;I64*[2]材料辅助表!$S$6&amp;","&amp;I64*[2]材料辅助表!$S$7&amp;","&amp;I64*[2]材料辅助表!$S$8&amp;","&amp;I64*[2]材料辅助表!$S$9&amp;","&amp;I64*[2]材料辅助表!$S$10&amp;","&amp;I64*[2]材料辅助表!$S$11&amp;","&amp;I64*[2]材料辅助表!$S$12&amp;","&amp;I64*[2]材料辅助表!$S$13&amp;","&amp;I64*[2]材料辅助表!$S$14&amp;","&amp;I64*[2]材料辅助表!$S$15&amp;","&amp;I64*[2]材料辅助表!$S$16&amp;","&amp;I64*[2]材料辅助表!$S$17&amp;","&amp;I64*[2]材料辅助表!$S$18&amp;","&amp;I64*[2]材料辅助表!$S$19&amp;"]"</f>
        <v>[30.546,35.637,40.728,45.819,50.91,56.001,61.092,66.183,71.274,76.365,81.456,86.547,91.638,96.729,101.82]</v>
      </c>
      <c r="K64">
        <v>7</v>
      </c>
      <c r="L64">
        <f>VLOOKUP(C64,'[2]怪兽属性表（不能直接调整）'!$A$2:$E$37,4,FALSE)</f>
        <v>1.8</v>
      </c>
      <c r="M64" t="str">
        <f>"["&amp;L64*[2]材料辅助表!$U$5&amp;","&amp;L64*[2]材料辅助表!$U$6&amp;","&amp;L64*[2]材料辅助表!$U$7&amp;","&amp;L64*[2]材料辅助表!$U$8&amp;","&amp;L64*[2]材料辅助表!$U$9&amp;","&amp;L64*[2]材料辅助表!$U$10&amp;","&amp;L64*[2]材料辅助表!$U$11&amp;","&amp;L64*[2]材料辅助表!$U$12&amp;","&amp;L64*[2]材料辅助表!$U$13&amp;","&amp;L64*[2]材料辅助表!$U$14&amp;","&amp;L64*[2]材料辅助表!$U$15&amp;","&amp;L64*[2]材料辅助表!$U$16&amp;","&amp;L64*[2]材料辅助表!$U$17&amp;","&amp;L64*[2]材料辅助表!$U$18&amp;","&amp;L64*[2]材料辅助表!$U$19&amp;"]"</f>
        <v>[0.27,0.315,0.36,0.405,0.45,0.495,0.54,0.585,0.63,0.675,0.72,0.765,0.81,0.855,0.9]</v>
      </c>
      <c r="N64" s="271">
        <v>5</v>
      </c>
      <c r="O64" s="202">
        <v>4</v>
      </c>
      <c r="P64" s="265">
        <v>2</v>
      </c>
      <c r="Q64" t="s">
        <v>15792</v>
      </c>
      <c r="R64" t="str">
        <f>"["&amp;VLOOKUP(AJ64,[2]特殊属性调整!$B$18:$D$25,3,FALSE)&amp;","&amp;VLOOKUP(AJ64,[2]特殊属性调整!$B$18:$D$25,2,FALSE)&amp;"]"</f>
        <v>[2,3]</v>
      </c>
      <c r="S64" t="str">
        <f>"["&amp;VLOOKUP(AK64,[2]特殊属性调整!$B$18:$D$25,3,FALSE)&amp;","&amp;VLOOKUP(AK64,[2]特殊属性调整!$B$18:$D$25,2,FALSE)*1.5&amp;"]"</f>
        <v>[2,4.5]</v>
      </c>
      <c r="T64" t="str">
        <f>"["&amp;VLOOKUP(AL64,[2]特殊属性调整!$B$18:$D$25,3,FALSE)&amp;","&amp;VLOOKUP(AL64,[2]特殊属性调整!$B$18:$D$25,2,FALSE)*2&amp;"]"</f>
        <v>[2,6]</v>
      </c>
      <c r="U64" t="str">
        <f>"[["&amp;VLOOKUP($N64,[2]材料辅助表!$H$27:$L$35,2,FALSE)&amp;","&amp;[2]材料辅助表!I$38&amp;"]]"</f>
        <v>[[301105,1]]</v>
      </c>
      <c r="V64" t="str">
        <f>"[["&amp;VLOOKUP($N64,[2]材料辅助表!$H$27:$L$35,3,FALSE)&amp;","&amp;[2]材料辅助表!I$39&amp;"]]"</f>
        <v>[[301205,3]]</v>
      </c>
      <c r="W64" t="str">
        <f>"[["&amp;VLOOKUP($Q64,[2]材料辅助表!$H$27:$L$35,4,FALSE)&amp;","&amp;[2]材料辅助表!L$40&amp;"],["&amp;VLOOKUP($N64,[2]材料辅助表!$H$27:$L$35,4,FALSE)&amp;","&amp;[2]材料辅助表!I$40&amp;"]]"</f>
        <v>[[301307,1],[301305,5]]</v>
      </c>
      <c r="X64" t="str">
        <f>"[["&amp;VLOOKUP($Q64,[2]材料辅助表!$H$27:$L$35,5,FALSE)&amp;","&amp;[2]材料辅助表!L$41&amp;"],["&amp;VLOOKUP($N64,[2]材料辅助表!$H$27:$L$35,5,FALSE)&amp;","&amp;[2]材料辅助表!I$41&amp;"]]"</f>
        <v>[[301407,2],[301405,8]]</v>
      </c>
      <c r="Y64" t="str">
        <f>"[["&amp;VLOOKUP($Q64,[2]材料辅助表!$H$27:$M$35,6,FALSE)&amp;","&amp;[2]材料辅助表!L$42&amp;"],["&amp;VLOOKUP($N64,[2]材料辅助表!$H$27:$M$35,6,FALSE)&amp;","&amp;[2]材料辅助表!I$42&amp;"],["&amp;VLOOKUP($O64,[2]材料辅助表!$H$27:$M$35,5,FALSE)&amp;","&amp;[2]材料辅助表!J$42&amp;"]]"</f>
        <v>[[301507,3],[301505,10],[301404,3]]</v>
      </c>
      <c r="Z64" t="str">
        <f>"[["&amp;VLOOKUP($Q64,[2]材料辅助表!$H$27:$N$35,7,FALSE)&amp;","&amp;[2]材料辅助表!L$43&amp;"],["&amp;VLOOKUP($N64,[2]材料辅助表!$H$27:$N$35,7,FALSE)&amp;","&amp;[2]材料辅助表!I$43&amp;"],["&amp;VLOOKUP($O64,[2]材料辅助表!$H$27:$N$35,6,FALSE)&amp;","&amp;[2]材料辅助表!J$43&amp;"]]"</f>
        <v>[[301607,5],[301605,15],[301504,5]]</v>
      </c>
      <c r="AA64" t="str">
        <f>"[["&amp;VLOOKUP($Q64,[2]材料辅助表!$H$27:$O$35,8,FALSE)&amp;","&amp;[2]材料辅助表!L$44&amp;"],["&amp;VLOOKUP($N64,[2]材料辅助表!$H$27:$O$35,8,FALSE)&amp;","&amp;[2]材料辅助表!I$44&amp;"],["&amp;VLOOKUP($O64,[2]材料辅助表!$H$27:$O$35,8,FALSE)&amp;","&amp;[2]材料辅助表!J$44&amp;"],["&amp;VLOOKUP($P64,[2]材料辅助表!$H$27:$P$35,7,FALSE)&amp;","&amp;[2]材料辅助表!K$44&amp;"]]"</f>
        <v>[[301707,8],[301705,10],[301704,10],[301602,5]]</v>
      </c>
      <c r="AB64" t="str">
        <f>"[["&amp;VLOOKUP($Q64,[2]材料辅助表!$H$27:$P$35,9,FALSE)&amp;","&amp;[2]材料辅助表!L$45&amp;"],["&amp;VLOOKUP($N64,[2]材料辅助表!$H$27:$P$35,9,FALSE)&amp;","&amp;[2]材料辅助表!I$45&amp;"],["&amp;VLOOKUP($O64,[2]材料辅助表!$H$27:$P$35,9,FALSE)&amp;","&amp;[2]材料辅助表!J$45&amp;"],["&amp;VLOOKUP($P64,[2]材料辅助表!$H$27:$P$35,8,FALSE)&amp;","&amp;[2]材料辅助表!K$45&amp;"]]"</f>
        <v>[[301807,10],[301805,15],[301804,15],[301702,8]]</v>
      </c>
      <c r="AC64" t="str">
        <f>"[["&amp;VLOOKUP($Q64,[2]材料辅助表!$H$27:$Q$35,10,FALSE)&amp;","&amp;[2]材料辅助表!L$46&amp;"],["&amp;VLOOKUP($N64,[2]材料辅助表!$H$27:$Q$35,10,FALSE)&amp;","&amp;[2]材料辅助表!I$46&amp;"],["&amp;VLOOKUP($O64,[2]材料辅助表!$H$27:$Q$35,10,FALSE)&amp;","&amp;[2]材料辅助表!J$46&amp;"],["&amp;VLOOKUP($P64,[2]材料辅助表!$H$27:$Q$35,9,FALSE)&amp;","&amp;[2]材料辅助表!K$46&amp;"]]"</f>
        <v>[[301907,12],[301905,18],[301904,18],[301802,10]]</v>
      </c>
      <c r="AD64" t="str">
        <f>"[["&amp;VLOOKUP($Q64,[2]材料辅助表!$H$27:$R$35,11,FALSE)&amp;","&amp;[2]材料辅助表!L$47&amp;"],["&amp;VLOOKUP($N64,[2]材料辅助表!$H$27:$R$35,11,FALSE)&amp;","&amp;[2]材料辅助表!I$47&amp;"],["&amp;VLOOKUP($O64,[2]材料辅助表!$H$27:$R$35,11,FALSE)&amp;","&amp;[2]材料辅助表!J$47&amp;"],["&amp;VLOOKUP($P64,[2]材料辅助表!$H$27:$R$35,10,FALSE)&amp;","&amp;[2]材料辅助表!K$47&amp;"]]"</f>
        <v>[[302007,15],[302005,25],[302004,25],[301902,12]]</v>
      </c>
      <c r="AE64" t="str">
        <f>"[["&amp;VLOOKUP($Q64,[2]材料辅助表!$H$27:$S$35,12,FALSE)&amp;","&amp;[2]材料辅助表!L$48&amp;"],["&amp;VLOOKUP($N64,[2]材料辅助表!$H$27:$S$35,12,FALSE)&amp;","&amp;[2]材料辅助表!I$48&amp;"],["&amp;VLOOKUP($O64,[2]材料辅助表!$H$27:$S$35,12,FALSE)&amp;","&amp;[2]材料辅助表!J$48&amp;"],["&amp;VLOOKUP($P64,[2]材料辅助表!$H$27:$S$35,11,FALSE)&amp;","&amp;[2]材料辅助表!K$48&amp;"]]"</f>
        <v>[[302107,18],[302105,30],[302104,30],[302002,15]]</v>
      </c>
      <c r="AF64" t="str">
        <f>"[["&amp;VLOOKUP($Q64,[2]材料辅助表!$H$27:$V$35,13,FALSE)&amp;","&amp;[2]材料辅助表!L$49&amp;"],["&amp;VLOOKUP($N64,[2]材料辅助表!$H$27:$V$35,13,FALSE)&amp;","&amp;[2]材料辅助表!I$49&amp;"],["&amp;VLOOKUP($O64,[2]材料辅助表!$H$27:$V$35,13,FALSE)&amp;","&amp;[2]材料辅助表!J$49&amp;"],["&amp;VLOOKUP($P64,[2]材料辅助表!$H$27:$V$35,12,FALSE)&amp;","&amp;[2]材料辅助表!K$49&amp;"]]"</f>
        <v>[[302207,21],[302205,35],[302204,35],[302102,18]]</v>
      </c>
      <c r="AG64" t="str">
        <f>"[["&amp;VLOOKUP($Q64,[2]材料辅助表!$H$27:$V$35,14,FALSE)&amp;","&amp;[2]材料辅助表!L$50&amp;"],["&amp;VLOOKUP($N64,[2]材料辅助表!$H$27:$V$35,14,FALSE)&amp;","&amp;[2]材料辅助表!I$50&amp;"],["&amp;VLOOKUP($O64,[2]材料辅助表!$H$27:$V$35,14,FALSE)&amp;","&amp;[2]材料辅助表!J$50&amp;"],["&amp;VLOOKUP($P64,[2]材料辅助表!$H$27:$V$35,13,FALSE)&amp;","&amp;[2]材料辅助表!K$50&amp;"]]"</f>
        <v>[[302307,24],[302305,40],[302304,40],[302202,25]]</v>
      </c>
      <c r="AH64" t="str">
        <f>"[["&amp;VLOOKUP($Q64,[2]材料辅助表!$H$27:$V$35,15,FALSE)&amp;","&amp;[2]材料辅助表!L$51&amp;"],["&amp;VLOOKUP($N64,[2]材料辅助表!$H$27:$V$35,15,FALSE)&amp;","&amp;[2]材料辅助表!I$51&amp;"],["&amp;VLOOKUP($O64,[2]材料辅助表!$H$27:$V$35,15,FALSE)&amp;","&amp;[2]材料辅助表!J$51&amp;"],["&amp;VLOOKUP($P64,[2]材料辅助表!$H$27:$V$35,14,FALSE)&amp;","&amp;[2]材料辅助表!K$51&amp;"]]"</f>
        <v>[[302407,27],[302405,45],[302404,45],[302302,30]]</v>
      </c>
      <c r="AI64" s="202" t="s">
        <v>15851</v>
      </c>
      <c r="AJ64" s="263" t="s">
        <v>11978</v>
      </c>
      <c r="AK64" s="263" t="s">
        <v>11978</v>
      </c>
      <c r="AL64" s="263" t="s">
        <v>11978</v>
      </c>
    </row>
    <row r="65" spans="1:38" ht="15" thickBot="1">
      <c r="A65">
        <v>2074</v>
      </c>
      <c r="B65" s="259" t="s">
        <v>15939</v>
      </c>
      <c r="C65" s="55" t="s">
        <v>15933</v>
      </c>
      <c r="D65" t="str">
        <f t="shared" si="0"/>
        <v>e_2074</v>
      </c>
      <c r="E65" t="s">
        <v>15940</v>
      </c>
      <c r="F65" t="str">
        <f t="shared" si="1"/>
        <v>NAME_2074</v>
      </c>
      <c r="G65" t="s">
        <v>11979</v>
      </c>
      <c r="H65">
        <v>6</v>
      </c>
      <c r="I65">
        <f>VLOOKUP(C65,'[2]怪兽属性表（不能直接调整）'!$A$2:$E$37,VLOOKUP([2]equipment!G65,[2]材料辅助表!$I$13:$K$16,3,FALSE),FALSE)</f>
        <v>452.5</v>
      </c>
      <c r="J65" t="str">
        <f>"["&amp;I65*[2]材料辅助表!$S$5&amp;","&amp;I65*[2]材料辅助表!$S$6&amp;","&amp;I65*[2]材料辅助表!$S$7&amp;","&amp;I65*[2]材料辅助表!$S$8&amp;","&amp;I65*[2]材料辅助表!$S$9&amp;","&amp;I65*[2]材料辅助表!$S$10&amp;","&amp;I65*[2]材料辅助表!$S$11&amp;","&amp;I65*[2]材料辅助表!$S$12&amp;","&amp;I65*[2]材料辅助表!$S$13&amp;","&amp;I65*[2]材料辅助表!$S$14&amp;","&amp;I65*[2]材料辅助表!$S$15&amp;","&amp;I65*[2]材料辅助表!$S$16&amp;","&amp;I65*[2]材料辅助表!$S$17&amp;","&amp;I65*[2]材料辅助表!$S$18&amp;","&amp;I65*[2]材料辅助表!$S$19&amp;"]"</f>
        <v>[135.75,158.375,181,203.625,226.25,248.875,271.5,294.125,316.75,339.375,362,384.625,407.25,429.875,452.5]</v>
      </c>
      <c r="K65">
        <v>7</v>
      </c>
      <c r="L65">
        <f>VLOOKUP(C65,'[2]怪兽属性表（不能直接调整）'!$A$2:$E$37,4,FALSE)</f>
        <v>1.8</v>
      </c>
      <c r="M65" t="str">
        <f>"["&amp;L65*[2]材料辅助表!$U$5&amp;","&amp;L65*[2]材料辅助表!$U$6&amp;","&amp;L65*[2]材料辅助表!$U$7&amp;","&amp;L65*[2]材料辅助表!$U$8&amp;","&amp;L65*[2]材料辅助表!$U$9&amp;","&amp;L65*[2]材料辅助表!$U$10&amp;","&amp;L65*[2]材料辅助表!$U$11&amp;","&amp;L65*[2]材料辅助表!$U$12&amp;","&amp;L65*[2]材料辅助表!$U$13&amp;","&amp;L65*[2]材料辅助表!$U$14&amp;","&amp;L65*[2]材料辅助表!$U$15&amp;","&amp;L65*[2]材料辅助表!$U$16&amp;","&amp;L65*[2]材料辅助表!$U$17&amp;","&amp;L65*[2]材料辅助表!$U$18&amp;","&amp;L65*[2]材料辅助表!$U$19&amp;"]"</f>
        <v>[0.27,0.315,0.36,0.405,0.45,0.495,0.54,0.585,0.63,0.675,0.72,0.765,0.81,0.855,0.9]</v>
      </c>
      <c r="N65" s="266">
        <v>6</v>
      </c>
      <c r="O65" s="267">
        <v>3</v>
      </c>
      <c r="P65" s="268">
        <v>4</v>
      </c>
      <c r="Q65" t="s">
        <v>15792</v>
      </c>
      <c r="R65" t="str">
        <f>"["&amp;VLOOKUP(AJ65,[2]特殊属性调整!$B$18:$D$25,3,FALSE)&amp;","&amp;VLOOKUP(AJ65,[2]特殊属性调整!$B$18:$D$25,2,FALSE)&amp;"]"</f>
        <v>[5,3]</v>
      </c>
      <c r="S65" t="str">
        <f>"["&amp;VLOOKUP(AK65,[2]特殊属性调整!$B$18:$D$25,3,FALSE)&amp;","&amp;VLOOKUP(AK65,[2]特殊属性调整!$B$18:$D$25,2,FALSE)*1.5&amp;"]"</f>
        <v>[5,4.5]</v>
      </c>
      <c r="T65" t="str">
        <f>"["&amp;VLOOKUP(AL65,[2]特殊属性调整!$B$18:$D$25,3,FALSE)&amp;","&amp;VLOOKUP(AL65,[2]特殊属性调整!$B$18:$D$25,2,FALSE)*2&amp;"]"</f>
        <v>[5,6]</v>
      </c>
      <c r="U65" t="str">
        <f>"[["&amp;VLOOKUP($N65,[2]材料辅助表!$H$27:$L$35,2,FALSE)&amp;","&amp;[2]材料辅助表!I$38&amp;"]]"</f>
        <v>[[301106,1]]</v>
      </c>
      <c r="V65" t="str">
        <f>"[["&amp;VLOOKUP($N65,[2]材料辅助表!$H$27:$L$35,3,FALSE)&amp;","&amp;[2]材料辅助表!I$39&amp;"]]"</f>
        <v>[[301206,3]]</v>
      </c>
      <c r="W65" t="str">
        <f>"[["&amp;VLOOKUP($Q65,[2]材料辅助表!$H$27:$L$35,4,FALSE)&amp;","&amp;[2]材料辅助表!L$40&amp;"],["&amp;VLOOKUP($N65,[2]材料辅助表!$H$27:$L$35,4,FALSE)&amp;","&amp;[2]材料辅助表!I$40&amp;"]]"</f>
        <v>[[301307,1],[301306,5]]</v>
      </c>
      <c r="X65" t="str">
        <f>"[["&amp;VLOOKUP($Q65,[2]材料辅助表!$H$27:$L$35,5,FALSE)&amp;","&amp;[2]材料辅助表!L$41&amp;"],["&amp;VLOOKUP($N65,[2]材料辅助表!$H$27:$L$35,5,FALSE)&amp;","&amp;[2]材料辅助表!I$41&amp;"]]"</f>
        <v>[[301407,2],[301406,8]]</v>
      </c>
      <c r="Y65" t="str">
        <f>"[["&amp;VLOOKUP($Q65,[2]材料辅助表!$H$27:$M$35,6,FALSE)&amp;","&amp;[2]材料辅助表!L$42&amp;"],["&amp;VLOOKUP($N65,[2]材料辅助表!$H$27:$M$35,6,FALSE)&amp;","&amp;[2]材料辅助表!I$42&amp;"],["&amp;VLOOKUP($O65,[2]材料辅助表!$H$27:$M$35,5,FALSE)&amp;","&amp;[2]材料辅助表!J$42&amp;"]]"</f>
        <v>[[301507,3],[301506,10],[301403,3]]</v>
      </c>
      <c r="Z65" t="str">
        <f>"[["&amp;VLOOKUP($Q65,[2]材料辅助表!$H$27:$N$35,7,FALSE)&amp;","&amp;[2]材料辅助表!L$43&amp;"],["&amp;VLOOKUP($N65,[2]材料辅助表!$H$27:$N$35,7,FALSE)&amp;","&amp;[2]材料辅助表!I$43&amp;"],["&amp;VLOOKUP($O65,[2]材料辅助表!$H$27:$N$35,6,FALSE)&amp;","&amp;[2]材料辅助表!J$43&amp;"]]"</f>
        <v>[[301607,5],[301606,15],[301503,5]]</v>
      </c>
      <c r="AA65" t="str">
        <f>"[["&amp;VLOOKUP($Q65,[2]材料辅助表!$H$27:$O$35,8,FALSE)&amp;","&amp;[2]材料辅助表!L$44&amp;"],["&amp;VLOOKUP($N65,[2]材料辅助表!$H$27:$O$35,8,FALSE)&amp;","&amp;[2]材料辅助表!I$44&amp;"],["&amp;VLOOKUP($O65,[2]材料辅助表!$H$27:$O$35,8,FALSE)&amp;","&amp;[2]材料辅助表!J$44&amp;"],["&amp;VLOOKUP($P65,[2]材料辅助表!$H$27:$P$35,7,FALSE)&amp;","&amp;[2]材料辅助表!K$44&amp;"]]"</f>
        <v>[[301707,8],[301706,10],[301703,10],[301604,5]]</v>
      </c>
      <c r="AB65" t="str">
        <f>"[["&amp;VLOOKUP($Q65,[2]材料辅助表!$H$27:$P$35,9,FALSE)&amp;","&amp;[2]材料辅助表!L$45&amp;"],["&amp;VLOOKUP($N65,[2]材料辅助表!$H$27:$P$35,9,FALSE)&amp;","&amp;[2]材料辅助表!I$45&amp;"],["&amp;VLOOKUP($O65,[2]材料辅助表!$H$27:$P$35,9,FALSE)&amp;","&amp;[2]材料辅助表!J$45&amp;"],["&amp;VLOOKUP($P65,[2]材料辅助表!$H$27:$P$35,8,FALSE)&amp;","&amp;[2]材料辅助表!K$45&amp;"]]"</f>
        <v>[[301807,10],[301806,15],[301803,15],[301704,8]]</v>
      </c>
      <c r="AC65" t="str">
        <f>"[["&amp;VLOOKUP($Q65,[2]材料辅助表!$H$27:$Q$35,10,FALSE)&amp;","&amp;[2]材料辅助表!L$46&amp;"],["&amp;VLOOKUP($N65,[2]材料辅助表!$H$27:$Q$35,10,FALSE)&amp;","&amp;[2]材料辅助表!I$46&amp;"],["&amp;VLOOKUP($O65,[2]材料辅助表!$H$27:$Q$35,10,FALSE)&amp;","&amp;[2]材料辅助表!J$46&amp;"],["&amp;VLOOKUP($P65,[2]材料辅助表!$H$27:$Q$35,9,FALSE)&amp;","&amp;[2]材料辅助表!K$46&amp;"]]"</f>
        <v>[[301907,12],[301906,18],[301903,18],[301804,10]]</v>
      </c>
      <c r="AD65" t="str">
        <f>"[["&amp;VLOOKUP($Q65,[2]材料辅助表!$H$27:$R$35,11,FALSE)&amp;","&amp;[2]材料辅助表!L$47&amp;"],["&amp;VLOOKUP($N65,[2]材料辅助表!$H$27:$R$35,11,FALSE)&amp;","&amp;[2]材料辅助表!I$47&amp;"],["&amp;VLOOKUP($O65,[2]材料辅助表!$H$27:$R$35,11,FALSE)&amp;","&amp;[2]材料辅助表!J$47&amp;"],["&amp;VLOOKUP($P65,[2]材料辅助表!$H$27:$R$35,10,FALSE)&amp;","&amp;[2]材料辅助表!K$47&amp;"]]"</f>
        <v>[[302007,15],[302006,25],[302003,25],[301904,12]]</v>
      </c>
      <c r="AE65" t="str">
        <f>"[["&amp;VLOOKUP($Q65,[2]材料辅助表!$H$27:$S$35,12,FALSE)&amp;","&amp;[2]材料辅助表!L$48&amp;"],["&amp;VLOOKUP($N65,[2]材料辅助表!$H$27:$S$35,12,FALSE)&amp;","&amp;[2]材料辅助表!I$48&amp;"],["&amp;VLOOKUP($O65,[2]材料辅助表!$H$27:$S$35,12,FALSE)&amp;","&amp;[2]材料辅助表!J$48&amp;"],["&amp;VLOOKUP($P65,[2]材料辅助表!$H$27:$S$35,11,FALSE)&amp;","&amp;[2]材料辅助表!K$48&amp;"]]"</f>
        <v>[[302107,18],[302106,30],[302103,30],[302004,15]]</v>
      </c>
      <c r="AF65" t="str">
        <f>"[["&amp;VLOOKUP($Q65,[2]材料辅助表!$H$27:$V$35,13,FALSE)&amp;","&amp;[2]材料辅助表!L$49&amp;"],["&amp;VLOOKUP($N65,[2]材料辅助表!$H$27:$V$35,13,FALSE)&amp;","&amp;[2]材料辅助表!I$49&amp;"],["&amp;VLOOKUP($O65,[2]材料辅助表!$H$27:$V$35,13,FALSE)&amp;","&amp;[2]材料辅助表!J$49&amp;"],["&amp;VLOOKUP($P65,[2]材料辅助表!$H$27:$V$35,12,FALSE)&amp;","&amp;[2]材料辅助表!K$49&amp;"]]"</f>
        <v>[[302207,21],[302206,35],[302203,35],[302104,18]]</v>
      </c>
      <c r="AG65" t="str">
        <f>"[["&amp;VLOOKUP($Q65,[2]材料辅助表!$H$27:$V$35,14,FALSE)&amp;","&amp;[2]材料辅助表!L$50&amp;"],["&amp;VLOOKUP($N65,[2]材料辅助表!$H$27:$V$35,14,FALSE)&amp;","&amp;[2]材料辅助表!I$50&amp;"],["&amp;VLOOKUP($O65,[2]材料辅助表!$H$27:$V$35,14,FALSE)&amp;","&amp;[2]材料辅助表!J$50&amp;"],["&amp;VLOOKUP($P65,[2]材料辅助表!$H$27:$V$35,13,FALSE)&amp;","&amp;[2]材料辅助表!K$50&amp;"]]"</f>
        <v>[[302307,24],[302306,40],[302303,40],[302204,25]]</v>
      </c>
      <c r="AH65" t="str">
        <f>"[["&amp;VLOOKUP($Q65,[2]材料辅助表!$H$27:$V$35,15,FALSE)&amp;","&amp;[2]材料辅助表!L$51&amp;"],["&amp;VLOOKUP($N65,[2]材料辅助表!$H$27:$V$35,15,FALSE)&amp;","&amp;[2]材料辅助表!I$51&amp;"],["&amp;VLOOKUP($O65,[2]材料辅助表!$H$27:$V$35,15,FALSE)&amp;","&amp;[2]材料辅助表!J$51&amp;"],["&amp;VLOOKUP($P65,[2]材料辅助表!$H$27:$V$35,14,FALSE)&amp;","&amp;[2]材料辅助表!K$51&amp;"]]"</f>
        <v>[[302407,27],[302406,45],[302403,45],[302304,30]]</v>
      </c>
      <c r="AI65" s="267" t="s">
        <v>15854</v>
      </c>
      <c r="AJ65" s="263" t="s">
        <v>11979</v>
      </c>
      <c r="AK65" s="263" t="s">
        <v>11979</v>
      </c>
      <c r="AL65" s="263" t="s">
        <v>11979</v>
      </c>
    </row>
    <row r="66" spans="1:38" ht="15" thickBot="1">
      <c r="A66">
        <v>2081</v>
      </c>
      <c r="B66" s="259" t="s">
        <v>15941</v>
      </c>
      <c r="C66" s="55" t="s">
        <v>15942</v>
      </c>
      <c r="D66" t="str">
        <f t="shared" si="0"/>
        <v>e_2081</v>
      </c>
      <c r="E66" t="s">
        <v>15874</v>
      </c>
      <c r="F66" t="str">
        <f t="shared" si="1"/>
        <v>NAME_2081</v>
      </c>
      <c r="G66" t="s">
        <v>11978</v>
      </c>
      <c r="H66">
        <v>3</v>
      </c>
      <c r="I66">
        <v>10.26</v>
      </c>
      <c r="J66" t="str">
        <f>"["&amp;I66*[2]材料辅助表!$S$5&amp;","&amp;I66*[2]材料辅助表!$S$6&amp;","&amp;I66*[2]材料辅助表!$S$7&amp;","&amp;I66*[2]材料辅助表!$S$8&amp;","&amp;I66*[2]材料辅助表!$S$9&amp;","&amp;I66*[2]材料辅助表!$S$10&amp;","&amp;I66*[2]材料辅助表!$S$11&amp;","&amp;I66*[2]材料辅助表!$S$12&amp;","&amp;I66*[2]材料辅助表!$S$13&amp;","&amp;I66*[2]材料辅助表!$S$14&amp;","&amp;I66*[2]材料辅助表!$S$15&amp;","&amp;I66*[2]材料辅助表!$S$16&amp;","&amp;I66*[2]材料辅助表!$S$17&amp;","&amp;I66*[2]材料辅助表!$S$18&amp;","&amp;I66*[2]材料辅助表!$S$19&amp;"]"</f>
        <v>[3.078,3.591,4.104,4.617,5.13,5.643,6.156,6.669,7.182,7.695,8.208,8.721,9.234,9.747,10.26]</v>
      </c>
      <c r="K66">
        <v>7</v>
      </c>
      <c r="L66">
        <v>5.4</v>
      </c>
      <c r="M66" t="str">
        <f>"["&amp;L66*[2]材料辅助表!$U$5&amp;","&amp;L66*[2]材料辅助表!$U$6&amp;","&amp;L66*[2]材料辅助表!$U$7&amp;","&amp;L66*[2]材料辅助表!$U$8&amp;","&amp;L66*[2]材料辅助表!$U$9&amp;","&amp;L66*[2]材料辅助表!$U$10&amp;","&amp;L66*[2]材料辅助表!$U$11&amp;","&amp;L66*[2]材料辅助表!$U$12&amp;","&amp;L66*[2]材料辅助表!$U$13&amp;","&amp;L66*[2]材料辅助表!$U$14&amp;","&amp;L66*[2]材料辅助表!$U$15&amp;","&amp;L66*[2]材料辅助表!$U$16&amp;","&amp;L66*[2]材料辅助表!$U$17&amp;","&amp;L66*[2]材料辅助表!$U$18&amp;","&amp;L66*[2]材料辅助表!$U$19&amp;"]"</f>
        <v>[0.81,0.945,1.08,1.215,1.35,1.485,1.62,1.755,1.89,2.025,2.16,2.295,2.43,2.565,2.7]</v>
      </c>
      <c r="N66" s="260">
        <v>1</v>
      </c>
      <c r="O66" s="261">
        <v>2</v>
      </c>
      <c r="P66" s="262">
        <v>4</v>
      </c>
      <c r="Q66" t="s">
        <v>15792</v>
      </c>
      <c r="R66" t="str">
        <f>"["&amp;VLOOKUP(AJ66,[2]特殊属性调整!$B$18:$D$25,3,FALSE)&amp;","&amp;VLOOKUP(AJ66,[2]特殊属性调整!$B$18:$D$25,2,FALSE)&amp;"]"</f>
        <v>[2,3]</v>
      </c>
      <c r="S66" t="str">
        <f>"["&amp;VLOOKUP(AK66,[2]特殊属性调整!$B$18:$D$25,3,FALSE)&amp;","&amp;VLOOKUP(AK66,[2]特殊属性调整!$B$18:$D$25,2,FALSE)*1.5&amp;"]"</f>
        <v>[2,4.5]</v>
      </c>
      <c r="T66" t="str">
        <f>"["&amp;VLOOKUP(AL67,[2]特殊属性调整!$B$18:$D$25,3,FALSE)&amp;","&amp;VLOOKUP(AL67,[2]特殊属性调整!$B$18:$D$25,2,FALSE)*2&amp;"]"</f>
        <v>[5,6]</v>
      </c>
      <c r="U66" t="str">
        <f>"[["&amp;VLOOKUP($N66,[2]材料辅助表!$H$27:$L$35,2,FALSE)&amp;","&amp;[2]材料辅助表!I$38&amp;"]]"</f>
        <v>[[301101,1]]</v>
      </c>
      <c r="V66" t="str">
        <f>"[["&amp;VLOOKUP($N66,[2]材料辅助表!$H$27:$L$35,3,FALSE)&amp;","&amp;[2]材料辅助表!I$39&amp;"]]"</f>
        <v>[[301201,3]]</v>
      </c>
      <c r="W66" t="str">
        <f>"[["&amp;VLOOKUP($Q66,[2]材料辅助表!$H$27:$L$35,4,FALSE)&amp;","&amp;[2]材料辅助表!L$40&amp;"],["&amp;VLOOKUP($N66,[2]材料辅助表!$H$27:$L$35,4,FALSE)&amp;","&amp;[2]材料辅助表!I$40&amp;"]]"</f>
        <v>[[301307,1],[301301,5]]</v>
      </c>
      <c r="X66" t="str">
        <f>"[["&amp;VLOOKUP($Q66,[2]材料辅助表!$H$27:$L$35,5,FALSE)&amp;","&amp;[2]材料辅助表!L$41&amp;"],["&amp;VLOOKUP($N66,[2]材料辅助表!$H$27:$L$35,5,FALSE)&amp;","&amp;[2]材料辅助表!I$41&amp;"]]"</f>
        <v>[[301407,2],[301401,8]]</v>
      </c>
      <c r="Y66" t="str">
        <f>"[["&amp;VLOOKUP($Q66,[2]材料辅助表!$H$27:$M$35,6,FALSE)&amp;","&amp;[2]材料辅助表!L$42&amp;"],["&amp;VLOOKUP($N66,[2]材料辅助表!$H$27:$M$35,6,FALSE)&amp;","&amp;[2]材料辅助表!I$42&amp;"],["&amp;VLOOKUP($O66,[2]材料辅助表!$H$27:$M$35,5,FALSE)&amp;","&amp;[2]材料辅助表!J$42&amp;"]]"</f>
        <v>[[301507,3],[301501,10],[301402,3]]</v>
      </c>
      <c r="Z66" t="str">
        <f>"[["&amp;VLOOKUP($Q66,[2]材料辅助表!$H$27:$N$35,7,FALSE)&amp;","&amp;[2]材料辅助表!L$43&amp;"],["&amp;VLOOKUP($N66,[2]材料辅助表!$H$27:$N$35,7,FALSE)&amp;","&amp;[2]材料辅助表!I$43&amp;"],["&amp;VLOOKUP($O66,[2]材料辅助表!$H$27:$N$35,6,FALSE)&amp;","&amp;[2]材料辅助表!J$43&amp;"]]"</f>
        <v>[[301607,5],[301601,15],[301502,5]]</v>
      </c>
      <c r="AA66" t="str">
        <f>"[["&amp;VLOOKUP($Q66,[2]材料辅助表!$H$27:$O$35,8,FALSE)&amp;","&amp;[2]材料辅助表!L$44&amp;"],["&amp;VLOOKUP($N66,[2]材料辅助表!$H$27:$O$35,8,FALSE)&amp;","&amp;[2]材料辅助表!I$44&amp;"],["&amp;VLOOKUP($O66,[2]材料辅助表!$H$27:$O$35,8,FALSE)&amp;","&amp;[2]材料辅助表!J$44&amp;"],["&amp;VLOOKUP($P66,[2]材料辅助表!$H$27:$P$35,7,FALSE)&amp;","&amp;[2]材料辅助表!K$44&amp;"]]"</f>
        <v>[[301707,8],[301701,10],[301702,10],[301604,5]]</v>
      </c>
      <c r="AB66" t="str">
        <f>"[["&amp;VLOOKUP($Q66,[2]材料辅助表!$H$27:$P$35,9,FALSE)&amp;","&amp;[2]材料辅助表!L$45&amp;"],["&amp;VLOOKUP($N66,[2]材料辅助表!$H$27:$P$35,9,FALSE)&amp;","&amp;[2]材料辅助表!I$45&amp;"],["&amp;VLOOKUP($O66,[2]材料辅助表!$H$27:$P$35,9,FALSE)&amp;","&amp;[2]材料辅助表!J$45&amp;"],["&amp;VLOOKUP($P66,[2]材料辅助表!$H$27:$P$35,8,FALSE)&amp;","&amp;[2]材料辅助表!K$45&amp;"]]"</f>
        <v>[[301807,10],[301801,15],[301802,15],[301704,8]]</v>
      </c>
      <c r="AC66" t="str">
        <f>"[["&amp;VLOOKUP($Q66,[2]材料辅助表!$H$27:$Q$35,10,FALSE)&amp;","&amp;[2]材料辅助表!L$46&amp;"],["&amp;VLOOKUP($N66,[2]材料辅助表!$H$27:$Q$35,10,FALSE)&amp;","&amp;[2]材料辅助表!I$46&amp;"],["&amp;VLOOKUP($O66,[2]材料辅助表!$H$27:$Q$35,10,FALSE)&amp;","&amp;[2]材料辅助表!J$46&amp;"],["&amp;VLOOKUP($P66,[2]材料辅助表!$H$27:$Q$35,9,FALSE)&amp;","&amp;[2]材料辅助表!K$46&amp;"]]"</f>
        <v>[[301907,12],[301901,18],[301902,18],[301804,10]]</v>
      </c>
      <c r="AD66" t="str">
        <f>"[["&amp;VLOOKUP($Q66,[2]材料辅助表!$H$27:$R$35,11,FALSE)&amp;","&amp;[2]材料辅助表!L$47&amp;"],["&amp;VLOOKUP($N66,[2]材料辅助表!$H$27:$R$35,11,FALSE)&amp;","&amp;[2]材料辅助表!I$47&amp;"],["&amp;VLOOKUP($O66,[2]材料辅助表!$H$27:$R$35,11,FALSE)&amp;","&amp;[2]材料辅助表!J$47&amp;"],["&amp;VLOOKUP($P66,[2]材料辅助表!$H$27:$R$35,10,FALSE)&amp;","&amp;[2]材料辅助表!K$47&amp;"]]"</f>
        <v>[[302007,15],[302001,25],[302002,25],[301904,12]]</v>
      </c>
      <c r="AE66" t="str">
        <f>"[["&amp;VLOOKUP($Q66,[2]材料辅助表!$H$27:$S$35,12,FALSE)&amp;","&amp;[2]材料辅助表!L$48&amp;"],["&amp;VLOOKUP($N66,[2]材料辅助表!$H$27:$S$35,12,FALSE)&amp;","&amp;[2]材料辅助表!I$48&amp;"],["&amp;VLOOKUP($O66,[2]材料辅助表!$H$27:$S$35,12,FALSE)&amp;","&amp;[2]材料辅助表!J$48&amp;"],["&amp;VLOOKUP($P66,[2]材料辅助表!$H$27:$S$35,11,FALSE)&amp;","&amp;[2]材料辅助表!K$48&amp;"]]"</f>
        <v>[[302107,18],[302101,30],[302102,30],[302004,15]]</v>
      </c>
      <c r="AF66" t="str">
        <f>"[["&amp;VLOOKUP($Q66,[2]材料辅助表!$H$27:$V$35,13,FALSE)&amp;","&amp;[2]材料辅助表!L$49&amp;"],["&amp;VLOOKUP($N66,[2]材料辅助表!$H$27:$V$35,13,FALSE)&amp;","&amp;[2]材料辅助表!I$49&amp;"],["&amp;VLOOKUP($O66,[2]材料辅助表!$H$27:$V$35,13,FALSE)&amp;","&amp;[2]材料辅助表!J$49&amp;"],["&amp;VLOOKUP($P66,[2]材料辅助表!$H$27:$V$35,12,FALSE)&amp;","&amp;[2]材料辅助表!K$49&amp;"]]"</f>
        <v>[[302207,21],[302201,35],[302202,35],[302104,18]]</v>
      </c>
      <c r="AG66" t="str">
        <f>"[["&amp;VLOOKUP($Q66,[2]材料辅助表!$H$27:$V$35,14,FALSE)&amp;","&amp;[2]材料辅助表!L$50&amp;"],["&amp;VLOOKUP($N66,[2]材料辅助表!$H$27:$V$35,14,FALSE)&amp;","&amp;[2]材料辅助表!I$50&amp;"],["&amp;VLOOKUP($O66,[2]材料辅助表!$H$27:$V$35,14,FALSE)&amp;","&amp;[2]材料辅助表!J$50&amp;"],["&amp;VLOOKUP($P66,[2]材料辅助表!$H$27:$V$35,13,FALSE)&amp;","&amp;[2]材料辅助表!K$50&amp;"]]"</f>
        <v>[[302307,24],[302301,40],[302302,40],[302204,25]]</v>
      </c>
      <c r="AH66" t="str">
        <f>"[["&amp;VLOOKUP($Q66,[2]材料辅助表!$H$27:$V$35,15,FALSE)&amp;","&amp;[2]材料辅助表!L$51&amp;"],["&amp;VLOOKUP($N66,[2]材料辅助表!$H$27:$V$35,15,FALSE)&amp;","&amp;[2]材料辅助表!I$51&amp;"],["&amp;VLOOKUP($O66,[2]材料辅助表!$H$27:$V$35,15,FALSE)&amp;","&amp;[2]材料辅助表!J$51&amp;"],["&amp;VLOOKUP($P66,[2]材料辅助表!$H$27:$V$35,14,FALSE)&amp;","&amp;[2]材料辅助表!K$51&amp;"]]"</f>
        <v>[[302407,27],[302401,45],[302402,45],[302304,30]]</v>
      </c>
      <c r="AI66" s="261" t="s">
        <v>15793</v>
      </c>
      <c r="AJ66" s="263" t="s">
        <v>11978</v>
      </c>
      <c r="AK66" s="263" t="s">
        <v>11978</v>
      </c>
      <c r="AL66" s="263" t="s">
        <v>11978</v>
      </c>
    </row>
    <row r="67" spans="1:38" ht="15" thickBot="1">
      <c r="A67">
        <v>2082</v>
      </c>
      <c r="B67" s="259" t="s">
        <v>15943</v>
      </c>
      <c r="C67" s="55" t="s">
        <v>15942</v>
      </c>
      <c r="D67" t="str">
        <f t="shared" si="0"/>
        <v>e_2082</v>
      </c>
      <c r="E67" t="s">
        <v>15875</v>
      </c>
      <c r="F67" t="str">
        <f t="shared" si="1"/>
        <v>NAME_2082</v>
      </c>
      <c r="G67" t="s">
        <v>11979</v>
      </c>
      <c r="H67">
        <v>6</v>
      </c>
      <c r="I67">
        <v>84.4</v>
      </c>
      <c r="J67" t="str">
        <f>"["&amp;I67*[2]材料辅助表!$S$5&amp;","&amp;I67*[2]材料辅助表!$S$6&amp;","&amp;I67*[2]材料辅助表!$S$7&amp;","&amp;I67*[2]材料辅助表!$S$8&amp;","&amp;I67*[2]材料辅助表!$S$9&amp;","&amp;I67*[2]材料辅助表!$S$10&amp;","&amp;I67*[2]材料辅助表!$S$11&amp;","&amp;I67*[2]材料辅助表!$S$12&amp;","&amp;I67*[2]材料辅助表!$S$13&amp;","&amp;I67*[2]材料辅助表!$S$14&amp;","&amp;I67*[2]材料辅助表!$S$15&amp;","&amp;I67*[2]材料辅助表!$S$16&amp;","&amp;I67*[2]材料辅助表!$S$17&amp;","&amp;I67*[2]材料辅助表!$S$18&amp;","&amp;I67*[2]材料辅助表!$S$19&amp;"]"</f>
        <v>[25.32,29.54,33.76,37.98,42.2,46.42,50.64,54.86,59.08,63.3,67.52,71.74,75.96,80.18,84.4]</v>
      </c>
      <c r="K67">
        <v>7</v>
      </c>
      <c r="L67">
        <v>5.4</v>
      </c>
      <c r="M67" t="str">
        <f>"["&amp;L67*[2]材料辅助表!$U$5&amp;","&amp;L67*[2]材料辅助表!$U$6&amp;","&amp;L67*[2]材料辅助表!$U$7&amp;","&amp;L67*[2]材料辅助表!$U$8&amp;","&amp;L67*[2]材料辅助表!$U$9&amp;","&amp;L67*[2]材料辅助表!$U$10&amp;","&amp;L67*[2]材料辅助表!$U$11&amp;","&amp;L67*[2]材料辅助表!$U$12&amp;","&amp;L67*[2]材料辅助表!$U$13&amp;","&amp;L67*[2]材料辅助表!$U$14&amp;","&amp;L67*[2]材料辅助表!$U$15&amp;","&amp;L67*[2]材料辅助表!$U$16&amp;","&amp;L67*[2]材料辅助表!$U$17&amp;","&amp;L67*[2]材料辅助表!$U$18&amp;","&amp;L67*[2]材料辅助表!$U$19&amp;"]"</f>
        <v>[0.81,0.945,1.08,1.215,1.35,1.485,1.62,1.755,1.89,2.025,2.16,2.295,2.43,2.565,2.7]</v>
      </c>
      <c r="N67" s="264">
        <v>2</v>
      </c>
      <c r="O67" s="202">
        <v>1</v>
      </c>
      <c r="P67" s="265">
        <v>3</v>
      </c>
      <c r="Q67" t="s">
        <v>15792</v>
      </c>
      <c r="R67" t="str">
        <f>"["&amp;VLOOKUP(AJ67,[2]特殊属性调整!$B$18:$D$25,3,FALSE)&amp;","&amp;VLOOKUP(AJ67,[2]特殊属性调整!$B$18:$D$25,2,FALSE)&amp;"]"</f>
        <v>[5,3]</v>
      </c>
      <c r="S67" t="str">
        <f>"["&amp;VLOOKUP(AK67,[2]特殊属性调整!$B$18:$D$25,3,FALSE)&amp;","&amp;VLOOKUP(AK67,[2]特殊属性调整!$B$18:$D$25,2,FALSE)*1.5&amp;"]"</f>
        <v>[5,4.5]</v>
      </c>
      <c r="T67" t="str">
        <f>"["&amp;VLOOKUP(AL66,[2]特殊属性调整!$B$18:$D$25,3,FALSE)&amp;","&amp;VLOOKUP(AL66,[2]特殊属性调整!$B$18:$D$25,2,FALSE)*2&amp;"]"</f>
        <v>[2,6]</v>
      </c>
      <c r="U67" t="str">
        <f>"[["&amp;VLOOKUP($N67,[2]材料辅助表!$H$27:$L$35,2,FALSE)&amp;","&amp;[2]材料辅助表!I$38&amp;"]]"</f>
        <v>[[301102,1]]</v>
      </c>
      <c r="V67" t="str">
        <f>"[["&amp;VLOOKUP($N67,[2]材料辅助表!$H$27:$L$35,3,FALSE)&amp;","&amp;[2]材料辅助表!I$39&amp;"]]"</f>
        <v>[[301202,3]]</v>
      </c>
      <c r="W67" t="str">
        <f>"[["&amp;VLOOKUP($Q67,[2]材料辅助表!$H$27:$L$35,4,FALSE)&amp;","&amp;[2]材料辅助表!L$40&amp;"],["&amp;VLOOKUP($N67,[2]材料辅助表!$H$27:$L$35,4,FALSE)&amp;","&amp;[2]材料辅助表!I$40&amp;"]]"</f>
        <v>[[301307,1],[301302,5]]</v>
      </c>
      <c r="X67" t="str">
        <f>"[["&amp;VLOOKUP($Q67,[2]材料辅助表!$H$27:$L$35,5,FALSE)&amp;","&amp;[2]材料辅助表!L$41&amp;"],["&amp;VLOOKUP($N67,[2]材料辅助表!$H$27:$L$35,5,FALSE)&amp;","&amp;[2]材料辅助表!I$41&amp;"]]"</f>
        <v>[[301407,2],[301402,8]]</v>
      </c>
      <c r="Y67" t="str">
        <f>"[["&amp;VLOOKUP($Q67,[2]材料辅助表!$H$27:$M$35,6,FALSE)&amp;","&amp;[2]材料辅助表!L$42&amp;"],["&amp;VLOOKUP($N67,[2]材料辅助表!$H$27:$M$35,6,FALSE)&amp;","&amp;[2]材料辅助表!I$42&amp;"],["&amp;VLOOKUP($O67,[2]材料辅助表!$H$27:$M$35,5,FALSE)&amp;","&amp;[2]材料辅助表!J$42&amp;"]]"</f>
        <v>[[301507,3],[301502,10],[301401,3]]</v>
      </c>
      <c r="Z67" t="str">
        <f>"[["&amp;VLOOKUP($Q67,[2]材料辅助表!$H$27:$N$35,7,FALSE)&amp;","&amp;[2]材料辅助表!L$43&amp;"],["&amp;VLOOKUP($N67,[2]材料辅助表!$H$27:$N$35,7,FALSE)&amp;","&amp;[2]材料辅助表!I$43&amp;"],["&amp;VLOOKUP($O67,[2]材料辅助表!$H$27:$N$35,6,FALSE)&amp;","&amp;[2]材料辅助表!J$43&amp;"]]"</f>
        <v>[[301607,5],[301602,15],[301501,5]]</v>
      </c>
      <c r="AA67" t="str">
        <f>"[["&amp;VLOOKUP($Q67,[2]材料辅助表!$H$27:$O$35,8,FALSE)&amp;","&amp;[2]材料辅助表!L$44&amp;"],["&amp;VLOOKUP($N67,[2]材料辅助表!$H$27:$O$35,8,FALSE)&amp;","&amp;[2]材料辅助表!I$44&amp;"],["&amp;VLOOKUP($O67,[2]材料辅助表!$H$27:$O$35,8,FALSE)&amp;","&amp;[2]材料辅助表!J$44&amp;"],["&amp;VLOOKUP($P67,[2]材料辅助表!$H$27:$P$35,7,FALSE)&amp;","&amp;[2]材料辅助表!K$44&amp;"]]"</f>
        <v>[[301707,8],[301702,10],[301701,10],[301603,5]]</v>
      </c>
      <c r="AB67" t="str">
        <f>"[["&amp;VLOOKUP($Q67,[2]材料辅助表!$H$27:$P$35,9,FALSE)&amp;","&amp;[2]材料辅助表!L$45&amp;"],["&amp;VLOOKUP($N67,[2]材料辅助表!$H$27:$P$35,9,FALSE)&amp;","&amp;[2]材料辅助表!I$45&amp;"],["&amp;VLOOKUP($O67,[2]材料辅助表!$H$27:$P$35,9,FALSE)&amp;","&amp;[2]材料辅助表!J$45&amp;"],["&amp;VLOOKUP($P67,[2]材料辅助表!$H$27:$P$35,8,FALSE)&amp;","&amp;[2]材料辅助表!K$45&amp;"]]"</f>
        <v>[[301807,10],[301802,15],[301801,15],[301703,8]]</v>
      </c>
      <c r="AC67" t="str">
        <f>"[["&amp;VLOOKUP($Q67,[2]材料辅助表!$H$27:$Q$35,10,FALSE)&amp;","&amp;[2]材料辅助表!L$46&amp;"],["&amp;VLOOKUP($N67,[2]材料辅助表!$H$27:$Q$35,10,FALSE)&amp;","&amp;[2]材料辅助表!I$46&amp;"],["&amp;VLOOKUP($O67,[2]材料辅助表!$H$27:$Q$35,10,FALSE)&amp;","&amp;[2]材料辅助表!J$46&amp;"],["&amp;VLOOKUP($P67,[2]材料辅助表!$H$27:$Q$35,9,FALSE)&amp;","&amp;[2]材料辅助表!K$46&amp;"]]"</f>
        <v>[[301907,12],[301902,18],[301901,18],[301803,10]]</v>
      </c>
      <c r="AD67" t="str">
        <f>"[["&amp;VLOOKUP($Q67,[2]材料辅助表!$H$27:$R$35,11,FALSE)&amp;","&amp;[2]材料辅助表!L$47&amp;"],["&amp;VLOOKUP($N67,[2]材料辅助表!$H$27:$R$35,11,FALSE)&amp;","&amp;[2]材料辅助表!I$47&amp;"],["&amp;VLOOKUP($O67,[2]材料辅助表!$H$27:$R$35,11,FALSE)&amp;","&amp;[2]材料辅助表!J$47&amp;"],["&amp;VLOOKUP($P67,[2]材料辅助表!$H$27:$R$35,10,FALSE)&amp;","&amp;[2]材料辅助表!K$47&amp;"]]"</f>
        <v>[[302007,15],[302002,25],[302001,25],[301903,12]]</v>
      </c>
      <c r="AE67" t="str">
        <f>"[["&amp;VLOOKUP($Q67,[2]材料辅助表!$H$27:$S$35,12,FALSE)&amp;","&amp;[2]材料辅助表!L$48&amp;"],["&amp;VLOOKUP($N67,[2]材料辅助表!$H$27:$S$35,12,FALSE)&amp;","&amp;[2]材料辅助表!I$48&amp;"],["&amp;VLOOKUP($O67,[2]材料辅助表!$H$27:$S$35,12,FALSE)&amp;","&amp;[2]材料辅助表!J$48&amp;"],["&amp;VLOOKUP($P67,[2]材料辅助表!$H$27:$S$35,11,FALSE)&amp;","&amp;[2]材料辅助表!K$48&amp;"]]"</f>
        <v>[[302107,18],[302102,30],[302101,30],[302003,15]]</v>
      </c>
      <c r="AF67" t="str">
        <f>"[["&amp;VLOOKUP($Q67,[2]材料辅助表!$H$27:$V$35,13,FALSE)&amp;","&amp;[2]材料辅助表!L$49&amp;"],["&amp;VLOOKUP($N67,[2]材料辅助表!$H$27:$V$35,13,FALSE)&amp;","&amp;[2]材料辅助表!I$49&amp;"],["&amp;VLOOKUP($O67,[2]材料辅助表!$H$27:$V$35,13,FALSE)&amp;","&amp;[2]材料辅助表!J$49&amp;"],["&amp;VLOOKUP($P67,[2]材料辅助表!$H$27:$V$35,12,FALSE)&amp;","&amp;[2]材料辅助表!K$49&amp;"]]"</f>
        <v>[[302207,21],[302202,35],[302201,35],[302103,18]]</v>
      </c>
      <c r="AG67" t="str">
        <f>"[["&amp;VLOOKUP($Q67,[2]材料辅助表!$H$27:$V$35,14,FALSE)&amp;","&amp;[2]材料辅助表!L$50&amp;"],["&amp;VLOOKUP($N67,[2]材料辅助表!$H$27:$V$35,14,FALSE)&amp;","&amp;[2]材料辅助表!I$50&amp;"],["&amp;VLOOKUP($O67,[2]材料辅助表!$H$27:$V$35,14,FALSE)&amp;","&amp;[2]材料辅助表!J$50&amp;"],["&amp;VLOOKUP($P67,[2]材料辅助表!$H$27:$V$35,13,FALSE)&amp;","&amp;[2]材料辅助表!K$50&amp;"]]"</f>
        <v>[[302307,24],[302302,40],[302301,40],[302203,25]]</v>
      </c>
      <c r="AH67" t="str">
        <f>"[["&amp;VLOOKUP($Q67,[2]材料辅助表!$H$27:$V$35,15,FALSE)&amp;","&amp;[2]材料辅助表!L$51&amp;"],["&amp;VLOOKUP($N67,[2]材料辅助表!$H$27:$V$35,15,FALSE)&amp;","&amp;[2]材料辅助表!I$51&amp;"],["&amp;VLOOKUP($O67,[2]材料辅助表!$H$27:$V$35,15,FALSE)&amp;","&amp;[2]材料辅助表!J$51&amp;"],["&amp;VLOOKUP($P67,[2]材料辅助表!$H$27:$V$35,14,FALSE)&amp;","&amp;[2]材料辅助表!K$51&amp;"]]"</f>
        <v>[[302407,27],[302402,45],[302401,45],[302303,30]]</v>
      </c>
      <c r="AI67" s="202" t="s">
        <v>15796</v>
      </c>
      <c r="AJ67" s="263" t="s">
        <v>11979</v>
      </c>
      <c r="AK67" s="263" t="s">
        <v>11979</v>
      </c>
      <c r="AL67" s="263" t="s">
        <v>11979</v>
      </c>
    </row>
    <row r="68" spans="1:38" ht="15" thickBot="1">
      <c r="A68">
        <v>2083</v>
      </c>
      <c r="B68" s="259" t="s">
        <v>15944</v>
      </c>
      <c r="C68" s="55" t="s">
        <v>15942</v>
      </c>
      <c r="D68" t="str">
        <f t="shared" si="0"/>
        <v>e_2083</v>
      </c>
      <c r="E68" t="s">
        <v>15876</v>
      </c>
      <c r="F68" t="str">
        <f t="shared" si="1"/>
        <v>NAME_2083</v>
      </c>
      <c r="G68" t="s">
        <v>11978</v>
      </c>
      <c r="H68">
        <v>3</v>
      </c>
      <c r="I68">
        <v>10.26</v>
      </c>
      <c r="J68" t="str">
        <f>"["&amp;I68*[2]材料辅助表!$S$5&amp;","&amp;I68*[2]材料辅助表!$S$6&amp;","&amp;I68*[2]材料辅助表!$S$7&amp;","&amp;I68*[2]材料辅助表!$S$8&amp;","&amp;I68*[2]材料辅助表!$S$9&amp;","&amp;I68*[2]材料辅助表!$S$10&amp;","&amp;I68*[2]材料辅助表!$S$11&amp;","&amp;I68*[2]材料辅助表!$S$12&amp;","&amp;I68*[2]材料辅助表!$S$13&amp;","&amp;I68*[2]材料辅助表!$S$14&amp;","&amp;I68*[2]材料辅助表!$S$15&amp;","&amp;I68*[2]材料辅助表!$S$16&amp;","&amp;I68*[2]材料辅助表!$S$17&amp;","&amp;I68*[2]材料辅助表!$S$18&amp;","&amp;I68*[2]材料辅助表!$S$19&amp;"]"</f>
        <v>[3.078,3.591,4.104,4.617,5.13,5.643,6.156,6.669,7.182,7.695,8.208,8.721,9.234,9.747,10.26]</v>
      </c>
      <c r="K68">
        <v>7</v>
      </c>
      <c r="L68">
        <v>5.4</v>
      </c>
      <c r="M68" t="str">
        <f>"["&amp;L68*[2]材料辅助表!$U$5&amp;","&amp;L68*[2]材料辅助表!$U$6&amp;","&amp;L68*[2]材料辅助表!$U$7&amp;","&amp;L68*[2]材料辅助表!$U$8&amp;","&amp;L68*[2]材料辅助表!$U$9&amp;","&amp;L68*[2]材料辅助表!$U$10&amp;","&amp;L68*[2]材料辅助表!$U$11&amp;","&amp;L68*[2]材料辅助表!$U$12&amp;","&amp;L68*[2]材料辅助表!$U$13&amp;","&amp;L68*[2]材料辅助表!$U$14&amp;","&amp;L68*[2]材料辅助表!$U$15&amp;","&amp;L68*[2]材料辅助表!$U$16&amp;","&amp;L68*[2]材料辅助表!$U$17&amp;","&amp;L68*[2]材料辅助表!$U$18&amp;","&amp;L68*[2]材料辅助表!$U$19&amp;"]"</f>
        <v>[0.81,0.945,1.08,1.215,1.35,1.485,1.62,1.755,1.89,2.025,2.16,2.295,2.43,2.565,2.7]</v>
      </c>
      <c r="N68" s="271">
        <v>5</v>
      </c>
      <c r="O68" s="202">
        <v>4</v>
      </c>
      <c r="P68" s="265">
        <v>2</v>
      </c>
      <c r="Q68" t="s">
        <v>15792</v>
      </c>
      <c r="R68" t="str">
        <f>"["&amp;VLOOKUP(AJ68,[2]特殊属性调整!$B$18:$D$25,3,FALSE)&amp;","&amp;VLOOKUP(AJ68,[2]特殊属性调整!$B$18:$D$25,2,FALSE)&amp;"]"</f>
        <v>[2,3]</v>
      </c>
      <c r="S68" t="str">
        <f>"["&amp;VLOOKUP(AK68,[2]特殊属性调整!$B$18:$D$25,3,FALSE)&amp;","&amp;VLOOKUP(AK68,[2]特殊属性调整!$B$18:$D$25,2,FALSE)*1.5&amp;"]"</f>
        <v>[2,4.5]</v>
      </c>
      <c r="T68" t="str">
        <f>"["&amp;VLOOKUP(AL68,[2]特殊属性调整!$B$18:$D$25,3,FALSE)&amp;","&amp;VLOOKUP(AL68,[2]特殊属性调整!$B$18:$D$25,2,FALSE)*2&amp;"]"</f>
        <v>[2,6]</v>
      </c>
      <c r="U68" t="str">
        <f>"[["&amp;VLOOKUP($N68,[2]材料辅助表!$H$27:$L$35,2,FALSE)&amp;","&amp;[2]材料辅助表!I$38&amp;"]]"</f>
        <v>[[301105,1]]</v>
      </c>
      <c r="V68" t="str">
        <f>"[["&amp;VLOOKUP($N68,[2]材料辅助表!$H$27:$L$35,3,FALSE)&amp;","&amp;[2]材料辅助表!I$39&amp;"]]"</f>
        <v>[[301205,3]]</v>
      </c>
      <c r="W68" t="str">
        <f>"[["&amp;VLOOKUP($Q68,[2]材料辅助表!$H$27:$L$35,4,FALSE)&amp;","&amp;[2]材料辅助表!L$40&amp;"],["&amp;VLOOKUP($N68,[2]材料辅助表!$H$27:$L$35,4,FALSE)&amp;","&amp;[2]材料辅助表!I$40&amp;"]]"</f>
        <v>[[301307,1],[301305,5]]</v>
      </c>
      <c r="X68" t="str">
        <f>"[["&amp;VLOOKUP($Q68,[2]材料辅助表!$H$27:$L$35,5,FALSE)&amp;","&amp;[2]材料辅助表!L$41&amp;"],["&amp;VLOOKUP($N68,[2]材料辅助表!$H$27:$L$35,5,FALSE)&amp;","&amp;[2]材料辅助表!I$41&amp;"]]"</f>
        <v>[[301407,2],[301405,8]]</v>
      </c>
      <c r="Y68" t="str">
        <f>"[["&amp;VLOOKUP($Q68,[2]材料辅助表!$H$27:$M$35,6,FALSE)&amp;","&amp;[2]材料辅助表!L$42&amp;"],["&amp;VLOOKUP($N68,[2]材料辅助表!$H$27:$M$35,6,FALSE)&amp;","&amp;[2]材料辅助表!I$42&amp;"],["&amp;VLOOKUP($O68,[2]材料辅助表!$H$27:$M$35,5,FALSE)&amp;","&amp;[2]材料辅助表!J$42&amp;"]]"</f>
        <v>[[301507,3],[301505,10],[301404,3]]</v>
      </c>
      <c r="Z68" t="str">
        <f>"[["&amp;VLOOKUP($Q68,[2]材料辅助表!$H$27:$N$35,7,FALSE)&amp;","&amp;[2]材料辅助表!L$43&amp;"],["&amp;VLOOKUP($N68,[2]材料辅助表!$H$27:$N$35,7,FALSE)&amp;","&amp;[2]材料辅助表!I$43&amp;"],["&amp;VLOOKUP($O68,[2]材料辅助表!$H$27:$N$35,6,FALSE)&amp;","&amp;[2]材料辅助表!J$43&amp;"]]"</f>
        <v>[[301607,5],[301605,15],[301504,5]]</v>
      </c>
      <c r="AA68" t="str">
        <f>"[["&amp;VLOOKUP($Q68,[2]材料辅助表!$H$27:$O$35,8,FALSE)&amp;","&amp;[2]材料辅助表!L$44&amp;"],["&amp;VLOOKUP($N68,[2]材料辅助表!$H$27:$O$35,8,FALSE)&amp;","&amp;[2]材料辅助表!I$44&amp;"],["&amp;VLOOKUP($O68,[2]材料辅助表!$H$27:$O$35,8,FALSE)&amp;","&amp;[2]材料辅助表!J$44&amp;"],["&amp;VLOOKUP($P68,[2]材料辅助表!$H$27:$P$35,7,FALSE)&amp;","&amp;[2]材料辅助表!K$44&amp;"]]"</f>
        <v>[[301707,8],[301705,10],[301704,10],[301602,5]]</v>
      </c>
      <c r="AB68" t="str">
        <f>"[["&amp;VLOOKUP($Q68,[2]材料辅助表!$H$27:$P$35,9,FALSE)&amp;","&amp;[2]材料辅助表!L$45&amp;"],["&amp;VLOOKUP($N68,[2]材料辅助表!$H$27:$P$35,9,FALSE)&amp;","&amp;[2]材料辅助表!I$45&amp;"],["&amp;VLOOKUP($O68,[2]材料辅助表!$H$27:$P$35,9,FALSE)&amp;","&amp;[2]材料辅助表!J$45&amp;"],["&amp;VLOOKUP($P68,[2]材料辅助表!$H$27:$P$35,8,FALSE)&amp;","&amp;[2]材料辅助表!K$45&amp;"]]"</f>
        <v>[[301807,10],[301805,15],[301804,15],[301702,8]]</v>
      </c>
      <c r="AC68" t="str">
        <f>"[["&amp;VLOOKUP($Q68,[2]材料辅助表!$H$27:$Q$35,10,FALSE)&amp;","&amp;[2]材料辅助表!L$46&amp;"],["&amp;VLOOKUP($N68,[2]材料辅助表!$H$27:$Q$35,10,FALSE)&amp;","&amp;[2]材料辅助表!I$46&amp;"],["&amp;VLOOKUP($O68,[2]材料辅助表!$H$27:$Q$35,10,FALSE)&amp;","&amp;[2]材料辅助表!J$46&amp;"],["&amp;VLOOKUP($P68,[2]材料辅助表!$H$27:$Q$35,9,FALSE)&amp;","&amp;[2]材料辅助表!K$46&amp;"]]"</f>
        <v>[[301907,12],[301905,18],[301904,18],[301802,10]]</v>
      </c>
      <c r="AD68" t="str">
        <f>"[["&amp;VLOOKUP($Q68,[2]材料辅助表!$H$27:$R$35,11,FALSE)&amp;","&amp;[2]材料辅助表!L$47&amp;"],["&amp;VLOOKUP($N68,[2]材料辅助表!$H$27:$R$35,11,FALSE)&amp;","&amp;[2]材料辅助表!I$47&amp;"],["&amp;VLOOKUP($O68,[2]材料辅助表!$H$27:$R$35,11,FALSE)&amp;","&amp;[2]材料辅助表!J$47&amp;"],["&amp;VLOOKUP($P68,[2]材料辅助表!$H$27:$R$35,10,FALSE)&amp;","&amp;[2]材料辅助表!K$47&amp;"]]"</f>
        <v>[[302007,15],[302005,25],[302004,25],[301902,12]]</v>
      </c>
      <c r="AE68" t="str">
        <f>"[["&amp;VLOOKUP($Q68,[2]材料辅助表!$H$27:$S$35,12,FALSE)&amp;","&amp;[2]材料辅助表!L$48&amp;"],["&amp;VLOOKUP($N68,[2]材料辅助表!$H$27:$S$35,12,FALSE)&amp;","&amp;[2]材料辅助表!I$48&amp;"],["&amp;VLOOKUP($O68,[2]材料辅助表!$H$27:$S$35,12,FALSE)&amp;","&amp;[2]材料辅助表!J$48&amp;"],["&amp;VLOOKUP($P68,[2]材料辅助表!$H$27:$S$35,11,FALSE)&amp;","&amp;[2]材料辅助表!K$48&amp;"]]"</f>
        <v>[[302107,18],[302105,30],[302104,30],[302002,15]]</v>
      </c>
      <c r="AF68" t="str">
        <f>"[["&amp;VLOOKUP($Q68,[2]材料辅助表!$H$27:$V$35,13,FALSE)&amp;","&amp;[2]材料辅助表!L$49&amp;"],["&amp;VLOOKUP($N68,[2]材料辅助表!$H$27:$V$35,13,FALSE)&amp;","&amp;[2]材料辅助表!I$49&amp;"],["&amp;VLOOKUP($O68,[2]材料辅助表!$H$27:$V$35,13,FALSE)&amp;","&amp;[2]材料辅助表!J$49&amp;"],["&amp;VLOOKUP($P68,[2]材料辅助表!$H$27:$V$35,12,FALSE)&amp;","&amp;[2]材料辅助表!K$49&amp;"]]"</f>
        <v>[[302207,21],[302205,35],[302204,35],[302102,18]]</v>
      </c>
      <c r="AG68" t="str">
        <f>"[["&amp;VLOOKUP($Q68,[2]材料辅助表!$H$27:$V$35,14,FALSE)&amp;","&amp;[2]材料辅助表!L$50&amp;"],["&amp;VLOOKUP($N68,[2]材料辅助表!$H$27:$V$35,14,FALSE)&amp;","&amp;[2]材料辅助表!I$50&amp;"],["&amp;VLOOKUP($O68,[2]材料辅助表!$H$27:$V$35,14,FALSE)&amp;","&amp;[2]材料辅助表!J$50&amp;"],["&amp;VLOOKUP($P68,[2]材料辅助表!$H$27:$V$35,13,FALSE)&amp;","&amp;[2]材料辅助表!K$50&amp;"]]"</f>
        <v>[[302307,24],[302305,40],[302304,40],[302202,25]]</v>
      </c>
      <c r="AH68" t="str">
        <f>"[["&amp;VLOOKUP($Q68,[2]材料辅助表!$H$27:$V$35,15,FALSE)&amp;","&amp;[2]材料辅助表!L$51&amp;"],["&amp;VLOOKUP($N68,[2]材料辅助表!$H$27:$V$35,15,FALSE)&amp;","&amp;[2]材料辅助表!I$51&amp;"],["&amp;VLOOKUP($O68,[2]材料辅助表!$H$27:$V$35,15,FALSE)&amp;","&amp;[2]材料辅助表!J$51&amp;"],["&amp;VLOOKUP($P68,[2]材料辅助表!$H$27:$V$35,14,FALSE)&amp;","&amp;[2]材料辅助表!K$51&amp;"]]"</f>
        <v>[[302407,27],[302405,45],[302404,45],[302302,30]]</v>
      </c>
      <c r="AI68" s="202" t="s">
        <v>15799</v>
      </c>
      <c r="AJ68" s="263" t="s">
        <v>11978</v>
      </c>
      <c r="AK68" s="263" t="s">
        <v>11978</v>
      </c>
      <c r="AL68" s="263" t="s">
        <v>11978</v>
      </c>
    </row>
    <row r="69" spans="1:38" ht="15" thickBot="1">
      <c r="A69">
        <v>2084</v>
      </c>
      <c r="B69" s="259" t="s">
        <v>15945</v>
      </c>
      <c r="C69" s="55" t="s">
        <v>15942</v>
      </c>
      <c r="D69" t="str">
        <f t="shared" si="0"/>
        <v>e_2084</v>
      </c>
      <c r="E69" t="s">
        <v>15877</v>
      </c>
      <c r="F69" t="str">
        <f t="shared" si="1"/>
        <v>NAME_2084</v>
      </c>
      <c r="G69" t="s">
        <v>11979</v>
      </c>
      <c r="H69">
        <v>6</v>
      </c>
      <c r="I69">
        <v>84.4</v>
      </c>
      <c r="J69" t="str">
        <f>"["&amp;I69*[2]材料辅助表!$S$5&amp;","&amp;I69*[2]材料辅助表!$S$6&amp;","&amp;I69*[2]材料辅助表!$S$7&amp;","&amp;I69*[2]材料辅助表!$S$8&amp;","&amp;I69*[2]材料辅助表!$S$9&amp;","&amp;I69*[2]材料辅助表!$S$10&amp;","&amp;I69*[2]材料辅助表!$S$11&amp;","&amp;I69*[2]材料辅助表!$S$12&amp;","&amp;I69*[2]材料辅助表!$S$13&amp;","&amp;I69*[2]材料辅助表!$S$14&amp;","&amp;I69*[2]材料辅助表!$S$15&amp;","&amp;I69*[2]材料辅助表!$S$16&amp;","&amp;I69*[2]材料辅助表!$S$17&amp;","&amp;I69*[2]材料辅助表!$S$18&amp;","&amp;I69*[2]材料辅助表!$S$19&amp;"]"</f>
        <v>[25.32,29.54,33.76,37.98,42.2,46.42,50.64,54.86,59.08,63.3,67.52,71.74,75.96,80.18,84.4]</v>
      </c>
      <c r="K69">
        <v>7</v>
      </c>
      <c r="L69">
        <v>5.4</v>
      </c>
      <c r="M69" t="str">
        <f>"["&amp;L69*[2]材料辅助表!$U$5&amp;","&amp;L69*[2]材料辅助表!$U$6&amp;","&amp;L69*[2]材料辅助表!$U$7&amp;","&amp;L69*[2]材料辅助表!$U$8&amp;","&amp;L69*[2]材料辅助表!$U$9&amp;","&amp;L69*[2]材料辅助表!$U$10&amp;","&amp;L69*[2]材料辅助表!$U$11&amp;","&amp;L69*[2]材料辅助表!$U$12&amp;","&amp;L69*[2]材料辅助表!$U$13&amp;","&amp;L69*[2]材料辅助表!$U$14&amp;","&amp;L69*[2]材料辅助表!$U$15&amp;","&amp;L69*[2]材料辅助表!$U$16&amp;","&amp;L69*[2]材料辅助表!$U$17&amp;","&amp;L69*[2]材料辅助表!$U$18&amp;","&amp;L69*[2]材料辅助表!$U$19&amp;"]"</f>
        <v>[0.81,0.945,1.08,1.215,1.35,1.485,1.62,1.755,1.89,2.025,2.16,2.295,2.43,2.565,2.7]</v>
      </c>
      <c r="N69" s="266">
        <v>6</v>
      </c>
      <c r="O69" s="267">
        <v>3</v>
      </c>
      <c r="P69" s="268">
        <v>4</v>
      </c>
      <c r="Q69" t="s">
        <v>15792</v>
      </c>
      <c r="R69" t="str">
        <f>"["&amp;VLOOKUP(AJ69,[2]特殊属性调整!$B$18:$D$25,3,FALSE)&amp;","&amp;VLOOKUP(AJ69,[2]特殊属性调整!$B$18:$D$25,2,FALSE)&amp;"]"</f>
        <v>[5,3]</v>
      </c>
      <c r="S69" t="str">
        <f>"["&amp;VLOOKUP(AK69,[2]特殊属性调整!$B$18:$D$25,3,FALSE)&amp;","&amp;VLOOKUP(AK69,[2]特殊属性调整!$B$18:$D$25,2,FALSE)*1.5&amp;"]"</f>
        <v>[5,4.5]</v>
      </c>
      <c r="T69" t="str">
        <f>"["&amp;VLOOKUP(AL69,[2]特殊属性调整!$B$18:$D$25,3,FALSE)&amp;","&amp;VLOOKUP(AL69,[2]特殊属性调整!$B$18:$D$25,2,FALSE)*2&amp;"]"</f>
        <v>[5,6]</v>
      </c>
      <c r="U69" t="str">
        <f>"[["&amp;VLOOKUP($N69,[2]材料辅助表!$H$27:$L$35,2,FALSE)&amp;","&amp;[2]材料辅助表!I$38&amp;"]]"</f>
        <v>[[301106,1]]</v>
      </c>
      <c r="V69" t="str">
        <f>"[["&amp;VLOOKUP($N69,[2]材料辅助表!$H$27:$L$35,3,FALSE)&amp;","&amp;[2]材料辅助表!I$39&amp;"]]"</f>
        <v>[[301206,3]]</v>
      </c>
      <c r="W69" t="str">
        <f>"[["&amp;VLOOKUP($Q69,[2]材料辅助表!$H$27:$L$35,4,FALSE)&amp;","&amp;[2]材料辅助表!L$40&amp;"],["&amp;VLOOKUP($N69,[2]材料辅助表!$H$27:$L$35,4,FALSE)&amp;","&amp;[2]材料辅助表!I$40&amp;"]]"</f>
        <v>[[301307,1],[301306,5]]</v>
      </c>
      <c r="X69" t="str">
        <f>"[["&amp;VLOOKUP($Q69,[2]材料辅助表!$H$27:$L$35,5,FALSE)&amp;","&amp;[2]材料辅助表!L$41&amp;"],["&amp;VLOOKUP($N69,[2]材料辅助表!$H$27:$L$35,5,FALSE)&amp;","&amp;[2]材料辅助表!I$41&amp;"]]"</f>
        <v>[[301407,2],[301406,8]]</v>
      </c>
      <c r="Y69" t="str">
        <f>"[["&amp;VLOOKUP($Q69,[2]材料辅助表!$H$27:$M$35,6,FALSE)&amp;","&amp;[2]材料辅助表!L$42&amp;"],["&amp;VLOOKUP($N69,[2]材料辅助表!$H$27:$M$35,6,FALSE)&amp;","&amp;[2]材料辅助表!I$42&amp;"],["&amp;VLOOKUP($O69,[2]材料辅助表!$H$27:$M$35,5,FALSE)&amp;","&amp;[2]材料辅助表!J$42&amp;"]]"</f>
        <v>[[301507,3],[301506,10],[301403,3]]</v>
      </c>
      <c r="Z69" t="str">
        <f>"[["&amp;VLOOKUP($Q69,[2]材料辅助表!$H$27:$N$35,7,FALSE)&amp;","&amp;[2]材料辅助表!L$43&amp;"],["&amp;VLOOKUP($N69,[2]材料辅助表!$H$27:$N$35,7,FALSE)&amp;","&amp;[2]材料辅助表!I$43&amp;"],["&amp;VLOOKUP($O69,[2]材料辅助表!$H$27:$N$35,6,FALSE)&amp;","&amp;[2]材料辅助表!J$43&amp;"]]"</f>
        <v>[[301607,5],[301606,15],[301503,5]]</v>
      </c>
      <c r="AA69" t="str">
        <f>"[["&amp;VLOOKUP($Q69,[2]材料辅助表!$H$27:$O$35,8,FALSE)&amp;","&amp;[2]材料辅助表!L$44&amp;"],["&amp;VLOOKUP($N69,[2]材料辅助表!$H$27:$O$35,8,FALSE)&amp;","&amp;[2]材料辅助表!I$44&amp;"],["&amp;VLOOKUP($O69,[2]材料辅助表!$H$27:$O$35,8,FALSE)&amp;","&amp;[2]材料辅助表!J$44&amp;"],["&amp;VLOOKUP($P69,[2]材料辅助表!$H$27:$P$35,7,FALSE)&amp;","&amp;[2]材料辅助表!K$44&amp;"]]"</f>
        <v>[[301707,8],[301706,10],[301703,10],[301604,5]]</v>
      </c>
      <c r="AB69" t="str">
        <f>"[["&amp;VLOOKUP($Q69,[2]材料辅助表!$H$27:$P$35,9,FALSE)&amp;","&amp;[2]材料辅助表!L$45&amp;"],["&amp;VLOOKUP($N69,[2]材料辅助表!$H$27:$P$35,9,FALSE)&amp;","&amp;[2]材料辅助表!I$45&amp;"],["&amp;VLOOKUP($O69,[2]材料辅助表!$H$27:$P$35,9,FALSE)&amp;","&amp;[2]材料辅助表!J$45&amp;"],["&amp;VLOOKUP($P69,[2]材料辅助表!$H$27:$P$35,8,FALSE)&amp;","&amp;[2]材料辅助表!K$45&amp;"]]"</f>
        <v>[[301807,10],[301806,15],[301803,15],[301704,8]]</v>
      </c>
      <c r="AC69" t="str">
        <f>"[["&amp;VLOOKUP($Q69,[2]材料辅助表!$H$27:$Q$35,10,FALSE)&amp;","&amp;[2]材料辅助表!L$46&amp;"],["&amp;VLOOKUP($N69,[2]材料辅助表!$H$27:$Q$35,10,FALSE)&amp;","&amp;[2]材料辅助表!I$46&amp;"],["&amp;VLOOKUP($O69,[2]材料辅助表!$H$27:$Q$35,10,FALSE)&amp;","&amp;[2]材料辅助表!J$46&amp;"],["&amp;VLOOKUP($P69,[2]材料辅助表!$H$27:$Q$35,9,FALSE)&amp;","&amp;[2]材料辅助表!K$46&amp;"]]"</f>
        <v>[[301907,12],[301906,18],[301903,18],[301804,10]]</v>
      </c>
      <c r="AD69" t="str">
        <f>"[["&amp;VLOOKUP($Q69,[2]材料辅助表!$H$27:$R$35,11,FALSE)&amp;","&amp;[2]材料辅助表!L$47&amp;"],["&amp;VLOOKUP($N69,[2]材料辅助表!$H$27:$R$35,11,FALSE)&amp;","&amp;[2]材料辅助表!I$47&amp;"],["&amp;VLOOKUP($O69,[2]材料辅助表!$H$27:$R$35,11,FALSE)&amp;","&amp;[2]材料辅助表!J$47&amp;"],["&amp;VLOOKUP($P69,[2]材料辅助表!$H$27:$R$35,10,FALSE)&amp;","&amp;[2]材料辅助表!K$47&amp;"]]"</f>
        <v>[[302007,15],[302006,25],[302003,25],[301904,12]]</v>
      </c>
      <c r="AE69" t="str">
        <f>"[["&amp;VLOOKUP($Q69,[2]材料辅助表!$H$27:$S$35,12,FALSE)&amp;","&amp;[2]材料辅助表!L$48&amp;"],["&amp;VLOOKUP($N69,[2]材料辅助表!$H$27:$S$35,12,FALSE)&amp;","&amp;[2]材料辅助表!I$48&amp;"],["&amp;VLOOKUP($O69,[2]材料辅助表!$H$27:$S$35,12,FALSE)&amp;","&amp;[2]材料辅助表!J$48&amp;"],["&amp;VLOOKUP($P69,[2]材料辅助表!$H$27:$S$35,11,FALSE)&amp;","&amp;[2]材料辅助表!K$48&amp;"]]"</f>
        <v>[[302107,18],[302106,30],[302103,30],[302004,15]]</v>
      </c>
      <c r="AF69" t="str">
        <f>"[["&amp;VLOOKUP($Q69,[2]材料辅助表!$H$27:$V$35,13,FALSE)&amp;","&amp;[2]材料辅助表!L$49&amp;"],["&amp;VLOOKUP($N69,[2]材料辅助表!$H$27:$V$35,13,FALSE)&amp;","&amp;[2]材料辅助表!I$49&amp;"],["&amp;VLOOKUP($O69,[2]材料辅助表!$H$27:$V$35,13,FALSE)&amp;","&amp;[2]材料辅助表!J$49&amp;"],["&amp;VLOOKUP($P69,[2]材料辅助表!$H$27:$V$35,12,FALSE)&amp;","&amp;[2]材料辅助表!K$49&amp;"]]"</f>
        <v>[[302207,21],[302206,35],[302203,35],[302104,18]]</v>
      </c>
      <c r="AG69" t="str">
        <f>"[["&amp;VLOOKUP($Q69,[2]材料辅助表!$H$27:$V$35,14,FALSE)&amp;","&amp;[2]材料辅助表!L$50&amp;"],["&amp;VLOOKUP($N69,[2]材料辅助表!$H$27:$V$35,14,FALSE)&amp;","&amp;[2]材料辅助表!I$50&amp;"],["&amp;VLOOKUP($O69,[2]材料辅助表!$H$27:$V$35,14,FALSE)&amp;","&amp;[2]材料辅助表!J$50&amp;"],["&amp;VLOOKUP($P69,[2]材料辅助表!$H$27:$V$35,13,FALSE)&amp;","&amp;[2]材料辅助表!K$50&amp;"]]"</f>
        <v>[[302307,24],[302306,40],[302303,40],[302204,25]]</v>
      </c>
      <c r="AH69" t="str">
        <f>"[["&amp;VLOOKUP($Q69,[2]材料辅助表!$H$27:$V$35,15,FALSE)&amp;","&amp;[2]材料辅助表!L$51&amp;"],["&amp;VLOOKUP($N69,[2]材料辅助表!$H$27:$V$35,15,FALSE)&amp;","&amp;[2]材料辅助表!I$51&amp;"],["&amp;VLOOKUP($O69,[2]材料辅助表!$H$27:$V$35,15,FALSE)&amp;","&amp;[2]材料辅助表!J$51&amp;"],["&amp;VLOOKUP($P69,[2]材料辅助表!$H$27:$V$35,14,FALSE)&amp;","&amp;[2]材料辅助表!K$51&amp;"]]"</f>
        <v>[[302407,27],[302406,45],[302403,45],[302304,30]]</v>
      </c>
      <c r="AI69" s="269" t="s">
        <v>15802</v>
      </c>
      <c r="AJ69" s="263" t="s">
        <v>11979</v>
      </c>
      <c r="AK69" s="263" t="s">
        <v>11979</v>
      </c>
      <c r="AL69" s="263" t="s">
        <v>11979</v>
      </c>
    </row>
    <row r="70" spans="1:38" ht="15" thickBot="1">
      <c r="A70">
        <v>3011</v>
      </c>
      <c r="B70" s="259" t="s">
        <v>15946</v>
      </c>
      <c r="C70" s="55" t="s">
        <v>15947</v>
      </c>
      <c r="D70" t="str">
        <f t="shared" si="0"/>
        <v>e_3011</v>
      </c>
      <c r="E70" t="s">
        <v>15948</v>
      </c>
      <c r="F70" t="str">
        <f t="shared" si="1"/>
        <v>NAME_3011</v>
      </c>
      <c r="G70" t="s">
        <v>11978</v>
      </c>
      <c r="H70">
        <v>3</v>
      </c>
      <c r="I70">
        <f>VLOOKUP(C70,'[2]怪兽属性表（不能直接调整）'!$A$2:$E$37,VLOOKUP([2]equipment!G70,[2]材料辅助表!$I$13:$K$16,3,FALSE),FALSE)</f>
        <v>5.79</v>
      </c>
      <c r="J70" t="str">
        <f>"["&amp;I70*[2]材料辅助表!$S$5&amp;","&amp;I70*[2]材料辅助表!$S$6&amp;","&amp;I70*[2]材料辅助表!$S$7&amp;","&amp;I70*[2]材料辅助表!$S$8&amp;","&amp;I70*[2]材料辅助表!$S$9&amp;","&amp;I70*[2]材料辅助表!$S$10&amp;","&amp;I70*[2]材料辅助表!$S$11&amp;","&amp;I70*[2]材料辅助表!$S$12&amp;","&amp;I70*[2]材料辅助表!$S$13&amp;","&amp;I70*[2]材料辅助表!$S$14&amp;","&amp;I70*[2]材料辅助表!$S$15&amp;","&amp;I70*[2]材料辅助表!$S$16&amp;","&amp;I70*[2]材料辅助表!$S$17&amp;","&amp;I70*[2]材料辅助表!$S$18&amp;","&amp;I70*[2]材料辅助表!$S$19&amp;"]"</f>
        <v>[1.737,2.0265,2.316,2.6055,2.895,3.1845,3.474,3.7635,4.053,4.3425,4.632,4.9215,5.211,5.5005,5.79]</v>
      </c>
      <c r="K70">
        <v>7</v>
      </c>
      <c r="L70">
        <f>VLOOKUP(C70,'[2]怪兽属性表（不能直接调整）'!$A$2:$E$37,4,FALSE)</f>
        <v>3.5</v>
      </c>
      <c r="M70" t="str">
        <f>"["&amp;L70*[2]材料辅助表!$U$5&amp;","&amp;L70*[2]材料辅助表!$U$6&amp;","&amp;L70*[2]材料辅助表!$U$7&amp;","&amp;L70*[2]材料辅助表!$U$8&amp;","&amp;L70*[2]材料辅助表!$U$9&amp;","&amp;L70*[2]材料辅助表!$U$10&amp;","&amp;L70*[2]材料辅助表!$U$11&amp;","&amp;L70*[2]材料辅助表!$U$12&amp;","&amp;L70*[2]材料辅助表!$U$13&amp;","&amp;L70*[2]材料辅助表!$U$14&amp;","&amp;L70*[2]材料辅助表!$U$15&amp;","&amp;L70*[2]材料辅助表!$U$16&amp;","&amp;L70*[2]材料辅助表!$U$17&amp;","&amp;L70*[2]材料辅助表!$U$18&amp;","&amp;L70*[2]材料辅助表!$U$19&amp;"]"</f>
        <v>[0.525,0.6125,0.7,0.7875,0.875,0.9625,1.05,1.1375,1.225,1.3125,1.4,1.4875,1.575,1.6625,1.75]</v>
      </c>
      <c r="N70" s="260">
        <v>3</v>
      </c>
      <c r="O70" s="261">
        <v>1</v>
      </c>
      <c r="P70" s="262">
        <v>4</v>
      </c>
      <c r="Q70" t="s">
        <v>15792</v>
      </c>
      <c r="R70" t="str">
        <f>"["&amp;VLOOKUP(AJ70,[2]特殊属性调整!$B$18:$D$25,3,FALSE)&amp;","&amp;VLOOKUP(AJ70,[2]特殊属性调整!$B$18:$D$25,2,FALSE)&amp;"]"</f>
        <v>[2,3]</v>
      </c>
      <c r="S70" t="str">
        <f>"["&amp;VLOOKUP(AK70,[2]特殊属性调整!$B$18:$D$25,3,FALSE)&amp;","&amp;VLOOKUP(AK70,[2]特殊属性调整!$B$18:$D$25,2,FALSE)*1.5&amp;"]"</f>
        <v>[2,4.5]</v>
      </c>
      <c r="T70" t="str">
        <f>"["&amp;VLOOKUP(AL73,[2]特殊属性调整!$B$18:$D$25,3,FALSE)&amp;","&amp;VLOOKUP(AL73,[2]特殊属性调整!$B$18:$D$25,2,FALSE)*2&amp;"]"</f>
        <v>[5,6]</v>
      </c>
      <c r="U70" t="str">
        <f>"[["&amp;VLOOKUP($N70,[2]材料辅助表!$H$27:$L$35,2,FALSE)&amp;","&amp;[2]材料辅助表!I$38&amp;"]]"</f>
        <v>[[301103,1]]</v>
      </c>
      <c r="V70" t="str">
        <f>"[["&amp;VLOOKUP($N70,[2]材料辅助表!$H$27:$L$35,3,FALSE)&amp;","&amp;[2]材料辅助表!I$39&amp;"]]"</f>
        <v>[[301203,3]]</v>
      </c>
      <c r="W70" t="str">
        <f>"[["&amp;VLOOKUP($Q70,[2]材料辅助表!$H$27:$L$35,4,FALSE)&amp;","&amp;[2]材料辅助表!L$40&amp;"],["&amp;VLOOKUP($N70,[2]材料辅助表!$H$27:$L$35,4,FALSE)&amp;","&amp;[2]材料辅助表!I$40&amp;"]]"</f>
        <v>[[301307,1],[301303,5]]</v>
      </c>
      <c r="X70" t="str">
        <f>"[["&amp;VLOOKUP($Q70,[2]材料辅助表!$H$27:$L$35,5,FALSE)&amp;","&amp;[2]材料辅助表!L$41&amp;"],["&amp;VLOOKUP($N70,[2]材料辅助表!$H$27:$L$35,5,FALSE)&amp;","&amp;[2]材料辅助表!I$41&amp;"]]"</f>
        <v>[[301407,2],[301403,8]]</v>
      </c>
      <c r="Y70" t="str">
        <f>"[["&amp;VLOOKUP($Q70,[2]材料辅助表!$H$27:$M$35,6,FALSE)&amp;","&amp;[2]材料辅助表!L$42&amp;"],["&amp;VLOOKUP($N70,[2]材料辅助表!$H$27:$M$35,6,FALSE)&amp;","&amp;[2]材料辅助表!I$42&amp;"],["&amp;VLOOKUP($O70,[2]材料辅助表!$H$27:$M$35,5,FALSE)&amp;","&amp;[2]材料辅助表!J$42&amp;"]]"</f>
        <v>[[301507,3],[301503,10],[301401,3]]</v>
      </c>
      <c r="Z70" t="str">
        <f>"[["&amp;VLOOKUP($Q70,[2]材料辅助表!$H$27:$N$35,7,FALSE)&amp;","&amp;[2]材料辅助表!L$43&amp;"],["&amp;VLOOKUP($N70,[2]材料辅助表!$H$27:$N$35,7,FALSE)&amp;","&amp;[2]材料辅助表!I$43&amp;"],["&amp;VLOOKUP($O70,[2]材料辅助表!$H$27:$N$35,6,FALSE)&amp;","&amp;[2]材料辅助表!J$43&amp;"]]"</f>
        <v>[[301607,5],[301603,15],[301501,5]]</v>
      </c>
      <c r="AA70" t="str">
        <f>"[["&amp;VLOOKUP($Q70,[2]材料辅助表!$H$27:$O$35,8,FALSE)&amp;","&amp;[2]材料辅助表!L$44&amp;"],["&amp;VLOOKUP($N70,[2]材料辅助表!$H$27:$O$35,8,FALSE)&amp;","&amp;[2]材料辅助表!I$44&amp;"],["&amp;VLOOKUP($O70,[2]材料辅助表!$H$27:$O$35,8,FALSE)&amp;","&amp;[2]材料辅助表!J$44&amp;"],["&amp;VLOOKUP($P70,[2]材料辅助表!$H$27:$P$35,7,FALSE)&amp;","&amp;[2]材料辅助表!K$44&amp;"]]"</f>
        <v>[[301707,8],[301703,10],[301701,10],[301604,5]]</v>
      </c>
      <c r="AB70" t="str">
        <f>"[["&amp;VLOOKUP($Q70,[2]材料辅助表!$H$27:$P$35,9,FALSE)&amp;","&amp;[2]材料辅助表!L$45&amp;"],["&amp;VLOOKUP($N70,[2]材料辅助表!$H$27:$P$35,9,FALSE)&amp;","&amp;[2]材料辅助表!I$45&amp;"],["&amp;VLOOKUP($O70,[2]材料辅助表!$H$27:$P$35,9,FALSE)&amp;","&amp;[2]材料辅助表!J$45&amp;"],["&amp;VLOOKUP($P70,[2]材料辅助表!$H$27:$P$35,8,FALSE)&amp;","&amp;[2]材料辅助表!K$45&amp;"]]"</f>
        <v>[[301807,10],[301803,15],[301801,15],[301704,8]]</v>
      </c>
      <c r="AC70" t="str">
        <f>"[["&amp;VLOOKUP($Q70,[2]材料辅助表!$H$27:$Q$35,10,FALSE)&amp;","&amp;[2]材料辅助表!L$46&amp;"],["&amp;VLOOKUP($N70,[2]材料辅助表!$H$27:$Q$35,10,FALSE)&amp;","&amp;[2]材料辅助表!I$46&amp;"],["&amp;VLOOKUP($O70,[2]材料辅助表!$H$27:$Q$35,10,FALSE)&amp;","&amp;[2]材料辅助表!J$46&amp;"],["&amp;VLOOKUP($P70,[2]材料辅助表!$H$27:$Q$35,9,FALSE)&amp;","&amp;[2]材料辅助表!K$46&amp;"]]"</f>
        <v>[[301907,12],[301903,18],[301901,18],[301804,10]]</v>
      </c>
      <c r="AD70" t="str">
        <f>"[["&amp;VLOOKUP($Q70,[2]材料辅助表!$H$27:$R$35,11,FALSE)&amp;","&amp;[2]材料辅助表!L$47&amp;"],["&amp;VLOOKUP($N70,[2]材料辅助表!$H$27:$R$35,11,FALSE)&amp;","&amp;[2]材料辅助表!I$47&amp;"],["&amp;VLOOKUP($O70,[2]材料辅助表!$H$27:$R$35,11,FALSE)&amp;","&amp;[2]材料辅助表!J$47&amp;"],["&amp;VLOOKUP($P70,[2]材料辅助表!$H$27:$R$35,10,FALSE)&amp;","&amp;[2]材料辅助表!K$47&amp;"]]"</f>
        <v>[[302007,15],[302003,25],[302001,25],[301904,12]]</v>
      </c>
      <c r="AE70" t="str">
        <f>"[["&amp;VLOOKUP($Q70,[2]材料辅助表!$H$27:$S$35,12,FALSE)&amp;","&amp;[2]材料辅助表!L$48&amp;"],["&amp;VLOOKUP($N70,[2]材料辅助表!$H$27:$S$35,12,FALSE)&amp;","&amp;[2]材料辅助表!I$48&amp;"],["&amp;VLOOKUP($O70,[2]材料辅助表!$H$27:$S$35,12,FALSE)&amp;","&amp;[2]材料辅助表!J$48&amp;"],["&amp;VLOOKUP($P70,[2]材料辅助表!$H$27:$S$35,11,FALSE)&amp;","&amp;[2]材料辅助表!K$48&amp;"]]"</f>
        <v>[[302107,18],[302103,30],[302101,30],[302004,15]]</v>
      </c>
      <c r="AF70" t="str">
        <f>"[["&amp;VLOOKUP($Q70,[2]材料辅助表!$H$27:$V$35,13,FALSE)&amp;","&amp;[2]材料辅助表!L$49&amp;"],["&amp;VLOOKUP($N70,[2]材料辅助表!$H$27:$V$35,13,FALSE)&amp;","&amp;[2]材料辅助表!I$49&amp;"],["&amp;VLOOKUP($O70,[2]材料辅助表!$H$27:$V$35,13,FALSE)&amp;","&amp;[2]材料辅助表!J$49&amp;"],["&amp;VLOOKUP($P70,[2]材料辅助表!$H$27:$V$35,12,FALSE)&amp;","&amp;[2]材料辅助表!K$49&amp;"]]"</f>
        <v>[[302207,21],[302203,35],[302201,35],[302104,18]]</v>
      </c>
      <c r="AG70" t="str">
        <f>"[["&amp;VLOOKUP($Q70,[2]材料辅助表!$H$27:$V$35,14,FALSE)&amp;","&amp;[2]材料辅助表!L$50&amp;"],["&amp;VLOOKUP($N70,[2]材料辅助表!$H$27:$V$35,14,FALSE)&amp;","&amp;[2]材料辅助表!I$50&amp;"],["&amp;VLOOKUP($O70,[2]材料辅助表!$H$27:$V$35,14,FALSE)&amp;","&amp;[2]材料辅助表!J$50&amp;"],["&amp;VLOOKUP($P70,[2]材料辅助表!$H$27:$V$35,13,FALSE)&amp;","&amp;[2]材料辅助表!K$50&amp;"]]"</f>
        <v>[[302307,24],[302303,40],[302301,40],[302204,25]]</v>
      </c>
      <c r="AH70" t="str">
        <f>"[["&amp;VLOOKUP($Q70,[2]材料辅助表!$H$27:$V$35,15,FALSE)&amp;","&amp;[2]材料辅助表!L$51&amp;"],["&amp;VLOOKUP($N70,[2]材料辅助表!$H$27:$V$35,15,FALSE)&amp;","&amp;[2]材料辅助表!I$51&amp;"],["&amp;VLOOKUP($O70,[2]材料辅助表!$H$27:$V$35,15,FALSE)&amp;","&amp;[2]材料辅助表!J$51&amp;"],["&amp;VLOOKUP($P70,[2]材料辅助表!$H$27:$V$35,14,FALSE)&amp;","&amp;[2]材料辅助表!K$51&amp;"]]"</f>
        <v>[[302407,27],[302403,45],[302401,45],[302304,30]]</v>
      </c>
      <c r="AI70" s="270" t="s">
        <v>15832</v>
      </c>
      <c r="AJ70" s="263" t="s">
        <v>11978</v>
      </c>
      <c r="AK70" s="263" t="s">
        <v>11978</v>
      </c>
      <c r="AL70" s="263" t="s">
        <v>11978</v>
      </c>
    </row>
    <row r="71" spans="1:38" ht="15" thickBot="1">
      <c r="A71">
        <v>3012</v>
      </c>
      <c r="B71" s="259" t="s">
        <v>15949</v>
      </c>
      <c r="C71" s="55" t="s">
        <v>15947</v>
      </c>
      <c r="D71" t="str">
        <f t="shared" ref="D71:D138" si="2">"e_"&amp;A71</f>
        <v>e_3012</v>
      </c>
      <c r="E71" t="s">
        <v>15950</v>
      </c>
      <c r="F71" t="str">
        <f t="shared" si="1"/>
        <v>NAME_3012</v>
      </c>
      <c r="G71" t="s">
        <v>11979</v>
      </c>
      <c r="H71">
        <v>6</v>
      </c>
      <c r="I71">
        <f>VLOOKUP(C71,'[2]怪兽属性表（不能直接调整）'!$A$2:$E$37,VLOOKUP([2]equipment!G71,[2]材料辅助表!$I$13:$K$16,3,FALSE),FALSE)</f>
        <v>115.8</v>
      </c>
      <c r="J71" t="str">
        <f>"["&amp;I71*[2]材料辅助表!$S$5&amp;","&amp;I71*[2]材料辅助表!$S$6&amp;","&amp;I71*[2]材料辅助表!$S$7&amp;","&amp;I71*[2]材料辅助表!$S$8&amp;","&amp;I71*[2]材料辅助表!$S$9&amp;","&amp;I71*[2]材料辅助表!$S$10&amp;","&amp;I71*[2]材料辅助表!$S$11&amp;","&amp;I71*[2]材料辅助表!$S$12&amp;","&amp;I71*[2]材料辅助表!$S$13&amp;","&amp;I71*[2]材料辅助表!$S$14&amp;","&amp;I71*[2]材料辅助表!$S$15&amp;","&amp;I71*[2]材料辅助表!$S$16&amp;","&amp;I71*[2]材料辅助表!$S$17&amp;","&amp;I71*[2]材料辅助表!$S$18&amp;","&amp;I71*[2]材料辅助表!$S$19&amp;"]"</f>
        <v>[34.74,40.53,46.32,52.11,57.9,63.69,69.48,75.27,81.06,86.85,92.64,98.43,104.22,110.01,115.8]</v>
      </c>
      <c r="K71">
        <v>7</v>
      </c>
      <c r="L71">
        <f>VLOOKUP(C71,'[2]怪兽属性表（不能直接调整）'!$A$2:$E$37,4,FALSE)</f>
        <v>3.5</v>
      </c>
      <c r="M71" t="str">
        <f>"["&amp;L71*[2]材料辅助表!$U$5&amp;","&amp;L71*[2]材料辅助表!$U$6&amp;","&amp;L71*[2]材料辅助表!$U$7&amp;","&amp;L71*[2]材料辅助表!$U$8&amp;","&amp;L71*[2]材料辅助表!$U$9&amp;","&amp;L71*[2]材料辅助表!$U$10&amp;","&amp;L71*[2]材料辅助表!$U$11&amp;","&amp;L71*[2]材料辅助表!$U$12&amp;","&amp;L71*[2]材料辅助表!$U$13&amp;","&amp;L71*[2]材料辅助表!$U$14&amp;","&amp;L71*[2]材料辅助表!$U$15&amp;","&amp;L71*[2]材料辅助表!$U$16&amp;","&amp;L71*[2]材料辅助表!$U$17&amp;","&amp;L71*[2]材料辅助表!$U$18&amp;","&amp;L71*[2]材料辅助表!$U$19&amp;"]"</f>
        <v>[0.525,0.6125,0.7,0.7875,0.875,0.9625,1.05,1.1375,1.225,1.3125,1.4,1.4875,1.575,1.6625,1.75]</v>
      </c>
      <c r="N71" s="264">
        <v>2</v>
      </c>
      <c r="O71" s="202">
        <v>4</v>
      </c>
      <c r="P71" s="265">
        <v>3</v>
      </c>
      <c r="Q71" t="s">
        <v>15792</v>
      </c>
      <c r="R71" t="str">
        <f>"["&amp;VLOOKUP(AJ71,[2]特殊属性调整!$B$18:$D$25,3,FALSE)&amp;","&amp;VLOOKUP(AJ71,[2]特殊属性调整!$B$18:$D$25,2,FALSE)&amp;"]"</f>
        <v>[5,3]</v>
      </c>
      <c r="S71" t="str">
        <f>"["&amp;VLOOKUP(AK71,[2]特殊属性调整!$B$18:$D$25,3,FALSE)&amp;","&amp;VLOOKUP(AK71,[2]特殊属性调整!$B$18:$D$25,2,FALSE)*1.5&amp;"]"</f>
        <v>[5,4.5]</v>
      </c>
      <c r="T71" t="str">
        <f>"["&amp;VLOOKUP(AL71,[2]特殊属性调整!$B$18:$D$25,3,FALSE)&amp;","&amp;VLOOKUP(AL71,[2]特殊属性调整!$B$18:$D$25,2,FALSE)*2&amp;"]"</f>
        <v>[5,6]</v>
      </c>
      <c r="U71" t="str">
        <f>"[["&amp;VLOOKUP($N71,[2]材料辅助表!$H$27:$L$35,2,FALSE)&amp;","&amp;[2]材料辅助表!I$38&amp;"]]"</f>
        <v>[[301102,1]]</v>
      </c>
      <c r="V71" t="str">
        <f>"[["&amp;VLOOKUP($N71,[2]材料辅助表!$H$27:$L$35,3,FALSE)&amp;","&amp;[2]材料辅助表!I$39&amp;"]]"</f>
        <v>[[301202,3]]</v>
      </c>
      <c r="W71" t="str">
        <f>"[["&amp;VLOOKUP($Q71,[2]材料辅助表!$H$27:$L$35,4,FALSE)&amp;","&amp;[2]材料辅助表!L$40&amp;"],["&amp;VLOOKUP($N71,[2]材料辅助表!$H$27:$L$35,4,FALSE)&amp;","&amp;[2]材料辅助表!I$40&amp;"]]"</f>
        <v>[[301307,1],[301302,5]]</v>
      </c>
      <c r="X71" t="str">
        <f>"[["&amp;VLOOKUP($Q71,[2]材料辅助表!$H$27:$L$35,5,FALSE)&amp;","&amp;[2]材料辅助表!L$41&amp;"],["&amp;VLOOKUP($N71,[2]材料辅助表!$H$27:$L$35,5,FALSE)&amp;","&amp;[2]材料辅助表!I$41&amp;"]]"</f>
        <v>[[301407,2],[301402,8]]</v>
      </c>
      <c r="Y71" t="str">
        <f>"[["&amp;VLOOKUP($Q71,[2]材料辅助表!$H$27:$M$35,6,FALSE)&amp;","&amp;[2]材料辅助表!L$42&amp;"],["&amp;VLOOKUP($N71,[2]材料辅助表!$H$27:$M$35,6,FALSE)&amp;","&amp;[2]材料辅助表!I$42&amp;"],["&amp;VLOOKUP($O71,[2]材料辅助表!$H$27:$M$35,5,FALSE)&amp;","&amp;[2]材料辅助表!J$42&amp;"]]"</f>
        <v>[[301507,3],[301502,10],[301404,3]]</v>
      </c>
      <c r="Z71" t="str">
        <f>"[["&amp;VLOOKUP($Q71,[2]材料辅助表!$H$27:$N$35,7,FALSE)&amp;","&amp;[2]材料辅助表!L$43&amp;"],["&amp;VLOOKUP($N71,[2]材料辅助表!$H$27:$N$35,7,FALSE)&amp;","&amp;[2]材料辅助表!I$43&amp;"],["&amp;VLOOKUP($O71,[2]材料辅助表!$H$27:$N$35,6,FALSE)&amp;","&amp;[2]材料辅助表!J$43&amp;"]]"</f>
        <v>[[301607,5],[301602,15],[301504,5]]</v>
      </c>
      <c r="AA71" t="str">
        <f>"[["&amp;VLOOKUP($Q71,[2]材料辅助表!$H$27:$O$35,8,FALSE)&amp;","&amp;[2]材料辅助表!L$44&amp;"],["&amp;VLOOKUP($N71,[2]材料辅助表!$H$27:$O$35,8,FALSE)&amp;","&amp;[2]材料辅助表!I$44&amp;"],["&amp;VLOOKUP($O71,[2]材料辅助表!$H$27:$O$35,8,FALSE)&amp;","&amp;[2]材料辅助表!J$44&amp;"],["&amp;VLOOKUP($P71,[2]材料辅助表!$H$27:$P$35,7,FALSE)&amp;","&amp;[2]材料辅助表!K$44&amp;"]]"</f>
        <v>[[301707,8],[301702,10],[301704,10],[301603,5]]</v>
      </c>
      <c r="AB71" t="str">
        <f>"[["&amp;VLOOKUP($Q71,[2]材料辅助表!$H$27:$P$35,9,FALSE)&amp;","&amp;[2]材料辅助表!L$45&amp;"],["&amp;VLOOKUP($N71,[2]材料辅助表!$H$27:$P$35,9,FALSE)&amp;","&amp;[2]材料辅助表!I$45&amp;"],["&amp;VLOOKUP($O71,[2]材料辅助表!$H$27:$P$35,9,FALSE)&amp;","&amp;[2]材料辅助表!J$45&amp;"],["&amp;VLOOKUP($P71,[2]材料辅助表!$H$27:$P$35,8,FALSE)&amp;","&amp;[2]材料辅助表!K$45&amp;"]]"</f>
        <v>[[301807,10],[301802,15],[301804,15],[301703,8]]</v>
      </c>
      <c r="AC71" t="str">
        <f>"[["&amp;VLOOKUP($Q71,[2]材料辅助表!$H$27:$Q$35,10,FALSE)&amp;","&amp;[2]材料辅助表!L$46&amp;"],["&amp;VLOOKUP($N71,[2]材料辅助表!$H$27:$Q$35,10,FALSE)&amp;","&amp;[2]材料辅助表!I$46&amp;"],["&amp;VLOOKUP($O71,[2]材料辅助表!$H$27:$Q$35,10,FALSE)&amp;","&amp;[2]材料辅助表!J$46&amp;"],["&amp;VLOOKUP($P71,[2]材料辅助表!$H$27:$Q$35,9,FALSE)&amp;","&amp;[2]材料辅助表!K$46&amp;"]]"</f>
        <v>[[301907,12],[301902,18],[301904,18],[301803,10]]</v>
      </c>
      <c r="AD71" t="str">
        <f>"[["&amp;VLOOKUP($Q71,[2]材料辅助表!$H$27:$R$35,11,FALSE)&amp;","&amp;[2]材料辅助表!L$47&amp;"],["&amp;VLOOKUP($N71,[2]材料辅助表!$H$27:$R$35,11,FALSE)&amp;","&amp;[2]材料辅助表!I$47&amp;"],["&amp;VLOOKUP($O71,[2]材料辅助表!$H$27:$R$35,11,FALSE)&amp;","&amp;[2]材料辅助表!J$47&amp;"],["&amp;VLOOKUP($P71,[2]材料辅助表!$H$27:$R$35,10,FALSE)&amp;","&amp;[2]材料辅助表!K$47&amp;"]]"</f>
        <v>[[302007,15],[302002,25],[302004,25],[301903,12]]</v>
      </c>
      <c r="AE71" t="str">
        <f>"[["&amp;VLOOKUP($Q71,[2]材料辅助表!$H$27:$S$35,12,FALSE)&amp;","&amp;[2]材料辅助表!L$48&amp;"],["&amp;VLOOKUP($N71,[2]材料辅助表!$H$27:$S$35,12,FALSE)&amp;","&amp;[2]材料辅助表!I$48&amp;"],["&amp;VLOOKUP($O71,[2]材料辅助表!$H$27:$S$35,12,FALSE)&amp;","&amp;[2]材料辅助表!J$48&amp;"],["&amp;VLOOKUP($P71,[2]材料辅助表!$H$27:$S$35,11,FALSE)&amp;","&amp;[2]材料辅助表!K$48&amp;"]]"</f>
        <v>[[302107,18],[302102,30],[302104,30],[302003,15]]</v>
      </c>
      <c r="AF71" t="str">
        <f>"[["&amp;VLOOKUP($Q71,[2]材料辅助表!$H$27:$V$35,13,FALSE)&amp;","&amp;[2]材料辅助表!L$49&amp;"],["&amp;VLOOKUP($N71,[2]材料辅助表!$H$27:$V$35,13,FALSE)&amp;","&amp;[2]材料辅助表!I$49&amp;"],["&amp;VLOOKUP($O71,[2]材料辅助表!$H$27:$V$35,13,FALSE)&amp;","&amp;[2]材料辅助表!J$49&amp;"],["&amp;VLOOKUP($P71,[2]材料辅助表!$H$27:$V$35,12,FALSE)&amp;","&amp;[2]材料辅助表!K$49&amp;"]]"</f>
        <v>[[302207,21],[302202,35],[302204,35],[302103,18]]</v>
      </c>
      <c r="AG71" t="str">
        <f>"[["&amp;VLOOKUP($Q71,[2]材料辅助表!$H$27:$V$35,14,FALSE)&amp;","&amp;[2]材料辅助表!L$50&amp;"],["&amp;VLOOKUP($N71,[2]材料辅助表!$H$27:$V$35,14,FALSE)&amp;","&amp;[2]材料辅助表!I$50&amp;"],["&amp;VLOOKUP($O71,[2]材料辅助表!$H$27:$V$35,14,FALSE)&amp;","&amp;[2]材料辅助表!J$50&amp;"],["&amp;VLOOKUP($P71,[2]材料辅助表!$H$27:$V$35,13,FALSE)&amp;","&amp;[2]材料辅助表!K$50&amp;"]]"</f>
        <v>[[302307,24],[302302,40],[302304,40],[302203,25]]</v>
      </c>
      <c r="AH71" t="str">
        <f>"[["&amp;VLOOKUP($Q71,[2]材料辅助表!$H$27:$V$35,15,FALSE)&amp;","&amp;[2]材料辅助表!L$51&amp;"],["&amp;VLOOKUP($N71,[2]材料辅助表!$H$27:$V$35,15,FALSE)&amp;","&amp;[2]材料辅助表!I$51&amp;"],["&amp;VLOOKUP($O71,[2]材料辅助表!$H$27:$V$35,15,FALSE)&amp;","&amp;[2]材料辅助表!J$51&amp;"],["&amp;VLOOKUP($P71,[2]材料辅助表!$H$27:$V$35,14,FALSE)&amp;","&amp;[2]材料辅助表!K$51&amp;"]]"</f>
        <v>[[302407,27],[302402,45],[302404,45],[302303,30]]</v>
      </c>
      <c r="AI71" s="158" t="s">
        <v>15835</v>
      </c>
      <c r="AJ71" s="263" t="s">
        <v>11979</v>
      </c>
      <c r="AK71" s="263" t="s">
        <v>11979</v>
      </c>
      <c r="AL71" s="263" t="s">
        <v>11979</v>
      </c>
    </row>
    <row r="72" spans="1:38" ht="15" thickBot="1">
      <c r="A72">
        <v>3013</v>
      </c>
      <c r="B72" s="259" t="s">
        <v>15951</v>
      </c>
      <c r="C72" s="55" t="s">
        <v>15947</v>
      </c>
      <c r="D72" t="str">
        <f t="shared" si="2"/>
        <v>e_3013</v>
      </c>
      <c r="E72" t="s">
        <v>15952</v>
      </c>
      <c r="F72" t="str">
        <f t="shared" si="1"/>
        <v>NAME_3013</v>
      </c>
      <c r="G72" t="s">
        <v>11978</v>
      </c>
      <c r="H72">
        <v>3</v>
      </c>
      <c r="I72">
        <f>VLOOKUP(C72,'[2]怪兽属性表（不能直接调整）'!$A$2:$E$37,VLOOKUP([2]equipment!G72,[2]材料辅助表!$I$13:$K$16,3,FALSE),FALSE)</f>
        <v>5.79</v>
      </c>
      <c r="J72" t="str">
        <f>"["&amp;I72*[2]材料辅助表!$S$5&amp;","&amp;I72*[2]材料辅助表!$S$6&amp;","&amp;I72*[2]材料辅助表!$S$7&amp;","&amp;I72*[2]材料辅助表!$S$8&amp;","&amp;I72*[2]材料辅助表!$S$9&amp;","&amp;I72*[2]材料辅助表!$S$10&amp;","&amp;I72*[2]材料辅助表!$S$11&amp;","&amp;I72*[2]材料辅助表!$S$12&amp;","&amp;I72*[2]材料辅助表!$S$13&amp;","&amp;I72*[2]材料辅助表!$S$14&amp;","&amp;I72*[2]材料辅助表!$S$15&amp;","&amp;I72*[2]材料辅助表!$S$16&amp;","&amp;I72*[2]材料辅助表!$S$17&amp;","&amp;I72*[2]材料辅助表!$S$18&amp;","&amp;I72*[2]材料辅助表!$S$19&amp;"]"</f>
        <v>[1.737,2.0265,2.316,2.6055,2.895,3.1845,3.474,3.7635,4.053,4.3425,4.632,4.9215,5.211,5.5005,5.79]</v>
      </c>
      <c r="K72">
        <v>7</v>
      </c>
      <c r="L72">
        <f>VLOOKUP(C72,'[2]怪兽属性表（不能直接调整）'!$A$2:$E$37,4,FALSE)</f>
        <v>3.5</v>
      </c>
      <c r="M72" t="str">
        <f>"["&amp;L72*[2]材料辅助表!$U$5&amp;","&amp;L72*[2]材料辅助表!$U$6&amp;","&amp;L72*[2]材料辅助表!$U$7&amp;","&amp;L72*[2]材料辅助表!$U$8&amp;","&amp;L72*[2]材料辅助表!$U$9&amp;","&amp;L72*[2]材料辅助表!$U$10&amp;","&amp;L72*[2]材料辅助表!$U$11&amp;","&amp;L72*[2]材料辅助表!$U$12&amp;","&amp;L72*[2]材料辅助表!$U$13&amp;","&amp;L72*[2]材料辅助表!$U$14&amp;","&amp;L72*[2]材料辅助表!$U$15&amp;","&amp;L72*[2]材料辅助表!$U$16&amp;","&amp;L72*[2]材料辅助表!$U$17&amp;","&amp;L72*[2]材料辅助表!$U$18&amp;","&amp;L72*[2]材料辅助表!$U$19&amp;"]"</f>
        <v>[0.525,0.6125,0.7,0.7875,0.875,0.9625,1.05,1.1375,1.225,1.3125,1.4,1.4875,1.575,1.6625,1.75]</v>
      </c>
      <c r="N72" s="264">
        <v>4</v>
      </c>
      <c r="O72" s="202">
        <v>3</v>
      </c>
      <c r="P72" s="265">
        <v>2</v>
      </c>
      <c r="Q72" t="s">
        <v>15792</v>
      </c>
      <c r="R72" t="str">
        <f>"["&amp;VLOOKUP(AJ72,[2]特殊属性调整!$B$18:$D$25,3,FALSE)&amp;","&amp;VLOOKUP(AJ72,[2]特殊属性调整!$B$18:$D$25,2,FALSE)&amp;"]"</f>
        <v>[2,3]</v>
      </c>
      <c r="S72" t="str">
        <f>"["&amp;VLOOKUP(AK72,[2]特殊属性调整!$B$18:$D$25,3,FALSE)&amp;","&amp;VLOOKUP(AK72,[2]特殊属性调整!$B$18:$D$25,2,FALSE)*1.5&amp;"]"</f>
        <v>[2,4.5]</v>
      </c>
      <c r="T72" t="str">
        <f>"["&amp;VLOOKUP(AL72,[2]特殊属性调整!$B$18:$D$25,3,FALSE)&amp;","&amp;VLOOKUP(AL72,[2]特殊属性调整!$B$18:$D$25,2,FALSE)*2&amp;"]"</f>
        <v>[2,6]</v>
      </c>
      <c r="U72" t="str">
        <f>"[["&amp;VLOOKUP($N72,[2]材料辅助表!$H$27:$L$35,2,FALSE)&amp;","&amp;[2]材料辅助表!I$38&amp;"]]"</f>
        <v>[[301104,1]]</v>
      </c>
      <c r="V72" t="str">
        <f>"[["&amp;VLOOKUP($N72,[2]材料辅助表!$H$27:$L$35,3,FALSE)&amp;","&amp;[2]材料辅助表!I$39&amp;"]]"</f>
        <v>[[301204,3]]</v>
      </c>
      <c r="W72" t="str">
        <f>"[["&amp;VLOOKUP($Q72,[2]材料辅助表!$H$27:$L$35,4,FALSE)&amp;","&amp;[2]材料辅助表!L$40&amp;"],["&amp;VLOOKUP($N72,[2]材料辅助表!$H$27:$L$35,4,FALSE)&amp;","&amp;[2]材料辅助表!I$40&amp;"]]"</f>
        <v>[[301307,1],[301304,5]]</v>
      </c>
      <c r="X72" t="str">
        <f>"[["&amp;VLOOKUP($Q72,[2]材料辅助表!$H$27:$L$35,5,FALSE)&amp;","&amp;[2]材料辅助表!L$41&amp;"],["&amp;VLOOKUP($N72,[2]材料辅助表!$H$27:$L$35,5,FALSE)&amp;","&amp;[2]材料辅助表!I$41&amp;"]]"</f>
        <v>[[301407,2],[301404,8]]</v>
      </c>
      <c r="Y72" t="str">
        <f>"[["&amp;VLOOKUP($Q72,[2]材料辅助表!$H$27:$M$35,6,FALSE)&amp;","&amp;[2]材料辅助表!L$42&amp;"],["&amp;VLOOKUP($N72,[2]材料辅助表!$H$27:$M$35,6,FALSE)&amp;","&amp;[2]材料辅助表!I$42&amp;"],["&amp;VLOOKUP($O72,[2]材料辅助表!$H$27:$M$35,5,FALSE)&amp;","&amp;[2]材料辅助表!J$42&amp;"]]"</f>
        <v>[[301507,3],[301504,10],[301403,3]]</v>
      </c>
      <c r="Z72" t="str">
        <f>"[["&amp;VLOOKUP($Q72,[2]材料辅助表!$H$27:$N$35,7,FALSE)&amp;","&amp;[2]材料辅助表!L$43&amp;"],["&amp;VLOOKUP($N72,[2]材料辅助表!$H$27:$N$35,7,FALSE)&amp;","&amp;[2]材料辅助表!I$43&amp;"],["&amp;VLOOKUP($O72,[2]材料辅助表!$H$27:$N$35,6,FALSE)&amp;","&amp;[2]材料辅助表!J$43&amp;"]]"</f>
        <v>[[301607,5],[301604,15],[301503,5]]</v>
      </c>
      <c r="AA72" t="str">
        <f>"[["&amp;VLOOKUP($Q72,[2]材料辅助表!$H$27:$O$35,8,FALSE)&amp;","&amp;[2]材料辅助表!L$44&amp;"],["&amp;VLOOKUP($N72,[2]材料辅助表!$H$27:$O$35,8,FALSE)&amp;","&amp;[2]材料辅助表!I$44&amp;"],["&amp;VLOOKUP($O72,[2]材料辅助表!$H$27:$O$35,8,FALSE)&amp;","&amp;[2]材料辅助表!J$44&amp;"],["&amp;VLOOKUP($P72,[2]材料辅助表!$H$27:$P$35,7,FALSE)&amp;","&amp;[2]材料辅助表!K$44&amp;"]]"</f>
        <v>[[301707,8],[301704,10],[301703,10],[301602,5]]</v>
      </c>
      <c r="AB72" t="str">
        <f>"[["&amp;VLOOKUP($Q72,[2]材料辅助表!$H$27:$P$35,9,FALSE)&amp;","&amp;[2]材料辅助表!L$45&amp;"],["&amp;VLOOKUP($N72,[2]材料辅助表!$H$27:$P$35,9,FALSE)&amp;","&amp;[2]材料辅助表!I$45&amp;"],["&amp;VLOOKUP($O72,[2]材料辅助表!$H$27:$P$35,9,FALSE)&amp;","&amp;[2]材料辅助表!J$45&amp;"],["&amp;VLOOKUP($P72,[2]材料辅助表!$H$27:$P$35,8,FALSE)&amp;","&amp;[2]材料辅助表!K$45&amp;"]]"</f>
        <v>[[301807,10],[301804,15],[301803,15],[301702,8]]</v>
      </c>
      <c r="AC72" t="str">
        <f>"[["&amp;VLOOKUP($Q72,[2]材料辅助表!$H$27:$Q$35,10,FALSE)&amp;","&amp;[2]材料辅助表!L$46&amp;"],["&amp;VLOOKUP($N72,[2]材料辅助表!$H$27:$Q$35,10,FALSE)&amp;","&amp;[2]材料辅助表!I$46&amp;"],["&amp;VLOOKUP($O72,[2]材料辅助表!$H$27:$Q$35,10,FALSE)&amp;","&amp;[2]材料辅助表!J$46&amp;"],["&amp;VLOOKUP($P72,[2]材料辅助表!$H$27:$Q$35,9,FALSE)&amp;","&amp;[2]材料辅助表!K$46&amp;"]]"</f>
        <v>[[301907,12],[301904,18],[301903,18],[301802,10]]</v>
      </c>
      <c r="AD72" t="str">
        <f>"[["&amp;VLOOKUP($Q72,[2]材料辅助表!$H$27:$R$35,11,FALSE)&amp;","&amp;[2]材料辅助表!L$47&amp;"],["&amp;VLOOKUP($N72,[2]材料辅助表!$H$27:$R$35,11,FALSE)&amp;","&amp;[2]材料辅助表!I$47&amp;"],["&amp;VLOOKUP($O72,[2]材料辅助表!$H$27:$R$35,11,FALSE)&amp;","&amp;[2]材料辅助表!J$47&amp;"],["&amp;VLOOKUP($P72,[2]材料辅助表!$H$27:$R$35,10,FALSE)&amp;","&amp;[2]材料辅助表!K$47&amp;"]]"</f>
        <v>[[302007,15],[302004,25],[302003,25],[301902,12]]</v>
      </c>
      <c r="AE72" t="str">
        <f>"[["&amp;VLOOKUP($Q72,[2]材料辅助表!$H$27:$S$35,12,FALSE)&amp;","&amp;[2]材料辅助表!L$48&amp;"],["&amp;VLOOKUP($N72,[2]材料辅助表!$H$27:$S$35,12,FALSE)&amp;","&amp;[2]材料辅助表!I$48&amp;"],["&amp;VLOOKUP($O72,[2]材料辅助表!$H$27:$S$35,12,FALSE)&amp;","&amp;[2]材料辅助表!J$48&amp;"],["&amp;VLOOKUP($P72,[2]材料辅助表!$H$27:$S$35,11,FALSE)&amp;","&amp;[2]材料辅助表!K$48&amp;"]]"</f>
        <v>[[302107,18],[302104,30],[302103,30],[302002,15]]</v>
      </c>
      <c r="AF72" t="str">
        <f>"[["&amp;VLOOKUP($Q72,[2]材料辅助表!$H$27:$V$35,13,FALSE)&amp;","&amp;[2]材料辅助表!L$49&amp;"],["&amp;VLOOKUP($N72,[2]材料辅助表!$H$27:$V$35,13,FALSE)&amp;","&amp;[2]材料辅助表!I$49&amp;"],["&amp;VLOOKUP($O72,[2]材料辅助表!$H$27:$V$35,13,FALSE)&amp;","&amp;[2]材料辅助表!J$49&amp;"],["&amp;VLOOKUP($P72,[2]材料辅助表!$H$27:$V$35,12,FALSE)&amp;","&amp;[2]材料辅助表!K$49&amp;"]]"</f>
        <v>[[302207,21],[302204,35],[302203,35],[302102,18]]</v>
      </c>
      <c r="AG72" t="str">
        <f>"[["&amp;VLOOKUP($Q72,[2]材料辅助表!$H$27:$V$35,14,FALSE)&amp;","&amp;[2]材料辅助表!L$50&amp;"],["&amp;VLOOKUP($N72,[2]材料辅助表!$H$27:$V$35,14,FALSE)&amp;","&amp;[2]材料辅助表!I$50&amp;"],["&amp;VLOOKUP($O72,[2]材料辅助表!$H$27:$V$35,14,FALSE)&amp;","&amp;[2]材料辅助表!J$50&amp;"],["&amp;VLOOKUP($P72,[2]材料辅助表!$H$27:$V$35,13,FALSE)&amp;","&amp;[2]材料辅助表!K$50&amp;"]]"</f>
        <v>[[302307,24],[302304,40],[302303,40],[302202,25]]</v>
      </c>
      <c r="AH72" t="str">
        <f>"[["&amp;VLOOKUP($Q72,[2]材料辅助表!$H$27:$V$35,15,FALSE)&amp;","&amp;[2]材料辅助表!L$51&amp;"],["&amp;VLOOKUP($N72,[2]材料辅助表!$H$27:$V$35,15,FALSE)&amp;","&amp;[2]材料辅助表!I$51&amp;"],["&amp;VLOOKUP($O72,[2]材料辅助表!$H$27:$V$35,15,FALSE)&amp;","&amp;[2]材料辅助表!J$51&amp;"],["&amp;VLOOKUP($P72,[2]材料辅助表!$H$27:$V$35,14,FALSE)&amp;","&amp;[2]材料辅助表!K$51&amp;"]]"</f>
        <v>[[302407,27],[302404,45],[302403,45],[302302,30]]</v>
      </c>
      <c r="AI72" s="158" t="s">
        <v>15838</v>
      </c>
      <c r="AJ72" s="263" t="s">
        <v>11978</v>
      </c>
      <c r="AK72" s="263" t="s">
        <v>11978</v>
      </c>
      <c r="AL72" s="263" t="s">
        <v>11978</v>
      </c>
    </row>
    <row r="73" spans="1:38" ht="15" thickBot="1">
      <c r="A73">
        <v>3014</v>
      </c>
      <c r="B73" s="259" t="s">
        <v>15953</v>
      </c>
      <c r="C73" s="55" t="s">
        <v>15947</v>
      </c>
      <c r="D73" t="str">
        <f t="shared" si="2"/>
        <v>e_3014</v>
      </c>
      <c r="E73" t="s">
        <v>15954</v>
      </c>
      <c r="F73" t="str">
        <f t="shared" si="1"/>
        <v>NAME_3014</v>
      </c>
      <c r="G73" t="s">
        <v>11979</v>
      </c>
      <c r="H73">
        <v>6</v>
      </c>
      <c r="I73">
        <f>VLOOKUP(C73,'[2]怪兽属性表（不能直接调整）'!$A$2:$E$37,VLOOKUP([2]equipment!G73,[2]材料辅助表!$I$13:$K$16,3,FALSE),FALSE)</f>
        <v>115.8</v>
      </c>
      <c r="J73" t="str">
        <f>"["&amp;I73*[2]材料辅助表!$S$5&amp;","&amp;I73*[2]材料辅助表!$S$6&amp;","&amp;I73*[2]材料辅助表!$S$7&amp;","&amp;I73*[2]材料辅助表!$S$8&amp;","&amp;I73*[2]材料辅助表!$S$9&amp;","&amp;I73*[2]材料辅助表!$S$10&amp;","&amp;I73*[2]材料辅助表!$S$11&amp;","&amp;I73*[2]材料辅助表!$S$12&amp;","&amp;I73*[2]材料辅助表!$S$13&amp;","&amp;I73*[2]材料辅助表!$S$14&amp;","&amp;I73*[2]材料辅助表!$S$15&amp;","&amp;I73*[2]材料辅助表!$S$16&amp;","&amp;I73*[2]材料辅助表!$S$17&amp;","&amp;I73*[2]材料辅助表!$S$18&amp;","&amp;I73*[2]材料辅助表!$S$19&amp;"]"</f>
        <v>[34.74,40.53,46.32,52.11,57.9,63.69,69.48,75.27,81.06,86.85,92.64,98.43,104.22,110.01,115.8]</v>
      </c>
      <c r="K73">
        <v>7</v>
      </c>
      <c r="L73">
        <f>VLOOKUP(C73,'[2]怪兽属性表（不能直接调整）'!$A$2:$E$37,4,FALSE)</f>
        <v>3.5</v>
      </c>
      <c r="M73" t="str">
        <f>"["&amp;L73*[2]材料辅助表!$U$5&amp;","&amp;L73*[2]材料辅助表!$U$6&amp;","&amp;L73*[2]材料辅助表!$U$7&amp;","&amp;L73*[2]材料辅助表!$U$8&amp;","&amp;L73*[2]材料辅助表!$U$9&amp;","&amp;L73*[2]材料辅助表!$U$10&amp;","&amp;L73*[2]材料辅助表!$U$11&amp;","&amp;L73*[2]材料辅助表!$U$12&amp;","&amp;L73*[2]材料辅助表!$U$13&amp;","&amp;L73*[2]材料辅助表!$U$14&amp;","&amp;L73*[2]材料辅助表!$U$15&amp;","&amp;L73*[2]材料辅助表!$U$16&amp;","&amp;L73*[2]材料辅助表!$U$17&amp;","&amp;L73*[2]材料辅助表!$U$18&amp;","&amp;L73*[2]材料辅助表!$U$19&amp;"]"</f>
        <v>[0.525,0.6125,0.7,0.7875,0.875,0.9625,1.05,1.1375,1.225,1.3125,1.4,1.4875,1.575,1.6625,1.75]</v>
      </c>
      <c r="N73" s="266">
        <v>5</v>
      </c>
      <c r="O73" s="267">
        <v>2</v>
      </c>
      <c r="P73" s="268">
        <v>1</v>
      </c>
      <c r="Q73" t="s">
        <v>15792</v>
      </c>
      <c r="R73" t="str">
        <f>"["&amp;VLOOKUP(AJ73,[2]特殊属性调整!$B$18:$D$25,3,FALSE)&amp;","&amp;VLOOKUP(AJ73,[2]特殊属性调整!$B$18:$D$25,2,FALSE)&amp;"]"</f>
        <v>[5,3]</v>
      </c>
      <c r="S73" t="str">
        <f>"["&amp;VLOOKUP(AK73,[2]特殊属性调整!$B$18:$D$25,3,FALSE)&amp;","&amp;VLOOKUP(AK73,[2]特殊属性调整!$B$18:$D$25,2,FALSE)*1.5&amp;"]"</f>
        <v>[5,4.5]</v>
      </c>
      <c r="T73" t="str">
        <f>"["&amp;VLOOKUP(AL70,[2]特殊属性调整!$B$18:$D$25,3,FALSE)&amp;","&amp;VLOOKUP(AL70,[2]特殊属性调整!$B$18:$D$25,2,FALSE)*2&amp;"]"</f>
        <v>[2,6]</v>
      </c>
      <c r="U73" t="str">
        <f>"[["&amp;VLOOKUP($N73,[2]材料辅助表!$H$27:$L$35,2,FALSE)&amp;","&amp;[2]材料辅助表!I$38&amp;"]]"</f>
        <v>[[301105,1]]</v>
      </c>
      <c r="V73" t="str">
        <f>"[["&amp;VLOOKUP($N73,[2]材料辅助表!$H$27:$L$35,3,FALSE)&amp;","&amp;[2]材料辅助表!I$39&amp;"]]"</f>
        <v>[[301205,3]]</v>
      </c>
      <c r="W73" t="str">
        <f>"[["&amp;VLOOKUP($Q73,[2]材料辅助表!$H$27:$L$35,4,FALSE)&amp;","&amp;[2]材料辅助表!L$40&amp;"],["&amp;VLOOKUP($N73,[2]材料辅助表!$H$27:$L$35,4,FALSE)&amp;","&amp;[2]材料辅助表!I$40&amp;"]]"</f>
        <v>[[301307,1],[301305,5]]</v>
      </c>
      <c r="X73" t="str">
        <f>"[["&amp;VLOOKUP($Q73,[2]材料辅助表!$H$27:$L$35,5,FALSE)&amp;","&amp;[2]材料辅助表!L$41&amp;"],["&amp;VLOOKUP($N73,[2]材料辅助表!$H$27:$L$35,5,FALSE)&amp;","&amp;[2]材料辅助表!I$41&amp;"]]"</f>
        <v>[[301407,2],[301405,8]]</v>
      </c>
      <c r="Y73" t="str">
        <f>"[["&amp;VLOOKUP($Q73,[2]材料辅助表!$H$27:$M$35,6,FALSE)&amp;","&amp;[2]材料辅助表!L$42&amp;"],["&amp;VLOOKUP($N73,[2]材料辅助表!$H$27:$M$35,6,FALSE)&amp;","&amp;[2]材料辅助表!I$42&amp;"],["&amp;VLOOKUP($O73,[2]材料辅助表!$H$27:$M$35,5,FALSE)&amp;","&amp;[2]材料辅助表!J$42&amp;"]]"</f>
        <v>[[301507,3],[301505,10],[301402,3]]</v>
      </c>
      <c r="Z73" t="str">
        <f>"[["&amp;VLOOKUP($Q73,[2]材料辅助表!$H$27:$N$35,7,FALSE)&amp;","&amp;[2]材料辅助表!L$43&amp;"],["&amp;VLOOKUP($N73,[2]材料辅助表!$H$27:$N$35,7,FALSE)&amp;","&amp;[2]材料辅助表!I$43&amp;"],["&amp;VLOOKUP($O73,[2]材料辅助表!$H$27:$N$35,6,FALSE)&amp;","&amp;[2]材料辅助表!J$43&amp;"]]"</f>
        <v>[[301607,5],[301605,15],[301502,5]]</v>
      </c>
      <c r="AA73" t="str">
        <f>"[["&amp;VLOOKUP($Q73,[2]材料辅助表!$H$27:$O$35,8,FALSE)&amp;","&amp;[2]材料辅助表!L$44&amp;"],["&amp;VLOOKUP($N73,[2]材料辅助表!$H$27:$O$35,8,FALSE)&amp;","&amp;[2]材料辅助表!I$44&amp;"],["&amp;VLOOKUP($O73,[2]材料辅助表!$H$27:$O$35,8,FALSE)&amp;","&amp;[2]材料辅助表!J$44&amp;"],["&amp;VLOOKUP($P73,[2]材料辅助表!$H$27:$P$35,7,FALSE)&amp;","&amp;[2]材料辅助表!K$44&amp;"]]"</f>
        <v>[[301707,8],[301705,10],[301702,10],[301601,5]]</v>
      </c>
      <c r="AB73" t="str">
        <f>"[["&amp;VLOOKUP($Q73,[2]材料辅助表!$H$27:$P$35,9,FALSE)&amp;","&amp;[2]材料辅助表!L$45&amp;"],["&amp;VLOOKUP($N73,[2]材料辅助表!$H$27:$P$35,9,FALSE)&amp;","&amp;[2]材料辅助表!I$45&amp;"],["&amp;VLOOKUP($O73,[2]材料辅助表!$H$27:$P$35,9,FALSE)&amp;","&amp;[2]材料辅助表!J$45&amp;"],["&amp;VLOOKUP($P73,[2]材料辅助表!$H$27:$P$35,8,FALSE)&amp;","&amp;[2]材料辅助表!K$45&amp;"]]"</f>
        <v>[[301807,10],[301805,15],[301802,15],[301701,8]]</v>
      </c>
      <c r="AC73" t="str">
        <f>"[["&amp;VLOOKUP($Q73,[2]材料辅助表!$H$27:$Q$35,10,FALSE)&amp;","&amp;[2]材料辅助表!L$46&amp;"],["&amp;VLOOKUP($N73,[2]材料辅助表!$H$27:$Q$35,10,FALSE)&amp;","&amp;[2]材料辅助表!I$46&amp;"],["&amp;VLOOKUP($O73,[2]材料辅助表!$H$27:$Q$35,10,FALSE)&amp;","&amp;[2]材料辅助表!J$46&amp;"],["&amp;VLOOKUP($P73,[2]材料辅助表!$H$27:$Q$35,9,FALSE)&amp;","&amp;[2]材料辅助表!K$46&amp;"]]"</f>
        <v>[[301907,12],[301905,18],[301902,18],[301801,10]]</v>
      </c>
      <c r="AD73" t="str">
        <f>"[["&amp;VLOOKUP($Q73,[2]材料辅助表!$H$27:$R$35,11,FALSE)&amp;","&amp;[2]材料辅助表!L$47&amp;"],["&amp;VLOOKUP($N73,[2]材料辅助表!$H$27:$R$35,11,FALSE)&amp;","&amp;[2]材料辅助表!I$47&amp;"],["&amp;VLOOKUP($O73,[2]材料辅助表!$H$27:$R$35,11,FALSE)&amp;","&amp;[2]材料辅助表!J$47&amp;"],["&amp;VLOOKUP($P73,[2]材料辅助表!$H$27:$R$35,10,FALSE)&amp;","&amp;[2]材料辅助表!K$47&amp;"]]"</f>
        <v>[[302007,15],[302005,25],[302002,25],[301901,12]]</v>
      </c>
      <c r="AE73" t="str">
        <f>"[["&amp;VLOOKUP($Q73,[2]材料辅助表!$H$27:$S$35,12,FALSE)&amp;","&amp;[2]材料辅助表!L$48&amp;"],["&amp;VLOOKUP($N73,[2]材料辅助表!$H$27:$S$35,12,FALSE)&amp;","&amp;[2]材料辅助表!I$48&amp;"],["&amp;VLOOKUP($O73,[2]材料辅助表!$H$27:$S$35,12,FALSE)&amp;","&amp;[2]材料辅助表!J$48&amp;"],["&amp;VLOOKUP($P73,[2]材料辅助表!$H$27:$S$35,11,FALSE)&amp;","&amp;[2]材料辅助表!K$48&amp;"]]"</f>
        <v>[[302107,18],[302105,30],[302102,30],[302001,15]]</v>
      </c>
      <c r="AF73" t="str">
        <f>"[["&amp;VLOOKUP($Q73,[2]材料辅助表!$H$27:$V$35,13,FALSE)&amp;","&amp;[2]材料辅助表!L$49&amp;"],["&amp;VLOOKUP($N73,[2]材料辅助表!$H$27:$V$35,13,FALSE)&amp;","&amp;[2]材料辅助表!I$49&amp;"],["&amp;VLOOKUP($O73,[2]材料辅助表!$H$27:$V$35,13,FALSE)&amp;","&amp;[2]材料辅助表!J$49&amp;"],["&amp;VLOOKUP($P73,[2]材料辅助表!$H$27:$V$35,12,FALSE)&amp;","&amp;[2]材料辅助表!K$49&amp;"]]"</f>
        <v>[[302207,21],[302205,35],[302202,35],[302101,18]]</v>
      </c>
      <c r="AG73" t="str">
        <f>"[["&amp;VLOOKUP($Q73,[2]材料辅助表!$H$27:$V$35,14,FALSE)&amp;","&amp;[2]材料辅助表!L$50&amp;"],["&amp;VLOOKUP($N73,[2]材料辅助表!$H$27:$V$35,14,FALSE)&amp;","&amp;[2]材料辅助表!I$50&amp;"],["&amp;VLOOKUP($O73,[2]材料辅助表!$H$27:$V$35,14,FALSE)&amp;","&amp;[2]材料辅助表!J$50&amp;"],["&amp;VLOOKUP($P73,[2]材料辅助表!$H$27:$V$35,13,FALSE)&amp;","&amp;[2]材料辅助表!K$50&amp;"]]"</f>
        <v>[[302307,24],[302305,40],[302302,40],[302201,25]]</v>
      </c>
      <c r="AH73" t="str">
        <f>"[["&amp;VLOOKUP($Q73,[2]材料辅助表!$H$27:$V$35,15,FALSE)&amp;","&amp;[2]材料辅助表!L$51&amp;"],["&amp;VLOOKUP($N73,[2]材料辅助表!$H$27:$V$35,15,FALSE)&amp;","&amp;[2]材料辅助表!I$51&amp;"],["&amp;VLOOKUP($O73,[2]材料辅助表!$H$27:$V$35,15,FALSE)&amp;","&amp;[2]材料辅助表!J$51&amp;"],["&amp;VLOOKUP($P73,[2]材料辅助表!$H$27:$V$35,14,FALSE)&amp;","&amp;[2]材料辅助表!K$51&amp;"]]"</f>
        <v>[[302407,27],[302405,45],[302402,45],[302301,30]]</v>
      </c>
      <c r="AI73" s="276" t="s">
        <v>15841</v>
      </c>
      <c r="AJ73" s="263" t="s">
        <v>11979</v>
      </c>
      <c r="AK73" s="263" t="s">
        <v>11979</v>
      </c>
      <c r="AL73" s="263" t="s">
        <v>11979</v>
      </c>
    </row>
    <row r="74" spans="1:38" ht="15" thickBot="1">
      <c r="A74">
        <v>3021</v>
      </c>
      <c r="B74" s="259" t="s">
        <v>15955</v>
      </c>
      <c r="C74" s="55" t="s">
        <v>15956</v>
      </c>
      <c r="D74" t="str">
        <f t="shared" si="2"/>
        <v>e_3021</v>
      </c>
      <c r="E74" t="s">
        <v>15957</v>
      </c>
      <c r="F74" t="str">
        <f t="shared" si="1"/>
        <v>NAME_3021</v>
      </c>
      <c r="G74" t="s">
        <v>11978</v>
      </c>
      <c r="H74">
        <v>3</v>
      </c>
      <c r="I74">
        <f>VLOOKUP(C74,'[2]怪兽属性表（不能直接调整）'!$A$2:$E$37,VLOOKUP([2]equipment!G74,[2]材料辅助表!$I$13:$K$16,3,FALSE),FALSE)</f>
        <v>11.77</v>
      </c>
      <c r="J74" t="str">
        <f>"["&amp;I74*[2]材料辅助表!$S$5&amp;","&amp;I74*[2]材料辅助表!$S$6&amp;","&amp;I74*[2]材料辅助表!$S$7&amp;","&amp;I74*[2]材料辅助表!$S$8&amp;","&amp;I74*[2]材料辅助表!$S$9&amp;","&amp;I74*[2]材料辅助表!$S$10&amp;","&amp;I74*[2]材料辅助表!$S$11&amp;","&amp;I74*[2]材料辅助表!$S$12&amp;","&amp;I74*[2]材料辅助表!$S$13&amp;","&amp;I74*[2]材料辅助表!$S$14&amp;","&amp;I74*[2]材料辅助表!$S$15&amp;","&amp;I74*[2]材料辅助表!$S$16&amp;","&amp;I74*[2]材料辅助表!$S$17&amp;","&amp;I74*[2]材料辅助表!$S$18&amp;","&amp;I74*[2]材料辅助表!$S$19&amp;"]"</f>
        <v>[3.531,4.1195,4.708,5.2965,5.885,6.4735,7.062,7.6505,8.239,8.8275,9.416,10.0045,10.593,11.1815,11.77]</v>
      </c>
      <c r="K74">
        <v>7</v>
      </c>
      <c r="L74">
        <f>VLOOKUP(C74,'[2]怪兽属性表（不能直接调整）'!$A$2:$E$37,4,FALSE)</f>
        <v>4.5</v>
      </c>
      <c r="M74" t="str">
        <f>"["&amp;L74*[2]材料辅助表!$U$5&amp;","&amp;L74*[2]材料辅助表!$U$6&amp;","&amp;L74*[2]材料辅助表!$U$7&amp;","&amp;L74*[2]材料辅助表!$U$8&amp;","&amp;L74*[2]材料辅助表!$U$9&amp;","&amp;L74*[2]材料辅助表!$U$10&amp;","&amp;L74*[2]材料辅助表!$U$11&amp;","&amp;L74*[2]材料辅助表!$U$12&amp;","&amp;L74*[2]材料辅助表!$U$13&amp;","&amp;L74*[2]材料辅助表!$U$14&amp;","&amp;L74*[2]材料辅助表!$U$15&amp;","&amp;L74*[2]材料辅助表!$U$16&amp;","&amp;L74*[2]材料辅助表!$U$17&amp;","&amp;L74*[2]材料辅助表!$U$18&amp;","&amp;L74*[2]材料辅助表!$U$19&amp;"]"</f>
        <v>[0.675,0.7875,0.9,1.0125,1.125,1.2375,1.35,1.4625,1.575,1.6875,1.8,1.9125,2.025,2.1375,2.25]</v>
      </c>
      <c r="N74" s="260">
        <v>3</v>
      </c>
      <c r="O74" s="261">
        <v>1</v>
      </c>
      <c r="P74" s="262">
        <v>4</v>
      </c>
      <c r="Q74" t="s">
        <v>15792</v>
      </c>
      <c r="R74" t="str">
        <f>"["&amp;VLOOKUP(AJ74,[2]特殊属性调整!$B$18:$D$25,3,FALSE)&amp;","&amp;VLOOKUP(AJ74,[2]特殊属性调整!$B$18:$D$25,2,FALSE)&amp;"]"</f>
        <v>[2,3]</v>
      </c>
      <c r="S74" t="str">
        <f>"["&amp;VLOOKUP(AK74,[2]特殊属性调整!$B$18:$D$25,3,FALSE)&amp;","&amp;VLOOKUP(AK74,[2]特殊属性调整!$B$18:$D$25,2,FALSE)*1.5&amp;"]"</f>
        <v>[2,4.5]</v>
      </c>
      <c r="T74" t="str">
        <f>"["&amp;VLOOKUP(AL77,[2]特殊属性调整!$B$18:$D$25,3,FALSE)&amp;","&amp;VLOOKUP(AL77,[2]特殊属性调整!$B$18:$D$25,2,FALSE)*2&amp;"]"</f>
        <v>[5,6]</v>
      </c>
      <c r="U74" t="str">
        <f>"[["&amp;VLOOKUP($N74,[2]材料辅助表!$H$27:$L$35,2,FALSE)&amp;","&amp;[2]材料辅助表!I$38&amp;"]]"</f>
        <v>[[301103,1]]</v>
      </c>
      <c r="V74" t="str">
        <f>"[["&amp;VLOOKUP($N74,[2]材料辅助表!$H$27:$L$35,3,FALSE)&amp;","&amp;[2]材料辅助表!I$39&amp;"]]"</f>
        <v>[[301203,3]]</v>
      </c>
      <c r="W74" t="str">
        <f>"[["&amp;VLOOKUP($Q74,[2]材料辅助表!$H$27:$L$35,4,FALSE)&amp;","&amp;[2]材料辅助表!L$40&amp;"],["&amp;VLOOKUP($N74,[2]材料辅助表!$H$27:$L$35,4,FALSE)&amp;","&amp;[2]材料辅助表!I$40&amp;"]]"</f>
        <v>[[301307,1],[301303,5]]</v>
      </c>
      <c r="X74" t="str">
        <f>"[["&amp;VLOOKUP($Q74,[2]材料辅助表!$H$27:$L$35,5,FALSE)&amp;","&amp;[2]材料辅助表!L$41&amp;"],["&amp;VLOOKUP($N74,[2]材料辅助表!$H$27:$L$35,5,FALSE)&amp;","&amp;[2]材料辅助表!I$41&amp;"]]"</f>
        <v>[[301407,2],[301403,8]]</v>
      </c>
      <c r="Y74" t="str">
        <f>"[["&amp;VLOOKUP($Q74,[2]材料辅助表!$H$27:$M$35,6,FALSE)&amp;","&amp;[2]材料辅助表!L$42&amp;"],["&amp;VLOOKUP($N74,[2]材料辅助表!$H$27:$M$35,6,FALSE)&amp;","&amp;[2]材料辅助表!I$42&amp;"],["&amp;VLOOKUP($O74,[2]材料辅助表!$H$27:$M$35,5,FALSE)&amp;","&amp;[2]材料辅助表!J$42&amp;"]]"</f>
        <v>[[301507,3],[301503,10],[301401,3]]</v>
      </c>
      <c r="Z74" t="str">
        <f>"[["&amp;VLOOKUP($Q74,[2]材料辅助表!$H$27:$N$35,7,FALSE)&amp;","&amp;[2]材料辅助表!L$43&amp;"],["&amp;VLOOKUP($N74,[2]材料辅助表!$H$27:$N$35,7,FALSE)&amp;","&amp;[2]材料辅助表!I$43&amp;"],["&amp;VLOOKUP($O74,[2]材料辅助表!$H$27:$N$35,6,FALSE)&amp;","&amp;[2]材料辅助表!J$43&amp;"]]"</f>
        <v>[[301607,5],[301603,15],[301501,5]]</v>
      </c>
      <c r="AA74" t="str">
        <f>"[["&amp;VLOOKUP($Q74,[2]材料辅助表!$H$27:$O$35,8,FALSE)&amp;","&amp;[2]材料辅助表!L$44&amp;"],["&amp;VLOOKUP($N74,[2]材料辅助表!$H$27:$O$35,8,FALSE)&amp;","&amp;[2]材料辅助表!I$44&amp;"],["&amp;VLOOKUP($O74,[2]材料辅助表!$H$27:$O$35,8,FALSE)&amp;","&amp;[2]材料辅助表!J$44&amp;"],["&amp;VLOOKUP($P74,[2]材料辅助表!$H$27:$P$35,7,FALSE)&amp;","&amp;[2]材料辅助表!K$44&amp;"]]"</f>
        <v>[[301707,8],[301703,10],[301701,10],[301604,5]]</v>
      </c>
      <c r="AB74" t="str">
        <f>"[["&amp;VLOOKUP($Q74,[2]材料辅助表!$H$27:$P$35,9,FALSE)&amp;","&amp;[2]材料辅助表!L$45&amp;"],["&amp;VLOOKUP($N74,[2]材料辅助表!$H$27:$P$35,9,FALSE)&amp;","&amp;[2]材料辅助表!I$45&amp;"],["&amp;VLOOKUP($O74,[2]材料辅助表!$H$27:$P$35,9,FALSE)&amp;","&amp;[2]材料辅助表!J$45&amp;"],["&amp;VLOOKUP($P74,[2]材料辅助表!$H$27:$P$35,8,FALSE)&amp;","&amp;[2]材料辅助表!K$45&amp;"]]"</f>
        <v>[[301807,10],[301803,15],[301801,15],[301704,8]]</v>
      </c>
      <c r="AC74" t="str">
        <f>"[["&amp;VLOOKUP($Q74,[2]材料辅助表!$H$27:$Q$35,10,FALSE)&amp;","&amp;[2]材料辅助表!L$46&amp;"],["&amp;VLOOKUP($N74,[2]材料辅助表!$H$27:$Q$35,10,FALSE)&amp;","&amp;[2]材料辅助表!I$46&amp;"],["&amp;VLOOKUP($O74,[2]材料辅助表!$H$27:$Q$35,10,FALSE)&amp;","&amp;[2]材料辅助表!J$46&amp;"],["&amp;VLOOKUP($P74,[2]材料辅助表!$H$27:$Q$35,9,FALSE)&amp;","&amp;[2]材料辅助表!K$46&amp;"]]"</f>
        <v>[[301907,12],[301903,18],[301901,18],[301804,10]]</v>
      </c>
      <c r="AD74" t="str">
        <f>"[["&amp;VLOOKUP($Q74,[2]材料辅助表!$H$27:$R$35,11,FALSE)&amp;","&amp;[2]材料辅助表!L$47&amp;"],["&amp;VLOOKUP($N74,[2]材料辅助表!$H$27:$R$35,11,FALSE)&amp;","&amp;[2]材料辅助表!I$47&amp;"],["&amp;VLOOKUP($O74,[2]材料辅助表!$H$27:$R$35,11,FALSE)&amp;","&amp;[2]材料辅助表!J$47&amp;"],["&amp;VLOOKUP($P74,[2]材料辅助表!$H$27:$R$35,10,FALSE)&amp;","&amp;[2]材料辅助表!K$47&amp;"]]"</f>
        <v>[[302007,15],[302003,25],[302001,25],[301904,12]]</v>
      </c>
      <c r="AE74" t="str">
        <f>"[["&amp;VLOOKUP($Q74,[2]材料辅助表!$H$27:$S$35,12,FALSE)&amp;","&amp;[2]材料辅助表!L$48&amp;"],["&amp;VLOOKUP($N74,[2]材料辅助表!$H$27:$S$35,12,FALSE)&amp;","&amp;[2]材料辅助表!I$48&amp;"],["&amp;VLOOKUP($O74,[2]材料辅助表!$H$27:$S$35,12,FALSE)&amp;","&amp;[2]材料辅助表!J$48&amp;"],["&amp;VLOOKUP($P74,[2]材料辅助表!$H$27:$S$35,11,FALSE)&amp;","&amp;[2]材料辅助表!K$48&amp;"]]"</f>
        <v>[[302107,18],[302103,30],[302101,30],[302004,15]]</v>
      </c>
      <c r="AF74" t="str">
        <f>"[["&amp;VLOOKUP($Q74,[2]材料辅助表!$H$27:$V$35,13,FALSE)&amp;","&amp;[2]材料辅助表!L$49&amp;"],["&amp;VLOOKUP($N74,[2]材料辅助表!$H$27:$V$35,13,FALSE)&amp;","&amp;[2]材料辅助表!I$49&amp;"],["&amp;VLOOKUP($O74,[2]材料辅助表!$H$27:$V$35,13,FALSE)&amp;","&amp;[2]材料辅助表!J$49&amp;"],["&amp;VLOOKUP($P74,[2]材料辅助表!$H$27:$V$35,12,FALSE)&amp;","&amp;[2]材料辅助表!K$49&amp;"]]"</f>
        <v>[[302207,21],[302203,35],[302201,35],[302104,18]]</v>
      </c>
      <c r="AG74" t="str">
        <f>"[["&amp;VLOOKUP($Q74,[2]材料辅助表!$H$27:$V$35,14,FALSE)&amp;","&amp;[2]材料辅助表!L$50&amp;"],["&amp;VLOOKUP($N74,[2]材料辅助表!$H$27:$V$35,14,FALSE)&amp;","&amp;[2]材料辅助表!I$50&amp;"],["&amp;VLOOKUP($O74,[2]材料辅助表!$H$27:$V$35,14,FALSE)&amp;","&amp;[2]材料辅助表!J$50&amp;"],["&amp;VLOOKUP($P74,[2]材料辅助表!$H$27:$V$35,13,FALSE)&amp;","&amp;[2]材料辅助表!K$50&amp;"]]"</f>
        <v>[[302307,24],[302303,40],[302301,40],[302204,25]]</v>
      </c>
      <c r="AH74" t="str">
        <f>"[["&amp;VLOOKUP($Q74,[2]材料辅助表!$H$27:$V$35,15,FALSE)&amp;","&amp;[2]材料辅助表!L$51&amp;"],["&amp;VLOOKUP($N74,[2]材料辅助表!$H$27:$V$35,15,FALSE)&amp;","&amp;[2]材料辅助表!I$51&amp;"],["&amp;VLOOKUP($O74,[2]材料辅助表!$H$27:$V$35,15,FALSE)&amp;","&amp;[2]材料辅助表!J$51&amp;"],["&amp;VLOOKUP($P74,[2]材料辅助表!$H$27:$V$35,14,FALSE)&amp;","&amp;[2]材料辅助表!K$51&amp;"]]"</f>
        <v>[[302407,27],[302403,45],[302401,45],[302304,30]]</v>
      </c>
      <c r="AI74" s="270" t="s">
        <v>15832</v>
      </c>
      <c r="AJ74" s="263" t="s">
        <v>11978</v>
      </c>
      <c r="AK74" s="263" t="s">
        <v>11978</v>
      </c>
      <c r="AL74" s="263" t="s">
        <v>11978</v>
      </c>
    </row>
    <row r="75" spans="1:38" ht="15" thickBot="1">
      <c r="A75">
        <v>3022</v>
      </c>
      <c r="B75" s="259" t="s">
        <v>15958</v>
      </c>
      <c r="C75" s="55" t="s">
        <v>15956</v>
      </c>
      <c r="D75" t="str">
        <f t="shared" si="2"/>
        <v>e_3022</v>
      </c>
      <c r="E75" t="s">
        <v>15959</v>
      </c>
      <c r="F75" t="str">
        <f t="shared" si="1"/>
        <v>NAME_3022</v>
      </c>
      <c r="G75" t="s">
        <v>11979</v>
      </c>
      <c r="H75">
        <v>6</v>
      </c>
      <c r="I75">
        <f>VLOOKUP(C75,'[2]怪兽属性表（不能直接调整）'!$A$2:$E$37,VLOOKUP([2]equipment!G75,[2]材料辅助表!$I$13:$K$16,3,FALSE),FALSE)</f>
        <v>275.8</v>
      </c>
      <c r="J75" t="str">
        <f>"["&amp;I75*[2]材料辅助表!$S$5&amp;","&amp;I75*[2]材料辅助表!$S$6&amp;","&amp;I75*[2]材料辅助表!$S$7&amp;","&amp;I75*[2]材料辅助表!$S$8&amp;","&amp;I75*[2]材料辅助表!$S$9&amp;","&amp;I75*[2]材料辅助表!$S$10&amp;","&amp;I75*[2]材料辅助表!$S$11&amp;","&amp;I75*[2]材料辅助表!$S$12&amp;","&amp;I75*[2]材料辅助表!$S$13&amp;","&amp;I75*[2]材料辅助表!$S$14&amp;","&amp;I75*[2]材料辅助表!$S$15&amp;","&amp;I75*[2]材料辅助表!$S$16&amp;","&amp;I75*[2]材料辅助表!$S$17&amp;","&amp;I75*[2]材料辅助表!$S$18&amp;","&amp;I75*[2]材料辅助表!$S$19&amp;"]"</f>
        <v>[82.74,96.53,110.32,124.11,137.9,151.69,165.48,179.27,193.06,206.85,220.64,234.43,248.22,262.01,275.8]</v>
      </c>
      <c r="K75">
        <v>7</v>
      </c>
      <c r="L75">
        <f>VLOOKUP(C75,'[2]怪兽属性表（不能直接调整）'!$A$2:$E$37,4,FALSE)</f>
        <v>4.5</v>
      </c>
      <c r="M75" t="str">
        <f>"["&amp;L75*[2]材料辅助表!$U$5&amp;","&amp;L75*[2]材料辅助表!$U$6&amp;","&amp;L75*[2]材料辅助表!$U$7&amp;","&amp;L75*[2]材料辅助表!$U$8&amp;","&amp;L75*[2]材料辅助表!$U$9&amp;","&amp;L75*[2]材料辅助表!$U$10&amp;","&amp;L75*[2]材料辅助表!$U$11&amp;","&amp;L75*[2]材料辅助表!$U$12&amp;","&amp;L75*[2]材料辅助表!$U$13&amp;","&amp;L75*[2]材料辅助表!$U$14&amp;","&amp;L75*[2]材料辅助表!$U$15&amp;","&amp;L75*[2]材料辅助表!$U$16&amp;","&amp;L75*[2]材料辅助表!$U$17&amp;","&amp;L75*[2]材料辅助表!$U$18&amp;","&amp;L75*[2]材料辅助表!$U$19&amp;"]"</f>
        <v>[0.675,0.7875,0.9,1.0125,1.125,1.2375,1.35,1.4625,1.575,1.6875,1.8,1.9125,2.025,2.1375,2.25]</v>
      </c>
      <c r="N75" s="264">
        <v>2</v>
      </c>
      <c r="O75" s="202">
        <v>4</v>
      </c>
      <c r="P75" s="265">
        <v>3</v>
      </c>
      <c r="Q75" t="s">
        <v>15792</v>
      </c>
      <c r="R75" t="str">
        <f>"["&amp;VLOOKUP(AJ75,[2]特殊属性调整!$B$18:$D$25,3,FALSE)&amp;","&amp;VLOOKUP(AJ75,[2]特殊属性调整!$B$18:$D$25,2,FALSE)&amp;"]"</f>
        <v>[5,3]</v>
      </c>
      <c r="S75" t="str">
        <f>"["&amp;VLOOKUP(AK75,[2]特殊属性调整!$B$18:$D$25,3,FALSE)&amp;","&amp;VLOOKUP(AK75,[2]特殊属性调整!$B$18:$D$25,2,FALSE)*1.5&amp;"]"</f>
        <v>[5,4.5]</v>
      </c>
      <c r="T75" t="str">
        <f>"["&amp;VLOOKUP(AL75,[2]特殊属性调整!$B$18:$D$25,3,FALSE)&amp;","&amp;VLOOKUP(AL75,[2]特殊属性调整!$B$18:$D$25,2,FALSE)*2&amp;"]"</f>
        <v>[5,6]</v>
      </c>
      <c r="U75" t="str">
        <f>"[["&amp;VLOOKUP($N75,[2]材料辅助表!$H$27:$L$35,2,FALSE)&amp;","&amp;[2]材料辅助表!I$38&amp;"]]"</f>
        <v>[[301102,1]]</v>
      </c>
      <c r="V75" t="str">
        <f>"[["&amp;VLOOKUP($N75,[2]材料辅助表!$H$27:$L$35,3,FALSE)&amp;","&amp;[2]材料辅助表!I$39&amp;"]]"</f>
        <v>[[301202,3]]</v>
      </c>
      <c r="W75" t="str">
        <f>"[["&amp;VLOOKUP($Q75,[2]材料辅助表!$H$27:$L$35,4,FALSE)&amp;","&amp;[2]材料辅助表!L$40&amp;"],["&amp;VLOOKUP($N75,[2]材料辅助表!$H$27:$L$35,4,FALSE)&amp;","&amp;[2]材料辅助表!I$40&amp;"]]"</f>
        <v>[[301307,1],[301302,5]]</v>
      </c>
      <c r="X75" t="str">
        <f>"[["&amp;VLOOKUP($Q75,[2]材料辅助表!$H$27:$L$35,5,FALSE)&amp;","&amp;[2]材料辅助表!L$41&amp;"],["&amp;VLOOKUP($N75,[2]材料辅助表!$H$27:$L$35,5,FALSE)&amp;","&amp;[2]材料辅助表!I$41&amp;"]]"</f>
        <v>[[301407,2],[301402,8]]</v>
      </c>
      <c r="Y75" t="str">
        <f>"[["&amp;VLOOKUP($Q75,[2]材料辅助表!$H$27:$M$35,6,FALSE)&amp;","&amp;[2]材料辅助表!L$42&amp;"],["&amp;VLOOKUP($N75,[2]材料辅助表!$H$27:$M$35,6,FALSE)&amp;","&amp;[2]材料辅助表!I$42&amp;"],["&amp;VLOOKUP($O75,[2]材料辅助表!$H$27:$M$35,5,FALSE)&amp;","&amp;[2]材料辅助表!J$42&amp;"]]"</f>
        <v>[[301507,3],[301502,10],[301404,3]]</v>
      </c>
      <c r="Z75" t="str">
        <f>"[["&amp;VLOOKUP($Q75,[2]材料辅助表!$H$27:$N$35,7,FALSE)&amp;","&amp;[2]材料辅助表!L$43&amp;"],["&amp;VLOOKUP($N75,[2]材料辅助表!$H$27:$N$35,7,FALSE)&amp;","&amp;[2]材料辅助表!I$43&amp;"],["&amp;VLOOKUP($O75,[2]材料辅助表!$H$27:$N$35,6,FALSE)&amp;","&amp;[2]材料辅助表!J$43&amp;"]]"</f>
        <v>[[301607,5],[301602,15],[301504,5]]</v>
      </c>
      <c r="AA75" t="str">
        <f>"[["&amp;VLOOKUP($Q75,[2]材料辅助表!$H$27:$O$35,8,FALSE)&amp;","&amp;[2]材料辅助表!L$44&amp;"],["&amp;VLOOKUP($N75,[2]材料辅助表!$H$27:$O$35,8,FALSE)&amp;","&amp;[2]材料辅助表!I$44&amp;"],["&amp;VLOOKUP($O75,[2]材料辅助表!$H$27:$O$35,8,FALSE)&amp;","&amp;[2]材料辅助表!J$44&amp;"],["&amp;VLOOKUP($P75,[2]材料辅助表!$H$27:$P$35,7,FALSE)&amp;","&amp;[2]材料辅助表!K$44&amp;"]]"</f>
        <v>[[301707,8],[301702,10],[301704,10],[301603,5]]</v>
      </c>
      <c r="AB75" t="str">
        <f>"[["&amp;VLOOKUP($Q75,[2]材料辅助表!$H$27:$P$35,9,FALSE)&amp;","&amp;[2]材料辅助表!L$45&amp;"],["&amp;VLOOKUP($N75,[2]材料辅助表!$H$27:$P$35,9,FALSE)&amp;","&amp;[2]材料辅助表!I$45&amp;"],["&amp;VLOOKUP($O75,[2]材料辅助表!$H$27:$P$35,9,FALSE)&amp;","&amp;[2]材料辅助表!J$45&amp;"],["&amp;VLOOKUP($P75,[2]材料辅助表!$H$27:$P$35,8,FALSE)&amp;","&amp;[2]材料辅助表!K$45&amp;"]]"</f>
        <v>[[301807,10],[301802,15],[301804,15],[301703,8]]</v>
      </c>
      <c r="AC75" t="str">
        <f>"[["&amp;VLOOKUP($Q75,[2]材料辅助表!$H$27:$Q$35,10,FALSE)&amp;","&amp;[2]材料辅助表!L$46&amp;"],["&amp;VLOOKUP($N75,[2]材料辅助表!$H$27:$Q$35,10,FALSE)&amp;","&amp;[2]材料辅助表!I$46&amp;"],["&amp;VLOOKUP($O75,[2]材料辅助表!$H$27:$Q$35,10,FALSE)&amp;","&amp;[2]材料辅助表!J$46&amp;"],["&amp;VLOOKUP($P75,[2]材料辅助表!$H$27:$Q$35,9,FALSE)&amp;","&amp;[2]材料辅助表!K$46&amp;"]]"</f>
        <v>[[301907,12],[301902,18],[301904,18],[301803,10]]</v>
      </c>
      <c r="AD75" t="str">
        <f>"[["&amp;VLOOKUP($Q75,[2]材料辅助表!$H$27:$R$35,11,FALSE)&amp;","&amp;[2]材料辅助表!L$47&amp;"],["&amp;VLOOKUP($N75,[2]材料辅助表!$H$27:$R$35,11,FALSE)&amp;","&amp;[2]材料辅助表!I$47&amp;"],["&amp;VLOOKUP($O75,[2]材料辅助表!$H$27:$R$35,11,FALSE)&amp;","&amp;[2]材料辅助表!J$47&amp;"],["&amp;VLOOKUP($P75,[2]材料辅助表!$H$27:$R$35,10,FALSE)&amp;","&amp;[2]材料辅助表!K$47&amp;"]]"</f>
        <v>[[302007,15],[302002,25],[302004,25],[301903,12]]</v>
      </c>
      <c r="AE75" t="str">
        <f>"[["&amp;VLOOKUP($Q75,[2]材料辅助表!$H$27:$S$35,12,FALSE)&amp;","&amp;[2]材料辅助表!L$48&amp;"],["&amp;VLOOKUP($N75,[2]材料辅助表!$H$27:$S$35,12,FALSE)&amp;","&amp;[2]材料辅助表!I$48&amp;"],["&amp;VLOOKUP($O75,[2]材料辅助表!$H$27:$S$35,12,FALSE)&amp;","&amp;[2]材料辅助表!J$48&amp;"],["&amp;VLOOKUP($P75,[2]材料辅助表!$H$27:$S$35,11,FALSE)&amp;","&amp;[2]材料辅助表!K$48&amp;"]]"</f>
        <v>[[302107,18],[302102,30],[302104,30],[302003,15]]</v>
      </c>
      <c r="AF75" t="str">
        <f>"[["&amp;VLOOKUP($Q75,[2]材料辅助表!$H$27:$V$35,13,FALSE)&amp;","&amp;[2]材料辅助表!L$49&amp;"],["&amp;VLOOKUP($N75,[2]材料辅助表!$H$27:$V$35,13,FALSE)&amp;","&amp;[2]材料辅助表!I$49&amp;"],["&amp;VLOOKUP($O75,[2]材料辅助表!$H$27:$V$35,13,FALSE)&amp;","&amp;[2]材料辅助表!J$49&amp;"],["&amp;VLOOKUP($P75,[2]材料辅助表!$H$27:$V$35,12,FALSE)&amp;","&amp;[2]材料辅助表!K$49&amp;"]]"</f>
        <v>[[302207,21],[302202,35],[302204,35],[302103,18]]</v>
      </c>
      <c r="AG75" t="str">
        <f>"[["&amp;VLOOKUP($Q75,[2]材料辅助表!$H$27:$V$35,14,FALSE)&amp;","&amp;[2]材料辅助表!L$50&amp;"],["&amp;VLOOKUP($N75,[2]材料辅助表!$H$27:$V$35,14,FALSE)&amp;","&amp;[2]材料辅助表!I$50&amp;"],["&amp;VLOOKUP($O75,[2]材料辅助表!$H$27:$V$35,14,FALSE)&amp;","&amp;[2]材料辅助表!J$50&amp;"],["&amp;VLOOKUP($P75,[2]材料辅助表!$H$27:$V$35,13,FALSE)&amp;","&amp;[2]材料辅助表!K$50&amp;"]]"</f>
        <v>[[302307,24],[302302,40],[302304,40],[302203,25]]</v>
      </c>
      <c r="AH75" t="str">
        <f>"[["&amp;VLOOKUP($Q75,[2]材料辅助表!$H$27:$V$35,15,FALSE)&amp;","&amp;[2]材料辅助表!L$51&amp;"],["&amp;VLOOKUP($N75,[2]材料辅助表!$H$27:$V$35,15,FALSE)&amp;","&amp;[2]材料辅助表!I$51&amp;"],["&amp;VLOOKUP($O75,[2]材料辅助表!$H$27:$V$35,15,FALSE)&amp;","&amp;[2]材料辅助表!J$51&amp;"],["&amp;VLOOKUP($P75,[2]材料辅助表!$H$27:$V$35,14,FALSE)&amp;","&amp;[2]材料辅助表!K$51&amp;"]]"</f>
        <v>[[302407,27],[302402,45],[302404,45],[302303,30]]</v>
      </c>
      <c r="AI75" s="158" t="s">
        <v>15835</v>
      </c>
      <c r="AJ75" s="263" t="s">
        <v>11979</v>
      </c>
      <c r="AK75" s="263" t="s">
        <v>11979</v>
      </c>
      <c r="AL75" s="263" t="s">
        <v>11979</v>
      </c>
    </row>
    <row r="76" spans="1:38" ht="15" thickBot="1">
      <c r="A76">
        <v>3023</v>
      </c>
      <c r="B76" s="259" t="s">
        <v>15960</v>
      </c>
      <c r="C76" s="55" t="s">
        <v>15956</v>
      </c>
      <c r="D76" t="str">
        <f t="shared" si="2"/>
        <v>e_3023</v>
      </c>
      <c r="E76" t="s">
        <v>15961</v>
      </c>
      <c r="F76" t="str">
        <f t="shared" si="1"/>
        <v>NAME_3023</v>
      </c>
      <c r="G76" t="s">
        <v>11978</v>
      </c>
      <c r="H76">
        <v>3</v>
      </c>
      <c r="I76">
        <f>VLOOKUP(C76,'[2]怪兽属性表（不能直接调整）'!$A$2:$E$37,VLOOKUP([2]equipment!G76,[2]材料辅助表!$I$13:$K$16,3,FALSE),FALSE)</f>
        <v>11.77</v>
      </c>
      <c r="J76" t="str">
        <f>"["&amp;I76*[2]材料辅助表!$S$5&amp;","&amp;I76*[2]材料辅助表!$S$6&amp;","&amp;I76*[2]材料辅助表!$S$7&amp;","&amp;I76*[2]材料辅助表!$S$8&amp;","&amp;I76*[2]材料辅助表!$S$9&amp;","&amp;I76*[2]材料辅助表!$S$10&amp;","&amp;I76*[2]材料辅助表!$S$11&amp;","&amp;I76*[2]材料辅助表!$S$12&amp;","&amp;I76*[2]材料辅助表!$S$13&amp;","&amp;I76*[2]材料辅助表!$S$14&amp;","&amp;I76*[2]材料辅助表!$S$15&amp;","&amp;I76*[2]材料辅助表!$S$16&amp;","&amp;I76*[2]材料辅助表!$S$17&amp;","&amp;I76*[2]材料辅助表!$S$18&amp;","&amp;I76*[2]材料辅助表!$S$19&amp;"]"</f>
        <v>[3.531,4.1195,4.708,5.2965,5.885,6.4735,7.062,7.6505,8.239,8.8275,9.416,10.0045,10.593,11.1815,11.77]</v>
      </c>
      <c r="K76">
        <v>7</v>
      </c>
      <c r="L76">
        <f>VLOOKUP(C76,'[2]怪兽属性表（不能直接调整）'!$A$2:$E$37,4,FALSE)</f>
        <v>4.5</v>
      </c>
      <c r="M76" t="str">
        <f>"["&amp;L76*[2]材料辅助表!$U$5&amp;","&amp;L76*[2]材料辅助表!$U$6&amp;","&amp;L76*[2]材料辅助表!$U$7&amp;","&amp;L76*[2]材料辅助表!$U$8&amp;","&amp;L76*[2]材料辅助表!$U$9&amp;","&amp;L76*[2]材料辅助表!$U$10&amp;","&amp;L76*[2]材料辅助表!$U$11&amp;","&amp;L76*[2]材料辅助表!$U$12&amp;","&amp;L76*[2]材料辅助表!$U$13&amp;","&amp;L76*[2]材料辅助表!$U$14&amp;","&amp;L76*[2]材料辅助表!$U$15&amp;","&amp;L76*[2]材料辅助表!$U$16&amp;","&amp;L76*[2]材料辅助表!$U$17&amp;","&amp;L76*[2]材料辅助表!$U$18&amp;","&amp;L76*[2]材料辅助表!$U$19&amp;"]"</f>
        <v>[0.675,0.7875,0.9,1.0125,1.125,1.2375,1.35,1.4625,1.575,1.6875,1.8,1.9125,2.025,2.1375,2.25]</v>
      </c>
      <c r="N76" s="264">
        <v>4</v>
      </c>
      <c r="O76" s="202">
        <v>3</v>
      </c>
      <c r="P76" s="265">
        <v>2</v>
      </c>
      <c r="Q76" t="s">
        <v>15792</v>
      </c>
      <c r="R76" t="str">
        <f>"["&amp;VLOOKUP(AJ76,[2]特殊属性调整!$B$18:$D$25,3,FALSE)&amp;","&amp;VLOOKUP(AJ76,[2]特殊属性调整!$B$18:$D$25,2,FALSE)&amp;"]"</f>
        <v>[2,3]</v>
      </c>
      <c r="S76" t="str">
        <f>"["&amp;VLOOKUP(AK76,[2]特殊属性调整!$B$18:$D$25,3,FALSE)&amp;","&amp;VLOOKUP(AK76,[2]特殊属性调整!$B$18:$D$25,2,FALSE)*1.5&amp;"]"</f>
        <v>[2,4.5]</v>
      </c>
      <c r="T76" t="str">
        <f>"["&amp;VLOOKUP(AL76,[2]特殊属性调整!$B$18:$D$25,3,FALSE)&amp;","&amp;VLOOKUP(AL76,[2]特殊属性调整!$B$18:$D$25,2,FALSE)*2&amp;"]"</f>
        <v>[2,6]</v>
      </c>
      <c r="U76" t="str">
        <f>"[["&amp;VLOOKUP($N76,[2]材料辅助表!$H$27:$L$35,2,FALSE)&amp;","&amp;[2]材料辅助表!I$38&amp;"]]"</f>
        <v>[[301104,1]]</v>
      </c>
      <c r="V76" t="str">
        <f>"[["&amp;VLOOKUP($N76,[2]材料辅助表!$H$27:$L$35,3,FALSE)&amp;","&amp;[2]材料辅助表!I$39&amp;"]]"</f>
        <v>[[301204,3]]</v>
      </c>
      <c r="W76" t="str">
        <f>"[["&amp;VLOOKUP($Q76,[2]材料辅助表!$H$27:$L$35,4,FALSE)&amp;","&amp;[2]材料辅助表!L$40&amp;"],["&amp;VLOOKUP($N76,[2]材料辅助表!$H$27:$L$35,4,FALSE)&amp;","&amp;[2]材料辅助表!I$40&amp;"]]"</f>
        <v>[[301307,1],[301304,5]]</v>
      </c>
      <c r="X76" t="str">
        <f>"[["&amp;VLOOKUP($Q76,[2]材料辅助表!$H$27:$L$35,5,FALSE)&amp;","&amp;[2]材料辅助表!L$41&amp;"],["&amp;VLOOKUP($N76,[2]材料辅助表!$H$27:$L$35,5,FALSE)&amp;","&amp;[2]材料辅助表!I$41&amp;"]]"</f>
        <v>[[301407,2],[301404,8]]</v>
      </c>
      <c r="Y76" t="str">
        <f>"[["&amp;VLOOKUP($Q76,[2]材料辅助表!$H$27:$M$35,6,FALSE)&amp;","&amp;[2]材料辅助表!L$42&amp;"],["&amp;VLOOKUP($N76,[2]材料辅助表!$H$27:$M$35,6,FALSE)&amp;","&amp;[2]材料辅助表!I$42&amp;"],["&amp;VLOOKUP($O76,[2]材料辅助表!$H$27:$M$35,5,FALSE)&amp;","&amp;[2]材料辅助表!J$42&amp;"]]"</f>
        <v>[[301507,3],[301504,10],[301403,3]]</v>
      </c>
      <c r="Z76" t="str">
        <f>"[["&amp;VLOOKUP($Q76,[2]材料辅助表!$H$27:$N$35,7,FALSE)&amp;","&amp;[2]材料辅助表!L$43&amp;"],["&amp;VLOOKUP($N76,[2]材料辅助表!$H$27:$N$35,7,FALSE)&amp;","&amp;[2]材料辅助表!I$43&amp;"],["&amp;VLOOKUP($O76,[2]材料辅助表!$H$27:$N$35,6,FALSE)&amp;","&amp;[2]材料辅助表!J$43&amp;"]]"</f>
        <v>[[301607,5],[301604,15],[301503,5]]</v>
      </c>
      <c r="AA76" t="str">
        <f>"[["&amp;VLOOKUP($Q76,[2]材料辅助表!$H$27:$O$35,8,FALSE)&amp;","&amp;[2]材料辅助表!L$44&amp;"],["&amp;VLOOKUP($N76,[2]材料辅助表!$H$27:$O$35,8,FALSE)&amp;","&amp;[2]材料辅助表!I$44&amp;"],["&amp;VLOOKUP($O76,[2]材料辅助表!$H$27:$O$35,8,FALSE)&amp;","&amp;[2]材料辅助表!J$44&amp;"],["&amp;VLOOKUP($P76,[2]材料辅助表!$H$27:$P$35,7,FALSE)&amp;","&amp;[2]材料辅助表!K$44&amp;"]]"</f>
        <v>[[301707,8],[301704,10],[301703,10],[301602,5]]</v>
      </c>
      <c r="AB76" t="str">
        <f>"[["&amp;VLOOKUP($Q76,[2]材料辅助表!$H$27:$P$35,9,FALSE)&amp;","&amp;[2]材料辅助表!L$45&amp;"],["&amp;VLOOKUP($N76,[2]材料辅助表!$H$27:$P$35,9,FALSE)&amp;","&amp;[2]材料辅助表!I$45&amp;"],["&amp;VLOOKUP($O76,[2]材料辅助表!$H$27:$P$35,9,FALSE)&amp;","&amp;[2]材料辅助表!J$45&amp;"],["&amp;VLOOKUP($P76,[2]材料辅助表!$H$27:$P$35,8,FALSE)&amp;","&amp;[2]材料辅助表!K$45&amp;"]]"</f>
        <v>[[301807,10],[301804,15],[301803,15],[301702,8]]</v>
      </c>
      <c r="AC76" t="str">
        <f>"[["&amp;VLOOKUP($Q76,[2]材料辅助表!$H$27:$Q$35,10,FALSE)&amp;","&amp;[2]材料辅助表!L$46&amp;"],["&amp;VLOOKUP($N76,[2]材料辅助表!$H$27:$Q$35,10,FALSE)&amp;","&amp;[2]材料辅助表!I$46&amp;"],["&amp;VLOOKUP($O76,[2]材料辅助表!$H$27:$Q$35,10,FALSE)&amp;","&amp;[2]材料辅助表!J$46&amp;"],["&amp;VLOOKUP($P76,[2]材料辅助表!$H$27:$Q$35,9,FALSE)&amp;","&amp;[2]材料辅助表!K$46&amp;"]]"</f>
        <v>[[301907,12],[301904,18],[301903,18],[301802,10]]</v>
      </c>
      <c r="AD76" t="str">
        <f>"[["&amp;VLOOKUP($Q76,[2]材料辅助表!$H$27:$R$35,11,FALSE)&amp;","&amp;[2]材料辅助表!L$47&amp;"],["&amp;VLOOKUP($N76,[2]材料辅助表!$H$27:$R$35,11,FALSE)&amp;","&amp;[2]材料辅助表!I$47&amp;"],["&amp;VLOOKUP($O76,[2]材料辅助表!$H$27:$R$35,11,FALSE)&amp;","&amp;[2]材料辅助表!J$47&amp;"],["&amp;VLOOKUP($P76,[2]材料辅助表!$H$27:$R$35,10,FALSE)&amp;","&amp;[2]材料辅助表!K$47&amp;"]]"</f>
        <v>[[302007,15],[302004,25],[302003,25],[301902,12]]</v>
      </c>
      <c r="AE76" t="str">
        <f>"[["&amp;VLOOKUP($Q76,[2]材料辅助表!$H$27:$S$35,12,FALSE)&amp;","&amp;[2]材料辅助表!L$48&amp;"],["&amp;VLOOKUP($N76,[2]材料辅助表!$H$27:$S$35,12,FALSE)&amp;","&amp;[2]材料辅助表!I$48&amp;"],["&amp;VLOOKUP($O76,[2]材料辅助表!$H$27:$S$35,12,FALSE)&amp;","&amp;[2]材料辅助表!J$48&amp;"],["&amp;VLOOKUP($P76,[2]材料辅助表!$H$27:$S$35,11,FALSE)&amp;","&amp;[2]材料辅助表!K$48&amp;"]]"</f>
        <v>[[302107,18],[302104,30],[302103,30],[302002,15]]</v>
      </c>
      <c r="AF76" t="str">
        <f>"[["&amp;VLOOKUP($Q76,[2]材料辅助表!$H$27:$V$35,13,FALSE)&amp;","&amp;[2]材料辅助表!L$49&amp;"],["&amp;VLOOKUP($N76,[2]材料辅助表!$H$27:$V$35,13,FALSE)&amp;","&amp;[2]材料辅助表!I$49&amp;"],["&amp;VLOOKUP($O76,[2]材料辅助表!$H$27:$V$35,13,FALSE)&amp;","&amp;[2]材料辅助表!J$49&amp;"],["&amp;VLOOKUP($P76,[2]材料辅助表!$H$27:$V$35,12,FALSE)&amp;","&amp;[2]材料辅助表!K$49&amp;"]]"</f>
        <v>[[302207,21],[302204,35],[302203,35],[302102,18]]</v>
      </c>
      <c r="AG76" t="str">
        <f>"[["&amp;VLOOKUP($Q76,[2]材料辅助表!$H$27:$V$35,14,FALSE)&amp;","&amp;[2]材料辅助表!L$50&amp;"],["&amp;VLOOKUP($N76,[2]材料辅助表!$H$27:$V$35,14,FALSE)&amp;","&amp;[2]材料辅助表!I$50&amp;"],["&amp;VLOOKUP($O76,[2]材料辅助表!$H$27:$V$35,14,FALSE)&amp;","&amp;[2]材料辅助表!J$50&amp;"],["&amp;VLOOKUP($P76,[2]材料辅助表!$H$27:$V$35,13,FALSE)&amp;","&amp;[2]材料辅助表!K$50&amp;"]]"</f>
        <v>[[302307,24],[302304,40],[302303,40],[302202,25]]</v>
      </c>
      <c r="AH76" t="str">
        <f>"[["&amp;VLOOKUP($Q76,[2]材料辅助表!$H$27:$V$35,15,FALSE)&amp;","&amp;[2]材料辅助表!L$51&amp;"],["&amp;VLOOKUP($N76,[2]材料辅助表!$H$27:$V$35,15,FALSE)&amp;","&amp;[2]材料辅助表!I$51&amp;"],["&amp;VLOOKUP($O76,[2]材料辅助表!$H$27:$V$35,15,FALSE)&amp;","&amp;[2]材料辅助表!J$51&amp;"],["&amp;VLOOKUP($P76,[2]材料辅助表!$H$27:$V$35,14,FALSE)&amp;","&amp;[2]材料辅助表!K$51&amp;"]]"</f>
        <v>[[302407,27],[302404,45],[302403,45],[302302,30]]</v>
      </c>
      <c r="AI76" s="158" t="s">
        <v>15838</v>
      </c>
      <c r="AJ76" s="263" t="s">
        <v>11978</v>
      </c>
      <c r="AK76" s="263" t="s">
        <v>11978</v>
      </c>
      <c r="AL76" s="263" t="s">
        <v>11978</v>
      </c>
    </row>
    <row r="77" spans="1:38" ht="15" thickBot="1">
      <c r="A77">
        <v>3024</v>
      </c>
      <c r="B77" s="259" t="s">
        <v>15962</v>
      </c>
      <c r="C77" s="55" t="s">
        <v>15956</v>
      </c>
      <c r="D77" t="str">
        <f t="shared" si="2"/>
        <v>e_3024</v>
      </c>
      <c r="E77" t="s">
        <v>15963</v>
      </c>
      <c r="F77" t="str">
        <f t="shared" si="1"/>
        <v>NAME_3024</v>
      </c>
      <c r="G77" t="s">
        <v>11979</v>
      </c>
      <c r="H77">
        <v>6</v>
      </c>
      <c r="I77">
        <f>VLOOKUP(C77,'[2]怪兽属性表（不能直接调整）'!$A$2:$E$37,VLOOKUP([2]equipment!G77,[2]材料辅助表!$I$13:$K$16,3,FALSE),FALSE)</f>
        <v>275.8</v>
      </c>
      <c r="J77" t="str">
        <f>"["&amp;I77*[2]材料辅助表!$S$5&amp;","&amp;I77*[2]材料辅助表!$S$6&amp;","&amp;I77*[2]材料辅助表!$S$7&amp;","&amp;I77*[2]材料辅助表!$S$8&amp;","&amp;I77*[2]材料辅助表!$S$9&amp;","&amp;I77*[2]材料辅助表!$S$10&amp;","&amp;I77*[2]材料辅助表!$S$11&amp;","&amp;I77*[2]材料辅助表!$S$12&amp;","&amp;I77*[2]材料辅助表!$S$13&amp;","&amp;I77*[2]材料辅助表!$S$14&amp;","&amp;I77*[2]材料辅助表!$S$15&amp;","&amp;I77*[2]材料辅助表!$S$16&amp;","&amp;I77*[2]材料辅助表!$S$17&amp;","&amp;I77*[2]材料辅助表!$S$18&amp;","&amp;I77*[2]材料辅助表!$S$19&amp;"]"</f>
        <v>[82.74,96.53,110.32,124.11,137.9,151.69,165.48,179.27,193.06,206.85,220.64,234.43,248.22,262.01,275.8]</v>
      </c>
      <c r="K77">
        <v>7</v>
      </c>
      <c r="L77">
        <f>VLOOKUP(C77,'[2]怪兽属性表（不能直接调整）'!$A$2:$E$37,4,FALSE)</f>
        <v>4.5</v>
      </c>
      <c r="M77" t="str">
        <f>"["&amp;L77*[2]材料辅助表!$U$5&amp;","&amp;L77*[2]材料辅助表!$U$6&amp;","&amp;L77*[2]材料辅助表!$U$7&amp;","&amp;L77*[2]材料辅助表!$U$8&amp;","&amp;L77*[2]材料辅助表!$U$9&amp;","&amp;L77*[2]材料辅助表!$U$10&amp;","&amp;L77*[2]材料辅助表!$U$11&amp;","&amp;L77*[2]材料辅助表!$U$12&amp;","&amp;L77*[2]材料辅助表!$U$13&amp;","&amp;L77*[2]材料辅助表!$U$14&amp;","&amp;L77*[2]材料辅助表!$U$15&amp;","&amp;L77*[2]材料辅助表!$U$16&amp;","&amp;L77*[2]材料辅助表!$U$17&amp;","&amp;L77*[2]材料辅助表!$U$18&amp;","&amp;L77*[2]材料辅助表!$U$19&amp;"]"</f>
        <v>[0.675,0.7875,0.9,1.0125,1.125,1.2375,1.35,1.4625,1.575,1.6875,1.8,1.9125,2.025,2.1375,2.25]</v>
      </c>
      <c r="N77" s="266">
        <v>5</v>
      </c>
      <c r="O77" s="267">
        <v>2</v>
      </c>
      <c r="P77" s="268">
        <v>1</v>
      </c>
      <c r="Q77" t="s">
        <v>15792</v>
      </c>
      <c r="R77" t="str">
        <f>"["&amp;VLOOKUP(AJ77,[2]特殊属性调整!$B$18:$D$25,3,FALSE)&amp;","&amp;VLOOKUP(AJ77,[2]特殊属性调整!$B$18:$D$25,2,FALSE)&amp;"]"</f>
        <v>[5,3]</v>
      </c>
      <c r="S77" t="str">
        <f>"["&amp;VLOOKUP(AK77,[2]特殊属性调整!$B$18:$D$25,3,FALSE)&amp;","&amp;VLOOKUP(AK77,[2]特殊属性调整!$B$18:$D$25,2,FALSE)*1.5&amp;"]"</f>
        <v>[5,4.5]</v>
      </c>
      <c r="T77" t="str">
        <f>"["&amp;VLOOKUP(AL74,[2]特殊属性调整!$B$18:$D$25,3,FALSE)&amp;","&amp;VLOOKUP(AL74,[2]特殊属性调整!$B$18:$D$25,2,FALSE)*2&amp;"]"</f>
        <v>[2,6]</v>
      </c>
      <c r="U77" t="str">
        <f>"[["&amp;VLOOKUP($N77,[2]材料辅助表!$H$27:$L$35,2,FALSE)&amp;","&amp;[2]材料辅助表!I$38&amp;"]]"</f>
        <v>[[301105,1]]</v>
      </c>
      <c r="V77" t="str">
        <f>"[["&amp;VLOOKUP($N77,[2]材料辅助表!$H$27:$L$35,3,FALSE)&amp;","&amp;[2]材料辅助表!I$39&amp;"]]"</f>
        <v>[[301205,3]]</v>
      </c>
      <c r="W77" t="str">
        <f>"[["&amp;VLOOKUP($Q77,[2]材料辅助表!$H$27:$L$35,4,FALSE)&amp;","&amp;[2]材料辅助表!L$40&amp;"],["&amp;VLOOKUP($N77,[2]材料辅助表!$H$27:$L$35,4,FALSE)&amp;","&amp;[2]材料辅助表!I$40&amp;"]]"</f>
        <v>[[301307,1],[301305,5]]</v>
      </c>
      <c r="X77" t="str">
        <f>"[["&amp;VLOOKUP($Q77,[2]材料辅助表!$H$27:$L$35,5,FALSE)&amp;","&amp;[2]材料辅助表!L$41&amp;"],["&amp;VLOOKUP($N77,[2]材料辅助表!$H$27:$L$35,5,FALSE)&amp;","&amp;[2]材料辅助表!I$41&amp;"]]"</f>
        <v>[[301407,2],[301405,8]]</v>
      </c>
      <c r="Y77" t="str">
        <f>"[["&amp;VLOOKUP($Q77,[2]材料辅助表!$H$27:$M$35,6,FALSE)&amp;","&amp;[2]材料辅助表!L$42&amp;"],["&amp;VLOOKUP($N77,[2]材料辅助表!$H$27:$M$35,6,FALSE)&amp;","&amp;[2]材料辅助表!I$42&amp;"],["&amp;VLOOKUP($O77,[2]材料辅助表!$H$27:$M$35,5,FALSE)&amp;","&amp;[2]材料辅助表!J$42&amp;"]]"</f>
        <v>[[301507,3],[301505,10],[301402,3]]</v>
      </c>
      <c r="Z77" t="str">
        <f>"[["&amp;VLOOKUP($Q77,[2]材料辅助表!$H$27:$N$35,7,FALSE)&amp;","&amp;[2]材料辅助表!L$43&amp;"],["&amp;VLOOKUP($N77,[2]材料辅助表!$H$27:$N$35,7,FALSE)&amp;","&amp;[2]材料辅助表!I$43&amp;"],["&amp;VLOOKUP($O77,[2]材料辅助表!$H$27:$N$35,6,FALSE)&amp;","&amp;[2]材料辅助表!J$43&amp;"]]"</f>
        <v>[[301607,5],[301605,15],[301502,5]]</v>
      </c>
      <c r="AA77" t="str">
        <f>"[["&amp;VLOOKUP($Q77,[2]材料辅助表!$H$27:$O$35,8,FALSE)&amp;","&amp;[2]材料辅助表!L$44&amp;"],["&amp;VLOOKUP($N77,[2]材料辅助表!$H$27:$O$35,8,FALSE)&amp;","&amp;[2]材料辅助表!I$44&amp;"],["&amp;VLOOKUP($O77,[2]材料辅助表!$H$27:$O$35,8,FALSE)&amp;","&amp;[2]材料辅助表!J$44&amp;"],["&amp;VLOOKUP($P77,[2]材料辅助表!$H$27:$P$35,7,FALSE)&amp;","&amp;[2]材料辅助表!K$44&amp;"]]"</f>
        <v>[[301707,8],[301705,10],[301702,10],[301601,5]]</v>
      </c>
      <c r="AB77" t="str">
        <f>"[["&amp;VLOOKUP($Q77,[2]材料辅助表!$H$27:$P$35,9,FALSE)&amp;","&amp;[2]材料辅助表!L$45&amp;"],["&amp;VLOOKUP($N77,[2]材料辅助表!$H$27:$P$35,9,FALSE)&amp;","&amp;[2]材料辅助表!I$45&amp;"],["&amp;VLOOKUP($O77,[2]材料辅助表!$H$27:$P$35,9,FALSE)&amp;","&amp;[2]材料辅助表!J$45&amp;"],["&amp;VLOOKUP($P77,[2]材料辅助表!$H$27:$P$35,8,FALSE)&amp;","&amp;[2]材料辅助表!K$45&amp;"]]"</f>
        <v>[[301807,10],[301805,15],[301802,15],[301701,8]]</v>
      </c>
      <c r="AC77" t="str">
        <f>"[["&amp;VLOOKUP($Q77,[2]材料辅助表!$H$27:$Q$35,10,FALSE)&amp;","&amp;[2]材料辅助表!L$46&amp;"],["&amp;VLOOKUP($N77,[2]材料辅助表!$H$27:$Q$35,10,FALSE)&amp;","&amp;[2]材料辅助表!I$46&amp;"],["&amp;VLOOKUP($O77,[2]材料辅助表!$H$27:$Q$35,10,FALSE)&amp;","&amp;[2]材料辅助表!J$46&amp;"],["&amp;VLOOKUP($P77,[2]材料辅助表!$H$27:$Q$35,9,FALSE)&amp;","&amp;[2]材料辅助表!K$46&amp;"]]"</f>
        <v>[[301907,12],[301905,18],[301902,18],[301801,10]]</v>
      </c>
      <c r="AD77" t="str">
        <f>"[["&amp;VLOOKUP($Q77,[2]材料辅助表!$H$27:$R$35,11,FALSE)&amp;","&amp;[2]材料辅助表!L$47&amp;"],["&amp;VLOOKUP($N77,[2]材料辅助表!$H$27:$R$35,11,FALSE)&amp;","&amp;[2]材料辅助表!I$47&amp;"],["&amp;VLOOKUP($O77,[2]材料辅助表!$H$27:$R$35,11,FALSE)&amp;","&amp;[2]材料辅助表!J$47&amp;"],["&amp;VLOOKUP($P77,[2]材料辅助表!$H$27:$R$35,10,FALSE)&amp;","&amp;[2]材料辅助表!K$47&amp;"]]"</f>
        <v>[[302007,15],[302005,25],[302002,25],[301901,12]]</v>
      </c>
      <c r="AE77" t="str">
        <f>"[["&amp;VLOOKUP($Q77,[2]材料辅助表!$H$27:$S$35,12,FALSE)&amp;","&amp;[2]材料辅助表!L$48&amp;"],["&amp;VLOOKUP($N77,[2]材料辅助表!$H$27:$S$35,12,FALSE)&amp;","&amp;[2]材料辅助表!I$48&amp;"],["&amp;VLOOKUP($O77,[2]材料辅助表!$H$27:$S$35,12,FALSE)&amp;","&amp;[2]材料辅助表!J$48&amp;"],["&amp;VLOOKUP($P77,[2]材料辅助表!$H$27:$S$35,11,FALSE)&amp;","&amp;[2]材料辅助表!K$48&amp;"]]"</f>
        <v>[[302107,18],[302105,30],[302102,30],[302001,15]]</v>
      </c>
      <c r="AF77" t="str">
        <f>"[["&amp;VLOOKUP($Q77,[2]材料辅助表!$H$27:$V$35,13,FALSE)&amp;","&amp;[2]材料辅助表!L$49&amp;"],["&amp;VLOOKUP($N77,[2]材料辅助表!$H$27:$V$35,13,FALSE)&amp;","&amp;[2]材料辅助表!I$49&amp;"],["&amp;VLOOKUP($O77,[2]材料辅助表!$H$27:$V$35,13,FALSE)&amp;","&amp;[2]材料辅助表!J$49&amp;"],["&amp;VLOOKUP($P77,[2]材料辅助表!$H$27:$V$35,12,FALSE)&amp;","&amp;[2]材料辅助表!K$49&amp;"]]"</f>
        <v>[[302207,21],[302205,35],[302202,35],[302101,18]]</v>
      </c>
      <c r="AG77" t="str">
        <f>"[["&amp;VLOOKUP($Q77,[2]材料辅助表!$H$27:$V$35,14,FALSE)&amp;","&amp;[2]材料辅助表!L$50&amp;"],["&amp;VLOOKUP($N77,[2]材料辅助表!$H$27:$V$35,14,FALSE)&amp;","&amp;[2]材料辅助表!I$50&amp;"],["&amp;VLOOKUP($O77,[2]材料辅助表!$H$27:$V$35,14,FALSE)&amp;","&amp;[2]材料辅助表!J$50&amp;"],["&amp;VLOOKUP($P77,[2]材料辅助表!$H$27:$V$35,13,FALSE)&amp;","&amp;[2]材料辅助表!K$50&amp;"]]"</f>
        <v>[[302307,24],[302305,40],[302302,40],[302201,25]]</v>
      </c>
      <c r="AH77" t="str">
        <f>"[["&amp;VLOOKUP($Q77,[2]材料辅助表!$H$27:$V$35,15,FALSE)&amp;","&amp;[2]材料辅助表!L$51&amp;"],["&amp;VLOOKUP($N77,[2]材料辅助表!$H$27:$V$35,15,FALSE)&amp;","&amp;[2]材料辅助表!I$51&amp;"],["&amp;VLOOKUP($O77,[2]材料辅助表!$H$27:$V$35,15,FALSE)&amp;","&amp;[2]材料辅助表!J$51&amp;"],["&amp;VLOOKUP($P77,[2]材料辅助表!$H$27:$V$35,14,FALSE)&amp;","&amp;[2]材料辅助表!K$51&amp;"]]"</f>
        <v>[[302407,27],[302405,45],[302402,45],[302301,30]]</v>
      </c>
      <c r="AI77" s="276" t="s">
        <v>15841</v>
      </c>
      <c r="AJ77" s="263" t="s">
        <v>11979</v>
      </c>
      <c r="AK77" s="263" t="s">
        <v>11979</v>
      </c>
      <c r="AL77" s="263" t="s">
        <v>11979</v>
      </c>
    </row>
    <row r="78" spans="1:38" ht="15" thickBot="1">
      <c r="A78">
        <v>3031</v>
      </c>
      <c r="B78" s="259" t="s">
        <v>15964</v>
      </c>
      <c r="C78" s="55" t="s">
        <v>15965</v>
      </c>
      <c r="D78" t="str">
        <f t="shared" si="2"/>
        <v>e_3031</v>
      </c>
      <c r="E78" t="s">
        <v>15966</v>
      </c>
      <c r="F78" t="str">
        <f t="shared" si="1"/>
        <v>NAME_3031</v>
      </c>
      <c r="G78" t="s">
        <v>11978</v>
      </c>
      <c r="H78">
        <v>3</v>
      </c>
      <c r="I78">
        <f>VLOOKUP(C78,'[2]怪兽属性表（不能直接调整）'!$A$2:$E$37,VLOOKUP([2]equipment!G78,[2]材料辅助表!$I$13:$K$16,3,FALSE),FALSE)</f>
        <v>10.75</v>
      </c>
      <c r="J78" t="str">
        <f>"["&amp;I78*[2]材料辅助表!$S$5&amp;","&amp;I78*[2]材料辅助表!$S$6&amp;","&amp;I78*[2]材料辅助表!$S$7&amp;","&amp;I78*[2]材料辅助表!$S$8&amp;","&amp;I78*[2]材料辅助表!$S$9&amp;","&amp;I78*[2]材料辅助表!$S$10&amp;","&amp;I78*[2]材料辅助表!$S$11&amp;","&amp;I78*[2]材料辅助表!$S$12&amp;","&amp;I78*[2]材料辅助表!$S$13&amp;","&amp;I78*[2]材料辅助表!$S$14&amp;","&amp;I78*[2]材料辅助表!$S$15&amp;","&amp;I78*[2]材料辅助表!$S$16&amp;","&amp;I78*[2]材料辅助表!$S$17&amp;","&amp;I78*[2]材料辅助表!$S$18&amp;","&amp;I78*[2]材料辅助表!$S$19&amp;"]"</f>
        <v>[3.225,3.7625,4.3,4.8375,5.375,5.9125,6.45,6.9875,7.525,8.0625,8.6,9.1375,9.675,10.2125,10.75]</v>
      </c>
      <c r="K78">
        <v>7</v>
      </c>
      <c r="L78">
        <f>VLOOKUP(C78,'[2]怪兽属性表（不能直接调整）'!$A$2:$E$37,4,FALSE)</f>
        <v>1.8</v>
      </c>
      <c r="M78" t="str">
        <f>"["&amp;L78*[2]材料辅助表!$U$5&amp;","&amp;L78*[2]材料辅助表!$U$6&amp;","&amp;L78*[2]材料辅助表!$U$7&amp;","&amp;L78*[2]材料辅助表!$U$8&amp;","&amp;L78*[2]材料辅助表!$U$9&amp;","&amp;L78*[2]材料辅助表!$U$10&amp;","&amp;L78*[2]材料辅助表!$U$11&amp;","&amp;L78*[2]材料辅助表!$U$12&amp;","&amp;L78*[2]材料辅助表!$U$13&amp;","&amp;L78*[2]材料辅助表!$U$14&amp;","&amp;L78*[2]材料辅助表!$U$15&amp;","&amp;L78*[2]材料辅助表!$U$16&amp;","&amp;L78*[2]材料辅助表!$U$17&amp;","&amp;L78*[2]材料辅助表!$U$18&amp;","&amp;L78*[2]材料辅助表!$U$19&amp;"]"</f>
        <v>[0.27,0.315,0.36,0.405,0.45,0.495,0.54,0.585,0.63,0.675,0.72,0.765,0.81,0.855,0.9]</v>
      </c>
      <c r="N78" s="260">
        <v>1</v>
      </c>
      <c r="O78" s="261">
        <v>3</v>
      </c>
      <c r="P78" s="262">
        <v>4</v>
      </c>
      <c r="Q78" t="s">
        <v>15792</v>
      </c>
      <c r="R78" t="str">
        <f>"["&amp;VLOOKUP(AJ78,[2]特殊属性调整!$B$18:$D$25,3,FALSE)&amp;","&amp;VLOOKUP(AJ78,[2]特殊属性调整!$B$18:$D$25,2,FALSE)&amp;"]"</f>
        <v>[2,3]</v>
      </c>
      <c r="S78" t="str">
        <f>"["&amp;VLOOKUP(AK78,[2]特殊属性调整!$B$18:$D$25,3,FALSE)&amp;","&amp;VLOOKUP(AK78,[2]特殊属性调整!$B$18:$D$25,2,FALSE)*1.5&amp;"]"</f>
        <v>[2,4.5]</v>
      </c>
      <c r="T78" t="str">
        <f>"["&amp;VLOOKUP(AL78,[2]特殊属性调整!$B$18:$D$25,3,FALSE)&amp;","&amp;VLOOKUP(AL78,[2]特殊属性调整!$B$18:$D$25,2,FALSE)*2&amp;"]"</f>
        <v>[2,6]</v>
      </c>
      <c r="U78" t="str">
        <f>"[["&amp;VLOOKUP($N78,[2]材料辅助表!$H$27:$L$35,2,FALSE)&amp;","&amp;[2]材料辅助表!I$38&amp;"]]"</f>
        <v>[[301101,1]]</v>
      </c>
      <c r="V78" t="str">
        <f>"[["&amp;VLOOKUP($N78,[2]材料辅助表!$H$27:$L$35,3,FALSE)&amp;","&amp;[2]材料辅助表!I$39&amp;"]]"</f>
        <v>[[301201,3]]</v>
      </c>
      <c r="W78" t="str">
        <f>"[["&amp;VLOOKUP($Q78,[2]材料辅助表!$H$27:$L$35,4,FALSE)&amp;","&amp;[2]材料辅助表!L$40&amp;"],["&amp;VLOOKUP($N78,[2]材料辅助表!$H$27:$L$35,4,FALSE)&amp;","&amp;[2]材料辅助表!I$40&amp;"]]"</f>
        <v>[[301307,1],[301301,5]]</v>
      </c>
      <c r="X78" t="str">
        <f>"[["&amp;VLOOKUP($Q78,[2]材料辅助表!$H$27:$L$35,5,FALSE)&amp;","&amp;[2]材料辅助表!L$41&amp;"],["&amp;VLOOKUP($N78,[2]材料辅助表!$H$27:$L$35,5,FALSE)&amp;","&amp;[2]材料辅助表!I$41&amp;"]]"</f>
        <v>[[301407,2],[301401,8]]</v>
      </c>
      <c r="Y78" t="str">
        <f>"[["&amp;VLOOKUP($Q78,[2]材料辅助表!$H$27:$M$35,6,FALSE)&amp;","&amp;[2]材料辅助表!L$42&amp;"],["&amp;VLOOKUP($N78,[2]材料辅助表!$H$27:$M$35,6,FALSE)&amp;","&amp;[2]材料辅助表!I$42&amp;"],["&amp;VLOOKUP($O78,[2]材料辅助表!$H$27:$M$35,5,FALSE)&amp;","&amp;[2]材料辅助表!J$42&amp;"]]"</f>
        <v>[[301507,3],[301501,10],[301403,3]]</v>
      </c>
      <c r="Z78" t="str">
        <f>"[["&amp;VLOOKUP($Q78,[2]材料辅助表!$H$27:$N$35,7,FALSE)&amp;","&amp;[2]材料辅助表!L$43&amp;"],["&amp;VLOOKUP($N78,[2]材料辅助表!$H$27:$N$35,7,FALSE)&amp;","&amp;[2]材料辅助表!I$43&amp;"],["&amp;VLOOKUP($O78,[2]材料辅助表!$H$27:$N$35,6,FALSE)&amp;","&amp;[2]材料辅助表!J$43&amp;"]]"</f>
        <v>[[301607,5],[301601,15],[301503,5]]</v>
      </c>
      <c r="AA78" t="str">
        <f>"[["&amp;VLOOKUP($Q78,[2]材料辅助表!$H$27:$O$35,8,FALSE)&amp;","&amp;[2]材料辅助表!L$44&amp;"],["&amp;VLOOKUP($N78,[2]材料辅助表!$H$27:$O$35,8,FALSE)&amp;","&amp;[2]材料辅助表!I$44&amp;"],["&amp;VLOOKUP($O78,[2]材料辅助表!$H$27:$O$35,8,FALSE)&amp;","&amp;[2]材料辅助表!J$44&amp;"],["&amp;VLOOKUP($P78,[2]材料辅助表!$H$27:$P$35,7,FALSE)&amp;","&amp;[2]材料辅助表!K$44&amp;"]]"</f>
        <v>[[301707,8],[301701,10],[301703,10],[301604,5]]</v>
      </c>
      <c r="AB78" t="str">
        <f>"[["&amp;VLOOKUP($Q78,[2]材料辅助表!$H$27:$P$35,9,FALSE)&amp;","&amp;[2]材料辅助表!L$45&amp;"],["&amp;VLOOKUP($N78,[2]材料辅助表!$H$27:$P$35,9,FALSE)&amp;","&amp;[2]材料辅助表!I$45&amp;"],["&amp;VLOOKUP($O78,[2]材料辅助表!$H$27:$P$35,9,FALSE)&amp;","&amp;[2]材料辅助表!J$45&amp;"],["&amp;VLOOKUP($P78,[2]材料辅助表!$H$27:$P$35,8,FALSE)&amp;","&amp;[2]材料辅助表!K$45&amp;"]]"</f>
        <v>[[301807,10],[301801,15],[301803,15],[301704,8]]</v>
      </c>
      <c r="AC78" t="str">
        <f>"[["&amp;VLOOKUP($Q78,[2]材料辅助表!$H$27:$Q$35,10,FALSE)&amp;","&amp;[2]材料辅助表!L$46&amp;"],["&amp;VLOOKUP($N78,[2]材料辅助表!$H$27:$Q$35,10,FALSE)&amp;","&amp;[2]材料辅助表!I$46&amp;"],["&amp;VLOOKUP($O78,[2]材料辅助表!$H$27:$Q$35,10,FALSE)&amp;","&amp;[2]材料辅助表!J$46&amp;"],["&amp;VLOOKUP($P78,[2]材料辅助表!$H$27:$Q$35,9,FALSE)&amp;","&amp;[2]材料辅助表!K$46&amp;"]]"</f>
        <v>[[301907,12],[301901,18],[301903,18],[301804,10]]</v>
      </c>
      <c r="AD78" t="str">
        <f>"[["&amp;VLOOKUP($Q78,[2]材料辅助表!$H$27:$R$35,11,FALSE)&amp;","&amp;[2]材料辅助表!L$47&amp;"],["&amp;VLOOKUP($N78,[2]材料辅助表!$H$27:$R$35,11,FALSE)&amp;","&amp;[2]材料辅助表!I$47&amp;"],["&amp;VLOOKUP($O78,[2]材料辅助表!$H$27:$R$35,11,FALSE)&amp;","&amp;[2]材料辅助表!J$47&amp;"],["&amp;VLOOKUP($P78,[2]材料辅助表!$H$27:$R$35,10,FALSE)&amp;","&amp;[2]材料辅助表!K$47&amp;"]]"</f>
        <v>[[302007,15],[302001,25],[302003,25],[301904,12]]</v>
      </c>
      <c r="AE78" t="str">
        <f>"[["&amp;VLOOKUP($Q78,[2]材料辅助表!$H$27:$S$35,12,FALSE)&amp;","&amp;[2]材料辅助表!L$48&amp;"],["&amp;VLOOKUP($N78,[2]材料辅助表!$H$27:$S$35,12,FALSE)&amp;","&amp;[2]材料辅助表!I$48&amp;"],["&amp;VLOOKUP($O78,[2]材料辅助表!$H$27:$S$35,12,FALSE)&amp;","&amp;[2]材料辅助表!J$48&amp;"],["&amp;VLOOKUP($P78,[2]材料辅助表!$H$27:$S$35,11,FALSE)&amp;","&amp;[2]材料辅助表!K$48&amp;"]]"</f>
        <v>[[302107,18],[302101,30],[302103,30],[302004,15]]</v>
      </c>
      <c r="AF78" t="str">
        <f>"[["&amp;VLOOKUP($Q78,[2]材料辅助表!$H$27:$V$35,13,FALSE)&amp;","&amp;[2]材料辅助表!L$49&amp;"],["&amp;VLOOKUP($N78,[2]材料辅助表!$H$27:$V$35,13,FALSE)&amp;","&amp;[2]材料辅助表!I$49&amp;"],["&amp;VLOOKUP($O78,[2]材料辅助表!$H$27:$V$35,13,FALSE)&amp;","&amp;[2]材料辅助表!J$49&amp;"],["&amp;VLOOKUP($P78,[2]材料辅助表!$H$27:$V$35,12,FALSE)&amp;","&amp;[2]材料辅助表!K$49&amp;"]]"</f>
        <v>[[302207,21],[302201,35],[302203,35],[302104,18]]</v>
      </c>
      <c r="AG78" t="str">
        <f>"[["&amp;VLOOKUP($Q78,[2]材料辅助表!$H$27:$V$35,14,FALSE)&amp;","&amp;[2]材料辅助表!L$50&amp;"],["&amp;VLOOKUP($N78,[2]材料辅助表!$H$27:$V$35,14,FALSE)&amp;","&amp;[2]材料辅助表!I$50&amp;"],["&amp;VLOOKUP($O78,[2]材料辅助表!$H$27:$V$35,14,FALSE)&amp;","&amp;[2]材料辅助表!J$50&amp;"],["&amp;VLOOKUP($P78,[2]材料辅助表!$H$27:$V$35,13,FALSE)&amp;","&amp;[2]材料辅助表!K$50&amp;"]]"</f>
        <v>[[302307,24],[302301,40],[302303,40],[302204,25]]</v>
      </c>
      <c r="AH78" t="str">
        <f>"[["&amp;VLOOKUP($Q78,[2]材料辅助表!$H$27:$V$35,15,FALSE)&amp;","&amp;[2]材料辅助表!L$51&amp;"],["&amp;VLOOKUP($N78,[2]材料辅助表!$H$27:$V$35,15,FALSE)&amp;","&amp;[2]材料辅助表!I$51&amp;"],["&amp;VLOOKUP($O78,[2]材料辅助表!$H$27:$V$35,15,FALSE)&amp;","&amp;[2]材料辅助表!J$51&amp;"],["&amp;VLOOKUP($P78,[2]材料辅助表!$H$27:$V$35,14,FALSE)&amp;","&amp;[2]材料辅助表!K$51&amp;"]]"</f>
        <v>[[302407,27],[302401,45],[302403,45],[302304,30]]</v>
      </c>
      <c r="AI78" s="261" t="s">
        <v>15845</v>
      </c>
      <c r="AJ78" s="263" t="s">
        <v>11978</v>
      </c>
      <c r="AK78" s="263" t="s">
        <v>11978</v>
      </c>
      <c r="AL78" s="263" t="s">
        <v>11978</v>
      </c>
    </row>
    <row r="79" spans="1:38" ht="15" thickBot="1">
      <c r="A79">
        <v>3032</v>
      </c>
      <c r="B79" s="259" t="s">
        <v>15967</v>
      </c>
      <c r="C79" s="55" t="s">
        <v>15965</v>
      </c>
      <c r="D79" t="str">
        <f t="shared" si="2"/>
        <v>e_3032</v>
      </c>
      <c r="E79" t="s">
        <v>15968</v>
      </c>
      <c r="F79" t="str">
        <f t="shared" ref="F79:F142" si="3">"NAME_"&amp;A79</f>
        <v>NAME_3032</v>
      </c>
      <c r="G79" t="s">
        <v>11979</v>
      </c>
      <c r="H79">
        <v>6</v>
      </c>
      <c r="I79">
        <f>VLOOKUP(C79,'[2]怪兽属性表（不能直接调整）'!$A$2:$E$37,VLOOKUP([2]equipment!G79,[2]材料辅助表!$I$13:$K$16,3,FALSE),FALSE)</f>
        <v>66.2</v>
      </c>
      <c r="J79" t="str">
        <f>"["&amp;I79*[2]材料辅助表!$S$5&amp;","&amp;I79*[2]材料辅助表!$S$6&amp;","&amp;I79*[2]材料辅助表!$S$7&amp;","&amp;I79*[2]材料辅助表!$S$8&amp;","&amp;I79*[2]材料辅助表!$S$9&amp;","&amp;I79*[2]材料辅助表!$S$10&amp;","&amp;I79*[2]材料辅助表!$S$11&amp;","&amp;I79*[2]材料辅助表!$S$12&amp;","&amp;I79*[2]材料辅助表!$S$13&amp;","&amp;I79*[2]材料辅助表!$S$14&amp;","&amp;I79*[2]材料辅助表!$S$15&amp;","&amp;I79*[2]材料辅助表!$S$16&amp;","&amp;I79*[2]材料辅助表!$S$17&amp;","&amp;I79*[2]材料辅助表!$S$18&amp;","&amp;I79*[2]材料辅助表!$S$19&amp;"]"</f>
        <v>[19.86,23.17,26.48,29.79,33.1,36.41,39.72,43.03,46.34,49.65,52.96,56.27,59.58,62.89,66.2]</v>
      </c>
      <c r="K79">
        <v>7</v>
      </c>
      <c r="L79">
        <f>VLOOKUP(C79,'[2]怪兽属性表（不能直接调整）'!$A$2:$E$37,4,FALSE)</f>
        <v>1.8</v>
      </c>
      <c r="M79" t="str">
        <f>"["&amp;L79*[2]材料辅助表!$U$5&amp;","&amp;L79*[2]材料辅助表!$U$6&amp;","&amp;L79*[2]材料辅助表!$U$7&amp;","&amp;L79*[2]材料辅助表!$U$8&amp;","&amp;L79*[2]材料辅助表!$U$9&amp;","&amp;L79*[2]材料辅助表!$U$10&amp;","&amp;L79*[2]材料辅助表!$U$11&amp;","&amp;L79*[2]材料辅助表!$U$12&amp;","&amp;L79*[2]材料辅助表!$U$13&amp;","&amp;L79*[2]材料辅助表!$U$14&amp;","&amp;L79*[2]材料辅助表!$U$15&amp;","&amp;L79*[2]材料辅助表!$U$16&amp;","&amp;L79*[2]材料辅助表!$U$17&amp;","&amp;L79*[2]材料辅助表!$U$18&amp;","&amp;L79*[2]材料辅助表!$U$19&amp;"]"</f>
        <v>[0.27,0.315,0.36,0.405,0.45,0.495,0.54,0.585,0.63,0.675,0.72,0.765,0.81,0.855,0.9]</v>
      </c>
      <c r="N79" s="264">
        <v>2</v>
      </c>
      <c r="O79" s="202">
        <v>4</v>
      </c>
      <c r="P79" s="265">
        <v>3</v>
      </c>
      <c r="Q79" t="s">
        <v>15792</v>
      </c>
      <c r="R79" t="str">
        <f>"["&amp;VLOOKUP(AJ79,[2]特殊属性调整!$B$18:$D$25,3,FALSE)&amp;","&amp;VLOOKUP(AJ79,[2]特殊属性调整!$B$18:$D$25,2,FALSE)&amp;"]"</f>
        <v>[5,3]</v>
      </c>
      <c r="S79" t="str">
        <f>"["&amp;VLOOKUP(AK79,[2]特殊属性调整!$B$18:$D$25,3,FALSE)&amp;","&amp;VLOOKUP(AK79,[2]特殊属性调整!$B$18:$D$25,2,FALSE)*1.5&amp;"]"</f>
        <v>[5,4.5]</v>
      </c>
      <c r="T79" t="str">
        <f>"["&amp;VLOOKUP(AL79,[2]特殊属性调整!$B$18:$D$25,3,FALSE)&amp;","&amp;VLOOKUP(AL79,[2]特殊属性调整!$B$18:$D$25,2,FALSE)*2&amp;"]"</f>
        <v>[5,6]</v>
      </c>
      <c r="U79" t="str">
        <f>"[["&amp;VLOOKUP($N79,[2]材料辅助表!$H$27:$L$35,2,FALSE)&amp;","&amp;[2]材料辅助表!I$38&amp;"]]"</f>
        <v>[[301102,1]]</v>
      </c>
      <c r="V79" t="str">
        <f>"[["&amp;VLOOKUP($N79,[2]材料辅助表!$H$27:$L$35,3,FALSE)&amp;","&amp;[2]材料辅助表!I$39&amp;"]]"</f>
        <v>[[301202,3]]</v>
      </c>
      <c r="W79" t="str">
        <f>"[["&amp;VLOOKUP($Q79,[2]材料辅助表!$H$27:$L$35,4,FALSE)&amp;","&amp;[2]材料辅助表!L$40&amp;"],["&amp;VLOOKUP($N79,[2]材料辅助表!$H$27:$L$35,4,FALSE)&amp;","&amp;[2]材料辅助表!I$40&amp;"]]"</f>
        <v>[[301307,1],[301302,5]]</v>
      </c>
      <c r="X79" t="str">
        <f>"[["&amp;VLOOKUP($Q79,[2]材料辅助表!$H$27:$L$35,5,FALSE)&amp;","&amp;[2]材料辅助表!L$41&amp;"],["&amp;VLOOKUP($N79,[2]材料辅助表!$H$27:$L$35,5,FALSE)&amp;","&amp;[2]材料辅助表!I$41&amp;"]]"</f>
        <v>[[301407,2],[301402,8]]</v>
      </c>
      <c r="Y79" t="str">
        <f>"[["&amp;VLOOKUP($Q79,[2]材料辅助表!$H$27:$M$35,6,FALSE)&amp;","&amp;[2]材料辅助表!L$42&amp;"],["&amp;VLOOKUP($N79,[2]材料辅助表!$H$27:$M$35,6,FALSE)&amp;","&amp;[2]材料辅助表!I$42&amp;"],["&amp;VLOOKUP($O79,[2]材料辅助表!$H$27:$M$35,5,FALSE)&amp;","&amp;[2]材料辅助表!J$42&amp;"]]"</f>
        <v>[[301507,3],[301502,10],[301404,3]]</v>
      </c>
      <c r="Z79" t="str">
        <f>"[["&amp;VLOOKUP($Q79,[2]材料辅助表!$H$27:$N$35,7,FALSE)&amp;","&amp;[2]材料辅助表!L$43&amp;"],["&amp;VLOOKUP($N79,[2]材料辅助表!$H$27:$N$35,7,FALSE)&amp;","&amp;[2]材料辅助表!I$43&amp;"],["&amp;VLOOKUP($O79,[2]材料辅助表!$H$27:$N$35,6,FALSE)&amp;","&amp;[2]材料辅助表!J$43&amp;"]]"</f>
        <v>[[301607,5],[301602,15],[301504,5]]</v>
      </c>
      <c r="AA79" t="str">
        <f>"[["&amp;VLOOKUP($Q79,[2]材料辅助表!$H$27:$O$35,8,FALSE)&amp;","&amp;[2]材料辅助表!L$44&amp;"],["&amp;VLOOKUP($N79,[2]材料辅助表!$H$27:$O$35,8,FALSE)&amp;","&amp;[2]材料辅助表!I$44&amp;"],["&amp;VLOOKUP($O79,[2]材料辅助表!$H$27:$O$35,8,FALSE)&amp;","&amp;[2]材料辅助表!J$44&amp;"],["&amp;VLOOKUP($P79,[2]材料辅助表!$H$27:$P$35,7,FALSE)&amp;","&amp;[2]材料辅助表!K$44&amp;"]]"</f>
        <v>[[301707,8],[301702,10],[301704,10],[301603,5]]</v>
      </c>
      <c r="AB79" t="str">
        <f>"[["&amp;VLOOKUP($Q79,[2]材料辅助表!$H$27:$P$35,9,FALSE)&amp;","&amp;[2]材料辅助表!L$45&amp;"],["&amp;VLOOKUP($N79,[2]材料辅助表!$H$27:$P$35,9,FALSE)&amp;","&amp;[2]材料辅助表!I$45&amp;"],["&amp;VLOOKUP($O79,[2]材料辅助表!$H$27:$P$35,9,FALSE)&amp;","&amp;[2]材料辅助表!J$45&amp;"],["&amp;VLOOKUP($P79,[2]材料辅助表!$H$27:$P$35,8,FALSE)&amp;","&amp;[2]材料辅助表!K$45&amp;"]]"</f>
        <v>[[301807,10],[301802,15],[301804,15],[301703,8]]</v>
      </c>
      <c r="AC79" t="str">
        <f>"[["&amp;VLOOKUP($Q79,[2]材料辅助表!$H$27:$Q$35,10,FALSE)&amp;","&amp;[2]材料辅助表!L$46&amp;"],["&amp;VLOOKUP($N79,[2]材料辅助表!$H$27:$Q$35,10,FALSE)&amp;","&amp;[2]材料辅助表!I$46&amp;"],["&amp;VLOOKUP($O79,[2]材料辅助表!$H$27:$Q$35,10,FALSE)&amp;","&amp;[2]材料辅助表!J$46&amp;"],["&amp;VLOOKUP($P79,[2]材料辅助表!$H$27:$Q$35,9,FALSE)&amp;","&amp;[2]材料辅助表!K$46&amp;"]]"</f>
        <v>[[301907,12],[301902,18],[301904,18],[301803,10]]</v>
      </c>
      <c r="AD79" t="str">
        <f>"[["&amp;VLOOKUP($Q79,[2]材料辅助表!$H$27:$R$35,11,FALSE)&amp;","&amp;[2]材料辅助表!L$47&amp;"],["&amp;VLOOKUP($N79,[2]材料辅助表!$H$27:$R$35,11,FALSE)&amp;","&amp;[2]材料辅助表!I$47&amp;"],["&amp;VLOOKUP($O79,[2]材料辅助表!$H$27:$R$35,11,FALSE)&amp;","&amp;[2]材料辅助表!J$47&amp;"],["&amp;VLOOKUP($P79,[2]材料辅助表!$H$27:$R$35,10,FALSE)&amp;","&amp;[2]材料辅助表!K$47&amp;"]]"</f>
        <v>[[302007,15],[302002,25],[302004,25],[301903,12]]</v>
      </c>
      <c r="AE79" t="str">
        <f>"[["&amp;VLOOKUP($Q79,[2]材料辅助表!$H$27:$S$35,12,FALSE)&amp;","&amp;[2]材料辅助表!L$48&amp;"],["&amp;VLOOKUP($N79,[2]材料辅助表!$H$27:$S$35,12,FALSE)&amp;","&amp;[2]材料辅助表!I$48&amp;"],["&amp;VLOOKUP($O79,[2]材料辅助表!$H$27:$S$35,12,FALSE)&amp;","&amp;[2]材料辅助表!J$48&amp;"],["&amp;VLOOKUP($P79,[2]材料辅助表!$H$27:$S$35,11,FALSE)&amp;","&amp;[2]材料辅助表!K$48&amp;"]]"</f>
        <v>[[302107,18],[302102,30],[302104,30],[302003,15]]</v>
      </c>
      <c r="AF79" t="str">
        <f>"[["&amp;VLOOKUP($Q79,[2]材料辅助表!$H$27:$V$35,13,FALSE)&amp;","&amp;[2]材料辅助表!L$49&amp;"],["&amp;VLOOKUP($N79,[2]材料辅助表!$H$27:$V$35,13,FALSE)&amp;","&amp;[2]材料辅助表!I$49&amp;"],["&amp;VLOOKUP($O79,[2]材料辅助表!$H$27:$V$35,13,FALSE)&amp;","&amp;[2]材料辅助表!J$49&amp;"],["&amp;VLOOKUP($P79,[2]材料辅助表!$H$27:$V$35,12,FALSE)&amp;","&amp;[2]材料辅助表!K$49&amp;"]]"</f>
        <v>[[302207,21],[302202,35],[302204,35],[302103,18]]</v>
      </c>
      <c r="AG79" t="str">
        <f>"[["&amp;VLOOKUP($Q79,[2]材料辅助表!$H$27:$V$35,14,FALSE)&amp;","&amp;[2]材料辅助表!L$50&amp;"],["&amp;VLOOKUP($N79,[2]材料辅助表!$H$27:$V$35,14,FALSE)&amp;","&amp;[2]材料辅助表!I$50&amp;"],["&amp;VLOOKUP($O79,[2]材料辅助表!$H$27:$V$35,14,FALSE)&amp;","&amp;[2]材料辅助表!J$50&amp;"],["&amp;VLOOKUP($P79,[2]材料辅助表!$H$27:$V$35,13,FALSE)&amp;","&amp;[2]材料辅助表!K$50&amp;"]]"</f>
        <v>[[302307,24],[302302,40],[302304,40],[302203,25]]</v>
      </c>
      <c r="AH79" t="str">
        <f>"[["&amp;VLOOKUP($Q79,[2]材料辅助表!$H$27:$V$35,15,FALSE)&amp;","&amp;[2]材料辅助表!L$51&amp;"],["&amp;VLOOKUP($N79,[2]材料辅助表!$H$27:$V$35,15,FALSE)&amp;","&amp;[2]材料辅助表!I$51&amp;"],["&amp;VLOOKUP($O79,[2]材料辅助表!$H$27:$V$35,15,FALSE)&amp;","&amp;[2]材料辅助表!J$51&amp;"],["&amp;VLOOKUP($P79,[2]材料辅助表!$H$27:$V$35,14,FALSE)&amp;","&amp;[2]材料辅助表!K$51&amp;"]]"</f>
        <v>[[302407,27],[302402,45],[302404,45],[302303,30]]</v>
      </c>
      <c r="AI79" s="202" t="s">
        <v>15848</v>
      </c>
      <c r="AJ79" s="263" t="s">
        <v>11979</v>
      </c>
      <c r="AK79" s="263" t="s">
        <v>11979</v>
      </c>
      <c r="AL79" s="263" t="s">
        <v>11979</v>
      </c>
    </row>
    <row r="80" spans="1:38" ht="15" thickBot="1">
      <c r="A80">
        <v>3033</v>
      </c>
      <c r="B80" s="259" t="s">
        <v>15969</v>
      </c>
      <c r="C80" s="55" t="s">
        <v>15965</v>
      </c>
      <c r="D80" t="str">
        <f t="shared" si="2"/>
        <v>e_3033</v>
      </c>
      <c r="E80" t="s">
        <v>15970</v>
      </c>
      <c r="F80" t="str">
        <f t="shared" si="3"/>
        <v>NAME_3033</v>
      </c>
      <c r="G80" t="s">
        <v>11978</v>
      </c>
      <c r="H80">
        <v>3</v>
      </c>
      <c r="I80">
        <f>VLOOKUP(C80,'[2]怪兽属性表（不能直接调整）'!$A$2:$E$37,VLOOKUP([2]equipment!G80,[2]材料辅助表!$I$13:$K$16,3,FALSE),FALSE)</f>
        <v>10.75</v>
      </c>
      <c r="J80" t="str">
        <f>"["&amp;I80*[2]材料辅助表!$S$5&amp;","&amp;I80*[2]材料辅助表!$S$6&amp;","&amp;I80*[2]材料辅助表!$S$7&amp;","&amp;I80*[2]材料辅助表!$S$8&amp;","&amp;I80*[2]材料辅助表!$S$9&amp;","&amp;I80*[2]材料辅助表!$S$10&amp;","&amp;I80*[2]材料辅助表!$S$11&amp;","&amp;I80*[2]材料辅助表!$S$12&amp;","&amp;I80*[2]材料辅助表!$S$13&amp;","&amp;I80*[2]材料辅助表!$S$14&amp;","&amp;I80*[2]材料辅助表!$S$15&amp;","&amp;I80*[2]材料辅助表!$S$16&amp;","&amp;I80*[2]材料辅助表!$S$17&amp;","&amp;I80*[2]材料辅助表!$S$18&amp;","&amp;I80*[2]材料辅助表!$S$19&amp;"]"</f>
        <v>[3.225,3.7625,4.3,4.8375,5.375,5.9125,6.45,6.9875,7.525,8.0625,8.6,9.1375,9.675,10.2125,10.75]</v>
      </c>
      <c r="K80">
        <v>7</v>
      </c>
      <c r="L80">
        <f>VLOOKUP(C80,'[2]怪兽属性表（不能直接调整）'!$A$2:$E$37,4,FALSE)</f>
        <v>1.8</v>
      </c>
      <c r="M80" t="str">
        <f>"["&amp;L80*[2]材料辅助表!$U$5&amp;","&amp;L80*[2]材料辅助表!$U$6&amp;","&amp;L80*[2]材料辅助表!$U$7&amp;","&amp;L80*[2]材料辅助表!$U$8&amp;","&amp;L80*[2]材料辅助表!$U$9&amp;","&amp;L80*[2]材料辅助表!$U$10&amp;","&amp;L80*[2]材料辅助表!$U$11&amp;","&amp;L80*[2]材料辅助表!$U$12&amp;","&amp;L80*[2]材料辅助表!$U$13&amp;","&amp;L80*[2]材料辅助表!$U$14&amp;","&amp;L80*[2]材料辅助表!$U$15&amp;","&amp;L80*[2]材料辅助表!$U$16&amp;","&amp;L80*[2]材料辅助表!$U$17&amp;","&amp;L80*[2]材料辅助表!$U$18&amp;","&amp;L80*[2]材料辅助表!$U$19&amp;"]"</f>
        <v>[0.27,0.315,0.36,0.405,0.45,0.495,0.54,0.585,0.63,0.675,0.72,0.765,0.81,0.855,0.9]</v>
      </c>
      <c r="N80" s="264">
        <v>3</v>
      </c>
      <c r="O80" s="202">
        <v>1</v>
      </c>
      <c r="P80" s="265">
        <v>2</v>
      </c>
      <c r="Q80" t="s">
        <v>15792</v>
      </c>
      <c r="R80" t="str">
        <f>"["&amp;VLOOKUP(AJ80,[2]特殊属性调整!$B$18:$D$25,3,FALSE)&amp;","&amp;VLOOKUP(AJ80,[2]特殊属性调整!$B$18:$D$25,2,FALSE)&amp;"]"</f>
        <v>[2,3]</v>
      </c>
      <c r="S80" t="str">
        <f>"["&amp;VLOOKUP(AK80,[2]特殊属性调整!$B$18:$D$25,3,FALSE)&amp;","&amp;VLOOKUP(AK80,[2]特殊属性调整!$B$18:$D$25,2,FALSE)*1.5&amp;"]"</f>
        <v>[2,4.5]</v>
      </c>
      <c r="T80" t="str">
        <f>"["&amp;VLOOKUP(AL80,[2]特殊属性调整!$B$18:$D$25,3,FALSE)&amp;","&amp;VLOOKUP(AL80,[2]特殊属性调整!$B$18:$D$25,2,FALSE)*2&amp;"]"</f>
        <v>[2,6]</v>
      </c>
      <c r="U80" t="str">
        <f>"[["&amp;VLOOKUP($N80,[2]材料辅助表!$H$27:$L$35,2,FALSE)&amp;","&amp;[2]材料辅助表!I$38&amp;"]]"</f>
        <v>[[301103,1]]</v>
      </c>
      <c r="V80" t="str">
        <f>"[["&amp;VLOOKUP($N80,[2]材料辅助表!$H$27:$L$35,3,FALSE)&amp;","&amp;[2]材料辅助表!I$39&amp;"]]"</f>
        <v>[[301203,3]]</v>
      </c>
      <c r="W80" t="str">
        <f>"[["&amp;VLOOKUP($Q80,[2]材料辅助表!$H$27:$L$35,4,FALSE)&amp;","&amp;[2]材料辅助表!L$40&amp;"],["&amp;VLOOKUP($N80,[2]材料辅助表!$H$27:$L$35,4,FALSE)&amp;","&amp;[2]材料辅助表!I$40&amp;"]]"</f>
        <v>[[301307,1],[301303,5]]</v>
      </c>
      <c r="X80" t="str">
        <f>"[["&amp;VLOOKUP($Q80,[2]材料辅助表!$H$27:$L$35,5,FALSE)&amp;","&amp;[2]材料辅助表!L$41&amp;"],["&amp;VLOOKUP($N80,[2]材料辅助表!$H$27:$L$35,5,FALSE)&amp;","&amp;[2]材料辅助表!I$41&amp;"]]"</f>
        <v>[[301407,2],[301403,8]]</v>
      </c>
      <c r="Y80" t="str">
        <f>"[["&amp;VLOOKUP($Q80,[2]材料辅助表!$H$27:$M$35,6,FALSE)&amp;","&amp;[2]材料辅助表!L$42&amp;"],["&amp;VLOOKUP($N80,[2]材料辅助表!$H$27:$M$35,6,FALSE)&amp;","&amp;[2]材料辅助表!I$42&amp;"],["&amp;VLOOKUP($O80,[2]材料辅助表!$H$27:$M$35,5,FALSE)&amp;","&amp;[2]材料辅助表!J$42&amp;"]]"</f>
        <v>[[301507,3],[301503,10],[301401,3]]</v>
      </c>
      <c r="Z80" t="str">
        <f>"[["&amp;VLOOKUP($Q80,[2]材料辅助表!$H$27:$N$35,7,FALSE)&amp;","&amp;[2]材料辅助表!L$43&amp;"],["&amp;VLOOKUP($N80,[2]材料辅助表!$H$27:$N$35,7,FALSE)&amp;","&amp;[2]材料辅助表!I$43&amp;"],["&amp;VLOOKUP($O80,[2]材料辅助表!$H$27:$N$35,6,FALSE)&amp;","&amp;[2]材料辅助表!J$43&amp;"]]"</f>
        <v>[[301607,5],[301603,15],[301501,5]]</v>
      </c>
      <c r="AA80" t="str">
        <f>"[["&amp;VLOOKUP($Q80,[2]材料辅助表!$H$27:$O$35,8,FALSE)&amp;","&amp;[2]材料辅助表!L$44&amp;"],["&amp;VLOOKUP($N80,[2]材料辅助表!$H$27:$O$35,8,FALSE)&amp;","&amp;[2]材料辅助表!I$44&amp;"],["&amp;VLOOKUP($O80,[2]材料辅助表!$H$27:$O$35,8,FALSE)&amp;","&amp;[2]材料辅助表!J$44&amp;"],["&amp;VLOOKUP($P80,[2]材料辅助表!$H$27:$P$35,7,FALSE)&amp;","&amp;[2]材料辅助表!K$44&amp;"]]"</f>
        <v>[[301707,8],[301703,10],[301701,10],[301602,5]]</v>
      </c>
      <c r="AB80" t="str">
        <f>"[["&amp;VLOOKUP($Q80,[2]材料辅助表!$H$27:$P$35,9,FALSE)&amp;","&amp;[2]材料辅助表!L$45&amp;"],["&amp;VLOOKUP($N80,[2]材料辅助表!$H$27:$P$35,9,FALSE)&amp;","&amp;[2]材料辅助表!I$45&amp;"],["&amp;VLOOKUP($O80,[2]材料辅助表!$H$27:$P$35,9,FALSE)&amp;","&amp;[2]材料辅助表!J$45&amp;"],["&amp;VLOOKUP($P80,[2]材料辅助表!$H$27:$P$35,8,FALSE)&amp;","&amp;[2]材料辅助表!K$45&amp;"]]"</f>
        <v>[[301807,10],[301803,15],[301801,15],[301702,8]]</v>
      </c>
      <c r="AC80" t="str">
        <f>"[["&amp;VLOOKUP($Q80,[2]材料辅助表!$H$27:$Q$35,10,FALSE)&amp;","&amp;[2]材料辅助表!L$46&amp;"],["&amp;VLOOKUP($N80,[2]材料辅助表!$H$27:$Q$35,10,FALSE)&amp;","&amp;[2]材料辅助表!I$46&amp;"],["&amp;VLOOKUP($O80,[2]材料辅助表!$H$27:$Q$35,10,FALSE)&amp;","&amp;[2]材料辅助表!J$46&amp;"],["&amp;VLOOKUP($P80,[2]材料辅助表!$H$27:$Q$35,9,FALSE)&amp;","&amp;[2]材料辅助表!K$46&amp;"]]"</f>
        <v>[[301907,12],[301903,18],[301901,18],[301802,10]]</v>
      </c>
      <c r="AD80" t="str">
        <f>"[["&amp;VLOOKUP($Q80,[2]材料辅助表!$H$27:$R$35,11,FALSE)&amp;","&amp;[2]材料辅助表!L$47&amp;"],["&amp;VLOOKUP($N80,[2]材料辅助表!$H$27:$R$35,11,FALSE)&amp;","&amp;[2]材料辅助表!I$47&amp;"],["&amp;VLOOKUP($O80,[2]材料辅助表!$H$27:$R$35,11,FALSE)&amp;","&amp;[2]材料辅助表!J$47&amp;"],["&amp;VLOOKUP($P80,[2]材料辅助表!$H$27:$R$35,10,FALSE)&amp;","&amp;[2]材料辅助表!K$47&amp;"]]"</f>
        <v>[[302007,15],[302003,25],[302001,25],[301902,12]]</v>
      </c>
      <c r="AE80" t="str">
        <f>"[["&amp;VLOOKUP($Q80,[2]材料辅助表!$H$27:$S$35,12,FALSE)&amp;","&amp;[2]材料辅助表!L$48&amp;"],["&amp;VLOOKUP($N80,[2]材料辅助表!$H$27:$S$35,12,FALSE)&amp;","&amp;[2]材料辅助表!I$48&amp;"],["&amp;VLOOKUP($O80,[2]材料辅助表!$H$27:$S$35,12,FALSE)&amp;","&amp;[2]材料辅助表!J$48&amp;"],["&amp;VLOOKUP($P80,[2]材料辅助表!$H$27:$S$35,11,FALSE)&amp;","&amp;[2]材料辅助表!K$48&amp;"]]"</f>
        <v>[[302107,18],[302103,30],[302101,30],[302002,15]]</v>
      </c>
      <c r="AF80" t="str">
        <f>"[["&amp;VLOOKUP($Q80,[2]材料辅助表!$H$27:$V$35,13,FALSE)&amp;","&amp;[2]材料辅助表!L$49&amp;"],["&amp;VLOOKUP($N80,[2]材料辅助表!$H$27:$V$35,13,FALSE)&amp;","&amp;[2]材料辅助表!I$49&amp;"],["&amp;VLOOKUP($O80,[2]材料辅助表!$H$27:$V$35,13,FALSE)&amp;","&amp;[2]材料辅助表!J$49&amp;"],["&amp;VLOOKUP($P80,[2]材料辅助表!$H$27:$V$35,12,FALSE)&amp;","&amp;[2]材料辅助表!K$49&amp;"]]"</f>
        <v>[[302207,21],[302203,35],[302201,35],[302102,18]]</v>
      </c>
      <c r="AG80" t="str">
        <f>"[["&amp;VLOOKUP($Q80,[2]材料辅助表!$H$27:$V$35,14,FALSE)&amp;","&amp;[2]材料辅助表!L$50&amp;"],["&amp;VLOOKUP($N80,[2]材料辅助表!$H$27:$V$35,14,FALSE)&amp;","&amp;[2]材料辅助表!I$50&amp;"],["&amp;VLOOKUP($O80,[2]材料辅助表!$H$27:$V$35,14,FALSE)&amp;","&amp;[2]材料辅助表!J$50&amp;"],["&amp;VLOOKUP($P80,[2]材料辅助表!$H$27:$V$35,13,FALSE)&amp;","&amp;[2]材料辅助表!K$50&amp;"]]"</f>
        <v>[[302307,24],[302303,40],[302301,40],[302202,25]]</v>
      </c>
      <c r="AH80" t="str">
        <f>"[["&amp;VLOOKUP($Q80,[2]材料辅助表!$H$27:$V$35,15,FALSE)&amp;","&amp;[2]材料辅助表!L$51&amp;"],["&amp;VLOOKUP($N80,[2]材料辅助表!$H$27:$V$35,15,FALSE)&amp;","&amp;[2]材料辅助表!I$51&amp;"],["&amp;VLOOKUP($O80,[2]材料辅助表!$H$27:$V$35,15,FALSE)&amp;","&amp;[2]材料辅助表!J$51&amp;"],["&amp;VLOOKUP($P80,[2]材料辅助表!$H$27:$V$35,14,FALSE)&amp;","&amp;[2]材料辅助表!K$51&amp;"]]"</f>
        <v>[[302407,27],[302403,45],[302401,45],[302302,30]]</v>
      </c>
      <c r="AI80" s="202" t="s">
        <v>15851</v>
      </c>
      <c r="AJ80" s="263" t="s">
        <v>11978</v>
      </c>
      <c r="AK80" s="263" t="s">
        <v>11978</v>
      </c>
      <c r="AL80" s="263" t="s">
        <v>11978</v>
      </c>
    </row>
    <row r="81" spans="1:38" ht="15" thickBot="1">
      <c r="A81">
        <v>3034</v>
      </c>
      <c r="B81" s="259" t="s">
        <v>15971</v>
      </c>
      <c r="C81" s="55" t="s">
        <v>15965</v>
      </c>
      <c r="D81" t="str">
        <f t="shared" si="2"/>
        <v>e_3034</v>
      </c>
      <c r="E81" t="s">
        <v>15972</v>
      </c>
      <c r="F81" t="str">
        <f t="shared" si="3"/>
        <v>NAME_3034</v>
      </c>
      <c r="G81" t="s">
        <v>11979</v>
      </c>
      <c r="H81">
        <v>6</v>
      </c>
      <c r="I81">
        <f>VLOOKUP(C81,'[2]怪兽属性表（不能直接调整）'!$A$2:$E$37,VLOOKUP([2]equipment!G81,[2]材料辅助表!$I$13:$K$16,3,FALSE),FALSE)</f>
        <v>66.2</v>
      </c>
      <c r="J81" t="str">
        <f>"["&amp;I81*[2]材料辅助表!$S$5&amp;","&amp;I81*[2]材料辅助表!$S$6&amp;","&amp;I81*[2]材料辅助表!$S$7&amp;","&amp;I81*[2]材料辅助表!$S$8&amp;","&amp;I81*[2]材料辅助表!$S$9&amp;","&amp;I81*[2]材料辅助表!$S$10&amp;","&amp;I81*[2]材料辅助表!$S$11&amp;","&amp;I81*[2]材料辅助表!$S$12&amp;","&amp;I81*[2]材料辅助表!$S$13&amp;","&amp;I81*[2]材料辅助表!$S$14&amp;","&amp;I81*[2]材料辅助表!$S$15&amp;","&amp;I81*[2]材料辅助表!$S$16&amp;","&amp;I81*[2]材料辅助表!$S$17&amp;","&amp;I81*[2]材料辅助表!$S$18&amp;","&amp;I81*[2]材料辅助表!$S$19&amp;"]"</f>
        <v>[19.86,23.17,26.48,29.79,33.1,36.41,39.72,43.03,46.34,49.65,52.96,56.27,59.58,62.89,66.2]</v>
      </c>
      <c r="K81">
        <v>7</v>
      </c>
      <c r="L81">
        <f>VLOOKUP(C81,'[2]怪兽属性表（不能直接调整）'!$A$2:$E$37,4,FALSE)</f>
        <v>1.8</v>
      </c>
      <c r="M81" t="str">
        <f>"["&amp;L81*[2]材料辅助表!$U$5&amp;","&amp;L81*[2]材料辅助表!$U$6&amp;","&amp;L81*[2]材料辅助表!$U$7&amp;","&amp;L81*[2]材料辅助表!$U$8&amp;","&amp;L81*[2]材料辅助表!$U$9&amp;","&amp;L81*[2]材料辅助表!$U$10&amp;","&amp;L81*[2]材料辅助表!$U$11&amp;","&amp;L81*[2]材料辅助表!$U$12&amp;","&amp;L81*[2]材料辅助表!$U$13&amp;","&amp;L81*[2]材料辅助表!$U$14&amp;","&amp;L81*[2]材料辅助表!$U$15&amp;","&amp;L81*[2]材料辅助表!$U$16&amp;","&amp;L81*[2]材料辅助表!$U$17&amp;","&amp;L81*[2]材料辅助表!$U$18&amp;","&amp;L81*[2]材料辅助表!$U$19&amp;"]"</f>
        <v>[0.27,0.315,0.36,0.405,0.45,0.495,0.54,0.585,0.63,0.675,0.72,0.765,0.81,0.855,0.9]</v>
      </c>
      <c r="N81" s="266">
        <v>5</v>
      </c>
      <c r="O81" s="267">
        <v>2</v>
      </c>
      <c r="P81" s="268">
        <v>1</v>
      </c>
      <c r="Q81" t="s">
        <v>15792</v>
      </c>
      <c r="R81" t="str">
        <f>"["&amp;VLOOKUP(AJ81,[2]特殊属性调整!$B$18:$D$25,3,FALSE)&amp;","&amp;VLOOKUP(AJ81,[2]特殊属性调整!$B$18:$D$25,2,FALSE)&amp;"]"</f>
        <v>[5,3]</v>
      </c>
      <c r="S81" t="str">
        <f>"["&amp;VLOOKUP(AK81,[2]特殊属性调整!$B$18:$D$25,3,FALSE)&amp;","&amp;VLOOKUP(AK81,[2]特殊属性调整!$B$18:$D$25,2,FALSE)*1.5&amp;"]"</f>
        <v>[5,4.5]</v>
      </c>
      <c r="T81" t="str">
        <f>"["&amp;VLOOKUP(AL81,[2]特殊属性调整!$B$18:$D$25,3,FALSE)&amp;","&amp;VLOOKUP(AL81,[2]特殊属性调整!$B$18:$D$25,2,FALSE)*2&amp;"]"</f>
        <v>[5,6]</v>
      </c>
      <c r="U81" t="str">
        <f>"[["&amp;VLOOKUP($N81,[2]材料辅助表!$H$27:$L$35,2,FALSE)&amp;","&amp;[2]材料辅助表!I$38&amp;"]]"</f>
        <v>[[301105,1]]</v>
      </c>
      <c r="V81" t="str">
        <f>"[["&amp;VLOOKUP($N81,[2]材料辅助表!$H$27:$L$35,3,FALSE)&amp;","&amp;[2]材料辅助表!I$39&amp;"]]"</f>
        <v>[[301205,3]]</v>
      </c>
      <c r="W81" t="str">
        <f>"[["&amp;VLOOKUP($Q81,[2]材料辅助表!$H$27:$L$35,4,FALSE)&amp;","&amp;[2]材料辅助表!L$40&amp;"],["&amp;VLOOKUP($N81,[2]材料辅助表!$H$27:$L$35,4,FALSE)&amp;","&amp;[2]材料辅助表!I$40&amp;"]]"</f>
        <v>[[301307,1],[301305,5]]</v>
      </c>
      <c r="X81" t="str">
        <f>"[["&amp;VLOOKUP($Q81,[2]材料辅助表!$H$27:$L$35,5,FALSE)&amp;","&amp;[2]材料辅助表!L$41&amp;"],["&amp;VLOOKUP($N81,[2]材料辅助表!$H$27:$L$35,5,FALSE)&amp;","&amp;[2]材料辅助表!I$41&amp;"]]"</f>
        <v>[[301407,2],[301405,8]]</v>
      </c>
      <c r="Y81" t="str">
        <f>"[["&amp;VLOOKUP($Q81,[2]材料辅助表!$H$27:$M$35,6,FALSE)&amp;","&amp;[2]材料辅助表!L$42&amp;"],["&amp;VLOOKUP($N81,[2]材料辅助表!$H$27:$M$35,6,FALSE)&amp;","&amp;[2]材料辅助表!I$42&amp;"],["&amp;VLOOKUP($O81,[2]材料辅助表!$H$27:$M$35,5,FALSE)&amp;","&amp;[2]材料辅助表!J$42&amp;"]]"</f>
        <v>[[301507,3],[301505,10],[301402,3]]</v>
      </c>
      <c r="Z81" t="str">
        <f>"[["&amp;VLOOKUP($Q81,[2]材料辅助表!$H$27:$N$35,7,FALSE)&amp;","&amp;[2]材料辅助表!L$43&amp;"],["&amp;VLOOKUP($N81,[2]材料辅助表!$H$27:$N$35,7,FALSE)&amp;","&amp;[2]材料辅助表!I$43&amp;"],["&amp;VLOOKUP($O81,[2]材料辅助表!$H$27:$N$35,6,FALSE)&amp;","&amp;[2]材料辅助表!J$43&amp;"]]"</f>
        <v>[[301607,5],[301605,15],[301502,5]]</v>
      </c>
      <c r="AA81" t="str">
        <f>"[["&amp;VLOOKUP($Q81,[2]材料辅助表!$H$27:$O$35,8,FALSE)&amp;","&amp;[2]材料辅助表!L$44&amp;"],["&amp;VLOOKUP($N81,[2]材料辅助表!$H$27:$O$35,8,FALSE)&amp;","&amp;[2]材料辅助表!I$44&amp;"],["&amp;VLOOKUP($O81,[2]材料辅助表!$H$27:$O$35,8,FALSE)&amp;","&amp;[2]材料辅助表!J$44&amp;"],["&amp;VLOOKUP($P81,[2]材料辅助表!$H$27:$P$35,7,FALSE)&amp;","&amp;[2]材料辅助表!K$44&amp;"]]"</f>
        <v>[[301707,8],[301705,10],[301702,10],[301601,5]]</v>
      </c>
      <c r="AB81" t="str">
        <f>"[["&amp;VLOOKUP($Q81,[2]材料辅助表!$H$27:$P$35,9,FALSE)&amp;","&amp;[2]材料辅助表!L$45&amp;"],["&amp;VLOOKUP($N81,[2]材料辅助表!$H$27:$P$35,9,FALSE)&amp;","&amp;[2]材料辅助表!I$45&amp;"],["&amp;VLOOKUP($O81,[2]材料辅助表!$H$27:$P$35,9,FALSE)&amp;","&amp;[2]材料辅助表!J$45&amp;"],["&amp;VLOOKUP($P81,[2]材料辅助表!$H$27:$P$35,8,FALSE)&amp;","&amp;[2]材料辅助表!K$45&amp;"]]"</f>
        <v>[[301807,10],[301805,15],[301802,15],[301701,8]]</v>
      </c>
      <c r="AC81" t="str">
        <f>"[["&amp;VLOOKUP($Q81,[2]材料辅助表!$H$27:$Q$35,10,FALSE)&amp;","&amp;[2]材料辅助表!L$46&amp;"],["&amp;VLOOKUP($N81,[2]材料辅助表!$H$27:$Q$35,10,FALSE)&amp;","&amp;[2]材料辅助表!I$46&amp;"],["&amp;VLOOKUP($O81,[2]材料辅助表!$H$27:$Q$35,10,FALSE)&amp;","&amp;[2]材料辅助表!J$46&amp;"],["&amp;VLOOKUP($P81,[2]材料辅助表!$H$27:$Q$35,9,FALSE)&amp;","&amp;[2]材料辅助表!K$46&amp;"]]"</f>
        <v>[[301907,12],[301905,18],[301902,18],[301801,10]]</v>
      </c>
      <c r="AD81" t="str">
        <f>"[["&amp;VLOOKUP($Q81,[2]材料辅助表!$H$27:$R$35,11,FALSE)&amp;","&amp;[2]材料辅助表!L$47&amp;"],["&amp;VLOOKUP($N81,[2]材料辅助表!$H$27:$R$35,11,FALSE)&amp;","&amp;[2]材料辅助表!I$47&amp;"],["&amp;VLOOKUP($O81,[2]材料辅助表!$H$27:$R$35,11,FALSE)&amp;","&amp;[2]材料辅助表!J$47&amp;"],["&amp;VLOOKUP($P81,[2]材料辅助表!$H$27:$R$35,10,FALSE)&amp;","&amp;[2]材料辅助表!K$47&amp;"]]"</f>
        <v>[[302007,15],[302005,25],[302002,25],[301901,12]]</v>
      </c>
      <c r="AE81" t="str">
        <f>"[["&amp;VLOOKUP($Q81,[2]材料辅助表!$H$27:$S$35,12,FALSE)&amp;","&amp;[2]材料辅助表!L$48&amp;"],["&amp;VLOOKUP($N81,[2]材料辅助表!$H$27:$S$35,12,FALSE)&amp;","&amp;[2]材料辅助表!I$48&amp;"],["&amp;VLOOKUP($O81,[2]材料辅助表!$H$27:$S$35,12,FALSE)&amp;","&amp;[2]材料辅助表!J$48&amp;"],["&amp;VLOOKUP($P81,[2]材料辅助表!$H$27:$S$35,11,FALSE)&amp;","&amp;[2]材料辅助表!K$48&amp;"]]"</f>
        <v>[[302107,18],[302105,30],[302102,30],[302001,15]]</v>
      </c>
      <c r="AF81" t="str">
        <f>"[["&amp;VLOOKUP($Q81,[2]材料辅助表!$H$27:$V$35,13,FALSE)&amp;","&amp;[2]材料辅助表!L$49&amp;"],["&amp;VLOOKUP($N81,[2]材料辅助表!$H$27:$V$35,13,FALSE)&amp;","&amp;[2]材料辅助表!I$49&amp;"],["&amp;VLOOKUP($O81,[2]材料辅助表!$H$27:$V$35,13,FALSE)&amp;","&amp;[2]材料辅助表!J$49&amp;"],["&amp;VLOOKUP($P81,[2]材料辅助表!$H$27:$V$35,12,FALSE)&amp;","&amp;[2]材料辅助表!K$49&amp;"]]"</f>
        <v>[[302207,21],[302205,35],[302202,35],[302101,18]]</v>
      </c>
      <c r="AG81" t="str">
        <f>"[["&amp;VLOOKUP($Q81,[2]材料辅助表!$H$27:$V$35,14,FALSE)&amp;","&amp;[2]材料辅助表!L$50&amp;"],["&amp;VLOOKUP($N81,[2]材料辅助表!$H$27:$V$35,14,FALSE)&amp;","&amp;[2]材料辅助表!I$50&amp;"],["&amp;VLOOKUP($O81,[2]材料辅助表!$H$27:$V$35,14,FALSE)&amp;","&amp;[2]材料辅助表!J$50&amp;"],["&amp;VLOOKUP($P81,[2]材料辅助表!$H$27:$V$35,13,FALSE)&amp;","&amp;[2]材料辅助表!K$50&amp;"]]"</f>
        <v>[[302307,24],[302305,40],[302302,40],[302201,25]]</v>
      </c>
      <c r="AH81" t="str">
        <f>"[["&amp;VLOOKUP($Q81,[2]材料辅助表!$H$27:$V$35,15,FALSE)&amp;","&amp;[2]材料辅助表!L$51&amp;"],["&amp;VLOOKUP($N81,[2]材料辅助表!$H$27:$V$35,15,FALSE)&amp;","&amp;[2]材料辅助表!I$51&amp;"],["&amp;VLOOKUP($O81,[2]材料辅助表!$H$27:$V$35,15,FALSE)&amp;","&amp;[2]材料辅助表!J$51&amp;"],["&amp;VLOOKUP($P81,[2]材料辅助表!$H$27:$V$35,14,FALSE)&amp;","&amp;[2]材料辅助表!K$51&amp;"]]"</f>
        <v>[[302407,27],[302405,45],[302402,45],[302301,30]]</v>
      </c>
      <c r="AI81" s="267" t="s">
        <v>15854</v>
      </c>
      <c r="AJ81" s="263" t="s">
        <v>11979</v>
      </c>
      <c r="AK81" s="263" t="s">
        <v>11979</v>
      </c>
      <c r="AL81" s="263" t="s">
        <v>11979</v>
      </c>
    </row>
    <row r="82" spans="1:38" ht="15" thickBot="1">
      <c r="A82">
        <v>3041</v>
      </c>
      <c r="B82" s="259" t="s">
        <v>15973</v>
      </c>
      <c r="C82" s="55" t="s">
        <v>15974</v>
      </c>
      <c r="D82" t="str">
        <f t="shared" si="2"/>
        <v>e_3041</v>
      </c>
      <c r="E82" t="s">
        <v>15975</v>
      </c>
      <c r="F82" t="str">
        <f t="shared" si="3"/>
        <v>NAME_3041</v>
      </c>
      <c r="G82" t="s">
        <v>11978</v>
      </c>
      <c r="H82">
        <v>3</v>
      </c>
      <c r="I82">
        <f>VLOOKUP(C82,'[2]怪兽属性表（不能直接调整）'!$A$2:$E$37,VLOOKUP([2]equipment!G82,[2]材料辅助表!$I$13:$K$16,3,FALSE),FALSE)</f>
        <v>7.44</v>
      </c>
      <c r="J82" t="str">
        <f>"["&amp;I82*[2]材料辅助表!$S$5&amp;","&amp;I82*[2]材料辅助表!$S$6&amp;","&amp;I82*[2]材料辅助表!$S$7&amp;","&amp;I82*[2]材料辅助表!$S$8&amp;","&amp;I82*[2]材料辅助表!$S$9&amp;","&amp;I82*[2]材料辅助表!$S$10&amp;","&amp;I82*[2]材料辅助表!$S$11&amp;","&amp;I82*[2]材料辅助表!$S$12&amp;","&amp;I82*[2]材料辅助表!$S$13&amp;","&amp;I82*[2]材料辅助表!$S$14&amp;","&amp;I82*[2]材料辅助表!$S$15&amp;","&amp;I82*[2]材料辅助表!$S$16&amp;","&amp;I82*[2]材料辅助表!$S$17&amp;","&amp;I82*[2]材料辅助表!$S$18&amp;","&amp;I82*[2]材料辅助表!$S$19&amp;"]"</f>
        <v>[2.232,2.604,2.976,3.348,3.72,4.092,4.464,4.836,5.208,5.58,5.952,6.324,6.696,7.068,7.44]</v>
      </c>
      <c r="K82">
        <v>7</v>
      </c>
      <c r="L82">
        <f>VLOOKUP(C82,'[2]怪兽属性表（不能直接调整）'!$A$2:$E$37,4,FALSE)</f>
        <v>2.5</v>
      </c>
      <c r="M82" t="str">
        <f>"["&amp;L82*[2]材料辅助表!$U$5&amp;","&amp;L82*[2]材料辅助表!$U$6&amp;","&amp;L82*[2]材料辅助表!$U$7&amp;","&amp;L82*[2]材料辅助表!$U$8&amp;","&amp;L82*[2]材料辅助表!$U$9&amp;","&amp;L82*[2]材料辅助表!$U$10&amp;","&amp;L82*[2]材料辅助表!$U$11&amp;","&amp;L82*[2]材料辅助表!$U$12&amp;","&amp;L82*[2]材料辅助表!$U$13&amp;","&amp;L82*[2]材料辅助表!$U$14&amp;","&amp;L82*[2]材料辅助表!$U$15&amp;","&amp;L82*[2]材料辅助表!$U$16&amp;","&amp;L82*[2]材料辅助表!$U$17&amp;","&amp;L82*[2]材料辅助表!$U$18&amp;","&amp;L82*[2]材料辅助表!$U$19&amp;"]"</f>
        <v>[0.375,0.4375,0.5,0.5625,0.625,0.6875,0.75,0.8125,0.875,0.9375,1,1.0625,1.125,1.1875,1.25]</v>
      </c>
      <c r="N82" s="260">
        <v>1</v>
      </c>
      <c r="O82" s="261">
        <v>2</v>
      </c>
      <c r="P82" s="262">
        <v>5</v>
      </c>
      <c r="Q82" t="s">
        <v>15792</v>
      </c>
      <c r="R82" t="str">
        <f>"["&amp;VLOOKUP(AJ82,[2]特殊属性调整!$B$18:$D$25,3,FALSE)&amp;","&amp;VLOOKUP(AJ82,[2]特殊属性调整!$B$18:$D$25,2,FALSE)&amp;"]"</f>
        <v>[2,3]</v>
      </c>
      <c r="S82" t="str">
        <f>"["&amp;VLOOKUP(AK82,[2]特殊属性调整!$B$18:$D$25,3,FALSE)&amp;","&amp;VLOOKUP(AK82,[2]特殊属性调整!$B$18:$D$25,2,FALSE)*1.5&amp;"]"</f>
        <v>[2,4.5]</v>
      </c>
      <c r="T82" t="str">
        <f>"["&amp;VLOOKUP(AL82,[2]特殊属性调整!$B$18:$D$25,3,FALSE)&amp;","&amp;VLOOKUP(AL82,[2]特殊属性调整!$B$18:$D$25,2,FALSE)*2&amp;"]"</f>
        <v>[2,6]</v>
      </c>
      <c r="U82" t="str">
        <f>"[["&amp;VLOOKUP($N82,[2]材料辅助表!$H$27:$L$35,2,FALSE)&amp;","&amp;[2]材料辅助表!I$38&amp;"]]"</f>
        <v>[[301101,1]]</v>
      </c>
      <c r="V82" t="str">
        <f>"[["&amp;VLOOKUP($N82,[2]材料辅助表!$H$27:$L$35,3,FALSE)&amp;","&amp;[2]材料辅助表!I$39&amp;"]]"</f>
        <v>[[301201,3]]</v>
      </c>
      <c r="W82" t="str">
        <f>"[["&amp;VLOOKUP($Q82,[2]材料辅助表!$H$27:$L$35,4,FALSE)&amp;","&amp;[2]材料辅助表!L$40&amp;"],["&amp;VLOOKUP($N82,[2]材料辅助表!$H$27:$L$35,4,FALSE)&amp;","&amp;[2]材料辅助表!I$40&amp;"]]"</f>
        <v>[[301307,1],[301301,5]]</v>
      </c>
      <c r="X82" t="str">
        <f>"[["&amp;VLOOKUP($Q82,[2]材料辅助表!$H$27:$L$35,5,FALSE)&amp;","&amp;[2]材料辅助表!L$41&amp;"],["&amp;VLOOKUP($N82,[2]材料辅助表!$H$27:$L$35,5,FALSE)&amp;","&amp;[2]材料辅助表!I$41&amp;"]]"</f>
        <v>[[301407,2],[301401,8]]</v>
      </c>
      <c r="Y82" t="str">
        <f>"[["&amp;VLOOKUP($Q82,[2]材料辅助表!$H$27:$M$35,6,FALSE)&amp;","&amp;[2]材料辅助表!L$42&amp;"],["&amp;VLOOKUP($N82,[2]材料辅助表!$H$27:$M$35,6,FALSE)&amp;","&amp;[2]材料辅助表!I$42&amp;"],["&amp;VLOOKUP($O82,[2]材料辅助表!$H$27:$M$35,5,FALSE)&amp;","&amp;[2]材料辅助表!J$42&amp;"]]"</f>
        <v>[[301507,3],[301501,10],[301402,3]]</v>
      </c>
      <c r="Z82" t="str">
        <f>"[["&amp;VLOOKUP($Q82,[2]材料辅助表!$H$27:$N$35,7,FALSE)&amp;","&amp;[2]材料辅助表!L$43&amp;"],["&amp;VLOOKUP($N82,[2]材料辅助表!$H$27:$N$35,7,FALSE)&amp;","&amp;[2]材料辅助表!I$43&amp;"],["&amp;VLOOKUP($O82,[2]材料辅助表!$H$27:$N$35,6,FALSE)&amp;","&amp;[2]材料辅助表!J$43&amp;"]]"</f>
        <v>[[301607,5],[301601,15],[301502,5]]</v>
      </c>
      <c r="AA82" t="str">
        <f>"[["&amp;VLOOKUP($Q82,[2]材料辅助表!$H$27:$O$35,8,FALSE)&amp;","&amp;[2]材料辅助表!L$44&amp;"],["&amp;VLOOKUP($N82,[2]材料辅助表!$H$27:$O$35,8,FALSE)&amp;","&amp;[2]材料辅助表!I$44&amp;"],["&amp;VLOOKUP($O82,[2]材料辅助表!$H$27:$O$35,8,FALSE)&amp;","&amp;[2]材料辅助表!J$44&amp;"],["&amp;VLOOKUP($P82,[2]材料辅助表!$H$27:$P$35,7,FALSE)&amp;","&amp;[2]材料辅助表!K$44&amp;"]]"</f>
        <v>[[301707,8],[301701,10],[301702,10],[301605,5]]</v>
      </c>
      <c r="AB82" t="str">
        <f>"[["&amp;VLOOKUP($Q82,[2]材料辅助表!$H$27:$P$35,9,FALSE)&amp;","&amp;[2]材料辅助表!L$45&amp;"],["&amp;VLOOKUP($N82,[2]材料辅助表!$H$27:$P$35,9,FALSE)&amp;","&amp;[2]材料辅助表!I$45&amp;"],["&amp;VLOOKUP($O82,[2]材料辅助表!$H$27:$P$35,9,FALSE)&amp;","&amp;[2]材料辅助表!J$45&amp;"],["&amp;VLOOKUP($P82,[2]材料辅助表!$H$27:$P$35,8,FALSE)&amp;","&amp;[2]材料辅助表!K$45&amp;"]]"</f>
        <v>[[301807,10],[301801,15],[301802,15],[301705,8]]</v>
      </c>
      <c r="AC82" t="str">
        <f>"[["&amp;VLOOKUP($Q82,[2]材料辅助表!$H$27:$Q$35,10,FALSE)&amp;","&amp;[2]材料辅助表!L$46&amp;"],["&amp;VLOOKUP($N82,[2]材料辅助表!$H$27:$Q$35,10,FALSE)&amp;","&amp;[2]材料辅助表!I$46&amp;"],["&amp;VLOOKUP($O82,[2]材料辅助表!$H$27:$Q$35,10,FALSE)&amp;","&amp;[2]材料辅助表!J$46&amp;"],["&amp;VLOOKUP($P82,[2]材料辅助表!$H$27:$Q$35,9,FALSE)&amp;","&amp;[2]材料辅助表!K$46&amp;"]]"</f>
        <v>[[301907,12],[301901,18],[301902,18],[301805,10]]</v>
      </c>
      <c r="AD82" t="str">
        <f>"[["&amp;VLOOKUP($Q82,[2]材料辅助表!$H$27:$R$35,11,FALSE)&amp;","&amp;[2]材料辅助表!L$47&amp;"],["&amp;VLOOKUP($N82,[2]材料辅助表!$H$27:$R$35,11,FALSE)&amp;","&amp;[2]材料辅助表!I$47&amp;"],["&amp;VLOOKUP($O82,[2]材料辅助表!$H$27:$R$35,11,FALSE)&amp;","&amp;[2]材料辅助表!J$47&amp;"],["&amp;VLOOKUP($P82,[2]材料辅助表!$H$27:$R$35,10,FALSE)&amp;","&amp;[2]材料辅助表!K$47&amp;"]]"</f>
        <v>[[302007,15],[302001,25],[302002,25],[301905,12]]</v>
      </c>
      <c r="AE82" t="str">
        <f>"[["&amp;VLOOKUP($Q82,[2]材料辅助表!$H$27:$S$35,12,FALSE)&amp;","&amp;[2]材料辅助表!L$48&amp;"],["&amp;VLOOKUP($N82,[2]材料辅助表!$H$27:$S$35,12,FALSE)&amp;","&amp;[2]材料辅助表!I$48&amp;"],["&amp;VLOOKUP($O82,[2]材料辅助表!$H$27:$S$35,12,FALSE)&amp;","&amp;[2]材料辅助表!J$48&amp;"],["&amp;VLOOKUP($P82,[2]材料辅助表!$H$27:$S$35,11,FALSE)&amp;","&amp;[2]材料辅助表!K$48&amp;"]]"</f>
        <v>[[302107,18],[302101,30],[302102,30],[302005,15]]</v>
      </c>
      <c r="AF82" t="str">
        <f>"[["&amp;VLOOKUP($Q82,[2]材料辅助表!$H$27:$V$35,13,FALSE)&amp;","&amp;[2]材料辅助表!L$49&amp;"],["&amp;VLOOKUP($N82,[2]材料辅助表!$H$27:$V$35,13,FALSE)&amp;","&amp;[2]材料辅助表!I$49&amp;"],["&amp;VLOOKUP($O82,[2]材料辅助表!$H$27:$V$35,13,FALSE)&amp;","&amp;[2]材料辅助表!J$49&amp;"],["&amp;VLOOKUP($P82,[2]材料辅助表!$H$27:$V$35,12,FALSE)&amp;","&amp;[2]材料辅助表!K$49&amp;"]]"</f>
        <v>[[302207,21],[302201,35],[302202,35],[302105,18]]</v>
      </c>
      <c r="AG82" t="str">
        <f>"[["&amp;VLOOKUP($Q82,[2]材料辅助表!$H$27:$V$35,14,FALSE)&amp;","&amp;[2]材料辅助表!L$50&amp;"],["&amp;VLOOKUP($N82,[2]材料辅助表!$H$27:$V$35,14,FALSE)&amp;","&amp;[2]材料辅助表!I$50&amp;"],["&amp;VLOOKUP($O82,[2]材料辅助表!$H$27:$V$35,14,FALSE)&amp;","&amp;[2]材料辅助表!J$50&amp;"],["&amp;VLOOKUP($P82,[2]材料辅助表!$H$27:$V$35,13,FALSE)&amp;","&amp;[2]材料辅助表!K$50&amp;"]]"</f>
        <v>[[302307,24],[302301,40],[302302,40],[302205,25]]</v>
      </c>
      <c r="AH82" t="str">
        <f>"[["&amp;VLOOKUP($Q82,[2]材料辅助表!$H$27:$V$35,15,FALSE)&amp;","&amp;[2]材料辅助表!L$51&amp;"],["&amp;VLOOKUP($N82,[2]材料辅助表!$H$27:$V$35,15,FALSE)&amp;","&amp;[2]材料辅助表!I$51&amp;"],["&amp;VLOOKUP($O82,[2]材料辅助表!$H$27:$V$35,15,FALSE)&amp;","&amp;[2]材料辅助表!J$51&amp;"],["&amp;VLOOKUP($P82,[2]材料辅助表!$H$27:$V$35,14,FALSE)&amp;","&amp;[2]材料辅助表!K$51&amp;"]]"</f>
        <v>[[302407,27],[302401,45],[302402,45],[302305,30]]</v>
      </c>
      <c r="AI82" s="261" t="s">
        <v>15819</v>
      </c>
      <c r="AJ82" s="263" t="s">
        <v>11978</v>
      </c>
      <c r="AK82" s="263" t="s">
        <v>11978</v>
      </c>
      <c r="AL82" s="263" t="s">
        <v>11978</v>
      </c>
    </row>
    <row r="83" spans="1:38" ht="15" thickBot="1">
      <c r="A83">
        <v>3042</v>
      </c>
      <c r="B83" s="259" t="s">
        <v>15976</v>
      </c>
      <c r="C83" s="55" t="s">
        <v>15974</v>
      </c>
      <c r="D83" t="str">
        <f t="shared" si="2"/>
        <v>e_3042</v>
      </c>
      <c r="E83" t="s">
        <v>15977</v>
      </c>
      <c r="F83" t="str">
        <f t="shared" si="3"/>
        <v>NAME_3042</v>
      </c>
      <c r="G83" t="s">
        <v>11979</v>
      </c>
      <c r="H83">
        <v>6</v>
      </c>
      <c r="I83">
        <f>VLOOKUP(C83,'[2]怪兽属性表（不能直接调整）'!$A$2:$E$37,VLOOKUP([2]equipment!G83,[2]材料辅助表!$I$13:$K$16,3,FALSE),FALSE)</f>
        <v>91</v>
      </c>
      <c r="J83" t="str">
        <f>"["&amp;I83*[2]材料辅助表!$S$5&amp;","&amp;I83*[2]材料辅助表!$S$6&amp;","&amp;I83*[2]材料辅助表!$S$7&amp;","&amp;I83*[2]材料辅助表!$S$8&amp;","&amp;I83*[2]材料辅助表!$S$9&amp;","&amp;I83*[2]材料辅助表!$S$10&amp;","&amp;I83*[2]材料辅助表!$S$11&amp;","&amp;I83*[2]材料辅助表!$S$12&amp;","&amp;I83*[2]材料辅助表!$S$13&amp;","&amp;I83*[2]材料辅助表!$S$14&amp;","&amp;I83*[2]材料辅助表!$S$15&amp;","&amp;I83*[2]材料辅助表!$S$16&amp;","&amp;I83*[2]材料辅助表!$S$17&amp;","&amp;I83*[2]材料辅助表!$S$18&amp;","&amp;I83*[2]材料辅助表!$S$19&amp;"]"</f>
        <v>[27.3,31.85,36.4,40.95,45.5,50.05,54.6,59.15,63.7,68.25,72.8,77.35,81.9,86.45,91]</v>
      </c>
      <c r="K83">
        <v>7</v>
      </c>
      <c r="L83">
        <f>VLOOKUP(C83,'[2]怪兽属性表（不能直接调整）'!$A$2:$E$37,4,FALSE)</f>
        <v>2.5</v>
      </c>
      <c r="M83" t="str">
        <f>"["&amp;L83*[2]材料辅助表!$U$5&amp;","&amp;L83*[2]材料辅助表!$U$6&amp;","&amp;L83*[2]材料辅助表!$U$7&amp;","&amp;L83*[2]材料辅助表!$U$8&amp;","&amp;L83*[2]材料辅助表!$U$9&amp;","&amp;L83*[2]材料辅助表!$U$10&amp;","&amp;L83*[2]材料辅助表!$U$11&amp;","&amp;L83*[2]材料辅助表!$U$12&amp;","&amp;L83*[2]材料辅助表!$U$13&amp;","&amp;L83*[2]材料辅助表!$U$14&amp;","&amp;L83*[2]材料辅助表!$U$15&amp;","&amp;L83*[2]材料辅助表!$U$16&amp;","&amp;L83*[2]材料辅助表!$U$17&amp;","&amp;L83*[2]材料辅助表!$U$18&amp;","&amp;L83*[2]材料辅助表!$U$19&amp;"]"</f>
        <v>[0.375,0.4375,0.5,0.5625,0.625,0.6875,0.75,0.8125,0.875,0.9375,1,1.0625,1.125,1.1875,1.25]</v>
      </c>
      <c r="N83" s="264">
        <v>2</v>
      </c>
      <c r="O83" s="202">
        <v>3</v>
      </c>
      <c r="P83" s="265">
        <v>1</v>
      </c>
      <c r="Q83" t="s">
        <v>15792</v>
      </c>
      <c r="R83" t="str">
        <f>"["&amp;VLOOKUP(AJ83,[2]特殊属性调整!$B$18:$D$25,3,FALSE)&amp;","&amp;VLOOKUP(AJ83,[2]特殊属性调整!$B$18:$D$25,2,FALSE)&amp;"]"</f>
        <v>[5,3]</v>
      </c>
      <c r="S83" t="str">
        <f>"["&amp;VLOOKUP(AK83,[2]特殊属性调整!$B$18:$D$25,3,FALSE)&amp;","&amp;VLOOKUP(AK83,[2]特殊属性调整!$B$18:$D$25,2,FALSE)*1.5&amp;"]"</f>
        <v>[5,4.5]</v>
      </c>
      <c r="T83" t="str">
        <f>"["&amp;VLOOKUP(AL84,[2]特殊属性调整!$B$18:$D$25,3,FALSE)&amp;","&amp;VLOOKUP(AL84,[2]特殊属性调整!$B$18:$D$25,2,FALSE)*2&amp;"]"</f>
        <v>[2,6]</v>
      </c>
      <c r="U83" t="str">
        <f>"[["&amp;VLOOKUP($N83,[2]材料辅助表!$H$27:$L$35,2,FALSE)&amp;","&amp;[2]材料辅助表!I$38&amp;"]]"</f>
        <v>[[301102,1]]</v>
      </c>
      <c r="V83" t="str">
        <f>"[["&amp;VLOOKUP($N83,[2]材料辅助表!$H$27:$L$35,3,FALSE)&amp;","&amp;[2]材料辅助表!I$39&amp;"]]"</f>
        <v>[[301202,3]]</v>
      </c>
      <c r="W83" t="str">
        <f>"[["&amp;VLOOKUP($Q83,[2]材料辅助表!$H$27:$L$35,4,FALSE)&amp;","&amp;[2]材料辅助表!L$40&amp;"],["&amp;VLOOKUP($N83,[2]材料辅助表!$H$27:$L$35,4,FALSE)&amp;","&amp;[2]材料辅助表!I$40&amp;"]]"</f>
        <v>[[301307,1],[301302,5]]</v>
      </c>
      <c r="X83" t="str">
        <f>"[["&amp;VLOOKUP($Q83,[2]材料辅助表!$H$27:$L$35,5,FALSE)&amp;","&amp;[2]材料辅助表!L$41&amp;"],["&amp;VLOOKUP($N83,[2]材料辅助表!$H$27:$L$35,5,FALSE)&amp;","&amp;[2]材料辅助表!I$41&amp;"]]"</f>
        <v>[[301407,2],[301402,8]]</v>
      </c>
      <c r="Y83" t="str">
        <f>"[["&amp;VLOOKUP($Q83,[2]材料辅助表!$H$27:$M$35,6,FALSE)&amp;","&amp;[2]材料辅助表!L$42&amp;"],["&amp;VLOOKUP($N83,[2]材料辅助表!$H$27:$M$35,6,FALSE)&amp;","&amp;[2]材料辅助表!I$42&amp;"],["&amp;VLOOKUP($O83,[2]材料辅助表!$H$27:$M$35,5,FALSE)&amp;","&amp;[2]材料辅助表!J$42&amp;"]]"</f>
        <v>[[301507,3],[301502,10],[301403,3]]</v>
      </c>
      <c r="Z83" t="str">
        <f>"[["&amp;VLOOKUP($Q83,[2]材料辅助表!$H$27:$N$35,7,FALSE)&amp;","&amp;[2]材料辅助表!L$43&amp;"],["&amp;VLOOKUP($N83,[2]材料辅助表!$H$27:$N$35,7,FALSE)&amp;","&amp;[2]材料辅助表!I$43&amp;"],["&amp;VLOOKUP($O83,[2]材料辅助表!$H$27:$N$35,6,FALSE)&amp;","&amp;[2]材料辅助表!J$43&amp;"]]"</f>
        <v>[[301607,5],[301602,15],[301503,5]]</v>
      </c>
      <c r="AA83" t="str">
        <f>"[["&amp;VLOOKUP($Q83,[2]材料辅助表!$H$27:$O$35,8,FALSE)&amp;","&amp;[2]材料辅助表!L$44&amp;"],["&amp;VLOOKUP($N83,[2]材料辅助表!$H$27:$O$35,8,FALSE)&amp;","&amp;[2]材料辅助表!I$44&amp;"],["&amp;VLOOKUP($O83,[2]材料辅助表!$H$27:$O$35,8,FALSE)&amp;","&amp;[2]材料辅助表!J$44&amp;"],["&amp;VLOOKUP($P83,[2]材料辅助表!$H$27:$P$35,7,FALSE)&amp;","&amp;[2]材料辅助表!K$44&amp;"]]"</f>
        <v>[[301707,8],[301702,10],[301703,10],[301601,5]]</v>
      </c>
      <c r="AB83" t="str">
        <f>"[["&amp;VLOOKUP($Q83,[2]材料辅助表!$H$27:$P$35,9,FALSE)&amp;","&amp;[2]材料辅助表!L$45&amp;"],["&amp;VLOOKUP($N83,[2]材料辅助表!$H$27:$P$35,9,FALSE)&amp;","&amp;[2]材料辅助表!I$45&amp;"],["&amp;VLOOKUP($O83,[2]材料辅助表!$H$27:$P$35,9,FALSE)&amp;","&amp;[2]材料辅助表!J$45&amp;"],["&amp;VLOOKUP($P83,[2]材料辅助表!$H$27:$P$35,8,FALSE)&amp;","&amp;[2]材料辅助表!K$45&amp;"]]"</f>
        <v>[[301807,10],[301802,15],[301803,15],[301701,8]]</v>
      </c>
      <c r="AC83" t="str">
        <f>"[["&amp;VLOOKUP($Q83,[2]材料辅助表!$H$27:$Q$35,10,FALSE)&amp;","&amp;[2]材料辅助表!L$46&amp;"],["&amp;VLOOKUP($N83,[2]材料辅助表!$H$27:$Q$35,10,FALSE)&amp;","&amp;[2]材料辅助表!I$46&amp;"],["&amp;VLOOKUP($O83,[2]材料辅助表!$H$27:$Q$35,10,FALSE)&amp;","&amp;[2]材料辅助表!J$46&amp;"],["&amp;VLOOKUP($P83,[2]材料辅助表!$H$27:$Q$35,9,FALSE)&amp;","&amp;[2]材料辅助表!K$46&amp;"]]"</f>
        <v>[[301907,12],[301902,18],[301903,18],[301801,10]]</v>
      </c>
      <c r="AD83" t="str">
        <f>"[["&amp;VLOOKUP($Q83,[2]材料辅助表!$H$27:$R$35,11,FALSE)&amp;","&amp;[2]材料辅助表!L$47&amp;"],["&amp;VLOOKUP($N83,[2]材料辅助表!$H$27:$R$35,11,FALSE)&amp;","&amp;[2]材料辅助表!I$47&amp;"],["&amp;VLOOKUP($O83,[2]材料辅助表!$H$27:$R$35,11,FALSE)&amp;","&amp;[2]材料辅助表!J$47&amp;"],["&amp;VLOOKUP($P83,[2]材料辅助表!$H$27:$R$35,10,FALSE)&amp;","&amp;[2]材料辅助表!K$47&amp;"]]"</f>
        <v>[[302007,15],[302002,25],[302003,25],[301901,12]]</v>
      </c>
      <c r="AE83" t="str">
        <f>"[["&amp;VLOOKUP($Q83,[2]材料辅助表!$H$27:$S$35,12,FALSE)&amp;","&amp;[2]材料辅助表!L$48&amp;"],["&amp;VLOOKUP($N83,[2]材料辅助表!$H$27:$S$35,12,FALSE)&amp;","&amp;[2]材料辅助表!I$48&amp;"],["&amp;VLOOKUP($O83,[2]材料辅助表!$H$27:$S$35,12,FALSE)&amp;","&amp;[2]材料辅助表!J$48&amp;"],["&amp;VLOOKUP($P83,[2]材料辅助表!$H$27:$S$35,11,FALSE)&amp;","&amp;[2]材料辅助表!K$48&amp;"]]"</f>
        <v>[[302107,18],[302102,30],[302103,30],[302001,15]]</v>
      </c>
      <c r="AF83" t="str">
        <f>"[["&amp;VLOOKUP($Q83,[2]材料辅助表!$H$27:$V$35,13,FALSE)&amp;","&amp;[2]材料辅助表!L$49&amp;"],["&amp;VLOOKUP($N83,[2]材料辅助表!$H$27:$V$35,13,FALSE)&amp;","&amp;[2]材料辅助表!I$49&amp;"],["&amp;VLOOKUP($O83,[2]材料辅助表!$H$27:$V$35,13,FALSE)&amp;","&amp;[2]材料辅助表!J$49&amp;"],["&amp;VLOOKUP($P83,[2]材料辅助表!$H$27:$V$35,12,FALSE)&amp;","&amp;[2]材料辅助表!K$49&amp;"]]"</f>
        <v>[[302207,21],[302202,35],[302203,35],[302101,18]]</v>
      </c>
      <c r="AG83" t="str">
        <f>"[["&amp;VLOOKUP($Q83,[2]材料辅助表!$H$27:$V$35,14,FALSE)&amp;","&amp;[2]材料辅助表!L$50&amp;"],["&amp;VLOOKUP($N83,[2]材料辅助表!$H$27:$V$35,14,FALSE)&amp;","&amp;[2]材料辅助表!I$50&amp;"],["&amp;VLOOKUP($O83,[2]材料辅助表!$H$27:$V$35,14,FALSE)&amp;","&amp;[2]材料辅助表!J$50&amp;"],["&amp;VLOOKUP($P83,[2]材料辅助表!$H$27:$V$35,13,FALSE)&amp;","&amp;[2]材料辅助表!K$50&amp;"]]"</f>
        <v>[[302307,24],[302302,40],[302303,40],[302201,25]]</v>
      </c>
      <c r="AH83" t="str">
        <f>"[["&amp;VLOOKUP($Q83,[2]材料辅助表!$H$27:$V$35,15,FALSE)&amp;","&amp;[2]材料辅助表!L$51&amp;"],["&amp;VLOOKUP($N83,[2]材料辅助表!$H$27:$V$35,15,FALSE)&amp;","&amp;[2]材料辅助表!I$51&amp;"],["&amp;VLOOKUP($O83,[2]材料辅助表!$H$27:$V$35,15,FALSE)&amp;","&amp;[2]材料辅助表!J$51&amp;"],["&amp;VLOOKUP($P83,[2]材料辅助表!$H$27:$V$35,14,FALSE)&amp;","&amp;[2]材料辅助表!K$51&amp;"]]"</f>
        <v>[[302407,27],[302402,45],[302403,45],[302301,30]]</v>
      </c>
      <c r="AI83" s="202" t="s">
        <v>15822</v>
      </c>
      <c r="AJ83" s="263" t="s">
        <v>11979</v>
      </c>
      <c r="AK83" s="263" t="s">
        <v>11979</v>
      </c>
      <c r="AL83" s="263" t="s">
        <v>11979</v>
      </c>
    </row>
    <row r="84" spans="1:38" ht="15" thickBot="1">
      <c r="A84">
        <v>3043</v>
      </c>
      <c r="B84" s="259" t="s">
        <v>15978</v>
      </c>
      <c r="C84" s="55" t="s">
        <v>15974</v>
      </c>
      <c r="D84" t="str">
        <f t="shared" si="2"/>
        <v>e_3043</v>
      </c>
      <c r="E84" t="s">
        <v>15979</v>
      </c>
      <c r="F84" t="str">
        <f t="shared" si="3"/>
        <v>NAME_3043</v>
      </c>
      <c r="G84" t="s">
        <v>11978</v>
      </c>
      <c r="H84">
        <v>3</v>
      </c>
      <c r="I84">
        <f>VLOOKUP(C84,'[2]怪兽属性表（不能直接调整）'!$A$2:$E$37,VLOOKUP([2]equipment!G84,[2]材料辅助表!$I$13:$K$16,3,FALSE),FALSE)</f>
        <v>7.44</v>
      </c>
      <c r="J84" t="str">
        <f>"["&amp;I84*[2]材料辅助表!$S$5&amp;","&amp;I84*[2]材料辅助表!$S$6&amp;","&amp;I84*[2]材料辅助表!$S$7&amp;","&amp;I84*[2]材料辅助表!$S$8&amp;","&amp;I84*[2]材料辅助表!$S$9&amp;","&amp;I84*[2]材料辅助表!$S$10&amp;","&amp;I84*[2]材料辅助表!$S$11&amp;","&amp;I84*[2]材料辅助表!$S$12&amp;","&amp;I84*[2]材料辅助表!$S$13&amp;","&amp;I84*[2]材料辅助表!$S$14&amp;","&amp;I84*[2]材料辅助表!$S$15&amp;","&amp;I84*[2]材料辅助表!$S$16&amp;","&amp;I84*[2]材料辅助表!$S$17&amp;","&amp;I84*[2]材料辅助表!$S$18&amp;","&amp;I84*[2]材料辅助表!$S$19&amp;"]"</f>
        <v>[2.232,2.604,2.976,3.348,3.72,4.092,4.464,4.836,5.208,5.58,5.952,6.324,6.696,7.068,7.44]</v>
      </c>
      <c r="K84">
        <v>7</v>
      </c>
      <c r="L84">
        <f>VLOOKUP(C84,'[2]怪兽属性表（不能直接调整）'!$A$2:$E$37,4,FALSE)</f>
        <v>2.5</v>
      </c>
      <c r="M84" t="str">
        <f>"["&amp;L84*[2]材料辅助表!$U$5&amp;","&amp;L84*[2]材料辅助表!$U$6&amp;","&amp;L84*[2]材料辅助表!$U$7&amp;","&amp;L84*[2]材料辅助表!$U$8&amp;","&amp;L84*[2]材料辅助表!$U$9&amp;","&amp;L84*[2]材料辅助表!$U$10&amp;","&amp;L84*[2]材料辅助表!$U$11&amp;","&amp;L84*[2]材料辅助表!$U$12&amp;","&amp;L84*[2]材料辅助表!$U$13&amp;","&amp;L84*[2]材料辅助表!$U$14&amp;","&amp;L84*[2]材料辅助表!$U$15&amp;","&amp;L84*[2]材料辅助表!$U$16&amp;","&amp;L84*[2]材料辅助表!$U$17&amp;","&amp;L84*[2]材料辅助表!$U$18&amp;","&amp;L84*[2]材料辅助表!$U$19&amp;"]"</f>
        <v>[0.375,0.4375,0.5,0.5625,0.625,0.6875,0.75,0.8125,0.875,0.9375,1,1.0625,1.125,1.1875,1.25]</v>
      </c>
      <c r="N84" s="264">
        <v>3</v>
      </c>
      <c r="O84" s="202">
        <v>1</v>
      </c>
      <c r="P84" s="265">
        <v>4</v>
      </c>
      <c r="Q84" t="s">
        <v>15792</v>
      </c>
      <c r="R84" t="str">
        <f>"["&amp;VLOOKUP(AJ84,[2]特殊属性调整!$B$18:$D$25,3,FALSE)&amp;","&amp;VLOOKUP(AJ84,[2]特殊属性调整!$B$18:$D$25,2,FALSE)&amp;"]"</f>
        <v>[2,3]</v>
      </c>
      <c r="S84" t="str">
        <f>"["&amp;VLOOKUP(AK84,[2]特殊属性调整!$B$18:$D$25,3,FALSE)&amp;","&amp;VLOOKUP(AK84,[2]特殊属性调整!$B$18:$D$25,2,FALSE)*1.5&amp;"]"</f>
        <v>[2,4.5]</v>
      </c>
      <c r="T84" t="str">
        <f>"["&amp;VLOOKUP(AL83,[2]特殊属性调整!$B$18:$D$25,3,FALSE)&amp;","&amp;VLOOKUP(AL83,[2]特殊属性调整!$B$18:$D$25,2,FALSE)*2&amp;"]"</f>
        <v>[5,6]</v>
      </c>
      <c r="U84" t="str">
        <f>"[["&amp;VLOOKUP($N84,[2]材料辅助表!$H$27:$L$35,2,FALSE)&amp;","&amp;[2]材料辅助表!I$38&amp;"]]"</f>
        <v>[[301103,1]]</v>
      </c>
      <c r="V84" t="str">
        <f>"[["&amp;VLOOKUP($N84,[2]材料辅助表!$H$27:$L$35,3,FALSE)&amp;","&amp;[2]材料辅助表!I$39&amp;"]]"</f>
        <v>[[301203,3]]</v>
      </c>
      <c r="W84" t="str">
        <f>"[["&amp;VLOOKUP($Q84,[2]材料辅助表!$H$27:$L$35,4,FALSE)&amp;","&amp;[2]材料辅助表!L$40&amp;"],["&amp;VLOOKUP($N84,[2]材料辅助表!$H$27:$L$35,4,FALSE)&amp;","&amp;[2]材料辅助表!I$40&amp;"]]"</f>
        <v>[[301307,1],[301303,5]]</v>
      </c>
      <c r="X84" t="str">
        <f>"[["&amp;VLOOKUP($Q84,[2]材料辅助表!$H$27:$L$35,5,FALSE)&amp;","&amp;[2]材料辅助表!L$41&amp;"],["&amp;VLOOKUP($N84,[2]材料辅助表!$H$27:$L$35,5,FALSE)&amp;","&amp;[2]材料辅助表!I$41&amp;"]]"</f>
        <v>[[301407,2],[301403,8]]</v>
      </c>
      <c r="Y84" t="str">
        <f>"[["&amp;VLOOKUP($Q84,[2]材料辅助表!$H$27:$M$35,6,FALSE)&amp;","&amp;[2]材料辅助表!L$42&amp;"],["&amp;VLOOKUP($N84,[2]材料辅助表!$H$27:$M$35,6,FALSE)&amp;","&amp;[2]材料辅助表!I$42&amp;"],["&amp;VLOOKUP($O84,[2]材料辅助表!$H$27:$M$35,5,FALSE)&amp;","&amp;[2]材料辅助表!J$42&amp;"]]"</f>
        <v>[[301507,3],[301503,10],[301401,3]]</v>
      </c>
      <c r="Z84" t="str">
        <f>"[["&amp;VLOOKUP($Q84,[2]材料辅助表!$H$27:$N$35,7,FALSE)&amp;","&amp;[2]材料辅助表!L$43&amp;"],["&amp;VLOOKUP($N84,[2]材料辅助表!$H$27:$N$35,7,FALSE)&amp;","&amp;[2]材料辅助表!I$43&amp;"],["&amp;VLOOKUP($O84,[2]材料辅助表!$H$27:$N$35,6,FALSE)&amp;","&amp;[2]材料辅助表!J$43&amp;"]]"</f>
        <v>[[301607,5],[301603,15],[301501,5]]</v>
      </c>
      <c r="AA84" t="str">
        <f>"[["&amp;VLOOKUP($Q84,[2]材料辅助表!$H$27:$O$35,8,FALSE)&amp;","&amp;[2]材料辅助表!L$44&amp;"],["&amp;VLOOKUP($N84,[2]材料辅助表!$H$27:$O$35,8,FALSE)&amp;","&amp;[2]材料辅助表!I$44&amp;"],["&amp;VLOOKUP($O84,[2]材料辅助表!$H$27:$O$35,8,FALSE)&amp;","&amp;[2]材料辅助表!J$44&amp;"],["&amp;VLOOKUP($P84,[2]材料辅助表!$H$27:$P$35,7,FALSE)&amp;","&amp;[2]材料辅助表!K$44&amp;"]]"</f>
        <v>[[301707,8],[301703,10],[301701,10],[301604,5]]</v>
      </c>
      <c r="AB84" t="str">
        <f>"[["&amp;VLOOKUP($Q84,[2]材料辅助表!$H$27:$P$35,9,FALSE)&amp;","&amp;[2]材料辅助表!L$45&amp;"],["&amp;VLOOKUP($N84,[2]材料辅助表!$H$27:$P$35,9,FALSE)&amp;","&amp;[2]材料辅助表!I$45&amp;"],["&amp;VLOOKUP($O84,[2]材料辅助表!$H$27:$P$35,9,FALSE)&amp;","&amp;[2]材料辅助表!J$45&amp;"],["&amp;VLOOKUP($P84,[2]材料辅助表!$H$27:$P$35,8,FALSE)&amp;","&amp;[2]材料辅助表!K$45&amp;"]]"</f>
        <v>[[301807,10],[301803,15],[301801,15],[301704,8]]</v>
      </c>
      <c r="AC84" t="str">
        <f>"[["&amp;VLOOKUP($Q84,[2]材料辅助表!$H$27:$Q$35,10,FALSE)&amp;","&amp;[2]材料辅助表!L$46&amp;"],["&amp;VLOOKUP($N84,[2]材料辅助表!$H$27:$Q$35,10,FALSE)&amp;","&amp;[2]材料辅助表!I$46&amp;"],["&amp;VLOOKUP($O84,[2]材料辅助表!$H$27:$Q$35,10,FALSE)&amp;","&amp;[2]材料辅助表!J$46&amp;"],["&amp;VLOOKUP($P84,[2]材料辅助表!$H$27:$Q$35,9,FALSE)&amp;","&amp;[2]材料辅助表!K$46&amp;"]]"</f>
        <v>[[301907,12],[301903,18],[301901,18],[301804,10]]</v>
      </c>
      <c r="AD84" t="str">
        <f>"[["&amp;VLOOKUP($Q84,[2]材料辅助表!$H$27:$R$35,11,FALSE)&amp;","&amp;[2]材料辅助表!L$47&amp;"],["&amp;VLOOKUP($N84,[2]材料辅助表!$H$27:$R$35,11,FALSE)&amp;","&amp;[2]材料辅助表!I$47&amp;"],["&amp;VLOOKUP($O84,[2]材料辅助表!$H$27:$R$35,11,FALSE)&amp;","&amp;[2]材料辅助表!J$47&amp;"],["&amp;VLOOKUP($P84,[2]材料辅助表!$H$27:$R$35,10,FALSE)&amp;","&amp;[2]材料辅助表!K$47&amp;"]]"</f>
        <v>[[302007,15],[302003,25],[302001,25],[301904,12]]</v>
      </c>
      <c r="AE84" t="str">
        <f>"[["&amp;VLOOKUP($Q84,[2]材料辅助表!$H$27:$S$35,12,FALSE)&amp;","&amp;[2]材料辅助表!L$48&amp;"],["&amp;VLOOKUP($N84,[2]材料辅助表!$H$27:$S$35,12,FALSE)&amp;","&amp;[2]材料辅助表!I$48&amp;"],["&amp;VLOOKUP($O84,[2]材料辅助表!$H$27:$S$35,12,FALSE)&amp;","&amp;[2]材料辅助表!J$48&amp;"],["&amp;VLOOKUP($P84,[2]材料辅助表!$H$27:$S$35,11,FALSE)&amp;","&amp;[2]材料辅助表!K$48&amp;"]]"</f>
        <v>[[302107,18],[302103,30],[302101,30],[302004,15]]</v>
      </c>
      <c r="AF84" t="str">
        <f>"[["&amp;VLOOKUP($Q84,[2]材料辅助表!$H$27:$V$35,13,FALSE)&amp;","&amp;[2]材料辅助表!L$49&amp;"],["&amp;VLOOKUP($N84,[2]材料辅助表!$H$27:$V$35,13,FALSE)&amp;","&amp;[2]材料辅助表!I$49&amp;"],["&amp;VLOOKUP($O84,[2]材料辅助表!$H$27:$V$35,13,FALSE)&amp;","&amp;[2]材料辅助表!J$49&amp;"],["&amp;VLOOKUP($P84,[2]材料辅助表!$H$27:$V$35,12,FALSE)&amp;","&amp;[2]材料辅助表!K$49&amp;"]]"</f>
        <v>[[302207,21],[302203,35],[302201,35],[302104,18]]</v>
      </c>
      <c r="AG84" t="str">
        <f>"[["&amp;VLOOKUP($Q84,[2]材料辅助表!$H$27:$V$35,14,FALSE)&amp;","&amp;[2]材料辅助表!L$50&amp;"],["&amp;VLOOKUP($N84,[2]材料辅助表!$H$27:$V$35,14,FALSE)&amp;","&amp;[2]材料辅助表!I$50&amp;"],["&amp;VLOOKUP($O84,[2]材料辅助表!$H$27:$V$35,14,FALSE)&amp;","&amp;[2]材料辅助表!J$50&amp;"],["&amp;VLOOKUP($P84,[2]材料辅助表!$H$27:$V$35,13,FALSE)&amp;","&amp;[2]材料辅助表!K$50&amp;"]]"</f>
        <v>[[302307,24],[302303,40],[302301,40],[302204,25]]</v>
      </c>
      <c r="AH84" t="str">
        <f>"[["&amp;VLOOKUP($Q84,[2]材料辅助表!$H$27:$V$35,15,FALSE)&amp;","&amp;[2]材料辅助表!L$51&amp;"],["&amp;VLOOKUP($N84,[2]材料辅助表!$H$27:$V$35,15,FALSE)&amp;","&amp;[2]材料辅助表!I$51&amp;"],["&amp;VLOOKUP($O84,[2]材料辅助表!$H$27:$V$35,15,FALSE)&amp;","&amp;[2]材料辅助表!J$51&amp;"],["&amp;VLOOKUP($P84,[2]材料辅助表!$H$27:$V$35,14,FALSE)&amp;","&amp;[2]材料辅助表!K$51&amp;"]]"</f>
        <v>[[302407,27],[302403,45],[302401,45],[302304,30]]</v>
      </c>
      <c r="AI84" s="202" t="s">
        <v>15825</v>
      </c>
      <c r="AJ84" s="263" t="s">
        <v>11978</v>
      </c>
      <c r="AK84" s="263" t="s">
        <v>11978</v>
      </c>
      <c r="AL84" s="263" t="s">
        <v>11978</v>
      </c>
    </row>
    <row r="85" spans="1:38" ht="15" thickBot="1">
      <c r="A85">
        <v>3044</v>
      </c>
      <c r="B85" s="259" t="s">
        <v>15980</v>
      </c>
      <c r="C85" s="55" t="s">
        <v>15974</v>
      </c>
      <c r="D85" t="str">
        <f t="shared" si="2"/>
        <v>e_3044</v>
      </c>
      <c r="E85" t="s">
        <v>15981</v>
      </c>
      <c r="F85" t="str">
        <f t="shared" si="3"/>
        <v>NAME_3044</v>
      </c>
      <c r="G85" t="s">
        <v>11979</v>
      </c>
      <c r="H85">
        <v>6</v>
      </c>
      <c r="I85">
        <f>VLOOKUP(C85,'[2]怪兽属性表（不能直接调整）'!$A$2:$E$37,VLOOKUP([2]equipment!G85,[2]材料辅助表!$I$13:$K$16,3,FALSE),FALSE)</f>
        <v>91</v>
      </c>
      <c r="J85" t="str">
        <f>"["&amp;I85*[2]材料辅助表!$S$5&amp;","&amp;I85*[2]材料辅助表!$S$6&amp;","&amp;I85*[2]材料辅助表!$S$7&amp;","&amp;I85*[2]材料辅助表!$S$8&amp;","&amp;I85*[2]材料辅助表!$S$9&amp;","&amp;I85*[2]材料辅助表!$S$10&amp;","&amp;I85*[2]材料辅助表!$S$11&amp;","&amp;I85*[2]材料辅助表!$S$12&amp;","&amp;I85*[2]材料辅助表!$S$13&amp;","&amp;I85*[2]材料辅助表!$S$14&amp;","&amp;I85*[2]材料辅助表!$S$15&amp;","&amp;I85*[2]材料辅助表!$S$16&amp;","&amp;I85*[2]材料辅助表!$S$17&amp;","&amp;I85*[2]材料辅助表!$S$18&amp;","&amp;I85*[2]材料辅助表!$S$19&amp;"]"</f>
        <v>[27.3,31.85,36.4,40.95,45.5,50.05,54.6,59.15,63.7,68.25,72.8,77.35,81.9,86.45,91]</v>
      </c>
      <c r="K85">
        <v>7</v>
      </c>
      <c r="L85">
        <f>VLOOKUP(C85,'[2]怪兽属性表（不能直接调整）'!$A$2:$E$37,4,FALSE)</f>
        <v>2.5</v>
      </c>
      <c r="M85" t="str">
        <f>"["&amp;L85*[2]材料辅助表!$U$5&amp;","&amp;L85*[2]材料辅助表!$U$6&amp;","&amp;L85*[2]材料辅助表!$U$7&amp;","&amp;L85*[2]材料辅助表!$U$8&amp;","&amp;L85*[2]材料辅助表!$U$9&amp;","&amp;L85*[2]材料辅助表!$U$10&amp;","&amp;L85*[2]材料辅助表!$U$11&amp;","&amp;L85*[2]材料辅助表!$U$12&amp;","&amp;L85*[2]材料辅助表!$U$13&amp;","&amp;L85*[2]材料辅助表!$U$14&amp;","&amp;L85*[2]材料辅助表!$U$15&amp;","&amp;L85*[2]材料辅助表!$U$16&amp;","&amp;L85*[2]材料辅助表!$U$17&amp;","&amp;L85*[2]材料辅助表!$U$18&amp;","&amp;L85*[2]材料辅助表!$U$19&amp;"]"</f>
        <v>[0.375,0.4375,0.5,0.5625,0.625,0.6875,0.75,0.8125,0.875,0.9375,1,1.0625,1.125,1.1875,1.25]</v>
      </c>
      <c r="N85" s="275">
        <v>1</v>
      </c>
      <c r="O85" s="267">
        <v>3</v>
      </c>
      <c r="P85" s="268">
        <v>4</v>
      </c>
      <c r="Q85" t="s">
        <v>15792</v>
      </c>
      <c r="R85" t="str">
        <f>"["&amp;VLOOKUP(AJ85,[2]特殊属性调整!$B$18:$D$25,3,FALSE)&amp;","&amp;VLOOKUP(AJ85,[2]特殊属性调整!$B$18:$D$25,2,FALSE)&amp;"]"</f>
        <v>[5,3]</v>
      </c>
      <c r="S85" t="str">
        <f>"["&amp;VLOOKUP(AK85,[2]特殊属性调整!$B$18:$D$25,3,FALSE)&amp;","&amp;VLOOKUP(AK85,[2]特殊属性调整!$B$18:$D$25,2,FALSE)*1.5&amp;"]"</f>
        <v>[5,4.5]</v>
      </c>
      <c r="T85" t="str">
        <f>"["&amp;VLOOKUP(AL85,[2]特殊属性调整!$B$18:$D$25,3,FALSE)&amp;","&amp;VLOOKUP(AL85,[2]特殊属性调整!$B$18:$D$25,2,FALSE)*2&amp;"]"</f>
        <v>[5,6]</v>
      </c>
      <c r="U85" t="str">
        <f>"[["&amp;VLOOKUP($N85,[2]材料辅助表!$H$27:$L$35,2,FALSE)&amp;","&amp;[2]材料辅助表!I$38&amp;"]]"</f>
        <v>[[301101,1]]</v>
      </c>
      <c r="V85" t="str">
        <f>"[["&amp;VLOOKUP($N85,[2]材料辅助表!$H$27:$L$35,3,FALSE)&amp;","&amp;[2]材料辅助表!I$39&amp;"]]"</f>
        <v>[[301201,3]]</v>
      </c>
      <c r="W85" t="str">
        <f>"[["&amp;VLOOKUP($Q85,[2]材料辅助表!$H$27:$L$35,4,FALSE)&amp;","&amp;[2]材料辅助表!L$40&amp;"],["&amp;VLOOKUP($N85,[2]材料辅助表!$H$27:$L$35,4,FALSE)&amp;","&amp;[2]材料辅助表!I$40&amp;"]]"</f>
        <v>[[301307,1],[301301,5]]</v>
      </c>
      <c r="X85" t="str">
        <f>"[["&amp;VLOOKUP($Q85,[2]材料辅助表!$H$27:$L$35,5,FALSE)&amp;","&amp;[2]材料辅助表!L$41&amp;"],["&amp;VLOOKUP($N85,[2]材料辅助表!$H$27:$L$35,5,FALSE)&amp;","&amp;[2]材料辅助表!I$41&amp;"]]"</f>
        <v>[[301407,2],[301401,8]]</v>
      </c>
      <c r="Y85" t="str">
        <f>"[["&amp;VLOOKUP($Q85,[2]材料辅助表!$H$27:$M$35,6,FALSE)&amp;","&amp;[2]材料辅助表!L$42&amp;"],["&amp;VLOOKUP($N85,[2]材料辅助表!$H$27:$M$35,6,FALSE)&amp;","&amp;[2]材料辅助表!I$42&amp;"],["&amp;VLOOKUP($O85,[2]材料辅助表!$H$27:$M$35,5,FALSE)&amp;","&amp;[2]材料辅助表!J$42&amp;"]]"</f>
        <v>[[301507,3],[301501,10],[301403,3]]</v>
      </c>
      <c r="Z85" t="str">
        <f>"[["&amp;VLOOKUP($Q85,[2]材料辅助表!$H$27:$N$35,7,FALSE)&amp;","&amp;[2]材料辅助表!L$43&amp;"],["&amp;VLOOKUP($N85,[2]材料辅助表!$H$27:$N$35,7,FALSE)&amp;","&amp;[2]材料辅助表!I$43&amp;"],["&amp;VLOOKUP($O85,[2]材料辅助表!$H$27:$N$35,6,FALSE)&amp;","&amp;[2]材料辅助表!J$43&amp;"]]"</f>
        <v>[[301607,5],[301601,15],[301503,5]]</v>
      </c>
      <c r="AA85" t="str">
        <f>"[["&amp;VLOOKUP($Q85,[2]材料辅助表!$H$27:$O$35,8,FALSE)&amp;","&amp;[2]材料辅助表!L$44&amp;"],["&amp;VLOOKUP($N85,[2]材料辅助表!$H$27:$O$35,8,FALSE)&amp;","&amp;[2]材料辅助表!I$44&amp;"],["&amp;VLOOKUP($O85,[2]材料辅助表!$H$27:$O$35,8,FALSE)&amp;","&amp;[2]材料辅助表!J$44&amp;"],["&amp;VLOOKUP($P85,[2]材料辅助表!$H$27:$P$35,7,FALSE)&amp;","&amp;[2]材料辅助表!K$44&amp;"]]"</f>
        <v>[[301707,8],[301701,10],[301703,10],[301604,5]]</v>
      </c>
      <c r="AB85" t="str">
        <f>"[["&amp;VLOOKUP($Q85,[2]材料辅助表!$H$27:$P$35,9,FALSE)&amp;","&amp;[2]材料辅助表!L$45&amp;"],["&amp;VLOOKUP($N85,[2]材料辅助表!$H$27:$P$35,9,FALSE)&amp;","&amp;[2]材料辅助表!I$45&amp;"],["&amp;VLOOKUP($O85,[2]材料辅助表!$H$27:$P$35,9,FALSE)&amp;","&amp;[2]材料辅助表!J$45&amp;"],["&amp;VLOOKUP($P85,[2]材料辅助表!$H$27:$P$35,8,FALSE)&amp;","&amp;[2]材料辅助表!K$45&amp;"]]"</f>
        <v>[[301807,10],[301801,15],[301803,15],[301704,8]]</v>
      </c>
      <c r="AC85" t="str">
        <f>"[["&amp;VLOOKUP($Q85,[2]材料辅助表!$H$27:$Q$35,10,FALSE)&amp;","&amp;[2]材料辅助表!L$46&amp;"],["&amp;VLOOKUP($N85,[2]材料辅助表!$H$27:$Q$35,10,FALSE)&amp;","&amp;[2]材料辅助表!I$46&amp;"],["&amp;VLOOKUP($O85,[2]材料辅助表!$H$27:$Q$35,10,FALSE)&amp;","&amp;[2]材料辅助表!J$46&amp;"],["&amp;VLOOKUP($P85,[2]材料辅助表!$H$27:$Q$35,9,FALSE)&amp;","&amp;[2]材料辅助表!K$46&amp;"]]"</f>
        <v>[[301907,12],[301901,18],[301903,18],[301804,10]]</v>
      </c>
      <c r="AD85" t="str">
        <f>"[["&amp;VLOOKUP($Q85,[2]材料辅助表!$H$27:$R$35,11,FALSE)&amp;","&amp;[2]材料辅助表!L$47&amp;"],["&amp;VLOOKUP($N85,[2]材料辅助表!$H$27:$R$35,11,FALSE)&amp;","&amp;[2]材料辅助表!I$47&amp;"],["&amp;VLOOKUP($O85,[2]材料辅助表!$H$27:$R$35,11,FALSE)&amp;","&amp;[2]材料辅助表!J$47&amp;"],["&amp;VLOOKUP($P85,[2]材料辅助表!$H$27:$R$35,10,FALSE)&amp;","&amp;[2]材料辅助表!K$47&amp;"]]"</f>
        <v>[[302007,15],[302001,25],[302003,25],[301904,12]]</v>
      </c>
      <c r="AE85" t="str">
        <f>"[["&amp;VLOOKUP($Q85,[2]材料辅助表!$H$27:$S$35,12,FALSE)&amp;","&amp;[2]材料辅助表!L$48&amp;"],["&amp;VLOOKUP($N85,[2]材料辅助表!$H$27:$S$35,12,FALSE)&amp;","&amp;[2]材料辅助表!I$48&amp;"],["&amp;VLOOKUP($O85,[2]材料辅助表!$H$27:$S$35,12,FALSE)&amp;","&amp;[2]材料辅助表!J$48&amp;"],["&amp;VLOOKUP($P85,[2]材料辅助表!$H$27:$S$35,11,FALSE)&amp;","&amp;[2]材料辅助表!K$48&amp;"]]"</f>
        <v>[[302107,18],[302101,30],[302103,30],[302004,15]]</v>
      </c>
      <c r="AF85" t="str">
        <f>"[["&amp;VLOOKUP($Q85,[2]材料辅助表!$H$27:$V$35,13,FALSE)&amp;","&amp;[2]材料辅助表!L$49&amp;"],["&amp;VLOOKUP($N85,[2]材料辅助表!$H$27:$V$35,13,FALSE)&amp;","&amp;[2]材料辅助表!I$49&amp;"],["&amp;VLOOKUP($O85,[2]材料辅助表!$H$27:$V$35,13,FALSE)&amp;","&amp;[2]材料辅助表!J$49&amp;"],["&amp;VLOOKUP($P85,[2]材料辅助表!$H$27:$V$35,12,FALSE)&amp;","&amp;[2]材料辅助表!K$49&amp;"]]"</f>
        <v>[[302207,21],[302201,35],[302203,35],[302104,18]]</v>
      </c>
      <c r="AG85" t="str">
        <f>"[["&amp;VLOOKUP($Q85,[2]材料辅助表!$H$27:$V$35,14,FALSE)&amp;","&amp;[2]材料辅助表!L$50&amp;"],["&amp;VLOOKUP($N85,[2]材料辅助表!$H$27:$V$35,14,FALSE)&amp;","&amp;[2]材料辅助表!I$50&amp;"],["&amp;VLOOKUP($O85,[2]材料辅助表!$H$27:$V$35,14,FALSE)&amp;","&amp;[2]材料辅助表!J$50&amp;"],["&amp;VLOOKUP($P85,[2]材料辅助表!$H$27:$V$35,13,FALSE)&amp;","&amp;[2]材料辅助表!K$50&amp;"]]"</f>
        <v>[[302307,24],[302301,40],[302303,40],[302204,25]]</v>
      </c>
      <c r="AH85" t="str">
        <f>"[["&amp;VLOOKUP($Q85,[2]材料辅助表!$H$27:$V$35,15,FALSE)&amp;","&amp;[2]材料辅助表!L$51&amp;"],["&amp;VLOOKUP($N85,[2]材料辅助表!$H$27:$V$35,15,FALSE)&amp;","&amp;[2]材料辅助表!I$51&amp;"],["&amp;VLOOKUP($O85,[2]材料辅助表!$H$27:$V$35,15,FALSE)&amp;","&amp;[2]材料辅助表!J$51&amp;"],["&amp;VLOOKUP($P85,[2]材料辅助表!$H$27:$V$35,14,FALSE)&amp;","&amp;[2]材料辅助表!K$51&amp;"]]"</f>
        <v>[[302407,27],[302401,45],[302403,45],[302304,30]]</v>
      </c>
      <c r="AI85" s="267" t="s">
        <v>15828</v>
      </c>
      <c r="AJ85" s="263" t="s">
        <v>11979</v>
      </c>
      <c r="AK85" s="263" t="s">
        <v>11979</v>
      </c>
      <c r="AL85" s="263" t="s">
        <v>11979</v>
      </c>
    </row>
    <row r="86" spans="1:38" ht="15" thickBot="1">
      <c r="A86">
        <v>3051</v>
      </c>
      <c r="B86" s="259" t="s">
        <v>15982</v>
      </c>
      <c r="C86" s="55" t="s">
        <v>15983</v>
      </c>
      <c r="D86" t="str">
        <f t="shared" si="2"/>
        <v>e_3051</v>
      </c>
      <c r="E86" s="165" t="s">
        <v>15984</v>
      </c>
      <c r="F86" t="str">
        <f t="shared" si="3"/>
        <v>NAME_3051</v>
      </c>
      <c r="G86" t="s">
        <v>11978</v>
      </c>
      <c r="H86">
        <v>3</v>
      </c>
      <c r="I86">
        <f>VLOOKUP(C86,'[2]怪兽属性表（不能直接调整）'!$A$2:$E$37,VLOOKUP([2]equipment!G86,[2]材料辅助表!$I$13:$K$16,3,FALSE),FALSE)</f>
        <v>22.87</v>
      </c>
      <c r="J86" t="str">
        <f>"["&amp;I86*[2]材料辅助表!$S$5&amp;","&amp;I86*[2]材料辅助表!$S$6&amp;","&amp;I86*[2]材料辅助表!$S$7&amp;","&amp;I86*[2]材料辅助表!$S$8&amp;","&amp;I86*[2]材料辅助表!$S$9&amp;","&amp;I86*[2]材料辅助表!$S$10&amp;","&amp;I86*[2]材料辅助表!$S$11&amp;","&amp;I86*[2]材料辅助表!$S$12&amp;","&amp;I86*[2]材料辅助表!$S$13&amp;","&amp;I86*[2]材料辅助表!$S$14&amp;","&amp;I86*[2]材料辅助表!$S$15&amp;","&amp;I86*[2]材料辅助表!$S$16&amp;","&amp;I86*[2]材料辅助表!$S$17&amp;","&amp;I86*[2]材料辅助表!$S$18&amp;","&amp;I86*[2]材料辅助表!$S$19&amp;"]"</f>
        <v>[6.861,8.0045,9.148,10.2915,11.435,12.5785,13.722,14.8655,16.009,17.1525,18.296,19.4395,20.583,21.7265,22.87]</v>
      </c>
      <c r="K86">
        <v>7</v>
      </c>
      <c r="L86">
        <f>VLOOKUP(C86,'[2]怪兽属性表（不能直接调整）'!$A$2:$E$37,4,FALSE)</f>
        <v>1.6</v>
      </c>
      <c r="M86" t="str">
        <f>"["&amp;L86*[2]材料辅助表!$U$5&amp;","&amp;L86*[2]材料辅助表!$U$6&amp;","&amp;L86*[2]材料辅助表!$U$7&amp;","&amp;L86*[2]材料辅助表!$U$8&amp;","&amp;L86*[2]材料辅助表!$U$9&amp;","&amp;L86*[2]材料辅助表!$U$10&amp;","&amp;L86*[2]材料辅助表!$U$11&amp;","&amp;L86*[2]材料辅助表!$U$12&amp;","&amp;L86*[2]材料辅助表!$U$13&amp;","&amp;L86*[2]材料辅助表!$U$14&amp;","&amp;L86*[2]材料辅助表!$U$15&amp;","&amp;L86*[2]材料辅助表!$U$16&amp;","&amp;L86*[2]材料辅助表!$U$17&amp;","&amp;L86*[2]材料辅助表!$U$18&amp;","&amp;L86*[2]材料辅助表!$U$19&amp;"]"</f>
        <v>[0.24,0.28,0.32,0.36,0.4,0.44,0.48,0.52,0.56,0.6,0.64,0.68,0.72,0.76,0.8]</v>
      </c>
      <c r="N86" s="260">
        <v>1</v>
      </c>
      <c r="O86" s="261">
        <v>2</v>
      </c>
      <c r="P86" s="262">
        <v>3</v>
      </c>
      <c r="Q86" t="s">
        <v>15792</v>
      </c>
      <c r="R86" t="str">
        <f>"["&amp;VLOOKUP(AJ86,[2]特殊属性调整!$B$18:$D$25,3,FALSE)&amp;","&amp;VLOOKUP(AJ86,[2]特殊属性调整!$B$18:$D$25,2,FALSE)&amp;"]"</f>
        <v>[2,3]</v>
      </c>
      <c r="S86" t="str">
        <f>"["&amp;VLOOKUP(AL89,[2]特殊属性调整!$B$18:$D$25,3,FALSE)&amp;","&amp;VLOOKUP(AL89,[2]特殊属性调整!$B$18:$D$25,2,FALSE)*1.5&amp;"]"</f>
        <v>[5,4.5]</v>
      </c>
      <c r="T86" t="str">
        <f>"["&amp;VLOOKUP(AL86,[2]特殊属性调整!$B$18:$D$25,3,FALSE)&amp;","&amp;VLOOKUP(AL86,[2]特殊属性调整!$B$18:$D$25,2,FALSE)*2&amp;"]"</f>
        <v>[2,6]</v>
      </c>
      <c r="U86" t="str">
        <f>"[["&amp;VLOOKUP($N86,[2]材料辅助表!$H$27:$L$35,2,FALSE)&amp;","&amp;[2]材料辅助表!I$38&amp;"]]"</f>
        <v>[[301101,1]]</v>
      </c>
      <c r="V86" t="str">
        <f>"[["&amp;VLOOKUP($N86,[2]材料辅助表!$H$27:$L$35,3,FALSE)&amp;","&amp;[2]材料辅助表!I$39&amp;"]]"</f>
        <v>[[301201,3]]</v>
      </c>
      <c r="W86" t="str">
        <f>"[["&amp;VLOOKUP($Q86,[2]材料辅助表!$H$27:$L$35,4,FALSE)&amp;","&amp;[2]材料辅助表!L$40&amp;"],["&amp;VLOOKUP($N86,[2]材料辅助表!$H$27:$L$35,4,FALSE)&amp;","&amp;[2]材料辅助表!I$40&amp;"]]"</f>
        <v>[[301307,1],[301301,5]]</v>
      </c>
      <c r="X86" t="str">
        <f>"[["&amp;VLOOKUP($Q86,[2]材料辅助表!$H$27:$L$35,5,FALSE)&amp;","&amp;[2]材料辅助表!L$41&amp;"],["&amp;VLOOKUP($N86,[2]材料辅助表!$H$27:$L$35,5,FALSE)&amp;","&amp;[2]材料辅助表!I$41&amp;"]]"</f>
        <v>[[301407,2],[301401,8]]</v>
      </c>
      <c r="Y86" t="str">
        <f>"[["&amp;VLOOKUP($Q86,[2]材料辅助表!$H$27:$M$35,6,FALSE)&amp;","&amp;[2]材料辅助表!L$42&amp;"],["&amp;VLOOKUP($N86,[2]材料辅助表!$H$27:$M$35,6,FALSE)&amp;","&amp;[2]材料辅助表!I$42&amp;"],["&amp;VLOOKUP($O86,[2]材料辅助表!$H$27:$M$35,5,FALSE)&amp;","&amp;[2]材料辅助表!J$42&amp;"]]"</f>
        <v>[[301507,3],[301501,10],[301402,3]]</v>
      </c>
      <c r="Z86" t="str">
        <f>"[["&amp;VLOOKUP($Q86,[2]材料辅助表!$H$27:$N$35,7,FALSE)&amp;","&amp;[2]材料辅助表!L$43&amp;"],["&amp;VLOOKUP($N86,[2]材料辅助表!$H$27:$N$35,7,FALSE)&amp;","&amp;[2]材料辅助表!I$43&amp;"],["&amp;VLOOKUP($O86,[2]材料辅助表!$H$27:$N$35,6,FALSE)&amp;","&amp;[2]材料辅助表!J$43&amp;"]]"</f>
        <v>[[301607,5],[301601,15],[301502,5]]</v>
      </c>
      <c r="AA86" t="str">
        <f>"[["&amp;VLOOKUP($Q86,[2]材料辅助表!$H$27:$O$35,8,FALSE)&amp;","&amp;[2]材料辅助表!L$44&amp;"],["&amp;VLOOKUP($N86,[2]材料辅助表!$H$27:$O$35,8,FALSE)&amp;","&amp;[2]材料辅助表!I$44&amp;"],["&amp;VLOOKUP($O86,[2]材料辅助表!$H$27:$O$35,8,FALSE)&amp;","&amp;[2]材料辅助表!J$44&amp;"],["&amp;VLOOKUP($P86,[2]材料辅助表!$H$27:$P$35,7,FALSE)&amp;","&amp;[2]材料辅助表!K$44&amp;"]]"</f>
        <v>[[301707,8],[301701,10],[301702,10],[301603,5]]</v>
      </c>
      <c r="AB86" t="str">
        <f>"[["&amp;VLOOKUP($Q86,[2]材料辅助表!$H$27:$P$35,9,FALSE)&amp;","&amp;[2]材料辅助表!L$45&amp;"],["&amp;VLOOKUP($N86,[2]材料辅助表!$H$27:$P$35,9,FALSE)&amp;","&amp;[2]材料辅助表!I$45&amp;"],["&amp;VLOOKUP($O86,[2]材料辅助表!$H$27:$P$35,9,FALSE)&amp;","&amp;[2]材料辅助表!J$45&amp;"],["&amp;VLOOKUP($P86,[2]材料辅助表!$H$27:$P$35,8,FALSE)&amp;","&amp;[2]材料辅助表!K$45&amp;"]]"</f>
        <v>[[301807,10],[301801,15],[301802,15],[301703,8]]</v>
      </c>
      <c r="AC86" t="str">
        <f>"[["&amp;VLOOKUP($Q86,[2]材料辅助表!$H$27:$Q$35,10,FALSE)&amp;","&amp;[2]材料辅助表!L$46&amp;"],["&amp;VLOOKUP($N86,[2]材料辅助表!$H$27:$Q$35,10,FALSE)&amp;","&amp;[2]材料辅助表!I$46&amp;"],["&amp;VLOOKUP($O86,[2]材料辅助表!$H$27:$Q$35,10,FALSE)&amp;","&amp;[2]材料辅助表!J$46&amp;"],["&amp;VLOOKUP($P86,[2]材料辅助表!$H$27:$Q$35,9,FALSE)&amp;","&amp;[2]材料辅助表!K$46&amp;"]]"</f>
        <v>[[301907,12],[301901,18],[301902,18],[301803,10]]</v>
      </c>
      <c r="AD86" t="str">
        <f>"[["&amp;VLOOKUP($Q86,[2]材料辅助表!$H$27:$R$35,11,FALSE)&amp;","&amp;[2]材料辅助表!L$47&amp;"],["&amp;VLOOKUP($N86,[2]材料辅助表!$H$27:$R$35,11,FALSE)&amp;","&amp;[2]材料辅助表!I$47&amp;"],["&amp;VLOOKUP($O86,[2]材料辅助表!$H$27:$R$35,11,FALSE)&amp;","&amp;[2]材料辅助表!J$47&amp;"],["&amp;VLOOKUP($P86,[2]材料辅助表!$H$27:$R$35,10,FALSE)&amp;","&amp;[2]材料辅助表!K$47&amp;"]]"</f>
        <v>[[302007,15],[302001,25],[302002,25],[301903,12]]</v>
      </c>
      <c r="AE86" t="str">
        <f>"[["&amp;VLOOKUP($Q86,[2]材料辅助表!$H$27:$S$35,12,FALSE)&amp;","&amp;[2]材料辅助表!L$48&amp;"],["&amp;VLOOKUP($N86,[2]材料辅助表!$H$27:$S$35,12,FALSE)&amp;","&amp;[2]材料辅助表!I$48&amp;"],["&amp;VLOOKUP($O86,[2]材料辅助表!$H$27:$S$35,12,FALSE)&amp;","&amp;[2]材料辅助表!J$48&amp;"],["&amp;VLOOKUP($P86,[2]材料辅助表!$H$27:$S$35,11,FALSE)&amp;","&amp;[2]材料辅助表!K$48&amp;"]]"</f>
        <v>[[302107,18],[302101,30],[302102,30],[302003,15]]</v>
      </c>
      <c r="AF86" t="str">
        <f>"[["&amp;VLOOKUP($Q86,[2]材料辅助表!$H$27:$V$35,13,FALSE)&amp;","&amp;[2]材料辅助表!L$49&amp;"],["&amp;VLOOKUP($N86,[2]材料辅助表!$H$27:$V$35,13,FALSE)&amp;","&amp;[2]材料辅助表!I$49&amp;"],["&amp;VLOOKUP($O86,[2]材料辅助表!$H$27:$V$35,13,FALSE)&amp;","&amp;[2]材料辅助表!J$49&amp;"],["&amp;VLOOKUP($P86,[2]材料辅助表!$H$27:$V$35,12,FALSE)&amp;","&amp;[2]材料辅助表!K$49&amp;"]]"</f>
        <v>[[302207,21],[302201,35],[302202,35],[302103,18]]</v>
      </c>
      <c r="AG86" t="str">
        <f>"[["&amp;VLOOKUP($Q86,[2]材料辅助表!$H$27:$V$35,14,FALSE)&amp;","&amp;[2]材料辅助表!L$50&amp;"],["&amp;VLOOKUP($N86,[2]材料辅助表!$H$27:$V$35,14,FALSE)&amp;","&amp;[2]材料辅助表!I$50&amp;"],["&amp;VLOOKUP($O86,[2]材料辅助表!$H$27:$V$35,14,FALSE)&amp;","&amp;[2]材料辅助表!J$50&amp;"],["&amp;VLOOKUP($P86,[2]材料辅助表!$H$27:$V$35,13,FALSE)&amp;","&amp;[2]材料辅助表!K$50&amp;"]]"</f>
        <v>[[302307,24],[302301,40],[302302,40],[302203,25]]</v>
      </c>
      <c r="AH86" t="str">
        <f>"[["&amp;VLOOKUP($Q86,[2]材料辅助表!$H$27:$V$35,15,FALSE)&amp;","&amp;[2]材料辅助表!L$51&amp;"],["&amp;VLOOKUP($N86,[2]材料辅助表!$H$27:$V$35,15,FALSE)&amp;","&amp;[2]材料辅助表!I$51&amp;"],["&amp;VLOOKUP($O86,[2]材料辅助表!$H$27:$V$35,15,FALSE)&amp;","&amp;[2]材料辅助表!J$51&amp;"],["&amp;VLOOKUP($P86,[2]材料辅助表!$H$27:$V$35,14,FALSE)&amp;","&amp;[2]材料辅助表!K$51&amp;"]]"</f>
        <v>[[302407,27],[302401,45],[302402,45],[302303,30]]</v>
      </c>
      <c r="AI86" s="261" t="s">
        <v>15845</v>
      </c>
      <c r="AJ86" s="263" t="s">
        <v>11978</v>
      </c>
      <c r="AK86" s="263" t="s">
        <v>11978</v>
      </c>
      <c r="AL86" s="263" t="s">
        <v>11978</v>
      </c>
    </row>
    <row r="87" spans="1:38" ht="15" thickBot="1">
      <c r="A87">
        <v>3052</v>
      </c>
      <c r="B87" s="259" t="s">
        <v>15985</v>
      </c>
      <c r="C87" s="55" t="s">
        <v>15983</v>
      </c>
      <c r="D87" t="str">
        <f t="shared" si="2"/>
        <v>e_3052</v>
      </c>
      <c r="E87" t="s">
        <v>15986</v>
      </c>
      <c r="F87" t="str">
        <f t="shared" si="3"/>
        <v>NAME_3052</v>
      </c>
      <c r="G87" t="s">
        <v>11979</v>
      </c>
      <c r="H87">
        <v>6</v>
      </c>
      <c r="I87">
        <f>VLOOKUP(C87,'[2]怪兽属性表（不能直接调整）'!$A$2:$E$37,VLOOKUP([2]equipment!G87,[2]材料辅助表!$I$13:$K$16,3,FALSE),FALSE)</f>
        <v>158.1</v>
      </c>
      <c r="J87" t="str">
        <f>"["&amp;I87*[2]材料辅助表!$S$5&amp;","&amp;I87*[2]材料辅助表!$S$6&amp;","&amp;I87*[2]材料辅助表!$S$7&amp;","&amp;I87*[2]材料辅助表!$S$8&amp;","&amp;I87*[2]材料辅助表!$S$9&amp;","&amp;I87*[2]材料辅助表!$S$10&amp;","&amp;I87*[2]材料辅助表!$S$11&amp;","&amp;I87*[2]材料辅助表!$S$12&amp;","&amp;I87*[2]材料辅助表!$S$13&amp;","&amp;I87*[2]材料辅助表!$S$14&amp;","&amp;I87*[2]材料辅助表!$S$15&amp;","&amp;I87*[2]材料辅助表!$S$16&amp;","&amp;I87*[2]材料辅助表!$S$17&amp;","&amp;I87*[2]材料辅助表!$S$18&amp;","&amp;I87*[2]材料辅助表!$S$19&amp;"]"</f>
        <v>[47.43,55.335,63.24,71.145,79.05,86.955,94.86,102.765,110.67,118.575,126.48,134.385,142.29,150.195,158.1]</v>
      </c>
      <c r="K87">
        <v>7</v>
      </c>
      <c r="L87">
        <f>VLOOKUP(C87,'[2]怪兽属性表（不能直接调整）'!$A$2:$E$37,4,FALSE)</f>
        <v>1.6</v>
      </c>
      <c r="M87" t="str">
        <f>"["&amp;L87*[2]材料辅助表!$U$5&amp;","&amp;L87*[2]材料辅助表!$U$6&amp;","&amp;L87*[2]材料辅助表!$U$7&amp;","&amp;L87*[2]材料辅助表!$U$8&amp;","&amp;L87*[2]材料辅助表!$U$9&amp;","&amp;L87*[2]材料辅助表!$U$10&amp;","&amp;L87*[2]材料辅助表!$U$11&amp;","&amp;L87*[2]材料辅助表!$U$12&amp;","&amp;L87*[2]材料辅助表!$U$13&amp;","&amp;L87*[2]材料辅助表!$U$14&amp;","&amp;L87*[2]材料辅助表!$U$15&amp;","&amp;L87*[2]材料辅助表!$U$16&amp;","&amp;L87*[2]材料辅助表!$U$17&amp;","&amp;L87*[2]材料辅助表!$U$18&amp;","&amp;L87*[2]材料辅助表!$U$19&amp;"]"</f>
        <v>[0.24,0.28,0.32,0.36,0.4,0.44,0.48,0.52,0.56,0.6,0.64,0.68,0.72,0.76,0.8]</v>
      </c>
      <c r="N87" s="264">
        <v>2</v>
      </c>
      <c r="O87" s="202">
        <v>4</v>
      </c>
      <c r="P87" s="265">
        <v>1</v>
      </c>
      <c r="Q87" t="s">
        <v>15792</v>
      </c>
      <c r="R87" t="str">
        <f>"["&amp;VLOOKUP(AJ87,[2]特殊属性调整!$B$18:$D$25,3,FALSE)&amp;","&amp;VLOOKUP(AJ87,[2]特殊属性调整!$B$18:$D$25,2,FALSE)&amp;"]"</f>
        <v>[5,3]</v>
      </c>
      <c r="S87" t="str">
        <f>"["&amp;VLOOKUP(AK87,[2]特殊属性调整!$B$18:$D$25,3,FALSE)&amp;","&amp;VLOOKUP(AK87,[2]特殊属性调整!$B$18:$D$25,2,FALSE)*1.5&amp;"]"</f>
        <v>[5,4.5]</v>
      </c>
      <c r="T87" t="str">
        <f>"["&amp;VLOOKUP(AL87,[2]特殊属性调整!$B$18:$D$25,3,FALSE)&amp;","&amp;VLOOKUP(AL87,[2]特殊属性调整!$B$18:$D$25,2,FALSE)*2&amp;"]"</f>
        <v>[5,6]</v>
      </c>
      <c r="U87" t="str">
        <f>"[["&amp;VLOOKUP($N87,[2]材料辅助表!$H$27:$L$35,2,FALSE)&amp;","&amp;[2]材料辅助表!I$38&amp;"]]"</f>
        <v>[[301102,1]]</v>
      </c>
      <c r="V87" t="str">
        <f>"[["&amp;VLOOKUP($N87,[2]材料辅助表!$H$27:$L$35,3,FALSE)&amp;","&amp;[2]材料辅助表!I$39&amp;"]]"</f>
        <v>[[301202,3]]</v>
      </c>
      <c r="W87" t="str">
        <f>"[["&amp;VLOOKUP($Q87,[2]材料辅助表!$H$27:$L$35,4,FALSE)&amp;","&amp;[2]材料辅助表!L$40&amp;"],["&amp;VLOOKUP($N87,[2]材料辅助表!$H$27:$L$35,4,FALSE)&amp;","&amp;[2]材料辅助表!I$40&amp;"]]"</f>
        <v>[[301307,1],[301302,5]]</v>
      </c>
      <c r="X87" t="str">
        <f>"[["&amp;VLOOKUP($Q87,[2]材料辅助表!$H$27:$L$35,5,FALSE)&amp;","&amp;[2]材料辅助表!L$41&amp;"],["&amp;VLOOKUP($N87,[2]材料辅助表!$H$27:$L$35,5,FALSE)&amp;","&amp;[2]材料辅助表!I$41&amp;"]]"</f>
        <v>[[301407,2],[301402,8]]</v>
      </c>
      <c r="Y87" t="str">
        <f>"[["&amp;VLOOKUP($Q87,[2]材料辅助表!$H$27:$M$35,6,FALSE)&amp;","&amp;[2]材料辅助表!L$42&amp;"],["&amp;VLOOKUP($N87,[2]材料辅助表!$H$27:$M$35,6,FALSE)&amp;","&amp;[2]材料辅助表!I$42&amp;"],["&amp;VLOOKUP($O87,[2]材料辅助表!$H$27:$M$35,5,FALSE)&amp;","&amp;[2]材料辅助表!J$42&amp;"]]"</f>
        <v>[[301507,3],[301502,10],[301404,3]]</v>
      </c>
      <c r="Z87" t="str">
        <f>"[["&amp;VLOOKUP($Q87,[2]材料辅助表!$H$27:$N$35,7,FALSE)&amp;","&amp;[2]材料辅助表!L$43&amp;"],["&amp;VLOOKUP($N87,[2]材料辅助表!$H$27:$N$35,7,FALSE)&amp;","&amp;[2]材料辅助表!I$43&amp;"],["&amp;VLOOKUP($O87,[2]材料辅助表!$H$27:$N$35,6,FALSE)&amp;","&amp;[2]材料辅助表!J$43&amp;"]]"</f>
        <v>[[301607,5],[301602,15],[301504,5]]</v>
      </c>
      <c r="AA87" t="str">
        <f>"[["&amp;VLOOKUP($Q87,[2]材料辅助表!$H$27:$O$35,8,FALSE)&amp;","&amp;[2]材料辅助表!L$44&amp;"],["&amp;VLOOKUP($N87,[2]材料辅助表!$H$27:$O$35,8,FALSE)&amp;","&amp;[2]材料辅助表!I$44&amp;"],["&amp;VLOOKUP($O87,[2]材料辅助表!$H$27:$O$35,8,FALSE)&amp;","&amp;[2]材料辅助表!J$44&amp;"],["&amp;VLOOKUP($P87,[2]材料辅助表!$H$27:$P$35,7,FALSE)&amp;","&amp;[2]材料辅助表!K$44&amp;"]]"</f>
        <v>[[301707,8],[301702,10],[301704,10],[301601,5]]</v>
      </c>
      <c r="AB87" t="str">
        <f>"[["&amp;VLOOKUP($Q87,[2]材料辅助表!$H$27:$P$35,9,FALSE)&amp;","&amp;[2]材料辅助表!L$45&amp;"],["&amp;VLOOKUP($N87,[2]材料辅助表!$H$27:$P$35,9,FALSE)&amp;","&amp;[2]材料辅助表!I$45&amp;"],["&amp;VLOOKUP($O87,[2]材料辅助表!$H$27:$P$35,9,FALSE)&amp;","&amp;[2]材料辅助表!J$45&amp;"],["&amp;VLOOKUP($P87,[2]材料辅助表!$H$27:$P$35,8,FALSE)&amp;","&amp;[2]材料辅助表!K$45&amp;"]]"</f>
        <v>[[301807,10],[301802,15],[301804,15],[301701,8]]</v>
      </c>
      <c r="AC87" t="str">
        <f>"[["&amp;VLOOKUP($Q87,[2]材料辅助表!$H$27:$Q$35,10,FALSE)&amp;","&amp;[2]材料辅助表!L$46&amp;"],["&amp;VLOOKUP($N87,[2]材料辅助表!$H$27:$Q$35,10,FALSE)&amp;","&amp;[2]材料辅助表!I$46&amp;"],["&amp;VLOOKUP($O87,[2]材料辅助表!$H$27:$Q$35,10,FALSE)&amp;","&amp;[2]材料辅助表!J$46&amp;"],["&amp;VLOOKUP($P87,[2]材料辅助表!$H$27:$Q$35,9,FALSE)&amp;","&amp;[2]材料辅助表!K$46&amp;"]]"</f>
        <v>[[301907,12],[301902,18],[301904,18],[301801,10]]</v>
      </c>
      <c r="AD87" t="str">
        <f>"[["&amp;VLOOKUP($Q87,[2]材料辅助表!$H$27:$R$35,11,FALSE)&amp;","&amp;[2]材料辅助表!L$47&amp;"],["&amp;VLOOKUP($N87,[2]材料辅助表!$H$27:$R$35,11,FALSE)&amp;","&amp;[2]材料辅助表!I$47&amp;"],["&amp;VLOOKUP($O87,[2]材料辅助表!$H$27:$R$35,11,FALSE)&amp;","&amp;[2]材料辅助表!J$47&amp;"],["&amp;VLOOKUP($P87,[2]材料辅助表!$H$27:$R$35,10,FALSE)&amp;","&amp;[2]材料辅助表!K$47&amp;"]]"</f>
        <v>[[302007,15],[302002,25],[302004,25],[301901,12]]</v>
      </c>
      <c r="AE87" t="str">
        <f>"[["&amp;VLOOKUP($Q87,[2]材料辅助表!$H$27:$S$35,12,FALSE)&amp;","&amp;[2]材料辅助表!L$48&amp;"],["&amp;VLOOKUP($N87,[2]材料辅助表!$H$27:$S$35,12,FALSE)&amp;","&amp;[2]材料辅助表!I$48&amp;"],["&amp;VLOOKUP($O87,[2]材料辅助表!$H$27:$S$35,12,FALSE)&amp;","&amp;[2]材料辅助表!J$48&amp;"],["&amp;VLOOKUP($P87,[2]材料辅助表!$H$27:$S$35,11,FALSE)&amp;","&amp;[2]材料辅助表!K$48&amp;"]]"</f>
        <v>[[302107,18],[302102,30],[302104,30],[302001,15]]</v>
      </c>
      <c r="AF87" t="str">
        <f>"[["&amp;VLOOKUP($Q87,[2]材料辅助表!$H$27:$V$35,13,FALSE)&amp;","&amp;[2]材料辅助表!L$49&amp;"],["&amp;VLOOKUP($N87,[2]材料辅助表!$H$27:$V$35,13,FALSE)&amp;","&amp;[2]材料辅助表!I$49&amp;"],["&amp;VLOOKUP($O87,[2]材料辅助表!$H$27:$V$35,13,FALSE)&amp;","&amp;[2]材料辅助表!J$49&amp;"],["&amp;VLOOKUP($P87,[2]材料辅助表!$H$27:$V$35,12,FALSE)&amp;","&amp;[2]材料辅助表!K$49&amp;"]]"</f>
        <v>[[302207,21],[302202,35],[302204,35],[302101,18]]</v>
      </c>
      <c r="AG87" t="str">
        <f>"[["&amp;VLOOKUP($Q87,[2]材料辅助表!$H$27:$V$35,14,FALSE)&amp;","&amp;[2]材料辅助表!L$50&amp;"],["&amp;VLOOKUP($N87,[2]材料辅助表!$H$27:$V$35,14,FALSE)&amp;","&amp;[2]材料辅助表!I$50&amp;"],["&amp;VLOOKUP($O87,[2]材料辅助表!$H$27:$V$35,14,FALSE)&amp;","&amp;[2]材料辅助表!J$50&amp;"],["&amp;VLOOKUP($P87,[2]材料辅助表!$H$27:$V$35,13,FALSE)&amp;","&amp;[2]材料辅助表!K$50&amp;"]]"</f>
        <v>[[302307,24],[302302,40],[302304,40],[302201,25]]</v>
      </c>
      <c r="AH87" t="str">
        <f>"[["&amp;VLOOKUP($Q87,[2]材料辅助表!$H$27:$V$35,15,FALSE)&amp;","&amp;[2]材料辅助表!L$51&amp;"],["&amp;VLOOKUP($N87,[2]材料辅助表!$H$27:$V$35,15,FALSE)&amp;","&amp;[2]材料辅助表!I$51&amp;"],["&amp;VLOOKUP($O87,[2]材料辅助表!$H$27:$V$35,15,FALSE)&amp;","&amp;[2]材料辅助表!J$51&amp;"],["&amp;VLOOKUP($P87,[2]材料辅助表!$H$27:$V$35,14,FALSE)&amp;","&amp;[2]材料辅助表!K$51&amp;"]]"</f>
        <v>[[302407,27],[302402,45],[302404,45],[302301,30]]</v>
      </c>
      <c r="AI87" s="202" t="s">
        <v>15848</v>
      </c>
      <c r="AJ87" s="263" t="s">
        <v>11979</v>
      </c>
      <c r="AK87" s="263" t="s">
        <v>11979</v>
      </c>
      <c r="AL87" s="263" t="s">
        <v>11979</v>
      </c>
    </row>
    <row r="88" spans="1:38" ht="15" thickBot="1">
      <c r="A88">
        <v>3053</v>
      </c>
      <c r="B88" s="259" t="s">
        <v>15987</v>
      </c>
      <c r="C88" s="55" t="s">
        <v>15983</v>
      </c>
      <c r="D88" t="str">
        <f t="shared" si="2"/>
        <v>e_3053</v>
      </c>
      <c r="E88" t="s">
        <v>15988</v>
      </c>
      <c r="F88" t="str">
        <f t="shared" si="3"/>
        <v>NAME_3053</v>
      </c>
      <c r="G88" t="s">
        <v>11978</v>
      </c>
      <c r="H88">
        <v>3</v>
      </c>
      <c r="I88">
        <f>VLOOKUP(C88,'[2]怪兽属性表（不能直接调整）'!$A$2:$E$37,VLOOKUP([2]equipment!G88,[2]材料辅助表!$I$13:$K$16,3,FALSE),FALSE)</f>
        <v>22.87</v>
      </c>
      <c r="J88" t="str">
        <f>"["&amp;I88*[2]材料辅助表!$S$5&amp;","&amp;I88*[2]材料辅助表!$S$6&amp;","&amp;I88*[2]材料辅助表!$S$7&amp;","&amp;I88*[2]材料辅助表!$S$8&amp;","&amp;I88*[2]材料辅助表!$S$9&amp;","&amp;I88*[2]材料辅助表!$S$10&amp;","&amp;I88*[2]材料辅助表!$S$11&amp;","&amp;I88*[2]材料辅助表!$S$12&amp;","&amp;I88*[2]材料辅助表!$S$13&amp;","&amp;I88*[2]材料辅助表!$S$14&amp;","&amp;I88*[2]材料辅助表!$S$15&amp;","&amp;I88*[2]材料辅助表!$S$16&amp;","&amp;I88*[2]材料辅助表!$S$17&amp;","&amp;I88*[2]材料辅助表!$S$18&amp;","&amp;I88*[2]材料辅助表!$S$19&amp;"]"</f>
        <v>[6.861,8.0045,9.148,10.2915,11.435,12.5785,13.722,14.8655,16.009,17.1525,18.296,19.4395,20.583,21.7265,22.87]</v>
      </c>
      <c r="K88">
        <v>7</v>
      </c>
      <c r="L88">
        <f>VLOOKUP(C88,'[2]怪兽属性表（不能直接调整）'!$A$2:$E$37,4,FALSE)</f>
        <v>1.6</v>
      </c>
      <c r="M88" t="str">
        <f>"["&amp;L88*[2]材料辅助表!$U$5&amp;","&amp;L88*[2]材料辅助表!$U$6&amp;","&amp;L88*[2]材料辅助表!$U$7&amp;","&amp;L88*[2]材料辅助表!$U$8&amp;","&amp;L88*[2]材料辅助表!$U$9&amp;","&amp;L88*[2]材料辅助表!$U$10&amp;","&amp;L88*[2]材料辅助表!$U$11&amp;","&amp;L88*[2]材料辅助表!$U$12&amp;","&amp;L88*[2]材料辅助表!$U$13&amp;","&amp;L88*[2]材料辅助表!$U$14&amp;","&amp;L88*[2]材料辅助表!$U$15&amp;","&amp;L88*[2]材料辅助表!$U$16&amp;","&amp;L88*[2]材料辅助表!$U$17&amp;","&amp;L88*[2]材料辅助表!$U$18&amp;","&amp;L88*[2]材料辅助表!$U$19&amp;"]"</f>
        <v>[0.24,0.28,0.32,0.36,0.4,0.44,0.48,0.52,0.56,0.6,0.64,0.68,0.72,0.76,0.8]</v>
      </c>
      <c r="N88" s="264">
        <v>3</v>
      </c>
      <c r="O88" s="202">
        <v>1</v>
      </c>
      <c r="P88" s="265">
        <v>2</v>
      </c>
      <c r="Q88" t="s">
        <v>15792</v>
      </c>
      <c r="R88" t="str">
        <f>"["&amp;VLOOKUP(AJ88,[2]特殊属性调整!$B$18:$D$25,3,FALSE)&amp;","&amp;VLOOKUP(AJ88,[2]特殊属性调整!$B$18:$D$25,2,FALSE)&amp;"]"</f>
        <v>[2,3]</v>
      </c>
      <c r="S88" t="str">
        <f>"["&amp;VLOOKUP(AK88,[2]特殊属性调整!$B$18:$D$25,3,FALSE)&amp;","&amp;VLOOKUP(AK88,[2]特殊属性调整!$B$18:$D$25,2,FALSE)*1.5&amp;"]"</f>
        <v>[2,4.5]</v>
      </c>
      <c r="T88" t="str">
        <f>"["&amp;VLOOKUP(AL88,[2]特殊属性调整!$B$18:$D$25,3,FALSE)&amp;","&amp;VLOOKUP(AL88,[2]特殊属性调整!$B$18:$D$25,2,FALSE)*2&amp;"]"</f>
        <v>[2,6]</v>
      </c>
      <c r="U88" t="str">
        <f>"[["&amp;VLOOKUP($N88,[2]材料辅助表!$H$27:$L$35,2,FALSE)&amp;","&amp;[2]材料辅助表!I$38&amp;"]]"</f>
        <v>[[301103,1]]</v>
      </c>
      <c r="V88" t="str">
        <f>"[["&amp;VLOOKUP($N88,[2]材料辅助表!$H$27:$L$35,3,FALSE)&amp;","&amp;[2]材料辅助表!I$39&amp;"]]"</f>
        <v>[[301203,3]]</v>
      </c>
      <c r="W88" t="str">
        <f>"[["&amp;VLOOKUP($Q88,[2]材料辅助表!$H$27:$L$35,4,FALSE)&amp;","&amp;[2]材料辅助表!L$40&amp;"],["&amp;VLOOKUP($N88,[2]材料辅助表!$H$27:$L$35,4,FALSE)&amp;","&amp;[2]材料辅助表!I$40&amp;"]]"</f>
        <v>[[301307,1],[301303,5]]</v>
      </c>
      <c r="X88" t="str">
        <f>"[["&amp;VLOOKUP($Q88,[2]材料辅助表!$H$27:$L$35,5,FALSE)&amp;","&amp;[2]材料辅助表!L$41&amp;"],["&amp;VLOOKUP($N88,[2]材料辅助表!$H$27:$L$35,5,FALSE)&amp;","&amp;[2]材料辅助表!I$41&amp;"]]"</f>
        <v>[[301407,2],[301403,8]]</v>
      </c>
      <c r="Y88" t="str">
        <f>"[["&amp;VLOOKUP($Q88,[2]材料辅助表!$H$27:$M$35,6,FALSE)&amp;","&amp;[2]材料辅助表!L$42&amp;"],["&amp;VLOOKUP($N88,[2]材料辅助表!$H$27:$M$35,6,FALSE)&amp;","&amp;[2]材料辅助表!I$42&amp;"],["&amp;VLOOKUP($O88,[2]材料辅助表!$H$27:$M$35,5,FALSE)&amp;","&amp;[2]材料辅助表!J$42&amp;"]]"</f>
        <v>[[301507,3],[301503,10],[301401,3]]</v>
      </c>
      <c r="Z88" t="str">
        <f>"[["&amp;VLOOKUP($Q88,[2]材料辅助表!$H$27:$N$35,7,FALSE)&amp;","&amp;[2]材料辅助表!L$43&amp;"],["&amp;VLOOKUP($N88,[2]材料辅助表!$H$27:$N$35,7,FALSE)&amp;","&amp;[2]材料辅助表!I$43&amp;"],["&amp;VLOOKUP($O88,[2]材料辅助表!$H$27:$N$35,6,FALSE)&amp;","&amp;[2]材料辅助表!J$43&amp;"]]"</f>
        <v>[[301607,5],[301603,15],[301501,5]]</v>
      </c>
      <c r="AA88" t="str">
        <f>"[["&amp;VLOOKUP($Q88,[2]材料辅助表!$H$27:$O$35,8,FALSE)&amp;","&amp;[2]材料辅助表!L$44&amp;"],["&amp;VLOOKUP($N88,[2]材料辅助表!$H$27:$O$35,8,FALSE)&amp;","&amp;[2]材料辅助表!I$44&amp;"],["&amp;VLOOKUP($O88,[2]材料辅助表!$H$27:$O$35,8,FALSE)&amp;","&amp;[2]材料辅助表!J$44&amp;"],["&amp;VLOOKUP($P88,[2]材料辅助表!$H$27:$P$35,7,FALSE)&amp;","&amp;[2]材料辅助表!K$44&amp;"]]"</f>
        <v>[[301707,8],[301703,10],[301701,10],[301602,5]]</v>
      </c>
      <c r="AB88" t="str">
        <f>"[["&amp;VLOOKUP($Q88,[2]材料辅助表!$H$27:$P$35,9,FALSE)&amp;","&amp;[2]材料辅助表!L$45&amp;"],["&amp;VLOOKUP($N88,[2]材料辅助表!$H$27:$P$35,9,FALSE)&amp;","&amp;[2]材料辅助表!I$45&amp;"],["&amp;VLOOKUP($O88,[2]材料辅助表!$H$27:$P$35,9,FALSE)&amp;","&amp;[2]材料辅助表!J$45&amp;"],["&amp;VLOOKUP($P88,[2]材料辅助表!$H$27:$P$35,8,FALSE)&amp;","&amp;[2]材料辅助表!K$45&amp;"]]"</f>
        <v>[[301807,10],[301803,15],[301801,15],[301702,8]]</v>
      </c>
      <c r="AC88" t="str">
        <f>"[["&amp;VLOOKUP($Q88,[2]材料辅助表!$H$27:$Q$35,10,FALSE)&amp;","&amp;[2]材料辅助表!L$46&amp;"],["&amp;VLOOKUP($N88,[2]材料辅助表!$H$27:$Q$35,10,FALSE)&amp;","&amp;[2]材料辅助表!I$46&amp;"],["&amp;VLOOKUP($O88,[2]材料辅助表!$H$27:$Q$35,10,FALSE)&amp;","&amp;[2]材料辅助表!J$46&amp;"],["&amp;VLOOKUP($P88,[2]材料辅助表!$H$27:$Q$35,9,FALSE)&amp;","&amp;[2]材料辅助表!K$46&amp;"]]"</f>
        <v>[[301907,12],[301903,18],[301901,18],[301802,10]]</v>
      </c>
      <c r="AD88" t="str">
        <f>"[["&amp;VLOOKUP($Q88,[2]材料辅助表!$H$27:$R$35,11,FALSE)&amp;","&amp;[2]材料辅助表!L$47&amp;"],["&amp;VLOOKUP($N88,[2]材料辅助表!$H$27:$R$35,11,FALSE)&amp;","&amp;[2]材料辅助表!I$47&amp;"],["&amp;VLOOKUP($O88,[2]材料辅助表!$H$27:$R$35,11,FALSE)&amp;","&amp;[2]材料辅助表!J$47&amp;"],["&amp;VLOOKUP($P88,[2]材料辅助表!$H$27:$R$35,10,FALSE)&amp;","&amp;[2]材料辅助表!K$47&amp;"]]"</f>
        <v>[[302007,15],[302003,25],[302001,25],[301902,12]]</v>
      </c>
      <c r="AE88" t="str">
        <f>"[["&amp;VLOOKUP($Q88,[2]材料辅助表!$H$27:$S$35,12,FALSE)&amp;","&amp;[2]材料辅助表!L$48&amp;"],["&amp;VLOOKUP($N88,[2]材料辅助表!$H$27:$S$35,12,FALSE)&amp;","&amp;[2]材料辅助表!I$48&amp;"],["&amp;VLOOKUP($O88,[2]材料辅助表!$H$27:$S$35,12,FALSE)&amp;","&amp;[2]材料辅助表!J$48&amp;"],["&amp;VLOOKUP($P88,[2]材料辅助表!$H$27:$S$35,11,FALSE)&amp;","&amp;[2]材料辅助表!K$48&amp;"]]"</f>
        <v>[[302107,18],[302103,30],[302101,30],[302002,15]]</v>
      </c>
      <c r="AF88" t="str">
        <f>"[["&amp;VLOOKUP($Q88,[2]材料辅助表!$H$27:$V$35,13,FALSE)&amp;","&amp;[2]材料辅助表!L$49&amp;"],["&amp;VLOOKUP($N88,[2]材料辅助表!$H$27:$V$35,13,FALSE)&amp;","&amp;[2]材料辅助表!I$49&amp;"],["&amp;VLOOKUP($O88,[2]材料辅助表!$H$27:$V$35,13,FALSE)&amp;","&amp;[2]材料辅助表!J$49&amp;"],["&amp;VLOOKUP($P88,[2]材料辅助表!$H$27:$V$35,12,FALSE)&amp;","&amp;[2]材料辅助表!K$49&amp;"]]"</f>
        <v>[[302207,21],[302203,35],[302201,35],[302102,18]]</v>
      </c>
      <c r="AG88" t="str">
        <f>"[["&amp;VLOOKUP($Q88,[2]材料辅助表!$H$27:$V$35,14,FALSE)&amp;","&amp;[2]材料辅助表!L$50&amp;"],["&amp;VLOOKUP($N88,[2]材料辅助表!$H$27:$V$35,14,FALSE)&amp;","&amp;[2]材料辅助表!I$50&amp;"],["&amp;VLOOKUP($O88,[2]材料辅助表!$H$27:$V$35,14,FALSE)&amp;","&amp;[2]材料辅助表!J$50&amp;"],["&amp;VLOOKUP($P88,[2]材料辅助表!$H$27:$V$35,13,FALSE)&amp;","&amp;[2]材料辅助表!K$50&amp;"]]"</f>
        <v>[[302307,24],[302303,40],[302301,40],[302202,25]]</v>
      </c>
      <c r="AH88" t="str">
        <f>"[["&amp;VLOOKUP($Q88,[2]材料辅助表!$H$27:$V$35,15,FALSE)&amp;","&amp;[2]材料辅助表!L$51&amp;"],["&amp;VLOOKUP($N88,[2]材料辅助表!$H$27:$V$35,15,FALSE)&amp;","&amp;[2]材料辅助表!I$51&amp;"],["&amp;VLOOKUP($O88,[2]材料辅助表!$H$27:$V$35,15,FALSE)&amp;","&amp;[2]材料辅助表!J$51&amp;"],["&amp;VLOOKUP($P88,[2]材料辅助表!$H$27:$V$35,14,FALSE)&amp;","&amp;[2]材料辅助表!K$51&amp;"]]"</f>
        <v>[[302407,27],[302403,45],[302401,45],[302302,30]]</v>
      </c>
      <c r="AI88" s="202" t="s">
        <v>15851</v>
      </c>
      <c r="AJ88" s="263" t="s">
        <v>11978</v>
      </c>
      <c r="AK88" s="263" t="s">
        <v>11978</v>
      </c>
      <c r="AL88" s="263" t="s">
        <v>11978</v>
      </c>
    </row>
    <row r="89" spans="1:38" ht="15" thickBot="1">
      <c r="A89">
        <v>3054</v>
      </c>
      <c r="B89" s="259" t="s">
        <v>15989</v>
      </c>
      <c r="C89" s="55" t="s">
        <v>15983</v>
      </c>
      <c r="D89" t="str">
        <f t="shared" si="2"/>
        <v>e_3054</v>
      </c>
      <c r="E89" t="s">
        <v>15990</v>
      </c>
      <c r="F89" t="str">
        <f t="shared" si="3"/>
        <v>NAME_3054</v>
      </c>
      <c r="G89" t="s">
        <v>11979</v>
      </c>
      <c r="H89">
        <v>6</v>
      </c>
      <c r="I89">
        <f>VLOOKUP(C89,'[2]怪兽属性表（不能直接调整）'!$A$2:$E$37,VLOOKUP([2]equipment!G89,[2]材料辅助表!$I$13:$K$16,3,FALSE),FALSE)</f>
        <v>158.1</v>
      </c>
      <c r="J89" t="str">
        <f>"["&amp;I89*[2]材料辅助表!$S$5&amp;","&amp;I89*[2]材料辅助表!$S$6&amp;","&amp;I89*[2]材料辅助表!$S$7&amp;","&amp;I89*[2]材料辅助表!$S$8&amp;","&amp;I89*[2]材料辅助表!$S$9&amp;","&amp;I89*[2]材料辅助表!$S$10&amp;","&amp;I89*[2]材料辅助表!$S$11&amp;","&amp;I89*[2]材料辅助表!$S$12&amp;","&amp;I89*[2]材料辅助表!$S$13&amp;","&amp;I89*[2]材料辅助表!$S$14&amp;","&amp;I89*[2]材料辅助表!$S$15&amp;","&amp;I89*[2]材料辅助表!$S$16&amp;","&amp;I89*[2]材料辅助表!$S$17&amp;","&amp;I89*[2]材料辅助表!$S$18&amp;","&amp;I89*[2]材料辅助表!$S$19&amp;"]"</f>
        <v>[47.43,55.335,63.24,71.145,79.05,86.955,94.86,102.765,110.67,118.575,126.48,134.385,142.29,150.195,158.1]</v>
      </c>
      <c r="K89">
        <v>7</v>
      </c>
      <c r="L89">
        <f>VLOOKUP(C89,'[2]怪兽属性表（不能直接调整）'!$A$2:$E$37,4,FALSE)</f>
        <v>1.6</v>
      </c>
      <c r="M89" t="str">
        <f>"["&amp;L89*[2]材料辅助表!$U$5&amp;","&amp;L89*[2]材料辅助表!$U$6&amp;","&amp;L89*[2]材料辅助表!$U$7&amp;","&amp;L89*[2]材料辅助表!$U$8&amp;","&amp;L89*[2]材料辅助表!$U$9&amp;","&amp;L89*[2]材料辅助表!$U$10&amp;","&amp;L89*[2]材料辅助表!$U$11&amp;","&amp;L89*[2]材料辅助表!$U$12&amp;","&amp;L89*[2]材料辅助表!$U$13&amp;","&amp;L89*[2]材料辅助表!$U$14&amp;","&amp;L89*[2]材料辅助表!$U$15&amp;","&amp;L89*[2]材料辅助表!$U$16&amp;","&amp;L89*[2]材料辅助表!$U$17&amp;","&amp;L89*[2]材料辅助表!$U$18&amp;","&amp;L89*[2]材料辅助表!$U$19&amp;"]"</f>
        <v>[0.24,0.28,0.32,0.36,0.4,0.44,0.48,0.52,0.56,0.6,0.64,0.68,0.72,0.76,0.8]</v>
      </c>
      <c r="N89" s="266">
        <v>5</v>
      </c>
      <c r="O89" s="267">
        <v>3</v>
      </c>
      <c r="P89" s="268">
        <v>4</v>
      </c>
      <c r="Q89" t="s">
        <v>15792</v>
      </c>
      <c r="R89" t="str">
        <f>"["&amp;VLOOKUP(AJ89,[2]特殊属性调整!$B$18:$D$25,3,FALSE)&amp;","&amp;VLOOKUP(AJ89,[2]特殊属性调整!$B$18:$D$25,2,FALSE)&amp;"]"</f>
        <v>[5,3]</v>
      </c>
      <c r="S89" t="str">
        <f>"["&amp;VLOOKUP(AK89,[2]特殊属性调整!$B$18:$D$25,3,FALSE)&amp;","&amp;VLOOKUP(AK89,[2]特殊属性调整!$B$18:$D$25,2,FALSE)*1.5&amp;"]"</f>
        <v>[5,4.5]</v>
      </c>
      <c r="T89" t="str">
        <f>"["&amp;VLOOKUP(AK86,[2]特殊属性调整!$B$18:$D$25,3,FALSE)&amp;","&amp;VLOOKUP(AK86,[2]特殊属性调整!$B$18:$D$25,2,FALSE)*2&amp;"]"</f>
        <v>[2,6]</v>
      </c>
      <c r="U89" t="str">
        <f>"[["&amp;VLOOKUP($N89,[2]材料辅助表!$H$27:$L$35,2,FALSE)&amp;","&amp;[2]材料辅助表!I$38&amp;"]]"</f>
        <v>[[301105,1]]</v>
      </c>
      <c r="V89" t="str">
        <f>"[["&amp;VLOOKUP($N89,[2]材料辅助表!$H$27:$L$35,3,FALSE)&amp;","&amp;[2]材料辅助表!I$39&amp;"]]"</f>
        <v>[[301205,3]]</v>
      </c>
      <c r="W89" t="str">
        <f>"[["&amp;VLOOKUP($Q89,[2]材料辅助表!$H$27:$L$35,4,FALSE)&amp;","&amp;[2]材料辅助表!L$40&amp;"],["&amp;VLOOKUP($N89,[2]材料辅助表!$H$27:$L$35,4,FALSE)&amp;","&amp;[2]材料辅助表!I$40&amp;"]]"</f>
        <v>[[301307,1],[301305,5]]</v>
      </c>
      <c r="X89" t="str">
        <f>"[["&amp;VLOOKUP($Q89,[2]材料辅助表!$H$27:$L$35,5,FALSE)&amp;","&amp;[2]材料辅助表!L$41&amp;"],["&amp;VLOOKUP($N89,[2]材料辅助表!$H$27:$L$35,5,FALSE)&amp;","&amp;[2]材料辅助表!I$41&amp;"]]"</f>
        <v>[[301407,2],[301405,8]]</v>
      </c>
      <c r="Y89" t="str">
        <f>"[["&amp;VLOOKUP($Q89,[2]材料辅助表!$H$27:$M$35,6,FALSE)&amp;","&amp;[2]材料辅助表!L$42&amp;"],["&amp;VLOOKUP($N89,[2]材料辅助表!$H$27:$M$35,6,FALSE)&amp;","&amp;[2]材料辅助表!I$42&amp;"],["&amp;VLOOKUP($O89,[2]材料辅助表!$H$27:$M$35,5,FALSE)&amp;","&amp;[2]材料辅助表!J$42&amp;"]]"</f>
        <v>[[301507,3],[301505,10],[301403,3]]</v>
      </c>
      <c r="Z89" t="str">
        <f>"[["&amp;VLOOKUP($Q89,[2]材料辅助表!$H$27:$N$35,7,FALSE)&amp;","&amp;[2]材料辅助表!L$43&amp;"],["&amp;VLOOKUP($N89,[2]材料辅助表!$H$27:$N$35,7,FALSE)&amp;","&amp;[2]材料辅助表!I$43&amp;"],["&amp;VLOOKUP($O89,[2]材料辅助表!$H$27:$N$35,6,FALSE)&amp;","&amp;[2]材料辅助表!J$43&amp;"]]"</f>
        <v>[[301607,5],[301605,15],[301503,5]]</v>
      </c>
      <c r="AA89" t="str">
        <f>"[["&amp;VLOOKUP($Q89,[2]材料辅助表!$H$27:$O$35,8,FALSE)&amp;","&amp;[2]材料辅助表!L$44&amp;"],["&amp;VLOOKUP($N89,[2]材料辅助表!$H$27:$O$35,8,FALSE)&amp;","&amp;[2]材料辅助表!I$44&amp;"],["&amp;VLOOKUP($O89,[2]材料辅助表!$H$27:$O$35,8,FALSE)&amp;","&amp;[2]材料辅助表!J$44&amp;"],["&amp;VLOOKUP($P89,[2]材料辅助表!$H$27:$P$35,7,FALSE)&amp;","&amp;[2]材料辅助表!K$44&amp;"]]"</f>
        <v>[[301707,8],[301705,10],[301703,10],[301604,5]]</v>
      </c>
      <c r="AB89" t="str">
        <f>"[["&amp;VLOOKUP($Q89,[2]材料辅助表!$H$27:$P$35,9,FALSE)&amp;","&amp;[2]材料辅助表!L$45&amp;"],["&amp;VLOOKUP($N89,[2]材料辅助表!$H$27:$P$35,9,FALSE)&amp;","&amp;[2]材料辅助表!I$45&amp;"],["&amp;VLOOKUP($O89,[2]材料辅助表!$H$27:$P$35,9,FALSE)&amp;","&amp;[2]材料辅助表!J$45&amp;"],["&amp;VLOOKUP($P89,[2]材料辅助表!$H$27:$P$35,8,FALSE)&amp;","&amp;[2]材料辅助表!K$45&amp;"]]"</f>
        <v>[[301807,10],[301805,15],[301803,15],[301704,8]]</v>
      </c>
      <c r="AC89" t="str">
        <f>"[["&amp;VLOOKUP($Q89,[2]材料辅助表!$H$27:$Q$35,10,FALSE)&amp;","&amp;[2]材料辅助表!L$46&amp;"],["&amp;VLOOKUP($N89,[2]材料辅助表!$H$27:$Q$35,10,FALSE)&amp;","&amp;[2]材料辅助表!I$46&amp;"],["&amp;VLOOKUP($O89,[2]材料辅助表!$H$27:$Q$35,10,FALSE)&amp;","&amp;[2]材料辅助表!J$46&amp;"],["&amp;VLOOKUP($P89,[2]材料辅助表!$H$27:$Q$35,9,FALSE)&amp;","&amp;[2]材料辅助表!K$46&amp;"]]"</f>
        <v>[[301907,12],[301905,18],[301903,18],[301804,10]]</v>
      </c>
      <c r="AD89" t="str">
        <f>"[["&amp;VLOOKUP($Q89,[2]材料辅助表!$H$27:$R$35,11,FALSE)&amp;","&amp;[2]材料辅助表!L$47&amp;"],["&amp;VLOOKUP($N89,[2]材料辅助表!$H$27:$R$35,11,FALSE)&amp;","&amp;[2]材料辅助表!I$47&amp;"],["&amp;VLOOKUP($O89,[2]材料辅助表!$H$27:$R$35,11,FALSE)&amp;","&amp;[2]材料辅助表!J$47&amp;"],["&amp;VLOOKUP($P89,[2]材料辅助表!$H$27:$R$35,10,FALSE)&amp;","&amp;[2]材料辅助表!K$47&amp;"]]"</f>
        <v>[[302007,15],[302005,25],[302003,25],[301904,12]]</v>
      </c>
      <c r="AE89" t="str">
        <f>"[["&amp;VLOOKUP($Q89,[2]材料辅助表!$H$27:$S$35,12,FALSE)&amp;","&amp;[2]材料辅助表!L$48&amp;"],["&amp;VLOOKUP($N89,[2]材料辅助表!$H$27:$S$35,12,FALSE)&amp;","&amp;[2]材料辅助表!I$48&amp;"],["&amp;VLOOKUP($O89,[2]材料辅助表!$H$27:$S$35,12,FALSE)&amp;","&amp;[2]材料辅助表!J$48&amp;"],["&amp;VLOOKUP($P89,[2]材料辅助表!$H$27:$S$35,11,FALSE)&amp;","&amp;[2]材料辅助表!K$48&amp;"]]"</f>
        <v>[[302107,18],[302105,30],[302103,30],[302004,15]]</v>
      </c>
      <c r="AF89" t="str">
        <f>"[["&amp;VLOOKUP($Q89,[2]材料辅助表!$H$27:$V$35,13,FALSE)&amp;","&amp;[2]材料辅助表!L$49&amp;"],["&amp;VLOOKUP($N89,[2]材料辅助表!$H$27:$V$35,13,FALSE)&amp;","&amp;[2]材料辅助表!I$49&amp;"],["&amp;VLOOKUP($O89,[2]材料辅助表!$H$27:$V$35,13,FALSE)&amp;","&amp;[2]材料辅助表!J$49&amp;"],["&amp;VLOOKUP($P89,[2]材料辅助表!$H$27:$V$35,12,FALSE)&amp;","&amp;[2]材料辅助表!K$49&amp;"]]"</f>
        <v>[[302207,21],[302205,35],[302203,35],[302104,18]]</v>
      </c>
      <c r="AG89" t="str">
        <f>"[["&amp;VLOOKUP($Q89,[2]材料辅助表!$H$27:$V$35,14,FALSE)&amp;","&amp;[2]材料辅助表!L$50&amp;"],["&amp;VLOOKUP($N89,[2]材料辅助表!$H$27:$V$35,14,FALSE)&amp;","&amp;[2]材料辅助表!I$50&amp;"],["&amp;VLOOKUP($O89,[2]材料辅助表!$H$27:$V$35,14,FALSE)&amp;","&amp;[2]材料辅助表!J$50&amp;"],["&amp;VLOOKUP($P89,[2]材料辅助表!$H$27:$V$35,13,FALSE)&amp;","&amp;[2]材料辅助表!K$50&amp;"]]"</f>
        <v>[[302307,24],[302305,40],[302303,40],[302204,25]]</v>
      </c>
      <c r="AH89" t="str">
        <f>"[["&amp;VLOOKUP($Q89,[2]材料辅助表!$H$27:$V$35,15,FALSE)&amp;","&amp;[2]材料辅助表!L$51&amp;"],["&amp;VLOOKUP($N89,[2]材料辅助表!$H$27:$V$35,15,FALSE)&amp;","&amp;[2]材料辅助表!I$51&amp;"],["&amp;VLOOKUP($O89,[2]材料辅助表!$H$27:$V$35,15,FALSE)&amp;","&amp;[2]材料辅助表!J$51&amp;"],["&amp;VLOOKUP($P89,[2]材料辅助表!$H$27:$V$35,14,FALSE)&amp;","&amp;[2]材料辅助表!K$51&amp;"]]"</f>
        <v>[[302407,27],[302405,45],[302403,45],[302304,30]]</v>
      </c>
      <c r="AI89" s="267" t="s">
        <v>15854</v>
      </c>
      <c r="AJ89" s="263" t="s">
        <v>11979</v>
      </c>
      <c r="AK89" s="263" t="s">
        <v>11979</v>
      </c>
      <c r="AL89" s="263" t="s">
        <v>11979</v>
      </c>
    </row>
    <row r="90" spans="1:38" ht="15" thickBot="1">
      <c r="A90">
        <v>3061</v>
      </c>
      <c r="B90" s="259" t="s">
        <v>15991</v>
      </c>
      <c r="C90" s="55" t="s">
        <v>15992</v>
      </c>
      <c r="D90" t="str">
        <f t="shared" si="2"/>
        <v>e_3061</v>
      </c>
      <c r="E90" t="s">
        <v>15993</v>
      </c>
      <c r="F90" t="str">
        <f t="shared" si="3"/>
        <v>NAME_3061</v>
      </c>
      <c r="G90" t="s">
        <v>11978</v>
      </c>
      <c r="H90">
        <v>3</v>
      </c>
      <c r="I90">
        <f>VLOOKUP(C90,'[2]怪兽属性表（不能直接调整）'!$A$2:$E$37,VLOOKUP([2]equipment!G90,[2]材料辅助表!$I$13:$K$16,3,FALSE),FALSE)</f>
        <v>11.58</v>
      </c>
      <c r="J90" t="str">
        <f>"["&amp;I90*[2]材料辅助表!$S$5&amp;","&amp;I90*[2]材料辅助表!$S$6&amp;","&amp;I90*[2]材料辅助表!$S$7&amp;","&amp;I90*[2]材料辅助表!$S$8&amp;","&amp;I90*[2]材料辅助表!$S$9&amp;","&amp;I90*[2]材料辅助表!$S$10&amp;","&amp;I90*[2]材料辅助表!$S$11&amp;","&amp;I90*[2]材料辅助表!$S$12&amp;","&amp;I90*[2]材料辅助表!$S$13&amp;","&amp;I90*[2]材料辅助表!$S$14&amp;","&amp;I90*[2]材料辅助表!$S$15&amp;","&amp;I90*[2]材料辅助表!$S$16&amp;","&amp;I90*[2]材料辅助表!$S$17&amp;","&amp;I90*[2]材料辅助表!$S$18&amp;","&amp;I90*[2]材料辅助表!$S$19&amp;"]"</f>
        <v>[3.474,4.053,4.632,5.211,5.79,6.369,6.948,7.527,8.106,8.685,9.264,9.843,10.422,11.001,11.58]</v>
      </c>
      <c r="K90">
        <v>7</v>
      </c>
      <c r="L90">
        <f>VLOOKUP(C90,'[2]怪兽属性表（不能直接调整）'!$A$2:$E$37,4,FALSE)</f>
        <v>2.5</v>
      </c>
      <c r="M90" t="str">
        <f>"["&amp;L90*[2]材料辅助表!$U$5&amp;","&amp;L90*[2]材料辅助表!$U$6&amp;","&amp;L90*[2]材料辅助表!$U$7&amp;","&amp;L90*[2]材料辅助表!$U$8&amp;","&amp;L90*[2]材料辅助表!$U$9&amp;","&amp;L90*[2]材料辅助表!$U$10&amp;","&amp;L90*[2]材料辅助表!$U$11&amp;","&amp;L90*[2]材料辅助表!$U$12&amp;","&amp;L90*[2]材料辅助表!$U$13&amp;","&amp;L90*[2]材料辅助表!$U$14&amp;","&amp;L90*[2]材料辅助表!$U$15&amp;","&amp;L90*[2]材料辅助表!$U$16&amp;","&amp;L90*[2]材料辅助表!$U$17&amp;","&amp;L90*[2]材料辅助表!$U$18&amp;","&amp;L90*[2]材料辅助表!$U$19&amp;"]"</f>
        <v>[0.375,0.4375,0.5,0.5625,0.625,0.6875,0.75,0.8125,0.875,0.9375,1,1.0625,1.125,1.1875,1.25]</v>
      </c>
      <c r="N90" s="260">
        <v>1</v>
      </c>
      <c r="O90" s="261">
        <v>2</v>
      </c>
      <c r="P90" s="262">
        <v>4</v>
      </c>
      <c r="Q90" t="s">
        <v>15792</v>
      </c>
      <c r="R90" t="str">
        <f>"["&amp;VLOOKUP(AJ90,[2]特殊属性调整!$B$18:$D$25,3,FALSE)&amp;","&amp;VLOOKUP(AJ90,[2]特殊属性调整!$B$18:$D$25,2,FALSE)&amp;"]"</f>
        <v>[2,3]</v>
      </c>
      <c r="S90" t="str">
        <f>"["&amp;VLOOKUP(AK90,[2]特殊属性调整!$B$18:$D$25,3,FALSE)&amp;","&amp;VLOOKUP(AK90,[2]特殊属性调整!$B$18:$D$25,2,FALSE)*1.5&amp;"]"</f>
        <v>[2,4.5]</v>
      </c>
      <c r="T90" t="str">
        <f>"["&amp;VLOOKUP(AL90,[2]特殊属性调整!$B$18:$D$25,3,FALSE)&amp;","&amp;VLOOKUP(AL90,[2]特殊属性调整!$B$18:$D$25,2,FALSE)*2&amp;"]"</f>
        <v>[2,6]</v>
      </c>
      <c r="U90" t="str">
        <f>"[["&amp;VLOOKUP($N90,[2]材料辅助表!$H$27:$L$35,2,FALSE)&amp;","&amp;[2]材料辅助表!I$38&amp;"]]"</f>
        <v>[[301101,1]]</v>
      </c>
      <c r="V90" t="str">
        <f>"[["&amp;VLOOKUP($N90,[2]材料辅助表!$H$27:$L$35,3,FALSE)&amp;","&amp;[2]材料辅助表!I$39&amp;"]]"</f>
        <v>[[301201,3]]</v>
      </c>
      <c r="W90" t="str">
        <f>"[["&amp;VLOOKUP($Q90,[2]材料辅助表!$H$27:$L$35,4,FALSE)&amp;","&amp;[2]材料辅助表!L$40&amp;"],["&amp;VLOOKUP($N90,[2]材料辅助表!$H$27:$L$35,4,FALSE)&amp;","&amp;[2]材料辅助表!I$40&amp;"]]"</f>
        <v>[[301307,1],[301301,5]]</v>
      </c>
      <c r="X90" t="str">
        <f>"[["&amp;VLOOKUP($Q90,[2]材料辅助表!$H$27:$L$35,5,FALSE)&amp;","&amp;[2]材料辅助表!L$41&amp;"],["&amp;VLOOKUP($N90,[2]材料辅助表!$H$27:$L$35,5,FALSE)&amp;","&amp;[2]材料辅助表!I$41&amp;"]]"</f>
        <v>[[301407,2],[301401,8]]</v>
      </c>
      <c r="Y90" t="str">
        <f>"[["&amp;VLOOKUP($Q90,[2]材料辅助表!$H$27:$M$35,6,FALSE)&amp;","&amp;[2]材料辅助表!L$42&amp;"],["&amp;VLOOKUP($N90,[2]材料辅助表!$H$27:$M$35,6,FALSE)&amp;","&amp;[2]材料辅助表!I$42&amp;"],["&amp;VLOOKUP($O90,[2]材料辅助表!$H$27:$M$35,5,FALSE)&amp;","&amp;[2]材料辅助表!J$42&amp;"]]"</f>
        <v>[[301507,3],[301501,10],[301402,3]]</v>
      </c>
      <c r="Z90" t="str">
        <f>"[["&amp;VLOOKUP($Q90,[2]材料辅助表!$H$27:$N$35,7,FALSE)&amp;","&amp;[2]材料辅助表!L$43&amp;"],["&amp;VLOOKUP($N90,[2]材料辅助表!$H$27:$N$35,7,FALSE)&amp;","&amp;[2]材料辅助表!I$43&amp;"],["&amp;VLOOKUP($O90,[2]材料辅助表!$H$27:$N$35,6,FALSE)&amp;","&amp;[2]材料辅助表!J$43&amp;"]]"</f>
        <v>[[301607,5],[301601,15],[301502,5]]</v>
      </c>
      <c r="AA90" t="str">
        <f>"[["&amp;VLOOKUP($Q90,[2]材料辅助表!$H$27:$O$35,8,FALSE)&amp;","&amp;[2]材料辅助表!L$44&amp;"],["&amp;VLOOKUP($N90,[2]材料辅助表!$H$27:$O$35,8,FALSE)&amp;","&amp;[2]材料辅助表!I$44&amp;"],["&amp;VLOOKUP($O90,[2]材料辅助表!$H$27:$O$35,8,FALSE)&amp;","&amp;[2]材料辅助表!J$44&amp;"],["&amp;VLOOKUP($P90,[2]材料辅助表!$H$27:$P$35,7,FALSE)&amp;","&amp;[2]材料辅助表!K$44&amp;"]]"</f>
        <v>[[301707,8],[301701,10],[301702,10],[301604,5]]</v>
      </c>
      <c r="AB90" t="str">
        <f>"[["&amp;VLOOKUP($Q90,[2]材料辅助表!$H$27:$P$35,9,FALSE)&amp;","&amp;[2]材料辅助表!L$45&amp;"],["&amp;VLOOKUP($N90,[2]材料辅助表!$H$27:$P$35,9,FALSE)&amp;","&amp;[2]材料辅助表!I$45&amp;"],["&amp;VLOOKUP($O90,[2]材料辅助表!$H$27:$P$35,9,FALSE)&amp;","&amp;[2]材料辅助表!J$45&amp;"],["&amp;VLOOKUP($P90,[2]材料辅助表!$H$27:$P$35,8,FALSE)&amp;","&amp;[2]材料辅助表!K$45&amp;"]]"</f>
        <v>[[301807,10],[301801,15],[301802,15],[301704,8]]</v>
      </c>
      <c r="AC90" t="str">
        <f>"[["&amp;VLOOKUP($Q90,[2]材料辅助表!$H$27:$Q$35,10,FALSE)&amp;","&amp;[2]材料辅助表!L$46&amp;"],["&amp;VLOOKUP($N90,[2]材料辅助表!$H$27:$Q$35,10,FALSE)&amp;","&amp;[2]材料辅助表!I$46&amp;"],["&amp;VLOOKUP($O90,[2]材料辅助表!$H$27:$Q$35,10,FALSE)&amp;","&amp;[2]材料辅助表!J$46&amp;"],["&amp;VLOOKUP($P90,[2]材料辅助表!$H$27:$Q$35,9,FALSE)&amp;","&amp;[2]材料辅助表!K$46&amp;"]]"</f>
        <v>[[301907,12],[301901,18],[301902,18],[301804,10]]</v>
      </c>
      <c r="AD90" t="str">
        <f>"[["&amp;VLOOKUP($Q90,[2]材料辅助表!$H$27:$R$35,11,FALSE)&amp;","&amp;[2]材料辅助表!L$47&amp;"],["&amp;VLOOKUP($N90,[2]材料辅助表!$H$27:$R$35,11,FALSE)&amp;","&amp;[2]材料辅助表!I$47&amp;"],["&amp;VLOOKUP($O90,[2]材料辅助表!$H$27:$R$35,11,FALSE)&amp;","&amp;[2]材料辅助表!J$47&amp;"],["&amp;VLOOKUP($P90,[2]材料辅助表!$H$27:$R$35,10,FALSE)&amp;","&amp;[2]材料辅助表!K$47&amp;"]]"</f>
        <v>[[302007,15],[302001,25],[302002,25],[301904,12]]</v>
      </c>
      <c r="AE90" t="str">
        <f>"[["&amp;VLOOKUP($Q90,[2]材料辅助表!$H$27:$S$35,12,FALSE)&amp;","&amp;[2]材料辅助表!L$48&amp;"],["&amp;VLOOKUP($N90,[2]材料辅助表!$H$27:$S$35,12,FALSE)&amp;","&amp;[2]材料辅助表!I$48&amp;"],["&amp;VLOOKUP($O90,[2]材料辅助表!$H$27:$S$35,12,FALSE)&amp;","&amp;[2]材料辅助表!J$48&amp;"],["&amp;VLOOKUP($P90,[2]材料辅助表!$H$27:$S$35,11,FALSE)&amp;","&amp;[2]材料辅助表!K$48&amp;"]]"</f>
        <v>[[302107,18],[302101,30],[302102,30],[302004,15]]</v>
      </c>
      <c r="AF90" t="str">
        <f>"[["&amp;VLOOKUP($Q90,[2]材料辅助表!$H$27:$V$35,13,FALSE)&amp;","&amp;[2]材料辅助表!L$49&amp;"],["&amp;VLOOKUP($N90,[2]材料辅助表!$H$27:$V$35,13,FALSE)&amp;","&amp;[2]材料辅助表!I$49&amp;"],["&amp;VLOOKUP($O90,[2]材料辅助表!$H$27:$V$35,13,FALSE)&amp;","&amp;[2]材料辅助表!J$49&amp;"],["&amp;VLOOKUP($P90,[2]材料辅助表!$H$27:$V$35,12,FALSE)&amp;","&amp;[2]材料辅助表!K$49&amp;"]]"</f>
        <v>[[302207,21],[302201,35],[302202,35],[302104,18]]</v>
      </c>
      <c r="AG90" t="str">
        <f>"[["&amp;VLOOKUP($Q90,[2]材料辅助表!$H$27:$V$35,14,FALSE)&amp;","&amp;[2]材料辅助表!L$50&amp;"],["&amp;VLOOKUP($N90,[2]材料辅助表!$H$27:$V$35,14,FALSE)&amp;","&amp;[2]材料辅助表!I$50&amp;"],["&amp;VLOOKUP($O90,[2]材料辅助表!$H$27:$V$35,14,FALSE)&amp;","&amp;[2]材料辅助表!J$50&amp;"],["&amp;VLOOKUP($P90,[2]材料辅助表!$H$27:$V$35,13,FALSE)&amp;","&amp;[2]材料辅助表!K$50&amp;"]]"</f>
        <v>[[302307,24],[302301,40],[302302,40],[302204,25]]</v>
      </c>
      <c r="AH90" t="str">
        <f>"[["&amp;VLOOKUP($Q90,[2]材料辅助表!$H$27:$V$35,15,FALSE)&amp;","&amp;[2]材料辅助表!L$51&amp;"],["&amp;VLOOKUP($N90,[2]材料辅助表!$H$27:$V$35,15,FALSE)&amp;","&amp;[2]材料辅助表!I$51&amp;"],["&amp;VLOOKUP($O90,[2]材料辅助表!$H$27:$V$35,15,FALSE)&amp;","&amp;[2]材料辅助表!J$51&amp;"],["&amp;VLOOKUP($P90,[2]材料辅助表!$H$27:$V$35,14,FALSE)&amp;","&amp;[2]材料辅助表!K$51&amp;"]]"</f>
        <v>[[302407,27],[302401,45],[302402,45],[302304,30]]</v>
      </c>
      <c r="AI90" s="261" t="s">
        <v>15819</v>
      </c>
      <c r="AJ90" s="263" t="s">
        <v>11978</v>
      </c>
      <c r="AK90" s="263" t="s">
        <v>11978</v>
      </c>
      <c r="AL90" s="263" t="s">
        <v>11978</v>
      </c>
    </row>
    <row r="91" spans="1:38" ht="15" thickBot="1">
      <c r="A91">
        <v>3062</v>
      </c>
      <c r="B91" s="259" t="s">
        <v>15994</v>
      </c>
      <c r="C91" s="55" t="s">
        <v>15992</v>
      </c>
      <c r="D91" t="str">
        <f t="shared" si="2"/>
        <v>e_3062</v>
      </c>
      <c r="E91" t="s">
        <v>15995</v>
      </c>
      <c r="F91" t="str">
        <f t="shared" si="3"/>
        <v>NAME_3062</v>
      </c>
      <c r="G91" t="s">
        <v>11979</v>
      </c>
      <c r="H91">
        <v>6</v>
      </c>
      <c r="I91">
        <f>VLOOKUP(C91,'[2]怪兽属性表（不能直接调整）'!$A$2:$E$37,VLOOKUP([2]equipment!G91,[2]材料辅助表!$I$13:$K$16,3,FALSE),FALSE)</f>
        <v>91</v>
      </c>
      <c r="J91" t="str">
        <f>"["&amp;I91*[2]材料辅助表!$S$5&amp;","&amp;I91*[2]材料辅助表!$S$6&amp;","&amp;I91*[2]材料辅助表!$S$7&amp;","&amp;I91*[2]材料辅助表!$S$8&amp;","&amp;I91*[2]材料辅助表!$S$9&amp;","&amp;I91*[2]材料辅助表!$S$10&amp;","&amp;I91*[2]材料辅助表!$S$11&amp;","&amp;I91*[2]材料辅助表!$S$12&amp;","&amp;I91*[2]材料辅助表!$S$13&amp;","&amp;I91*[2]材料辅助表!$S$14&amp;","&amp;I91*[2]材料辅助表!$S$15&amp;","&amp;I91*[2]材料辅助表!$S$16&amp;","&amp;I91*[2]材料辅助表!$S$17&amp;","&amp;I91*[2]材料辅助表!$S$18&amp;","&amp;I91*[2]材料辅助表!$S$19&amp;"]"</f>
        <v>[27.3,31.85,36.4,40.95,45.5,50.05,54.6,59.15,63.7,68.25,72.8,77.35,81.9,86.45,91]</v>
      </c>
      <c r="K91">
        <v>7</v>
      </c>
      <c r="L91">
        <f>VLOOKUP(C91,'[2]怪兽属性表（不能直接调整）'!$A$2:$E$37,4,FALSE)</f>
        <v>2.5</v>
      </c>
      <c r="M91" t="str">
        <f>"["&amp;L91*[2]材料辅助表!$U$5&amp;","&amp;L91*[2]材料辅助表!$U$6&amp;","&amp;L91*[2]材料辅助表!$U$7&amp;","&amp;L91*[2]材料辅助表!$U$8&amp;","&amp;L91*[2]材料辅助表!$U$9&amp;","&amp;L91*[2]材料辅助表!$U$10&amp;","&amp;L91*[2]材料辅助表!$U$11&amp;","&amp;L91*[2]材料辅助表!$U$12&amp;","&amp;L91*[2]材料辅助表!$U$13&amp;","&amp;L91*[2]材料辅助表!$U$14&amp;","&amp;L91*[2]材料辅助表!$U$15&amp;","&amp;L91*[2]材料辅助表!$U$16&amp;","&amp;L91*[2]材料辅助表!$U$17&amp;","&amp;L91*[2]材料辅助表!$U$18&amp;","&amp;L91*[2]材料辅助表!$U$19&amp;"]"</f>
        <v>[0.375,0.4375,0.5,0.5625,0.625,0.6875,0.75,0.8125,0.875,0.9375,1,1.0625,1.125,1.1875,1.25]</v>
      </c>
      <c r="N91" s="264">
        <v>2</v>
      </c>
      <c r="O91" s="202">
        <v>1</v>
      </c>
      <c r="P91" s="265">
        <v>3</v>
      </c>
      <c r="Q91" t="s">
        <v>15792</v>
      </c>
      <c r="R91" t="str">
        <f>"["&amp;VLOOKUP(AJ91,[2]特殊属性调整!$B$18:$D$25,3,FALSE)&amp;","&amp;VLOOKUP(AJ91,[2]特殊属性调整!$B$18:$D$25,2,FALSE)&amp;"]"</f>
        <v>[5,3]</v>
      </c>
      <c r="S91" t="str">
        <f>"["&amp;VLOOKUP(AK91,[2]特殊属性调整!$B$18:$D$25,3,FALSE)&amp;","&amp;VLOOKUP(AK91,[2]特殊属性调整!$B$18:$D$25,2,FALSE)*1.5&amp;"]"</f>
        <v>[5,4.5]</v>
      </c>
      <c r="T91" t="str">
        <f>"["&amp;VLOOKUP(AL91,[2]特殊属性调整!$B$18:$D$25,3,FALSE)&amp;","&amp;VLOOKUP(AL91,[2]特殊属性调整!$B$18:$D$25,2,FALSE)*2&amp;"]"</f>
        <v>[5,6]</v>
      </c>
      <c r="U91" t="str">
        <f>"[["&amp;VLOOKUP($N91,[2]材料辅助表!$H$27:$L$35,2,FALSE)&amp;","&amp;[2]材料辅助表!I$38&amp;"]]"</f>
        <v>[[301102,1]]</v>
      </c>
      <c r="V91" t="str">
        <f>"[["&amp;VLOOKUP($N91,[2]材料辅助表!$H$27:$L$35,3,FALSE)&amp;","&amp;[2]材料辅助表!I$39&amp;"]]"</f>
        <v>[[301202,3]]</v>
      </c>
      <c r="W91" t="str">
        <f>"[["&amp;VLOOKUP($Q91,[2]材料辅助表!$H$27:$L$35,4,FALSE)&amp;","&amp;[2]材料辅助表!L$40&amp;"],["&amp;VLOOKUP($N91,[2]材料辅助表!$H$27:$L$35,4,FALSE)&amp;","&amp;[2]材料辅助表!I$40&amp;"]]"</f>
        <v>[[301307,1],[301302,5]]</v>
      </c>
      <c r="X91" t="str">
        <f>"[["&amp;VLOOKUP($Q91,[2]材料辅助表!$H$27:$L$35,5,FALSE)&amp;","&amp;[2]材料辅助表!L$41&amp;"],["&amp;VLOOKUP($N91,[2]材料辅助表!$H$27:$L$35,5,FALSE)&amp;","&amp;[2]材料辅助表!I$41&amp;"]]"</f>
        <v>[[301407,2],[301402,8]]</v>
      </c>
      <c r="Y91" t="str">
        <f>"[["&amp;VLOOKUP($Q91,[2]材料辅助表!$H$27:$M$35,6,FALSE)&amp;","&amp;[2]材料辅助表!L$42&amp;"],["&amp;VLOOKUP($N91,[2]材料辅助表!$H$27:$M$35,6,FALSE)&amp;","&amp;[2]材料辅助表!I$42&amp;"],["&amp;VLOOKUP($O91,[2]材料辅助表!$H$27:$M$35,5,FALSE)&amp;","&amp;[2]材料辅助表!J$42&amp;"]]"</f>
        <v>[[301507,3],[301502,10],[301401,3]]</v>
      </c>
      <c r="Z91" t="str">
        <f>"[["&amp;VLOOKUP($Q91,[2]材料辅助表!$H$27:$N$35,7,FALSE)&amp;","&amp;[2]材料辅助表!L$43&amp;"],["&amp;VLOOKUP($N91,[2]材料辅助表!$H$27:$N$35,7,FALSE)&amp;","&amp;[2]材料辅助表!I$43&amp;"],["&amp;VLOOKUP($O91,[2]材料辅助表!$H$27:$N$35,6,FALSE)&amp;","&amp;[2]材料辅助表!J$43&amp;"]]"</f>
        <v>[[301607,5],[301602,15],[301501,5]]</v>
      </c>
      <c r="AA91" t="str">
        <f>"[["&amp;VLOOKUP($Q91,[2]材料辅助表!$H$27:$O$35,8,FALSE)&amp;","&amp;[2]材料辅助表!L$44&amp;"],["&amp;VLOOKUP($N91,[2]材料辅助表!$H$27:$O$35,8,FALSE)&amp;","&amp;[2]材料辅助表!I$44&amp;"],["&amp;VLOOKUP($O91,[2]材料辅助表!$H$27:$O$35,8,FALSE)&amp;","&amp;[2]材料辅助表!J$44&amp;"],["&amp;VLOOKUP($P91,[2]材料辅助表!$H$27:$P$35,7,FALSE)&amp;","&amp;[2]材料辅助表!K$44&amp;"]]"</f>
        <v>[[301707,8],[301702,10],[301701,10],[301603,5]]</v>
      </c>
      <c r="AB91" t="str">
        <f>"[["&amp;VLOOKUP($Q91,[2]材料辅助表!$H$27:$P$35,9,FALSE)&amp;","&amp;[2]材料辅助表!L$45&amp;"],["&amp;VLOOKUP($N91,[2]材料辅助表!$H$27:$P$35,9,FALSE)&amp;","&amp;[2]材料辅助表!I$45&amp;"],["&amp;VLOOKUP($O91,[2]材料辅助表!$H$27:$P$35,9,FALSE)&amp;","&amp;[2]材料辅助表!J$45&amp;"],["&amp;VLOOKUP($P91,[2]材料辅助表!$H$27:$P$35,8,FALSE)&amp;","&amp;[2]材料辅助表!K$45&amp;"]]"</f>
        <v>[[301807,10],[301802,15],[301801,15],[301703,8]]</v>
      </c>
      <c r="AC91" t="str">
        <f>"[["&amp;VLOOKUP($Q91,[2]材料辅助表!$H$27:$Q$35,10,FALSE)&amp;","&amp;[2]材料辅助表!L$46&amp;"],["&amp;VLOOKUP($N91,[2]材料辅助表!$H$27:$Q$35,10,FALSE)&amp;","&amp;[2]材料辅助表!I$46&amp;"],["&amp;VLOOKUP($O91,[2]材料辅助表!$H$27:$Q$35,10,FALSE)&amp;","&amp;[2]材料辅助表!J$46&amp;"],["&amp;VLOOKUP($P91,[2]材料辅助表!$H$27:$Q$35,9,FALSE)&amp;","&amp;[2]材料辅助表!K$46&amp;"]]"</f>
        <v>[[301907,12],[301902,18],[301901,18],[301803,10]]</v>
      </c>
      <c r="AD91" t="str">
        <f>"[["&amp;VLOOKUP($Q91,[2]材料辅助表!$H$27:$R$35,11,FALSE)&amp;","&amp;[2]材料辅助表!L$47&amp;"],["&amp;VLOOKUP($N91,[2]材料辅助表!$H$27:$R$35,11,FALSE)&amp;","&amp;[2]材料辅助表!I$47&amp;"],["&amp;VLOOKUP($O91,[2]材料辅助表!$H$27:$R$35,11,FALSE)&amp;","&amp;[2]材料辅助表!J$47&amp;"],["&amp;VLOOKUP($P91,[2]材料辅助表!$H$27:$R$35,10,FALSE)&amp;","&amp;[2]材料辅助表!K$47&amp;"]]"</f>
        <v>[[302007,15],[302002,25],[302001,25],[301903,12]]</v>
      </c>
      <c r="AE91" t="str">
        <f>"[["&amp;VLOOKUP($Q91,[2]材料辅助表!$H$27:$S$35,12,FALSE)&amp;","&amp;[2]材料辅助表!L$48&amp;"],["&amp;VLOOKUP($N91,[2]材料辅助表!$H$27:$S$35,12,FALSE)&amp;","&amp;[2]材料辅助表!I$48&amp;"],["&amp;VLOOKUP($O91,[2]材料辅助表!$H$27:$S$35,12,FALSE)&amp;","&amp;[2]材料辅助表!J$48&amp;"],["&amp;VLOOKUP($P91,[2]材料辅助表!$H$27:$S$35,11,FALSE)&amp;","&amp;[2]材料辅助表!K$48&amp;"]]"</f>
        <v>[[302107,18],[302102,30],[302101,30],[302003,15]]</v>
      </c>
      <c r="AF91" t="str">
        <f>"[["&amp;VLOOKUP($Q91,[2]材料辅助表!$H$27:$V$35,13,FALSE)&amp;","&amp;[2]材料辅助表!L$49&amp;"],["&amp;VLOOKUP($N91,[2]材料辅助表!$H$27:$V$35,13,FALSE)&amp;","&amp;[2]材料辅助表!I$49&amp;"],["&amp;VLOOKUP($O91,[2]材料辅助表!$H$27:$V$35,13,FALSE)&amp;","&amp;[2]材料辅助表!J$49&amp;"],["&amp;VLOOKUP($P91,[2]材料辅助表!$H$27:$V$35,12,FALSE)&amp;","&amp;[2]材料辅助表!K$49&amp;"]]"</f>
        <v>[[302207,21],[302202,35],[302201,35],[302103,18]]</v>
      </c>
      <c r="AG91" t="str">
        <f>"[["&amp;VLOOKUP($Q91,[2]材料辅助表!$H$27:$V$35,14,FALSE)&amp;","&amp;[2]材料辅助表!L$50&amp;"],["&amp;VLOOKUP($N91,[2]材料辅助表!$H$27:$V$35,14,FALSE)&amp;","&amp;[2]材料辅助表!I$50&amp;"],["&amp;VLOOKUP($O91,[2]材料辅助表!$H$27:$V$35,14,FALSE)&amp;","&amp;[2]材料辅助表!J$50&amp;"],["&amp;VLOOKUP($P91,[2]材料辅助表!$H$27:$V$35,13,FALSE)&amp;","&amp;[2]材料辅助表!K$50&amp;"]]"</f>
        <v>[[302307,24],[302302,40],[302301,40],[302203,25]]</v>
      </c>
      <c r="AH91" t="str">
        <f>"[["&amp;VLOOKUP($Q91,[2]材料辅助表!$H$27:$V$35,15,FALSE)&amp;","&amp;[2]材料辅助表!L$51&amp;"],["&amp;VLOOKUP($N91,[2]材料辅助表!$H$27:$V$35,15,FALSE)&amp;","&amp;[2]材料辅助表!I$51&amp;"],["&amp;VLOOKUP($O91,[2]材料辅助表!$H$27:$V$35,15,FALSE)&amp;","&amp;[2]材料辅助表!J$51&amp;"],["&amp;VLOOKUP($P91,[2]材料辅助表!$H$27:$V$35,14,FALSE)&amp;","&amp;[2]材料辅助表!K$51&amp;"]]"</f>
        <v>[[302407,27],[302402,45],[302401,45],[302303,30]]</v>
      </c>
      <c r="AI91" s="202" t="s">
        <v>15822</v>
      </c>
      <c r="AJ91" s="263" t="s">
        <v>11979</v>
      </c>
      <c r="AK91" s="263" t="s">
        <v>11979</v>
      </c>
      <c r="AL91" s="263" t="s">
        <v>11979</v>
      </c>
    </row>
    <row r="92" spans="1:38" ht="15" thickBot="1">
      <c r="A92">
        <v>3063</v>
      </c>
      <c r="B92" s="259" t="s">
        <v>15996</v>
      </c>
      <c r="C92" s="55" t="s">
        <v>15992</v>
      </c>
      <c r="D92" t="str">
        <f t="shared" si="2"/>
        <v>e_3063</v>
      </c>
      <c r="E92" t="s">
        <v>15997</v>
      </c>
      <c r="F92" t="str">
        <f t="shared" si="3"/>
        <v>NAME_3063</v>
      </c>
      <c r="G92" t="s">
        <v>11978</v>
      </c>
      <c r="H92">
        <v>3</v>
      </c>
      <c r="I92">
        <f>VLOOKUP(C92,'[2]怪兽属性表（不能直接调整）'!$A$2:$E$37,VLOOKUP([2]equipment!G92,[2]材料辅助表!$I$13:$K$16,3,FALSE),FALSE)</f>
        <v>11.58</v>
      </c>
      <c r="J92" t="str">
        <f>"["&amp;I92*[2]材料辅助表!$S$5&amp;","&amp;I92*[2]材料辅助表!$S$6&amp;","&amp;I92*[2]材料辅助表!$S$7&amp;","&amp;I92*[2]材料辅助表!$S$8&amp;","&amp;I92*[2]材料辅助表!$S$9&amp;","&amp;I92*[2]材料辅助表!$S$10&amp;","&amp;I92*[2]材料辅助表!$S$11&amp;","&amp;I92*[2]材料辅助表!$S$12&amp;","&amp;I92*[2]材料辅助表!$S$13&amp;","&amp;I92*[2]材料辅助表!$S$14&amp;","&amp;I92*[2]材料辅助表!$S$15&amp;","&amp;I92*[2]材料辅助表!$S$16&amp;","&amp;I92*[2]材料辅助表!$S$17&amp;","&amp;I92*[2]材料辅助表!$S$18&amp;","&amp;I92*[2]材料辅助表!$S$19&amp;"]"</f>
        <v>[3.474,4.053,4.632,5.211,5.79,6.369,6.948,7.527,8.106,8.685,9.264,9.843,10.422,11.001,11.58]</v>
      </c>
      <c r="K92">
        <v>7</v>
      </c>
      <c r="L92">
        <f>VLOOKUP(C92,'[2]怪兽属性表（不能直接调整）'!$A$2:$E$37,4,FALSE)</f>
        <v>2.5</v>
      </c>
      <c r="M92" t="str">
        <f>"["&amp;L92*[2]材料辅助表!$U$5&amp;","&amp;L92*[2]材料辅助表!$U$6&amp;","&amp;L92*[2]材料辅助表!$U$7&amp;","&amp;L92*[2]材料辅助表!$U$8&amp;","&amp;L92*[2]材料辅助表!$U$9&amp;","&amp;L92*[2]材料辅助表!$U$10&amp;","&amp;L92*[2]材料辅助表!$U$11&amp;","&amp;L92*[2]材料辅助表!$U$12&amp;","&amp;L92*[2]材料辅助表!$U$13&amp;","&amp;L92*[2]材料辅助表!$U$14&amp;","&amp;L92*[2]材料辅助表!$U$15&amp;","&amp;L92*[2]材料辅助表!$U$16&amp;","&amp;L92*[2]材料辅助表!$U$17&amp;","&amp;L92*[2]材料辅助表!$U$18&amp;","&amp;L92*[2]材料辅助表!$U$19&amp;"]"</f>
        <v>[0.375,0.4375,0.5,0.5625,0.625,0.6875,0.75,0.8125,0.875,0.9375,1,1.0625,1.125,1.1875,1.25]</v>
      </c>
      <c r="N92" s="271">
        <v>5</v>
      </c>
      <c r="O92" s="202">
        <v>4</v>
      </c>
      <c r="P92" s="265">
        <v>2</v>
      </c>
      <c r="Q92" t="s">
        <v>15792</v>
      </c>
      <c r="R92" t="str">
        <f>"["&amp;VLOOKUP(AJ92,[2]特殊属性调整!$B$18:$D$25,3,FALSE)&amp;","&amp;VLOOKUP(AJ92,[2]特殊属性调整!$B$18:$D$25,2,FALSE)&amp;"]"</f>
        <v>[2,3]</v>
      </c>
      <c r="S92" t="str">
        <f>"["&amp;VLOOKUP(AK92,[2]特殊属性调整!$B$18:$D$25,3,FALSE)&amp;","&amp;VLOOKUP(AK92,[2]特殊属性调整!$B$18:$D$25,2,FALSE)*1.5&amp;"]"</f>
        <v>[2,4.5]</v>
      </c>
      <c r="T92" t="str">
        <f>"["&amp;VLOOKUP(AL92,[2]特殊属性调整!$B$18:$D$25,3,FALSE)&amp;","&amp;VLOOKUP(AL92,[2]特殊属性调整!$B$18:$D$25,2,FALSE)*2&amp;"]"</f>
        <v>[2,6]</v>
      </c>
      <c r="U92" t="str">
        <f>"[["&amp;VLOOKUP($N92,[2]材料辅助表!$H$27:$L$35,2,FALSE)&amp;","&amp;[2]材料辅助表!I$38&amp;"]]"</f>
        <v>[[301105,1]]</v>
      </c>
      <c r="V92" t="str">
        <f>"[["&amp;VLOOKUP($N92,[2]材料辅助表!$H$27:$L$35,3,FALSE)&amp;","&amp;[2]材料辅助表!I$39&amp;"]]"</f>
        <v>[[301205,3]]</v>
      </c>
      <c r="W92" t="str">
        <f>"[["&amp;VLOOKUP($Q92,[2]材料辅助表!$H$27:$L$35,4,FALSE)&amp;","&amp;[2]材料辅助表!L$40&amp;"],["&amp;VLOOKUP($N92,[2]材料辅助表!$H$27:$L$35,4,FALSE)&amp;","&amp;[2]材料辅助表!I$40&amp;"]]"</f>
        <v>[[301307,1],[301305,5]]</v>
      </c>
      <c r="X92" t="str">
        <f>"[["&amp;VLOOKUP($Q92,[2]材料辅助表!$H$27:$L$35,5,FALSE)&amp;","&amp;[2]材料辅助表!L$41&amp;"],["&amp;VLOOKUP($N92,[2]材料辅助表!$H$27:$L$35,5,FALSE)&amp;","&amp;[2]材料辅助表!I$41&amp;"]]"</f>
        <v>[[301407,2],[301405,8]]</v>
      </c>
      <c r="Y92" t="str">
        <f>"[["&amp;VLOOKUP($Q92,[2]材料辅助表!$H$27:$M$35,6,FALSE)&amp;","&amp;[2]材料辅助表!L$42&amp;"],["&amp;VLOOKUP($N92,[2]材料辅助表!$H$27:$M$35,6,FALSE)&amp;","&amp;[2]材料辅助表!I$42&amp;"],["&amp;VLOOKUP($O92,[2]材料辅助表!$H$27:$M$35,5,FALSE)&amp;","&amp;[2]材料辅助表!J$42&amp;"]]"</f>
        <v>[[301507,3],[301505,10],[301404,3]]</v>
      </c>
      <c r="Z92" t="str">
        <f>"[["&amp;VLOOKUP($Q92,[2]材料辅助表!$H$27:$N$35,7,FALSE)&amp;","&amp;[2]材料辅助表!L$43&amp;"],["&amp;VLOOKUP($N92,[2]材料辅助表!$H$27:$N$35,7,FALSE)&amp;","&amp;[2]材料辅助表!I$43&amp;"],["&amp;VLOOKUP($O92,[2]材料辅助表!$H$27:$N$35,6,FALSE)&amp;","&amp;[2]材料辅助表!J$43&amp;"]]"</f>
        <v>[[301607,5],[301605,15],[301504,5]]</v>
      </c>
      <c r="AA92" t="str">
        <f>"[["&amp;VLOOKUP($Q92,[2]材料辅助表!$H$27:$O$35,8,FALSE)&amp;","&amp;[2]材料辅助表!L$44&amp;"],["&amp;VLOOKUP($N92,[2]材料辅助表!$H$27:$O$35,8,FALSE)&amp;","&amp;[2]材料辅助表!I$44&amp;"],["&amp;VLOOKUP($O92,[2]材料辅助表!$H$27:$O$35,8,FALSE)&amp;","&amp;[2]材料辅助表!J$44&amp;"],["&amp;VLOOKUP($P92,[2]材料辅助表!$H$27:$P$35,7,FALSE)&amp;","&amp;[2]材料辅助表!K$44&amp;"]]"</f>
        <v>[[301707,8],[301705,10],[301704,10],[301602,5]]</v>
      </c>
      <c r="AB92" t="str">
        <f>"[["&amp;VLOOKUP($Q92,[2]材料辅助表!$H$27:$P$35,9,FALSE)&amp;","&amp;[2]材料辅助表!L$45&amp;"],["&amp;VLOOKUP($N92,[2]材料辅助表!$H$27:$P$35,9,FALSE)&amp;","&amp;[2]材料辅助表!I$45&amp;"],["&amp;VLOOKUP($O92,[2]材料辅助表!$H$27:$P$35,9,FALSE)&amp;","&amp;[2]材料辅助表!J$45&amp;"],["&amp;VLOOKUP($P92,[2]材料辅助表!$H$27:$P$35,8,FALSE)&amp;","&amp;[2]材料辅助表!K$45&amp;"]]"</f>
        <v>[[301807,10],[301805,15],[301804,15],[301702,8]]</v>
      </c>
      <c r="AC92" t="str">
        <f>"[["&amp;VLOOKUP($Q92,[2]材料辅助表!$H$27:$Q$35,10,FALSE)&amp;","&amp;[2]材料辅助表!L$46&amp;"],["&amp;VLOOKUP($N92,[2]材料辅助表!$H$27:$Q$35,10,FALSE)&amp;","&amp;[2]材料辅助表!I$46&amp;"],["&amp;VLOOKUP($O92,[2]材料辅助表!$H$27:$Q$35,10,FALSE)&amp;","&amp;[2]材料辅助表!J$46&amp;"],["&amp;VLOOKUP($P92,[2]材料辅助表!$H$27:$Q$35,9,FALSE)&amp;","&amp;[2]材料辅助表!K$46&amp;"]]"</f>
        <v>[[301907,12],[301905,18],[301904,18],[301802,10]]</v>
      </c>
      <c r="AD92" t="str">
        <f>"[["&amp;VLOOKUP($Q92,[2]材料辅助表!$H$27:$R$35,11,FALSE)&amp;","&amp;[2]材料辅助表!L$47&amp;"],["&amp;VLOOKUP($N92,[2]材料辅助表!$H$27:$R$35,11,FALSE)&amp;","&amp;[2]材料辅助表!I$47&amp;"],["&amp;VLOOKUP($O92,[2]材料辅助表!$H$27:$R$35,11,FALSE)&amp;","&amp;[2]材料辅助表!J$47&amp;"],["&amp;VLOOKUP($P92,[2]材料辅助表!$H$27:$R$35,10,FALSE)&amp;","&amp;[2]材料辅助表!K$47&amp;"]]"</f>
        <v>[[302007,15],[302005,25],[302004,25],[301902,12]]</v>
      </c>
      <c r="AE92" t="str">
        <f>"[["&amp;VLOOKUP($Q92,[2]材料辅助表!$H$27:$S$35,12,FALSE)&amp;","&amp;[2]材料辅助表!L$48&amp;"],["&amp;VLOOKUP($N92,[2]材料辅助表!$H$27:$S$35,12,FALSE)&amp;","&amp;[2]材料辅助表!I$48&amp;"],["&amp;VLOOKUP($O92,[2]材料辅助表!$H$27:$S$35,12,FALSE)&amp;","&amp;[2]材料辅助表!J$48&amp;"],["&amp;VLOOKUP($P92,[2]材料辅助表!$H$27:$S$35,11,FALSE)&amp;","&amp;[2]材料辅助表!K$48&amp;"]]"</f>
        <v>[[302107,18],[302105,30],[302104,30],[302002,15]]</v>
      </c>
      <c r="AF92" t="str">
        <f>"[["&amp;VLOOKUP($Q92,[2]材料辅助表!$H$27:$V$35,13,FALSE)&amp;","&amp;[2]材料辅助表!L$49&amp;"],["&amp;VLOOKUP($N92,[2]材料辅助表!$H$27:$V$35,13,FALSE)&amp;","&amp;[2]材料辅助表!I$49&amp;"],["&amp;VLOOKUP($O92,[2]材料辅助表!$H$27:$V$35,13,FALSE)&amp;","&amp;[2]材料辅助表!J$49&amp;"],["&amp;VLOOKUP($P92,[2]材料辅助表!$H$27:$V$35,12,FALSE)&amp;","&amp;[2]材料辅助表!K$49&amp;"]]"</f>
        <v>[[302207,21],[302205,35],[302204,35],[302102,18]]</v>
      </c>
      <c r="AG92" t="str">
        <f>"[["&amp;VLOOKUP($Q92,[2]材料辅助表!$H$27:$V$35,14,FALSE)&amp;","&amp;[2]材料辅助表!L$50&amp;"],["&amp;VLOOKUP($N92,[2]材料辅助表!$H$27:$V$35,14,FALSE)&amp;","&amp;[2]材料辅助表!I$50&amp;"],["&amp;VLOOKUP($O92,[2]材料辅助表!$H$27:$V$35,14,FALSE)&amp;","&amp;[2]材料辅助表!J$50&amp;"],["&amp;VLOOKUP($P92,[2]材料辅助表!$H$27:$V$35,13,FALSE)&amp;","&amp;[2]材料辅助表!K$50&amp;"]]"</f>
        <v>[[302307,24],[302305,40],[302304,40],[302202,25]]</v>
      </c>
      <c r="AH92" t="str">
        <f>"[["&amp;VLOOKUP($Q92,[2]材料辅助表!$H$27:$V$35,15,FALSE)&amp;","&amp;[2]材料辅助表!L$51&amp;"],["&amp;VLOOKUP($N92,[2]材料辅助表!$H$27:$V$35,15,FALSE)&amp;","&amp;[2]材料辅助表!I$51&amp;"],["&amp;VLOOKUP($O92,[2]材料辅助表!$H$27:$V$35,15,FALSE)&amp;","&amp;[2]材料辅助表!J$51&amp;"],["&amp;VLOOKUP($P92,[2]材料辅助表!$H$27:$V$35,14,FALSE)&amp;","&amp;[2]材料辅助表!K$51&amp;"]]"</f>
        <v>[[302407,27],[302405,45],[302404,45],[302302,30]]</v>
      </c>
      <c r="AI92" s="202" t="s">
        <v>15825</v>
      </c>
      <c r="AJ92" s="263" t="s">
        <v>11978</v>
      </c>
      <c r="AK92" s="263" t="s">
        <v>11978</v>
      </c>
      <c r="AL92" s="263" t="s">
        <v>11978</v>
      </c>
    </row>
    <row r="93" spans="1:38" ht="15" thickBot="1">
      <c r="A93">
        <v>3064</v>
      </c>
      <c r="B93" s="259" t="s">
        <v>15998</v>
      </c>
      <c r="C93" s="55" t="s">
        <v>15992</v>
      </c>
      <c r="D93" t="str">
        <f t="shared" si="2"/>
        <v>e_3064</v>
      </c>
      <c r="E93" t="s">
        <v>15999</v>
      </c>
      <c r="F93" t="str">
        <f t="shared" si="3"/>
        <v>NAME_3064</v>
      </c>
      <c r="G93" t="s">
        <v>11979</v>
      </c>
      <c r="H93">
        <v>6</v>
      </c>
      <c r="I93">
        <f>VLOOKUP(C93,'[2]怪兽属性表（不能直接调整）'!$A$2:$E$37,VLOOKUP([2]equipment!G93,[2]材料辅助表!$I$13:$K$16,3,FALSE),FALSE)</f>
        <v>91</v>
      </c>
      <c r="J93" t="str">
        <f>"["&amp;I93*[2]材料辅助表!$S$5&amp;","&amp;I93*[2]材料辅助表!$S$6&amp;","&amp;I93*[2]材料辅助表!$S$7&amp;","&amp;I93*[2]材料辅助表!$S$8&amp;","&amp;I93*[2]材料辅助表!$S$9&amp;","&amp;I93*[2]材料辅助表!$S$10&amp;","&amp;I93*[2]材料辅助表!$S$11&amp;","&amp;I93*[2]材料辅助表!$S$12&amp;","&amp;I93*[2]材料辅助表!$S$13&amp;","&amp;I93*[2]材料辅助表!$S$14&amp;","&amp;I93*[2]材料辅助表!$S$15&amp;","&amp;I93*[2]材料辅助表!$S$16&amp;","&amp;I93*[2]材料辅助表!$S$17&amp;","&amp;I93*[2]材料辅助表!$S$18&amp;","&amp;I93*[2]材料辅助表!$S$19&amp;"]"</f>
        <v>[27.3,31.85,36.4,40.95,45.5,50.05,54.6,59.15,63.7,68.25,72.8,77.35,81.9,86.45,91]</v>
      </c>
      <c r="K93">
        <v>7</v>
      </c>
      <c r="L93">
        <f>VLOOKUP(C93,'[2]怪兽属性表（不能直接调整）'!$A$2:$E$37,4,FALSE)</f>
        <v>2.5</v>
      </c>
      <c r="M93" t="str">
        <f>"["&amp;L93*[2]材料辅助表!$U$5&amp;","&amp;L93*[2]材料辅助表!$U$6&amp;","&amp;L93*[2]材料辅助表!$U$7&amp;","&amp;L93*[2]材料辅助表!$U$8&amp;","&amp;L93*[2]材料辅助表!$U$9&amp;","&amp;L93*[2]材料辅助表!$U$10&amp;","&amp;L93*[2]材料辅助表!$U$11&amp;","&amp;L93*[2]材料辅助表!$U$12&amp;","&amp;L93*[2]材料辅助表!$U$13&amp;","&amp;L93*[2]材料辅助表!$U$14&amp;","&amp;L93*[2]材料辅助表!$U$15&amp;","&amp;L93*[2]材料辅助表!$U$16&amp;","&amp;L93*[2]材料辅助表!$U$17&amp;","&amp;L93*[2]材料辅助表!$U$18&amp;","&amp;L93*[2]材料辅助表!$U$19&amp;"]"</f>
        <v>[0.375,0.4375,0.5,0.5625,0.625,0.6875,0.75,0.8125,0.875,0.9375,1,1.0625,1.125,1.1875,1.25]</v>
      </c>
      <c r="N93" s="266">
        <v>6</v>
      </c>
      <c r="O93" s="267">
        <v>3</v>
      </c>
      <c r="P93" s="268">
        <v>4</v>
      </c>
      <c r="Q93" t="s">
        <v>15792</v>
      </c>
      <c r="R93" t="str">
        <f>"["&amp;VLOOKUP(AJ93,[2]特殊属性调整!$B$18:$D$25,3,FALSE)&amp;","&amp;VLOOKUP(AJ93,[2]特殊属性调整!$B$18:$D$25,2,FALSE)&amp;"]"</f>
        <v>[5,3]</v>
      </c>
      <c r="S93" t="str">
        <f>"["&amp;VLOOKUP(AK93,[2]特殊属性调整!$B$18:$D$25,3,FALSE)&amp;","&amp;VLOOKUP(AK93,[2]特殊属性调整!$B$18:$D$25,2,FALSE)*1.5&amp;"]"</f>
        <v>[5,4.5]</v>
      </c>
      <c r="T93" t="str">
        <f>"["&amp;VLOOKUP(AL93,[2]特殊属性调整!$B$18:$D$25,3,FALSE)&amp;","&amp;VLOOKUP(AL93,[2]特殊属性调整!$B$18:$D$25,2,FALSE)*2&amp;"]"</f>
        <v>[5,6]</v>
      </c>
      <c r="U93" t="str">
        <f>"[["&amp;VLOOKUP($N93,[2]材料辅助表!$H$27:$L$35,2,FALSE)&amp;","&amp;[2]材料辅助表!I$38&amp;"]]"</f>
        <v>[[301106,1]]</v>
      </c>
      <c r="V93" t="str">
        <f>"[["&amp;VLOOKUP($N93,[2]材料辅助表!$H$27:$L$35,3,FALSE)&amp;","&amp;[2]材料辅助表!I$39&amp;"]]"</f>
        <v>[[301206,3]]</v>
      </c>
      <c r="W93" t="str">
        <f>"[["&amp;VLOOKUP($Q93,[2]材料辅助表!$H$27:$L$35,4,FALSE)&amp;","&amp;[2]材料辅助表!L$40&amp;"],["&amp;VLOOKUP($N93,[2]材料辅助表!$H$27:$L$35,4,FALSE)&amp;","&amp;[2]材料辅助表!I$40&amp;"]]"</f>
        <v>[[301307,1],[301306,5]]</v>
      </c>
      <c r="X93" t="str">
        <f>"[["&amp;VLOOKUP($Q93,[2]材料辅助表!$H$27:$L$35,5,FALSE)&amp;","&amp;[2]材料辅助表!L$41&amp;"],["&amp;VLOOKUP($N93,[2]材料辅助表!$H$27:$L$35,5,FALSE)&amp;","&amp;[2]材料辅助表!I$41&amp;"]]"</f>
        <v>[[301407,2],[301406,8]]</v>
      </c>
      <c r="Y93" t="str">
        <f>"[["&amp;VLOOKUP($Q93,[2]材料辅助表!$H$27:$M$35,6,FALSE)&amp;","&amp;[2]材料辅助表!L$42&amp;"],["&amp;VLOOKUP($N93,[2]材料辅助表!$H$27:$M$35,6,FALSE)&amp;","&amp;[2]材料辅助表!I$42&amp;"],["&amp;VLOOKUP($O93,[2]材料辅助表!$H$27:$M$35,5,FALSE)&amp;","&amp;[2]材料辅助表!J$42&amp;"]]"</f>
        <v>[[301507,3],[301506,10],[301403,3]]</v>
      </c>
      <c r="Z93" t="str">
        <f>"[["&amp;VLOOKUP($Q93,[2]材料辅助表!$H$27:$N$35,7,FALSE)&amp;","&amp;[2]材料辅助表!L$43&amp;"],["&amp;VLOOKUP($N93,[2]材料辅助表!$H$27:$N$35,7,FALSE)&amp;","&amp;[2]材料辅助表!I$43&amp;"],["&amp;VLOOKUP($O93,[2]材料辅助表!$H$27:$N$35,6,FALSE)&amp;","&amp;[2]材料辅助表!J$43&amp;"]]"</f>
        <v>[[301607,5],[301606,15],[301503,5]]</v>
      </c>
      <c r="AA93" t="str">
        <f>"[["&amp;VLOOKUP($Q93,[2]材料辅助表!$H$27:$O$35,8,FALSE)&amp;","&amp;[2]材料辅助表!L$44&amp;"],["&amp;VLOOKUP($N93,[2]材料辅助表!$H$27:$O$35,8,FALSE)&amp;","&amp;[2]材料辅助表!I$44&amp;"],["&amp;VLOOKUP($O93,[2]材料辅助表!$H$27:$O$35,8,FALSE)&amp;","&amp;[2]材料辅助表!J$44&amp;"],["&amp;VLOOKUP($P93,[2]材料辅助表!$H$27:$P$35,7,FALSE)&amp;","&amp;[2]材料辅助表!K$44&amp;"]]"</f>
        <v>[[301707,8],[301706,10],[301703,10],[301604,5]]</v>
      </c>
      <c r="AB93" t="str">
        <f>"[["&amp;VLOOKUP($Q93,[2]材料辅助表!$H$27:$P$35,9,FALSE)&amp;","&amp;[2]材料辅助表!L$45&amp;"],["&amp;VLOOKUP($N93,[2]材料辅助表!$H$27:$P$35,9,FALSE)&amp;","&amp;[2]材料辅助表!I$45&amp;"],["&amp;VLOOKUP($O93,[2]材料辅助表!$H$27:$P$35,9,FALSE)&amp;","&amp;[2]材料辅助表!J$45&amp;"],["&amp;VLOOKUP($P93,[2]材料辅助表!$H$27:$P$35,8,FALSE)&amp;","&amp;[2]材料辅助表!K$45&amp;"]]"</f>
        <v>[[301807,10],[301806,15],[301803,15],[301704,8]]</v>
      </c>
      <c r="AC93" t="str">
        <f>"[["&amp;VLOOKUP($Q93,[2]材料辅助表!$H$27:$Q$35,10,FALSE)&amp;","&amp;[2]材料辅助表!L$46&amp;"],["&amp;VLOOKUP($N93,[2]材料辅助表!$H$27:$Q$35,10,FALSE)&amp;","&amp;[2]材料辅助表!I$46&amp;"],["&amp;VLOOKUP($O93,[2]材料辅助表!$H$27:$Q$35,10,FALSE)&amp;","&amp;[2]材料辅助表!J$46&amp;"],["&amp;VLOOKUP($P93,[2]材料辅助表!$H$27:$Q$35,9,FALSE)&amp;","&amp;[2]材料辅助表!K$46&amp;"]]"</f>
        <v>[[301907,12],[301906,18],[301903,18],[301804,10]]</v>
      </c>
      <c r="AD93" t="str">
        <f>"[["&amp;VLOOKUP($Q93,[2]材料辅助表!$H$27:$R$35,11,FALSE)&amp;","&amp;[2]材料辅助表!L$47&amp;"],["&amp;VLOOKUP($N93,[2]材料辅助表!$H$27:$R$35,11,FALSE)&amp;","&amp;[2]材料辅助表!I$47&amp;"],["&amp;VLOOKUP($O93,[2]材料辅助表!$H$27:$R$35,11,FALSE)&amp;","&amp;[2]材料辅助表!J$47&amp;"],["&amp;VLOOKUP($P93,[2]材料辅助表!$H$27:$R$35,10,FALSE)&amp;","&amp;[2]材料辅助表!K$47&amp;"]]"</f>
        <v>[[302007,15],[302006,25],[302003,25],[301904,12]]</v>
      </c>
      <c r="AE93" t="str">
        <f>"[["&amp;VLOOKUP($Q93,[2]材料辅助表!$H$27:$S$35,12,FALSE)&amp;","&amp;[2]材料辅助表!L$48&amp;"],["&amp;VLOOKUP($N93,[2]材料辅助表!$H$27:$S$35,12,FALSE)&amp;","&amp;[2]材料辅助表!I$48&amp;"],["&amp;VLOOKUP($O93,[2]材料辅助表!$H$27:$S$35,12,FALSE)&amp;","&amp;[2]材料辅助表!J$48&amp;"],["&amp;VLOOKUP($P93,[2]材料辅助表!$H$27:$S$35,11,FALSE)&amp;","&amp;[2]材料辅助表!K$48&amp;"]]"</f>
        <v>[[302107,18],[302106,30],[302103,30],[302004,15]]</v>
      </c>
      <c r="AF93" t="str">
        <f>"[["&amp;VLOOKUP($Q93,[2]材料辅助表!$H$27:$V$35,13,FALSE)&amp;","&amp;[2]材料辅助表!L$49&amp;"],["&amp;VLOOKUP($N93,[2]材料辅助表!$H$27:$V$35,13,FALSE)&amp;","&amp;[2]材料辅助表!I$49&amp;"],["&amp;VLOOKUP($O93,[2]材料辅助表!$H$27:$V$35,13,FALSE)&amp;","&amp;[2]材料辅助表!J$49&amp;"],["&amp;VLOOKUP($P93,[2]材料辅助表!$H$27:$V$35,12,FALSE)&amp;","&amp;[2]材料辅助表!K$49&amp;"]]"</f>
        <v>[[302207,21],[302206,35],[302203,35],[302104,18]]</v>
      </c>
      <c r="AG93" t="str">
        <f>"[["&amp;VLOOKUP($Q93,[2]材料辅助表!$H$27:$V$35,14,FALSE)&amp;","&amp;[2]材料辅助表!L$50&amp;"],["&amp;VLOOKUP($N93,[2]材料辅助表!$H$27:$V$35,14,FALSE)&amp;","&amp;[2]材料辅助表!I$50&amp;"],["&amp;VLOOKUP($O93,[2]材料辅助表!$H$27:$V$35,14,FALSE)&amp;","&amp;[2]材料辅助表!J$50&amp;"],["&amp;VLOOKUP($P93,[2]材料辅助表!$H$27:$V$35,13,FALSE)&amp;","&amp;[2]材料辅助表!K$50&amp;"]]"</f>
        <v>[[302307,24],[302306,40],[302303,40],[302204,25]]</v>
      </c>
      <c r="AH93" t="str">
        <f>"[["&amp;VLOOKUP($Q93,[2]材料辅助表!$H$27:$V$35,15,FALSE)&amp;","&amp;[2]材料辅助表!L$51&amp;"],["&amp;VLOOKUP($N93,[2]材料辅助表!$H$27:$V$35,15,FALSE)&amp;","&amp;[2]材料辅助表!I$51&amp;"],["&amp;VLOOKUP($O93,[2]材料辅助表!$H$27:$V$35,15,FALSE)&amp;","&amp;[2]材料辅助表!J$51&amp;"],["&amp;VLOOKUP($P93,[2]材料辅助表!$H$27:$V$35,14,FALSE)&amp;","&amp;[2]材料辅助表!K$51&amp;"]]"</f>
        <v>[[302407,27],[302406,45],[302403,45],[302304,30]]</v>
      </c>
      <c r="AI93" s="267" t="s">
        <v>15828</v>
      </c>
      <c r="AJ93" s="263" t="s">
        <v>11979</v>
      </c>
      <c r="AK93" s="263" t="s">
        <v>11979</v>
      </c>
      <c r="AL93" s="263" t="s">
        <v>11979</v>
      </c>
    </row>
    <row r="94" spans="1:38" ht="15" thickBot="1">
      <c r="A94">
        <v>3071</v>
      </c>
      <c r="B94" s="259" t="s">
        <v>16000</v>
      </c>
      <c r="C94" s="55" t="s">
        <v>16001</v>
      </c>
      <c r="D94" t="str">
        <f t="shared" si="2"/>
        <v>e_3071</v>
      </c>
      <c r="E94" t="s">
        <v>16002</v>
      </c>
      <c r="F94" t="str">
        <f t="shared" si="3"/>
        <v>NAME_3071</v>
      </c>
      <c r="G94" t="s">
        <v>11978</v>
      </c>
      <c r="H94">
        <v>3</v>
      </c>
      <c r="I94">
        <f>VLOOKUP(C94,'[2]怪兽属性表（不能直接调整）'!$A$2:$E$37,VLOOKUP([2]equipment!G94,[2]材料辅助表!$I$13:$K$16,3,FALSE),FALSE)</f>
        <v>75.8</v>
      </c>
      <c r="J94" t="str">
        <f>"["&amp;I94*[2]材料辅助表!$S$5&amp;","&amp;I94*[2]材料辅助表!$S$6&amp;","&amp;I94*[2]材料辅助表!$S$7&amp;","&amp;I94*[2]材料辅助表!$S$8&amp;","&amp;I94*[2]材料辅助表!$S$9&amp;","&amp;I94*[2]材料辅助表!$S$10&amp;","&amp;I94*[2]材料辅助表!$S$11&amp;","&amp;I94*[2]材料辅助表!$S$12&amp;","&amp;I94*[2]材料辅助表!$S$13&amp;","&amp;I94*[2]材料辅助表!$S$14&amp;","&amp;I94*[2]材料辅助表!$S$15&amp;","&amp;I94*[2]材料辅助表!$S$16&amp;","&amp;I94*[2]材料辅助表!$S$17&amp;","&amp;I94*[2]材料辅助表!$S$18&amp;","&amp;I94*[2]材料辅助表!$S$19&amp;"]"</f>
        <v>[22.74,26.53,30.32,34.11,37.9,41.69,45.48,49.27,53.06,56.85,60.64,64.43,68.22,72.01,75.8]</v>
      </c>
      <c r="K94">
        <v>7</v>
      </c>
      <c r="L94">
        <f>VLOOKUP(C94,'[2]怪兽属性表（不能直接调整）'!$A$2:$E$37,4,FALSE)</f>
        <v>1.8</v>
      </c>
      <c r="M94" t="str">
        <f>"["&amp;L94*[2]材料辅助表!$U$5&amp;","&amp;L94*[2]材料辅助表!$U$6&amp;","&amp;L94*[2]材料辅助表!$U$7&amp;","&amp;L94*[2]材料辅助表!$U$8&amp;","&amp;L94*[2]材料辅助表!$U$9&amp;","&amp;L94*[2]材料辅助表!$U$10&amp;","&amp;L94*[2]材料辅助表!$U$11&amp;","&amp;L94*[2]材料辅助表!$U$12&amp;","&amp;L94*[2]材料辅助表!$U$13&amp;","&amp;L94*[2]材料辅助表!$U$14&amp;","&amp;L94*[2]材料辅助表!$U$15&amp;","&amp;L94*[2]材料辅助表!$U$16&amp;","&amp;L94*[2]材料辅助表!$U$17&amp;","&amp;L94*[2]材料辅助表!$U$18&amp;","&amp;L94*[2]材料辅助表!$U$19&amp;"]"</f>
        <v>[0.27,0.315,0.36,0.405,0.45,0.495,0.54,0.585,0.63,0.675,0.72,0.765,0.81,0.855,0.9]</v>
      </c>
      <c r="N94" s="260">
        <v>1</v>
      </c>
      <c r="O94" s="261">
        <v>2</v>
      </c>
      <c r="P94" s="262">
        <v>3</v>
      </c>
      <c r="Q94" t="s">
        <v>15792</v>
      </c>
      <c r="R94" t="str">
        <f>"["&amp;VLOOKUP(AJ94,[2]特殊属性调整!$B$18:$D$25,3,FALSE)&amp;","&amp;VLOOKUP(AJ94,[2]特殊属性调整!$B$18:$D$25,2,FALSE)&amp;"]"</f>
        <v>[2,3]</v>
      </c>
      <c r="S94" t="str">
        <f>"["&amp;VLOOKUP(AK94,[2]特殊属性调整!$B$18:$D$25,3,FALSE)&amp;","&amp;VLOOKUP(AK94,[2]特殊属性调整!$B$18:$D$25,2,FALSE)*1.5&amp;"]"</f>
        <v>[2,4.5]</v>
      </c>
      <c r="T94" t="str">
        <f>"["&amp;VLOOKUP(AL97,[2]特殊属性调整!$B$18:$D$25,3,FALSE)&amp;","&amp;VLOOKUP(AL97,[2]特殊属性调整!$B$18:$D$25,2,FALSE)*2&amp;"]"</f>
        <v>[5,6]</v>
      </c>
      <c r="U94" t="str">
        <f>"[["&amp;VLOOKUP($N94,[2]材料辅助表!$H$27:$L$35,2,FALSE)&amp;","&amp;[2]材料辅助表!I$38&amp;"]]"</f>
        <v>[[301101,1]]</v>
      </c>
      <c r="V94" t="str">
        <f>"[["&amp;VLOOKUP($N94,[2]材料辅助表!$H$27:$L$35,3,FALSE)&amp;","&amp;[2]材料辅助表!I$39&amp;"]]"</f>
        <v>[[301201,3]]</v>
      </c>
      <c r="W94" t="str">
        <f>"[["&amp;VLOOKUP($Q94,[2]材料辅助表!$H$27:$L$35,4,FALSE)&amp;","&amp;[2]材料辅助表!L$40&amp;"],["&amp;VLOOKUP($N94,[2]材料辅助表!$H$27:$L$35,4,FALSE)&amp;","&amp;[2]材料辅助表!I$40&amp;"]]"</f>
        <v>[[301307,1],[301301,5]]</v>
      </c>
      <c r="X94" t="str">
        <f>"[["&amp;VLOOKUP($Q94,[2]材料辅助表!$H$27:$L$35,5,FALSE)&amp;","&amp;[2]材料辅助表!L$41&amp;"],["&amp;VLOOKUP($N94,[2]材料辅助表!$H$27:$L$35,5,FALSE)&amp;","&amp;[2]材料辅助表!I$41&amp;"]]"</f>
        <v>[[301407,2],[301401,8]]</v>
      </c>
      <c r="Y94" t="str">
        <f>"[["&amp;VLOOKUP($Q94,[2]材料辅助表!$H$27:$M$35,6,FALSE)&amp;","&amp;[2]材料辅助表!L$42&amp;"],["&amp;VLOOKUP($N94,[2]材料辅助表!$H$27:$M$35,6,FALSE)&amp;","&amp;[2]材料辅助表!I$42&amp;"],["&amp;VLOOKUP($O94,[2]材料辅助表!$H$27:$M$35,5,FALSE)&amp;","&amp;[2]材料辅助表!J$42&amp;"]]"</f>
        <v>[[301507,3],[301501,10],[301402,3]]</v>
      </c>
      <c r="Z94" t="str">
        <f>"[["&amp;VLOOKUP($Q94,[2]材料辅助表!$H$27:$N$35,7,FALSE)&amp;","&amp;[2]材料辅助表!L$43&amp;"],["&amp;VLOOKUP($N94,[2]材料辅助表!$H$27:$N$35,7,FALSE)&amp;","&amp;[2]材料辅助表!I$43&amp;"],["&amp;VLOOKUP($O94,[2]材料辅助表!$H$27:$N$35,6,FALSE)&amp;","&amp;[2]材料辅助表!J$43&amp;"]]"</f>
        <v>[[301607,5],[301601,15],[301502,5]]</v>
      </c>
      <c r="AA94" t="str">
        <f>"[["&amp;VLOOKUP($Q94,[2]材料辅助表!$H$27:$O$35,8,FALSE)&amp;","&amp;[2]材料辅助表!L$44&amp;"],["&amp;VLOOKUP($N94,[2]材料辅助表!$H$27:$O$35,8,FALSE)&amp;","&amp;[2]材料辅助表!I$44&amp;"],["&amp;VLOOKUP($O94,[2]材料辅助表!$H$27:$O$35,8,FALSE)&amp;","&amp;[2]材料辅助表!J$44&amp;"],["&amp;VLOOKUP($P94,[2]材料辅助表!$H$27:$P$35,7,FALSE)&amp;","&amp;[2]材料辅助表!K$44&amp;"]]"</f>
        <v>[[301707,8],[301701,10],[301702,10],[301603,5]]</v>
      </c>
      <c r="AB94" t="str">
        <f>"[["&amp;VLOOKUP($Q94,[2]材料辅助表!$H$27:$P$35,9,FALSE)&amp;","&amp;[2]材料辅助表!L$45&amp;"],["&amp;VLOOKUP($N94,[2]材料辅助表!$H$27:$P$35,9,FALSE)&amp;","&amp;[2]材料辅助表!I$45&amp;"],["&amp;VLOOKUP($O94,[2]材料辅助表!$H$27:$P$35,9,FALSE)&amp;","&amp;[2]材料辅助表!J$45&amp;"],["&amp;VLOOKUP($P94,[2]材料辅助表!$H$27:$P$35,8,FALSE)&amp;","&amp;[2]材料辅助表!K$45&amp;"]]"</f>
        <v>[[301807,10],[301801,15],[301802,15],[301703,8]]</v>
      </c>
      <c r="AC94" t="str">
        <f>"[["&amp;VLOOKUP($Q94,[2]材料辅助表!$H$27:$Q$35,10,FALSE)&amp;","&amp;[2]材料辅助表!L$46&amp;"],["&amp;VLOOKUP($N94,[2]材料辅助表!$H$27:$Q$35,10,FALSE)&amp;","&amp;[2]材料辅助表!I$46&amp;"],["&amp;VLOOKUP($O94,[2]材料辅助表!$H$27:$Q$35,10,FALSE)&amp;","&amp;[2]材料辅助表!J$46&amp;"],["&amp;VLOOKUP($P94,[2]材料辅助表!$H$27:$Q$35,9,FALSE)&amp;","&amp;[2]材料辅助表!K$46&amp;"]]"</f>
        <v>[[301907,12],[301901,18],[301902,18],[301803,10]]</v>
      </c>
      <c r="AD94" t="str">
        <f>"[["&amp;VLOOKUP($Q94,[2]材料辅助表!$H$27:$R$35,11,FALSE)&amp;","&amp;[2]材料辅助表!L$47&amp;"],["&amp;VLOOKUP($N94,[2]材料辅助表!$H$27:$R$35,11,FALSE)&amp;","&amp;[2]材料辅助表!I$47&amp;"],["&amp;VLOOKUP($O94,[2]材料辅助表!$H$27:$R$35,11,FALSE)&amp;","&amp;[2]材料辅助表!J$47&amp;"],["&amp;VLOOKUP($P94,[2]材料辅助表!$H$27:$R$35,10,FALSE)&amp;","&amp;[2]材料辅助表!K$47&amp;"]]"</f>
        <v>[[302007,15],[302001,25],[302002,25],[301903,12]]</v>
      </c>
      <c r="AE94" t="str">
        <f>"[["&amp;VLOOKUP($Q94,[2]材料辅助表!$H$27:$S$35,12,FALSE)&amp;","&amp;[2]材料辅助表!L$48&amp;"],["&amp;VLOOKUP($N94,[2]材料辅助表!$H$27:$S$35,12,FALSE)&amp;","&amp;[2]材料辅助表!I$48&amp;"],["&amp;VLOOKUP($O94,[2]材料辅助表!$H$27:$S$35,12,FALSE)&amp;","&amp;[2]材料辅助表!J$48&amp;"],["&amp;VLOOKUP($P94,[2]材料辅助表!$H$27:$S$35,11,FALSE)&amp;","&amp;[2]材料辅助表!K$48&amp;"]]"</f>
        <v>[[302107,18],[302101,30],[302102,30],[302003,15]]</v>
      </c>
      <c r="AF94" t="str">
        <f>"[["&amp;VLOOKUP($Q94,[2]材料辅助表!$H$27:$V$35,13,FALSE)&amp;","&amp;[2]材料辅助表!L$49&amp;"],["&amp;VLOOKUP($N94,[2]材料辅助表!$H$27:$V$35,13,FALSE)&amp;","&amp;[2]材料辅助表!I$49&amp;"],["&amp;VLOOKUP($O94,[2]材料辅助表!$H$27:$V$35,13,FALSE)&amp;","&amp;[2]材料辅助表!J$49&amp;"],["&amp;VLOOKUP($P94,[2]材料辅助表!$H$27:$V$35,12,FALSE)&amp;","&amp;[2]材料辅助表!K$49&amp;"]]"</f>
        <v>[[302207,21],[302201,35],[302202,35],[302103,18]]</v>
      </c>
      <c r="AG94" t="str">
        <f>"[["&amp;VLOOKUP($Q94,[2]材料辅助表!$H$27:$V$35,14,FALSE)&amp;","&amp;[2]材料辅助表!L$50&amp;"],["&amp;VLOOKUP($N94,[2]材料辅助表!$H$27:$V$35,14,FALSE)&amp;","&amp;[2]材料辅助表!I$50&amp;"],["&amp;VLOOKUP($O94,[2]材料辅助表!$H$27:$V$35,14,FALSE)&amp;","&amp;[2]材料辅助表!J$50&amp;"],["&amp;VLOOKUP($P94,[2]材料辅助表!$H$27:$V$35,13,FALSE)&amp;","&amp;[2]材料辅助表!K$50&amp;"]]"</f>
        <v>[[302307,24],[302301,40],[302302,40],[302203,25]]</v>
      </c>
      <c r="AH94" t="str">
        <f>"[["&amp;VLOOKUP($Q94,[2]材料辅助表!$H$27:$V$35,15,FALSE)&amp;","&amp;[2]材料辅助表!L$51&amp;"],["&amp;VLOOKUP($N94,[2]材料辅助表!$H$27:$V$35,15,FALSE)&amp;","&amp;[2]材料辅助表!I$51&amp;"],["&amp;VLOOKUP($O94,[2]材料辅助表!$H$27:$V$35,15,FALSE)&amp;","&amp;[2]材料辅助表!J$51&amp;"],["&amp;VLOOKUP($P94,[2]材料辅助表!$H$27:$V$35,14,FALSE)&amp;","&amp;[2]材料辅助表!K$51&amp;"]]"</f>
        <v>[[302407,27],[302401,45],[302402,45],[302303,30]]</v>
      </c>
      <c r="AI94" s="261" t="s">
        <v>15793</v>
      </c>
      <c r="AJ94" s="263" t="s">
        <v>11978</v>
      </c>
      <c r="AK94" s="263" t="s">
        <v>11978</v>
      </c>
      <c r="AL94" s="263" t="s">
        <v>11978</v>
      </c>
    </row>
    <row r="95" spans="1:38" ht="15" thickBot="1">
      <c r="A95">
        <v>3072</v>
      </c>
      <c r="B95" s="259" t="s">
        <v>16003</v>
      </c>
      <c r="C95" s="55" t="s">
        <v>16001</v>
      </c>
      <c r="D95" t="str">
        <f t="shared" si="2"/>
        <v>e_3072</v>
      </c>
      <c r="E95" t="s">
        <v>16004</v>
      </c>
      <c r="F95" t="str">
        <f t="shared" si="3"/>
        <v>NAME_3072</v>
      </c>
      <c r="G95" t="s">
        <v>11979</v>
      </c>
      <c r="H95">
        <v>6</v>
      </c>
      <c r="I95">
        <f>VLOOKUP(C95,'[2]怪兽属性表（不能直接调整）'!$A$2:$E$37,VLOOKUP([2]equipment!G95,[2]材料辅助表!$I$13:$K$16,3,FALSE),FALSE)</f>
        <v>577</v>
      </c>
      <c r="J95" t="str">
        <f>"["&amp;I95*[2]材料辅助表!$S$5&amp;","&amp;I95*[2]材料辅助表!$S$6&amp;","&amp;I95*[2]材料辅助表!$S$7&amp;","&amp;I95*[2]材料辅助表!$S$8&amp;","&amp;I95*[2]材料辅助表!$S$9&amp;","&amp;I95*[2]材料辅助表!$S$10&amp;","&amp;I95*[2]材料辅助表!$S$11&amp;","&amp;I95*[2]材料辅助表!$S$12&amp;","&amp;I95*[2]材料辅助表!$S$13&amp;","&amp;I95*[2]材料辅助表!$S$14&amp;","&amp;I95*[2]材料辅助表!$S$15&amp;","&amp;I95*[2]材料辅助表!$S$16&amp;","&amp;I95*[2]材料辅助表!$S$17&amp;","&amp;I95*[2]材料辅助表!$S$18&amp;","&amp;I95*[2]材料辅助表!$S$19&amp;"]"</f>
        <v>[173.1,201.95,230.8,259.65,288.5,317.35,346.2,375.05,403.9,432.75,461.6,490.45,519.3,548.15,577]</v>
      </c>
      <c r="K95">
        <v>7</v>
      </c>
      <c r="L95">
        <f>VLOOKUP(C95,'[2]怪兽属性表（不能直接调整）'!$A$2:$E$37,4,FALSE)</f>
        <v>1.8</v>
      </c>
      <c r="M95" t="str">
        <f>"["&amp;L95*[2]材料辅助表!$U$5&amp;","&amp;L95*[2]材料辅助表!$U$6&amp;","&amp;L95*[2]材料辅助表!$U$7&amp;","&amp;L95*[2]材料辅助表!$U$8&amp;","&amp;L95*[2]材料辅助表!$U$9&amp;","&amp;L95*[2]材料辅助表!$U$10&amp;","&amp;L95*[2]材料辅助表!$U$11&amp;","&amp;L95*[2]材料辅助表!$U$12&amp;","&amp;L95*[2]材料辅助表!$U$13&amp;","&amp;L95*[2]材料辅助表!$U$14&amp;","&amp;L95*[2]材料辅助表!$U$15&amp;","&amp;L95*[2]材料辅助表!$U$16&amp;","&amp;L95*[2]材料辅助表!$U$17&amp;","&amp;L95*[2]材料辅助表!$U$18&amp;","&amp;L95*[2]材料辅助表!$U$19&amp;"]"</f>
        <v>[0.27,0.315,0.36,0.405,0.45,0.495,0.54,0.585,0.63,0.675,0.72,0.765,0.81,0.855,0.9]</v>
      </c>
      <c r="N95" s="264">
        <v>2</v>
      </c>
      <c r="O95" s="202">
        <v>3</v>
      </c>
      <c r="P95" s="265">
        <v>4</v>
      </c>
      <c r="Q95" t="s">
        <v>15792</v>
      </c>
      <c r="R95" t="str">
        <f>"["&amp;VLOOKUP(AJ95,[2]特殊属性调整!$B$18:$D$25,3,FALSE)&amp;","&amp;VLOOKUP(AJ95,[2]特殊属性调整!$B$18:$D$25,2,FALSE)&amp;"]"</f>
        <v>[5,3]</v>
      </c>
      <c r="S95" t="str">
        <f>"["&amp;VLOOKUP(AK95,[2]特殊属性调整!$B$18:$D$25,3,FALSE)&amp;","&amp;VLOOKUP(AK95,[2]特殊属性调整!$B$18:$D$25,2,FALSE)*1.5&amp;"]"</f>
        <v>[5,4.5]</v>
      </c>
      <c r="T95" t="str">
        <f>"["&amp;VLOOKUP(AL95,[2]特殊属性调整!$B$18:$D$25,3,FALSE)&amp;","&amp;VLOOKUP(AL95,[2]特殊属性调整!$B$18:$D$25,2,FALSE)*2&amp;"]"</f>
        <v>[5,6]</v>
      </c>
      <c r="U95" t="str">
        <f>"[["&amp;VLOOKUP($N95,[2]材料辅助表!$H$27:$L$35,2,FALSE)&amp;","&amp;[2]材料辅助表!I$38&amp;"]]"</f>
        <v>[[301102,1]]</v>
      </c>
      <c r="V95" t="str">
        <f>"[["&amp;VLOOKUP($N95,[2]材料辅助表!$H$27:$L$35,3,FALSE)&amp;","&amp;[2]材料辅助表!I$39&amp;"]]"</f>
        <v>[[301202,3]]</v>
      </c>
      <c r="W95" t="str">
        <f>"[["&amp;VLOOKUP($Q95,[2]材料辅助表!$H$27:$L$35,4,FALSE)&amp;","&amp;[2]材料辅助表!L$40&amp;"],["&amp;VLOOKUP($N95,[2]材料辅助表!$H$27:$L$35,4,FALSE)&amp;","&amp;[2]材料辅助表!I$40&amp;"]]"</f>
        <v>[[301307,1],[301302,5]]</v>
      </c>
      <c r="X95" t="str">
        <f>"[["&amp;VLOOKUP($Q95,[2]材料辅助表!$H$27:$L$35,5,FALSE)&amp;","&amp;[2]材料辅助表!L$41&amp;"],["&amp;VLOOKUP($N95,[2]材料辅助表!$H$27:$L$35,5,FALSE)&amp;","&amp;[2]材料辅助表!I$41&amp;"]]"</f>
        <v>[[301407,2],[301402,8]]</v>
      </c>
      <c r="Y95" t="str">
        <f>"[["&amp;VLOOKUP($Q95,[2]材料辅助表!$H$27:$M$35,6,FALSE)&amp;","&amp;[2]材料辅助表!L$42&amp;"],["&amp;VLOOKUP($N95,[2]材料辅助表!$H$27:$M$35,6,FALSE)&amp;","&amp;[2]材料辅助表!I$42&amp;"],["&amp;VLOOKUP($O95,[2]材料辅助表!$H$27:$M$35,5,FALSE)&amp;","&amp;[2]材料辅助表!J$42&amp;"]]"</f>
        <v>[[301507,3],[301502,10],[301403,3]]</v>
      </c>
      <c r="Z95" t="str">
        <f>"[["&amp;VLOOKUP($Q95,[2]材料辅助表!$H$27:$N$35,7,FALSE)&amp;","&amp;[2]材料辅助表!L$43&amp;"],["&amp;VLOOKUP($N95,[2]材料辅助表!$H$27:$N$35,7,FALSE)&amp;","&amp;[2]材料辅助表!I$43&amp;"],["&amp;VLOOKUP($O95,[2]材料辅助表!$H$27:$N$35,6,FALSE)&amp;","&amp;[2]材料辅助表!J$43&amp;"]]"</f>
        <v>[[301607,5],[301602,15],[301503,5]]</v>
      </c>
      <c r="AA95" t="str">
        <f>"[["&amp;VLOOKUP($Q95,[2]材料辅助表!$H$27:$O$35,8,FALSE)&amp;","&amp;[2]材料辅助表!L$44&amp;"],["&amp;VLOOKUP($N95,[2]材料辅助表!$H$27:$O$35,8,FALSE)&amp;","&amp;[2]材料辅助表!I$44&amp;"],["&amp;VLOOKUP($O95,[2]材料辅助表!$H$27:$O$35,8,FALSE)&amp;","&amp;[2]材料辅助表!J$44&amp;"],["&amp;VLOOKUP($P95,[2]材料辅助表!$H$27:$P$35,7,FALSE)&amp;","&amp;[2]材料辅助表!K$44&amp;"]]"</f>
        <v>[[301707,8],[301702,10],[301703,10],[301604,5]]</v>
      </c>
      <c r="AB95" t="str">
        <f>"[["&amp;VLOOKUP($Q95,[2]材料辅助表!$H$27:$P$35,9,FALSE)&amp;","&amp;[2]材料辅助表!L$45&amp;"],["&amp;VLOOKUP($N95,[2]材料辅助表!$H$27:$P$35,9,FALSE)&amp;","&amp;[2]材料辅助表!I$45&amp;"],["&amp;VLOOKUP($O95,[2]材料辅助表!$H$27:$P$35,9,FALSE)&amp;","&amp;[2]材料辅助表!J$45&amp;"],["&amp;VLOOKUP($P95,[2]材料辅助表!$H$27:$P$35,8,FALSE)&amp;","&amp;[2]材料辅助表!K$45&amp;"]]"</f>
        <v>[[301807,10],[301802,15],[301803,15],[301704,8]]</v>
      </c>
      <c r="AC95" t="str">
        <f>"[["&amp;VLOOKUP($Q95,[2]材料辅助表!$H$27:$Q$35,10,FALSE)&amp;","&amp;[2]材料辅助表!L$46&amp;"],["&amp;VLOOKUP($N95,[2]材料辅助表!$H$27:$Q$35,10,FALSE)&amp;","&amp;[2]材料辅助表!I$46&amp;"],["&amp;VLOOKUP($O95,[2]材料辅助表!$H$27:$Q$35,10,FALSE)&amp;","&amp;[2]材料辅助表!J$46&amp;"],["&amp;VLOOKUP($P95,[2]材料辅助表!$H$27:$Q$35,9,FALSE)&amp;","&amp;[2]材料辅助表!K$46&amp;"]]"</f>
        <v>[[301907,12],[301902,18],[301903,18],[301804,10]]</v>
      </c>
      <c r="AD95" t="str">
        <f>"[["&amp;VLOOKUP($Q95,[2]材料辅助表!$H$27:$R$35,11,FALSE)&amp;","&amp;[2]材料辅助表!L$47&amp;"],["&amp;VLOOKUP($N95,[2]材料辅助表!$H$27:$R$35,11,FALSE)&amp;","&amp;[2]材料辅助表!I$47&amp;"],["&amp;VLOOKUP($O95,[2]材料辅助表!$H$27:$R$35,11,FALSE)&amp;","&amp;[2]材料辅助表!J$47&amp;"],["&amp;VLOOKUP($P95,[2]材料辅助表!$H$27:$R$35,10,FALSE)&amp;","&amp;[2]材料辅助表!K$47&amp;"]]"</f>
        <v>[[302007,15],[302002,25],[302003,25],[301904,12]]</v>
      </c>
      <c r="AE95" t="str">
        <f>"[["&amp;VLOOKUP($Q95,[2]材料辅助表!$H$27:$S$35,12,FALSE)&amp;","&amp;[2]材料辅助表!L$48&amp;"],["&amp;VLOOKUP($N95,[2]材料辅助表!$H$27:$S$35,12,FALSE)&amp;","&amp;[2]材料辅助表!I$48&amp;"],["&amp;VLOOKUP($O95,[2]材料辅助表!$H$27:$S$35,12,FALSE)&amp;","&amp;[2]材料辅助表!J$48&amp;"],["&amp;VLOOKUP($P95,[2]材料辅助表!$H$27:$S$35,11,FALSE)&amp;","&amp;[2]材料辅助表!K$48&amp;"]]"</f>
        <v>[[302107,18],[302102,30],[302103,30],[302004,15]]</v>
      </c>
      <c r="AF95" t="str">
        <f>"[["&amp;VLOOKUP($Q95,[2]材料辅助表!$H$27:$V$35,13,FALSE)&amp;","&amp;[2]材料辅助表!L$49&amp;"],["&amp;VLOOKUP($N95,[2]材料辅助表!$H$27:$V$35,13,FALSE)&amp;","&amp;[2]材料辅助表!I$49&amp;"],["&amp;VLOOKUP($O95,[2]材料辅助表!$H$27:$V$35,13,FALSE)&amp;","&amp;[2]材料辅助表!J$49&amp;"],["&amp;VLOOKUP($P95,[2]材料辅助表!$H$27:$V$35,12,FALSE)&amp;","&amp;[2]材料辅助表!K$49&amp;"]]"</f>
        <v>[[302207,21],[302202,35],[302203,35],[302104,18]]</v>
      </c>
      <c r="AG95" t="str">
        <f>"[["&amp;VLOOKUP($Q95,[2]材料辅助表!$H$27:$V$35,14,FALSE)&amp;","&amp;[2]材料辅助表!L$50&amp;"],["&amp;VLOOKUP($N95,[2]材料辅助表!$H$27:$V$35,14,FALSE)&amp;","&amp;[2]材料辅助表!I$50&amp;"],["&amp;VLOOKUP($O95,[2]材料辅助表!$H$27:$V$35,14,FALSE)&amp;","&amp;[2]材料辅助表!J$50&amp;"],["&amp;VLOOKUP($P95,[2]材料辅助表!$H$27:$V$35,13,FALSE)&amp;","&amp;[2]材料辅助表!K$50&amp;"]]"</f>
        <v>[[302307,24],[302302,40],[302303,40],[302204,25]]</v>
      </c>
      <c r="AH95" t="str">
        <f>"[["&amp;VLOOKUP($Q95,[2]材料辅助表!$H$27:$V$35,15,FALSE)&amp;","&amp;[2]材料辅助表!L$51&amp;"],["&amp;VLOOKUP($N95,[2]材料辅助表!$H$27:$V$35,15,FALSE)&amp;","&amp;[2]材料辅助表!I$51&amp;"],["&amp;VLOOKUP($O95,[2]材料辅助表!$H$27:$V$35,15,FALSE)&amp;","&amp;[2]材料辅助表!J$51&amp;"],["&amp;VLOOKUP($P95,[2]材料辅助表!$H$27:$V$35,14,FALSE)&amp;","&amp;[2]材料辅助表!K$51&amp;"]]"</f>
        <v>[[302407,27],[302402,45],[302403,45],[302304,30]]</v>
      </c>
      <c r="AI95" s="202" t="s">
        <v>15796</v>
      </c>
      <c r="AJ95" s="263" t="s">
        <v>11979</v>
      </c>
      <c r="AK95" s="263" t="s">
        <v>11979</v>
      </c>
      <c r="AL95" s="263" t="s">
        <v>11979</v>
      </c>
    </row>
    <row r="96" spans="1:38" ht="15" thickBot="1">
      <c r="A96">
        <v>3073</v>
      </c>
      <c r="B96" s="259" t="s">
        <v>16005</v>
      </c>
      <c r="C96" s="55" t="s">
        <v>16001</v>
      </c>
      <c r="D96" t="str">
        <f t="shared" si="2"/>
        <v>e_3073</v>
      </c>
      <c r="E96" t="s">
        <v>16006</v>
      </c>
      <c r="F96" t="str">
        <f t="shared" si="3"/>
        <v>NAME_3073</v>
      </c>
      <c r="G96" t="s">
        <v>11978</v>
      </c>
      <c r="H96">
        <v>3</v>
      </c>
      <c r="I96">
        <f>VLOOKUP(C96,'[2]怪兽属性表（不能直接调整）'!$A$2:$E$37,VLOOKUP([2]equipment!G96,[2]材料辅助表!$I$13:$K$16,3,FALSE),FALSE)</f>
        <v>75.8</v>
      </c>
      <c r="J96" t="str">
        <f>"["&amp;I96*[2]材料辅助表!$S$5&amp;","&amp;I96*[2]材料辅助表!$S$6&amp;","&amp;I96*[2]材料辅助表!$S$7&amp;","&amp;I96*[2]材料辅助表!$S$8&amp;","&amp;I96*[2]材料辅助表!$S$9&amp;","&amp;I96*[2]材料辅助表!$S$10&amp;","&amp;I96*[2]材料辅助表!$S$11&amp;","&amp;I96*[2]材料辅助表!$S$12&amp;","&amp;I96*[2]材料辅助表!$S$13&amp;","&amp;I96*[2]材料辅助表!$S$14&amp;","&amp;I96*[2]材料辅助表!$S$15&amp;","&amp;I96*[2]材料辅助表!$S$16&amp;","&amp;I96*[2]材料辅助表!$S$17&amp;","&amp;I96*[2]材料辅助表!$S$18&amp;","&amp;I96*[2]材料辅助表!$S$19&amp;"]"</f>
        <v>[22.74,26.53,30.32,34.11,37.9,41.69,45.48,49.27,53.06,56.85,60.64,64.43,68.22,72.01,75.8]</v>
      </c>
      <c r="K96">
        <v>7</v>
      </c>
      <c r="L96">
        <f>VLOOKUP(C96,'[2]怪兽属性表（不能直接调整）'!$A$2:$E$37,4,FALSE)</f>
        <v>1.8</v>
      </c>
      <c r="M96" t="str">
        <f>"["&amp;L96*[2]材料辅助表!$U$5&amp;","&amp;L96*[2]材料辅助表!$U$6&amp;","&amp;L96*[2]材料辅助表!$U$7&amp;","&amp;L96*[2]材料辅助表!$U$8&amp;","&amp;L96*[2]材料辅助表!$U$9&amp;","&amp;L96*[2]材料辅助表!$U$10&amp;","&amp;L96*[2]材料辅助表!$U$11&amp;","&amp;L96*[2]材料辅助表!$U$12&amp;","&amp;L96*[2]材料辅助表!$U$13&amp;","&amp;L96*[2]材料辅助表!$U$14&amp;","&amp;L96*[2]材料辅助表!$U$15&amp;","&amp;L96*[2]材料辅助表!$U$16&amp;","&amp;L96*[2]材料辅助表!$U$17&amp;","&amp;L96*[2]材料辅助表!$U$18&amp;","&amp;L96*[2]材料辅助表!$U$19&amp;"]"</f>
        <v>[0.27,0.315,0.36,0.405,0.45,0.495,0.54,0.585,0.63,0.675,0.72,0.765,0.81,0.855,0.9]</v>
      </c>
      <c r="N96" s="264">
        <v>3</v>
      </c>
      <c r="O96" s="202">
        <v>4</v>
      </c>
      <c r="P96" s="265">
        <v>1</v>
      </c>
      <c r="Q96" t="s">
        <v>15792</v>
      </c>
      <c r="R96" t="str">
        <f>"["&amp;VLOOKUP(AJ96,[2]特殊属性调整!$B$18:$D$25,3,FALSE)&amp;","&amp;VLOOKUP(AJ96,[2]特殊属性调整!$B$18:$D$25,2,FALSE)&amp;"]"</f>
        <v>[2,3]</v>
      </c>
      <c r="S96" t="str">
        <f>"["&amp;VLOOKUP(AK96,[2]特殊属性调整!$B$18:$D$25,3,FALSE)&amp;","&amp;VLOOKUP(AK96,[2]特殊属性调整!$B$18:$D$25,2,FALSE)*1.5&amp;"]"</f>
        <v>[2,4.5]</v>
      </c>
      <c r="T96" t="str">
        <f>"["&amp;VLOOKUP(AL96,[2]特殊属性调整!$B$18:$D$25,3,FALSE)&amp;","&amp;VLOOKUP(AL96,[2]特殊属性调整!$B$18:$D$25,2,FALSE)*2&amp;"]"</f>
        <v>[2,6]</v>
      </c>
      <c r="U96" t="str">
        <f>"[["&amp;VLOOKUP($N96,[2]材料辅助表!$H$27:$L$35,2,FALSE)&amp;","&amp;[2]材料辅助表!I$38&amp;"]]"</f>
        <v>[[301103,1]]</v>
      </c>
      <c r="V96" t="str">
        <f>"[["&amp;VLOOKUP($N96,[2]材料辅助表!$H$27:$L$35,3,FALSE)&amp;","&amp;[2]材料辅助表!I$39&amp;"]]"</f>
        <v>[[301203,3]]</v>
      </c>
      <c r="W96" t="str">
        <f>"[["&amp;VLOOKUP($Q96,[2]材料辅助表!$H$27:$L$35,4,FALSE)&amp;","&amp;[2]材料辅助表!L$40&amp;"],["&amp;VLOOKUP($N96,[2]材料辅助表!$H$27:$L$35,4,FALSE)&amp;","&amp;[2]材料辅助表!I$40&amp;"]]"</f>
        <v>[[301307,1],[301303,5]]</v>
      </c>
      <c r="X96" t="str">
        <f>"[["&amp;VLOOKUP($Q96,[2]材料辅助表!$H$27:$L$35,5,FALSE)&amp;","&amp;[2]材料辅助表!L$41&amp;"],["&amp;VLOOKUP($N96,[2]材料辅助表!$H$27:$L$35,5,FALSE)&amp;","&amp;[2]材料辅助表!I$41&amp;"]]"</f>
        <v>[[301407,2],[301403,8]]</v>
      </c>
      <c r="Y96" t="str">
        <f>"[["&amp;VLOOKUP($Q96,[2]材料辅助表!$H$27:$M$35,6,FALSE)&amp;","&amp;[2]材料辅助表!L$42&amp;"],["&amp;VLOOKUP($N96,[2]材料辅助表!$H$27:$M$35,6,FALSE)&amp;","&amp;[2]材料辅助表!I$42&amp;"],["&amp;VLOOKUP($O96,[2]材料辅助表!$H$27:$M$35,5,FALSE)&amp;","&amp;[2]材料辅助表!J$42&amp;"]]"</f>
        <v>[[301507,3],[301503,10],[301404,3]]</v>
      </c>
      <c r="Z96" t="str">
        <f>"[["&amp;VLOOKUP($Q96,[2]材料辅助表!$H$27:$N$35,7,FALSE)&amp;","&amp;[2]材料辅助表!L$43&amp;"],["&amp;VLOOKUP($N96,[2]材料辅助表!$H$27:$N$35,7,FALSE)&amp;","&amp;[2]材料辅助表!I$43&amp;"],["&amp;VLOOKUP($O96,[2]材料辅助表!$H$27:$N$35,6,FALSE)&amp;","&amp;[2]材料辅助表!J$43&amp;"]]"</f>
        <v>[[301607,5],[301603,15],[301504,5]]</v>
      </c>
      <c r="AA96" t="str">
        <f>"[["&amp;VLOOKUP($Q96,[2]材料辅助表!$H$27:$O$35,8,FALSE)&amp;","&amp;[2]材料辅助表!L$44&amp;"],["&amp;VLOOKUP($N96,[2]材料辅助表!$H$27:$O$35,8,FALSE)&amp;","&amp;[2]材料辅助表!I$44&amp;"],["&amp;VLOOKUP($O96,[2]材料辅助表!$H$27:$O$35,8,FALSE)&amp;","&amp;[2]材料辅助表!J$44&amp;"],["&amp;VLOOKUP($P96,[2]材料辅助表!$H$27:$P$35,7,FALSE)&amp;","&amp;[2]材料辅助表!K$44&amp;"]]"</f>
        <v>[[301707,8],[301703,10],[301704,10],[301601,5]]</v>
      </c>
      <c r="AB96" t="str">
        <f>"[["&amp;VLOOKUP($Q96,[2]材料辅助表!$H$27:$P$35,9,FALSE)&amp;","&amp;[2]材料辅助表!L$45&amp;"],["&amp;VLOOKUP($N96,[2]材料辅助表!$H$27:$P$35,9,FALSE)&amp;","&amp;[2]材料辅助表!I$45&amp;"],["&amp;VLOOKUP($O96,[2]材料辅助表!$H$27:$P$35,9,FALSE)&amp;","&amp;[2]材料辅助表!J$45&amp;"],["&amp;VLOOKUP($P96,[2]材料辅助表!$H$27:$P$35,8,FALSE)&amp;","&amp;[2]材料辅助表!K$45&amp;"]]"</f>
        <v>[[301807,10],[301803,15],[301804,15],[301701,8]]</v>
      </c>
      <c r="AC96" t="str">
        <f>"[["&amp;VLOOKUP($Q96,[2]材料辅助表!$H$27:$Q$35,10,FALSE)&amp;","&amp;[2]材料辅助表!L$46&amp;"],["&amp;VLOOKUP($N96,[2]材料辅助表!$H$27:$Q$35,10,FALSE)&amp;","&amp;[2]材料辅助表!I$46&amp;"],["&amp;VLOOKUP($O96,[2]材料辅助表!$H$27:$Q$35,10,FALSE)&amp;","&amp;[2]材料辅助表!J$46&amp;"],["&amp;VLOOKUP($P96,[2]材料辅助表!$H$27:$Q$35,9,FALSE)&amp;","&amp;[2]材料辅助表!K$46&amp;"]]"</f>
        <v>[[301907,12],[301903,18],[301904,18],[301801,10]]</v>
      </c>
      <c r="AD96" t="str">
        <f>"[["&amp;VLOOKUP($Q96,[2]材料辅助表!$H$27:$R$35,11,FALSE)&amp;","&amp;[2]材料辅助表!L$47&amp;"],["&amp;VLOOKUP($N96,[2]材料辅助表!$H$27:$R$35,11,FALSE)&amp;","&amp;[2]材料辅助表!I$47&amp;"],["&amp;VLOOKUP($O96,[2]材料辅助表!$H$27:$R$35,11,FALSE)&amp;","&amp;[2]材料辅助表!J$47&amp;"],["&amp;VLOOKUP($P96,[2]材料辅助表!$H$27:$R$35,10,FALSE)&amp;","&amp;[2]材料辅助表!K$47&amp;"]]"</f>
        <v>[[302007,15],[302003,25],[302004,25],[301901,12]]</v>
      </c>
      <c r="AE96" t="str">
        <f>"[["&amp;VLOOKUP($Q96,[2]材料辅助表!$H$27:$S$35,12,FALSE)&amp;","&amp;[2]材料辅助表!L$48&amp;"],["&amp;VLOOKUP($N96,[2]材料辅助表!$H$27:$S$35,12,FALSE)&amp;","&amp;[2]材料辅助表!I$48&amp;"],["&amp;VLOOKUP($O96,[2]材料辅助表!$H$27:$S$35,12,FALSE)&amp;","&amp;[2]材料辅助表!J$48&amp;"],["&amp;VLOOKUP($P96,[2]材料辅助表!$H$27:$S$35,11,FALSE)&amp;","&amp;[2]材料辅助表!K$48&amp;"]]"</f>
        <v>[[302107,18],[302103,30],[302104,30],[302001,15]]</v>
      </c>
      <c r="AF96" t="str">
        <f>"[["&amp;VLOOKUP($Q96,[2]材料辅助表!$H$27:$V$35,13,FALSE)&amp;","&amp;[2]材料辅助表!L$49&amp;"],["&amp;VLOOKUP($N96,[2]材料辅助表!$H$27:$V$35,13,FALSE)&amp;","&amp;[2]材料辅助表!I$49&amp;"],["&amp;VLOOKUP($O96,[2]材料辅助表!$H$27:$V$35,13,FALSE)&amp;","&amp;[2]材料辅助表!J$49&amp;"],["&amp;VLOOKUP($P96,[2]材料辅助表!$H$27:$V$35,12,FALSE)&amp;","&amp;[2]材料辅助表!K$49&amp;"]]"</f>
        <v>[[302207,21],[302203,35],[302204,35],[302101,18]]</v>
      </c>
      <c r="AG96" t="str">
        <f>"[["&amp;VLOOKUP($Q96,[2]材料辅助表!$H$27:$V$35,14,FALSE)&amp;","&amp;[2]材料辅助表!L$50&amp;"],["&amp;VLOOKUP($N96,[2]材料辅助表!$H$27:$V$35,14,FALSE)&amp;","&amp;[2]材料辅助表!I$50&amp;"],["&amp;VLOOKUP($O96,[2]材料辅助表!$H$27:$V$35,14,FALSE)&amp;","&amp;[2]材料辅助表!J$50&amp;"],["&amp;VLOOKUP($P96,[2]材料辅助表!$H$27:$V$35,13,FALSE)&amp;","&amp;[2]材料辅助表!K$50&amp;"]]"</f>
        <v>[[302307,24],[302303,40],[302304,40],[302201,25]]</v>
      </c>
      <c r="AH96" t="str">
        <f>"[["&amp;VLOOKUP($Q96,[2]材料辅助表!$H$27:$V$35,15,FALSE)&amp;","&amp;[2]材料辅助表!L$51&amp;"],["&amp;VLOOKUP($N96,[2]材料辅助表!$H$27:$V$35,15,FALSE)&amp;","&amp;[2]材料辅助表!I$51&amp;"],["&amp;VLOOKUP($O96,[2]材料辅助表!$H$27:$V$35,15,FALSE)&amp;","&amp;[2]材料辅助表!J$51&amp;"],["&amp;VLOOKUP($P96,[2]材料辅助表!$H$27:$V$35,14,FALSE)&amp;","&amp;[2]材料辅助表!K$51&amp;"]]"</f>
        <v>[[302407,27],[302403,45],[302404,45],[302301,30]]</v>
      </c>
      <c r="AI96" s="202" t="s">
        <v>15799</v>
      </c>
      <c r="AJ96" s="263" t="s">
        <v>11978</v>
      </c>
      <c r="AK96" s="263" t="s">
        <v>11978</v>
      </c>
      <c r="AL96" s="263" t="s">
        <v>11978</v>
      </c>
    </row>
    <row r="97" spans="1:38" ht="15" thickBot="1">
      <c r="A97">
        <v>3074</v>
      </c>
      <c r="B97" s="259" t="s">
        <v>16007</v>
      </c>
      <c r="C97" s="55" t="s">
        <v>16001</v>
      </c>
      <c r="D97" t="str">
        <f>"e_"&amp;A97</f>
        <v>e_3074</v>
      </c>
      <c r="E97" t="s">
        <v>16008</v>
      </c>
      <c r="F97" t="str">
        <f t="shared" si="3"/>
        <v>NAME_3074</v>
      </c>
      <c r="G97" t="s">
        <v>11979</v>
      </c>
      <c r="H97">
        <v>6</v>
      </c>
      <c r="I97">
        <f>VLOOKUP(C97,'[2]怪兽属性表（不能直接调整）'!$A$2:$E$37,VLOOKUP([2]equipment!G97,[2]材料辅助表!$I$13:$K$16,3,FALSE),FALSE)</f>
        <v>577</v>
      </c>
      <c r="J97" t="str">
        <f>"["&amp;I97*[2]材料辅助表!$S$5&amp;","&amp;I97*[2]材料辅助表!$S$6&amp;","&amp;I97*[2]材料辅助表!$S$7&amp;","&amp;I97*[2]材料辅助表!$S$8&amp;","&amp;I97*[2]材料辅助表!$S$9&amp;","&amp;I97*[2]材料辅助表!$S$10&amp;","&amp;I97*[2]材料辅助表!$S$11&amp;","&amp;I97*[2]材料辅助表!$S$12&amp;","&amp;I97*[2]材料辅助表!$S$13&amp;","&amp;I97*[2]材料辅助表!$S$14&amp;","&amp;I97*[2]材料辅助表!$S$15&amp;","&amp;I97*[2]材料辅助表!$S$16&amp;","&amp;I97*[2]材料辅助表!$S$17&amp;","&amp;I97*[2]材料辅助表!$S$18&amp;","&amp;I97*[2]材料辅助表!$S$19&amp;"]"</f>
        <v>[173.1,201.95,230.8,259.65,288.5,317.35,346.2,375.05,403.9,432.75,461.6,490.45,519.3,548.15,577]</v>
      </c>
      <c r="K97">
        <v>7</v>
      </c>
      <c r="L97">
        <f>VLOOKUP(C97,'[2]怪兽属性表（不能直接调整）'!$A$2:$E$37,4,FALSE)</f>
        <v>1.8</v>
      </c>
      <c r="M97" t="str">
        <f>"["&amp;L97*[2]材料辅助表!$U$5&amp;","&amp;L97*[2]材料辅助表!$U$6&amp;","&amp;L97*[2]材料辅助表!$U$7&amp;","&amp;L97*[2]材料辅助表!$U$8&amp;","&amp;L97*[2]材料辅助表!$U$9&amp;","&amp;L97*[2]材料辅助表!$U$10&amp;","&amp;L97*[2]材料辅助表!$U$11&amp;","&amp;L97*[2]材料辅助表!$U$12&amp;","&amp;L97*[2]材料辅助表!$U$13&amp;","&amp;L97*[2]材料辅助表!$U$14&amp;","&amp;L97*[2]材料辅助表!$U$15&amp;","&amp;L97*[2]材料辅助表!$U$16&amp;","&amp;L97*[2]材料辅助表!$U$17&amp;","&amp;L97*[2]材料辅助表!$U$18&amp;","&amp;L97*[2]材料辅助表!$U$19&amp;"]"</f>
        <v>[0.27,0.315,0.36,0.405,0.45,0.495,0.54,0.585,0.63,0.675,0.72,0.765,0.81,0.855,0.9]</v>
      </c>
      <c r="N97" s="275">
        <v>4</v>
      </c>
      <c r="O97" s="267">
        <v>1</v>
      </c>
      <c r="P97" s="268">
        <v>2</v>
      </c>
      <c r="Q97" t="s">
        <v>15792</v>
      </c>
      <c r="R97" t="str">
        <f>"["&amp;VLOOKUP(AJ97,[2]特殊属性调整!$B$18:$D$25,3,FALSE)&amp;","&amp;VLOOKUP(AJ97,[2]特殊属性调整!$B$18:$D$25,2,FALSE)&amp;"]"</f>
        <v>[5,3]</v>
      </c>
      <c r="S97" t="str">
        <f>"["&amp;VLOOKUP(AK97,[2]特殊属性调整!$B$18:$D$25,3,FALSE)&amp;","&amp;VLOOKUP(AK97,[2]特殊属性调整!$B$18:$D$25,2,FALSE)*1.5&amp;"]"</f>
        <v>[5,4.5]</v>
      </c>
      <c r="T97" t="str">
        <f>"["&amp;VLOOKUP(AL94,[2]特殊属性调整!$B$18:$D$25,3,FALSE)&amp;","&amp;VLOOKUP(AL94,[2]特殊属性调整!$B$18:$D$25,2,FALSE)*2&amp;"]"</f>
        <v>[2,6]</v>
      </c>
      <c r="U97" t="str">
        <f>"[["&amp;VLOOKUP($N97,[2]材料辅助表!$H$27:$L$35,2,FALSE)&amp;","&amp;[2]材料辅助表!I$38&amp;"]]"</f>
        <v>[[301104,1]]</v>
      </c>
      <c r="V97" t="str">
        <f>"[["&amp;VLOOKUP($N97,[2]材料辅助表!$H$27:$L$35,3,FALSE)&amp;","&amp;[2]材料辅助表!I$39&amp;"]]"</f>
        <v>[[301204,3]]</v>
      </c>
      <c r="W97" t="str">
        <f>"[["&amp;VLOOKUP($Q97,[2]材料辅助表!$H$27:$L$35,4,FALSE)&amp;","&amp;[2]材料辅助表!L$40&amp;"],["&amp;VLOOKUP($N97,[2]材料辅助表!$H$27:$L$35,4,FALSE)&amp;","&amp;[2]材料辅助表!I$40&amp;"]]"</f>
        <v>[[301307,1],[301304,5]]</v>
      </c>
      <c r="X97" t="str">
        <f>"[["&amp;VLOOKUP($Q97,[2]材料辅助表!$H$27:$L$35,5,FALSE)&amp;","&amp;[2]材料辅助表!L$41&amp;"],["&amp;VLOOKUP($N97,[2]材料辅助表!$H$27:$L$35,5,FALSE)&amp;","&amp;[2]材料辅助表!I$41&amp;"]]"</f>
        <v>[[301407,2],[301404,8]]</v>
      </c>
      <c r="Y97" t="str">
        <f>"[["&amp;VLOOKUP($Q97,[2]材料辅助表!$H$27:$M$35,6,FALSE)&amp;","&amp;[2]材料辅助表!L$42&amp;"],["&amp;VLOOKUP($N97,[2]材料辅助表!$H$27:$M$35,6,FALSE)&amp;","&amp;[2]材料辅助表!I$42&amp;"],["&amp;VLOOKUP($O97,[2]材料辅助表!$H$27:$M$35,5,FALSE)&amp;","&amp;[2]材料辅助表!J$42&amp;"]]"</f>
        <v>[[301507,3],[301504,10],[301401,3]]</v>
      </c>
      <c r="Z97" t="str">
        <f>"[["&amp;VLOOKUP($Q97,[2]材料辅助表!$H$27:$N$35,7,FALSE)&amp;","&amp;[2]材料辅助表!L$43&amp;"],["&amp;VLOOKUP($N97,[2]材料辅助表!$H$27:$N$35,7,FALSE)&amp;","&amp;[2]材料辅助表!I$43&amp;"],["&amp;VLOOKUP($O97,[2]材料辅助表!$H$27:$N$35,6,FALSE)&amp;","&amp;[2]材料辅助表!J$43&amp;"]]"</f>
        <v>[[301607,5],[301604,15],[301501,5]]</v>
      </c>
      <c r="AA97" t="str">
        <f>"[["&amp;VLOOKUP($Q97,[2]材料辅助表!$H$27:$O$35,8,FALSE)&amp;","&amp;[2]材料辅助表!L$44&amp;"],["&amp;VLOOKUP($N97,[2]材料辅助表!$H$27:$O$35,8,FALSE)&amp;","&amp;[2]材料辅助表!I$44&amp;"],["&amp;VLOOKUP($O97,[2]材料辅助表!$H$27:$O$35,8,FALSE)&amp;","&amp;[2]材料辅助表!J$44&amp;"],["&amp;VLOOKUP($P97,[2]材料辅助表!$H$27:$P$35,7,FALSE)&amp;","&amp;[2]材料辅助表!K$44&amp;"]]"</f>
        <v>[[301707,8],[301704,10],[301701,10],[301602,5]]</v>
      </c>
      <c r="AB97" t="str">
        <f>"[["&amp;VLOOKUP($Q97,[2]材料辅助表!$H$27:$P$35,9,FALSE)&amp;","&amp;[2]材料辅助表!L$45&amp;"],["&amp;VLOOKUP($N97,[2]材料辅助表!$H$27:$P$35,9,FALSE)&amp;","&amp;[2]材料辅助表!I$45&amp;"],["&amp;VLOOKUP($O97,[2]材料辅助表!$H$27:$P$35,9,FALSE)&amp;","&amp;[2]材料辅助表!J$45&amp;"],["&amp;VLOOKUP($P97,[2]材料辅助表!$H$27:$P$35,8,FALSE)&amp;","&amp;[2]材料辅助表!K$45&amp;"]]"</f>
        <v>[[301807,10],[301804,15],[301801,15],[301702,8]]</v>
      </c>
      <c r="AC97" t="str">
        <f>"[["&amp;VLOOKUP($Q97,[2]材料辅助表!$H$27:$Q$35,10,FALSE)&amp;","&amp;[2]材料辅助表!L$46&amp;"],["&amp;VLOOKUP($N97,[2]材料辅助表!$H$27:$Q$35,10,FALSE)&amp;","&amp;[2]材料辅助表!I$46&amp;"],["&amp;VLOOKUP($O97,[2]材料辅助表!$H$27:$Q$35,10,FALSE)&amp;","&amp;[2]材料辅助表!J$46&amp;"],["&amp;VLOOKUP($P97,[2]材料辅助表!$H$27:$Q$35,9,FALSE)&amp;","&amp;[2]材料辅助表!K$46&amp;"]]"</f>
        <v>[[301907,12],[301904,18],[301901,18],[301802,10]]</v>
      </c>
      <c r="AD97" t="str">
        <f>"[["&amp;VLOOKUP($Q97,[2]材料辅助表!$H$27:$R$35,11,FALSE)&amp;","&amp;[2]材料辅助表!L$47&amp;"],["&amp;VLOOKUP($N97,[2]材料辅助表!$H$27:$R$35,11,FALSE)&amp;","&amp;[2]材料辅助表!I$47&amp;"],["&amp;VLOOKUP($O97,[2]材料辅助表!$H$27:$R$35,11,FALSE)&amp;","&amp;[2]材料辅助表!J$47&amp;"],["&amp;VLOOKUP($P97,[2]材料辅助表!$H$27:$R$35,10,FALSE)&amp;","&amp;[2]材料辅助表!K$47&amp;"]]"</f>
        <v>[[302007,15],[302004,25],[302001,25],[301902,12]]</v>
      </c>
      <c r="AE97" t="str">
        <f>"[["&amp;VLOOKUP($Q97,[2]材料辅助表!$H$27:$S$35,12,FALSE)&amp;","&amp;[2]材料辅助表!L$48&amp;"],["&amp;VLOOKUP($N97,[2]材料辅助表!$H$27:$S$35,12,FALSE)&amp;","&amp;[2]材料辅助表!I$48&amp;"],["&amp;VLOOKUP($O97,[2]材料辅助表!$H$27:$S$35,12,FALSE)&amp;","&amp;[2]材料辅助表!J$48&amp;"],["&amp;VLOOKUP($P97,[2]材料辅助表!$H$27:$S$35,11,FALSE)&amp;","&amp;[2]材料辅助表!K$48&amp;"]]"</f>
        <v>[[302107,18],[302104,30],[302101,30],[302002,15]]</v>
      </c>
      <c r="AF97" t="str">
        <f>"[["&amp;VLOOKUP($Q97,[2]材料辅助表!$H$27:$V$35,13,FALSE)&amp;","&amp;[2]材料辅助表!L$49&amp;"],["&amp;VLOOKUP($N97,[2]材料辅助表!$H$27:$V$35,13,FALSE)&amp;","&amp;[2]材料辅助表!I$49&amp;"],["&amp;VLOOKUP($O97,[2]材料辅助表!$H$27:$V$35,13,FALSE)&amp;","&amp;[2]材料辅助表!J$49&amp;"],["&amp;VLOOKUP($P97,[2]材料辅助表!$H$27:$V$35,12,FALSE)&amp;","&amp;[2]材料辅助表!K$49&amp;"]]"</f>
        <v>[[302207,21],[302204,35],[302201,35],[302102,18]]</v>
      </c>
      <c r="AG97" t="str">
        <f>"[["&amp;VLOOKUP($Q97,[2]材料辅助表!$H$27:$V$35,14,FALSE)&amp;","&amp;[2]材料辅助表!L$50&amp;"],["&amp;VLOOKUP($N97,[2]材料辅助表!$H$27:$V$35,14,FALSE)&amp;","&amp;[2]材料辅助表!I$50&amp;"],["&amp;VLOOKUP($O97,[2]材料辅助表!$H$27:$V$35,14,FALSE)&amp;","&amp;[2]材料辅助表!J$50&amp;"],["&amp;VLOOKUP($P97,[2]材料辅助表!$H$27:$V$35,13,FALSE)&amp;","&amp;[2]材料辅助表!K$50&amp;"]]"</f>
        <v>[[302307,24],[302304,40],[302301,40],[302202,25]]</v>
      </c>
      <c r="AH97" t="str">
        <f>"[["&amp;VLOOKUP($Q97,[2]材料辅助表!$H$27:$V$35,15,FALSE)&amp;","&amp;[2]材料辅助表!L$51&amp;"],["&amp;VLOOKUP($N97,[2]材料辅助表!$H$27:$V$35,15,FALSE)&amp;","&amp;[2]材料辅助表!I$51&amp;"],["&amp;VLOOKUP($O97,[2]材料辅助表!$H$27:$V$35,15,FALSE)&amp;","&amp;[2]材料辅助表!J$51&amp;"],["&amp;VLOOKUP($P97,[2]材料辅助表!$H$27:$V$35,14,FALSE)&amp;","&amp;[2]材料辅助表!K$51&amp;"]]"</f>
        <v>[[302407,27],[302404,45],[302401,45],[302302,30]]</v>
      </c>
      <c r="AI97" s="269" t="s">
        <v>15802</v>
      </c>
      <c r="AJ97" s="263" t="s">
        <v>11979</v>
      </c>
      <c r="AK97" s="263" t="s">
        <v>11979</v>
      </c>
      <c r="AL97" s="263" t="s">
        <v>11979</v>
      </c>
    </row>
    <row r="98" spans="1:38" ht="15" thickBot="1">
      <c r="A98">
        <v>3081</v>
      </c>
      <c r="B98" s="259" t="s">
        <v>16009</v>
      </c>
      <c r="C98" s="55" t="s">
        <v>16010</v>
      </c>
      <c r="D98" t="str">
        <f t="shared" ref="D98:D100" si="4">"e_"&amp;A98</f>
        <v>e_3081</v>
      </c>
      <c r="E98" t="s">
        <v>16011</v>
      </c>
      <c r="F98" t="str">
        <f t="shared" si="3"/>
        <v>NAME_3081</v>
      </c>
      <c r="G98" t="s">
        <v>11978</v>
      </c>
      <c r="H98">
        <v>3</v>
      </c>
      <c r="I98">
        <f>VLOOKUP(C98,'[2]怪兽属性表（不能直接调整）'!$A$2:$E$37,VLOOKUP([2]equipment!G98,[2]材料辅助表!$I$13:$K$16,3,FALSE),FALSE)</f>
        <v>14.13</v>
      </c>
      <c r="J98" t="str">
        <f>"["&amp;I98*[2]材料辅助表!$S$5&amp;","&amp;I98*[2]材料辅助表!$S$6&amp;","&amp;I98*[2]材料辅助表!$S$7&amp;","&amp;I98*[2]材料辅助表!$S$8&amp;","&amp;I98*[2]材料辅助表!$S$9&amp;","&amp;I98*[2]材料辅助表!$S$10&amp;","&amp;I98*[2]材料辅助表!$S$11&amp;","&amp;I98*[2]材料辅助表!$S$12&amp;","&amp;I98*[2]材料辅助表!$S$13&amp;","&amp;I98*[2]材料辅助表!$S$14&amp;","&amp;I98*[2]材料辅助表!$S$15&amp;","&amp;I98*[2]材料辅助表!$S$16&amp;","&amp;I98*[2]材料辅助表!$S$17&amp;","&amp;I98*[2]材料辅助表!$S$18&amp;","&amp;I98*[2]材料辅助表!$S$19&amp;"]"</f>
        <v>[4.239,4.9455,5.652,6.3585,7.065,7.7715,8.478,9.1845,9.891,10.5975,11.304,12.0105,12.717,13.4235,14.13]</v>
      </c>
      <c r="K98">
        <v>7</v>
      </c>
      <c r="L98">
        <f>VLOOKUP(C98,'[2]怪兽属性表（不能直接调整）'!$A$2:$E$37,4,FALSE)</f>
        <v>4.8</v>
      </c>
      <c r="M98" t="str">
        <f>"["&amp;L98*[2]材料辅助表!$U$5&amp;","&amp;L98*[2]材料辅助表!$U$6&amp;","&amp;L98*[2]材料辅助表!$U$7&amp;","&amp;L98*[2]材料辅助表!$U$8&amp;","&amp;L98*[2]材料辅助表!$U$9&amp;","&amp;L98*[2]材料辅助表!$U$10&amp;","&amp;L98*[2]材料辅助表!$U$11&amp;","&amp;L98*[2]材料辅助表!$U$12&amp;","&amp;L98*[2]材料辅助表!$U$13&amp;","&amp;L98*[2]材料辅助表!$U$14&amp;","&amp;L98*[2]材料辅助表!$U$15&amp;","&amp;L98*[2]材料辅助表!$U$16&amp;","&amp;L98*[2]材料辅助表!$U$17&amp;","&amp;L98*[2]材料辅助表!$U$18&amp;","&amp;L98*[2]材料辅助表!$U$19&amp;"]"</f>
        <v>[0.72,0.84,0.96,1.08,1.2,1.32,1.44,1.56,1.68,1.8,1.92,2.04,2.16,2.28,2.4]</v>
      </c>
      <c r="N98" s="260">
        <v>1</v>
      </c>
      <c r="O98" s="261">
        <v>2</v>
      </c>
      <c r="P98" s="262">
        <v>3</v>
      </c>
      <c r="Q98" t="s">
        <v>15792</v>
      </c>
      <c r="R98" t="str">
        <f>"["&amp;VLOOKUP(AJ98,[2]特殊属性调整!$B$18:$D$25,3,FALSE)&amp;","&amp;VLOOKUP(AJ98,[2]特殊属性调整!$B$18:$D$25,2,FALSE)&amp;"]"</f>
        <v>[2,3]</v>
      </c>
      <c r="S98" t="str">
        <f>"["&amp;VLOOKUP(AK98,[2]特殊属性调整!$B$18:$D$25,3,FALSE)&amp;","&amp;VLOOKUP(AK98,[2]特殊属性调整!$B$18:$D$25,2,FALSE)*1.5&amp;"]"</f>
        <v>[2,4.5]</v>
      </c>
      <c r="T98" t="str">
        <f>"["&amp;VLOOKUP(AL101,[2]特殊属性调整!$B$18:$D$25,3,FALSE)&amp;","&amp;VLOOKUP(AL101,[2]特殊属性调整!$B$18:$D$25,2,FALSE)*2&amp;"]"</f>
        <v>[5,6]</v>
      </c>
      <c r="U98" t="str">
        <f>"[["&amp;VLOOKUP($N98,[2]材料辅助表!$H$27:$L$35,2,FALSE)&amp;","&amp;[2]材料辅助表!I$38&amp;"]]"</f>
        <v>[[301101,1]]</v>
      </c>
      <c r="V98" t="str">
        <f>"[["&amp;VLOOKUP($N98,[2]材料辅助表!$H$27:$L$35,3,FALSE)&amp;","&amp;[2]材料辅助表!I$39&amp;"]]"</f>
        <v>[[301201,3]]</v>
      </c>
      <c r="W98" t="str">
        <f>"[["&amp;VLOOKUP($Q98,[2]材料辅助表!$H$27:$L$35,4,FALSE)&amp;","&amp;[2]材料辅助表!L$40&amp;"],["&amp;VLOOKUP($N98,[2]材料辅助表!$H$27:$L$35,4,FALSE)&amp;","&amp;[2]材料辅助表!I$40&amp;"]]"</f>
        <v>[[301307,1],[301301,5]]</v>
      </c>
      <c r="X98" t="str">
        <f>"[["&amp;VLOOKUP($Q98,[2]材料辅助表!$H$27:$L$35,5,FALSE)&amp;","&amp;[2]材料辅助表!L$41&amp;"],["&amp;VLOOKUP($N98,[2]材料辅助表!$H$27:$L$35,5,FALSE)&amp;","&amp;[2]材料辅助表!I$41&amp;"]]"</f>
        <v>[[301407,2],[301401,8]]</v>
      </c>
      <c r="Y98" t="str">
        <f>"[["&amp;VLOOKUP($Q98,[2]材料辅助表!$H$27:$M$35,6,FALSE)&amp;","&amp;[2]材料辅助表!L$42&amp;"],["&amp;VLOOKUP($N98,[2]材料辅助表!$H$27:$M$35,6,FALSE)&amp;","&amp;[2]材料辅助表!I$42&amp;"],["&amp;VLOOKUP($O98,[2]材料辅助表!$H$27:$M$35,5,FALSE)&amp;","&amp;[2]材料辅助表!J$42&amp;"]]"</f>
        <v>[[301507,3],[301501,10],[301402,3]]</v>
      </c>
      <c r="Z98" t="str">
        <f>"[["&amp;VLOOKUP($Q98,[2]材料辅助表!$H$27:$N$35,7,FALSE)&amp;","&amp;[2]材料辅助表!L$43&amp;"],["&amp;VLOOKUP($N98,[2]材料辅助表!$H$27:$N$35,7,FALSE)&amp;","&amp;[2]材料辅助表!I$43&amp;"],["&amp;VLOOKUP($O98,[2]材料辅助表!$H$27:$N$35,6,FALSE)&amp;","&amp;[2]材料辅助表!J$43&amp;"]]"</f>
        <v>[[301607,5],[301601,15],[301502,5]]</v>
      </c>
      <c r="AA98" t="str">
        <f>"[["&amp;VLOOKUP($Q98,[2]材料辅助表!$H$27:$O$35,8,FALSE)&amp;","&amp;[2]材料辅助表!L$44&amp;"],["&amp;VLOOKUP($N98,[2]材料辅助表!$H$27:$O$35,8,FALSE)&amp;","&amp;[2]材料辅助表!I$44&amp;"],["&amp;VLOOKUP($O98,[2]材料辅助表!$H$27:$O$35,8,FALSE)&amp;","&amp;[2]材料辅助表!J$44&amp;"],["&amp;VLOOKUP($P98,[2]材料辅助表!$H$27:$P$35,7,FALSE)&amp;","&amp;[2]材料辅助表!K$44&amp;"]]"</f>
        <v>[[301707,8],[301701,10],[301702,10],[301603,5]]</v>
      </c>
      <c r="AB98" t="str">
        <f>"[["&amp;VLOOKUP($Q98,[2]材料辅助表!$H$27:$P$35,9,FALSE)&amp;","&amp;[2]材料辅助表!L$45&amp;"],["&amp;VLOOKUP($N98,[2]材料辅助表!$H$27:$P$35,9,FALSE)&amp;","&amp;[2]材料辅助表!I$45&amp;"],["&amp;VLOOKUP($O98,[2]材料辅助表!$H$27:$P$35,9,FALSE)&amp;","&amp;[2]材料辅助表!J$45&amp;"],["&amp;VLOOKUP($P98,[2]材料辅助表!$H$27:$P$35,8,FALSE)&amp;","&amp;[2]材料辅助表!K$45&amp;"]]"</f>
        <v>[[301807,10],[301801,15],[301802,15],[301703,8]]</v>
      </c>
      <c r="AC98" t="str">
        <f>"[["&amp;VLOOKUP($Q98,[2]材料辅助表!$H$27:$Q$35,10,FALSE)&amp;","&amp;[2]材料辅助表!L$46&amp;"],["&amp;VLOOKUP($N98,[2]材料辅助表!$H$27:$Q$35,10,FALSE)&amp;","&amp;[2]材料辅助表!I$46&amp;"],["&amp;VLOOKUP($O98,[2]材料辅助表!$H$27:$Q$35,10,FALSE)&amp;","&amp;[2]材料辅助表!J$46&amp;"],["&amp;VLOOKUP($P98,[2]材料辅助表!$H$27:$Q$35,9,FALSE)&amp;","&amp;[2]材料辅助表!K$46&amp;"]]"</f>
        <v>[[301907,12],[301901,18],[301902,18],[301803,10]]</v>
      </c>
      <c r="AD98" t="str">
        <f>"[["&amp;VLOOKUP($Q98,[2]材料辅助表!$H$27:$R$35,11,FALSE)&amp;","&amp;[2]材料辅助表!L$47&amp;"],["&amp;VLOOKUP($N98,[2]材料辅助表!$H$27:$R$35,11,FALSE)&amp;","&amp;[2]材料辅助表!I$47&amp;"],["&amp;VLOOKUP($O98,[2]材料辅助表!$H$27:$R$35,11,FALSE)&amp;","&amp;[2]材料辅助表!J$47&amp;"],["&amp;VLOOKUP($P98,[2]材料辅助表!$H$27:$R$35,10,FALSE)&amp;","&amp;[2]材料辅助表!K$47&amp;"]]"</f>
        <v>[[302007,15],[302001,25],[302002,25],[301903,12]]</v>
      </c>
      <c r="AE98" t="str">
        <f>"[["&amp;VLOOKUP($Q98,[2]材料辅助表!$H$27:$S$35,12,FALSE)&amp;","&amp;[2]材料辅助表!L$48&amp;"],["&amp;VLOOKUP($N98,[2]材料辅助表!$H$27:$S$35,12,FALSE)&amp;","&amp;[2]材料辅助表!I$48&amp;"],["&amp;VLOOKUP($O98,[2]材料辅助表!$H$27:$S$35,12,FALSE)&amp;","&amp;[2]材料辅助表!J$48&amp;"],["&amp;VLOOKUP($P98,[2]材料辅助表!$H$27:$S$35,11,FALSE)&amp;","&amp;[2]材料辅助表!K$48&amp;"]]"</f>
        <v>[[302107,18],[302101,30],[302102,30],[302003,15]]</v>
      </c>
      <c r="AF98" t="str">
        <f>"[["&amp;VLOOKUP($Q98,[2]材料辅助表!$H$27:$V$35,13,FALSE)&amp;","&amp;[2]材料辅助表!L$49&amp;"],["&amp;VLOOKUP($N98,[2]材料辅助表!$H$27:$V$35,13,FALSE)&amp;","&amp;[2]材料辅助表!I$49&amp;"],["&amp;VLOOKUP($O98,[2]材料辅助表!$H$27:$V$35,13,FALSE)&amp;","&amp;[2]材料辅助表!J$49&amp;"],["&amp;VLOOKUP($P98,[2]材料辅助表!$H$27:$V$35,12,FALSE)&amp;","&amp;[2]材料辅助表!K$49&amp;"]]"</f>
        <v>[[302207,21],[302201,35],[302202,35],[302103,18]]</v>
      </c>
      <c r="AG98" t="str">
        <f>"[["&amp;VLOOKUP($Q98,[2]材料辅助表!$H$27:$V$35,14,FALSE)&amp;","&amp;[2]材料辅助表!L$50&amp;"],["&amp;VLOOKUP($N98,[2]材料辅助表!$H$27:$V$35,14,FALSE)&amp;","&amp;[2]材料辅助表!I$50&amp;"],["&amp;VLOOKUP($O98,[2]材料辅助表!$H$27:$V$35,14,FALSE)&amp;","&amp;[2]材料辅助表!J$50&amp;"],["&amp;VLOOKUP($P98,[2]材料辅助表!$H$27:$V$35,13,FALSE)&amp;","&amp;[2]材料辅助表!K$50&amp;"]]"</f>
        <v>[[302307,24],[302301,40],[302302,40],[302203,25]]</v>
      </c>
      <c r="AH98" t="str">
        <f>"[["&amp;VLOOKUP($Q98,[2]材料辅助表!$H$27:$V$35,15,FALSE)&amp;","&amp;[2]材料辅助表!L$51&amp;"],["&amp;VLOOKUP($N98,[2]材料辅助表!$H$27:$V$35,15,FALSE)&amp;","&amp;[2]材料辅助表!I$51&amp;"],["&amp;VLOOKUP($O98,[2]材料辅助表!$H$27:$V$35,15,FALSE)&amp;","&amp;[2]材料辅助表!J$51&amp;"],["&amp;VLOOKUP($P98,[2]材料辅助表!$H$27:$V$35,14,FALSE)&amp;","&amp;[2]材料辅助表!K$51&amp;"]]"</f>
        <v>[[302407,27],[302401,45],[302402,45],[302303,30]]</v>
      </c>
      <c r="AI98" s="270" t="s">
        <v>15832</v>
      </c>
      <c r="AJ98" s="263" t="s">
        <v>11978</v>
      </c>
      <c r="AK98" s="263" t="s">
        <v>11978</v>
      </c>
      <c r="AL98" s="263" t="s">
        <v>11978</v>
      </c>
    </row>
    <row r="99" spans="1:38" ht="15" thickBot="1">
      <c r="A99">
        <v>3082</v>
      </c>
      <c r="B99" s="259" t="s">
        <v>16012</v>
      </c>
      <c r="C99" s="55" t="s">
        <v>16010</v>
      </c>
      <c r="D99" t="str">
        <f t="shared" si="4"/>
        <v>e_3082</v>
      </c>
      <c r="E99" t="s">
        <v>16013</v>
      </c>
      <c r="F99" t="str">
        <f t="shared" si="3"/>
        <v>NAME_3082</v>
      </c>
      <c r="G99" t="s">
        <v>11979</v>
      </c>
      <c r="H99">
        <v>6</v>
      </c>
      <c r="I99">
        <f>VLOOKUP(C99,'[2]怪兽属性表（不能直接调整）'!$A$2:$E$37,VLOOKUP([2]equipment!G99,[2]材料辅助表!$I$13:$K$16,3,FALSE),FALSE)</f>
        <v>269.10000000000002</v>
      </c>
      <c r="J99" t="str">
        <f>"["&amp;I99*[2]材料辅助表!$S$5&amp;","&amp;I99*[2]材料辅助表!$S$6&amp;","&amp;I99*[2]材料辅助表!$S$7&amp;","&amp;I99*[2]材料辅助表!$S$8&amp;","&amp;I99*[2]材料辅助表!$S$9&amp;","&amp;I99*[2]材料辅助表!$S$10&amp;","&amp;I99*[2]材料辅助表!$S$11&amp;","&amp;I99*[2]材料辅助表!$S$12&amp;","&amp;I99*[2]材料辅助表!$S$13&amp;","&amp;I99*[2]材料辅助表!$S$14&amp;","&amp;I99*[2]材料辅助表!$S$15&amp;","&amp;I99*[2]材料辅助表!$S$16&amp;","&amp;I99*[2]材料辅助表!$S$17&amp;","&amp;I99*[2]材料辅助表!$S$18&amp;","&amp;I99*[2]材料辅助表!$S$19&amp;"]"</f>
        <v>[80.73,94.185,107.64,121.095,134.55,148.005,161.46,174.915,188.37,201.825,215.28,228.735,242.19,255.645,269.1]</v>
      </c>
      <c r="K99">
        <v>7</v>
      </c>
      <c r="L99">
        <f>VLOOKUP(C99,'[2]怪兽属性表（不能直接调整）'!$A$2:$E$37,4,FALSE)</f>
        <v>4.8</v>
      </c>
      <c r="M99" t="str">
        <f>"["&amp;L99*[2]材料辅助表!$U$5&amp;","&amp;L99*[2]材料辅助表!$U$6&amp;","&amp;L99*[2]材料辅助表!$U$7&amp;","&amp;L99*[2]材料辅助表!$U$8&amp;","&amp;L99*[2]材料辅助表!$U$9&amp;","&amp;L99*[2]材料辅助表!$U$10&amp;","&amp;L99*[2]材料辅助表!$U$11&amp;","&amp;L99*[2]材料辅助表!$U$12&amp;","&amp;L99*[2]材料辅助表!$U$13&amp;","&amp;L99*[2]材料辅助表!$U$14&amp;","&amp;L99*[2]材料辅助表!$U$15&amp;","&amp;L99*[2]材料辅助表!$U$16&amp;","&amp;L99*[2]材料辅助表!$U$17&amp;","&amp;L99*[2]材料辅助表!$U$18&amp;","&amp;L99*[2]材料辅助表!$U$19&amp;"]"</f>
        <v>[0.72,0.84,0.96,1.08,1.2,1.32,1.44,1.56,1.68,1.8,1.92,2.04,2.16,2.28,2.4]</v>
      </c>
      <c r="N99" s="264">
        <v>2</v>
      </c>
      <c r="O99" s="202">
        <v>3</v>
      </c>
      <c r="P99" s="265">
        <v>4</v>
      </c>
      <c r="Q99" t="s">
        <v>15792</v>
      </c>
      <c r="R99" t="str">
        <f>"["&amp;VLOOKUP(AJ99,[2]特殊属性调整!$B$18:$D$25,3,FALSE)&amp;","&amp;VLOOKUP(AJ99,[2]特殊属性调整!$B$18:$D$25,2,FALSE)&amp;"]"</f>
        <v>[5,3]</v>
      </c>
      <c r="S99" t="str">
        <f>"["&amp;VLOOKUP(AK99,[2]特殊属性调整!$B$18:$D$25,3,FALSE)&amp;","&amp;VLOOKUP(AK99,[2]特殊属性调整!$B$18:$D$25,2,FALSE)*1.5&amp;"]"</f>
        <v>[5,4.5]</v>
      </c>
      <c r="T99" t="str">
        <f>"["&amp;VLOOKUP(AL99,[2]特殊属性调整!$B$18:$D$25,3,FALSE)&amp;","&amp;VLOOKUP(AL99,[2]特殊属性调整!$B$18:$D$25,2,FALSE)*2&amp;"]"</f>
        <v>[5,6]</v>
      </c>
      <c r="U99" t="str">
        <f>"[["&amp;VLOOKUP($N99,[2]材料辅助表!$H$27:$L$35,2,FALSE)&amp;","&amp;[2]材料辅助表!I$38&amp;"]]"</f>
        <v>[[301102,1]]</v>
      </c>
      <c r="V99" t="str">
        <f>"[["&amp;VLOOKUP($N99,[2]材料辅助表!$H$27:$L$35,3,FALSE)&amp;","&amp;[2]材料辅助表!I$39&amp;"]]"</f>
        <v>[[301202,3]]</v>
      </c>
      <c r="W99" t="str">
        <f>"[["&amp;VLOOKUP($Q99,[2]材料辅助表!$H$27:$L$35,4,FALSE)&amp;","&amp;[2]材料辅助表!L$40&amp;"],["&amp;VLOOKUP($N99,[2]材料辅助表!$H$27:$L$35,4,FALSE)&amp;","&amp;[2]材料辅助表!I$40&amp;"]]"</f>
        <v>[[301307,1],[301302,5]]</v>
      </c>
      <c r="X99" t="str">
        <f>"[["&amp;VLOOKUP($Q99,[2]材料辅助表!$H$27:$L$35,5,FALSE)&amp;","&amp;[2]材料辅助表!L$41&amp;"],["&amp;VLOOKUP($N99,[2]材料辅助表!$H$27:$L$35,5,FALSE)&amp;","&amp;[2]材料辅助表!I$41&amp;"]]"</f>
        <v>[[301407,2],[301402,8]]</v>
      </c>
      <c r="Y99" t="str">
        <f>"[["&amp;VLOOKUP($Q99,[2]材料辅助表!$H$27:$M$35,6,FALSE)&amp;","&amp;[2]材料辅助表!L$42&amp;"],["&amp;VLOOKUP($N99,[2]材料辅助表!$H$27:$M$35,6,FALSE)&amp;","&amp;[2]材料辅助表!I$42&amp;"],["&amp;VLOOKUP($O99,[2]材料辅助表!$H$27:$M$35,5,FALSE)&amp;","&amp;[2]材料辅助表!J$42&amp;"]]"</f>
        <v>[[301507,3],[301502,10],[301403,3]]</v>
      </c>
      <c r="Z99" t="str">
        <f>"[["&amp;VLOOKUP($Q99,[2]材料辅助表!$H$27:$N$35,7,FALSE)&amp;","&amp;[2]材料辅助表!L$43&amp;"],["&amp;VLOOKUP($N99,[2]材料辅助表!$H$27:$N$35,7,FALSE)&amp;","&amp;[2]材料辅助表!I$43&amp;"],["&amp;VLOOKUP($O99,[2]材料辅助表!$H$27:$N$35,6,FALSE)&amp;","&amp;[2]材料辅助表!J$43&amp;"]]"</f>
        <v>[[301607,5],[301602,15],[301503,5]]</v>
      </c>
      <c r="AA99" t="str">
        <f>"[["&amp;VLOOKUP($Q99,[2]材料辅助表!$H$27:$O$35,8,FALSE)&amp;","&amp;[2]材料辅助表!L$44&amp;"],["&amp;VLOOKUP($N99,[2]材料辅助表!$H$27:$O$35,8,FALSE)&amp;","&amp;[2]材料辅助表!I$44&amp;"],["&amp;VLOOKUP($O99,[2]材料辅助表!$H$27:$O$35,8,FALSE)&amp;","&amp;[2]材料辅助表!J$44&amp;"],["&amp;VLOOKUP($P99,[2]材料辅助表!$H$27:$P$35,7,FALSE)&amp;","&amp;[2]材料辅助表!K$44&amp;"]]"</f>
        <v>[[301707,8],[301702,10],[301703,10],[301604,5]]</v>
      </c>
      <c r="AB99" t="str">
        <f>"[["&amp;VLOOKUP($Q99,[2]材料辅助表!$H$27:$P$35,9,FALSE)&amp;","&amp;[2]材料辅助表!L$45&amp;"],["&amp;VLOOKUP($N99,[2]材料辅助表!$H$27:$P$35,9,FALSE)&amp;","&amp;[2]材料辅助表!I$45&amp;"],["&amp;VLOOKUP($O99,[2]材料辅助表!$H$27:$P$35,9,FALSE)&amp;","&amp;[2]材料辅助表!J$45&amp;"],["&amp;VLOOKUP($P99,[2]材料辅助表!$H$27:$P$35,8,FALSE)&amp;","&amp;[2]材料辅助表!K$45&amp;"]]"</f>
        <v>[[301807,10],[301802,15],[301803,15],[301704,8]]</v>
      </c>
      <c r="AC99" t="str">
        <f>"[["&amp;VLOOKUP($Q99,[2]材料辅助表!$H$27:$Q$35,10,FALSE)&amp;","&amp;[2]材料辅助表!L$46&amp;"],["&amp;VLOOKUP($N99,[2]材料辅助表!$H$27:$Q$35,10,FALSE)&amp;","&amp;[2]材料辅助表!I$46&amp;"],["&amp;VLOOKUP($O99,[2]材料辅助表!$H$27:$Q$35,10,FALSE)&amp;","&amp;[2]材料辅助表!J$46&amp;"],["&amp;VLOOKUP($P99,[2]材料辅助表!$H$27:$Q$35,9,FALSE)&amp;","&amp;[2]材料辅助表!K$46&amp;"]]"</f>
        <v>[[301907,12],[301902,18],[301903,18],[301804,10]]</v>
      </c>
      <c r="AD99" t="str">
        <f>"[["&amp;VLOOKUP($Q99,[2]材料辅助表!$H$27:$R$35,11,FALSE)&amp;","&amp;[2]材料辅助表!L$47&amp;"],["&amp;VLOOKUP($N99,[2]材料辅助表!$H$27:$R$35,11,FALSE)&amp;","&amp;[2]材料辅助表!I$47&amp;"],["&amp;VLOOKUP($O99,[2]材料辅助表!$H$27:$R$35,11,FALSE)&amp;","&amp;[2]材料辅助表!J$47&amp;"],["&amp;VLOOKUP($P99,[2]材料辅助表!$H$27:$R$35,10,FALSE)&amp;","&amp;[2]材料辅助表!K$47&amp;"]]"</f>
        <v>[[302007,15],[302002,25],[302003,25],[301904,12]]</v>
      </c>
      <c r="AE99" t="str">
        <f>"[["&amp;VLOOKUP($Q99,[2]材料辅助表!$H$27:$S$35,12,FALSE)&amp;","&amp;[2]材料辅助表!L$48&amp;"],["&amp;VLOOKUP($N99,[2]材料辅助表!$H$27:$S$35,12,FALSE)&amp;","&amp;[2]材料辅助表!I$48&amp;"],["&amp;VLOOKUP($O99,[2]材料辅助表!$H$27:$S$35,12,FALSE)&amp;","&amp;[2]材料辅助表!J$48&amp;"],["&amp;VLOOKUP($P99,[2]材料辅助表!$H$27:$S$35,11,FALSE)&amp;","&amp;[2]材料辅助表!K$48&amp;"]]"</f>
        <v>[[302107,18],[302102,30],[302103,30],[302004,15]]</v>
      </c>
      <c r="AF99" t="str">
        <f>"[["&amp;VLOOKUP($Q99,[2]材料辅助表!$H$27:$V$35,13,FALSE)&amp;","&amp;[2]材料辅助表!L$49&amp;"],["&amp;VLOOKUP($N99,[2]材料辅助表!$H$27:$V$35,13,FALSE)&amp;","&amp;[2]材料辅助表!I$49&amp;"],["&amp;VLOOKUP($O99,[2]材料辅助表!$H$27:$V$35,13,FALSE)&amp;","&amp;[2]材料辅助表!J$49&amp;"],["&amp;VLOOKUP($P99,[2]材料辅助表!$H$27:$V$35,12,FALSE)&amp;","&amp;[2]材料辅助表!K$49&amp;"]]"</f>
        <v>[[302207,21],[302202,35],[302203,35],[302104,18]]</v>
      </c>
      <c r="AG99" t="str">
        <f>"[["&amp;VLOOKUP($Q99,[2]材料辅助表!$H$27:$V$35,14,FALSE)&amp;","&amp;[2]材料辅助表!L$50&amp;"],["&amp;VLOOKUP($N99,[2]材料辅助表!$H$27:$V$35,14,FALSE)&amp;","&amp;[2]材料辅助表!I$50&amp;"],["&amp;VLOOKUP($O99,[2]材料辅助表!$H$27:$V$35,14,FALSE)&amp;","&amp;[2]材料辅助表!J$50&amp;"],["&amp;VLOOKUP($P99,[2]材料辅助表!$H$27:$V$35,13,FALSE)&amp;","&amp;[2]材料辅助表!K$50&amp;"]]"</f>
        <v>[[302307,24],[302302,40],[302303,40],[302204,25]]</v>
      </c>
      <c r="AH99" t="str">
        <f>"[["&amp;VLOOKUP($Q99,[2]材料辅助表!$H$27:$V$35,15,FALSE)&amp;","&amp;[2]材料辅助表!L$51&amp;"],["&amp;VLOOKUP($N99,[2]材料辅助表!$H$27:$V$35,15,FALSE)&amp;","&amp;[2]材料辅助表!I$51&amp;"],["&amp;VLOOKUP($O99,[2]材料辅助表!$H$27:$V$35,15,FALSE)&amp;","&amp;[2]材料辅助表!J$51&amp;"],["&amp;VLOOKUP($P99,[2]材料辅助表!$H$27:$V$35,14,FALSE)&amp;","&amp;[2]材料辅助表!K$51&amp;"]]"</f>
        <v>[[302407,27],[302402,45],[302403,45],[302304,30]]</v>
      </c>
      <c r="AI99" s="158" t="s">
        <v>15835</v>
      </c>
      <c r="AJ99" s="263" t="s">
        <v>11979</v>
      </c>
      <c r="AK99" s="263" t="s">
        <v>11979</v>
      </c>
      <c r="AL99" s="263" t="s">
        <v>11979</v>
      </c>
    </row>
    <row r="100" spans="1:38" ht="15" thickBot="1">
      <c r="A100">
        <v>3083</v>
      </c>
      <c r="B100" s="259" t="s">
        <v>16014</v>
      </c>
      <c r="C100" s="55" t="s">
        <v>16010</v>
      </c>
      <c r="D100" t="str">
        <f t="shared" si="4"/>
        <v>e_3083</v>
      </c>
      <c r="E100" t="s">
        <v>16015</v>
      </c>
      <c r="F100" t="str">
        <f t="shared" si="3"/>
        <v>NAME_3083</v>
      </c>
      <c r="G100" t="s">
        <v>11978</v>
      </c>
      <c r="H100">
        <v>3</v>
      </c>
      <c r="I100">
        <f>VLOOKUP(C100,'[2]怪兽属性表（不能直接调整）'!$A$2:$E$37,VLOOKUP([2]equipment!G100,[2]材料辅助表!$I$13:$K$16,3,FALSE),FALSE)</f>
        <v>14.13</v>
      </c>
      <c r="J100" t="str">
        <f>"["&amp;I100*[2]材料辅助表!$S$5&amp;","&amp;I100*[2]材料辅助表!$S$6&amp;","&amp;I100*[2]材料辅助表!$S$7&amp;","&amp;I100*[2]材料辅助表!$S$8&amp;","&amp;I100*[2]材料辅助表!$S$9&amp;","&amp;I100*[2]材料辅助表!$S$10&amp;","&amp;I100*[2]材料辅助表!$S$11&amp;","&amp;I100*[2]材料辅助表!$S$12&amp;","&amp;I100*[2]材料辅助表!$S$13&amp;","&amp;I100*[2]材料辅助表!$S$14&amp;","&amp;I100*[2]材料辅助表!$S$15&amp;","&amp;I100*[2]材料辅助表!$S$16&amp;","&amp;I100*[2]材料辅助表!$S$17&amp;","&amp;I100*[2]材料辅助表!$S$18&amp;","&amp;I100*[2]材料辅助表!$S$19&amp;"]"</f>
        <v>[4.239,4.9455,5.652,6.3585,7.065,7.7715,8.478,9.1845,9.891,10.5975,11.304,12.0105,12.717,13.4235,14.13]</v>
      </c>
      <c r="K100">
        <v>7</v>
      </c>
      <c r="L100">
        <f>VLOOKUP(C100,'[2]怪兽属性表（不能直接调整）'!$A$2:$E$37,4,FALSE)</f>
        <v>4.8</v>
      </c>
      <c r="M100" t="str">
        <f>"["&amp;L100*[2]材料辅助表!$U$5&amp;","&amp;L100*[2]材料辅助表!$U$6&amp;","&amp;L100*[2]材料辅助表!$U$7&amp;","&amp;L100*[2]材料辅助表!$U$8&amp;","&amp;L100*[2]材料辅助表!$U$9&amp;","&amp;L100*[2]材料辅助表!$U$10&amp;","&amp;L100*[2]材料辅助表!$U$11&amp;","&amp;L100*[2]材料辅助表!$U$12&amp;","&amp;L100*[2]材料辅助表!$U$13&amp;","&amp;L100*[2]材料辅助表!$U$14&amp;","&amp;L100*[2]材料辅助表!$U$15&amp;","&amp;L100*[2]材料辅助表!$U$16&amp;","&amp;L100*[2]材料辅助表!$U$17&amp;","&amp;L100*[2]材料辅助表!$U$18&amp;","&amp;L100*[2]材料辅助表!$U$19&amp;"]"</f>
        <v>[0.72,0.84,0.96,1.08,1.2,1.32,1.44,1.56,1.68,1.8,1.92,2.04,2.16,2.28,2.4]</v>
      </c>
      <c r="N100" s="264">
        <v>3</v>
      </c>
      <c r="O100" s="202">
        <v>4</v>
      </c>
      <c r="P100" s="265">
        <v>1</v>
      </c>
      <c r="Q100" t="s">
        <v>15792</v>
      </c>
      <c r="R100" t="str">
        <f>"["&amp;VLOOKUP(AJ100,[2]特殊属性调整!$B$18:$D$25,3,FALSE)&amp;","&amp;VLOOKUP(AJ100,[2]特殊属性调整!$B$18:$D$25,2,FALSE)&amp;"]"</f>
        <v>[2,3]</v>
      </c>
      <c r="S100" t="str">
        <f>"["&amp;VLOOKUP(AK100,[2]特殊属性调整!$B$18:$D$25,3,FALSE)&amp;","&amp;VLOOKUP(AK100,[2]特殊属性调整!$B$18:$D$25,2,FALSE)*1.5&amp;"]"</f>
        <v>[2,4.5]</v>
      </c>
      <c r="T100" t="str">
        <f>"["&amp;VLOOKUP(AL100,[2]特殊属性调整!$B$18:$D$25,3,FALSE)&amp;","&amp;VLOOKUP(AL100,[2]特殊属性调整!$B$18:$D$25,2,FALSE)*2&amp;"]"</f>
        <v>[2,6]</v>
      </c>
      <c r="U100" t="str">
        <f>"[["&amp;VLOOKUP($N100,[2]材料辅助表!$H$27:$L$35,2,FALSE)&amp;","&amp;[2]材料辅助表!I$38&amp;"]]"</f>
        <v>[[301103,1]]</v>
      </c>
      <c r="V100" t="str">
        <f>"[["&amp;VLOOKUP($N100,[2]材料辅助表!$H$27:$L$35,3,FALSE)&amp;","&amp;[2]材料辅助表!I$39&amp;"]]"</f>
        <v>[[301203,3]]</v>
      </c>
      <c r="W100" t="str">
        <f>"[["&amp;VLOOKUP($Q100,[2]材料辅助表!$H$27:$L$35,4,FALSE)&amp;","&amp;[2]材料辅助表!L$40&amp;"],["&amp;VLOOKUP($N100,[2]材料辅助表!$H$27:$L$35,4,FALSE)&amp;","&amp;[2]材料辅助表!I$40&amp;"]]"</f>
        <v>[[301307,1],[301303,5]]</v>
      </c>
      <c r="X100" t="str">
        <f>"[["&amp;VLOOKUP($Q100,[2]材料辅助表!$H$27:$L$35,5,FALSE)&amp;","&amp;[2]材料辅助表!L$41&amp;"],["&amp;VLOOKUP($N100,[2]材料辅助表!$H$27:$L$35,5,FALSE)&amp;","&amp;[2]材料辅助表!I$41&amp;"]]"</f>
        <v>[[301407,2],[301403,8]]</v>
      </c>
      <c r="Y100" t="str">
        <f>"[["&amp;VLOOKUP($Q100,[2]材料辅助表!$H$27:$M$35,6,FALSE)&amp;","&amp;[2]材料辅助表!L$42&amp;"],["&amp;VLOOKUP($N100,[2]材料辅助表!$H$27:$M$35,6,FALSE)&amp;","&amp;[2]材料辅助表!I$42&amp;"],["&amp;VLOOKUP($O100,[2]材料辅助表!$H$27:$M$35,5,FALSE)&amp;","&amp;[2]材料辅助表!J$42&amp;"]]"</f>
        <v>[[301507,3],[301503,10],[301404,3]]</v>
      </c>
      <c r="Z100" t="str">
        <f>"[["&amp;VLOOKUP($Q100,[2]材料辅助表!$H$27:$N$35,7,FALSE)&amp;","&amp;[2]材料辅助表!L$43&amp;"],["&amp;VLOOKUP($N100,[2]材料辅助表!$H$27:$N$35,7,FALSE)&amp;","&amp;[2]材料辅助表!I$43&amp;"],["&amp;VLOOKUP($O100,[2]材料辅助表!$H$27:$N$35,6,FALSE)&amp;","&amp;[2]材料辅助表!J$43&amp;"]]"</f>
        <v>[[301607,5],[301603,15],[301504,5]]</v>
      </c>
      <c r="AA100" t="str">
        <f>"[["&amp;VLOOKUP($Q100,[2]材料辅助表!$H$27:$O$35,8,FALSE)&amp;","&amp;[2]材料辅助表!L$44&amp;"],["&amp;VLOOKUP($N100,[2]材料辅助表!$H$27:$O$35,8,FALSE)&amp;","&amp;[2]材料辅助表!I$44&amp;"],["&amp;VLOOKUP($O100,[2]材料辅助表!$H$27:$O$35,8,FALSE)&amp;","&amp;[2]材料辅助表!J$44&amp;"],["&amp;VLOOKUP($P100,[2]材料辅助表!$H$27:$P$35,7,FALSE)&amp;","&amp;[2]材料辅助表!K$44&amp;"]]"</f>
        <v>[[301707,8],[301703,10],[301704,10],[301601,5]]</v>
      </c>
      <c r="AB100" t="str">
        <f>"[["&amp;VLOOKUP($Q100,[2]材料辅助表!$H$27:$P$35,9,FALSE)&amp;","&amp;[2]材料辅助表!L$45&amp;"],["&amp;VLOOKUP($N100,[2]材料辅助表!$H$27:$P$35,9,FALSE)&amp;","&amp;[2]材料辅助表!I$45&amp;"],["&amp;VLOOKUP($O100,[2]材料辅助表!$H$27:$P$35,9,FALSE)&amp;","&amp;[2]材料辅助表!J$45&amp;"],["&amp;VLOOKUP($P100,[2]材料辅助表!$H$27:$P$35,8,FALSE)&amp;","&amp;[2]材料辅助表!K$45&amp;"]]"</f>
        <v>[[301807,10],[301803,15],[301804,15],[301701,8]]</v>
      </c>
      <c r="AC100" t="str">
        <f>"[["&amp;VLOOKUP($Q100,[2]材料辅助表!$H$27:$Q$35,10,FALSE)&amp;","&amp;[2]材料辅助表!L$46&amp;"],["&amp;VLOOKUP($N100,[2]材料辅助表!$H$27:$Q$35,10,FALSE)&amp;","&amp;[2]材料辅助表!I$46&amp;"],["&amp;VLOOKUP($O100,[2]材料辅助表!$H$27:$Q$35,10,FALSE)&amp;","&amp;[2]材料辅助表!J$46&amp;"],["&amp;VLOOKUP($P100,[2]材料辅助表!$H$27:$Q$35,9,FALSE)&amp;","&amp;[2]材料辅助表!K$46&amp;"]]"</f>
        <v>[[301907,12],[301903,18],[301904,18],[301801,10]]</v>
      </c>
      <c r="AD100" t="str">
        <f>"[["&amp;VLOOKUP($Q100,[2]材料辅助表!$H$27:$R$35,11,FALSE)&amp;","&amp;[2]材料辅助表!L$47&amp;"],["&amp;VLOOKUP($N100,[2]材料辅助表!$H$27:$R$35,11,FALSE)&amp;","&amp;[2]材料辅助表!I$47&amp;"],["&amp;VLOOKUP($O100,[2]材料辅助表!$H$27:$R$35,11,FALSE)&amp;","&amp;[2]材料辅助表!J$47&amp;"],["&amp;VLOOKUP($P100,[2]材料辅助表!$H$27:$R$35,10,FALSE)&amp;","&amp;[2]材料辅助表!K$47&amp;"]]"</f>
        <v>[[302007,15],[302003,25],[302004,25],[301901,12]]</v>
      </c>
      <c r="AE100" t="str">
        <f>"[["&amp;VLOOKUP($Q100,[2]材料辅助表!$H$27:$S$35,12,FALSE)&amp;","&amp;[2]材料辅助表!L$48&amp;"],["&amp;VLOOKUP($N100,[2]材料辅助表!$H$27:$S$35,12,FALSE)&amp;","&amp;[2]材料辅助表!I$48&amp;"],["&amp;VLOOKUP($O100,[2]材料辅助表!$H$27:$S$35,12,FALSE)&amp;","&amp;[2]材料辅助表!J$48&amp;"],["&amp;VLOOKUP($P100,[2]材料辅助表!$H$27:$S$35,11,FALSE)&amp;","&amp;[2]材料辅助表!K$48&amp;"]]"</f>
        <v>[[302107,18],[302103,30],[302104,30],[302001,15]]</v>
      </c>
      <c r="AF100" t="str">
        <f>"[["&amp;VLOOKUP($Q100,[2]材料辅助表!$H$27:$V$35,13,FALSE)&amp;","&amp;[2]材料辅助表!L$49&amp;"],["&amp;VLOOKUP($N100,[2]材料辅助表!$H$27:$V$35,13,FALSE)&amp;","&amp;[2]材料辅助表!I$49&amp;"],["&amp;VLOOKUP($O100,[2]材料辅助表!$H$27:$V$35,13,FALSE)&amp;","&amp;[2]材料辅助表!J$49&amp;"],["&amp;VLOOKUP($P100,[2]材料辅助表!$H$27:$V$35,12,FALSE)&amp;","&amp;[2]材料辅助表!K$49&amp;"]]"</f>
        <v>[[302207,21],[302203,35],[302204,35],[302101,18]]</v>
      </c>
      <c r="AG100" t="str">
        <f>"[["&amp;VLOOKUP($Q100,[2]材料辅助表!$H$27:$V$35,14,FALSE)&amp;","&amp;[2]材料辅助表!L$50&amp;"],["&amp;VLOOKUP($N100,[2]材料辅助表!$H$27:$V$35,14,FALSE)&amp;","&amp;[2]材料辅助表!I$50&amp;"],["&amp;VLOOKUP($O100,[2]材料辅助表!$H$27:$V$35,14,FALSE)&amp;","&amp;[2]材料辅助表!J$50&amp;"],["&amp;VLOOKUP($P100,[2]材料辅助表!$H$27:$V$35,13,FALSE)&amp;","&amp;[2]材料辅助表!K$50&amp;"]]"</f>
        <v>[[302307,24],[302303,40],[302304,40],[302201,25]]</v>
      </c>
      <c r="AH100" t="str">
        <f>"[["&amp;VLOOKUP($Q100,[2]材料辅助表!$H$27:$V$35,15,FALSE)&amp;","&amp;[2]材料辅助表!L$51&amp;"],["&amp;VLOOKUP($N100,[2]材料辅助表!$H$27:$V$35,15,FALSE)&amp;","&amp;[2]材料辅助表!I$51&amp;"],["&amp;VLOOKUP($O100,[2]材料辅助表!$H$27:$V$35,15,FALSE)&amp;","&amp;[2]材料辅助表!J$51&amp;"],["&amp;VLOOKUP($P100,[2]材料辅助表!$H$27:$V$35,14,FALSE)&amp;","&amp;[2]材料辅助表!K$51&amp;"]]"</f>
        <v>[[302407,27],[302403,45],[302404,45],[302301,30]]</v>
      </c>
      <c r="AI100" s="158" t="s">
        <v>15838</v>
      </c>
      <c r="AJ100" s="263" t="s">
        <v>11978</v>
      </c>
      <c r="AK100" s="263" t="s">
        <v>11978</v>
      </c>
      <c r="AL100" s="263" t="s">
        <v>11978</v>
      </c>
    </row>
    <row r="101" spans="1:38" ht="15" thickBot="1">
      <c r="A101">
        <v>3084</v>
      </c>
      <c r="B101" s="259" t="s">
        <v>16016</v>
      </c>
      <c r="C101" s="55" t="s">
        <v>16010</v>
      </c>
      <c r="D101" t="str">
        <f>"e_"&amp;A101</f>
        <v>e_3084</v>
      </c>
      <c r="E101" t="s">
        <v>16017</v>
      </c>
      <c r="F101" t="str">
        <f t="shared" si="3"/>
        <v>NAME_3084</v>
      </c>
      <c r="G101" t="s">
        <v>11979</v>
      </c>
      <c r="H101">
        <v>6</v>
      </c>
      <c r="I101">
        <f>VLOOKUP(C101,'[2]怪兽属性表（不能直接调整）'!$A$2:$E$37,VLOOKUP([2]equipment!G101,[2]材料辅助表!$I$13:$K$16,3,FALSE),FALSE)</f>
        <v>269.10000000000002</v>
      </c>
      <c r="J101" t="str">
        <f>"["&amp;I101*[2]材料辅助表!$S$5&amp;","&amp;I101*[2]材料辅助表!$S$6&amp;","&amp;I101*[2]材料辅助表!$S$7&amp;","&amp;I101*[2]材料辅助表!$S$8&amp;","&amp;I101*[2]材料辅助表!$S$9&amp;","&amp;I101*[2]材料辅助表!$S$10&amp;","&amp;I101*[2]材料辅助表!$S$11&amp;","&amp;I101*[2]材料辅助表!$S$12&amp;","&amp;I101*[2]材料辅助表!$S$13&amp;","&amp;I101*[2]材料辅助表!$S$14&amp;","&amp;I101*[2]材料辅助表!$S$15&amp;","&amp;I101*[2]材料辅助表!$S$16&amp;","&amp;I101*[2]材料辅助表!$S$17&amp;","&amp;I101*[2]材料辅助表!$S$18&amp;","&amp;I101*[2]材料辅助表!$S$19&amp;"]"</f>
        <v>[80.73,94.185,107.64,121.095,134.55,148.005,161.46,174.915,188.37,201.825,215.28,228.735,242.19,255.645,269.1]</v>
      </c>
      <c r="K101">
        <v>7</v>
      </c>
      <c r="L101">
        <f>VLOOKUP(C101,'[2]怪兽属性表（不能直接调整）'!$A$2:$E$37,4,FALSE)</f>
        <v>4.8</v>
      </c>
      <c r="M101" t="str">
        <f>"["&amp;L101*[2]材料辅助表!$U$5&amp;","&amp;L101*[2]材料辅助表!$U$6&amp;","&amp;L101*[2]材料辅助表!$U$7&amp;","&amp;L101*[2]材料辅助表!$U$8&amp;","&amp;L101*[2]材料辅助表!$U$9&amp;","&amp;L101*[2]材料辅助表!$U$10&amp;","&amp;L101*[2]材料辅助表!$U$11&amp;","&amp;L101*[2]材料辅助表!$U$12&amp;","&amp;L101*[2]材料辅助表!$U$13&amp;","&amp;L101*[2]材料辅助表!$U$14&amp;","&amp;L101*[2]材料辅助表!$U$15&amp;","&amp;L101*[2]材料辅助表!$U$16&amp;","&amp;L101*[2]材料辅助表!$U$17&amp;","&amp;L101*[2]材料辅助表!$U$18&amp;","&amp;L101*[2]材料辅助表!$U$19&amp;"]"</f>
        <v>[0.72,0.84,0.96,1.08,1.2,1.32,1.44,1.56,1.68,1.8,1.92,2.04,2.16,2.28,2.4]</v>
      </c>
      <c r="N101" s="275">
        <v>4</v>
      </c>
      <c r="O101" s="267">
        <v>1</v>
      </c>
      <c r="P101" s="268">
        <v>2</v>
      </c>
      <c r="Q101" t="s">
        <v>15792</v>
      </c>
      <c r="R101" t="str">
        <f>"["&amp;VLOOKUP(AJ101,[2]特殊属性调整!$B$18:$D$25,3,FALSE)&amp;","&amp;VLOOKUP(AJ101,[2]特殊属性调整!$B$18:$D$25,2,FALSE)&amp;"]"</f>
        <v>[5,3]</v>
      </c>
      <c r="S101" t="str">
        <f>"["&amp;VLOOKUP(AK101,[2]特殊属性调整!$B$18:$D$25,3,FALSE)&amp;","&amp;VLOOKUP(AK101,[2]特殊属性调整!$B$18:$D$25,2,FALSE)*1.5&amp;"]"</f>
        <v>[5,4.5]</v>
      </c>
      <c r="T101" t="str">
        <f>"["&amp;VLOOKUP(AL98,[2]特殊属性调整!$B$18:$D$25,3,FALSE)&amp;","&amp;VLOOKUP(AL98,[2]特殊属性调整!$B$18:$D$25,2,FALSE)*2&amp;"]"</f>
        <v>[2,6]</v>
      </c>
      <c r="U101" t="str">
        <f>"[["&amp;VLOOKUP($N101,[2]材料辅助表!$H$27:$L$35,2,FALSE)&amp;","&amp;[2]材料辅助表!I$38&amp;"]]"</f>
        <v>[[301104,1]]</v>
      </c>
      <c r="V101" t="str">
        <f>"[["&amp;VLOOKUP($N101,[2]材料辅助表!$H$27:$L$35,3,FALSE)&amp;","&amp;[2]材料辅助表!I$39&amp;"]]"</f>
        <v>[[301204,3]]</v>
      </c>
      <c r="W101" t="str">
        <f>"[["&amp;VLOOKUP($Q101,[2]材料辅助表!$H$27:$L$35,4,FALSE)&amp;","&amp;[2]材料辅助表!L$40&amp;"],["&amp;VLOOKUP($N101,[2]材料辅助表!$H$27:$L$35,4,FALSE)&amp;","&amp;[2]材料辅助表!I$40&amp;"]]"</f>
        <v>[[301307,1],[301304,5]]</v>
      </c>
      <c r="X101" t="str">
        <f>"[["&amp;VLOOKUP($Q101,[2]材料辅助表!$H$27:$L$35,5,FALSE)&amp;","&amp;[2]材料辅助表!L$41&amp;"],["&amp;VLOOKUP($N101,[2]材料辅助表!$H$27:$L$35,5,FALSE)&amp;","&amp;[2]材料辅助表!I$41&amp;"]]"</f>
        <v>[[301407,2],[301404,8]]</v>
      </c>
      <c r="Y101" t="str">
        <f>"[["&amp;VLOOKUP($Q101,[2]材料辅助表!$H$27:$M$35,6,FALSE)&amp;","&amp;[2]材料辅助表!L$42&amp;"],["&amp;VLOOKUP($N101,[2]材料辅助表!$H$27:$M$35,6,FALSE)&amp;","&amp;[2]材料辅助表!I$42&amp;"],["&amp;VLOOKUP($O101,[2]材料辅助表!$H$27:$M$35,5,FALSE)&amp;","&amp;[2]材料辅助表!J$42&amp;"]]"</f>
        <v>[[301507,3],[301504,10],[301401,3]]</v>
      </c>
      <c r="Z101" t="str">
        <f>"[["&amp;VLOOKUP($Q101,[2]材料辅助表!$H$27:$N$35,7,FALSE)&amp;","&amp;[2]材料辅助表!L$43&amp;"],["&amp;VLOOKUP($N101,[2]材料辅助表!$H$27:$N$35,7,FALSE)&amp;","&amp;[2]材料辅助表!I$43&amp;"],["&amp;VLOOKUP($O101,[2]材料辅助表!$H$27:$N$35,6,FALSE)&amp;","&amp;[2]材料辅助表!J$43&amp;"]]"</f>
        <v>[[301607,5],[301604,15],[301501,5]]</v>
      </c>
      <c r="AA101" t="str">
        <f>"[["&amp;VLOOKUP($Q101,[2]材料辅助表!$H$27:$O$35,8,FALSE)&amp;","&amp;[2]材料辅助表!L$44&amp;"],["&amp;VLOOKUP($N101,[2]材料辅助表!$H$27:$O$35,8,FALSE)&amp;","&amp;[2]材料辅助表!I$44&amp;"],["&amp;VLOOKUP($O101,[2]材料辅助表!$H$27:$O$35,8,FALSE)&amp;","&amp;[2]材料辅助表!J$44&amp;"],["&amp;VLOOKUP($P101,[2]材料辅助表!$H$27:$P$35,7,FALSE)&amp;","&amp;[2]材料辅助表!K$44&amp;"]]"</f>
        <v>[[301707,8],[301704,10],[301701,10],[301602,5]]</v>
      </c>
      <c r="AB101" t="str">
        <f>"[["&amp;VLOOKUP($Q101,[2]材料辅助表!$H$27:$P$35,9,FALSE)&amp;","&amp;[2]材料辅助表!L$45&amp;"],["&amp;VLOOKUP($N101,[2]材料辅助表!$H$27:$P$35,9,FALSE)&amp;","&amp;[2]材料辅助表!I$45&amp;"],["&amp;VLOOKUP($O101,[2]材料辅助表!$H$27:$P$35,9,FALSE)&amp;","&amp;[2]材料辅助表!J$45&amp;"],["&amp;VLOOKUP($P101,[2]材料辅助表!$H$27:$P$35,8,FALSE)&amp;","&amp;[2]材料辅助表!K$45&amp;"]]"</f>
        <v>[[301807,10],[301804,15],[301801,15],[301702,8]]</v>
      </c>
      <c r="AC101" t="str">
        <f>"[["&amp;VLOOKUP($Q101,[2]材料辅助表!$H$27:$Q$35,10,FALSE)&amp;","&amp;[2]材料辅助表!L$46&amp;"],["&amp;VLOOKUP($N101,[2]材料辅助表!$H$27:$Q$35,10,FALSE)&amp;","&amp;[2]材料辅助表!I$46&amp;"],["&amp;VLOOKUP($O101,[2]材料辅助表!$H$27:$Q$35,10,FALSE)&amp;","&amp;[2]材料辅助表!J$46&amp;"],["&amp;VLOOKUP($P101,[2]材料辅助表!$H$27:$Q$35,9,FALSE)&amp;","&amp;[2]材料辅助表!K$46&amp;"]]"</f>
        <v>[[301907,12],[301904,18],[301901,18],[301802,10]]</v>
      </c>
      <c r="AD101" t="str">
        <f>"[["&amp;VLOOKUP($Q101,[2]材料辅助表!$H$27:$R$35,11,FALSE)&amp;","&amp;[2]材料辅助表!L$47&amp;"],["&amp;VLOOKUP($N101,[2]材料辅助表!$H$27:$R$35,11,FALSE)&amp;","&amp;[2]材料辅助表!I$47&amp;"],["&amp;VLOOKUP($O101,[2]材料辅助表!$H$27:$R$35,11,FALSE)&amp;","&amp;[2]材料辅助表!J$47&amp;"],["&amp;VLOOKUP($P101,[2]材料辅助表!$H$27:$R$35,10,FALSE)&amp;","&amp;[2]材料辅助表!K$47&amp;"]]"</f>
        <v>[[302007,15],[302004,25],[302001,25],[301902,12]]</v>
      </c>
      <c r="AE101" t="str">
        <f>"[["&amp;VLOOKUP($Q101,[2]材料辅助表!$H$27:$S$35,12,FALSE)&amp;","&amp;[2]材料辅助表!L$48&amp;"],["&amp;VLOOKUP($N101,[2]材料辅助表!$H$27:$S$35,12,FALSE)&amp;","&amp;[2]材料辅助表!I$48&amp;"],["&amp;VLOOKUP($O101,[2]材料辅助表!$H$27:$S$35,12,FALSE)&amp;","&amp;[2]材料辅助表!J$48&amp;"],["&amp;VLOOKUP($P101,[2]材料辅助表!$H$27:$S$35,11,FALSE)&amp;","&amp;[2]材料辅助表!K$48&amp;"]]"</f>
        <v>[[302107,18],[302104,30],[302101,30],[302002,15]]</v>
      </c>
      <c r="AF101" t="str">
        <f>"[["&amp;VLOOKUP($Q101,[2]材料辅助表!$H$27:$V$35,13,FALSE)&amp;","&amp;[2]材料辅助表!L$49&amp;"],["&amp;VLOOKUP($N101,[2]材料辅助表!$H$27:$V$35,13,FALSE)&amp;","&amp;[2]材料辅助表!I$49&amp;"],["&amp;VLOOKUP($O101,[2]材料辅助表!$H$27:$V$35,13,FALSE)&amp;","&amp;[2]材料辅助表!J$49&amp;"],["&amp;VLOOKUP($P101,[2]材料辅助表!$H$27:$V$35,12,FALSE)&amp;","&amp;[2]材料辅助表!K$49&amp;"]]"</f>
        <v>[[302207,21],[302204,35],[302201,35],[302102,18]]</v>
      </c>
      <c r="AG101" t="str">
        <f>"[["&amp;VLOOKUP($Q101,[2]材料辅助表!$H$27:$V$35,14,FALSE)&amp;","&amp;[2]材料辅助表!L$50&amp;"],["&amp;VLOOKUP($N101,[2]材料辅助表!$H$27:$V$35,14,FALSE)&amp;","&amp;[2]材料辅助表!I$50&amp;"],["&amp;VLOOKUP($O101,[2]材料辅助表!$H$27:$V$35,14,FALSE)&amp;","&amp;[2]材料辅助表!J$50&amp;"],["&amp;VLOOKUP($P101,[2]材料辅助表!$H$27:$V$35,13,FALSE)&amp;","&amp;[2]材料辅助表!K$50&amp;"]]"</f>
        <v>[[302307,24],[302304,40],[302301,40],[302202,25]]</v>
      </c>
      <c r="AH101" t="str">
        <f>"[["&amp;VLOOKUP($Q101,[2]材料辅助表!$H$27:$V$35,15,FALSE)&amp;","&amp;[2]材料辅助表!L$51&amp;"],["&amp;VLOOKUP($N101,[2]材料辅助表!$H$27:$V$35,15,FALSE)&amp;","&amp;[2]材料辅助表!I$51&amp;"],["&amp;VLOOKUP($O101,[2]材料辅助表!$H$27:$V$35,15,FALSE)&amp;","&amp;[2]材料辅助表!J$51&amp;"],["&amp;VLOOKUP($P101,[2]材料辅助表!$H$27:$V$35,14,FALSE)&amp;","&amp;[2]材料辅助表!K$51&amp;"]]"</f>
        <v>[[302407,27],[302404,45],[302401,45],[302302,30]]</v>
      </c>
      <c r="AI101" s="276" t="s">
        <v>15841</v>
      </c>
      <c r="AJ101" s="263" t="s">
        <v>11979</v>
      </c>
      <c r="AK101" s="263" t="s">
        <v>11979</v>
      </c>
      <c r="AL101" s="263" t="s">
        <v>11979</v>
      </c>
    </row>
    <row r="102" spans="1:38" ht="15" thickBot="1">
      <c r="A102">
        <v>4011</v>
      </c>
      <c r="B102" s="259" t="s">
        <v>16018</v>
      </c>
      <c r="C102" s="55" t="s">
        <v>16019</v>
      </c>
      <c r="D102" t="str">
        <f t="shared" si="2"/>
        <v>e_4011</v>
      </c>
      <c r="E102" s="165" t="s">
        <v>16020</v>
      </c>
      <c r="F102" t="str">
        <f t="shared" si="3"/>
        <v>NAME_4011</v>
      </c>
      <c r="G102" t="s">
        <v>11978</v>
      </c>
      <c r="H102">
        <v>3</v>
      </c>
      <c r="I102">
        <f>VLOOKUP(C102,'[2]怪兽属性表（不能直接调整）'!$A$2:$E$37,VLOOKUP([2]equipment!G102,[2]材料辅助表!$I$13:$K$16,3,FALSE),FALSE)</f>
        <v>8.27</v>
      </c>
      <c r="J102" t="str">
        <f>"["&amp;I102*[2]材料辅助表!$S$5&amp;","&amp;I102*[2]材料辅助表!$S$6&amp;","&amp;I102*[2]材料辅助表!$S$7&amp;","&amp;I102*[2]材料辅助表!$S$8&amp;","&amp;I102*[2]材料辅助表!$S$9&amp;","&amp;I102*[2]材料辅助表!$S$10&amp;","&amp;I102*[2]材料辅助表!$S$11&amp;","&amp;I102*[2]材料辅助表!$S$12&amp;","&amp;I102*[2]材料辅助表!$S$13&amp;","&amp;I102*[2]材料辅助表!$S$14&amp;","&amp;I102*[2]材料辅助表!$S$15&amp;","&amp;I102*[2]材料辅助表!$S$16&amp;","&amp;I102*[2]材料辅助表!$S$17&amp;","&amp;I102*[2]材料辅助表!$S$18&amp;","&amp;I102*[2]材料辅助表!$S$19&amp;"]"</f>
        <v>[2.481,2.8945,3.308,3.7215,4.135,4.5485,4.962,5.3755,5.789,6.2025,6.616,7.0295,7.443,7.8565,8.27]</v>
      </c>
      <c r="K102">
        <v>7</v>
      </c>
      <c r="L102">
        <f>VLOOKUP(C102,'[2]怪兽属性表（不能直接调整）'!$A$2:$E$37,4,FALSE)</f>
        <v>1.7</v>
      </c>
      <c r="M102" t="str">
        <f>"["&amp;L102*[2]材料辅助表!$U$5&amp;","&amp;L102*[2]材料辅助表!$U$6&amp;","&amp;L102*[2]材料辅助表!$U$7&amp;","&amp;L102*[2]材料辅助表!$U$8&amp;","&amp;L102*[2]材料辅助表!$U$9&amp;","&amp;L102*[2]材料辅助表!$U$10&amp;","&amp;L102*[2]材料辅助表!$U$11&amp;","&amp;L102*[2]材料辅助表!$U$12&amp;","&amp;L102*[2]材料辅助表!$U$13&amp;","&amp;L102*[2]材料辅助表!$U$14&amp;","&amp;L102*[2]材料辅助表!$U$15&amp;","&amp;L102*[2]材料辅助表!$U$16&amp;","&amp;L102*[2]材料辅助表!$U$17&amp;","&amp;L102*[2]材料辅助表!$U$18&amp;","&amp;L102*[2]材料辅助表!$U$19&amp;"]"</f>
        <v>[0.255,0.2975,0.34,0.3825,0.425,0.4675,0.51,0.5525,0.595,0.6375,0.68,0.7225,0.765,0.8075,0.85]</v>
      </c>
      <c r="N102" s="260">
        <v>1</v>
      </c>
      <c r="O102" s="261">
        <v>3</v>
      </c>
      <c r="P102" s="262">
        <v>4</v>
      </c>
      <c r="Q102" t="s">
        <v>15792</v>
      </c>
      <c r="R102" t="str">
        <f>"["&amp;VLOOKUP(AJ102,[2]特殊属性调整!$B$18:$D$25,3,FALSE)&amp;","&amp;VLOOKUP(AJ102,[2]特殊属性调整!$B$18:$D$25,2,FALSE)&amp;"]"</f>
        <v>[2,3]</v>
      </c>
      <c r="S102" t="str">
        <f>"["&amp;VLOOKUP(AK102,[2]特殊属性调整!$B$18:$D$25,3,FALSE)&amp;","&amp;VLOOKUP(AK102,[2]特殊属性调整!$B$18:$D$25,2,FALSE)*1.5&amp;"]"</f>
        <v>[2,4.5]</v>
      </c>
      <c r="T102" t="str">
        <f>"["&amp;VLOOKUP(AL102,[2]特殊属性调整!$B$18:$D$25,3,FALSE)&amp;","&amp;VLOOKUP(AL102,[2]特殊属性调整!$B$18:$D$25,2,FALSE)*2&amp;"]"</f>
        <v>[2,6]</v>
      </c>
      <c r="U102" t="str">
        <f>"[["&amp;VLOOKUP($N102,[2]材料辅助表!$H$27:$L$35,2,FALSE)&amp;","&amp;[2]材料辅助表!I$38&amp;"]]"</f>
        <v>[[301101,1]]</v>
      </c>
      <c r="V102" t="str">
        <f>"[["&amp;VLOOKUP($N102,[2]材料辅助表!$H$27:$L$35,3,FALSE)&amp;","&amp;[2]材料辅助表!I$39&amp;"]]"</f>
        <v>[[301201,3]]</v>
      </c>
      <c r="W102" t="str">
        <f>"[["&amp;VLOOKUP($Q102,[2]材料辅助表!$H$27:$L$35,4,FALSE)&amp;","&amp;[2]材料辅助表!L$40&amp;"],["&amp;VLOOKUP($N102,[2]材料辅助表!$H$27:$L$35,4,FALSE)&amp;","&amp;[2]材料辅助表!I$40&amp;"]]"</f>
        <v>[[301307,1],[301301,5]]</v>
      </c>
      <c r="X102" t="str">
        <f>"[["&amp;VLOOKUP($Q102,[2]材料辅助表!$H$27:$L$35,5,FALSE)&amp;","&amp;[2]材料辅助表!L$41&amp;"],["&amp;VLOOKUP($N102,[2]材料辅助表!$H$27:$L$35,5,FALSE)&amp;","&amp;[2]材料辅助表!I$41&amp;"]]"</f>
        <v>[[301407,2],[301401,8]]</v>
      </c>
      <c r="Y102" t="str">
        <f>"[["&amp;VLOOKUP($Q102,[2]材料辅助表!$H$27:$M$35,6,FALSE)&amp;","&amp;[2]材料辅助表!L$42&amp;"],["&amp;VLOOKUP($N102,[2]材料辅助表!$H$27:$M$35,6,FALSE)&amp;","&amp;[2]材料辅助表!I$42&amp;"],["&amp;VLOOKUP($O102,[2]材料辅助表!$H$27:$M$35,5,FALSE)&amp;","&amp;[2]材料辅助表!J$42&amp;"]]"</f>
        <v>[[301507,3],[301501,10],[301403,3]]</v>
      </c>
      <c r="Z102" t="str">
        <f>"[["&amp;VLOOKUP($Q102,[2]材料辅助表!$H$27:$N$35,7,FALSE)&amp;","&amp;[2]材料辅助表!L$43&amp;"],["&amp;VLOOKUP($N102,[2]材料辅助表!$H$27:$N$35,7,FALSE)&amp;","&amp;[2]材料辅助表!I$43&amp;"],["&amp;VLOOKUP($O102,[2]材料辅助表!$H$27:$N$35,6,FALSE)&amp;","&amp;[2]材料辅助表!J$43&amp;"]]"</f>
        <v>[[301607,5],[301601,15],[301503,5]]</v>
      </c>
      <c r="AA102" t="str">
        <f>"[["&amp;VLOOKUP($Q102,[2]材料辅助表!$H$27:$O$35,8,FALSE)&amp;","&amp;[2]材料辅助表!L$44&amp;"],["&amp;VLOOKUP($N102,[2]材料辅助表!$H$27:$O$35,8,FALSE)&amp;","&amp;[2]材料辅助表!I$44&amp;"],["&amp;VLOOKUP($O102,[2]材料辅助表!$H$27:$O$35,8,FALSE)&amp;","&amp;[2]材料辅助表!J$44&amp;"],["&amp;VLOOKUP($P102,[2]材料辅助表!$H$27:$P$35,7,FALSE)&amp;","&amp;[2]材料辅助表!K$44&amp;"]]"</f>
        <v>[[301707,8],[301701,10],[301703,10],[301604,5]]</v>
      </c>
      <c r="AB102" t="str">
        <f>"[["&amp;VLOOKUP($Q102,[2]材料辅助表!$H$27:$P$35,9,FALSE)&amp;","&amp;[2]材料辅助表!L$45&amp;"],["&amp;VLOOKUP($N102,[2]材料辅助表!$H$27:$P$35,9,FALSE)&amp;","&amp;[2]材料辅助表!I$45&amp;"],["&amp;VLOOKUP($O102,[2]材料辅助表!$H$27:$P$35,9,FALSE)&amp;","&amp;[2]材料辅助表!J$45&amp;"],["&amp;VLOOKUP($P102,[2]材料辅助表!$H$27:$P$35,8,FALSE)&amp;","&amp;[2]材料辅助表!K$45&amp;"]]"</f>
        <v>[[301807,10],[301801,15],[301803,15],[301704,8]]</v>
      </c>
      <c r="AC102" t="str">
        <f>"[["&amp;VLOOKUP($Q102,[2]材料辅助表!$H$27:$Q$35,10,FALSE)&amp;","&amp;[2]材料辅助表!L$46&amp;"],["&amp;VLOOKUP($N102,[2]材料辅助表!$H$27:$Q$35,10,FALSE)&amp;","&amp;[2]材料辅助表!I$46&amp;"],["&amp;VLOOKUP($O102,[2]材料辅助表!$H$27:$Q$35,10,FALSE)&amp;","&amp;[2]材料辅助表!J$46&amp;"],["&amp;VLOOKUP($P102,[2]材料辅助表!$H$27:$Q$35,9,FALSE)&amp;","&amp;[2]材料辅助表!K$46&amp;"]]"</f>
        <v>[[301907,12],[301901,18],[301903,18],[301804,10]]</v>
      </c>
      <c r="AD102" t="str">
        <f>"[["&amp;VLOOKUP($Q102,[2]材料辅助表!$H$27:$R$35,11,FALSE)&amp;","&amp;[2]材料辅助表!L$47&amp;"],["&amp;VLOOKUP($N102,[2]材料辅助表!$H$27:$R$35,11,FALSE)&amp;","&amp;[2]材料辅助表!I$47&amp;"],["&amp;VLOOKUP($O102,[2]材料辅助表!$H$27:$R$35,11,FALSE)&amp;","&amp;[2]材料辅助表!J$47&amp;"],["&amp;VLOOKUP($P102,[2]材料辅助表!$H$27:$R$35,10,FALSE)&amp;","&amp;[2]材料辅助表!K$47&amp;"]]"</f>
        <v>[[302007,15],[302001,25],[302003,25],[301904,12]]</v>
      </c>
      <c r="AE102" t="str">
        <f>"[["&amp;VLOOKUP($Q102,[2]材料辅助表!$H$27:$S$35,12,FALSE)&amp;","&amp;[2]材料辅助表!L$48&amp;"],["&amp;VLOOKUP($N102,[2]材料辅助表!$H$27:$S$35,12,FALSE)&amp;","&amp;[2]材料辅助表!I$48&amp;"],["&amp;VLOOKUP($O102,[2]材料辅助表!$H$27:$S$35,12,FALSE)&amp;","&amp;[2]材料辅助表!J$48&amp;"],["&amp;VLOOKUP($P102,[2]材料辅助表!$H$27:$S$35,11,FALSE)&amp;","&amp;[2]材料辅助表!K$48&amp;"]]"</f>
        <v>[[302107,18],[302101,30],[302103,30],[302004,15]]</v>
      </c>
      <c r="AF102" t="str">
        <f>"[["&amp;VLOOKUP($Q102,[2]材料辅助表!$H$27:$V$35,13,FALSE)&amp;","&amp;[2]材料辅助表!L$49&amp;"],["&amp;VLOOKUP($N102,[2]材料辅助表!$H$27:$V$35,13,FALSE)&amp;","&amp;[2]材料辅助表!I$49&amp;"],["&amp;VLOOKUP($O102,[2]材料辅助表!$H$27:$V$35,13,FALSE)&amp;","&amp;[2]材料辅助表!J$49&amp;"],["&amp;VLOOKUP($P102,[2]材料辅助表!$H$27:$V$35,12,FALSE)&amp;","&amp;[2]材料辅助表!K$49&amp;"]]"</f>
        <v>[[302207,21],[302201,35],[302203,35],[302104,18]]</v>
      </c>
      <c r="AG102" t="str">
        <f>"[["&amp;VLOOKUP($Q102,[2]材料辅助表!$H$27:$V$35,14,FALSE)&amp;","&amp;[2]材料辅助表!L$50&amp;"],["&amp;VLOOKUP($N102,[2]材料辅助表!$H$27:$V$35,14,FALSE)&amp;","&amp;[2]材料辅助表!I$50&amp;"],["&amp;VLOOKUP($O102,[2]材料辅助表!$H$27:$V$35,14,FALSE)&amp;","&amp;[2]材料辅助表!J$50&amp;"],["&amp;VLOOKUP($P102,[2]材料辅助表!$H$27:$V$35,13,FALSE)&amp;","&amp;[2]材料辅助表!K$50&amp;"]]"</f>
        <v>[[302307,24],[302301,40],[302303,40],[302204,25]]</v>
      </c>
      <c r="AH102" t="str">
        <f>"[["&amp;VLOOKUP($Q102,[2]材料辅助表!$H$27:$V$35,15,FALSE)&amp;","&amp;[2]材料辅助表!L$51&amp;"],["&amp;VLOOKUP($N102,[2]材料辅助表!$H$27:$V$35,15,FALSE)&amp;","&amp;[2]材料辅助表!I$51&amp;"],["&amp;VLOOKUP($O102,[2]材料辅助表!$H$27:$V$35,15,FALSE)&amp;","&amp;[2]材料辅助表!J$51&amp;"],["&amp;VLOOKUP($P102,[2]材料辅助表!$H$27:$V$35,14,FALSE)&amp;","&amp;[2]材料辅助表!K$51&amp;"]]"</f>
        <v>[[302407,27],[302401,45],[302403,45],[302304,30]]</v>
      </c>
      <c r="AI102" s="261" t="s">
        <v>15793</v>
      </c>
      <c r="AJ102" s="263" t="s">
        <v>11978</v>
      </c>
      <c r="AK102" s="263" t="s">
        <v>11978</v>
      </c>
      <c r="AL102" s="263" t="s">
        <v>11978</v>
      </c>
    </row>
    <row r="103" spans="1:38" ht="15" thickBot="1">
      <c r="A103">
        <v>4012</v>
      </c>
      <c r="B103" s="259" t="s">
        <v>16021</v>
      </c>
      <c r="C103" s="55" t="s">
        <v>16019</v>
      </c>
      <c r="D103" t="str">
        <f t="shared" si="2"/>
        <v>e_4012</v>
      </c>
      <c r="E103" t="s">
        <v>16022</v>
      </c>
      <c r="F103" t="str">
        <f t="shared" si="3"/>
        <v>NAME_4012</v>
      </c>
      <c r="G103" t="s">
        <v>11979</v>
      </c>
      <c r="H103">
        <v>6</v>
      </c>
      <c r="I103">
        <f>VLOOKUP(C103,'[2]怪兽属性表（不能直接调整）'!$A$2:$E$37,VLOOKUP([2]equipment!G103,[2]材料辅助表!$I$13:$K$16,3,FALSE),FALSE)</f>
        <v>76.099999999999994</v>
      </c>
      <c r="J103" t="str">
        <f>"["&amp;I103*[2]材料辅助表!$S$5&amp;","&amp;I103*[2]材料辅助表!$S$6&amp;","&amp;I103*[2]材料辅助表!$S$7&amp;","&amp;I103*[2]材料辅助表!$S$8&amp;","&amp;I103*[2]材料辅助表!$S$9&amp;","&amp;I103*[2]材料辅助表!$S$10&amp;","&amp;I103*[2]材料辅助表!$S$11&amp;","&amp;I103*[2]材料辅助表!$S$12&amp;","&amp;I103*[2]材料辅助表!$S$13&amp;","&amp;I103*[2]材料辅助表!$S$14&amp;","&amp;I103*[2]材料辅助表!$S$15&amp;","&amp;I103*[2]材料辅助表!$S$16&amp;","&amp;I103*[2]材料辅助表!$S$17&amp;","&amp;I103*[2]材料辅助表!$S$18&amp;","&amp;I103*[2]材料辅助表!$S$19&amp;"]"</f>
        <v>[22.83,26.635,30.44,34.245,38.05,41.855,45.66,49.465,53.27,57.075,60.88,64.685,68.49,72.295,76.1]</v>
      </c>
      <c r="K103">
        <v>7</v>
      </c>
      <c r="L103">
        <f>VLOOKUP(C103,'[2]怪兽属性表（不能直接调整）'!$A$2:$E$37,4,FALSE)</f>
        <v>1.7</v>
      </c>
      <c r="M103" t="str">
        <f>"["&amp;L103*[2]材料辅助表!$U$5&amp;","&amp;L103*[2]材料辅助表!$U$6&amp;","&amp;L103*[2]材料辅助表!$U$7&amp;","&amp;L103*[2]材料辅助表!$U$8&amp;","&amp;L103*[2]材料辅助表!$U$9&amp;","&amp;L103*[2]材料辅助表!$U$10&amp;","&amp;L103*[2]材料辅助表!$U$11&amp;","&amp;L103*[2]材料辅助表!$U$12&amp;","&amp;L103*[2]材料辅助表!$U$13&amp;","&amp;L103*[2]材料辅助表!$U$14&amp;","&amp;L103*[2]材料辅助表!$U$15&amp;","&amp;L103*[2]材料辅助表!$U$16&amp;","&amp;L103*[2]材料辅助表!$U$17&amp;","&amp;L103*[2]材料辅助表!$U$18&amp;","&amp;L103*[2]材料辅助表!$U$19&amp;"]"</f>
        <v>[0.255,0.2975,0.34,0.3825,0.425,0.4675,0.51,0.5525,0.595,0.6375,0.68,0.7225,0.765,0.8075,0.85]</v>
      </c>
      <c r="N103" s="264">
        <v>2</v>
      </c>
      <c r="O103" s="202">
        <v>4</v>
      </c>
      <c r="P103" s="265">
        <v>3</v>
      </c>
      <c r="Q103" t="s">
        <v>15792</v>
      </c>
      <c r="R103" t="str">
        <f>"["&amp;VLOOKUP(AJ103,[2]特殊属性调整!$B$18:$D$25,3,FALSE)&amp;","&amp;VLOOKUP(AJ103,[2]特殊属性调整!$B$18:$D$25,2,FALSE)&amp;"]"</f>
        <v>[5,3]</v>
      </c>
      <c r="S103" t="str">
        <f>"["&amp;VLOOKUP(AK103,[2]特殊属性调整!$B$18:$D$25,3,FALSE)&amp;","&amp;VLOOKUP(AK103,[2]特殊属性调整!$B$18:$D$25,2,FALSE)*1.5&amp;"]"</f>
        <v>[5,4.5]</v>
      </c>
      <c r="T103" t="str">
        <f>"["&amp;VLOOKUP(AL103,[2]特殊属性调整!$B$18:$D$25,3,FALSE)&amp;","&amp;VLOOKUP(AL103,[2]特殊属性调整!$B$18:$D$25,2,FALSE)*2&amp;"]"</f>
        <v>[5,6]</v>
      </c>
      <c r="U103" t="str">
        <f>"[["&amp;VLOOKUP($N103,[2]材料辅助表!$H$27:$L$35,2,FALSE)&amp;","&amp;[2]材料辅助表!I$38&amp;"]]"</f>
        <v>[[301102,1]]</v>
      </c>
      <c r="V103" t="str">
        <f>"[["&amp;VLOOKUP($N103,[2]材料辅助表!$H$27:$L$35,3,FALSE)&amp;","&amp;[2]材料辅助表!I$39&amp;"]]"</f>
        <v>[[301202,3]]</v>
      </c>
      <c r="W103" t="str">
        <f>"[["&amp;VLOOKUP($Q103,[2]材料辅助表!$H$27:$L$35,4,FALSE)&amp;","&amp;[2]材料辅助表!L$40&amp;"],["&amp;VLOOKUP($N103,[2]材料辅助表!$H$27:$L$35,4,FALSE)&amp;","&amp;[2]材料辅助表!I$40&amp;"]]"</f>
        <v>[[301307,1],[301302,5]]</v>
      </c>
      <c r="X103" t="str">
        <f>"[["&amp;VLOOKUP($Q103,[2]材料辅助表!$H$27:$L$35,5,FALSE)&amp;","&amp;[2]材料辅助表!L$41&amp;"],["&amp;VLOOKUP($N103,[2]材料辅助表!$H$27:$L$35,5,FALSE)&amp;","&amp;[2]材料辅助表!I$41&amp;"]]"</f>
        <v>[[301407,2],[301402,8]]</v>
      </c>
      <c r="Y103" t="str">
        <f>"[["&amp;VLOOKUP($Q103,[2]材料辅助表!$H$27:$M$35,6,FALSE)&amp;","&amp;[2]材料辅助表!L$42&amp;"],["&amp;VLOOKUP($N103,[2]材料辅助表!$H$27:$M$35,6,FALSE)&amp;","&amp;[2]材料辅助表!I$42&amp;"],["&amp;VLOOKUP($O103,[2]材料辅助表!$H$27:$M$35,5,FALSE)&amp;","&amp;[2]材料辅助表!J$42&amp;"]]"</f>
        <v>[[301507,3],[301502,10],[301404,3]]</v>
      </c>
      <c r="Z103" t="str">
        <f>"[["&amp;VLOOKUP($Q103,[2]材料辅助表!$H$27:$N$35,7,FALSE)&amp;","&amp;[2]材料辅助表!L$43&amp;"],["&amp;VLOOKUP($N103,[2]材料辅助表!$H$27:$N$35,7,FALSE)&amp;","&amp;[2]材料辅助表!I$43&amp;"],["&amp;VLOOKUP($O103,[2]材料辅助表!$H$27:$N$35,6,FALSE)&amp;","&amp;[2]材料辅助表!J$43&amp;"]]"</f>
        <v>[[301607,5],[301602,15],[301504,5]]</v>
      </c>
      <c r="AA103" t="str">
        <f>"[["&amp;VLOOKUP($Q103,[2]材料辅助表!$H$27:$O$35,8,FALSE)&amp;","&amp;[2]材料辅助表!L$44&amp;"],["&amp;VLOOKUP($N103,[2]材料辅助表!$H$27:$O$35,8,FALSE)&amp;","&amp;[2]材料辅助表!I$44&amp;"],["&amp;VLOOKUP($O103,[2]材料辅助表!$H$27:$O$35,8,FALSE)&amp;","&amp;[2]材料辅助表!J$44&amp;"],["&amp;VLOOKUP($P103,[2]材料辅助表!$H$27:$P$35,7,FALSE)&amp;","&amp;[2]材料辅助表!K$44&amp;"]]"</f>
        <v>[[301707,8],[301702,10],[301704,10],[301603,5]]</v>
      </c>
      <c r="AB103" t="str">
        <f>"[["&amp;VLOOKUP($Q103,[2]材料辅助表!$H$27:$P$35,9,FALSE)&amp;","&amp;[2]材料辅助表!L$45&amp;"],["&amp;VLOOKUP($N103,[2]材料辅助表!$H$27:$P$35,9,FALSE)&amp;","&amp;[2]材料辅助表!I$45&amp;"],["&amp;VLOOKUP($O103,[2]材料辅助表!$H$27:$P$35,9,FALSE)&amp;","&amp;[2]材料辅助表!J$45&amp;"],["&amp;VLOOKUP($P103,[2]材料辅助表!$H$27:$P$35,8,FALSE)&amp;","&amp;[2]材料辅助表!K$45&amp;"]]"</f>
        <v>[[301807,10],[301802,15],[301804,15],[301703,8]]</v>
      </c>
      <c r="AC103" t="str">
        <f>"[["&amp;VLOOKUP($Q103,[2]材料辅助表!$H$27:$Q$35,10,FALSE)&amp;","&amp;[2]材料辅助表!L$46&amp;"],["&amp;VLOOKUP($N103,[2]材料辅助表!$H$27:$Q$35,10,FALSE)&amp;","&amp;[2]材料辅助表!I$46&amp;"],["&amp;VLOOKUP($O103,[2]材料辅助表!$H$27:$Q$35,10,FALSE)&amp;","&amp;[2]材料辅助表!J$46&amp;"],["&amp;VLOOKUP($P103,[2]材料辅助表!$H$27:$Q$35,9,FALSE)&amp;","&amp;[2]材料辅助表!K$46&amp;"]]"</f>
        <v>[[301907,12],[301902,18],[301904,18],[301803,10]]</v>
      </c>
      <c r="AD103" t="str">
        <f>"[["&amp;VLOOKUP($Q103,[2]材料辅助表!$H$27:$R$35,11,FALSE)&amp;","&amp;[2]材料辅助表!L$47&amp;"],["&amp;VLOOKUP($N103,[2]材料辅助表!$H$27:$R$35,11,FALSE)&amp;","&amp;[2]材料辅助表!I$47&amp;"],["&amp;VLOOKUP($O103,[2]材料辅助表!$H$27:$R$35,11,FALSE)&amp;","&amp;[2]材料辅助表!J$47&amp;"],["&amp;VLOOKUP($P103,[2]材料辅助表!$H$27:$R$35,10,FALSE)&amp;","&amp;[2]材料辅助表!K$47&amp;"]]"</f>
        <v>[[302007,15],[302002,25],[302004,25],[301903,12]]</v>
      </c>
      <c r="AE103" t="str">
        <f>"[["&amp;VLOOKUP($Q103,[2]材料辅助表!$H$27:$S$35,12,FALSE)&amp;","&amp;[2]材料辅助表!L$48&amp;"],["&amp;VLOOKUP($N103,[2]材料辅助表!$H$27:$S$35,12,FALSE)&amp;","&amp;[2]材料辅助表!I$48&amp;"],["&amp;VLOOKUP($O103,[2]材料辅助表!$H$27:$S$35,12,FALSE)&amp;","&amp;[2]材料辅助表!J$48&amp;"],["&amp;VLOOKUP($P103,[2]材料辅助表!$H$27:$S$35,11,FALSE)&amp;","&amp;[2]材料辅助表!K$48&amp;"]]"</f>
        <v>[[302107,18],[302102,30],[302104,30],[302003,15]]</v>
      </c>
      <c r="AF103" t="str">
        <f>"[["&amp;VLOOKUP($Q103,[2]材料辅助表!$H$27:$V$35,13,FALSE)&amp;","&amp;[2]材料辅助表!L$49&amp;"],["&amp;VLOOKUP($N103,[2]材料辅助表!$H$27:$V$35,13,FALSE)&amp;","&amp;[2]材料辅助表!I$49&amp;"],["&amp;VLOOKUP($O103,[2]材料辅助表!$H$27:$V$35,13,FALSE)&amp;","&amp;[2]材料辅助表!J$49&amp;"],["&amp;VLOOKUP($P103,[2]材料辅助表!$H$27:$V$35,12,FALSE)&amp;","&amp;[2]材料辅助表!K$49&amp;"]]"</f>
        <v>[[302207,21],[302202,35],[302204,35],[302103,18]]</v>
      </c>
      <c r="AG103" t="str">
        <f>"[["&amp;VLOOKUP($Q103,[2]材料辅助表!$H$27:$V$35,14,FALSE)&amp;","&amp;[2]材料辅助表!L$50&amp;"],["&amp;VLOOKUP($N103,[2]材料辅助表!$H$27:$V$35,14,FALSE)&amp;","&amp;[2]材料辅助表!I$50&amp;"],["&amp;VLOOKUP($O103,[2]材料辅助表!$H$27:$V$35,14,FALSE)&amp;","&amp;[2]材料辅助表!J$50&amp;"],["&amp;VLOOKUP($P103,[2]材料辅助表!$H$27:$V$35,13,FALSE)&amp;","&amp;[2]材料辅助表!K$50&amp;"]]"</f>
        <v>[[302307,24],[302302,40],[302304,40],[302203,25]]</v>
      </c>
      <c r="AH103" t="str">
        <f>"[["&amp;VLOOKUP($Q103,[2]材料辅助表!$H$27:$V$35,15,FALSE)&amp;","&amp;[2]材料辅助表!L$51&amp;"],["&amp;VLOOKUP($N103,[2]材料辅助表!$H$27:$V$35,15,FALSE)&amp;","&amp;[2]材料辅助表!I$51&amp;"],["&amp;VLOOKUP($O103,[2]材料辅助表!$H$27:$V$35,15,FALSE)&amp;","&amp;[2]材料辅助表!J$51&amp;"],["&amp;VLOOKUP($P103,[2]材料辅助表!$H$27:$V$35,14,FALSE)&amp;","&amp;[2]材料辅助表!K$51&amp;"]]"</f>
        <v>[[302407,27],[302402,45],[302404,45],[302303,30]]</v>
      </c>
      <c r="AI103" s="202" t="s">
        <v>15796</v>
      </c>
      <c r="AJ103" s="263" t="s">
        <v>11979</v>
      </c>
      <c r="AK103" s="263" t="s">
        <v>11979</v>
      </c>
      <c r="AL103" s="263" t="s">
        <v>11979</v>
      </c>
    </row>
    <row r="104" spans="1:38" ht="15" thickBot="1">
      <c r="A104">
        <v>4013</v>
      </c>
      <c r="B104" s="259" t="s">
        <v>16023</v>
      </c>
      <c r="C104" s="55" t="s">
        <v>16019</v>
      </c>
      <c r="D104" t="str">
        <f t="shared" si="2"/>
        <v>e_4013</v>
      </c>
      <c r="E104" t="s">
        <v>16024</v>
      </c>
      <c r="F104" t="str">
        <f t="shared" si="3"/>
        <v>NAME_4013</v>
      </c>
      <c r="G104" t="s">
        <v>11978</v>
      </c>
      <c r="H104">
        <v>3</v>
      </c>
      <c r="I104">
        <f>VLOOKUP(C104,'[2]怪兽属性表（不能直接调整）'!$A$2:$E$37,VLOOKUP([2]equipment!G104,[2]材料辅助表!$I$13:$K$16,3,FALSE),FALSE)</f>
        <v>8.27</v>
      </c>
      <c r="J104" t="str">
        <f>"["&amp;I104*[2]材料辅助表!$S$5&amp;","&amp;I104*[2]材料辅助表!$S$6&amp;","&amp;I104*[2]材料辅助表!$S$7&amp;","&amp;I104*[2]材料辅助表!$S$8&amp;","&amp;I104*[2]材料辅助表!$S$9&amp;","&amp;I104*[2]材料辅助表!$S$10&amp;","&amp;I104*[2]材料辅助表!$S$11&amp;","&amp;I104*[2]材料辅助表!$S$12&amp;","&amp;I104*[2]材料辅助表!$S$13&amp;","&amp;I104*[2]材料辅助表!$S$14&amp;","&amp;I104*[2]材料辅助表!$S$15&amp;","&amp;I104*[2]材料辅助表!$S$16&amp;","&amp;I104*[2]材料辅助表!$S$17&amp;","&amp;I104*[2]材料辅助表!$S$18&amp;","&amp;I104*[2]材料辅助表!$S$19&amp;"]"</f>
        <v>[2.481,2.8945,3.308,3.7215,4.135,4.5485,4.962,5.3755,5.789,6.2025,6.616,7.0295,7.443,7.8565,8.27]</v>
      </c>
      <c r="K104">
        <v>7</v>
      </c>
      <c r="L104">
        <f>VLOOKUP(C104,'[2]怪兽属性表（不能直接调整）'!$A$2:$E$37,4,FALSE)</f>
        <v>1.7</v>
      </c>
      <c r="M104" t="str">
        <f>"["&amp;L104*[2]材料辅助表!$U$5&amp;","&amp;L104*[2]材料辅助表!$U$6&amp;","&amp;L104*[2]材料辅助表!$U$7&amp;","&amp;L104*[2]材料辅助表!$U$8&amp;","&amp;L104*[2]材料辅助表!$U$9&amp;","&amp;L104*[2]材料辅助表!$U$10&amp;","&amp;L104*[2]材料辅助表!$U$11&amp;","&amp;L104*[2]材料辅助表!$U$12&amp;","&amp;L104*[2]材料辅助表!$U$13&amp;","&amp;L104*[2]材料辅助表!$U$14&amp;","&amp;L104*[2]材料辅助表!$U$15&amp;","&amp;L104*[2]材料辅助表!$U$16&amp;","&amp;L104*[2]材料辅助表!$U$17&amp;","&amp;L104*[2]材料辅助表!$U$18&amp;","&amp;L104*[2]材料辅助表!$U$19&amp;"]"</f>
        <v>[0.255,0.2975,0.34,0.3825,0.425,0.4675,0.51,0.5525,0.595,0.6375,0.68,0.7225,0.765,0.8075,0.85]</v>
      </c>
      <c r="N104" s="264">
        <v>3</v>
      </c>
      <c r="O104" s="202">
        <v>1</v>
      </c>
      <c r="P104" s="265">
        <v>2</v>
      </c>
      <c r="Q104" t="s">
        <v>15792</v>
      </c>
      <c r="R104" t="str">
        <f>"["&amp;VLOOKUP(AJ104,[2]特殊属性调整!$B$18:$D$25,3,FALSE)&amp;","&amp;VLOOKUP(AJ104,[2]特殊属性调整!$B$18:$D$25,2,FALSE)&amp;"]"</f>
        <v>[2,3]</v>
      </c>
      <c r="S104" t="str">
        <f>"["&amp;VLOOKUP(AK104,[2]特殊属性调整!$B$18:$D$25,3,FALSE)&amp;","&amp;VLOOKUP(AK104,[2]特殊属性调整!$B$18:$D$25,2,FALSE)*1.5&amp;"]"</f>
        <v>[2,4.5]</v>
      </c>
      <c r="T104" t="str">
        <f>"["&amp;VLOOKUP(AL104,[2]特殊属性调整!$B$18:$D$25,3,FALSE)&amp;","&amp;VLOOKUP(AL104,[2]特殊属性调整!$B$18:$D$25,2,FALSE)*2&amp;"]"</f>
        <v>[2,6]</v>
      </c>
      <c r="U104" t="str">
        <f>"[["&amp;VLOOKUP($N104,[2]材料辅助表!$H$27:$L$35,2,FALSE)&amp;","&amp;[2]材料辅助表!I$38&amp;"]]"</f>
        <v>[[301103,1]]</v>
      </c>
      <c r="V104" t="str">
        <f>"[["&amp;VLOOKUP($N104,[2]材料辅助表!$H$27:$L$35,3,FALSE)&amp;","&amp;[2]材料辅助表!I$39&amp;"]]"</f>
        <v>[[301203,3]]</v>
      </c>
      <c r="W104" t="str">
        <f>"[["&amp;VLOOKUP($Q104,[2]材料辅助表!$H$27:$L$35,4,FALSE)&amp;","&amp;[2]材料辅助表!L$40&amp;"],["&amp;VLOOKUP($N104,[2]材料辅助表!$H$27:$L$35,4,FALSE)&amp;","&amp;[2]材料辅助表!I$40&amp;"]]"</f>
        <v>[[301307,1],[301303,5]]</v>
      </c>
      <c r="X104" t="str">
        <f>"[["&amp;VLOOKUP($Q104,[2]材料辅助表!$H$27:$L$35,5,FALSE)&amp;","&amp;[2]材料辅助表!L$41&amp;"],["&amp;VLOOKUP($N104,[2]材料辅助表!$H$27:$L$35,5,FALSE)&amp;","&amp;[2]材料辅助表!I$41&amp;"]]"</f>
        <v>[[301407,2],[301403,8]]</v>
      </c>
      <c r="Y104" t="str">
        <f>"[["&amp;VLOOKUP($Q104,[2]材料辅助表!$H$27:$M$35,6,FALSE)&amp;","&amp;[2]材料辅助表!L$42&amp;"],["&amp;VLOOKUP($N104,[2]材料辅助表!$H$27:$M$35,6,FALSE)&amp;","&amp;[2]材料辅助表!I$42&amp;"],["&amp;VLOOKUP($O104,[2]材料辅助表!$H$27:$M$35,5,FALSE)&amp;","&amp;[2]材料辅助表!J$42&amp;"]]"</f>
        <v>[[301507,3],[301503,10],[301401,3]]</v>
      </c>
      <c r="Z104" t="str">
        <f>"[["&amp;VLOOKUP($Q104,[2]材料辅助表!$H$27:$N$35,7,FALSE)&amp;","&amp;[2]材料辅助表!L$43&amp;"],["&amp;VLOOKUP($N104,[2]材料辅助表!$H$27:$N$35,7,FALSE)&amp;","&amp;[2]材料辅助表!I$43&amp;"],["&amp;VLOOKUP($O104,[2]材料辅助表!$H$27:$N$35,6,FALSE)&amp;","&amp;[2]材料辅助表!J$43&amp;"]]"</f>
        <v>[[301607,5],[301603,15],[301501,5]]</v>
      </c>
      <c r="AA104" t="str">
        <f>"[["&amp;VLOOKUP($Q104,[2]材料辅助表!$H$27:$O$35,8,FALSE)&amp;","&amp;[2]材料辅助表!L$44&amp;"],["&amp;VLOOKUP($N104,[2]材料辅助表!$H$27:$O$35,8,FALSE)&amp;","&amp;[2]材料辅助表!I$44&amp;"],["&amp;VLOOKUP($O104,[2]材料辅助表!$H$27:$O$35,8,FALSE)&amp;","&amp;[2]材料辅助表!J$44&amp;"],["&amp;VLOOKUP($P104,[2]材料辅助表!$H$27:$P$35,7,FALSE)&amp;","&amp;[2]材料辅助表!K$44&amp;"]]"</f>
        <v>[[301707,8],[301703,10],[301701,10],[301602,5]]</v>
      </c>
      <c r="AB104" t="str">
        <f>"[["&amp;VLOOKUP($Q104,[2]材料辅助表!$H$27:$P$35,9,FALSE)&amp;","&amp;[2]材料辅助表!L$45&amp;"],["&amp;VLOOKUP($N104,[2]材料辅助表!$H$27:$P$35,9,FALSE)&amp;","&amp;[2]材料辅助表!I$45&amp;"],["&amp;VLOOKUP($O104,[2]材料辅助表!$H$27:$P$35,9,FALSE)&amp;","&amp;[2]材料辅助表!J$45&amp;"],["&amp;VLOOKUP($P104,[2]材料辅助表!$H$27:$P$35,8,FALSE)&amp;","&amp;[2]材料辅助表!K$45&amp;"]]"</f>
        <v>[[301807,10],[301803,15],[301801,15],[301702,8]]</v>
      </c>
      <c r="AC104" t="str">
        <f>"[["&amp;VLOOKUP($Q104,[2]材料辅助表!$H$27:$Q$35,10,FALSE)&amp;","&amp;[2]材料辅助表!L$46&amp;"],["&amp;VLOOKUP($N104,[2]材料辅助表!$H$27:$Q$35,10,FALSE)&amp;","&amp;[2]材料辅助表!I$46&amp;"],["&amp;VLOOKUP($O104,[2]材料辅助表!$H$27:$Q$35,10,FALSE)&amp;","&amp;[2]材料辅助表!J$46&amp;"],["&amp;VLOOKUP($P104,[2]材料辅助表!$H$27:$Q$35,9,FALSE)&amp;","&amp;[2]材料辅助表!K$46&amp;"]]"</f>
        <v>[[301907,12],[301903,18],[301901,18],[301802,10]]</v>
      </c>
      <c r="AD104" t="str">
        <f>"[["&amp;VLOOKUP($Q104,[2]材料辅助表!$H$27:$R$35,11,FALSE)&amp;","&amp;[2]材料辅助表!L$47&amp;"],["&amp;VLOOKUP($N104,[2]材料辅助表!$H$27:$R$35,11,FALSE)&amp;","&amp;[2]材料辅助表!I$47&amp;"],["&amp;VLOOKUP($O104,[2]材料辅助表!$H$27:$R$35,11,FALSE)&amp;","&amp;[2]材料辅助表!J$47&amp;"],["&amp;VLOOKUP($P104,[2]材料辅助表!$H$27:$R$35,10,FALSE)&amp;","&amp;[2]材料辅助表!K$47&amp;"]]"</f>
        <v>[[302007,15],[302003,25],[302001,25],[301902,12]]</v>
      </c>
      <c r="AE104" t="str">
        <f>"[["&amp;VLOOKUP($Q104,[2]材料辅助表!$H$27:$S$35,12,FALSE)&amp;","&amp;[2]材料辅助表!L$48&amp;"],["&amp;VLOOKUP($N104,[2]材料辅助表!$H$27:$S$35,12,FALSE)&amp;","&amp;[2]材料辅助表!I$48&amp;"],["&amp;VLOOKUP($O104,[2]材料辅助表!$H$27:$S$35,12,FALSE)&amp;","&amp;[2]材料辅助表!J$48&amp;"],["&amp;VLOOKUP($P104,[2]材料辅助表!$H$27:$S$35,11,FALSE)&amp;","&amp;[2]材料辅助表!K$48&amp;"]]"</f>
        <v>[[302107,18],[302103,30],[302101,30],[302002,15]]</v>
      </c>
      <c r="AF104" t="str">
        <f>"[["&amp;VLOOKUP($Q104,[2]材料辅助表!$H$27:$V$35,13,FALSE)&amp;","&amp;[2]材料辅助表!L$49&amp;"],["&amp;VLOOKUP($N104,[2]材料辅助表!$H$27:$V$35,13,FALSE)&amp;","&amp;[2]材料辅助表!I$49&amp;"],["&amp;VLOOKUP($O104,[2]材料辅助表!$H$27:$V$35,13,FALSE)&amp;","&amp;[2]材料辅助表!J$49&amp;"],["&amp;VLOOKUP($P104,[2]材料辅助表!$H$27:$V$35,12,FALSE)&amp;","&amp;[2]材料辅助表!K$49&amp;"]]"</f>
        <v>[[302207,21],[302203,35],[302201,35],[302102,18]]</v>
      </c>
      <c r="AG104" t="str">
        <f>"[["&amp;VLOOKUP($Q104,[2]材料辅助表!$H$27:$V$35,14,FALSE)&amp;","&amp;[2]材料辅助表!L$50&amp;"],["&amp;VLOOKUP($N104,[2]材料辅助表!$H$27:$V$35,14,FALSE)&amp;","&amp;[2]材料辅助表!I$50&amp;"],["&amp;VLOOKUP($O104,[2]材料辅助表!$H$27:$V$35,14,FALSE)&amp;","&amp;[2]材料辅助表!J$50&amp;"],["&amp;VLOOKUP($P104,[2]材料辅助表!$H$27:$V$35,13,FALSE)&amp;","&amp;[2]材料辅助表!K$50&amp;"]]"</f>
        <v>[[302307,24],[302303,40],[302301,40],[302202,25]]</v>
      </c>
      <c r="AH104" t="str">
        <f>"[["&amp;VLOOKUP($Q104,[2]材料辅助表!$H$27:$V$35,15,FALSE)&amp;","&amp;[2]材料辅助表!L$51&amp;"],["&amp;VLOOKUP($N104,[2]材料辅助表!$H$27:$V$35,15,FALSE)&amp;","&amp;[2]材料辅助表!I$51&amp;"],["&amp;VLOOKUP($O104,[2]材料辅助表!$H$27:$V$35,15,FALSE)&amp;","&amp;[2]材料辅助表!J$51&amp;"],["&amp;VLOOKUP($P104,[2]材料辅助表!$H$27:$V$35,14,FALSE)&amp;","&amp;[2]材料辅助表!K$51&amp;"]]"</f>
        <v>[[302407,27],[302403,45],[302401,45],[302302,30]]</v>
      </c>
      <c r="AI104" s="202" t="s">
        <v>15799</v>
      </c>
      <c r="AJ104" s="263" t="s">
        <v>11978</v>
      </c>
      <c r="AK104" s="263" t="s">
        <v>11978</v>
      </c>
      <c r="AL104" s="263" t="s">
        <v>11978</v>
      </c>
    </row>
    <row r="105" spans="1:38" ht="15" thickBot="1">
      <c r="A105">
        <v>4014</v>
      </c>
      <c r="B105" s="259" t="s">
        <v>16025</v>
      </c>
      <c r="C105" s="55" t="s">
        <v>16019</v>
      </c>
      <c r="D105" t="str">
        <f t="shared" si="2"/>
        <v>e_4014</v>
      </c>
      <c r="E105" t="s">
        <v>16026</v>
      </c>
      <c r="F105" t="str">
        <f t="shared" si="3"/>
        <v>NAME_4014</v>
      </c>
      <c r="G105" t="s">
        <v>11979</v>
      </c>
      <c r="H105">
        <v>6</v>
      </c>
      <c r="I105">
        <f>VLOOKUP(C105,'[2]怪兽属性表（不能直接调整）'!$A$2:$E$37,VLOOKUP([2]equipment!G105,[2]材料辅助表!$I$13:$K$16,3,FALSE),FALSE)</f>
        <v>76.099999999999994</v>
      </c>
      <c r="J105" t="str">
        <f>"["&amp;I105*[2]材料辅助表!$S$5&amp;","&amp;I105*[2]材料辅助表!$S$6&amp;","&amp;I105*[2]材料辅助表!$S$7&amp;","&amp;I105*[2]材料辅助表!$S$8&amp;","&amp;I105*[2]材料辅助表!$S$9&amp;","&amp;I105*[2]材料辅助表!$S$10&amp;","&amp;I105*[2]材料辅助表!$S$11&amp;","&amp;I105*[2]材料辅助表!$S$12&amp;","&amp;I105*[2]材料辅助表!$S$13&amp;","&amp;I105*[2]材料辅助表!$S$14&amp;","&amp;I105*[2]材料辅助表!$S$15&amp;","&amp;I105*[2]材料辅助表!$S$16&amp;","&amp;I105*[2]材料辅助表!$S$17&amp;","&amp;I105*[2]材料辅助表!$S$18&amp;","&amp;I105*[2]材料辅助表!$S$19&amp;"]"</f>
        <v>[22.83,26.635,30.44,34.245,38.05,41.855,45.66,49.465,53.27,57.075,60.88,64.685,68.49,72.295,76.1]</v>
      </c>
      <c r="K105">
        <v>7</v>
      </c>
      <c r="L105">
        <f>VLOOKUP(C105,'[2]怪兽属性表（不能直接调整）'!$A$2:$E$37,4,FALSE)</f>
        <v>1.7</v>
      </c>
      <c r="M105" t="str">
        <f>"["&amp;L105*[2]材料辅助表!$U$5&amp;","&amp;L105*[2]材料辅助表!$U$6&amp;","&amp;L105*[2]材料辅助表!$U$7&amp;","&amp;L105*[2]材料辅助表!$U$8&amp;","&amp;L105*[2]材料辅助表!$U$9&amp;","&amp;L105*[2]材料辅助表!$U$10&amp;","&amp;L105*[2]材料辅助表!$U$11&amp;","&amp;L105*[2]材料辅助表!$U$12&amp;","&amp;L105*[2]材料辅助表!$U$13&amp;","&amp;L105*[2]材料辅助表!$U$14&amp;","&amp;L105*[2]材料辅助表!$U$15&amp;","&amp;L105*[2]材料辅助表!$U$16&amp;","&amp;L105*[2]材料辅助表!$U$17&amp;","&amp;L105*[2]材料辅助表!$U$18&amp;","&amp;L105*[2]材料辅助表!$U$19&amp;"]"</f>
        <v>[0.255,0.2975,0.34,0.3825,0.425,0.4675,0.51,0.5525,0.595,0.6375,0.68,0.7225,0.765,0.8075,0.85]</v>
      </c>
      <c r="N105" s="266">
        <v>6</v>
      </c>
      <c r="O105" s="267">
        <v>2</v>
      </c>
      <c r="P105" s="268">
        <v>1</v>
      </c>
      <c r="Q105" t="s">
        <v>15792</v>
      </c>
      <c r="R105" t="str">
        <f>"["&amp;VLOOKUP(AJ105,[2]特殊属性调整!$B$18:$D$25,3,FALSE)&amp;","&amp;VLOOKUP(AJ105,[2]特殊属性调整!$B$18:$D$25,2,FALSE)&amp;"]"</f>
        <v>[5,3]</v>
      </c>
      <c r="S105" t="str">
        <f>"["&amp;VLOOKUP(AK105,[2]特殊属性调整!$B$18:$D$25,3,FALSE)&amp;","&amp;VLOOKUP(AK105,[2]特殊属性调整!$B$18:$D$25,2,FALSE)*1.5&amp;"]"</f>
        <v>[5,4.5]</v>
      </c>
      <c r="T105" t="str">
        <f>"["&amp;VLOOKUP(AL105,[2]特殊属性调整!$B$18:$D$25,3,FALSE)&amp;","&amp;VLOOKUP(AL105,[2]特殊属性调整!$B$18:$D$25,2,FALSE)*2&amp;"]"</f>
        <v>[5,6]</v>
      </c>
      <c r="U105" t="str">
        <f>"[["&amp;VLOOKUP($N105,[2]材料辅助表!$H$27:$L$35,2,FALSE)&amp;","&amp;[2]材料辅助表!I$38&amp;"]]"</f>
        <v>[[301106,1]]</v>
      </c>
      <c r="V105" t="str">
        <f>"[["&amp;VLOOKUP($N105,[2]材料辅助表!$H$27:$L$35,3,FALSE)&amp;","&amp;[2]材料辅助表!I$39&amp;"]]"</f>
        <v>[[301206,3]]</v>
      </c>
      <c r="W105" t="str">
        <f>"[["&amp;VLOOKUP($Q105,[2]材料辅助表!$H$27:$L$35,4,FALSE)&amp;","&amp;[2]材料辅助表!L$40&amp;"],["&amp;VLOOKUP($N105,[2]材料辅助表!$H$27:$L$35,4,FALSE)&amp;","&amp;[2]材料辅助表!I$40&amp;"]]"</f>
        <v>[[301307,1],[301306,5]]</v>
      </c>
      <c r="X105" t="str">
        <f>"[["&amp;VLOOKUP($Q105,[2]材料辅助表!$H$27:$L$35,5,FALSE)&amp;","&amp;[2]材料辅助表!L$41&amp;"],["&amp;VLOOKUP($N105,[2]材料辅助表!$H$27:$L$35,5,FALSE)&amp;","&amp;[2]材料辅助表!I$41&amp;"]]"</f>
        <v>[[301407,2],[301406,8]]</v>
      </c>
      <c r="Y105" t="str">
        <f>"[["&amp;VLOOKUP($Q105,[2]材料辅助表!$H$27:$M$35,6,FALSE)&amp;","&amp;[2]材料辅助表!L$42&amp;"],["&amp;VLOOKUP($N105,[2]材料辅助表!$H$27:$M$35,6,FALSE)&amp;","&amp;[2]材料辅助表!I$42&amp;"],["&amp;VLOOKUP($O105,[2]材料辅助表!$H$27:$M$35,5,FALSE)&amp;","&amp;[2]材料辅助表!J$42&amp;"]]"</f>
        <v>[[301507,3],[301506,10],[301402,3]]</v>
      </c>
      <c r="Z105" t="str">
        <f>"[["&amp;VLOOKUP($Q105,[2]材料辅助表!$H$27:$N$35,7,FALSE)&amp;","&amp;[2]材料辅助表!L$43&amp;"],["&amp;VLOOKUP($N105,[2]材料辅助表!$H$27:$N$35,7,FALSE)&amp;","&amp;[2]材料辅助表!I$43&amp;"],["&amp;VLOOKUP($O105,[2]材料辅助表!$H$27:$N$35,6,FALSE)&amp;","&amp;[2]材料辅助表!J$43&amp;"]]"</f>
        <v>[[301607,5],[301606,15],[301502,5]]</v>
      </c>
      <c r="AA105" t="str">
        <f>"[["&amp;VLOOKUP($Q105,[2]材料辅助表!$H$27:$O$35,8,FALSE)&amp;","&amp;[2]材料辅助表!L$44&amp;"],["&amp;VLOOKUP($N105,[2]材料辅助表!$H$27:$O$35,8,FALSE)&amp;","&amp;[2]材料辅助表!I$44&amp;"],["&amp;VLOOKUP($O105,[2]材料辅助表!$H$27:$O$35,8,FALSE)&amp;","&amp;[2]材料辅助表!J$44&amp;"],["&amp;VLOOKUP($P105,[2]材料辅助表!$H$27:$P$35,7,FALSE)&amp;","&amp;[2]材料辅助表!K$44&amp;"]]"</f>
        <v>[[301707,8],[301706,10],[301702,10],[301601,5]]</v>
      </c>
      <c r="AB105" t="str">
        <f>"[["&amp;VLOOKUP($Q105,[2]材料辅助表!$H$27:$P$35,9,FALSE)&amp;","&amp;[2]材料辅助表!L$45&amp;"],["&amp;VLOOKUP($N105,[2]材料辅助表!$H$27:$P$35,9,FALSE)&amp;","&amp;[2]材料辅助表!I$45&amp;"],["&amp;VLOOKUP($O105,[2]材料辅助表!$H$27:$P$35,9,FALSE)&amp;","&amp;[2]材料辅助表!J$45&amp;"],["&amp;VLOOKUP($P105,[2]材料辅助表!$H$27:$P$35,8,FALSE)&amp;","&amp;[2]材料辅助表!K$45&amp;"]]"</f>
        <v>[[301807,10],[301806,15],[301802,15],[301701,8]]</v>
      </c>
      <c r="AC105" t="str">
        <f>"[["&amp;VLOOKUP($Q105,[2]材料辅助表!$H$27:$Q$35,10,FALSE)&amp;","&amp;[2]材料辅助表!L$46&amp;"],["&amp;VLOOKUP($N105,[2]材料辅助表!$H$27:$Q$35,10,FALSE)&amp;","&amp;[2]材料辅助表!I$46&amp;"],["&amp;VLOOKUP($O105,[2]材料辅助表!$H$27:$Q$35,10,FALSE)&amp;","&amp;[2]材料辅助表!J$46&amp;"],["&amp;VLOOKUP($P105,[2]材料辅助表!$H$27:$Q$35,9,FALSE)&amp;","&amp;[2]材料辅助表!K$46&amp;"]]"</f>
        <v>[[301907,12],[301906,18],[301902,18],[301801,10]]</v>
      </c>
      <c r="AD105" t="str">
        <f>"[["&amp;VLOOKUP($Q105,[2]材料辅助表!$H$27:$R$35,11,FALSE)&amp;","&amp;[2]材料辅助表!L$47&amp;"],["&amp;VLOOKUP($N105,[2]材料辅助表!$H$27:$R$35,11,FALSE)&amp;","&amp;[2]材料辅助表!I$47&amp;"],["&amp;VLOOKUP($O105,[2]材料辅助表!$H$27:$R$35,11,FALSE)&amp;","&amp;[2]材料辅助表!J$47&amp;"],["&amp;VLOOKUP($P105,[2]材料辅助表!$H$27:$R$35,10,FALSE)&amp;","&amp;[2]材料辅助表!K$47&amp;"]]"</f>
        <v>[[302007,15],[302006,25],[302002,25],[301901,12]]</v>
      </c>
      <c r="AE105" t="str">
        <f>"[["&amp;VLOOKUP($Q105,[2]材料辅助表!$H$27:$S$35,12,FALSE)&amp;","&amp;[2]材料辅助表!L$48&amp;"],["&amp;VLOOKUP($N105,[2]材料辅助表!$H$27:$S$35,12,FALSE)&amp;","&amp;[2]材料辅助表!I$48&amp;"],["&amp;VLOOKUP($O105,[2]材料辅助表!$H$27:$S$35,12,FALSE)&amp;","&amp;[2]材料辅助表!J$48&amp;"],["&amp;VLOOKUP($P105,[2]材料辅助表!$H$27:$S$35,11,FALSE)&amp;","&amp;[2]材料辅助表!K$48&amp;"]]"</f>
        <v>[[302107,18],[302106,30],[302102,30],[302001,15]]</v>
      </c>
      <c r="AF105" t="str">
        <f>"[["&amp;VLOOKUP($Q105,[2]材料辅助表!$H$27:$V$35,13,FALSE)&amp;","&amp;[2]材料辅助表!L$49&amp;"],["&amp;VLOOKUP($N105,[2]材料辅助表!$H$27:$V$35,13,FALSE)&amp;","&amp;[2]材料辅助表!I$49&amp;"],["&amp;VLOOKUP($O105,[2]材料辅助表!$H$27:$V$35,13,FALSE)&amp;","&amp;[2]材料辅助表!J$49&amp;"],["&amp;VLOOKUP($P105,[2]材料辅助表!$H$27:$V$35,12,FALSE)&amp;","&amp;[2]材料辅助表!K$49&amp;"]]"</f>
        <v>[[302207,21],[302206,35],[302202,35],[302101,18]]</v>
      </c>
      <c r="AG105" t="str">
        <f>"[["&amp;VLOOKUP($Q105,[2]材料辅助表!$H$27:$V$35,14,FALSE)&amp;","&amp;[2]材料辅助表!L$50&amp;"],["&amp;VLOOKUP($N105,[2]材料辅助表!$H$27:$V$35,14,FALSE)&amp;","&amp;[2]材料辅助表!I$50&amp;"],["&amp;VLOOKUP($O105,[2]材料辅助表!$H$27:$V$35,14,FALSE)&amp;","&amp;[2]材料辅助表!J$50&amp;"],["&amp;VLOOKUP($P105,[2]材料辅助表!$H$27:$V$35,13,FALSE)&amp;","&amp;[2]材料辅助表!K$50&amp;"]]"</f>
        <v>[[302307,24],[302306,40],[302302,40],[302201,25]]</v>
      </c>
      <c r="AH105" t="str">
        <f>"[["&amp;VLOOKUP($Q105,[2]材料辅助表!$H$27:$V$35,15,FALSE)&amp;","&amp;[2]材料辅助表!L$51&amp;"],["&amp;VLOOKUP($N105,[2]材料辅助表!$H$27:$V$35,15,FALSE)&amp;","&amp;[2]材料辅助表!I$51&amp;"],["&amp;VLOOKUP($O105,[2]材料辅助表!$H$27:$V$35,15,FALSE)&amp;","&amp;[2]材料辅助表!J$51&amp;"],["&amp;VLOOKUP($P105,[2]材料辅助表!$H$27:$V$35,14,FALSE)&amp;","&amp;[2]材料辅助表!K$51&amp;"]]"</f>
        <v>[[302407,27],[302406,45],[302402,45],[302301,30]]</v>
      </c>
      <c r="AI105" s="269" t="s">
        <v>15802</v>
      </c>
      <c r="AJ105" s="263" t="s">
        <v>11979</v>
      </c>
      <c r="AK105" s="263" t="s">
        <v>11979</v>
      </c>
      <c r="AL105" s="263" t="s">
        <v>11979</v>
      </c>
    </row>
    <row r="106" spans="1:38" ht="15" thickBot="1">
      <c r="A106">
        <v>4021</v>
      </c>
      <c r="B106" s="259" t="s">
        <v>16027</v>
      </c>
      <c r="C106" s="55" t="s">
        <v>16028</v>
      </c>
      <c r="D106" t="str">
        <f t="shared" si="2"/>
        <v>e_4021</v>
      </c>
      <c r="E106" t="s">
        <v>16029</v>
      </c>
      <c r="F106" t="str">
        <f t="shared" si="3"/>
        <v>NAME_4021</v>
      </c>
      <c r="G106" t="s">
        <v>11978</v>
      </c>
      <c r="H106">
        <v>3</v>
      </c>
      <c r="I106">
        <f>VLOOKUP(C106,'[2]怪兽属性表（不能直接调整）'!$A$2:$E$37,VLOOKUP([2]equipment!G106,[2]材料辅助表!$I$13:$K$16,3,FALSE),FALSE)</f>
        <v>7.28</v>
      </c>
      <c r="J106" t="str">
        <f>"["&amp;I106*[2]材料辅助表!$S$5&amp;","&amp;I106*[2]材料辅助表!$S$6&amp;","&amp;I106*[2]材料辅助表!$S$7&amp;","&amp;I106*[2]材料辅助表!$S$8&amp;","&amp;I106*[2]材料辅助表!$S$9&amp;","&amp;I106*[2]材料辅助表!$S$10&amp;","&amp;I106*[2]材料辅助表!$S$11&amp;","&amp;I106*[2]材料辅助表!$S$12&amp;","&amp;I106*[2]材料辅助表!$S$13&amp;","&amp;I106*[2]材料辅助表!$S$14&amp;","&amp;I106*[2]材料辅助表!$S$15&amp;","&amp;I106*[2]材料辅助表!$S$16&amp;","&amp;I106*[2]材料辅助表!$S$17&amp;","&amp;I106*[2]材料辅助表!$S$18&amp;","&amp;I106*[2]材料辅助表!$S$19&amp;"]"</f>
        <v>[2.184,2.548,2.912,3.276,3.64,4.004,4.368,4.732,5.096,5.46,5.824,6.188,6.552,6.916,7.28]</v>
      </c>
      <c r="K106">
        <v>7</v>
      </c>
      <c r="L106">
        <f>VLOOKUP(C106,'[2]怪兽属性表（不能直接调整）'!$A$2:$E$37,4,FALSE)</f>
        <v>2.2000000000000002</v>
      </c>
      <c r="M106" t="str">
        <f>"["&amp;L106*[2]材料辅助表!$U$5&amp;","&amp;L106*[2]材料辅助表!$U$6&amp;","&amp;L106*[2]材料辅助表!$U$7&amp;","&amp;L106*[2]材料辅助表!$U$8&amp;","&amp;L106*[2]材料辅助表!$U$9&amp;","&amp;L106*[2]材料辅助表!$U$10&amp;","&amp;L106*[2]材料辅助表!$U$11&amp;","&amp;L106*[2]材料辅助表!$U$12&amp;","&amp;L106*[2]材料辅助表!$U$13&amp;","&amp;L106*[2]材料辅助表!$U$14&amp;","&amp;L106*[2]材料辅助表!$U$15&amp;","&amp;L106*[2]材料辅助表!$U$16&amp;","&amp;L106*[2]材料辅助表!$U$17&amp;","&amp;L106*[2]材料辅助表!$U$18&amp;","&amp;L106*[2]材料辅助表!$U$19&amp;"]"</f>
        <v>[0.33,0.385,0.44,0.495,0.55,0.605,0.66,0.715,0.77,0.825,0.88,0.935,0.99,1.045,1.1]</v>
      </c>
      <c r="N106" s="260">
        <v>1</v>
      </c>
      <c r="O106" s="261">
        <v>2</v>
      </c>
      <c r="P106" s="262">
        <v>3</v>
      </c>
      <c r="Q106" t="s">
        <v>15792</v>
      </c>
      <c r="R106" t="str">
        <f>"["&amp;VLOOKUP(AJ106,[2]特殊属性调整!$B$18:$D$25,3,FALSE)&amp;","&amp;VLOOKUP(AJ106,[2]特殊属性调整!$B$18:$D$25,2,FALSE)&amp;"]"</f>
        <v>[2,3]</v>
      </c>
      <c r="S106" t="str">
        <f>"["&amp;VLOOKUP(AL109,[2]特殊属性调整!$B$18:$D$25,3,FALSE)&amp;","&amp;VLOOKUP(AL109,[2]特殊属性调整!$B$18:$D$25,2,FALSE)*1.5&amp;"]"</f>
        <v>[5,4.5]</v>
      </c>
      <c r="T106" t="str">
        <f>"["&amp;VLOOKUP(AL106,[2]特殊属性调整!$B$18:$D$25,3,FALSE)&amp;","&amp;VLOOKUP(AL106,[2]特殊属性调整!$B$18:$D$25,2,FALSE)*2&amp;"]"</f>
        <v>[2,6]</v>
      </c>
      <c r="U106" t="str">
        <f>"[["&amp;VLOOKUP($N106,[2]材料辅助表!$H$27:$L$35,2,FALSE)&amp;","&amp;[2]材料辅助表!I$38&amp;"]]"</f>
        <v>[[301101,1]]</v>
      </c>
      <c r="V106" t="str">
        <f>"[["&amp;VLOOKUP($N106,[2]材料辅助表!$H$27:$L$35,3,FALSE)&amp;","&amp;[2]材料辅助表!I$39&amp;"]]"</f>
        <v>[[301201,3]]</v>
      </c>
      <c r="W106" t="str">
        <f>"[["&amp;VLOOKUP($Q106,[2]材料辅助表!$H$27:$L$35,4,FALSE)&amp;","&amp;[2]材料辅助表!L$40&amp;"],["&amp;VLOOKUP($N106,[2]材料辅助表!$H$27:$L$35,4,FALSE)&amp;","&amp;[2]材料辅助表!I$40&amp;"]]"</f>
        <v>[[301307,1],[301301,5]]</v>
      </c>
      <c r="X106" t="str">
        <f>"[["&amp;VLOOKUP($Q106,[2]材料辅助表!$H$27:$L$35,5,FALSE)&amp;","&amp;[2]材料辅助表!L$41&amp;"],["&amp;VLOOKUP($N106,[2]材料辅助表!$H$27:$L$35,5,FALSE)&amp;","&amp;[2]材料辅助表!I$41&amp;"]]"</f>
        <v>[[301407,2],[301401,8]]</v>
      </c>
      <c r="Y106" t="str">
        <f>"[["&amp;VLOOKUP($Q106,[2]材料辅助表!$H$27:$M$35,6,FALSE)&amp;","&amp;[2]材料辅助表!L$42&amp;"],["&amp;VLOOKUP($N106,[2]材料辅助表!$H$27:$M$35,6,FALSE)&amp;","&amp;[2]材料辅助表!I$42&amp;"],["&amp;VLOOKUP($O106,[2]材料辅助表!$H$27:$M$35,5,FALSE)&amp;","&amp;[2]材料辅助表!J$42&amp;"]]"</f>
        <v>[[301507,3],[301501,10],[301402,3]]</v>
      </c>
      <c r="Z106" t="str">
        <f>"[["&amp;VLOOKUP($Q106,[2]材料辅助表!$H$27:$N$35,7,FALSE)&amp;","&amp;[2]材料辅助表!L$43&amp;"],["&amp;VLOOKUP($N106,[2]材料辅助表!$H$27:$N$35,7,FALSE)&amp;","&amp;[2]材料辅助表!I$43&amp;"],["&amp;VLOOKUP($O106,[2]材料辅助表!$H$27:$N$35,6,FALSE)&amp;","&amp;[2]材料辅助表!J$43&amp;"]]"</f>
        <v>[[301607,5],[301601,15],[301502,5]]</v>
      </c>
      <c r="AA106" t="str">
        <f>"[["&amp;VLOOKUP($Q106,[2]材料辅助表!$H$27:$O$35,8,FALSE)&amp;","&amp;[2]材料辅助表!L$44&amp;"],["&amp;VLOOKUP($N106,[2]材料辅助表!$H$27:$O$35,8,FALSE)&amp;","&amp;[2]材料辅助表!I$44&amp;"],["&amp;VLOOKUP($O106,[2]材料辅助表!$H$27:$O$35,8,FALSE)&amp;","&amp;[2]材料辅助表!J$44&amp;"],["&amp;VLOOKUP($P106,[2]材料辅助表!$H$27:$P$35,7,FALSE)&amp;","&amp;[2]材料辅助表!K$44&amp;"]]"</f>
        <v>[[301707,8],[301701,10],[301702,10],[301603,5]]</v>
      </c>
      <c r="AB106" t="str">
        <f>"[["&amp;VLOOKUP($Q106,[2]材料辅助表!$H$27:$P$35,9,FALSE)&amp;","&amp;[2]材料辅助表!L$45&amp;"],["&amp;VLOOKUP($N106,[2]材料辅助表!$H$27:$P$35,9,FALSE)&amp;","&amp;[2]材料辅助表!I$45&amp;"],["&amp;VLOOKUP($O106,[2]材料辅助表!$H$27:$P$35,9,FALSE)&amp;","&amp;[2]材料辅助表!J$45&amp;"],["&amp;VLOOKUP($P106,[2]材料辅助表!$H$27:$P$35,8,FALSE)&amp;","&amp;[2]材料辅助表!K$45&amp;"]]"</f>
        <v>[[301807,10],[301801,15],[301802,15],[301703,8]]</v>
      </c>
      <c r="AC106" t="str">
        <f>"[["&amp;VLOOKUP($Q106,[2]材料辅助表!$H$27:$Q$35,10,FALSE)&amp;","&amp;[2]材料辅助表!L$46&amp;"],["&amp;VLOOKUP($N106,[2]材料辅助表!$H$27:$Q$35,10,FALSE)&amp;","&amp;[2]材料辅助表!I$46&amp;"],["&amp;VLOOKUP($O106,[2]材料辅助表!$H$27:$Q$35,10,FALSE)&amp;","&amp;[2]材料辅助表!J$46&amp;"],["&amp;VLOOKUP($P106,[2]材料辅助表!$H$27:$Q$35,9,FALSE)&amp;","&amp;[2]材料辅助表!K$46&amp;"]]"</f>
        <v>[[301907,12],[301901,18],[301902,18],[301803,10]]</v>
      </c>
      <c r="AD106" t="str">
        <f>"[["&amp;VLOOKUP($Q106,[2]材料辅助表!$H$27:$R$35,11,FALSE)&amp;","&amp;[2]材料辅助表!L$47&amp;"],["&amp;VLOOKUP($N106,[2]材料辅助表!$H$27:$R$35,11,FALSE)&amp;","&amp;[2]材料辅助表!I$47&amp;"],["&amp;VLOOKUP($O106,[2]材料辅助表!$H$27:$R$35,11,FALSE)&amp;","&amp;[2]材料辅助表!J$47&amp;"],["&amp;VLOOKUP($P106,[2]材料辅助表!$H$27:$R$35,10,FALSE)&amp;","&amp;[2]材料辅助表!K$47&amp;"]]"</f>
        <v>[[302007,15],[302001,25],[302002,25],[301903,12]]</v>
      </c>
      <c r="AE106" t="str">
        <f>"[["&amp;VLOOKUP($Q106,[2]材料辅助表!$H$27:$S$35,12,FALSE)&amp;","&amp;[2]材料辅助表!L$48&amp;"],["&amp;VLOOKUP($N106,[2]材料辅助表!$H$27:$S$35,12,FALSE)&amp;","&amp;[2]材料辅助表!I$48&amp;"],["&amp;VLOOKUP($O106,[2]材料辅助表!$H$27:$S$35,12,FALSE)&amp;","&amp;[2]材料辅助表!J$48&amp;"],["&amp;VLOOKUP($P106,[2]材料辅助表!$H$27:$S$35,11,FALSE)&amp;","&amp;[2]材料辅助表!K$48&amp;"]]"</f>
        <v>[[302107,18],[302101,30],[302102,30],[302003,15]]</v>
      </c>
      <c r="AF106" t="str">
        <f>"[["&amp;VLOOKUP($Q106,[2]材料辅助表!$H$27:$V$35,13,FALSE)&amp;","&amp;[2]材料辅助表!L$49&amp;"],["&amp;VLOOKUP($N106,[2]材料辅助表!$H$27:$V$35,13,FALSE)&amp;","&amp;[2]材料辅助表!I$49&amp;"],["&amp;VLOOKUP($O106,[2]材料辅助表!$H$27:$V$35,13,FALSE)&amp;","&amp;[2]材料辅助表!J$49&amp;"],["&amp;VLOOKUP($P106,[2]材料辅助表!$H$27:$V$35,12,FALSE)&amp;","&amp;[2]材料辅助表!K$49&amp;"]]"</f>
        <v>[[302207,21],[302201,35],[302202,35],[302103,18]]</v>
      </c>
      <c r="AG106" t="str">
        <f>"[["&amp;VLOOKUP($Q106,[2]材料辅助表!$H$27:$V$35,14,FALSE)&amp;","&amp;[2]材料辅助表!L$50&amp;"],["&amp;VLOOKUP($N106,[2]材料辅助表!$H$27:$V$35,14,FALSE)&amp;","&amp;[2]材料辅助表!I$50&amp;"],["&amp;VLOOKUP($O106,[2]材料辅助表!$H$27:$V$35,14,FALSE)&amp;","&amp;[2]材料辅助表!J$50&amp;"],["&amp;VLOOKUP($P106,[2]材料辅助表!$H$27:$V$35,13,FALSE)&amp;","&amp;[2]材料辅助表!K$50&amp;"]]"</f>
        <v>[[302307,24],[302301,40],[302302,40],[302203,25]]</v>
      </c>
      <c r="AH106" t="str">
        <f>"[["&amp;VLOOKUP($Q106,[2]材料辅助表!$H$27:$V$35,15,FALSE)&amp;","&amp;[2]材料辅助表!L$51&amp;"],["&amp;VLOOKUP($N106,[2]材料辅助表!$H$27:$V$35,15,FALSE)&amp;","&amp;[2]材料辅助表!I$51&amp;"],["&amp;VLOOKUP($O106,[2]材料辅助表!$H$27:$V$35,15,FALSE)&amp;","&amp;[2]材料辅助表!J$51&amp;"],["&amp;VLOOKUP($P106,[2]材料辅助表!$H$27:$V$35,14,FALSE)&amp;","&amp;[2]材料辅助表!K$51&amp;"]]"</f>
        <v>[[302407,27],[302401,45],[302402,45],[302303,30]]</v>
      </c>
      <c r="AI106" s="261" t="s">
        <v>15819</v>
      </c>
      <c r="AJ106" s="263" t="s">
        <v>11978</v>
      </c>
      <c r="AK106" s="263" t="s">
        <v>11978</v>
      </c>
      <c r="AL106" s="263" t="s">
        <v>11978</v>
      </c>
    </row>
    <row r="107" spans="1:38" ht="15" thickBot="1">
      <c r="A107">
        <v>4022</v>
      </c>
      <c r="B107" s="259" t="s">
        <v>16030</v>
      </c>
      <c r="C107" s="55" t="s">
        <v>16028</v>
      </c>
      <c r="D107" t="str">
        <f t="shared" si="2"/>
        <v>e_4022</v>
      </c>
      <c r="E107" t="s">
        <v>16031</v>
      </c>
      <c r="F107" t="str">
        <f t="shared" si="3"/>
        <v>NAME_4022</v>
      </c>
      <c r="G107" t="s">
        <v>11979</v>
      </c>
      <c r="H107">
        <v>6</v>
      </c>
      <c r="I107">
        <f>VLOOKUP(C107,'[2]怪兽属性表（不能直接调整）'!$A$2:$E$37,VLOOKUP([2]equipment!G107,[2]材料辅助表!$I$13:$K$16,3,FALSE),FALSE)</f>
        <v>86</v>
      </c>
      <c r="J107" t="str">
        <f>"["&amp;I107*[2]材料辅助表!$S$5&amp;","&amp;I107*[2]材料辅助表!$S$6&amp;","&amp;I107*[2]材料辅助表!$S$7&amp;","&amp;I107*[2]材料辅助表!$S$8&amp;","&amp;I107*[2]材料辅助表!$S$9&amp;","&amp;I107*[2]材料辅助表!$S$10&amp;","&amp;I107*[2]材料辅助表!$S$11&amp;","&amp;I107*[2]材料辅助表!$S$12&amp;","&amp;I107*[2]材料辅助表!$S$13&amp;","&amp;I107*[2]材料辅助表!$S$14&amp;","&amp;I107*[2]材料辅助表!$S$15&amp;","&amp;I107*[2]材料辅助表!$S$16&amp;","&amp;I107*[2]材料辅助表!$S$17&amp;","&amp;I107*[2]材料辅助表!$S$18&amp;","&amp;I107*[2]材料辅助表!$S$19&amp;"]"</f>
        <v>[25.8,30.1,34.4,38.7,43,47.3,51.6,55.9,60.2,64.5,68.8,73.1,77.4,81.7,86]</v>
      </c>
      <c r="K107">
        <v>7</v>
      </c>
      <c r="L107">
        <f>VLOOKUP(C107,'[2]怪兽属性表（不能直接调整）'!$A$2:$E$37,4,FALSE)</f>
        <v>2.2000000000000002</v>
      </c>
      <c r="M107" t="str">
        <f>"["&amp;L107*[2]材料辅助表!$U$5&amp;","&amp;L107*[2]材料辅助表!$U$6&amp;","&amp;L107*[2]材料辅助表!$U$7&amp;","&amp;L107*[2]材料辅助表!$U$8&amp;","&amp;L107*[2]材料辅助表!$U$9&amp;","&amp;L107*[2]材料辅助表!$U$10&amp;","&amp;L107*[2]材料辅助表!$U$11&amp;","&amp;L107*[2]材料辅助表!$U$12&amp;","&amp;L107*[2]材料辅助表!$U$13&amp;","&amp;L107*[2]材料辅助表!$U$14&amp;","&amp;L107*[2]材料辅助表!$U$15&amp;","&amp;L107*[2]材料辅助表!$U$16&amp;","&amp;L107*[2]材料辅助表!$U$17&amp;","&amp;L107*[2]材料辅助表!$U$18&amp;","&amp;L107*[2]材料辅助表!$U$19&amp;"]"</f>
        <v>[0.33,0.385,0.44,0.495,0.55,0.605,0.66,0.715,0.77,0.825,0.88,0.935,0.99,1.045,1.1]</v>
      </c>
      <c r="N107" s="264">
        <v>2</v>
      </c>
      <c r="O107" s="202">
        <v>4</v>
      </c>
      <c r="P107" s="265">
        <v>1</v>
      </c>
      <c r="Q107" t="s">
        <v>15792</v>
      </c>
      <c r="R107" t="str">
        <f>"["&amp;VLOOKUP(AJ107,[2]特殊属性调整!$B$18:$D$25,3,FALSE)&amp;","&amp;VLOOKUP(AJ107,[2]特殊属性调整!$B$18:$D$25,2,FALSE)&amp;"]"</f>
        <v>[5,3]</v>
      </c>
      <c r="S107" t="str">
        <f>"["&amp;VLOOKUP(AK107,[2]特殊属性调整!$B$18:$D$25,3,FALSE)&amp;","&amp;VLOOKUP(AK107,[2]特殊属性调整!$B$18:$D$25,2,FALSE)*1.5&amp;"]"</f>
        <v>[5,4.5]</v>
      </c>
      <c r="T107" t="str">
        <f>"["&amp;VLOOKUP(AL107,[2]特殊属性调整!$B$18:$D$25,3,FALSE)&amp;","&amp;VLOOKUP(AL107,[2]特殊属性调整!$B$18:$D$25,2,FALSE)*2&amp;"]"</f>
        <v>[5,6]</v>
      </c>
      <c r="U107" t="str">
        <f>"[["&amp;VLOOKUP($N107,[2]材料辅助表!$H$27:$L$35,2,FALSE)&amp;","&amp;[2]材料辅助表!I$38&amp;"]]"</f>
        <v>[[301102,1]]</v>
      </c>
      <c r="V107" t="str">
        <f>"[["&amp;VLOOKUP($N107,[2]材料辅助表!$H$27:$L$35,3,FALSE)&amp;","&amp;[2]材料辅助表!I$39&amp;"]]"</f>
        <v>[[301202,3]]</v>
      </c>
      <c r="W107" t="str">
        <f>"[["&amp;VLOOKUP($Q107,[2]材料辅助表!$H$27:$L$35,4,FALSE)&amp;","&amp;[2]材料辅助表!L$40&amp;"],["&amp;VLOOKUP($N107,[2]材料辅助表!$H$27:$L$35,4,FALSE)&amp;","&amp;[2]材料辅助表!I$40&amp;"]]"</f>
        <v>[[301307,1],[301302,5]]</v>
      </c>
      <c r="X107" t="str">
        <f>"[["&amp;VLOOKUP($Q107,[2]材料辅助表!$H$27:$L$35,5,FALSE)&amp;","&amp;[2]材料辅助表!L$41&amp;"],["&amp;VLOOKUP($N107,[2]材料辅助表!$H$27:$L$35,5,FALSE)&amp;","&amp;[2]材料辅助表!I$41&amp;"]]"</f>
        <v>[[301407,2],[301402,8]]</v>
      </c>
      <c r="Y107" t="str">
        <f>"[["&amp;VLOOKUP($Q107,[2]材料辅助表!$H$27:$M$35,6,FALSE)&amp;","&amp;[2]材料辅助表!L$42&amp;"],["&amp;VLOOKUP($N107,[2]材料辅助表!$H$27:$M$35,6,FALSE)&amp;","&amp;[2]材料辅助表!I$42&amp;"],["&amp;VLOOKUP($O107,[2]材料辅助表!$H$27:$M$35,5,FALSE)&amp;","&amp;[2]材料辅助表!J$42&amp;"]]"</f>
        <v>[[301507,3],[301502,10],[301404,3]]</v>
      </c>
      <c r="Z107" t="str">
        <f>"[["&amp;VLOOKUP($Q107,[2]材料辅助表!$H$27:$N$35,7,FALSE)&amp;","&amp;[2]材料辅助表!L$43&amp;"],["&amp;VLOOKUP($N107,[2]材料辅助表!$H$27:$N$35,7,FALSE)&amp;","&amp;[2]材料辅助表!I$43&amp;"],["&amp;VLOOKUP($O107,[2]材料辅助表!$H$27:$N$35,6,FALSE)&amp;","&amp;[2]材料辅助表!J$43&amp;"]]"</f>
        <v>[[301607,5],[301602,15],[301504,5]]</v>
      </c>
      <c r="AA107" t="str">
        <f>"[["&amp;VLOOKUP($Q107,[2]材料辅助表!$H$27:$O$35,8,FALSE)&amp;","&amp;[2]材料辅助表!L$44&amp;"],["&amp;VLOOKUP($N107,[2]材料辅助表!$H$27:$O$35,8,FALSE)&amp;","&amp;[2]材料辅助表!I$44&amp;"],["&amp;VLOOKUP($O107,[2]材料辅助表!$H$27:$O$35,8,FALSE)&amp;","&amp;[2]材料辅助表!J$44&amp;"],["&amp;VLOOKUP($P107,[2]材料辅助表!$H$27:$P$35,7,FALSE)&amp;","&amp;[2]材料辅助表!K$44&amp;"]]"</f>
        <v>[[301707,8],[301702,10],[301704,10],[301601,5]]</v>
      </c>
      <c r="AB107" t="str">
        <f>"[["&amp;VLOOKUP($Q107,[2]材料辅助表!$H$27:$P$35,9,FALSE)&amp;","&amp;[2]材料辅助表!L$45&amp;"],["&amp;VLOOKUP($N107,[2]材料辅助表!$H$27:$P$35,9,FALSE)&amp;","&amp;[2]材料辅助表!I$45&amp;"],["&amp;VLOOKUP($O107,[2]材料辅助表!$H$27:$P$35,9,FALSE)&amp;","&amp;[2]材料辅助表!J$45&amp;"],["&amp;VLOOKUP($P107,[2]材料辅助表!$H$27:$P$35,8,FALSE)&amp;","&amp;[2]材料辅助表!K$45&amp;"]]"</f>
        <v>[[301807,10],[301802,15],[301804,15],[301701,8]]</v>
      </c>
      <c r="AC107" t="str">
        <f>"[["&amp;VLOOKUP($Q107,[2]材料辅助表!$H$27:$Q$35,10,FALSE)&amp;","&amp;[2]材料辅助表!L$46&amp;"],["&amp;VLOOKUP($N107,[2]材料辅助表!$H$27:$Q$35,10,FALSE)&amp;","&amp;[2]材料辅助表!I$46&amp;"],["&amp;VLOOKUP($O107,[2]材料辅助表!$H$27:$Q$35,10,FALSE)&amp;","&amp;[2]材料辅助表!J$46&amp;"],["&amp;VLOOKUP($P107,[2]材料辅助表!$H$27:$Q$35,9,FALSE)&amp;","&amp;[2]材料辅助表!K$46&amp;"]]"</f>
        <v>[[301907,12],[301902,18],[301904,18],[301801,10]]</v>
      </c>
      <c r="AD107" t="str">
        <f>"[["&amp;VLOOKUP($Q107,[2]材料辅助表!$H$27:$R$35,11,FALSE)&amp;","&amp;[2]材料辅助表!L$47&amp;"],["&amp;VLOOKUP($N107,[2]材料辅助表!$H$27:$R$35,11,FALSE)&amp;","&amp;[2]材料辅助表!I$47&amp;"],["&amp;VLOOKUP($O107,[2]材料辅助表!$H$27:$R$35,11,FALSE)&amp;","&amp;[2]材料辅助表!J$47&amp;"],["&amp;VLOOKUP($P107,[2]材料辅助表!$H$27:$R$35,10,FALSE)&amp;","&amp;[2]材料辅助表!K$47&amp;"]]"</f>
        <v>[[302007,15],[302002,25],[302004,25],[301901,12]]</v>
      </c>
      <c r="AE107" t="str">
        <f>"[["&amp;VLOOKUP($Q107,[2]材料辅助表!$H$27:$S$35,12,FALSE)&amp;","&amp;[2]材料辅助表!L$48&amp;"],["&amp;VLOOKUP($N107,[2]材料辅助表!$H$27:$S$35,12,FALSE)&amp;","&amp;[2]材料辅助表!I$48&amp;"],["&amp;VLOOKUP($O107,[2]材料辅助表!$H$27:$S$35,12,FALSE)&amp;","&amp;[2]材料辅助表!J$48&amp;"],["&amp;VLOOKUP($P107,[2]材料辅助表!$H$27:$S$35,11,FALSE)&amp;","&amp;[2]材料辅助表!K$48&amp;"]]"</f>
        <v>[[302107,18],[302102,30],[302104,30],[302001,15]]</v>
      </c>
      <c r="AF107" t="str">
        <f>"[["&amp;VLOOKUP($Q107,[2]材料辅助表!$H$27:$V$35,13,FALSE)&amp;","&amp;[2]材料辅助表!L$49&amp;"],["&amp;VLOOKUP($N107,[2]材料辅助表!$H$27:$V$35,13,FALSE)&amp;","&amp;[2]材料辅助表!I$49&amp;"],["&amp;VLOOKUP($O107,[2]材料辅助表!$H$27:$V$35,13,FALSE)&amp;","&amp;[2]材料辅助表!J$49&amp;"],["&amp;VLOOKUP($P107,[2]材料辅助表!$H$27:$V$35,12,FALSE)&amp;","&amp;[2]材料辅助表!K$49&amp;"]]"</f>
        <v>[[302207,21],[302202,35],[302204,35],[302101,18]]</v>
      </c>
      <c r="AG107" t="str">
        <f>"[["&amp;VLOOKUP($Q107,[2]材料辅助表!$H$27:$V$35,14,FALSE)&amp;","&amp;[2]材料辅助表!L$50&amp;"],["&amp;VLOOKUP($N107,[2]材料辅助表!$H$27:$V$35,14,FALSE)&amp;","&amp;[2]材料辅助表!I$50&amp;"],["&amp;VLOOKUP($O107,[2]材料辅助表!$H$27:$V$35,14,FALSE)&amp;","&amp;[2]材料辅助表!J$50&amp;"],["&amp;VLOOKUP($P107,[2]材料辅助表!$H$27:$V$35,13,FALSE)&amp;","&amp;[2]材料辅助表!K$50&amp;"]]"</f>
        <v>[[302307,24],[302302,40],[302304,40],[302201,25]]</v>
      </c>
      <c r="AH107" t="str">
        <f>"[["&amp;VLOOKUP($Q107,[2]材料辅助表!$H$27:$V$35,15,FALSE)&amp;","&amp;[2]材料辅助表!L$51&amp;"],["&amp;VLOOKUP($N107,[2]材料辅助表!$H$27:$V$35,15,FALSE)&amp;","&amp;[2]材料辅助表!I$51&amp;"],["&amp;VLOOKUP($O107,[2]材料辅助表!$H$27:$V$35,15,FALSE)&amp;","&amp;[2]材料辅助表!J$51&amp;"],["&amp;VLOOKUP($P107,[2]材料辅助表!$H$27:$V$35,14,FALSE)&amp;","&amp;[2]材料辅助表!K$51&amp;"]]"</f>
        <v>[[302407,27],[302402,45],[302404,45],[302301,30]]</v>
      </c>
      <c r="AI107" s="202" t="s">
        <v>15822</v>
      </c>
      <c r="AJ107" s="263" t="s">
        <v>11979</v>
      </c>
      <c r="AK107" s="263" t="s">
        <v>11979</v>
      </c>
      <c r="AL107" s="263" t="s">
        <v>11979</v>
      </c>
    </row>
    <row r="108" spans="1:38" ht="15" thickBot="1">
      <c r="A108">
        <v>4023</v>
      </c>
      <c r="B108" s="259" t="s">
        <v>16032</v>
      </c>
      <c r="C108" s="55" t="s">
        <v>16028</v>
      </c>
      <c r="D108" t="str">
        <f t="shared" si="2"/>
        <v>e_4023</v>
      </c>
      <c r="E108" t="s">
        <v>16033</v>
      </c>
      <c r="F108" t="str">
        <f t="shared" si="3"/>
        <v>NAME_4023</v>
      </c>
      <c r="G108" t="s">
        <v>11978</v>
      </c>
      <c r="H108">
        <v>3</v>
      </c>
      <c r="I108">
        <f>VLOOKUP(C108,'[2]怪兽属性表（不能直接调整）'!$A$2:$E$37,VLOOKUP([2]equipment!G108,[2]材料辅助表!$I$13:$K$16,3,FALSE),FALSE)</f>
        <v>7.28</v>
      </c>
      <c r="J108" t="str">
        <f>"["&amp;I108*[2]材料辅助表!$S$5&amp;","&amp;I108*[2]材料辅助表!$S$6&amp;","&amp;I108*[2]材料辅助表!$S$7&amp;","&amp;I108*[2]材料辅助表!$S$8&amp;","&amp;I108*[2]材料辅助表!$S$9&amp;","&amp;I108*[2]材料辅助表!$S$10&amp;","&amp;I108*[2]材料辅助表!$S$11&amp;","&amp;I108*[2]材料辅助表!$S$12&amp;","&amp;I108*[2]材料辅助表!$S$13&amp;","&amp;I108*[2]材料辅助表!$S$14&amp;","&amp;I108*[2]材料辅助表!$S$15&amp;","&amp;I108*[2]材料辅助表!$S$16&amp;","&amp;I108*[2]材料辅助表!$S$17&amp;","&amp;I108*[2]材料辅助表!$S$18&amp;","&amp;I108*[2]材料辅助表!$S$19&amp;"]"</f>
        <v>[2.184,2.548,2.912,3.276,3.64,4.004,4.368,4.732,5.096,5.46,5.824,6.188,6.552,6.916,7.28]</v>
      </c>
      <c r="K108">
        <v>7</v>
      </c>
      <c r="L108">
        <f>VLOOKUP(C108,'[2]怪兽属性表（不能直接调整）'!$A$2:$E$37,4,FALSE)</f>
        <v>2.2000000000000002</v>
      </c>
      <c r="M108" t="str">
        <f>"["&amp;L108*[2]材料辅助表!$U$5&amp;","&amp;L108*[2]材料辅助表!$U$6&amp;","&amp;L108*[2]材料辅助表!$U$7&amp;","&amp;L108*[2]材料辅助表!$U$8&amp;","&amp;L108*[2]材料辅助表!$U$9&amp;","&amp;L108*[2]材料辅助表!$U$10&amp;","&amp;L108*[2]材料辅助表!$U$11&amp;","&amp;L108*[2]材料辅助表!$U$12&amp;","&amp;L108*[2]材料辅助表!$U$13&amp;","&amp;L108*[2]材料辅助表!$U$14&amp;","&amp;L108*[2]材料辅助表!$U$15&amp;","&amp;L108*[2]材料辅助表!$U$16&amp;","&amp;L108*[2]材料辅助表!$U$17&amp;","&amp;L108*[2]材料辅助表!$U$18&amp;","&amp;L108*[2]材料辅助表!$U$19&amp;"]"</f>
        <v>[0.33,0.385,0.44,0.495,0.55,0.605,0.66,0.715,0.77,0.825,0.88,0.935,0.99,1.045,1.1]</v>
      </c>
      <c r="N108" s="271">
        <v>5</v>
      </c>
      <c r="O108" s="202">
        <v>1</v>
      </c>
      <c r="P108" s="265">
        <v>3</v>
      </c>
      <c r="Q108" t="s">
        <v>15792</v>
      </c>
      <c r="R108" t="str">
        <f>"["&amp;VLOOKUP(AJ108,[2]特殊属性调整!$B$18:$D$25,3,FALSE)&amp;","&amp;VLOOKUP(AJ108,[2]特殊属性调整!$B$18:$D$25,2,FALSE)&amp;"]"</f>
        <v>[2,3]</v>
      </c>
      <c r="S108" t="str">
        <f>"["&amp;VLOOKUP(AK108,[2]特殊属性调整!$B$18:$D$25,3,FALSE)&amp;","&amp;VLOOKUP(AK108,[2]特殊属性调整!$B$18:$D$25,2,FALSE)*1.5&amp;"]"</f>
        <v>[2,4.5]</v>
      </c>
      <c r="T108" t="str">
        <f>"["&amp;VLOOKUP(AL108,[2]特殊属性调整!$B$18:$D$25,3,FALSE)&amp;","&amp;VLOOKUP(AL108,[2]特殊属性调整!$B$18:$D$25,2,FALSE)*2&amp;"]"</f>
        <v>[2,6]</v>
      </c>
      <c r="U108" t="str">
        <f>"[["&amp;VLOOKUP($N108,[2]材料辅助表!$H$27:$L$35,2,FALSE)&amp;","&amp;[2]材料辅助表!I$38&amp;"]]"</f>
        <v>[[301105,1]]</v>
      </c>
      <c r="V108" t="str">
        <f>"[["&amp;VLOOKUP($N108,[2]材料辅助表!$H$27:$L$35,3,FALSE)&amp;","&amp;[2]材料辅助表!I$39&amp;"]]"</f>
        <v>[[301205,3]]</v>
      </c>
      <c r="W108" t="str">
        <f>"[["&amp;VLOOKUP($Q108,[2]材料辅助表!$H$27:$L$35,4,FALSE)&amp;","&amp;[2]材料辅助表!L$40&amp;"],["&amp;VLOOKUP($N108,[2]材料辅助表!$H$27:$L$35,4,FALSE)&amp;","&amp;[2]材料辅助表!I$40&amp;"]]"</f>
        <v>[[301307,1],[301305,5]]</v>
      </c>
      <c r="X108" t="str">
        <f>"[["&amp;VLOOKUP($Q108,[2]材料辅助表!$H$27:$L$35,5,FALSE)&amp;","&amp;[2]材料辅助表!L$41&amp;"],["&amp;VLOOKUP($N108,[2]材料辅助表!$H$27:$L$35,5,FALSE)&amp;","&amp;[2]材料辅助表!I$41&amp;"]]"</f>
        <v>[[301407,2],[301405,8]]</v>
      </c>
      <c r="Y108" t="str">
        <f>"[["&amp;VLOOKUP($Q108,[2]材料辅助表!$H$27:$M$35,6,FALSE)&amp;","&amp;[2]材料辅助表!L$42&amp;"],["&amp;VLOOKUP($N108,[2]材料辅助表!$H$27:$M$35,6,FALSE)&amp;","&amp;[2]材料辅助表!I$42&amp;"],["&amp;VLOOKUP($O108,[2]材料辅助表!$H$27:$M$35,5,FALSE)&amp;","&amp;[2]材料辅助表!J$42&amp;"]]"</f>
        <v>[[301507,3],[301505,10],[301401,3]]</v>
      </c>
      <c r="Z108" t="str">
        <f>"[["&amp;VLOOKUP($Q108,[2]材料辅助表!$H$27:$N$35,7,FALSE)&amp;","&amp;[2]材料辅助表!L$43&amp;"],["&amp;VLOOKUP($N108,[2]材料辅助表!$H$27:$N$35,7,FALSE)&amp;","&amp;[2]材料辅助表!I$43&amp;"],["&amp;VLOOKUP($O108,[2]材料辅助表!$H$27:$N$35,6,FALSE)&amp;","&amp;[2]材料辅助表!J$43&amp;"]]"</f>
        <v>[[301607,5],[301605,15],[301501,5]]</v>
      </c>
      <c r="AA108" t="str">
        <f>"[["&amp;VLOOKUP($Q108,[2]材料辅助表!$H$27:$O$35,8,FALSE)&amp;","&amp;[2]材料辅助表!L$44&amp;"],["&amp;VLOOKUP($N108,[2]材料辅助表!$H$27:$O$35,8,FALSE)&amp;","&amp;[2]材料辅助表!I$44&amp;"],["&amp;VLOOKUP($O108,[2]材料辅助表!$H$27:$O$35,8,FALSE)&amp;","&amp;[2]材料辅助表!J$44&amp;"],["&amp;VLOOKUP($P108,[2]材料辅助表!$H$27:$P$35,7,FALSE)&amp;","&amp;[2]材料辅助表!K$44&amp;"]]"</f>
        <v>[[301707,8],[301705,10],[301701,10],[301603,5]]</v>
      </c>
      <c r="AB108" t="str">
        <f>"[["&amp;VLOOKUP($Q108,[2]材料辅助表!$H$27:$P$35,9,FALSE)&amp;","&amp;[2]材料辅助表!L$45&amp;"],["&amp;VLOOKUP($N108,[2]材料辅助表!$H$27:$P$35,9,FALSE)&amp;","&amp;[2]材料辅助表!I$45&amp;"],["&amp;VLOOKUP($O108,[2]材料辅助表!$H$27:$P$35,9,FALSE)&amp;","&amp;[2]材料辅助表!J$45&amp;"],["&amp;VLOOKUP($P108,[2]材料辅助表!$H$27:$P$35,8,FALSE)&amp;","&amp;[2]材料辅助表!K$45&amp;"]]"</f>
        <v>[[301807,10],[301805,15],[301801,15],[301703,8]]</v>
      </c>
      <c r="AC108" t="str">
        <f>"[["&amp;VLOOKUP($Q108,[2]材料辅助表!$H$27:$Q$35,10,FALSE)&amp;","&amp;[2]材料辅助表!L$46&amp;"],["&amp;VLOOKUP($N108,[2]材料辅助表!$H$27:$Q$35,10,FALSE)&amp;","&amp;[2]材料辅助表!I$46&amp;"],["&amp;VLOOKUP($O108,[2]材料辅助表!$H$27:$Q$35,10,FALSE)&amp;","&amp;[2]材料辅助表!J$46&amp;"],["&amp;VLOOKUP($P108,[2]材料辅助表!$H$27:$Q$35,9,FALSE)&amp;","&amp;[2]材料辅助表!K$46&amp;"]]"</f>
        <v>[[301907,12],[301905,18],[301901,18],[301803,10]]</v>
      </c>
      <c r="AD108" t="str">
        <f>"[["&amp;VLOOKUP($Q108,[2]材料辅助表!$H$27:$R$35,11,FALSE)&amp;","&amp;[2]材料辅助表!L$47&amp;"],["&amp;VLOOKUP($N108,[2]材料辅助表!$H$27:$R$35,11,FALSE)&amp;","&amp;[2]材料辅助表!I$47&amp;"],["&amp;VLOOKUP($O108,[2]材料辅助表!$H$27:$R$35,11,FALSE)&amp;","&amp;[2]材料辅助表!J$47&amp;"],["&amp;VLOOKUP($P108,[2]材料辅助表!$H$27:$R$35,10,FALSE)&amp;","&amp;[2]材料辅助表!K$47&amp;"]]"</f>
        <v>[[302007,15],[302005,25],[302001,25],[301903,12]]</v>
      </c>
      <c r="AE108" t="str">
        <f>"[["&amp;VLOOKUP($Q108,[2]材料辅助表!$H$27:$S$35,12,FALSE)&amp;","&amp;[2]材料辅助表!L$48&amp;"],["&amp;VLOOKUP($N108,[2]材料辅助表!$H$27:$S$35,12,FALSE)&amp;","&amp;[2]材料辅助表!I$48&amp;"],["&amp;VLOOKUP($O108,[2]材料辅助表!$H$27:$S$35,12,FALSE)&amp;","&amp;[2]材料辅助表!J$48&amp;"],["&amp;VLOOKUP($P108,[2]材料辅助表!$H$27:$S$35,11,FALSE)&amp;","&amp;[2]材料辅助表!K$48&amp;"]]"</f>
        <v>[[302107,18],[302105,30],[302101,30],[302003,15]]</v>
      </c>
      <c r="AF108" t="str">
        <f>"[["&amp;VLOOKUP($Q108,[2]材料辅助表!$H$27:$V$35,13,FALSE)&amp;","&amp;[2]材料辅助表!L$49&amp;"],["&amp;VLOOKUP($N108,[2]材料辅助表!$H$27:$V$35,13,FALSE)&amp;","&amp;[2]材料辅助表!I$49&amp;"],["&amp;VLOOKUP($O108,[2]材料辅助表!$H$27:$V$35,13,FALSE)&amp;","&amp;[2]材料辅助表!J$49&amp;"],["&amp;VLOOKUP($P108,[2]材料辅助表!$H$27:$V$35,12,FALSE)&amp;","&amp;[2]材料辅助表!K$49&amp;"]]"</f>
        <v>[[302207,21],[302205,35],[302201,35],[302103,18]]</v>
      </c>
      <c r="AG108" t="str">
        <f>"[["&amp;VLOOKUP($Q108,[2]材料辅助表!$H$27:$V$35,14,FALSE)&amp;","&amp;[2]材料辅助表!L$50&amp;"],["&amp;VLOOKUP($N108,[2]材料辅助表!$H$27:$V$35,14,FALSE)&amp;","&amp;[2]材料辅助表!I$50&amp;"],["&amp;VLOOKUP($O108,[2]材料辅助表!$H$27:$V$35,14,FALSE)&amp;","&amp;[2]材料辅助表!J$50&amp;"],["&amp;VLOOKUP($P108,[2]材料辅助表!$H$27:$V$35,13,FALSE)&amp;","&amp;[2]材料辅助表!K$50&amp;"]]"</f>
        <v>[[302307,24],[302305,40],[302301,40],[302203,25]]</v>
      </c>
      <c r="AH108" t="str">
        <f>"[["&amp;VLOOKUP($Q108,[2]材料辅助表!$H$27:$V$35,15,FALSE)&amp;","&amp;[2]材料辅助表!L$51&amp;"],["&amp;VLOOKUP($N108,[2]材料辅助表!$H$27:$V$35,15,FALSE)&amp;","&amp;[2]材料辅助表!I$51&amp;"],["&amp;VLOOKUP($O108,[2]材料辅助表!$H$27:$V$35,15,FALSE)&amp;","&amp;[2]材料辅助表!J$51&amp;"],["&amp;VLOOKUP($P108,[2]材料辅助表!$H$27:$V$35,14,FALSE)&amp;","&amp;[2]材料辅助表!K$51&amp;"]]"</f>
        <v>[[302407,27],[302405,45],[302401,45],[302303,30]]</v>
      </c>
      <c r="AI108" s="202" t="s">
        <v>15825</v>
      </c>
      <c r="AJ108" s="263" t="s">
        <v>11978</v>
      </c>
      <c r="AK108" s="263" t="s">
        <v>11978</v>
      </c>
      <c r="AL108" s="263" t="s">
        <v>11978</v>
      </c>
    </row>
    <row r="109" spans="1:38" ht="15" thickBot="1">
      <c r="A109">
        <v>4024</v>
      </c>
      <c r="B109" s="259" t="s">
        <v>16034</v>
      </c>
      <c r="C109" s="55" t="s">
        <v>16028</v>
      </c>
      <c r="D109" t="str">
        <f t="shared" si="2"/>
        <v>e_4024</v>
      </c>
      <c r="E109" t="s">
        <v>16035</v>
      </c>
      <c r="F109" t="str">
        <f t="shared" si="3"/>
        <v>NAME_4024</v>
      </c>
      <c r="G109" t="s">
        <v>11979</v>
      </c>
      <c r="H109">
        <v>6</v>
      </c>
      <c r="I109">
        <f>VLOOKUP(C109,'[2]怪兽属性表（不能直接调整）'!$A$2:$E$37,VLOOKUP([2]equipment!G109,[2]材料辅助表!$I$13:$K$16,3,FALSE),FALSE)</f>
        <v>86</v>
      </c>
      <c r="J109" t="str">
        <f>"["&amp;I109*[2]材料辅助表!$S$5&amp;","&amp;I109*[2]材料辅助表!$S$6&amp;","&amp;I109*[2]材料辅助表!$S$7&amp;","&amp;I109*[2]材料辅助表!$S$8&amp;","&amp;I109*[2]材料辅助表!$S$9&amp;","&amp;I109*[2]材料辅助表!$S$10&amp;","&amp;I109*[2]材料辅助表!$S$11&amp;","&amp;I109*[2]材料辅助表!$S$12&amp;","&amp;I109*[2]材料辅助表!$S$13&amp;","&amp;I109*[2]材料辅助表!$S$14&amp;","&amp;I109*[2]材料辅助表!$S$15&amp;","&amp;I109*[2]材料辅助表!$S$16&amp;","&amp;I109*[2]材料辅助表!$S$17&amp;","&amp;I109*[2]材料辅助表!$S$18&amp;","&amp;I109*[2]材料辅助表!$S$19&amp;"]"</f>
        <v>[25.8,30.1,34.4,38.7,43,47.3,51.6,55.9,60.2,64.5,68.8,73.1,77.4,81.7,86]</v>
      </c>
      <c r="K109">
        <v>7</v>
      </c>
      <c r="L109">
        <f>VLOOKUP(C109,'[2]怪兽属性表（不能直接调整）'!$A$2:$E$37,4,FALSE)</f>
        <v>2.2000000000000002</v>
      </c>
      <c r="M109" t="str">
        <f>"["&amp;L109*[2]材料辅助表!$U$5&amp;","&amp;L109*[2]材料辅助表!$U$6&amp;","&amp;L109*[2]材料辅助表!$U$7&amp;","&amp;L109*[2]材料辅助表!$U$8&amp;","&amp;L109*[2]材料辅助表!$U$9&amp;","&amp;L109*[2]材料辅助表!$U$10&amp;","&amp;L109*[2]材料辅助表!$U$11&amp;","&amp;L109*[2]材料辅助表!$U$12&amp;","&amp;L109*[2]材料辅助表!$U$13&amp;","&amp;L109*[2]材料辅助表!$U$14&amp;","&amp;L109*[2]材料辅助表!$U$15&amp;","&amp;L109*[2]材料辅助表!$U$16&amp;","&amp;L109*[2]材料辅助表!$U$17&amp;","&amp;L109*[2]材料辅助表!$U$18&amp;","&amp;L109*[2]材料辅助表!$U$19&amp;"]"</f>
        <v>[0.33,0.385,0.44,0.495,0.55,0.605,0.66,0.715,0.77,0.825,0.88,0.935,0.99,1.045,1.1]</v>
      </c>
      <c r="N109" s="266">
        <v>6</v>
      </c>
      <c r="O109" s="267">
        <v>3</v>
      </c>
      <c r="P109" s="268">
        <v>4</v>
      </c>
      <c r="Q109" t="s">
        <v>15792</v>
      </c>
      <c r="R109" t="str">
        <f>"["&amp;VLOOKUP(AJ109,[2]特殊属性调整!$B$18:$D$25,3,FALSE)&amp;","&amp;VLOOKUP(AJ109,[2]特殊属性调整!$B$18:$D$25,2,FALSE)&amp;"]"</f>
        <v>[5,3]</v>
      </c>
      <c r="S109" t="str">
        <f>"["&amp;VLOOKUP(AK109,[2]特殊属性调整!$B$18:$D$25,3,FALSE)&amp;","&amp;VLOOKUP(AK109,[2]特殊属性调整!$B$18:$D$25,2,FALSE)*1.5&amp;"]"</f>
        <v>[5,4.5]</v>
      </c>
      <c r="T109" t="str">
        <f>"["&amp;VLOOKUP(AK106,[2]特殊属性调整!$B$18:$D$25,3,FALSE)&amp;","&amp;VLOOKUP(AK106,[2]特殊属性调整!$B$18:$D$25,2,FALSE)*2&amp;"]"</f>
        <v>[2,6]</v>
      </c>
      <c r="U109" t="str">
        <f>"[["&amp;VLOOKUP($N109,[2]材料辅助表!$H$27:$L$35,2,FALSE)&amp;","&amp;[2]材料辅助表!I$38&amp;"]]"</f>
        <v>[[301106,1]]</v>
      </c>
      <c r="V109" t="str">
        <f>"[["&amp;VLOOKUP($N109,[2]材料辅助表!$H$27:$L$35,3,FALSE)&amp;","&amp;[2]材料辅助表!I$39&amp;"]]"</f>
        <v>[[301206,3]]</v>
      </c>
      <c r="W109" t="str">
        <f>"[["&amp;VLOOKUP($Q109,[2]材料辅助表!$H$27:$L$35,4,FALSE)&amp;","&amp;[2]材料辅助表!L$40&amp;"],["&amp;VLOOKUP($N109,[2]材料辅助表!$H$27:$L$35,4,FALSE)&amp;","&amp;[2]材料辅助表!I$40&amp;"]]"</f>
        <v>[[301307,1],[301306,5]]</v>
      </c>
      <c r="X109" t="str">
        <f>"[["&amp;VLOOKUP($Q109,[2]材料辅助表!$H$27:$L$35,5,FALSE)&amp;","&amp;[2]材料辅助表!L$41&amp;"],["&amp;VLOOKUP($N109,[2]材料辅助表!$H$27:$L$35,5,FALSE)&amp;","&amp;[2]材料辅助表!I$41&amp;"]]"</f>
        <v>[[301407,2],[301406,8]]</v>
      </c>
      <c r="Y109" t="str">
        <f>"[["&amp;VLOOKUP($Q109,[2]材料辅助表!$H$27:$M$35,6,FALSE)&amp;","&amp;[2]材料辅助表!L$42&amp;"],["&amp;VLOOKUP($N109,[2]材料辅助表!$H$27:$M$35,6,FALSE)&amp;","&amp;[2]材料辅助表!I$42&amp;"],["&amp;VLOOKUP($O109,[2]材料辅助表!$H$27:$M$35,5,FALSE)&amp;","&amp;[2]材料辅助表!J$42&amp;"]]"</f>
        <v>[[301507,3],[301506,10],[301403,3]]</v>
      </c>
      <c r="Z109" t="str">
        <f>"[["&amp;VLOOKUP($Q109,[2]材料辅助表!$H$27:$N$35,7,FALSE)&amp;","&amp;[2]材料辅助表!L$43&amp;"],["&amp;VLOOKUP($N109,[2]材料辅助表!$H$27:$N$35,7,FALSE)&amp;","&amp;[2]材料辅助表!I$43&amp;"],["&amp;VLOOKUP($O109,[2]材料辅助表!$H$27:$N$35,6,FALSE)&amp;","&amp;[2]材料辅助表!J$43&amp;"]]"</f>
        <v>[[301607,5],[301606,15],[301503,5]]</v>
      </c>
      <c r="AA109" t="str">
        <f>"[["&amp;VLOOKUP($Q109,[2]材料辅助表!$H$27:$O$35,8,FALSE)&amp;","&amp;[2]材料辅助表!L$44&amp;"],["&amp;VLOOKUP($N109,[2]材料辅助表!$H$27:$O$35,8,FALSE)&amp;","&amp;[2]材料辅助表!I$44&amp;"],["&amp;VLOOKUP($O109,[2]材料辅助表!$H$27:$O$35,8,FALSE)&amp;","&amp;[2]材料辅助表!J$44&amp;"],["&amp;VLOOKUP($P109,[2]材料辅助表!$H$27:$P$35,7,FALSE)&amp;","&amp;[2]材料辅助表!K$44&amp;"]]"</f>
        <v>[[301707,8],[301706,10],[301703,10],[301604,5]]</v>
      </c>
      <c r="AB109" t="str">
        <f>"[["&amp;VLOOKUP($Q109,[2]材料辅助表!$H$27:$P$35,9,FALSE)&amp;","&amp;[2]材料辅助表!L$45&amp;"],["&amp;VLOOKUP($N109,[2]材料辅助表!$H$27:$P$35,9,FALSE)&amp;","&amp;[2]材料辅助表!I$45&amp;"],["&amp;VLOOKUP($O109,[2]材料辅助表!$H$27:$P$35,9,FALSE)&amp;","&amp;[2]材料辅助表!J$45&amp;"],["&amp;VLOOKUP($P109,[2]材料辅助表!$H$27:$P$35,8,FALSE)&amp;","&amp;[2]材料辅助表!K$45&amp;"]]"</f>
        <v>[[301807,10],[301806,15],[301803,15],[301704,8]]</v>
      </c>
      <c r="AC109" t="str">
        <f>"[["&amp;VLOOKUP($Q109,[2]材料辅助表!$H$27:$Q$35,10,FALSE)&amp;","&amp;[2]材料辅助表!L$46&amp;"],["&amp;VLOOKUP($N109,[2]材料辅助表!$H$27:$Q$35,10,FALSE)&amp;","&amp;[2]材料辅助表!I$46&amp;"],["&amp;VLOOKUP($O109,[2]材料辅助表!$H$27:$Q$35,10,FALSE)&amp;","&amp;[2]材料辅助表!J$46&amp;"],["&amp;VLOOKUP($P109,[2]材料辅助表!$H$27:$Q$35,9,FALSE)&amp;","&amp;[2]材料辅助表!K$46&amp;"]]"</f>
        <v>[[301907,12],[301906,18],[301903,18],[301804,10]]</v>
      </c>
      <c r="AD109" t="str">
        <f>"[["&amp;VLOOKUP($Q109,[2]材料辅助表!$H$27:$R$35,11,FALSE)&amp;","&amp;[2]材料辅助表!L$47&amp;"],["&amp;VLOOKUP($N109,[2]材料辅助表!$H$27:$R$35,11,FALSE)&amp;","&amp;[2]材料辅助表!I$47&amp;"],["&amp;VLOOKUP($O109,[2]材料辅助表!$H$27:$R$35,11,FALSE)&amp;","&amp;[2]材料辅助表!J$47&amp;"],["&amp;VLOOKUP($P109,[2]材料辅助表!$H$27:$R$35,10,FALSE)&amp;","&amp;[2]材料辅助表!K$47&amp;"]]"</f>
        <v>[[302007,15],[302006,25],[302003,25],[301904,12]]</v>
      </c>
      <c r="AE109" t="str">
        <f>"[["&amp;VLOOKUP($Q109,[2]材料辅助表!$H$27:$S$35,12,FALSE)&amp;","&amp;[2]材料辅助表!L$48&amp;"],["&amp;VLOOKUP($N109,[2]材料辅助表!$H$27:$S$35,12,FALSE)&amp;","&amp;[2]材料辅助表!I$48&amp;"],["&amp;VLOOKUP($O109,[2]材料辅助表!$H$27:$S$35,12,FALSE)&amp;","&amp;[2]材料辅助表!J$48&amp;"],["&amp;VLOOKUP($P109,[2]材料辅助表!$H$27:$S$35,11,FALSE)&amp;","&amp;[2]材料辅助表!K$48&amp;"]]"</f>
        <v>[[302107,18],[302106,30],[302103,30],[302004,15]]</v>
      </c>
      <c r="AF109" t="str">
        <f>"[["&amp;VLOOKUP($Q109,[2]材料辅助表!$H$27:$V$35,13,FALSE)&amp;","&amp;[2]材料辅助表!L$49&amp;"],["&amp;VLOOKUP($N109,[2]材料辅助表!$H$27:$V$35,13,FALSE)&amp;","&amp;[2]材料辅助表!I$49&amp;"],["&amp;VLOOKUP($O109,[2]材料辅助表!$H$27:$V$35,13,FALSE)&amp;","&amp;[2]材料辅助表!J$49&amp;"],["&amp;VLOOKUP($P109,[2]材料辅助表!$H$27:$V$35,12,FALSE)&amp;","&amp;[2]材料辅助表!K$49&amp;"]]"</f>
        <v>[[302207,21],[302206,35],[302203,35],[302104,18]]</v>
      </c>
      <c r="AG109" t="str">
        <f>"[["&amp;VLOOKUP($Q109,[2]材料辅助表!$H$27:$V$35,14,FALSE)&amp;","&amp;[2]材料辅助表!L$50&amp;"],["&amp;VLOOKUP($N109,[2]材料辅助表!$H$27:$V$35,14,FALSE)&amp;","&amp;[2]材料辅助表!I$50&amp;"],["&amp;VLOOKUP($O109,[2]材料辅助表!$H$27:$V$35,14,FALSE)&amp;","&amp;[2]材料辅助表!J$50&amp;"],["&amp;VLOOKUP($P109,[2]材料辅助表!$H$27:$V$35,13,FALSE)&amp;","&amp;[2]材料辅助表!K$50&amp;"]]"</f>
        <v>[[302307,24],[302306,40],[302303,40],[302204,25]]</v>
      </c>
      <c r="AH109" t="str">
        <f>"[["&amp;VLOOKUP($Q109,[2]材料辅助表!$H$27:$V$35,15,FALSE)&amp;","&amp;[2]材料辅助表!L$51&amp;"],["&amp;VLOOKUP($N109,[2]材料辅助表!$H$27:$V$35,15,FALSE)&amp;","&amp;[2]材料辅助表!I$51&amp;"],["&amp;VLOOKUP($O109,[2]材料辅助表!$H$27:$V$35,15,FALSE)&amp;","&amp;[2]材料辅助表!J$51&amp;"],["&amp;VLOOKUP($P109,[2]材料辅助表!$H$27:$V$35,14,FALSE)&amp;","&amp;[2]材料辅助表!K$51&amp;"]]"</f>
        <v>[[302407,27],[302406,45],[302403,45],[302304,30]]</v>
      </c>
      <c r="AI109" s="267" t="s">
        <v>15828</v>
      </c>
      <c r="AJ109" s="263" t="s">
        <v>11979</v>
      </c>
      <c r="AK109" s="263" t="s">
        <v>11979</v>
      </c>
      <c r="AL109" s="263" t="s">
        <v>11979</v>
      </c>
    </row>
    <row r="110" spans="1:38" ht="15" thickBot="1">
      <c r="A110">
        <v>4031</v>
      </c>
      <c r="B110" s="259" t="s">
        <v>16036</v>
      </c>
      <c r="C110" s="55" t="s">
        <v>16037</v>
      </c>
      <c r="D110" t="str">
        <f t="shared" si="2"/>
        <v>e_4031</v>
      </c>
      <c r="E110" s="165" t="s">
        <v>16038</v>
      </c>
      <c r="F110" t="str">
        <f t="shared" si="3"/>
        <v>NAME_4031</v>
      </c>
      <c r="G110" t="s">
        <v>11978</v>
      </c>
      <c r="H110">
        <v>3</v>
      </c>
      <c r="I110">
        <f>VLOOKUP(C110,'[2]怪兽属性表（不能直接调整）'!$A$2:$E$37,VLOOKUP([2]equipment!G110,[2]材料辅助表!$I$13:$K$16,3,FALSE),FALSE)</f>
        <v>8.27</v>
      </c>
      <c r="J110" t="str">
        <f>"["&amp;I110*[2]材料辅助表!$S$5&amp;","&amp;I110*[2]材料辅助表!$S$6&amp;","&amp;I110*[2]材料辅助表!$S$7&amp;","&amp;I110*[2]材料辅助表!$S$8&amp;","&amp;I110*[2]材料辅助表!$S$9&amp;","&amp;I110*[2]材料辅助表!$S$10&amp;","&amp;I110*[2]材料辅助表!$S$11&amp;","&amp;I110*[2]材料辅助表!$S$12&amp;","&amp;I110*[2]材料辅助表!$S$13&amp;","&amp;I110*[2]材料辅助表!$S$14&amp;","&amp;I110*[2]材料辅助表!$S$15&amp;","&amp;I110*[2]材料辅助表!$S$16&amp;","&amp;I110*[2]材料辅助表!$S$17&amp;","&amp;I110*[2]材料辅助表!$S$18&amp;","&amp;I110*[2]材料辅助表!$S$19&amp;"]"</f>
        <v>[2.481,2.8945,3.308,3.7215,4.135,4.5485,4.962,5.3755,5.789,6.2025,6.616,7.0295,7.443,7.8565,8.27]</v>
      </c>
      <c r="K110">
        <v>7</v>
      </c>
      <c r="L110">
        <f>VLOOKUP(C110,'[2]怪兽属性表（不能直接调整）'!$A$2:$E$37,4,FALSE)</f>
        <v>1.2</v>
      </c>
      <c r="M110" t="str">
        <f>"["&amp;L110*[2]材料辅助表!$U$5&amp;","&amp;L110*[2]材料辅助表!$U$6&amp;","&amp;L110*[2]材料辅助表!$U$7&amp;","&amp;L110*[2]材料辅助表!$U$8&amp;","&amp;L110*[2]材料辅助表!$U$9&amp;","&amp;L110*[2]材料辅助表!$U$10&amp;","&amp;L110*[2]材料辅助表!$U$11&amp;","&amp;L110*[2]材料辅助表!$U$12&amp;","&amp;L110*[2]材料辅助表!$U$13&amp;","&amp;L110*[2]材料辅助表!$U$14&amp;","&amp;L110*[2]材料辅助表!$U$15&amp;","&amp;L110*[2]材料辅助表!$U$16&amp;","&amp;L110*[2]材料辅助表!$U$17&amp;","&amp;L110*[2]材料辅助表!$U$18&amp;","&amp;L110*[2]材料辅助表!$U$19&amp;"]"</f>
        <v>[0.18,0.21,0.24,0.27,0.3,0.33,0.36,0.39,0.42,0.45,0.48,0.51,0.54,0.57,0.6]</v>
      </c>
      <c r="N110" s="260">
        <v>1</v>
      </c>
      <c r="O110" s="261">
        <v>4</v>
      </c>
      <c r="P110" s="262">
        <v>2</v>
      </c>
      <c r="Q110" t="s">
        <v>15792</v>
      </c>
      <c r="R110" t="str">
        <f>"["&amp;VLOOKUP(AJ110,[2]特殊属性调整!$B$18:$D$25,3,FALSE)&amp;","&amp;VLOOKUP(AJ110,[2]特殊属性调整!$B$18:$D$25,2,FALSE)&amp;"]"</f>
        <v>[2,3]</v>
      </c>
      <c r="S110" t="str">
        <f>"["&amp;VLOOKUP(AL113,[2]特殊属性调整!$B$18:$D$25,3,FALSE)&amp;","&amp;VLOOKUP(AL113,[2]特殊属性调整!$B$18:$D$25,2,FALSE)*1.5&amp;"]"</f>
        <v>[5,4.5]</v>
      </c>
      <c r="T110" t="str">
        <f>"["&amp;VLOOKUP(AL110,[2]特殊属性调整!$B$18:$D$25,3,FALSE)&amp;","&amp;VLOOKUP(AL110,[2]特殊属性调整!$B$18:$D$25,2,FALSE)*2&amp;"]"</f>
        <v>[2,6]</v>
      </c>
      <c r="U110" t="str">
        <f>"[["&amp;VLOOKUP($N110,[2]材料辅助表!$H$27:$L$35,2,FALSE)&amp;","&amp;[2]材料辅助表!I$38&amp;"]]"</f>
        <v>[[301101,1]]</v>
      </c>
      <c r="V110" t="str">
        <f>"[["&amp;VLOOKUP($N110,[2]材料辅助表!$H$27:$L$35,3,FALSE)&amp;","&amp;[2]材料辅助表!I$39&amp;"]]"</f>
        <v>[[301201,3]]</v>
      </c>
      <c r="W110" t="str">
        <f>"[["&amp;VLOOKUP($Q110,[2]材料辅助表!$H$27:$L$35,4,FALSE)&amp;","&amp;[2]材料辅助表!L$40&amp;"],["&amp;VLOOKUP($N110,[2]材料辅助表!$H$27:$L$35,4,FALSE)&amp;","&amp;[2]材料辅助表!I$40&amp;"]]"</f>
        <v>[[301307,1],[301301,5]]</v>
      </c>
      <c r="X110" t="str">
        <f>"[["&amp;VLOOKUP($Q110,[2]材料辅助表!$H$27:$L$35,5,FALSE)&amp;","&amp;[2]材料辅助表!L$41&amp;"],["&amp;VLOOKUP($N110,[2]材料辅助表!$H$27:$L$35,5,FALSE)&amp;","&amp;[2]材料辅助表!I$41&amp;"]]"</f>
        <v>[[301407,2],[301401,8]]</v>
      </c>
      <c r="Y110" t="str">
        <f>"[["&amp;VLOOKUP($Q110,[2]材料辅助表!$H$27:$M$35,6,FALSE)&amp;","&amp;[2]材料辅助表!L$42&amp;"],["&amp;VLOOKUP($N110,[2]材料辅助表!$H$27:$M$35,6,FALSE)&amp;","&amp;[2]材料辅助表!I$42&amp;"],["&amp;VLOOKUP($O110,[2]材料辅助表!$H$27:$M$35,5,FALSE)&amp;","&amp;[2]材料辅助表!J$42&amp;"]]"</f>
        <v>[[301507,3],[301501,10],[301404,3]]</v>
      </c>
      <c r="Z110" t="str">
        <f>"[["&amp;VLOOKUP($Q110,[2]材料辅助表!$H$27:$N$35,7,FALSE)&amp;","&amp;[2]材料辅助表!L$43&amp;"],["&amp;VLOOKUP($N110,[2]材料辅助表!$H$27:$N$35,7,FALSE)&amp;","&amp;[2]材料辅助表!I$43&amp;"],["&amp;VLOOKUP($O110,[2]材料辅助表!$H$27:$N$35,6,FALSE)&amp;","&amp;[2]材料辅助表!J$43&amp;"]]"</f>
        <v>[[301607,5],[301601,15],[301504,5]]</v>
      </c>
      <c r="AA110" t="str">
        <f>"[["&amp;VLOOKUP($Q110,[2]材料辅助表!$H$27:$O$35,8,FALSE)&amp;","&amp;[2]材料辅助表!L$44&amp;"],["&amp;VLOOKUP($N110,[2]材料辅助表!$H$27:$O$35,8,FALSE)&amp;","&amp;[2]材料辅助表!I$44&amp;"],["&amp;VLOOKUP($O110,[2]材料辅助表!$H$27:$O$35,8,FALSE)&amp;","&amp;[2]材料辅助表!J$44&amp;"],["&amp;VLOOKUP($P110,[2]材料辅助表!$H$27:$P$35,7,FALSE)&amp;","&amp;[2]材料辅助表!K$44&amp;"]]"</f>
        <v>[[301707,8],[301701,10],[301704,10],[301602,5]]</v>
      </c>
      <c r="AB110" t="str">
        <f>"[["&amp;VLOOKUP($Q110,[2]材料辅助表!$H$27:$P$35,9,FALSE)&amp;","&amp;[2]材料辅助表!L$45&amp;"],["&amp;VLOOKUP($N110,[2]材料辅助表!$H$27:$P$35,9,FALSE)&amp;","&amp;[2]材料辅助表!I$45&amp;"],["&amp;VLOOKUP($O110,[2]材料辅助表!$H$27:$P$35,9,FALSE)&amp;","&amp;[2]材料辅助表!J$45&amp;"],["&amp;VLOOKUP($P110,[2]材料辅助表!$H$27:$P$35,8,FALSE)&amp;","&amp;[2]材料辅助表!K$45&amp;"]]"</f>
        <v>[[301807,10],[301801,15],[301804,15],[301702,8]]</v>
      </c>
      <c r="AC110" t="str">
        <f>"[["&amp;VLOOKUP($Q110,[2]材料辅助表!$H$27:$Q$35,10,FALSE)&amp;","&amp;[2]材料辅助表!L$46&amp;"],["&amp;VLOOKUP($N110,[2]材料辅助表!$H$27:$Q$35,10,FALSE)&amp;","&amp;[2]材料辅助表!I$46&amp;"],["&amp;VLOOKUP($O110,[2]材料辅助表!$H$27:$Q$35,10,FALSE)&amp;","&amp;[2]材料辅助表!J$46&amp;"],["&amp;VLOOKUP($P110,[2]材料辅助表!$H$27:$Q$35,9,FALSE)&amp;","&amp;[2]材料辅助表!K$46&amp;"]]"</f>
        <v>[[301907,12],[301901,18],[301904,18],[301802,10]]</v>
      </c>
      <c r="AD110" t="str">
        <f>"[["&amp;VLOOKUP($Q110,[2]材料辅助表!$H$27:$R$35,11,FALSE)&amp;","&amp;[2]材料辅助表!L$47&amp;"],["&amp;VLOOKUP($N110,[2]材料辅助表!$H$27:$R$35,11,FALSE)&amp;","&amp;[2]材料辅助表!I$47&amp;"],["&amp;VLOOKUP($O110,[2]材料辅助表!$H$27:$R$35,11,FALSE)&amp;","&amp;[2]材料辅助表!J$47&amp;"],["&amp;VLOOKUP($P110,[2]材料辅助表!$H$27:$R$35,10,FALSE)&amp;","&amp;[2]材料辅助表!K$47&amp;"]]"</f>
        <v>[[302007,15],[302001,25],[302004,25],[301902,12]]</v>
      </c>
      <c r="AE110" t="str">
        <f>"[["&amp;VLOOKUP($Q110,[2]材料辅助表!$H$27:$S$35,12,FALSE)&amp;","&amp;[2]材料辅助表!L$48&amp;"],["&amp;VLOOKUP($N110,[2]材料辅助表!$H$27:$S$35,12,FALSE)&amp;","&amp;[2]材料辅助表!I$48&amp;"],["&amp;VLOOKUP($O110,[2]材料辅助表!$H$27:$S$35,12,FALSE)&amp;","&amp;[2]材料辅助表!J$48&amp;"],["&amp;VLOOKUP($P110,[2]材料辅助表!$H$27:$S$35,11,FALSE)&amp;","&amp;[2]材料辅助表!K$48&amp;"]]"</f>
        <v>[[302107,18],[302101,30],[302104,30],[302002,15]]</v>
      </c>
      <c r="AF110" t="str">
        <f>"[["&amp;VLOOKUP($Q110,[2]材料辅助表!$H$27:$V$35,13,FALSE)&amp;","&amp;[2]材料辅助表!L$49&amp;"],["&amp;VLOOKUP($N110,[2]材料辅助表!$H$27:$V$35,13,FALSE)&amp;","&amp;[2]材料辅助表!I$49&amp;"],["&amp;VLOOKUP($O110,[2]材料辅助表!$H$27:$V$35,13,FALSE)&amp;","&amp;[2]材料辅助表!J$49&amp;"],["&amp;VLOOKUP($P110,[2]材料辅助表!$H$27:$V$35,12,FALSE)&amp;","&amp;[2]材料辅助表!K$49&amp;"]]"</f>
        <v>[[302207,21],[302201,35],[302204,35],[302102,18]]</v>
      </c>
      <c r="AG110" t="str">
        <f>"[["&amp;VLOOKUP($Q110,[2]材料辅助表!$H$27:$V$35,14,FALSE)&amp;","&amp;[2]材料辅助表!L$50&amp;"],["&amp;VLOOKUP($N110,[2]材料辅助表!$H$27:$V$35,14,FALSE)&amp;","&amp;[2]材料辅助表!I$50&amp;"],["&amp;VLOOKUP($O110,[2]材料辅助表!$H$27:$V$35,14,FALSE)&amp;","&amp;[2]材料辅助表!J$50&amp;"],["&amp;VLOOKUP($P110,[2]材料辅助表!$H$27:$V$35,13,FALSE)&amp;","&amp;[2]材料辅助表!K$50&amp;"]]"</f>
        <v>[[302307,24],[302301,40],[302304,40],[302202,25]]</v>
      </c>
      <c r="AH110" t="str">
        <f>"[["&amp;VLOOKUP($Q110,[2]材料辅助表!$H$27:$V$35,15,FALSE)&amp;","&amp;[2]材料辅助表!L$51&amp;"],["&amp;VLOOKUP($N110,[2]材料辅助表!$H$27:$V$35,15,FALSE)&amp;","&amp;[2]材料辅助表!I$51&amp;"],["&amp;VLOOKUP($O110,[2]材料辅助表!$H$27:$V$35,15,FALSE)&amp;","&amp;[2]材料辅助表!J$51&amp;"],["&amp;VLOOKUP($P110,[2]材料辅助表!$H$27:$V$35,14,FALSE)&amp;","&amp;[2]材料辅助表!K$51&amp;"]]"</f>
        <v>[[302407,27],[302401,45],[302404,45],[302302,30]]</v>
      </c>
      <c r="AI110" s="270" t="s">
        <v>15806</v>
      </c>
      <c r="AJ110" s="263" t="s">
        <v>11978</v>
      </c>
      <c r="AK110" s="263" t="s">
        <v>11978</v>
      </c>
      <c r="AL110" s="263" t="s">
        <v>11978</v>
      </c>
    </row>
    <row r="111" spans="1:38" ht="15" thickBot="1">
      <c r="A111">
        <v>4032</v>
      </c>
      <c r="B111" s="259" t="s">
        <v>16039</v>
      </c>
      <c r="C111" s="55" t="s">
        <v>16037</v>
      </c>
      <c r="D111" t="str">
        <f t="shared" si="2"/>
        <v>e_4032</v>
      </c>
      <c r="E111" t="s">
        <v>16040</v>
      </c>
      <c r="F111" t="str">
        <f t="shared" si="3"/>
        <v>NAME_4032</v>
      </c>
      <c r="G111" t="s">
        <v>11979</v>
      </c>
      <c r="H111">
        <v>6</v>
      </c>
      <c r="I111">
        <f>VLOOKUP(C111,'[2]怪兽属性表（不能直接调整）'!$A$2:$E$37,VLOOKUP([2]equipment!G111,[2]材料辅助表!$I$13:$K$16,3,FALSE),FALSE)</f>
        <v>56.2</v>
      </c>
      <c r="J111" t="str">
        <f>"["&amp;I111*[2]材料辅助表!$S$5&amp;","&amp;I111*[2]材料辅助表!$S$6&amp;","&amp;I111*[2]材料辅助表!$S$7&amp;","&amp;I111*[2]材料辅助表!$S$8&amp;","&amp;I111*[2]材料辅助表!$S$9&amp;","&amp;I111*[2]材料辅助表!$S$10&amp;","&amp;I111*[2]材料辅助表!$S$11&amp;","&amp;I111*[2]材料辅助表!$S$12&amp;","&amp;I111*[2]材料辅助表!$S$13&amp;","&amp;I111*[2]材料辅助表!$S$14&amp;","&amp;I111*[2]材料辅助表!$S$15&amp;","&amp;I111*[2]材料辅助表!$S$16&amp;","&amp;I111*[2]材料辅助表!$S$17&amp;","&amp;I111*[2]材料辅助表!$S$18&amp;","&amp;I111*[2]材料辅助表!$S$19&amp;"]"</f>
        <v>[16.86,19.67,22.48,25.29,28.1,30.91,33.72,36.53,39.34,42.15,44.96,47.77,50.58,53.39,56.2]</v>
      </c>
      <c r="K111">
        <v>7</v>
      </c>
      <c r="L111">
        <f>VLOOKUP(C111,'[2]怪兽属性表（不能直接调整）'!$A$2:$E$37,4,FALSE)</f>
        <v>1.2</v>
      </c>
      <c r="M111" t="str">
        <f>"["&amp;L111*[2]材料辅助表!$U$5&amp;","&amp;L111*[2]材料辅助表!$U$6&amp;","&amp;L111*[2]材料辅助表!$U$7&amp;","&amp;L111*[2]材料辅助表!$U$8&amp;","&amp;L111*[2]材料辅助表!$U$9&amp;","&amp;L111*[2]材料辅助表!$U$10&amp;","&amp;L111*[2]材料辅助表!$U$11&amp;","&amp;L111*[2]材料辅助表!$U$12&amp;","&amp;L111*[2]材料辅助表!$U$13&amp;","&amp;L111*[2]材料辅助表!$U$14&amp;","&amp;L111*[2]材料辅助表!$U$15&amp;","&amp;L111*[2]材料辅助表!$U$16&amp;","&amp;L111*[2]材料辅助表!$U$17&amp;","&amp;L111*[2]材料辅助表!$U$18&amp;","&amp;L111*[2]材料辅助表!$U$19&amp;"]"</f>
        <v>[0.18,0.21,0.24,0.27,0.3,0.33,0.36,0.39,0.42,0.45,0.48,0.51,0.54,0.57,0.6]</v>
      </c>
      <c r="N111" s="264">
        <v>2</v>
      </c>
      <c r="O111" s="202">
        <v>3</v>
      </c>
      <c r="P111" s="265">
        <v>1</v>
      </c>
      <c r="Q111" t="s">
        <v>15792</v>
      </c>
      <c r="R111" t="str">
        <f>"["&amp;VLOOKUP(AJ111,[2]特殊属性调整!$B$18:$D$25,3,FALSE)&amp;","&amp;VLOOKUP(AJ111,[2]特殊属性调整!$B$18:$D$25,2,FALSE)&amp;"]"</f>
        <v>[5,3]</v>
      </c>
      <c r="S111" t="str">
        <f>"["&amp;VLOOKUP(AK111,[2]特殊属性调整!$B$18:$D$25,3,FALSE)&amp;","&amp;VLOOKUP(AK111,[2]特殊属性调整!$B$18:$D$25,2,FALSE)*1.5&amp;"]"</f>
        <v>[5,4.5]</v>
      </c>
      <c r="T111" t="str">
        <f>"["&amp;VLOOKUP(AL111,[2]特殊属性调整!$B$18:$D$25,3,FALSE)&amp;","&amp;VLOOKUP(AL111,[2]特殊属性调整!$B$18:$D$25,2,FALSE)*2&amp;"]"</f>
        <v>[5,6]</v>
      </c>
      <c r="U111" t="str">
        <f>"[["&amp;VLOOKUP($N111,[2]材料辅助表!$H$27:$L$35,2,FALSE)&amp;","&amp;[2]材料辅助表!I$38&amp;"]]"</f>
        <v>[[301102,1]]</v>
      </c>
      <c r="V111" t="str">
        <f>"[["&amp;VLOOKUP($N111,[2]材料辅助表!$H$27:$L$35,3,FALSE)&amp;","&amp;[2]材料辅助表!I$39&amp;"]]"</f>
        <v>[[301202,3]]</v>
      </c>
      <c r="W111" t="str">
        <f>"[["&amp;VLOOKUP($Q111,[2]材料辅助表!$H$27:$L$35,4,FALSE)&amp;","&amp;[2]材料辅助表!L$40&amp;"],["&amp;VLOOKUP($N111,[2]材料辅助表!$H$27:$L$35,4,FALSE)&amp;","&amp;[2]材料辅助表!I$40&amp;"]]"</f>
        <v>[[301307,1],[301302,5]]</v>
      </c>
      <c r="X111" t="str">
        <f>"[["&amp;VLOOKUP($Q111,[2]材料辅助表!$H$27:$L$35,5,FALSE)&amp;","&amp;[2]材料辅助表!L$41&amp;"],["&amp;VLOOKUP($N111,[2]材料辅助表!$H$27:$L$35,5,FALSE)&amp;","&amp;[2]材料辅助表!I$41&amp;"]]"</f>
        <v>[[301407,2],[301402,8]]</v>
      </c>
      <c r="Y111" t="str">
        <f>"[["&amp;VLOOKUP($Q111,[2]材料辅助表!$H$27:$M$35,6,FALSE)&amp;","&amp;[2]材料辅助表!L$42&amp;"],["&amp;VLOOKUP($N111,[2]材料辅助表!$H$27:$M$35,6,FALSE)&amp;","&amp;[2]材料辅助表!I$42&amp;"],["&amp;VLOOKUP($O111,[2]材料辅助表!$H$27:$M$35,5,FALSE)&amp;","&amp;[2]材料辅助表!J$42&amp;"]]"</f>
        <v>[[301507,3],[301502,10],[301403,3]]</v>
      </c>
      <c r="Z111" t="str">
        <f>"[["&amp;VLOOKUP($Q111,[2]材料辅助表!$H$27:$N$35,7,FALSE)&amp;","&amp;[2]材料辅助表!L$43&amp;"],["&amp;VLOOKUP($N111,[2]材料辅助表!$H$27:$N$35,7,FALSE)&amp;","&amp;[2]材料辅助表!I$43&amp;"],["&amp;VLOOKUP($O111,[2]材料辅助表!$H$27:$N$35,6,FALSE)&amp;","&amp;[2]材料辅助表!J$43&amp;"]]"</f>
        <v>[[301607,5],[301602,15],[301503,5]]</v>
      </c>
      <c r="AA111" t="str">
        <f>"[["&amp;VLOOKUP($Q111,[2]材料辅助表!$H$27:$O$35,8,FALSE)&amp;","&amp;[2]材料辅助表!L$44&amp;"],["&amp;VLOOKUP($N111,[2]材料辅助表!$H$27:$O$35,8,FALSE)&amp;","&amp;[2]材料辅助表!I$44&amp;"],["&amp;VLOOKUP($O111,[2]材料辅助表!$H$27:$O$35,8,FALSE)&amp;","&amp;[2]材料辅助表!J$44&amp;"],["&amp;VLOOKUP($P111,[2]材料辅助表!$H$27:$P$35,7,FALSE)&amp;","&amp;[2]材料辅助表!K$44&amp;"]]"</f>
        <v>[[301707,8],[301702,10],[301703,10],[301601,5]]</v>
      </c>
      <c r="AB111" t="str">
        <f>"[["&amp;VLOOKUP($Q111,[2]材料辅助表!$H$27:$P$35,9,FALSE)&amp;","&amp;[2]材料辅助表!L$45&amp;"],["&amp;VLOOKUP($N111,[2]材料辅助表!$H$27:$P$35,9,FALSE)&amp;","&amp;[2]材料辅助表!I$45&amp;"],["&amp;VLOOKUP($O111,[2]材料辅助表!$H$27:$P$35,9,FALSE)&amp;","&amp;[2]材料辅助表!J$45&amp;"],["&amp;VLOOKUP($P111,[2]材料辅助表!$H$27:$P$35,8,FALSE)&amp;","&amp;[2]材料辅助表!K$45&amp;"]]"</f>
        <v>[[301807,10],[301802,15],[301803,15],[301701,8]]</v>
      </c>
      <c r="AC111" t="str">
        <f>"[["&amp;VLOOKUP($Q111,[2]材料辅助表!$H$27:$Q$35,10,FALSE)&amp;","&amp;[2]材料辅助表!L$46&amp;"],["&amp;VLOOKUP($N111,[2]材料辅助表!$H$27:$Q$35,10,FALSE)&amp;","&amp;[2]材料辅助表!I$46&amp;"],["&amp;VLOOKUP($O111,[2]材料辅助表!$H$27:$Q$35,10,FALSE)&amp;","&amp;[2]材料辅助表!J$46&amp;"],["&amp;VLOOKUP($P111,[2]材料辅助表!$H$27:$Q$35,9,FALSE)&amp;","&amp;[2]材料辅助表!K$46&amp;"]]"</f>
        <v>[[301907,12],[301902,18],[301903,18],[301801,10]]</v>
      </c>
      <c r="AD111" t="str">
        <f>"[["&amp;VLOOKUP($Q111,[2]材料辅助表!$H$27:$R$35,11,FALSE)&amp;","&amp;[2]材料辅助表!L$47&amp;"],["&amp;VLOOKUP($N111,[2]材料辅助表!$H$27:$R$35,11,FALSE)&amp;","&amp;[2]材料辅助表!I$47&amp;"],["&amp;VLOOKUP($O111,[2]材料辅助表!$H$27:$R$35,11,FALSE)&amp;","&amp;[2]材料辅助表!J$47&amp;"],["&amp;VLOOKUP($P111,[2]材料辅助表!$H$27:$R$35,10,FALSE)&amp;","&amp;[2]材料辅助表!K$47&amp;"]]"</f>
        <v>[[302007,15],[302002,25],[302003,25],[301901,12]]</v>
      </c>
      <c r="AE111" t="str">
        <f>"[["&amp;VLOOKUP($Q111,[2]材料辅助表!$H$27:$S$35,12,FALSE)&amp;","&amp;[2]材料辅助表!L$48&amp;"],["&amp;VLOOKUP($N111,[2]材料辅助表!$H$27:$S$35,12,FALSE)&amp;","&amp;[2]材料辅助表!I$48&amp;"],["&amp;VLOOKUP($O111,[2]材料辅助表!$H$27:$S$35,12,FALSE)&amp;","&amp;[2]材料辅助表!J$48&amp;"],["&amp;VLOOKUP($P111,[2]材料辅助表!$H$27:$S$35,11,FALSE)&amp;","&amp;[2]材料辅助表!K$48&amp;"]]"</f>
        <v>[[302107,18],[302102,30],[302103,30],[302001,15]]</v>
      </c>
      <c r="AF111" t="str">
        <f>"[["&amp;VLOOKUP($Q111,[2]材料辅助表!$H$27:$V$35,13,FALSE)&amp;","&amp;[2]材料辅助表!L$49&amp;"],["&amp;VLOOKUP($N111,[2]材料辅助表!$H$27:$V$35,13,FALSE)&amp;","&amp;[2]材料辅助表!I$49&amp;"],["&amp;VLOOKUP($O111,[2]材料辅助表!$H$27:$V$35,13,FALSE)&amp;","&amp;[2]材料辅助表!J$49&amp;"],["&amp;VLOOKUP($P111,[2]材料辅助表!$H$27:$V$35,12,FALSE)&amp;","&amp;[2]材料辅助表!K$49&amp;"]]"</f>
        <v>[[302207,21],[302202,35],[302203,35],[302101,18]]</v>
      </c>
      <c r="AG111" t="str">
        <f>"[["&amp;VLOOKUP($Q111,[2]材料辅助表!$H$27:$V$35,14,FALSE)&amp;","&amp;[2]材料辅助表!L$50&amp;"],["&amp;VLOOKUP($N111,[2]材料辅助表!$H$27:$V$35,14,FALSE)&amp;","&amp;[2]材料辅助表!I$50&amp;"],["&amp;VLOOKUP($O111,[2]材料辅助表!$H$27:$V$35,14,FALSE)&amp;","&amp;[2]材料辅助表!J$50&amp;"],["&amp;VLOOKUP($P111,[2]材料辅助表!$H$27:$V$35,13,FALSE)&amp;","&amp;[2]材料辅助表!K$50&amp;"]]"</f>
        <v>[[302307,24],[302302,40],[302303,40],[302201,25]]</v>
      </c>
      <c r="AH111" t="str">
        <f>"[["&amp;VLOOKUP($Q111,[2]材料辅助表!$H$27:$V$35,15,FALSE)&amp;","&amp;[2]材料辅助表!L$51&amp;"],["&amp;VLOOKUP($N111,[2]材料辅助表!$H$27:$V$35,15,FALSE)&amp;","&amp;[2]材料辅助表!I$51&amp;"],["&amp;VLOOKUP($O111,[2]材料辅助表!$H$27:$V$35,15,FALSE)&amp;","&amp;[2]材料辅助表!J$51&amp;"],["&amp;VLOOKUP($P111,[2]材料辅助表!$H$27:$V$35,14,FALSE)&amp;","&amp;[2]材料辅助表!K$51&amp;"]]"</f>
        <v>[[302407,27],[302402,45],[302403,45],[302301,30]]</v>
      </c>
      <c r="AI111" s="158" t="s">
        <v>15809</v>
      </c>
      <c r="AJ111" s="263" t="s">
        <v>11979</v>
      </c>
      <c r="AK111" s="263" t="s">
        <v>11979</v>
      </c>
      <c r="AL111" s="263" t="s">
        <v>11979</v>
      </c>
    </row>
    <row r="112" spans="1:38" ht="15" thickBot="1">
      <c r="A112">
        <v>4033</v>
      </c>
      <c r="B112" s="259" t="s">
        <v>16041</v>
      </c>
      <c r="C112" s="55" t="s">
        <v>16037</v>
      </c>
      <c r="D112" t="str">
        <f t="shared" si="2"/>
        <v>e_4033</v>
      </c>
      <c r="E112" t="s">
        <v>16042</v>
      </c>
      <c r="F112" t="str">
        <f t="shared" si="3"/>
        <v>NAME_4033</v>
      </c>
      <c r="G112" t="s">
        <v>11978</v>
      </c>
      <c r="H112">
        <v>3</v>
      </c>
      <c r="I112">
        <f>VLOOKUP(C112,'[2]怪兽属性表（不能直接调整）'!$A$2:$E$37,VLOOKUP([2]equipment!G112,[2]材料辅助表!$I$13:$K$16,3,FALSE),FALSE)</f>
        <v>8.27</v>
      </c>
      <c r="J112" t="str">
        <f>"["&amp;I112*[2]材料辅助表!$S$5&amp;","&amp;I112*[2]材料辅助表!$S$6&amp;","&amp;I112*[2]材料辅助表!$S$7&amp;","&amp;I112*[2]材料辅助表!$S$8&amp;","&amp;I112*[2]材料辅助表!$S$9&amp;","&amp;I112*[2]材料辅助表!$S$10&amp;","&amp;I112*[2]材料辅助表!$S$11&amp;","&amp;I112*[2]材料辅助表!$S$12&amp;","&amp;I112*[2]材料辅助表!$S$13&amp;","&amp;I112*[2]材料辅助表!$S$14&amp;","&amp;I112*[2]材料辅助表!$S$15&amp;","&amp;I112*[2]材料辅助表!$S$16&amp;","&amp;I112*[2]材料辅助表!$S$17&amp;","&amp;I112*[2]材料辅助表!$S$18&amp;","&amp;I112*[2]材料辅助表!$S$19&amp;"]"</f>
        <v>[2.481,2.8945,3.308,3.7215,4.135,4.5485,4.962,5.3755,5.789,6.2025,6.616,7.0295,7.443,7.8565,8.27]</v>
      </c>
      <c r="K112">
        <v>7</v>
      </c>
      <c r="L112">
        <f>VLOOKUP(C112,'[2]怪兽属性表（不能直接调整）'!$A$2:$E$37,4,FALSE)</f>
        <v>1.2</v>
      </c>
      <c r="M112" t="str">
        <f>"["&amp;L112*[2]材料辅助表!$U$5&amp;","&amp;L112*[2]材料辅助表!$U$6&amp;","&amp;L112*[2]材料辅助表!$U$7&amp;","&amp;L112*[2]材料辅助表!$U$8&amp;","&amp;L112*[2]材料辅助表!$U$9&amp;","&amp;L112*[2]材料辅助表!$U$10&amp;","&amp;L112*[2]材料辅助表!$U$11&amp;","&amp;L112*[2]材料辅助表!$U$12&amp;","&amp;L112*[2]材料辅助表!$U$13&amp;","&amp;L112*[2]材料辅助表!$U$14&amp;","&amp;L112*[2]材料辅助表!$U$15&amp;","&amp;L112*[2]材料辅助表!$U$16&amp;","&amp;L112*[2]材料辅助表!$U$17&amp;","&amp;L112*[2]材料辅助表!$U$18&amp;","&amp;L112*[2]材料辅助表!$U$19&amp;"]"</f>
        <v>[0.18,0.21,0.24,0.27,0.3,0.33,0.36,0.39,0.42,0.45,0.48,0.51,0.54,0.57,0.6]</v>
      </c>
      <c r="N112" s="264">
        <v>3</v>
      </c>
      <c r="O112" s="202">
        <v>1</v>
      </c>
      <c r="P112" s="265">
        <v>4</v>
      </c>
      <c r="Q112" t="s">
        <v>15792</v>
      </c>
      <c r="R112" t="str">
        <f>"["&amp;VLOOKUP(AJ112,[2]特殊属性调整!$B$18:$D$25,3,FALSE)&amp;","&amp;VLOOKUP(AJ112,[2]特殊属性调整!$B$18:$D$25,2,FALSE)&amp;"]"</f>
        <v>[2,3]</v>
      </c>
      <c r="S112" t="str">
        <f>"["&amp;VLOOKUP(AK112,[2]特殊属性调整!$B$18:$D$25,3,FALSE)&amp;","&amp;VLOOKUP(AK112,[2]特殊属性调整!$B$18:$D$25,2,FALSE)*1.5&amp;"]"</f>
        <v>[2,4.5]</v>
      </c>
      <c r="T112" t="str">
        <f>"["&amp;VLOOKUP(AL112,[2]特殊属性调整!$B$18:$D$25,3,FALSE)&amp;","&amp;VLOOKUP(AL112,[2]特殊属性调整!$B$18:$D$25,2,FALSE)*2&amp;"]"</f>
        <v>[2,6]</v>
      </c>
      <c r="U112" t="str">
        <f>"[["&amp;VLOOKUP($N112,[2]材料辅助表!$H$27:$L$35,2,FALSE)&amp;","&amp;[2]材料辅助表!I$38&amp;"]]"</f>
        <v>[[301103,1]]</v>
      </c>
      <c r="V112" t="str">
        <f>"[["&amp;VLOOKUP($N112,[2]材料辅助表!$H$27:$L$35,3,FALSE)&amp;","&amp;[2]材料辅助表!I$39&amp;"]]"</f>
        <v>[[301203,3]]</v>
      </c>
      <c r="W112" t="str">
        <f>"[["&amp;VLOOKUP($Q112,[2]材料辅助表!$H$27:$L$35,4,FALSE)&amp;","&amp;[2]材料辅助表!L$40&amp;"],["&amp;VLOOKUP($N112,[2]材料辅助表!$H$27:$L$35,4,FALSE)&amp;","&amp;[2]材料辅助表!I$40&amp;"]]"</f>
        <v>[[301307,1],[301303,5]]</v>
      </c>
      <c r="X112" t="str">
        <f>"[["&amp;VLOOKUP($Q112,[2]材料辅助表!$H$27:$L$35,5,FALSE)&amp;","&amp;[2]材料辅助表!L$41&amp;"],["&amp;VLOOKUP($N112,[2]材料辅助表!$H$27:$L$35,5,FALSE)&amp;","&amp;[2]材料辅助表!I$41&amp;"]]"</f>
        <v>[[301407,2],[301403,8]]</v>
      </c>
      <c r="Y112" t="str">
        <f>"[["&amp;VLOOKUP($Q112,[2]材料辅助表!$H$27:$M$35,6,FALSE)&amp;","&amp;[2]材料辅助表!L$42&amp;"],["&amp;VLOOKUP($N112,[2]材料辅助表!$H$27:$M$35,6,FALSE)&amp;","&amp;[2]材料辅助表!I$42&amp;"],["&amp;VLOOKUP($O112,[2]材料辅助表!$H$27:$M$35,5,FALSE)&amp;","&amp;[2]材料辅助表!J$42&amp;"]]"</f>
        <v>[[301507,3],[301503,10],[301401,3]]</v>
      </c>
      <c r="Z112" t="str">
        <f>"[["&amp;VLOOKUP($Q112,[2]材料辅助表!$H$27:$N$35,7,FALSE)&amp;","&amp;[2]材料辅助表!L$43&amp;"],["&amp;VLOOKUP($N112,[2]材料辅助表!$H$27:$N$35,7,FALSE)&amp;","&amp;[2]材料辅助表!I$43&amp;"],["&amp;VLOOKUP($O112,[2]材料辅助表!$H$27:$N$35,6,FALSE)&amp;","&amp;[2]材料辅助表!J$43&amp;"]]"</f>
        <v>[[301607,5],[301603,15],[301501,5]]</v>
      </c>
      <c r="AA112" t="str">
        <f>"[["&amp;VLOOKUP($Q112,[2]材料辅助表!$H$27:$O$35,8,FALSE)&amp;","&amp;[2]材料辅助表!L$44&amp;"],["&amp;VLOOKUP($N112,[2]材料辅助表!$H$27:$O$35,8,FALSE)&amp;","&amp;[2]材料辅助表!I$44&amp;"],["&amp;VLOOKUP($O112,[2]材料辅助表!$H$27:$O$35,8,FALSE)&amp;","&amp;[2]材料辅助表!J$44&amp;"],["&amp;VLOOKUP($P112,[2]材料辅助表!$H$27:$P$35,7,FALSE)&amp;","&amp;[2]材料辅助表!K$44&amp;"]]"</f>
        <v>[[301707,8],[301703,10],[301701,10],[301604,5]]</v>
      </c>
      <c r="AB112" t="str">
        <f>"[["&amp;VLOOKUP($Q112,[2]材料辅助表!$H$27:$P$35,9,FALSE)&amp;","&amp;[2]材料辅助表!L$45&amp;"],["&amp;VLOOKUP($N112,[2]材料辅助表!$H$27:$P$35,9,FALSE)&amp;","&amp;[2]材料辅助表!I$45&amp;"],["&amp;VLOOKUP($O112,[2]材料辅助表!$H$27:$P$35,9,FALSE)&amp;","&amp;[2]材料辅助表!J$45&amp;"],["&amp;VLOOKUP($P112,[2]材料辅助表!$H$27:$P$35,8,FALSE)&amp;","&amp;[2]材料辅助表!K$45&amp;"]]"</f>
        <v>[[301807,10],[301803,15],[301801,15],[301704,8]]</v>
      </c>
      <c r="AC112" t="str">
        <f>"[["&amp;VLOOKUP($Q112,[2]材料辅助表!$H$27:$Q$35,10,FALSE)&amp;","&amp;[2]材料辅助表!L$46&amp;"],["&amp;VLOOKUP($N112,[2]材料辅助表!$H$27:$Q$35,10,FALSE)&amp;","&amp;[2]材料辅助表!I$46&amp;"],["&amp;VLOOKUP($O112,[2]材料辅助表!$H$27:$Q$35,10,FALSE)&amp;","&amp;[2]材料辅助表!J$46&amp;"],["&amp;VLOOKUP($P112,[2]材料辅助表!$H$27:$Q$35,9,FALSE)&amp;","&amp;[2]材料辅助表!K$46&amp;"]]"</f>
        <v>[[301907,12],[301903,18],[301901,18],[301804,10]]</v>
      </c>
      <c r="AD112" t="str">
        <f>"[["&amp;VLOOKUP($Q112,[2]材料辅助表!$H$27:$R$35,11,FALSE)&amp;","&amp;[2]材料辅助表!L$47&amp;"],["&amp;VLOOKUP($N112,[2]材料辅助表!$H$27:$R$35,11,FALSE)&amp;","&amp;[2]材料辅助表!I$47&amp;"],["&amp;VLOOKUP($O112,[2]材料辅助表!$H$27:$R$35,11,FALSE)&amp;","&amp;[2]材料辅助表!J$47&amp;"],["&amp;VLOOKUP($P112,[2]材料辅助表!$H$27:$R$35,10,FALSE)&amp;","&amp;[2]材料辅助表!K$47&amp;"]]"</f>
        <v>[[302007,15],[302003,25],[302001,25],[301904,12]]</v>
      </c>
      <c r="AE112" t="str">
        <f>"[["&amp;VLOOKUP($Q112,[2]材料辅助表!$H$27:$S$35,12,FALSE)&amp;","&amp;[2]材料辅助表!L$48&amp;"],["&amp;VLOOKUP($N112,[2]材料辅助表!$H$27:$S$35,12,FALSE)&amp;","&amp;[2]材料辅助表!I$48&amp;"],["&amp;VLOOKUP($O112,[2]材料辅助表!$H$27:$S$35,12,FALSE)&amp;","&amp;[2]材料辅助表!J$48&amp;"],["&amp;VLOOKUP($P112,[2]材料辅助表!$H$27:$S$35,11,FALSE)&amp;","&amp;[2]材料辅助表!K$48&amp;"]]"</f>
        <v>[[302107,18],[302103,30],[302101,30],[302004,15]]</v>
      </c>
      <c r="AF112" t="str">
        <f>"[["&amp;VLOOKUP($Q112,[2]材料辅助表!$H$27:$V$35,13,FALSE)&amp;","&amp;[2]材料辅助表!L$49&amp;"],["&amp;VLOOKUP($N112,[2]材料辅助表!$H$27:$V$35,13,FALSE)&amp;","&amp;[2]材料辅助表!I$49&amp;"],["&amp;VLOOKUP($O112,[2]材料辅助表!$H$27:$V$35,13,FALSE)&amp;","&amp;[2]材料辅助表!J$49&amp;"],["&amp;VLOOKUP($P112,[2]材料辅助表!$H$27:$V$35,12,FALSE)&amp;","&amp;[2]材料辅助表!K$49&amp;"]]"</f>
        <v>[[302207,21],[302203,35],[302201,35],[302104,18]]</v>
      </c>
      <c r="AG112" t="str">
        <f>"[["&amp;VLOOKUP($Q112,[2]材料辅助表!$H$27:$V$35,14,FALSE)&amp;","&amp;[2]材料辅助表!L$50&amp;"],["&amp;VLOOKUP($N112,[2]材料辅助表!$H$27:$V$35,14,FALSE)&amp;","&amp;[2]材料辅助表!I$50&amp;"],["&amp;VLOOKUP($O112,[2]材料辅助表!$H$27:$V$35,14,FALSE)&amp;","&amp;[2]材料辅助表!J$50&amp;"],["&amp;VLOOKUP($P112,[2]材料辅助表!$H$27:$V$35,13,FALSE)&amp;","&amp;[2]材料辅助表!K$50&amp;"]]"</f>
        <v>[[302307,24],[302303,40],[302301,40],[302204,25]]</v>
      </c>
      <c r="AH112" t="str">
        <f>"[["&amp;VLOOKUP($Q112,[2]材料辅助表!$H$27:$V$35,15,FALSE)&amp;","&amp;[2]材料辅助表!L$51&amp;"],["&amp;VLOOKUP($N112,[2]材料辅助表!$H$27:$V$35,15,FALSE)&amp;","&amp;[2]材料辅助表!I$51&amp;"],["&amp;VLOOKUP($O112,[2]材料辅助表!$H$27:$V$35,15,FALSE)&amp;","&amp;[2]材料辅助表!J$51&amp;"],["&amp;VLOOKUP($P112,[2]材料辅助表!$H$27:$V$35,14,FALSE)&amp;","&amp;[2]材料辅助表!K$51&amp;"]]"</f>
        <v>[[302407,27],[302403,45],[302401,45],[302304,30]]</v>
      </c>
      <c r="AI112" s="158" t="s">
        <v>15812</v>
      </c>
      <c r="AJ112" s="263" t="s">
        <v>11978</v>
      </c>
      <c r="AK112" s="263" t="s">
        <v>11978</v>
      </c>
      <c r="AL112" s="263" t="s">
        <v>11978</v>
      </c>
    </row>
    <row r="113" spans="1:38" ht="15" thickBot="1">
      <c r="A113">
        <v>4034</v>
      </c>
      <c r="B113" s="259" t="s">
        <v>16043</v>
      </c>
      <c r="C113" s="55" t="s">
        <v>16037</v>
      </c>
      <c r="D113" t="str">
        <f t="shared" si="2"/>
        <v>e_4034</v>
      </c>
      <c r="E113" t="s">
        <v>16044</v>
      </c>
      <c r="F113" t="str">
        <f t="shared" si="3"/>
        <v>NAME_4034</v>
      </c>
      <c r="G113" t="s">
        <v>11979</v>
      </c>
      <c r="H113">
        <v>6</v>
      </c>
      <c r="I113">
        <f>VLOOKUP(C113,'[2]怪兽属性表（不能直接调整）'!$A$2:$E$37,VLOOKUP([2]equipment!G113,[2]材料辅助表!$I$13:$K$16,3,FALSE),FALSE)</f>
        <v>56.2</v>
      </c>
      <c r="J113" t="str">
        <f>"["&amp;I113*[2]材料辅助表!$S$5&amp;","&amp;I113*[2]材料辅助表!$S$6&amp;","&amp;I113*[2]材料辅助表!$S$7&amp;","&amp;I113*[2]材料辅助表!$S$8&amp;","&amp;I113*[2]材料辅助表!$S$9&amp;","&amp;I113*[2]材料辅助表!$S$10&amp;","&amp;I113*[2]材料辅助表!$S$11&amp;","&amp;I113*[2]材料辅助表!$S$12&amp;","&amp;I113*[2]材料辅助表!$S$13&amp;","&amp;I113*[2]材料辅助表!$S$14&amp;","&amp;I113*[2]材料辅助表!$S$15&amp;","&amp;I113*[2]材料辅助表!$S$16&amp;","&amp;I113*[2]材料辅助表!$S$17&amp;","&amp;I113*[2]材料辅助表!$S$18&amp;","&amp;I113*[2]材料辅助表!$S$19&amp;"]"</f>
        <v>[16.86,19.67,22.48,25.29,28.1,30.91,33.72,36.53,39.34,42.15,44.96,47.77,50.58,53.39,56.2]</v>
      </c>
      <c r="K113">
        <v>7</v>
      </c>
      <c r="L113">
        <f>VLOOKUP(C113,'[2]怪兽属性表（不能直接调整）'!$A$2:$E$37,4,FALSE)</f>
        <v>1.2</v>
      </c>
      <c r="M113" t="str">
        <f>"["&amp;L113*[2]材料辅助表!$U$5&amp;","&amp;L113*[2]材料辅助表!$U$6&amp;","&amp;L113*[2]材料辅助表!$U$7&amp;","&amp;L113*[2]材料辅助表!$U$8&amp;","&amp;L113*[2]材料辅助表!$U$9&amp;","&amp;L113*[2]材料辅助表!$U$10&amp;","&amp;L113*[2]材料辅助表!$U$11&amp;","&amp;L113*[2]材料辅助表!$U$12&amp;","&amp;L113*[2]材料辅助表!$U$13&amp;","&amp;L113*[2]材料辅助表!$U$14&amp;","&amp;L113*[2]材料辅助表!$U$15&amp;","&amp;L113*[2]材料辅助表!$U$16&amp;","&amp;L113*[2]材料辅助表!$U$17&amp;","&amp;L113*[2]材料辅助表!$U$18&amp;","&amp;L113*[2]材料辅助表!$U$19&amp;"]"</f>
        <v>[0.18,0.21,0.24,0.27,0.3,0.33,0.36,0.39,0.42,0.45,0.48,0.51,0.54,0.57,0.6]</v>
      </c>
      <c r="N113" s="275">
        <v>4</v>
      </c>
      <c r="O113" s="267">
        <v>3</v>
      </c>
      <c r="P113" s="268">
        <v>1</v>
      </c>
      <c r="Q113" t="s">
        <v>15792</v>
      </c>
      <c r="R113" t="str">
        <f>"["&amp;VLOOKUP(AJ113,[2]特殊属性调整!$B$18:$D$25,3,FALSE)&amp;","&amp;VLOOKUP(AJ113,[2]特殊属性调整!$B$18:$D$25,2,FALSE)&amp;"]"</f>
        <v>[5,3]</v>
      </c>
      <c r="S113" t="str">
        <f>"["&amp;VLOOKUP(AK113,[2]特殊属性调整!$B$18:$D$25,3,FALSE)&amp;","&amp;VLOOKUP(AK113,[2]特殊属性调整!$B$18:$D$25,2,FALSE)*1.5&amp;"]"</f>
        <v>[5,4.5]</v>
      </c>
      <c r="T113" t="str">
        <f>"["&amp;VLOOKUP(AK110,[2]特殊属性调整!$B$18:$D$25,3,FALSE)&amp;","&amp;VLOOKUP(AK110,[2]特殊属性调整!$B$18:$D$25,2,FALSE)*2&amp;"]"</f>
        <v>[2,6]</v>
      </c>
      <c r="U113" t="str">
        <f>"[["&amp;VLOOKUP($N113,[2]材料辅助表!$H$27:$L$35,2,FALSE)&amp;","&amp;[2]材料辅助表!I$38&amp;"]]"</f>
        <v>[[301104,1]]</v>
      </c>
      <c r="V113" t="str">
        <f>"[["&amp;VLOOKUP($N113,[2]材料辅助表!$H$27:$L$35,3,FALSE)&amp;","&amp;[2]材料辅助表!I$39&amp;"]]"</f>
        <v>[[301204,3]]</v>
      </c>
      <c r="W113" t="str">
        <f>"[["&amp;VLOOKUP($Q113,[2]材料辅助表!$H$27:$L$35,4,FALSE)&amp;","&amp;[2]材料辅助表!L$40&amp;"],["&amp;VLOOKUP($N113,[2]材料辅助表!$H$27:$L$35,4,FALSE)&amp;","&amp;[2]材料辅助表!I$40&amp;"]]"</f>
        <v>[[301307,1],[301304,5]]</v>
      </c>
      <c r="X113" t="str">
        <f>"[["&amp;VLOOKUP($Q113,[2]材料辅助表!$H$27:$L$35,5,FALSE)&amp;","&amp;[2]材料辅助表!L$41&amp;"],["&amp;VLOOKUP($N113,[2]材料辅助表!$H$27:$L$35,5,FALSE)&amp;","&amp;[2]材料辅助表!I$41&amp;"]]"</f>
        <v>[[301407,2],[301404,8]]</v>
      </c>
      <c r="Y113" t="str">
        <f>"[["&amp;VLOOKUP($Q113,[2]材料辅助表!$H$27:$M$35,6,FALSE)&amp;","&amp;[2]材料辅助表!L$42&amp;"],["&amp;VLOOKUP($N113,[2]材料辅助表!$H$27:$M$35,6,FALSE)&amp;","&amp;[2]材料辅助表!I$42&amp;"],["&amp;VLOOKUP($O113,[2]材料辅助表!$H$27:$M$35,5,FALSE)&amp;","&amp;[2]材料辅助表!J$42&amp;"]]"</f>
        <v>[[301507,3],[301504,10],[301403,3]]</v>
      </c>
      <c r="Z113" t="str">
        <f>"[["&amp;VLOOKUP($Q113,[2]材料辅助表!$H$27:$N$35,7,FALSE)&amp;","&amp;[2]材料辅助表!L$43&amp;"],["&amp;VLOOKUP($N113,[2]材料辅助表!$H$27:$N$35,7,FALSE)&amp;","&amp;[2]材料辅助表!I$43&amp;"],["&amp;VLOOKUP($O113,[2]材料辅助表!$H$27:$N$35,6,FALSE)&amp;","&amp;[2]材料辅助表!J$43&amp;"]]"</f>
        <v>[[301607,5],[301604,15],[301503,5]]</v>
      </c>
      <c r="AA113" t="str">
        <f>"[["&amp;VLOOKUP($Q113,[2]材料辅助表!$H$27:$O$35,8,FALSE)&amp;","&amp;[2]材料辅助表!L$44&amp;"],["&amp;VLOOKUP($N113,[2]材料辅助表!$H$27:$O$35,8,FALSE)&amp;","&amp;[2]材料辅助表!I$44&amp;"],["&amp;VLOOKUP($O113,[2]材料辅助表!$H$27:$O$35,8,FALSE)&amp;","&amp;[2]材料辅助表!J$44&amp;"],["&amp;VLOOKUP($P113,[2]材料辅助表!$H$27:$P$35,7,FALSE)&amp;","&amp;[2]材料辅助表!K$44&amp;"]]"</f>
        <v>[[301707,8],[301704,10],[301703,10],[301601,5]]</v>
      </c>
      <c r="AB113" t="str">
        <f>"[["&amp;VLOOKUP($Q113,[2]材料辅助表!$H$27:$P$35,9,FALSE)&amp;","&amp;[2]材料辅助表!L$45&amp;"],["&amp;VLOOKUP($N113,[2]材料辅助表!$H$27:$P$35,9,FALSE)&amp;","&amp;[2]材料辅助表!I$45&amp;"],["&amp;VLOOKUP($O113,[2]材料辅助表!$H$27:$P$35,9,FALSE)&amp;","&amp;[2]材料辅助表!J$45&amp;"],["&amp;VLOOKUP($P113,[2]材料辅助表!$H$27:$P$35,8,FALSE)&amp;","&amp;[2]材料辅助表!K$45&amp;"]]"</f>
        <v>[[301807,10],[301804,15],[301803,15],[301701,8]]</v>
      </c>
      <c r="AC113" t="str">
        <f>"[["&amp;VLOOKUP($Q113,[2]材料辅助表!$H$27:$Q$35,10,FALSE)&amp;","&amp;[2]材料辅助表!L$46&amp;"],["&amp;VLOOKUP($N113,[2]材料辅助表!$H$27:$Q$35,10,FALSE)&amp;","&amp;[2]材料辅助表!I$46&amp;"],["&amp;VLOOKUP($O113,[2]材料辅助表!$H$27:$Q$35,10,FALSE)&amp;","&amp;[2]材料辅助表!J$46&amp;"],["&amp;VLOOKUP($P113,[2]材料辅助表!$H$27:$Q$35,9,FALSE)&amp;","&amp;[2]材料辅助表!K$46&amp;"]]"</f>
        <v>[[301907,12],[301904,18],[301903,18],[301801,10]]</v>
      </c>
      <c r="AD113" t="str">
        <f>"[["&amp;VLOOKUP($Q113,[2]材料辅助表!$H$27:$R$35,11,FALSE)&amp;","&amp;[2]材料辅助表!L$47&amp;"],["&amp;VLOOKUP($N113,[2]材料辅助表!$H$27:$R$35,11,FALSE)&amp;","&amp;[2]材料辅助表!I$47&amp;"],["&amp;VLOOKUP($O113,[2]材料辅助表!$H$27:$R$35,11,FALSE)&amp;","&amp;[2]材料辅助表!J$47&amp;"],["&amp;VLOOKUP($P113,[2]材料辅助表!$H$27:$R$35,10,FALSE)&amp;","&amp;[2]材料辅助表!K$47&amp;"]]"</f>
        <v>[[302007,15],[302004,25],[302003,25],[301901,12]]</v>
      </c>
      <c r="AE113" t="str">
        <f>"[["&amp;VLOOKUP($Q113,[2]材料辅助表!$H$27:$S$35,12,FALSE)&amp;","&amp;[2]材料辅助表!L$48&amp;"],["&amp;VLOOKUP($N113,[2]材料辅助表!$H$27:$S$35,12,FALSE)&amp;","&amp;[2]材料辅助表!I$48&amp;"],["&amp;VLOOKUP($O113,[2]材料辅助表!$H$27:$S$35,12,FALSE)&amp;","&amp;[2]材料辅助表!J$48&amp;"],["&amp;VLOOKUP($P113,[2]材料辅助表!$H$27:$S$35,11,FALSE)&amp;","&amp;[2]材料辅助表!K$48&amp;"]]"</f>
        <v>[[302107,18],[302104,30],[302103,30],[302001,15]]</v>
      </c>
      <c r="AF113" t="str">
        <f>"[["&amp;VLOOKUP($Q113,[2]材料辅助表!$H$27:$V$35,13,FALSE)&amp;","&amp;[2]材料辅助表!L$49&amp;"],["&amp;VLOOKUP($N113,[2]材料辅助表!$H$27:$V$35,13,FALSE)&amp;","&amp;[2]材料辅助表!I$49&amp;"],["&amp;VLOOKUP($O113,[2]材料辅助表!$H$27:$V$35,13,FALSE)&amp;","&amp;[2]材料辅助表!J$49&amp;"],["&amp;VLOOKUP($P113,[2]材料辅助表!$H$27:$V$35,12,FALSE)&amp;","&amp;[2]材料辅助表!K$49&amp;"]]"</f>
        <v>[[302207,21],[302204,35],[302203,35],[302101,18]]</v>
      </c>
      <c r="AG113" t="str">
        <f>"[["&amp;VLOOKUP($Q113,[2]材料辅助表!$H$27:$V$35,14,FALSE)&amp;","&amp;[2]材料辅助表!L$50&amp;"],["&amp;VLOOKUP($N113,[2]材料辅助表!$H$27:$V$35,14,FALSE)&amp;","&amp;[2]材料辅助表!I$50&amp;"],["&amp;VLOOKUP($O113,[2]材料辅助表!$H$27:$V$35,14,FALSE)&amp;","&amp;[2]材料辅助表!J$50&amp;"],["&amp;VLOOKUP($P113,[2]材料辅助表!$H$27:$V$35,13,FALSE)&amp;","&amp;[2]材料辅助表!K$50&amp;"]]"</f>
        <v>[[302307,24],[302304,40],[302303,40],[302201,25]]</v>
      </c>
      <c r="AH113" t="str">
        <f>"[["&amp;VLOOKUP($Q113,[2]材料辅助表!$H$27:$V$35,15,FALSE)&amp;","&amp;[2]材料辅助表!L$51&amp;"],["&amp;VLOOKUP($N113,[2]材料辅助表!$H$27:$V$35,15,FALSE)&amp;","&amp;[2]材料辅助表!I$51&amp;"],["&amp;VLOOKUP($O113,[2]材料辅助表!$H$27:$V$35,15,FALSE)&amp;","&amp;[2]材料辅助表!J$51&amp;"],["&amp;VLOOKUP($P113,[2]材料辅助表!$H$27:$V$35,14,FALSE)&amp;","&amp;[2]材料辅助表!K$51&amp;"]]"</f>
        <v>[[302407,27],[302404,45],[302403,45],[302301,30]]</v>
      </c>
      <c r="AI113" s="272" t="s">
        <v>15815</v>
      </c>
      <c r="AJ113" s="263" t="s">
        <v>11979</v>
      </c>
      <c r="AK113" s="263" t="s">
        <v>11979</v>
      </c>
      <c r="AL113" s="263" t="s">
        <v>11979</v>
      </c>
    </row>
    <row r="114" spans="1:38" ht="15" thickBot="1">
      <c r="A114">
        <v>4041</v>
      </c>
      <c r="B114" s="259" t="s">
        <v>16045</v>
      </c>
      <c r="C114" s="55" t="s">
        <v>16046</v>
      </c>
      <c r="D114" t="str">
        <f t="shared" si="2"/>
        <v>e_4041</v>
      </c>
      <c r="E114" s="165" t="s">
        <v>16047</v>
      </c>
      <c r="F114" t="str">
        <f t="shared" si="3"/>
        <v>NAME_4041</v>
      </c>
      <c r="G114" t="s">
        <v>11978</v>
      </c>
      <c r="H114">
        <v>3</v>
      </c>
      <c r="I114">
        <f>VLOOKUP(C114,'[2]怪兽属性表（不能直接调整）'!$A$2:$E$37,VLOOKUP([2]equipment!G114,[2]材料辅助表!$I$13:$K$16,3,FALSE),FALSE)</f>
        <v>10.76</v>
      </c>
      <c r="J114" t="str">
        <f>"["&amp;I114*[2]材料辅助表!$S$5&amp;","&amp;I114*[2]材料辅助表!$S$6&amp;","&amp;I114*[2]材料辅助表!$S$7&amp;","&amp;I114*[2]材料辅助表!$S$8&amp;","&amp;I114*[2]材料辅助表!$S$9&amp;","&amp;I114*[2]材料辅助表!$S$10&amp;","&amp;I114*[2]材料辅助表!$S$11&amp;","&amp;I114*[2]材料辅助表!$S$12&amp;","&amp;I114*[2]材料辅助表!$S$13&amp;","&amp;I114*[2]材料辅助表!$S$14&amp;","&amp;I114*[2]材料辅助表!$S$15&amp;","&amp;I114*[2]材料辅助表!$S$16&amp;","&amp;I114*[2]材料辅助表!$S$17&amp;","&amp;I114*[2]材料辅助表!$S$18&amp;","&amp;I114*[2]材料辅助表!$S$19&amp;"]"</f>
        <v>[3.228,3.766,4.304,4.842,5.38,5.918,6.456,6.994,7.532,8.07,8.608,9.146,9.684,10.222,10.76]</v>
      </c>
      <c r="K114">
        <v>7</v>
      </c>
      <c r="L114">
        <f>VLOOKUP(C114,'[2]怪兽属性表（不能直接调整）'!$A$2:$E$37,4,FALSE)</f>
        <v>6</v>
      </c>
      <c r="M114" t="str">
        <f>"["&amp;L114*[2]材料辅助表!$U$5&amp;","&amp;L114*[2]材料辅助表!$U$6&amp;","&amp;L114*[2]材料辅助表!$U$7&amp;","&amp;L114*[2]材料辅助表!$U$8&amp;","&amp;L114*[2]材料辅助表!$U$9&amp;","&amp;L114*[2]材料辅助表!$U$10&amp;","&amp;L114*[2]材料辅助表!$U$11&amp;","&amp;L114*[2]材料辅助表!$U$12&amp;","&amp;L114*[2]材料辅助表!$U$13&amp;","&amp;L114*[2]材料辅助表!$U$14&amp;","&amp;L114*[2]材料辅助表!$U$15&amp;","&amp;L114*[2]材料辅助表!$U$16&amp;","&amp;L114*[2]材料辅助表!$U$17&amp;","&amp;L114*[2]材料辅助表!$U$18&amp;","&amp;L114*[2]材料辅助表!$U$19&amp;"]"</f>
        <v>[0.9,1.05,1.2,1.35,1.5,1.65,1.8,1.95,2.1,2.25,2.4,2.55,2.7,2.85,3]</v>
      </c>
      <c r="N114" s="260">
        <v>3</v>
      </c>
      <c r="O114" s="261">
        <v>1</v>
      </c>
      <c r="P114" s="262">
        <v>4</v>
      </c>
      <c r="Q114" t="s">
        <v>15792</v>
      </c>
      <c r="R114" t="str">
        <f>"["&amp;VLOOKUP(AJ114,[2]特殊属性调整!$B$18:$D$25,3,FALSE)&amp;","&amp;VLOOKUP(AJ114,[2]特殊属性调整!$B$18:$D$25,2,FALSE)&amp;"]"</f>
        <v>[2,3]</v>
      </c>
      <c r="S114" t="str">
        <f>"["&amp;VLOOKUP(AK114,[2]特殊属性调整!$B$18:$D$25,3,FALSE)&amp;","&amp;VLOOKUP(AK114,[2]特殊属性调整!$B$18:$D$25,2,FALSE)*1.5&amp;"]"</f>
        <v>[2,4.5]</v>
      </c>
      <c r="T114" t="str">
        <f>"["&amp;VLOOKUP(AL114,[2]特殊属性调整!$B$18:$D$25,3,FALSE)&amp;","&amp;VLOOKUP(AL114,[2]特殊属性调整!$B$18:$D$25,2,FALSE)*2&amp;"]"</f>
        <v>[2,6]</v>
      </c>
      <c r="U114" t="str">
        <f>"[["&amp;VLOOKUP($N114,[2]材料辅助表!$H$27:$L$35,2,FALSE)&amp;","&amp;[2]材料辅助表!I$38&amp;"]]"</f>
        <v>[[301103,1]]</v>
      </c>
      <c r="V114" t="str">
        <f>"[["&amp;VLOOKUP($N114,[2]材料辅助表!$H$27:$L$35,3,FALSE)&amp;","&amp;[2]材料辅助表!I$39&amp;"]]"</f>
        <v>[[301203,3]]</v>
      </c>
      <c r="W114" t="str">
        <f>"[["&amp;VLOOKUP($Q114,[2]材料辅助表!$H$27:$L$35,4,FALSE)&amp;","&amp;[2]材料辅助表!L$40&amp;"],["&amp;VLOOKUP($N114,[2]材料辅助表!$H$27:$L$35,4,FALSE)&amp;","&amp;[2]材料辅助表!I$40&amp;"]]"</f>
        <v>[[301307,1],[301303,5]]</v>
      </c>
      <c r="X114" t="str">
        <f>"[["&amp;VLOOKUP($Q114,[2]材料辅助表!$H$27:$L$35,5,FALSE)&amp;","&amp;[2]材料辅助表!L$41&amp;"],["&amp;VLOOKUP($N114,[2]材料辅助表!$H$27:$L$35,5,FALSE)&amp;","&amp;[2]材料辅助表!I$41&amp;"]]"</f>
        <v>[[301407,2],[301403,8]]</v>
      </c>
      <c r="Y114" t="str">
        <f>"[["&amp;VLOOKUP($Q114,[2]材料辅助表!$H$27:$M$35,6,FALSE)&amp;","&amp;[2]材料辅助表!L$42&amp;"],["&amp;VLOOKUP($N114,[2]材料辅助表!$H$27:$M$35,6,FALSE)&amp;","&amp;[2]材料辅助表!I$42&amp;"],["&amp;VLOOKUP($O114,[2]材料辅助表!$H$27:$M$35,5,FALSE)&amp;","&amp;[2]材料辅助表!J$42&amp;"]]"</f>
        <v>[[301507,3],[301503,10],[301401,3]]</v>
      </c>
      <c r="Z114" t="str">
        <f>"[["&amp;VLOOKUP($Q114,[2]材料辅助表!$H$27:$N$35,7,FALSE)&amp;","&amp;[2]材料辅助表!L$43&amp;"],["&amp;VLOOKUP($N114,[2]材料辅助表!$H$27:$N$35,7,FALSE)&amp;","&amp;[2]材料辅助表!I$43&amp;"],["&amp;VLOOKUP($O114,[2]材料辅助表!$H$27:$N$35,6,FALSE)&amp;","&amp;[2]材料辅助表!J$43&amp;"]]"</f>
        <v>[[301607,5],[301603,15],[301501,5]]</v>
      </c>
      <c r="AA114" t="str">
        <f>"[["&amp;VLOOKUP($Q114,[2]材料辅助表!$H$27:$O$35,8,FALSE)&amp;","&amp;[2]材料辅助表!L$44&amp;"],["&amp;VLOOKUP($N114,[2]材料辅助表!$H$27:$O$35,8,FALSE)&amp;","&amp;[2]材料辅助表!I$44&amp;"],["&amp;VLOOKUP($O114,[2]材料辅助表!$H$27:$O$35,8,FALSE)&amp;","&amp;[2]材料辅助表!J$44&amp;"],["&amp;VLOOKUP($P114,[2]材料辅助表!$H$27:$P$35,7,FALSE)&amp;","&amp;[2]材料辅助表!K$44&amp;"]]"</f>
        <v>[[301707,8],[301703,10],[301701,10],[301604,5]]</v>
      </c>
      <c r="AB114" t="str">
        <f>"[["&amp;VLOOKUP($Q114,[2]材料辅助表!$H$27:$P$35,9,FALSE)&amp;","&amp;[2]材料辅助表!L$45&amp;"],["&amp;VLOOKUP($N114,[2]材料辅助表!$H$27:$P$35,9,FALSE)&amp;","&amp;[2]材料辅助表!I$45&amp;"],["&amp;VLOOKUP($O114,[2]材料辅助表!$H$27:$P$35,9,FALSE)&amp;","&amp;[2]材料辅助表!J$45&amp;"],["&amp;VLOOKUP($P114,[2]材料辅助表!$H$27:$P$35,8,FALSE)&amp;","&amp;[2]材料辅助表!K$45&amp;"]]"</f>
        <v>[[301807,10],[301803,15],[301801,15],[301704,8]]</v>
      </c>
      <c r="AC114" t="str">
        <f>"[["&amp;VLOOKUP($Q114,[2]材料辅助表!$H$27:$Q$35,10,FALSE)&amp;","&amp;[2]材料辅助表!L$46&amp;"],["&amp;VLOOKUP($N114,[2]材料辅助表!$H$27:$Q$35,10,FALSE)&amp;","&amp;[2]材料辅助表!I$46&amp;"],["&amp;VLOOKUP($O114,[2]材料辅助表!$H$27:$Q$35,10,FALSE)&amp;","&amp;[2]材料辅助表!J$46&amp;"],["&amp;VLOOKUP($P114,[2]材料辅助表!$H$27:$Q$35,9,FALSE)&amp;","&amp;[2]材料辅助表!K$46&amp;"]]"</f>
        <v>[[301907,12],[301903,18],[301901,18],[301804,10]]</v>
      </c>
      <c r="AD114" t="str">
        <f>"[["&amp;VLOOKUP($Q114,[2]材料辅助表!$H$27:$R$35,11,FALSE)&amp;","&amp;[2]材料辅助表!L$47&amp;"],["&amp;VLOOKUP($N114,[2]材料辅助表!$H$27:$R$35,11,FALSE)&amp;","&amp;[2]材料辅助表!I$47&amp;"],["&amp;VLOOKUP($O114,[2]材料辅助表!$H$27:$R$35,11,FALSE)&amp;","&amp;[2]材料辅助表!J$47&amp;"],["&amp;VLOOKUP($P114,[2]材料辅助表!$H$27:$R$35,10,FALSE)&amp;","&amp;[2]材料辅助表!K$47&amp;"]]"</f>
        <v>[[302007,15],[302003,25],[302001,25],[301904,12]]</v>
      </c>
      <c r="AE114" t="str">
        <f>"[["&amp;VLOOKUP($Q114,[2]材料辅助表!$H$27:$S$35,12,FALSE)&amp;","&amp;[2]材料辅助表!L$48&amp;"],["&amp;VLOOKUP($N114,[2]材料辅助表!$H$27:$S$35,12,FALSE)&amp;","&amp;[2]材料辅助表!I$48&amp;"],["&amp;VLOOKUP($O114,[2]材料辅助表!$H$27:$S$35,12,FALSE)&amp;","&amp;[2]材料辅助表!J$48&amp;"],["&amp;VLOOKUP($P114,[2]材料辅助表!$H$27:$S$35,11,FALSE)&amp;","&amp;[2]材料辅助表!K$48&amp;"]]"</f>
        <v>[[302107,18],[302103,30],[302101,30],[302004,15]]</v>
      </c>
      <c r="AF114" t="str">
        <f>"[["&amp;VLOOKUP($Q114,[2]材料辅助表!$H$27:$V$35,13,FALSE)&amp;","&amp;[2]材料辅助表!L$49&amp;"],["&amp;VLOOKUP($N114,[2]材料辅助表!$H$27:$V$35,13,FALSE)&amp;","&amp;[2]材料辅助表!I$49&amp;"],["&amp;VLOOKUP($O114,[2]材料辅助表!$H$27:$V$35,13,FALSE)&amp;","&amp;[2]材料辅助表!J$49&amp;"],["&amp;VLOOKUP($P114,[2]材料辅助表!$H$27:$V$35,12,FALSE)&amp;","&amp;[2]材料辅助表!K$49&amp;"]]"</f>
        <v>[[302207,21],[302203,35],[302201,35],[302104,18]]</v>
      </c>
      <c r="AG114" t="str">
        <f>"[["&amp;VLOOKUP($Q114,[2]材料辅助表!$H$27:$V$35,14,FALSE)&amp;","&amp;[2]材料辅助表!L$50&amp;"],["&amp;VLOOKUP($N114,[2]材料辅助表!$H$27:$V$35,14,FALSE)&amp;","&amp;[2]材料辅助表!I$50&amp;"],["&amp;VLOOKUP($O114,[2]材料辅助表!$H$27:$V$35,14,FALSE)&amp;","&amp;[2]材料辅助表!J$50&amp;"],["&amp;VLOOKUP($P114,[2]材料辅助表!$H$27:$V$35,13,FALSE)&amp;","&amp;[2]材料辅助表!K$50&amp;"]]"</f>
        <v>[[302307,24],[302303,40],[302301,40],[302204,25]]</v>
      </c>
      <c r="AH114" t="str">
        <f>"[["&amp;VLOOKUP($Q114,[2]材料辅助表!$H$27:$V$35,15,FALSE)&amp;","&amp;[2]材料辅助表!L$51&amp;"],["&amp;VLOOKUP($N114,[2]材料辅助表!$H$27:$V$35,15,FALSE)&amp;","&amp;[2]材料辅助表!I$51&amp;"],["&amp;VLOOKUP($O114,[2]材料辅助表!$H$27:$V$35,15,FALSE)&amp;","&amp;[2]材料辅助表!J$51&amp;"],["&amp;VLOOKUP($P114,[2]材料辅助表!$H$27:$V$35,14,FALSE)&amp;","&amp;[2]材料辅助表!K$51&amp;"]]"</f>
        <v>[[302407,27],[302403,45],[302401,45],[302304,30]]</v>
      </c>
      <c r="AI114" s="270" t="s">
        <v>15832</v>
      </c>
      <c r="AJ114" s="263" t="s">
        <v>11978</v>
      </c>
      <c r="AK114" s="263" t="s">
        <v>11978</v>
      </c>
      <c r="AL114" s="263" t="s">
        <v>11978</v>
      </c>
    </row>
    <row r="115" spans="1:38" ht="15" thickBot="1">
      <c r="A115">
        <v>4042</v>
      </c>
      <c r="B115" s="259" t="s">
        <v>16048</v>
      </c>
      <c r="C115" s="55" t="s">
        <v>16046</v>
      </c>
      <c r="D115" t="str">
        <f t="shared" si="2"/>
        <v>e_4042</v>
      </c>
      <c r="E115" t="s">
        <v>16049</v>
      </c>
      <c r="F115" t="str">
        <f t="shared" si="3"/>
        <v>NAME_4042</v>
      </c>
      <c r="G115" t="s">
        <v>11979</v>
      </c>
      <c r="H115">
        <v>6</v>
      </c>
      <c r="I115">
        <f>VLOOKUP(C115,'[2]怪兽属性表（不能直接调整）'!$A$2:$E$37,VLOOKUP([2]equipment!G115,[2]材料辅助表!$I$13:$K$16,3,FALSE),FALSE)</f>
        <v>252.3</v>
      </c>
      <c r="J115" t="str">
        <f>"["&amp;I115*[2]材料辅助表!$S$5&amp;","&amp;I115*[2]材料辅助表!$S$6&amp;","&amp;I115*[2]材料辅助表!$S$7&amp;","&amp;I115*[2]材料辅助表!$S$8&amp;","&amp;I115*[2]材料辅助表!$S$9&amp;","&amp;I115*[2]材料辅助表!$S$10&amp;","&amp;I115*[2]材料辅助表!$S$11&amp;","&amp;I115*[2]材料辅助表!$S$12&amp;","&amp;I115*[2]材料辅助表!$S$13&amp;","&amp;I115*[2]材料辅助表!$S$14&amp;","&amp;I115*[2]材料辅助表!$S$15&amp;","&amp;I115*[2]材料辅助表!$S$16&amp;","&amp;I115*[2]材料辅助表!$S$17&amp;","&amp;I115*[2]材料辅助表!$S$18&amp;","&amp;I115*[2]材料辅助表!$S$19&amp;"]"</f>
        <v>[75.69,88.305,100.92,113.535,126.15,138.765,151.38,163.995,176.61,189.225,201.84,214.455,227.07,239.685,252.3]</v>
      </c>
      <c r="K115">
        <v>7</v>
      </c>
      <c r="L115">
        <f>VLOOKUP(C115,'[2]怪兽属性表（不能直接调整）'!$A$2:$E$37,4,FALSE)</f>
        <v>6</v>
      </c>
      <c r="M115" t="str">
        <f>"["&amp;L115*[2]材料辅助表!$U$5&amp;","&amp;L115*[2]材料辅助表!$U$6&amp;","&amp;L115*[2]材料辅助表!$U$7&amp;","&amp;L115*[2]材料辅助表!$U$8&amp;","&amp;L115*[2]材料辅助表!$U$9&amp;","&amp;L115*[2]材料辅助表!$U$10&amp;","&amp;L115*[2]材料辅助表!$U$11&amp;","&amp;L115*[2]材料辅助表!$U$12&amp;","&amp;L115*[2]材料辅助表!$U$13&amp;","&amp;L115*[2]材料辅助表!$U$14&amp;","&amp;L115*[2]材料辅助表!$U$15&amp;","&amp;L115*[2]材料辅助表!$U$16&amp;","&amp;L115*[2]材料辅助表!$U$17&amp;","&amp;L115*[2]材料辅助表!$U$18&amp;","&amp;L115*[2]材料辅助表!$U$19&amp;"]"</f>
        <v>[0.9,1.05,1.2,1.35,1.5,1.65,1.8,1.95,2.1,2.25,2.4,2.55,2.7,2.85,3]</v>
      </c>
      <c r="N115" s="264">
        <v>2</v>
      </c>
      <c r="O115" s="202">
        <v>4</v>
      </c>
      <c r="P115" s="265">
        <v>3</v>
      </c>
      <c r="Q115" t="s">
        <v>15792</v>
      </c>
      <c r="R115" t="str">
        <f>"["&amp;VLOOKUP(AJ115,[2]特殊属性调整!$B$18:$D$25,3,FALSE)&amp;","&amp;VLOOKUP(AJ115,[2]特殊属性调整!$B$18:$D$25,2,FALSE)&amp;"]"</f>
        <v>[5,3]</v>
      </c>
      <c r="S115" t="str">
        <f>"["&amp;VLOOKUP(AK115,[2]特殊属性调整!$B$18:$D$25,3,FALSE)&amp;","&amp;VLOOKUP(AK115,[2]特殊属性调整!$B$18:$D$25,2,FALSE)*1.5&amp;"]"</f>
        <v>[5,4.5]</v>
      </c>
      <c r="T115" t="str">
        <f>"["&amp;VLOOKUP(AK117,[2]特殊属性调整!$B$18:$D$25,3,FALSE)&amp;","&amp;VLOOKUP(AK117,[2]特殊属性调整!$B$18:$D$25,2,FALSE)*2&amp;"]"</f>
        <v>[5,6]</v>
      </c>
      <c r="U115" t="str">
        <f>"[["&amp;VLOOKUP($N115,[2]材料辅助表!$H$27:$L$35,2,FALSE)&amp;","&amp;[2]材料辅助表!I$38&amp;"]]"</f>
        <v>[[301102,1]]</v>
      </c>
      <c r="V115" t="str">
        <f>"[["&amp;VLOOKUP($N115,[2]材料辅助表!$H$27:$L$35,3,FALSE)&amp;","&amp;[2]材料辅助表!I$39&amp;"]]"</f>
        <v>[[301202,3]]</v>
      </c>
      <c r="W115" t="str">
        <f>"[["&amp;VLOOKUP($Q115,[2]材料辅助表!$H$27:$L$35,4,FALSE)&amp;","&amp;[2]材料辅助表!L$40&amp;"],["&amp;VLOOKUP($N115,[2]材料辅助表!$H$27:$L$35,4,FALSE)&amp;","&amp;[2]材料辅助表!I$40&amp;"]]"</f>
        <v>[[301307,1],[301302,5]]</v>
      </c>
      <c r="X115" t="str">
        <f>"[["&amp;VLOOKUP($Q115,[2]材料辅助表!$H$27:$L$35,5,FALSE)&amp;","&amp;[2]材料辅助表!L$41&amp;"],["&amp;VLOOKUP($N115,[2]材料辅助表!$H$27:$L$35,5,FALSE)&amp;","&amp;[2]材料辅助表!I$41&amp;"]]"</f>
        <v>[[301407,2],[301402,8]]</v>
      </c>
      <c r="Y115" t="str">
        <f>"[["&amp;VLOOKUP($Q115,[2]材料辅助表!$H$27:$M$35,6,FALSE)&amp;","&amp;[2]材料辅助表!L$42&amp;"],["&amp;VLOOKUP($N115,[2]材料辅助表!$H$27:$M$35,6,FALSE)&amp;","&amp;[2]材料辅助表!I$42&amp;"],["&amp;VLOOKUP($O115,[2]材料辅助表!$H$27:$M$35,5,FALSE)&amp;","&amp;[2]材料辅助表!J$42&amp;"]]"</f>
        <v>[[301507,3],[301502,10],[301404,3]]</v>
      </c>
      <c r="Z115" t="str">
        <f>"[["&amp;VLOOKUP($Q115,[2]材料辅助表!$H$27:$N$35,7,FALSE)&amp;","&amp;[2]材料辅助表!L$43&amp;"],["&amp;VLOOKUP($N115,[2]材料辅助表!$H$27:$N$35,7,FALSE)&amp;","&amp;[2]材料辅助表!I$43&amp;"],["&amp;VLOOKUP($O115,[2]材料辅助表!$H$27:$N$35,6,FALSE)&amp;","&amp;[2]材料辅助表!J$43&amp;"]]"</f>
        <v>[[301607,5],[301602,15],[301504,5]]</v>
      </c>
      <c r="AA115" t="str">
        <f>"[["&amp;VLOOKUP($Q115,[2]材料辅助表!$H$27:$O$35,8,FALSE)&amp;","&amp;[2]材料辅助表!L$44&amp;"],["&amp;VLOOKUP($N115,[2]材料辅助表!$H$27:$O$35,8,FALSE)&amp;","&amp;[2]材料辅助表!I$44&amp;"],["&amp;VLOOKUP($O115,[2]材料辅助表!$H$27:$O$35,8,FALSE)&amp;","&amp;[2]材料辅助表!J$44&amp;"],["&amp;VLOOKUP($P115,[2]材料辅助表!$H$27:$P$35,7,FALSE)&amp;","&amp;[2]材料辅助表!K$44&amp;"]]"</f>
        <v>[[301707,8],[301702,10],[301704,10],[301603,5]]</v>
      </c>
      <c r="AB115" t="str">
        <f>"[["&amp;VLOOKUP($Q115,[2]材料辅助表!$H$27:$P$35,9,FALSE)&amp;","&amp;[2]材料辅助表!L$45&amp;"],["&amp;VLOOKUP($N115,[2]材料辅助表!$H$27:$P$35,9,FALSE)&amp;","&amp;[2]材料辅助表!I$45&amp;"],["&amp;VLOOKUP($O115,[2]材料辅助表!$H$27:$P$35,9,FALSE)&amp;","&amp;[2]材料辅助表!J$45&amp;"],["&amp;VLOOKUP($P115,[2]材料辅助表!$H$27:$P$35,8,FALSE)&amp;","&amp;[2]材料辅助表!K$45&amp;"]]"</f>
        <v>[[301807,10],[301802,15],[301804,15],[301703,8]]</v>
      </c>
      <c r="AC115" t="str">
        <f>"[["&amp;VLOOKUP($Q115,[2]材料辅助表!$H$27:$Q$35,10,FALSE)&amp;","&amp;[2]材料辅助表!L$46&amp;"],["&amp;VLOOKUP($N115,[2]材料辅助表!$H$27:$Q$35,10,FALSE)&amp;","&amp;[2]材料辅助表!I$46&amp;"],["&amp;VLOOKUP($O115,[2]材料辅助表!$H$27:$Q$35,10,FALSE)&amp;","&amp;[2]材料辅助表!J$46&amp;"],["&amp;VLOOKUP($P115,[2]材料辅助表!$H$27:$Q$35,9,FALSE)&amp;","&amp;[2]材料辅助表!K$46&amp;"]]"</f>
        <v>[[301907,12],[301902,18],[301904,18],[301803,10]]</v>
      </c>
      <c r="AD115" t="str">
        <f>"[["&amp;VLOOKUP($Q115,[2]材料辅助表!$H$27:$R$35,11,FALSE)&amp;","&amp;[2]材料辅助表!L$47&amp;"],["&amp;VLOOKUP($N115,[2]材料辅助表!$H$27:$R$35,11,FALSE)&amp;","&amp;[2]材料辅助表!I$47&amp;"],["&amp;VLOOKUP($O115,[2]材料辅助表!$H$27:$R$35,11,FALSE)&amp;","&amp;[2]材料辅助表!J$47&amp;"],["&amp;VLOOKUP($P115,[2]材料辅助表!$H$27:$R$35,10,FALSE)&amp;","&amp;[2]材料辅助表!K$47&amp;"]]"</f>
        <v>[[302007,15],[302002,25],[302004,25],[301903,12]]</v>
      </c>
      <c r="AE115" t="str">
        <f>"[["&amp;VLOOKUP($Q115,[2]材料辅助表!$H$27:$S$35,12,FALSE)&amp;","&amp;[2]材料辅助表!L$48&amp;"],["&amp;VLOOKUP($N115,[2]材料辅助表!$H$27:$S$35,12,FALSE)&amp;","&amp;[2]材料辅助表!I$48&amp;"],["&amp;VLOOKUP($O115,[2]材料辅助表!$H$27:$S$35,12,FALSE)&amp;","&amp;[2]材料辅助表!J$48&amp;"],["&amp;VLOOKUP($P115,[2]材料辅助表!$H$27:$S$35,11,FALSE)&amp;","&amp;[2]材料辅助表!K$48&amp;"]]"</f>
        <v>[[302107,18],[302102,30],[302104,30],[302003,15]]</v>
      </c>
      <c r="AF115" t="str">
        <f>"[["&amp;VLOOKUP($Q115,[2]材料辅助表!$H$27:$V$35,13,FALSE)&amp;","&amp;[2]材料辅助表!L$49&amp;"],["&amp;VLOOKUP($N115,[2]材料辅助表!$H$27:$V$35,13,FALSE)&amp;","&amp;[2]材料辅助表!I$49&amp;"],["&amp;VLOOKUP($O115,[2]材料辅助表!$H$27:$V$35,13,FALSE)&amp;","&amp;[2]材料辅助表!J$49&amp;"],["&amp;VLOOKUP($P115,[2]材料辅助表!$H$27:$V$35,12,FALSE)&amp;","&amp;[2]材料辅助表!K$49&amp;"]]"</f>
        <v>[[302207,21],[302202,35],[302204,35],[302103,18]]</v>
      </c>
      <c r="AG115" t="str">
        <f>"[["&amp;VLOOKUP($Q115,[2]材料辅助表!$H$27:$V$35,14,FALSE)&amp;","&amp;[2]材料辅助表!L$50&amp;"],["&amp;VLOOKUP($N115,[2]材料辅助表!$H$27:$V$35,14,FALSE)&amp;","&amp;[2]材料辅助表!I$50&amp;"],["&amp;VLOOKUP($O115,[2]材料辅助表!$H$27:$V$35,14,FALSE)&amp;","&amp;[2]材料辅助表!J$50&amp;"],["&amp;VLOOKUP($P115,[2]材料辅助表!$H$27:$V$35,13,FALSE)&amp;","&amp;[2]材料辅助表!K$50&amp;"]]"</f>
        <v>[[302307,24],[302302,40],[302304,40],[302203,25]]</v>
      </c>
      <c r="AH115" t="str">
        <f>"[["&amp;VLOOKUP($Q115,[2]材料辅助表!$H$27:$V$35,15,FALSE)&amp;","&amp;[2]材料辅助表!L$51&amp;"],["&amp;VLOOKUP($N115,[2]材料辅助表!$H$27:$V$35,15,FALSE)&amp;","&amp;[2]材料辅助表!I$51&amp;"],["&amp;VLOOKUP($O115,[2]材料辅助表!$H$27:$V$35,15,FALSE)&amp;","&amp;[2]材料辅助表!J$51&amp;"],["&amp;VLOOKUP($P115,[2]材料辅助表!$H$27:$V$35,14,FALSE)&amp;","&amp;[2]材料辅助表!K$51&amp;"]]"</f>
        <v>[[302407,27],[302402,45],[302404,45],[302303,30]]</v>
      </c>
      <c r="AI115" s="158" t="s">
        <v>15835</v>
      </c>
      <c r="AJ115" s="263" t="s">
        <v>11979</v>
      </c>
      <c r="AK115" s="263" t="s">
        <v>11979</v>
      </c>
      <c r="AL115" s="263" t="s">
        <v>11979</v>
      </c>
    </row>
    <row r="116" spans="1:38" ht="15" thickBot="1">
      <c r="A116">
        <v>4043</v>
      </c>
      <c r="B116" s="259" t="s">
        <v>16050</v>
      </c>
      <c r="C116" s="55" t="s">
        <v>16046</v>
      </c>
      <c r="D116" t="str">
        <f t="shared" si="2"/>
        <v>e_4043</v>
      </c>
      <c r="E116" s="165" t="s">
        <v>16051</v>
      </c>
      <c r="F116" t="str">
        <f t="shared" si="3"/>
        <v>NAME_4043</v>
      </c>
      <c r="G116" t="s">
        <v>11978</v>
      </c>
      <c r="H116">
        <v>3</v>
      </c>
      <c r="I116">
        <f>VLOOKUP(C116,'[2]怪兽属性表（不能直接调整）'!$A$2:$E$37,VLOOKUP([2]equipment!G116,[2]材料辅助表!$I$13:$K$16,3,FALSE),FALSE)</f>
        <v>10.76</v>
      </c>
      <c r="J116" t="str">
        <f>"["&amp;I116*[2]材料辅助表!$S$5&amp;","&amp;I116*[2]材料辅助表!$S$6&amp;","&amp;I116*[2]材料辅助表!$S$7&amp;","&amp;I116*[2]材料辅助表!$S$8&amp;","&amp;I116*[2]材料辅助表!$S$9&amp;","&amp;I116*[2]材料辅助表!$S$10&amp;","&amp;I116*[2]材料辅助表!$S$11&amp;","&amp;I116*[2]材料辅助表!$S$12&amp;","&amp;I116*[2]材料辅助表!$S$13&amp;","&amp;I116*[2]材料辅助表!$S$14&amp;","&amp;I116*[2]材料辅助表!$S$15&amp;","&amp;I116*[2]材料辅助表!$S$16&amp;","&amp;I116*[2]材料辅助表!$S$17&amp;","&amp;I116*[2]材料辅助表!$S$18&amp;","&amp;I116*[2]材料辅助表!$S$19&amp;"]"</f>
        <v>[3.228,3.766,4.304,4.842,5.38,5.918,6.456,6.994,7.532,8.07,8.608,9.146,9.684,10.222,10.76]</v>
      </c>
      <c r="K116">
        <v>7</v>
      </c>
      <c r="L116">
        <f>VLOOKUP(C116,'[2]怪兽属性表（不能直接调整）'!$A$2:$E$37,4,FALSE)</f>
        <v>6</v>
      </c>
      <c r="M116" t="str">
        <f>"["&amp;L116*[2]材料辅助表!$U$5&amp;","&amp;L116*[2]材料辅助表!$U$6&amp;","&amp;L116*[2]材料辅助表!$U$7&amp;","&amp;L116*[2]材料辅助表!$U$8&amp;","&amp;L116*[2]材料辅助表!$U$9&amp;","&amp;L116*[2]材料辅助表!$U$10&amp;","&amp;L116*[2]材料辅助表!$U$11&amp;","&amp;L116*[2]材料辅助表!$U$12&amp;","&amp;L116*[2]材料辅助表!$U$13&amp;","&amp;L116*[2]材料辅助表!$U$14&amp;","&amp;L116*[2]材料辅助表!$U$15&amp;","&amp;L116*[2]材料辅助表!$U$16&amp;","&amp;L116*[2]材料辅助表!$U$17&amp;","&amp;L116*[2]材料辅助表!$U$18&amp;","&amp;L116*[2]材料辅助表!$U$19&amp;"]"</f>
        <v>[0.9,1.05,1.2,1.35,1.5,1.65,1.8,1.95,2.1,2.25,2.4,2.55,2.7,2.85,3]</v>
      </c>
      <c r="N116" s="264">
        <v>4</v>
      </c>
      <c r="O116" s="202">
        <v>3</v>
      </c>
      <c r="P116" s="265">
        <v>2</v>
      </c>
      <c r="Q116" t="s">
        <v>15792</v>
      </c>
      <c r="R116" t="str">
        <f>"["&amp;VLOOKUP(AJ116,[2]特殊属性调整!$B$18:$D$25,3,FALSE)&amp;","&amp;VLOOKUP(AJ116,[2]特殊属性调整!$B$18:$D$25,2,FALSE)&amp;"]"</f>
        <v>[2,3]</v>
      </c>
      <c r="S116" t="str">
        <f>"["&amp;VLOOKUP(AK116,[2]特殊属性调整!$B$18:$D$25,3,FALSE)&amp;","&amp;VLOOKUP(AK116,[2]特殊属性调整!$B$18:$D$25,2,FALSE)*1.5&amp;"]"</f>
        <v>[2,4.5]</v>
      </c>
      <c r="T116" t="str">
        <f>"["&amp;VLOOKUP(AL116,[2]特殊属性调整!$B$18:$D$25,3,FALSE)&amp;","&amp;VLOOKUP(AL116,[2]特殊属性调整!$B$18:$D$25,2,FALSE)*2&amp;"]"</f>
        <v>[2,6]</v>
      </c>
      <c r="U116" t="str">
        <f>"[["&amp;VLOOKUP($N116,[2]材料辅助表!$H$27:$L$35,2,FALSE)&amp;","&amp;[2]材料辅助表!I$38&amp;"]]"</f>
        <v>[[301104,1]]</v>
      </c>
      <c r="V116" t="str">
        <f>"[["&amp;VLOOKUP($N116,[2]材料辅助表!$H$27:$L$35,3,FALSE)&amp;","&amp;[2]材料辅助表!I$39&amp;"]]"</f>
        <v>[[301204,3]]</v>
      </c>
      <c r="W116" t="str">
        <f>"[["&amp;VLOOKUP($Q116,[2]材料辅助表!$H$27:$L$35,4,FALSE)&amp;","&amp;[2]材料辅助表!L$40&amp;"],["&amp;VLOOKUP($N116,[2]材料辅助表!$H$27:$L$35,4,FALSE)&amp;","&amp;[2]材料辅助表!I$40&amp;"]]"</f>
        <v>[[301307,1],[301304,5]]</v>
      </c>
      <c r="X116" t="str">
        <f>"[["&amp;VLOOKUP($Q116,[2]材料辅助表!$H$27:$L$35,5,FALSE)&amp;","&amp;[2]材料辅助表!L$41&amp;"],["&amp;VLOOKUP($N116,[2]材料辅助表!$H$27:$L$35,5,FALSE)&amp;","&amp;[2]材料辅助表!I$41&amp;"]]"</f>
        <v>[[301407,2],[301404,8]]</v>
      </c>
      <c r="Y116" t="str">
        <f>"[["&amp;VLOOKUP($Q116,[2]材料辅助表!$H$27:$M$35,6,FALSE)&amp;","&amp;[2]材料辅助表!L$42&amp;"],["&amp;VLOOKUP($N116,[2]材料辅助表!$H$27:$M$35,6,FALSE)&amp;","&amp;[2]材料辅助表!I$42&amp;"],["&amp;VLOOKUP($O116,[2]材料辅助表!$H$27:$M$35,5,FALSE)&amp;","&amp;[2]材料辅助表!J$42&amp;"]]"</f>
        <v>[[301507,3],[301504,10],[301403,3]]</v>
      </c>
      <c r="Z116" t="str">
        <f>"[["&amp;VLOOKUP($Q116,[2]材料辅助表!$H$27:$N$35,7,FALSE)&amp;","&amp;[2]材料辅助表!L$43&amp;"],["&amp;VLOOKUP($N116,[2]材料辅助表!$H$27:$N$35,7,FALSE)&amp;","&amp;[2]材料辅助表!I$43&amp;"],["&amp;VLOOKUP($O116,[2]材料辅助表!$H$27:$N$35,6,FALSE)&amp;","&amp;[2]材料辅助表!J$43&amp;"]]"</f>
        <v>[[301607,5],[301604,15],[301503,5]]</v>
      </c>
      <c r="AA116" t="str">
        <f>"[["&amp;VLOOKUP($Q116,[2]材料辅助表!$H$27:$O$35,8,FALSE)&amp;","&amp;[2]材料辅助表!L$44&amp;"],["&amp;VLOOKUP($N116,[2]材料辅助表!$H$27:$O$35,8,FALSE)&amp;","&amp;[2]材料辅助表!I$44&amp;"],["&amp;VLOOKUP($O116,[2]材料辅助表!$H$27:$O$35,8,FALSE)&amp;","&amp;[2]材料辅助表!J$44&amp;"],["&amp;VLOOKUP($P116,[2]材料辅助表!$H$27:$P$35,7,FALSE)&amp;","&amp;[2]材料辅助表!K$44&amp;"]]"</f>
        <v>[[301707,8],[301704,10],[301703,10],[301602,5]]</v>
      </c>
      <c r="AB116" t="str">
        <f>"[["&amp;VLOOKUP($Q116,[2]材料辅助表!$H$27:$P$35,9,FALSE)&amp;","&amp;[2]材料辅助表!L$45&amp;"],["&amp;VLOOKUP($N116,[2]材料辅助表!$H$27:$P$35,9,FALSE)&amp;","&amp;[2]材料辅助表!I$45&amp;"],["&amp;VLOOKUP($O116,[2]材料辅助表!$H$27:$P$35,9,FALSE)&amp;","&amp;[2]材料辅助表!J$45&amp;"],["&amp;VLOOKUP($P116,[2]材料辅助表!$H$27:$P$35,8,FALSE)&amp;","&amp;[2]材料辅助表!K$45&amp;"]]"</f>
        <v>[[301807,10],[301804,15],[301803,15],[301702,8]]</v>
      </c>
      <c r="AC116" t="str">
        <f>"[["&amp;VLOOKUP($Q116,[2]材料辅助表!$H$27:$Q$35,10,FALSE)&amp;","&amp;[2]材料辅助表!L$46&amp;"],["&amp;VLOOKUP($N116,[2]材料辅助表!$H$27:$Q$35,10,FALSE)&amp;","&amp;[2]材料辅助表!I$46&amp;"],["&amp;VLOOKUP($O116,[2]材料辅助表!$H$27:$Q$35,10,FALSE)&amp;","&amp;[2]材料辅助表!J$46&amp;"],["&amp;VLOOKUP($P116,[2]材料辅助表!$H$27:$Q$35,9,FALSE)&amp;","&amp;[2]材料辅助表!K$46&amp;"]]"</f>
        <v>[[301907,12],[301904,18],[301903,18],[301802,10]]</v>
      </c>
      <c r="AD116" t="str">
        <f>"[["&amp;VLOOKUP($Q116,[2]材料辅助表!$H$27:$R$35,11,FALSE)&amp;","&amp;[2]材料辅助表!L$47&amp;"],["&amp;VLOOKUP($N116,[2]材料辅助表!$H$27:$R$35,11,FALSE)&amp;","&amp;[2]材料辅助表!I$47&amp;"],["&amp;VLOOKUP($O116,[2]材料辅助表!$H$27:$R$35,11,FALSE)&amp;","&amp;[2]材料辅助表!J$47&amp;"],["&amp;VLOOKUP($P116,[2]材料辅助表!$H$27:$R$35,10,FALSE)&amp;","&amp;[2]材料辅助表!K$47&amp;"]]"</f>
        <v>[[302007,15],[302004,25],[302003,25],[301902,12]]</v>
      </c>
      <c r="AE116" t="str">
        <f>"[["&amp;VLOOKUP($Q116,[2]材料辅助表!$H$27:$S$35,12,FALSE)&amp;","&amp;[2]材料辅助表!L$48&amp;"],["&amp;VLOOKUP($N116,[2]材料辅助表!$H$27:$S$35,12,FALSE)&amp;","&amp;[2]材料辅助表!I$48&amp;"],["&amp;VLOOKUP($O116,[2]材料辅助表!$H$27:$S$35,12,FALSE)&amp;","&amp;[2]材料辅助表!J$48&amp;"],["&amp;VLOOKUP($P116,[2]材料辅助表!$H$27:$S$35,11,FALSE)&amp;","&amp;[2]材料辅助表!K$48&amp;"]]"</f>
        <v>[[302107,18],[302104,30],[302103,30],[302002,15]]</v>
      </c>
      <c r="AF116" t="str">
        <f>"[["&amp;VLOOKUP($Q116,[2]材料辅助表!$H$27:$V$35,13,FALSE)&amp;","&amp;[2]材料辅助表!L$49&amp;"],["&amp;VLOOKUP($N116,[2]材料辅助表!$H$27:$V$35,13,FALSE)&amp;","&amp;[2]材料辅助表!I$49&amp;"],["&amp;VLOOKUP($O116,[2]材料辅助表!$H$27:$V$35,13,FALSE)&amp;","&amp;[2]材料辅助表!J$49&amp;"],["&amp;VLOOKUP($P116,[2]材料辅助表!$H$27:$V$35,12,FALSE)&amp;","&amp;[2]材料辅助表!K$49&amp;"]]"</f>
        <v>[[302207,21],[302204,35],[302203,35],[302102,18]]</v>
      </c>
      <c r="AG116" t="str">
        <f>"[["&amp;VLOOKUP($Q116,[2]材料辅助表!$H$27:$V$35,14,FALSE)&amp;","&amp;[2]材料辅助表!L$50&amp;"],["&amp;VLOOKUP($N116,[2]材料辅助表!$H$27:$V$35,14,FALSE)&amp;","&amp;[2]材料辅助表!I$50&amp;"],["&amp;VLOOKUP($O116,[2]材料辅助表!$H$27:$V$35,14,FALSE)&amp;","&amp;[2]材料辅助表!J$50&amp;"],["&amp;VLOOKUP($P116,[2]材料辅助表!$H$27:$V$35,13,FALSE)&amp;","&amp;[2]材料辅助表!K$50&amp;"]]"</f>
        <v>[[302307,24],[302304,40],[302303,40],[302202,25]]</v>
      </c>
      <c r="AH116" t="str">
        <f>"[["&amp;VLOOKUP($Q116,[2]材料辅助表!$H$27:$V$35,15,FALSE)&amp;","&amp;[2]材料辅助表!L$51&amp;"],["&amp;VLOOKUP($N116,[2]材料辅助表!$H$27:$V$35,15,FALSE)&amp;","&amp;[2]材料辅助表!I$51&amp;"],["&amp;VLOOKUP($O116,[2]材料辅助表!$H$27:$V$35,15,FALSE)&amp;","&amp;[2]材料辅助表!J$51&amp;"],["&amp;VLOOKUP($P116,[2]材料辅助表!$H$27:$V$35,14,FALSE)&amp;","&amp;[2]材料辅助表!K$51&amp;"]]"</f>
        <v>[[302407,27],[302404,45],[302403,45],[302302,30]]</v>
      </c>
      <c r="AI116" s="158" t="s">
        <v>15838</v>
      </c>
      <c r="AJ116" s="263" t="s">
        <v>11978</v>
      </c>
      <c r="AK116" s="263" t="s">
        <v>11978</v>
      </c>
      <c r="AL116" s="263" t="s">
        <v>11978</v>
      </c>
    </row>
    <row r="117" spans="1:38" ht="15" thickBot="1">
      <c r="A117">
        <v>4044</v>
      </c>
      <c r="B117" s="259" t="s">
        <v>16052</v>
      </c>
      <c r="C117" s="55" t="s">
        <v>16046</v>
      </c>
      <c r="D117" t="str">
        <f t="shared" si="2"/>
        <v>e_4044</v>
      </c>
      <c r="E117" t="s">
        <v>16053</v>
      </c>
      <c r="F117" t="str">
        <f t="shared" si="3"/>
        <v>NAME_4044</v>
      </c>
      <c r="G117" t="s">
        <v>11979</v>
      </c>
      <c r="H117">
        <v>6</v>
      </c>
      <c r="I117">
        <f>VLOOKUP(C117,'[2]怪兽属性表（不能直接调整）'!$A$2:$E$37,VLOOKUP([2]equipment!G117,[2]材料辅助表!$I$13:$K$16,3,FALSE),FALSE)</f>
        <v>252.3</v>
      </c>
      <c r="J117" t="str">
        <f>"["&amp;I117*[2]材料辅助表!$S$5&amp;","&amp;I117*[2]材料辅助表!$S$6&amp;","&amp;I117*[2]材料辅助表!$S$7&amp;","&amp;I117*[2]材料辅助表!$S$8&amp;","&amp;I117*[2]材料辅助表!$S$9&amp;","&amp;I117*[2]材料辅助表!$S$10&amp;","&amp;I117*[2]材料辅助表!$S$11&amp;","&amp;I117*[2]材料辅助表!$S$12&amp;","&amp;I117*[2]材料辅助表!$S$13&amp;","&amp;I117*[2]材料辅助表!$S$14&amp;","&amp;I117*[2]材料辅助表!$S$15&amp;","&amp;I117*[2]材料辅助表!$S$16&amp;","&amp;I117*[2]材料辅助表!$S$17&amp;","&amp;I117*[2]材料辅助表!$S$18&amp;","&amp;I117*[2]材料辅助表!$S$19&amp;"]"</f>
        <v>[75.69,88.305,100.92,113.535,126.15,138.765,151.38,163.995,176.61,189.225,201.84,214.455,227.07,239.685,252.3]</v>
      </c>
      <c r="K117">
        <v>7</v>
      </c>
      <c r="L117">
        <f>VLOOKUP(C117,'[2]怪兽属性表（不能直接调整）'!$A$2:$E$37,4,FALSE)</f>
        <v>6</v>
      </c>
      <c r="M117" t="str">
        <f>"["&amp;L117*[2]材料辅助表!$U$5&amp;","&amp;L117*[2]材料辅助表!$U$6&amp;","&amp;L117*[2]材料辅助表!$U$7&amp;","&amp;L117*[2]材料辅助表!$U$8&amp;","&amp;L117*[2]材料辅助表!$U$9&amp;","&amp;L117*[2]材料辅助表!$U$10&amp;","&amp;L117*[2]材料辅助表!$U$11&amp;","&amp;L117*[2]材料辅助表!$U$12&amp;","&amp;L117*[2]材料辅助表!$U$13&amp;","&amp;L117*[2]材料辅助表!$U$14&amp;","&amp;L117*[2]材料辅助表!$U$15&amp;","&amp;L117*[2]材料辅助表!$U$16&amp;","&amp;L117*[2]材料辅助表!$U$17&amp;","&amp;L117*[2]材料辅助表!$U$18&amp;","&amp;L117*[2]材料辅助表!$U$19&amp;"]"</f>
        <v>[0.9,1.05,1.2,1.35,1.5,1.65,1.8,1.95,2.1,2.25,2.4,2.55,2.7,2.85,3]</v>
      </c>
      <c r="N117" s="266">
        <v>5</v>
      </c>
      <c r="O117" s="267">
        <v>2</v>
      </c>
      <c r="P117" s="268">
        <v>1</v>
      </c>
      <c r="Q117" t="s">
        <v>15792</v>
      </c>
      <c r="R117" t="str">
        <f>"["&amp;VLOOKUP(AJ117,[2]特殊属性调整!$B$18:$D$25,3,FALSE)&amp;","&amp;VLOOKUP(AJ117,[2]特殊属性调整!$B$18:$D$25,2,FALSE)&amp;"]"</f>
        <v>[5,3]</v>
      </c>
      <c r="S117" t="str">
        <f>"["&amp;VLOOKUP(AL115,[2]特殊属性调整!$B$18:$D$25,3,FALSE)&amp;","&amp;VLOOKUP(AL115,[2]特殊属性调整!$B$18:$D$25,2,FALSE)*1.5&amp;"]"</f>
        <v>[5,4.5]</v>
      </c>
      <c r="T117" t="str">
        <f>"["&amp;VLOOKUP(AL117,[2]特殊属性调整!$B$18:$D$25,3,FALSE)&amp;","&amp;VLOOKUP(AL117,[2]特殊属性调整!$B$18:$D$25,2,FALSE)*2&amp;"]"</f>
        <v>[5,6]</v>
      </c>
      <c r="U117" t="str">
        <f>"[["&amp;VLOOKUP($N117,[2]材料辅助表!$H$27:$L$35,2,FALSE)&amp;","&amp;[2]材料辅助表!I$38&amp;"]]"</f>
        <v>[[301105,1]]</v>
      </c>
      <c r="V117" t="str">
        <f>"[["&amp;VLOOKUP($N117,[2]材料辅助表!$H$27:$L$35,3,FALSE)&amp;","&amp;[2]材料辅助表!I$39&amp;"]]"</f>
        <v>[[301205,3]]</v>
      </c>
      <c r="W117" t="str">
        <f>"[["&amp;VLOOKUP($Q117,[2]材料辅助表!$H$27:$L$35,4,FALSE)&amp;","&amp;[2]材料辅助表!L$40&amp;"],["&amp;VLOOKUP($N117,[2]材料辅助表!$H$27:$L$35,4,FALSE)&amp;","&amp;[2]材料辅助表!I$40&amp;"]]"</f>
        <v>[[301307,1],[301305,5]]</v>
      </c>
      <c r="X117" t="str">
        <f>"[["&amp;VLOOKUP($Q117,[2]材料辅助表!$H$27:$L$35,5,FALSE)&amp;","&amp;[2]材料辅助表!L$41&amp;"],["&amp;VLOOKUP($N117,[2]材料辅助表!$H$27:$L$35,5,FALSE)&amp;","&amp;[2]材料辅助表!I$41&amp;"]]"</f>
        <v>[[301407,2],[301405,8]]</v>
      </c>
      <c r="Y117" t="str">
        <f>"[["&amp;VLOOKUP($Q117,[2]材料辅助表!$H$27:$M$35,6,FALSE)&amp;","&amp;[2]材料辅助表!L$42&amp;"],["&amp;VLOOKUP($N117,[2]材料辅助表!$H$27:$M$35,6,FALSE)&amp;","&amp;[2]材料辅助表!I$42&amp;"],["&amp;VLOOKUP($O117,[2]材料辅助表!$H$27:$M$35,5,FALSE)&amp;","&amp;[2]材料辅助表!J$42&amp;"]]"</f>
        <v>[[301507,3],[301505,10],[301402,3]]</v>
      </c>
      <c r="Z117" t="str">
        <f>"[["&amp;VLOOKUP($Q117,[2]材料辅助表!$H$27:$N$35,7,FALSE)&amp;","&amp;[2]材料辅助表!L$43&amp;"],["&amp;VLOOKUP($N117,[2]材料辅助表!$H$27:$N$35,7,FALSE)&amp;","&amp;[2]材料辅助表!I$43&amp;"],["&amp;VLOOKUP($O117,[2]材料辅助表!$H$27:$N$35,6,FALSE)&amp;","&amp;[2]材料辅助表!J$43&amp;"]]"</f>
        <v>[[301607,5],[301605,15],[301502,5]]</v>
      </c>
      <c r="AA117" t="str">
        <f>"[["&amp;VLOOKUP($Q117,[2]材料辅助表!$H$27:$O$35,8,FALSE)&amp;","&amp;[2]材料辅助表!L$44&amp;"],["&amp;VLOOKUP($N117,[2]材料辅助表!$H$27:$O$35,8,FALSE)&amp;","&amp;[2]材料辅助表!I$44&amp;"],["&amp;VLOOKUP($O117,[2]材料辅助表!$H$27:$O$35,8,FALSE)&amp;","&amp;[2]材料辅助表!J$44&amp;"],["&amp;VLOOKUP($P117,[2]材料辅助表!$H$27:$P$35,7,FALSE)&amp;","&amp;[2]材料辅助表!K$44&amp;"]]"</f>
        <v>[[301707,8],[301705,10],[301702,10],[301601,5]]</v>
      </c>
      <c r="AB117" t="str">
        <f>"[["&amp;VLOOKUP($Q117,[2]材料辅助表!$H$27:$P$35,9,FALSE)&amp;","&amp;[2]材料辅助表!L$45&amp;"],["&amp;VLOOKUP($N117,[2]材料辅助表!$H$27:$P$35,9,FALSE)&amp;","&amp;[2]材料辅助表!I$45&amp;"],["&amp;VLOOKUP($O117,[2]材料辅助表!$H$27:$P$35,9,FALSE)&amp;","&amp;[2]材料辅助表!J$45&amp;"],["&amp;VLOOKUP($P117,[2]材料辅助表!$H$27:$P$35,8,FALSE)&amp;","&amp;[2]材料辅助表!K$45&amp;"]]"</f>
        <v>[[301807,10],[301805,15],[301802,15],[301701,8]]</v>
      </c>
      <c r="AC117" t="str">
        <f>"[["&amp;VLOOKUP($Q117,[2]材料辅助表!$H$27:$Q$35,10,FALSE)&amp;","&amp;[2]材料辅助表!L$46&amp;"],["&amp;VLOOKUP($N117,[2]材料辅助表!$H$27:$Q$35,10,FALSE)&amp;","&amp;[2]材料辅助表!I$46&amp;"],["&amp;VLOOKUP($O117,[2]材料辅助表!$H$27:$Q$35,10,FALSE)&amp;","&amp;[2]材料辅助表!J$46&amp;"],["&amp;VLOOKUP($P117,[2]材料辅助表!$H$27:$Q$35,9,FALSE)&amp;","&amp;[2]材料辅助表!K$46&amp;"]]"</f>
        <v>[[301907,12],[301905,18],[301902,18],[301801,10]]</v>
      </c>
      <c r="AD117" t="str">
        <f>"[["&amp;VLOOKUP($Q117,[2]材料辅助表!$H$27:$R$35,11,FALSE)&amp;","&amp;[2]材料辅助表!L$47&amp;"],["&amp;VLOOKUP($N117,[2]材料辅助表!$H$27:$R$35,11,FALSE)&amp;","&amp;[2]材料辅助表!I$47&amp;"],["&amp;VLOOKUP($O117,[2]材料辅助表!$H$27:$R$35,11,FALSE)&amp;","&amp;[2]材料辅助表!J$47&amp;"],["&amp;VLOOKUP($P117,[2]材料辅助表!$H$27:$R$35,10,FALSE)&amp;","&amp;[2]材料辅助表!K$47&amp;"]]"</f>
        <v>[[302007,15],[302005,25],[302002,25],[301901,12]]</v>
      </c>
      <c r="AE117" t="str">
        <f>"[["&amp;VLOOKUP($Q117,[2]材料辅助表!$H$27:$S$35,12,FALSE)&amp;","&amp;[2]材料辅助表!L$48&amp;"],["&amp;VLOOKUP($N117,[2]材料辅助表!$H$27:$S$35,12,FALSE)&amp;","&amp;[2]材料辅助表!I$48&amp;"],["&amp;VLOOKUP($O117,[2]材料辅助表!$H$27:$S$35,12,FALSE)&amp;","&amp;[2]材料辅助表!J$48&amp;"],["&amp;VLOOKUP($P117,[2]材料辅助表!$H$27:$S$35,11,FALSE)&amp;","&amp;[2]材料辅助表!K$48&amp;"]]"</f>
        <v>[[302107,18],[302105,30],[302102,30],[302001,15]]</v>
      </c>
      <c r="AF117" t="str">
        <f>"[["&amp;VLOOKUP($Q117,[2]材料辅助表!$H$27:$V$35,13,FALSE)&amp;","&amp;[2]材料辅助表!L$49&amp;"],["&amp;VLOOKUP($N117,[2]材料辅助表!$H$27:$V$35,13,FALSE)&amp;","&amp;[2]材料辅助表!I$49&amp;"],["&amp;VLOOKUP($O117,[2]材料辅助表!$H$27:$V$35,13,FALSE)&amp;","&amp;[2]材料辅助表!J$49&amp;"],["&amp;VLOOKUP($P117,[2]材料辅助表!$H$27:$V$35,12,FALSE)&amp;","&amp;[2]材料辅助表!K$49&amp;"]]"</f>
        <v>[[302207,21],[302205,35],[302202,35],[302101,18]]</v>
      </c>
      <c r="AG117" t="str">
        <f>"[["&amp;VLOOKUP($Q117,[2]材料辅助表!$H$27:$V$35,14,FALSE)&amp;","&amp;[2]材料辅助表!L$50&amp;"],["&amp;VLOOKUP($N117,[2]材料辅助表!$H$27:$V$35,14,FALSE)&amp;","&amp;[2]材料辅助表!I$50&amp;"],["&amp;VLOOKUP($O117,[2]材料辅助表!$H$27:$V$35,14,FALSE)&amp;","&amp;[2]材料辅助表!J$50&amp;"],["&amp;VLOOKUP($P117,[2]材料辅助表!$H$27:$V$35,13,FALSE)&amp;","&amp;[2]材料辅助表!K$50&amp;"]]"</f>
        <v>[[302307,24],[302305,40],[302302,40],[302201,25]]</v>
      </c>
      <c r="AH117" t="str">
        <f>"[["&amp;VLOOKUP($Q117,[2]材料辅助表!$H$27:$V$35,15,FALSE)&amp;","&amp;[2]材料辅助表!L$51&amp;"],["&amp;VLOOKUP($N117,[2]材料辅助表!$H$27:$V$35,15,FALSE)&amp;","&amp;[2]材料辅助表!I$51&amp;"],["&amp;VLOOKUP($O117,[2]材料辅助表!$H$27:$V$35,15,FALSE)&amp;","&amp;[2]材料辅助表!J$51&amp;"],["&amp;VLOOKUP($P117,[2]材料辅助表!$H$27:$V$35,14,FALSE)&amp;","&amp;[2]材料辅助表!K$51&amp;"]]"</f>
        <v>[[302407,27],[302405,45],[302402,45],[302301,30]]</v>
      </c>
      <c r="AI117" s="276" t="s">
        <v>15841</v>
      </c>
      <c r="AJ117" s="263" t="s">
        <v>11979</v>
      </c>
      <c r="AK117" s="263" t="s">
        <v>11979</v>
      </c>
      <c r="AL117" s="263" t="s">
        <v>11979</v>
      </c>
    </row>
    <row r="118" spans="1:38" ht="15" thickBot="1">
      <c r="A118">
        <v>4051</v>
      </c>
      <c r="B118" s="259" t="s">
        <v>16054</v>
      </c>
      <c r="C118" s="55" t="s">
        <v>16055</v>
      </c>
      <c r="D118" t="str">
        <f t="shared" si="2"/>
        <v>e_4051</v>
      </c>
      <c r="E118" s="165" t="s">
        <v>16056</v>
      </c>
      <c r="F118" t="str">
        <f t="shared" si="3"/>
        <v>NAME_4051</v>
      </c>
      <c r="G118" t="s">
        <v>11978</v>
      </c>
      <c r="H118">
        <v>3</v>
      </c>
      <c r="I118">
        <f>VLOOKUP(C118,'[2]怪兽属性表（不能直接调整）'!$A$2:$E$37,VLOOKUP([2]equipment!G118,[2]材料辅助表!$I$13:$K$16,3,FALSE),FALSE)</f>
        <v>79.2</v>
      </c>
      <c r="J118" t="str">
        <f>"["&amp;I118*[2]材料辅助表!$S$5&amp;","&amp;I118*[2]材料辅助表!$S$6&amp;","&amp;I118*[2]材料辅助表!$S$7&amp;","&amp;I118*[2]材料辅助表!$S$8&amp;","&amp;I118*[2]材料辅助表!$S$9&amp;","&amp;I118*[2]材料辅助表!$S$10&amp;","&amp;I118*[2]材料辅助表!$S$11&amp;","&amp;I118*[2]材料辅助表!$S$12&amp;","&amp;I118*[2]材料辅助表!$S$13&amp;","&amp;I118*[2]材料辅助表!$S$14&amp;","&amp;I118*[2]材料辅助表!$S$15&amp;","&amp;I118*[2]材料辅助表!$S$16&amp;","&amp;I118*[2]材料辅助表!$S$17&amp;","&amp;I118*[2]材料辅助表!$S$18&amp;","&amp;I118*[2]材料辅助表!$S$19&amp;"]"</f>
        <v>[23.76,27.72,31.68,35.64,39.6,43.56,47.52,51.48,55.44,59.4,63.36,67.32,71.28,75.24,79.2]</v>
      </c>
      <c r="K118">
        <v>7</v>
      </c>
      <c r="L118">
        <f>VLOOKUP(C118,'[2]怪兽属性表（不能直接调整）'!$A$2:$E$37,4,FALSE)</f>
        <v>1.2</v>
      </c>
      <c r="M118" t="str">
        <f>"["&amp;L118*[2]材料辅助表!$U$5&amp;","&amp;L118*[2]材料辅助表!$U$6&amp;","&amp;L118*[2]材料辅助表!$U$7&amp;","&amp;L118*[2]材料辅助表!$U$8&amp;","&amp;L118*[2]材料辅助表!$U$9&amp;","&amp;L118*[2]材料辅助表!$U$10&amp;","&amp;L118*[2]材料辅助表!$U$11&amp;","&amp;L118*[2]材料辅助表!$U$12&amp;","&amp;L118*[2]材料辅助表!$U$13&amp;","&amp;L118*[2]材料辅助表!$U$14&amp;","&amp;L118*[2]材料辅助表!$U$15&amp;","&amp;L118*[2]材料辅助表!$U$16&amp;","&amp;L118*[2]材料辅助表!$U$17&amp;","&amp;L118*[2]材料辅助表!$U$18&amp;","&amp;L118*[2]材料辅助表!$U$19&amp;"]"</f>
        <v>[0.18,0.21,0.24,0.27,0.3,0.33,0.36,0.39,0.42,0.45,0.48,0.51,0.54,0.57,0.6]</v>
      </c>
      <c r="N118" s="260">
        <v>1</v>
      </c>
      <c r="O118" s="261">
        <v>2</v>
      </c>
      <c r="P118" s="262">
        <v>3</v>
      </c>
      <c r="Q118" t="s">
        <v>15792</v>
      </c>
      <c r="R118" t="str">
        <f>"["&amp;VLOOKUP(AJ118,[2]特殊属性调整!$B$18:$D$25,3,FALSE)&amp;","&amp;VLOOKUP(AJ118,[2]特殊属性调整!$B$18:$D$25,2,FALSE)&amp;"]"</f>
        <v>[2,3]</v>
      </c>
      <c r="S118" t="str">
        <f>"["&amp;VLOOKUP(AL121,[2]特殊属性调整!$B$18:$D$25,3,FALSE)&amp;","&amp;VLOOKUP(AL121,[2]特殊属性调整!$B$18:$D$25,2,FALSE)*1.5&amp;"]"</f>
        <v>[5,4.5]</v>
      </c>
      <c r="T118" t="str">
        <f>"["&amp;VLOOKUP(AL118,[2]特殊属性调整!$B$18:$D$25,3,FALSE)&amp;","&amp;VLOOKUP(AL118,[2]特殊属性调整!$B$18:$D$25,2,FALSE)*2&amp;"]"</f>
        <v>[2,6]</v>
      </c>
      <c r="U118" t="str">
        <f>"[["&amp;VLOOKUP($N118,[2]材料辅助表!$H$27:$L$35,2,FALSE)&amp;","&amp;[2]材料辅助表!I$38&amp;"]]"</f>
        <v>[[301101,1]]</v>
      </c>
      <c r="V118" t="str">
        <f>"[["&amp;VLOOKUP($N118,[2]材料辅助表!$H$27:$L$35,3,FALSE)&amp;","&amp;[2]材料辅助表!I$39&amp;"]]"</f>
        <v>[[301201,3]]</v>
      </c>
      <c r="W118" t="str">
        <f>"[["&amp;VLOOKUP($Q118,[2]材料辅助表!$H$27:$L$35,4,FALSE)&amp;","&amp;[2]材料辅助表!L$40&amp;"],["&amp;VLOOKUP($N118,[2]材料辅助表!$H$27:$L$35,4,FALSE)&amp;","&amp;[2]材料辅助表!I$40&amp;"]]"</f>
        <v>[[301307,1],[301301,5]]</v>
      </c>
      <c r="X118" t="str">
        <f>"[["&amp;VLOOKUP($Q118,[2]材料辅助表!$H$27:$L$35,5,FALSE)&amp;","&amp;[2]材料辅助表!L$41&amp;"],["&amp;VLOOKUP($N118,[2]材料辅助表!$H$27:$L$35,5,FALSE)&amp;","&amp;[2]材料辅助表!I$41&amp;"]]"</f>
        <v>[[301407,2],[301401,8]]</v>
      </c>
      <c r="Y118" t="str">
        <f>"[["&amp;VLOOKUP($Q118,[2]材料辅助表!$H$27:$M$35,6,FALSE)&amp;","&amp;[2]材料辅助表!L$42&amp;"],["&amp;VLOOKUP($N118,[2]材料辅助表!$H$27:$M$35,6,FALSE)&amp;","&amp;[2]材料辅助表!I$42&amp;"],["&amp;VLOOKUP($O118,[2]材料辅助表!$H$27:$M$35,5,FALSE)&amp;","&amp;[2]材料辅助表!J$42&amp;"]]"</f>
        <v>[[301507,3],[301501,10],[301402,3]]</v>
      </c>
      <c r="Z118" t="str">
        <f>"[["&amp;VLOOKUP($Q118,[2]材料辅助表!$H$27:$N$35,7,FALSE)&amp;","&amp;[2]材料辅助表!L$43&amp;"],["&amp;VLOOKUP($N118,[2]材料辅助表!$H$27:$N$35,7,FALSE)&amp;","&amp;[2]材料辅助表!I$43&amp;"],["&amp;VLOOKUP($O118,[2]材料辅助表!$H$27:$N$35,6,FALSE)&amp;","&amp;[2]材料辅助表!J$43&amp;"]]"</f>
        <v>[[301607,5],[301601,15],[301502,5]]</v>
      </c>
      <c r="AA118" t="str">
        <f>"[["&amp;VLOOKUP($Q118,[2]材料辅助表!$H$27:$O$35,8,FALSE)&amp;","&amp;[2]材料辅助表!L$44&amp;"],["&amp;VLOOKUP($N118,[2]材料辅助表!$H$27:$O$35,8,FALSE)&amp;","&amp;[2]材料辅助表!I$44&amp;"],["&amp;VLOOKUP($O118,[2]材料辅助表!$H$27:$O$35,8,FALSE)&amp;","&amp;[2]材料辅助表!J$44&amp;"],["&amp;VLOOKUP($P118,[2]材料辅助表!$H$27:$P$35,7,FALSE)&amp;","&amp;[2]材料辅助表!K$44&amp;"]]"</f>
        <v>[[301707,8],[301701,10],[301702,10],[301603,5]]</v>
      </c>
      <c r="AB118" t="str">
        <f>"[["&amp;VLOOKUP($Q118,[2]材料辅助表!$H$27:$P$35,9,FALSE)&amp;","&amp;[2]材料辅助表!L$45&amp;"],["&amp;VLOOKUP($N118,[2]材料辅助表!$H$27:$P$35,9,FALSE)&amp;","&amp;[2]材料辅助表!I$45&amp;"],["&amp;VLOOKUP($O118,[2]材料辅助表!$H$27:$P$35,9,FALSE)&amp;","&amp;[2]材料辅助表!J$45&amp;"],["&amp;VLOOKUP($P118,[2]材料辅助表!$H$27:$P$35,8,FALSE)&amp;","&amp;[2]材料辅助表!K$45&amp;"]]"</f>
        <v>[[301807,10],[301801,15],[301802,15],[301703,8]]</v>
      </c>
      <c r="AC118" t="str">
        <f>"[["&amp;VLOOKUP($Q118,[2]材料辅助表!$H$27:$Q$35,10,FALSE)&amp;","&amp;[2]材料辅助表!L$46&amp;"],["&amp;VLOOKUP($N118,[2]材料辅助表!$H$27:$Q$35,10,FALSE)&amp;","&amp;[2]材料辅助表!I$46&amp;"],["&amp;VLOOKUP($O118,[2]材料辅助表!$H$27:$Q$35,10,FALSE)&amp;","&amp;[2]材料辅助表!J$46&amp;"],["&amp;VLOOKUP($P118,[2]材料辅助表!$H$27:$Q$35,9,FALSE)&amp;","&amp;[2]材料辅助表!K$46&amp;"]]"</f>
        <v>[[301907,12],[301901,18],[301902,18],[301803,10]]</v>
      </c>
      <c r="AD118" t="str">
        <f>"[["&amp;VLOOKUP($Q118,[2]材料辅助表!$H$27:$R$35,11,FALSE)&amp;","&amp;[2]材料辅助表!L$47&amp;"],["&amp;VLOOKUP($N118,[2]材料辅助表!$H$27:$R$35,11,FALSE)&amp;","&amp;[2]材料辅助表!I$47&amp;"],["&amp;VLOOKUP($O118,[2]材料辅助表!$H$27:$R$35,11,FALSE)&amp;","&amp;[2]材料辅助表!J$47&amp;"],["&amp;VLOOKUP($P118,[2]材料辅助表!$H$27:$R$35,10,FALSE)&amp;","&amp;[2]材料辅助表!K$47&amp;"]]"</f>
        <v>[[302007,15],[302001,25],[302002,25],[301903,12]]</v>
      </c>
      <c r="AE118" t="str">
        <f>"[["&amp;VLOOKUP($Q118,[2]材料辅助表!$H$27:$S$35,12,FALSE)&amp;","&amp;[2]材料辅助表!L$48&amp;"],["&amp;VLOOKUP($N118,[2]材料辅助表!$H$27:$S$35,12,FALSE)&amp;","&amp;[2]材料辅助表!I$48&amp;"],["&amp;VLOOKUP($O118,[2]材料辅助表!$H$27:$S$35,12,FALSE)&amp;","&amp;[2]材料辅助表!J$48&amp;"],["&amp;VLOOKUP($P118,[2]材料辅助表!$H$27:$S$35,11,FALSE)&amp;","&amp;[2]材料辅助表!K$48&amp;"]]"</f>
        <v>[[302107,18],[302101,30],[302102,30],[302003,15]]</v>
      </c>
      <c r="AF118" t="str">
        <f>"[["&amp;VLOOKUP($Q118,[2]材料辅助表!$H$27:$V$35,13,FALSE)&amp;","&amp;[2]材料辅助表!L$49&amp;"],["&amp;VLOOKUP($N118,[2]材料辅助表!$H$27:$V$35,13,FALSE)&amp;","&amp;[2]材料辅助表!I$49&amp;"],["&amp;VLOOKUP($O118,[2]材料辅助表!$H$27:$V$35,13,FALSE)&amp;","&amp;[2]材料辅助表!J$49&amp;"],["&amp;VLOOKUP($P118,[2]材料辅助表!$H$27:$V$35,12,FALSE)&amp;","&amp;[2]材料辅助表!K$49&amp;"]]"</f>
        <v>[[302207,21],[302201,35],[302202,35],[302103,18]]</v>
      </c>
      <c r="AG118" t="str">
        <f>"[["&amp;VLOOKUP($Q118,[2]材料辅助表!$H$27:$V$35,14,FALSE)&amp;","&amp;[2]材料辅助表!L$50&amp;"],["&amp;VLOOKUP($N118,[2]材料辅助表!$H$27:$V$35,14,FALSE)&amp;","&amp;[2]材料辅助表!I$50&amp;"],["&amp;VLOOKUP($O118,[2]材料辅助表!$H$27:$V$35,14,FALSE)&amp;","&amp;[2]材料辅助表!J$50&amp;"],["&amp;VLOOKUP($P118,[2]材料辅助表!$H$27:$V$35,13,FALSE)&amp;","&amp;[2]材料辅助表!K$50&amp;"]]"</f>
        <v>[[302307,24],[302301,40],[302302,40],[302203,25]]</v>
      </c>
      <c r="AH118" t="str">
        <f>"[["&amp;VLOOKUP($Q118,[2]材料辅助表!$H$27:$V$35,15,FALSE)&amp;","&amp;[2]材料辅助表!L$51&amp;"],["&amp;VLOOKUP($N118,[2]材料辅助表!$H$27:$V$35,15,FALSE)&amp;","&amp;[2]材料辅助表!I$51&amp;"],["&amp;VLOOKUP($O118,[2]材料辅助表!$H$27:$V$35,15,FALSE)&amp;","&amp;[2]材料辅助表!J$51&amp;"],["&amp;VLOOKUP($P118,[2]材料辅助表!$H$27:$V$35,14,FALSE)&amp;","&amp;[2]材料辅助表!K$51&amp;"]]"</f>
        <v>[[302407,27],[302401,45],[302402,45],[302303,30]]</v>
      </c>
      <c r="AI118" s="261" t="s">
        <v>15845</v>
      </c>
      <c r="AJ118" s="263" t="s">
        <v>11978</v>
      </c>
      <c r="AK118" s="263" t="s">
        <v>11978</v>
      </c>
      <c r="AL118" s="263" t="s">
        <v>11978</v>
      </c>
    </row>
    <row r="119" spans="1:38" ht="15" thickBot="1">
      <c r="A119">
        <v>4052</v>
      </c>
      <c r="B119" s="259" t="s">
        <v>16057</v>
      </c>
      <c r="C119" s="55" t="s">
        <v>16055</v>
      </c>
      <c r="D119" t="str">
        <f t="shared" si="2"/>
        <v>e_4052</v>
      </c>
      <c r="E119" t="s">
        <v>16058</v>
      </c>
      <c r="F119" t="str">
        <f t="shared" si="3"/>
        <v>NAME_4052</v>
      </c>
      <c r="G119" t="s">
        <v>11979</v>
      </c>
      <c r="H119">
        <v>6</v>
      </c>
      <c r="I119">
        <f>VLOOKUP(C119,'[2]怪兽属性表（不能直接调整）'!$A$2:$E$37,VLOOKUP([2]equipment!G119,[2]材料辅助表!$I$13:$K$16,3,FALSE),FALSE)</f>
        <v>497.8</v>
      </c>
      <c r="J119" t="str">
        <f>"["&amp;I119*[2]材料辅助表!$S$5&amp;","&amp;I119*[2]材料辅助表!$S$6&amp;","&amp;I119*[2]材料辅助表!$S$7&amp;","&amp;I119*[2]材料辅助表!$S$8&amp;","&amp;I119*[2]材料辅助表!$S$9&amp;","&amp;I119*[2]材料辅助表!$S$10&amp;","&amp;I119*[2]材料辅助表!$S$11&amp;","&amp;I119*[2]材料辅助表!$S$12&amp;","&amp;I119*[2]材料辅助表!$S$13&amp;","&amp;I119*[2]材料辅助表!$S$14&amp;","&amp;I119*[2]材料辅助表!$S$15&amp;","&amp;I119*[2]材料辅助表!$S$16&amp;","&amp;I119*[2]材料辅助表!$S$17&amp;","&amp;I119*[2]材料辅助表!$S$18&amp;","&amp;I119*[2]材料辅助表!$S$19&amp;"]"</f>
        <v>[149.34,174.23,199.12,224.01,248.9,273.79,298.68,323.57,348.46,373.35,398.24,423.13,448.02,472.91,497.8]</v>
      </c>
      <c r="K119">
        <v>7</v>
      </c>
      <c r="L119">
        <f>VLOOKUP(C119,'[2]怪兽属性表（不能直接调整）'!$A$2:$E$37,4,FALSE)</f>
        <v>1.2</v>
      </c>
      <c r="M119" t="str">
        <f>"["&amp;L119*[2]材料辅助表!$U$5&amp;","&amp;L119*[2]材料辅助表!$U$6&amp;","&amp;L119*[2]材料辅助表!$U$7&amp;","&amp;L119*[2]材料辅助表!$U$8&amp;","&amp;L119*[2]材料辅助表!$U$9&amp;","&amp;L119*[2]材料辅助表!$U$10&amp;","&amp;L119*[2]材料辅助表!$U$11&amp;","&amp;L119*[2]材料辅助表!$U$12&amp;","&amp;L119*[2]材料辅助表!$U$13&amp;","&amp;L119*[2]材料辅助表!$U$14&amp;","&amp;L119*[2]材料辅助表!$U$15&amp;","&amp;L119*[2]材料辅助表!$U$16&amp;","&amp;L119*[2]材料辅助表!$U$17&amp;","&amp;L119*[2]材料辅助表!$U$18&amp;","&amp;L119*[2]材料辅助表!$U$19&amp;"]"</f>
        <v>[0.18,0.21,0.24,0.27,0.3,0.33,0.36,0.39,0.42,0.45,0.48,0.51,0.54,0.57,0.6]</v>
      </c>
      <c r="N119" s="264">
        <v>2</v>
      </c>
      <c r="O119" s="202">
        <v>4</v>
      </c>
      <c r="P119" s="265">
        <v>1</v>
      </c>
      <c r="Q119" t="s">
        <v>15792</v>
      </c>
      <c r="R119" t="str">
        <f>"["&amp;VLOOKUP(AJ119,[2]特殊属性调整!$B$18:$D$25,3,FALSE)&amp;","&amp;VLOOKUP(AJ119,[2]特殊属性调整!$B$18:$D$25,2,FALSE)&amp;"]"</f>
        <v>[5,3]</v>
      </c>
      <c r="S119" t="str">
        <f>"["&amp;VLOOKUP(AK119,[2]特殊属性调整!$B$18:$D$25,3,FALSE)&amp;","&amp;VLOOKUP(AK119,[2]特殊属性调整!$B$18:$D$25,2,FALSE)*1.5&amp;"]"</f>
        <v>[5,4.5]</v>
      </c>
      <c r="T119" t="str">
        <f>"["&amp;VLOOKUP(AL120,[2]特殊属性调整!$B$18:$D$25,3,FALSE)&amp;","&amp;VLOOKUP(AL120,[2]特殊属性调整!$B$18:$D$25,2,FALSE)*2&amp;"]"</f>
        <v>[2,6]</v>
      </c>
      <c r="U119" t="str">
        <f>"[["&amp;VLOOKUP($N119,[2]材料辅助表!$H$27:$L$35,2,FALSE)&amp;","&amp;[2]材料辅助表!I$38&amp;"]]"</f>
        <v>[[301102,1]]</v>
      </c>
      <c r="V119" t="str">
        <f>"[["&amp;VLOOKUP($N119,[2]材料辅助表!$H$27:$L$35,3,FALSE)&amp;","&amp;[2]材料辅助表!I$39&amp;"]]"</f>
        <v>[[301202,3]]</v>
      </c>
      <c r="W119" t="str">
        <f>"[["&amp;VLOOKUP($Q119,[2]材料辅助表!$H$27:$L$35,4,FALSE)&amp;","&amp;[2]材料辅助表!L$40&amp;"],["&amp;VLOOKUP($N119,[2]材料辅助表!$H$27:$L$35,4,FALSE)&amp;","&amp;[2]材料辅助表!I$40&amp;"]]"</f>
        <v>[[301307,1],[301302,5]]</v>
      </c>
      <c r="X119" t="str">
        <f>"[["&amp;VLOOKUP($Q119,[2]材料辅助表!$H$27:$L$35,5,FALSE)&amp;","&amp;[2]材料辅助表!L$41&amp;"],["&amp;VLOOKUP($N119,[2]材料辅助表!$H$27:$L$35,5,FALSE)&amp;","&amp;[2]材料辅助表!I$41&amp;"]]"</f>
        <v>[[301407,2],[301402,8]]</v>
      </c>
      <c r="Y119" t="str">
        <f>"[["&amp;VLOOKUP($Q119,[2]材料辅助表!$H$27:$M$35,6,FALSE)&amp;","&amp;[2]材料辅助表!L$42&amp;"],["&amp;VLOOKUP($N119,[2]材料辅助表!$H$27:$M$35,6,FALSE)&amp;","&amp;[2]材料辅助表!I$42&amp;"],["&amp;VLOOKUP($O119,[2]材料辅助表!$H$27:$M$35,5,FALSE)&amp;","&amp;[2]材料辅助表!J$42&amp;"]]"</f>
        <v>[[301507,3],[301502,10],[301404,3]]</v>
      </c>
      <c r="Z119" t="str">
        <f>"[["&amp;VLOOKUP($Q119,[2]材料辅助表!$H$27:$N$35,7,FALSE)&amp;","&amp;[2]材料辅助表!L$43&amp;"],["&amp;VLOOKUP($N119,[2]材料辅助表!$H$27:$N$35,7,FALSE)&amp;","&amp;[2]材料辅助表!I$43&amp;"],["&amp;VLOOKUP($O119,[2]材料辅助表!$H$27:$N$35,6,FALSE)&amp;","&amp;[2]材料辅助表!J$43&amp;"]]"</f>
        <v>[[301607,5],[301602,15],[301504,5]]</v>
      </c>
      <c r="AA119" t="str">
        <f>"[["&amp;VLOOKUP($Q119,[2]材料辅助表!$H$27:$O$35,8,FALSE)&amp;","&amp;[2]材料辅助表!L$44&amp;"],["&amp;VLOOKUP($N119,[2]材料辅助表!$H$27:$O$35,8,FALSE)&amp;","&amp;[2]材料辅助表!I$44&amp;"],["&amp;VLOOKUP($O119,[2]材料辅助表!$H$27:$O$35,8,FALSE)&amp;","&amp;[2]材料辅助表!J$44&amp;"],["&amp;VLOOKUP($P119,[2]材料辅助表!$H$27:$P$35,7,FALSE)&amp;","&amp;[2]材料辅助表!K$44&amp;"]]"</f>
        <v>[[301707,8],[301702,10],[301704,10],[301601,5]]</v>
      </c>
      <c r="AB119" t="str">
        <f>"[["&amp;VLOOKUP($Q119,[2]材料辅助表!$H$27:$P$35,9,FALSE)&amp;","&amp;[2]材料辅助表!L$45&amp;"],["&amp;VLOOKUP($N119,[2]材料辅助表!$H$27:$P$35,9,FALSE)&amp;","&amp;[2]材料辅助表!I$45&amp;"],["&amp;VLOOKUP($O119,[2]材料辅助表!$H$27:$P$35,9,FALSE)&amp;","&amp;[2]材料辅助表!J$45&amp;"],["&amp;VLOOKUP($P119,[2]材料辅助表!$H$27:$P$35,8,FALSE)&amp;","&amp;[2]材料辅助表!K$45&amp;"]]"</f>
        <v>[[301807,10],[301802,15],[301804,15],[301701,8]]</v>
      </c>
      <c r="AC119" t="str">
        <f>"[["&amp;VLOOKUP($Q119,[2]材料辅助表!$H$27:$Q$35,10,FALSE)&amp;","&amp;[2]材料辅助表!L$46&amp;"],["&amp;VLOOKUP($N119,[2]材料辅助表!$H$27:$Q$35,10,FALSE)&amp;","&amp;[2]材料辅助表!I$46&amp;"],["&amp;VLOOKUP($O119,[2]材料辅助表!$H$27:$Q$35,10,FALSE)&amp;","&amp;[2]材料辅助表!J$46&amp;"],["&amp;VLOOKUP($P119,[2]材料辅助表!$H$27:$Q$35,9,FALSE)&amp;","&amp;[2]材料辅助表!K$46&amp;"]]"</f>
        <v>[[301907,12],[301902,18],[301904,18],[301801,10]]</v>
      </c>
      <c r="AD119" t="str">
        <f>"[["&amp;VLOOKUP($Q119,[2]材料辅助表!$H$27:$R$35,11,FALSE)&amp;","&amp;[2]材料辅助表!L$47&amp;"],["&amp;VLOOKUP($N119,[2]材料辅助表!$H$27:$R$35,11,FALSE)&amp;","&amp;[2]材料辅助表!I$47&amp;"],["&amp;VLOOKUP($O119,[2]材料辅助表!$H$27:$R$35,11,FALSE)&amp;","&amp;[2]材料辅助表!J$47&amp;"],["&amp;VLOOKUP($P119,[2]材料辅助表!$H$27:$R$35,10,FALSE)&amp;","&amp;[2]材料辅助表!K$47&amp;"]]"</f>
        <v>[[302007,15],[302002,25],[302004,25],[301901,12]]</v>
      </c>
      <c r="AE119" t="str">
        <f>"[["&amp;VLOOKUP($Q119,[2]材料辅助表!$H$27:$S$35,12,FALSE)&amp;","&amp;[2]材料辅助表!L$48&amp;"],["&amp;VLOOKUP($N119,[2]材料辅助表!$H$27:$S$35,12,FALSE)&amp;","&amp;[2]材料辅助表!I$48&amp;"],["&amp;VLOOKUP($O119,[2]材料辅助表!$H$27:$S$35,12,FALSE)&amp;","&amp;[2]材料辅助表!J$48&amp;"],["&amp;VLOOKUP($P119,[2]材料辅助表!$H$27:$S$35,11,FALSE)&amp;","&amp;[2]材料辅助表!K$48&amp;"]]"</f>
        <v>[[302107,18],[302102,30],[302104,30],[302001,15]]</v>
      </c>
      <c r="AF119" t="str">
        <f>"[["&amp;VLOOKUP($Q119,[2]材料辅助表!$H$27:$V$35,13,FALSE)&amp;","&amp;[2]材料辅助表!L$49&amp;"],["&amp;VLOOKUP($N119,[2]材料辅助表!$H$27:$V$35,13,FALSE)&amp;","&amp;[2]材料辅助表!I$49&amp;"],["&amp;VLOOKUP($O119,[2]材料辅助表!$H$27:$V$35,13,FALSE)&amp;","&amp;[2]材料辅助表!J$49&amp;"],["&amp;VLOOKUP($P119,[2]材料辅助表!$H$27:$V$35,12,FALSE)&amp;","&amp;[2]材料辅助表!K$49&amp;"]]"</f>
        <v>[[302207,21],[302202,35],[302204,35],[302101,18]]</v>
      </c>
      <c r="AG119" t="str">
        <f>"[["&amp;VLOOKUP($Q119,[2]材料辅助表!$H$27:$V$35,14,FALSE)&amp;","&amp;[2]材料辅助表!L$50&amp;"],["&amp;VLOOKUP($N119,[2]材料辅助表!$H$27:$V$35,14,FALSE)&amp;","&amp;[2]材料辅助表!I$50&amp;"],["&amp;VLOOKUP($O119,[2]材料辅助表!$H$27:$V$35,14,FALSE)&amp;","&amp;[2]材料辅助表!J$50&amp;"],["&amp;VLOOKUP($P119,[2]材料辅助表!$H$27:$V$35,13,FALSE)&amp;","&amp;[2]材料辅助表!K$50&amp;"]]"</f>
        <v>[[302307,24],[302302,40],[302304,40],[302201,25]]</v>
      </c>
      <c r="AH119" t="str">
        <f>"[["&amp;VLOOKUP($Q119,[2]材料辅助表!$H$27:$V$35,15,FALSE)&amp;","&amp;[2]材料辅助表!L$51&amp;"],["&amp;VLOOKUP($N119,[2]材料辅助表!$H$27:$V$35,15,FALSE)&amp;","&amp;[2]材料辅助表!I$51&amp;"],["&amp;VLOOKUP($O119,[2]材料辅助表!$H$27:$V$35,15,FALSE)&amp;","&amp;[2]材料辅助表!J$51&amp;"],["&amp;VLOOKUP($P119,[2]材料辅助表!$H$27:$V$35,14,FALSE)&amp;","&amp;[2]材料辅助表!K$51&amp;"]]"</f>
        <v>[[302407,27],[302402,45],[302404,45],[302301,30]]</v>
      </c>
      <c r="AI119" s="202" t="s">
        <v>15848</v>
      </c>
      <c r="AJ119" s="263" t="s">
        <v>11979</v>
      </c>
      <c r="AK119" s="263" t="s">
        <v>11979</v>
      </c>
      <c r="AL119" s="263" t="s">
        <v>11979</v>
      </c>
    </row>
    <row r="120" spans="1:38" ht="15" thickBot="1">
      <c r="A120">
        <v>4053</v>
      </c>
      <c r="B120" s="259" t="s">
        <v>16059</v>
      </c>
      <c r="C120" s="55" t="s">
        <v>16055</v>
      </c>
      <c r="D120" t="str">
        <f t="shared" si="2"/>
        <v>e_4053</v>
      </c>
      <c r="E120" s="165" t="s">
        <v>16060</v>
      </c>
      <c r="F120" t="str">
        <f t="shared" si="3"/>
        <v>NAME_4053</v>
      </c>
      <c r="G120" t="s">
        <v>11978</v>
      </c>
      <c r="H120">
        <v>3</v>
      </c>
      <c r="I120">
        <f>VLOOKUP(C120,'[2]怪兽属性表（不能直接调整）'!$A$2:$E$37,VLOOKUP([2]equipment!G120,[2]材料辅助表!$I$13:$K$16,3,FALSE),FALSE)</f>
        <v>79.2</v>
      </c>
      <c r="J120" t="str">
        <f>"["&amp;I120*[2]材料辅助表!$S$5&amp;","&amp;I120*[2]材料辅助表!$S$6&amp;","&amp;I120*[2]材料辅助表!$S$7&amp;","&amp;I120*[2]材料辅助表!$S$8&amp;","&amp;I120*[2]材料辅助表!$S$9&amp;","&amp;I120*[2]材料辅助表!$S$10&amp;","&amp;I120*[2]材料辅助表!$S$11&amp;","&amp;I120*[2]材料辅助表!$S$12&amp;","&amp;I120*[2]材料辅助表!$S$13&amp;","&amp;I120*[2]材料辅助表!$S$14&amp;","&amp;I120*[2]材料辅助表!$S$15&amp;","&amp;I120*[2]材料辅助表!$S$16&amp;","&amp;I120*[2]材料辅助表!$S$17&amp;","&amp;I120*[2]材料辅助表!$S$18&amp;","&amp;I120*[2]材料辅助表!$S$19&amp;"]"</f>
        <v>[23.76,27.72,31.68,35.64,39.6,43.56,47.52,51.48,55.44,59.4,63.36,67.32,71.28,75.24,79.2]</v>
      </c>
      <c r="K120">
        <v>7</v>
      </c>
      <c r="L120">
        <f>VLOOKUP(C120,'[2]怪兽属性表（不能直接调整）'!$A$2:$E$37,4,FALSE)</f>
        <v>1.2</v>
      </c>
      <c r="M120" t="str">
        <f>"["&amp;L120*[2]材料辅助表!$U$5&amp;","&amp;L120*[2]材料辅助表!$U$6&amp;","&amp;L120*[2]材料辅助表!$U$7&amp;","&amp;L120*[2]材料辅助表!$U$8&amp;","&amp;L120*[2]材料辅助表!$U$9&amp;","&amp;L120*[2]材料辅助表!$U$10&amp;","&amp;L120*[2]材料辅助表!$U$11&amp;","&amp;L120*[2]材料辅助表!$U$12&amp;","&amp;L120*[2]材料辅助表!$U$13&amp;","&amp;L120*[2]材料辅助表!$U$14&amp;","&amp;L120*[2]材料辅助表!$U$15&amp;","&amp;L120*[2]材料辅助表!$U$16&amp;","&amp;L120*[2]材料辅助表!$U$17&amp;","&amp;L120*[2]材料辅助表!$U$18&amp;","&amp;L120*[2]材料辅助表!$U$19&amp;"]"</f>
        <v>[0.18,0.21,0.24,0.27,0.3,0.33,0.36,0.39,0.42,0.45,0.48,0.51,0.54,0.57,0.6]</v>
      </c>
      <c r="N120" s="264">
        <v>3</v>
      </c>
      <c r="O120" s="202">
        <v>1</v>
      </c>
      <c r="P120" s="265">
        <v>2</v>
      </c>
      <c r="Q120" t="s">
        <v>15792</v>
      </c>
      <c r="R120" t="str">
        <f>"["&amp;VLOOKUP(AJ120,[2]特殊属性调整!$B$18:$D$25,3,FALSE)&amp;","&amp;VLOOKUP(AJ120,[2]特殊属性调整!$B$18:$D$25,2,FALSE)&amp;"]"</f>
        <v>[2,3]</v>
      </c>
      <c r="S120" t="str">
        <f>"["&amp;VLOOKUP(AK120,[2]特殊属性调整!$B$18:$D$25,3,FALSE)&amp;","&amp;VLOOKUP(AK120,[2]特殊属性调整!$B$18:$D$25,2,FALSE)*1.5&amp;"]"</f>
        <v>[2,4.5]</v>
      </c>
      <c r="T120" t="str">
        <f>"["&amp;VLOOKUP(AL119,[2]特殊属性调整!$B$18:$D$25,3,FALSE)&amp;","&amp;VLOOKUP(AL119,[2]特殊属性调整!$B$18:$D$25,2,FALSE)*2&amp;"]"</f>
        <v>[5,6]</v>
      </c>
      <c r="U120" t="str">
        <f>"[["&amp;VLOOKUP($N120,[2]材料辅助表!$H$27:$L$35,2,FALSE)&amp;","&amp;[2]材料辅助表!I$38&amp;"]]"</f>
        <v>[[301103,1]]</v>
      </c>
      <c r="V120" t="str">
        <f>"[["&amp;VLOOKUP($N120,[2]材料辅助表!$H$27:$L$35,3,FALSE)&amp;","&amp;[2]材料辅助表!I$39&amp;"]]"</f>
        <v>[[301203,3]]</v>
      </c>
      <c r="W120" t="str">
        <f>"[["&amp;VLOOKUP($Q120,[2]材料辅助表!$H$27:$L$35,4,FALSE)&amp;","&amp;[2]材料辅助表!L$40&amp;"],["&amp;VLOOKUP($N120,[2]材料辅助表!$H$27:$L$35,4,FALSE)&amp;","&amp;[2]材料辅助表!I$40&amp;"]]"</f>
        <v>[[301307,1],[301303,5]]</v>
      </c>
      <c r="X120" t="str">
        <f>"[["&amp;VLOOKUP($Q120,[2]材料辅助表!$H$27:$L$35,5,FALSE)&amp;","&amp;[2]材料辅助表!L$41&amp;"],["&amp;VLOOKUP($N120,[2]材料辅助表!$H$27:$L$35,5,FALSE)&amp;","&amp;[2]材料辅助表!I$41&amp;"]]"</f>
        <v>[[301407,2],[301403,8]]</v>
      </c>
      <c r="Y120" t="str">
        <f>"[["&amp;VLOOKUP($Q120,[2]材料辅助表!$H$27:$M$35,6,FALSE)&amp;","&amp;[2]材料辅助表!L$42&amp;"],["&amp;VLOOKUP($N120,[2]材料辅助表!$H$27:$M$35,6,FALSE)&amp;","&amp;[2]材料辅助表!I$42&amp;"],["&amp;VLOOKUP($O120,[2]材料辅助表!$H$27:$M$35,5,FALSE)&amp;","&amp;[2]材料辅助表!J$42&amp;"]]"</f>
        <v>[[301507,3],[301503,10],[301401,3]]</v>
      </c>
      <c r="Z120" t="str">
        <f>"[["&amp;VLOOKUP($Q120,[2]材料辅助表!$H$27:$N$35,7,FALSE)&amp;","&amp;[2]材料辅助表!L$43&amp;"],["&amp;VLOOKUP($N120,[2]材料辅助表!$H$27:$N$35,7,FALSE)&amp;","&amp;[2]材料辅助表!I$43&amp;"],["&amp;VLOOKUP($O120,[2]材料辅助表!$H$27:$N$35,6,FALSE)&amp;","&amp;[2]材料辅助表!J$43&amp;"]]"</f>
        <v>[[301607,5],[301603,15],[301501,5]]</v>
      </c>
      <c r="AA120" t="str">
        <f>"[["&amp;VLOOKUP($Q120,[2]材料辅助表!$H$27:$O$35,8,FALSE)&amp;","&amp;[2]材料辅助表!L$44&amp;"],["&amp;VLOOKUP($N120,[2]材料辅助表!$H$27:$O$35,8,FALSE)&amp;","&amp;[2]材料辅助表!I$44&amp;"],["&amp;VLOOKUP($O120,[2]材料辅助表!$H$27:$O$35,8,FALSE)&amp;","&amp;[2]材料辅助表!J$44&amp;"],["&amp;VLOOKUP($P120,[2]材料辅助表!$H$27:$P$35,7,FALSE)&amp;","&amp;[2]材料辅助表!K$44&amp;"]]"</f>
        <v>[[301707,8],[301703,10],[301701,10],[301602,5]]</v>
      </c>
      <c r="AB120" t="str">
        <f>"[["&amp;VLOOKUP($Q120,[2]材料辅助表!$H$27:$P$35,9,FALSE)&amp;","&amp;[2]材料辅助表!L$45&amp;"],["&amp;VLOOKUP($N120,[2]材料辅助表!$H$27:$P$35,9,FALSE)&amp;","&amp;[2]材料辅助表!I$45&amp;"],["&amp;VLOOKUP($O120,[2]材料辅助表!$H$27:$P$35,9,FALSE)&amp;","&amp;[2]材料辅助表!J$45&amp;"],["&amp;VLOOKUP($P120,[2]材料辅助表!$H$27:$P$35,8,FALSE)&amp;","&amp;[2]材料辅助表!K$45&amp;"]]"</f>
        <v>[[301807,10],[301803,15],[301801,15],[301702,8]]</v>
      </c>
      <c r="AC120" t="str">
        <f>"[["&amp;VLOOKUP($Q120,[2]材料辅助表!$H$27:$Q$35,10,FALSE)&amp;","&amp;[2]材料辅助表!L$46&amp;"],["&amp;VLOOKUP($N120,[2]材料辅助表!$H$27:$Q$35,10,FALSE)&amp;","&amp;[2]材料辅助表!I$46&amp;"],["&amp;VLOOKUP($O120,[2]材料辅助表!$H$27:$Q$35,10,FALSE)&amp;","&amp;[2]材料辅助表!J$46&amp;"],["&amp;VLOOKUP($P120,[2]材料辅助表!$H$27:$Q$35,9,FALSE)&amp;","&amp;[2]材料辅助表!K$46&amp;"]]"</f>
        <v>[[301907,12],[301903,18],[301901,18],[301802,10]]</v>
      </c>
      <c r="AD120" t="str">
        <f>"[["&amp;VLOOKUP($Q120,[2]材料辅助表!$H$27:$R$35,11,FALSE)&amp;","&amp;[2]材料辅助表!L$47&amp;"],["&amp;VLOOKUP($N120,[2]材料辅助表!$H$27:$R$35,11,FALSE)&amp;","&amp;[2]材料辅助表!I$47&amp;"],["&amp;VLOOKUP($O120,[2]材料辅助表!$H$27:$R$35,11,FALSE)&amp;","&amp;[2]材料辅助表!J$47&amp;"],["&amp;VLOOKUP($P120,[2]材料辅助表!$H$27:$R$35,10,FALSE)&amp;","&amp;[2]材料辅助表!K$47&amp;"]]"</f>
        <v>[[302007,15],[302003,25],[302001,25],[301902,12]]</v>
      </c>
      <c r="AE120" t="str">
        <f>"[["&amp;VLOOKUP($Q120,[2]材料辅助表!$H$27:$S$35,12,FALSE)&amp;","&amp;[2]材料辅助表!L$48&amp;"],["&amp;VLOOKUP($N120,[2]材料辅助表!$H$27:$S$35,12,FALSE)&amp;","&amp;[2]材料辅助表!I$48&amp;"],["&amp;VLOOKUP($O120,[2]材料辅助表!$H$27:$S$35,12,FALSE)&amp;","&amp;[2]材料辅助表!J$48&amp;"],["&amp;VLOOKUP($P120,[2]材料辅助表!$H$27:$S$35,11,FALSE)&amp;","&amp;[2]材料辅助表!K$48&amp;"]]"</f>
        <v>[[302107,18],[302103,30],[302101,30],[302002,15]]</v>
      </c>
      <c r="AF120" t="str">
        <f>"[["&amp;VLOOKUP($Q120,[2]材料辅助表!$H$27:$V$35,13,FALSE)&amp;","&amp;[2]材料辅助表!L$49&amp;"],["&amp;VLOOKUP($N120,[2]材料辅助表!$H$27:$V$35,13,FALSE)&amp;","&amp;[2]材料辅助表!I$49&amp;"],["&amp;VLOOKUP($O120,[2]材料辅助表!$H$27:$V$35,13,FALSE)&amp;","&amp;[2]材料辅助表!J$49&amp;"],["&amp;VLOOKUP($P120,[2]材料辅助表!$H$27:$V$35,12,FALSE)&amp;","&amp;[2]材料辅助表!K$49&amp;"]]"</f>
        <v>[[302207,21],[302203,35],[302201,35],[302102,18]]</v>
      </c>
      <c r="AG120" t="str">
        <f>"[["&amp;VLOOKUP($Q120,[2]材料辅助表!$H$27:$V$35,14,FALSE)&amp;","&amp;[2]材料辅助表!L$50&amp;"],["&amp;VLOOKUP($N120,[2]材料辅助表!$H$27:$V$35,14,FALSE)&amp;","&amp;[2]材料辅助表!I$50&amp;"],["&amp;VLOOKUP($O120,[2]材料辅助表!$H$27:$V$35,14,FALSE)&amp;","&amp;[2]材料辅助表!J$50&amp;"],["&amp;VLOOKUP($P120,[2]材料辅助表!$H$27:$V$35,13,FALSE)&amp;","&amp;[2]材料辅助表!K$50&amp;"]]"</f>
        <v>[[302307,24],[302303,40],[302301,40],[302202,25]]</v>
      </c>
      <c r="AH120" t="str">
        <f>"[["&amp;VLOOKUP($Q120,[2]材料辅助表!$H$27:$V$35,15,FALSE)&amp;","&amp;[2]材料辅助表!L$51&amp;"],["&amp;VLOOKUP($N120,[2]材料辅助表!$H$27:$V$35,15,FALSE)&amp;","&amp;[2]材料辅助表!I$51&amp;"],["&amp;VLOOKUP($O120,[2]材料辅助表!$H$27:$V$35,15,FALSE)&amp;","&amp;[2]材料辅助表!J$51&amp;"],["&amp;VLOOKUP($P120,[2]材料辅助表!$H$27:$V$35,14,FALSE)&amp;","&amp;[2]材料辅助表!K$51&amp;"]]"</f>
        <v>[[302407,27],[302403,45],[302401,45],[302302,30]]</v>
      </c>
      <c r="AI120" s="202" t="s">
        <v>15851</v>
      </c>
      <c r="AJ120" s="263" t="s">
        <v>11978</v>
      </c>
      <c r="AK120" s="263" t="s">
        <v>11978</v>
      </c>
      <c r="AL120" s="263" t="s">
        <v>11978</v>
      </c>
    </row>
    <row r="121" spans="1:38" ht="15" thickBot="1">
      <c r="A121">
        <v>4054</v>
      </c>
      <c r="B121" s="259" t="s">
        <v>16061</v>
      </c>
      <c r="C121" s="55" t="s">
        <v>16055</v>
      </c>
      <c r="D121" t="str">
        <f t="shared" si="2"/>
        <v>e_4054</v>
      </c>
      <c r="E121" t="s">
        <v>16062</v>
      </c>
      <c r="F121" t="str">
        <f t="shared" si="3"/>
        <v>NAME_4054</v>
      </c>
      <c r="G121" t="s">
        <v>11979</v>
      </c>
      <c r="H121">
        <v>6</v>
      </c>
      <c r="I121">
        <f>VLOOKUP(C121,'[2]怪兽属性表（不能直接调整）'!$A$2:$E$37,VLOOKUP([2]equipment!G121,[2]材料辅助表!$I$13:$K$16,3,FALSE),FALSE)</f>
        <v>497.8</v>
      </c>
      <c r="J121" t="str">
        <f>"["&amp;I121*[2]材料辅助表!$S$5&amp;","&amp;I121*[2]材料辅助表!$S$6&amp;","&amp;I121*[2]材料辅助表!$S$7&amp;","&amp;I121*[2]材料辅助表!$S$8&amp;","&amp;I121*[2]材料辅助表!$S$9&amp;","&amp;I121*[2]材料辅助表!$S$10&amp;","&amp;I121*[2]材料辅助表!$S$11&amp;","&amp;I121*[2]材料辅助表!$S$12&amp;","&amp;I121*[2]材料辅助表!$S$13&amp;","&amp;I121*[2]材料辅助表!$S$14&amp;","&amp;I121*[2]材料辅助表!$S$15&amp;","&amp;I121*[2]材料辅助表!$S$16&amp;","&amp;I121*[2]材料辅助表!$S$17&amp;","&amp;I121*[2]材料辅助表!$S$18&amp;","&amp;I121*[2]材料辅助表!$S$19&amp;"]"</f>
        <v>[149.34,174.23,199.12,224.01,248.9,273.79,298.68,323.57,348.46,373.35,398.24,423.13,448.02,472.91,497.8]</v>
      </c>
      <c r="K121">
        <v>7</v>
      </c>
      <c r="L121">
        <f>VLOOKUP(C121,'[2]怪兽属性表（不能直接调整）'!$A$2:$E$37,4,FALSE)</f>
        <v>1.2</v>
      </c>
      <c r="M121" t="str">
        <f>"["&amp;L121*[2]材料辅助表!$U$5&amp;","&amp;L121*[2]材料辅助表!$U$6&amp;","&amp;L121*[2]材料辅助表!$U$7&amp;","&amp;L121*[2]材料辅助表!$U$8&amp;","&amp;L121*[2]材料辅助表!$U$9&amp;","&amp;L121*[2]材料辅助表!$U$10&amp;","&amp;L121*[2]材料辅助表!$U$11&amp;","&amp;L121*[2]材料辅助表!$U$12&amp;","&amp;L121*[2]材料辅助表!$U$13&amp;","&amp;L121*[2]材料辅助表!$U$14&amp;","&amp;L121*[2]材料辅助表!$U$15&amp;","&amp;L121*[2]材料辅助表!$U$16&amp;","&amp;L121*[2]材料辅助表!$U$17&amp;","&amp;L121*[2]材料辅助表!$U$18&amp;","&amp;L121*[2]材料辅助表!$U$19&amp;"]"</f>
        <v>[0.18,0.21,0.24,0.27,0.3,0.33,0.36,0.39,0.42,0.45,0.48,0.51,0.54,0.57,0.6]</v>
      </c>
      <c r="N121" s="266">
        <v>5</v>
      </c>
      <c r="O121" s="267">
        <v>3</v>
      </c>
      <c r="P121" s="268">
        <v>4</v>
      </c>
      <c r="Q121" t="s">
        <v>15792</v>
      </c>
      <c r="R121" t="str">
        <f>"["&amp;VLOOKUP(AJ121,[2]特殊属性调整!$B$18:$D$25,3,FALSE)&amp;","&amp;VLOOKUP(AJ121,[2]特殊属性调整!$B$18:$D$25,2,FALSE)&amp;"]"</f>
        <v>[5,3]</v>
      </c>
      <c r="S121" t="str">
        <f>"["&amp;VLOOKUP(AK121,[2]特殊属性调整!$B$18:$D$25,3,FALSE)&amp;","&amp;VLOOKUP(AK121,[2]特殊属性调整!$B$18:$D$25,2,FALSE)*1.5&amp;"]"</f>
        <v>[5,4.5]</v>
      </c>
      <c r="T121" t="str">
        <f>"["&amp;VLOOKUP(AK118,[2]特殊属性调整!$B$18:$D$25,3,FALSE)&amp;","&amp;VLOOKUP(AK118,[2]特殊属性调整!$B$18:$D$25,2,FALSE)*2&amp;"]"</f>
        <v>[2,6]</v>
      </c>
      <c r="U121" t="str">
        <f>"[["&amp;VLOOKUP($N121,[2]材料辅助表!$H$27:$L$35,2,FALSE)&amp;","&amp;[2]材料辅助表!I$38&amp;"]]"</f>
        <v>[[301105,1]]</v>
      </c>
      <c r="V121" t="str">
        <f>"[["&amp;VLOOKUP($N121,[2]材料辅助表!$H$27:$L$35,3,FALSE)&amp;","&amp;[2]材料辅助表!I$39&amp;"]]"</f>
        <v>[[301205,3]]</v>
      </c>
      <c r="W121" t="str">
        <f>"[["&amp;VLOOKUP($Q121,[2]材料辅助表!$H$27:$L$35,4,FALSE)&amp;","&amp;[2]材料辅助表!L$40&amp;"],["&amp;VLOOKUP($N121,[2]材料辅助表!$H$27:$L$35,4,FALSE)&amp;","&amp;[2]材料辅助表!I$40&amp;"]]"</f>
        <v>[[301307,1],[301305,5]]</v>
      </c>
      <c r="X121" t="str">
        <f>"[["&amp;VLOOKUP($Q121,[2]材料辅助表!$H$27:$L$35,5,FALSE)&amp;","&amp;[2]材料辅助表!L$41&amp;"],["&amp;VLOOKUP($N121,[2]材料辅助表!$H$27:$L$35,5,FALSE)&amp;","&amp;[2]材料辅助表!I$41&amp;"]]"</f>
        <v>[[301407,2],[301405,8]]</v>
      </c>
      <c r="Y121" t="str">
        <f>"[["&amp;VLOOKUP($Q121,[2]材料辅助表!$H$27:$M$35,6,FALSE)&amp;","&amp;[2]材料辅助表!L$42&amp;"],["&amp;VLOOKUP($N121,[2]材料辅助表!$H$27:$M$35,6,FALSE)&amp;","&amp;[2]材料辅助表!I$42&amp;"],["&amp;VLOOKUP($O121,[2]材料辅助表!$H$27:$M$35,5,FALSE)&amp;","&amp;[2]材料辅助表!J$42&amp;"]]"</f>
        <v>[[301507,3],[301505,10],[301403,3]]</v>
      </c>
      <c r="Z121" t="str">
        <f>"[["&amp;VLOOKUP($Q121,[2]材料辅助表!$H$27:$N$35,7,FALSE)&amp;","&amp;[2]材料辅助表!L$43&amp;"],["&amp;VLOOKUP($N121,[2]材料辅助表!$H$27:$N$35,7,FALSE)&amp;","&amp;[2]材料辅助表!I$43&amp;"],["&amp;VLOOKUP($O121,[2]材料辅助表!$H$27:$N$35,6,FALSE)&amp;","&amp;[2]材料辅助表!J$43&amp;"]]"</f>
        <v>[[301607,5],[301605,15],[301503,5]]</v>
      </c>
      <c r="AA121" t="str">
        <f>"[["&amp;VLOOKUP($Q121,[2]材料辅助表!$H$27:$O$35,8,FALSE)&amp;","&amp;[2]材料辅助表!L$44&amp;"],["&amp;VLOOKUP($N121,[2]材料辅助表!$H$27:$O$35,8,FALSE)&amp;","&amp;[2]材料辅助表!I$44&amp;"],["&amp;VLOOKUP($O121,[2]材料辅助表!$H$27:$O$35,8,FALSE)&amp;","&amp;[2]材料辅助表!J$44&amp;"],["&amp;VLOOKUP($P121,[2]材料辅助表!$H$27:$P$35,7,FALSE)&amp;","&amp;[2]材料辅助表!K$44&amp;"]]"</f>
        <v>[[301707,8],[301705,10],[301703,10],[301604,5]]</v>
      </c>
      <c r="AB121" t="str">
        <f>"[["&amp;VLOOKUP($Q121,[2]材料辅助表!$H$27:$P$35,9,FALSE)&amp;","&amp;[2]材料辅助表!L$45&amp;"],["&amp;VLOOKUP($N121,[2]材料辅助表!$H$27:$P$35,9,FALSE)&amp;","&amp;[2]材料辅助表!I$45&amp;"],["&amp;VLOOKUP($O121,[2]材料辅助表!$H$27:$P$35,9,FALSE)&amp;","&amp;[2]材料辅助表!J$45&amp;"],["&amp;VLOOKUP($P121,[2]材料辅助表!$H$27:$P$35,8,FALSE)&amp;","&amp;[2]材料辅助表!K$45&amp;"]]"</f>
        <v>[[301807,10],[301805,15],[301803,15],[301704,8]]</v>
      </c>
      <c r="AC121" t="str">
        <f>"[["&amp;VLOOKUP($Q121,[2]材料辅助表!$H$27:$Q$35,10,FALSE)&amp;","&amp;[2]材料辅助表!L$46&amp;"],["&amp;VLOOKUP($N121,[2]材料辅助表!$H$27:$Q$35,10,FALSE)&amp;","&amp;[2]材料辅助表!I$46&amp;"],["&amp;VLOOKUP($O121,[2]材料辅助表!$H$27:$Q$35,10,FALSE)&amp;","&amp;[2]材料辅助表!J$46&amp;"],["&amp;VLOOKUP($P121,[2]材料辅助表!$H$27:$Q$35,9,FALSE)&amp;","&amp;[2]材料辅助表!K$46&amp;"]]"</f>
        <v>[[301907,12],[301905,18],[301903,18],[301804,10]]</v>
      </c>
      <c r="AD121" t="str">
        <f>"[["&amp;VLOOKUP($Q121,[2]材料辅助表!$H$27:$R$35,11,FALSE)&amp;","&amp;[2]材料辅助表!L$47&amp;"],["&amp;VLOOKUP($N121,[2]材料辅助表!$H$27:$R$35,11,FALSE)&amp;","&amp;[2]材料辅助表!I$47&amp;"],["&amp;VLOOKUP($O121,[2]材料辅助表!$H$27:$R$35,11,FALSE)&amp;","&amp;[2]材料辅助表!J$47&amp;"],["&amp;VLOOKUP($P121,[2]材料辅助表!$H$27:$R$35,10,FALSE)&amp;","&amp;[2]材料辅助表!K$47&amp;"]]"</f>
        <v>[[302007,15],[302005,25],[302003,25],[301904,12]]</v>
      </c>
      <c r="AE121" t="str">
        <f>"[["&amp;VLOOKUP($Q121,[2]材料辅助表!$H$27:$S$35,12,FALSE)&amp;","&amp;[2]材料辅助表!L$48&amp;"],["&amp;VLOOKUP($N121,[2]材料辅助表!$H$27:$S$35,12,FALSE)&amp;","&amp;[2]材料辅助表!I$48&amp;"],["&amp;VLOOKUP($O121,[2]材料辅助表!$H$27:$S$35,12,FALSE)&amp;","&amp;[2]材料辅助表!J$48&amp;"],["&amp;VLOOKUP($P121,[2]材料辅助表!$H$27:$S$35,11,FALSE)&amp;","&amp;[2]材料辅助表!K$48&amp;"]]"</f>
        <v>[[302107,18],[302105,30],[302103,30],[302004,15]]</v>
      </c>
      <c r="AF121" t="str">
        <f>"[["&amp;VLOOKUP($Q121,[2]材料辅助表!$H$27:$V$35,13,FALSE)&amp;","&amp;[2]材料辅助表!L$49&amp;"],["&amp;VLOOKUP($N121,[2]材料辅助表!$H$27:$V$35,13,FALSE)&amp;","&amp;[2]材料辅助表!I$49&amp;"],["&amp;VLOOKUP($O121,[2]材料辅助表!$H$27:$V$35,13,FALSE)&amp;","&amp;[2]材料辅助表!J$49&amp;"],["&amp;VLOOKUP($P121,[2]材料辅助表!$H$27:$V$35,12,FALSE)&amp;","&amp;[2]材料辅助表!K$49&amp;"]]"</f>
        <v>[[302207,21],[302205,35],[302203,35],[302104,18]]</v>
      </c>
      <c r="AG121" t="str">
        <f>"[["&amp;VLOOKUP($Q121,[2]材料辅助表!$H$27:$V$35,14,FALSE)&amp;","&amp;[2]材料辅助表!L$50&amp;"],["&amp;VLOOKUP($N121,[2]材料辅助表!$H$27:$V$35,14,FALSE)&amp;","&amp;[2]材料辅助表!I$50&amp;"],["&amp;VLOOKUP($O121,[2]材料辅助表!$H$27:$V$35,14,FALSE)&amp;","&amp;[2]材料辅助表!J$50&amp;"],["&amp;VLOOKUP($P121,[2]材料辅助表!$H$27:$V$35,13,FALSE)&amp;","&amp;[2]材料辅助表!K$50&amp;"]]"</f>
        <v>[[302307,24],[302305,40],[302303,40],[302204,25]]</v>
      </c>
      <c r="AH121" t="str">
        <f>"[["&amp;VLOOKUP($Q121,[2]材料辅助表!$H$27:$V$35,15,FALSE)&amp;","&amp;[2]材料辅助表!L$51&amp;"],["&amp;VLOOKUP($N121,[2]材料辅助表!$H$27:$V$35,15,FALSE)&amp;","&amp;[2]材料辅助表!I$51&amp;"],["&amp;VLOOKUP($O121,[2]材料辅助表!$H$27:$V$35,15,FALSE)&amp;","&amp;[2]材料辅助表!J$51&amp;"],["&amp;VLOOKUP($P121,[2]材料辅助表!$H$27:$V$35,14,FALSE)&amp;","&amp;[2]材料辅助表!K$51&amp;"]]"</f>
        <v>[[302407,27],[302405,45],[302403,45],[302304,30]]</v>
      </c>
      <c r="AI121" s="267" t="s">
        <v>15854</v>
      </c>
      <c r="AJ121" s="263" t="s">
        <v>11979</v>
      </c>
      <c r="AK121" s="263" t="s">
        <v>11979</v>
      </c>
      <c r="AL121" s="263" t="s">
        <v>11979</v>
      </c>
    </row>
    <row r="122" spans="1:38" ht="15" thickBot="1">
      <c r="A122">
        <v>4061</v>
      </c>
      <c r="B122" s="259" t="s">
        <v>16063</v>
      </c>
      <c r="C122" s="55" t="s">
        <v>16064</v>
      </c>
      <c r="D122" t="str">
        <f t="shared" si="2"/>
        <v>e_4061</v>
      </c>
      <c r="E122" t="s">
        <v>16065</v>
      </c>
      <c r="F122" t="str">
        <f t="shared" si="3"/>
        <v>NAME_4061</v>
      </c>
      <c r="G122" t="s">
        <v>11978</v>
      </c>
      <c r="H122">
        <v>3</v>
      </c>
      <c r="I122">
        <f>VLOOKUP(C122,'[2]怪兽属性表（不能直接调整）'!$A$2:$E$37,VLOOKUP([2]equipment!G122,[2]材料辅助表!$I$13:$K$16,3,FALSE),FALSE)</f>
        <v>67.88</v>
      </c>
      <c r="J122" t="str">
        <f>"["&amp;I122*[2]材料辅助表!$S$5&amp;","&amp;I122*[2]材料辅助表!$S$6&amp;","&amp;I122*[2]材料辅助表!$S$7&amp;","&amp;I122*[2]材料辅助表!$S$8&amp;","&amp;I122*[2]材料辅助表!$S$9&amp;","&amp;I122*[2]材料辅助表!$S$10&amp;","&amp;I122*[2]材料辅助表!$S$11&amp;","&amp;I122*[2]材料辅助表!$S$12&amp;","&amp;I122*[2]材料辅助表!$S$13&amp;","&amp;I122*[2]材料辅助表!$S$14&amp;","&amp;I122*[2]材料辅助表!$S$15&amp;","&amp;I122*[2]材料辅助表!$S$16&amp;","&amp;I122*[2]材料辅助表!$S$17&amp;","&amp;I122*[2]材料辅助表!$S$18&amp;","&amp;I122*[2]材料辅助表!$S$19&amp;"]"</f>
        <v>[20.364,23.758,27.152,30.546,33.94,37.334,40.728,44.122,47.516,50.91,54.304,57.698,61.092,64.486,67.88]</v>
      </c>
      <c r="K122">
        <v>7</v>
      </c>
      <c r="L122">
        <f>VLOOKUP(C122,'[2]怪兽属性表（不能直接调整）'!$A$2:$E$37,4,FALSE)</f>
        <v>2.5</v>
      </c>
      <c r="M122" t="str">
        <f>"["&amp;L122*[2]材料辅助表!$U$5&amp;","&amp;L122*[2]材料辅助表!$U$6&amp;","&amp;L122*[2]材料辅助表!$U$7&amp;","&amp;L122*[2]材料辅助表!$U$8&amp;","&amp;L122*[2]材料辅助表!$U$9&amp;","&amp;L122*[2]材料辅助表!$U$10&amp;","&amp;L122*[2]材料辅助表!$U$11&amp;","&amp;L122*[2]材料辅助表!$U$12&amp;","&amp;L122*[2]材料辅助表!$U$13&amp;","&amp;L122*[2]材料辅助表!$U$14&amp;","&amp;L122*[2]材料辅助表!$U$15&amp;","&amp;L122*[2]材料辅助表!$U$16&amp;","&amp;L122*[2]材料辅助表!$U$17&amp;","&amp;L122*[2]材料辅助表!$U$18&amp;","&amp;L122*[2]材料辅助表!$U$19&amp;"]"</f>
        <v>[0.375,0.4375,0.5,0.5625,0.625,0.6875,0.75,0.8125,0.875,0.9375,1,1.0625,1.125,1.1875,1.25]</v>
      </c>
      <c r="N122" s="260">
        <v>1</v>
      </c>
      <c r="O122" s="261">
        <v>2</v>
      </c>
      <c r="P122" s="262">
        <v>4</v>
      </c>
      <c r="Q122" t="s">
        <v>15792</v>
      </c>
      <c r="R122" t="str">
        <f>"["&amp;VLOOKUP(AJ122,[2]特殊属性调整!$B$18:$D$25,3,FALSE)&amp;","&amp;VLOOKUP(AJ122,[2]特殊属性调整!$B$18:$D$25,2,FALSE)&amp;"]"</f>
        <v>[2,3]</v>
      </c>
      <c r="S122" t="str">
        <f>"["&amp;VLOOKUP(AL125,[2]特殊属性调整!$B$18:$D$25,3,FALSE)&amp;","&amp;VLOOKUP(AL125,[2]特殊属性调整!$B$18:$D$25,2,FALSE)*1.5&amp;"]"</f>
        <v>[5,4.5]</v>
      </c>
      <c r="T122" t="str">
        <f>"["&amp;VLOOKUP(AL122,[2]特殊属性调整!$B$18:$D$25,3,FALSE)&amp;","&amp;VLOOKUP(AL122,[2]特殊属性调整!$B$18:$D$25,2,FALSE)*2&amp;"]"</f>
        <v>[2,6]</v>
      </c>
      <c r="U122" t="str">
        <f>"[["&amp;VLOOKUP($N122,[2]材料辅助表!$H$27:$L$35,2,FALSE)&amp;","&amp;[2]材料辅助表!I$38&amp;"]]"</f>
        <v>[[301101,1]]</v>
      </c>
      <c r="V122" t="str">
        <f>"[["&amp;VLOOKUP($N122,[2]材料辅助表!$H$27:$L$35,3,FALSE)&amp;","&amp;[2]材料辅助表!I$39&amp;"]]"</f>
        <v>[[301201,3]]</v>
      </c>
      <c r="W122" t="str">
        <f>"[["&amp;VLOOKUP($Q122,[2]材料辅助表!$H$27:$L$35,4,FALSE)&amp;","&amp;[2]材料辅助表!L$40&amp;"],["&amp;VLOOKUP($N122,[2]材料辅助表!$H$27:$L$35,4,FALSE)&amp;","&amp;[2]材料辅助表!I$40&amp;"]]"</f>
        <v>[[301307,1],[301301,5]]</v>
      </c>
      <c r="X122" t="str">
        <f>"[["&amp;VLOOKUP($Q122,[2]材料辅助表!$H$27:$L$35,5,FALSE)&amp;","&amp;[2]材料辅助表!L$41&amp;"],["&amp;VLOOKUP($N122,[2]材料辅助表!$H$27:$L$35,5,FALSE)&amp;","&amp;[2]材料辅助表!I$41&amp;"]]"</f>
        <v>[[301407,2],[301401,8]]</v>
      </c>
      <c r="Y122" t="str">
        <f>"[["&amp;VLOOKUP($Q122,[2]材料辅助表!$H$27:$M$35,6,FALSE)&amp;","&amp;[2]材料辅助表!L$42&amp;"],["&amp;VLOOKUP($N122,[2]材料辅助表!$H$27:$M$35,6,FALSE)&amp;","&amp;[2]材料辅助表!I$42&amp;"],["&amp;VLOOKUP($O122,[2]材料辅助表!$H$27:$M$35,5,FALSE)&amp;","&amp;[2]材料辅助表!J$42&amp;"]]"</f>
        <v>[[301507,3],[301501,10],[301402,3]]</v>
      </c>
      <c r="Z122" t="str">
        <f>"[["&amp;VLOOKUP($Q122,[2]材料辅助表!$H$27:$N$35,7,FALSE)&amp;","&amp;[2]材料辅助表!L$43&amp;"],["&amp;VLOOKUP($N122,[2]材料辅助表!$H$27:$N$35,7,FALSE)&amp;","&amp;[2]材料辅助表!I$43&amp;"],["&amp;VLOOKUP($O122,[2]材料辅助表!$H$27:$N$35,6,FALSE)&amp;","&amp;[2]材料辅助表!J$43&amp;"]]"</f>
        <v>[[301607,5],[301601,15],[301502,5]]</v>
      </c>
      <c r="AA122" t="str">
        <f>"[["&amp;VLOOKUP($Q122,[2]材料辅助表!$H$27:$O$35,8,FALSE)&amp;","&amp;[2]材料辅助表!L$44&amp;"],["&amp;VLOOKUP($N122,[2]材料辅助表!$H$27:$O$35,8,FALSE)&amp;","&amp;[2]材料辅助表!I$44&amp;"],["&amp;VLOOKUP($O122,[2]材料辅助表!$H$27:$O$35,8,FALSE)&amp;","&amp;[2]材料辅助表!J$44&amp;"],["&amp;VLOOKUP($P122,[2]材料辅助表!$H$27:$P$35,7,FALSE)&amp;","&amp;[2]材料辅助表!K$44&amp;"]]"</f>
        <v>[[301707,8],[301701,10],[301702,10],[301604,5]]</v>
      </c>
      <c r="AB122" t="str">
        <f>"[["&amp;VLOOKUP($Q122,[2]材料辅助表!$H$27:$P$35,9,FALSE)&amp;","&amp;[2]材料辅助表!L$45&amp;"],["&amp;VLOOKUP($N122,[2]材料辅助表!$H$27:$P$35,9,FALSE)&amp;","&amp;[2]材料辅助表!I$45&amp;"],["&amp;VLOOKUP($O122,[2]材料辅助表!$H$27:$P$35,9,FALSE)&amp;","&amp;[2]材料辅助表!J$45&amp;"],["&amp;VLOOKUP($P122,[2]材料辅助表!$H$27:$P$35,8,FALSE)&amp;","&amp;[2]材料辅助表!K$45&amp;"]]"</f>
        <v>[[301807,10],[301801,15],[301802,15],[301704,8]]</v>
      </c>
      <c r="AC122" t="str">
        <f>"[["&amp;VLOOKUP($Q122,[2]材料辅助表!$H$27:$Q$35,10,FALSE)&amp;","&amp;[2]材料辅助表!L$46&amp;"],["&amp;VLOOKUP($N122,[2]材料辅助表!$H$27:$Q$35,10,FALSE)&amp;","&amp;[2]材料辅助表!I$46&amp;"],["&amp;VLOOKUP($O122,[2]材料辅助表!$H$27:$Q$35,10,FALSE)&amp;","&amp;[2]材料辅助表!J$46&amp;"],["&amp;VLOOKUP($P122,[2]材料辅助表!$H$27:$Q$35,9,FALSE)&amp;","&amp;[2]材料辅助表!K$46&amp;"]]"</f>
        <v>[[301907,12],[301901,18],[301902,18],[301804,10]]</v>
      </c>
      <c r="AD122" t="str">
        <f>"[["&amp;VLOOKUP($Q122,[2]材料辅助表!$H$27:$R$35,11,FALSE)&amp;","&amp;[2]材料辅助表!L$47&amp;"],["&amp;VLOOKUP($N122,[2]材料辅助表!$H$27:$R$35,11,FALSE)&amp;","&amp;[2]材料辅助表!I$47&amp;"],["&amp;VLOOKUP($O122,[2]材料辅助表!$H$27:$R$35,11,FALSE)&amp;","&amp;[2]材料辅助表!J$47&amp;"],["&amp;VLOOKUP($P122,[2]材料辅助表!$H$27:$R$35,10,FALSE)&amp;","&amp;[2]材料辅助表!K$47&amp;"]]"</f>
        <v>[[302007,15],[302001,25],[302002,25],[301904,12]]</v>
      </c>
      <c r="AE122" t="str">
        <f>"[["&amp;VLOOKUP($Q122,[2]材料辅助表!$H$27:$S$35,12,FALSE)&amp;","&amp;[2]材料辅助表!L$48&amp;"],["&amp;VLOOKUP($N122,[2]材料辅助表!$H$27:$S$35,12,FALSE)&amp;","&amp;[2]材料辅助表!I$48&amp;"],["&amp;VLOOKUP($O122,[2]材料辅助表!$H$27:$S$35,12,FALSE)&amp;","&amp;[2]材料辅助表!J$48&amp;"],["&amp;VLOOKUP($P122,[2]材料辅助表!$H$27:$S$35,11,FALSE)&amp;","&amp;[2]材料辅助表!K$48&amp;"]]"</f>
        <v>[[302107,18],[302101,30],[302102,30],[302004,15]]</v>
      </c>
      <c r="AF122" t="str">
        <f>"[["&amp;VLOOKUP($Q122,[2]材料辅助表!$H$27:$V$35,13,FALSE)&amp;","&amp;[2]材料辅助表!L$49&amp;"],["&amp;VLOOKUP($N122,[2]材料辅助表!$H$27:$V$35,13,FALSE)&amp;","&amp;[2]材料辅助表!I$49&amp;"],["&amp;VLOOKUP($O122,[2]材料辅助表!$H$27:$V$35,13,FALSE)&amp;","&amp;[2]材料辅助表!J$49&amp;"],["&amp;VLOOKUP($P122,[2]材料辅助表!$H$27:$V$35,12,FALSE)&amp;","&amp;[2]材料辅助表!K$49&amp;"]]"</f>
        <v>[[302207,21],[302201,35],[302202,35],[302104,18]]</v>
      </c>
      <c r="AG122" t="str">
        <f>"[["&amp;VLOOKUP($Q122,[2]材料辅助表!$H$27:$V$35,14,FALSE)&amp;","&amp;[2]材料辅助表!L$50&amp;"],["&amp;VLOOKUP($N122,[2]材料辅助表!$H$27:$V$35,14,FALSE)&amp;","&amp;[2]材料辅助表!I$50&amp;"],["&amp;VLOOKUP($O122,[2]材料辅助表!$H$27:$V$35,14,FALSE)&amp;","&amp;[2]材料辅助表!J$50&amp;"],["&amp;VLOOKUP($P122,[2]材料辅助表!$H$27:$V$35,13,FALSE)&amp;","&amp;[2]材料辅助表!K$50&amp;"]]"</f>
        <v>[[302307,24],[302301,40],[302302,40],[302204,25]]</v>
      </c>
      <c r="AH122" t="str">
        <f>"[["&amp;VLOOKUP($Q122,[2]材料辅助表!$H$27:$V$35,15,FALSE)&amp;","&amp;[2]材料辅助表!L$51&amp;"],["&amp;VLOOKUP($N122,[2]材料辅助表!$H$27:$V$35,15,FALSE)&amp;","&amp;[2]材料辅助表!I$51&amp;"],["&amp;VLOOKUP($O122,[2]材料辅助表!$H$27:$V$35,15,FALSE)&amp;","&amp;[2]材料辅助表!J$51&amp;"],["&amp;VLOOKUP($P122,[2]材料辅助表!$H$27:$V$35,14,FALSE)&amp;","&amp;[2]材料辅助表!K$51&amp;"]]"</f>
        <v>[[302407,27],[302401,45],[302402,45],[302304,30]]</v>
      </c>
      <c r="AI122" s="270" t="s">
        <v>15806</v>
      </c>
      <c r="AJ122" s="263" t="s">
        <v>11978</v>
      </c>
      <c r="AK122" s="263" t="s">
        <v>11978</v>
      </c>
      <c r="AL122" s="263" t="s">
        <v>11978</v>
      </c>
    </row>
    <row r="123" spans="1:38" ht="15" thickBot="1">
      <c r="A123">
        <v>4062</v>
      </c>
      <c r="B123" s="259" t="s">
        <v>16066</v>
      </c>
      <c r="C123" s="55" t="s">
        <v>16064</v>
      </c>
      <c r="D123" t="str">
        <f t="shared" si="2"/>
        <v>e_4062</v>
      </c>
      <c r="E123" t="s">
        <v>16067</v>
      </c>
      <c r="F123" t="str">
        <f t="shared" si="3"/>
        <v>NAME_4062</v>
      </c>
      <c r="G123" t="s">
        <v>11979</v>
      </c>
      <c r="H123">
        <v>6</v>
      </c>
      <c r="I123">
        <f>VLOOKUP(C123,'[2]怪兽属性表（不能直接调整）'!$A$2:$E$37,VLOOKUP([2]equipment!G123,[2]材料辅助表!$I$13:$K$16,3,FALSE),FALSE)</f>
        <v>509.1</v>
      </c>
      <c r="J123" t="str">
        <f>"["&amp;I123*[2]材料辅助表!$S$5&amp;","&amp;I123*[2]材料辅助表!$S$6&amp;","&amp;I123*[2]材料辅助表!$S$7&amp;","&amp;I123*[2]材料辅助表!$S$8&amp;","&amp;I123*[2]材料辅助表!$S$9&amp;","&amp;I123*[2]材料辅助表!$S$10&amp;","&amp;I123*[2]材料辅助表!$S$11&amp;","&amp;I123*[2]材料辅助表!$S$12&amp;","&amp;I123*[2]材料辅助表!$S$13&amp;","&amp;I123*[2]材料辅助表!$S$14&amp;","&amp;I123*[2]材料辅助表!$S$15&amp;","&amp;I123*[2]材料辅助表!$S$16&amp;","&amp;I123*[2]材料辅助表!$S$17&amp;","&amp;I123*[2]材料辅助表!$S$18&amp;","&amp;I123*[2]材料辅助表!$S$19&amp;"]"</f>
        <v>[152.73,178.185,203.64,229.095,254.55,280.005,305.46,330.915,356.37,381.825,407.28,432.735,458.19,483.645,509.1]</v>
      </c>
      <c r="K123">
        <v>7</v>
      </c>
      <c r="L123">
        <f>VLOOKUP(C123,'[2]怪兽属性表（不能直接调整）'!$A$2:$E$37,4,FALSE)</f>
        <v>2.5</v>
      </c>
      <c r="M123" t="str">
        <f>"["&amp;L123*[2]材料辅助表!$U$5&amp;","&amp;L123*[2]材料辅助表!$U$6&amp;","&amp;L123*[2]材料辅助表!$U$7&amp;","&amp;L123*[2]材料辅助表!$U$8&amp;","&amp;L123*[2]材料辅助表!$U$9&amp;","&amp;L123*[2]材料辅助表!$U$10&amp;","&amp;L123*[2]材料辅助表!$U$11&amp;","&amp;L123*[2]材料辅助表!$U$12&amp;","&amp;L123*[2]材料辅助表!$U$13&amp;","&amp;L123*[2]材料辅助表!$U$14&amp;","&amp;L123*[2]材料辅助表!$U$15&amp;","&amp;L123*[2]材料辅助表!$U$16&amp;","&amp;L123*[2]材料辅助表!$U$17&amp;","&amp;L123*[2]材料辅助表!$U$18&amp;","&amp;L123*[2]材料辅助表!$U$19&amp;"]"</f>
        <v>[0.375,0.4375,0.5,0.5625,0.625,0.6875,0.75,0.8125,0.875,0.9375,1,1.0625,1.125,1.1875,1.25]</v>
      </c>
      <c r="N123" s="264">
        <v>2</v>
      </c>
      <c r="O123" s="202">
        <v>1</v>
      </c>
      <c r="P123" s="265">
        <v>3</v>
      </c>
      <c r="Q123" t="s">
        <v>15792</v>
      </c>
      <c r="R123" t="str">
        <f>"["&amp;VLOOKUP(AJ123,[2]特殊属性调整!$B$18:$D$25,3,FALSE)&amp;","&amp;VLOOKUP(AJ123,[2]特殊属性调整!$B$18:$D$25,2,FALSE)&amp;"]"</f>
        <v>[5,3]</v>
      </c>
      <c r="S123" t="str">
        <f>"["&amp;VLOOKUP(AK123,[2]特殊属性调整!$B$18:$D$25,3,FALSE)&amp;","&amp;VLOOKUP(AK123,[2]特殊属性调整!$B$18:$D$25,2,FALSE)*1.5&amp;"]"</f>
        <v>[5,4.5]</v>
      </c>
      <c r="T123" t="str">
        <f>"["&amp;VLOOKUP(AL123,[2]特殊属性调整!$B$18:$D$25,3,FALSE)&amp;","&amp;VLOOKUP(AL123,[2]特殊属性调整!$B$18:$D$25,2,FALSE)*2&amp;"]"</f>
        <v>[5,6]</v>
      </c>
      <c r="U123" t="str">
        <f>"[["&amp;VLOOKUP($N123,[2]材料辅助表!$H$27:$L$35,2,FALSE)&amp;","&amp;[2]材料辅助表!I$38&amp;"]]"</f>
        <v>[[301102,1]]</v>
      </c>
      <c r="V123" t="str">
        <f>"[["&amp;VLOOKUP($N123,[2]材料辅助表!$H$27:$L$35,3,FALSE)&amp;","&amp;[2]材料辅助表!I$39&amp;"]]"</f>
        <v>[[301202,3]]</v>
      </c>
      <c r="W123" t="str">
        <f>"[["&amp;VLOOKUP($Q123,[2]材料辅助表!$H$27:$L$35,4,FALSE)&amp;","&amp;[2]材料辅助表!L$40&amp;"],["&amp;VLOOKUP($N123,[2]材料辅助表!$H$27:$L$35,4,FALSE)&amp;","&amp;[2]材料辅助表!I$40&amp;"]]"</f>
        <v>[[301307,1],[301302,5]]</v>
      </c>
      <c r="X123" t="str">
        <f>"[["&amp;VLOOKUP($Q123,[2]材料辅助表!$H$27:$L$35,5,FALSE)&amp;","&amp;[2]材料辅助表!L$41&amp;"],["&amp;VLOOKUP($N123,[2]材料辅助表!$H$27:$L$35,5,FALSE)&amp;","&amp;[2]材料辅助表!I$41&amp;"]]"</f>
        <v>[[301407,2],[301402,8]]</v>
      </c>
      <c r="Y123" t="str">
        <f>"[["&amp;VLOOKUP($Q123,[2]材料辅助表!$H$27:$M$35,6,FALSE)&amp;","&amp;[2]材料辅助表!L$42&amp;"],["&amp;VLOOKUP($N123,[2]材料辅助表!$H$27:$M$35,6,FALSE)&amp;","&amp;[2]材料辅助表!I$42&amp;"],["&amp;VLOOKUP($O123,[2]材料辅助表!$H$27:$M$35,5,FALSE)&amp;","&amp;[2]材料辅助表!J$42&amp;"]]"</f>
        <v>[[301507,3],[301502,10],[301401,3]]</v>
      </c>
      <c r="Z123" t="str">
        <f>"[["&amp;VLOOKUP($Q123,[2]材料辅助表!$H$27:$N$35,7,FALSE)&amp;","&amp;[2]材料辅助表!L$43&amp;"],["&amp;VLOOKUP($N123,[2]材料辅助表!$H$27:$N$35,7,FALSE)&amp;","&amp;[2]材料辅助表!I$43&amp;"],["&amp;VLOOKUP($O123,[2]材料辅助表!$H$27:$N$35,6,FALSE)&amp;","&amp;[2]材料辅助表!J$43&amp;"]]"</f>
        <v>[[301607,5],[301602,15],[301501,5]]</v>
      </c>
      <c r="AA123" t="str">
        <f>"[["&amp;VLOOKUP($Q123,[2]材料辅助表!$H$27:$O$35,8,FALSE)&amp;","&amp;[2]材料辅助表!L$44&amp;"],["&amp;VLOOKUP($N123,[2]材料辅助表!$H$27:$O$35,8,FALSE)&amp;","&amp;[2]材料辅助表!I$44&amp;"],["&amp;VLOOKUP($O123,[2]材料辅助表!$H$27:$O$35,8,FALSE)&amp;","&amp;[2]材料辅助表!J$44&amp;"],["&amp;VLOOKUP($P123,[2]材料辅助表!$H$27:$P$35,7,FALSE)&amp;","&amp;[2]材料辅助表!K$44&amp;"]]"</f>
        <v>[[301707,8],[301702,10],[301701,10],[301603,5]]</v>
      </c>
      <c r="AB123" t="str">
        <f>"[["&amp;VLOOKUP($Q123,[2]材料辅助表!$H$27:$P$35,9,FALSE)&amp;","&amp;[2]材料辅助表!L$45&amp;"],["&amp;VLOOKUP($N123,[2]材料辅助表!$H$27:$P$35,9,FALSE)&amp;","&amp;[2]材料辅助表!I$45&amp;"],["&amp;VLOOKUP($O123,[2]材料辅助表!$H$27:$P$35,9,FALSE)&amp;","&amp;[2]材料辅助表!J$45&amp;"],["&amp;VLOOKUP($P123,[2]材料辅助表!$H$27:$P$35,8,FALSE)&amp;","&amp;[2]材料辅助表!K$45&amp;"]]"</f>
        <v>[[301807,10],[301802,15],[301801,15],[301703,8]]</v>
      </c>
      <c r="AC123" t="str">
        <f>"[["&amp;VLOOKUP($Q123,[2]材料辅助表!$H$27:$Q$35,10,FALSE)&amp;","&amp;[2]材料辅助表!L$46&amp;"],["&amp;VLOOKUP($N123,[2]材料辅助表!$H$27:$Q$35,10,FALSE)&amp;","&amp;[2]材料辅助表!I$46&amp;"],["&amp;VLOOKUP($O123,[2]材料辅助表!$H$27:$Q$35,10,FALSE)&amp;","&amp;[2]材料辅助表!J$46&amp;"],["&amp;VLOOKUP($P123,[2]材料辅助表!$H$27:$Q$35,9,FALSE)&amp;","&amp;[2]材料辅助表!K$46&amp;"]]"</f>
        <v>[[301907,12],[301902,18],[301901,18],[301803,10]]</v>
      </c>
      <c r="AD123" t="str">
        <f>"[["&amp;VLOOKUP($Q123,[2]材料辅助表!$H$27:$R$35,11,FALSE)&amp;","&amp;[2]材料辅助表!L$47&amp;"],["&amp;VLOOKUP($N123,[2]材料辅助表!$H$27:$R$35,11,FALSE)&amp;","&amp;[2]材料辅助表!I$47&amp;"],["&amp;VLOOKUP($O123,[2]材料辅助表!$H$27:$R$35,11,FALSE)&amp;","&amp;[2]材料辅助表!J$47&amp;"],["&amp;VLOOKUP($P123,[2]材料辅助表!$H$27:$R$35,10,FALSE)&amp;","&amp;[2]材料辅助表!K$47&amp;"]]"</f>
        <v>[[302007,15],[302002,25],[302001,25],[301903,12]]</v>
      </c>
      <c r="AE123" t="str">
        <f>"[["&amp;VLOOKUP($Q123,[2]材料辅助表!$H$27:$S$35,12,FALSE)&amp;","&amp;[2]材料辅助表!L$48&amp;"],["&amp;VLOOKUP($N123,[2]材料辅助表!$H$27:$S$35,12,FALSE)&amp;","&amp;[2]材料辅助表!I$48&amp;"],["&amp;VLOOKUP($O123,[2]材料辅助表!$H$27:$S$35,12,FALSE)&amp;","&amp;[2]材料辅助表!J$48&amp;"],["&amp;VLOOKUP($P123,[2]材料辅助表!$H$27:$S$35,11,FALSE)&amp;","&amp;[2]材料辅助表!K$48&amp;"]]"</f>
        <v>[[302107,18],[302102,30],[302101,30],[302003,15]]</v>
      </c>
      <c r="AF123" t="str">
        <f>"[["&amp;VLOOKUP($Q123,[2]材料辅助表!$H$27:$V$35,13,FALSE)&amp;","&amp;[2]材料辅助表!L$49&amp;"],["&amp;VLOOKUP($N123,[2]材料辅助表!$H$27:$V$35,13,FALSE)&amp;","&amp;[2]材料辅助表!I$49&amp;"],["&amp;VLOOKUP($O123,[2]材料辅助表!$H$27:$V$35,13,FALSE)&amp;","&amp;[2]材料辅助表!J$49&amp;"],["&amp;VLOOKUP($P123,[2]材料辅助表!$H$27:$V$35,12,FALSE)&amp;","&amp;[2]材料辅助表!K$49&amp;"]]"</f>
        <v>[[302207,21],[302202,35],[302201,35],[302103,18]]</v>
      </c>
      <c r="AG123" t="str">
        <f>"[["&amp;VLOOKUP($Q123,[2]材料辅助表!$H$27:$V$35,14,FALSE)&amp;","&amp;[2]材料辅助表!L$50&amp;"],["&amp;VLOOKUP($N123,[2]材料辅助表!$H$27:$V$35,14,FALSE)&amp;","&amp;[2]材料辅助表!I$50&amp;"],["&amp;VLOOKUP($O123,[2]材料辅助表!$H$27:$V$35,14,FALSE)&amp;","&amp;[2]材料辅助表!J$50&amp;"],["&amp;VLOOKUP($P123,[2]材料辅助表!$H$27:$V$35,13,FALSE)&amp;","&amp;[2]材料辅助表!K$50&amp;"]]"</f>
        <v>[[302307,24],[302302,40],[302301,40],[302203,25]]</v>
      </c>
      <c r="AH123" t="str">
        <f>"[["&amp;VLOOKUP($Q123,[2]材料辅助表!$H$27:$V$35,15,FALSE)&amp;","&amp;[2]材料辅助表!L$51&amp;"],["&amp;VLOOKUP($N123,[2]材料辅助表!$H$27:$V$35,15,FALSE)&amp;","&amp;[2]材料辅助表!I$51&amp;"],["&amp;VLOOKUP($O123,[2]材料辅助表!$H$27:$V$35,15,FALSE)&amp;","&amp;[2]材料辅助表!J$51&amp;"],["&amp;VLOOKUP($P123,[2]材料辅助表!$H$27:$V$35,14,FALSE)&amp;","&amp;[2]材料辅助表!K$51&amp;"]]"</f>
        <v>[[302407,27],[302402,45],[302401,45],[302303,30]]</v>
      </c>
      <c r="AI123" s="158" t="s">
        <v>15809</v>
      </c>
      <c r="AJ123" s="263" t="s">
        <v>11979</v>
      </c>
      <c r="AK123" s="263" t="s">
        <v>11979</v>
      </c>
      <c r="AL123" s="263" t="s">
        <v>11979</v>
      </c>
    </row>
    <row r="124" spans="1:38" ht="15" thickBot="1">
      <c r="A124">
        <v>4063</v>
      </c>
      <c r="B124" s="259" t="s">
        <v>16068</v>
      </c>
      <c r="C124" s="55" t="s">
        <v>16064</v>
      </c>
      <c r="D124" t="str">
        <f t="shared" si="2"/>
        <v>e_4063</v>
      </c>
      <c r="E124" t="s">
        <v>16069</v>
      </c>
      <c r="F124" t="str">
        <f t="shared" si="3"/>
        <v>NAME_4063</v>
      </c>
      <c r="G124" t="s">
        <v>11978</v>
      </c>
      <c r="H124">
        <v>3</v>
      </c>
      <c r="I124">
        <f>VLOOKUP(C124,'[2]怪兽属性表（不能直接调整）'!$A$2:$E$37,VLOOKUP([2]equipment!G124,[2]材料辅助表!$I$13:$K$16,3,FALSE),FALSE)</f>
        <v>67.88</v>
      </c>
      <c r="J124" t="str">
        <f>"["&amp;I124*[2]材料辅助表!$S$5&amp;","&amp;I124*[2]材料辅助表!$S$6&amp;","&amp;I124*[2]材料辅助表!$S$7&amp;","&amp;I124*[2]材料辅助表!$S$8&amp;","&amp;I124*[2]材料辅助表!$S$9&amp;","&amp;I124*[2]材料辅助表!$S$10&amp;","&amp;I124*[2]材料辅助表!$S$11&amp;","&amp;I124*[2]材料辅助表!$S$12&amp;","&amp;I124*[2]材料辅助表!$S$13&amp;","&amp;I124*[2]材料辅助表!$S$14&amp;","&amp;I124*[2]材料辅助表!$S$15&amp;","&amp;I124*[2]材料辅助表!$S$16&amp;","&amp;I124*[2]材料辅助表!$S$17&amp;","&amp;I124*[2]材料辅助表!$S$18&amp;","&amp;I124*[2]材料辅助表!$S$19&amp;"]"</f>
        <v>[20.364,23.758,27.152,30.546,33.94,37.334,40.728,44.122,47.516,50.91,54.304,57.698,61.092,64.486,67.88]</v>
      </c>
      <c r="K124">
        <v>7</v>
      </c>
      <c r="L124">
        <f>VLOOKUP(C124,'[2]怪兽属性表（不能直接调整）'!$A$2:$E$37,4,FALSE)</f>
        <v>2.5</v>
      </c>
      <c r="M124" t="str">
        <f>"["&amp;L124*[2]材料辅助表!$U$5&amp;","&amp;L124*[2]材料辅助表!$U$6&amp;","&amp;L124*[2]材料辅助表!$U$7&amp;","&amp;L124*[2]材料辅助表!$U$8&amp;","&amp;L124*[2]材料辅助表!$U$9&amp;","&amp;L124*[2]材料辅助表!$U$10&amp;","&amp;L124*[2]材料辅助表!$U$11&amp;","&amp;L124*[2]材料辅助表!$U$12&amp;","&amp;L124*[2]材料辅助表!$U$13&amp;","&amp;L124*[2]材料辅助表!$U$14&amp;","&amp;L124*[2]材料辅助表!$U$15&amp;","&amp;L124*[2]材料辅助表!$U$16&amp;","&amp;L124*[2]材料辅助表!$U$17&amp;","&amp;L124*[2]材料辅助表!$U$18&amp;","&amp;L124*[2]材料辅助表!$U$19&amp;"]"</f>
        <v>[0.375,0.4375,0.5,0.5625,0.625,0.6875,0.75,0.8125,0.875,0.9375,1,1.0625,1.125,1.1875,1.25]</v>
      </c>
      <c r="N124" s="271">
        <v>5</v>
      </c>
      <c r="O124" s="202">
        <v>4</v>
      </c>
      <c r="P124" s="265">
        <v>2</v>
      </c>
      <c r="Q124" t="s">
        <v>15792</v>
      </c>
      <c r="R124" t="str">
        <f>"["&amp;VLOOKUP(AJ124,[2]特殊属性调整!$B$18:$D$25,3,FALSE)&amp;","&amp;VLOOKUP(AJ124,[2]特殊属性调整!$B$18:$D$25,2,FALSE)&amp;"]"</f>
        <v>[2,3]</v>
      </c>
      <c r="S124" t="str">
        <f>"["&amp;VLOOKUP(AK124,[2]特殊属性调整!$B$18:$D$25,3,FALSE)&amp;","&amp;VLOOKUP(AK124,[2]特殊属性调整!$B$18:$D$25,2,FALSE)*1.5&amp;"]"</f>
        <v>[2,4.5]</v>
      </c>
      <c r="T124" t="str">
        <f>"["&amp;VLOOKUP(AL124,[2]特殊属性调整!$B$18:$D$25,3,FALSE)&amp;","&amp;VLOOKUP(AL124,[2]特殊属性调整!$B$18:$D$25,2,FALSE)*2&amp;"]"</f>
        <v>[2,6]</v>
      </c>
      <c r="U124" t="str">
        <f>"[["&amp;VLOOKUP($N124,[2]材料辅助表!$H$27:$L$35,2,FALSE)&amp;","&amp;[2]材料辅助表!I$38&amp;"]]"</f>
        <v>[[301105,1]]</v>
      </c>
      <c r="V124" t="str">
        <f>"[["&amp;VLOOKUP($N124,[2]材料辅助表!$H$27:$L$35,3,FALSE)&amp;","&amp;[2]材料辅助表!I$39&amp;"]]"</f>
        <v>[[301205,3]]</v>
      </c>
      <c r="W124" t="str">
        <f>"[["&amp;VLOOKUP($Q124,[2]材料辅助表!$H$27:$L$35,4,FALSE)&amp;","&amp;[2]材料辅助表!L$40&amp;"],["&amp;VLOOKUP($N124,[2]材料辅助表!$H$27:$L$35,4,FALSE)&amp;","&amp;[2]材料辅助表!I$40&amp;"]]"</f>
        <v>[[301307,1],[301305,5]]</v>
      </c>
      <c r="X124" t="str">
        <f>"[["&amp;VLOOKUP($Q124,[2]材料辅助表!$H$27:$L$35,5,FALSE)&amp;","&amp;[2]材料辅助表!L$41&amp;"],["&amp;VLOOKUP($N124,[2]材料辅助表!$H$27:$L$35,5,FALSE)&amp;","&amp;[2]材料辅助表!I$41&amp;"]]"</f>
        <v>[[301407,2],[301405,8]]</v>
      </c>
      <c r="Y124" t="str">
        <f>"[["&amp;VLOOKUP($Q124,[2]材料辅助表!$H$27:$M$35,6,FALSE)&amp;","&amp;[2]材料辅助表!L$42&amp;"],["&amp;VLOOKUP($N124,[2]材料辅助表!$H$27:$M$35,6,FALSE)&amp;","&amp;[2]材料辅助表!I$42&amp;"],["&amp;VLOOKUP($O124,[2]材料辅助表!$H$27:$M$35,5,FALSE)&amp;","&amp;[2]材料辅助表!J$42&amp;"]]"</f>
        <v>[[301507,3],[301505,10],[301404,3]]</v>
      </c>
      <c r="Z124" t="str">
        <f>"[["&amp;VLOOKUP($Q124,[2]材料辅助表!$H$27:$N$35,7,FALSE)&amp;","&amp;[2]材料辅助表!L$43&amp;"],["&amp;VLOOKUP($N124,[2]材料辅助表!$H$27:$N$35,7,FALSE)&amp;","&amp;[2]材料辅助表!I$43&amp;"],["&amp;VLOOKUP($O124,[2]材料辅助表!$H$27:$N$35,6,FALSE)&amp;","&amp;[2]材料辅助表!J$43&amp;"]]"</f>
        <v>[[301607,5],[301605,15],[301504,5]]</v>
      </c>
      <c r="AA124" t="str">
        <f>"[["&amp;VLOOKUP($Q124,[2]材料辅助表!$H$27:$O$35,8,FALSE)&amp;","&amp;[2]材料辅助表!L$44&amp;"],["&amp;VLOOKUP($N124,[2]材料辅助表!$H$27:$O$35,8,FALSE)&amp;","&amp;[2]材料辅助表!I$44&amp;"],["&amp;VLOOKUP($O124,[2]材料辅助表!$H$27:$O$35,8,FALSE)&amp;","&amp;[2]材料辅助表!J$44&amp;"],["&amp;VLOOKUP($P124,[2]材料辅助表!$H$27:$P$35,7,FALSE)&amp;","&amp;[2]材料辅助表!K$44&amp;"]]"</f>
        <v>[[301707,8],[301705,10],[301704,10],[301602,5]]</v>
      </c>
      <c r="AB124" t="str">
        <f>"[["&amp;VLOOKUP($Q124,[2]材料辅助表!$H$27:$P$35,9,FALSE)&amp;","&amp;[2]材料辅助表!L$45&amp;"],["&amp;VLOOKUP($N124,[2]材料辅助表!$H$27:$P$35,9,FALSE)&amp;","&amp;[2]材料辅助表!I$45&amp;"],["&amp;VLOOKUP($O124,[2]材料辅助表!$H$27:$P$35,9,FALSE)&amp;","&amp;[2]材料辅助表!J$45&amp;"],["&amp;VLOOKUP($P124,[2]材料辅助表!$H$27:$P$35,8,FALSE)&amp;","&amp;[2]材料辅助表!K$45&amp;"]]"</f>
        <v>[[301807,10],[301805,15],[301804,15],[301702,8]]</v>
      </c>
      <c r="AC124" t="str">
        <f>"[["&amp;VLOOKUP($Q124,[2]材料辅助表!$H$27:$Q$35,10,FALSE)&amp;","&amp;[2]材料辅助表!L$46&amp;"],["&amp;VLOOKUP($N124,[2]材料辅助表!$H$27:$Q$35,10,FALSE)&amp;","&amp;[2]材料辅助表!I$46&amp;"],["&amp;VLOOKUP($O124,[2]材料辅助表!$H$27:$Q$35,10,FALSE)&amp;","&amp;[2]材料辅助表!J$46&amp;"],["&amp;VLOOKUP($P124,[2]材料辅助表!$H$27:$Q$35,9,FALSE)&amp;","&amp;[2]材料辅助表!K$46&amp;"]]"</f>
        <v>[[301907,12],[301905,18],[301904,18],[301802,10]]</v>
      </c>
      <c r="AD124" t="str">
        <f>"[["&amp;VLOOKUP($Q124,[2]材料辅助表!$H$27:$R$35,11,FALSE)&amp;","&amp;[2]材料辅助表!L$47&amp;"],["&amp;VLOOKUP($N124,[2]材料辅助表!$H$27:$R$35,11,FALSE)&amp;","&amp;[2]材料辅助表!I$47&amp;"],["&amp;VLOOKUP($O124,[2]材料辅助表!$H$27:$R$35,11,FALSE)&amp;","&amp;[2]材料辅助表!J$47&amp;"],["&amp;VLOOKUP($P124,[2]材料辅助表!$H$27:$R$35,10,FALSE)&amp;","&amp;[2]材料辅助表!K$47&amp;"]]"</f>
        <v>[[302007,15],[302005,25],[302004,25],[301902,12]]</v>
      </c>
      <c r="AE124" t="str">
        <f>"[["&amp;VLOOKUP($Q124,[2]材料辅助表!$H$27:$S$35,12,FALSE)&amp;","&amp;[2]材料辅助表!L$48&amp;"],["&amp;VLOOKUP($N124,[2]材料辅助表!$H$27:$S$35,12,FALSE)&amp;","&amp;[2]材料辅助表!I$48&amp;"],["&amp;VLOOKUP($O124,[2]材料辅助表!$H$27:$S$35,12,FALSE)&amp;","&amp;[2]材料辅助表!J$48&amp;"],["&amp;VLOOKUP($P124,[2]材料辅助表!$H$27:$S$35,11,FALSE)&amp;","&amp;[2]材料辅助表!K$48&amp;"]]"</f>
        <v>[[302107,18],[302105,30],[302104,30],[302002,15]]</v>
      </c>
      <c r="AF124" t="str">
        <f>"[["&amp;VLOOKUP($Q124,[2]材料辅助表!$H$27:$V$35,13,FALSE)&amp;","&amp;[2]材料辅助表!L$49&amp;"],["&amp;VLOOKUP($N124,[2]材料辅助表!$H$27:$V$35,13,FALSE)&amp;","&amp;[2]材料辅助表!I$49&amp;"],["&amp;VLOOKUP($O124,[2]材料辅助表!$H$27:$V$35,13,FALSE)&amp;","&amp;[2]材料辅助表!J$49&amp;"],["&amp;VLOOKUP($P124,[2]材料辅助表!$H$27:$V$35,12,FALSE)&amp;","&amp;[2]材料辅助表!K$49&amp;"]]"</f>
        <v>[[302207,21],[302205,35],[302204,35],[302102,18]]</v>
      </c>
      <c r="AG124" t="str">
        <f>"[["&amp;VLOOKUP($Q124,[2]材料辅助表!$H$27:$V$35,14,FALSE)&amp;","&amp;[2]材料辅助表!L$50&amp;"],["&amp;VLOOKUP($N124,[2]材料辅助表!$H$27:$V$35,14,FALSE)&amp;","&amp;[2]材料辅助表!I$50&amp;"],["&amp;VLOOKUP($O124,[2]材料辅助表!$H$27:$V$35,14,FALSE)&amp;","&amp;[2]材料辅助表!J$50&amp;"],["&amp;VLOOKUP($P124,[2]材料辅助表!$H$27:$V$35,13,FALSE)&amp;","&amp;[2]材料辅助表!K$50&amp;"]]"</f>
        <v>[[302307,24],[302305,40],[302304,40],[302202,25]]</v>
      </c>
      <c r="AH124" t="str">
        <f>"[["&amp;VLOOKUP($Q124,[2]材料辅助表!$H$27:$V$35,15,FALSE)&amp;","&amp;[2]材料辅助表!L$51&amp;"],["&amp;VLOOKUP($N124,[2]材料辅助表!$H$27:$V$35,15,FALSE)&amp;","&amp;[2]材料辅助表!I$51&amp;"],["&amp;VLOOKUP($O124,[2]材料辅助表!$H$27:$V$35,15,FALSE)&amp;","&amp;[2]材料辅助表!J$51&amp;"],["&amp;VLOOKUP($P124,[2]材料辅助表!$H$27:$V$35,14,FALSE)&amp;","&amp;[2]材料辅助表!K$51&amp;"]]"</f>
        <v>[[302407,27],[302405,45],[302404,45],[302302,30]]</v>
      </c>
      <c r="AI124" s="158" t="s">
        <v>15812</v>
      </c>
      <c r="AJ124" s="263" t="s">
        <v>11978</v>
      </c>
      <c r="AK124" s="263" t="s">
        <v>11978</v>
      </c>
      <c r="AL124" s="263" t="s">
        <v>11978</v>
      </c>
    </row>
    <row r="125" spans="1:38" ht="15" thickBot="1">
      <c r="A125">
        <v>4064</v>
      </c>
      <c r="B125" s="259" t="s">
        <v>16070</v>
      </c>
      <c r="C125" s="55" t="s">
        <v>16064</v>
      </c>
      <c r="D125" t="str">
        <f t="shared" si="2"/>
        <v>e_4064</v>
      </c>
      <c r="E125" t="s">
        <v>16071</v>
      </c>
      <c r="F125" t="str">
        <f t="shared" si="3"/>
        <v>NAME_4064</v>
      </c>
      <c r="G125" t="s">
        <v>11979</v>
      </c>
      <c r="H125">
        <v>6</v>
      </c>
      <c r="I125">
        <f>VLOOKUP(C125,'[2]怪兽属性表（不能直接调整）'!$A$2:$E$37,VLOOKUP([2]equipment!G125,[2]材料辅助表!$I$13:$K$16,3,FALSE),FALSE)</f>
        <v>509.1</v>
      </c>
      <c r="J125" t="str">
        <f>"["&amp;I125*[2]材料辅助表!$S$5&amp;","&amp;I125*[2]材料辅助表!$S$6&amp;","&amp;I125*[2]材料辅助表!$S$7&amp;","&amp;I125*[2]材料辅助表!$S$8&amp;","&amp;I125*[2]材料辅助表!$S$9&amp;","&amp;I125*[2]材料辅助表!$S$10&amp;","&amp;I125*[2]材料辅助表!$S$11&amp;","&amp;I125*[2]材料辅助表!$S$12&amp;","&amp;I125*[2]材料辅助表!$S$13&amp;","&amp;I125*[2]材料辅助表!$S$14&amp;","&amp;I125*[2]材料辅助表!$S$15&amp;","&amp;I125*[2]材料辅助表!$S$16&amp;","&amp;I125*[2]材料辅助表!$S$17&amp;","&amp;I125*[2]材料辅助表!$S$18&amp;","&amp;I125*[2]材料辅助表!$S$19&amp;"]"</f>
        <v>[152.73,178.185,203.64,229.095,254.55,280.005,305.46,330.915,356.37,381.825,407.28,432.735,458.19,483.645,509.1]</v>
      </c>
      <c r="K125">
        <v>7</v>
      </c>
      <c r="L125">
        <f>VLOOKUP(C125,'[2]怪兽属性表（不能直接调整）'!$A$2:$E$37,4,FALSE)</f>
        <v>2.5</v>
      </c>
      <c r="M125" t="str">
        <f>"["&amp;L125*[2]材料辅助表!$U$5&amp;","&amp;L125*[2]材料辅助表!$U$6&amp;","&amp;L125*[2]材料辅助表!$U$7&amp;","&amp;L125*[2]材料辅助表!$U$8&amp;","&amp;L125*[2]材料辅助表!$U$9&amp;","&amp;L125*[2]材料辅助表!$U$10&amp;","&amp;L125*[2]材料辅助表!$U$11&amp;","&amp;L125*[2]材料辅助表!$U$12&amp;","&amp;L125*[2]材料辅助表!$U$13&amp;","&amp;L125*[2]材料辅助表!$U$14&amp;","&amp;L125*[2]材料辅助表!$U$15&amp;","&amp;L125*[2]材料辅助表!$U$16&amp;","&amp;L125*[2]材料辅助表!$U$17&amp;","&amp;L125*[2]材料辅助表!$U$18&amp;","&amp;L125*[2]材料辅助表!$U$19&amp;"]"</f>
        <v>[0.375,0.4375,0.5,0.5625,0.625,0.6875,0.75,0.8125,0.875,0.9375,1,1.0625,1.125,1.1875,1.25]</v>
      </c>
      <c r="N125" s="266">
        <v>6</v>
      </c>
      <c r="O125" s="267">
        <v>3</v>
      </c>
      <c r="P125" s="268">
        <v>4</v>
      </c>
      <c r="Q125" t="s">
        <v>15792</v>
      </c>
      <c r="R125" t="str">
        <f>"["&amp;VLOOKUP(AJ125,[2]特殊属性调整!$B$18:$D$25,3,FALSE)&amp;","&amp;VLOOKUP(AJ125,[2]特殊属性调整!$B$18:$D$25,2,FALSE)&amp;"]"</f>
        <v>[5,3]</v>
      </c>
      <c r="S125" t="str">
        <f>"["&amp;VLOOKUP(AK125,[2]特殊属性调整!$B$18:$D$25,3,FALSE)&amp;","&amp;VLOOKUP(AK125,[2]特殊属性调整!$B$18:$D$25,2,FALSE)*1.5&amp;"]"</f>
        <v>[5,4.5]</v>
      </c>
      <c r="T125" t="str">
        <f>"["&amp;VLOOKUP(AK122,[2]特殊属性调整!$B$18:$D$25,3,FALSE)&amp;","&amp;VLOOKUP(AK122,[2]特殊属性调整!$B$18:$D$25,2,FALSE)*2&amp;"]"</f>
        <v>[2,6]</v>
      </c>
      <c r="U125" t="str">
        <f>"[["&amp;VLOOKUP($N125,[2]材料辅助表!$H$27:$L$35,2,FALSE)&amp;","&amp;[2]材料辅助表!I$38&amp;"]]"</f>
        <v>[[301106,1]]</v>
      </c>
      <c r="V125" t="str">
        <f>"[["&amp;VLOOKUP($N125,[2]材料辅助表!$H$27:$L$35,3,FALSE)&amp;","&amp;[2]材料辅助表!I$39&amp;"]]"</f>
        <v>[[301206,3]]</v>
      </c>
      <c r="W125" t="str">
        <f>"[["&amp;VLOOKUP($Q125,[2]材料辅助表!$H$27:$L$35,4,FALSE)&amp;","&amp;[2]材料辅助表!L$40&amp;"],["&amp;VLOOKUP($N125,[2]材料辅助表!$H$27:$L$35,4,FALSE)&amp;","&amp;[2]材料辅助表!I$40&amp;"]]"</f>
        <v>[[301307,1],[301306,5]]</v>
      </c>
      <c r="X125" t="str">
        <f>"[["&amp;VLOOKUP($Q125,[2]材料辅助表!$H$27:$L$35,5,FALSE)&amp;","&amp;[2]材料辅助表!L$41&amp;"],["&amp;VLOOKUP($N125,[2]材料辅助表!$H$27:$L$35,5,FALSE)&amp;","&amp;[2]材料辅助表!I$41&amp;"]]"</f>
        <v>[[301407,2],[301406,8]]</v>
      </c>
      <c r="Y125" t="str">
        <f>"[["&amp;VLOOKUP($Q125,[2]材料辅助表!$H$27:$M$35,6,FALSE)&amp;","&amp;[2]材料辅助表!L$42&amp;"],["&amp;VLOOKUP($N125,[2]材料辅助表!$H$27:$M$35,6,FALSE)&amp;","&amp;[2]材料辅助表!I$42&amp;"],["&amp;VLOOKUP($O125,[2]材料辅助表!$H$27:$M$35,5,FALSE)&amp;","&amp;[2]材料辅助表!J$42&amp;"]]"</f>
        <v>[[301507,3],[301506,10],[301403,3]]</v>
      </c>
      <c r="Z125" t="str">
        <f>"[["&amp;VLOOKUP($Q125,[2]材料辅助表!$H$27:$N$35,7,FALSE)&amp;","&amp;[2]材料辅助表!L$43&amp;"],["&amp;VLOOKUP($N125,[2]材料辅助表!$H$27:$N$35,7,FALSE)&amp;","&amp;[2]材料辅助表!I$43&amp;"],["&amp;VLOOKUP($O125,[2]材料辅助表!$H$27:$N$35,6,FALSE)&amp;","&amp;[2]材料辅助表!J$43&amp;"]]"</f>
        <v>[[301607,5],[301606,15],[301503,5]]</v>
      </c>
      <c r="AA125" t="str">
        <f>"[["&amp;VLOOKUP($Q125,[2]材料辅助表!$H$27:$O$35,8,FALSE)&amp;","&amp;[2]材料辅助表!L$44&amp;"],["&amp;VLOOKUP($N125,[2]材料辅助表!$H$27:$O$35,8,FALSE)&amp;","&amp;[2]材料辅助表!I$44&amp;"],["&amp;VLOOKUP($O125,[2]材料辅助表!$H$27:$O$35,8,FALSE)&amp;","&amp;[2]材料辅助表!J$44&amp;"],["&amp;VLOOKUP($P125,[2]材料辅助表!$H$27:$P$35,7,FALSE)&amp;","&amp;[2]材料辅助表!K$44&amp;"]]"</f>
        <v>[[301707,8],[301706,10],[301703,10],[301604,5]]</v>
      </c>
      <c r="AB125" t="str">
        <f>"[["&amp;VLOOKUP($Q125,[2]材料辅助表!$H$27:$P$35,9,FALSE)&amp;","&amp;[2]材料辅助表!L$45&amp;"],["&amp;VLOOKUP($N125,[2]材料辅助表!$H$27:$P$35,9,FALSE)&amp;","&amp;[2]材料辅助表!I$45&amp;"],["&amp;VLOOKUP($O125,[2]材料辅助表!$H$27:$P$35,9,FALSE)&amp;","&amp;[2]材料辅助表!J$45&amp;"],["&amp;VLOOKUP($P125,[2]材料辅助表!$H$27:$P$35,8,FALSE)&amp;","&amp;[2]材料辅助表!K$45&amp;"]]"</f>
        <v>[[301807,10],[301806,15],[301803,15],[301704,8]]</v>
      </c>
      <c r="AC125" t="str">
        <f>"[["&amp;VLOOKUP($Q125,[2]材料辅助表!$H$27:$Q$35,10,FALSE)&amp;","&amp;[2]材料辅助表!L$46&amp;"],["&amp;VLOOKUP($N125,[2]材料辅助表!$H$27:$Q$35,10,FALSE)&amp;","&amp;[2]材料辅助表!I$46&amp;"],["&amp;VLOOKUP($O125,[2]材料辅助表!$H$27:$Q$35,10,FALSE)&amp;","&amp;[2]材料辅助表!J$46&amp;"],["&amp;VLOOKUP($P125,[2]材料辅助表!$H$27:$Q$35,9,FALSE)&amp;","&amp;[2]材料辅助表!K$46&amp;"]]"</f>
        <v>[[301907,12],[301906,18],[301903,18],[301804,10]]</v>
      </c>
      <c r="AD125" t="str">
        <f>"[["&amp;VLOOKUP($Q125,[2]材料辅助表!$H$27:$R$35,11,FALSE)&amp;","&amp;[2]材料辅助表!L$47&amp;"],["&amp;VLOOKUP($N125,[2]材料辅助表!$H$27:$R$35,11,FALSE)&amp;","&amp;[2]材料辅助表!I$47&amp;"],["&amp;VLOOKUP($O125,[2]材料辅助表!$H$27:$R$35,11,FALSE)&amp;","&amp;[2]材料辅助表!J$47&amp;"],["&amp;VLOOKUP($P125,[2]材料辅助表!$H$27:$R$35,10,FALSE)&amp;","&amp;[2]材料辅助表!K$47&amp;"]]"</f>
        <v>[[302007,15],[302006,25],[302003,25],[301904,12]]</v>
      </c>
      <c r="AE125" t="str">
        <f>"[["&amp;VLOOKUP($Q125,[2]材料辅助表!$H$27:$S$35,12,FALSE)&amp;","&amp;[2]材料辅助表!L$48&amp;"],["&amp;VLOOKUP($N125,[2]材料辅助表!$H$27:$S$35,12,FALSE)&amp;","&amp;[2]材料辅助表!I$48&amp;"],["&amp;VLOOKUP($O125,[2]材料辅助表!$H$27:$S$35,12,FALSE)&amp;","&amp;[2]材料辅助表!J$48&amp;"],["&amp;VLOOKUP($P125,[2]材料辅助表!$H$27:$S$35,11,FALSE)&amp;","&amp;[2]材料辅助表!K$48&amp;"]]"</f>
        <v>[[302107,18],[302106,30],[302103,30],[302004,15]]</v>
      </c>
      <c r="AF125" t="str">
        <f>"[["&amp;VLOOKUP($Q125,[2]材料辅助表!$H$27:$V$35,13,FALSE)&amp;","&amp;[2]材料辅助表!L$49&amp;"],["&amp;VLOOKUP($N125,[2]材料辅助表!$H$27:$V$35,13,FALSE)&amp;","&amp;[2]材料辅助表!I$49&amp;"],["&amp;VLOOKUP($O125,[2]材料辅助表!$H$27:$V$35,13,FALSE)&amp;","&amp;[2]材料辅助表!J$49&amp;"],["&amp;VLOOKUP($P125,[2]材料辅助表!$H$27:$V$35,12,FALSE)&amp;","&amp;[2]材料辅助表!K$49&amp;"]]"</f>
        <v>[[302207,21],[302206,35],[302203,35],[302104,18]]</v>
      </c>
      <c r="AG125" t="str">
        <f>"[["&amp;VLOOKUP($Q125,[2]材料辅助表!$H$27:$V$35,14,FALSE)&amp;","&amp;[2]材料辅助表!L$50&amp;"],["&amp;VLOOKUP($N125,[2]材料辅助表!$H$27:$V$35,14,FALSE)&amp;","&amp;[2]材料辅助表!I$50&amp;"],["&amp;VLOOKUP($O125,[2]材料辅助表!$H$27:$V$35,14,FALSE)&amp;","&amp;[2]材料辅助表!J$50&amp;"],["&amp;VLOOKUP($P125,[2]材料辅助表!$H$27:$V$35,13,FALSE)&amp;","&amp;[2]材料辅助表!K$50&amp;"]]"</f>
        <v>[[302307,24],[302306,40],[302303,40],[302204,25]]</v>
      </c>
      <c r="AH125" t="str">
        <f>"[["&amp;VLOOKUP($Q125,[2]材料辅助表!$H$27:$V$35,15,FALSE)&amp;","&amp;[2]材料辅助表!L$51&amp;"],["&amp;VLOOKUP($N125,[2]材料辅助表!$H$27:$V$35,15,FALSE)&amp;","&amp;[2]材料辅助表!I$51&amp;"],["&amp;VLOOKUP($O125,[2]材料辅助表!$H$27:$V$35,15,FALSE)&amp;","&amp;[2]材料辅助表!J$51&amp;"],["&amp;VLOOKUP($P125,[2]材料辅助表!$H$27:$V$35,14,FALSE)&amp;","&amp;[2]材料辅助表!K$51&amp;"]]"</f>
        <v>[[302407,27],[302406,45],[302403,45],[302304,30]]</v>
      </c>
      <c r="AI125" s="272" t="s">
        <v>15815</v>
      </c>
      <c r="AJ125" s="263" t="s">
        <v>11979</v>
      </c>
      <c r="AK125" s="263" t="s">
        <v>11979</v>
      </c>
      <c r="AL125" s="263" t="s">
        <v>11979</v>
      </c>
    </row>
    <row r="126" spans="1:38" ht="15" thickBot="1">
      <c r="A126">
        <v>4071</v>
      </c>
      <c r="B126" s="259" t="s">
        <v>16072</v>
      </c>
      <c r="C126" s="55" t="s">
        <v>16073</v>
      </c>
      <c r="D126" t="str">
        <f t="shared" si="2"/>
        <v>e_4071</v>
      </c>
      <c r="E126" t="s">
        <v>16074</v>
      </c>
      <c r="F126" t="str">
        <f t="shared" si="3"/>
        <v>NAME_4071</v>
      </c>
      <c r="G126" t="s">
        <v>11978</v>
      </c>
      <c r="H126">
        <v>3</v>
      </c>
      <c r="I126">
        <f>VLOOKUP(C126,'[2]怪兽属性表（不能直接调整）'!$A$2:$E$37,VLOOKUP([2]equipment!G126,[2]材料辅助表!$I$13:$K$16,3,FALSE),FALSE)</f>
        <v>40.729999999999997</v>
      </c>
      <c r="J126" t="str">
        <f>"["&amp;I126*[2]材料辅助表!$S$5&amp;","&amp;I126*[2]材料辅助表!$S$6&amp;","&amp;I126*[2]材料辅助表!$S$7&amp;","&amp;I126*[2]材料辅助表!$S$8&amp;","&amp;I126*[2]材料辅助表!$S$9&amp;","&amp;I126*[2]材料辅助表!$S$10&amp;","&amp;I126*[2]材料辅助表!$S$11&amp;","&amp;I126*[2]材料辅助表!$S$12&amp;","&amp;I126*[2]材料辅助表!$S$13&amp;","&amp;I126*[2]材料辅助表!$S$14&amp;","&amp;I126*[2]材料辅助表!$S$15&amp;","&amp;I126*[2]材料辅助表!$S$16&amp;","&amp;I126*[2]材料辅助表!$S$17&amp;","&amp;I126*[2]材料辅助表!$S$18&amp;","&amp;I126*[2]材料辅助表!$S$19&amp;"]"</f>
        <v>[12.219,14.2555,16.292,18.3285,20.365,22.4015,24.438,26.4745,28.511,30.5475,32.584,34.6205,36.657,38.6935,40.73]</v>
      </c>
      <c r="K126">
        <v>7</v>
      </c>
      <c r="L126">
        <f>VLOOKUP(C126,'[2]怪兽属性表（不能直接调整）'!$A$2:$E$37,4,FALSE)</f>
        <v>6</v>
      </c>
      <c r="M126" t="str">
        <f>"["&amp;L126*[2]材料辅助表!$U$5&amp;","&amp;L126*[2]材料辅助表!$U$6&amp;","&amp;L126*[2]材料辅助表!$U$7&amp;","&amp;L126*[2]材料辅助表!$U$8&amp;","&amp;L126*[2]材料辅助表!$U$9&amp;","&amp;L126*[2]材料辅助表!$U$10&amp;","&amp;L126*[2]材料辅助表!$U$11&amp;","&amp;L126*[2]材料辅助表!$U$12&amp;","&amp;L126*[2]材料辅助表!$U$13&amp;","&amp;L126*[2]材料辅助表!$U$14&amp;","&amp;L126*[2]材料辅助表!$U$15&amp;","&amp;L126*[2]材料辅助表!$U$16&amp;","&amp;L126*[2]材料辅助表!$U$17&amp;","&amp;L126*[2]材料辅助表!$U$18&amp;","&amp;L126*[2]材料辅助表!$U$19&amp;"]"</f>
        <v>[0.9,1.05,1.2,1.35,1.5,1.65,1.8,1.95,2.1,2.25,2.4,2.55,2.7,2.85,3]</v>
      </c>
      <c r="N126" s="260">
        <v>3</v>
      </c>
      <c r="O126" s="261">
        <v>1</v>
      </c>
      <c r="P126" s="262">
        <v>4</v>
      </c>
      <c r="Q126" t="s">
        <v>15792</v>
      </c>
      <c r="R126" t="str">
        <f>"["&amp;VLOOKUP(AJ126,[2]特殊属性调整!$B$18:$D$25,3,FALSE)&amp;","&amp;VLOOKUP(AJ126,[2]特殊属性调整!$B$18:$D$25,2,FALSE)&amp;"]"</f>
        <v>[2,3]</v>
      </c>
      <c r="S126" t="str">
        <f>"["&amp;VLOOKUP(AK126,[2]特殊属性调整!$B$18:$D$25,3,FALSE)&amp;","&amp;VLOOKUP(AK126,[2]特殊属性调整!$B$18:$D$25,2,FALSE)*1.5&amp;"]"</f>
        <v>[2,4.5]</v>
      </c>
      <c r="T126" t="str">
        <f>"["&amp;VLOOKUP(AL126,[2]特殊属性调整!$B$18:$D$25,3,FALSE)&amp;","&amp;VLOOKUP(AL126,[2]特殊属性调整!$B$18:$D$25,2,FALSE)*2&amp;"]"</f>
        <v>[2,6]</v>
      </c>
      <c r="U126" t="str">
        <f>"[["&amp;VLOOKUP($N126,[2]材料辅助表!$H$27:$L$35,2,FALSE)&amp;","&amp;[2]材料辅助表!I$38&amp;"]]"</f>
        <v>[[301103,1]]</v>
      </c>
      <c r="V126" t="str">
        <f>"[["&amp;VLOOKUP($N126,[2]材料辅助表!$H$27:$L$35,3,FALSE)&amp;","&amp;[2]材料辅助表!I$39&amp;"]]"</f>
        <v>[[301203,3]]</v>
      </c>
      <c r="W126" t="str">
        <f>"[["&amp;VLOOKUP($Q126,[2]材料辅助表!$H$27:$L$35,4,FALSE)&amp;","&amp;[2]材料辅助表!L$40&amp;"],["&amp;VLOOKUP($N126,[2]材料辅助表!$H$27:$L$35,4,FALSE)&amp;","&amp;[2]材料辅助表!I$40&amp;"]]"</f>
        <v>[[301307,1],[301303,5]]</v>
      </c>
      <c r="X126" t="str">
        <f>"[["&amp;VLOOKUP($Q126,[2]材料辅助表!$H$27:$L$35,5,FALSE)&amp;","&amp;[2]材料辅助表!L$41&amp;"],["&amp;VLOOKUP($N126,[2]材料辅助表!$H$27:$L$35,5,FALSE)&amp;","&amp;[2]材料辅助表!I$41&amp;"]]"</f>
        <v>[[301407,2],[301403,8]]</v>
      </c>
      <c r="Y126" t="str">
        <f>"[["&amp;VLOOKUP($Q126,[2]材料辅助表!$H$27:$M$35,6,FALSE)&amp;","&amp;[2]材料辅助表!L$42&amp;"],["&amp;VLOOKUP($N126,[2]材料辅助表!$H$27:$M$35,6,FALSE)&amp;","&amp;[2]材料辅助表!I$42&amp;"],["&amp;VLOOKUP($O126,[2]材料辅助表!$H$27:$M$35,5,FALSE)&amp;","&amp;[2]材料辅助表!J$42&amp;"]]"</f>
        <v>[[301507,3],[301503,10],[301401,3]]</v>
      </c>
      <c r="Z126" t="str">
        <f>"[["&amp;VLOOKUP($Q126,[2]材料辅助表!$H$27:$N$35,7,FALSE)&amp;","&amp;[2]材料辅助表!L$43&amp;"],["&amp;VLOOKUP($N126,[2]材料辅助表!$H$27:$N$35,7,FALSE)&amp;","&amp;[2]材料辅助表!I$43&amp;"],["&amp;VLOOKUP($O126,[2]材料辅助表!$H$27:$N$35,6,FALSE)&amp;","&amp;[2]材料辅助表!J$43&amp;"]]"</f>
        <v>[[301607,5],[301603,15],[301501,5]]</v>
      </c>
      <c r="AA126" t="str">
        <f>"[["&amp;VLOOKUP($Q126,[2]材料辅助表!$H$27:$O$35,8,FALSE)&amp;","&amp;[2]材料辅助表!L$44&amp;"],["&amp;VLOOKUP($N126,[2]材料辅助表!$H$27:$O$35,8,FALSE)&amp;","&amp;[2]材料辅助表!I$44&amp;"],["&amp;VLOOKUP($O126,[2]材料辅助表!$H$27:$O$35,8,FALSE)&amp;","&amp;[2]材料辅助表!J$44&amp;"],["&amp;VLOOKUP($P126,[2]材料辅助表!$H$27:$P$35,7,FALSE)&amp;","&amp;[2]材料辅助表!K$44&amp;"]]"</f>
        <v>[[301707,8],[301703,10],[301701,10],[301604,5]]</v>
      </c>
      <c r="AB126" t="str">
        <f>"[["&amp;VLOOKUP($Q126,[2]材料辅助表!$H$27:$P$35,9,FALSE)&amp;","&amp;[2]材料辅助表!L$45&amp;"],["&amp;VLOOKUP($N126,[2]材料辅助表!$H$27:$P$35,9,FALSE)&amp;","&amp;[2]材料辅助表!I$45&amp;"],["&amp;VLOOKUP($O126,[2]材料辅助表!$H$27:$P$35,9,FALSE)&amp;","&amp;[2]材料辅助表!J$45&amp;"],["&amp;VLOOKUP($P126,[2]材料辅助表!$H$27:$P$35,8,FALSE)&amp;","&amp;[2]材料辅助表!K$45&amp;"]]"</f>
        <v>[[301807,10],[301803,15],[301801,15],[301704,8]]</v>
      </c>
      <c r="AC126" t="str">
        <f>"[["&amp;VLOOKUP($Q126,[2]材料辅助表!$H$27:$Q$35,10,FALSE)&amp;","&amp;[2]材料辅助表!L$46&amp;"],["&amp;VLOOKUP($N126,[2]材料辅助表!$H$27:$Q$35,10,FALSE)&amp;","&amp;[2]材料辅助表!I$46&amp;"],["&amp;VLOOKUP($O126,[2]材料辅助表!$H$27:$Q$35,10,FALSE)&amp;","&amp;[2]材料辅助表!J$46&amp;"],["&amp;VLOOKUP($P126,[2]材料辅助表!$H$27:$Q$35,9,FALSE)&amp;","&amp;[2]材料辅助表!K$46&amp;"]]"</f>
        <v>[[301907,12],[301903,18],[301901,18],[301804,10]]</v>
      </c>
      <c r="AD126" t="str">
        <f>"[["&amp;VLOOKUP($Q126,[2]材料辅助表!$H$27:$R$35,11,FALSE)&amp;","&amp;[2]材料辅助表!L$47&amp;"],["&amp;VLOOKUP($N126,[2]材料辅助表!$H$27:$R$35,11,FALSE)&amp;","&amp;[2]材料辅助表!I$47&amp;"],["&amp;VLOOKUP($O126,[2]材料辅助表!$H$27:$R$35,11,FALSE)&amp;","&amp;[2]材料辅助表!J$47&amp;"],["&amp;VLOOKUP($P126,[2]材料辅助表!$H$27:$R$35,10,FALSE)&amp;","&amp;[2]材料辅助表!K$47&amp;"]]"</f>
        <v>[[302007,15],[302003,25],[302001,25],[301904,12]]</v>
      </c>
      <c r="AE126" t="str">
        <f>"[["&amp;VLOOKUP($Q126,[2]材料辅助表!$H$27:$S$35,12,FALSE)&amp;","&amp;[2]材料辅助表!L$48&amp;"],["&amp;VLOOKUP($N126,[2]材料辅助表!$H$27:$S$35,12,FALSE)&amp;","&amp;[2]材料辅助表!I$48&amp;"],["&amp;VLOOKUP($O126,[2]材料辅助表!$H$27:$S$35,12,FALSE)&amp;","&amp;[2]材料辅助表!J$48&amp;"],["&amp;VLOOKUP($P126,[2]材料辅助表!$H$27:$S$35,11,FALSE)&amp;","&amp;[2]材料辅助表!K$48&amp;"]]"</f>
        <v>[[302107,18],[302103,30],[302101,30],[302004,15]]</v>
      </c>
      <c r="AF126" t="str">
        <f>"[["&amp;VLOOKUP($Q126,[2]材料辅助表!$H$27:$V$35,13,FALSE)&amp;","&amp;[2]材料辅助表!L$49&amp;"],["&amp;VLOOKUP($N126,[2]材料辅助表!$H$27:$V$35,13,FALSE)&amp;","&amp;[2]材料辅助表!I$49&amp;"],["&amp;VLOOKUP($O126,[2]材料辅助表!$H$27:$V$35,13,FALSE)&amp;","&amp;[2]材料辅助表!J$49&amp;"],["&amp;VLOOKUP($P126,[2]材料辅助表!$H$27:$V$35,12,FALSE)&amp;","&amp;[2]材料辅助表!K$49&amp;"]]"</f>
        <v>[[302207,21],[302203,35],[302201,35],[302104,18]]</v>
      </c>
      <c r="AG126" t="str">
        <f>"[["&amp;VLOOKUP($Q126,[2]材料辅助表!$H$27:$V$35,14,FALSE)&amp;","&amp;[2]材料辅助表!L$50&amp;"],["&amp;VLOOKUP($N126,[2]材料辅助表!$H$27:$V$35,14,FALSE)&amp;","&amp;[2]材料辅助表!I$50&amp;"],["&amp;VLOOKUP($O126,[2]材料辅助表!$H$27:$V$35,14,FALSE)&amp;","&amp;[2]材料辅助表!J$50&amp;"],["&amp;VLOOKUP($P126,[2]材料辅助表!$H$27:$V$35,13,FALSE)&amp;","&amp;[2]材料辅助表!K$50&amp;"]]"</f>
        <v>[[302307,24],[302303,40],[302301,40],[302204,25]]</v>
      </c>
      <c r="AH126" t="str">
        <f>"[["&amp;VLOOKUP($Q126,[2]材料辅助表!$H$27:$V$35,15,FALSE)&amp;","&amp;[2]材料辅助表!L$51&amp;"],["&amp;VLOOKUP($N126,[2]材料辅助表!$H$27:$V$35,15,FALSE)&amp;","&amp;[2]材料辅助表!I$51&amp;"],["&amp;VLOOKUP($O126,[2]材料辅助表!$H$27:$V$35,15,FALSE)&amp;","&amp;[2]材料辅助表!J$51&amp;"],["&amp;VLOOKUP($P126,[2]材料辅助表!$H$27:$V$35,14,FALSE)&amp;","&amp;[2]材料辅助表!K$51&amp;"]]"</f>
        <v>[[302407,27],[302403,45],[302401,45],[302304,30]]</v>
      </c>
      <c r="AI126" s="270" t="s">
        <v>15832</v>
      </c>
      <c r="AJ126" s="263" t="s">
        <v>11978</v>
      </c>
      <c r="AK126" s="263" t="s">
        <v>11978</v>
      </c>
      <c r="AL126" s="263" t="s">
        <v>11978</v>
      </c>
    </row>
    <row r="127" spans="1:38" ht="15" thickBot="1">
      <c r="A127">
        <v>4072</v>
      </c>
      <c r="B127" s="259" t="s">
        <v>16075</v>
      </c>
      <c r="C127" s="55" t="s">
        <v>16073</v>
      </c>
      <c r="D127" t="str">
        <f t="shared" si="2"/>
        <v>e_4072</v>
      </c>
      <c r="E127" s="165" t="s">
        <v>16076</v>
      </c>
      <c r="F127" t="str">
        <f t="shared" si="3"/>
        <v>NAME_4072</v>
      </c>
      <c r="G127" t="s">
        <v>11979</v>
      </c>
      <c r="H127">
        <v>6</v>
      </c>
      <c r="I127">
        <f>VLOOKUP(C127,'[2]怪兽属性表（不能直接调整）'!$A$2:$E$37,VLOOKUP([2]equipment!G127,[2]材料辅助表!$I$13:$K$16,3,FALSE),FALSE)</f>
        <v>1018.2</v>
      </c>
      <c r="J127" t="str">
        <f>"["&amp;I127*[2]材料辅助表!$S$5&amp;","&amp;I127*[2]材料辅助表!$S$6&amp;","&amp;I127*[2]材料辅助表!$S$7&amp;","&amp;I127*[2]材料辅助表!$S$8&amp;","&amp;I127*[2]材料辅助表!$S$9&amp;","&amp;I127*[2]材料辅助表!$S$10&amp;","&amp;I127*[2]材料辅助表!$S$11&amp;","&amp;I127*[2]材料辅助表!$S$12&amp;","&amp;I127*[2]材料辅助表!$S$13&amp;","&amp;I127*[2]材料辅助表!$S$14&amp;","&amp;I127*[2]材料辅助表!$S$15&amp;","&amp;I127*[2]材料辅助表!$S$16&amp;","&amp;I127*[2]材料辅助表!$S$17&amp;","&amp;I127*[2]材料辅助表!$S$18&amp;","&amp;I127*[2]材料辅助表!$S$19&amp;"]"</f>
        <v>[305.46,356.37,407.28,458.19,509.1,560.01,610.92,661.83,712.74,763.65,814.56,865.47,916.38,967.29,1018.2]</v>
      </c>
      <c r="K127">
        <v>7</v>
      </c>
      <c r="L127">
        <f>VLOOKUP(C127,'[2]怪兽属性表（不能直接调整）'!$A$2:$E$37,4,FALSE)</f>
        <v>6</v>
      </c>
      <c r="M127" t="str">
        <f>"["&amp;L127*[2]材料辅助表!$U$5&amp;","&amp;L127*[2]材料辅助表!$U$6&amp;","&amp;L127*[2]材料辅助表!$U$7&amp;","&amp;L127*[2]材料辅助表!$U$8&amp;","&amp;L127*[2]材料辅助表!$U$9&amp;","&amp;L127*[2]材料辅助表!$U$10&amp;","&amp;L127*[2]材料辅助表!$U$11&amp;","&amp;L127*[2]材料辅助表!$U$12&amp;","&amp;L127*[2]材料辅助表!$U$13&amp;","&amp;L127*[2]材料辅助表!$U$14&amp;","&amp;L127*[2]材料辅助表!$U$15&amp;","&amp;L127*[2]材料辅助表!$U$16&amp;","&amp;L127*[2]材料辅助表!$U$17&amp;","&amp;L127*[2]材料辅助表!$U$18&amp;","&amp;L127*[2]材料辅助表!$U$19&amp;"]"</f>
        <v>[0.9,1.05,1.2,1.35,1.5,1.65,1.8,1.95,2.1,2.25,2.4,2.55,2.7,2.85,3]</v>
      </c>
      <c r="N127" s="264">
        <v>2</v>
      </c>
      <c r="O127" s="202">
        <v>4</v>
      </c>
      <c r="P127" s="265">
        <v>3</v>
      </c>
      <c r="Q127" t="s">
        <v>15792</v>
      </c>
      <c r="R127" t="str">
        <f>"["&amp;VLOOKUP(AJ127,[2]特殊属性调整!$B$18:$D$25,3,FALSE)&amp;","&amp;VLOOKUP(AJ127,[2]特殊属性调整!$B$18:$D$25,2,FALSE)&amp;"]"</f>
        <v>[5,3]</v>
      </c>
      <c r="S127" t="str">
        <f>"["&amp;VLOOKUP(AK127,[2]特殊属性调整!$B$18:$D$25,3,FALSE)&amp;","&amp;VLOOKUP(AK127,[2]特殊属性调整!$B$18:$D$25,2,FALSE)*1.5&amp;"]"</f>
        <v>[5,4.5]</v>
      </c>
      <c r="T127" t="str">
        <f>"["&amp;VLOOKUP(AL127,[2]特殊属性调整!$B$18:$D$25,3,FALSE)&amp;","&amp;VLOOKUP(AL127,[2]特殊属性调整!$B$18:$D$25,2,FALSE)*2&amp;"]"</f>
        <v>[5,6]</v>
      </c>
      <c r="U127" t="str">
        <f>"[["&amp;VLOOKUP($N127,[2]材料辅助表!$H$27:$L$35,2,FALSE)&amp;","&amp;[2]材料辅助表!I$38&amp;"]]"</f>
        <v>[[301102,1]]</v>
      </c>
      <c r="V127" t="str">
        <f>"[["&amp;VLOOKUP($N127,[2]材料辅助表!$H$27:$L$35,3,FALSE)&amp;","&amp;[2]材料辅助表!I$39&amp;"]]"</f>
        <v>[[301202,3]]</v>
      </c>
      <c r="W127" t="str">
        <f>"[["&amp;VLOOKUP($Q127,[2]材料辅助表!$H$27:$L$35,4,FALSE)&amp;","&amp;[2]材料辅助表!L$40&amp;"],["&amp;VLOOKUP($N127,[2]材料辅助表!$H$27:$L$35,4,FALSE)&amp;","&amp;[2]材料辅助表!I$40&amp;"]]"</f>
        <v>[[301307,1],[301302,5]]</v>
      </c>
      <c r="X127" t="str">
        <f>"[["&amp;VLOOKUP($Q127,[2]材料辅助表!$H$27:$L$35,5,FALSE)&amp;","&amp;[2]材料辅助表!L$41&amp;"],["&amp;VLOOKUP($N127,[2]材料辅助表!$H$27:$L$35,5,FALSE)&amp;","&amp;[2]材料辅助表!I$41&amp;"]]"</f>
        <v>[[301407,2],[301402,8]]</v>
      </c>
      <c r="Y127" t="str">
        <f>"[["&amp;VLOOKUP($Q127,[2]材料辅助表!$H$27:$M$35,6,FALSE)&amp;","&amp;[2]材料辅助表!L$42&amp;"],["&amp;VLOOKUP($N127,[2]材料辅助表!$H$27:$M$35,6,FALSE)&amp;","&amp;[2]材料辅助表!I$42&amp;"],["&amp;VLOOKUP($O127,[2]材料辅助表!$H$27:$M$35,5,FALSE)&amp;","&amp;[2]材料辅助表!J$42&amp;"]]"</f>
        <v>[[301507,3],[301502,10],[301404,3]]</v>
      </c>
      <c r="Z127" t="str">
        <f>"[["&amp;VLOOKUP($Q127,[2]材料辅助表!$H$27:$N$35,7,FALSE)&amp;","&amp;[2]材料辅助表!L$43&amp;"],["&amp;VLOOKUP($N127,[2]材料辅助表!$H$27:$N$35,7,FALSE)&amp;","&amp;[2]材料辅助表!I$43&amp;"],["&amp;VLOOKUP($O127,[2]材料辅助表!$H$27:$N$35,6,FALSE)&amp;","&amp;[2]材料辅助表!J$43&amp;"]]"</f>
        <v>[[301607,5],[301602,15],[301504,5]]</v>
      </c>
      <c r="AA127" t="str">
        <f>"[["&amp;VLOOKUP($Q127,[2]材料辅助表!$H$27:$O$35,8,FALSE)&amp;","&amp;[2]材料辅助表!L$44&amp;"],["&amp;VLOOKUP($N127,[2]材料辅助表!$H$27:$O$35,8,FALSE)&amp;","&amp;[2]材料辅助表!I$44&amp;"],["&amp;VLOOKUP($O127,[2]材料辅助表!$H$27:$O$35,8,FALSE)&amp;","&amp;[2]材料辅助表!J$44&amp;"],["&amp;VLOOKUP($P127,[2]材料辅助表!$H$27:$P$35,7,FALSE)&amp;","&amp;[2]材料辅助表!K$44&amp;"]]"</f>
        <v>[[301707,8],[301702,10],[301704,10],[301603,5]]</v>
      </c>
      <c r="AB127" t="str">
        <f>"[["&amp;VLOOKUP($Q127,[2]材料辅助表!$H$27:$P$35,9,FALSE)&amp;","&amp;[2]材料辅助表!L$45&amp;"],["&amp;VLOOKUP($N127,[2]材料辅助表!$H$27:$P$35,9,FALSE)&amp;","&amp;[2]材料辅助表!I$45&amp;"],["&amp;VLOOKUP($O127,[2]材料辅助表!$H$27:$P$35,9,FALSE)&amp;","&amp;[2]材料辅助表!J$45&amp;"],["&amp;VLOOKUP($P127,[2]材料辅助表!$H$27:$P$35,8,FALSE)&amp;","&amp;[2]材料辅助表!K$45&amp;"]]"</f>
        <v>[[301807,10],[301802,15],[301804,15],[301703,8]]</v>
      </c>
      <c r="AC127" t="str">
        <f>"[["&amp;VLOOKUP($Q127,[2]材料辅助表!$H$27:$Q$35,10,FALSE)&amp;","&amp;[2]材料辅助表!L$46&amp;"],["&amp;VLOOKUP($N127,[2]材料辅助表!$H$27:$Q$35,10,FALSE)&amp;","&amp;[2]材料辅助表!I$46&amp;"],["&amp;VLOOKUP($O127,[2]材料辅助表!$H$27:$Q$35,10,FALSE)&amp;","&amp;[2]材料辅助表!J$46&amp;"],["&amp;VLOOKUP($P127,[2]材料辅助表!$H$27:$Q$35,9,FALSE)&amp;","&amp;[2]材料辅助表!K$46&amp;"]]"</f>
        <v>[[301907,12],[301902,18],[301904,18],[301803,10]]</v>
      </c>
      <c r="AD127" t="str">
        <f>"[["&amp;VLOOKUP($Q127,[2]材料辅助表!$H$27:$R$35,11,FALSE)&amp;","&amp;[2]材料辅助表!L$47&amp;"],["&amp;VLOOKUP($N127,[2]材料辅助表!$H$27:$R$35,11,FALSE)&amp;","&amp;[2]材料辅助表!I$47&amp;"],["&amp;VLOOKUP($O127,[2]材料辅助表!$H$27:$R$35,11,FALSE)&amp;","&amp;[2]材料辅助表!J$47&amp;"],["&amp;VLOOKUP($P127,[2]材料辅助表!$H$27:$R$35,10,FALSE)&amp;","&amp;[2]材料辅助表!K$47&amp;"]]"</f>
        <v>[[302007,15],[302002,25],[302004,25],[301903,12]]</v>
      </c>
      <c r="AE127" t="str">
        <f>"[["&amp;VLOOKUP($Q127,[2]材料辅助表!$H$27:$S$35,12,FALSE)&amp;","&amp;[2]材料辅助表!L$48&amp;"],["&amp;VLOOKUP($N127,[2]材料辅助表!$H$27:$S$35,12,FALSE)&amp;","&amp;[2]材料辅助表!I$48&amp;"],["&amp;VLOOKUP($O127,[2]材料辅助表!$H$27:$S$35,12,FALSE)&amp;","&amp;[2]材料辅助表!J$48&amp;"],["&amp;VLOOKUP($P127,[2]材料辅助表!$H$27:$S$35,11,FALSE)&amp;","&amp;[2]材料辅助表!K$48&amp;"]]"</f>
        <v>[[302107,18],[302102,30],[302104,30],[302003,15]]</v>
      </c>
      <c r="AF127" t="str">
        <f>"[["&amp;VLOOKUP($Q127,[2]材料辅助表!$H$27:$V$35,13,FALSE)&amp;","&amp;[2]材料辅助表!L$49&amp;"],["&amp;VLOOKUP($N127,[2]材料辅助表!$H$27:$V$35,13,FALSE)&amp;","&amp;[2]材料辅助表!I$49&amp;"],["&amp;VLOOKUP($O127,[2]材料辅助表!$H$27:$V$35,13,FALSE)&amp;","&amp;[2]材料辅助表!J$49&amp;"],["&amp;VLOOKUP($P127,[2]材料辅助表!$H$27:$V$35,12,FALSE)&amp;","&amp;[2]材料辅助表!K$49&amp;"]]"</f>
        <v>[[302207,21],[302202,35],[302204,35],[302103,18]]</v>
      </c>
      <c r="AG127" t="str">
        <f>"[["&amp;VLOOKUP($Q127,[2]材料辅助表!$H$27:$V$35,14,FALSE)&amp;","&amp;[2]材料辅助表!L$50&amp;"],["&amp;VLOOKUP($N127,[2]材料辅助表!$H$27:$V$35,14,FALSE)&amp;","&amp;[2]材料辅助表!I$50&amp;"],["&amp;VLOOKUP($O127,[2]材料辅助表!$H$27:$V$35,14,FALSE)&amp;","&amp;[2]材料辅助表!J$50&amp;"],["&amp;VLOOKUP($P127,[2]材料辅助表!$H$27:$V$35,13,FALSE)&amp;","&amp;[2]材料辅助表!K$50&amp;"]]"</f>
        <v>[[302307,24],[302302,40],[302304,40],[302203,25]]</v>
      </c>
      <c r="AH127" t="str">
        <f>"[["&amp;VLOOKUP($Q127,[2]材料辅助表!$H$27:$V$35,15,FALSE)&amp;","&amp;[2]材料辅助表!L$51&amp;"],["&amp;VLOOKUP($N127,[2]材料辅助表!$H$27:$V$35,15,FALSE)&amp;","&amp;[2]材料辅助表!I$51&amp;"],["&amp;VLOOKUP($O127,[2]材料辅助表!$H$27:$V$35,15,FALSE)&amp;","&amp;[2]材料辅助表!J$51&amp;"],["&amp;VLOOKUP($P127,[2]材料辅助表!$H$27:$V$35,14,FALSE)&amp;","&amp;[2]材料辅助表!K$51&amp;"]]"</f>
        <v>[[302407,27],[302402,45],[302404,45],[302303,30]]</v>
      </c>
      <c r="AI127" s="158" t="s">
        <v>15835</v>
      </c>
      <c r="AJ127" s="263" t="s">
        <v>11979</v>
      </c>
      <c r="AK127" s="263" t="s">
        <v>11979</v>
      </c>
      <c r="AL127" s="263" t="s">
        <v>11979</v>
      </c>
    </row>
    <row r="128" spans="1:38" ht="15" thickBot="1">
      <c r="A128">
        <v>4073</v>
      </c>
      <c r="B128" s="259" t="s">
        <v>16077</v>
      </c>
      <c r="C128" s="55" t="s">
        <v>16073</v>
      </c>
      <c r="D128" t="str">
        <f t="shared" si="2"/>
        <v>e_4073</v>
      </c>
      <c r="E128" s="173" t="s">
        <v>16078</v>
      </c>
      <c r="F128" t="str">
        <f t="shared" si="3"/>
        <v>NAME_4073</v>
      </c>
      <c r="G128" t="s">
        <v>11978</v>
      </c>
      <c r="H128">
        <v>3</v>
      </c>
      <c r="I128">
        <f>VLOOKUP(C128,'[2]怪兽属性表（不能直接调整）'!$A$2:$E$37,VLOOKUP([2]equipment!G128,[2]材料辅助表!$I$13:$K$16,3,FALSE),FALSE)</f>
        <v>40.729999999999997</v>
      </c>
      <c r="J128" t="str">
        <f>"["&amp;I128*[2]材料辅助表!$S$5&amp;","&amp;I128*[2]材料辅助表!$S$6&amp;","&amp;I128*[2]材料辅助表!$S$7&amp;","&amp;I128*[2]材料辅助表!$S$8&amp;","&amp;I128*[2]材料辅助表!$S$9&amp;","&amp;I128*[2]材料辅助表!$S$10&amp;","&amp;I128*[2]材料辅助表!$S$11&amp;","&amp;I128*[2]材料辅助表!$S$12&amp;","&amp;I128*[2]材料辅助表!$S$13&amp;","&amp;I128*[2]材料辅助表!$S$14&amp;","&amp;I128*[2]材料辅助表!$S$15&amp;","&amp;I128*[2]材料辅助表!$S$16&amp;","&amp;I128*[2]材料辅助表!$S$17&amp;","&amp;I128*[2]材料辅助表!$S$18&amp;","&amp;I128*[2]材料辅助表!$S$19&amp;"]"</f>
        <v>[12.219,14.2555,16.292,18.3285,20.365,22.4015,24.438,26.4745,28.511,30.5475,32.584,34.6205,36.657,38.6935,40.73]</v>
      </c>
      <c r="K128">
        <v>7</v>
      </c>
      <c r="L128">
        <f>VLOOKUP(C128,'[2]怪兽属性表（不能直接调整）'!$A$2:$E$37,4,FALSE)</f>
        <v>6</v>
      </c>
      <c r="M128" t="str">
        <f>"["&amp;L128*[2]材料辅助表!$U$5&amp;","&amp;L128*[2]材料辅助表!$U$6&amp;","&amp;L128*[2]材料辅助表!$U$7&amp;","&amp;L128*[2]材料辅助表!$U$8&amp;","&amp;L128*[2]材料辅助表!$U$9&amp;","&amp;L128*[2]材料辅助表!$U$10&amp;","&amp;L128*[2]材料辅助表!$U$11&amp;","&amp;L128*[2]材料辅助表!$U$12&amp;","&amp;L128*[2]材料辅助表!$U$13&amp;","&amp;L128*[2]材料辅助表!$U$14&amp;","&amp;L128*[2]材料辅助表!$U$15&amp;","&amp;L128*[2]材料辅助表!$U$16&amp;","&amp;L128*[2]材料辅助表!$U$17&amp;","&amp;L128*[2]材料辅助表!$U$18&amp;","&amp;L128*[2]材料辅助表!$U$19&amp;"]"</f>
        <v>[0.9,1.05,1.2,1.35,1.5,1.65,1.8,1.95,2.1,2.25,2.4,2.55,2.7,2.85,3]</v>
      </c>
      <c r="N128" s="264">
        <v>4</v>
      </c>
      <c r="O128" s="202">
        <v>3</v>
      </c>
      <c r="P128" s="265">
        <v>2</v>
      </c>
      <c r="Q128" t="s">
        <v>15792</v>
      </c>
      <c r="R128" t="str">
        <f>"["&amp;VLOOKUP(AJ128,[2]特殊属性调整!$B$18:$D$25,3,FALSE)&amp;","&amp;VLOOKUP(AJ128,[2]特殊属性调整!$B$18:$D$25,2,FALSE)&amp;"]"</f>
        <v>[2,3]</v>
      </c>
      <c r="S128" t="str">
        <f>"["&amp;VLOOKUP(AK128,[2]特殊属性调整!$B$18:$D$25,3,FALSE)&amp;","&amp;VLOOKUP(AK128,[2]特殊属性调整!$B$18:$D$25,2,FALSE)*1.5&amp;"]"</f>
        <v>[2,4.5]</v>
      </c>
      <c r="T128" t="str">
        <f>"["&amp;VLOOKUP(AL128,[2]特殊属性调整!$B$18:$D$25,3,FALSE)&amp;","&amp;VLOOKUP(AL128,[2]特殊属性调整!$B$18:$D$25,2,FALSE)*2&amp;"]"</f>
        <v>[2,6]</v>
      </c>
      <c r="U128" t="str">
        <f>"[["&amp;VLOOKUP($N128,[2]材料辅助表!$H$27:$L$35,2,FALSE)&amp;","&amp;[2]材料辅助表!I$38&amp;"]]"</f>
        <v>[[301104,1]]</v>
      </c>
      <c r="V128" t="str">
        <f>"[["&amp;VLOOKUP($N128,[2]材料辅助表!$H$27:$L$35,3,FALSE)&amp;","&amp;[2]材料辅助表!I$39&amp;"]]"</f>
        <v>[[301204,3]]</v>
      </c>
      <c r="W128" t="str">
        <f>"[["&amp;VLOOKUP($Q128,[2]材料辅助表!$H$27:$L$35,4,FALSE)&amp;","&amp;[2]材料辅助表!L$40&amp;"],["&amp;VLOOKUP($N128,[2]材料辅助表!$H$27:$L$35,4,FALSE)&amp;","&amp;[2]材料辅助表!I$40&amp;"]]"</f>
        <v>[[301307,1],[301304,5]]</v>
      </c>
      <c r="X128" t="str">
        <f>"[["&amp;VLOOKUP($Q128,[2]材料辅助表!$H$27:$L$35,5,FALSE)&amp;","&amp;[2]材料辅助表!L$41&amp;"],["&amp;VLOOKUP($N128,[2]材料辅助表!$H$27:$L$35,5,FALSE)&amp;","&amp;[2]材料辅助表!I$41&amp;"]]"</f>
        <v>[[301407,2],[301404,8]]</v>
      </c>
      <c r="Y128" t="str">
        <f>"[["&amp;VLOOKUP($Q128,[2]材料辅助表!$H$27:$M$35,6,FALSE)&amp;","&amp;[2]材料辅助表!L$42&amp;"],["&amp;VLOOKUP($N128,[2]材料辅助表!$H$27:$M$35,6,FALSE)&amp;","&amp;[2]材料辅助表!I$42&amp;"],["&amp;VLOOKUP($O128,[2]材料辅助表!$H$27:$M$35,5,FALSE)&amp;","&amp;[2]材料辅助表!J$42&amp;"]]"</f>
        <v>[[301507,3],[301504,10],[301403,3]]</v>
      </c>
      <c r="Z128" t="str">
        <f>"[["&amp;VLOOKUP($Q128,[2]材料辅助表!$H$27:$N$35,7,FALSE)&amp;","&amp;[2]材料辅助表!L$43&amp;"],["&amp;VLOOKUP($N128,[2]材料辅助表!$H$27:$N$35,7,FALSE)&amp;","&amp;[2]材料辅助表!I$43&amp;"],["&amp;VLOOKUP($O128,[2]材料辅助表!$H$27:$N$35,6,FALSE)&amp;","&amp;[2]材料辅助表!J$43&amp;"]]"</f>
        <v>[[301607,5],[301604,15],[301503,5]]</v>
      </c>
      <c r="AA128" t="str">
        <f>"[["&amp;VLOOKUP($Q128,[2]材料辅助表!$H$27:$O$35,8,FALSE)&amp;","&amp;[2]材料辅助表!L$44&amp;"],["&amp;VLOOKUP($N128,[2]材料辅助表!$H$27:$O$35,8,FALSE)&amp;","&amp;[2]材料辅助表!I$44&amp;"],["&amp;VLOOKUP($O128,[2]材料辅助表!$H$27:$O$35,8,FALSE)&amp;","&amp;[2]材料辅助表!J$44&amp;"],["&amp;VLOOKUP($P128,[2]材料辅助表!$H$27:$P$35,7,FALSE)&amp;","&amp;[2]材料辅助表!K$44&amp;"]]"</f>
        <v>[[301707,8],[301704,10],[301703,10],[301602,5]]</v>
      </c>
      <c r="AB128" t="str">
        <f>"[["&amp;VLOOKUP($Q128,[2]材料辅助表!$H$27:$P$35,9,FALSE)&amp;","&amp;[2]材料辅助表!L$45&amp;"],["&amp;VLOOKUP($N128,[2]材料辅助表!$H$27:$P$35,9,FALSE)&amp;","&amp;[2]材料辅助表!I$45&amp;"],["&amp;VLOOKUP($O128,[2]材料辅助表!$H$27:$P$35,9,FALSE)&amp;","&amp;[2]材料辅助表!J$45&amp;"],["&amp;VLOOKUP($P128,[2]材料辅助表!$H$27:$P$35,8,FALSE)&amp;","&amp;[2]材料辅助表!K$45&amp;"]]"</f>
        <v>[[301807,10],[301804,15],[301803,15],[301702,8]]</v>
      </c>
      <c r="AC128" t="str">
        <f>"[["&amp;VLOOKUP($Q128,[2]材料辅助表!$H$27:$Q$35,10,FALSE)&amp;","&amp;[2]材料辅助表!L$46&amp;"],["&amp;VLOOKUP($N128,[2]材料辅助表!$H$27:$Q$35,10,FALSE)&amp;","&amp;[2]材料辅助表!I$46&amp;"],["&amp;VLOOKUP($O128,[2]材料辅助表!$H$27:$Q$35,10,FALSE)&amp;","&amp;[2]材料辅助表!J$46&amp;"],["&amp;VLOOKUP($P128,[2]材料辅助表!$H$27:$Q$35,9,FALSE)&amp;","&amp;[2]材料辅助表!K$46&amp;"]]"</f>
        <v>[[301907,12],[301904,18],[301903,18],[301802,10]]</v>
      </c>
      <c r="AD128" t="str">
        <f>"[["&amp;VLOOKUP($Q128,[2]材料辅助表!$H$27:$R$35,11,FALSE)&amp;","&amp;[2]材料辅助表!L$47&amp;"],["&amp;VLOOKUP($N128,[2]材料辅助表!$H$27:$R$35,11,FALSE)&amp;","&amp;[2]材料辅助表!I$47&amp;"],["&amp;VLOOKUP($O128,[2]材料辅助表!$H$27:$R$35,11,FALSE)&amp;","&amp;[2]材料辅助表!J$47&amp;"],["&amp;VLOOKUP($P128,[2]材料辅助表!$H$27:$R$35,10,FALSE)&amp;","&amp;[2]材料辅助表!K$47&amp;"]]"</f>
        <v>[[302007,15],[302004,25],[302003,25],[301902,12]]</v>
      </c>
      <c r="AE128" t="str">
        <f>"[["&amp;VLOOKUP($Q128,[2]材料辅助表!$H$27:$S$35,12,FALSE)&amp;","&amp;[2]材料辅助表!L$48&amp;"],["&amp;VLOOKUP($N128,[2]材料辅助表!$H$27:$S$35,12,FALSE)&amp;","&amp;[2]材料辅助表!I$48&amp;"],["&amp;VLOOKUP($O128,[2]材料辅助表!$H$27:$S$35,12,FALSE)&amp;","&amp;[2]材料辅助表!J$48&amp;"],["&amp;VLOOKUP($P128,[2]材料辅助表!$H$27:$S$35,11,FALSE)&amp;","&amp;[2]材料辅助表!K$48&amp;"]]"</f>
        <v>[[302107,18],[302104,30],[302103,30],[302002,15]]</v>
      </c>
      <c r="AF128" t="str">
        <f>"[["&amp;VLOOKUP($Q128,[2]材料辅助表!$H$27:$V$35,13,FALSE)&amp;","&amp;[2]材料辅助表!L$49&amp;"],["&amp;VLOOKUP($N128,[2]材料辅助表!$H$27:$V$35,13,FALSE)&amp;","&amp;[2]材料辅助表!I$49&amp;"],["&amp;VLOOKUP($O128,[2]材料辅助表!$H$27:$V$35,13,FALSE)&amp;","&amp;[2]材料辅助表!J$49&amp;"],["&amp;VLOOKUP($P128,[2]材料辅助表!$H$27:$V$35,12,FALSE)&amp;","&amp;[2]材料辅助表!K$49&amp;"]]"</f>
        <v>[[302207,21],[302204,35],[302203,35],[302102,18]]</v>
      </c>
      <c r="AG128" t="str">
        <f>"[["&amp;VLOOKUP($Q128,[2]材料辅助表!$H$27:$V$35,14,FALSE)&amp;","&amp;[2]材料辅助表!L$50&amp;"],["&amp;VLOOKUP($N128,[2]材料辅助表!$H$27:$V$35,14,FALSE)&amp;","&amp;[2]材料辅助表!I$50&amp;"],["&amp;VLOOKUP($O128,[2]材料辅助表!$H$27:$V$35,14,FALSE)&amp;","&amp;[2]材料辅助表!J$50&amp;"],["&amp;VLOOKUP($P128,[2]材料辅助表!$H$27:$V$35,13,FALSE)&amp;","&amp;[2]材料辅助表!K$50&amp;"]]"</f>
        <v>[[302307,24],[302304,40],[302303,40],[302202,25]]</v>
      </c>
      <c r="AH128" t="str">
        <f>"[["&amp;VLOOKUP($Q128,[2]材料辅助表!$H$27:$V$35,15,FALSE)&amp;","&amp;[2]材料辅助表!L$51&amp;"],["&amp;VLOOKUP($N128,[2]材料辅助表!$H$27:$V$35,15,FALSE)&amp;","&amp;[2]材料辅助表!I$51&amp;"],["&amp;VLOOKUP($O128,[2]材料辅助表!$H$27:$V$35,15,FALSE)&amp;","&amp;[2]材料辅助表!J$51&amp;"],["&amp;VLOOKUP($P128,[2]材料辅助表!$H$27:$V$35,14,FALSE)&amp;","&amp;[2]材料辅助表!K$51&amp;"]]"</f>
        <v>[[302407,27],[302404,45],[302403,45],[302302,30]]</v>
      </c>
      <c r="AI128" s="158" t="s">
        <v>15838</v>
      </c>
      <c r="AJ128" s="263" t="s">
        <v>11978</v>
      </c>
      <c r="AK128" s="263" t="s">
        <v>11978</v>
      </c>
      <c r="AL128" s="263" t="s">
        <v>11978</v>
      </c>
    </row>
    <row r="129" spans="1:38" ht="15" thickBot="1">
      <c r="A129">
        <v>4074</v>
      </c>
      <c r="B129" s="259" t="s">
        <v>16079</v>
      </c>
      <c r="C129" s="55" t="s">
        <v>16073</v>
      </c>
      <c r="D129" t="str">
        <f t="shared" si="2"/>
        <v>e_4074</v>
      </c>
      <c r="E129" t="s">
        <v>16080</v>
      </c>
      <c r="F129" t="str">
        <f t="shared" si="3"/>
        <v>NAME_4074</v>
      </c>
      <c r="G129" t="s">
        <v>11979</v>
      </c>
      <c r="H129">
        <v>6</v>
      </c>
      <c r="I129">
        <f>VLOOKUP(C129,'[2]怪兽属性表（不能直接调整）'!$A$2:$E$37,VLOOKUP([2]equipment!G129,[2]材料辅助表!$I$13:$K$16,3,FALSE),FALSE)</f>
        <v>1018.2</v>
      </c>
      <c r="J129" t="str">
        <f>"["&amp;I129*[2]材料辅助表!$S$5&amp;","&amp;I129*[2]材料辅助表!$S$6&amp;","&amp;I129*[2]材料辅助表!$S$7&amp;","&amp;I129*[2]材料辅助表!$S$8&amp;","&amp;I129*[2]材料辅助表!$S$9&amp;","&amp;I129*[2]材料辅助表!$S$10&amp;","&amp;I129*[2]材料辅助表!$S$11&amp;","&amp;I129*[2]材料辅助表!$S$12&amp;","&amp;I129*[2]材料辅助表!$S$13&amp;","&amp;I129*[2]材料辅助表!$S$14&amp;","&amp;I129*[2]材料辅助表!$S$15&amp;","&amp;I129*[2]材料辅助表!$S$16&amp;","&amp;I129*[2]材料辅助表!$S$17&amp;","&amp;I129*[2]材料辅助表!$S$18&amp;","&amp;I129*[2]材料辅助表!$S$19&amp;"]"</f>
        <v>[305.46,356.37,407.28,458.19,509.1,560.01,610.92,661.83,712.74,763.65,814.56,865.47,916.38,967.29,1018.2]</v>
      </c>
      <c r="K129">
        <v>7</v>
      </c>
      <c r="L129">
        <f>VLOOKUP(C129,'[2]怪兽属性表（不能直接调整）'!$A$2:$E$37,4,FALSE)</f>
        <v>6</v>
      </c>
      <c r="M129" t="str">
        <f>"["&amp;L129*[2]材料辅助表!$U$5&amp;","&amp;L129*[2]材料辅助表!$U$6&amp;","&amp;L129*[2]材料辅助表!$U$7&amp;","&amp;L129*[2]材料辅助表!$U$8&amp;","&amp;L129*[2]材料辅助表!$U$9&amp;","&amp;L129*[2]材料辅助表!$U$10&amp;","&amp;L129*[2]材料辅助表!$U$11&amp;","&amp;L129*[2]材料辅助表!$U$12&amp;","&amp;L129*[2]材料辅助表!$U$13&amp;","&amp;L129*[2]材料辅助表!$U$14&amp;","&amp;L129*[2]材料辅助表!$U$15&amp;","&amp;L129*[2]材料辅助表!$U$16&amp;","&amp;L129*[2]材料辅助表!$U$17&amp;","&amp;L129*[2]材料辅助表!$U$18&amp;","&amp;L129*[2]材料辅助表!$U$19&amp;"]"</f>
        <v>[0.9,1.05,1.2,1.35,1.5,1.65,1.8,1.95,2.1,2.25,2.4,2.55,2.7,2.85,3]</v>
      </c>
      <c r="N129" s="266">
        <v>5</v>
      </c>
      <c r="O129" s="267">
        <v>2</v>
      </c>
      <c r="P129" s="268">
        <v>1</v>
      </c>
      <c r="Q129" t="s">
        <v>15792</v>
      </c>
      <c r="R129" t="str">
        <f>"["&amp;VLOOKUP(AJ129,[2]特殊属性调整!$B$18:$D$25,3,FALSE)&amp;","&amp;VLOOKUP(AJ129,[2]特殊属性调整!$B$18:$D$25,2,FALSE)&amp;"]"</f>
        <v>[5,3]</v>
      </c>
      <c r="S129" t="str">
        <f>"["&amp;VLOOKUP(AK129,[2]特殊属性调整!$B$18:$D$25,3,FALSE)&amp;","&amp;VLOOKUP(AK129,[2]特殊属性调整!$B$18:$D$25,2,FALSE)*1.5&amp;"]"</f>
        <v>[5,4.5]</v>
      </c>
      <c r="T129" t="str">
        <f>"["&amp;VLOOKUP(AL129,[2]特殊属性调整!$B$18:$D$25,3,FALSE)&amp;","&amp;VLOOKUP(AL129,[2]特殊属性调整!$B$18:$D$25,2,FALSE)*2&amp;"]"</f>
        <v>[5,6]</v>
      </c>
      <c r="U129" t="str">
        <f>"[["&amp;VLOOKUP($N129,[2]材料辅助表!$H$27:$L$35,2,FALSE)&amp;","&amp;[2]材料辅助表!I$38&amp;"]]"</f>
        <v>[[301105,1]]</v>
      </c>
      <c r="V129" t="str">
        <f>"[["&amp;VLOOKUP($N129,[2]材料辅助表!$H$27:$L$35,3,FALSE)&amp;","&amp;[2]材料辅助表!I$39&amp;"]]"</f>
        <v>[[301205,3]]</v>
      </c>
      <c r="W129" t="str">
        <f>"[["&amp;VLOOKUP($Q129,[2]材料辅助表!$H$27:$L$35,4,FALSE)&amp;","&amp;[2]材料辅助表!L$40&amp;"],["&amp;VLOOKUP($N129,[2]材料辅助表!$H$27:$L$35,4,FALSE)&amp;","&amp;[2]材料辅助表!I$40&amp;"]]"</f>
        <v>[[301307,1],[301305,5]]</v>
      </c>
      <c r="X129" t="str">
        <f>"[["&amp;VLOOKUP($Q129,[2]材料辅助表!$H$27:$L$35,5,FALSE)&amp;","&amp;[2]材料辅助表!L$41&amp;"],["&amp;VLOOKUP($N129,[2]材料辅助表!$H$27:$L$35,5,FALSE)&amp;","&amp;[2]材料辅助表!I$41&amp;"]]"</f>
        <v>[[301407,2],[301405,8]]</v>
      </c>
      <c r="Y129" t="str">
        <f>"[["&amp;VLOOKUP($Q129,[2]材料辅助表!$H$27:$M$35,6,FALSE)&amp;","&amp;[2]材料辅助表!L$42&amp;"],["&amp;VLOOKUP($N129,[2]材料辅助表!$H$27:$M$35,6,FALSE)&amp;","&amp;[2]材料辅助表!I$42&amp;"],["&amp;VLOOKUP($O129,[2]材料辅助表!$H$27:$M$35,5,FALSE)&amp;","&amp;[2]材料辅助表!J$42&amp;"]]"</f>
        <v>[[301507,3],[301505,10],[301402,3]]</v>
      </c>
      <c r="Z129" t="str">
        <f>"[["&amp;VLOOKUP($Q129,[2]材料辅助表!$H$27:$N$35,7,FALSE)&amp;","&amp;[2]材料辅助表!L$43&amp;"],["&amp;VLOOKUP($N129,[2]材料辅助表!$H$27:$N$35,7,FALSE)&amp;","&amp;[2]材料辅助表!I$43&amp;"],["&amp;VLOOKUP($O129,[2]材料辅助表!$H$27:$N$35,6,FALSE)&amp;","&amp;[2]材料辅助表!J$43&amp;"]]"</f>
        <v>[[301607,5],[301605,15],[301502,5]]</v>
      </c>
      <c r="AA129" t="str">
        <f>"[["&amp;VLOOKUP($Q129,[2]材料辅助表!$H$27:$O$35,8,FALSE)&amp;","&amp;[2]材料辅助表!L$44&amp;"],["&amp;VLOOKUP($N129,[2]材料辅助表!$H$27:$O$35,8,FALSE)&amp;","&amp;[2]材料辅助表!I$44&amp;"],["&amp;VLOOKUP($O129,[2]材料辅助表!$H$27:$O$35,8,FALSE)&amp;","&amp;[2]材料辅助表!J$44&amp;"],["&amp;VLOOKUP($P129,[2]材料辅助表!$H$27:$P$35,7,FALSE)&amp;","&amp;[2]材料辅助表!K$44&amp;"]]"</f>
        <v>[[301707,8],[301705,10],[301702,10],[301601,5]]</v>
      </c>
      <c r="AB129" t="str">
        <f>"[["&amp;VLOOKUP($Q129,[2]材料辅助表!$H$27:$P$35,9,FALSE)&amp;","&amp;[2]材料辅助表!L$45&amp;"],["&amp;VLOOKUP($N129,[2]材料辅助表!$H$27:$P$35,9,FALSE)&amp;","&amp;[2]材料辅助表!I$45&amp;"],["&amp;VLOOKUP($O129,[2]材料辅助表!$H$27:$P$35,9,FALSE)&amp;","&amp;[2]材料辅助表!J$45&amp;"],["&amp;VLOOKUP($P129,[2]材料辅助表!$H$27:$P$35,8,FALSE)&amp;","&amp;[2]材料辅助表!K$45&amp;"]]"</f>
        <v>[[301807,10],[301805,15],[301802,15],[301701,8]]</v>
      </c>
      <c r="AC129" t="str">
        <f>"[["&amp;VLOOKUP($Q129,[2]材料辅助表!$H$27:$Q$35,10,FALSE)&amp;","&amp;[2]材料辅助表!L$46&amp;"],["&amp;VLOOKUP($N129,[2]材料辅助表!$H$27:$Q$35,10,FALSE)&amp;","&amp;[2]材料辅助表!I$46&amp;"],["&amp;VLOOKUP($O129,[2]材料辅助表!$H$27:$Q$35,10,FALSE)&amp;","&amp;[2]材料辅助表!J$46&amp;"],["&amp;VLOOKUP($P129,[2]材料辅助表!$H$27:$Q$35,9,FALSE)&amp;","&amp;[2]材料辅助表!K$46&amp;"]]"</f>
        <v>[[301907,12],[301905,18],[301902,18],[301801,10]]</v>
      </c>
      <c r="AD129" t="str">
        <f>"[["&amp;VLOOKUP($Q129,[2]材料辅助表!$H$27:$R$35,11,FALSE)&amp;","&amp;[2]材料辅助表!L$47&amp;"],["&amp;VLOOKUP($N129,[2]材料辅助表!$H$27:$R$35,11,FALSE)&amp;","&amp;[2]材料辅助表!I$47&amp;"],["&amp;VLOOKUP($O129,[2]材料辅助表!$H$27:$R$35,11,FALSE)&amp;","&amp;[2]材料辅助表!J$47&amp;"],["&amp;VLOOKUP($P129,[2]材料辅助表!$H$27:$R$35,10,FALSE)&amp;","&amp;[2]材料辅助表!K$47&amp;"]]"</f>
        <v>[[302007,15],[302005,25],[302002,25],[301901,12]]</v>
      </c>
      <c r="AE129" t="str">
        <f>"[["&amp;VLOOKUP($Q129,[2]材料辅助表!$H$27:$S$35,12,FALSE)&amp;","&amp;[2]材料辅助表!L$48&amp;"],["&amp;VLOOKUP($N129,[2]材料辅助表!$H$27:$S$35,12,FALSE)&amp;","&amp;[2]材料辅助表!I$48&amp;"],["&amp;VLOOKUP($O129,[2]材料辅助表!$H$27:$S$35,12,FALSE)&amp;","&amp;[2]材料辅助表!J$48&amp;"],["&amp;VLOOKUP($P129,[2]材料辅助表!$H$27:$S$35,11,FALSE)&amp;","&amp;[2]材料辅助表!K$48&amp;"]]"</f>
        <v>[[302107,18],[302105,30],[302102,30],[302001,15]]</v>
      </c>
      <c r="AF129" t="str">
        <f>"[["&amp;VLOOKUP($Q129,[2]材料辅助表!$H$27:$V$35,13,FALSE)&amp;","&amp;[2]材料辅助表!L$49&amp;"],["&amp;VLOOKUP($N129,[2]材料辅助表!$H$27:$V$35,13,FALSE)&amp;","&amp;[2]材料辅助表!I$49&amp;"],["&amp;VLOOKUP($O129,[2]材料辅助表!$H$27:$V$35,13,FALSE)&amp;","&amp;[2]材料辅助表!J$49&amp;"],["&amp;VLOOKUP($P129,[2]材料辅助表!$H$27:$V$35,12,FALSE)&amp;","&amp;[2]材料辅助表!K$49&amp;"]]"</f>
        <v>[[302207,21],[302205,35],[302202,35],[302101,18]]</v>
      </c>
      <c r="AG129" t="str">
        <f>"[["&amp;VLOOKUP($Q129,[2]材料辅助表!$H$27:$V$35,14,FALSE)&amp;","&amp;[2]材料辅助表!L$50&amp;"],["&amp;VLOOKUP($N129,[2]材料辅助表!$H$27:$V$35,14,FALSE)&amp;","&amp;[2]材料辅助表!I$50&amp;"],["&amp;VLOOKUP($O129,[2]材料辅助表!$H$27:$V$35,14,FALSE)&amp;","&amp;[2]材料辅助表!J$50&amp;"],["&amp;VLOOKUP($P129,[2]材料辅助表!$H$27:$V$35,13,FALSE)&amp;","&amp;[2]材料辅助表!K$50&amp;"]]"</f>
        <v>[[302307,24],[302305,40],[302302,40],[302201,25]]</v>
      </c>
      <c r="AH129" t="str">
        <f>"[["&amp;VLOOKUP($Q129,[2]材料辅助表!$H$27:$V$35,15,FALSE)&amp;","&amp;[2]材料辅助表!L$51&amp;"],["&amp;VLOOKUP($N129,[2]材料辅助表!$H$27:$V$35,15,FALSE)&amp;","&amp;[2]材料辅助表!I$51&amp;"],["&amp;VLOOKUP($O129,[2]材料辅助表!$H$27:$V$35,15,FALSE)&amp;","&amp;[2]材料辅助表!J$51&amp;"],["&amp;VLOOKUP($P129,[2]材料辅助表!$H$27:$V$35,14,FALSE)&amp;","&amp;[2]材料辅助表!K$51&amp;"]]"</f>
        <v>[[302407,27],[302405,45],[302402,45],[302301,30]]</v>
      </c>
      <c r="AI129" s="276" t="s">
        <v>15841</v>
      </c>
      <c r="AJ129" s="263" t="s">
        <v>11979</v>
      </c>
      <c r="AK129" s="263" t="s">
        <v>11979</v>
      </c>
      <c r="AL129" s="263" t="s">
        <v>11979</v>
      </c>
    </row>
    <row r="130" spans="1:38" ht="15" thickBot="1">
      <c r="A130">
        <v>5011</v>
      </c>
      <c r="B130" s="277" t="s">
        <v>16081</v>
      </c>
      <c r="C130" s="55" t="s">
        <v>16082</v>
      </c>
      <c r="D130" t="str">
        <f t="shared" si="2"/>
        <v>e_5011</v>
      </c>
      <c r="E130" t="s">
        <v>16083</v>
      </c>
      <c r="F130" t="str">
        <f t="shared" si="3"/>
        <v>NAME_5011</v>
      </c>
      <c r="G130" t="s">
        <v>11978</v>
      </c>
      <c r="H130">
        <v>3</v>
      </c>
      <c r="I130">
        <f>VLOOKUP(C130,'[2]怪兽属性表（不能直接调整）'!$A$2:$E$37,VLOOKUP([2]equipment!G130,[2]材料辅助表!$I$13:$K$16,3,FALSE),FALSE)</f>
        <v>5.13</v>
      </c>
      <c r="J130" t="str">
        <f>"["&amp;I130*[2]材料辅助表!$S$5&amp;","&amp;I130*[2]材料辅助表!$S$6&amp;","&amp;I130*[2]材料辅助表!$S$7&amp;","&amp;I130*[2]材料辅助表!$S$8&amp;","&amp;I130*[2]材料辅助表!$S$9&amp;","&amp;I130*[2]材料辅助表!$S$10&amp;","&amp;I130*[2]材料辅助表!$S$11&amp;","&amp;I130*[2]材料辅助表!$S$12&amp;","&amp;I130*[2]材料辅助表!$S$13&amp;","&amp;I130*[2]材料辅助表!$S$14&amp;","&amp;I130*[2]材料辅助表!$S$15&amp;","&amp;I130*[2]材料辅助表!$S$16&amp;","&amp;I130*[2]材料辅助表!$S$17&amp;","&amp;I130*[2]材料辅助表!$S$18&amp;","&amp;I130*[2]材料辅助表!$S$19&amp;"]"</f>
        <v>[1.539,1.7955,2.052,2.3085,2.565,2.8215,3.078,3.3345,3.591,3.8475,4.104,4.3605,4.617,4.8735,5.13]</v>
      </c>
      <c r="K130">
        <v>7</v>
      </c>
      <c r="L130">
        <f>VLOOKUP(C130,'[2]怪兽属性表（不能直接调整）'!$A$2:$E$37,4,FALSE)</f>
        <v>4.4000000000000004</v>
      </c>
      <c r="M130" t="str">
        <f>"["&amp;L130*[2]材料辅助表!$U$5&amp;","&amp;L130*[2]材料辅助表!$U$6&amp;","&amp;L130*[2]材料辅助表!$U$7&amp;","&amp;L130*[2]材料辅助表!$U$8&amp;","&amp;L130*[2]材料辅助表!$U$9&amp;","&amp;L130*[2]材料辅助表!$U$10&amp;","&amp;L130*[2]材料辅助表!$U$11&amp;","&amp;L130*[2]材料辅助表!$U$12&amp;","&amp;L130*[2]材料辅助表!$U$13&amp;","&amp;L130*[2]材料辅助表!$U$14&amp;","&amp;L130*[2]材料辅助表!$U$15&amp;","&amp;L130*[2]材料辅助表!$U$16&amp;","&amp;L130*[2]材料辅助表!$U$17&amp;","&amp;L130*[2]材料辅助表!$U$18&amp;","&amp;L130*[2]材料辅助表!$U$19&amp;"]"</f>
        <v>[0.66,0.77,0.88,0.99,1.1,1.21,1.32,1.43,1.54,1.65,1.76,1.87,1.98,2.09,2.2]</v>
      </c>
      <c r="N130" s="260">
        <v>3</v>
      </c>
      <c r="O130" s="261">
        <v>1</v>
      </c>
      <c r="P130" s="262">
        <v>4</v>
      </c>
      <c r="Q130" t="s">
        <v>15792</v>
      </c>
      <c r="R130" t="str">
        <f>"["&amp;VLOOKUP(AJ130,[2]特殊属性调整!$B$18:$D$25,3,FALSE)&amp;","&amp;VLOOKUP(AJ130,[2]特殊属性调整!$B$18:$D$25,2,FALSE)&amp;"]"</f>
        <v>[2,3]</v>
      </c>
      <c r="S130" t="str">
        <f>"["&amp;VLOOKUP(AK130,[2]特殊属性调整!$B$18:$D$25,3,FALSE)&amp;","&amp;VLOOKUP(AK130,[2]特殊属性调整!$B$18:$D$25,2,FALSE)*1.5&amp;"]"</f>
        <v>[2,4.5]</v>
      </c>
      <c r="T130" t="str">
        <f>"["&amp;VLOOKUP(AL130,[2]特殊属性调整!$B$18:$D$25,3,FALSE)&amp;","&amp;VLOOKUP(AL130,[2]特殊属性调整!$B$18:$D$25,2,FALSE)*2&amp;"]"</f>
        <v>[2,6]</v>
      </c>
      <c r="U130" t="str">
        <f>"[["&amp;VLOOKUP($N130,[2]材料辅助表!$H$27:$L$35,2,FALSE)&amp;","&amp;[2]材料辅助表!I$38&amp;"]]"</f>
        <v>[[301103,1]]</v>
      </c>
      <c r="V130" t="str">
        <f>"[["&amp;VLOOKUP($N130,[2]材料辅助表!$H$27:$L$35,3,FALSE)&amp;","&amp;[2]材料辅助表!I$39&amp;"]]"</f>
        <v>[[301203,3]]</v>
      </c>
      <c r="W130" t="str">
        <f>"[["&amp;VLOOKUP($Q130,[2]材料辅助表!$H$27:$L$35,4,FALSE)&amp;","&amp;[2]材料辅助表!L$40&amp;"],["&amp;VLOOKUP($N130,[2]材料辅助表!$H$27:$L$35,4,FALSE)&amp;","&amp;[2]材料辅助表!I$40&amp;"]]"</f>
        <v>[[301307,1],[301303,5]]</v>
      </c>
      <c r="X130" t="str">
        <f>"[["&amp;VLOOKUP($Q130,[2]材料辅助表!$H$27:$L$35,5,FALSE)&amp;","&amp;[2]材料辅助表!L$41&amp;"],["&amp;VLOOKUP($N130,[2]材料辅助表!$H$27:$L$35,5,FALSE)&amp;","&amp;[2]材料辅助表!I$41&amp;"]]"</f>
        <v>[[301407,2],[301403,8]]</v>
      </c>
      <c r="Y130" t="str">
        <f>"[["&amp;VLOOKUP($Q130,[2]材料辅助表!$H$27:$M$35,6,FALSE)&amp;","&amp;[2]材料辅助表!L$42&amp;"],["&amp;VLOOKUP($N130,[2]材料辅助表!$H$27:$M$35,6,FALSE)&amp;","&amp;[2]材料辅助表!I$42&amp;"],["&amp;VLOOKUP($O130,[2]材料辅助表!$H$27:$M$35,5,FALSE)&amp;","&amp;[2]材料辅助表!J$42&amp;"]]"</f>
        <v>[[301507,3],[301503,10],[301401,3]]</v>
      </c>
      <c r="Z130" t="str">
        <f>"[["&amp;VLOOKUP($Q130,[2]材料辅助表!$H$27:$N$35,7,FALSE)&amp;","&amp;[2]材料辅助表!L$43&amp;"],["&amp;VLOOKUP($N130,[2]材料辅助表!$H$27:$N$35,7,FALSE)&amp;","&amp;[2]材料辅助表!I$43&amp;"],["&amp;VLOOKUP($O130,[2]材料辅助表!$H$27:$N$35,6,FALSE)&amp;","&amp;[2]材料辅助表!J$43&amp;"]]"</f>
        <v>[[301607,5],[301603,15],[301501,5]]</v>
      </c>
      <c r="AA130" t="str">
        <f>"[["&amp;VLOOKUP($Q130,[2]材料辅助表!$H$27:$O$35,8,FALSE)&amp;","&amp;[2]材料辅助表!L$44&amp;"],["&amp;VLOOKUP($N130,[2]材料辅助表!$H$27:$O$35,8,FALSE)&amp;","&amp;[2]材料辅助表!I$44&amp;"],["&amp;VLOOKUP($O130,[2]材料辅助表!$H$27:$O$35,8,FALSE)&amp;","&amp;[2]材料辅助表!J$44&amp;"],["&amp;VLOOKUP($P130,[2]材料辅助表!$H$27:$P$35,7,FALSE)&amp;","&amp;[2]材料辅助表!K$44&amp;"]]"</f>
        <v>[[301707,8],[301703,10],[301701,10],[301604,5]]</v>
      </c>
      <c r="AB130" t="str">
        <f>"[["&amp;VLOOKUP($Q130,[2]材料辅助表!$H$27:$P$35,9,FALSE)&amp;","&amp;[2]材料辅助表!L$45&amp;"],["&amp;VLOOKUP($N130,[2]材料辅助表!$H$27:$P$35,9,FALSE)&amp;","&amp;[2]材料辅助表!I$45&amp;"],["&amp;VLOOKUP($O130,[2]材料辅助表!$H$27:$P$35,9,FALSE)&amp;","&amp;[2]材料辅助表!J$45&amp;"],["&amp;VLOOKUP($P130,[2]材料辅助表!$H$27:$P$35,8,FALSE)&amp;","&amp;[2]材料辅助表!K$45&amp;"]]"</f>
        <v>[[301807,10],[301803,15],[301801,15],[301704,8]]</v>
      </c>
      <c r="AC130" t="str">
        <f>"[["&amp;VLOOKUP($Q130,[2]材料辅助表!$H$27:$Q$35,10,FALSE)&amp;","&amp;[2]材料辅助表!L$46&amp;"],["&amp;VLOOKUP($N130,[2]材料辅助表!$H$27:$Q$35,10,FALSE)&amp;","&amp;[2]材料辅助表!I$46&amp;"],["&amp;VLOOKUP($O130,[2]材料辅助表!$H$27:$Q$35,10,FALSE)&amp;","&amp;[2]材料辅助表!J$46&amp;"],["&amp;VLOOKUP($P130,[2]材料辅助表!$H$27:$Q$35,9,FALSE)&amp;","&amp;[2]材料辅助表!K$46&amp;"]]"</f>
        <v>[[301907,12],[301903,18],[301901,18],[301804,10]]</v>
      </c>
      <c r="AD130" t="str">
        <f>"[["&amp;VLOOKUP($Q130,[2]材料辅助表!$H$27:$R$35,11,FALSE)&amp;","&amp;[2]材料辅助表!L$47&amp;"],["&amp;VLOOKUP($N130,[2]材料辅助表!$H$27:$R$35,11,FALSE)&amp;","&amp;[2]材料辅助表!I$47&amp;"],["&amp;VLOOKUP($O130,[2]材料辅助表!$H$27:$R$35,11,FALSE)&amp;","&amp;[2]材料辅助表!J$47&amp;"],["&amp;VLOOKUP($P130,[2]材料辅助表!$H$27:$R$35,10,FALSE)&amp;","&amp;[2]材料辅助表!K$47&amp;"]]"</f>
        <v>[[302007,15],[302003,25],[302001,25],[301904,12]]</v>
      </c>
      <c r="AE130" t="str">
        <f>"[["&amp;VLOOKUP($Q130,[2]材料辅助表!$H$27:$S$35,12,FALSE)&amp;","&amp;[2]材料辅助表!L$48&amp;"],["&amp;VLOOKUP($N130,[2]材料辅助表!$H$27:$S$35,12,FALSE)&amp;","&amp;[2]材料辅助表!I$48&amp;"],["&amp;VLOOKUP($O130,[2]材料辅助表!$H$27:$S$35,12,FALSE)&amp;","&amp;[2]材料辅助表!J$48&amp;"],["&amp;VLOOKUP($P130,[2]材料辅助表!$H$27:$S$35,11,FALSE)&amp;","&amp;[2]材料辅助表!K$48&amp;"]]"</f>
        <v>[[302107,18],[302103,30],[302101,30],[302004,15]]</v>
      </c>
      <c r="AF130" t="str">
        <f>"[["&amp;VLOOKUP($Q130,[2]材料辅助表!$H$27:$V$35,13,FALSE)&amp;","&amp;[2]材料辅助表!L$49&amp;"],["&amp;VLOOKUP($N130,[2]材料辅助表!$H$27:$V$35,13,FALSE)&amp;","&amp;[2]材料辅助表!I$49&amp;"],["&amp;VLOOKUP($O130,[2]材料辅助表!$H$27:$V$35,13,FALSE)&amp;","&amp;[2]材料辅助表!J$49&amp;"],["&amp;VLOOKUP($P130,[2]材料辅助表!$H$27:$V$35,12,FALSE)&amp;","&amp;[2]材料辅助表!K$49&amp;"]]"</f>
        <v>[[302207,21],[302203,35],[302201,35],[302104,18]]</v>
      </c>
      <c r="AG130" t="str">
        <f>"[["&amp;VLOOKUP($Q130,[2]材料辅助表!$H$27:$V$35,14,FALSE)&amp;","&amp;[2]材料辅助表!L$50&amp;"],["&amp;VLOOKUP($N130,[2]材料辅助表!$H$27:$V$35,14,FALSE)&amp;","&amp;[2]材料辅助表!I$50&amp;"],["&amp;VLOOKUP($O130,[2]材料辅助表!$H$27:$V$35,14,FALSE)&amp;","&amp;[2]材料辅助表!J$50&amp;"],["&amp;VLOOKUP($P130,[2]材料辅助表!$H$27:$V$35,13,FALSE)&amp;","&amp;[2]材料辅助表!K$50&amp;"]]"</f>
        <v>[[302307,24],[302303,40],[302301,40],[302204,25]]</v>
      </c>
      <c r="AH130" t="str">
        <f>"[["&amp;VLOOKUP($Q130,[2]材料辅助表!$H$27:$V$35,15,FALSE)&amp;","&amp;[2]材料辅助表!L$51&amp;"],["&amp;VLOOKUP($N130,[2]材料辅助表!$H$27:$V$35,15,FALSE)&amp;","&amp;[2]材料辅助表!I$51&amp;"],["&amp;VLOOKUP($O130,[2]材料辅助表!$H$27:$V$35,15,FALSE)&amp;","&amp;[2]材料辅助表!J$51&amp;"],["&amp;VLOOKUP($P130,[2]材料辅助表!$H$27:$V$35,14,FALSE)&amp;","&amp;[2]材料辅助表!K$51&amp;"]]"</f>
        <v>[[302407,27],[302403,45],[302401,45],[302304,30]]</v>
      </c>
      <c r="AI130" s="270" t="s">
        <v>15832</v>
      </c>
      <c r="AJ130" s="263" t="s">
        <v>11978</v>
      </c>
      <c r="AK130" s="263" t="s">
        <v>11978</v>
      </c>
      <c r="AL130" s="263" t="s">
        <v>11978</v>
      </c>
    </row>
    <row r="131" spans="1:38" ht="15" thickBot="1">
      <c r="A131">
        <v>5012</v>
      </c>
      <c r="B131" s="277" t="s">
        <v>16084</v>
      </c>
      <c r="C131" s="55" t="s">
        <v>16082</v>
      </c>
      <c r="D131" t="str">
        <f t="shared" si="2"/>
        <v>e_5012</v>
      </c>
      <c r="E131" t="s">
        <v>16085</v>
      </c>
      <c r="F131" t="str">
        <f t="shared" si="3"/>
        <v>NAME_5012</v>
      </c>
      <c r="G131" t="s">
        <v>11979</v>
      </c>
      <c r="H131">
        <v>6</v>
      </c>
      <c r="I131">
        <f>VLOOKUP(C131,'[2]怪兽属性表（不能直接调整）'!$A$2:$E$37,VLOOKUP([2]equipment!G131,[2]材料辅助表!$I$13:$K$16,3,FALSE),FALSE)</f>
        <v>122.4</v>
      </c>
      <c r="J131" t="str">
        <f>"["&amp;I131*[2]材料辅助表!$S$5&amp;","&amp;I131*[2]材料辅助表!$S$6&amp;","&amp;I131*[2]材料辅助表!$S$7&amp;","&amp;I131*[2]材料辅助表!$S$8&amp;","&amp;I131*[2]材料辅助表!$S$9&amp;","&amp;I131*[2]材料辅助表!$S$10&amp;","&amp;I131*[2]材料辅助表!$S$11&amp;","&amp;I131*[2]材料辅助表!$S$12&amp;","&amp;I131*[2]材料辅助表!$S$13&amp;","&amp;I131*[2]材料辅助表!$S$14&amp;","&amp;I131*[2]材料辅助表!$S$15&amp;","&amp;I131*[2]材料辅助表!$S$16&amp;","&amp;I131*[2]材料辅助表!$S$17&amp;","&amp;I131*[2]材料辅助表!$S$18&amp;","&amp;I131*[2]材料辅助表!$S$19&amp;"]"</f>
        <v>[36.72,42.84,48.96,55.08,61.2,67.32,73.44,79.56,85.68,91.8,97.92,104.04,110.16,116.28,122.4]</v>
      </c>
      <c r="K131">
        <v>7</v>
      </c>
      <c r="L131">
        <f>VLOOKUP(C131,'[2]怪兽属性表（不能直接调整）'!$A$2:$E$37,4,FALSE)</f>
        <v>4.4000000000000004</v>
      </c>
      <c r="M131" t="str">
        <f>"["&amp;L131*[2]材料辅助表!$U$5&amp;","&amp;L131*[2]材料辅助表!$U$6&amp;","&amp;L131*[2]材料辅助表!$U$7&amp;","&amp;L131*[2]材料辅助表!$U$8&amp;","&amp;L131*[2]材料辅助表!$U$9&amp;","&amp;L131*[2]材料辅助表!$U$10&amp;","&amp;L131*[2]材料辅助表!$U$11&amp;","&amp;L131*[2]材料辅助表!$U$12&amp;","&amp;L131*[2]材料辅助表!$U$13&amp;","&amp;L131*[2]材料辅助表!$U$14&amp;","&amp;L131*[2]材料辅助表!$U$15&amp;","&amp;L131*[2]材料辅助表!$U$16&amp;","&amp;L131*[2]材料辅助表!$U$17&amp;","&amp;L131*[2]材料辅助表!$U$18&amp;","&amp;L131*[2]材料辅助表!$U$19&amp;"]"</f>
        <v>[0.66,0.77,0.88,0.99,1.1,1.21,1.32,1.43,1.54,1.65,1.76,1.87,1.98,2.09,2.2]</v>
      </c>
      <c r="N131" s="264">
        <v>2</v>
      </c>
      <c r="O131" s="202">
        <v>4</v>
      </c>
      <c r="P131" s="265">
        <v>3</v>
      </c>
      <c r="Q131" t="s">
        <v>15792</v>
      </c>
      <c r="R131" t="str">
        <f>"["&amp;VLOOKUP(AJ131,[2]特殊属性调整!$B$18:$D$25,3,FALSE)&amp;","&amp;VLOOKUP(AJ131,[2]特殊属性调整!$B$18:$D$25,2,FALSE)&amp;"]"</f>
        <v>[5,3]</v>
      </c>
      <c r="S131" t="str">
        <f>"["&amp;VLOOKUP(AK131,[2]特殊属性调整!$B$18:$D$25,3,FALSE)&amp;","&amp;VLOOKUP(AK131,[2]特殊属性调整!$B$18:$D$25,2,FALSE)*1.5&amp;"]"</f>
        <v>[5,4.5]</v>
      </c>
      <c r="T131" t="str">
        <f>"["&amp;VLOOKUP(AL131,[2]特殊属性调整!$B$18:$D$25,3,FALSE)&amp;","&amp;VLOOKUP(AL131,[2]特殊属性调整!$B$18:$D$25,2,FALSE)*2&amp;"]"</f>
        <v>[5,6]</v>
      </c>
      <c r="U131" t="str">
        <f>"[["&amp;VLOOKUP($N131,[2]材料辅助表!$H$27:$L$35,2,FALSE)&amp;","&amp;[2]材料辅助表!I$38&amp;"]]"</f>
        <v>[[301102,1]]</v>
      </c>
      <c r="V131" t="str">
        <f>"[["&amp;VLOOKUP($N131,[2]材料辅助表!$H$27:$L$35,3,FALSE)&amp;","&amp;[2]材料辅助表!I$39&amp;"]]"</f>
        <v>[[301202,3]]</v>
      </c>
      <c r="W131" t="str">
        <f>"[["&amp;VLOOKUP($Q131,[2]材料辅助表!$H$27:$L$35,4,FALSE)&amp;","&amp;[2]材料辅助表!L$40&amp;"],["&amp;VLOOKUP($N131,[2]材料辅助表!$H$27:$L$35,4,FALSE)&amp;","&amp;[2]材料辅助表!I$40&amp;"]]"</f>
        <v>[[301307,1],[301302,5]]</v>
      </c>
      <c r="X131" t="str">
        <f>"[["&amp;VLOOKUP($Q131,[2]材料辅助表!$H$27:$L$35,5,FALSE)&amp;","&amp;[2]材料辅助表!L$41&amp;"],["&amp;VLOOKUP($N131,[2]材料辅助表!$H$27:$L$35,5,FALSE)&amp;","&amp;[2]材料辅助表!I$41&amp;"]]"</f>
        <v>[[301407,2],[301402,8]]</v>
      </c>
      <c r="Y131" t="str">
        <f>"[["&amp;VLOOKUP($Q131,[2]材料辅助表!$H$27:$M$35,6,FALSE)&amp;","&amp;[2]材料辅助表!L$42&amp;"],["&amp;VLOOKUP($N131,[2]材料辅助表!$H$27:$M$35,6,FALSE)&amp;","&amp;[2]材料辅助表!I$42&amp;"],["&amp;VLOOKUP($O131,[2]材料辅助表!$H$27:$M$35,5,FALSE)&amp;","&amp;[2]材料辅助表!J$42&amp;"]]"</f>
        <v>[[301507,3],[301502,10],[301404,3]]</v>
      </c>
      <c r="Z131" t="str">
        <f>"[["&amp;VLOOKUP($Q131,[2]材料辅助表!$H$27:$N$35,7,FALSE)&amp;","&amp;[2]材料辅助表!L$43&amp;"],["&amp;VLOOKUP($N131,[2]材料辅助表!$H$27:$N$35,7,FALSE)&amp;","&amp;[2]材料辅助表!I$43&amp;"],["&amp;VLOOKUP($O131,[2]材料辅助表!$H$27:$N$35,6,FALSE)&amp;","&amp;[2]材料辅助表!J$43&amp;"]]"</f>
        <v>[[301607,5],[301602,15],[301504,5]]</v>
      </c>
      <c r="AA131" t="str">
        <f>"[["&amp;VLOOKUP($Q131,[2]材料辅助表!$H$27:$O$35,8,FALSE)&amp;","&amp;[2]材料辅助表!L$44&amp;"],["&amp;VLOOKUP($N131,[2]材料辅助表!$H$27:$O$35,8,FALSE)&amp;","&amp;[2]材料辅助表!I$44&amp;"],["&amp;VLOOKUP($O131,[2]材料辅助表!$H$27:$O$35,8,FALSE)&amp;","&amp;[2]材料辅助表!J$44&amp;"],["&amp;VLOOKUP($P131,[2]材料辅助表!$H$27:$P$35,7,FALSE)&amp;","&amp;[2]材料辅助表!K$44&amp;"]]"</f>
        <v>[[301707,8],[301702,10],[301704,10],[301603,5]]</v>
      </c>
      <c r="AB131" t="str">
        <f>"[["&amp;VLOOKUP($Q131,[2]材料辅助表!$H$27:$P$35,9,FALSE)&amp;","&amp;[2]材料辅助表!L$45&amp;"],["&amp;VLOOKUP($N131,[2]材料辅助表!$H$27:$P$35,9,FALSE)&amp;","&amp;[2]材料辅助表!I$45&amp;"],["&amp;VLOOKUP($O131,[2]材料辅助表!$H$27:$P$35,9,FALSE)&amp;","&amp;[2]材料辅助表!J$45&amp;"],["&amp;VLOOKUP($P131,[2]材料辅助表!$H$27:$P$35,8,FALSE)&amp;","&amp;[2]材料辅助表!K$45&amp;"]]"</f>
        <v>[[301807,10],[301802,15],[301804,15],[301703,8]]</v>
      </c>
      <c r="AC131" t="str">
        <f>"[["&amp;VLOOKUP($Q131,[2]材料辅助表!$H$27:$Q$35,10,FALSE)&amp;","&amp;[2]材料辅助表!L$46&amp;"],["&amp;VLOOKUP($N131,[2]材料辅助表!$H$27:$Q$35,10,FALSE)&amp;","&amp;[2]材料辅助表!I$46&amp;"],["&amp;VLOOKUP($O131,[2]材料辅助表!$H$27:$Q$35,10,FALSE)&amp;","&amp;[2]材料辅助表!J$46&amp;"],["&amp;VLOOKUP($P131,[2]材料辅助表!$H$27:$Q$35,9,FALSE)&amp;","&amp;[2]材料辅助表!K$46&amp;"]]"</f>
        <v>[[301907,12],[301902,18],[301904,18],[301803,10]]</v>
      </c>
      <c r="AD131" t="str">
        <f>"[["&amp;VLOOKUP($Q131,[2]材料辅助表!$H$27:$R$35,11,FALSE)&amp;","&amp;[2]材料辅助表!L$47&amp;"],["&amp;VLOOKUP($N131,[2]材料辅助表!$H$27:$R$35,11,FALSE)&amp;","&amp;[2]材料辅助表!I$47&amp;"],["&amp;VLOOKUP($O131,[2]材料辅助表!$H$27:$R$35,11,FALSE)&amp;","&amp;[2]材料辅助表!J$47&amp;"],["&amp;VLOOKUP($P131,[2]材料辅助表!$H$27:$R$35,10,FALSE)&amp;","&amp;[2]材料辅助表!K$47&amp;"]]"</f>
        <v>[[302007,15],[302002,25],[302004,25],[301903,12]]</v>
      </c>
      <c r="AE131" t="str">
        <f>"[["&amp;VLOOKUP($Q131,[2]材料辅助表!$H$27:$S$35,12,FALSE)&amp;","&amp;[2]材料辅助表!L$48&amp;"],["&amp;VLOOKUP($N131,[2]材料辅助表!$H$27:$S$35,12,FALSE)&amp;","&amp;[2]材料辅助表!I$48&amp;"],["&amp;VLOOKUP($O131,[2]材料辅助表!$H$27:$S$35,12,FALSE)&amp;","&amp;[2]材料辅助表!J$48&amp;"],["&amp;VLOOKUP($P131,[2]材料辅助表!$H$27:$S$35,11,FALSE)&amp;","&amp;[2]材料辅助表!K$48&amp;"]]"</f>
        <v>[[302107,18],[302102,30],[302104,30],[302003,15]]</v>
      </c>
      <c r="AF131" t="str">
        <f>"[["&amp;VLOOKUP($Q131,[2]材料辅助表!$H$27:$V$35,13,FALSE)&amp;","&amp;[2]材料辅助表!L$49&amp;"],["&amp;VLOOKUP($N131,[2]材料辅助表!$H$27:$V$35,13,FALSE)&amp;","&amp;[2]材料辅助表!I$49&amp;"],["&amp;VLOOKUP($O131,[2]材料辅助表!$H$27:$V$35,13,FALSE)&amp;","&amp;[2]材料辅助表!J$49&amp;"],["&amp;VLOOKUP($P131,[2]材料辅助表!$H$27:$V$35,12,FALSE)&amp;","&amp;[2]材料辅助表!K$49&amp;"]]"</f>
        <v>[[302207,21],[302202,35],[302204,35],[302103,18]]</v>
      </c>
      <c r="AG131" t="str">
        <f>"[["&amp;VLOOKUP($Q131,[2]材料辅助表!$H$27:$V$35,14,FALSE)&amp;","&amp;[2]材料辅助表!L$50&amp;"],["&amp;VLOOKUP($N131,[2]材料辅助表!$H$27:$V$35,14,FALSE)&amp;","&amp;[2]材料辅助表!I$50&amp;"],["&amp;VLOOKUP($O131,[2]材料辅助表!$H$27:$V$35,14,FALSE)&amp;","&amp;[2]材料辅助表!J$50&amp;"],["&amp;VLOOKUP($P131,[2]材料辅助表!$H$27:$V$35,13,FALSE)&amp;","&amp;[2]材料辅助表!K$50&amp;"]]"</f>
        <v>[[302307,24],[302302,40],[302304,40],[302203,25]]</v>
      </c>
      <c r="AH131" t="str">
        <f>"[["&amp;VLOOKUP($Q131,[2]材料辅助表!$H$27:$V$35,15,FALSE)&amp;","&amp;[2]材料辅助表!L$51&amp;"],["&amp;VLOOKUP($N131,[2]材料辅助表!$H$27:$V$35,15,FALSE)&amp;","&amp;[2]材料辅助表!I$51&amp;"],["&amp;VLOOKUP($O131,[2]材料辅助表!$H$27:$V$35,15,FALSE)&amp;","&amp;[2]材料辅助表!J$51&amp;"],["&amp;VLOOKUP($P131,[2]材料辅助表!$H$27:$V$35,14,FALSE)&amp;","&amp;[2]材料辅助表!K$51&amp;"]]"</f>
        <v>[[302407,27],[302402,45],[302404,45],[302303,30]]</v>
      </c>
      <c r="AI131" s="158" t="s">
        <v>15835</v>
      </c>
      <c r="AJ131" s="263" t="s">
        <v>11979</v>
      </c>
      <c r="AK131" s="263" t="s">
        <v>11979</v>
      </c>
      <c r="AL131" s="263" t="s">
        <v>11979</v>
      </c>
    </row>
    <row r="132" spans="1:38" ht="15" thickBot="1">
      <c r="A132">
        <v>5013</v>
      </c>
      <c r="B132" s="277" t="s">
        <v>16086</v>
      </c>
      <c r="C132" s="55" t="s">
        <v>16082</v>
      </c>
      <c r="D132" t="str">
        <f t="shared" si="2"/>
        <v>e_5013</v>
      </c>
      <c r="E132" t="s">
        <v>16087</v>
      </c>
      <c r="F132" t="str">
        <f t="shared" si="3"/>
        <v>NAME_5013</v>
      </c>
      <c r="G132" t="s">
        <v>11978</v>
      </c>
      <c r="H132">
        <v>3</v>
      </c>
      <c r="I132">
        <f>VLOOKUP(C132,'[2]怪兽属性表（不能直接调整）'!$A$2:$E$37,VLOOKUP([2]equipment!G132,[2]材料辅助表!$I$13:$K$16,3,FALSE),FALSE)</f>
        <v>5.13</v>
      </c>
      <c r="J132" t="str">
        <f>"["&amp;I132*[2]材料辅助表!$S$5&amp;","&amp;I132*[2]材料辅助表!$S$6&amp;","&amp;I132*[2]材料辅助表!$S$7&amp;","&amp;I132*[2]材料辅助表!$S$8&amp;","&amp;I132*[2]材料辅助表!$S$9&amp;","&amp;I132*[2]材料辅助表!$S$10&amp;","&amp;I132*[2]材料辅助表!$S$11&amp;","&amp;I132*[2]材料辅助表!$S$12&amp;","&amp;I132*[2]材料辅助表!$S$13&amp;","&amp;I132*[2]材料辅助表!$S$14&amp;","&amp;I132*[2]材料辅助表!$S$15&amp;","&amp;I132*[2]材料辅助表!$S$16&amp;","&amp;I132*[2]材料辅助表!$S$17&amp;","&amp;I132*[2]材料辅助表!$S$18&amp;","&amp;I132*[2]材料辅助表!$S$19&amp;"]"</f>
        <v>[1.539,1.7955,2.052,2.3085,2.565,2.8215,3.078,3.3345,3.591,3.8475,4.104,4.3605,4.617,4.8735,5.13]</v>
      </c>
      <c r="K132">
        <v>7</v>
      </c>
      <c r="L132">
        <f>VLOOKUP(C132,'[2]怪兽属性表（不能直接调整）'!$A$2:$E$37,4,FALSE)</f>
        <v>4.4000000000000004</v>
      </c>
      <c r="M132" t="str">
        <f>"["&amp;L132*[2]材料辅助表!$U$5&amp;","&amp;L132*[2]材料辅助表!$U$6&amp;","&amp;L132*[2]材料辅助表!$U$7&amp;","&amp;L132*[2]材料辅助表!$U$8&amp;","&amp;L132*[2]材料辅助表!$U$9&amp;","&amp;L132*[2]材料辅助表!$U$10&amp;","&amp;L132*[2]材料辅助表!$U$11&amp;","&amp;L132*[2]材料辅助表!$U$12&amp;","&amp;L132*[2]材料辅助表!$U$13&amp;","&amp;L132*[2]材料辅助表!$U$14&amp;","&amp;L132*[2]材料辅助表!$U$15&amp;","&amp;L132*[2]材料辅助表!$U$16&amp;","&amp;L132*[2]材料辅助表!$U$17&amp;","&amp;L132*[2]材料辅助表!$U$18&amp;","&amp;L132*[2]材料辅助表!$U$19&amp;"]"</f>
        <v>[0.66,0.77,0.88,0.99,1.1,1.21,1.32,1.43,1.54,1.65,1.76,1.87,1.98,2.09,2.2]</v>
      </c>
      <c r="N132" s="264">
        <v>4</v>
      </c>
      <c r="O132" s="202">
        <v>3</v>
      </c>
      <c r="P132" s="265">
        <v>2</v>
      </c>
      <c r="Q132" t="s">
        <v>15792</v>
      </c>
      <c r="R132" t="str">
        <f>"["&amp;VLOOKUP(AJ132,[2]特殊属性调整!$B$18:$D$25,3,FALSE)&amp;","&amp;VLOOKUP(AJ132,[2]特殊属性调整!$B$18:$D$25,2,FALSE)&amp;"]"</f>
        <v>[2,3]</v>
      </c>
      <c r="S132" t="str">
        <f>"["&amp;VLOOKUP(AK132,[2]特殊属性调整!$B$18:$D$25,3,FALSE)&amp;","&amp;VLOOKUP(AK132,[2]特殊属性调整!$B$18:$D$25,2,FALSE)*1.5&amp;"]"</f>
        <v>[2,4.5]</v>
      </c>
      <c r="T132" t="str">
        <f>"["&amp;VLOOKUP(AL132,[2]特殊属性调整!$B$18:$D$25,3,FALSE)&amp;","&amp;VLOOKUP(AL132,[2]特殊属性调整!$B$18:$D$25,2,FALSE)*2&amp;"]"</f>
        <v>[2,6]</v>
      </c>
      <c r="U132" t="str">
        <f>"[["&amp;VLOOKUP($N132,[2]材料辅助表!$H$27:$L$35,2,FALSE)&amp;","&amp;[2]材料辅助表!I$38&amp;"]]"</f>
        <v>[[301104,1]]</v>
      </c>
      <c r="V132" t="str">
        <f>"[["&amp;VLOOKUP($N132,[2]材料辅助表!$H$27:$L$35,3,FALSE)&amp;","&amp;[2]材料辅助表!I$39&amp;"]]"</f>
        <v>[[301204,3]]</v>
      </c>
      <c r="W132" t="str">
        <f>"[["&amp;VLOOKUP($Q132,[2]材料辅助表!$H$27:$L$35,4,FALSE)&amp;","&amp;[2]材料辅助表!L$40&amp;"],["&amp;VLOOKUP($N132,[2]材料辅助表!$H$27:$L$35,4,FALSE)&amp;","&amp;[2]材料辅助表!I$40&amp;"]]"</f>
        <v>[[301307,1],[301304,5]]</v>
      </c>
      <c r="X132" t="str">
        <f>"[["&amp;VLOOKUP($Q132,[2]材料辅助表!$H$27:$L$35,5,FALSE)&amp;","&amp;[2]材料辅助表!L$41&amp;"],["&amp;VLOOKUP($N132,[2]材料辅助表!$H$27:$L$35,5,FALSE)&amp;","&amp;[2]材料辅助表!I$41&amp;"]]"</f>
        <v>[[301407,2],[301404,8]]</v>
      </c>
      <c r="Y132" t="str">
        <f>"[["&amp;VLOOKUP($Q132,[2]材料辅助表!$H$27:$M$35,6,FALSE)&amp;","&amp;[2]材料辅助表!L$42&amp;"],["&amp;VLOOKUP($N132,[2]材料辅助表!$H$27:$M$35,6,FALSE)&amp;","&amp;[2]材料辅助表!I$42&amp;"],["&amp;VLOOKUP($O132,[2]材料辅助表!$H$27:$M$35,5,FALSE)&amp;","&amp;[2]材料辅助表!J$42&amp;"]]"</f>
        <v>[[301507,3],[301504,10],[301403,3]]</v>
      </c>
      <c r="Z132" t="str">
        <f>"[["&amp;VLOOKUP($Q132,[2]材料辅助表!$H$27:$N$35,7,FALSE)&amp;","&amp;[2]材料辅助表!L$43&amp;"],["&amp;VLOOKUP($N132,[2]材料辅助表!$H$27:$N$35,7,FALSE)&amp;","&amp;[2]材料辅助表!I$43&amp;"],["&amp;VLOOKUP($O132,[2]材料辅助表!$H$27:$N$35,6,FALSE)&amp;","&amp;[2]材料辅助表!J$43&amp;"]]"</f>
        <v>[[301607,5],[301604,15],[301503,5]]</v>
      </c>
      <c r="AA132" t="str">
        <f>"[["&amp;VLOOKUP($Q132,[2]材料辅助表!$H$27:$O$35,8,FALSE)&amp;","&amp;[2]材料辅助表!L$44&amp;"],["&amp;VLOOKUP($N132,[2]材料辅助表!$H$27:$O$35,8,FALSE)&amp;","&amp;[2]材料辅助表!I$44&amp;"],["&amp;VLOOKUP($O132,[2]材料辅助表!$H$27:$O$35,8,FALSE)&amp;","&amp;[2]材料辅助表!J$44&amp;"],["&amp;VLOOKUP($P132,[2]材料辅助表!$H$27:$P$35,7,FALSE)&amp;","&amp;[2]材料辅助表!K$44&amp;"]]"</f>
        <v>[[301707,8],[301704,10],[301703,10],[301602,5]]</v>
      </c>
      <c r="AB132" t="str">
        <f>"[["&amp;VLOOKUP($Q132,[2]材料辅助表!$H$27:$P$35,9,FALSE)&amp;","&amp;[2]材料辅助表!L$45&amp;"],["&amp;VLOOKUP($N132,[2]材料辅助表!$H$27:$P$35,9,FALSE)&amp;","&amp;[2]材料辅助表!I$45&amp;"],["&amp;VLOOKUP($O132,[2]材料辅助表!$H$27:$P$35,9,FALSE)&amp;","&amp;[2]材料辅助表!J$45&amp;"],["&amp;VLOOKUP($P132,[2]材料辅助表!$H$27:$P$35,8,FALSE)&amp;","&amp;[2]材料辅助表!K$45&amp;"]]"</f>
        <v>[[301807,10],[301804,15],[301803,15],[301702,8]]</v>
      </c>
      <c r="AC132" t="str">
        <f>"[["&amp;VLOOKUP($Q132,[2]材料辅助表!$H$27:$Q$35,10,FALSE)&amp;","&amp;[2]材料辅助表!L$46&amp;"],["&amp;VLOOKUP($N132,[2]材料辅助表!$H$27:$Q$35,10,FALSE)&amp;","&amp;[2]材料辅助表!I$46&amp;"],["&amp;VLOOKUP($O132,[2]材料辅助表!$H$27:$Q$35,10,FALSE)&amp;","&amp;[2]材料辅助表!J$46&amp;"],["&amp;VLOOKUP($P132,[2]材料辅助表!$H$27:$Q$35,9,FALSE)&amp;","&amp;[2]材料辅助表!K$46&amp;"]]"</f>
        <v>[[301907,12],[301904,18],[301903,18],[301802,10]]</v>
      </c>
      <c r="AD132" t="str">
        <f>"[["&amp;VLOOKUP($Q132,[2]材料辅助表!$H$27:$R$35,11,FALSE)&amp;","&amp;[2]材料辅助表!L$47&amp;"],["&amp;VLOOKUP($N132,[2]材料辅助表!$H$27:$R$35,11,FALSE)&amp;","&amp;[2]材料辅助表!I$47&amp;"],["&amp;VLOOKUP($O132,[2]材料辅助表!$H$27:$R$35,11,FALSE)&amp;","&amp;[2]材料辅助表!J$47&amp;"],["&amp;VLOOKUP($P132,[2]材料辅助表!$H$27:$R$35,10,FALSE)&amp;","&amp;[2]材料辅助表!K$47&amp;"]]"</f>
        <v>[[302007,15],[302004,25],[302003,25],[301902,12]]</v>
      </c>
      <c r="AE132" t="str">
        <f>"[["&amp;VLOOKUP($Q132,[2]材料辅助表!$H$27:$S$35,12,FALSE)&amp;","&amp;[2]材料辅助表!L$48&amp;"],["&amp;VLOOKUP($N132,[2]材料辅助表!$H$27:$S$35,12,FALSE)&amp;","&amp;[2]材料辅助表!I$48&amp;"],["&amp;VLOOKUP($O132,[2]材料辅助表!$H$27:$S$35,12,FALSE)&amp;","&amp;[2]材料辅助表!J$48&amp;"],["&amp;VLOOKUP($P132,[2]材料辅助表!$H$27:$S$35,11,FALSE)&amp;","&amp;[2]材料辅助表!K$48&amp;"]]"</f>
        <v>[[302107,18],[302104,30],[302103,30],[302002,15]]</v>
      </c>
      <c r="AF132" t="str">
        <f>"[["&amp;VLOOKUP($Q132,[2]材料辅助表!$H$27:$V$35,13,FALSE)&amp;","&amp;[2]材料辅助表!L$49&amp;"],["&amp;VLOOKUP($N132,[2]材料辅助表!$H$27:$V$35,13,FALSE)&amp;","&amp;[2]材料辅助表!I$49&amp;"],["&amp;VLOOKUP($O132,[2]材料辅助表!$H$27:$V$35,13,FALSE)&amp;","&amp;[2]材料辅助表!J$49&amp;"],["&amp;VLOOKUP($P132,[2]材料辅助表!$H$27:$V$35,12,FALSE)&amp;","&amp;[2]材料辅助表!K$49&amp;"]]"</f>
        <v>[[302207,21],[302204,35],[302203,35],[302102,18]]</v>
      </c>
      <c r="AG132" t="str">
        <f>"[["&amp;VLOOKUP($Q132,[2]材料辅助表!$H$27:$V$35,14,FALSE)&amp;","&amp;[2]材料辅助表!L$50&amp;"],["&amp;VLOOKUP($N132,[2]材料辅助表!$H$27:$V$35,14,FALSE)&amp;","&amp;[2]材料辅助表!I$50&amp;"],["&amp;VLOOKUP($O132,[2]材料辅助表!$H$27:$V$35,14,FALSE)&amp;","&amp;[2]材料辅助表!J$50&amp;"],["&amp;VLOOKUP($P132,[2]材料辅助表!$H$27:$V$35,13,FALSE)&amp;","&amp;[2]材料辅助表!K$50&amp;"]]"</f>
        <v>[[302307,24],[302304,40],[302303,40],[302202,25]]</v>
      </c>
      <c r="AH132" t="str">
        <f>"[["&amp;VLOOKUP($Q132,[2]材料辅助表!$H$27:$V$35,15,FALSE)&amp;","&amp;[2]材料辅助表!L$51&amp;"],["&amp;VLOOKUP($N132,[2]材料辅助表!$H$27:$V$35,15,FALSE)&amp;","&amp;[2]材料辅助表!I$51&amp;"],["&amp;VLOOKUP($O132,[2]材料辅助表!$H$27:$V$35,15,FALSE)&amp;","&amp;[2]材料辅助表!J$51&amp;"],["&amp;VLOOKUP($P132,[2]材料辅助表!$H$27:$V$35,14,FALSE)&amp;","&amp;[2]材料辅助表!K$51&amp;"]]"</f>
        <v>[[302407,27],[302404,45],[302403,45],[302302,30]]</v>
      </c>
      <c r="AI132" s="158" t="s">
        <v>15838</v>
      </c>
      <c r="AJ132" s="263" t="s">
        <v>11978</v>
      </c>
      <c r="AK132" s="263" t="s">
        <v>11978</v>
      </c>
      <c r="AL132" s="263" t="s">
        <v>11978</v>
      </c>
    </row>
    <row r="133" spans="1:38" ht="15" thickBot="1">
      <c r="A133">
        <v>5014</v>
      </c>
      <c r="B133" s="277" t="s">
        <v>16088</v>
      </c>
      <c r="C133" s="55" t="s">
        <v>16082</v>
      </c>
      <c r="D133" t="str">
        <f t="shared" si="2"/>
        <v>e_5014</v>
      </c>
      <c r="E133" t="s">
        <v>16089</v>
      </c>
      <c r="F133" t="str">
        <f t="shared" si="3"/>
        <v>NAME_5014</v>
      </c>
      <c r="G133" t="s">
        <v>11979</v>
      </c>
      <c r="H133">
        <v>6</v>
      </c>
      <c r="I133">
        <f>VLOOKUP(C133,'[2]怪兽属性表（不能直接调整）'!$A$2:$E$37,VLOOKUP([2]equipment!G133,[2]材料辅助表!$I$13:$K$16,3,FALSE),FALSE)</f>
        <v>122.4</v>
      </c>
      <c r="J133" t="str">
        <f>"["&amp;I133*[2]材料辅助表!$S$5&amp;","&amp;I133*[2]材料辅助表!$S$6&amp;","&amp;I133*[2]材料辅助表!$S$7&amp;","&amp;I133*[2]材料辅助表!$S$8&amp;","&amp;I133*[2]材料辅助表!$S$9&amp;","&amp;I133*[2]材料辅助表!$S$10&amp;","&amp;I133*[2]材料辅助表!$S$11&amp;","&amp;I133*[2]材料辅助表!$S$12&amp;","&amp;I133*[2]材料辅助表!$S$13&amp;","&amp;I133*[2]材料辅助表!$S$14&amp;","&amp;I133*[2]材料辅助表!$S$15&amp;","&amp;I133*[2]材料辅助表!$S$16&amp;","&amp;I133*[2]材料辅助表!$S$17&amp;","&amp;I133*[2]材料辅助表!$S$18&amp;","&amp;I133*[2]材料辅助表!$S$19&amp;"]"</f>
        <v>[36.72,42.84,48.96,55.08,61.2,67.32,73.44,79.56,85.68,91.8,97.92,104.04,110.16,116.28,122.4]</v>
      </c>
      <c r="K133">
        <v>7</v>
      </c>
      <c r="L133">
        <f>VLOOKUP(C133,'[2]怪兽属性表（不能直接调整）'!$A$2:$E$37,4,FALSE)</f>
        <v>4.4000000000000004</v>
      </c>
      <c r="M133" t="str">
        <f>"["&amp;L133*[2]材料辅助表!$U$5&amp;","&amp;L133*[2]材料辅助表!$U$6&amp;","&amp;L133*[2]材料辅助表!$U$7&amp;","&amp;L133*[2]材料辅助表!$U$8&amp;","&amp;L133*[2]材料辅助表!$U$9&amp;","&amp;L133*[2]材料辅助表!$U$10&amp;","&amp;L133*[2]材料辅助表!$U$11&amp;","&amp;L133*[2]材料辅助表!$U$12&amp;","&amp;L133*[2]材料辅助表!$U$13&amp;","&amp;L133*[2]材料辅助表!$U$14&amp;","&amp;L133*[2]材料辅助表!$U$15&amp;","&amp;L133*[2]材料辅助表!$U$16&amp;","&amp;L133*[2]材料辅助表!$U$17&amp;","&amp;L133*[2]材料辅助表!$U$18&amp;","&amp;L133*[2]材料辅助表!$U$19&amp;"]"</f>
        <v>[0.66,0.77,0.88,0.99,1.1,1.21,1.32,1.43,1.54,1.65,1.76,1.87,1.98,2.09,2.2]</v>
      </c>
      <c r="N133" s="266">
        <v>5</v>
      </c>
      <c r="O133" s="267">
        <v>2</v>
      </c>
      <c r="P133" s="268">
        <v>1</v>
      </c>
      <c r="Q133" t="s">
        <v>15792</v>
      </c>
      <c r="R133" t="str">
        <f>"["&amp;VLOOKUP(AJ133,[2]特殊属性调整!$B$18:$D$25,3,FALSE)&amp;","&amp;VLOOKUP(AJ133,[2]特殊属性调整!$B$18:$D$25,2,FALSE)&amp;"]"</f>
        <v>[5,3]</v>
      </c>
      <c r="S133" t="str">
        <f>"["&amp;VLOOKUP(AK133,[2]特殊属性调整!$B$18:$D$25,3,FALSE)&amp;","&amp;VLOOKUP(AK133,[2]特殊属性调整!$B$18:$D$25,2,FALSE)*1.5&amp;"]"</f>
        <v>[5,4.5]</v>
      </c>
      <c r="T133" t="str">
        <f>"["&amp;VLOOKUP(AL133,[2]特殊属性调整!$B$18:$D$25,3,FALSE)&amp;","&amp;VLOOKUP(AL133,[2]特殊属性调整!$B$18:$D$25,2,FALSE)*2&amp;"]"</f>
        <v>[5,6]</v>
      </c>
      <c r="U133" t="str">
        <f>"[["&amp;VLOOKUP($N133,[2]材料辅助表!$H$27:$L$35,2,FALSE)&amp;","&amp;[2]材料辅助表!I$38&amp;"]]"</f>
        <v>[[301105,1]]</v>
      </c>
      <c r="V133" t="str">
        <f>"[["&amp;VLOOKUP($N133,[2]材料辅助表!$H$27:$L$35,3,FALSE)&amp;","&amp;[2]材料辅助表!I$39&amp;"]]"</f>
        <v>[[301205,3]]</v>
      </c>
      <c r="W133" t="str">
        <f>"[["&amp;VLOOKUP($Q133,[2]材料辅助表!$H$27:$L$35,4,FALSE)&amp;","&amp;[2]材料辅助表!L$40&amp;"],["&amp;VLOOKUP($N133,[2]材料辅助表!$H$27:$L$35,4,FALSE)&amp;","&amp;[2]材料辅助表!I$40&amp;"]]"</f>
        <v>[[301307,1],[301305,5]]</v>
      </c>
      <c r="X133" t="str">
        <f>"[["&amp;VLOOKUP($Q133,[2]材料辅助表!$H$27:$L$35,5,FALSE)&amp;","&amp;[2]材料辅助表!L$41&amp;"],["&amp;VLOOKUP($N133,[2]材料辅助表!$H$27:$L$35,5,FALSE)&amp;","&amp;[2]材料辅助表!I$41&amp;"]]"</f>
        <v>[[301407,2],[301405,8]]</v>
      </c>
      <c r="Y133" t="str">
        <f>"[["&amp;VLOOKUP($Q133,[2]材料辅助表!$H$27:$M$35,6,FALSE)&amp;","&amp;[2]材料辅助表!L$42&amp;"],["&amp;VLOOKUP($N133,[2]材料辅助表!$H$27:$M$35,6,FALSE)&amp;","&amp;[2]材料辅助表!I$42&amp;"],["&amp;VLOOKUP($O133,[2]材料辅助表!$H$27:$M$35,5,FALSE)&amp;","&amp;[2]材料辅助表!J$42&amp;"]]"</f>
        <v>[[301507,3],[301505,10],[301402,3]]</v>
      </c>
      <c r="Z133" t="str">
        <f>"[["&amp;VLOOKUP($Q133,[2]材料辅助表!$H$27:$N$35,7,FALSE)&amp;","&amp;[2]材料辅助表!L$43&amp;"],["&amp;VLOOKUP($N133,[2]材料辅助表!$H$27:$N$35,7,FALSE)&amp;","&amp;[2]材料辅助表!I$43&amp;"],["&amp;VLOOKUP($O133,[2]材料辅助表!$H$27:$N$35,6,FALSE)&amp;","&amp;[2]材料辅助表!J$43&amp;"]]"</f>
        <v>[[301607,5],[301605,15],[301502,5]]</v>
      </c>
      <c r="AA133" t="str">
        <f>"[["&amp;VLOOKUP($Q133,[2]材料辅助表!$H$27:$O$35,8,FALSE)&amp;","&amp;[2]材料辅助表!L$44&amp;"],["&amp;VLOOKUP($N133,[2]材料辅助表!$H$27:$O$35,8,FALSE)&amp;","&amp;[2]材料辅助表!I$44&amp;"],["&amp;VLOOKUP($O133,[2]材料辅助表!$H$27:$O$35,8,FALSE)&amp;","&amp;[2]材料辅助表!J$44&amp;"],["&amp;VLOOKUP($P133,[2]材料辅助表!$H$27:$P$35,7,FALSE)&amp;","&amp;[2]材料辅助表!K$44&amp;"]]"</f>
        <v>[[301707,8],[301705,10],[301702,10],[301601,5]]</v>
      </c>
      <c r="AB133" t="str">
        <f>"[["&amp;VLOOKUP($Q133,[2]材料辅助表!$H$27:$P$35,9,FALSE)&amp;","&amp;[2]材料辅助表!L$45&amp;"],["&amp;VLOOKUP($N133,[2]材料辅助表!$H$27:$P$35,9,FALSE)&amp;","&amp;[2]材料辅助表!I$45&amp;"],["&amp;VLOOKUP($O133,[2]材料辅助表!$H$27:$P$35,9,FALSE)&amp;","&amp;[2]材料辅助表!J$45&amp;"],["&amp;VLOOKUP($P133,[2]材料辅助表!$H$27:$P$35,8,FALSE)&amp;","&amp;[2]材料辅助表!K$45&amp;"]]"</f>
        <v>[[301807,10],[301805,15],[301802,15],[301701,8]]</v>
      </c>
      <c r="AC133" t="str">
        <f>"[["&amp;VLOOKUP($Q133,[2]材料辅助表!$H$27:$Q$35,10,FALSE)&amp;","&amp;[2]材料辅助表!L$46&amp;"],["&amp;VLOOKUP($N133,[2]材料辅助表!$H$27:$Q$35,10,FALSE)&amp;","&amp;[2]材料辅助表!I$46&amp;"],["&amp;VLOOKUP($O133,[2]材料辅助表!$H$27:$Q$35,10,FALSE)&amp;","&amp;[2]材料辅助表!J$46&amp;"],["&amp;VLOOKUP($P133,[2]材料辅助表!$H$27:$Q$35,9,FALSE)&amp;","&amp;[2]材料辅助表!K$46&amp;"]]"</f>
        <v>[[301907,12],[301905,18],[301902,18],[301801,10]]</v>
      </c>
      <c r="AD133" t="str">
        <f>"[["&amp;VLOOKUP($Q133,[2]材料辅助表!$H$27:$R$35,11,FALSE)&amp;","&amp;[2]材料辅助表!L$47&amp;"],["&amp;VLOOKUP($N133,[2]材料辅助表!$H$27:$R$35,11,FALSE)&amp;","&amp;[2]材料辅助表!I$47&amp;"],["&amp;VLOOKUP($O133,[2]材料辅助表!$H$27:$R$35,11,FALSE)&amp;","&amp;[2]材料辅助表!J$47&amp;"],["&amp;VLOOKUP($P133,[2]材料辅助表!$H$27:$R$35,10,FALSE)&amp;","&amp;[2]材料辅助表!K$47&amp;"]]"</f>
        <v>[[302007,15],[302005,25],[302002,25],[301901,12]]</v>
      </c>
      <c r="AE133" t="str">
        <f>"[["&amp;VLOOKUP($Q133,[2]材料辅助表!$H$27:$S$35,12,FALSE)&amp;","&amp;[2]材料辅助表!L$48&amp;"],["&amp;VLOOKUP($N133,[2]材料辅助表!$H$27:$S$35,12,FALSE)&amp;","&amp;[2]材料辅助表!I$48&amp;"],["&amp;VLOOKUP($O133,[2]材料辅助表!$H$27:$S$35,12,FALSE)&amp;","&amp;[2]材料辅助表!J$48&amp;"],["&amp;VLOOKUP($P133,[2]材料辅助表!$H$27:$S$35,11,FALSE)&amp;","&amp;[2]材料辅助表!K$48&amp;"]]"</f>
        <v>[[302107,18],[302105,30],[302102,30],[302001,15]]</v>
      </c>
      <c r="AF133" t="str">
        <f>"[["&amp;VLOOKUP($Q133,[2]材料辅助表!$H$27:$V$35,13,FALSE)&amp;","&amp;[2]材料辅助表!L$49&amp;"],["&amp;VLOOKUP($N133,[2]材料辅助表!$H$27:$V$35,13,FALSE)&amp;","&amp;[2]材料辅助表!I$49&amp;"],["&amp;VLOOKUP($O133,[2]材料辅助表!$H$27:$V$35,13,FALSE)&amp;","&amp;[2]材料辅助表!J$49&amp;"],["&amp;VLOOKUP($P133,[2]材料辅助表!$H$27:$V$35,12,FALSE)&amp;","&amp;[2]材料辅助表!K$49&amp;"]]"</f>
        <v>[[302207,21],[302205,35],[302202,35],[302101,18]]</v>
      </c>
      <c r="AG133" t="str">
        <f>"[["&amp;VLOOKUP($Q133,[2]材料辅助表!$H$27:$V$35,14,FALSE)&amp;","&amp;[2]材料辅助表!L$50&amp;"],["&amp;VLOOKUP($N133,[2]材料辅助表!$H$27:$V$35,14,FALSE)&amp;","&amp;[2]材料辅助表!I$50&amp;"],["&amp;VLOOKUP($O133,[2]材料辅助表!$H$27:$V$35,14,FALSE)&amp;","&amp;[2]材料辅助表!J$50&amp;"],["&amp;VLOOKUP($P133,[2]材料辅助表!$H$27:$V$35,13,FALSE)&amp;","&amp;[2]材料辅助表!K$50&amp;"]]"</f>
        <v>[[302307,24],[302305,40],[302302,40],[302201,25]]</v>
      </c>
      <c r="AH133" t="str">
        <f>"[["&amp;VLOOKUP($Q133,[2]材料辅助表!$H$27:$V$35,15,FALSE)&amp;","&amp;[2]材料辅助表!L$51&amp;"],["&amp;VLOOKUP($N133,[2]材料辅助表!$H$27:$V$35,15,FALSE)&amp;","&amp;[2]材料辅助表!I$51&amp;"],["&amp;VLOOKUP($O133,[2]材料辅助表!$H$27:$V$35,15,FALSE)&amp;","&amp;[2]材料辅助表!J$51&amp;"],["&amp;VLOOKUP($P133,[2]材料辅助表!$H$27:$V$35,14,FALSE)&amp;","&amp;[2]材料辅助表!K$51&amp;"]]"</f>
        <v>[[302407,27],[302405,45],[302402,45],[302301,30]]</v>
      </c>
      <c r="AI133" s="276" t="s">
        <v>15841</v>
      </c>
      <c r="AJ133" s="263" t="s">
        <v>11979</v>
      </c>
      <c r="AK133" s="263" t="s">
        <v>11979</v>
      </c>
      <c r="AL133" s="263" t="s">
        <v>11979</v>
      </c>
    </row>
    <row r="134" spans="1:38" ht="15" thickBot="1">
      <c r="A134">
        <v>5021</v>
      </c>
      <c r="B134" s="277" t="s">
        <v>16090</v>
      </c>
      <c r="C134" s="55" t="s">
        <v>16091</v>
      </c>
      <c r="D134" t="str">
        <f t="shared" si="2"/>
        <v>e_5021</v>
      </c>
      <c r="E134" t="s">
        <v>16092</v>
      </c>
      <c r="F134" t="str">
        <f t="shared" si="3"/>
        <v>NAME_5021</v>
      </c>
      <c r="G134" t="s">
        <v>11978</v>
      </c>
      <c r="H134">
        <v>3</v>
      </c>
      <c r="I134">
        <f>VLOOKUP(C134,'[2]怪兽属性表（不能直接调整）'!$A$2:$E$37,VLOOKUP([2]equipment!G134,[2]材料辅助表!$I$13:$K$16,3,FALSE),FALSE)</f>
        <v>10.26</v>
      </c>
      <c r="J134" t="str">
        <f>"["&amp;I134*[2]材料辅助表!$S$5&amp;","&amp;I134*[2]材料辅助表!$S$6&amp;","&amp;I134*[2]材料辅助表!$S$7&amp;","&amp;I134*[2]材料辅助表!$S$8&amp;","&amp;I134*[2]材料辅助表!$S$9&amp;","&amp;I134*[2]材料辅助表!$S$10&amp;","&amp;I134*[2]材料辅助表!$S$11&amp;","&amp;I134*[2]材料辅助表!$S$12&amp;","&amp;I134*[2]材料辅助表!$S$13&amp;","&amp;I134*[2]材料辅助表!$S$14&amp;","&amp;I134*[2]材料辅助表!$S$15&amp;","&amp;I134*[2]材料辅助表!$S$16&amp;","&amp;I134*[2]材料辅助表!$S$17&amp;","&amp;I134*[2]材料辅助表!$S$18&amp;","&amp;I134*[2]材料辅助表!$S$19&amp;"]"</f>
        <v>[3.078,3.591,4.104,4.617,5.13,5.643,6.156,6.669,7.182,7.695,8.208,8.721,9.234,9.747,10.26]</v>
      </c>
      <c r="K134">
        <v>7</v>
      </c>
      <c r="L134">
        <f>VLOOKUP(C134,'[2]怪兽属性表（不能直接调整）'!$A$2:$E$37,4,FALSE)</f>
        <v>1.5</v>
      </c>
      <c r="M134" t="str">
        <f>"["&amp;L134*[2]材料辅助表!$U$5&amp;","&amp;L134*[2]材料辅助表!$U$6&amp;","&amp;L134*[2]材料辅助表!$U$7&amp;","&amp;L134*[2]材料辅助表!$U$8&amp;","&amp;L134*[2]材料辅助表!$U$9&amp;","&amp;L134*[2]材料辅助表!$U$10&amp;","&amp;L134*[2]材料辅助表!$U$11&amp;","&amp;L134*[2]材料辅助表!$U$12&amp;","&amp;L134*[2]材料辅助表!$U$13&amp;","&amp;L134*[2]材料辅助表!$U$14&amp;","&amp;L134*[2]材料辅助表!$U$15&amp;","&amp;L134*[2]材料辅助表!$U$16&amp;","&amp;L134*[2]材料辅助表!$U$17&amp;","&amp;L134*[2]材料辅助表!$U$18&amp;","&amp;L134*[2]材料辅助表!$U$19&amp;"]"</f>
        <v>[0.225,0.2625,0.3,0.3375,0.375,0.4125,0.45,0.4875,0.525,0.5625,0.6,0.6375,0.675,0.7125,0.75]</v>
      </c>
      <c r="N134" s="260">
        <v>1</v>
      </c>
      <c r="O134" s="261">
        <v>2</v>
      </c>
      <c r="P134" s="262">
        <v>3</v>
      </c>
      <c r="Q134" t="s">
        <v>15792</v>
      </c>
      <c r="R134" t="str">
        <f>"["&amp;VLOOKUP(AJ134,[2]特殊属性调整!$B$18:$D$25,3,FALSE)&amp;","&amp;VLOOKUP(AJ134,[2]特殊属性调整!$B$18:$D$25,2,FALSE)&amp;"]"</f>
        <v>[2,3]</v>
      </c>
      <c r="S134" t="str">
        <f>"["&amp;VLOOKUP(AK134,[2]特殊属性调整!$B$18:$D$25,3,FALSE)&amp;","&amp;VLOOKUP(AK134,[2]特殊属性调整!$B$18:$D$25,2,FALSE)*1.5&amp;"]"</f>
        <v>[2,4.5]</v>
      </c>
      <c r="T134" t="str">
        <f>"["&amp;VLOOKUP(AL134,[2]特殊属性调整!$B$18:$D$25,3,FALSE)&amp;","&amp;VLOOKUP(AL134,[2]特殊属性调整!$B$18:$D$25,2,FALSE)*2&amp;"]"</f>
        <v>[2,6]</v>
      </c>
      <c r="U134" t="str">
        <f>"[["&amp;VLOOKUP($N134,[2]材料辅助表!$H$27:$L$35,2,FALSE)&amp;","&amp;[2]材料辅助表!I$38&amp;"]]"</f>
        <v>[[301101,1]]</v>
      </c>
      <c r="V134" t="str">
        <f>"[["&amp;VLOOKUP($N134,[2]材料辅助表!$H$27:$L$35,3,FALSE)&amp;","&amp;[2]材料辅助表!I$39&amp;"]]"</f>
        <v>[[301201,3]]</v>
      </c>
      <c r="W134" t="str">
        <f>"[["&amp;VLOOKUP($Q134,[2]材料辅助表!$H$27:$L$35,4,FALSE)&amp;","&amp;[2]材料辅助表!L$40&amp;"],["&amp;VLOOKUP($N134,[2]材料辅助表!$H$27:$L$35,4,FALSE)&amp;","&amp;[2]材料辅助表!I$40&amp;"]]"</f>
        <v>[[301307,1],[301301,5]]</v>
      </c>
      <c r="X134" t="str">
        <f>"[["&amp;VLOOKUP($Q134,[2]材料辅助表!$H$27:$L$35,5,FALSE)&amp;","&amp;[2]材料辅助表!L$41&amp;"],["&amp;VLOOKUP($N134,[2]材料辅助表!$H$27:$L$35,5,FALSE)&amp;","&amp;[2]材料辅助表!I$41&amp;"]]"</f>
        <v>[[301407,2],[301401,8]]</v>
      </c>
      <c r="Y134" t="str">
        <f>"[["&amp;VLOOKUP($Q134,[2]材料辅助表!$H$27:$M$35,6,FALSE)&amp;","&amp;[2]材料辅助表!L$42&amp;"],["&amp;VLOOKUP($N134,[2]材料辅助表!$H$27:$M$35,6,FALSE)&amp;","&amp;[2]材料辅助表!I$42&amp;"],["&amp;VLOOKUP($O134,[2]材料辅助表!$H$27:$M$35,5,FALSE)&amp;","&amp;[2]材料辅助表!J$42&amp;"]]"</f>
        <v>[[301507,3],[301501,10],[301402,3]]</v>
      </c>
      <c r="Z134" t="str">
        <f>"[["&amp;VLOOKUP($Q134,[2]材料辅助表!$H$27:$N$35,7,FALSE)&amp;","&amp;[2]材料辅助表!L$43&amp;"],["&amp;VLOOKUP($N134,[2]材料辅助表!$H$27:$N$35,7,FALSE)&amp;","&amp;[2]材料辅助表!I$43&amp;"],["&amp;VLOOKUP($O134,[2]材料辅助表!$H$27:$N$35,6,FALSE)&amp;","&amp;[2]材料辅助表!J$43&amp;"]]"</f>
        <v>[[301607,5],[301601,15],[301502,5]]</v>
      </c>
      <c r="AA134" t="str">
        <f>"[["&amp;VLOOKUP($Q134,[2]材料辅助表!$H$27:$O$35,8,FALSE)&amp;","&amp;[2]材料辅助表!L$44&amp;"],["&amp;VLOOKUP($N134,[2]材料辅助表!$H$27:$O$35,8,FALSE)&amp;","&amp;[2]材料辅助表!I$44&amp;"],["&amp;VLOOKUP($O134,[2]材料辅助表!$H$27:$O$35,8,FALSE)&amp;","&amp;[2]材料辅助表!J$44&amp;"],["&amp;VLOOKUP($P134,[2]材料辅助表!$H$27:$P$35,7,FALSE)&amp;","&amp;[2]材料辅助表!K$44&amp;"]]"</f>
        <v>[[301707,8],[301701,10],[301702,10],[301603,5]]</v>
      </c>
      <c r="AB134" t="str">
        <f>"[["&amp;VLOOKUP($Q134,[2]材料辅助表!$H$27:$P$35,9,FALSE)&amp;","&amp;[2]材料辅助表!L$45&amp;"],["&amp;VLOOKUP($N134,[2]材料辅助表!$H$27:$P$35,9,FALSE)&amp;","&amp;[2]材料辅助表!I$45&amp;"],["&amp;VLOOKUP($O134,[2]材料辅助表!$H$27:$P$35,9,FALSE)&amp;","&amp;[2]材料辅助表!J$45&amp;"],["&amp;VLOOKUP($P134,[2]材料辅助表!$H$27:$P$35,8,FALSE)&amp;","&amp;[2]材料辅助表!K$45&amp;"]]"</f>
        <v>[[301807,10],[301801,15],[301802,15],[301703,8]]</v>
      </c>
      <c r="AC134" t="str">
        <f>"[["&amp;VLOOKUP($Q134,[2]材料辅助表!$H$27:$Q$35,10,FALSE)&amp;","&amp;[2]材料辅助表!L$46&amp;"],["&amp;VLOOKUP($N134,[2]材料辅助表!$H$27:$Q$35,10,FALSE)&amp;","&amp;[2]材料辅助表!I$46&amp;"],["&amp;VLOOKUP($O134,[2]材料辅助表!$H$27:$Q$35,10,FALSE)&amp;","&amp;[2]材料辅助表!J$46&amp;"],["&amp;VLOOKUP($P134,[2]材料辅助表!$H$27:$Q$35,9,FALSE)&amp;","&amp;[2]材料辅助表!K$46&amp;"]]"</f>
        <v>[[301907,12],[301901,18],[301902,18],[301803,10]]</v>
      </c>
      <c r="AD134" t="str">
        <f>"[["&amp;VLOOKUP($Q134,[2]材料辅助表!$H$27:$R$35,11,FALSE)&amp;","&amp;[2]材料辅助表!L$47&amp;"],["&amp;VLOOKUP($N134,[2]材料辅助表!$H$27:$R$35,11,FALSE)&amp;","&amp;[2]材料辅助表!I$47&amp;"],["&amp;VLOOKUP($O134,[2]材料辅助表!$H$27:$R$35,11,FALSE)&amp;","&amp;[2]材料辅助表!J$47&amp;"],["&amp;VLOOKUP($P134,[2]材料辅助表!$H$27:$R$35,10,FALSE)&amp;","&amp;[2]材料辅助表!K$47&amp;"]]"</f>
        <v>[[302007,15],[302001,25],[302002,25],[301903,12]]</v>
      </c>
      <c r="AE134" t="str">
        <f>"[["&amp;VLOOKUP($Q134,[2]材料辅助表!$H$27:$S$35,12,FALSE)&amp;","&amp;[2]材料辅助表!L$48&amp;"],["&amp;VLOOKUP($N134,[2]材料辅助表!$H$27:$S$35,12,FALSE)&amp;","&amp;[2]材料辅助表!I$48&amp;"],["&amp;VLOOKUP($O134,[2]材料辅助表!$H$27:$S$35,12,FALSE)&amp;","&amp;[2]材料辅助表!J$48&amp;"],["&amp;VLOOKUP($P134,[2]材料辅助表!$H$27:$S$35,11,FALSE)&amp;","&amp;[2]材料辅助表!K$48&amp;"]]"</f>
        <v>[[302107,18],[302101,30],[302102,30],[302003,15]]</v>
      </c>
      <c r="AF134" t="str">
        <f>"[["&amp;VLOOKUP($Q134,[2]材料辅助表!$H$27:$V$35,13,FALSE)&amp;","&amp;[2]材料辅助表!L$49&amp;"],["&amp;VLOOKUP($N134,[2]材料辅助表!$H$27:$V$35,13,FALSE)&amp;","&amp;[2]材料辅助表!I$49&amp;"],["&amp;VLOOKUP($O134,[2]材料辅助表!$H$27:$V$35,13,FALSE)&amp;","&amp;[2]材料辅助表!J$49&amp;"],["&amp;VLOOKUP($P134,[2]材料辅助表!$H$27:$V$35,12,FALSE)&amp;","&amp;[2]材料辅助表!K$49&amp;"]]"</f>
        <v>[[302207,21],[302201,35],[302202,35],[302103,18]]</v>
      </c>
      <c r="AG134" t="str">
        <f>"[["&amp;VLOOKUP($Q134,[2]材料辅助表!$H$27:$V$35,14,FALSE)&amp;","&amp;[2]材料辅助表!L$50&amp;"],["&amp;VLOOKUP($N134,[2]材料辅助表!$H$27:$V$35,14,FALSE)&amp;","&amp;[2]材料辅助表!I$50&amp;"],["&amp;VLOOKUP($O134,[2]材料辅助表!$H$27:$V$35,14,FALSE)&amp;","&amp;[2]材料辅助表!J$50&amp;"],["&amp;VLOOKUP($P134,[2]材料辅助表!$H$27:$V$35,13,FALSE)&amp;","&amp;[2]材料辅助表!K$50&amp;"]]"</f>
        <v>[[302307,24],[302301,40],[302302,40],[302203,25]]</v>
      </c>
      <c r="AH134" t="str">
        <f>"[["&amp;VLOOKUP($Q134,[2]材料辅助表!$H$27:$V$35,15,FALSE)&amp;","&amp;[2]材料辅助表!L$51&amp;"],["&amp;VLOOKUP($N134,[2]材料辅助表!$H$27:$V$35,15,FALSE)&amp;","&amp;[2]材料辅助表!I$51&amp;"],["&amp;VLOOKUP($O134,[2]材料辅助表!$H$27:$V$35,15,FALSE)&amp;","&amp;[2]材料辅助表!J$51&amp;"],["&amp;VLOOKUP($P134,[2]材料辅助表!$H$27:$V$35,14,FALSE)&amp;","&amp;[2]材料辅助表!K$51&amp;"]]"</f>
        <v>[[302407,27],[302401,45],[302402,45],[302303,30]]</v>
      </c>
      <c r="AI134" s="261" t="s">
        <v>15845</v>
      </c>
      <c r="AJ134" s="263" t="s">
        <v>11978</v>
      </c>
      <c r="AK134" s="263" t="s">
        <v>11978</v>
      </c>
      <c r="AL134" s="263" t="s">
        <v>11978</v>
      </c>
    </row>
    <row r="135" spans="1:38" ht="15" thickBot="1">
      <c r="A135">
        <v>5022</v>
      </c>
      <c r="B135" s="277" t="s">
        <v>16093</v>
      </c>
      <c r="C135" s="55" t="s">
        <v>16091</v>
      </c>
      <c r="D135" t="str">
        <f t="shared" si="2"/>
        <v>e_5022</v>
      </c>
      <c r="E135" t="s">
        <v>16094</v>
      </c>
      <c r="F135" t="str">
        <f t="shared" si="3"/>
        <v>NAME_5022</v>
      </c>
      <c r="G135" t="s">
        <v>11979</v>
      </c>
      <c r="H135">
        <v>6</v>
      </c>
      <c r="I135">
        <f>VLOOKUP(C135,'[2]怪兽属性表（不能直接调整）'!$A$2:$E$37,VLOOKUP([2]equipment!G135,[2]材料辅助表!$I$13:$K$16,3,FALSE),FALSE)</f>
        <v>62.9</v>
      </c>
      <c r="J135" t="str">
        <f>"["&amp;I135*[2]材料辅助表!$S$5&amp;","&amp;I135*[2]材料辅助表!$S$6&amp;","&amp;I135*[2]材料辅助表!$S$7&amp;","&amp;I135*[2]材料辅助表!$S$8&amp;","&amp;I135*[2]材料辅助表!$S$9&amp;","&amp;I135*[2]材料辅助表!$S$10&amp;","&amp;I135*[2]材料辅助表!$S$11&amp;","&amp;I135*[2]材料辅助表!$S$12&amp;","&amp;I135*[2]材料辅助表!$S$13&amp;","&amp;I135*[2]材料辅助表!$S$14&amp;","&amp;I135*[2]材料辅助表!$S$15&amp;","&amp;I135*[2]材料辅助表!$S$16&amp;","&amp;I135*[2]材料辅助表!$S$17&amp;","&amp;I135*[2]材料辅助表!$S$18&amp;","&amp;I135*[2]材料辅助表!$S$19&amp;"]"</f>
        <v>[18.87,22.015,25.16,28.305,31.45,34.595,37.74,40.885,44.03,47.175,50.32,53.465,56.61,59.755,62.9]</v>
      </c>
      <c r="K135">
        <v>7</v>
      </c>
      <c r="L135">
        <f>VLOOKUP(C135,'[2]怪兽属性表（不能直接调整）'!$A$2:$E$37,4,FALSE)</f>
        <v>1.5</v>
      </c>
      <c r="M135" t="str">
        <f>"["&amp;L135*[2]材料辅助表!$U$5&amp;","&amp;L135*[2]材料辅助表!$U$6&amp;","&amp;L135*[2]材料辅助表!$U$7&amp;","&amp;L135*[2]材料辅助表!$U$8&amp;","&amp;L135*[2]材料辅助表!$U$9&amp;","&amp;L135*[2]材料辅助表!$U$10&amp;","&amp;L135*[2]材料辅助表!$U$11&amp;","&amp;L135*[2]材料辅助表!$U$12&amp;","&amp;L135*[2]材料辅助表!$U$13&amp;","&amp;L135*[2]材料辅助表!$U$14&amp;","&amp;L135*[2]材料辅助表!$U$15&amp;","&amp;L135*[2]材料辅助表!$U$16&amp;","&amp;L135*[2]材料辅助表!$U$17&amp;","&amp;L135*[2]材料辅助表!$U$18&amp;","&amp;L135*[2]材料辅助表!$U$19&amp;"]"</f>
        <v>[0.225,0.2625,0.3,0.3375,0.375,0.4125,0.45,0.4875,0.525,0.5625,0.6,0.6375,0.675,0.7125,0.75]</v>
      </c>
      <c r="N135" s="264">
        <v>2</v>
      </c>
      <c r="O135" s="202">
        <v>4</v>
      </c>
      <c r="P135" s="265">
        <v>1</v>
      </c>
      <c r="Q135" t="s">
        <v>15792</v>
      </c>
      <c r="R135" t="str">
        <f>"["&amp;VLOOKUP(AJ135,[2]特殊属性调整!$B$18:$D$25,3,FALSE)&amp;","&amp;VLOOKUP(AJ135,[2]特殊属性调整!$B$18:$D$25,2,FALSE)&amp;"]"</f>
        <v>[5,3]</v>
      </c>
      <c r="S135" t="str">
        <f>"["&amp;VLOOKUP(AK135,[2]特殊属性调整!$B$18:$D$25,3,FALSE)&amp;","&amp;VLOOKUP(AK135,[2]特殊属性调整!$B$18:$D$25,2,FALSE)*1.5&amp;"]"</f>
        <v>[5,4.5]</v>
      </c>
      <c r="T135" t="str">
        <f>"["&amp;VLOOKUP(AL135,[2]特殊属性调整!$B$18:$D$25,3,FALSE)&amp;","&amp;VLOOKUP(AL135,[2]特殊属性调整!$B$18:$D$25,2,FALSE)*2&amp;"]"</f>
        <v>[5,6]</v>
      </c>
      <c r="U135" t="str">
        <f>"[["&amp;VLOOKUP($N135,[2]材料辅助表!$H$27:$L$35,2,FALSE)&amp;","&amp;[2]材料辅助表!I$38&amp;"]]"</f>
        <v>[[301102,1]]</v>
      </c>
      <c r="V135" t="str">
        <f>"[["&amp;VLOOKUP($N135,[2]材料辅助表!$H$27:$L$35,3,FALSE)&amp;","&amp;[2]材料辅助表!I$39&amp;"]]"</f>
        <v>[[301202,3]]</v>
      </c>
      <c r="W135" t="str">
        <f>"[["&amp;VLOOKUP($Q135,[2]材料辅助表!$H$27:$L$35,4,FALSE)&amp;","&amp;[2]材料辅助表!L$40&amp;"],["&amp;VLOOKUP($N135,[2]材料辅助表!$H$27:$L$35,4,FALSE)&amp;","&amp;[2]材料辅助表!I$40&amp;"]]"</f>
        <v>[[301307,1],[301302,5]]</v>
      </c>
      <c r="X135" t="str">
        <f>"[["&amp;VLOOKUP($Q135,[2]材料辅助表!$H$27:$L$35,5,FALSE)&amp;","&amp;[2]材料辅助表!L$41&amp;"],["&amp;VLOOKUP($N135,[2]材料辅助表!$H$27:$L$35,5,FALSE)&amp;","&amp;[2]材料辅助表!I$41&amp;"]]"</f>
        <v>[[301407,2],[301402,8]]</v>
      </c>
      <c r="Y135" t="str">
        <f>"[["&amp;VLOOKUP($Q135,[2]材料辅助表!$H$27:$M$35,6,FALSE)&amp;","&amp;[2]材料辅助表!L$42&amp;"],["&amp;VLOOKUP($N135,[2]材料辅助表!$H$27:$M$35,6,FALSE)&amp;","&amp;[2]材料辅助表!I$42&amp;"],["&amp;VLOOKUP($O135,[2]材料辅助表!$H$27:$M$35,5,FALSE)&amp;","&amp;[2]材料辅助表!J$42&amp;"]]"</f>
        <v>[[301507,3],[301502,10],[301404,3]]</v>
      </c>
      <c r="Z135" t="str">
        <f>"[["&amp;VLOOKUP($Q135,[2]材料辅助表!$H$27:$N$35,7,FALSE)&amp;","&amp;[2]材料辅助表!L$43&amp;"],["&amp;VLOOKUP($N135,[2]材料辅助表!$H$27:$N$35,7,FALSE)&amp;","&amp;[2]材料辅助表!I$43&amp;"],["&amp;VLOOKUP($O135,[2]材料辅助表!$H$27:$N$35,6,FALSE)&amp;","&amp;[2]材料辅助表!J$43&amp;"]]"</f>
        <v>[[301607,5],[301602,15],[301504,5]]</v>
      </c>
      <c r="AA135" t="str">
        <f>"[["&amp;VLOOKUP($Q135,[2]材料辅助表!$H$27:$O$35,8,FALSE)&amp;","&amp;[2]材料辅助表!L$44&amp;"],["&amp;VLOOKUP($N135,[2]材料辅助表!$H$27:$O$35,8,FALSE)&amp;","&amp;[2]材料辅助表!I$44&amp;"],["&amp;VLOOKUP($O135,[2]材料辅助表!$H$27:$O$35,8,FALSE)&amp;","&amp;[2]材料辅助表!J$44&amp;"],["&amp;VLOOKUP($P135,[2]材料辅助表!$H$27:$P$35,7,FALSE)&amp;","&amp;[2]材料辅助表!K$44&amp;"]]"</f>
        <v>[[301707,8],[301702,10],[301704,10],[301601,5]]</v>
      </c>
      <c r="AB135" t="str">
        <f>"[["&amp;VLOOKUP($Q135,[2]材料辅助表!$H$27:$P$35,9,FALSE)&amp;","&amp;[2]材料辅助表!L$45&amp;"],["&amp;VLOOKUP($N135,[2]材料辅助表!$H$27:$P$35,9,FALSE)&amp;","&amp;[2]材料辅助表!I$45&amp;"],["&amp;VLOOKUP($O135,[2]材料辅助表!$H$27:$P$35,9,FALSE)&amp;","&amp;[2]材料辅助表!J$45&amp;"],["&amp;VLOOKUP($P135,[2]材料辅助表!$H$27:$P$35,8,FALSE)&amp;","&amp;[2]材料辅助表!K$45&amp;"]]"</f>
        <v>[[301807,10],[301802,15],[301804,15],[301701,8]]</v>
      </c>
      <c r="AC135" t="str">
        <f>"[["&amp;VLOOKUP($Q135,[2]材料辅助表!$H$27:$Q$35,10,FALSE)&amp;","&amp;[2]材料辅助表!L$46&amp;"],["&amp;VLOOKUP($N135,[2]材料辅助表!$H$27:$Q$35,10,FALSE)&amp;","&amp;[2]材料辅助表!I$46&amp;"],["&amp;VLOOKUP($O135,[2]材料辅助表!$H$27:$Q$35,10,FALSE)&amp;","&amp;[2]材料辅助表!J$46&amp;"],["&amp;VLOOKUP($P135,[2]材料辅助表!$H$27:$Q$35,9,FALSE)&amp;","&amp;[2]材料辅助表!K$46&amp;"]]"</f>
        <v>[[301907,12],[301902,18],[301904,18],[301801,10]]</v>
      </c>
      <c r="AD135" t="str">
        <f>"[["&amp;VLOOKUP($Q135,[2]材料辅助表!$H$27:$R$35,11,FALSE)&amp;","&amp;[2]材料辅助表!L$47&amp;"],["&amp;VLOOKUP($N135,[2]材料辅助表!$H$27:$R$35,11,FALSE)&amp;","&amp;[2]材料辅助表!I$47&amp;"],["&amp;VLOOKUP($O135,[2]材料辅助表!$H$27:$R$35,11,FALSE)&amp;","&amp;[2]材料辅助表!J$47&amp;"],["&amp;VLOOKUP($P135,[2]材料辅助表!$H$27:$R$35,10,FALSE)&amp;","&amp;[2]材料辅助表!K$47&amp;"]]"</f>
        <v>[[302007,15],[302002,25],[302004,25],[301901,12]]</v>
      </c>
      <c r="AE135" t="str">
        <f>"[["&amp;VLOOKUP($Q135,[2]材料辅助表!$H$27:$S$35,12,FALSE)&amp;","&amp;[2]材料辅助表!L$48&amp;"],["&amp;VLOOKUP($N135,[2]材料辅助表!$H$27:$S$35,12,FALSE)&amp;","&amp;[2]材料辅助表!I$48&amp;"],["&amp;VLOOKUP($O135,[2]材料辅助表!$H$27:$S$35,12,FALSE)&amp;","&amp;[2]材料辅助表!J$48&amp;"],["&amp;VLOOKUP($P135,[2]材料辅助表!$H$27:$S$35,11,FALSE)&amp;","&amp;[2]材料辅助表!K$48&amp;"]]"</f>
        <v>[[302107,18],[302102,30],[302104,30],[302001,15]]</v>
      </c>
      <c r="AF135" t="str">
        <f>"[["&amp;VLOOKUP($Q135,[2]材料辅助表!$H$27:$V$35,13,FALSE)&amp;","&amp;[2]材料辅助表!L$49&amp;"],["&amp;VLOOKUP($N135,[2]材料辅助表!$H$27:$V$35,13,FALSE)&amp;","&amp;[2]材料辅助表!I$49&amp;"],["&amp;VLOOKUP($O135,[2]材料辅助表!$H$27:$V$35,13,FALSE)&amp;","&amp;[2]材料辅助表!J$49&amp;"],["&amp;VLOOKUP($P135,[2]材料辅助表!$H$27:$V$35,12,FALSE)&amp;","&amp;[2]材料辅助表!K$49&amp;"]]"</f>
        <v>[[302207,21],[302202,35],[302204,35],[302101,18]]</v>
      </c>
      <c r="AG135" t="str">
        <f>"[["&amp;VLOOKUP($Q135,[2]材料辅助表!$H$27:$V$35,14,FALSE)&amp;","&amp;[2]材料辅助表!L$50&amp;"],["&amp;VLOOKUP($N135,[2]材料辅助表!$H$27:$V$35,14,FALSE)&amp;","&amp;[2]材料辅助表!I$50&amp;"],["&amp;VLOOKUP($O135,[2]材料辅助表!$H$27:$V$35,14,FALSE)&amp;","&amp;[2]材料辅助表!J$50&amp;"],["&amp;VLOOKUP($P135,[2]材料辅助表!$H$27:$V$35,13,FALSE)&amp;","&amp;[2]材料辅助表!K$50&amp;"]]"</f>
        <v>[[302307,24],[302302,40],[302304,40],[302201,25]]</v>
      </c>
      <c r="AH135" t="str">
        <f>"[["&amp;VLOOKUP($Q135,[2]材料辅助表!$H$27:$V$35,15,FALSE)&amp;","&amp;[2]材料辅助表!L$51&amp;"],["&amp;VLOOKUP($N135,[2]材料辅助表!$H$27:$V$35,15,FALSE)&amp;","&amp;[2]材料辅助表!I$51&amp;"],["&amp;VLOOKUP($O135,[2]材料辅助表!$H$27:$V$35,15,FALSE)&amp;","&amp;[2]材料辅助表!J$51&amp;"],["&amp;VLOOKUP($P135,[2]材料辅助表!$H$27:$V$35,14,FALSE)&amp;","&amp;[2]材料辅助表!K$51&amp;"]]"</f>
        <v>[[302407,27],[302402,45],[302404,45],[302301,30]]</v>
      </c>
      <c r="AI135" s="202" t="s">
        <v>15848</v>
      </c>
      <c r="AJ135" s="263" t="s">
        <v>11979</v>
      </c>
      <c r="AK135" s="263" t="s">
        <v>11979</v>
      </c>
      <c r="AL135" s="263" t="s">
        <v>11979</v>
      </c>
    </row>
    <row r="136" spans="1:38" ht="15" thickBot="1">
      <c r="A136">
        <v>5023</v>
      </c>
      <c r="B136" s="277" t="s">
        <v>16095</v>
      </c>
      <c r="C136" s="55" t="s">
        <v>16091</v>
      </c>
      <c r="D136" t="str">
        <f t="shared" si="2"/>
        <v>e_5023</v>
      </c>
      <c r="E136" s="165" t="s">
        <v>16096</v>
      </c>
      <c r="F136" t="str">
        <f t="shared" si="3"/>
        <v>NAME_5023</v>
      </c>
      <c r="G136" t="s">
        <v>11978</v>
      </c>
      <c r="H136">
        <v>3</v>
      </c>
      <c r="I136">
        <f>VLOOKUP(C136,'[2]怪兽属性表（不能直接调整）'!$A$2:$E$37,VLOOKUP([2]equipment!G136,[2]材料辅助表!$I$13:$K$16,3,FALSE),FALSE)</f>
        <v>10.26</v>
      </c>
      <c r="J136" t="str">
        <f>"["&amp;I136*[2]材料辅助表!$S$5&amp;","&amp;I136*[2]材料辅助表!$S$6&amp;","&amp;I136*[2]材料辅助表!$S$7&amp;","&amp;I136*[2]材料辅助表!$S$8&amp;","&amp;I136*[2]材料辅助表!$S$9&amp;","&amp;I136*[2]材料辅助表!$S$10&amp;","&amp;I136*[2]材料辅助表!$S$11&amp;","&amp;I136*[2]材料辅助表!$S$12&amp;","&amp;I136*[2]材料辅助表!$S$13&amp;","&amp;I136*[2]材料辅助表!$S$14&amp;","&amp;I136*[2]材料辅助表!$S$15&amp;","&amp;I136*[2]材料辅助表!$S$16&amp;","&amp;I136*[2]材料辅助表!$S$17&amp;","&amp;I136*[2]材料辅助表!$S$18&amp;","&amp;I136*[2]材料辅助表!$S$19&amp;"]"</f>
        <v>[3.078,3.591,4.104,4.617,5.13,5.643,6.156,6.669,7.182,7.695,8.208,8.721,9.234,9.747,10.26]</v>
      </c>
      <c r="K136">
        <v>7</v>
      </c>
      <c r="L136">
        <f>VLOOKUP(C136,'[2]怪兽属性表（不能直接调整）'!$A$2:$E$37,4,FALSE)</f>
        <v>1.5</v>
      </c>
      <c r="M136" t="str">
        <f>"["&amp;L136*[2]材料辅助表!$U$5&amp;","&amp;L136*[2]材料辅助表!$U$6&amp;","&amp;L136*[2]材料辅助表!$U$7&amp;","&amp;L136*[2]材料辅助表!$U$8&amp;","&amp;L136*[2]材料辅助表!$U$9&amp;","&amp;L136*[2]材料辅助表!$U$10&amp;","&amp;L136*[2]材料辅助表!$U$11&amp;","&amp;L136*[2]材料辅助表!$U$12&amp;","&amp;L136*[2]材料辅助表!$U$13&amp;","&amp;L136*[2]材料辅助表!$U$14&amp;","&amp;L136*[2]材料辅助表!$U$15&amp;","&amp;L136*[2]材料辅助表!$U$16&amp;","&amp;L136*[2]材料辅助表!$U$17&amp;","&amp;L136*[2]材料辅助表!$U$18&amp;","&amp;L136*[2]材料辅助表!$U$19&amp;"]"</f>
        <v>[0.225,0.2625,0.3,0.3375,0.375,0.4125,0.45,0.4875,0.525,0.5625,0.6,0.6375,0.675,0.7125,0.75]</v>
      </c>
      <c r="N136" s="271">
        <v>5</v>
      </c>
      <c r="O136" s="202">
        <v>1</v>
      </c>
      <c r="P136" s="265">
        <v>3</v>
      </c>
      <c r="Q136" t="s">
        <v>15792</v>
      </c>
      <c r="R136" t="str">
        <f>"["&amp;VLOOKUP(AJ136,[2]特殊属性调整!$B$18:$D$25,3,FALSE)&amp;","&amp;VLOOKUP(AJ136,[2]特殊属性调整!$B$18:$D$25,2,FALSE)&amp;"]"</f>
        <v>[2,3]</v>
      </c>
      <c r="S136" t="str">
        <f>"["&amp;VLOOKUP(AK136,[2]特殊属性调整!$B$18:$D$25,3,FALSE)&amp;","&amp;VLOOKUP(AK136,[2]特殊属性调整!$B$18:$D$25,2,FALSE)*1.5&amp;"]"</f>
        <v>[2,4.5]</v>
      </c>
      <c r="T136" t="str">
        <f>"["&amp;VLOOKUP(AL136,[2]特殊属性调整!$B$18:$D$25,3,FALSE)&amp;","&amp;VLOOKUP(AL136,[2]特殊属性调整!$B$18:$D$25,2,FALSE)*2&amp;"]"</f>
        <v>[2,6]</v>
      </c>
      <c r="U136" t="str">
        <f>"[["&amp;VLOOKUP($N136,[2]材料辅助表!$H$27:$L$35,2,FALSE)&amp;","&amp;[2]材料辅助表!I$38&amp;"]]"</f>
        <v>[[301105,1]]</v>
      </c>
      <c r="V136" t="str">
        <f>"[["&amp;VLOOKUP($N136,[2]材料辅助表!$H$27:$L$35,3,FALSE)&amp;","&amp;[2]材料辅助表!I$39&amp;"]]"</f>
        <v>[[301205,3]]</v>
      </c>
      <c r="W136" t="str">
        <f>"[["&amp;VLOOKUP($Q136,[2]材料辅助表!$H$27:$L$35,4,FALSE)&amp;","&amp;[2]材料辅助表!L$40&amp;"],["&amp;VLOOKUP($N136,[2]材料辅助表!$H$27:$L$35,4,FALSE)&amp;","&amp;[2]材料辅助表!I$40&amp;"]]"</f>
        <v>[[301307,1],[301305,5]]</v>
      </c>
      <c r="X136" t="str">
        <f>"[["&amp;VLOOKUP($Q136,[2]材料辅助表!$H$27:$L$35,5,FALSE)&amp;","&amp;[2]材料辅助表!L$41&amp;"],["&amp;VLOOKUP($N136,[2]材料辅助表!$H$27:$L$35,5,FALSE)&amp;","&amp;[2]材料辅助表!I$41&amp;"]]"</f>
        <v>[[301407,2],[301405,8]]</v>
      </c>
      <c r="Y136" t="str">
        <f>"[["&amp;VLOOKUP($Q136,[2]材料辅助表!$H$27:$M$35,6,FALSE)&amp;","&amp;[2]材料辅助表!L$42&amp;"],["&amp;VLOOKUP($N136,[2]材料辅助表!$H$27:$M$35,6,FALSE)&amp;","&amp;[2]材料辅助表!I$42&amp;"],["&amp;VLOOKUP($O136,[2]材料辅助表!$H$27:$M$35,5,FALSE)&amp;","&amp;[2]材料辅助表!J$42&amp;"]]"</f>
        <v>[[301507,3],[301505,10],[301401,3]]</v>
      </c>
      <c r="Z136" t="str">
        <f>"[["&amp;VLOOKUP($Q136,[2]材料辅助表!$H$27:$N$35,7,FALSE)&amp;","&amp;[2]材料辅助表!L$43&amp;"],["&amp;VLOOKUP($N136,[2]材料辅助表!$H$27:$N$35,7,FALSE)&amp;","&amp;[2]材料辅助表!I$43&amp;"],["&amp;VLOOKUP($O136,[2]材料辅助表!$H$27:$N$35,6,FALSE)&amp;","&amp;[2]材料辅助表!J$43&amp;"]]"</f>
        <v>[[301607,5],[301605,15],[301501,5]]</v>
      </c>
      <c r="AA136" t="str">
        <f>"[["&amp;VLOOKUP($Q136,[2]材料辅助表!$H$27:$O$35,8,FALSE)&amp;","&amp;[2]材料辅助表!L$44&amp;"],["&amp;VLOOKUP($N136,[2]材料辅助表!$H$27:$O$35,8,FALSE)&amp;","&amp;[2]材料辅助表!I$44&amp;"],["&amp;VLOOKUP($O136,[2]材料辅助表!$H$27:$O$35,8,FALSE)&amp;","&amp;[2]材料辅助表!J$44&amp;"],["&amp;VLOOKUP($P136,[2]材料辅助表!$H$27:$P$35,7,FALSE)&amp;","&amp;[2]材料辅助表!K$44&amp;"]]"</f>
        <v>[[301707,8],[301705,10],[301701,10],[301603,5]]</v>
      </c>
      <c r="AB136" t="str">
        <f>"[["&amp;VLOOKUP($Q136,[2]材料辅助表!$H$27:$P$35,9,FALSE)&amp;","&amp;[2]材料辅助表!L$45&amp;"],["&amp;VLOOKUP($N136,[2]材料辅助表!$H$27:$P$35,9,FALSE)&amp;","&amp;[2]材料辅助表!I$45&amp;"],["&amp;VLOOKUP($O136,[2]材料辅助表!$H$27:$P$35,9,FALSE)&amp;","&amp;[2]材料辅助表!J$45&amp;"],["&amp;VLOOKUP($P136,[2]材料辅助表!$H$27:$P$35,8,FALSE)&amp;","&amp;[2]材料辅助表!K$45&amp;"]]"</f>
        <v>[[301807,10],[301805,15],[301801,15],[301703,8]]</v>
      </c>
      <c r="AC136" t="str">
        <f>"[["&amp;VLOOKUP($Q136,[2]材料辅助表!$H$27:$Q$35,10,FALSE)&amp;","&amp;[2]材料辅助表!L$46&amp;"],["&amp;VLOOKUP($N136,[2]材料辅助表!$H$27:$Q$35,10,FALSE)&amp;","&amp;[2]材料辅助表!I$46&amp;"],["&amp;VLOOKUP($O136,[2]材料辅助表!$H$27:$Q$35,10,FALSE)&amp;","&amp;[2]材料辅助表!J$46&amp;"],["&amp;VLOOKUP($P136,[2]材料辅助表!$H$27:$Q$35,9,FALSE)&amp;","&amp;[2]材料辅助表!K$46&amp;"]]"</f>
        <v>[[301907,12],[301905,18],[301901,18],[301803,10]]</v>
      </c>
      <c r="AD136" t="str">
        <f>"[["&amp;VLOOKUP($Q136,[2]材料辅助表!$H$27:$R$35,11,FALSE)&amp;","&amp;[2]材料辅助表!L$47&amp;"],["&amp;VLOOKUP($N136,[2]材料辅助表!$H$27:$R$35,11,FALSE)&amp;","&amp;[2]材料辅助表!I$47&amp;"],["&amp;VLOOKUP($O136,[2]材料辅助表!$H$27:$R$35,11,FALSE)&amp;","&amp;[2]材料辅助表!J$47&amp;"],["&amp;VLOOKUP($P136,[2]材料辅助表!$H$27:$R$35,10,FALSE)&amp;","&amp;[2]材料辅助表!K$47&amp;"]]"</f>
        <v>[[302007,15],[302005,25],[302001,25],[301903,12]]</v>
      </c>
      <c r="AE136" t="str">
        <f>"[["&amp;VLOOKUP($Q136,[2]材料辅助表!$H$27:$S$35,12,FALSE)&amp;","&amp;[2]材料辅助表!L$48&amp;"],["&amp;VLOOKUP($N136,[2]材料辅助表!$H$27:$S$35,12,FALSE)&amp;","&amp;[2]材料辅助表!I$48&amp;"],["&amp;VLOOKUP($O136,[2]材料辅助表!$H$27:$S$35,12,FALSE)&amp;","&amp;[2]材料辅助表!J$48&amp;"],["&amp;VLOOKUP($P136,[2]材料辅助表!$H$27:$S$35,11,FALSE)&amp;","&amp;[2]材料辅助表!K$48&amp;"]]"</f>
        <v>[[302107,18],[302105,30],[302101,30],[302003,15]]</v>
      </c>
      <c r="AF136" t="str">
        <f>"[["&amp;VLOOKUP($Q136,[2]材料辅助表!$H$27:$V$35,13,FALSE)&amp;","&amp;[2]材料辅助表!L$49&amp;"],["&amp;VLOOKUP($N136,[2]材料辅助表!$H$27:$V$35,13,FALSE)&amp;","&amp;[2]材料辅助表!I$49&amp;"],["&amp;VLOOKUP($O136,[2]材料辅助表!$H$27:$V$35,13,FALSE)&amp;","&amp;[2]材料辅助表!J$49&amp;"],["&amp;VLOOKUP($P136,[2]材料辅助表!$H$27:$V$35,12,FALSE)&amp;","&amp;[2]材料辅助表!K$49&amp;"]]"</f>
        <v>[[302207,21],[302205,35],[302201,35],[302103,18]]</v>
      </c>
      <c r="AG136" t="str">
        <f>"[["&amp;VLOOKUP($Q136,[2]材料辅助表!$H$27:$V$35,14,FALSE)&amp;","&amp;[2]材料辅助表!L$50&amp;"],["&amp;VLOOKUP($N136,[2]材料辅助表!$H$27:$V$35,14,FALSE)&amp;","&amp;[2]材料辅助表!I$50&amp;"],["&amp;VLOOKUP($O136,[2]材料辅助表!$H$27:$V$35,14,FALSE)&amp;","&amp;[2]材料辅助表!J$50&amp;"],["&amp;VLOOKUP($P136,[2]材料辅助表!$H$27:$V$35,13,FALSE)&amp;","&amp;[2]材料辅助表!K$50&amp;"]]"</f>
        <v>[[302307,24],[302305,40],[302301,40],[302203,25]]</v>
      </c>
      <c r="AH136" t="str">
        <f>"[["&amp;VLOOKUP($Q136,[2]材料辅助表!$H$27:$V$35,15,FALSE)&amp;","&amp;[2]材料辅助表!L$51&amp;"],["&amp;VLOOKUP($N136,[2]材料辅助表!$H$27:$V$35,15,FALSE)&amp;","&amp;[2]材料辅助表!I$51&amp;"],["&amp;VLOOKUP($O136,[2]材料辅助表!$H$27:$V$35,15,FALSE)&amp;","&amp;[2]材料辅助表!J$51&amp;"],["&amp;VLOOKUP($P136,[2]材料辅助表!$H$27:$V$35,14,FALSE)&amp;","&amp;[2]材料辅助表!K$51&amp;"]]"</f>
        <v>[[302407,27],[302405,45],[302401,45],[302303,30]]</v>
      </c>
      <c r="AI136" s="202" t="s">
        <v>15851</v>
      </c>
      <c r="AJ136" s="263" t="s">
        <v>11978</v>
      </c>
      <c r="AK136" s="263" t="s">
        <v>11978</v>
      </c>
      <c r="AL136" s="263" t="s">
        <v>11978</v>
      </c>
    </row>
    <row r="137" spans="1:38" ht="15" thickBot="1">
      <c r="A137">
        <v>5024</v>
      </c>
      <c r="B137" s="277" t="s">
        <v>16097</v>
      </c>
      <c r="C137" s="55" t="s">
        <v>16091</v>
      </c>
      <c r="D137" t="str">
        <f t="shared" si="2"/>
        <v>e_5024</v>
      </c>
      <c r="E137" t="s">
        <v>16098</v>
      </c>
      <c r="F137" t="str">
        <f t="shared" si="3"/>
        <v>NAME_5024</v>
      </c>
      <c r="G137" t="s">
        <v>11979</v>
      </c>
      <c r="H137">
        <v>6</v>
      </c>
      <c r="I137">
        <f>VLOOKUP(C137,'[2]怪兽属性表（不能直接调整）'!$A$2:$E$37,VLOOKUP([2]equipment!G137,[2]材料辅助表!$I$13:$K$16,3,FALSE),FALSE)</f>
        <v>62.9</v>
      </c>
      <c r="J137" t="str">
        <f>"["&amp;I137*[2]材料辅助表!$S$5&amp;","&amp;I137*[2]材料辅助表!$S$6&amp;","&amp;I137*[2]材料辅助表!$S$7&amp;","&amp;I137*[2]材料辅助表!$S$8&amp;","&amp;I137*[2]材料辅助表!$S$9&amp;","&amp;I137*[2]材料辅助表!$S$10&amp;","&amp;I137*[2]材料辅助表!$S$11&amp;","&amp;I137*[2]材料辅助表!$S$12&amp;","&amp;I137*[2]材料辅助表!$S$13&amp;","&amp;I137*[2]材料辅助表!$S$14&amp;","&amp;I137*[2]材料辅助表!$S$15&amp;","&amp;I137*[2]材料辅助表!$S$16&amp;","&amp;I137*[2]材料辅助表!$S$17&amp;","&amp;I137*[2]材料辅助表!$S$18&amp;","&amp;I137*[2]材料辅助表!$S$19&amp;"]"</f>
        <v>[18.87,22.015,25.16,28.305,31.45,34.595,37.74,40.885,44.03,47.175,50.32,53.465,56.61,59.755,62.9]</v>
      </c>
      <c r="K137">
        <v>7</v>
      </c>
      <c r="L137">
        <f>VLOOKUP(C137,'[2]怪兽属性表（不能直接调整）'!$A$2:$E$37,4,FALSE)</f>
        <v>1.5</v>
      </c>
      <c r="M137" t="str">
        <f>"["&amp;L137*[2]材料辅助表!$U$5&amp;","&amp;L137*[2]材料辅助表!$U$6&amp;","&amp;L137*[2]材料辅助表!$U$7&amp;","&amp;L137*[2]材料辅助表!$U$8&amp;","&amp;L137*[2]材料辅助表!$U$9&amp;","&amp;L137*[2]材料辅助表!$U$10&amp;","&amp;L137*[2]材料辅助表!$U$11&amp;","&amp;L137*[2]材料辅助表!$U$12&amp;","&amp;L137*[2]材料辅助表!$U$13&amp;","&amp;L137*[2]材料辅助表!$U$14&amp;","&amp;L137*[2]材料辅助表!$U$15&amp;","&amp;L137*[2]材料辅助表!$U$16&amp;","&amp;L137*[2]材料辅助表!$U$17&amp;","&amp;L137*[2]材料辅助表!$U$18&amp;","&amp;L137*[2]材料辅助表!$U$19&amp;"]"</f>
        <v>[0.225,0.2625,0.3,0.3375,0.375,0.4125,0.45,0.4875,0.525,0.5625,0.6,0.6375,0.675,0.7125,0.75]</v>
      </c>
      <c r="N137" s="266">
        <v>6</v>
      </c>
      <c r="O137" s="267">
        <v>3</v>
      </c>
      <c r="P137" s="268">
        <v>4</v>
      </c>
      <c r="Q137" t="s">
        <v>15792</v>
      </c>
      <c r="R137" t="str">
        <f>"["&amp;VLOOKUP(AJ137,[2]特殊属性调整!$B$18:$D$25,3,FALSE)&amp;","&amp;VLOOKUP(AJ137,[2]特殊属性调整!$B$18:$D$25,2,FALSE)&amp;"]"</f>
        <v>[5,3]</v>
      </c>
      <c r="S137" t="str">
        <f>"["&amp;VLOOKUP(AK137,[2]特殊属性调整!$B$18:$D$25,3,FALSE)&amp;","&amp;VLOOKUP(AK137,[2]特殊属性调整!$B$18:$D$25,2,FALSE)*1.5&amp;"]"</f>
        <v>[5,4.5]</v>
      </c>
      <c r="T137" t="str">
        <f>"["&amp;VLOOKUP(AL137,[2]特殊属性调整!$B$18:$D$25,3,FALSE)&amp;","&amp;VLOOKUP(AL137,[2]特殊属性调整!$B$18:$D$25,2,FALSE)*2&amp;"]"</f>
        <v>[5,6]</v>
      </c>
      <c r="U137" t="str">
        <f>"[["&amp;VLOOKUP($N137,[2]材料辅助表!$H$27:$L$35,2,FALSE)&amp;","&amp;[2]材料辅助表!I$38&amp;"]]"</f>
        <v>[[301106,1]]</v>
      </c>
      <c r="V137" t="str">
        <f>"[["&amp;VLOOKUP($N137,[2]材料辅助表!$H$27:$L$35,3,FALSE)&amp;","&amp;[2]材料辅助表!I$39&amp;"]]"</f>
        <v>[[301206,3]]</v>
      </c>
      <c r="W137" t="str">
        <f>"[["&amp;VLOOKUP($Q137,[2]材料辅助表!$H$27:$L$35,4,FALSE)&amp;","&amp;[2]材料辅助表!L$40&amp;"],["&amp;VLOOKUP($N137,[2]材料辅助表!$H$27:$L$35,4,FALSE)&amp;","&amp;[2]材料辅助表!I$40&amp;"]]"</f>
        <v>[[301307,1],[301306,5]]</v>
      </c>
      <c r="X137" t="str">
        <f>"[["&amp;VLOOKUP($Q137,[2]材料辅助表!$H$27:$L$35,5,FALSE)&amp;","&amp;[2]材料辅助表!L$41&amp;"],["&amp;VLOOKUP($N137,[2]材料辅助表!$H$27:$L$35,5,FALSE)&amp;","&amp;[2]材料辅助表!I$41&amp;"]]"</f>
        <v>[[301407,2],[301406,8]]</v>
      </c>
      <c r="Y137" t="str">
        <f>"[["&amp;VLOOKUP($Q137,[2]材料辅助表!$H$27:$M$35,6,FALSE)&amp;","&amp;[2]材料辅助表!L$42&amp;"],["&amp;VLOOKUP($N137,[2]材料辅助表!$H$27:$M$35,6,FALSE)&amp;","&amp;[2]材料辅助表!I$42&amp;"],["&amp;VLOOKUP($O137,[2]材料辅助表!$H$27:$M$35,5,FALSE)&amp;","&amp;[2]材料辅助表!J$42&amp;"]]"</f>
        <v>[[301507,3],[301506,10],[301403,3]]</v>
      </c>
      <c r="Z137" t="str">
        <f>"[["&amp;VLOOKUP($Q137,[2]材料辅助表!$H$27:$N$35,7,FALSE)&amp;","&amp;[2]材料辅助表!L$43&amp;"],["&amp;VLOOKUP($N137,[2]材料辅助表!$H$27:$N$35,7,FALSE)&amp;","&amp;[2]材料辅助表!I$43&amp;"],["&amp;VLOOKUP($O137,[2]材料辅助表!$H$27:$N$35,6,FALSE)&amp;","&amp;[2]材料辅助表!J$43&amp;"]]"</f>
        <v>[[301607,5],[301606,15],[301503,5]]</v>
      </c>
      <c r="AA137" t="str">
        <f>"[["&amp;VLOOKUP($Q137,[2]材料辅助表!$H$27:$O$35,8,FALSE)&amp;","&amp;[2]材料辅助表!L$44&amp;"],["&amp;VLOOKUP($N137,[2]材料辅助表!$H$27:$O$35,8,FALSE)&amp;","&amp;[2]材料辅助表!I$44&amp;"],["&amp;VLOOKUP($O137,[2]材料辅助表!$H$27:$O$35,8,FALSE)&amp;","&amp;[2]材料辅助表!J$44&amp;"],["&amp;VLOOKUP($P137,[2]材料辅助表!$H$27:$P$35,7,FALSE)&amp;","&amp;[2]材料辅助表!K$44&amp;"]]"</f>
        <v>[[301707,8],[301706,10],[301703,10],[301604,5]]</v>
      </c>
      <c r="AB137" t="str">
        <f>"[["&amp;VLOOKUP($Q137,[2]材料辅助表!$H$27:$P$35,9,FALSE)&amp;","&amp;[2]材料辅助表!L$45&amp;"],["&amp;VLOOKUP($N137,[2]材料辅助表!$H$27:$P$35,9,FALSE)&amp;","&amp;[2]材料辅助表!I$45&amp;"],["&amp;VLOOKUP($O137,[2]材料辅助表!$H$27:$P$35,9,FALSE)&amp;","&amp;[2]材料辅助表!J$45&amp;"],["&amp;VLOOKUP($P137,[2]材料辅助表!$H$27:$P$35,8,FALSE)&amp;","&amp;[2]材料辅助表!K$45&amp;"]]"</f>
        <v>[[301807,10],[301806,15],[301803,15],[301704,8]]</v>
      </c>
      <c r="AC137" t="str">
        <f>"[["&amp;VLOOKUP($Q137,[2]材料辅助表!$H$27:$Q$35,10,FALSE)&amp;","&amp;[2]材料辅助表!L$46&amp;"],["&amp;VLOOKUP($N137,[2]材料辅助表!$H$27:$Q$35,10,FALSE)&amp;","&amp;[2]材料辅助表!I$46&amp;"],["&amp;VLOOKUP($O137,[2]材料辅助表!$H$27:$Q$35,10,FALSE)&amp;","&amp;[2]材料辅助表!J$46&amp;"],["&amp;VLOOKUP($P137,[2]材料辅助表!$H$27:$Q$35,9,FALSE)&amp;","&amp;[2]材料辅助表!K$46&amp;"]]"</f>
        <v>[[301907,12],[301906,18],[301903,18],[301804,10]]</v>
      </c>
      <c r="AD137" t="str">
        <f>"[["&amp;VLOOKUP($Q137,[2]材料辅助表!$H$27:$R$35,11,FALSE)&amp;","&amp;[2]材料辅助表!L$47&amp;"],["&amp;VLOOKUP($N137,[2]材料辅助表!$H$27:$R$35,11,FALSE)&amp;","&amp;[2]材料辅助表!I$47&amp;"],["&amp;VLOOKUP($O137,[2]材料辅助表!$H$27:$R$35,11,FALSE)&amp;","&amp;[2]材料辅助表!J$47&amp;"],["&amp;VLOOKUP($P137,[2]材料辅助表!$H$27:$R$35,10,FALSE)&amp;","&amp;[2]材料辅助表!K$47&amp;"]]"</f>
        <v>[[302007,15],[302006,25],[302003,25],[301904,12]]</v>
      </c>
      <c r="AE137" t="str">
        <f>"[["&amp;VLOOKUP($Q137,[2]材料辅助表!$H$27:$S$35,12,FALSE)&amp;","&amp;[2]材料辅助表!L$48&amp;"],["&amp;VLOOKUP($N137,[2]材料辅助表!$H$27:$S$35,12,FALSE)&amp;","&amp;[2]材料辅助表!I$48&amp;"],["&amp;VLOOKUP($O137,[2]材料辅助表!$H$27:$S$35,12,FALSE)&amp;","&amp;[2]材料辅助表!J$48&amp;"],["&amp;VLOOKUP($P137,[2]材料辅助表!$H$27:$S$35,11,FALSE)&amp;","&amp;[2]材料辅助表!K$48&amp;"]]"</f>
        <v>[[302107,18],[302106,30],[302103,30],[302004,15]]</v>
      </c>
      <c r="AF137" t="str">
        <f>"[["&amp;VLOOKUP($Q137,[2]材料辅助表!$H$27:$V$35,13,FALSE)&amp;","&amp;[2]材料辅助表!L$49&amp;"],["&amp;VLOOKUP($N137,[2]材料辅助表!$H$27:$V$35,13,FALSE)&amp;","&amp;[2]材料辅助表!I$49&amp;"],["&amp;VLOOKUP($O137,[2]材料辅助表!$H$27:$V$35,13,FALSE)&amp;","&amp;[2]材料辅助表!J$49&amp;"],["&amp;VLOOKUP($P137,[2]材料辅助表!$H$27:$V$35,12,FALSE)&amp;","&amp;[2]材料辅助表!K$49&amp;"]]"</f>
        <v>[[302207,21],[302206,35],[302203,35],[302104,18]]</v>
      </c>
      <c r="AG137" t="str">
        <f>"[["&amp;VLOOKUP($Q137,[2]材料辅助表!$H$27:$V$35,14,FALSE)&amp;","&amp;[2]材料辅助表!L$50&amp;"],["&amp;VLOOKUP($N137,[2]材料辅助表!$H$27:$V$35,14,FALSE)&amp;","&amp;[2]材料辅助表!I$50&amp;"],["&amp;VLOOKUP($O137,[2]材料辅助表!$H$27:$V$35,14,FALSE)&amp;","&amp;[2]材料辅助表!J$50&amp;"],["&amp;VLOOKUP($P137,[2]材料辅助表!$H$27:$V$35,13,FALSE)&amp;","&amp;[2]材料辅助表!K$50&amp;"]]"</f>
        <v>[[302307,24],[302306,40],[302303,40],[302204,25]]</v>
      </c>
      <c r="AH137" t="str">
        <f>"[["&amp;VLOOKUP($Q137,[2]材料辅助表!$H$27:$V$35,15,FALSE)&amp;","&amp;[2]材料辅助表!L$51&amp;"],["&amp;VLOOKUP($N137,[2]材料辅助表!$H$27:$V$35,15,FALSE)&amp;","&amp;[2]材料辅助表!I$51&amp;"],["&amp;VLOOKUP($O137,[2]材料辅助表!$H$27:$V$35,15,FALSE)&amp;","&amp;[2]材料辅助表!J$51&amp;"],["&amp;VLOOKUP($P137,[2]材料辅助表!$H$27:$V$35,14,FALSE)&amp;","&amp;[2]材料辅助表!K$51&amp;"]]"</f>
        <v>[[302407,27],[302406,45],[302403,45],[302304,30]]</v>
      </c>
      <c r="AI137" s="267" t="s">
        <v>15854</v>
      </c>
      <c r="AJ137" s="263" t="s">
        <v>11979</v>
      </c>
      <c r="AK137" s="263" t="s">
        <v>11979</v>
      </c>
      <c r="AL137" s="263" t="s">
        <v>11979</v>
      </c>
    </row>
    <row r="138" spans="1:38" ht="15" thickBot="1">
      <c r="A138">
        <v>5031</v>
      </c>
      <c r="B138" s="277" t="s">
        <v>16099</v>
      </c>
      <c r="C138" s="55" t="s">
        <v>16100</v>
      </c>
      <c r="D138" t="str">
        <f t="shared" si="2"/>
        <v>e_5031</v>
      </c>
      <c r="E138" s="165" t="s">
        <v>16101</v>
      </c>
      <c r="F138" t="str">
        <f t="shared" si="3"/>
        <v>NAME_5031</v>
      </c>
      <c r="G138" t="s">
        <v>11978</v>
      </c>
      <c r="H138">
        <v>3</v>
      </c>
      <c r="I138">
        <f>VLOOKUP(C138,'[2]怪兽属性表（不能直接调整）'!$A$2:$E$37,VLOOKUP([2]equipment!G138,[2]材料辅助表!$I$13:$K$16,3,FALSE),FALSE)</f>
        <v>7.78</v>
      </c>
      <c r="J138" t="str">
        <f>"["&amp;I138*[2]材料辅助表!$S$5&amp;","&amp;I138*[2]材料辅助表!$S$6&amp;","&amp;I138*[2]材料辅助表!$S$7&amp;","&amp;I138*[2]材料辅助表!$S$8&amp;","&amp;I138*[2]材料辅助表!$S$9&amp;","&amp;I138*[2]材料辅助表!$S$10&amp;","&amp;I138*[2]材料辅助表!$S$11&amp;","&amp;I138*[2]材料辅助表!$S$12&amp;","&amp;I138*[2]材料辅助表!$S$13&amp;","&amp;I138*[2]材料辅助表!$S$14&amp;","&amp;I138*[2]材料辅助表!$S$15&amp;","&amp;I138*[2]材料辅助表!$S$16&amp;","&amp;I138*[2]材料辅助表!$S$17&amp;","&amp;I138*[2]材料辅助表!$S$18&amp;","&amp;I138*[2]材料辅助表!$S$19&amp;"]"</f>
        <v>[2.334,2.723,3.112,3.501,3.89,4.279,4.668,5.057,5.446,5.835,6.224,6.613,7.002,7.391,7.78]</v>
      </c>
      <c r="K138">
        <v>7</v>
      </c>
      <c r="L138">
        <f>VLOOKUP(C138,'[2]怪兽属性表（不能直接调整）'!$A$2:$E$37,4,FALSE)</f>
        <v>2.6</v>
      </c>
      <c r="M138" t="str">
        <f>"["&amp;L138*[2]材料辅助表!$U$5&amp;","&amp;L138*[2]材料辅助表!$U$6&amp;","&amp;L138*[2]材料辅助表!$U$7&amp;","&amp;L138*[2]材料辅助表!$U$8&amp;","&amp;L138*[2]材料辅助表!$U$9&amp;","&amp;L138*[2]材料辅助表!$U$10&amp;","&amp;L138*[2]材料辅助表!$U$11&amp;","&amp;L138*[2]材料辅助表!$U$12&amp;","&amp;L138*[2]材料辅助表!$U$13&amp;","&amp;L138*[2]材料辅助表!$U$14&amp;","&amp;L138*[2]材料辅助表!$U$15&amp;","&amp;L138*[2]材料辅助表!$U$16&amp;","&amp;L138*[2]材料辅助表!$U$17&amp;","&amp;L138*[2]材料辅助表!$U$18&amp;","&amp;L138*[2]材料辅助表!$U$19&amp;"]"</f>
        <v>[0.39,0.455,0.52,0.585,0.65,0.715,0.78,0.845,0.91,0.975,1.04,1.105,1.17,1.235,1.3]</v>
      </c>
      <c r="N138" s="260">
        <v>1</v>
      </c>
      <c r="O138" s="261">
        <v>2</v>
      </c>
      <c r="P138" s="262">
        <v>5</v>
      </c>
      <c r="Q138" t="s">
        <v>15792</v>
      </c>
      <c r="R138" t="str">
        <f>"["&amp;VLOOKUP(AJ138,[2]特殊属性调整!$B$18:$D$25,3,FALSE)&amp;","&amp;VLOOKUP(AJ138,[2]特殊属性调整!$B$18:$D$25,2,FALSE)&amp;"]"</f>
        <v>[2,3]</v>
      </c>
      <c r="S138" t="str">
        <f>"["&amp;VLOOKUP(AK138,[2]特殊属性调整!$B$18:$D$25,3,FALSE)&amp;","&amp;VLOOKUP(AK138,[2]特殊属性调整!$B$18:$D$25,2,FALSE)*1.5&amp;"]"</f>
        <v>[2,4.5]</v>
      </c>
      <c r="T138" t="str">
        <f>"["&amp;VLOOKUP(AL138,[2]特殊属性调整!$B$18:$D$25,3,FALSE)&amp;","&amp;VLOOKUP(AL138,[2]特殊属性调整!$B$18:$D$25,2,FALSE)*2&amp;"]"</f>
        <v>[2,6]</v>
      </c>
      <c r="U138" t="str">
        <f>"[["&amp;VLOOKUP($N138,[2]材料辅助表!$H$27:$L$35,2,FALSE)&amp;","&amp;[2]材料辅助表!I$38&amp;"]]"</f>
        <v>[[301101,1]]</v>
      </c>
      <c r="V138" t="str">
        <f>"[["&amp;VLOOKUP($N138,[2]材料辅助表!$H$27:$L$35,3,FALSE)&amp;","&amp;[2]材料辅助表!I$39&amp;"]]"</f>
        <v>[[301201,3]]</v>
      </c>
      <c r="W138" t="str">
        <f>"[["&amp;VLOOKUP($Q138,[2]材料辅助表!$H$27:$L$35,4,FALSE)&amp;","&amp;[2]材料辅助表!L$40&amp;"],["&amp;VLOOKUP($N138,[2]材料辅助表!$H$27:$L$35,4,FALSE)&amp;","&amp;[2]材料辅助表!I$40&amp;"]]"</f>
        <v>[[301307,1],[301301,5]]</v>
      </c>
      <c r="X138" t="str">
        <f>"[["&amp;VLOOKUP($Q138,[2]材料辅助表!$H$27:$L$35,5,FALSE)&amp;","&amp;[2]材料辅助表!L$41&amp;"],["&amp;VLOOKUP($N138,[2]材料辅助表!$H$27:$L$35,5,FALSE)&amp;","&amp;[2]材料辅助表!I$41&amp;"]]"</f>
        <v>[[301407,2],[301401,8]]</v>
      </c>
      <c r="Y138" t="str">
        <f>"[["&amp;VLOOKUP($Q138,[2]材料辅助表!$H$27:$M$35,6,FALSE)&amp;","&amp;[2]材料辅助表!L$42&amp;"],["&amp;VLOOKUP($N138,[2]材料辅助表!$H$27:$M$35,6,FALSE)&amp;","&amp;[2]材料辅助表!I$42&amp;"],["&amp;VLOOKUP($O138,[2]材料辅助表!$H$27:$M$35,5,FALSE)&amp;","&amp;[2]材料辅助表!J$42&amp;"]]"</f>
        <v>[[301507,3],[301501,10],[301402,3]]</v>
      </c>
      <c r="Z138" t="str">
        <f>"[["&amp;VLOOKUP($Q138,[2]材料辅助表!$H$27:$N$35,7,FALSE)&amp;","&amp;[2]材料辅助表!L$43&amp;"],["&amp;VLOOKUP($N138,[2]材料辅助表!$H$27:$N$35,7,FALSE)&amp;","&amp;[2]材料辅助表!I$43&amp;"],["&amp;VLOOKUP($O138,[2]材料辅助表!$H$27:$N$35,6,FALSE)&amp;","&amp;[2]材料辅助表!J$43&amp;"]]"</f>
        <v>[[301607,5],[301601,15],[301502,5]]</v>
      </c>
      <c r="AA138" t="str">
        <f>"[["&amp;VLOOKUP($Q138,[2]材料辅助表!$H$27:$O$35,8,FALSE)&amp;","&amp;[2]材料辅助表!L$44&amp;"],["&amp;VLOOKUP($N138,[2]材料辅助表!$H$27:$O$35,8,FALSE)&amp;","&amp;[2]材料辅助表!I$44&amp;"],["&amp;VLOOKUP($O138,[2]材料辅助表!$H$27:$O$35,8,FALSE)&amp;","&amp;[2]材料辅助表!J$44&amp;"],["&amp;VLOOKUP($P138,[2]材料辅助表!$H$27:$P$35,7,FALSE)&amp;","&amp;[2]材料辅助表!K$44&amp;"]]"</f>
        <v>[[301707,8],[301701,10],[301702,10],[301605,5]]</v>
      </c>
      <c r="AB138" t="str">
        <f>"[["&amp;VLOOKUP($Q138,[2]材料辅助表!$H$27:$P$35,9,FALSE)&amp;","&amp;[2]材料辅助表!L$45&amp;"],["&amp;VLOOKUP($N138,[2]材料辅助表!$H$27:$P$35,9,FALSE)&amp;","&amp;[2]材料辅助表!I$45&amp;"],["&amp;VLOOKUP($O138,[2]材料辅助表!$H$27:$P$35,9,FALSE)&amp;","&amp;[2]材料辅助表!J$45&amp;"],["&amp;VLOOKUP($P138,[2]材料辅助表!$H$27:$P$35,8,FALSE)&amp;","&amp;[2]材料辅助表!K$45&amp;"]]"</f>
        <v>[[301807,10],[301801,15],[301802,15],[301705,8]]</v>
      </c>
      <c r="AC138" t="str">
        <f>"[["&amp;VLOOKUP($Q138,[2]材料辅助表!$H$27:$Q$35,10,FALSE)&amp;","&amp;[2]材料辅助表!L$46&amp;"],["&amp;VLOOKUP($N138,[2]材料辅助表!$H$27:$Q$35,10,FALSE)&amp;","&amp;[2]材料辅助表!I$46&amp;"],["&amp;VLOOKUP($O138,[2]材料辅助表!$H$27:$Q$35,10,FALSE)&amp;","&amp;[2]材料辅助表!J$46&amp;"],["&amp;VLOOKUP($P138,[2]材料辅助表!$H$27:$Q$35,9,FALSE)&amp;","&amp;[2]材料辅助表!K$46&amp;"]]"</f>
        <v>[[301907,12],[301901,18],[301902,18],[301805,10]]</v>
      </c>
      <c r="AD138" t="str">
        <f>"[["&amp;VLOOKUP($Q138,[2]材料辅助表!$H$27:$R$35,11,FALSE)&amp;","&amp;[2]材料辅助表!L$47&amp;"],["&amp;VLOOKUP($N138,[2]材料辅助表!$H$27:$R$35,11,FALSE)&amp;","&amp;[2]材料辅助表!I$47&amp;"],["&amp;VLOOKUP($O138,[2]材料辅助表!$H$27:$R$35,11,FALSE)&amp;","&amp;[2]材料辅助表!J$47&amp;"],["&amp;VLOOKUP($P138,[2]材料辅助表!$H$27:$R$35,10,FALSE)&amp;","&amp;[2]材料辅助表!K$47&amp;"]]"</f>
        <v>[[302007,15],[302001,25],[302002,25],[301905,12]]</v>
      </c>
      <c r="AE138" t="str">
        <f>"[["&amp;VLOOKUP($Q138,[2]材料辅助表!$H$27:$S$35,12,FALSE)&amp;","&amp;[2]材料辅助表!L$48&amp;"],["&amp;VLOOKUP($N138,[2]材料辅助表!$H$27:$S$35,12,FALSE)&amp;","&amp;[2]材料辅助表!I$48&amp;"],["&amp;VLOOKUP($O138,[2]材料辅助表!$H$27:$S$35,12,FALSE)&amp;","&amp;[2]材料辅助表!J$48&amp;"],["&amp;VLOOKUP($P138,[2]材料辅助表!$H$27:$S$35,11,FALSE)&amp;","&amp;[2]材料辅助表!K$48&amp;"]]"</f>
        <v>[[302107,18],[302101,30],[302102,30],[302005,15]]</v>
      </c>
      <c r="AF138" t="str">
        <f>"[["&amp;VLOOKUP($Q138,[2]材料辅助表!$H$27:$V$35,13,FALSE)&amp;","&amp;[2]材料辅助表!L$49&amp;"],["&amp;VLOOKUP($N138,[2]材料辅助表!$H$27:$V$35,13,FALSE)&amp;","&amp;[2]材料辅助表!I$49&amp;"],["&amp;VLOOKUP($O138,[2]材料辅助表!$H$27:$V$35,13,FALSE)&amp;","&amp;[2]材料辅助表!J$49&amp;"],["&amp;VLOOKUP($P138,[2]材料辅助表!$H$27:$V$35,12,FALSE)&amp;","&amp;[2]材料辅助表!K$49&amp;"]]"</f>
        <v>[[302207,21],[302201,35],[302202,35],[302105,18]]</v>
      </c>
      <c r="AG138" t="str">
        <f>"[["&amp;VLOOKUP($Q138,[2]材料辅助表!$H$27:$V$35,14,FALSE)&amp;","&amp;[2]材料辅助表!L$50&amp;"],["&amp;VLOOKUP($N138,[2]材料辅助表!$H$27:$V$35,14,FALSE)&amp;","&amp;[2]材料辅助表!I$50&amp;"],["&amp;VLOOKUP($O138,[2]材料辅助表!$H$27:$V$35,14,FALSE)&amp;","&amp;[2]材料辅助表!J$50&amp;"],["&amp;VLOOKUP($P138,[2]材料辅助表!$H$27:$V$35,13,FALSE)&amp;","&amp;[2]材料辅助表!K$50&amp;"]]"</f>
        <v>[[302307,24],[302301,40],[302302,40],[302205,25]]</v>
      </c>
      <c r="AH138" t="str">
        <f>"[["&amp;VLOOKUP($Q138,[2]材料辅助表!$H$27:$V$35,15,FALSE)&amp;","&amp;[2]材料辅助表!L$51&amp;"],["&amp;VLOOKUP($N138,[2]材料辅助表!$H$27:$V$35,15,FALSE)&amp;","&amp;[2]材料辅助表!I$51&amp;"],["&amp;VLOOKUP($O138,[2]材料辅助表!$H$27:$V$35,15,FALSE)&amp;","&amp;[2]材料辅助表!J$51&amp;"],["&amp;VLOOKUP($P138,[2]材料辅助表!$H$27:$V$35,14,FALSE)&amp;","&amp;[2]材料辅助表!K$51&amp;"]]"</f>
        <v>[[302407,27],[302401,45],[302402,45],[302305,30]]</v>
      </c>
      <c r="AI138" s="261" t="s">
        <v>15819</v>
      </c>
      <c r="AJ138" s="263" t="s">
        <v>11978</v>
      </c>
      <c r="AK138" s="263" t="s">
        <v>11978</v>
      </c>
      <c r="AL138" s="263" t="s">
        <v>11978</v>
      </c>
    </row>
    <row r="139" spans="1:38" ht="15" thickBot="1">
      <c r="A139">
        <v>5032</v>
      </c>
      <c r="B139" s="277" t="s">
        <v>16102</v>
      </c>
      <c r="C139" s="55" t="s">
        <v>16100</v>
      </c>
      <c r="D139" t="str">
        <f t="shared" ref="D139:D202" si="5">"e_"&amp;A139</f>
        <v>e_5032</v>
      </c>
      <c r="E139" t="s">
        <v>16103</v>
      </c>
      <c r="F139" t="str">
        <f t="shared" si="3"/>
        <v>NAME_5032</v>
      </c>
      <c r="G139" t="s">
        <v>11979</v>
      </c>
      <c r="H139">
        <v>6</v>
      </c>
      <c r="I139">
        <f>VLOOKUP(C139,'[2]怪兽属性表（不能直接调整）'!$A$2:$E$37,VLOOKUP([2]equipment!G139,[2]材料辅助表!$I$13:$K$16,3,FALSE),FALSE)</f>
        <v>82.7</v>
      </c>
      <c r="J139" t="str">
        <f>"["&amp;I139*[2]材料辅助表!$S$5&amp;","&amp;I139*[2]材料辅助表!$S$6&amp;","&amp;I139*[2]材料辅助表!$S$7&amp;","&amp;I139*[2]材料辅助表!$S$8&amp;","&amp;I139*[2]材料辅助表!$S$9&amp;","&amp;I139*[2]材料辅助表!$S$10&amp;","&amp;I139*[2]材料辅助表!$S$11&amp;","&amp;I139*[2]材料辅助表!$S$12&amp;","&amp;I139*[2]材料辅助表!$S$13&amp;","&amp;I139*[2]材料辅助表!$S$14&amp;","&amp;I139*[2]材料辅助表!$S$15&amp;","&amp;I139*[2]材料辅助表!$S$16&amp;","&amp;I139*[2]材料辅助表!$S$17&amp;","&amp;I139*[2]材料辅助表!$S$18&amp;","&amp;I139*[2]材料辅助表!$S$19&amp;"]"</f>
        <v>[24.81,28.945,33.08,37.215,41.35,45.485,49.62,53.755,57.89,62.025,66.16,70.295,74.43,78.565,82.7]</v>
      </c>
      <c r="K139">
        <v>7</v>
      </c>
      <c r="L139">
        <f>VLOOKUP(C139,'[2]怪兽属性表（不能直接调整）'!$A$2:$E$37,4,FALSE)</f>
        <v>2.6</v>
      </c>
      <c r="M139" t="str">
        <f>"["&amp;L139*[2]材料辅助表!$U$5&amp;","&amp;L139*[2]材料辅助表!$U$6&amp;","&amp;L139*[2]材料辅助表!$U$7&amp;","&amp;L139*[2]材料辅助表!$U$8&amp;","&amp;L139*[2]材料辅助表!$U$9&amp;","&amp;L139*[2]材料辅助表!$U$10&amp;","&amp;L139*[2]材料辅助表!$U$11&amp;","&amp;L139*[2]材料辅助表!$U$12&amp;","&amp;L139*[2]材料辅助表!$U$13&amp;","&amp;L139*[2]材料辅助表!$U$14&amp;","&amp;L139*[2]材料辅助表!$U$15&amp;","&amp;L139*[2]材料辅助表!$U$16&amp;","&amp;L139*[2]材料辅助表!$U$17&amp;","&amp;L139*[2]材料辅助表!$U$18&amp;","&amp;L139*[2]材料辅助表!$U$19&amp;"]"</f>
        <v>[0.39,0.455,0.52,0.585,0.65,0.715,0.78,0.845,0.91,0.975,1.04,1.105,1.17,1.235,1.3]</v>
      </c>
      <c r="N139" s="264">
        <v>2</v>
      </c>
      <c r="O139" s="202">
        <v>3</v>
      </c>
      <c r="P139" s="265">
        <v>1</v>
      </c>
      <c r="Q139" t="s">
        <v>15792</v>
      </c>
      <c r="R139" t="str">
        <f>"["&amp;VLOOKUP(AJ139,[2]特殊属性调整!$B$18:$D$25,3,FALSE)&amp;","&amp;VLOOKUP(AJ139,[2]特殊属性调整!$B$18:$D$25,2,FALSE)&amp;"]"</f>
        <v>[5,3]</v>
      </c>
      <c r="S139" t="str">
        <f>"["&amp;VLOOKUP(AK139,[2]特殊属性调整!$B$18:$D$25,3,FALSE)&amp;","&amp;VLOOKUP(AK139,[2]特殊属性调整!$B$18:$D$25,2,FALSE)*1.5&amp;"]"</f>
        <v>[5,4.5]</v>
      </c>
      <c r="T139" t="str">
        <f>"["&amp;VLOOKUP(AL139,[2]特殊属性调整!$B$18:$D$25,3,FALSE)&amp;","&amp;VLOOKUP(AL139,[2]特殊属性调整!$B$18:$D$25,2,FALSE)*2&amp;"]"</f>
        <v>[5,6]</v>
      </c>
      <c r="U139" t="str">
        <f>"[["&amp;VLOOKUP($N139,[2]材料辅助表!$H$27:$L$35,2,FALSE)&amp;","&amp;[2]材料辅助表!I$38&amp;"]]"</f>
        <v>[[301102,1]]</v>
      </c>
      <c r="V139" t="str">
        <f>"[["&amp;VLOOKUP($N139,[2]材料辅助表!$H$27:$L$35,3,FALSE)&amp;","&amp;[2]材料辅助表!I$39&amp;"]]"</f>
        <v>[[301202,3]]</v>
      </c>
      <c r="W139" t="str">
        <f>"[["&amp;VLOOKUP($Q139,[2]材料辅助表!$H$27:$L$35,4,FALSE)&amp;","&amp;[2]材料辅助表!L$40&amp;"],["&amp;VLOOKUP($N139,[2]材料辅助表!$H$27:$L$35,4,FALSE)&amp;","&amp;[2]材料辅助表!I$40&amp;"]]"</f>
        <v>[[301307,1],[301302,5]]</v>
      </c>
      <c r="X139" t="str">
        <f>"[["&amp;VLOOKUP($Q139,[2]材料辅助表!$H$27:$L$35,5,FALSE)&amp;","&amp;[2]材料辅助表!L$41&amp;"],["&amp;VLOOKUP($N139,[2]材料辅助表!$H$27:$L$35,5,FALSE)&amp;","&amp;[2]材料辅助表!I$41&amp;"]]"</f>
        <v>[[301407,2],[301402,8]]</v>
      </c>
      <c r="Y139" t="str">
        <f>"[["&amp;VLOOKUP($Q139,[2]材料辅助表!$H$27:$M$35,6,FALSE)&amp;","&amp;[2]材料辅助表!L$42&amp;"],["&amp;VLOOKUP($N139,[2]材料辅助表!$H$27:$M$35,6,FALSE)&amp;","&amp;[2]材料辅助表!I$42&amp;"],["&amp;VLOOKUP($O139,[2]材料辅助表!$H$27:$M$35,5,FALSE)&amp;","&amp;[2]材料辅助表!J$42&amp;"]]"</f>
        <v>[[301507,3],[301502,10],[301403,3]]</v>
      </c>
      <c r="Z139" t="str">
        <f>"[["&amp;VLOOKUP($Q139,[2]材料辅助表!$H$27:$N$35,7,FALSE)&amp;","&amp;[2]材料辅助表!L$43&amp;"],["&amp;VLOOKUP($N139,[2]材料辅助表!$H$27:$N$35,7,FALSE)&amp;","&amp;[2]材料辅助表!I$43&amp;"],["&amp;VLOOKUP($O139,[2]材料辅助表!$H$27:$N$35,6,FALSE)&amp;","&amp;[2]材料辅助表!J$43&amp;"]]"</f>
        <v>[[301607,5],[301602,15],[301503,5]]</v>
      </c>
      <c r="AA139" t="str">
        <f>"[["&amp;VLOOKUP($Q139,[2]材料辅助表!$H$27:$O$35,8,FALSE)&amp;","&amp;[2]材料辅助表!L$44&amp;"],["&amp;VLOOKUP($N139,[2]材料辅助表!$H$27:$O$35,8,FALSE)&amp;","&amp;[2]材料辅助表!I$44&amp;"],["&amp;VLOOKUP($O139,[2]材料辅助表!$H$27:$O$35,8,FALSE)&amp;","&amp;[2]材料辅助表!J$44&amp;"],["&amp;VLOOKUP($P139,[2]材料辅助表!$H$27:$P$35,7,FALSE)&amp;","&amp;[2]材料辅助表!K$44&amp;"]]"</f>
        <v>[[301707,8],[301702,10],[301703,10],[301601,5]]</v>
      </c>
      <c r="AB139" t="str">
        <f>"[["&amp;VLOOKUP($Q139,[2]材料辅助表!$H$27:$P$35,9,FALSE)&amp;","&amp;[2]材料辅助表!L$45&amp;"],["&amp;VLOOKUP($N139,[2]材料辅助表!$H$27:$P$35,9,FALSE)&amp;","&amp;[2]材料辅助表!I$45&amp;"],["&amp;VLOOKUP($O139,[2]材料辅助表!$H$27:$P$35,9,FALSE)&amp;","&amp;[2]材料辅助表!J$45&amp;"],["&amp;VLOOKUP($P139,[2]材料辅助表!$H$27:$P$35,8,FALSE)&amp;","&amp;[2]材料辅助表!K$45&amp;"]]"</f>
        <v>[[301807,10],[301802,15],[301803,15],[301701,8]]</v>
      </c>
      <c r="AC139" t="str">
        <f>"[["&amp;VLOOKUP($Q139,[2]材料辅助表!$H$27:$Q$35,10,FALSE)&amp;","&amp;[2]材料辅助表!L$46&amp;"],["&amp;VLOOKUP($N139,[2]材料辅助表!$H$27:$Q$35,10,FALSE)&amp;","&amp;[2]材料辅助表!I$46&amp;"],["&amp;VLOOKUP($O139,[2]材料辅助表!$H$27:$Q$35,10,FALSE)&amp;","&amp;[2]材料辅助表!J$46&amp;"],["&amp;VLOOKUP($P139,[2]材料辅助表!$H$27:$Q$35,9,FALSE)&amp;","&amp;[2]材料辅助表!K$46&amp;"]]"</f>
        <v>[[301907,12],[301902,18],[301903,18],[301801,10]]</v>
      </c>
      <c r="AD139" t="str">
        <f>"[["&amp;VLOOKUP($Q139,[2]材料辅助表!$H$27:$R$35,11,FALSE)&amp;","&amp;[2]材料辅助表!L$47&amp;"],["&amp;VLOOKUP($N139,[2]材料辅助表!$H$27:$R$35,11,FALSE)&amp;","&amp;[2]材料辅助表!I$47&amp;"],["&amp;VLOOKUP($O139,[2]材料辅助表!$H$27:$R$35,11,FALSE)&amp;","&amp;[2]材料辅助表!J$47&amp;"],["&amp;VLOOKUP($P139,[2]材料辅助表!$H$27:$R$35,10,FALSE)&amp;","&amp;[2]材料辅助表!K$47&amp;"]]"</f>
        <v>[[302007,15],[302002,25],[302003,25],[301901,12]]</v>
      </c>
      <c r="AE139" t="str">
        <f>"[["&amp;VLOOKUP($Q139,[2]材料辅助表!$H$27:$S$35,12,FALSE)&amp;","&amp;[2]材料辅助表!L$48&amp;"],["&amp;VLOOKUP($N139,[2]材料辅助表!$H$27:$S$35,12,FALSE)&amp;","&amp;[2]材料辅助表!I$48&amp;"],["&amp;VLOOKUP($O139,[2]材料辅助表!$H$27:$S$35,12,FALSE)&amp;","&amp;[2]材料辅助表!J$48&amp;"],["&amp;VLOOKUP($P139,[2]材料辅助表!$H$27:$S$35,11,FALSE)&amp;","&amp;[2]材料辅助表!K$48&amp;"]]"</f>
        <v>[[302107,18],[302102,30],[302103,30],[302001,15]]</v>
      </c>
      <c r="AF139" t="str">
        <f>"[["&amp;VLOOKUP($Q139,[2]材料辅助表!$H$27:$V$35,13,FALSE)&amp;","&amp;[2]材料辅助表!L$49&amp;"],["&amp;VLOOKUP($N139,[2]材料辅助表!$H$27:$V$35,13,FALSE)&amp;","&amp;[2]材料辅助表!I$49&amp;"],["&amp;VLOOKUP($O139,[2]材料辅助表!$H$27:$V$35,13,FALSE)&amp;","&amp;[2]材料辅助表!J$49&amp;"],["&amp;VLOOKUP($P139,[2]材料辅助表!$H$27:$V$35,12,FALSE)&amp;","&amp;[2]材料辅助表!K$49&amp;"]]"</f>
        <v>[[302207,21],[302202,35],[302203,35],[302101,18]]</v>
      </c>
      <c r="AG139" t="str">
        <f>"[["&amp;VLOOKUP($Q139,[2]材料辅助表!$H$27:$V$35,14,FALSE)&amp;","&amp;[2]材料辅助表!L$50&amp;"],["&amp;VLOOKUP($N139,[2]材料辅助表!$H$27:$V$35,14,FALSE)&amp;","&amp;[2]材料辅助表!I$50&amp;"],["&amp;VLOOKUP($O139,[2]材料辅助表!$H$27:$V$35,14,FALSE)&amp;","&amp;[2]材料辅助表!J$50&amp;"],["&amp;VLOOKUP($P139,[2]材料辅助表!$H$27:$V$35,13,FALSE)&amp;","&amp;[2]材料辅助表!K$50&amp;"]]"</f>
        <v>[[302307,24],[302302,40],[302303,40],[302201,25]]</v>
      </c>
      <c r="AH139" t="str">
        <f>"[["&amp;VLOOKUP($Q139,[2]材料辅助表!$H$27:$V$35,15,FALSE)&amp;","&amp;[2]材料辅助表!L$51&amp;"],["&amp;VLOOKUP($N139,[2]材料辅助表!$H$27:$V$35,15,FALSE)&amp;","&amp;[2]材料辅助表!I$51&amp;"],["&amp;VLOOKUP($O139,[2]材料辅助表!$H$27:$V$35,15,FALSE)&amp;","&amp;[2]材料辅助表!J$51&amp;"],["&amp;VLOOKUP($P139,[2]材料辅助表!$H$27:$V$35,14,FALSE)&amp;","&amp;[2]材料辅助表!K$51&amp;"]]"</f>
        <v>[[302407,27],[302402,45],[302403,45],[302301,30]]</v>
      </c>
      <c r="AI139" s="202" t="s">
        <v>15822</v>
      </c>
      <c r="AJ139" s="263" t="s">
        <v>11979</v>
      </c>
      <c r="AK139" s="263" t="s">
        <v>11979</v>
      </c>
      <c r="AL139" s="263" t="s">
        <v>11979</v>
      </c>
    </row>
    <row r="140" spans="1:38" ht="15" thickBot="1">
      <c r="A140">
        <v>5033</v>
      </c>
      <c r="B140" s="277" t="s">
        <v>16104</v>
      </c>
      <c r="C140" s="55" t="s">
        <v>16100</v>
      </c>
      <c r="D140" t="str">
        <f t="shared" si="5"/>
        <v>e_5033</v>
      </c>
      <c r="E140" t="s">
        <v>16105</v>
      </c>
      <c r="F140" t="str">
        <f t="shared" si="3"/>
        <v>NAME_5033</v>
      </c>
      <c r="G140" t="s">
        <v>11978</v>
      </c>
      <c r="H140">
        <v>3</v>
      </c>
      <c r="I140">
        <f>VLOOKUP(C140,'[2]怪兽属性表（不能直接调整）'!$A$2:$E$37,VLOOKUP([2]equipment!G140,[2]材料辅助表!$I$13:$K$16,3,FALSE),FALSE)</f>
        <v>7.78</v>
      </c>
      <c r="J140" t="str">
        <f>"["&amp;I140*[2]材料辅助表!$S$5&amp;","&amp;I140*[2]材料辅助表!$S$6&amp;","&amp;I140*[2]材料辅助表!$S$7&amp;","&amp;I140*[2]材料辅助表!$S$8&amp;","&amp;I140*[2]材料辅助表!$S$9&amp;","&amp;I140*[2]材料辅助表!$S$10&amp;","&amp;I140*[2]材料辅助表!$S$11&amp;","&amp;I140*[2]材料辅助表!$S$12&amp;","&amp;I140*[2]材料辅助表!$S$13&amp;","&amp;I140*[2]材料辅助表!$S$14&amp;","&amp;I140*[2]材料辅助表!$S$15&amp;","&amp;I140*[2]材料辅助表!$S$16&amp;","&amp;I140*[2]材料辅助表!$S$17&amp;","&amp;I140*[2]材料辅助表!$S$18&amp;","&amp;I140*[2]材料辅助表!$S$19&amp;"]"</f>
        <v>[2.334,2.723,3.112,3.501,3.89,4.279,4.668,5.057,5.446,5.835,6.224,6.613,7.002,7.391,7.78]</v>
      </c>
      <c r="K140">
        <v>7</v>
      </c>
      <c r="L140">
        <f>VLOOKUP(C140,'[2]怪兽属性表（不能直接调整）'!$A$2:$E$37,4,FALSE)</f>
        <v>2.6</v>
      </c>
      <c r="M140" t="str">
        <f>"["&amp;L140*[2]材料辅助表!$U$5&amp;","&amp;L140*[2]材料辅助表!$U$6&amp;","&amp;L140*[2]材料辅助表!$U$7&amp;","&amp;L140*[2]材料辅助表!$U$8&amp;","&amp;L140*[2]材料辅助表!$U$9&amp;","&amp;L140*[2]材料辅助表!$U$10&amp;","&amp;L140*[2]材料辅助表!$U$11&amp;","&amp;L140*[2]材料辅助表!$U$12&amp;","&amp;L140*[2]材料辅助表!$U$13&amp;","&amp;L140*[2]材料辅助表!$U$14&amp;","&amp;L140*[2]材料辅助表!$U$15&amp;","&amp;L140*[2]材料辅助表!$U$16&amp;","&amp;L140*[2]材料辅助表!$U$17&amp;","&amp;L140*[2]材料辅助表!$U$18&amp;","&amp;L140*[2]材料辅助表!$U$19&amp;"]"</f>
        <v>[0.39,0.455,0.52,0.585,0.65,0.715,0.78,0.845,0.91,0.975,1.04,1.105,1.17,1.235,1.3]</v>
      </c>
      <c r="N140" s="264">
        <v>3</v>
      </c>
      <c r="O140" s="202">
        <v>1</v>
      </c>
      <c r="P140" s="265">
        <v>4</v>
      </c>
      <c r="Q140" t="s">
        <v>15792</v>
      </c>
      <c r="R140" t="str">
        <f>"["&amp;VLOOKUP(AJ140,[2]特殊属性调整!$B$18:$D$25,3,FALSE)&amp;","&amp;VLOOKUP(AJ140,[2]特殊属性调整!$B$18:$D$25,2,FALSE)&amp;"]"</f>
        <v>[2,3]</v>
      </c>
      <c r="S140" t="str">
        <f>"["&amp;VLOOKUP(AK140,[2]特殊属性调整!$B$18:$D$25,3,FALSE)&amp;","&amp;VLOOKUP(AK140,[2]特殊属性调整!$B$18:$D$25,2,FALSE)*1.5&amp;"]"</f>
        <v>[2,4.5]</v>
      </c>
      <c r="T140" t="str">
        <f>"["&amp;VLOOKUP(AL140,[2]特殊属性调整!$B$18:$D$25,3,FALSE)&amp;","&amp;VLOOKUP(AL140,[2]特殊属性调整!$B$18:$D$25,2,FALSE)*2&amp;"]"</f>
        <v>[2,6]</v>
      </c>
      <c r="U140" t="str">
        <f>"[["&amp;VLOOKUP($N140,[2]材料辅助表!$H$27:$L$35,2,FALSE)&amp;","&amp;[2]材料辅助表!I$38&amp;"]]"</f>
        <v>[[301103,1]]</v>
      </c>
      <c r="V140" t="str">
        <f>"[["&amp;VLOOKUP($N140,[2]材料辅助表!$H$27:$L$35,3,FALSE)&amp;","&amp;[2]材料辅助表!I$39&amp;"]]"</f>
        <v>[[301203,3]]</v>
      </c>
      <c r="W140" t="str">
        <f>"[["&amp;VLOOKUP($Q140,[2]材料辅助表!$H$27:$L$35,4,FALSE)&amp;","&amp;[2]材料辅助表!L$40&amp;"],["&amp;VLOOKUP($N140,[2]材料辅助表!$H$27:$L$35,4,FALSE)&amp;","&amp;[2]材料辅助表!I$40&amp;"]]"</f>
        <v>[[301307,1],[301303,5]]</v>
      </c>
      <c r="X140" t="str">
        <f>"[["&amp;VLOOKUP($Q140,[2]材料辅助表!$H$27:$L$35,5,FALSE)&amp;","&amp;[2]材料辅助表!L$41&amp;"],["&amp;VLOOKUP($N140,[2]材料辅助表!$H$27:$L$35,5,FALSE)&amp;","&amp;[2]材料辅助表!I$41&amp;"]]"</f>
        <v>[[301407,2],[301403,8]]</v>
      </c>
      <c r="Y140" t="str">
        <f>"[["&amp;VLOOKUP($Q140,[2]材料辅助表!$H$27:$M$35,6,FALSE)&amp;","&amp;[2]材料辅助表!L$42&amp;"],["&amp;VLOOKUP($N140,[2]材料辅助表!$H$27:$M$35,6,FALSE)&amp;","&amp;[2]材料辅助表!I$42&amp;"],["&amp;VLOOKUP($O140,[2]材料辅助表!$H$27:$M$35,5,FALSE)&amp;","&amp;[2]材料辅助表!J$42&amp;"]]"</f>
        <v>[[301507,3],[301503,10],[301401,3]]</v>
      </c>
      <c r="Z140" t="str">
        <f>"[["&amp;VLOOKUP($Q140,[2]材料辅助表!$H$27:$N$35,7,FALSE)&amp;","&amp;[2]材料辅助表!L$43&amp;"],["&amp;VLOOKUP($N140,[2]材料辅助表!$H$27:$N$35,7,FALSE)&amp;","&amp;[2]材料辅助表!I$43&amp;"],["&amp;VLOOKUP($O140,[2]材料辅助表!$H$27:$N$35,6,FALSE)&amp;","&amp;[2]材料辅助表!J$43&amp;"]]"</f>
        <v>[[301607,5],[301603,15],[301501,5]]</v>
      </c>
      <c r="AA140" t="str">
        <f>"[["&amp;VLOOKUP($Q140,[2]材料辅助表!$H$27:$O$35,8,FALSE)&amp;","&amp;[2]材料辅助表!L$44&amp;"],["&amp;VLOOKUP($N140,[2]材料辅助表!$H$27:$O$35,8,FALSE)&amp;","&amp;[2]材料辅助表!I$44&amp;"],["&amp;VLOOKUP($O140,[2]材料辅助表!$H$27:$O$35,8,FALSE)&amp;","&amp;[2]材料辅助表!J$44&amp;"],["&amp;VLOOKUP($P140,[2]材料辅助表!$H$27:$P$35,7,FALSE)&amp;","&amp;[2]材料辅助表!K$44&amp;"]]"</f>
        <v>[[301707,8],[301703,10],[301701,10],[301604,5]]</v>
      </c>
      <c r="AB140" t="str">
        <f>"[["&amp;VLOOKUP($Q140,[2]材料辅助表!$H$27:$P$35,9,FALSE)&amp;","&amp;[2]材料辅助表!L$45&amp;"],["&amp;VLOOKUP($N140,[2]材料辅助表!$H$27:$P$35,9,FALSE)&amp;","&amp;[2]材料辅助表!I$45&amp;"],["&amp;VLOOKUP($O140,[2]材料辅助表!$H$27:$P$35,9,FALSE)&amp;","&amp;[2]材料辅助表!J$45&amp;"],["&amp;VLOOKUP($P140,[2]材料辅助表!$H$27:$P$35,8,FALSE)&amp;","&amp;[2]材料辅助表!K$45&amp;"]]"</f>
        <v>[[301807,10],[301803,15],[301801,15],[301704,8]]</v>
      </c>
      <c r="AC140" t="str">
        <f>"[["&amp;VLOOKUP($Q140,[2]材料辅助表!$H$27:$Q$35,10,FALSE)&amp;","&amp;[2]材料辅助表!L$46&amp;"],["&amp;VLOOKUP($N140,[2]材料辅助表!$H$27:$Q$35,10,FALSE)&amp;","&amp;[2]材料辅助表!I$46&amp;"],["&amp;VLOOKUP($O140,[2]材料辅助表!$H$27:$Q$35,10,FALSE)&amp;","&amp;[2]材料辅助表!J$46&amp;"],["&amp;VLOOKUP($P140,[2]材料辅助表!$H$27:$Q$35,9,FALSE)&amp;","&amp;[2]材料辅助表!K$46&amp;"]]"</f>
        <v>[[301907,12],[301903,18],[301901,18],[301804,10]]</v>
      </c>
      <c r="AD140" t="str">
        <f>"[["&amp;VLOOKUP($Q140,[2]材料辅助表!$H$27:$R$35,11,FALSE)&amp;","&amp;[2]材料辅助表!L$47&amp;"],["&amp;VLOOKUP($N140,[2]材料辅助表!$H$27:$R$35,11,FALSE)&amp;","&amp;[2]材料辅助表!I$47&amp;"],["&amp;VLOOKUP($O140,[2]材料辅助表!$H$27:$R$35,11,FALSE)&amp;","&amp;[2]材料辅助表!J$47&amp;"],["&amp;VLOOKUP($P140,[2]材料辅助表!$H$27:$R$35,10,FALSE)&amp;","&amp;[2]材料辅助表!K$47&amp;"]]"</f>
        <v>[[302007,15],[302003,25],[302001,25],[301904,12]]</v>
      </c>
      <c r="AE140" t="str">
        <f>"[["&amp;VLOOKUP($Q140,[2]材料辅助表!$H$27:$S$35,12,FALSE)&amp;","&amp;[2]材料辅助表!L$48&amp;"],["&amp;VLOOKUP($N140,[2]材料辅助表!$H$27:$S$35,12,FALSE)&amp;","&amp;[2]材料辅助表!I$48&amp;"],["&amp;VLOOKUP($O140,[2]材料辅助表!$H$27:$S$35,12,FALSE)&amp;","&amp;[2]材料辅助表!J$48&amp;"],["&amp;VLOOKUP($P140,[2]材料辅助表!$H$27:$S$35,11,FALSE)&amp;","&amp;[2]材料辅助表!K$48&amp;"]]"</f>
        <v>[[302107,18],[302103,30],[302101,30],[302004,15]]</v>
      </c>
      <c r="AF140" t="str">
        <f>"[["&amp;VLOOKUP($Q140,[2]材料辅助表!$H$27:$V$35,13,FALSE)&amp;","&amp;[2]材料辅助表!L$49&amp;"],["&amp;VLOOKUP($N140,[2]材料辅助表!$H$27:$V$35,13,FALSE)&amp;","&amp;[2]材料辅助表!I$49&amp;"],["&amp;VLOOKUP($O140,[2]材料辅助表!$H$27:$V$35,13,FALSE)&amp;","&amp;[2]材料辅助表!J$49&amp;"],["&amp;VLOOKUP($P140,[2]材料辅助表!$H$27:$V$35,12,FALSE)&amp;","&amp;[2]材料辅助表!K$49&amp;"]]"</f>
        <v>[[302207,21],[302203,35],[302201,35],[302104,18]]</v>
      </c>
      <c r="AG140" t="str">
        <f>"[["&amp;VLOOKUP($Q140,[2]材料辅助表!$H$27:$V$35,14,FALSE)&amp;","&amp;[2]材料辅助表!L$50&amp;"],["&amp;VLOOKUP($N140,[2]材料辅助表!$H$27:$V$35,14,FALSE)&amp;","&amp;[2]材料辅助表!I$50&amp;"],["&amp;VLOOKUP($O140,[2]材料辅助表!$H$27:$V$35,14,FALSE)&amp;","&amp;[2]材料辅助表!J$50&amp;"],["&amp;VLOOKUP($P140,[2]材料辅助表!$H$27:$V$35,13,FALSE)&amp;","&amp;[2]材料辅助表!K$50&amp;"]]"</f>
        <v>[[302307,24],[302303,40],[302301,40],[302204,25]]</v>
      </c>
      <c r="AH140" t="str">
        <f>"[["&amp;VLOOKUP($Q140,[2]材料辅助表!$H$27:$V$35,15,FALSE)&amp;","&amp;[2]材料辅助表!L$51&amp;"],["&amp;VLOOKUP($N140,[2]材料辅助表!$H$27:$V$35,15,FALSE)&amp;","&amp;[2]材料辅助表!I$51&amp;"],["&amp;VLOOKUP($O140,[2]材料辅助表!$H$27:$V$35,15,FALSE)&amp;","&amp;[2]材料辅助表!J$51&amp;"],["&amp;VLOOKUP($P140,[2]材料辅助表!$H$27:$V$35,14,FALSE)&amp;","&amp;[2]材料辅助表!K$51&amp;"]]"</f>
        <v>[[302407,27],[302403,45],[302401,45],[302304,30]]</v>
      </c>
      <c r="AI140" s="202" t="s">
        <v>15825</v>
      </c>
      <c r="AJ140" s="263" t="s">
        <v>11978</v>
      </c>
      <c r="AK140" s="263" t="s">
        <v>11978</v>
      </c>
      <c r="AL140" s="263" t="s">
        <v>11978</v>
      </c>
    </row>
    <row r="141" spans="1:38" ht="15" thickBot="1">
      <c r="A141">
        <v>5034</v>
      </c>
      <c r="B141" s="277" t="s">
        <v>16106</v>
      </c>
      <c r="C141" s="55" t="s">
        <v>16100</v>
      </c>
      <c r="D141" t="str">
        <f t="shared" si="5"/>
        <v>e_5034</v>
      </c>
      <c r="E141" t="s">
        <v>16107</v>
      </c>
      <c r="F141" t="str">
        <f t="shared" si="3"/>
        <v>NAME_5034</v>
      </c>
      <c r="G141" t="s">
        <v>11979</v>
      </c>
      <c r="H141">
        <v>6</v>
      </c>
      <c r="I141">
        <f>VLOOKUP(C141,'[2]怪兽属性表（不能直接调整）'!$A$2:$E$37,VLOOKUP([2]equipment!G141,[2]材料辅助表!$I$13:$K$16,3,FALSE),FALSE)</f>
        <v>82.7</v>
      </c>
      <c r="J141" t="str">
        <f>"["&amp;I141*[2]材料辅助表!$S$5&amp;","&amp;I141*[2]材料辅助表!$S$6&amp;","&amp;I141*[2]材料辅助表!$S$7&amp;","&amp;I141*[2]材料辅助表!$S$8&amp;","&amp;I141*[2]材料辅助表!$S$9&amp;","&amp;I141*[2]材料辅助表!$S$10&amp;","&amp;I141*[2]材料辅助表!$S$11&amp;","&amp;I141*[2]材料辅助表!$S$12&amp;","&amp;I141*[2]材料辅助表!$S$13&amp;","&amp;I141*[2]材料辅助表!$S$14&amp;","&amp;I141*[2]材料辅助表!$S$15&amp;","&amp;I141*[2]材料辅助表!$S$16&amp;","&amp;I141*[2]材料辅助表!$S$17&amp;","&amp;I141*[2]材料辅助表!$S$18&amp;","&amp;I141*[2]材料辅助表!$S$19&amp;"]"</f>
        <v>[24.81,28.945,33.08,37.215,41.35,45.485,49.62,53.755,57.89,62.025,66.16,70.295,74.43,78.565,82.7]</v>
      </c>
      <c r="K141">
        <v>7</v>
      </c>
      <c r="L141">
        <f>VLOOKUP(C141,'[2]怪兽属性表（不能直接调整）'!$A$2:$E$37,4,FALSE)</f>
        <v>2.6</v>
      </c>
      <c r="M141" t="str">
        <f>"["&amp;L141*[2]材料辅助表!$U$5&amp;","&amp;L141*[2]材料辅助表!$U$6&amp;","&amp;L141*[2]材料辅助表!$U$7&amp;","&amp;L141*[2]材料辅助表!$U$8&amp;","&amp;L141*[2]材料辅助表!$U$9&amp;","&amp;L141*[2]材料辅助表!$U$10&amp;","&amp;L141*[2]材料辅助表!$U$11&amp;","&amp;L141*[2]材料辅助表!$U$12&amp;","&amp;L141*[2]材料辅助表!$U$13&amp;","&amp;L141*[2]材料辅助表!$U$14&amp;","&amp;L141*[2]材料辅助表!$U$15&amp;","&amp;L141*[2]材料辅助表!$U$16&amp;","&amp;L141*[2]材料辅助表!$U$17&amp;","&amp;L141*[2]材料辅助表!$U$18&amp;","&amp;L141*[2]材料辅助表!$U$19&amp;"]"</f>
        <v>[0.39,0.455,0.52,0.585,0.65,0.715,0.78,0.845,0.91,0.975,1.04,1.105,1.17,1.235,1.3]</v>
      </c>
      <c r="N141" s="275">
        <v>1</v>
      </c>
      <c r="O141" s="267">
        <v>3</v>
      </c>
      <c r="P141" s="268">
        <v>4</v>
      </c>
      <c r="Q141" t="s">
        <v>15792</v>
      </c>
      <c r="R141" t="str">
        <f>"["&amp;VLOOKUP(AJ141,[2]特殊属性调整!$B$18:$D$25,3,FALSE)&amp;","&amp;VLOOKUP(AJ141,[2]特殊属性调整!$B$18:$D$25,2,FALSE)&amp;"]"</f>
        <v>[5,3]</v>
      </c>
      <c r="S141" t="str">
        <f>"["&amp;VLOOKUP(AK141,[2]特殊属性调整!$B$18:$D$25,3,FALSE)&amp;","&amp;VLOOKUP(AK141,[2]特殊属性调整!$B$18:$D$25,2,FALSE)*1.5&amp;"]"</f>
        <v>[5,4.5]</v>
      </c>
      <c r="T141" t="str">
        <f>"["&amp;VLOOKUP(AL141,[2]特殊属性调整!$B$18:$D$25,3,FALSE)&amp;","&amp;VLOOKUP(AL141,[2]特殊属性调整!$B$18:$D$25,2,FALSE)*2&amp;"]"</f>
        <v>[5,6]</v>
      </c>
      <c r="U141" t="str">
        <f>"[["&amp;VLOOKUP($N141,[2]材料辅助表!$H$27:$L$35,2,FALSE)&amp;","&amp;[2]材料辅助表!I$38&amp;"]]"</f>
        <v>[[301101,1]]</v>
      </c>
      <c r="V141" t="str">
        <f>"[["&amp;VLOOKUP($N141,[2]材料辅助表!$H$27:$L$35,3,FALSE)&amp;","&amp;[2]材料辅助表!I$39&amp;"]]"</f>
        <v>[[301201,3]]</v>
      </c>
      <c r="W141" t="str">
        <f>"[["&amp;VLOOKUP($Q141,[2]材料辅助表!$H$27:$L$35,4,FALSE)&amp;","&amp;[2]材料辅助表!L$40&amp;"],["&amp;VLOOKUP($N141,[2]材料辅助表!$H$27:$L$35,4,FALSE)&amp;","&amp;[2]材料辅助表!I$40&amp;"]]"</f>
        <v>[[301307,1],[301301,5]]</v>
      </c>
      <c r="X141" t="str">
        <f>"[["&amp;VLOOKUP($Q141,[2]材料辅助表!$H$27:$L$35,5,FALSE)&amp;","&amp;[2]材料辅助表!L$41&amp;"],["&amp;VLOOKUP($N141,[2]材料辅助表!$H$27:$L$35,5,FALSE)&amp;","&amp;[2]材料辅助表!I$41&amp;"]]"</f>
        <v>[[301407,2],[301401,8]]</v>
      </c>
      <c r="Y141" t="str">
        <f>"[["&amp;VLOOKUP($Q141,[2]材料辅助表!$H$27:$M$35,6,FALSE)&amp;","&amp;[2]材料辅助表!L$42&amp;"],["&amp;VLOOKUP($N141,[2]材料辅助表!$H$27:$M$35,6,FALSE)&amp;","&amp;[2]材料辅助表!I$42&amp;"],["&amp;VLOOKUP($O141,[2]材料辅助表!$H$27:$M$35,5,FALSE)&amp;","&amp;[2]材料辅助表!J$42&amp;"]]"</f>
        <v>[[301507,3],[301501,10],[301403,3]]</v>
      </c>
      <c r="Z141" t="str">
        <f>"[["&amp;VLOOKUP($Q141,[2]材料辅助表!$H$27:$N$35,7,FALSE)&amp;","&amp;[2]材料辅助表!L$43&amp;"],["&amp;VLOOKUP($N141,[2]材料辅助表!$H$27:$N$35,7,FALSE)&amp;","&amp;[2]材料辅助表!I$43&amp;"],["&amp;VLOOKUP($O141,[2]材料辅助表!$H$27:$N$35,6,FALSE)&amp;","&amp;[2]材料辅助表!J$43&amp;"]]"</f>
        <v>[[301607,5],[301601,15],[301503,5]]</v>
      </c>
      <c r="AA141" t="str">
        <f>"[["&amp;VLOOKUP($Q141,[2]材料辅助表!$H$27:$O$35,8,FALSE)&amp;","&amp;[2]材料辅助表!L$44&amp;"],["&amp;VLOOKUP($N141,[2]材料辅助表!$H$27:$O$35,8,FALSE)&amp;","&amp;[2]材料辅助表!I$44&amp;"],["&amp;VLOOKUP($O141,[2]材料辅助表!$H$27:$O$35,8,FALSE)&amp;","&amp;[2]材料辅助表!J$44&amp;"],["&amp;VLOOKUP($P141,[2]材料辅助表!$H$27:$P$35,7,FALSE)&amp;","&amp;[2]材料辅助表!K$44&amp;"]]"</f>
        <v>[[301707,8],[301701,10],[301703,10],[301604,5]]</v>
      </c>
      <c r="AB141" t="str">
        <f>"[["&amp;VLOOKUP($Q141,[2]材料辅助表!$H$27:$P$35,9,FALSE)&amp;","&amp;[2]材料辅助表!L$45&amp;"],["&amp;VLOOKUP($N141,[2]材料辅助表!$H$27:$P$35,9,FALSE)&amp;","&amp;[2]材料辅助表!I$45&amp;"],["&amp;VLOOKUP($O141,[2]材料辅助表!$H$27:$P$35,9,FALSE)&amp;","&amp;[2]材料辅助表!J$45&amp;"],["&amp;VLOOKUP($P141,[2]材料辅助表!$H$27:$P$35,8,FALSE)&amp;","&amp;[2]材料辅助表!K$45&amp;"]]"</f>
        <v>[[301807,10],[301801,15],[301803,15],[301704,8]]</v>
      </c>
      <c r="AC141" t="str">
        <f>"[["&amp;VLOOKUP($Q141,[2]材料辅助表!$H$27:$Q$35,10,FALSE)&amp;","&amp;[2]材料辅助表!L$46&amp;"],["&amp;VLOOKUP($N141,[2]材料辅助表!$H$27:$Q$35,10,FALSE)&amp;","&amp;[2]材料辅助表!I$46&amp;"],["&amp;VLOOKUP($O141,[2]材料辅助表!$H$27:$Q$35,10,FALSE)&amp;","&amp;[2]材料辅助表!J$46&amp;"],["&amp;VLOOKUP($P141,[2]材料辅助表!$H$27:$Q$35,9,FALSE)&amp;","&amp;[2]材料辅助表!K$46&amp;"]]"</f>
        <v>[[301907,12],[301901,18],[301903,18],[301804,10]]</v>
      </c>
      <c r="AD141" t="str">
        <f>"[["&amp;VLOOKUP($Q141,[2]材料辅助表!$H$27:$R$35,11,FALSE)&amp;","&amp;[2]材料辅助表!L$47&amp;"],["&amp;VLOOKUP($N141,[2]材料辅助表!$H$27:$R$35,11,FALSE)&amp;","&amp;[2]材料辅助表!I$47&amp;"],["&amp;VLOOKUP($O141,[2]材料辅助表!$H$27:$R$35,11,FALSE)&amp;","&amp;[2]材料辅助表!J$47&amp;"],["&amp;VLOOKUP($P141,[2]材料辅助表!$H$27:$R$35,10,FALSE)&amp;","&amp;[2]材料辅助表!K$47&amp;"]]"</f>
        <v>[[302007,15],[302001,25],[302003,25],[301904,12]]</v>
      </c>
      <c r="AE141" t="str">
        <f>"[["&amp;VLOOKUP($Q141,[2]材料辅助表!$H$27:$S$35,12,FALSE)&amp;","&amp;[2]材料辅助表!L$48&amp;"],["&amp;VLOOKUP($N141,[2]材料辅助表!$H$27:$S$35,12,FALSE)&amp;","&amp;[2]材料辅助表!I$48&amp;"],["&amp;VLOOKUP($O141,[2]材料辅助表!$H$27:$S$35,12,FALSE)&amp;","&amp;[2]材料辅助表!J$48&amp;"],["&amp;VLOOKUP($P141,[2]材料辅助表!$H$27:$S$35,11,FALSE)&amp;","&amp;[2]材料辅助表!K$48&amp;"]]"</f>
        <v>[[302107,18],[302101,30],[302103,30],[302004,15]]</v>
      </c>
      <c r="AF141" t="str">
        <f>"[["&amp;VLOOKUP($Q141,[2]材料辅助表!$H$27:$V$35,13,FALSE)&amp;","&amp;[2]材料辅助表!L$49&amp;"],["&amp;VLOOKUP($N141,[2]材料辅助表!$H$27:$V$35,13,FALSE)&amp;","&amp;[2]材料辅助表!I$49&amp;"],["&amp;VLOOKUP($O141,[2]材料辅助表!$H$27:$V$35,13,FALSE)&amp;","&amp;[2]材料辅助表!J$49&amp;"],["&amp;VLOOKUP($P141,[2]材料辅助表!$H$27:$V$35,12,FALSE)&amp;","&amp;[2]材料辅助表!K$49&amp;"]]"</f>
        <v>[[302207,21],[302201,35],[302203,35],[302104,18]]</v>
      </c>
      <c r="AG141" t="str">
        <f>"[["&amp;VLOOKUP($Q141,[2]材料辅助表!$H$27:$V$35,14,FALSE)&amp;","&amp;[2]材料辅助表!L$50&amp;"],["&amp;VLOOKUP($N141,[2]材料辅助表!$H$27:$V$35,14,FALSE)&amp;","&amp;[2]材料辅助表!I$50&amp;"],["&amp;VLOOKUP($O141,[2]材料辅助表!$H$27:$V$35,14,FALSE)&amp;","&amp;[2]材料辅助表!J$50&amp;"],["&amp;VLOOKUP($P141,[2]材料辅助表!$H$27:$V$35,13,FALSE)&amp;","&amp;[2]材料辅助表!K$50&amp;"]]"</f>
        <v>[[302307,24],[302301,40],[302303,40],[302204,25]]</v>
      </c>
      <c r="AH141" t="str">
        <f>"[["&amp;VLOOKUP($Q141,[2]材料辅助表!$H$27:$V$35,15,FALSE)&amp;","&amp;[2]材料辅助表!L$51&amp;"],["&amp;VLOOKUP($N141,[2]材料辅助表!$H$27:$V$35,15,FALSE)&amp;","&amp;[2]材料辅助表!I$51&amp;"],["&amp;VLOOKUP($O141,[2]材料辅助表!$H$27:$V$35,15,FALSE)&amp;","&amp;[2]材料辅助表!J$51&amp;"],["&amp;VLOOKUP($P141,[2]材料辅助表!$H$27:$V$35,14,FALSE)&amp;","&amp;[2]材料辅助表!K$51&amp;"]]"</f>
        <v>[[302407,27],[302401,45],[302403,45],[302304,30]]</v>
      </c>
      <c r="AI141" s="267" t="s">
        <v>15828</v>
      </c>
      <c r="AJ141" s="263" t="s">
        <v>11979</v>
      </c>
      <c r="AK141" s="263" t="s">
        <v>11979</v>
      </c>
      <c r="AL141" s="263" t="s">
        <v>11979</v>
      </c>
    </row>
    <row r="142" spans="1:38" ht="15" thickBot="1">
      <c r="A142">
        <v>5041</v>
      </c>
      <c r="B142" s="277" t="s">
        <v>16108</v>
      </c>
      <c r="C142" s="55" t="s">
        <v>16109</v>
      </c>
      <c r="D142" t="str">
        <f t="shared" si="5"/>
        <v>e_5041</v>
      </c>
      <c r="E142" s="165" t="s">
        <v>16110</v>
      </c>
      <c r="F142" t="str">
        <f t="shared" si="3"/>
        <v>NAME_5041</v>
      </c>
      <c r="G142" t="s">
        <v>11978</v>
      </c>
      <c r="H142">
        <v>3</v>
      </c>
      <c r="I142">
        <f>VLOOKUP(C142,'[2]怪兽属性表（不能直接调整）'!$A$2:$E$37,VLOOKUP([2]equipment!G142,[2]材料辅助表!$I$13:$K$16,3,FALSE),FALSE)</f>
        <v>11.44</v>
      </c>
      <c r="J142" t="str">
        <f>"["&amp;I142*[2]材料辅助表!$S$5&amp;","&amp;I142*[2]材料辅助表!$S$6&amp;","&amp;I142*[2]材料辅助表!$S$7&amp;","&amp;I142*[2]材料辅助表!$S$8&amp;","&amp;I142*[2]材料辅助表!$S$9&amp;","&amp;I142*[2]材料辅助表!$S$10&amp;","&amp;I142*[2]材料辅助表!$S$11&amp;","&amp;I142*[2]材料辅助表!$S$12&amp;","&amp;I142*[2]材料辅助表!$S$13&amp;","&amp;I142*[2]材料辅助表!$S$14&amp;","&amp;I142*[2]材料辅助表!$S$15&amp;","&amp;I142*[2]材料辅助表!$S$16&amp;","&amp;I142*[2]材料辅助表!$S$17&amp;","&amp;I142*[2]材料辅助表!$S$18&amp;","&amp;I142*[2]材料辅助表!$S$19&amp;"]"</f>
        <v>[3.432,4.004,4.576,5.148,5.72,6.292,6.864,7.436,8.008,8.58,9.152,9.724,10.296,10.868,11.44]</v>
      </c>
      <c r="K142">
        <v>7</v>
      </c>
      <c r="L142">
        <f>VLOOKUP(C142,'[2]怪兽属性表（不能直接调整）'!$A$2:$E$37,4,FALSE)</f>
        <v>6</v>
      </c>
      <c r="M142" t="str">
        <f>"["&amp;L142*[2]材料辅助表!$U$5&amp;","&amp;L142*[2]材料辅助表!$U$6&amp;","&amp;L142*[2]材料辅助表!$U$7&amp;","&amp;L142*[2]材料辅助表!$U$8&amp;","&amp;L142*[2]材料辅助表!$U$9&amp;","&amp;L142*[2]材料辅助表!$U$10&amp;","&amp;L142*[2]材料辅助表!$U$11&amp;","&amp;L142*[2]材料辅助表!$U$12&amp;","&amp;L142*[2]材料辅助表!$U$13&amp;","&amp;L142*[2]材料辅助表!$U$14&amp;","&amp;L142*[2]材料辅助表!$U$15&amp;","&amp;L142*[2]材料辅助表!$U$16&amp;","&amp;L142*[2]材料辅助表!$U$17&amp;","&amp;L142*[2]材料辅助表!$U$18&amp;","&amp;L142*[2]材料辅助表!$U$19&amp;"]"</f>
        <v>[0.9,1.05,1.2,1.35,1.5,1.65,1.8,1.95,2.1,2.25,2.4,2.55,2.7,2.85,3]</v>
      </c>
      <c r="N142" s="260">
        <v>3</v>
      </c>
      <c r="O142" s="261">
        <v>1</v>
      </c>
      <c r="P142" s="262">
        <v>4</v>
      </c>
      <c r="Q142" t="s">
        <v>15792</v>
      </c>
      <c r="R142" t="str">
        <f>"["&amp;VLOOKUP(AJ142,[2]特殊属性调整!$B$18:$D$25,3,FALSE)&amp;","&amp;VLOOKUP(AJ142,[2]特殊属性调整!$B$18:$D$25,2,FALSE)&amp;"]"</f>
        <v>[2,3]</v>
      </c>
      <c r="S142" t="str">
        <f>"["&amp;VLOOKUP(AK142,[2]特殊属性调整!$B$18:$D$25,3,FALSE)&amp;","&amp;VLOOKUP(AK142,[2]特殊属性调整!$B$18:$D$25,2,FALSE)*1.5&amp;"]"</f>
        <v>[2,4.5]</v>
      </c>
      <c r="T142" t="str">
        <f>"["&amp;VLOOKUP(AL142,[2]特殊属性调整!$B$18:$D$25,3,FALSE)&amp;","&amp;VLOOKUP(AL142,[2]特殊属性调整!$B$18:$D$25,2,FALSE)*2&amp;"]"</f>
        <v>[2,6]</v>
      </c>
      <c r="U142" t="str">
        <f>"[["&amp;VLOOKUP($N142,[2]材料辅助表!$H$27:$L$35,2,FALSE)&amp;","&amp;[2]材料辅助表!I$38&amp;"]]"</f>
        <v>[[301103,1]]</v>
      </c>
      <c r="V142" t="str">
        <f>"[["&amp;VLOOKUP($N142,[2]材料辅助表!$H$27:$L$35,3,FALSE)&amp;","&amp;[2]材料辅助表!I$39&amp;"]]"</f>
        <v>[[301203,3]]</v>
      </c>
      <c r="W142" t="str">
        <f>"[["&amp;VLOOKUP($Q142,[2]材料辅助表!$H$27:$L$35,4,FALSE)&amp;","&amp;[2]材料辅助表!L$40&amp;"],["&amp;VLOOKUP($N142,[2]材料辅助表!$H$27:$L$35,4,FALSE)&amp;","&amp;[2]材料辅助表!I$40&amp;"]]"</f>
        <v>[[301307,1],[301303,5]]</v>
      </c>
      <c r="X142" t="str">
        <f>"[["&amp;VLOOKUP($Q142,[2]材料辅助表!$H$27:$L$35,5,FALSE)&amp;","&amp;[2]材料辅助表!L$41&amp;"],["&amp;VLOOKUP($N142,[2]材料辅助表!$H$27:$L$35,5,FALSE)&amp;","&amp;[2]材料辅助表!I$41&amp;"]]"</f>
        <v>[[301407,2],[301403,8]]</v>
      </c>
      <c r="Y142" t="str">
        <f>"[["&amp;VLOOKUP($Q142,[2]材料辅助表!$H$27:$M$35,6,FALSE)&amp;","&amp;[2]材料辅助表!L$42&amp;"],["&amp;VLOOKUP($N142,[2]材料辅助表!$H$27:$M$35,6,FALSE)&amp;","&amp;[2]材料辅助表!I$42&amp;"],["&amp;VLOOKUP($O142,[2]材料辅助表!$H$27:$M$35,5,FALSE)&amp;","&amp;[2]材料辅助表!J$42&amp;"]]"</f>
        <v>[[301507,3],[301503,10],[301401,3]]</v>
      </c>
      <c r="Z142" t="str">
        <f>"[["&amp;VLOOKUP($Q142,[2]材料辅助表!$H$27:$N$35,7,FALSE)&amp;","&amp;[2]材料辅助表!L$43&amp;"],["&amp;VLOOKUP($N142,[2]材料辅助表!$H$27:$N$35,7,FALSE)&amp;","&amp;[2]材料辅助表!I$43&amp;"],["&amp;VLOOKUP($O142,[2]材料辅助表!$H$27:$N$35,6,FALSE)&amp;","&amp;[2]材料辅助表!J$43&amp;"]]"</f>
        <v>[[301607,5],[301603,15],[301501,5]]</v>
      </c>
      <c r="AA142" t="str">
        <f>"[["&amp;VLOOKUP($Q142,[2]材料辅助表!$H$27:$O$35,8,FALSE)&amp;","&amp;[2]材料辅助表!L$44&amp;"],["&amp;VLOOKUP($N142,[2]材料辅助表!$H$27:$O$35,8,FALSE)&amp;","&amp;[2]材料辅助表!I$44&amp;"],["&amp;VLOOKUP($O142,[2]材料辅助表!$H$27:$O$35,8,FALSE)&amp;","&amp;[2]材料辅助表!J$44&amp;"],["&amp;VLOOKUP($P142,[2]材料辅助表!$H$27:$P$35,7,FALSE)&amp;","&amp;[2]材料辅助表!K$44&amp;"]]"</f>
        <v>[[301707,8],[301703,10],[301701,10],[301604,5]]</v>
      </c>
      <c r="AB142" t="str">
        <f>"[["&amp;VLOOKUP($Q142,[2]材料辅助表!$H$27:$P$35,9,FALSE)&amp;","&amp;[2]材料辅助表!L$45&amp;"],["&amp;VLOOKUP($N142,[2]材料辅助表!$H$27:$P$35,9,FALSE)&amp;","&amp;[2]材料辅助表!I$45&amp;"],["&amp;VLOOKUP($O142,[2]材料辅助表!$H$27:$P$35,9,FALSE)&amp;","&amp;[2]材料辅助表!J$45&amp;"],["&amp;VLOOKUP($P142,[2]材料辅助表!$H$27:$P$35,8,FALSE)&amp;","&amp;[2]材料辅助表!K$45&amp;"]]"</f>
        <v>[[301807,10],[301803,15],[301801,15],[301704,8]]</v>
      </c>
      <c r="AC142" t="str">
        <f>"[["&amp;VLOOKUP($Q142,[2]材料辅助表!$H$27:$Q$35,10,FALSE)&amp;","&amp;[2]材料辅助表!L$46&amp;"],["&amp;VLOOKUP($N142,[2]材料辅助表!$H$27:$Q$35,10,FALSE)&amp;","&amp;[2]材料辅助表!I$46&amp;"],["&amp;VLOOKUP($O142,[2]材料辅助表!$H$27:$Q$35,10,FALSE)&amp;","&amp;[2]材料辅助表!J$46&amp;"],["&amp;VLOOKUP($P142,[2]材料辅助表!$H$27:$Q$35,9,FALSE)&amp;","&amp;[2]材料辅助表!K$46&amp;"]]"</f>
        <v>[[301907,12],[301903,18],[301901,18],[301804,10]]</v>
      </c>
      <c r="AD142" t="str">
        <f>"[["&amp;VLOOKUP($Q142,[2]材料辅助表!$H$27:$R$35,11,FALSE)&amp;","&amp;[2]材料辅助表!L$47&amp;"],["&amp;VLOOKUP($N142,[2]材料辅助表!$H$27:$R$35,11,FALSE)&amp;","&amp;[2]材料辅助表!I$47&amp;"],["&amp;VLOOKUP($O142,[2]材料辅助表!$H$27:$R$35,11,FALSE)&amp;","&amp;[2]材料辅助表!J$47&amp;"],["&amp;VLOOKUP($P142,[2]材料辅助表!$H$27:$R$35,10,FALSE)&amp;","&amp;[2]材料辅助表!K$47&amp;"]]"</f>
        <v>[[302007,15],[302003,25],[302001,25],[301904,12]]</v>
      </c>
      <c r="AE142" t="str">
        <f>"[["&amp;VLOOKUP($Q142,[2]材料辅助表!$H$27:$S$35,12,FALSE)&amp;","&amp;[2]材料辅助表!L$48&amp;"],["&amp;VLOOKUP($N142,[2]材料辅助表!$H$27:$S$35,12,FALSE)&amp;","&amp;[2]材料辅助表!I$48&amp;"],["&amp;VLOOKUP($O142,[2]材料辅助表!$H$27:$S$35,12,FALSE)&amp;","&amp;[2]材料辅助表!J$48&amp;"],["&amp;VLOOKUP($P142,[2]材料辅助表!$H$27:$S$35,11,FALSE)&amp;","&amp;[2]材料辅助表!K$48&amp;"]]"</f>
        <v>[[302107,18],[302103,30],[302101,30],[302004,15]]</v>
      </c>
      <c r="AF142" t="str">
        <f>"[["&amp;VLOOKUP($Q142,[2]材料辅助表!$H$27:$V$35,13,FALSE)&amp;","&amp;[2]材料辅助表!L$49&amp;"],["&amp;VLOOKUP($N142,[2]材料辅助表!$H$27:$V$35,13,FALSE)&amp;","&amp;[2]材料辅助表!I$49&amp;"],["&amp;VLOOKUP($O142,[2]材料辅助表!$H$27:$V$35,13,FALSE)&amp;","&amp;[2]材料辅助表!J$49&amp;"],["&amp;VLOOKUP($P142,[2]材料辅助表!$H$27:$V$35,12,FALSE)&amp;","&amp;[2]材料辅助表!K$49&amp;"]]"</f>
        <v>[[302207,21],[302203,35],[302201,35],[302104,18]]</v>
      </c>
      <c r="AG142" t="str">
        <f>"[["&amp;VLOOKUP($Q142,[2]材料辅助表!$H$27:$V$35,14,FALSE)&amp;","&amp;[2]材料辅助表!L$50&amp;"],["&amp;VLOOKUP($N142,[2]材料辅助表!$H$27:$V$35,14,FALSE)&amp;","&amp;[2]材料辅助表!I$50&amp;"],["&amp;VLOOKUP($O142,[2]材料辅助表!$H$27:$V$35,14,FALSE)&amp;","&amp;[2]材料辅助表!J$50&amp;"],["&amp;VLOOKUP($P142,[2]材料辅助表!$H$27:$V$35,13,FALSE)&amp;","&amp;[2]材料辅助表!K$50&amp;"]]"</f>
        <v>[[302307,24],[302303,40],[302301,40],[302204,25]]</v>
      </c>
      <c r="AH142" t="str">
        <f>"[["&amp;VLOOKUP($Q142,[2]材料辅助表!$H$27:$V$35,15,FALSE)&amp;","&amp;[2]材料辅助表!L$51&amp;"],["&amp;VLOOKUP($N142,[2]材料辅助表!$H$27:$V$35,15,FALSE)&amp;","&amp;[2]材料辅助表!I$51&amp;"],["&amp;VLOOKUP($O142,[2]材料辅助表!$H$27:$V$35,15,FALSE)&amp;","&amp;[2]材料辅助表!J$51&amp;"],["&amp;VLOOKUP($P142,[2]材料辅助表!$H$27:$V$35,14,FALSE)&amp;","&amp;[2]材料辅助表!K$51&amp;"]]"</f>
        <v>[[302407,27],[302403,45],[302401,45],[302304,30]]</v>
      </c>
      <c r="AI142" s="270" t="s">
        <v>15832</v>
      </c>
      <c r="AJ142" s="263" t="s">
        <v>11978</v>
      </c>
      <c r="AK142" s="263" t="s">
        <v>11978</v>
      </c>
      <c r="AL142" s="263" t="s">
        <v>11978</v>
      </c>
    </row>
    <row r="143" spans="1:38" ht="15" thickBot="1">
      <c r="A143">
        <v>5042</v>
      </c>
      <c r="B143" s="277" t="s">
        <v>16111</v>
      </c>
      <c r="C143" s="55" t="s">
        <v>16109</v>
      </c>
      <c r="D143" t="str">
        <f t="shared" si="5"/>
        <v>e_5042</v>
      </c>
      <c r="E143" t="s">
        <v>16112</v>
      </c>
      <c r="F143" t="str">
        <f t="shared" ref="F143:F206" si="6">"NAME_"&amp;A143</f>
        <v>NAME_5042</v>
      </c>
      <c r="G143" t="s">
        <v>11979</v>
      </c>
      <c r="H143">
        <v>6</v>
      </c>
      <c r="I143">
        <f>VLOOKUP(C143,'[2]怪兽属性表（不能直接调整）'!$A$2:$E$37,VLOOKUP([2]equipment!G143,[2]材料辅助表!$I$13:$K$16,3,FALSE),FALSE)</f>
        <v>248.9</v>
      </c>
      <c r="J143" t="str">
        <f>"["&amp;I143*[2]材料辅助表!$S$5&amp;","&amp;I143*[2]材料辅助表!$S$6&amp;","&amp;I143*[2]材料辅助表!$S$7&amp;","&amp;I143*[2]材料辅助表!$S$8&amp;","&amp;I143*[2]材料辅助表!$S$9&amp;","&amp;I143*[2]材料辅助表!$S$10&amp;","&amp;I143*[2]材料辅助表!$S$11&amp;","&amp;I143*[2]材料辅助表!$S$12&amp;","&amp;I143*[2]材料辅助表!$S$13&amp;","&amp;I143*[2]材料辅助表!$S$14&amp;","&amp;I143*[2]材料辅助表!$S$15&amp;","&amp;I143*[2]材料辅助表!$S$16&amp;","&amp;I143*[2]材料辅助表!$S$17&amp;","&amp;I143*[2]材料辅助表!$S$18&amp;","&amp;I143*[2]材料辅助表!$S$19&amp;"]"</f>
        <v>[74.67,87.115,99.56,112.005,124.45,136.895,149.34,161.785,174.23,186.675,199.12,211.565,224.01,236.455,248.9]</v>
      </c>
      <c r="K143">
        <v>7</v>
      </c>
      <c r="L143">
        <f>VLOOKUP(C143,'[2]怪兽属性表（不能直接调整）'!$A$2:$E$37,4,FALSE)</f>
        <v>6</v>
      </c>
      <c r="M143" t="str">
        <f>"["&amp;L143*[2]材料辅助表!$U$5&amp;","&amp;L143*[2]材料辅助表!$U$6&amp;","&amp;L143*[2]材料辅助表!$U$7&amp;","&amp;L143*[2]材料辅助表!$U$8&amp;","&amp;L143*[2]材料辅助表!$U$9&amp;","&amp;L143*[2]材料辅助表!$U$10&amp;","&amp;L143*[2]材料辅助表!$U$11&amp;","&amp;L143*[2]材料辅助表!$U$12&amp;","&amp;L143*[2]材料辅助表!$U$13&amp;","&amp;L143*[2]材料辅助表!$U$14&amp;","&amp;L143*[2]材料辅助表!$U$15&amp;","&amp;L143*[2]材料辅助表!$U$16&amp;","&amp;L143*[2]材料辅助表!$U$17&amp;","&amp;L143*[2]材料辅助表!$U$18&amp;","&amp;L143*[2]材料辅助表!$U$19&amp;"]"</f>
        <v>[0.9,1.05,1.2,1.35,1.5,1.65,1.8,1.95,2.1,2.25,2.4,2.55,2.7,2.85,3]</v>
      </c>
      <c r="N143" s="264">
        <v>2</v>
      </c>
      <c r="O143" s="202">
        <v>4</v>
      </c>
      <c r="P143" s="265">
        <v>3</v>
      </c>
      <c r="Q143" t="s">
        <v>15792</v>
      </c>
      <c r="R143" t="str">
        <f>"["&amp;VLOOKUP(AJ143,[2]特殊属性调整!$B$18:$D$25,3,FALSE)&amp;","&amp;VLOOKUP(AJ143,[2]特殊属性调整!$B$18:$D$25,2,FALSE)&amp;"]"</f>
        <v>[5,3]</v>
      </c>
      <c r="S143" t="str">
        <f>"["&amp;VLOOKUP(AK143,[2]特殊属性调整!$B$18:$D$25,3,FALSE)&amp;","&amp;VLOOKUP(AK143,[2]特殊属性调整!$B$18:$D$25,2,FALSE)*1.5&amp;"]"</f>
        <v>[5,4.5]</v>
      </c>
      <c r="T143" t="str">
        <f>"["&amp;VLOOKUP(AL143,[2]特殊属性调整!$B$18:$D$25,3,FALSE)&amp;","&amp;VLOOKUP(AL143,[2]特殊属性调整!$B$18:$D$25,2,FALSE)*2&amp;"]"</f>
        <v>[5,6]</v>
      </c>
      <c r="U143" t="str">
        <f>"[["&amp;VLOOKUP($N143,[2]材料辅助表!$H$27:$L$35,2,FALSE)&amp;","&amp;[2]材料辅助表!I$38&amp;"]]"</f>
        <v>[[301102,1]]</v>
      </c>
      <c r="V143" t="str">
        <f>"[["&amp;VLOOKUP($N143,[2]材料辅助表!$H$27:$L$35,3,FALSE)&amp;","&amp;[2]材料辅助表!I$39&amp;"]]"</f>
        <v>[[301202,3]]</v>
      </c>
      <c r="W143" t="str">
        <f>"[["&amp;VLOOKUP($Q143,[2]材料辅助表!$H$27:$L$35,4,FALSE)&amp;","&amp;[2]材料辅助表!L$40&amp;"],["&amp;VLOOKUP($N143,[2]材料辅助表!$H$27:$L$35,4,FALSE)&amp;","&amp;[2]材料辅助表!I$40&amp;"]]"</f>
        <v>[[301307,1],[301302,5]]</v>
      </c>
      <c r="X143" t="str">
        <f>"[["&amp;VLOOKUP($Q143,[2]材料辅助表!$H$27:$L$35,5,FALSE)&amp;","&amp;[2]材料辅助表!L$41&amp;"],["&amp;VLOOKUP($N143,[2]材料辅助表!$H$27:$L$35,5,FALSE)&amp;","&amp;[2]材料辅助表!I$41&amp;"]]"</f>
        <v>[[301407,2],[301402,8]]</v>
      </c>
      <c r="Y143" t="str">
        <f>"[["&amp;VLOOKUP($Q143,[2]材料辅助表!$H$27:$M$35,6,FALSE)&amp;","&amp;[2]材料辅助表!L$42&amp;"],["&amp;VLOOKUP($N143,[2]材料辅助表!$H$27:$M$35,6,FALSE)&amp;","&amp;[2]材料辅助表!I$42&amp;"],["&amp;VLOOKUP($O143,[2]材料辅助表!$H$27:$M$35,5,FALSE)&amp;","&amp;[2]材料辅助表!J$42&amp;"]]"</f>
        <v>[[301507,3],[301502,10],[301404,3]]</v>
      </c>
      <c r="Z143" t="str">
        <f>"[["&amp;VLOOKUP($Q143,[2]材料辅助表!$H$27:$N$35,7,FALSE)&amp;","&amp;[2]材料辅助表!L$43&amp;"],["&amp;VLOOKUP($N143,[2]材料辅助表!$H$27:$N$35,7,FALSE)&amp;","&amp;[2]材料辅助表!I$43&amp;"],["&amp;VLOOKUP($O143,[2]材料辅助表!$H$27:$N$35,6,FALSE)&amp;","&amp;[2]材料辅助表!J$43&amp;"]]"</f>
        <v>[[301607,5],[301602,15],[301504,5]]</v>
      </c>
      <c r="AA143" t="str">
        <f>"[["&amp;VLOOKUP($Q143,[2]材料辅助表!$H$27:$O$35,8,FALSE)&amp;","&amp;[2]材料辅助表!L$44&amp;"],["&amp;VLOOKUP($N143,[2]材料辅助表!$H$27:$O$35,8,FALSE)&amp;","&amp;[2]材料辅助表!I$44&amp;"],["&amp;VLOOKUP($O143,[2]材料辅助表!$H$27:$O$35,8,FALSE)&amp;","&amp;[2]材料辅助表!J$44&amp;"],["&amp;VLOOKUP($P143,[2]材料辅助表!$H$27:$P$35,7,FALSE)&amp;","&amp;[2]材料辅助表!K$44&amp;"]]"</f>
        <v>[[301707,8],[301702,10],[301704,10],[301603,5]]</v>
      </c>
      <c r="AB143" t="str">
        <f>"[["&amp;VLOOKUP($Q143,[2]材料辅助表!$H$27:$P$35,9,FALSE)&amp;","&amp;[2]材料辅助表!L$45&amp;"],["&amp;VLOOKUP($N143,[2]材料辅助表!$H$27:$P$35,9,FALSE)&amp;","&amp;[2]材料辅助表!I$45&amp;"],["&amp;VLOOKUP($O143,[2]材料辅助表!$H$27:$P$35,9,FALSE)&amp;","&amp;[2]材料辅助表!J$45&amp;"],["&amp;VLOOKUP($P143,[2]材料辅助表!$H$27:$P$35,8,FALSE)&amp;","&amp;[2]材料辅助表!K$45&amp;"]]"</f>
        <v>[[301807,10],[301802,15],[301804,15],[301703,8]]</v>
      </c>
      <c r="AC143" t="str">
        <f>"[["&amp;VLOOKUP($Q143,[2]材料辅助表!$H$27:$Q$35,10,FALSE)&amp;","&amp;[2]材料辅助表!L$46&amp;"],["&amp;VLOOKUP($N143,[2]材料辅助表!$H$27:$Q$35,10,FALSE)&amp;","&amp;[2]材料辅助表!I$46&amp;"],["&amp;VLOOKUP($O143,[2]材料辅助表!$H$27:$Q$35,10,FALSE)&amp;","&amp;[2]材料辅助表!J$46&amp;"],["&amp;VLOOKUP($P143,[2]材料辅助表!$H$27:$Q$35,9,FALSE)&amp;","&amp;[2]材料辅助表!K$46&amp;"]]"</f>
        <v>[[301907,12],[301902,18],[301904,18],[301803,10]]</v>
      </c>
      <c r="AD143" t="str">
        <f>"[["&amp;VLOOKUP($Q143,[2]材料辅助表!$H$27:$R$35,11,FALSE)&amp;","&amp;[2]材料辅助表!L$47&amp;"],["&amp;VLOOKUP($N143,[2]材料辅助表!$H$27:$R$35,11,FALSE)&amp;","&amp;[2]材料辅助表!I$47&amp;"],["&amp;VLOOKUP($O143,[2]材料辅助表!$H$27:$R$35,11,FALSE)&amp;","&amp;[2]材料辅助表!J$47&amp;"],["&amp;VLOOKUP($P143,[2]材料辅助表!$H$27:$R$35,10,FALSE)&amp;","&amp;[2]材料辅助表!K$47&amp;"]]"</f>
        <v>[[302007,15],[302002,25],[302004,25],[301903,12]]</v>
      </c>
      <c r="AE143" t="str">
        <f>"[["&amp;VLOOKUP($Q143,[2]材料辅助表!$H$27:$S$35,12,FALSE)&amp;","&amp;[2]材料辅助表!L$48&amp;"],["&amp;VLOOKUP($N143,[2]材料辅助表!$H$27:$S$35,12,FALSE)&amp;","&amp;[2]材料辅助表!I$48&amp;"],["&amp;VLOOKUP($O143,[2]材料辅助表!$H$27:$S$35,12,FALSE)&amp;","&amp;[2]材料辅助表!J$48&amp;"],["&amp;VLOOKUP($P143,[2]材料辅助表!$H$27:$S$35,11,FALSE)&amp;","&amp;[2]材料辅助表!K$48&amp;"]]"</f>
        <v>[[302107,18],[302102,30],[302104,30],[302003,15]]</v>
      </c>
      <c r="AF143" t="str">
        <f>"[["&amp;VLOOKUP($Q143,[2]材料辅助表!$H$27:$V$35,13,FALSE)&amp;","&amp;[2]材料辅助表!L$49&amp;"],["&amp;VLOOKUP($N143,[2]材料辅助表!$H$27:$V$35,13,FALSE)&amp;","&amp;[2]材料辅助表!I$49&amp;"],["&amp;VLOOKUP($O143,[2]材料辅助表!$H$27:$V$35,13,FALSE)&amp;","&amp;[2]材料辅助表!J$49&amp;"],["&amp;VLOOKUP($P143,[2]材料辅助表!$H$27:$V$35,12,FALSE)&amp;","&amp;[2]材料辅助表!K$49&amp;"]]"</f>
        <v>[[302207,21],[302202,35],[302204,35],[302103,18]]</v>
      </c>
      <c r="AG143" t="str">
        <f>"[["&amp;VLOOKUP($Q143,[2]材料辅助表!$H$27:$V$35,14,FALSE)&amp;","&amp;[2]材料辅助表!L$50&amp;"],["&amp;VLOOKUP($N143,[2]材料辅助表!$H$27:$V$35,14,FALSE)&amp;","&amp;[2]材料辅助表!I$50&amp;"],["&amp;VLOOKUP($O143,[2]材料辅助表!$H$27:$V$35,14,FALSE)&amp;","&amp;[2]材料辅助表!J$50&amp;"],["&amp;VLOOKUP($P143,[2]材料辅助表!$H$27:$V$35,13,FALSE)&amp;","&amp;[2]材料辅助表!K$50&amp;"]]"</f>
        <v>[[302307,24],[302302,40],[302304,40],[302203,25]]</v>
      </c>
      <c r="AH143" t="str">
        <f>"[["&amp;VLOOKUP($Q143,[2]材料辅助表!$H$27:$V$35,15,FALSE)&amp;","&amp;[2]材料辅助表!L$51&amp;"],["&amp;VLOOKUP($N143,[2]材料辅助表!$H$27:$V$35,15,FALSE)&amp;","&amp;[2]材料辅助表!I$51&amp;"],["&amp;VLOOKUP($O143,[2]材料辅助表!$H$27:$V$35,15,FALSE)&amp;","&amp;[2]材料辅助表!J$51&amp;"],["&amp;VLOOKUP($P143,[2]材料辅助表!$H$27:$V$35,14,FALSE)&amp;","&amp;[2]材料辅助表!K$51&amp;"]]"</f>
        <v>[[302407,27],[302402,45],[302404,45],[302303,30]]</v>
      </c>
      <c r="AI143" s="158" t="s">
        <v>15835</v>
      </c>
      <c r="AJ143" s="263" t="s">
        <v>11979</v>
      </c>
      <c r="AK143" s="263" t="s">
        <v>11979</v>
      </c>
      <c r="AL143" s="263" t="s">
        <v>11979</v>
      </c>
    </row>
    <row r="144" spans="1:38" ht="15" thickBot="1">
      <c r="A144">
        <v>5043</v>
      </c>
      <c r="B144" s="277" t="s">
        <v>16113</v>
      </c>
      <c r="C144" s="55" t="s">
        <v>16109</v>
      </c>
      <c r="D144" t="str">
        <f t="shared" si="5"/>
        <v>e_5043</v>
      </c>
      <c r="E144" s="165" t="s">
        <v>16114</v>
      </c>
      <c r="F144" t="str">
        <f t="shared" si="6"/>
        <v>NAME_5043</v>
      </c>
      <c r="G144" t="s">
        <v>11978</v>
      </c>
      <c r="H144">
        <v>3</v>
      </c>
      <c r="I144">
        <f>VLOOKUP(C144,'[2]怪兽属性表（不能直接调整）'!$A$2:$E$37,VLOOKUP([2]equipment!G144,[2]材料辅助表!$I$13:$K$16,3,FALSE),FALSE)</f>
        <v>11.44</v>
      </c>
      <c r="J144" t="str">
        <f>"["&amp;I144*[2]材料辅助表!$S$5&amp;","&amp;I144*[2]材料辅助表!$S$6&amp;","&amp;I144*[2]材料辅助表!$S$7&amp;","&amp;I144*[2]材料辅助表!$S$8&amp;","&amp;I144*[2]材料辅助表!$S$9&amp;","&amp;I144*[2]材料辅助表!$S$10&amp;","&amp;I144*[2]材料辅助表!$S$11&amp;","&amp;I144*[2]材料辅助表!$S$12&amp;","&amp;I144*[2]材料辅助表!$S$13&amp;","&amp;I144*[2]材料辅助表!$S$14&amp;","&amp;I144*[2]材料辅助表!$S$15&amp;","&amp;I144*[2]材料辅助表!$S$16&amp;","&amp;I144*[2]材料辅助表!$S$17&amp;","&amp;I144*[2]材料辅助表!$S$18&amp;","&amp;I144*[2]材料辅助表!$S$19&amp;"]"</f>
        <v>[3.432,4.004,4.576,5.148,5.72,6.292,6.864,7.436,8.008,8.58,9.152,9.724,10.296,10.868,11.44]</v>
      </c>
      <c r="K144">
        <v>7</v>
      </c>
      <c r="L144">
        <f>VLOOKUP(C144,'[2]怪兽属性表（不能直接调整）'!$A$2:$E$37,4,FALSE)</f>
        <v>6</v>
      </c>
      <c r="M144" t="str">
        <f>"["&amp;L144*[2]材料辅助表!$U$5&amp;","&amp;L144*[2]材料辅助表!$U$6&amp;","&amp;L144*[2]材料辅助表!$U$7&amp;","&amp;L144*[2]材料辅助表!$U$8&amp;","&amp;L144*[2]材料辅助表!$U$9&amp;","&amp;L144*[2]材料辅助表!$U$10&amp;","&amp;L144*[2]材料辅助表!$U$11&amp;","&amp;L144*[2]材料辅助表!$U$12&amp;","&amp;L144*[2]材料辅助表!$U$13&amp;","&amp;L144*[2]材料辅助表!$U$14&amp;","&amp;L144*[2]材料辅助表!$U$15&amp;","&amp;L144*[2]材料辅助表!$U$16&amp;","&amp;L144*[2]材料辅助表!$U$17&amp;","&amp;L144*[2]材料辅助表!$U$18&amp;","&amp;L144*[2]材料辅助表!$U$19&amp;"]"</f>
        <v>[0.9,1.05,1.2,1.35,1.5,1.65,1.8,1.95,2.1,2.25,2.4,2.55,2.7,2.85,3]</v>
      </c>
      <c r="N144" s="264">
        <v>4</v>
      </c>
      <c r="O144" s="202">
        <v>3</v>
      </c>
      <c r="P144" s="265">
        <v>2</v>
      </c>
      <c r="Q144" t="s">
        <v>15792</v>
      </c>
      <c r="R144" t="str">
        <f>"["&amp;VLOOKUP(AJ144,[2]特殊属性调整!$B$18:$D$25,3,FALSE)&amp;","&amp;VLOOKUP(AJ144,[2]特殊属性调整!$B$18:$D$25,2,FALSE)&amp;"]"</f>
        <v>[2,3]</v>
      </c>
      <c r="S144" t="str">
        <f>"["&amp;VLOOKUP(AK144,[2]特殊属性调整!$B$18:$D$25,3,FALSE)&amp;","&amp;VLOOKUP(AK144,[2]特殊属性调整!$B$18:$D$25,2,FALSE)*1.5&amp;"]"</f>
        <v>[2,4.5]</v>
      </c>
      <c r="T144" t="str">
        <f>"["&amp;VLOOKUP(AL144,[2]特殊属性调整!$B$18:$D$25,3,FALSE)&amp;","&amp;VLOOKUP(AL144,[2]特殊属性调整!$B$18:$D$25,2,FALSE)*2&amp;"]"</f>
        <v>[2,6]</v>
      </c>
      <c r="U144" t="str">
        <f>"[["&amp;VLOOKUP($N144,[2]材料辅助表!$H$27:$L$35,2,FALSE)&amp;","&amp;[2]材料辅助表!I$38&amp;"]]"</f>
        <v>[[301104,1]]</v>
      </c>
      <c r="V144" t="str">
        <f>"[["&amp;VLOOKUP($N144,[2]材料辅助表!$H$27:$L$35,3,FALSE)&amp;","&amp;[2]材料辅助表!I$39&amp;"]]"</f>
        <v>[[301204,3]]</v>
      </c>
      <c r="W144" t="str">
        <f>"[["&amp;VLOOKUP($Q144,[2]材料辅助表!$H$27:$L$35,4,FALSE)&amp;","&amp;[2]材料辅助表!L$40&amp;"],["&amp;VLOOKUP($N144,[2]材料辅助表!$H$27:$L$35,4,FALSE)&amp;","&amp;[2]材料辅助表!I$40&amp;"]]"</f>
        <v>[[301307,1],[301304,5]]</v>
      </c>
      <c r="X144" t="str">
        <f>"[["&amp;VLOOKUP($Q144,[2]材料辅助表!$H$27:$L$35,5,FALSE)&amp;","&amp;[2]材料辅助表!L$41&amp;"],["&amp;VLOOKUP($N144,[2]材料辅助表!$H$27:$L$35,5,FALSE)&amp;","&amp;[2]材料辅助表!I$41&amp;"]]"</f>
        <v>[[301407,2],[301404,8]]</v>
      </c>
      <c r="Y144" t="str">
        <f>"[["&amp;VLOOKUP($Q144,[2]材料辅助表!$H$27:$M$35,6,FALSE)&amp;","&amp;[2]材料辅助表!L$42&amp;"],["&amp;VLOOKUP($N144,[2]材料辅助表!$H$27:$M$35,6,FALSE)&amp;","&amp;[2]材料辅助表!I$42&amp;"],["&amp;VLOOKUP($O144,[2]材料辅助表!$H$27:$M$35,5,FALSE)&amp;","&amp;[2]材料辅助表!J$42&amp;"]]"</f>
        <v>[[301507,3],[301504,10],[301403,3]]</v>
      </c>
      <c r="Z144" t="str">
        <f>"[["&amp;VLOOKUP($Q144,[2]材料辅助表!$H$27:$N$35,7,FALSE)&amp;","&amp;[2]材料辅助表!L$43&amp;"],["&amp;VLOOKUP($N144,[2]材料辅助表!$H$27:$N$35,7,FALSE)&amp;","&amp;[2]材料辅助表!I$43&amp;"],["&amp;VLOOKUP($O144,[2]材料辅助表!$H$27:$N$35,6,FALSE)&amp;","&amp;[2]材料辅助表!J$43&amp;"]]"</f>
        <v>[[301607,5],[301604,15],[301503,5]]</v>
      </c>
      <c r="AA144" t="str">
        <f>"[["&amp;VLOOKUP($Q144,[2]材料辅助表!$H$27:$O$35,8,FALSE)&amp;","&amp;[2]材料辅助表!L$44&amp;"],["&amp;VLOOKUP($N144,[2]材料辅助表!$H$27:$O$35,8,FALSE)&amp;","&amp;[2]材料辅助表!I$44&amp;"],["&amp;VLOOKUP($O144,[2]材料辅助表!$H$27:$O$35,8,FALSE)&amp;","&amp;[2]材料辅助表!J$44&amp;"],["&amp;VLOOKUP($P144,[2]材料辅助表!$H$27:$P$35,7,FALSE)&amp;","&amp;[2]材料辅助表!K$44&amp;"]]"</f>
        <v>[[301707,8],[301704,10],[301703,10],[301602,5]]</v>
      </c>
      <c r="AB144" t="str">
        <f>"[["&amp;VLOOKUP($Q144,[2]材料辅助表!$H$27:$P$35,9,FALSE)&amp;","&amp;[2]材料辅助表!L$45&amp;"],["&amp;VLOOKUP($N144,[2]材料辅助表!$H$27:$P$35,9,FALSE)&amp;","&amp;[2]材料辅助表!I$45&amp;"],["&amp;VLOOKUP($O144,[2]材料辅助表!$H$27:$P$35,9,FALSE)&amp;","&amp;[2]材料辅助表!J$45&amp;"],["&amp;VLOOKUP($P144,[2]材料辅助表!$H$27:$P$35,8,FALSE)&amp;","&amp;[2]材料辅助表!K$45&amp;"]]"</f>
        <v>[[301807,10],[301804,15],[301803,15],[301702,8]]</v>
      </c>
      <c r="AC144" t="str">
        <f>"[["&amp;VLOOKUP($Q144,[2]材料辅助表!$H$27:$Q$35,10,FALSE)&amp;","&amp;[2]材料辅助表!L$46&amp;"],["&amp;VLOOKUP($N144,[2]材料辅助表!$H$27:$Q$35,10,FALSE)&amp;","&amp;[2]材料辅助表!I$46&amp;"],["&amp;VLOOKUP($O144,[2]材料辅助表!$H$27:$Q$35,10,FALSE)&amp;","&amp;[2]材料辅助表!J$46&amp;"],["&amp;VLOOKUP($P144,[2]材料辅助表!$H$27:$Q$35,9,FALSE)&amp;","&amp;[2]材料辅助表!K$46&amp;"]]"</f>
        <v>[[301907,12],[301904,18],[301903,18],[301802,10]]</v>
      </c>
      <c r="AD144" t="str">
        <f>"[["&amp;VLOOKUP($Q144,[2]材料辅助表!$H$27:$R$35,11,FALSE)&amp;","&amp;[2]材料辅助表!L$47&amp;"],["&amp;VLOOKUP($N144,[2]材料辅助表!$H$27:$R$35,11,FALSE)&amp;","&amp;[2]材料辅助表!I$47&amp;"],["&amp;VLOOKUP($O144,[2]材料辅助表!$H$27:$R$35,11,FALSE)&amp;","&amp;[2]材料辅助表!J$47&amp;"],["&amp;VLOOKUP($P144,[2]材料辅助表!$H$27:$R$35,10,FALSE)&amp;","&amp;[2]材料辅助表!K$47&amp;"]]"</f>
        <v>[[302007,15],[302004,25],[302003,25],[301902,12]]</v>
      </c>
      <c r="AE144" t="str">
        <f>"[["&amp;VLOOKUP($Q144,[2]材料辅助表!$H$27:$S$35,12,FALSE)&amp;","&amp;[2]材料辅助表!L$48&amp;"],["&amp;VLOOKUP($N144,[2]材料辅助表!$H$27:$S$35,12,FALSE)&amp;","&amp;[2]材料辅助表!I$48&amp;"],["&amp;VLOOKUP($O144,[2]材料辅助表!$H$27:$S$35,12,FALSE)&amp;","&amp;[2]材料辅助表!J$48&amp;"],["&amp;VLOOKUP($P144,[2]材料辅助表!$H$27:$S$35,11,FALSE)&amp;","&amp;[2]材料辅助表!K$48&amp;"]]"</f>
        <v>[[302107,18],[302104,30],[302103,30],[302002,15]]</v>
      </c>
      <c r="AF144" t="str">
        <f>"[["&amp;VLOOKUP($Q144,[2]材料辅助表!$H$27:$V$35,13,FALSE)&amp;","&amp;[2]材料辅助表!L$49&amp;"],["&amp;VLOOKUP($N144,[2]材料辅助表!$H$27:$V$35,13,FALSE)&amp;","&amp;[2]材料辅助表!I$49&amp;"],["&amp;VLOOKUP($O144,[2]材料辅助表!$H$27:$V$35,13,FALSE)&amp;","&amp;[2]材料辅助表!J$49&amp;"],["&amp;VLOOKUP($P144,[2]材料辅助表!$H$27:$V$35,12,FALSE)&amp;","&amp;[2]材料辅助表!K$49&amp;"]]"</f>
        <v>[[302207,21],[302204,35],[302203,35],[302102,18]]</v>
      </c>
      <c r="AG144" t="str">
        <f>"[["&amp;VLOOKUP($Q144,[2]材料辅助表!$H$27:$V$35,14,FALSE)&amp;","&amp;[2]材料辅助表!L$50&amp;"],["&amp;VLOOKUP($N144,[2]材料辅助表!$H$27:$V$35,14,FALSE)&amp;","&amp;[2]材料辅助表!I$50&amp;"],["&amp;VLOOKUP($O144,[2]材料辅助表!$H$27:$V$35,14,FALSE)&amp;","&amp;[2]材料辅助表!J$50&amp;"],["&amp;VLOOKUP($P144,[2]材料辅助表!$H$27:$V$35,13,FALSE)&amp;","&amp;[2]材料辅助表!K$50&amp;"]]"</f>
        <v>[[302307,24],[302304,40],[302303,40],[302202,25]]</v>
      </c>
      <c r="AH144" t="str">
        <f>"[["&amp;VLOOKUP($Q144,[2]材料辅助表!$H$27:$V$35,15,FALSE)&amp;","&amp;[2]材料辅助表!L$51&amp;"],["&amp;VLOOKUP($N144,[2]材料辅助表!$H$27:$V$35,15,FALSE)&amp;","&amp;[2]材料辅助表!I$51&amp;"],["&amp;VLOOKUP($O144,[2]材料辅助表!$H$27:$V$35,15,FALSE)&amp;","&amp;[2]材料辅助表!J$51&amp;"],["&amp;VLOOKUP($P144,[2]材料辅助表!$H$27:$V$35,14,FALSE)&amp;","&amp;[2]材料辅助表!K$51&amp;"]]"</f>
        <v>[[302407,27],[302404,45],[302403,45],[302302,30]]</v>
      </c>
      <c r="AI144" s="158" t="s">
        <v>15838</v>
      </c>
      <c r="AJ144" s="263" t="s">
        <v>11978</v>
      </c>
      <c r="AK144" s="263" t="s">
        <v>11978</v>
      </c>
      <c r="AL144" s="263" t="s">
        <v>11978</v>
      </c>
    </row>
    <row r="145" spans="1:38" ht="15" thickBot="1">
      <c r="A145">
        <v>5044</v>
      </c>
      <c r="B145" s="277" t="s">
        <v>16115</v>
      </c>
      <c r="C145" s="55" t="s">
        <v>16109</v>
      </c>
      <c r="D145" t="str">
        <f t="shared" si="5"/>
        <v>e_5044</v>
      </c>
      <c r="E145" t="s">
        <v>16116</v>
      </c>
      <c r="F145" t="str">
        <f t="shared" si="6"/>
        <v>NAME_5044</v>
      </c>
      <c r="G145" t="s">
        <v>11979</v>
      </c>
      <c r="H145">
        <v>6</v>
      </c>
      <c r="I145">
        <f>VLOOKUP(C145,'[2]怪兽属性表（不能直接调整）'!$A$2:$E$37,VLOOKUP([2]equipment!G145,[2]材料辅助表!$I$13:$K$16,3,FALSE),FALSE)</f>
        <v>248.9</v>
      </c>
      <c r="J145" t="str">
        <f>"["&amp;I145*[2]材料辅助表!$S$5&amp;","&amp;I145*[2]材料辅助表!$S$6&amp;","&amp;I145*[2]材料辅助表!$S$7&amp;","&amp;I145*[2]材料辅助表!$S$8&amp;","&amp;I145*[2]材料辅助表!$S$9&amp;","&amp;I145*[2]材料辅助表!$S$10&amp;","&amp;I145*[2]材料辅助表!$S$11&amp;","&amp;I145*[2]材料辅助表!$S$12&amp;","&amp;I145*[2]材料辅助表!$S$13&amp;","&amp;I145*[2]材料辅助表!$S$14&amp;","&amp;I145*[2]材料辅助表!$S$15&amp;","&amp;I145*[2]材料辅助表!$S$16&amp;","&amp;I145*[2]材料辅助表!$S$17&amp;","&amp;I145*[2]材料辅助表!$S$18&amp;","&amp;I145*[2]材料辅助表!$S$19&amp;"]"</f>
        <v>[74.67,87.115,99.56,112.005,124.45,136.895,149.34,161.785,174.23,186.675,199.12,211.565,224.01,236.455,248.9]</v>
      </c>
      <c r="K145">
        <v>7</v>
      </c>
      <c r="L145">
        <f>VLOOKUP(C145,'[2]怪兽属性表（不能直接调整）'!$A$2:$E$37,4,FALSE)</f>
        <v>6</v>
      </c>
      <c r="M145" t="str">
        <f>"["&amp;L145*[2]材料辅助表!$U$5&amp;","&amp;L145*[2]材料辅助表!$U$6&amp;","&amp;L145*[2]材料辅助表!$U$7&amp;","&amp;L145*[2]材料辅助表!$U$8&amp;","&amp;L145*[2]材料辅助表!$U$9&amp;","&amp;L145*[2]材料辅助表!$U$10&amp;","&amp;L145*[2]材料辅助表!$U$11&amp;","&amp;L145*[2]材料辅助表!$U$12&amp;","&amp;L145*[2]材料辅助表!$U$13&amp;","&amp;L145*[2]材料辅助表!$U$14&amp;","&amp;L145*[2]材料辅助表!$U$15&amp;","&amp;L145*[2]材料辅助表!$U$16&amp;","&amp;L145*[2]材料辅助表!$U$17&amp;","&amp;L145*[2]材料辅助表!$U$18&amp;","&amp;L145*[2]材料辅助表!$U$19&amp;"]"</f>
        <v>[0.9,1.05,1.2,1.35,1.5,1.65,1.8,1.95,2.1,2.25,2.4,2.55,2.7,2.85,3]</v>
      </c>
      <c r="N145" s="266">
        <v>5</v>
      </c>
      <c r="O145" s="267">
        <v>2</v>
      </c>
      <c r="P145" s="268">
        <v>1</v>
      </c>
      <c r="Q145" t="s">
        <v>15792</v>
      </c>
      <c r="R145" t="str">
        <f>"["&amp;VLOOKUP(AJ145,[2]特殊属性调整!$B$18:$D$25,3,FALSE)&amp;","&amp;VLOOKUP(AJ145,[2]特殊属性调整!$B$18:$D$25,2,FALSE)&amp;"]"</f>
        <v>[5,3]</v>
      </c>
      <c r="S145" t="str">
        <f>"["&amp;VLOOKUP(AK145,[2]特殊属性调整!$B$18:$D$25,3,FALSE)&amp;","&amp;VLOOKUP(AK145,[2]特殊属性调整!$B$18:$D$25,2,FALSE)*1.5&amp;"]"</f>
        <v>[5,4.5]</v>
      </c>
      <c r="T145" t="str">
        <f>"["&amp;VLOOKUP(AL145,[2]特殊属性调整!$B$18:$D$25,3,FALSE)&amp;","&amp;VLOOKUP(AL145,[2]特殊属性调整!$B$18:$D$25,2,FALSE)*2&amp;"]"</f>
        <v>[5,6]</v>
      </c>
      <c r="U145" t="str">
        <f>"[["&amp;VLOOKUP($N145,[2]材料辅助表!$H$27:$L$35,2,FALSE)&amp;","&amp;[2]材料辅助表!I$38&amp;"]]"</f>
        <v>[[301105,1]]</v>
      </c>
      <c r="V145" t="str">
        <f>"[["&amp;VLOOKUP($N145,[2]材料辅助表!$H$27:$L$35,3,FALSE)&amp;","&amp;[2]材料辅助表!I$39&amp;"]]"</f>
        <v>[[301205,3]]</v>
      </c>
      <c r="W145" t="str">
        <f>"[["&amp;VLOOKUP($Q145,[2]材料辅助表!$H$27:$L$35,4,FALSE)&amp;","&amp;[2]材料辅助表!L$40&amp;"],["&amp;VLOOKUP($N145,[2]材料辅助表!$H$27:$L$35,4,FALSE)&amp;","&amp;[2]材料辅助表!I$40&amp;"]]"</f>
        <v>[[301307,1],[301305,5]]</v>
      </c>
      <c r="X145" t="str">
        <f>"[["&amp;VLOOKUP($Q145,[2]材料辅助表!$H$27:$L$35,5,FALSE)&amp;","&amp;[2]材料辅助表!L$41&amp;"],["&amp;VLOOKUP($N145,[2]材料辅助表!$H$27:$L$35,5,FALSE)&amp;","&amp;[2]材料辅助表!I$41&amp;"]]"</f>
        <v>[[301407,2],[301405,8]]</v>
      </c>
      <c r="Y145" t="str">
        <f>"[["&amp;VLOOKUP($Q145,[2]材料辅助表!$H$27:$M$35,6,FALSE)&amp;","&amp;[2]材料辅助表!L$42&amp;"],["&amp;VLOOKUP($N145,[2]材料辅助表!$H$27:$M$35,6,FALSE)&amp;","&amp;[2]材料辅助表!I$42&amp;"],["&amp;VLOOKUP($O145,[2]材料辅助表!$H$27:$M$35,5,FALSE)&amp;","&amp;[2]材料辅助表!J$42&amp;"]]"</f>
        <v>[[301507,3],[301505,10],[301402,3]]</v>
      </c>
      <c r="Z145" t="str">
        <f>"[["&amp;VLOOKUP($Q145,[2]材料辅助表!$H$27:$N$35,7,FALSE)&amp;","&amp;[2]材料辅助表!L$43&amp;"],["&amp;VLOOKUP($N145,[2]材料辅助表!$H$27:$N$35,7,FALSE)&amp;","&amp;[2]材料辅助表!I$43&amp;"],["&amp;VLOOKUP($O145,[2]材料辅助表!$H$27:$N$35,6,FALSE)&amp;","&amp;[2]材料辅助表!J$43&amp;"]]"</f>
        <v>[[301607,5],[301605,15],[301502,5]]</v>
      </c>
      <c r="AA145" t="str">
        <f>"[["&amp;VLOOKUP($Q145,[2]材料辅助表!$H$27:$O$35,8,FALSE)&amp;","&amp;[2]材料辅助表!L$44&amp;"],["&amp;VLOOKUP($N145,[2]材料辅助表!$H$27:$O$35,8,FALSE)&amp;","&amp;[2]材料辅助表!I$44&amp;"],["&amp;VLOOKUP($O145,[2]材料辅助表!$H$27:$O$35,8,FALSE)&amp;","&amp;[2]材料辅助表!J$44&amp;"],["&amp;VLOOKUP($P145,[2]材料辅助表!$H$27:$P$35,7,FALSE)&amp;","&amp;[2]材料辅助表!K$44&amp;"]]"</f>
        <v>[[301707,8],[301705,10],[301702,10],[301601,5]]</v>
      </c>
      <c r="AB145" t="str">
        <f>"[["&amp;VLOOKUP($Q145,[2]材料辅助表!$H$27:$P$35,9,FALSE)&amp;","&amp;[2]材料辅助表!L$45&amp;"],["&amp;VLOOKUP($N145,[2]材料辅助表!$H$27:$P$35,9,FALSE)&amp;","&amp;[2]材料辅助表!I$45&amp;"],["&amp;VLOOKUP($O145,[2]材料辅助表!$H$27:$P$35,9,FALSE)&amp;","&amp;[2]材料辅助表!J$45&amp;"],["&amp;VLOOKUP($P145,[2]材料辅助表!$H$27:$P$35,8,FALSE)&amp;","&amp;[2]材料辅助表!K$45&amp;"]]"</f>
        <v>[[301807,10],[301805,15],[301802,15],[301701,8]]</v>
      </c>
      <c r="AC145" t="str">
        <f>"[["&amp;VLOOKUP($Q145,[2]材料辅助表!$H$27:$Q$35,10,FALSE)&amp;","&amp;[2]材料辅助表!L$46&amp;"],["&amp;VLOOKUP($N145,[2]材料辅助表!$H$27:$Q$35,10,FALSE)&amp;","&amp;[2]材料辅助表!I$46&amp;"],["&amp;VLOOKUP($O145,[2]材料辅助表!$H$27:$Q$35,10,FALSE)&amp;","&amp;[2]材料辅助表!J$46&amp;"],["&amp;VLOOKUP($P145,[2]材料辅助表!$H$27:$Q$35,9,FALSE)&amp;","&amp;[2]材料辅助表!K$46&amp;"]]"</f>
        <v>[[301907,12],[301905,18],[301902,18],[301801,10]]</v>
      </c>
      <c r="AD145" t="str">
        <f>"[["&amp;VLOOKUP($Q145,[2]材料辅助表!$H$27:$R$35,11,FALSE)&amp;","&amp;[2]材料辅助表!L$47&amp;"],["&amp;VLOOKUP($N145,[2]材料辅助表!$H$27:$R$35,11,FALSE)&amp;","&amp;[2]材料辅助表!I$47&amp;"],["&amp;VLOOKUP($O145,[2]材料辅助表!$H$27:$R$35,11,FALSE)&amp;","&amp;[2]材料辅助表!J$47&amp;"],["&amp;VLOOKUP($P145,[2]材料辅助表!$H$27:$R$35,10,FALSE)&amp;","&amp;[2]材料辅助表!K$47&amp;"]]"</f>
        <v>[[302007,15],[302005,25],[302002,25],[301901,12]]</v>
      </c>
      <c r="AE145" t="str">
        <f>"[["&amp;VLOOKUP($Q145,[2]材料辅助表!$H$27:$S$35,12,FALSE)&amp;","&amp;[2]材料辅助表!L$48&amp;"],["&amp;VLOOKUP($N145,[2]材料辅助表!$H$27:$S$35,12,FALSE)&amp;","&amp;[2]材料辅助表!I$48&amp;"],["&amp;VLOOKUP($O145,[2]材料辅助表!$H$27:$S$35,12,FALSE)&amp;","&amp;[2]材料辅助表!J$48&amp;"],["&amp;VLOOKUP($P145,[2]材料辅助表!$H$27:$S$35,11,FALSE)&amp;","&amp;[2]材料辅助表!K$48&amp;"]]"</f>
        <v>[[302107,18],[302105,30],[302102,30],[302001,15]]</v>
      </c>
      <c r="AF145" t="str">
        <f>"[["&amp;VLOOKUP($Q145,[2]材料辅助表!$H$27:$V$35,13,FALSE)&amp;","&amp;[2]材料辅助表!L$49&amp;"],["&amp;VLOOKUP($N145,[2]材料辅助表!$H$27:$V$35,13,FALSE)&amp;","&amp;[2]材料辅助表!I$49&amp;"],["&amp;VLOOKUP($O145,[2]材料辅助表!$H$27:$V$35,13,FALSE)&amp;","&amp;[2]材料辅助表!J$49&amp;"],["&amp;VLOOKUP($P145,[2]材料辅助表!$H$27:$V$35,12,FALSE)&amp;","&amp;[2]材料辅助表!K$49&amp;"]]"</f>
        <v>[[302207,21],[302205,35],[302202,35],[302101,18]]</v>
      </c>
      <c r="AG145" t="str">
        <f>"[["&amp;VLOOKUP($Q145,[2]材料辅助表!$H$27:$V$35,14,FALSE)&amp;","&amp;[2]材料辅助表!L$50&amp;"],["&amp;VLOOKUP($N145,[2]材料辅助表!$H$27:$V$35,14,FALSE)&amp;","&amp;[2]材料辅助表!I$50&amp;"],["&amp;VLOOKUP($O145,[2]材料辅助表!$H$27:$V$35,14,FALSE)&amp;","&amp;[2]材料辅助表!J$50&amp;"],["&amp;VLOOKUP($P145,[2]材料辅助表!$H$27:$V$35,13,FALSE)&amp;","&amp;[2]材料辅助表!K$50&amp;"]]"</f>
        <v>[[302307,24],[302305,40],[302302,40],[302201,25]]</v>
      </c>
      <c r="AH145" t="str">
        <f>"[["&amp;VLOOKUP($Q145,[2]材料辅助表!$H$27:$V$35,15,FALSE)&amp;","&amp;[2]材料辅助表!L$51&amp;"],["&amp;VLOOKUP($N145,[2]材料辅助表!$H$27:$V$35,15,FALSE)&amp;","&amp;[2]材料辅助表!I$51&amp;"],["&amp;VLOOKUP($O145,[2]材料辅助表!$H$27:$V$35,15,FALSE)&amp;","&amp;[2]材料辅助表!J$51&amp;"],["&amp;VLOOKUP($P145,[2]材料辅助表!$H$27:$V$35,14,FALSE)&amp;","&amp;[2]材料辅助表!K$51&amp;"]]"</f>
        <v>[[302407,27],[302405,45],[302402,45],[302301,30]]</v>
      </c>
      <c r="AI145" s="276" t="s">
        <v>15841</v>
      </c>
      <c r="AJ145" s="263" t="s">
        <v>11979</v>
      </c>
      <c r="AK145" s="263" t="s">
        <v>11979</v>
      </c>
      <c r="AL145" s="263" t="s">
        <v>11979</v>
      </c>
    </row>
    <row r="146" spans="1:38" ht="15" thickBot="1">
      <c r="A146">
        <v>5051</v>
      </c>
      <c r="B146" s="277" t="s">
        <v>16117</v>
      </c>
      <c r="C146" s="55" t="s">
        <v>16118</v>
      </c>
      <c r="D146" t="str">
        <f t="shared" si="5"/>
        <v>e_5051</v>
      </c>
      <c r="E146" t="s">
        <v>16119</v>
      </c>
      <c r="F146" t="str">
        <f t="shared" si="6"/>
        <v>NAME_5051</v>
      </c>
      <c r="G146" t="s">
        <v>11978</v>
      </c>
      <c r="H146">
        <v>3</v>
      </c>
      <c r="I146">
        <f>VLOOKUP(C146,'[2]怪兽属性表（不能直接调整）'!$A$2:$E$37,VLOOKUP([2]equipment!G146,[2]材料辅助表!$I$13:$K$16,3,FALSE),FALSE)</f>
        <v>17.489999999999998</v>
      </c>
      <c r="J146" t="str">
        <f>"["&amp;I146*[2]材料辅助表!$S$5&amp;","&amp;I146*[2]材料辅助表!$S$6&amp;","&amp;I146*[2]材料辅助表!$S$7&amp;","&amp;I146*[2]材料辅助表!$S$8&amp;","&amp;I146*[2]材料辅助表!$S$9&amp;","&amp;I146*[2]材料辅助表!$S$10&amp;","&amp;I146*[2]材料辅助表!$S$11&amp;","&amp;I146*[2]材料辅助表!$S$12&amp;","&amp;I146*[2]材料辅助表!$S$13&amp;","&amp;I146*[2]材料辅助表!$S$14&amp;","&amp;I146*[2]材料辅助表!$S$15&amp;","&amp;I146*[2]材料辅助表!$S$16&amp;","&amp;I146*[2]材料辅助表!$S$17&amp;","&amp;I146*[2]材料辅助表!$S$18&amp;","&amp;I146*[2]材料辅助表!$S$19&amp;"]"</f>
        <v>[5.247,6.1215,6.996,7.8705,8.745,9.6195,10.494,11.3685,12.243,13.1175,13.992,14.8665,15.741,16.6155,17.49]</v>
      </c>
      <c r="K146">
        <v>7</v>
      </c>
      <c r="L146">
        <f>VLOOKUP(C146,'[2]怪兽属性表（不能直接调整）'!$A$2:$E$37,4,FALSE)</f>
        <v>1.9</v>
      </c>
      <c r="M146" t="str">
        <f>"["&amp;L146*[2]材料辅助表!$U$5&amp;","&amp;L146*[2]材料辅助表!$U$6&amp;","&amp;L146*[2]材料辅助表!$U$7&amp;","&amp;L146*[2]材料辅助表!$U$8&amp;","&amp;L146*[2]材料辅助表!$U$9&amp;","&amp;L146*[2]材料辅助表!$U$10&amp;","&amp;L146*[2]材料辅助表!$U$11&amp;","&amp;L146*[2]材料辅助表!$U$12&amp;","&amp;L146*[2]材料辅助表!$U$13&amp;","&amp;L146*[2]材料辅助表!$U$14&amp;","&amp;L146*[2]材料辅助表!$U$15&amp;","&amp;L146*[2]材料辅助表!$U$16&amp;","&amp;L146*[2]材料辅助表!$U$17&amp;","&amp;L146*[2]材料辅助表!$U$18&amp;","&amp;L146*[2]材料辅助表!$U$19&amp;"]"</f>
        <v>[0.285,0.3325,0.38,0.4275,0.475,0.5225,0.57,0.6175,0.665,0.7125,0.76,0.8075,0.855,0.9025,0.95]</v>
      </c>
      <c r="N146" s="260">
        <v>1</v>
      </c>
      <c r="O146" s="261">
        <v>2</v>
      </c>
      <c r="P146" s="262">
        <v>3</v>
      </c>
      <c r="Q146" t="s">
        <v>15792</v>
      </c>
      <c r="R146" t="str">
        <f>"["&amp;VLOOKUP(AJ146,[2]特殊属性调整!$B$18:$D$25,3,FALSE)&amp;","&amp;VLOOKUP(AJ146,[2]特殊属性调整!$B$18:$D$25,2,FALSE)&amp;"]"</f>
        <v>[2,3]</v>
      </c>
      <c r="S146" t="str">
        <f>"["&amp;VLOOKUP(AK146,[2]特殊属性调整!$B$18:$D$25,3,FALSE)&amp;","&amp;VLOOKUP(AK146,[2]特殊属性调整!$B$18:$D$25,2,FALSE)*1.5&amp;"]"</f>
        <v>[2,4.5]</v>
      </c>
      <c r="T146" t="str">
        <f>"["&amp;VLOOKUP(AL146,[2]特殊属性调整!$B$18:$D$25,3,FALSE)&amp;","&amp;VLOOKUP(AL146,[2]特殊属性调整!$B$18:$D$25,2,FALSE)*2&amp;"]"</f>
        <v>[2,6]</v>
      </c>
      <c r="U146" t="str">
        <f>"[["&amp;VLOOKUP($N146,[2]材料辅助表!$H$27:$L$35,2,FALSE)&amp;","&amp;[2]材料辅助表!I$38&amp;"]]"</f>
        <v>[[301101,1]]</v>
      </c>
      <c r="V146" t="str">
        <f>"[["&amp;VLOOKUP($N146,[2]材料辅助表!$H$27:$L$35,3,FALSE)&amp;","&amp;[2]材料辅助表!I$39&amp;"]]"</f>
        <v>[[301201,3]]</v>
      </c>
      <c r="W146" t="str">
        <f>"[["&amp;VLOOKUP($Q146,[2]材料辅助表!$H$27:$L$35,4,FALSE)&amp;","&amp;[2]材料辅助表!L$40&amp;"],["&amp;VLOOKUP($N146,[2]材料辅助表!$H$27:$L$35,4,FALSE)&amp;","&amp;[2]材料辅助表!I$40&amp;"]]"</f>
        <v>[[301307,1],[301301,5]]</v>
      </c>
      <c r="X146" t="str">
        <f>"[["&amp;VLOOKUP($Q146,[2]材料辅助表!$H$27:$L$35,5,FALSE)&amp;","&amp;[2]材料辅助表!L$41&amp;"],["&amp;VLOOKUP($N146,[2]材料辅助表!$H$27:$L$35,5,FALSE)&amp;","&amp;[2]材料辅助表!I$41&amp;"]]"</f>
        <v>[[301407,2],[301401,8]]</v>
      </c>
      <c r="Y146" t="str">
        <f>"[["&amp;VLOOKUP($Q146,[2]材料辅助表!$H$27:$M$35,6,FALSE)&amp;","&amp;[2]材料辅助表!L$42&amp;"],["&amp;VLOOKUP($N146,[2]材料辅助表!$H$27:$M$35,6,FALSE)&amp;","&amp;[2]材料辅助表!I$42&amp;"],["&amp;VLOOKUP($O146,[2]材料辅助表!$H$27:$M$35,5,FALSE)&amp;","&amp;[2]材料辅助表!J$42&amp;"]]"</f>
        <v>[[301507,3],[301501,10],[301402,3]]</v>
      </c>
      <c r="Z146" t="str">
        <f>"[["&amp;VLOOKUP($Q146,[2]材料辅助表!$H$27:$N$35,7,FALSE)&amp;","&amp;[2]材料辅助表!L$43&amp;"],["&amp;VLOOKUP($N146,[2]材料辅助表!$H$27:$N$35,7,FALSE)&amp;","&amp;[2]材料辅助表!I$43&amp;"],["&amp;VLOOKUP($O146,[2]材料辅助表!$H$27:$N$35,6,FALSE)&amp;","&amp;[2]材料辅助表!J$43&amp;"]]"</f>
        <v>[[301607,5],[301601,15],[301502,5]]</v>
      </c>
      <c r="AA146" t="str">
        <f>"[["&amp;VLOOKUP($Q146,[2]材料辅助表!$H$27:$O$35,8,FALSE)&amp;","&amp;[2]材料辅助表!L$44&amp;"],["&amp;VLOOKUP($N146,[2]材料辅助表!$H$27:$O$35,8,FALSE)&amp;","&amp;[2]材料辅助表!I$44&amp;"],["&amp;VLOOKUP($O146,[2]材料辅助表!$H$27:$O$35,8,FALSE)&amp;","&amp;[2]材料辅助表!J$44&amp;"],["&amp;VLOOKUP($P146,[2]材料辅助表!$H$27:$P$35,7,FALSE)&amp;","&amp;[2]材料辅助表!K$44&amp;"]]"</f>
        <v>[[301707,8],[301701,10],[301702,10],[301603,5]]</v>
      </c>
      <c r="AB146" t="str">
        <f>"[["&amp;VLOOKUP($Q146,[2]材料辅助表!$H$27:$P$35,9,FALSE)&amp;","&amp;[2]材料辅助表!L$45&amp;"],["&amp;VLOOKUP($N146,[2]材料辅助表!$H$27:$P$35,9,FALSE)&amp;","&amp;[2]材料辅助表!I$45&amp;"],["&amp;VLOOKUP($O146,[2]材料辅助表!$H$27:$P$35,9,FALSE)&amp;","&amp;[2]材料辅助表!J$45&amp;"],["&amp;VLOOKUP($P146,[2]材料辅助表!$H$27:$P$35,8,FALSE)&amp;","&amp;[2]材料辅助表!K$45&amp;"]]"</f>
        <v>[[301807,10],[301801,15],[301802,15],[301703,8]]</v>
      </c>
      <c r="AC146" t="str">
        <f>"[["&amp;VLOOKUP($Q146,[2]材料辅助表!$H$27:$Q$35,10,FALSE)&amp;","&amp;[2]材料辅助表!L$46&amp;"],["&amp;VLOOKUP($N146,[2]材料辅助表!$H$27:$Q$35,10,FALSE)&amp;","&amp;[2]材料辅助表!I$46&amp;"],["&amp;VLOOKUP($O146,[2]材料辅助表!$H$27:$Q$35,10,FALSE)&amp;","&amp;[2]材料辅助表!J$46&amp;"],["&amp;VLOOKUP($P146,[2]材料辅助表!$H$27:$Q$35,9,FALSE)&amp;","&amp;[2]材料辅助表!K$46&amp;"]]"</f>
        <v>[[301907,12],[301901,18],[301902,18],[301803,10]]</v>
      </c>
      <c r="AD146" t="str">
        <f>"[["&amp;VLOOKUP($Q146,[2]材料辅助表!$H$27:$R$35,11,FALSE)&amp;","&amp;[2]材料辅助表!L$47&amp;"],["&amp;VLOOKUP($N146,[2]材料辅助表!$H$27:$R$35,11,FALSE)&amp;","&amp;[2]材料辅助表!I$47&amp;"],["&amp;VLOOKUP($O146,[2]材料辅助表!$H$27:$R$35,11,FALSE)&amp;","&amp;[2]材料辅助表!J$47&amp;"],["&amp;VLOOKUP($P146,[2]材料辅助表!$H$27:$R$35,10,FALSE)&amp;","&amp;[2]材料辅助表!K$47&amp;"]]"</f>
        <v>[[302007,15],[302001,25],[302002,25],[301903,12]]</v>
      </c>
      <c r="AE146" t="str">
        <f>"[["&amp;VLOOKUP($Q146,[2]材料辅助表!$H$27:$S$35,12,FALSE)&amp;","&amp;[2]材料辅助表!L$48&amp;"],["&amp;VLOOKUP($N146,[2]材料辅助表!$H$27:$S$35,12,FALSE)&amp;","&amp;[2]材料辅助表!I$48&amp;"],["&amp;VLOOKUP($O146,[2]材料辅助表!$H$27:$S$35,12,FALSE)&amp;","&amp;[2]材料辅助表!J$48&amp;"],["&amp;VLOOKUP($P146,[2]材料辅助表!$H$27:$S$35,11,FALSE)&amp;","&amp;[2]材料辅助表!K$48&amp;"]]"</f>
        <v>[[302107,18],[302101,30],[302102,30],[302003,15]]</v>
      </c>
      <c r="AF146" t="str">
        <f>"[["&amp;VLOOKUP($Q146,[2]材料辅助表!$H$27:$V$35,13,FALSE)&amp;","&amp;[2]材料辅助表!L$49&amp;"],["&amp;VLOOKUP($N146,[2]材料辅助表!$H$27:$V$35,13,FALSE)&amp;","&amp;[2]材料辅助表!I$49&amp;"],["&amp;VLOOKUP($O146,[2]材料辅助表!$H$27:$V$35,13,FALSE)&amp;","&amp;[2]材料辅助表!J$49&amp;"],["&amp;VLOOKUP($P146,[2]材料辅助表!$H$27:$V$35,12,FALSE)&amp;","&amp;[2]材料辅助表!K$49&amp;"]]"</f>
        <v>[[302207,21],[302201,35],[302202,35],[302103,18]]</v>
      </c>
      <c r="AG146" t="str">
        <f>"[["&amp;VLOOKUP($Q146,[2]材料辅助表!$H$27:$V$35,14,FALSE)&amp;","&amp;[2]材料辅助表!L$50&amp;"],["&amp;VLOOKUP($N146,[2]材料辅助表!$H$27:$V$35,14,FALSE)&amp;","&amp;[2]材料辅助表!I$50&amp;"],["&amp;VLOOKUP($O146,[2]材料辅助表!$H$27:$V$35,14,FALSE)&amp;","&amp;[2]材料辅助表!J$50&amp;"],["&amp;VLOOKUP($P146,[2]材料辅助表!$H$27:$V$35,13,FALSE)&amp;","&amp;[2]材料辅助表!K$50&amp;"]]"</f>
        <v>[[302307,24],[302301,40],[302302,40],[302203,25]]</v>
      </c>
      <c r="AH146" t="str">
        <f>"[["&amp;VLOOKUP($Q146,[2]材料辅助表!$H$27:$V$35,15,FALSE)&amp;","&amp;[2]材料辅助表!L$51&amp;"],["&amp;VLOOKUP($N146,[2]材料辅助表!$H$27:$V$35,15,FALSE)&amp;","&amp;[2]材料辅助表!I$51&amp;"],["&amp;VLOOKUP($O146,[2]材料辅助表!$H$27:$V$35,15,FALSE)&amp;","&amp;[2]材料辅助表!J$51&amp;"],["&amp;VLOOKUP($P146,[2]材料辅助表!$H$27:$V$35,14,FALSE)&amp;","&amp;[2]材料辅助表!K$51&amp;"]]"</f>
        <v>[[302407,27],[302401,45],[302402,45],[302303,30]]</v>
      </c>
      <c r="AI146" s="261" t="s">
        <v>15793</v>
      </c>
      <c r="AJ146" s="263" t="s">
        <v>11978</v>
      </c>
      <c r="AK146" s="263" t="s">
        <v>11978</v>
      </c>
      <c r="AL146" s="263" t="s">
        <v>11978</v>
      </c>
    </row>
    <row r="147" spans="1:38" ht="15" thickBot="1">
      <c r="A147">
        <v>5052</v>
      </c>
      <c r="B147" s="277" t="s">
        <v>16120</v>
      </c>
      <c r="C147" s="55" t="s">
        <v>16118</v>
      </c>
      <c r="D147" t="str">
        <f t="shared" si="5"/>
        <v>e_5052</v>
      </c>
      <c r="E147" t="s">
        <v>16121</v>
      </c>
      <c r="F147" t="str">
        <f t="shared" si="6"/>
        <v>NAME_5052</v>
      </c>
      <c r="G147" t="s">
        <v>11979</v>
      </c>
      <c r="H147">
        <v>6</v>
      </c>
      <c r="I147">
        <f>VLOOKUP(C147,'[2]怪兽属性表（不能直接调整）'!$A$2:$E$37,VLOOKUP([2]equipment!G147,[2]材料辅助表!$I$13:$K$16,3,FALSE),FALSE)</f>
        <v>185</v>
      </c>
      <c r="J147" t="str">
        <f>"["&amp;I147*[2]材料辅助表!$S$5&amp;","&amp;I147*[2]材料辅助表!$S$6&amp;","&amp;I147*[2]材料辅助表!$S$7&amp;","&amp;I147*[2]材料辅助表!$S$8&amp;","&amp;I147*[2]材料辅助表!$S$9&amp;","&amp;I147*[2]材料辅助表!$S$10&amp;","&amp;I147*[2]材料辅助表!$S$11&amp;","&amp;I147*[2]材料辅助表!$S$12&amp;","&amp;I147*[2]材料辅助表!$S$13&amp;","&amp;I147*[2]材料辅助表!$S$14&amp;","&amp;I147*[2]材料辅助表!$S$15&amp;","&amp;I147*[2]材料辅助表!$S$16&amp;","&amp;I147*[2]材料辅助表!$S$17&amp;","&amp;I147*[2]材料辅助表!$S$18&amp;","&amp;I147*[2]材料辅助表!$S$19&amp;"]"</f>
        <v>[55.5,64.75,74,83.25,92.5,101.75,111,120.25,129.5,138.75,148,157.25,166.5,175.75,185]</v>
      </c>
      <c r="K147">
        <v>7</v>
      </c>
      <c r="L147">
        <f>VLOOKUP(C147,'[2]怪兽属性表（不能直接调整）'!$A$2:$E$37,4,FALSE)</f>
        <v>1.9</v>
      </c>
      <c r="M147" t="str">
        <f>"["&amp;L147*[2]材料辅助表!$U$5&amp;","&amp;L147*[2]材料辅助表!$U$6&amp;","&amp;L147*[2]材料辅助表!$U$7&amp;","&amp;L147*[2]材料辅助表!$U$8&amp;","&amp;L147*[2]材料辅助表!$U$9&amp;","&amp;L147*[2]材料辅助表!$U$10&amp;","&amp;L147*[2]材料辅助表!$U$11&amp;","&amp;L147*[2]材料辅助表!$U$12&amp;","&amp;L147*[2]材料辅助表!$U$13&amp;","&amp;L147*[2]材料辅助表!$U$14&amp;","&amp;L147*[2]材料辅助表!$U$15&amp;","&amp;L147*[2]材料辅助表!$U$16&amp;","&amp;L147*[2]材料辅助表!$U$17&amp;","&amp;L147*[2]材料辅助表!$U$18&amp;","&amp;L147*[2]材料辅助表!$U$19&amp;"]"</f>
        <v>[0.285,0.3325,0.38,0.4275,0.475,0.5225,0.57,0.6175,0.665,0.7125,0.76,0.8075,0.855,0.9025,0.95]</v>
      </c>
      <c r="N147" s="264">
        <v>2</v>
      </c>
      <c r="O147" s="202">
        <v>4</v>
      </c>
      <c r="P147" s="265">
        <v>1</v>
      </c>
      <c r="Q147" t="s">
        <v>15792</v>
      </c>
      <c r="R147" t="str">
        <f>"["&amp;VLOOKUP(AJ147,[2]特殊属性调整!$B$18:$D$25,3,FALSE)&amp;","&amp;VLOOKUP(AJ147,[2]特殊属性调整!$B$18:$D$25,2,FALSE)&amp;"]"</f>
        <v>[5,3]</v>
      </c>
      <c r="S147" t="str">
        <f>"["&amp;VLOOKUP(AK147,[2]特殊属性调整!$B$18:$D$25,3,FALSE)&amp;","&amp;VLOOKUP(AK147,[2]特殊属性调整!$B$18:$D$25,2,FALSE)*1.5&amp;"]"</f>
        <v>[5,4.5]</v>
      </c>
      <c r="T147" t="str">
        <f>"["&amp;VLOOKUP(AL147,[2]特殊属性调整!$B$18:$D$25,3,FALSE)&amp;","&amp;VLOOKUP(AL147,[2]特殊属性调整!$B$18:$D$25,2,FALSE)*2&amp;"]"</f>
        <v>[5,6]</v>
      </c>
      <c r="U147" t="str">
        <f>"[["&amp;VLOOKUP($N147,[2]材料辅助表!$H$27:$L$35,2,FALSE)&amp;","&amp;[2]材料辅助表!I$38&amp;"]]"</f>
        <v>[[301102,1]]</v>
      </c>
      <c r="V147" t="str">
        <f>"[["&amp;VLOOKUP($N147,[2]材料辅助表!$H$27:$L$35,3,FALSE)&amp;","&amp;[2]材料辅助表!I$39&amp;"]]"</f>
        <v>[[301202,3]]</v>
      </c>
      <c r="W147" t="str">
        <f>"[["&amp;VLOOKUP($Q147,[2]材料辅助表!$H$27:$L$35,4,FALSE)&amp;","&amp;[2]材料辅助表!L$40&amp;"],["&amp;VLOOKUP($N147,[2]材料辅助表!$H$27:$L$35,4,FALSE)&amp;","&amp;[2]材料辅助表!I$40&amp;"]]"</f>
        <v>[[301307,1],[301302,5]]</v>
      </c>
      <c r="X147" t="str">
        <f>"[["&amp;VLOOKUP($Q147,[2]材料辅助表!$H$27:$L$35,5,FALSE)&amp;","&amp;[2]材料辅助表!L$41&amp;"],["&amp;VLOOKUP($N147,[2]材料辅助表!$H$27:$L$35,5,FALSE)&amp;","&amp;[2]材料辅助表!I$41&amp;"]]"</f>
        <v>[[301407,2],[301402,8]]</v>
      </c>
      <c r="Y147" t="str">
        <f>"[["&amp;VLOOKUP($Q147,[2]材料辅助表!$H$27:$M$35,6,FALSE)&amp;","&amp;[2]材料辅助表!L$42&amp;"],["&amp;VLOOKUP($N147,[2]材料辅助表!$H$27:$M$35,6,FALSE)&amp;","&amp;[2]材料辅助表!I$42&amp;"],["&amp;VLOOKUP($O147,[2]材料辅助表!$H$27:$M$35,5,FALSE)&amp;","&amp;[2]材料辅助表!J$42&amp;"]]"</f>
        <v>[[301507,3],[301502,10],[301404,3]]</v>
      </c>
      <c r="Z147" t="str">
        <f>"[["&amp;VLOOKUP($Q147,[2]材料辅助表!$H$27:$N$35,7,FALSE)&amp;","&amp;[2]材料辅助表!L$43&amp;"],["&amp;VLOOKUP($N147,[2]材料辅助表!$H$27:$N$35,7,FALSE)&amp;","&amp;[2]材料辅助表!I$43&amp;"],["&amp;VLOOKUP($O147,[2]材料辅助表!$H$27:$N$35,6,FALSE)&amp;","&amp;[2]材料辅助表!J$43&amp;"]]"</f>
        <v>[[301607,5],[301602,15],[301504,5]]</v>
      </c>
      <c r="AA147" t="str">
        <f>"[["&amp;VLOOKUP($Q147,[2]材料辅助表!$H$27:$O$35,8,FALSE)&amp;","&amp;[2]材料辅助表!L$44&amp;"],["&amp;VLOOKUP($N147,[2]材料辅助表!$H$27:$O$35,8,FALSE)&amp;","&amp;[2]材料辅助表!I$44&amp;"],["&amp;VLOOKUP($O147,[2]材料辅助表!$H$27:$O$35,8,FALSE)&amp;","&amp;[2]材料辅助表!J$44&amp;"],["&amp;VLOOKUP($P147,[2]材料辅助表!$H$27:$P$35,7,FALSE)&amp;","&amp;[2]材料辅助表!K$44&amp;"]]"</f>
        <v>[[301707,8],[301702,10],[301704,10],[301601,5]]</v>
      </c>
      <c r="AB147" t="str">
        <f>"[["&amp;VLOOKUP($Q147,[2]材料辅助表!$H$27:$P$35,9,FALSE)&amp;","&amp;[2]材料辅助表!L$45&amp;"],["&amp;VLOOKUP($N147,[2]材料辅助表!$H$27:$P$35,9,FALSE)&amp;","&amp;[2]材料辅助表!I$45&amp;"],["&amp;VLOOKUP($O147,[2]材料辅助表!$H$27:$P$35,9,FALSE)&amp;","&amp;[2]材料辅助表!J$45&amp;"],["&amp;VLOOKUP($P147,[2]材料辅助表!$H$27:$P$35,8,FALSE)&amp;","&amp;[2]材料辅助表!K$45&amp;"]]"</f>
        <v>[[301807,10],[301802,15],[301804,15],[301701,8]]</v>
      </c>
      <c r="AC147" t="str">
        <f>"[["&amp;VLOOKUP($Q147,[2]材料辅助表!$H$27:$Q$35,10,FALSE)&amp;","&amp;[2]材料辅助表!L$46&amp;"],["&amp;VLOOKUP($N147,[2]材料辅助表!$H$27:$Q$35,10,FALSE)&amp;","&amp;[2]材料辅助表!I$46&amp;"],["&amp;VLOOKUP($O147,[2]材料辅助表!$H$27:$Q$35,10,FALSE)&amp;","&amp;[2]材料辅助表!J$46&amp;"],["&amp;VLOOKUP($P147,[2]材料辅助表!$H$27:$Q$35,9,FALSE)&amp;","&amp;[2]材料辅助表!K$46&amp;"]]"</f>
        <v>[[301907,12],[301902,18],[301904,18],[301801,10]]</v>
      </c>
      <c r="AD147" t="str">
        <f>"[["&amp;VLOOKUP($Q147,[2]材料辅助表!$H$27:$R$35,11,FALSE)&amp;","&amp;[2]材料辅助表!L$47&amp;"],["&amp;VLOOKUP($N147,[2]材料辅助表!$H$27:$R$35,11,FALSE)&amp;","&amp;[2]材料辅助表!I$47&amp;"],["&amp;VLOOKUP($O147,[2]材料辅助表!$H$27:$R$35,11,FALSE)&amp;","&amp;[2]材料辅助表!J$47&amp;"],["&amp;VLOOKUP($P147,[2]材料辅助表!$H$27:$R$35,10,FALSE)&amp;","&amp;[2]材料辅助表!K$47&amp;"]]"</f>
        <v>[[302007,15],[302002,25],[302004,25],[301901,12]]</v>
      </c>
      <c r="AE147" t="str">
        <f>"[["&amp;VLOOKUP($Q147,[2]材料辅助表!$H$27:$S$35,12,FALSE)&amp;","&amp;[2]材料辅助表!L$48&amp;"],["&amp;VLOOKUP($N147,[2]材料辅助表!$H$27:$S$35,12,FALSE)&amp;","&amp;[2]材料辅助表!I$48&amp;"],["&amp;VLOOKUP($O147,[2]材料辅助表!$H$27:$S$35,12,FALSE)&amp;","&amp;[2]材料辅助表!J$48&amp;"],["&amp;VLOOKUP($P147,[2]材料辅助表!$H$27:$S$35,11,FALSE)&amp;","&amp;[2]材料辅助表!K$48&amp;"]]"</f>
        <v>[[302107,18],[302102,30],[302104,30],[302001,15]]</v>
      </c>
      <c r="AF147" t="str">
        <f>"[["&amp;VLOOKUP($Q147,[2]材料辅助表!$H$27:$V$35,13,FALSE)&amp;","&amp;[2]材料辅助表!L$49&amp;"],["&amp;VLOOKUP($N147,[2]材料辅助表!$H$27:$V$35,13,FALSE)&amp;","&amp;[2]材料辅助表!I$49&amp;"],["&amp;VLOOKUP($O147,[2]材料辅助表!$H$27:$V$35,13,FALSE)&amp;","&amp;[2]材料辅助表!J$49&amp;"],["&amp;VLOOKUP($P147,[2]材料辅助表!$H$27:$V$35,12,FALSE)&amp;","&amp;[2]材料辅助表!K$49&amp;"]]"</f>
        <v>[[302207,21],[302202,35],[302204,35],[302101,18]]</v>
      </c>
      <c r="AG147" t="str">
        <f>"[["&amp;VLOOKUP($Q147,[2]材料辅助表!$H$27:$V$35,14,FALSE)&amp;","&amp;[2]材料辅助表!L$50&amp;"],["&amp;VLOOKUP($N147,[2]材料辅助表!$H$27:$V$35,14,FALSE)&amp;","&amp;[2]材料辅助表!I$50&amp;"],["&amp;VLOOKUP($O147,[2]材料辅助表!$H$27:$V$35,14,FALSE)&amp;","&amp;[2]材料辅助表!J$50&amp;"],["&amp;VLOOKUP($P147,[2]材料辅助表!$H$27:$V$35,13,FALSE)&amp;","&amp;[2]材料辅助表!K$50&amp;"]]"</f>
        <v>[[302307,24],[302302,40],[302304,40],[302201,25]]</v>
      </c>
      <c r="AH147" t="str">
        <f>"[["&amp;VLOOKUP($Q147,[2]材料辅助表!$H$27:$V$35,15,FALSE)&amp;","&amp;[2]材料辅助表!L$51&amp;"],["&amp;VLOOKUP($N147,[2]材料辅助表!$H$27:$V$35,15,FALSE)&amp;","&amp;[2]材料辅助表!I$51&amp;"],["&amp;VLOOKUP($O147,[2]材料辅助表!$H$27:$V$35,15,FALSE)&amp;","&amp;[2]材料辅助表!J$51&amp;"],["&amp;VLOOKUP($P147,[2]材料辅助表!$H$27:$V$35,14,FALSE)&amp;","&amp;[2]材料辅助表!K$51&amp;"]]"</f>
        <v>[[302407,27],[302402,45],[302404,45],[302301,30]]</v>
      </c>
      <c r="AI147" s="202" t="s">
        <v>15796</v>
      </c>
      <c r="AJ147" s="263" t="s">
        <v>11979</v>
      </c>
      <c r="AK147" s="263" t="s">
        <v>11979</v>
      </c>
      <c r="AL147" s="263" t="s">
        <v>11979</v>
      </c>
    </row>
    <row r="148" spans="1:38" ht="15" thickBot="1">
      <c r="A148">
        <v>5053</v>
      </c>
      <c r="B148" s="277" t="s">
        <v>16122</v>
      </c>
      <c r="C148" s="55" t="s">
        <v>16118</v>
      </c>
      <c r="D148" t="str">
        <f t="shared" si="5"/>
        <v>e_5053</v>
      </c>
      <c r="E148" s="165" t="s">
        <v>16123</v>
      </c>
      <c r="F148" t="str">
        <f t="shared" si="6"/>
        <v>NAME_5053</v>
      </c>
      <c r="G148" t="s">
        <v>11978</v>
      </c>
      <c r="H148">
        <v>3</v>
      </c>
      <c r="I148">
        <f>VLOOKUP(C148,'[2]怪兽属性表（不能直接调整）'!$A$2:$E$37,VLOOKUP([2]equipment!G148,[2]材料辅助表!$I$13:$K$16,3,FALSE),FALSE)</f>
        <v>17.489999999999998</v>
      </c>
      <c r="J148" t="str">
        <f>"["&amp;I148*[2]材料辅助表!$S$5&amp;","&amp;I148*[2]材料辅助表!$S$6&amp;","&amp;I148*[2]材料辅助表!$S$7&amp;","&amp;I148*[2]材料辅助表!$S$8&amp;","&amp;I148*[2]材料辅助表!$S$9&amp;","&amp;I148*[2]材料辅助表!$S$10&amp;","&amp;I148*[2]材料辅助表!$S$11&amp;","&amp;I148*[2]材料辅助表!$S$12&amp;","&amp;I148*[2]材料辅助表!$S$13&amp;","&amp;I148*[2]材料辅助表!$S$14&amp;","&amp;I148*[2]材料辅助表!$S$15&amp;","&amp;I148*[2]材料辅助表!$S$16&amp;","&amp;I148*[2]材料辅助表!$S$17&amp;","&amp;I148*[2]材料辅助表!$S$18&amp;","&amp;I148*[2]材料辅助表!$S$19&amp;"]"</f>
        <v>[5.247,6.1215,6.996,7.8705,8.745,9.6195,10.494,11.3685,12.243,13.1175,13.992,14.8665,15.741,16.6155,17.49]</v>
      </c>
      <c r="K148">
        <v>7</v>
      </c>
      <c r="L148">
        <f>VLOOKUP(C148,'[2]怪兽属性表（不能直接调整）'!$A$2:$E$37,4,FALSE)</f>
        <v>1.9</v>
      </c>
      <c r="M148" t="str">
        <f>"["&amp;L148*[2]材料辅助表!$U$5&amp;","&amp;L148*[2]材料辅助表!$U$6&amp;","&amp;L148*[2]材料辅助表!$U$7&amp;","&amp;L148*[2]材料辅助表!$U$8&amp;","&amp;L148*[2]材料辅助表!$U$9&amp;","&amp;L148*[2]材料辅助表!$U$10&amp;","&amp;L148*[2]材料辅助表!$U$11&amp;","&amp;L148*[2]材料辅助表!$U$12&amp;","&amp;L148*[2]材料辅助表!$U$13&amp;","&amp;L148*[2]材料辅助表!$U$14&amp;","&amp;L148*[2]材料辅助表!$U$15&amp;","&amp;L148*[2]材料辅助表!$U$16&amp;","&amp;L148*[2]材料辅助表!$U$17&amp;","&amp;L148*[2]材料辅助表!$U$18&amp;","&amp;L148*[2]材料辅助表!$U$19&amp;"]"</f>
        <v>[0.285,0.3325,0.38,0.4275,0.475,0.5225,0.57,0.6175,0.665,0.7125,0.76,0.8075,0.855,0.9025,0.95]</v>
      </c>
      <c r="N148" s="264">
        <v>3</v>
      </c>
      <c r="O148" s="202">
        <v>1</v>
      </c>
      <c r="P148" s="265">
        <v>2</v>
      </c>
      <c r="Q148" t="s">
        <v>15792</v>
      </c>
      <c r="R148" t="str">
        <f>"["&amp;VLOOKUP(AJ148,[2]特殊属性调整!$B$18:$D$25,3,FALSE)&amp;","&amp;VLOOKUP(AJ148,[2]特殊属性调整!$B$18:$D$25,2,FALSE)&amp;"]"</f>
        <v>[2,3]</v>
      </c>
      <c r="S148" t="str">
        <f>"["&amp;VLOOKUP(AK148,[2]特殊属性调整!$B$18:$D$25,3,FALSE)&amp;","&amp;VLOOKUP(AK148,[2]特殊属性调整!$B$18:$D$25,2,FALSE)*1.5&amp;"]"</f>
        <v>[2,4.5]</v>
      </c>
      <c r="T148" t="str">
        <f>"["&amp;VLOOKUP(AL148,[2]特殊属性调整!$B$18:$D$25,3,FALSE)&amp;","&amp;VLOOKUP(AL148,[2]特殊属性调整!$B$18:$D$25,2,FALSE)*2&amp;"]"</f>
        <v>[2,6]</v>
      </c>
      <c r="U148" t="str">
        <f>"[["&amp;VLOOKUP($N148,[2]材料辅助表!$H$27:$L$35,2,FALSE)&amp;","&amp;[2]材料辅助表!I$38&amp;"]]"</f>
        <v>[[301103,1]]</v>
      </c>
      <c r="V148" t="str">
        <f>"[["&amp;VLOOKUP($N148,[2]材料辅助表!$H$27:$L$35,3,FALSE)&amp;","&amp;[2]材料辅助表!I$39&amp;"]]"</f>
        <v>[[301203,3]]</v>
      </c>
      <c r="W148" t="str">
        <f>"[["&amp;VLOOKUP($Q148,[2]材料辅助表!$H$27:$L$35,4,FALSE)&amp;","&amp;[2]材料辅助表!L$40&amp;"],["&amp;VLOOKUP($N148,[2]材料辅助表!$H$27:$L$35,4,FALSE)&amp;","&amp;[2]材料辅助表!I$40&amp;"]]"</f>
        <v>[[301307,1],[301303,5]]</v>
      </c>
      <c r="X148" t="str">
        <f>"[["&amp;VLOOKUP($Q148,[2]材料辅助表!$H$27:$L$35,5,FALSE)&amp;","&amp;[2]材料辅助表!L$41&amp;"],["&amp;VLOOKUP($N148,[2]材料辅助表!$H$27:$L$35,5,FALSE)&amp;","&amp;[2]材料辅助表!I$41&amp;"]]"</f>
        <v>[[301407,2],[301403,8]]</v>
      </c>
      <c r="Y148" t="str">
        <f>"[["&amp;VLOOKUP($Q148,[2]材料辅助表!$H$27:$M$35,6,FALSE)&amp;","&amp;[2]材料辅助表!L$42&amp;"],["&amp;VLOOKUP($N148,[2]材料辅助表!$H$27:$M$35,6,FALSE)&amp;","&amp;[2]材料辅助表!I$42&amp;"],["&amp;VLOOKUP($O148,[2]材料辅助表!$H$27:$M$35,5,FALSE)&amp;","&amp;[2]材料辅助表!J$42&amp;"]]"</f>
        <v>[[301507,3],[301503,10],[301401,3]]</v>
      </c>
      <c r="Z148" t="str">
        <f>"[["&amp;VLOOKUP($Q148,[2]材料辅助表!$H$27:$N$35,7,FALSE)&amp;","&amp;[2]材料辅助表!L$43&amp;"],["&amp;VLOOKUP($N148,[2]材料辅助表!$H$27:$N$35,7,FALSE)&amp;","&amp;[2]材料辅助表!I$43&amp;"],["&amp;VLOOKUP($O148,[2]材料辅助表!$H$27:$N$35,6,FALSE)&amp;","&amp;[2]材料辅助表!J$43&amp;"]]"</f>
        <v>[[301607,5],[301603,15],[301501,5]]</v>
      </c>
      <c r="AA148" t="str">
        <f>"[["&amp;VLOOKUP($Q148,[2]材料辅助表!$H$27:$O$35,8,FALSE)&amp;","&amp;[2]材料辅助表!L$44&amp;"],["&amp;VLOOKUP($N148,[2]材料辅助表!$H$27:$O$35,8,FALSE)&amp;","&amp;[2]材料辅助表!I$44&amp;"],["&amp;VLOOKUP($O148,[2]材料辅助表!$H$27:$O$35,8,FALSE)&amp;","&amp;[2]材料辅助表!J$44&amp;"],["&amp;VLOOKUP($P148,[2]材料辅助表!$H$27:$P$35,7,FALSE)&amp;","&amp;[2]材料辅助表!K$44&amp;"]]"</f>
        <v>[[301707,8],[301703,10],[301701,10],[301602,5]]</v>
      </c>
      <c r="AB148" t="str">
        <f>"[["&amp;VLOOKUP($Q148,[2]材料辅助表!$H$27:$P$35,9,FALSE)&amp;","&amp;[2]材料辅助表!L$45&amp;"],["&amp;VLOOKUP($N148,[2]材料辅助表!$H$27:$P$35,9,FALSE)&amp;","&amp;[2]材料辅助表!I$45&amp;"],["&amp;VLOOKUP($O148,[2]材料辅助表!$H$27:$P$35,9,FALSE)&amp;","&amp;[2]材料辅助表!J$45&amp;"],["&amp;VLOOKUP($P148,[2]材料辅助表!$H$27:$P$35,8,FALSE)&amp;","&amp;[2]材料辅助表!K$45&amp;"]]"</f>
        <v>[[301807,10],[301803,15],[301801,15],[301702,8]]</v>
      </c>
      <c r="AC148" t="str">
        <f>"[["&amp;VLOOKUP($Q148,[2]材料辅助表!$H$27:$Q$35,10,FALSE)&amp;","&amp;[2]材料辅助表!L$46&amp;"],["&amp;VLOOKUP($N148,[2]材料辅助表!$H$27:$Q$35,10,FALSE)&amp;","&amp;[2]材料辅助表!I$46&amp;"],["&amp;VLOOKUP($O148,[2]材料辅助表!$H$27:$Q$35,10,FALSE)&amp;","&amp;[2]材料辅助表!J$46&amp;"],["&amp;VLOOKUP($P148,[2]材料辅助表!$H$27:$Q$35,9,FALSE)&amp;","&amp;[2]材料辅助表!K$46&amp;"]]"</f>
        <v>[[301907,12],[301903,18],[301901,18],[301802,10]]</v>
      </c>
      <c r="AD148" t="str">
        <f>"[["&amp;VLOOKUP($Q148,[2]材料辅助表!$H$27:$R$35,11,FALSE)&amp;","&amp;[2]材料辅助表!L$47&amp;"],["&amp;VLOOKUP($N148,[2]材料辅助表!$H$27:$R$35,11,FALSE)&amp;","&amp;[2]材料辅助表!I$47&amp;"],["&amp;VLOOKUP($O148,[2]材料辅助表!$H$27:$R$35,11,FALSE)&amp;","&amp;[2]材料辅助表!J$47&amp;"],["&amp;VLOOKUP($P148,[2]材料辅助表!$H$27:$R$35,10,FALSE)&amp;","&amp;[2]材料辅助表!K$47&amp;"]]"</f>
        <v>[[302007,15],[302003,25],[302001,25],[301902,12]]</v>
      </c>
      <c r="AE148" t="str">
        <f>"[["&amp;VLOOKUP($Q148,[2]材料辅助表!$H$27:$S$35,12,FALSE)&amp;","&amp;[2]材料辅助表!L$48&amp;"],["&amp;VLOOKUP($N148,[2]材料辅助表!$H$27:$S$35,12,FALSE)&amp;","&amp;[2]材料辅助表!I$48&amp;"],["&amp;VLOOKUP($O148,[2]材料辅助表!$H$27:$S$35,12,FALSE)&amp;","&amp;[2]材料辅助表!J$48&amp;"],["&amp;VLOOKUP($P148,[2]材料辅助表!$H$27:$S$35,11,FALSE)&amp;","&amp;[2]材料辅助表!K$48&amp;"]]"</f>
        <v>[[302107,18],[302103,30],[302101,30],[302002,15]]</v>
      </c>
      <c r="AF148" t="str">
        <f>"[["&amp;VLOOKUP($Q148,[2]材料辅助表!$H$27:$V$35,13,FALSE)&amp;","&amp;[2]材料辅助表!L$49&amp;"],["&amp;VLOOKUP($N148,[2]材料辅助表!$H$27:$V$35,13,FALSE)&amp;","&amp;[2]材料辅助表!I$49&amp;"],["&amp;VLOOKUP($O148,[2]材料辅助表!$H$27:$V$35,13,FALSE)&amp;","&amp;[2]材料辅助表!J$49&amp;"],["&amp;VLOOKUP($P148,[2]材料辅助表!$H$27:$V$35,12,FALSE)&amp;","&amp;[2]材料辅助表!K$49&amp;"]]"</f>
        <v>[[302207,21],[302203,35],[302201,35],[302102,18]]</v>
      </c>
      <c r="AG148" t="str">
        <f>"[["&amp;VLOOKUP($Q148,[2]材料辅助表!$H$27:$V$35,14,FALSE)&amp;","&amp;[2]材料辅助表!L$50&amp;"],["&amp;VLOOKUP($N148,[2]材料辅助表!$H$27:$V$35,14,FALSE)&amp;","&amp;[2]材料辅助表!I$50&amp;"],["&amp;VLOOKUP($O148,[2]材料辅助表!$H$27:$V$35,14,FALSE)&amp;","&amp;[2]材料辅助表!J$50&amp;"],["&amp;VLOOKUP($P148,[2]材料辅助表!$H$27:$V$35,13,FALSE)&amp;","&amp;[2]材料辅助表!K$50&amp;"]]"</f>
        <v>[[302307,24],[302303,40],[302301,40],[302202,25]]</v>
      </c>
      <c r="AH148" t="str">
        <f>"[["&amp;VLOOKUP($Q148,[2]材料辅助表!$H$27:$V$35,15,FALSE)&amp;","&amp;[2]材料辅助表!L$51&amp;"],["&amp;VLOOKUP($N148,[2]材料辅助表!$H$27:$V$35,15,FALSE)&amp;","&amp;[2]材料辅助表!I$51&amp;"],["&amp;VLOOKUP($O148,[2]材料辅助表!$H$27:$V$35,15,FALSE)&amp;","&amp;[2]材料辅助表!J$51&amp;"],["&amp;VLOOKUP($P148,[2]材料辅助表!$H$27:$V$35,14,FALSE)&amp;","&amp;[2]材料辅助表!K$51&amp;"]]"</f>
        <v>[[302407,27],[302403,45],[302401,45],[302302,30]]</v>
      </c>
      <c r="AI148" s="202" t="s">
        <v>15799</v>
      </c>
      <c r="AJ148" s="263" t="s">
        <v>11978</v>
      </c>
      <c r="AK148" s="263" t="s">
        <v>11978</v>
      </c>
      <c r="AL148" s="263" t="s">
        <v>11978</v>
      </c>
    </row>
    <row r="149" spans="1:38" ht="15" thickBot="1">
      <c r="A149">
        <v>5054</v>
      </c>
      <c r="B149" s="277" t="s">
        <v>16124</v>
      </c>
      <c r="C149" s="55" t="s">
        <v>16118</v>
      </c>
      <c r="D149" t="str">
        <f t="shared" si="5"/>
        <v>e_5054</v>
      </c>
      <c r="E149" t="s">
        <v>16125</v>
      </c>
      <c r="F149" t="str">
        <f t="shared" si="6"/>
        <v>NAME_5054</v>
      </c>
      <c r="G149" t="s">
        <v>11979</v>
      </c>
      <c r="H149">
        <v>6</v>
      </c>
      <c r="I149">
        <f>VLOOKUP(C149,'[2]怪兽属性表（不能直接调整）'!$A$2:$E$37,VLOOKUP([2]equipment!G149,[2]材料辅助表!$I$13:$K$16,3,FALSE),FALSE)</f>
        <v>185</v>
      </c>
      <c r="J149" t="str">
        <f>"["&amp;I149*[2]材料辅助表!$S$5&amp;","&amp;I149*[2]材料辅助表!$S$6&amp;","&amp;I149*[2]材料辅助表!$S$7&amp;","&amp;I149*[2]材料辅助表!$S$8&amp;","&amp;I149*[2]材料辅助表!$S$9&amp;","&amp;I149*[2]材料辅助表!$S$10&amp;","&amp;I149*[2]材料辅助表!$S$11&amp;","&amp;I149*[2]材料辅助表!$S$12&amp;","&amp;I149*[2]材料辅助表!$S$13&amp;","&amp;I149*[2]材料辅助表!$S$14&amp;","&amp;I149*[2]材料辅助表!$S$15&amp;","&amp;I149*[2]材料辅助表!$S$16&amp;","&amp;I149*[2]材料辅助表!$S$17&amp;","&amp;I149*[2]材料辅助表!$S$18&amp;","&amp;I149*[2]材料辅助表!$S$19&amp;"]"</f>
        <v>[55.5,64.75,74,83.25,92.5,101.75,111,120.25,129.5,138.75,148,157.25,166.5,175.75,185]</v>
      </c>
      <c r="K149">
        <v>7</v>
      </c>
      <c r="L149">
        <f>VLOOKUP(C149,'[2]怪兽属性表（不能直接调整）'!$A$2:$E$37,4,FALSE)</f>
        <v>1.9</v>
      </c>
      <c r="M149" t="str">
        <f>"["&amp;L149*[2]材料辅助表!$U$5&amp;","&amp;L149*[2]材料辅助表!$U$6&amp;","&amp;L149*[2]材料辅助表!$U$7&amp;","&amp;L149*[2]材料辅助表!$U$8&amp;","&amp;L149*[2]材料辅助表!$U$9&amp;","&amp;L149*[2]材料辅助表!$U$10&amp;","&amp;L149*[2]材料辅助表!$U$11&amp;","&amp;L149*[2]材料辅助表!$U$12&amp;","&amp;L149*[2]材料辅助表!$U$13&amp;","&amp;L149*[2]材料辅助表!$U$14&amp;","&amp;L149*[2]材料辅助表!$U$15&amp;","&amp;L149*[2]材料辅助表!$U$16&amp;","&amp;L149*[2]材料辅助表!$U$17&amp;","&amp;L149*[2]材料辅助表!$U$18&amp;","&amp;L149*[2]材料辅助表!$U$19&amp;"]"</f>
        <v>[0.285,0.3325,0.38,0.4275,0.475,0.5225,0.57,0.6175,0.665,0.7125,0.76,0.8075,0.855,0.9025,0.95]</v>
      </c>
      <c r="N149" s="266">
        <v>5</v>
      </c>
      <c r="O149" s="267">
        <v>3</v>
      </c>
      <c r="P149" s="268">
        <v>4</v>
      </c>
      <c r="Q149" t="s">
        <v>15792</v>
      </c>
      <c r="R149" t="str">
        <f>"["&amp;VLOOKUP(AJ149,[2]特殊属性调整!$B$18:$D$25,3,FALSE)&amp;","&amp;VLOOKUP(AJ149,[2]特殊属性调整!$B$18:$D$25,2,FALSE)&amp;"]"</f>
        <v>[5,3]</v>
      </c>
      <c r="S149" t="str">
        <f>"["&amp;VLOOKUP(AK149,[2]特殊属性调整!$B$18:$D$25,3,FALSE)&amp;","&amp;VLOOKUP(AK149,[2]特殊属性调整!$B$18:$D$25,2,FALSE)*1.5&amp;"]"</f>
        <v>[5,4.5]</v>
      </c>
      <c r="T149" t="str">
        <f>"["&amp;VLOOKUP(AL149,[2]特殊属性调整!$B$18:$D$25,3,FALSE)&amp;","&amp;VLOOKUP(AL149,[2]特殊属性调整!$B$18:$D$25,2,FALSE)*2&amp;"]"</f>
        <v>[5,6]</v>
      </c>
      <c r="U149" t="str">
        <f>"[["&amp;VLOOKUP($N149,[2]材料辅助表!$H$27:$L$35,2,FALSE)&amp;","&amp;[2]材料辅助表!I$38&amp;"]]"</f>
        <v>[[301105,1]]</v>
      </c>
      <c r="V149" t="str">
        <f>"[["&amp;VLOOKUP($N149,[2]材料辅助表!$H$27:$L$35,3,FALSE)&amp;","&amp;[2]材料辅助表!I$39&amp;"]]"</f>
        <v>[[301205,3]]</v>
      </c>
      <c r="W149" t="str">
        <f>"[["&amp;VLOOKUP($Q149,[2]材料辅助表!$H$27:$L$35,4,FALSE)&amp;","&amp;[2]材料辅助表!L$40&amp;"],["&amp;VLOOKUP($N149,[2]材料辅助表!$H$27:$L$35,4,FALSE)&amp;","&amp;[2]材料辅助表!I$40&amp;"]]"</f>
        <v>[[301307,1],[301305,5]]</v>
      </c>
      <c r="X149" t="str">
        <f>"[["&amp;VLOOKUP($Q149,[2]材料辅助表!$H$27:$L$35,5,FALSE)&amp;","&amp;[2]材料辅助表!L$41&amp;"],["&amp;VLOOKUP($N149,[2]材料辅助表!$H$27:$L$35,5,FALSE)&amp;","&amp;[2]材料辅助表!I$41&amp;"]]"</f>
        <v>[[301407,2],[301405,8]]</v>
      </c>
      <c r="Y149" t="str">
        <f>"[["&amp;VLOOKUP($Q149,[2]材料辅助表!$H$27:$M$35,6,FALSE)&amp;","&amp;[2]材料辅助表!L$42&amp;"],["&amp;VLOOKUP($N149,[2]材料辅助表!$H$27:$M$35,6,FALSE)&amp;","&amp;[2]材料辅助表!I$42&amp;"],["&amp;VLOOKUP($O149,[2]材料辅助表!$H$27:$M$35,5,FALSE)&amp;","&amp;[2]材料辅助表!J$42&amp;"]]"</f>
        <v>[[301507,3],[301505,10],[301403,3]]</v>
      </c>
      <c r="Z149" t="str">
        <f>"[["&amp;VLOOKUP($Q149,[2]材料辅助表!$H$27:$N$35,7,FALSE)&amp;","&amp;[2]材料辅助表!L$43&amp;"],["&amp;VLOOKUP($N149,[2]材料辅助表!$H$27:$N$35,7,FALSE)&amp;","&amp;[2]材料辅助表!I$43&amp;"],["&amp;VLOOKUP($O149,[2]材料辅助表!$H$27:$N$35,6,FALSE)&amp;","&amp;[2]材料辅助表!J$43&amp;"]]"</f>
        <v>[[301607,5],[301605,15],[301503,5]]</v>
      </c>
      <c r="AA149" t="str">
        <f>"[["&amp;VLOOKUP($Q149,[2]材料辅助表!$H$27:$O$35,8,FALSE)&amp;","&amp;[2]材料辅助表!L$44&amp;"],["&amp;VLOOKUP($N149,[2]材料辅助表!$H$27:$O$35,8,FALSE)&amp;","&amp;[2]材料辅助表!I$44&amp;"],["&amp;VLOOKUP($O149,[2]材料辅助表!$H$27:$O$35,8,FALSE)&amp;","&amp;[2]材料辅助表!J$44&amp;"],["&amp;VLOOKUP($P149,[2]材料辅助表!$H$27:$P$35,7,FALSE)&amp;","&amp;[2]材料辅助表!K$44&amp;"]]"</f>
        <v>[[301707,8],[301705,10],[301703,10],[301604,5]]</v>
      </c>
      <c r="AB149" t="str">
        <f>"[["&amp;VLOOKUP($Q149,[2]材料辅助表!$H$27:$P$35,9,FALSE)&amp;","&amp;[2]材料辅助表!L$45&amp;"],["&amp;VLOOKUP($N149,[2]材料辅助表!$H$27:$P$35,9,FALSE)&amp;","&amp;[2]材料辅助表!I$45&amp;"],["&amp;VLOOKUP($O149,[2]材料辅助表!$H$27:$P$35,9,FALSE)&amp;","&amp;[2]材料辅助表!J$45&amp;"],["&amp;VLOOKUP($P149,[2]材料辅助表!$H$27:$P$35,8,FALSE)&amp;","&amp;[2]材料辅助表!K$45&amp;"]]"</f>
        <v>[[301807,10],[301805,15],[301803,15],[301704,8]]</v>
      </c>
      <c r="AC149" t="str">
        <f>"[["&amp;VLOOKUP($Q149,[2]材料辅助表!$H$27:$Q$35,10,FALSE)&amp;","&amp;[2]材料辅助表!L$46&amp;"],["&amp;VLOOKUP($N149,[2]材料辅助表!$H$27:$Q$35,10,FALSE)&amp;","&amp;[2]材料辅助表!I$46&amp;"],["&amp;VLOOKUP($O149,[2]材料辅助表!$H$27:$Q$35,10,FALSE)&amp;","&amp;[2]材料辅助表!J$46&amp;"],["&amp;VLOOKUP($P149,[2]材料辅助表!$H$27:$Q$35,9,FALSE)&amp;","&amp;[2]材料辅助表!K$46&amp;"]]"</f>
        <v>[[301907,12],[301905,18],[301903,18],[301804,10]]</v>
      </c>
      <c r="AD149" t="str">
        <f>"[["&amp;VLOOKUP($Q149,[2]材料辅助表!$H$27:$R$35,11,FALSE)&amp;","&amp;[2]材料辅助表!L$47&amp;"],["&amp;VLOOKUP($N149,[2]材料辅助表!$H$27:$R$35,11,FALSE)&amp;","&amp;[2]材料辅助表!I$47&amp;"],["&amp;VLOOKUP($O149,[2]材料辅助表!$H$27:$R$35,11,FALSE)&amp;","&amp;[2]材料辅助表!J$47&amp;"],["&amp;VLOOKUP($P149,[2]材料辅助表!$H$27:$R$35,10,FALSE)&amp;","&amp;[2]材料辅助表!K$47&amp;"]]"</f>
        <v>[[302007,15],[302005,25],[302003,25],[301904,12]]</v>
      </c>
      <c r="AE149" t="str">
        <f>"[["&amp;VLOOKUP($Q149,[2]材料辅助表!$H$27:$S$35,12,FALSE)&amp;","&amp;[2]材料辅助表!L$48&amp;"],["&amp;VLOOKUP($N149,[2]材料辅助表!$H$27:$S$35,12,FALSE)&amp;","&amp;[2]材料辅助表!I$48&amp;"],["&amp;VLOOKUP($O149,[2]材料辅助表!$H$27:$S$35,12,FALSE)&amp;","&amp;[2]材料辅助表!J$48&amp;"],["&amp;VLOOKUP($P149,[2]材料辅助表!$H$27:$S$35,11,FALSE)&amp;","&amp;[2]材料辅助表!K$48&amp;"]]"</f>
        <v>[[302107,18],[302105,30],[302103,30],[302004,15]]</v>
      </c>
      <c r="AF149" t="str">
        <f>"[["&amp;VLOOKUP($Q149,[2]材料辅助表!$H$27:$V$35,13,FALSE)&amp;","&amp;[2]材料辅助表!L$49&amp;"],["&amp;VLOOKUP($N149,[2]材料辅助表!$H$27:$V$35,13,FALSE)&amp;","&amp;[2]材料辅助表!I$49&amp;"],["&amp;VLOOKUP($O149,[2]材料辅助表!$H$27:$V$35,13,FALSE)&amp;","&amp;[2]材料辅助表!J$49&amp;"],["&amp;VLOOKUP($P149,[2]材料辅助表!$H$27:$V$35,12,FALSE)&amp;","&amp;[2]材料辅助表!K$49&amp;"]]"</f>
        <v>[[302207,21],[302205,35],[302203,35],[302104,18]]</v>
      </c>
      <c r="AG149" t="str">
        <f>"[["&amp;VLOOKUP($Q149,[2]材料辅助表!$H$27:$V$35,14,FALSE)&amp;","&amp;[2]材料辅助表!L$50&amp;"],["&amp;VLOOKUP($N149,[2]材料辅助表!$H$27:$V$35,14,FALSE)&amp;","&amp;[2]材料辅助表!I$50&amp;"],["&amp;VLOOKUP($O149,[2]材料辅助表!$H$27:$V$35,14,FALSE)&amp;","&amp;[2]材料辅助表!J$50&amp;"],["&amp;VLOOKUP($P149,[2]材料辅助表!$H$27:$V$35,13,FALSE)&amp;","&amp;[2]材料辅助表!K$50&amp;"]]"</f>
        <v>[[302307,24],[302305,40],[302303,40],[302204,25]]</v>
      </c>
      <c r="AH149" t="str">
        <f>"[["&amp;VLOOKUP($Q149,[2]材料辅助表!$H$27:$V$35,15,FALSE)&amp;","&amp;[2]材料辅助表!L$51&amp;"],["&amp;VLOOKUP($N149,[2]材料辅助表!$H$27:$V$35,15,FALSE)&amp;","&amp;[2]材料辅助表!I$51&amp;"],["&amp;VLOOKUP($O149,[2]材料辅助表!$H$27:$V$35,15,FALSE)&amp;","&amp;[2]材料辅助表!J$51&amp;"],["&amp;VLOOKUP($P149,[2]材料辅助表!$H$27:$V$35,14,FALSE)&amp;","&amp;[2]材料辅助表!K$51&amp;"]]"</f>
        <v>[[302407,27],[302405,45],[302403,45],[302304,30]]</v>
      </c>
      <c r="AI149" s="269" t="s">
        <v>15802</v>
      </c>
      <c r="AJ149" s="263" t="s">
        <v>11979</v>
      </c>
      <c r="AK149" s="263" t="s">
        <v>11979</v>
      </c>
      <c r="AL149" s="263" t="s">
        <v>11979</v>
      </c>
    </row>
    <row r="150" spans="1:38" ht="15" thickBot="1">
      <c r="A150">
        <v>5061</v>
      </c>
      <c r="B150" s="277" t="s">
        <v>16126</v>
      </c>
      <c r="C150" s="55" t="s">
        <v>16127</v>
      </c>
      <c r="D150" t="str">
        <f t="shared" si="5"/>
        <v>e_5061</v>
      </c>
      <c r="E150" t="s">
        <v>16128</v>
      </c>
      <c r="F150" t="str">
        <f t="shared" si="6"/>
        <v>NAME_5061</v>
      </c>
      <c r="G150" t="s">
        <v>11978</v>
      </c>
      <c r="H150">
        <v>3</v>
      </c>
      <c r="I150">
        <f>VLOOKUP(C150,'[2]怪兽属性表（不能直接调整）'!$A$2:$E$37,VLOOKUP([2]equipment!G150,[2]材料辅助表!$I$13:$K$16,3,FALSE),FALSE)</f>
        <v>22.54</v>
      </c>
      <c r="J150" t="str">
        <f>"["&amp;I150*[2]材料辅助表!$S$5&amp;","&amp;I150*[2]材料辅助表!$S$6&amp;","&amp;I150*[2]材料辅助表!$S$7&amp;","&amp;I150*[2]材料辅助表!$S$8&amp;","&amp;I150*[2]材料辅助表!$S$9&amp;","&amp;I150*[2]材料辅助表!$S$10&amp;","&amp;I150*[2]材料辅助表!$S$11&amp;","&amp;I150*[2]材料辅助表!$S$12&amp;","&amp;I150*[2]材料辅助表!$S$13&amp;","&amp;I150*[2]材料辅助表!$S$14&amp;","&amp;I150*[2]材料辅助表!$S$15&amp;","&amp;I150*[2]材料辅助表!$S$16&amp;","&amp;I150*[2]材料辅助表!$S$17&amp;","&amp;I150*[2]材料辅助表!$S$18&amp;","&amp;I150*[2]材料辅助表!$S$19&amp;"]"</f>
        <v>[6.762,7.889,9.016,10.143,11.27,12.397,13.524,14.651,15.778,16.905,18.032,19.159,20.286,21.413,22.54]</v>
      </c>
      <c r="K150">
        <v>7</v>
      </c>
      <c r="L150">
        <f>VLOOKUP(C150,'[2]怪兽属性表（不能直接调整）'!$A$2:$E$37,4,FALSE)</f>
        <v>1.3</v>
      </c>
      <c r="M150" t="str">
        <f>"["&amp;L150*[2]材料辅助表!$U$5&amp;","&amp;L150*[2]材料辅助表!$U$6&amp;","&amp;L150*[2]材料辅助表!$U$7&amp;","&amp;L150*[2]材料辅助表!$U$8&amp;","&amp;L150*[2]材料辅助表!$U$9&amp;","&amp;L150*[2]材料辅助表!$U$10&amp;","&amp;L150*[2]材料辅助表!$U$11&amp;","&amp;L150*[2]材料辅助表!$U$12&amp;","&amp;L150*[2]材料辅助表!$U$13&amp;","&amp;L150*[2]材料辅助表!$U$14&amp;","&amp;L150*[2]材料辅助表!$U$15&amp;","&amp;L150*[2]材料辅助表!$U$16&amp;","&amp;L150*[2]材料辅助表!$U$17&amp;","&amp;L150*[2]材料辅助表!$U$18&amp;","&amp;L150*[2]材料辅助表!$U$19&amp;"]"</f>
        <v>[0.195,0.2275,0.26,0.2925,0.325,0.3575,0.39,0.4225,0.455,0.4875,0.52,0.5525,0.585,0.6175,0.65]</v>
      </c>
      <c r="N150" s="260">
        <v>1</v>
      </c>
      <c r="O150" s="261">
        <v>2</v>
      </c>
      <c r="P150" s="262">
        <v>4</v>
      </c>
      <c r="Q150" t="s">
        <v>15792</v>
      </c>
      <c r="R150" t="str">
        <f>"["&amp;VLOOKUP(AJ150,[2]特殊属性调整!$B$18:$D$25,3,FALSE)&amp;","&amp;VLOOKUP(AJ150,[2]特殊属性调整!$B$18:$D$25,2,FALSE)&amp;"]"</f>
        <v>[2,3]</v>
      </c>
      <c r="S150" t="str">
        <f>"["&amp;VLOOKUP(AK150,[2]特殊属性调整!$B$18:$D$25,3,FALSE)&amp;","&amp;VLOOKUP(AK150,[2]特殊属性调整!$B$18:$D$25,2,FALSE)*1.5&amp;"]"</f>
        <v>[2,4.5]</v>
      </c>
      <c r="T150" t="str">
        <f>"["&amp;VLOOKUP(AL150,[2]特殊属性调整!$B$18:$D$25,3,FALSE)&amp;","&amp;VLOOKUP(AL150,[2]特殊属性调整!$B$18:$D$25,2,FALSE)*2&amp;"]"</f>
        <v>[2,6]</v>
      </c>
      <c r="U150" t="str">
        <f>"[["&amp;VLOOKUP($N150,[2]材料辅助表!$H$27:$L$35,2,FALSE)&amp;","&amp;[2]材料辅助表!I$38&amp;"]]"</f>
        <v>[[301101,1]]</v>
      </c>
      <c r="V150" t="str">
        <f>"[["&amp;VLOOKUP($N150,[2]材料辅助表!$H$27:$L$35,3,FALSE)&amp;","&amp;[2]材料辅助表!I$39&amp;"]]"</f>
        <v>[[301201,3]]</v>
      </c>
      <c r="W150" t="str">
        <f>"[["&amp;VLOOKUP($Q150,[2]材料辅助表!$H$27:$L$35,4,FALSE)&amp;","&amp;[2]材料辅助表!L$40&amp;"],["&amp;VLOOKUP($N150,[2]材料辅助表!$H$27:$L$35,4,FALSE)&amp;","&amp;[2]材料辅助表!I$40&amp;"]]"</f>
        <v>[[301307,1],[301301,5]]</v>
      </c>
      <c r="X150" t="str">
        <f>"[["&amp;VLOOKUP($Q150,[2]材料辅助表!$H$27:$L$35,5,FALSE)&amp;","&amp;[2]材料辅助表!L$41&amp;"],["&amp;VLOOKUP($N150,[2]材料辅助表!$H$27:$L$35,5,FALSE)&amp;","&amp;[2]材料辅助表!I$41&amp;"]]"</f>
        <v>[[301407,2],[301401,8]]</v>
      </c>
      <c r="Y150" t="str">
        <f>"[["&amp;VLOOKUP($Q150,[2]材料辅助表!$H$27:$M$35,6,FALSE)&amp;","&amp;[2]材料辅助表!L$42&amp;"],["&amp;VLOOKUP($N150,[2]材料辅助表!$H$27:$M$35,6,FALSE)&amp;","&amp;[2]材料辅助表!I$42&amp;"],["&amp;VLOOKUP($O150,[2]材料辅助表!$H$27:$M$35,5,FALSE)&amp;","&amp;[2]材料辅助表!J$42&amp;"]]"</f>
        <v>[[301507,3],[301501,10],[301402,3]]</v>
      </c>
      <c r="Z150" t="str">
        <f>"[["&amp;VLOOKUP($Q150,[2]材料辅助表!$H$27:$N$35,7,FALSE)&amp;","&amp;[2]材料辅助表!L$43&amp;"],["&amp;VLOOKUP($N150,[2]材料辅助表!$H$27:$N$35,7,FALSE)&amp;","&amp;[2]材料辅助表!I$43&amp;"],["&amp;VLOOKUP($O150,[2]材料辅助表!$H$27:$N$35,6,FALSE)&amp;","&amp;[2]材料辅助表!J$43&amp;"]]"</f>
        <v>[[301607,5],[301601,15],[301502,5]]</v>
      </c>
      <c r="AA150" t="str">
        <f>"[["&amp;VLOOKUP($Q150,[2]材料辅助表!$H$27:$O$35,8,FALSE)&amp;","&amp;[2]材料辅助表!L$44&amp;"],["&amp;VLOOKUP($N150,[2]材料辅助表!$H$27:$O$35,8,FALSE)&amp;","&amp;[2]材料辅助表!I$44&amp;"],["&amp;VLOOKUP($O150,[2]材料辅助表!$H$27:$O$35,8,FALSE)&amp;","&amp;[2]材料辅助表!J$44&amp;"],["&amp;VLOOKUP($P150,[2]材料辅助表!$H$27:$P$35,7,FALSE)&amp;","&amp;[2]材料辅助表!K$44&amp;"]]"</f>
        <v>[[301707,8],[301701,10],[301702,10],[301604,5]]</v>
      </c>
      <c r="AB150" t="str">
        <f>"[["&amp;VLOOKUP($Q150,[2]材料辅助表!$H$27:$P$35,9,FALSE)&amp;","&amp;[2]材料辅助表!L$45&amp;"],["&amp;VLOOKUP($N150,[2]材料辅助表!$H$27:$P$35,9,FALSE)&amp;","&amp;[2]材料辅助表!I$45&amp;"],["&amp;VLOOKUP($O150,[2]材料辅助表!$H$27:$P$35,9,FALSE)&amp;","&amp;[2]材料辅助表!J$45&amp;"],["&amp;VLOOKUP($P150,[2]材料辅助表!$H$27:$P$35,8,FALSE)&amp;","&amp;[2]材料辅助表!K$45&amp;"]]"</f>
        <v>[[301807,10],[301801,15],[301802,15],[301704,8]]</v>
      </c>
      <c r="AC150" t="str">
        <f>"[["&amp;VLOOKUP($Q150,[2]材料辅助表!$H$27:$Q$35,10,FALSE)&amp;","&amp;[2]材料辅助表!L$46&amp;"],["&amp;VLOOKUP($N150,[2]材料辅助表!$H$27:$Q$35,10,FALSE)&amp;","&amp;[2]材料辅助表!I$46&amp;"],["&amp;VLOOKUP($O150,[2]材料辅助表!$H$27:$Q$35,10,FALSE)&amp;","&amp;[2]材料辅助表!J$46&amp;"],["&amp;VLOOKUP($P150,[2]材料辅助表!$H$27:$Q$35,9,FALSE)&amp;","&amp;[2]材料辅助表!K$46&amp;"]]"</f>
        <v>[[301907,12],[301901,18],[301902,18],[301804,10]]</v>
      </c>
      <c r="AD150" t="str">
        <f>"[["&amp;VLOOKUP($Q150,[2]材料辅助表!$H$27:$R$35,11,FALSE)&amp;","&amp;[2]材料辅助表!L$47&amp;"],["&amp;VLOOKUP($N150,[2]材料辅助表!$H$27:$R$35,11,FALSE)&amp;","&amp;[2]材料辅助表!I$47&amp;"],["&amp;VLOOKUP($O150,[2]材料辅助表!$H$27:$R$35,11,FALSE)&amp;","&amp;[2]材料辅助表!J$47&amp;"],["&amp;VLOOKUP($P150,[2]材料辅助表!$H$27:$R$35,10,FALSE)&amp;","&amp;[2]材料辅助表!K$47&amp;"]]"</f>
        <v>[[302007,15],[302001,25],[302002,25],[301904,12]]</v>
      </c>
      <c r="AE150" t="str">
        <f>"[["&amp;VLOOKUP($Q150,[2]材料辅助表!$H$27:$S$35,12,FALSE)&amp;","&amp;[2]材料辅助表!L$48&amp;"],["&amp;VLOOKUP($N150,[2]材料辅助表!$H$27:$S$35,12,FALSE)&amp;","&amp;[2]材料辅助表!I$48&amp;"],["&amp;VLOOKUP($O150,[2]材料辅助表!$H$27:$S$35,12,FALSE)&amp;","&amp;[2]材料辅助表!J$48&amp;"],["&amp;VLOOKUP($P150,[2]材料辅助表!$H$27:$S$35,11,FALSE)&amp;","&amp;[2]材料辅助表!K$48&amp;"]]"</f>
        <v>[[302107,18],[302101,30],[302102,30],[302004,15]]</v>
      </c>
      <c r="AF150" t="str">
        <f>"[["&amp;VLOOKUP($Q150,[2]材料辅助表!$H$27:$V$35,13,FALSE)&amp;","&amp;[2]材料辅助表!L$49&amp;"],["&amp;VLOOKUP($N150,[2]材料辅助表!$H$27:$V$35,13,FALSE)&amp;","&amp;[2]材料辅助表!I$49&amp;"],["&amp;VLOOKUP($O150,[2]材料辅助表!$H$27:$V$35,13,FALSE)&amp;","&amp;[2]材料辅助表!J$49&amp;"],["&amp;VLOOKUP($P150,[2]材料辅助表!$H$27:$V$35,12,FALSE)&amp;","&amp;[2]材料辅助表!K$49&amp;"]]"</f>
        <v>[[302207,21],[302201,35],[302202,35],[302104,18]]</v>
      </c>
      <c r="AG150" t="str">
        <f>"[["&amp;VLOOKUP($Q150,[2]材料辅助表!$H$27:$V$35,14,FALSE)&amp;","&amp;[2]材料辅助表!L$50&amp;"],["&amp;VLOOKUP($N150,[2]材料辅助表!$H$27:$V$35,14,FALSE)&amp;","&amp;[2]材料辅助表!I$50&amp;"],["&amp;VLOOKUP($O150,[2]材料辅助表!$H$27:$V$35,14,FALSE)&amp;","&amp;[2]材料辅助表!J$50&amp;"],["&amp;VLOOKUP($P150,[2]材料辅助表!$H$27:$V$35,13,FALSE)&amp;","&amp;[2]材料辅助表!K$50&amp;"]]"</f>
        <v>[[302307,24],[302301,40],[302302,40],[302204,25]]</v>
      </c>
      <c r="AH150" t="str">
        <f>"[["&amp;VLOOKUP($Q150,[2]材料辅助表!$H$27:$V$35,15,FALSE)&amp;","&amp;[2]材料辅助表!L$51&amp;"],["&amp;VLOOKUP($N150,[2]材料辅助表!$H$27:$V$35,15,FALSE)&amp;","&amp;[2]材料辅助表!I$51&amp;"],["&amp;VLOOKUP($O150,[2]材料辅助表!$H$27:$V$35,15,FALSE)&amp;","&amp;[2]材料辅助表!J$51&amp;"],["&amp;VLOOKUP($P150,[2]材料辅助表!$H$27:$V$35,14,FALSE)&amp;","&amp;[2]材料辅助表!K$51&amp;"]]"</f>
        <v>[[302407,27],[302401,45],[302402,45],[302304,30]]</v>
      </c>
      <c r="AI150" s="261" t="s">
        <v>15845</v>
      </c>
      <c r="AJ150" s="263" t="s">
        <v>11978</v>
      </c>
      <c r="AK150" s="263" t="s">
        <v>11978</v>
      </c>
      <c r="AL150" s="263" t="s">
        <v>11978</v>
      </c>
    </row>
    <row r="151" spans="1:38" ht="15" thickBot="1">
      <c r="A151">
        <v>5062</v>
      </c>
      <c r="B151" s="277" t="s">
        <v>16129</v>
      </c>
      <c r="C151" s="55" t="s">
        <v>16127</v>
      </c>
      <c r="D151" t="str">
        <f t="shared" si="5"/>
        <v>e_5062</v>
      </c>
      <c r="E151" t="s">
        <v>16130</v>
      </c>
      <c r="F151" t="str">
        <f t="shared" si="6"/>
        <v>NAME_5062</v>
      </c>
      <c r="G151" t="s">
        <v>11979</v>
      </c>
      <c r="H151">
        <v>6</v>
      </c>
      <c r="I151">
        <f>VLOOKUP(C151,'[2]怪兽属性表（不能直接调整）'!$A$2:$E$37,VLOOKUP([2]equipment!G151,[2]材料辅助表!$I$13:$K$16,3,FALSE),FALSE)</f>
        <v>144.6</v>
      </c>
      <c r="J151" t="str">
        <f>"["&amp;I151*[2]材料辅助表!$S$5&amp;","&amp;I151*[2]材料辅助表!$S$6&amp;","&amp;I151*[2]材料辅助表!$S$7&amp;","&amp;I151*[2]材料辅助表!$S$8&amp;","&amp;I151*[2]材料辅助表!$S$9&amp;","&amp;I151*[2]材料辅助表!$S$10&amp;","&amp;I151*[2]材料辅助表!$S$11&amp;","&amp;I151*[2]材料辅助表!$S$12&amp;","&amp;I151*[2]材料辅助表!$S$13&amp;","&amp;I151*[2]材料辅助表!$S$14&amp;","&amp;I151*[2]材料辅助表!$S$15&amp;","&amp;I151*[2]材料辅助表!$S$16&amp;","&amp;I151*[2]材料辅助表!$S$17&amp;","&amp;I151*[2]材料辅助表!$S$18&amp;","&amp;I151*[2]材料辅助表!$S$19&amp;"]"</f>
        <v>[43.38,50.61,57.84,65.07,72.3,79.53,86.76,93.99,101.22,108.45,115.68,122.91,130.14,137.37,144.6]</v>
      </c>
      <c r="K151">
        <v>7</v>
      </c>
      <c r="L151">
        <f>VLOOKUP(C151,'[2]怪兽属性表（不能直接调整）'!$A$2:$E$37,4,FALSE)</f>
        <v>1.3</v>
      </c>
      <c r="M151" t="str">
        <f>"["&amp;L151*[2]材料辅助表!$U$5&amp;","&amp;L151*[2]材料辅助表!$U$6&amp;","&amp;L151*[2]材料辅助表!$U$7&amp;","&amp;L151*[2]材料辅助表!$U$8&amp;","&amp;L151*[2]材料辅助表!$U$9&amp;","&amp;L151*[2]材料辅助表!$U$10&amp;","&amp;L151*[2]材料辅助表!$U$11&amp;","&amp;L151*[2]材料辅助表!$U$12&amp;","&amp;L151*[2]材料辅助表!$U$13&amp;","&amp;L151*[2]材料辅助表!$U$14&amp;","&amp;L151*[2]材料辅助表!$U$15&amp;","&amp;L151*[2]材料辅助表!$U$16&amp;","&amp;L151*[2]材料辅助表!$U$17&amp;","&amp;L151*[2]材料辅助表!$U$18&amp;","&amp;L151*[2]材料辅助表!$U$19&amp;"]"</f>
        <v>[0.195,0.2275,0.26,0.2925,0.325,0.3575,0.39,0.4225,0.455,0.4875,0.52,0.5525,0.585,0.6175,0.65]</v>
      </c>
      <c r="N151" s="264">
        <v>2</v>
      </c>
      <c r="O151" s="202">
        <v>1</v>
      </c>
      <c r="P151" s="265">
        <v>3</v>
      </c>
      <c r="Q151" t="s">
        <v>15792</v>
      </c>
      <c r="R151" t="str">
        <f>"["&amp;VLOOKUP(AJ151,[2]特殊属性调整!$B$18:$D$25,3,FALSE)&amp;","&amp;VLOOKUP(AJ151,[2]特殊属性调整!$B$18:$D$25,2,FALSE)&amp;"]"</f>
        <v>[5,3]</v>
      </c>
      <c r="S151" t="str">
        <f>"["&amp;VLOOKUP(AK151,[2]特殊属性调整!$B$18:$D$25,3,FALSE)&amp;","&amp;VLOOKUP(AK151,[2]特殊属性调整!$B$18:$D$25,2,FALSE)*1.5&amp;"]"</f>
        <v>[5,4.5]</v>
      </c>
      <c r="T151" t="str">
        <f>"["&amp;VLOOKUP(AL151,[2]特殊属性调整!$B$18:$D$25,3,FALSE)&amp;","&amp;VLOOKUP(AL151,[2]特殊属性调整!$B$18:$D$25,2,FALSE)*2&amp;"]"</f>
        <v>[5,6]</v>
      </c>
      <c r="U151" t="str">
        <f>"[["&amp;VLOOKUP($N151,[2]材料辅助表!$H$27:$L$35,2,FALSE)&amp;","&amp;[2]材料辅助表!I$38&amp;"]]"</f>
        <v>[[301102,1]]</v>
      </c>
      <c r="V151" t="str">
        <f>"[["&amp;VLOOKUP($N151,[2]材料辅助表!$H$27:$L$35,3,FALSE)&amp;","&amp;[2]材料辅助表!I$39&amp;"]]"</f>
        <v>[[301202,3]]</v>
      </c>
      <c r="W151" t="str">
        <f>"[["&amp;VLOOKUP($Q151,[2]材料辅助表!$H$27:$L$35,4,FALSE)&amp;","&amp;[2]材料辅助表!L$40&amp;"],["&amp;VLOOKUP($N151,[2]材料辅助表!$H$27:$L$35,4,FALSE)&amp;","&amp;[2]材料辅助表!I$40&amp;"]]"</f>
        <v>[[301307,1],[301302,5]]</v>
      </c>
      <c r="X151" t="str">
        <f>"[["&amp;VLOOKUP($Q151,[2]材料辅助表!$H$27:$L$35,5,FALSE)&amp;","&amp;[2]材料辅助表!L$41&amp;"],["&amp;VLOOKUP($N151,[2]材料辅助表!$H$27:$L$35,5,FALSE)&amp;","&amp;[2]材料辅助表!I$41&amp;"]]"</f>
        <v>[[301407,2],[301402,8]]</v>
      </c>
      <c r="Y151" t="str">
        <f>"[["&amp;VLOOKUP($Q151,[2]材料辅助表!$H$27:$M$35,6,FALSE)&amp;","&amp;[2]材料辅助表!L$42&amp;"],["&amp;VLOOKUP($N151,[2]材料辅助表!$H$27:$M$35,6,FALSE)&amp;","&amp;[2]材料辅助表!I$42&amp;"],["&amp;VLOOKUP($O151,[2]材料辅助表!$H$27:$M$35,5,FALSE)&amp;","&amp;[2]材料辅助表!J$42&amp;"]]"</f>
        <v>[[301507,3],[301502,10],[301401,3]]</v>
      </c>
      <c r="Z151" t="str">
        <f>"[["&amp;VLOOKUP($Q151,[2]材料辅助表!$H$27:$N$35,7,FALSE)&amp;","&amp;[2]材料辅助表!L$43&amp;"],["&amp;VLOOKUP($N151,[2]材料辅助表!$H$27:$N$35,7,FALSE)&amp;","&amp;[2]材料辅助表!I$43&amp;"],["&amp;VLOOKUP($O151,[2]材料辅助表!$H$27:$N$35,6,FALSE)&amp;","&amp;[2]材料辅助表!J$43&amp;"]]"</f>
        <v>[[301607,5],[301602,15],[301501,5]]</v>
      </c>
      <c r="AA151" t="str">
        <f>"[["&amp;VLOOKUP($Q151,[2]材料辅助表!$H$27:$O$35,8,FALSE)&amp;","&amp;[2]材料辅助表!L$44&amp;"],["&amp;VLOOKUP($N151,[2]材料辅助表!$H$27:$O$35,8,FALSE)&amp;","&amp;[2]材料辅助表!I$44&amp;"],["&amp;VLOOKUP($O151,[2]材料辅助表!$H$27:$O$35,8,FALSE)&amp;","&amp;[2]材料辅助表!J$44&amp;"],["&amp;VLOOKUP($P151,[2]材料辅助表!$H$27:$P$35,7,FALSE)&amp;","&amp;[2]材料辅助表!K$44&amp;"]]"</f>
        <v>[[301707,8],[301702,10],[301701,10],[301603,5]]</v>
      </c>
      <c r="AB151" t="str">
        <f>"[["&amp;VLOOKUP($Q151,[2]材料辅助表!$H$27:$P$35,9,FALSE)&amp;","&amp;[2]材料辅助表!L$45&amp;"],["&amp;VLOOKUP($N151,[2]材料辅助表!$H$27:$P$35,9,FALSE)&amp;","&amp;[2]材料辅助表!I$45&amp;"],["&amp;VLOOKUP($O151,[2]材料辅助表!$H$27:$P$35,9,FALSE)&amp;","&amp;[2]材料辅助表!J$45&amp;"],["&amp;VLOOKUP($P151,[2]材料辅助表!$H$27:$P$35,8,FALSE)&amp;","&amp;[2]材料辅助表!K$45&amp;"]]"</f>
        <v>[[301807,10],[301802,15],[301801,15],[301703,8]]</v>
      </c>
      <c r="AC151" t="str">
        <f>"[["&amp;VLOOKUP($Q151,[2]材料辅助表!$H$27:$Q$35,10,FALSE)&amp;","&amp;[2]材料辅助表!L$46&amp;"],["&amp;VLOOKUP($N151,[2]材料辅助表!$H$27:$Q$35,10,FALSE)&amp;","&amp;[2]材料辅助表!I$46&amp;"],["&amp;VLOOKUP($O151,[2]材料辅助表!$H$27:$Q$35,10,FALSE)&amp;","&amp;[2]材料辅助表!J$46&amp;"],["&amp;VLOOKUP($P151,[2]材料辅助表!$H$27:$Q$35,9,FALSE)&amp;","&amp;[2]材料辅助表!K$46&amp;"]]"</f>
        <v>[[301907,12],[301902,18],[301901,18],[301803,10]]</v>
      </c>
      <c r="AD151" t="str">
        <f>"[["&amp;VLOOKUP($Q151,[2]材料辅助表!$H$27:$R$35,11,FALSE)&amp;","&amp;[2]材料辅助表!L$47&amp;"],["&amp;VLOOKUP($N151,[2]材料辅助表!$H$27:$R$35,11,FALSE)&amp;","&amp;[2]材料辅助表!I$47&amp;"],["&amp;VLOOKUP($O151,[2]材料辅助表!$H$27:$R$35,11,FALSE)&amp;","&amp;[2]材料辅助表!J$47&amp;"],["&amp;VLOOKUP($P151,[2]材料辅助表!$H$27:$R$35,10,FALSE)&amp;","&amp;[2]材料辅助表!K$47&amp;"]]"</f>
        <v>[[302007,15],[302002,25],[302001,25],[301903,12]]</v>
      </c>
      <c r="AE151" t="str">
        <f>"[["&amp;VLOOKUP($Q151,[2]材料辅助表!$H$27:$S$35,12,FALSE)&amp;","&amp;[2]材料辅助表!L$48&amp;"],["&amp;VLOOKUP($N151,[2]材料辅助表!$H$27:$S$35,12,FALSE)&amp;","&amp;[2]材料辅助表!I$48&amp;"],["&amp;VLOOKUP($O151,[2]材料辅助表!$H$27:$S$35,12,FALSE)&amp;","&amp;[2]材料辅助表!J$48&amp;"],["&amp;VLOOKUP($P151,[2]材料辅助表!$H$27:$S$35,11,FALSE)&amp;","&amp;[2]材料辅助表!K$48&amp;"]]"</f>
        <v>[[302107,18],[302102,30],[302101,30],[302003,15]]</v>
      </c>
      <c r="AF151" t="str">
        <f>"[["&amp;VLOOKUP($Q151,[2]材料辅助表!$H$27:$V$35,13,FALSE)&amp;","&amp;[2]材料辅助表!L$49&amp;"],["&amp;VLOOKUP($N151,[2]材料辅助表!$H$27:$V$35,13,FALSE)&amp;","&amp;[2]材料辅助表!I$49&amp;"],["&amp;VLOOKUP($O151,[2]材料辅助表!$H$27:$V$35,13,FALSE)&amp;","&amp;[2]材料辅助表!J$49&amp;"],["&amp;VLOOKUP($P151,[2]材料辅助表!$H$27:$V$35,12,FALSE)&amp;","&amp;[2]材料辅助表!K$49&amp;"]]"</f>
        <v>[[302207,21],[302202,35],[302201,35],[302103,18]]</v>
      </c>
      <c r="AG151" t="str">
        <f>"[["&amp;VLOOKUP($Q151,[2]材料辅助表!$H$27:$V$35,14,FALSE)&amp;","&amp;[2]材料辅助表!L$50&amp;"],["&amp;VLOOKUP($N151,[2]材料辅助表!$H$27:$V$35,14,FALSE)&amp;","&amp;[2]材料辅助表!I$50&amp;"],["&amp;VLOOKUP($O151,[2]材料辅助表!$H$27:$V$35,14,FALSE)&amp;","&amp;[2]材料辅助表!J$50&amp;"],["&amp;VLOOKUP($P151,[2]材料辅助表!$H$27:$V$35,13,FALSE)&amp;","&amp;[2]材料辅助表!K$50&amp;"]]"</f>
        <v>[[302307,24],[302302,40],[302301,40],[302203,25]]</v>
      </c>
      <c r="AH151" t="str">
        <f>"[["&amp;VLOOKUP($Q151,[2]材料辅助表!$H$27:$V$35,15,FALSE)&amp;","&amp;[2]材料辅助表!L$51&amp;"],["&amp;VLOOKUP($N151,[2]材料辅助表!$H$27:$V$35,15,FALSE)&amp;","&amp;[2]材料辅助表!I$51&amp;"],["&amp;VLOOKUP($O151,[2]材料辅助表!$H$27:$V$35,15,FALSE)&amp;","&amp;[2]材料辅助表!J$51&amp;"],["&amp;VLOOKUP($P151,[2]材料辅助表!$H$27:$V$35,14,FALSE)&amp;","&amp;[2]材料辅助表!K$51&amp;"]]"</f>
        <v>[[302407,27],[302402,45],[302401,45],[302303,30]]</v>
      </c>
      <c r="AI151" s="202" t="s">
        <v>15848</v>
      </c>
      <c r="AJ151" s="263" t="s">
        <v>11979</v>
      </c>
      <c r="AK151" s="263" t="s">
        <v>11979</v>
      </c>
      <c r="AL151" s="263" t="s">
        <v>11979</v>
      </c>
    </row>
    <row r="152" spans="1:38" ht="15" thickBot="1">
      <c r="A152">
        <v>5063</v>
      </c>
      <c r="B152" s="277" t="s">
        <v>16131</v>
      </c>
      <c r="C152" s="55" t="s">
        <v>16127</v>
      </c>
      <c r="D152" t="str">
        <f t="shared" si="5"/>
        <v>e_5063</v>
      </c>
      <c r="E152" t="s">
        <v>16132</v>
      </c>
      <c r="F152" t="str">
        <f t="shared" si="6"/>
        <v>NAME_5063</v>
      </c>
      <c r="G152" t="s">
        <v>11978</v>
      </c>
      <c r="H152">
        <v>3</v>
      </c>
      <c r="I152">
        <f>VLOOKUP(C152,'[2]怪兽属性表（不能直接调整）'!$A$2:$E$37,VLOOKUP([2]equipment!G152,[2]材料辅助表!$I$13:$K$16,3,FALSE),FALSE)</f>
        <v>22.54</v>
      </c>
      <c r="J152" t="str">
        <f>"["&amp;I152*[2]材料辅助表!$S$5&amp;","&amp;I152*[2]材料辅助表!$S$6&amp;","&amp;I152*[2]材料辅助表!$S$7&amp;","&amp;I152*[2]材料辅助表!$S$8&amp;","&amp;I152*[2]材料辅助表!$S$9&amp;","&amp;I152*[2]材料辅助表!$S$10&amp;","&amp;I152*[2]材料辅助表!$S$11&amp;","&amp;I152*[2]材料辅助表!$S$12&amp;","&amp;I152*[2]材料辅助表!$S$13&amp;","&amp;I152*[2]材料辅助表!$S$14&amp;","&amp;I152*[2]材料辅助表!$S$15&amp;","&amp;I152*[2]材料辅助表!$S$16&amp;","&amp;I152*[2]材料辅助表!$S$17&amp;","&amp;I152*[2]材料辅助表!$S$18&amp;","&amp;I152*[2]材料辅助表!$S$19&amp;"]"</f>
        <v>[6.762,7.889,9.016,10.143,11.27,12.397,13.524,14.651,15.778,16.905,18.032,19.159,20.286,21.413,22.54]</v>
      </c>
      <c r="K152">
        <v>7</v>
      </c>
      <c r="L152">
        <f>VLOOKUP(C152,'[2]怪兽属性表（不能直接调整）'!$A$2:$E$37,4,FALSE)</f>
        <v>1.3</v>
      </c>
      <c r="M152" t="str">
        <f>"["&amp;L152*[2]材料辅助表!$U$5&amp;","&amp;L152*[2]材料辅助表!$U$6&amp;","&amp;L152*[2]材料辅助表!$U$7&amp;","&amp;L152*[2]材料辅助表!$U$8&amp;","&amp;L152*[2]材料辅助表!$U$9&amp;","&amp;L152*[2]材料辅助表!$U$10&amp;","&amp;L152*[2]材料辅助表!$U$11&amp;","&amp;L152*[2]材料辅助表!$U$12&amp;","&amp;L152*[2]材料辅助表!$U$13&amp;","&amp;L152*[2]材料辅助表!$U$14&amp;","&amp;L152*[2]材料辅助表!$U$15&amp;","&amp;L152*[2]材料辅助表!$U$16&amp;","&amp;L152*[2]材料辅助表!$U$17&amp;","&amp;L152*[2]材料辅助表!$U$18&amp;","&amp;L152*[2]材料辅助表!$U$19&amp;"]"</f>
        <v>[0.195,0.2275,0.26,0.2925,0.325,0.3575,0.39,0.4225,0.455,0.4875,0.52,0.5525,0.585,0.6175,0.65]</v>
      </c>
      <c r="N152" s="271">
        <v>5</v>
      </c>
      <c r="O152" s="202">
        <v>4</v>
      </c>
      <c r="P152" s="265">
        <v>2</v>
      </c>
      <c r="Q152" t="s">
        <v>15792</v>
      </c>
      <c r="R152" t="str">
        <f>"["&amp;VLOOKUP(AJ152,[2]特殊属性调整!$B$18:$D$25,3,FALSE)&amp;","&amp;VLOOKUP(AJ152,[2]特殊属性调整!$B$18:$D$25,2,FALSE)&amp;"]"</f>
        <v>[2,3]</v>
      </c>
      <c r="S152" t="str">
        <f>"["&amp;VLOOKUP(AK152,[2]特殊属性调整!$B$18:$D$25,3,FALSE)&amp;","&amp;VLOOKUP(AK152,[2]特殊属性调整!$B$18:$D$25,2,FALSE)*1.5&amp;"]"</f>
        <v>[2,4.5]</v>
      </c>
      <c r="T152" t="str">
        <f>"["&amp;VLOOKUP(AL152,[2]特殊属性调整!$B$18:$D$25,3,FALSE)&amp;","&amp;VLOOKUP(AL152,[2]特殊属性调整!$B$18:$D$25,2,FALSE)*2&amp;"]"</f>
        <v>[2,6]</v>
      </c>
      <c r="U152" t="str">
        <f>"[["&amp;VLOOKUP($N152,[2]材料辅助表!$H$27:$L$35,2,FALSE)&amp;","&amp;[2]材料辅助表!I$38&amp;"]]"</f>
        <v>[[301105,1]]</v>
      </c>
      <c r="V152" t="str">
        <f>"[["&amp;VLOOKUP($N152,[2]材料辅助表!$H$27:$L$35,3,FALSE)&amp;","&amp;[2]材料辅助表!I$39&amp;"]]"</f>
        <v>[[301205,3]]</v>
      </c>
      <c r="W152" t="str">
        <f>"[["&amp;VLOOKUP($Q152,[2]材料辅助表!$H$27:$L$35,4,FALSE)&amp;","&amp;[2]材料辅助表!L$40&amp;"],["&amp;VLOOKUP($N152,[2]材料辅助表!$H$27:$L$35,4,FALSE)&amp;","&amp;[2]材料辅助表!I$40&amp;"]]"</f>
        <v>[[301307,1],[301305,5]]</v>
      </c>
      <c r="X152" t="str">
        <f>"[["&amp;VLOOKUP($Q152,[2]材料辅助表!$H$27:$L$35,5,FALSE)&amp;","&amp;[2]材料辅助表!L$41&amp;"],["&amp;VLOOKUP($N152,[2]材料辅助表!$H$27:$L$35,5,FALSE)&amp;","&amp;[2]材料辅助表!I$41&amp;"]]"</f>
        <v>[[301407,2],[301405,8]]</v>
      </c>
      <c r="Y152" t="str">
        <f>"[["&amp;VLOOKUP($Q152,[2]材料辅助表!$H$27:$M$35,6,FALSE)&amp;","&amp;[2]材料辅助表!L$42&amp;"],["&amp;VLOOKUP($N152,[2]材料辅助表!$H$27:$M$35,6,FALSE)&amp;","&amp;[2]材料辅助表!I$42&amp;"],["&amp;VLOOKUP($O152,[2]材料辅助表!$H$27:$M$35,5,FALSE)&amp;","&amp;[2]材料辅助表!J$42&amp;"]]"</f>
        <v>[[301507,3],[301505,10],[301404,3]]</v>
      </c>
      <c r="Z152" t="str">
        <f>"[["&amp;VLOOKUP($Q152,[2]材料辅助表!$H$27:$N$35,7,FALSE)&amp;","&amp;[2]材料辅助表!L$43&amp;"],["&amp;VLOOKUP($N152,[2]材料辅助表!$H$27:$N$35,7,FALSE)&amp;","&amp;[2]材料辅助表!I$43&amp;"],["&amp;VLOOKUP($O152,[2]材料辅助表!$H$27:$N$35,6,FALSE)&amp;","&amp;[2]材料辅助表!J$43&amp;"]]"</f>
        <v>[[301607,5],[301605,15],[301504,5]]</v>
      </c>
      <c r="AA152" t="str">
        <f>"[["&amp;VLOOKUP($Q152,[2]材料辅助表!$H$27:$O$35,8,FALSE)&amp;","&amp;[2]材料辅助表!L$44&amp;"],["&amp;VLOOKUP($N152,[2]材料辅助表!$H$27:$O$35,8,FALSE)&amp;","&amp;[2]材料辅助表!I$44&amp;"],["&amp;VLOOKUP($O152,[2]材料辅助表!$H$27:$O$35,8,FALSE)&amp;","&amp;[2]材料辅助表!J$44&amp;"],["&amp;VLOOKUP($P152,[2]材料辅助表!$H$27:$P$35,7,FALSE)&amp;","&amp;[2]材料辅助表!K$44&amp;"]]"</f>
        <v>[[301707,8],[301705,10],[301704,10],[301602,5]]</v>
      </c>
      <c r="AB152" t="str">
        <f>"[["&amp;VLOOKUP($Q152,[2]材料辅助表!$H$27:$P$35,9,FALSE)&amp;","&amp;[2]材料辅助表!L$45&amp;"],["&amp;VLOOKUP($N152,[2]材料辅助表!$H$27:$P$35,9,FALSE)&amp;","&amp;[2]材料辅助表!I$45&amp;"],["&amp;VLOOKUP($O152,[2]材料辅助表!$H$27:$P$35,9,FALSE)&amp;","&amp;[2]材料辅助表!J$45&amp;"],["&amp;VLOOKUP($P152,[2]材料辅助表!$H$27:$P$35,8,FALSE)&amp;","&amp;[2]材料辅助表!K$45&amp;"]]"</f>
        <v>[[301807,10],[301805,15],[301804,15],[301702,8]]</v>
      </c>
      <c r="AC152" t="str">
        <f>"[["&amp;VLOOKUP($Q152,[2]材料辅助表!$H$27:$Q$35,10,FALSE)&amp;","&amp;[2]材料辅助表!L$46&amp;"],["&amp;VLOOKUP($N152,[2]材料辅助表!$H$27:$Q$35,10,FALSE)&amp;","&amp;[2]材料辅助表!I$46&amp;"],["&amp;VLOOKUP($O152,[2]材料辅助表!$H$27:$Q$35,10,FALSE)&amp;","&amp;[2]材料辅助表!J$46&amp;"],["&amp;VLOOKUP($P152,[2]材料辅助表!$H$27:$Q$35,9,FALSE)&amp;","&amp;[2]材料辅助表!K$46&amp;"]]"</f>
        <v>[[301907,12],[301905,18],[301904,18],[301802,10]]</v>
      </c>
      <c r="AD152" t="str">
        <f>"[["&amp;VLOOKUP($Q152,[2]材料辅助表!$H$27:$R$35,11,FALSE)&amp;","&amp;[2]材料辅助表!L$47&amp;"],["&amp;VLOOKUP($N152,[2]材料辅助表!$H$27:$R$35,11,FALSE)&amp;","&amp;[2]材料辅助表!I$47&amp;"],["&amp;VLOOKUP($O152,[2]材料辅助表!$H$27:$R$35,11,FALSE)&amp;","&amp;[2]材料辅助表!J$47&amp;"],["&amp;VLOOKUP($P152,[2]材料辅助表!$H$27:$R$35,10,FALSE)&amp;","&amp;[2]材料辅助表!K$47&amp;"]]"</f>
        <v>[[302007,15],[302005,25],[302004,25],[301902,12]]</v>
      </c>
      <c r="AE152" t="str">
        <f>"[["&amp;VLOOKUP($Q152,[2]材料辅助表!$H$27:$S$35,12,FALSE)&amp;","&amp;[2]材料辅助表!L$48&amp;"],["&amp;VLOOKUP($N152,[2]材料辅助表!$H$27:$S$35,12,FALSE)&amp;","&amp;[2]材料辅助表!I$48&amp;"],["&amp;VLOOKUP($O152,[2]材料辅助表!$H$27:$S$35,12,FALSE)&amp;","&amp;[2]材料辅助表!J$48&amp;"],["&amp;VLOOKUP($P152,[2]材料辅助表!$H$27:$S$35,11,FALSE)&amp;","&amp;[2]材料辅助表!K$48&amp;"]]"</f>
        <v>[[302107,18],[302105,30],[302104,30],[302002,15]]</v>
      </c>
      <c r="AF152" t="str">
        <f>"[["&amp;VLOOKUP($Q152,[2]材料辅助表!$H$27:$V$35,13,FALSE)&amp;","&amp;[2]材料辅助表!L$49&amp;"],["&amp;VLOOKUP($N152,[2]材料辅助表!$H$27:$V$35,13,FALSE)&amp;","&amp;[2]材料辅助表!I$49&amp;"],["&amp;VLOOKUP($O152,[2]材料辅助表!$H$27:$V$35,13,FALSE)&amp;","&amp;[2]材料辅助表!J$49&amp;"],["&amp;VLOOKUP($P152,[2]材料辅助表!$H$27:$V$35,12,FALSE)&amp;","&amp;[2]材料辅助表!K$49&amp;"]]"</f>
        <v>[[302207,21],[302205,35],[302204,35],[302102,18]]</v>
      </c>
      <c r="AG152" t="str">
        <f>"[["&amp;VLOOKUP($Q152,[2]材料辅助表!$H$27:$V$35,14,FALSE)&amp;","&amp;[2]材料辅助表!L$50&amp;"],["&amp;VLOOKUP($N152,[2]材料辅助表!$H$27:$V$35,14,FALSE)&amp;","&amp;[2]材料辅助表!I$50&amp;"],["&amp;VLOOKUP($O152,[2]材料辅助表!$H$27:$V$35,14,FALSE)&amp;","&amp;[2]材料辅助表!J$50&amp;"],["&amp;VLOOKUP($P152,[2]材料辅助表!$H$27:$V$35,13,FALSE)&amp;","&amp;[2]材料辅助表!K$50&amp;"]]"</f>
        <v>[[302307,24],[302305,40],[302304,40],[302202,25]]</v>
      </c>
      <c r="AH152" t="str">
        <f>"[["&amp;VLOOKUP($Q152,[2]材料辅助表!$H$27:$V$35,15,FALSE)&amp;","&amp;[2]材料辅助表!L$51&amp;"],["&amp;VLOOKUP($N152,[2]材料辅助表!$H$27:$V$35,15,FALSE)&amp;","&amp;[2]材料辅助表!I$51&amp;"],["&amp;VLOOKUP($O152,[2]材料辅助表!$H$27:$V$35,15,FALSE)&amp;","&amp;[2]材料辅助表!J$51&amp;"],["&amp;VLOOKUP($P152,[2]材料辅助表!$H$27:$V$35,14,FALSE)&amp;","&amp;[2]材料辅助表!K$51&amp;"]]"</f>
        <v>[[302407,27],[302405,45],[302404,45],[302302,30]]</v>
      </c>
      <c r="AI152" s="202" t="s">
        <v>15851</v>
      </c>
      <c r="AJ152" s="263" t="s">
        <v>11978</v>
      </c>
      <c r="AK152" s="263" t="s">
        <v>11978</v>
      </c>
      <c r="AL152" s="263" t="s">
        <v>11978</v>
      </c>
    </row>
    <row r="153" spans="1:38" ht="15" thickBot="1">
      <c r="A153">
        <v>5064</v>
      </c>
      <c r="B153" s="277" t="s">
        <v>16133</v>
      </c>
      <c r="C153" s="55" t="s">
        <v>16127</v>
      </c>
      <c r="D153" t="str">
        <f t="shared" si="5"/>
        <v>e_5064</v>
      </c>
      <c r="E153" t="s">
        <v>16134</v>
      </c>
      <c r="F153" t="str">
        <f t="shared" si="6"/>
        <v>NAME_5064</v>
      </c>
      <c r="G153" t="s">
        <v>11979</v>
      </c>
      <c r="H153">
        <v>6</v>
      </c>
      <c r="I153">
        <f>VLOOKUP(C153,'[2]怪兽属性表（不能直接调整）'!$A$2:$E$37,VLOOKUP([2]equipment!G153,[2]材料辅助表!$I$13:$K$16,3,FALSE),FALSE)</f>
        <v>144.6</v>
      </c>
      <c r="J153" t="str">
        <f>"["&amp;I153*[2]材料辅助表!$S$5&amp;","&amp;I153*[2]材料辅助表!$S$6&amp;","&amp;I153*[2]材料辅助表!$S$7&amp;","&amp;I153*[2]材料辅助表!$S$8&amp;","&amp;I153*[2]材料辅助表!$S$9&amp;","&amp;I153*[2]材料辅助表!$S$10&amp;","&amp;I153*[2]材料辅助表!$S$11&amp;","&amp;I153*[2]材料辅助表!$S$12&amp;","&amp;I153*[2]材料辅助表!$S$13&amp;","&amp;I153*[2]材料辅助表!$S$14&amp;","&amp;I153*[2]材料辅助表!$S$15&amp;","&amp;I153*[2]材料辅助表!$S$16&amp;","&amp;I153*[2]材料辅助表!$S$17&amp;","&amp;I153*[2]材料辅助表!$S$18&amp;","&amp;I153*[2]材料辅助表!$S$19&amp;"]"</f>
        <v>[43.38,50.61,57.84,65.07,72.3,79.53,86.76,93.99,101.22,108.45,115.68,122.91,130.14,137.37,144.6]</v>
      </c>
      <c r="K153">
        <v>7</v>
      </c>
      <c r="L153">
        <f>VLOOKUP(C153,'[2]怪兽属性表（不能直接调整）'!$A$2:$E$37,4,FALSE)</f>
        <v>1.3</v>
      </c>
      <c r="M153" t="str">
        <f>"["&amp;L153*[2]材料辅助表!$U$5&amp;","&amp;L153*[2]材料辅助表!$U$6&amp;","&amp;L153*[2]材料辅助表!$U$7&amp;","&amp;L153*[2]材料辅助表!$U$8&amp;","&amp;L153*[2]材料辅助表!$U$9&amp;","&amp;L153*[2]材料辅助表!$U$10&amp;","&amp;L153*[2]材料辅助表!$U$11&amp;","&amp;L153*[2]材料辅助表!$U$12&amp;","&amp;L153*[2]材料辅助表!$U$13&amp;","&amp;L153*[2]材料辅助表!$U$14&amp;","&amp;L153*[2]材料辅助表!$U$15&amp;","&amp;L153*[2]材料辅助表!$U$16&amp;","&amp;L153*[2]材料辅助表!$U$17&amp;","&amp;L153*[2]材料辅助表!$U$18&amp;","&amp;L153*[2]材料辅助表!$U$19&amp;"]"</f>
        <v>[0.195,0.2275,0.26,0.2925,0.325,0.3575,0.39,0.4225,0.455,0.4875,0.52,0.5525,0.585,0.6175,0.65]</v>
      </c>
      <c r="N153" s="266">
        <v>6</v>
      </c>
      <c r="O153" s="267">
        <v>3</v>
      </c>
      <c r="P153" s="268">
        <v>4</v>
      </c>
      <c r="Q153" t="s">
        <v>15792</v>
      </c>
      <c r="R153" t="str">
        <f>"["&amp;VLOOKUP(AJ153,[2]特殊属性调整!$B$18:$D$25,3,FALSE)&amp;","&amp;VLOOKUP(AJ153,[2]特殊属性调整!$B$18:$D$25,2,FALSE)&amp;"]"</f>
        <v>[5,3]</v>
      </c>
      <c r="S153" t="str">
        <f>"["&amp;VLOOKUP(AK153,[2]特殊属性调整!$B$18:$D$25,3,FALSE)&amp;","&amp;VLOOKUP(AK153,[2]特殊属性调整!$B$18:$D$25,2,FALSE)*1.5&amp;"]"</f>
        <v>[5,4.5]</v>
      </c>
      <c r="T153" t="str">
        <f>"["&amp;VLOOKUP(AL153,[2]特殊属性调整!$B$18:$D$25,3,FALSE)&amp;","&amp;VLOOKUP(AL153,[2]特殊属性调整!$B$18:$D$25,2,FALSE)*2&amp;"]"</f>
        <v>[5,6]</v>
      </c>
      <c r="U153" t="str">
        <f>"[["&amp;VLOOKUP($N153,[2]材料辅助表!$H$27:$L$35,2,FALSE)&amp;","&amp;[2]材料辅助表!I$38&amp;"]]"</f>
        <v>[[301106,1]]</v>
      </c>
      <c r="V153" t="str">
        <f>"[["&amp;VLOOKUP($N153,[2]材料辅助表!$H$27:$L$35,3,FALSE)&amp;","&amp;[2]材料辅助表!I$39&amp;"]]"</f>
        <v>[[301206,3]]</v>
      </c>
      <c r="W153" t="str">
        <f>"[["&amp;VLOOKUP($Q153,[2]材料辅助表!$H$27:$L$35,4,FALSE)&amp;","&amp;[2]材料辅助表!L$40&amp;"],["&amp;VLOOKUP($N153,[2]材料辅助表!$H$27:$L$35,4,FALSE)&amp;","&amp;[2]材料辅助表!I$40&amp;"]]"</f>
        <v>[[301307,1],[301306,5]]</v>
      </c>
      <c r="X153" t="str">
        <f>"[["&amp;VLOOKUP($Q153,[2]材料辅助表!$H$27:$L$35,5,FALSE)&amp;","&amp;[2]材料辅助表!L$41&amp;"],["&amp;VLOOKUP($N153,[2]材料辅助表!$H$27:$L$35,5,FALSE)&amp;","&amp;[2]材料辅助表!I$41&amp;"]]"</f>
        <v>[[301407,2],[301406,8]]</v>
      </c>
      <c r="Y153" t="str">
        <f>"[["&amp;VLOOKUP($Q153,[2]材料辅助表!$H$27:$M$35,6,FALSE)&amp;","&amp;[2]材料辅助表!L$42&amp;"],["&amp;VLOOKUP($N153,[2]材料辅助表!$H$27:$M$35,6,FALSE)&amp;","&amp;[2]材料辅助表!I$42&amp;"],["&amp;VLOOKUP($O153,[2]材料辅助表!$H$27:$M$35,5,FALSE)&amp;","&amp;[2]材料辅助表!J$42&amp;"]]"</f>
        <v>[[301507,3],[301506,10],[301403,3]]</v>
      </c>
      <c r="Z153" t="str">
        <f>"[["&amp;VLOOKUP($Q153,[2]材料辅助表!$H$27:$N$35,7,FALSE)&amp;","&amp;[2]材料辅助表!L$43&amp;"],["&amp;VLOOKUP($N153,[2]材料辅助表!$H$27:$N$35,7,FALSE)&amp;","&amp;[2]材料辅助表!I$43&amp;"],["&amp;VLOOKUP($O153,[2]材料辅助表!$H$27:$N$35,6,FALSE)&amp;","&amp;[2]材料辅助表!J$43&amp;"]]"</f>
        <v>[[301607,5],[301606,15],[301503,5]]</v>
      </c>
      <c r="AA153" t="str">
        <f>"[["&amp;VLOOKUP($Q153,[2]材料辅助表!$H$27:$O$35,8,FALSE)&amp;","&amp;[2]材料辅助表!L$44&amp;"],["&amp;VLOOKUP($N153,[2]材料辅助表!$H$27:$O$35,8,FALSE)&amp;","&amp;[2]材料辅助表!I$44&amp;"],["&amp;VLOOKUP($O153,[2]材料辅助表!$H$27:$O$35,8,FALSE)&amp;","&amp;[2]材料辅助表!J$44&amp;"],["&amp;VLOOKUP($P153,[2]材料辅助表!$H$27:$P$35,7,FALSE)&amp;","&amp;[2]材料辅助表!K$44&amp;"]]"</f>
        <v>[[301707,8],[301706,10],[301703,10],[301604,5]]</v>
      </c>
      <c r="AB153" t="str">
        <f>"[["&amp;VLOOKUP($Q153,[2]材料辅助表!$H$27:$P$35,9,FALSE)&amp;","&amp;[2]材料辅助表!L$45&amp;"],["&amp;VLOOKUP($N153,[2]材料辅助表!$H$27:$P$35,9,FALSE)&amp;","&amp;[2]材料辅助表!I$45&amp;"],["&amp;VLOOKUP($O153,[2]材料辅助表!$H$27:$P$35,9,FALSE)&amp;","&amp;[2]材料辅助表!J$45&amp;"],["&amp;VLOOKUP($P153,[2]材料辅助表!$H$27:$P$35,8,FALSE)&amp;","&amp;[2]材料辅助表!K$45&amp;"]]"</f>
        <v>[[301807,10],[301806,15],[301803,15],[301704,8]]</v>
      </c>
      <c r="AC153" t="str">
        <f>"[["&amp;VLOOKUP($Q153,[2]材料辅助表!$H$27:$Q$35,10,FALSE)&amp;","&amp;[2]材料辅助表!L$46&amp;"],["&amp;VLOOKUP($N153,[2]材料辅助表!$H$27:$Q$35,10,FALSE)&amp;","&amp;[2]材料辅助表!I$46&amp;"],["&amp;VLOOKUP($O153,[2]材料辅助表!$H$27:$Q$35,10,FALSE)&amp;","&amp;[2]材料辅助表!J$46&amp;"],["&amp;VLOOKUP($P153,[2]材料辅助表!$H$27:$Q$35,9,FALSE)&amp;","&amp;[2]材料辅助表!K$46&amp;"]]"</f>
        <v>[[301907,12],[301906,18],[301903,18],[301804,10]]</v>
      </c>
      <c r="AD153" t="str">
        <f>"[["&amp;VLOOKUP($Q153,[2]材料辅助表!$H$27:$R$35,11,FALSE)&amp;","&amp;[2]材料辅助表!L$47&amp;"],["&amp;VLOOKUP($N153,[2]材料辅助表!$H$27:$R$35,11,FALSE)&amp;","&amp;[2]材料辅助表!I$47&amp;"],["&amp;VLOOKUP($O153,[2]材料辅助表!$H$27:$R$35,11,FALSE)&amp;","&amp;[2]材料辅助表!J$47&amp;"],["&amp;VLOOKUP($P153,[2]材料辅助表!$H$27:$R$35,10,FALSE)&amp;","&amp;[2]材料辅助表!K$47&amp;"]]"</f>
        <v>[[302007,15],[302006,25],[302003,25],[301904,12]]</v>
      </c>
      <c r="AE153" t="str">
        <f>"[["&amp;VLOOKUP($Q153,[2]材料辅助表!$H$27:$S$35,12,FALSE)&amp;","&amp;[2]材料辅助表!L$48&amp;"],["&amp;VLOOKUP($N153,[2]材料辅助表!$H$27:$S$35,12,FALSE)&amp;","&amp;[2]材料辅助表!I$48&amp;"],["&amp;VLOOKUP($O153,[2]材料辅助表!$H$27:$S$35,12,FALSE)&amp;","&amp;[2]材料辅助表!J$48&amp;"],["&amp;VLOOKUP($P153,[2]材料辅助表!$H$27:$S$35,11,FALSE)&amp;","&amp;[2]材料辅助表!K$48&amp;"]]"</f>
        <v>[[302107,18],[302106,30],[302103,30],[302004,15]]</v>
      </c>
      <c r="AF153" t="str">
        <f>"[["&amp;VLOOKUP($Q153,[2]材料辅助表!$H$27:$V$35,13,FALSE)&amp;","&amp;[2]材料辅助表!L$49&amp;"],["&amp;VLOOKUP($N153,[2]材料辅助表!$H$27:$V$35,13,FALSE)&amp;","&amp;[2]材料辅助表!I$49&amp;"],["&amp;VLOOKUP($O153,[2]材料辅助表!$H$27:$V$35,13,FALSE)&amp;","&amp;[2]材料辅助表!J$49&amp;"],["&amp;VLOOKUP($P153,[2]材料辅助表!$H$27:$V$35,12,FALSE)&amp;","&amp;[2]材料辅助表!K$49&amp;"]]"</f>
        <v>[[302207,21],[302206,35],[302203,35],[302104,18]]</v>
      </c>
      <c r="AG153" t="str">
        <f>"[["&amp;VLOOKUP($Q153,[2]材料辅助表!$H$27:$V$35,14,FALSE)&amp;","&amp;[2]材料辅助表!L$50&amp;"],["&amp;VLOOKUP($N153,[2]材料辅助表!$H$27:$V$35,14,FALSE)&amp;","&amp;[2]材料辅助表!I$50&amp;"],["&amp;VLOOKUP($O153,[2]材料辅助表!$H$27:$V$35,14,FALSE)&amp;","&amp;[2]材料辅助表!J$50&amp;"],["&amp;VLOOKUP($P153,[2]材料辅助表!$H$27:$V$35,13,FALSE)&amp;","&amp;[2]材料辅助表!K$50&amp;"]]"</f>
        <v>[[302307,24],[302306,40],[302303,40],[302204,25]]</v>
      </c>
      <c r="AH153" t="str">
        <f>"[["&amp;VLOOKUP($Q153,[2]材料辅助表!$H$27:$V$35,15,FALSE)&amp;","&amp;[2]材料辅助表!L$51&amp;"],["&amp;VLOOKUP($N153,[2]材料辅助表!$H$27:$V$35,15,FALSE)&amp;","&amp;[2]材料辅助表!I$51&amp;"],["&amp;VLOOKUP($O153,[2]材料辅助表!$H$27:$V$35,15,FALSE)&amp;","&amp;[2]材料辅助表!J$51&amp;"],["&amp;VLOOKUP($P153,[2]材料辅助表!$H$27:$V$35,14,FALSE)&amp;","&amp;[2]材料辅助表!K$51&amp;"]]"</f>
        <v>[[302407,27],[302406,45],[302403,45],[302304,30]]</v>
      </c>
      <c r="AI153" s="267" t="s">
        <v>15854</v>
      </c>
      <c r="AJ153" s="263" t="s">
        <v>11979</v>
      </c>
      <c r="AK153" s="263" t="s">
        <v>11979</v>
      </c>
      <c r="AL153" s="263" t="s">
        <v>11979</v>
      </c>
    </row>
    <row r="154" spans="1:38" ht="15" thickBot="1">
      <c r="A154">
        <v>5071</v>
      </c>
      <c r="B154" s="277" t="s">
        <v>16135</v>
      </c>
      <c r="C154" s="55" t="s">
        <v>16136</v>
      </c>
      <c r="D154" t="str">
        <f t="shared" si="5"/>
        <v>e_5071</v>
      </c>
      <c r="E154" s="165" t="s">
        <v>16137</v>
      </c>
      <c r="F154" t="str">
        <f t="shared" si="6"/>
        <v>NAME_5071</v>
      </c>
      <c r="G154" t="s">
        <v>11978</v>
      </c>
      <c r="H154">
        <v>3</v>
      </c>
      <c r="I154">
        <f>VLOOKUP(C154,'[2]怪兽属性表（不能直接调整）'!$A$2:$E$37,VLOOKUP([2]equipment!G154,[2]材料辅助表!$I$13:$K$16,3,FALSE),FALSE)</f>
        <v>79.2</v>
      </c>
      <c r="J154" t="str">
        <f>"["&amp;I154*[2]材料辅助表!$S$5&amp;","&amp;I154*[2]材料辅助表!$S$6&amp;","&amp;I154*[2]材料辅助表!$S$7&amp;","&amp;I154*[2]材料辅助表!$S$8&amp;","&amp;I154*[2]材料辅助表!$S$9&amp;","&amp;I154*[2]材料辅助表!$S$10&amp;","&amp;I154*[2]材料辅助表!$S$11&amp;","&amp;I154*[2]材料辅助表!$S$12&amp;","&amp;I154*[2]材料辅助表!$S$13&amp;","&amp;I154*[2]材料辅助表!$S$14&amp;","&amp;I154*[2]材料辅助表!$S$15&amp;","&amp;I154*[2]材料辅助表!$S$16&amp;","&amp;I154*[2]材料辅助表!$S$17&amp;","&amp;I154*[2]材料辅助表!$S$18&amp;","&amp;I154*[2]材料辅助表!$S$19&amp;"]"</f>
        <v>[23.76,27.72,31.68,35.64,39.6,43.56,47.52,51.48,55.44,59.4,63.36,67.32,71.28,75.24,79.2]</v>
      </c>
      <c r="K154">
        <v>7</v>
      </c>
      <c r="L154">
        <f>VLOOKUP(C154,'[2]怪兽属性表（不能直接调整）'!$A$2:$E$37,4,FALSE)</f>
        <v>1.9</v>
      </c>
      <c r="M154" t="str">
        <f>"["&amp;L154*[2]材料辅助表!$U$5&amp;","&amp;L154*[2]材料辅助表!$U$6&amp;","&amp;L154*[2]材料辅助表!$U$7&amp;","&amp;L154*[2]材料辅助表!$U$8&amp;","&amp;L154*[2]材料辅助表!$U$9&amp;","&amp;L154*[2]材料辅助表!$U$10&amp;","&amp;L154*[2]材料辅助表!$U$11&amp;","&amp;L154*[2]材料辅助表!$U$12&amp;","&amp;L154*[2]材料辅助表!$U$13&amp;","&amp;L154*[2]材料辅助表!$U$14&amp;","&amp;L154*[2]材料辅助表!$U$15&amp;","&amp;L154*[2]材料辅助表!$U$16&amp;","&amp;L154*[2]材料辅助表!$U$17&amp;","&amp;L154*[2]材料辅助表!$U$18&amp;","&amp;L154*[2]材料辅助表!$U$19&amp;"]"</f>
        <v>[0.285,0.3325,0.38,0.4275,0.475,0.5225,0.57,0.6175,0.665,0.7125,0.76,0.8075,0.855,0.9025,0.95]</v>
      </c>
      <c r="N154" s="260">
        <v>1</v>
      </c>
      <c r="O154" s="261">
        <v>2</v>
      </c>
      <c r="P154" s="262">
        <v>4</v>
      </c>
      <c r="Q154" t="s">
        <v>15792</v>
      </c>
      <c r="R154" t="str">
        <f>"["&amp;VLOOKUP(AJ154,[2]特殊属性调整!$B$18:$D$25,3,FALSE)&amp;","&amp;VLOOKUP(AJ154,[2]特殊属性调整!$B$18:$D$25,2,FALSE)&amp;"]"</f>
        <v>[2,3]</v>
      </c>
      <c r="S154" t="str">
        <f>"["&amp;VLOOKUP(AK154,[2]特殊属性调整!$B$18:$D$25,3,FALSE)&amp;","&amp;VLOOKUP(AK154,[2]特殊属性调整!$B$18:$D$25,2,FALSE)*1.5&amp;"]"</f>
        <v>[2,4.5]</v>
      </c>
      <c r="T154" t="str">
        <f>"["&amp;VLOOKUP(AL154,[2]特殊属性调整!$B$18:$D$25,3,FALSE)&amp;","&amp;VLOOKUP(AL154,[2]特殊属性调整!$B$18:$D$25,2,FALSE)*2&amp;"]"</f>
        <v>[2,6]</v>
      </c>
      <c r="U154" t="str">
        <f>"[["&amp;VLOOKUP($N154,[2]材料辅助表!$H$27:$L$35,2,FALSE)&amp;","&amp;[2]材料辅助表!I$38&amp;"]]"</f>
        <v>[[301101,1]]</v>
      </c>
      <c r="V154" t="str">
        <f>"[["&amp;VLOOKUP($N154,[2]材料辅助表!$H$27:$L$35,3,FALSE)&amp;","&amp;[2]材料辅助表!I$39&amp;"]]"</f>
        <v>[[301201,3]]</v>
      </c>
      <c r="W154" t="str">
        <f>"[["&amp;VLOOKUP($Q154,[2]材料辅助表!$H$27:$L$35,4,FALSE)&amp;","&amp;[2]材料辅助表!L$40&amp;"],["&amp;VLOOKUP($N154,[2]材料辅助表!$H$27:$L$35,4,FALSE)&amp;","&amp;[2]材料辅助表!I$40&amp;"]]"</f>
        <v>[[301307,1],[301301,5]]</v>
      </c>
      <c r="X154" t="str">
        <f>"[["&amp;VLOOKUP($Q154,[2]材料辅助表!$H$27:$L$35,5,FALSE)&amp;","&amp;[2]材料辅助表!L$41&amp;"],["&amp;VLOOKUP($N154,[2]材料辅助表!$H$27:$L$35,5,FALSE)&amp;","&amp;[2]材料辅助表!I$41&amp;"]]"</f>
        <v>[[301407,2],[301401,8]]</v>
      </c>
      <c r="Y154" t="str">
        <f>"[["&amp;VLOOKUP($Q154,[2]材料辅助表!$H$27:$M$35,6,FALSE)&amp;","&amp;[2]材料辅助表!L$42&amp;"],["&amp;VLOOKUP($N154,[2]材料辅助表!$H$27:$M$35,6,FALSE)&amp;","&amp;[2]材料辅助表!I$42&amp;"],["&amp;VLOOKUP($O154,[2]材料辅助表!$H$27:$M$35,5,FALSE)&amp;","&amp;[2]材料辅助表!J$42&amp;"]]"</f>
        <v>[[301507,3],[301501,10],[301402,3]]</v>
      </c>
      <c r="Z154" t="str">
        <f>"[["&amp;VLOOKUP($Q154,[2]材料辅助表!$H$27:$N$35,7,FALSE)&amp;","&amp;[2]材料辅助表!L$43&amp;"],["&amp;VLOOKUP($N154,[2]材料辅助表!$H$27:$N$35,7,FALSE)&amp;","&amp;[2]材料辅助表!I$43&amp;"],["&amp;VLOOKUP($O154,[2]材料辅助表!$H$27:$N$35,6,FALSE)&amp;","&amp;[2]材料辅助表!J$43&amp;"]]"</f>
        <v>[[301607,5],[301601,15],[301502,5]]</v>
      </c>
      <c r="AA154" t="str">
        <f>"[["&amp;VLOOKUP($Q154,[2]材料辅助表!$H$27:$O$35,8,FALSE)&amp;","&amp;[2]材料辅助表!L$44&amp;"],["&amp;VLOOKUP($N154,[2]材料辅助表!$H$27:$O$35,8,FALSE)&amp;","&amp;[2]材料辅助表!I$44&amp;"],["&amp;VLOOKUP($O154,[2]材料辅助表!$H$27:$O$35,8,FALSE)&amp;","&amp;[2]材料辅助表!J$44&amp;"],["&amp;VLOOKUP($P154,[2]材料辅助表!$H$27:$P$35,7,FALSE)&amp;","&amp;[2]材料辅助表!K$44&amp;"]]"</f>
        <v>[[301707,8],[301701,10],[301702,10],[301604,5]]</v>
      </c>
      <c r="AB154" t="str">
        <f>"[["&amp;VLOOKUP($Q154,[2]材料辅助表!$H$27:$P$35,9,FALSE)&amp;","&amp;[2]材料辅助表!L$45&amp;"],["&amp;VLOOKUP($N154,[2]材料辅助表!$H$27:$P$35,9,FALSE)&amp;","&amp;[2]材料辅助表!I$45&amp;"],["&amp;VLOOKUP($O154,[2]材料辅助表!$H$27:$P$35,9,FALSE)&amp;","&amp;[2]材料辅助表!J$45&amp;"],["&amp;VLOOKUP($P154,[2]材料辅助表!$H$27:$P$35,8,FALSE)&amp;","&amp;[2]材料辅助表!K$45&amp;"]]"</f>
        <v>[[301807,10],[301801,15],[301802,15],[301704,8]]</v>
      </c>
      <c r="AC154" t="str">
        <f>"[["&amp;VLOOKUP($Q154,[2]材料辅助表!$H$27:$Q$35,10,FALSE)&amp;","&amp;[2]材料辅助表!L$46&amp;"],["&amp;VLOOKUP($N154,[2]材料辅助表!$H$27:$Q$35,10,FALSE)&amp;","&amp;[2]材料辅助表!I$46&amp;"],["&amp;VLOOKUP($O154,[2]材料辅助表!$H$27:$Q$35,10,FALSE)&amp;","&amp;[2]材料辅助表!J$46&amp;"],["&amp;VLOOKUP($P154,[2]材料辅助表!$H$27:$Q$35,9,FALSE)&amp;","&amp;[2]材料辅助表!K$46&amp;"]]"</f>
        <v>[[301907,12],[301901,18],[301902,18],[301804,10]]</v>
      </c>
      <c r="AD154" t="str">
        <f>"[["&amp;VLOOKUP($Q154,[2]材料辅助表!$H$27:$R$35,11,FALSE)&amp;","&amp;[2]材料辅助表!L$47&amp;"],["&amp;VLOOKUP($N154,[2]材料辅助表!$H$27:$R$35,11,FALSE)&amp;","&amp;[2]材料辅助表!I$47&amp;"],["&amp;VLOOKUP($O154,[2]材料辅助表!$H$27:$R$35,11,FALSE)&amp;","&amp;[2]材料辅助表!J$47&amp;"],["&amp;VLOOKUP($P154,[2]材料辅助表!$H$27:$R$35,10,FALSE)&amp;","&amp;[2]材料辅助表!K$47&amp;"]]"</f>
        <v>[[302007,15],[302001,25],[302002,25],[301904,12]]</v>
      </c>
      <c r="AE154" t="str">
        <f>"[["&amp;VLOOKUP($Q154,[2]材料辅助表!$H$27:$S$35,12,FALSE)&amp;","&amp;[2]材料辅助表!L$48&amp;"],["&amp;VLOOKUP($N154,[2]材料辅助表!$H$27:$S$35,12,FALSE)&amp;","&amp;[2]材料辅助表!I$48&amp;"],["&amp;VLOOKUP($O154,[2]材料辅助表!$H$27:$S$35,12,FALSE)&amp;","&amp;[2]材料辅助表!J$48&amp;"],["&amp;VLOOKUP($P154,[2]材料辅助表!$H$27:$S$35,11,FALSE)&amp;","&amp;[2]材料辅助表!K$48&amp;"]]"</f>
        <v>[[302107,18],[302101,30],[302102,30],[302004,15]]</v>
      </c>
      <c r="AF154" t="str">
        <f>"[["&amp;VLOOKUP($Q154,[2]材料辅助表!$H$27:$V$35,13,FALSE)&amp;","&amp;[2]材料辅助表!L$49&amp;"],["&amp;VLOOKUP($N154,[2]材料辅助表!$H$27:$V$35,13,FALSE)&amp;","&amp;[2]材料辅助表!I$49&amp;"],["&amp;VLOOKUP($O154,[2]材料辅助表!$H$27:$V$35,13,FALSE)&amp;","&amp;[2]材料辅助表!J$49&amp;"],["&amp;VLOOKUP($P154,[2]材料辅助表!$H$27:$V$35,12,FALSE)&amp;","&amp;[2]材料辅助表!K$49&amp;"]]"</f>
        <v>[[302207,21],[302201,35],[302202,35],[302104,18]]</v>
      </c>
      <c r="AG154" t="str">
        <f>"[["&amp;VLOOKUP($Q154,[2]材料辅助表!$H$27:$V$35,14,FALSE)&amp;","&amp;[2]材料辅助表!L$50&amp;"],["&amp;VLOOKUP($N154,[2]材料辅助表!$H$27:$V$35,14,FALSE)&amp;","&amp;[2]材料辅助表!I$50&amp;"],["&amp;VLOOKUP($O154,[2]材料辅助表!$H$27:$V$35,14,FALSE)&amp;","&amp;[2]材料辅助表!J$50&amp;"],["&amp;VLOOKUP($P154,[2]材料辅助表!$H$27:$V$35,13,FALSE)&amp;","&amp;[2]材料辅助表!K$50&amp;"]]"</f>
        <v>[[302307,24],[302301,40],[302302,40],[302204,25]]</v>
      </c>
      <c r="AH154" t="str">
        <f>"[["&amp;VLOOKUP($Q154,[2]材料辅助表!$H$27:$V$35,15,FALSE)&amp;","&amp;[2]材料辅助表!L$51&amp;"],["&amp;VLOOKUP($N154,[2]材料辅助表!$H$27:$V$35,15,FALSE)&amp;","&amp;[2]材料辅助表!I$51&amp;"],["&amp;VLOOKUP($O154,[2]材料辅助表!$H$27:$V$35,15,FALSE)&amp;","&amp;[2]材料辅助表!J$51&amp;"],["&amp;VLOOKUP($P154,[2]材料辅助表!$H$27:$V$35,14,FALSE)&amp;","&amp;[2]材料辅助表!K$51&amp;"]]"</f>
        <v>[[302407,27],[302401,45],[302402,45],[302304,30]]</v>
      </c>
      <c r="AI154" s="261" t="s">
        <v>15793</v>
      </c>
      <c r="AJ154" s="263" t="s">
        <v>11978</v>
      </c>
      <c r="AK154" s="263" t="s">
        <v>11978</v>
      </c>
      <c r="AL154" s="263" t="s">
        <v>11978</v>
      </c>
    </row>
    <row r="155" spans="1:38" ht="15" thickBot="1">
      <c r="A155">
        <v>5072</v>
      </c>
      <c r="B155" s="277" t="s">
        <v>16138</v>
      </c>
      <c r="C155" s="55" t="s">
        <v>16136</v>
      </c>
      <c r="D155" t="str">
        <f t="shared" si="5"/>
        <v>e_5072</v>
      </c>
      <c r="E155" t="s">
        <v>16139</v>
      </c>
      <c r="F155" t="str">
        <f t="shared" si="6"/>
        <v>NAME_5072</v>
      </c>
      <c r="G155" t="s">
        <v>11979</v>
      </c>
      <c r="H155">
        <v>6</v>
      </c>
      <c r="I155">
        <f>VLOOKUP(C155,'[2]怪兽属性表（不能直接调整）'!$A$2:$E$37,VLOOKUP([2]equipment!G155,[2]材料辅助表!$I$13:$K$16,3,FALSE),FALSE)</f>
        <v>543.1</v>
      </c>
      <c r="J155" t="str">
        <f>"["&amp;I155*[2]材料辅助表!$S$5&amp;","&amp;I155*[2]材料辅助表!$S$6&amp;","&amp;I155*[2]材料辅助表!$S$7&amp;","&amp;I155*[2]材料辅助表!$S$8&amp;","&amp;I155*[2]材料辅助表!$S$9&amp;","&amp;I155*[2]材料辅助表!$S$10&amp;","&amp;I155*[2]材料辅助表!$S$11&amp;","&amp;I155*[2]材料辅助表!$S$12&amp;","&amp;I155*[2]材料辅助表!$S$13&amp;","&amp;I155*[2]材料辅助表!$S$14&amp;","&amp;I155*[2]材料辅助表!$S$15&amp;","&amp;I155*[2]材料辅助表!$S$16&amp;","&amp;I155*[2]材料辅助表!$S$17&amp;","&amp;I155*[2]材料辅助表!$S$18&amp;","&amp;I155*[2]材料辅助表!$S$19&amp;"]"</f>
        <v>[162.93,190.085,217.24,244.395,271.55,298.705,325.86,353.015,380.17,407.325,434.48,461.635,488.79,515.945,543.1]</v>
      </c>
      <c r="K155">
        <v>7</v>
      </c>
      <c r="L155">
        <f>VLOOKUP(C155,'[2]怪兽属性表（不能直接调整）'!$A$2:$E$37,4,FALSE)</f>
        <v>1.9</v>
      </c>
      <c r="M155" t="str">
        <f>"["&amp;L155*[2]材料辅助表!$U$5&amp;","&amp;L155*[2]材料辅助表!$U$6&amp;","&amp;L155*[2]材料辅助表!$U$7&amp;","&amp;L155*[2]材料辅助表!$U$8&amp;","&amp;L155*[2]材料辅助表!$U$9&amp;","&amp;L155*[2]材料辅助表!$U$10&amp;","&amp;L155*[2]材料辅助表!$U$11&amp;","&amp;L155*[2]材料辅助表!$U$12&amp;","&amp;L155*[2]材料辅助表!$U$13&amp;","&amp;L155*[2]材料辅助表!$U$14&amp;","&amp;L155*[2]材料辅助表!$U$15&amp;","&amp;L155*[2]材料辅助表!$U$16&amp;","&amp;L155*[2]材料辅助表!$U$17&amp;","&amp;L155*[2]材料辅助表!$U$18&amp;","&amp;L155*[2]材料辅助表!$U$19&amp;"]"</f>
        <v>[0.285,0.3325,0.38,0.4275,0.475,0.5225,0.57,0.6175,0.665,0.7125,0.76,0.8075,0.855,0.9025,0.95]</v>
      </c>
      <c r="N155" s="264">
        <v>2</v>
      </c>
      <c r="O155" s="202">
        <v>1</v>
      </c>
      <c r="P155" s="265">
        <v>3</v>
      </c>
      <c r="Q155" t="s">
        <v>15792</v>
      </c>
      <c r="R155" t="str">
        <f>"["&amp;VLOOKUP(AJ155,[2]特殊属性调整!$B$18:$D$25,3,FALSE)&amp;","&amp;VLOOKUP(AJ155,[2]特殊属性调整!$B$18:$D$25,2,FALSE)&amp;"]"</f>
        <v>[5,3]</v>
      </c>
      <c r="S155" t="str">
        <f>"["&amp;VLOOKUP(AK155,[2]特殊属性调整!$B$18:$D$25,3,FALSE)&amp;","&amp;VLOOKUP(AK155,[2]特殊属性调整!$B$18:$D$25,2,FALSE)*1.5&amp;"]"</f>
        <v>[5,4.5]</v>
      </c>
      <c r="T155" t="str">
        <f>"["&amp;VLOOKUP(AL155,[2]特殊属性调整!$B$18:$D$25,3,FALSE)&amp;","&amp;VLOOKUP(AL155,[2]特殊属性调整!$B$18:$D$25,2,FALSE)*2&amp;"]"</f>
        <v>[5,6]</v>
      </c>
      <c r="U155" t="str">
        <f>"[["&amp;VLOOKUP($N155,[2]材料辅助表!$H$27:$L$35,2,FALSE)&amp;","&amp;[2]材料辅助表!I$38&amp;"]]"</f>
        <v>[[301102,1]]</v>
      </c>
      <c r="V155" t="str">
        <f>"[["&amp;VLOOKUP($N155,[2]材料辅助表!$H$27:$L$35,3,FALSE)&amp;","&amp;[2]材料辅助表!I$39&amp;"]]"</f>
        <v>[[301202,3]]</v>
      </c>
      <c r="W155" t="str">
        <f>"[["&amp;VLOOKUP($Q155,[2]材料辅助表!$H$27:$L$35,4,FALSE)&amp;","&amp;[2]材料辅助表!L$40&amp;"],["&amp;VLOOKUP($N155,[2]材料辅助表!$H$27:$L$35,4,FALSE)&amp;","&amp;[2]材料辅助表!I$40&amp;"]]"</f>
        <v>[[301307,1],[301302,5]]</v>
      </c>
      <c r="X155" t="str">
        <f>"[["&amp;VLOOKUP($Q155,[2]材料辅助表!$H$27:$L$35,5,FALSE)&amp;","&amp;[2]材料辅助表!L$41&amp;"],["&amp;VLOOKUP($N155,[2]材料辅助表!$H$27:$L$35,5,FALSE)&amp;","&amp;[2]材料辅助表!I$41&amp;"]]"</f>
        <v>[[301407,2],[301402,8]]</v>
      </c>
      <c r="Y155" t="str">
        <f>"[["&amp;VLOOKUP($Q155,[2]材料辅助表!$H$27:$M$35,6,FALSE)&amp;","&amp;[2]材料辅助表!L$42&amp;"],["&amp;VLOOKUP($N155,[2]材料辅助表!$H$27:$M$35,6,FALSE)&amp;","&amp;[2]材料辅助表!I$42&amp;"],["&amp;VLOOKUP($O155,[2]材料辅助表!$H$27:$M$35,5,FALSE)&amp;","&amp;[2]材料辅助表!J$42&amp;"]]"</f>
        <v>[[301507,3],[301502,10],[301401,3]]</v>
      </c>
      <c r="Z155" t="str">
        <f>"[["&amp;VLOOKUP($Q155,[2]材料辅助表!$H$27:$N$35,7,FALSE)&amp;","&amp;[2]材料辅助表!L$43&amp;"],["&amp;VLOOKUP($N155,[2]材料辅助表!$H$27:$N$35,7,FALSE)&amp;","&amp;[2]材料辅助表!I$43&amp;"],["&amp;VLOOKUP($O155,[2]材料辅助表!$H$27:$N$35,6,FALSE)&amp;","&amp;[2]材料辅助表!J$43&amp;"]]"</f>
        <v>[[301607,5],[301602,15],[301501,5]]</v>
      </c>
      <c r="AA155" t="str">
        <f>"[["&amp;VLOOKUP($Q155,[2]材料辅助表!$H$27:$O$35,8,FALSE)&amp;","&amp;[2]材料辅助表!L$44&amp;"],["&amp;VLOOKUP($N155,[2]材料辅助表!$H$27:$O$35,8,FALSE)&amp;","&amp;[2]材料辅助表!I$44&amp;"],["&amp;VLOOKUP($O155,[2]材料辅助表!$H$27:$O$35,8,FALSE)&amp;","&amp;[2]材料辅助表!J$44&amp;"],["&amp;VLOOKUP($P155,[2]材料辅助表!$H$27:$P$35,7,FALSE)&amp;","&amp;[2]材料辅助表!K$44&amp;"]]"</f>
        <v>[[301707,8],[301702,10],[301701,10],[301603,5]]</v>
      </c>
      <c r="AB155" t="str">
        <f>"[["&amp;VLOOKUP($Q155,[2]材料辅助表!$H$27:$P$35,9,FALSE)&amp;","&amp;[2]材料辅助表!L$45&amp;"],["&amp;VLOOKUP($N155,[2]材料辅助表!$H$27:$P$35,9,FALSE)&amp;","&amp;[2]材料辅助表!I$45&amp;"],["&amp;VLOOKUP($O155,[2]材料辅助表!$H$27:$P$35,9,FALSE)&amp;","&amp;[2]材料辅助表!J$45&amp;"],["&amp;VLOOKUP($P155,[2]材料辅助表!$H$27:$P$35,8,FALSE)&amp;","&amp;[2]材料辅助表!K$45&amp;"]]"</f>
        <v>[[301807,10],[301802,15],[301801,15],[301703,8]]</v>
      </c>
      <c r="AC155" t="str">
        <f>"[["&amp;VLOOKUP($Q155,[2]材料辅助表!$H$27:$Q$35,10,FALSE)&amp;","&amp;[2]材料辅助表!L$46&amp;"],["&amp;VLOOKUP($N155,[2]材料辅助表!$H$27:$Q$35,10,FALSE)&amp;","&amp;[2]材料辅助表!I$46&amp;"],["&amp;VLOOKUP($O155,[2]材料辅助表!$H$27:$Q$35,10,FALSE)&amp;","&amp;[2]材料辅助表!J$46&amp;"],["&amp;VLOOKUP($P155,[2]材料辅助表!$H$27:$Q$35,9,FALSE)&amp;","&amp;[2]材料辅助表!K$46&amp;"]]"</f>
        <v>[[301907,12],[301902,18],[301901,18],[301803,10]]</v>
      </c>
      <c r="AD155" t="str">
        <f>"[["&amp;VLOOKUP($Q155,[2]材料辅助表!$H$27:$R$35,11,FALSE)&amp;","&amp;[2]材料辅助表!L$47&amp;"],["&amp;VLOOKUP($N155,[2]材料辅助表!$H$27:$R$35,11,FALSE)&amp;","&amp;[2]材料辅助表!I$47&amp;"],["&amp;VLOOKUP($O155,[2]材料辅助表!$H$27:$R$35,11,FALSE)&amp;","&amp;[2]材料辅助表!J$47&amp;"],["&amp;VLOOKUP($P155,[2]材料辅助表!$H$27:$R$35,10,FALSE)&amp;","&amp;[2]材料辅助表!K$47&amp;"]]"</f>
        <v>[[302007,15],[302002,25],[302001,25],[301903,12]]</v>
      </c>
      <c r="AE155" t="str">
        <f>"[["&amp;VLOOKUP($Q155,[2]材料辅助表!$H$27:$S$35,12,FALSE)&amp;","&amp;[2]材料辅助表!L$48&amp;"],["&amp;VLOOKUP($N155,[2]材料辅助表!$H$27:$S$35,12,FALSE)&amp;","&amp;[2]材料辅助表!I$48&amp;"],["&amp;VLOOKUP($O155,[2]材料辅助表!$H$27:$S$35,12,FALSE)&amp;","&amp;[2]材料辅助表!J$48&amp;"],["&amp;VLOOKUP($P155,[2]材料辅助表!$H$27:$S$35,11,FALSE)&amp;","&amp;[2]材料辅助表!K$48&amp;"]]"</f>
        <v>[[302107,18],[302102,30],[302101,30],[302003,15]]</v>
      </c>
      <c r="AF155" t="str">
        <f>"[["&amp;VLOOKUP($Q155,[2]材料辅助表!$H$27:$V$35,13,FALSE)&amp;","&amp;[2]材料辅助表!L$49&amp;"],["&amp;VLOOKUP($N155,[2]材料辅助表!$H$27:$V$35,13,FALSE)&amp;","&amp;[2]材料辅助表!I$49&amp;"],["&amp;VLOOKUP($O155,[2]材料辅助表!$H$27:$V$35,13,FALSE)&amp;","&amp;[2]材料辅助表!J$49&amp;"],["&amp;VLOOKUP($P155,[2]材料辅助表!$H$27:$V$35,12,FALSE)&amp;","&amp;[2]材料辅助表!K$49&amp;"]]"</f>
        <v>[[302207,21],[302202,35],[302201,35],[302103,18]]</v>
      </c>
      <c r="AG155" t="str">
        <f>"[["&amp;VLOOKUP($Q155,[2]材料辅助表!$H$27:$V$35,14,FALSE)&amp;","&amp;[2]材料辅助表!L$50&amp;"],["&amp;VLOOKUP($N155,[2]材料辅助表!$H$27:$V$35,14,FALSE)&amp;","&amp;[2]材料辅助表!I$50&amp;"],["&amp;VLOOKUP($O155,[2]材料辅助表!$H$27:$V$35,14,FALSE)&amp;","&amp;[2]材料辅助表!J$50&amp;"],["&amp;VLOOKUP($P155,[2]材料辅助表!$H$27:$V$35,13,FALSE)&amp;","&amp;[2]材料辅助表!K$50&amp;"]]"</f>
        <v>[[302307,24],[302302,40],[302301,40],[302203,25]]</v>
      </c>
      <c r="AH155" t="str">
        <f>"[["&amp;VLOOKUP($Q155,[2]材料辅助表!$H$27:$V$35,15,FALSE)&amp;","&amp;[2]材料辅助表!L$51&amp;"],["&amp;VLOOKUP($N155,[2]材料辅助表!$H$27:$V$35,15,FALSE)&amp;","&amp;[2]材料辅助表!I$51&amp;"],["&amp;VLOOKUP($O155,[2]材料辅助表!$H$27:$V$35,15,FALSE)&amp;","&amp;[2]材料辅助表!J$51&amp;"],["&amp;VLOOKUP($P155,[2]材料辅助表!$H$27:$V$35,14,FALSE)&amp;","&amp;[2]材料辅助表!K$51&amp;"]]"</f>
        <v>[[302407,27],[302402,45],[302401,45],[302303,30]]</v>
      </c>
      <c r="AI155" s="202" t="s">
        <v>15796</v>
      </c>
      <c r="AJ155" s="263" t="s">
        <v>11979</v>
      </c>
      <c r="AK155" s="263" t="s">
        <v>11979</v>
      </c>
      <c r="AL155" s="263" t="s">
        <v>11979</v>
      </c>
    </row>
    <row r="156" spans="1:38" ht="15" thickBot="1">
      <c r="A156">
        <v>5073</v>
      </c>
      <c r="B156" s="277" t="s">
        <v>16140</v>
      </c>
      <c r="C156" s="55" t="s">
        <v>16136</v>
      </c>
      <c r="D156" t="str">
        <f t="shared" si="5"/>
        <v>e_5073</v>
      </c>
      <c r="E156" t="s">
        <v>16141</v>
      </c>
      <c r="F156" t="str">
        <f t="shared" si="6"/>
        <v>NAME_5073</v>
      </c>
      <c r="G156" t="s">
        <v>11978</v>
      </c>
      <c r="H156">
        <v>3</v>
      </c>
      <c r="I156">
        <f>VLOOKUP(C156,'[2]怪兽属性表（不能直接调整）'!$A$2:$E$37,VLOOKUP([2]equipment!G156,[2]材料辅助表!$I$13:$K$16,3,FALSE),FALSE)</f>
        <v>79.2</v>
      </c>
      <c r="J156" t="str">
        <f>"["&amp;I156*[2]材料辅助表!$S$5&amp;","&amp;I156*[2]材料辅助表!$S$6&amp;","&amp;I156*[2]材料辅助表!$S$7&amp;","&amp;I156*[2]材料辅助表!$S$8&amp;","&amp;I156*[2]材料辅助表!$S$9&amp;","&amp;I156*[2]材料辅助表!$S$10&amp;","&amp;I156*[2]材料辅助表!$S$11&amp;","&amp;I156*[2]材料辅助表!$S$12&amp;","&amp;I156*[2]材料辅助表!$S$13&amp;","&amp;I156*[2]材料辅助表!$S$14&amp;","&amp;I156*[2]材料辅助表!$S$15&amp;","&amp;I156*[2]材料辅助表!$S$16&amp;","&amp;I156*[2]材料辅助表!$S$17&amp;","&amp;I156*[2]材料辅助表!$S$18&amp;","&amp;I156*[2]材料辅助表!$S$19&amp;"]"</f>
        <v>[23.76,27.72,31.68,35.64,39.6,43.56,47.52,51.48,55.44,59.4,63.36,67.32,71.28,75.24,79.2]</v>
      </c>
      <c r="K156">
        <v>7</v>
      </c>
      <c r="L156">
        <f>VLOOKUP(C156,'[2]怪兽属性表（不能直接调整）'!$A$2:$E$37,4,FALSE)</f>
        <v>1.9</v>
      </c>
      <c r="M156" t="str">
        <f>"["&amp;L156*[2]材料辅助表!$U$5&amp;","&amp;L156*[2]材料辅助表!$U$6&amp;","&amp;L156*[2]材料辅助表!$U$7&amp;","&amp;L156*[2]材料辅助表!$U$8&amp;","&amp;L156*[2]材料辅助表!$U$9&amp;","&amp;L156*[2]材料辅助表!$U$10&amp;","&amp;L156*[2]材料辅助表!$U$11&amp;","&amp;L156*[2]材料辅助表!$U$12&amp;","&amp;L156*[2]材料辅助表!$U$13&amp;","&amp;L156*[2]材料辅助表!$U$14&amp;","&amp;L156*[2]材料辅助表!$U$15&amp;","&amp;L156*[2]材料辅助表!$U$16&amp;","&amp;L156*[2]材料辅助表!$U$17&amp;","&amp;L156*[2]材料辅助表!$U$18&amp;","&amp;L156*[2]材料辅助表!$U$19&amp;"]"</f>
        <v>[0.285,0.3325,0.38,0.4275,0.475,0.5225,0.57,0.6175,0.665,0.7125,0.76,0.8075,0.855,0.9025,0.95]</v>
      </c>
      <c r="N156" s="271">
        <v>5</v>
      </c>
      <c r="O156" s="202">
        <v>4</v>
      </c>
      <c r="P156" s="265">
        <v>2</v>
      </c>
      <c r="Q156" t="s">
        <v>15792</v>
      </c>
      <c r="R156" t="str">
        <f>"["&amp;VLOOKUP(AJ156,[2]特殊属性调整!$B$18:$D$25,3,FALSE)&amp;","&amp;VLOOKUP(AJ156,[2]特殊属性调整!$B$18:$D$25,2,FALSE)&amp;"]"</f>
        <v>[2,3]</v>
      </c>
      <c r="S156" t="str">
        <f>"["&amp;VLOOKUP(AK156,[2]特殊属性调整!$B$18:$D$25,3,FALSE)&amp;","&amp;VLOOKUP(AK156,[2]特殊属性调整!$B$18:$D$25,2,FALSE)*1.5&amp;"]"</f>
        <v>[2,4.5]</v>
      </c>
      <c r="T156" t="str">
        <f>"["&amp;VLOOKUP(AL156,[2]特殊属性调整!$B$18:$D$25,3,FALSE)&amp;","&amp;VLOOKUP(AL156,[2]特殊属性调整!$B$18:$D$25,2,FALSE)*2&amp;"]"</f>
        <v>[2,6]</v>
      </c>
      <c r="U156" t="str">
        <f>"[["&amp;VLOOKUP($N156,[2]材料辅助表!$H$27:$L$35,2,FALSE)&amp;","&amp;[2]材料辅助表!I$38&amp;"]]"</f>
        <v>[[301105,1]]</v>
      </c>
      <c r="V156" t="str">
        <f>"[["&amp;VLOOKUP($N156,[2]材料辅助表!$H$27:$L$35,3,FALSE)&amp;","&amp;[2]材料辅助表!I$39&amp;"]]"</f>
        <v>[[301205,3]]</v>
      </c>
      <c r="W156" t="str">
        <f>"[["&amp;VLOOKUP($Q156,[2]材料辅助表!$H$27:$L$35,4,FALSE)&amp;","&amp;[2]材料辅助表!L$40&amp;"],["&amp;VLOOKUP($N156,[2]材料辅助表!$H$27:$L$35,4,FALSE)&amp;","&amp;[2]材料辅助表!I$40&amp;"]]"</f>
        <v>[[301307,1],[301305,5]]</v>
      </c>
      <c r="X156" t="str">
        <f>"[["&amp;VLOOKUP($Q156,[2]材料辅助表!$H$27:$L$35,5,FALSE)&amp;","&amp;[2]材料辅助表!L$41&amp;"],["&amp;VLOOKUP($N156,[2]材料辅助表!$H$27:$L$35,5,FALSE)&amp;","&amp;[2]材料辅助表!I$41&amp;"]]"</f>
        <v>[[301407,2],[301405,8]]</v>
      </c>
      <c r="Y156" t="str">
        <f>"[["&amp;VLOOKUP($Q156,[2]材料辅助表!$H$27:$M$35,6,FALSE)&amp;","&amp;[2]材料辅助表!L$42&amp;"],["&amp;VLOOKUP($N156,[2]材料辅助表!$H$27:$M$35,6,FALSE)&amp;","&amp;[2]材料辅助表!I$42&amp;"],["&amp;VLOOKUP($O156,[2]材料辅助表!$H$27:$M$35,5,FALSE)&amp;","&amp;[2]材料辅助表!J$42&amp;"]]"</f>
        <v>[[301507,3],[301505,10],[301404,3]]</v>
      </c>
      <c r="Z156" t="str">
        <f>"[["&amp;VLOOKUP($Q156,[2]材料辅助表!$H$27:$N$35,7,FALSE)&amp;","&amp;[2]材料辅助表!L$43&amp;"],["&amp;VLOOKUP($N156,[2]材料辅助表!$H$27:$N$35,7,FALSE)&amp;","&amp;[2]材料辅助表!I$43&amp;"],["&amp;VLOOKUP($O156,[2]材料辅助表!$H$27:$N$35,6,FALSE)&amp;","&amp;[2]材料辅助表!J$43&amp;"]]"</f>
        <v>[[301607,5],[301605,15],[301504,5]]</v>
      </c>
      <c r="AA156" t="str">
        <f>"[["&amp;VLOOKUP($Q156,[2]材料辅助表!$H$27:$O$35,8,FALSE)&amp;","&amp;[2]材料辅助表!L$44&amp;"],["&amp;VLOOKUP($N156,[2]材料辅助表!$H$27:$O$35,8,FALSE)&amp;","&amp;[2]材料辅助表!I$44&amp;"],["&amp;VLOOKUP($O156,[2]材料辅助表!$H$27:$O$35,8,FALSE)&amp;","&amp;[2]材料辅助表!J$44&amp;"],["&amp;VLOOKUP($P156,[2]材料辅助表!$H$27:$P$35,7,FALSE)&amp;","&amp;[2]材料辅助表!K$44&amp;"]]"</f>
        <v>[[301707,8],[301705,10],[301704,10],[301602,5]]</v>
      </c>
      <c r="AB156" t="str">
        <f>"[["&amp;VLOOKUP($Q156,[2]材料辅助表!$H$27:$P$35,9,FALSE)&amp;","&amp;[2]材料辅助表!L$45&amp;"],["&amp;VLOOKUP($N156,[2]材料辅助表!$H$27:$P$35,9,FALSE)&amp;","&amp;[2]材料辅助表!I$45&amp;"],["&amp;VLOOKUP($O156,[2]材料辅助表!$H$27:$P$35,9,FALSE)&amp;","&amp;[2]材料辅助表!J$45&amp;"],["&amp;VLOOKUP($P156,[2]材料辅助表!$H$27:$P$35,8,FALSE)&amp;","&amp;[2]材料辅助表!K$45&amp;"]]"</f>
        <v>[[301807,10],[301805,15],[301804,15],[301702,8]]</v>
      </c>
      <c r="AC156" t="str">
        <f>"[["&amp;VLOOKUP($Q156,[2]材料辅助表!$H$27:$Q$35,10,FALSE)&amp;","&amp;[2]材料辅助表!L$46&amp;"],["&amp;VLOOKUP($N156,[2]材料辅助表!$H$27:$Q$35,10,FALSE)&amp;","&amp;[2]材料辅助表!I$46&amp;"],["&amp;VLOOKUP($O156,[2]材料辅助表!$H$27:$Q$35,10,FALSE)&amp;","&amp;[2]材料辅助表!J$46&amp;"],["&amp;VLOOKUP($P156,[2]材料辅助表!$H$27:$Q$35,9,FALSE)&amp;","&amp;[2]材料辅助表!K$46&amp;"]]"</f>
        <v>[[301907,12],[301905,18],[301904,18],[301802,10]]</v>
      </c>
      <c r="AD156" t="str">
        <f>"[["&amp;VLOOKUP($Q156,[2]材料辅助表!$H$27:$R$35,11,FALSE)&amp;","&amp;[2]材料辅助表!L$47&amp;"],["&amp;VLOOKUP($N156,[2]材料辅助表!$H$27:$R$35,11,FALSE)&amp;","&amp;[2]材料辅助表!I$47&amp;"],["&amp;VLOOKUP($O156,[2]材料辅助表!$H$27:$R$35,11,FALSE)&amp;","&amp;[2]材料辅助表!J$47&amp;"],["&amp;VLOOKUP($P156,[2]材料辅助表!$H$27:$R$35,10,FALSE)&amp;","&amp;[2]材料辅助表!K$47&amp;"]]"</f>
        <v>[[302007,15],[302005,25],[302004,25],[301902,12]]</v>
      </c>
      <c r="AE156" t="str">
        <f>"[["&amp;VLOOKUP($Q156,[2]材料辅助表!$H$27:$S$35,12,FALSE)&amp;","&amp;[2]材料辅助表!L$48&amp;"],["&amp;VLOOKUP($N156,[2]材料辅助表!$H$27:$S$35,12,FALSE)&amp;","&amp;[2]材料辅助表!I$48&amp;"],["&amp;VLOOKUP($O156,[2]材料辅助表!$H$27:$S$35,12,FALSE)&amp;","&amp;[2]材料辅助表!J$48&amp;"],["&amp;VLOOKUP($P156,[2]材料辅助表!$H$27:$S$35,11,FALSE)&amp;","&amp;[2]材料辅助表!K$48&amp;"]]"</f>
        <v>[[302107,18],[302105,30],[302104,30],[302002,15]]</v>
      </c>
      <c r="AF156" t="str">
        <f>"[["&amp;VLOOKUP($Q156,[2]材料辅助表!$H$27:$V$35,13,FALSE)&amp;","&amp;[2]材料辅助表!L$49&amp;"],["&amp;VLOOKUP($N156,[2]材料辅助表!$H$27:$V$35,13,FALSE)&amp;","&amp;[2]材料辅助表!I$49&amp;"],["&amp;VLOOKUP($O156,[2]材料辅助表!$H$27:$V$35,13,FALSE)&amp;","&amp;[2]材料辅助表!J$49&amp;"],["&amp;VLOOKUP($P156,[2]材料辅助表!$H$27:$V$35,12,FALSE)&amp;","&amp;[2]材料辅助表!K$49&amp;"]]"</f>
        <v>[[302207,21],[302205,35],[302204,35],[302102,18]]</v>
      </c>
      <c r="AG156" t="str">
        <f>"[["&amp;VLOOKUP($Q156,[2]材料辅助表!$H$27:$V$35,14,FALSE)&amp;","&amp;[2]材料辅助表!L$50&amp;"],["&amp;VLOOKUP($N156,[2]材料辅助表!$H$27:$V$35,14,FALSE)&amp;","&amp;[2]材料辅助表!I$50&amp;"],["&amp;VLOOKUP($O156,[2]材料辅助表!$H$27:$V$35,14,FALSE)&amp;","&amp;[2]材料辅助表!J$50&amp;"],["&amp;VLOOKUP($P156,[2]材料辅助表!$H$27:$V$35,13,FALSE)&amp;","&amp;[2]材料辅助表!K$50&amp;"]]"</f>
        <v>[[302307,24],[302305,40],[302304,40],[302202,25]]</v>
      </c>
      <c r="AH156" t="str">
        <f>"[["&amp;VLOOKUP($Q156,[2]材料辅助表!$H$27:$V$35,15,FALSE)&amp;","&amp;[2]材料辅助表!L$51&amp;"],["&amp;VLOOKUP($N156,[2]材料辅助表!$H$27:$V$35,15,FALSE)&amp;","&amp;[2]材料辅助表!I$51&amp;"],["&amp;VLOOKUP($O156,[2]材料辅助表!$H$27:$V$35,15,FALSE)&amp;","&amp;[2]材料辅助表!J$51&amp;"],["&amp;VLOOKUP($P156,[2]材料辅助表!$H$27:$V$35,14,FALSE)&amp;","&amp;[2]材料辅助表!K$51&amp;"]]"</f>
        <v>[[302407,27],[302405,45],[302404,45],[302302,30]]</v>
      </c>
      <c r="AI156" s="202" t="s">
        <v>15799</v>
      </c>
      <c r="AJ156" s="263" t="s">
        <v>11978</v>
      </c>
      <c r="AK156" s="263" t="s">
        <v>11978</v>
      </c>
      <c r="AL156" s="263" t="s">
        <v>11978</v>
      </c>
    </row>
    <row r="157" spans="1:38" ht="15" thickBot="1">
      <c r="A157">
        <v>5074</v>
      </c>
      <c r="B157" s="277" t="s">
        <v>16142</v>
      </c>
      <c r="C157" s="55" t="s">
        <v>16136</v>
      </c>
      <c r="D157" t="str">
        <f t="shared" si="5"/>
        <v>e_5074</v>
      </c>
      <c r="E157" t="s">
        <v>16143</v>
      </c>
      <c r="F157" t="str">
        <f t="shared" si="6"/>
        <v>NAME_5074</v>
      </c>
      <c r="G157" t="s">
        <v>11979</v>
      </c>
      <c r="H157">
        <v>6</v>
      </c>
      <c r="I157">
        <f>VLOOKUP(C157,'[2]怪兽属性表（不能直接调整）'!$A$2:$E$37,VLOOKUP([2]equipment!G157,[2]材料辅助表!$I$13:$K$16,3,FALSE),FALSE)</f>
        <v>543.1</v>
      </c>
      <c r="J157" t="str">
        <f>"["&amp;I157*[2]材料辅助表!$S$5&amp;","&amp;I157*[2]材料辅助表!$S$6&amp;","&amp;I157*[2]材料辅助表!$S$7&amp;","&amp;I157*[2]材料辅助表!$S$8&amp;","&amp;I157*[2]材料辅助表!$S$9&amp;","&amp;I157*[2]材料辅助表!$S$10&amp;","&amp;I157*[2]材料辅助表!$S$11&amp;","&amp;I157*[2]材料辅助表!$S$12&amp;","&amp;I157*[2]材料辅助表!$S$13&amp;","&amp;I157*[2]材料辅助表!$S$14&amp;","&amp;I157*[2]材料辅助表!$S$15&amp;","&amp;I157*[2]材料辅助表!$S$16&amp;","&amp;I157*[2]材料辅助表!$S$17&amp;","&amp;I157*[2]材料辅助表!$S$18&amp;","&amp;I157*[2]材料辅助表!$S$19&amp;"]"</f>
        <v>[162.93,190.085,217.24,244.395,271.55,298.705,325.86,353.015,380.17,407.325,434.48,461.635,488.79,515.945,543.1]</v>
      </c>
      <c r="K157">
        <v>7</v>
      </c>
      <c r="L157">
        <f>VLOOKUP(C157,'[2]怪兽属性表（不能直接调整）'!$A$2:$E$58,4,FALSE)</f>
        <v>1.9</v>
      </c>
      <c r="M157" t="str">
        <f>"["&amp;L157*[2]材料辅助表!$U$5&amp;","&amp;L157*[2]材料辅助表!$U$6&amp;","&amp;L157*[2]材料辅助表!$U$7&amp;","&amp;L157*[2]材料辅助表!$U$8&amp;","&amp;L157*[2]材料辅助表!$U$9&amp;","&amp;L157*[2]材料辅助表!$U$10&amp;","&amp;L157*[2]材料辅助表!$U$11&amp;","&amp;L157*[2]材料辅助表!$U$12&amp;","&amp;L157*[2]材料辅助表!$U$13&amp;","&amp;L157*[2]材料辅助表!$U$14&amp;","&amp;L157*[2]材料辅助表!$U$15&amp;","&amp;L157*[2]材料辅助表!$U$16&amp;","&amp;L157*[2]材料辅助表!$U$17&amp;","&amp;L157*[2]材料辅助表!$U$18&amp;","&amp;L157*[2]材料辅助表!$U$19&amp;"]"</f>
        <v>[0.285,0.3325,0.38,0.4275,0.475,0.5225,0.57,0.6175,0.665,0.7125,0.76,0.8075,0.855,0.9025,0.95]</v>
      </c>
      <c r="N157" s="266">
        <v>6</v>
      </c>
      <c r="O157" s="267">
        <v>3</v>
      </c>
      <c r="P157" s="268">
        <v>4</v>
      </c>
      <c r="Q157" t="s">
        <v>15792</v>
      </c>
      <c r="R157" t="str">
        <f>"["&amp;VLOOKUP(AJ157,[2]特殊属性调整!$B$18:$D$25,3,FALSE)&amp;","&amp;VLOOKUP(AJ157,[2]特殊属性调整!$B$18:$D$25,2,FALSE)&amp;"]"</f>
        <v>[5,3]</v>
      </c>
      <c r="S157" t="str">
        <f>"["&amp;VLOOKUP(AK157,[2]特殊属性调整!$B$18:$D$25,3,FALSE)&amp;","&amp;VLOOKUP(AK157,[2]特殊属性调整!$B$18:$D$25,2,FALSE)*1.5&amp;"]"</f>
        <v>[5,4.5]</v>
      </c>
      <c r="T157" t="str">
        <f>"["&amp;VLOOKUP(AL157,[2]特殊属性调整!$B$18:$D$25,3,FALSE)&amp;","&amp;VLOOKUP(AL157,[2]特殊属性调整!$B$18:$D$25,2,FALSE)*2&amp;"]"</f>
        <v>[5,6]</v>
      </c>
      <c r="U157" t="str">
        <f>"[["&amp;VLOOKUP($N157,[2]材料辅助表!$H$27:$L$35,2,FALSE)&amp;","&amp;[2]材料辅助表!I$38&amp;"]]"</f>
        <v>[[301106,1]]</v>
      </c>
      <c r="V157" t="str">
        <f>"[["&amp;VLOOKUP($N157,[2]材料辅助表!$H$27:$L$35,3,FALSE)&amp;","&amp;[2]材料辅助表!I$39&amp;"]]"</f>
        <v>[[301206,3]]</v>
      </c>
      <c r="W157" t="str">
        <f>"[["&amp;VLOOKUP($Q157,[2]材料辅助表!$H$27:$L$35,4,FALSE)&amp;","&amp;[2]材料辅助表!L$40&amp;"],["&amp;VLOOKUP($N157,[2]材料辅助表!$H$27:$L$35,4,FALSE)&amp;","&amp;[2]材料辅助表!I$40&amp;"]]"</f>
        <v>[[301307,1],[301306,5]]</v>
      </c>
      <c r="X157" t="str">
        <f>"[["&amp;VLOOKUP($Q157,[2]材料辅助表!$H$27:$L$35,5,FALSE)&amp;","&amp;[2]材料辅助表!L$41&amp;"],["&amp;VLOOKUP($N157,[2]材料辅助表!$H$27:$L$35,5,FALSE)&amp;","&amp;[2]材料辅助表!I$41&amp;"]]"</f>
        <v>[[301407,2],[301406,8]]</v>
      </c>
      <c r="Y157" t="str">
        <f>"[["&amp;VLOOKUP($Q157,[2]材料辅助表!$H$27:$M$35,6,FALSE)&amp;","&amp;[2]材料辅助表!L$42&amp;"],["&amp;VLOOKUP($N157,[2]材料辅助表!$H$27:$M$35,6,FALSE)&amp;","&amp;[2]材料辅助表!I$42&amp;"],["&amp;VLOOKUP($O157,[2]材料辅助表!$H$27:$M$35,5,FALSE)&amp;","&amp;[2]材料辅助表!J$42&amp;"]]"</f>
        <v>[[301507,3],[301506,10],[301403,3]]</v>
      </c>
      <c r="Z157" t="str">
        <f>"[["&amp;VLOOKUP($Q157,[2]材料辅助表!$H$27:$N$35,7,FALSE)&amp;","&amp;[2]材料辅助表!L$43&amp;"],["&amp;VLOOKUP($N157,[2]材料辅助表!$H$27:$N$35,7,FALSE)&amp;","&amp;[2]材料辅助表!I$43&amp;"],["&amp;VLOOKUP($O157,[2]材料辅助表!$H$27:$N$35,6,FALSE)&amp;","&amp;[2]材料辅助表!J$43&amp;"]]"</f>
        <v>[[301607,5],[301606,15],[301503,5]]</v>
      </c>
      <c r="AA157" t="str">
        <f>"[["&amp;VLOOKUP($Q157,[2]材料辅助表!$H$27:$O$35,8,FALSE)&amp;","&amp;[2]材料辅助表!L$44&amp;"],["&amp;VLOOKUP($N157,[2]材料辅助表!$H$27:$O$35,8,FALSE)&amp;","&amp;[2]材料辅助表!I$44&amp;"],["&amp;VLOOKUP($O157,[2]材料辅助表!$H$27:$O$35,8,FALSE)&amp;","&amp;[2]材料辅助表!J$44&amp;"],["&amp;VLOOKUP($P157,[2]材料辅助表!$H$27:$P$35,7,FALSE)&amp;","&amp;[2]材料辅助表!K$44&amp;"]]"</f>
        <v>[[301707,8],[301706,10],[301703,10],[301604,5]]</v>
      </c>
      <c r="AB157" t="str">
        <f>"[["&amp;VLOOKUP($Q157,[2]材料辅助表!$H$27:$P$35,9,FALSE)&amp;","&amp;[2]材料辅助表!L$45&amp;"],["&amp;VLOOKUP($N157,[2]材料辅助表!$H$27:$P$35,9,FALSE)&amp;","&amp;[2]材料辅助表!I$45&amp;"],["&amp;VLOOKUP($O157,[2]材料辅助表!$H$27:$P$35,9,FALSE)&amp;","&amp;[2]材料辅助表!J$45&amp;"],["&amp;VLOOKUP($P157,[2]材料辅助表!$H$27:$P$35,8,FALSE)&amp;","&amp;[2]材料辅助表!K$45&amp;"]]"</f>
        <v>[[301807,10],[301806,15],[301803,15],[301704,8]]</v>
      </c>
      <c r="AC157" t="str">
        <f>"[["&amp;VLOOKUP($Q157,[2]材料辅助表!$H$27:$Q$35,10,FALSE)&amp;","&amp;[2]材料辅助表!L$46&amp;"],["&amp;VLOOKUP($N157,[2]材料辅助表!$H$27:$Q$35,10,FALSE)&amp;","&amp;[2]材料辅助表!I$46&amp;"],["&amp;VLOOKUP($O157,[2]材料辅助表!$H$27:$Q$35,10,FALSE)&amp;","&amp;[2]材料辅助表!J$46&amp;"],["&amp;VLOOKUP($P157,[2]材料辅助表!$H$27:$Q$35,9,FALSE)&amp;","&amp;[2]材料辅助表!K$46&amp;"]]"</f>
        <v>[[301907,12],[301906,18],[301903,18],[301804,10]]</v>
      </c>
      <c r="AD157" t="str">
        <f>"[["&amp;VLOOKUP($Q157,[2]材料辅助表!$H$27:$R$35,11,FALSE)&amp;","&amp;[2]材料辅助表!L$47&amp;"],["&amp;VLOOKUP($N157,[2]材料辅助表!$H$27:$R$35,11,FALSE)&amp;","&amp;[2]材料辅助表!I$47&amp;"],["&amp;VLOOKUP($O157,[2]材料辅助表!$H$27:$R$35,11,FALSE)&amp;","&amp;[2]材料辅助表!J$47&amp;"],["&amp;VLOOKUP($P157,[2]材料辅助表!$H$27:$R$35,10,FALSE)&amp;","&amp;[2]材料辅助表!K$47&amp;"]]"</f>
        <v>[[302007,15],[302006,25],[302003,25],[301904,12]]</v>
      </c>
      <c r="AE157" t="str">
        <f>"[["&amp;VLOOKUP($Q157,[2]材料辅助表!$H$27:$S$35,12,FALSE)&amp;","&amp;[2]材料辅助表!L$48&amp;"],["&amp;VLOOKUP($N157,[2]材料辅助表!$H$27:$S$35,12,FALSE)&amp;","&amp;[2]材料辅助表!I$48&amp;"],["&amp;VLOOKUP($O157,[2]材料辅助表!$H$27:$S$35,12,FALSE)&amp;","&amp;[2]材料辅助表!J$48&amp;"],["&amp;VLOOKUP($P157,[2]材料辅助表!$H$27:$S$35,11,FALSE)&amp;","&amp;[2]材料辅助表!K$48&amp;"]]"</f>
        <v>[[302107,18],[302106,30],[302103,30],[302004,15]]</v>
      </c>
      <c r="AF157" t="str">
        <f>"[["&amp;VLOOKUP($Q157,[2]材料辅助表!$H$27:$V$35,13,FALSE)&amp;","&amp;[2]材料辅助表!L$49&amp;"],["&amp;VLOOKUP($N157,[2]材料辅助表!$H$27:$V$35,13,FALSE)&amp;","&amp;[2]材料辅助表!I$49&amp;"],["&amp;VLOOKUP($O157,[2]材料辅助表!$H$27:$V$35,13,FALSE)&amp;","&amp;[2]材料辅助表!J$49&amp;"],["&amp;VLOOKUP($P157,[2]材料辅助表!$H$27:$V$35,12,FALSE)&amp;","&amp;[2]材料辅助表!K$49&amp;"]]"</f>
        <v>[[302207,21],[302206,35],[302203,35],[302104,18]]</v>
      </c>
      <c r="AG157" t="str">
        <f>"[["&amp;VLOOKUP($Q157,[2]材料辅助表!$H$27:$V$35,14,FALSE)&amp;","&amp;[2]材料辅助表!L$50&amp;"],["&amp;VLOOKUP($N157,[2]材料辅助表!$H$27:$V$35,14,FALSE)&amp;","&amp;[2]材料辅助表!I$50&amp;"],["&amp;VLOOKUP($O157,[2]材料辅助表!$H$27:$V$35,14,FALSE)&amp;","&amp;[2]材料辅助表!J$50&amp;"],["&amp;VLOOKUP($P157,[2]材料辅助表!$H$27:$V$35,13,FALSE)&amp;","&amp;[2]材料辅助表!K$50&amp;"]]"</f>
        <v>[[302307,24],[302306,40],[302303,40],[302204,25]]</v>
      </c>
      <c r="AH157" t="str">
        <f>"[["&amp;VLOOKUP($Q157,[2]材料辅助表!$H$27:$V$35,15,FALSE)&amp;","&amp;[2]材料辅助表!L$51&amp;"],["&amp;VLOOKUP($N157,[2]材料辅助表!$H$27:$V$35,15,FALSE)&amp;","&amp;[2]材料辅助表!I$51&amp;"],["&amp;VLOOKUP($O157,[2]材料辅助表!$H$27:$V$35,15,FALSE)&amp;","&amp;[2]材料辅助表!J$51&amp;"],["&amp;VLOOKUP($P157,[2]材料辅助表!$H$27:$V$35,14,FALSE)&amp;","&amp;[2]材料辅助表!K$51&amp;"]]"</f>
        <v>[[302407,27],[302406,45],[302403,45],[302304,30]]</v>
      </c>
      <c r="AI157" s="269" t="s">
        <v>15802</v>
      </c>
      <c r="AJ157" s="263" t="s">
        <v>11979</v>
      </c>
      <c r="AK157" s="263" t="s">
        <v>11979</v>
      </c>
      <c r="AL157" s="263" t="s">
        <v>11979</v>
      </c>
    </row>
    <row r="158" spans="1:38" ht="15" thickBot="1">
      <c r="A158">
        <v>6011</v>
      </c>
      <c r="C158" s="547" t="s">
        <v>16144</v>
      </c>
      <c r="D158" t="str">
        <f t="shared" si="5"/>
        <v>e_6011</v>
      </c>
      <c r="E158" t="s">
        <v>16145</v>
      </c>
      <c r="F158" t="str">
        <f t="shared" si="6"/>
        <v>NAME_6011</v>
      </c>
      <c r="G158" t="s">
        <v>11978</v>
      </c>
      <c r="H158">
        <v>3</v>
      </c>
      <c r="I158">
        <f>VLOOKUP(C158,'[2]怪兽属性表（不能直接调整）'!$A$2:$E$58,VLOOKUP([2]equipment!G158,[2]材料辅助表!$I$13:$K$16,3,FALSE),FALSE)</f>
        <v>4.9000000000000004</v>
      </c>
      <c r="J158" t="str">
        <f>"["&amp;I158*[2]材料辅助表!$S$5&amp;","&amp;I158*[2]材料辅助表!$S$6&amp;","&amp;I158*[2]材料辅助表!$S$7&amp;","&amp;I158*[2]材料辅助表!$S$8&amp;","&amp;I158*[2]材料辅助表!$S$9&amp;","&amp;I158*[2]材料辅助表!$S$10&amp;","&amp;I158*[2]材料辅助表!$S$11&amp;","&amp;I158*[2]材料辅助表!$S$12&amp;","&amp;I158*[2]材料辅助表!$S$13&amp;","&amp;I158*[2]材料辅助表!$S$14&amp;","&amp;I158*[2]材料辅助表!$S$15&amp;","&amp;I158*[2]材料辅助表!$S$16&amp;","&amp;I158*[2]材料辅助表!$S$17&amp;","&amp;I158*[2]材料辅助表!$S$18&amp;","&amp;I158*[2]材料辅助表!$S$19&amp;"]"</f>
        <v>[1.47,1.715,1.96,2.205,2.45,2.695,2.94,3.185,3.43,3.675,3.92,4.165,4.41,4.655,4.9]</v>
      </c>
      <c r="K158">
        <v>7</v>
      </c>
      <c r="L158">
        <f>VLOOKUP(C158,'[2]怪兽属性表（不能直接调整）'!$A$2:$E$58,4,FALSE)</f>
        <v>3</v>
      </c>
      <c r="M158" t="str">
        <f>"["&amp;L158*[2]材料辅助表!$U$5&amp;","&amp;L158*[2]材料辅助表!$U$6&amp;","&amp;L158*[2]材料辅助表!$U$7&amp;","&amp;L158*[2]材料辅助表!$U$8&amp;","&amp;L158*[2]材料辅助表!$U$9&amp;","&amp;L158*[2]材料辅助表!$U$10&amp;","&amp;L158*[2]材料辅助表!$U$11&amp;","&amp;L158*[2]材料辅助表!$U$12&amp;","&amp;L158*[2]材料辅助表!$U$13&amp;","&amp;L158*[2]材料辅助表!$U$14&amp;","&amp;L158*[2]材料辅助表!$U$15&amp;","&amp;L158*[2]材料辅助表!$U$16&amp;","&amp;L158*[2]材料辅助表!$U$17&amp;","&amp;L158*[2]材料辅助表!$U$18&amp;","&amp;L158*[2]材料辅助表!$U$19&amp;"]"</f>
        <v>[0.45,0.525,0.6,0.675,0.75,0.825,0.9,0.975,1.05,1.125,1.2,1.275,1.35,1.425,1.5]</v>
      </c>
      <c r="N158" s="260">
        <v>1</v>
      </c>
      <c r="O158" s="261">
        <v>3</v>
      </c>
      <c r="P158" s="262">
        <v>4</v>
      </c>
      <c r="Q158" t="s">
        <v>15792</v>
      </c>
      <c r="R158" t="str">
        <f>"["&amp;VLOOKUP(AJ158,[2]特殊属性调整!$B$18:$D$25,3,FALSE)&amp;","&amp;VLOOKUP(AJ158,[2]特殊属性调整!$B$18:$D$25,2,FALSE)&amp;"]"</f>
        <v>[2,3]</v>
      </c>
      <c r="S158" t="str">
        <f>"["&amp;VLOOKUP(AK158,[2]特殊属性调整!$B$18:$D$25,3,FALSE)&amp;","&amp;VLOOKUP(AK158,[2]特殊属性调整!$B$18:$D$25,2,FALSE)*1.5&amp;"]"</f>
        <v>[2,4.5]</v>
      </c>
      <c r="T158" t="str">
        <f>"["&amp;VLOOKUP(AL158,[2]特殊属性调整!$B$18:$D$25,3,FALSE)&amp;","&amp;VLOOKUP(AL158,[2]特殊属性调整!$B$18:$D$25,2,FALSE)*2&amp;"]"</f>
        <v>[2,6]</v>
      </c>
      <c r="U158" t="str">
        <f>"[["&amp;VLOOKUP($N158,[2]材料辅助表!$H$27:$L$35,2,FALSE)&amp;","&amp;[2]材料辅助表!I$38&amp;"]]"</f>
        <v>[[301101,1]]</v>
      </c>
      <c r="V158" t="str">
        <f>"[["&amp;VLOOKUP($N158,[2]材料辅助表!$H$27:$L$35,3,FALSE)&amp;","&amp;[2]材料辅助表!I$39&amp;"]]"</f>
        <v>[[301201,3]]</v>
      </c>
      <c r="W158" t="str">
        <f>"[["&amp;VLOOKUP($Q158,[2]材料辅助表!$H$27:$L$35,4,FALSE)&amp;","&amp;[2]材料辅助表!L$40&amp;"],["&amp;VLOOKUP($N158,[2]材料辅助表!$H$27:$L$35,4,FALSE)&amp;","&amp;[2]材料辅助表!I$40&amp;"]]"</f>
        <v>[[301307,1],[301301,5]]</v>
      </c>
      <c r="X158" t="str">
        <f>"[["&amp;VLOOKUP($Q158,[2]材料辅助表!$H$27:$L$35,5,FALSE)&amp;","&amp;[2]材料辅助表!L$41&amp;"],["&amp;VLOOKUP($N158,[2]材料辅助表!$H$27:$L$35,5,FALSE)&amp;","&amp;[2]材料辅助表!I$41&amp;"]]"</f>
        <v>[[301407,2],[301401,8]]</v>
      </c>
      <c r="Y158" t="str">
        <f>"[["&amp;VLOOKUP($Q158,[2]材料辅助表!$H$27:$M$35,6,FALSE)&amp;","&amp;[2]材料辅助表!L$42&amp;"],["&amp;VLOOKUP($N158,[2]材料辅助表!$H$27:$M$35,6,FALSE)&amp;","&amp;[2]材料辅助表!I$42&amp;"],["&amp;VLOOKUP($O158,[2]材料辅助表!$H$27:$M$35,5,FALSE)&amp;","&amp;[2]材料辅助表!J$42&amp;"]]"</f>
        <v>[[301507,3],[301501,10],[301403,3]]</v>
      </c>
      <c r="Z158" t="str">
        <f>"[["&amp;VLOOKUP($Q158,[2]材料辅助表!$H$27:$N$35,7,FALSE)&amp;","&amp;[2]材料辅助表!L$43&amp;"],["&amp;VLOOKUP($N158,[2]材料辅助表!$H$27:$N$35,7,FALSE)&amp;","&amp;[2]材料辅助表!I$43&amp;"],["&amp;VLOOKUP($O158,[2]材料辅助表!$H$27:$N$35,6,FALSE)&amp;","&amp;[2]材料辅助表!J$43&amp;"]]"</f>
        <v>[[301607,5],[301601,15],[301503,5]]</v>
      </c>
      <c r="AA158" t="str">
        <f>"[["&amp;VLOOKUP($Q158,[2]材料辅助表!$H$27:$O$35,8,FALSE)&amp;","&amp;[2]材料辅助表!L$44&amp;"],["&amp;VLOOKUP($N158,[2]材料辅助表!$H$27:$O$35,8,FALSE)&amp;","&amp;[2]材料辅助表!I$44&amp;"],["&amp;VLOOKUP($O158,[2]材料辅助表!$H$27:$O$35,8,FALSE)&amp;","&amp;[2]材料辅助表!J$44&amp;"],["&amp;VLOOKUP($P158,[2]材料辅助表!$H$27:$P$35,7,FALSE)&amp;","&amp;[2]材料辅助表!K$44&amp;"]]"</f>
        <v>[[301707,8],[301701,10],[301703,10],[301604,5]]</v>
      </c>
      <c r="AB158" t="str">
        <f>"[["&amp;VLOOKUP($Q158,[2]材料辅助表!$H$27:$P$35,9,FALSE)&amp;","&amp;[2]材料辅助表!L$45&amp;"],["&amp;VLOOKUP($N158,[2]材料辅助表!$H$27:$P$35,9,FALSE)&amp;","&amp;[2]材料辅助表!I$45&amp;"],["&amp;VLOOKUP($O158,[2]材料辅助表!$H$27:$P$35,9,FALSE)&amp;","&amp;[2]材料辅助表!J$45&amp;"],["&amp;VLOOKUP($P158,[2]材料辅助表!$H$27:$P$35,8,FALSE)&amp;","&amp;[2]材料辅助表!K$45&amp;"]]"</f>
        <v>[[301807,10],[301801,15],[301803,15],[301704,8]]</v>
      </c>
      <c r="AC158" t="str">
        <f>"[["&amp;VLOOKUP($Q158,[2]材料辅助表!$H$27:$Q$35,10,FALSE)&amp;","&amp;[2]材料辅助表!L$46&amp;"],["&amp;VLOOKUP($N158,[2]材料辅助表!$H$27:$Q$35,10,FALSE)&amp;","&amp;[2]材料辅助表!I$46&amp;"],["&amp;VLOOKUP($O158,[2]材料辅助表!$H$27:$Q$35,10,FALSE)&amp;","&amp;[2]材料辅助表!J$46&amp;"],["&amp;VLOOKUP($P158,[2]材料辅助表!$H$27:$Q$35,9,FALSE)&amp;","&amp;[2]材料辅助表!K$46&amp;"]]"</f>
        <v>[[301907,12],[301901,18],[301903,18],[301804,10]]</v>
      </c>
      <c r="AD158" t="str">
        <f>"[["&amp;VLOOKUP($Q158,[2]材料辅助表!$H$27:$R$35,11,FALSE)&amp;","&amp;[2]材料辅助表!L$47&amp;"],["&amp;VLOOKUP($N158,[2]材料辅助表!$H$27:$R$35,11,FALSE)&amp;","&amp;[2]材料辅助表!I$47&amp;"],["&amp;VLOOKUP($O158,[2]材料辅助表!$H$27:$R$35,11,FALSE)&amp;","&amp;[2]材料辅助表!J$47&amp;"],["&amp;VLOOKUP($P158,[2]材料辅助表!$H$27:$R$35,10,FALSE)&amp;","&amp;[2]材料辅助表!K$47&amp;"]]"</f>
        <v>[[302007,15],[302001,25],[302003,25],[301904,12]]</v>
      </c>
      <c r="AE158" t="str">
        <f>"[["&amp;VLOOKUP($Q158,[2]材料辅助表!$H$27:$S$35,12,FALSE)&amp;","&amp;[2]材料辅助表!L$48&amp;"],["&amp;VLOOKUP($N158,[2]材料辅助表!$H$27:$S$35,12,FALSE)&amp;","&amp;[2]材料辅助表!I$48&amp;"],["&amp;VLOOKUP($O158,[2]材料辅助表!$H$27:$S$35,12,FALSE)&amp;","&amp;[2]材料辅助表!J$48&amp;"],["&amp;VLOOKUP($P158,[2]材料辅助表!$H$27:$S$35,11,FALSE)&amp;","&amp;[2]材料辅助表!K$48&amp;"]]"</f>
        <v>[[302107,18],[302101,30],[302103,30],[302004,15]]</v>
      </c>
      <c r="AF158" t="str">
        <f>"[["&amp;VLOOKUP($Q158,[2]材料辅助表!$H$27:$V$35,13,FALSE)&amp;","&amp;[2]材料辅助表!L$49&amp;"],["&amp;VLOOKUP($N158,[2]材料辅助表!$H$27:$V$35,13,FALSE)&amp;","&amp;[2]材料辅助表!I$49&amp;"],["&amp;VLOOKUP($O158,[2]材料辅助表!$H$27:$V$35,13,FALSE)&amp;","&amp;[2]材料辅助表!J$49&amp;"],["&amp;VLOOKUP($P158,[2]材料辅助表!$H$27:$V$35,12,FALSE)&amp;","&amp;[2]材料辅助表!K$49&amp;"]]"</f>
        <v>[[302207,21],[302201,35],[302203,35],[302104,18]]</v>
      </c>
      <c r="AG158" t="str">
        <f>"[["&amp;VLOOKUP($Q158,[2]材料辅助表!$H$27:$V$35,14,FALSE)&amp;","&amp;[2]材料辅助表!L$50&amp;"],["&amp;VLOOKUP($N158,[2]材料辅助表!$H$27:$V$35,14,FALSE)&amp;","&amp;[2]材料辅助表!I$50&amp;"],["&amp;VLOOKUP($O158,[2]材料辅助表!$H$27:$V$35,14,FALSE)&amp;","&amp;[2]材料辅助表!J$50&amp;"],["&amp;VLOOKUP($P158,[2]材料辅助表!$H$27:$V$35,13,FALSE)&amp;","&amp;[2]材料辅助表!K$50&amp;"]]"</f>
        <v>[[302307,24],[302301,40],[302303,40],[302204,25]]</v>
      </c>
      <c r="AH158" t="str">
        <f>"[["&amp;VLOOKUP($Q158,[2]材料辅助表!$H$27:$V$35,15,FALSE)&amp;","&amp;[2]材料辅助表!L$51&amp;"],["&amp;VLOOKUP($N158,[2]材料辅助表!$H$27:$V$35,15,FALSE)&amp;","&amp;[2]材料辅助表!I$51&amp;"],["&amp;VLOOKUP($O158,[2]材料辅助表!$H$27:$V$35,15,FALSE)&amp;","&amp;[2]材料辅助表!J$51&amp;"],["&amp;VLOOKUP($P158,[2]材料辅助表!$H$27:$V$35,14,FALSE)&amp;","&amp;[2]材料辅助表!K$51&amp;"]]"</f>
        <v>[[302407,27],[302401,45],[302403,45],[302304,30]]</v>
      </c>
      <c r="AI158" s="270" t="s">
        <v>15806</v>
      </c>
      <c r="AJ158" s="263" t="s">
        <v>11978</v>
      </c>
      <c r="AK158" s="263" t="s">
        <v>11978</v>
      </c>
      <c r="AL158" s="263" t="s">
        <v>11978</v>
      </c>
    </row>
    <row r="159" spans="1:38" ht="15" thickBot="1">
      <c r="A159">
        <v>6012</v>
      </c>
      <c r="C159" s="547" t="s">
        <v>16144</v>
      </c>
      <c r="D159" t="str">
        <f t="shared" si="5"/>
        <v>e_6012</v>
      </c>
      <c r="E159" t="s">
        <v>16146</v>
      </c>
      <c r="F159" t="str">
        <f t="shared" si="6"/>
        <v>NAME_6012</v>
      </c>
      <c r="G159" t="s">
        <v>11979</v>
      </c>
      <c r="H159">
        <v>6</v>
      </c>
      <c r="I159">
        <f>VLOOKUP(C159,'[2]怪兽属性表（不能直接调整）'!$A$2:$E$58,VLOOKUP([2]equipment!G159,[2]材料辅助表!$I$13:$K$16,3,FALSE),FALSE)</f>
        <v>32</v>
      </c>
      <c r="J159" t="str">
        <f>"["&amp;I159*[2]材料辅助表!$S$5&amp;","&amp;I159*[2]材料辅助表!$S$6&amp;","&amp;I159*[2]材料辅助表!$S$7&amp;","&amp;I159*[2]材料辅助表!$S$8&amp;","&amp;I159*[2]材料辅助表!$S$9&amp;","&amp;I159*[2]材料辅助表!$S$10&amp;","&amp;I159*[2]材料辅助表!$S$11&amp;","&amp;I159*[2]材料辅助表!$S$12&amp;","&amp;I159*[2]材料辅助表!$S$13&amp;","&amp;I159*[2]材料辅助表!$S$14&amp;","&amp;I159*[2]材料辅助表!$S$15&amp;","&amp;I159*[2]材料辅助表!$S$16&amp;","&amp;I159*[2]材料辅助表!$S$17&amp;","&amp;I159*[2]材料辅助表!$S$18&amp;","&amp;I159*[2]材料辅助表!$S$19&amp;"]"</f>
        <v>[9.6,11.2,12.8,14.4,16,17.6,19.2,20.8,22.4,24,25.6,27.2,28.8,30.4,32]</v>
      </c>
      <c r="K159">
        <v>7</v>
      </c>
      <c r="L159">
        <f>VLOOKUP(C159,'[2]怪兽属性表（不能直接调整）'!$A$2:$E$58,4,FALSE)</f>
        <v>3</v>
      </c>
      <c r="M159" t="str">
        <f>"["&amp;L159*[2]材料辅助表!$U$5&amp;","&amp;L159*[2]材料辅助表!$U$6&amp;","&amp;L159*[2]材料辅助表!$U$7&amp;","&amp;L159*[2]材料辅助表!$U$8&amp;","&amp;L159*[2]材料辅助表!$U$9&amp;","&amp;L159*[2]材料辅助表!$U$10&amp;","&amp;L159*[2]材料辅助表!$U$11&amp;","&amp;L159*[2]材料辅助表!$U$12&amp;","&amp;L159*[2]材料辅助表!$U$13&amp;","&amp;L159*[2]材料辅助表!$U$14&amp;","&amp;L159*[2]材料辅助表!$U$15&amp;","&amp;L159*[2]材料辅助表!$U$16&amp;","&amp;L159*[2]材料辅助表!$U$17&amp;","&amp;L159*[2]材料辅助表!$U$18&amp;","&amp;L159*[2]材料辅助表!$U$19&amp;"]"</f>
        <v>[0.45,0.525,0.6,0.675,0.75,0.825,0.9,0.975,1.05,1.125,1.2,1.275,1.35,1.425,1.5]</v>
      </c>
      <c r="N159" s="264">
        <v>2</v>
      </c>
      <c r="O159" s="202">
        <v>4</v>
      </c>
      <c r="P159" s="265">
        <v>3</v>
      </c>
      <c r="Q159" t="s">
        <v>15792</v>
      </c>
      <c r="R159" t="str">
        <f>"["&amp;VLOOKUP(AJ159,[2]特殊属性调整!$B$18:$D$25,3,FALSE)&amp;","&amp;VLOOKUP(AJ159,[2]特殊属性调整!$B$18:$D$25,2,FALSE)&amp;"]"</f>
        <v>[5,3]</v>
      </c>
      <c r="S159" t="str">
        <f>"["&amp;VLOOKUP(AK159,[2]特殊属性调整!$B$18:$D$25,3,FALSE)&amp;","&amp;VLOOKUP(AK159,[2]特殊属性调整!$B$18:$D$25,2,FALSE)*1.5&amp;"]"</f>
        <v>[5,4.5]</v>
      </c>
      <c r="T159" t="str">
        <f>"["&amp;VLOOKUP(AL159,[2]特殊属性调整!$B$18:$D$25,3,FALSE)&amp;","&amp;VLOOKUP(AL159,[2]特殊属性调整!$B$18:$D$25,2,FALSE)*2&amp;"]"</f>
        <v>[5,6]</v>
      </c>
      <c r="U159" t="str">
        <f>"[["&amp;VLOOKUP($N159,[2]材料辅助表!$H$27:$L$35,2,FALSE)&amp;","&amp;[2]材料辅助表!I$38&amp;"]]"</f>
        <v>[[301102,1]]</v>
      </c>
      <c r="V159" t="str">
        <f>"[["&amp;VLOOKUP($N159,[2]材料辅助表!$H$27:$L$35,3,FALSE)&amp;","&amp;[2]材料辅助表!I$39&amp;"]]"</f>
        <v>[[301202,3]]</v>
      </c>
      <c r="W159" t="str">
        <f>"[["&amp;VLOOKUP($Q159,[2]材料辅助表!$H$27:$L$35,4,FALSE)&amp;","&amp;[2]材料辅助表!L$40&amp;"],["&amp;VLOOKUP($N159,[2]材料辅助表!$H$27:$L$35,4,FALSE)&amp;","&amp;[2]材料辅助表!I$40&amp;"]]"</f>
        <v>[[301307,1],[301302,5]]</v>
      </c>
      <c r="X159" t="str">
        <f>"[["&amp;VLOOKUP($Q159,[2]材料辅助表!$H$27:$L$35,5,FALSE)&amp;","&amp;[2]材料辅助表!L$41&amp;"],["&amp;VLOOKUP($N159,[2]材料辅助表!$H$27:$L$35,5,FALSE)&amp;","&amp;[2]材料辅助表!I$41&amp;"]]"</f>
        <v>[[301407,2],[301402,8]]</v>
      </c>
      <c r="Y159" t="str">
        <f>"[["&amp;VLOOKUP($Q159,[2]材料辅助表!$H$27:$M$35,6,FALSE)&amp;","&amp;[2]材料辅助表!L$42&amp;"],["&amp;VLOOKUP($N159,[2]材料辅助表!$H$27:$M$35,6,FALSE)&amp;","&amp;[2]材料辅助表!I$42&amp;"],["&amp;VLOOKUP($O159,[2]材料辅助表!$H$27:$M$35,5,FALSE)&amp;","&amp;[2]材料辅助表!J$42&amp;"]]"</f>
        <v>[[301507,3],[301502,10],[301404,3]]</v>
      </c>
      <c r="Z159" t="str">
        <f>"[["&amp;VLOOKUP($Q159,[2]材料辅助表!$H$27:$N$35,7,FALSE)&amp;","&amp;[2]材料辅助表!L$43&amp;"],["&amp;VLOOKUP($N159,[2]材料辅助表!$H$27:$N$35,7,FALSE)&amp;","&amp;[2]材料辅助表!I$43&amp;"],["&amp;VLOOKUP($O159,[2]材料辅助表!$H$27:$N$35,6,FALSE)&amp;","&amp;[2]材料辅助表!J$43&amp;"]]"</f>
        <v>[[301607,5],[301602,15],[301504,5]]</v>
      </c>
      <c r="AA159" t="str">
        <f>"[["&amp;VLOOKUP($Q159,[2]材料辅助表!$H$27:$O$35,8,FALSE)&amp;","&amp;[2]材料辅助表!L$44&amp;"],["&amp;VLOOKUP($N159,[2]材料辅助表!$H$27:$O$35,8,FALSE)&amp;","&amp;[2]材料辅助表!I$44&amp;"],["&amp;VLOOKUP($O159,[2]材料辅助表!$H$27:$O$35,8,FALSE)&amp;","&amp;[2]材料辅助表!J$44&amp;"],["&amp;VLOOKUP($P159,[2]材料辅助表!$H$27:$P$35,7,FALSE)&amp;","&amp;[2]材料辅助表!K$44&amp;"]]"</f>
        <v>[[301707,8],[301702,10],[301704,10],[301603,5]]</v>
      </c>
      <c r="AB159" t="str">
        <f>"[["&amp;VLOOKUP($Q159,[2]材料辅助表!$H$27:$P$35,9,FALSE)&amp;","&amp;[2]材料辅助表!L$45&amp;"],["&amp;VLOOKUP($N159,[2]材料辅助表!$H$27:$P$35,9,FALSE)&amp;","&amp;[2]材料辅助表!I$45&amp;"],["&amp;VLOOKUP($O159,[2]材料辅助表!$H$27:$P$35,9,FALSE)&amp;","&amp;[2]材料辅助表!J$45&amp;"],["&amp;VLOOKUP($P159,[2]材料辅助表!$H$27:$P$35,8,FALSE)&amp;","&amp;[2]材料辅助表!K$45&amp;"]]"</f>
        <v>[[301807,10],[301802,15],[301804,15],[301703,8]]</v>
      </c>
      <c r="AC159" t="str">
        <f>"[["&amp;VLOOKUP($Q159,[2]材料辅助表!$H$27:$Q$35,10,FALSE)&amp;","&amp;[2]材料辅助表!L$46&amp;"],["&amp;VLOOKUP($N159,[2]材料辅助表!$H$27:$Q$35,10,FALSE)&amp;","&amp;[2]材料辅助表!I$46&amp;"],["&amp;VLOOKUP($O159,[2]材料辅助表!$H$27:$Q$35,10,FALSE)&amp;","&amp;[2]材料辅助表!J$46&amp;"],["&amp;VLOOKUP($P159,[2]材料辅助表!$H$27:$Q$35,9,FALSE)&amp;","&amp;[2]材料辅助表!K$46&amp;"]]"</f>
        <v>[[301907,12],[301902,18],[301904,18],[301803,10]]</v>
      </c>
      <c r="AD159" t="str">
        <f>"[["&amp;VLOOKUP($Q159,[2]材料辅助表!$H$27:$R$35,11,FALSE)&amp;","&amp;[2]材料辅助表!L$47&amp;"],["&amp;VLOOKUP($N159,[2]材料辅助表!$H$27:$R$35,11,FALSE)&amp;","&amp;[2]材料辅助表!I$47&amp;"],["&amp;VLOOKUP($O159,[2]材料辅助表!$H$27:$R$35,11,FALSE)&amp;","&amp;[2]材料辅助表!J$47&amp;"],["&amp;VLOOKUP($P159,[2]材料辅助表!$H$27:$R$35,10,FALSE)&amp;","&amp;[2]材料辅助表!K$47&amp;"]]"</f>
        <v>[[302007,15],[302002,25],[302004,25],[301903,12]]</v>
      </c>
      <c r="AE159" t="str">
        <f>"[["&amp;VLOOKUP($Q159,[2]材料辅助表!$H$27:$S$35,12,FALSE)&amp;","&amp;[2]材料辅助表!L$48&amp;"],["&amp;VLOOKUP($N159,[2]材料辅助表!$H$27:$S$35,12,FALSE)&amp;","&amp;[2]材料辅助表!I$48&amp;"],["&amp;VLOOKUP($O159,[2]材料辅助表!$H$27:$S$35,12,FALSE)&amp;","&amp;[2]材料辅助表!J$48&amp;"],["&amp;VLOOKUP($P159,[2]材料辅助表!$H$27:$S$35,11,FALSE)&amp;","&amp;[2]材料辅助表!K$48&amp;"]]"</f>
        <v>[[302107,18],[302102,30],[302104,30],[302003,15]]</v>
      </c>
      <c r="AF159" t="str">
        <f>"[["&amp;VLOOKUP($Q159,[2]材料辅助表!$H$27:$V$35,13,FALSE)&amp;","&amp;[2]材料辅助表!L$49&amp;"],["&amp;VLOOKUP($N159,[2]材料辅助表!$H$27:$V$35,13,FALSE)&amp;","&amp;[2]材料辅助表!I$49&amp;"],["&amp;VLOOKUP($O159,[2]材料辅助表!$H$27:$V$35,13,FALSE)&amp;","&amp;[2]材料辅助表!J$49&amp;"],["&amp;VLOOKUP($P159,[2]材料辅助表!$H$27:$V$35,12,FALSE)&amp;","&amp;[2]材料辅助表!K$49&amp;"]]"</f>
        <v>[[302207,21],[302202,35],[302204,35],[302103,18]]</v>
      </c>
      <c r="AG159" t="str">
        <f>"[["&amp;VLOOKUP($Q159,[2]材料辅助表!$H$27:$V$35,14,FALSE)&amp;","&amp;[2]材料辅助表!L$50&amp;"],["&amp;VLOOKUP($N159,[2]材料辅助表!$H$27:$V$35,14,FALSE)&amp;","&amp;[2]材料辅助表!I$50&amp;"],["&amp;VLOOKUP($O159,[2]材料辅助表!$H$27:$V$35,14,FALSE)&amp;","&amp;[2]材料辅助表!J$50&amp;"],["&amp;VLOOKUP($P159,[2]材料辅助表!$H$27:$V$35,13,FALSE)&amp;","&amp;[2]材料辅助表!K$50&amp;"]]"</f>
        <v>[[302307,24],[302302,40],[302304,40],[302203,25]]</v>
      </c>
      <c r="AH159" t="str">
        <f>"[["&amp;VLOOKUP($Q159,[2]材料辅助表!$H$27:$V$35,15,FALSE)&amp;","&amp;[2]材料辅助表!L$51&amp;"],["&amp;VLOOKUP($N159,[2]材料辅助表!$H$27:$V$35,15,FALSE)&amp;","&amp;[2]材料辅助表!I$51&amp;"],["&amp;VLOOKUP($O159,[2]材料辅助表!$H$27:$V$35,15,FALSE)&amp;","&amp;[2]材料辅助表!J$51&amp;"],["&amp;VLOOKUP($P159,[2]材料辅助表!$H$27:$V$35,14,FALSE)&amp;","&amp;[2]材料辅助表!K$51&amp;"]]"</f>
        <v>[[302407,27],[302402,45],[302404,45],[302303,30]]</v>
      </c>
      <c r="AI159" s="158" t="s">
        <v>15809</v>
      </c>
      <c r="AJ159" s="263" t="s">
        <v>11979</v>
      </c>
      <c r="AK159" s="263" t="s">
        <v>11979</v>
      </c>
      <c r="AL159" s="263" t="s">
        <v>11979</v>
      </c>
    </row>
    <row r="160" spans="1:38" ht="15" thickBot="1">
      <c r="A160">
        <v>6013</v>
      </c>
      <c r="C160" s="547" t="s">
        <v>16144</v>
      </c>
      <c r="D160" t="str">
        <f t="shared" si="5"/>
        <v>e_6013</v>
      </c>
      <c r="E160" t="s">
        <v>16147</v>
      </c>
      <c r="F160" t="str">
        <f t="shared" si="6"/>
        <v>NAME_6013</v>
      </c>
      <c r="G160" t="s">
        <v>11978</v>
      </c>
      <c r="H160">
        <v>3</v>
      </c>
      <c r="I160">
        <f>VLOOKUP(C160,'[2]怪兽属性表（不能直接调整）'!$A$2:$E$58,VLOOKUP([2]equipment!G160,[2]材料辅助表!$I$13:$K$16,3,FALSE),FALSE)</f>
        <v>4.9000000000000004</v>
      </c>
      <c r="J160" t="str">
        <f>"["&amp;I160*[2]材料辅助表!$S$5&amp;","&amp;I160*[2]材料辅助表!$S$6&amp;","&amp;I160*[2]材料辅助表!$S$7&amp;","&amp;I160*[2]材料辅助表!$S$8&amp;","&amp;I160*[2]材料辅助表!$S$9&amp;","&amp;I160*[2]材料辅助表!$S$10&amp;","&amp;I160*[2]材料辅助表!$S$11&amp;","&amp;I160*[2]材料辅助表!$S$12&amp;","&amp;I160*[2]材料辅助表!$S$13&amp;","&amp;I160*[2]材料辅助表!$S$14&amp;","&amp;I160*[2]材料辅助表!$S$15&amp;","&amp;I160*[2]材料辅助表!$S$16&amp;","&amp;I160*[2]材料辅助表!$S$17&amp;","&amp;I160*[2]材料辅助表!$S$18&amp;","&amp;I160*[2]材料辅助表!$S$19&amp;"]"</f>
        <v>[1.47,1.715,1.96,2.205,2.45,2.695,2.94,3.185,3.43,3.675,3.92,4.165,4.41,4.655,4.9]</v>
      </c>
      <c r="K160">
        <v>7</v>
      </c>
      <c r="L160">
        <f>VLOOKUP(C160,'[2]怪兽属性表（不能直接调整）'!$A$2:$E$58,4,FALSE)</f>
        <v>3</v>
      </c>
      <c r="M160" t="str">
        <f>"["&amp;L160*[2]材料辅助表!$U$5&amp;","&amp;L160*[2]材料辅助表!$U$6&amp;","&amp;L160*[2]材料辅助表!$U$7&amp;","&amp;L160*[2]材料辅助表!$U$8&amp;","&amp;L160*[2]材料辅助表!$U$9&amp;","&amp;L160*[2]材料辅助表!$U$10&amp;","&amp;L160*[2]材料辅助表!$U$11&amp;","&amp;L160*[2]材料辅助表!$U$12&amp;","&amp;L160*[2]材料辅助表!$U$13&amp;","&amp;L160*[2]材料辅助表!$U$14&amp;","&amp;L160*[2]材料辅助表!$U$15&amp;","&amp;L160*[2]材料辅助表!$U$16&amp;","&amp;L160*[2]材料辅助表!$U$17&amp;","&amp;L160*[2]材料辅助表!$U$18&amp;","&amp;L160*[2]材料辅助表!$U$19&amp;"]"</f>
        <v>[0.45,0.525,0.6,0.675,0.75,0.825,0.9,0.975,1.05,1.125,1.2,1.275,1.35,1.425,1.5]</v>
      </c>
      <c r="N160" s="264">
        <v>3</v>
      </c>
      <c r="O160" s="202">
        <v>1</v>
      </c>
      <c r="P160" s="265">
        <v>2</v>
      </c>
      <c r="Q160" t="s">
        <v>15792</v>
      </c>
      <c r="R160" t="str">
        <f>"["&amp;VLOOKUP(AJ160,[2]特殊属性调整!$B$18:$D$25,3,FALSE)&amp;","&amp;VLOOKUP(AJ160,[2]特殊属性调整!$B$18:$D$25,2,FALSE)&amp;"]"</f>
        <v>[2,3]</v>
      </c>
      <c r="S160" t="str">
        <f>"["&amp;VLOOKUP(AK160,[2]特殊属性调整!$B$18:$D$25,3,FALSE)&amp;","&amp;VLOOKUP(AK160,[2]特殊属性调整!$B$18:$D$25,2,FALSE)*1.5&amp;"]"</f>
        <v>[2,4.5]</v>
      </c>
      <c r="T160" t="str">
        <f>"["&amp;VLOOKUP(AL160,[2]特殊属性调整!$B$18:$D$25,3,FALSE)&amp;","&amp;VLOOKUP(AL160,[2]特殊属性调整!$B$18:$D$25,2,FALSE)*2&amp;"]"</f>
        <v>[2,6]</v>
      </c>
      <c r="U160" t="str">
        <f>"[["&amp;VLOOKUP($N160,[2]材料辅助表!$H$27:$L$35,2,FALSE)&amp;","&amp;[2]材料辅助表!I$38&amp;"]]"</f>
        <v>[[301103,1]]</v>
      </c>
      <c r="V160" t="str">
        <f>"[["&amp;VLOOKUP($N160,[2]材料辅助表!$H$27:$L$35,3,FALSE)&amp;","&amp;[2]材料辅助表!I$39&amp;"]]"</f>
        <v>[[301203,3]]</v>
      </c>
      <c r="W160" t="str">
        <f>"[["&amp;VLOOKUP($Q160,[2]材料辅助表!$H$27:$L$35,4,FALSE)&amp;","&amp;[2]材料辅助表!L$40&amp;"],["&amp;VLOOKUP($N160,[2]材料辅助表!$H$27:$L$35,4,FALSE)&amp;","&amp;[2]材料辅助表!I$40&amp;"]]"</f>
        <v>[[301307,1],[301303,5]]</v>
      </c>
      <c r="X160" t="str">
        <f>"[["&amp;VLOOKUP($Q160,[2]材料辅助表!$H$27:$L$35,5,FALSE)&amp;","&amp;[2]材料辅助表!L$41&amp;"],["&amp;VLOOKUP($N160,[2]材料辅助表!$H$27:$L$35,5,FALSE)&amp;","&amp;[2]材料辅助表!I$41&amp;"]]"</f>
        <v>[[301407,2],[301403,8]]</v>
      </c>
      <c r="Y160" t="str">
        <f>"[["&amp;VLOOKUP($Q160,[2]材料辅助表!$H$27:$M$35,6,FALSE)&amp;","&amp;[2]材料辅助表!L$42&amp;"],["&amp;VLOOKUP($N160,[2]材料辅助表!$H$27:$M$35,6,FALSE)&amp;","&amp;[2]材料辅助表!I$42&amp;"],["&amp;VLOOKUP($O160,[2]材料辅助表!$H$27:$M$35,5,FALSE)&amp;","&amp;[2]材料辅助表!J$42&amp;"]]"</f>
        <v>[[301507,3],[301503,10],[301401,3]]</v>
      </c>
      <c r="Z160" t="str">
        <f>"[["&amp;VLOOKUP($Q160,[2]材料辅助表!$H$27:$N$35,7,FALSE)&amp;","&amp;[2]材料辅助表!L$43&amp;"],["&amp;VLOOKUP($N160,[2]材料辅助表!$H$27:$N$35,7,FALSE)&amp;","&amp;[2]材料辅助表!I$43&amp;"],["&amp;VLOOKUP($O160,[2]材料辅助表!$H$27:$N$35,6,FALSE)&amp;","&amp;[2]材料辅助表!J$43&amp;"]]"</f>
        <v>[[301607,5],[301603,15],[301501,5]]</v>
      </c>
      <c r="AA160" t="str">
        <f>"[["&amp;VLOOKUP($Q160,[2]材料辅助表!$H$27:$O$35,8,FALSE)&amp;","&amp;[2]材料辅助表!L$44&amp;"],["&amp;VLOOKUP($N160,[2]材料辅助表!$H$27:$O$35,8,FALSE)&amp;","&amp;[2]材料辅助表!I$44&amp;"],["&amp;VLOOKUP($O160,[2]材料辅助表!$H$27:$O$35,8,FALSE)&amp;","&amp;[2]材料辅助表!J$44&amp;"],["&amp;VLOOKUP($P160,[2]材料辅助表!$H$27:$P$35,7,FALSE)&amp;","&amp;[2]材料辅助表!K$44&amp;"]]"</f>
        <v>[[301707,8],[301703,10],[301701,10],[301602,5]]</v>
      </c>
      <c r="AB160" t="str">
        <f>"[["&amp;VLOOKUP($Q160,[2]材料辅助表!$H$27:$P$35,9,FALSE)&amp;","&amp;[2]材料辅助表!L$45&amp;"],["&amp;VLOOKUP($N160,[2]材料辅助表!$H$27:$P$35,9,FALSE)&amp;","&amp;[2]材料辅助表!I$45&amp;"],["&amp;VLOOKUP($O160,[2]材料辅助表!$H$27:$P$35,9,FALSE)&amp;","&amp;[2]材料辅助表!J$45&amp;"],["&amp;VLOOKUP($P160,[2]材料辅助表!$H$27:$P$35,8,FALSE)&amp;","&amp;[2]材料辅助表!K$45&amp;"]]"</f>
        <v>[[301807,10],[301803,15],[301801,15],[301702,8]]</v>
      </c>
      <c r="AC160" t="str">
        <f>"[["&amp;VLOOKUP($Q160,[2]材料辅助表!$H$27:$Q$35,10,FALSE)&amp;","&amp;[2]材料辅助表!L$46&amp;"],["&amp;VLOOKUP($N160,[2]材料辅助表!$H$27:$Q$35,10,FALSE)&amp;","&amp;[2]材料辅助表!I$46&amp;"],["&amp;VLOOKUP($O160,[2]材料辅助表!$H$27:$Q$35,10,FALSE)&amp;","&amp;[2]材料辅助表!J$46&amp;"],["&amp;VLOOKUP($P160,[2]材料辅助表!$H$27:$Q$35,9,FALSE)&amp;","&amp;[2]材料辅助表!K$46&amp;"]]"</f>
        <v>[[301907,12],[301903,18],[301901,18],[301802,10]]</v>
      </c>
      <c r="AD160" t="str">
        <f>"[["&amp;VLOOKUP($Q160,[2]材料辅助表!$H$27:$R$35,11,FALSE)&amp;","&amp;[2]材料辅助表!L$47&amp;"],["&amp;VLOOKUP($N160,[2]材料辅助表!$H$27:$R$35,11,FALSE)&amp;","&amp;[2]材料辅助表!I$47&amp;"],["&amp;VLOOKUP($O160,[2]材料辅助表!$H$27:$R$35,11,FALSE)&amp;","&amp;[2]材料辅助表!J$47&amp;"],["&amp;VLOOKUP($P160,[2]材料辅助表!$H$27:$R$35,10,FALSE)&amp;","&amp;[2]材料辅助表!K$47&amp;"]]"</f>
        <v>[[302007,15],[302003,25],[302001,25],[301902,12]]</v>
      </c>
      <c r="AE160" t="str">
        <f>"[["&amp;VLOOKUP($Q160,[2]材料辅助表!$H$27:$S$35,12,FALSE)&amp;","&amp;[2]材料辅助表!L$48&amp;"],["&amp;VLOOKUP($N160,[2]材料辅助表!$H$27:$S$35,12,FALSE)&amp;","&amp;[2]材料辅助表!I$48&amp;"],["&amp;VLOOKUP($O160,[2]材料辅助表!$H$27:$S$35,12,FALSE)&amp;","&amp;[2]材料辅助表!J$48&amp;"],["&amp;VLOOKUP($P160,[2]材料辅助表!$H$27:$S$35,11,FALSE)&amp;","&amp;[2]材料辅助表!K$48&amp;"]]"</f>
        <v>[[302107,18],[302103,30],[302101,30],[302002,15]]</v>
      </c>
      <c r="AF160" t="str">
        <f>"[["&amp;VLOOKUP($Q160,[2]材料辅助表!$H$27:$V$35,13,FALSE)&amp;","&amp;[2]材料辅助表!L$49&amp;"],["&amp;VLOOKUP($N160,[2]材料辅助表!$H$27:$V$35,13,FALSE)&amp;","&amp;[2]材料辅助表!I$49&amp;"],["&amp;VLOOKUP($O160,[2]材料辅助表!$H$27:$V$35,13,FALSE)&amp;","&amp;[2]材料辅助表!J$49&amp;"],["&amp;VLOOKUP($P160,[2]材料辅助表!$H$27:$V$35,12,FALSE)&amp;","&amp;[2]材料辅助表!K$49&amp;"]]"</f>
        <v>[[302207,21],[302203,35],[302201,35],[302102,18]]</v>
      </c>
      <c r="AG160" t="str">
        <f>"[["&amp;VLOOKUP($Q160,[2]材料辅助表!$H$27:$V$35,14,FALSE)&amp;","&amp;[2]材料辅助表!L$50&amp;"],["&amp;VLOOKUP($N160,[2]材料辅助表!$H$27:$V$35,14,FALSE)&amp;","&amp;[2]材料辅助表!I$50&amp;"],["&amp;VLOOKUP($O160,[2]材料辅助表!$H$27:$V$35,14,FALSE)&amp;","&amp;[2]材料辅助表!J$50&amp;"],["&amp;VLOOKUP($P160,[2]材料辅助表!$H$27:$V$35,13,FALSE)&amp;","&amp;[2]材料辅助表!K$50&amp;"]]"</f>
        <v>[[302307,24],[302303,40],[302301,40],[302202,25]]</v>
      </c>
      <c r="AH160" t="str">
        <f>"[["&amp;VLOOKUP($Q160,[2]材料辅助表!$H$27:$V$35,15,FALSE)&amp;","&amp;[2]材料辅助表!L$51&amp;"],["&amp;VLOOKUP($N160,[2]材料辅助表!$H$27:$V$35,15,FALSE)&amp;","&amp;[2]材料辅助表!I$51&amp;"],["&amp;VLOOKUP($O160,[2]材料辅助表!$H$27:$V$35,15,FALSE)&amp;","&amp;[2]材料辅助表!J$51&amp;"],["&amp;VLOOKUP($P160,[2]材料辅助表!$H$27:$V$35,14,FALSE)&amp;","&amp;[2]材料辅助表!K$51&amp;"]]"</f>
        <v>[[302407,27],[302403,45],[302401,45],[302302,30]]</v>
      </c>
      <c r="AI160" s="158" t="s">
        <v>15812</v>
      </c>
      <c r="AJ160" s="263" t="s">
        <v>11978</v>
      </c>
      <c r="AK160" s="263" t="s">
        <v>11978</v>
      </c>
      <c r="AL160" s="263" t="s">
        <v>11978</v>
      </c>
    </row>
    <row r="161" spans="1:38" ht="15" thickBot="1">
      <c r="A161">
        <v>6014</v>
      </c>
      <c r="C161" s="547" t="s">
        <v>16144</v>
      </c>
      <c r="D161" t="str">
        <f t="shared" si="5"/>
        <v>e_6014</v>
      </c>
      <c r="E161" t="s">
        <v>16148</v>
      </c>
      <c r="F161" t="str">
        <f t="shared" si="6"/>
        <v>NAME_6014</v>
      </c>
      <c r="G161" t="s">
        <v>11979</v>
      </c>
      <c r="H161">
        <v>6</v>
      </c>
      <c r="I161">
        <f>VLOOKUP(C161,'[2]怪兽属性表（不能直接调整）'!$A$2:$E$58,VLOOKUP([2]equipment!G161,[2]材料辅助表!$I$13:$K$16,3,FALSE),FALSE)</f>
        <v>32</v>
      </c>
      <c r="J161" t="str">
        <f>"["&amp;I161*[2]材料辅助表!$S$5&amp;","&amp;I161*[2]材料辅助表!$S$6&amp;","&amp;I161*[2]材料辅助表!$S$7&amp;","&amp;I161*[2]材料辅助表!$S$8&amp;","&amp;I161*[2]材料辅助表!$S$9&amp;","&amp;I161*[2]材料辅助表!$S$10&amp;","&amp;I161*[2]材料辅助表!$S$11&amp;","&amp;I161*[2]材料辅助表!$S$12&amp;","&amp;I161*[2]材料辅助表!$S$13&amp;","&amp;I161*[2]材料辅助表!$S$14&amp;","&amp;I161*[2]材料辅助表!$S$15&amp;","&amp;I161*[2]材料辅助表!$S$16&amp;","&amp;I161*[2]材料辅助表!$S$17&amp;","&amp;I161*[2]材料辅助表!$S$18&amp;","&amp;I161*[2]材料辅助表!$S$19&amp;"]"</f>
        <v>[9.6,11.2,12.8,14.4,16,17.6,19.2,20.8,22.4,24,25.6,27.2,28.8,30.4,32]</v>
      </c>
      <c r="K161">
        <v>7</v>
      </c>
      <c r="L161">
        <f>VLOOKUP(C161,'[2]怪兽属性表（不能直接调整）'!$A$2:$E$58,4,FALSE)</f>
        <v>3</v>
      </c>
      <c r="M161" t="str">
        <f>"["&amp;L161*[2]材料辅助表!$U$5&amp;","&amp;L161*[2]材料辅助表!$U$6&amp;","&amp;L161*[2]材料辅助表!$U$7&amp;","&amp;L161*[2]材料辅助表!$U$8&amp;","&amp;L161*[2]材料辅助表!$U$9&amp;","&amp;L161*[2]材料辅助表!$U$10&amp;","&amp;L161*[2]材料辅助表!$U$11&amp;","&amp;L161*[2]材料辅助表!$U$12&amp;","&amp;L161*[2]材料辅助表!$U$13&amp;","&amp;L161*[2]材料辅助表!$U$14&amp;","&amp;L161*[2]材料辅助表!$U$15&amp;","&amp;L161*[2]材料辅助表!$U$16&amp;","&amp;L161*[2]材料辅助表!$U$17&amp;","&amp;L161*[2]材料辅助表!$U$18&amp;","&amp;L161*[2]材料辅助表!$U$19&amp;"]"</f>
        <v>[0.45,0.525,0.6,0.675,0.75,0.825,0.9,0.975,1.05,1.125,1.2,1.275,1.35,1.425,1.5]</v>
      </c>
      <c r="N161" s="266">
        <v>6</v>
      </c>
      <c r="O161" s="267">
        <v>2</v>
      </c>
      <c r="P161" s="268">
        <v>1</v>
      </c>
      <c r="Q161" t="s">
        <v>15792</v>
      </c>
      <c r="R161" t="str">
        <f>"["&amp;VLOOKUP(AJ161,[2]特殊属性调整!$B$18:$D$25,3,FALSE)&amp;","&amp;VLOOKUP(AJ161,[2]特殊属性调整!$B$18:$D$25,2,FALSE)&amp;"]"</f>
        <v>[5,3]</v>
      </c>
      <c r="S161" t="str">
        <f>"["&amp;VLOOKUP(AK161,[2]特殊属性调整!$B$18:$D$25,3,FALSE)&amp;","&amp;VLOOKUP(AK161,[2]特殊属性调整!$B$18:$D$25,2,FALSE)*1.5&amp;"]"</f>
        <v>[5,4.5]</v>
      </c>
      <c r="T161" t="str">
        <f>"["&amp;VLOOKUP(AL161,[2]特殊属性调整!$B$18:$D$25,3,FALSE)&amp;","&amp;VLOOKUP(AL161,[2]特殊属性调整!$B$18:$D$25,2,FALSE)*2&amp;"]"</f>
        <v>[5,6]</v>
      </c>
      <c r="U161" t="str">
        <f>"[["&amp;VLOOKUP($N161,[2]材料辅助表!$H$27:$L$35,2,FALSE)&amp;","&amp;[2]材料辅助表!I$38&amp;"]]"</f>
        <v>[[301106,1]]</v>
      </c>
      <c r="V161" t="str">
        <f>"[["&amp;VLOOKUP($N161,[2]材料辅助表!$H$27:$L$35,3,FALSE)&amp;","&amp;[2]材料辅助表!I$39&amp;"]]"</f>
        <v>[[301206,3]]</v>
      </c>
      <c r="W161" t="str">
        <f>"[["&amp;VLOOKUP($Q161,[2]材料辅助表!$H$27:$L$35,4,FALSE)&amp;","&amp;[2]材料辅助表!L$40&amp;"],["&amp;VLOOKUP($N161,[2]材料辅助表!$H$27:$L$35,4,FALSE)&amp;","&amp;[2]材料辅助表!I$40&amp;"]]"</f>
        <v>[[301307,1],[301306,5]]</v>
      </c>
      <c r="X161" t="str">
        <f>"[["&amp;VLOOKUP($Q161,[2]材料辅助表!$H$27:$L$35,5,FALSE)&amp;","&amp;[2]材料辅助表!L$41&amp;"],["&amp;VLOOKUP($N161,[2]材料辅助表!$H$27:$L$35,5,FALSE)&amp;","&amp;[2]材料辅助表!I$41&amp;"]]"</f>
        <v>[[301407,2],[301406,8]]</v>
      </c>
      <c r="Y161" t="str">
        <f>"[["&amp;VLOOKUP($Q161,[2]材料辅助表!$H$27:$M$35,6,FALSE)&amp;","&amp;[2]材料辅助表!L$42&amp;"],["&amp;VLOOKUP($N161,[2]材料辅助表!$H$27:$M$35,6,FALSE)&amp;","&amp;[2]材料辅助表!I$42&amp;"],["&amp;VLOOKUP($O161,[2]材料辅助表!$H$27:$M$35,5,FALSE)&amp;","&amp;[2]材料辅助表!J$42&amp;"]]"</f>
        <v>[[301507,3],[301506,10],[301402,3]]</v>
      </c>
      <c r="Z161" t="str">
        <f>"[["&amp;VLOOKUP($Q161,[2]材料辅助表!$H$27:$N$35,7,FALSE)&amp;","&amp;[2]材料辅助表!L$43&amp;"],["&amp;VLOOKUP($N161,[2]材料辅助表!$H$27:$N$35,7,FALSE)&amp;","&amp;[2]材料辅助表!I$43&amp;"],["&amp;VLOOKUP($O161,[2]材料辅助表!$H$27:$N$35,6,FALSE)&amp;","&amp;[2]材料辅助表!J$43&amp;"]]"</f>
        <v>[[301607,5],[301606,15],[301502,5]]</v>
      </c>
      <c r="AA161" t="str">
        <f>"[["&amp;VLOOKUP($Q161,[2]材料辅助表!$H$27:$O$35,8,FALSE)&amp;","&amp;[2]材料辅助表!L$44&amp;"],["&amp;VLOOKUP($N161,[2]材料辅助表!$H$27:$O$35,8,FALSE)&amp;","&amp;[2]材料辅助表!I$44&amp;"],["&amp;VLOOKUP($O161,[2]材料辅助表!$H$27:$O$35,8,FALSE)&amp;","&amp;[2]材料辅助表!J$44&amp;"],["&amp;VLOOKUP($P161,[2]材料辅助表!$H$27:$P$35,7,FALSE)&amp;","&amp;[2]材料辅助表!K$44&amp;"]]"</f>
        <v>[[301707,8],[301706,10],[301702,10],[301601,5]]</v>
      </c>
      <c r="AB161" t="str">
        <f>"[["&amp;VLOOKUP($Q161,[2]材料辅助表!$H$27:$P$35,9,FALSE)&amp;","&amp;[2]材料辅助表!L$45&amp;"],["&amp;VLOOKUP($N161,[2]材料辅助表!$H$27:$P$35,9,FALSE)&amp;","&amp;[2]材料辅助表!I$45&amp;"],["&amp;VLOOKUP($O161,[2]材料辅助表!$H$27:$P$35,9,FALSE)&amp;","&amp;[2]材料辅助表!J$45&amp;"],["&amp;VLOOKUP($P161,[2]材料辅助表!$H$27:$P$35,8,FALSE)&amp;","&amp;[2]材料辅助表!K$45&amp;"]]"</f>
        <v>[[301807,10],[301806,15],[301802,15],[301701,8]]</v>
      </c>
      <c r="AC161" t="str">
        <f>"[["&amp;VLOOKUP($Q161,[2]材料辅助表!$H$27:$Q$35,10,FALSE)&amp;","&amp;[2]材料辅助表!L$46&amp;"],["&amp;VLOOKUP($N161,[2]材料辅助表!$H$27:$Q$35,10,FALSE)&amp;","&amp;[2]材料辅助表!I$46&amp;"],["&amp;VLOOKUP($O161,[2]材料辅助表!$H$27:$Q$35,10,FALSE)&amp;","&amp;[2]材料辅助表!J$46&amp;"],["&amp;VLOOKUP($P161,[2]材料辅助表!$H$27:$Q$35,9,FALSE)&amp;","&amp;[2]材料辅助表!K$46&amp;"]]"</f>
        <v>[[301907,12],[301906,18],[301902,18],[301801,10]]</v>
      </c>
      <c r="AD161" t="str">
        <f>"[["&amp;VLOOKUP($Q161,[2]材料辅助表!$H$27:$R$35,11,FALSE)&amp;","&amp;[2]材料辅助表!L$47&amp;"],["&amp;VLOOKUP($N161,[2]材料辅助表!$H$27:$R$35,11,FALSE)&amp;","&amp;[2]材料辅助表!I$47&amp;"],["&amp;VLOOKUP($O161,[2]材料辅助表!$H$27:$R$35,11,FALSE)&amp;","&amp;[2]材料辅助表!J$47&amp;"],["&amp;VLOOKUP($P161,[2]材料辅助表!$H$27:$R$35,10,FALSE)&amp;","&amp;[2]材料辅助表!K$47&amp;"]]"</f>
        <v>[[302007,15],[302006,25],[302002,25],[301901,12]]</v>
      </c>
      <c r="AE161" t="str">
        <f>"[["&amp;VLOOKUP($Q161,[2]材料辅助表!$H$27:$S$35,12,FALSE)&amp;","&amp;[2]材料辅助表!L$48&amp;"],["&amp;VLOOKUP($N161,[2]材料辅助表!$H$27:$S$35,12,FALSE)&amp;","&amp;[2]材料辅助表!I$48&amp;"],["&amp;VLOOKUP($O161,[2]材料辅助表!$H$27:$S$35,12,FALSE)&amp;","&amp;[2]材料辅助表!J$48&amp;"],["&amp;VLOOKUP($P161,[2]材料辅助表!$H$27:$S$35,11,FALSE)&amp;","&amp;[2]材料辅助表!K$48&amp;"]]"</f>
        <v>[[302107,18],[302106,30],[302102,30],[302001,15]]</v>
      </c>
      <c r="AF161" t="str">
        <f>"[["&amp;VLOOKUP($Q161,[2]材料辅助表!$H$27:$V$35,13,FALSE)&amp;","&amp;[2]材料辅助表!L$49&amp;"],["&amp;VLOOKUP($N161,[2]材料辅助表!$H$27:$V$35,13,FALSE)&amp;","&amp;[2]材料辅助表!I$49&amp;"],["&amp;VLOOKUP($O161,[2]材料辅助表!$H$27:$V$35,13,FALSE)&amp;","&amp;[2]材料辅助表!J$49&amp;"],["&amp;VLOOKUP($P161,[2]材料辅助表!$H$27:$V$35,12,FALSE)&amp;","&amp;[2]材料辅助表!K$49&amp;"]]"</f>
        <v>[[302207,21],[302206,35],[302202,35],[302101,18]]</v>
      </c>
      <c r="AG161" t="str">
        <f>"[["&amp;VLOOKUP($Q161,[2]材料辅助表!$H$27:$V$35,14,FALSE)&amp;","&amp;[2]材料辅助表!L$50&amp;"],["&amp;VLOOKUP($N161,[2]材料辅助表!$H$27:$V$35,14,FALSE)&amp;","&amp;[2]材料辅助表!I$50&amp;"],["&amp;VLOOKUP($O161,[2]材料辅助表!$H$27:$V$35,14,FALSE)&amp;","&amp;[2]材料辅助表!J$50&amp;"],["&amp;VLOOKUP($P161,[2]材料辅助表!$H$27:$V$35,13,FALSE)&amp;","&amp;[2]材料辅助表!K$50&amp;"]]"</f>
        <v>[[302307,24],[302306,40],[302302,40],[302201,25]]</v>
      </c>
      <c r="AH161" t="str">
        <f>"[["&amp;VLOOKUP($Q161,[2]材料辅助表!$H$27:$V$35,15,FALSE)&amp;","&amp;[2]材料辅助表!L$51&amp;"],["&amp;VLOOKUP($N161,[2]材料辅助表!$H$27:$V$35,15,FALSE)&amp;","&amp;[2]材料辅助表!I$51&amp;"],["&amp;VLOOKUP($O161,[2]材料辅助表!$H$27:$V$35,15,FALSE)&amp;","&amp;[2]材料辅助表!J$51&amp;"],["&amp;VLOOKUP($P161,[2]材料辅助表!$H$27:$V$35,14,FALSE)&amp;","&amp;[2]材料辅助表!K$51&amp;"]]"</f>
        <v>[[302407,27],[302406,45],[302402,45],[302301,30]]</v>
      </c>
      <c r="AI161" s="272" t="s">
        <v>15815</v>
      </c>
      <c r="AJ161" s="263" t="s">
        <v>11979</v>
      </c>
      <c r="AK161" s="263" t="s">
        <v>11979</v>
      </c>
      <c r="AL161" s="263" t="s">
        <v>11979</v>
      </c>
    </row>
    <row r="162" spans="1:38" ht="15" thickBot="1">
      <c r="A162">
        <v>6021</v>
      </c>
      <c r="C162" s="547" t="s">
        <v>16149</v>
      </c>
      <c r="D162" t="str">
        <f t="shared" si="5"/>
        <v>e_6021</v>
      </c>
      <c r="E162" t="s">
        <v>16150</v>
      </c>
      <c r="F162" t="str">
        <f t="shared" si="6"/>
        <v>NAME_6021</v>
      </c>
      <c r="G162" t="s">
        <v>11978</v>
      </c>
      <c r="H162">
        <v>3</v>
      </c>
      <c r="I162">
        <f>VLOOKUP(C162,'[2]怪兽属性表（不能直接调整）'!$A$2:$E$58,VLOOKUP([2]equipment!G162,[2]材料辅助表!$I$13:$K$16,3,FALSE),FALSE)</f>
        <v>10.1</v>
      </c>
      <c r="J162" t="str">
        <f>"["&amp;I162*[2]材料辅助表!$S$5&amp;","&amp;I162*[2]材料辅助表!$S$6&amp;","&amp;I162*[2]材料辅助表!$S$7&amp;","&amp;I162*[2]材料辅助表!$S$8&amp;","&amp;I162*[2]材料辅助表!$S$9&amp;","&amp;I162*[2]材料辅助表!$S$10&amp;","&amp;I162*[2]材料辅助表!$S$11&amp;","&amp;I162*[2]材料辅助表!$S$12&amp;","&amp;I162*[2]材料辅助表!$S$13&amp;","&amp;I162*[2]材料辅助表!$S$14&amp;","&amp;I162*[2]材料辅助表!$S$15&amp;","&amp;I162*[2]材料辅助表!$S$16&amp;","&amp;I162*[2]材料辅助表!$S$17&amp;","&amp;I162*[2]材料辅助表!$S$18&amp;","&amp;I162*[2]材料辅助表!$S$19&amp;"]"</f>
        <v>[3.03,3.535,4.04,4.545,5.05,5.555,6.06,6.565,7.07,7.575,8.08,8.585,9.09,9.595,10.1]</v>
      </c>
      <c r="K162">
        <v>7</v>
      </c>
      <c r="L162">
        <f>VLOOKUP(C162,'[2]怪兽属性表（不能直接调整）'!$A$2:$E$58,4,FALSE)</f>
        <v>2.1</v>
      </c>
      <c r="M162" t="str">
        <f>"["&amp;L162*[2]材料辅助表!$U$5&amp;","&amp;L162*[2]材料辅助表!$U$6&amp;","&amp;L162*[2]材料辅助表!$U$7&amp;","&amp;L162*[2]材料辅助表!$U$8&amp;","&amp;L162*[2]材料辅助表!$U$9&amp;","&amp;L162*[2]材料辅助表!$U$10&amp;","&amp;L162*[2]材料辅助表!$U$11&amp;","&amp;L162*[2]材料辅助表!$U$12&amp;","&amp;L162*[2]材料辅助表!$U$13&amp;","&amp;L162*[2]材料辅助表!$U$14&amp;","&amp;L162*[2]材料辅助表!$U$15&amp;","&amp;L162*[2]材料辅助表!$U$16&amp;","&amp;L162*[2]材料辅助表!$U$17&amp;","&amp;L162*[2]材料辅助表!$U$18&amp;","&amp;L162*[2]材料辅助表!$U$19&amp;"]"</f>
        <v>[0.315,0.3675,0.42,0.4725,0.525,0.5775,0.63,0.6825,0.735,0.7875,0.84,0.8925,0.945,0.9975,1.05]</v>
      </c>
      <c r="N162" s="260">
        <v>1</v>
      </c>
      <c r="O162" s="261">
        <v>2</v>
      </c>
      <c r="P162" s="262">
        <v>5</v>
      </c>
      <c r="Q162" t="s">
        <v>15792</v>
      </c>
      <c r="R162" t="str">
        <f>"["&amp;VLOOKUP(AJ162,[2]特殊属性调整!$B$18:$D$25,3,FALSE)&amp;","&amp;VLOOKUP(AJ162,[2]特殊属性调整!$B$18:$D$25,2,FALSE)&amp;"]"</f>
        <v>[2,3]</v>
      </c>
      <c r="S162" t="str">
        <f>"["&amp;VLOOKUP(AK162,[2]特殊属性调整!$B$18:$D$25,3,FALSE)&amp;","&amp;VLOOKUP(AK162,[2]特殊属性调整!$B$18:$D$25,2,FALSE)*1.5&amp;"]"</f>
        <v>[2,4.5]</v>
      </c>
      <c r="T162" t="str">
        <f>"["&amp;VLOOKUP(AL162,[2]特殊属性调整!$B$18:$D$25,3,FALSE)&amp;","&amp;VLOOKUP(AL162,[2]特殊属性调整!$B$18:$D$25,2,FALSE)*2&amp;"]"</f>
        <v>[2,6]</v>
      </c>
      <c r="U162" t="str">
        <f>"[["&amp;VLOOKUP($N162,[2]材料辅助表!$H$27:$L$35,2,FALSE)&amp;","&amp;[2]材料辅助表!I$38&amp;"]]"</f>
        <v>[[301101,1]]</v>
      </c>
      <c r="V162" t="str">
        <f>"[["&amp;VLOOKUP($N162,[2]材料辅助表!$H$27:$L$35,3,FALSE)&amp;","&amp;[2]材料辅助表!I$39&amp;"]]"</f>
        <v>[[301201,3]]</v>
      </c>
      <c r="W162" t="str">
        <f>"[["&amp;VLOOKUP($Q162,[2]材料辅助表!$H$27:$L$35,4,FALSE)&amp;","&amp;[2]材料辅助表!L$40&amp;"],["&amp;VLOOKUP($N162,[2]材料辅助表!$H$27:$L$35,4,FALSE)&amp;","&amp;[2]材料辅助表!I$40&amp;"]]"</f>
        <v>[[301307,1],[301301,5]]</v>
      </c>
      <c r="X162" t="str">
        <f>"[["&amp;VLOOKUP($Q162,[2]材料辅助表!$H$27:$L$35,5,FALSE)&amp;","&amp;[2]材料辅助表!L$41&amp;"],["&amp;VLOOKUP($N162,[2]材料辅助表!$H$27:$L$35,5,FALSE)&amp;","&amp;[2]材料辅助表!I$41&amp;"]]"</f>
        <v>[[301407,2],[301401,8]]</v>
      </c>
      <c r="Y162" t="str">
        <f>"[["&amp;VLOOKUP($Q162,[2]材料辅助表!$H$27:$M$35,6,FALSE)&amp;","&amp;[2]材料辅助表!L$42&amp;"],["&amp;VLOOKUP($N162,[2]材料辅助表!$H$27:$M$35,6,FALSE)&amp;","&amp;[2]材料辅助表!I$42&amp;"],["&amp;VLOOKUP($O162,[2]材料辅助表!$H$27:$M$35,5,FALSE)&amp;","&amp;[2]材料辅助表!J$42&amp;"]]"</f>
        <v>[[301507,3],[301501,10],[301402,3]]</v>
      </c>
      <c r="Z162" t="str">
        <f>"[["&amp;VLOOKUP($Q162,[2]材料辅助表!$H$27:$N$35,7,FALSE)&amp;","&amp;[2]材料辅助表!L$43&amp;"],["&amp;VLOOKUP($N162,[2]材料辅助表!$H$27:$N$35,7,FALSE)&amp;","&amp;[2]材料辅助表!I$43&amp;"],["&amp;VLOOKUP($O162,[2]材料辅助表!$H$27:$N$35,6,FALSE)&amp;","&amp;[2]材料辅助表!J$43&amp;"]]"</f>
        <v>[[301607,5],[301601,15],[301502,5]]</v>
      </c>
      <c r="AA162" t="str">
        <f>"[["&amp;VLOOKUP($Q162,[2]材料辅助表!$H$27:$O$35,8,FALSE)&amp;","&amp;[2]材料辅助表!L$44&amp;"],["&amp;VLOOKUP($N162,[2]材料辅助表!$H$27:$O$35,8,FALSE)&amp;","&amp;[2]材料辅助表!I$44&amp;"],["&amp;VLOOKUP($O162,[2]材料辅助表!$H$27:$O$35,8,FALSE)&amp;","&amp;[2]材料辅助表!J$44&amp;"],["&amp;VLOOKUP($P162,[2]材料辅助表!$H$27:$P$35,7,FALSE)&amp;","&amp;[2]材料辅助表!K$44&amp;"]]"</f>
        <v>[[301707,8],[301701,10],[301702,10],[301605,5]]</v>
      </c>
      <c r="AB162" t="str">
        <f>"[["&amp;VLOOKUP($Q162,[2]材料辅助表!$H$27:$P$35,9,FALSE)&amp;","&amp;[2]材料辅助表!L$45&amp;"],["&amp;VLOOKUP($N162,[2]材料辅助表!$H$27:$P$35,9,FALSE)&amp;","&amp;[2]材料辅助表!I$45&amp;"],["&amp;VLOOKUP($O162,[2]材料辅助表!$H$27:$P$35,9,FALSE)&amp;","&amp;[2]材料辅助表!J$45&amp;"],["&amp;VLOOKUP($P162,[2]材料辅助表!$H$27:$P$35,8,FALSE)&amp;","&amp;[2]材料辅助表!K$45&amp;"]]"</f>
        <v>[[301807,10],[301801,15],[301802,15],[301705,8]]</v>
      </c>
      <c r="AC162" t="str">
        <f>"[["&amp;VLOOKUP($Q162,[2]材料辅助表!$H$27:$Q$35,10,FALSE)&amp;","&amp;[2]材料辅助表!L$46&amp;"],["&amp;VLOOKUP($N162,[2]材料辅助表!$H$27:$Q$35,10,FALSE)&amp;","&amp;[2]材料辅助表!I$46&amp;"],["&amp;VLOOKUP($O162,[2]材料辅助表!$H$27:$Q$35,10,FALSE)&amp;","&amp;[2]材料辅助表!J$46&amp;"],["&amp;VLOOKUP($P162,[2]材料辅助表!$H$27:$Q$35,9,FALSE)&amp;","&amp;[2]材料辅助表!K$46&amp;"]]"</f>
        <v>[[301907,12],[301901,18],[301902,18],[301805,10]]</v>
      </c>
      <c r="AD162" t="str">
        <f>"[["&amp;VLOOKUP($Q162,[2]材料辅助表!$H$27:$R$35,11,FALSE)&amp;","&amp;[2]材料辅助表!L$47&amp;"],["&amp;VLOOKUP($N162,[2]材料辅助表!$H$27:$R$35,11,FALSE)&amp;","&amp;[2]材料辅助表!I$47&amp;"],["&amp;VLOOKUP($O162,[2]材料辅助表!$H$27:$R$35,11,FALSE)&amp;","&amp;[2]材料辅助表!J$47&amp;"],["&amp;VLOOKUP($P162,[2]材料辅助表!$H$27:$R$35,10,FALSE)&amp;","&amp;[2]材料辅助表!K$47&amp;"]]"</f>
        <v>[[302007,15],[302001,25],[302002,25],[301905,12]]</v>
      </c>
      <c r="AE162" t="str">
        <f>"[["&amp;VLOOKUP($Q162,[2]材料辅助表!$H$27:$S$35,12,FALSE)&amp;","&amp;[2]材料辅助表!L$48&amp;"],["&amp;VLOOKUP($N162,[2]材料辅助表!$H$27:$S$35,12,FALSE)&amp;","&amp;[2]材料辅助表!I$48&amp;"],["&amp;VLOOKUP($O162,[2]材料辅助表!$H$27:$S$35,12,FALSE)&amp;","&amp;[2]材料辅助表!J$48&amp;"],["&amp;VLOOKUP($P162,[2]材料辅助表!$H$27:$S$35,11,FALSE)&amp;","&amp;[2]材料辅助表!K$48&amp;"]]"</f>
        <v>[[302107,18],[302101,30],[302102,30],[302005,15]]</v>
      </c>
      <c r="AF162" t="str">
        <f>"[["&amp;VLOOKUP($Q162,[2]材料辅助表!$H$27:$V$35,13,FALSE)&amp;","&amp;[2]材料辅助表!L$49&amp;"],["&amp;VLOOKUP($N162,[2]材料辅助表!$H$27:$V$35,13,FALSE)&amp;","&amp;[2]材料辅助表!I$49&amp;"],["&amp;VLOOKUP($O162,[2]材料辅助表!$H$27:$V$35,13,FALSE)&amp;","&amp;[2]材料辅助表!J$49&amp;"],["&amp;VLOOKUP($P162,[2]材料辅助表!$H$27:$V$35,12,FALSE)&amp;","&amp;[2]材料辅助表!K$49&amp;"]]"</f>
        <v>[[302207,21],[302201,35],[302202,35],[302105,18]]</v>
      </c>
      <c r="AG162" t="str">
        <f>"[["&amp;VLOOKUP($Q162,[2]材料辅助表!$H$27:$V$35,14,FALSE)&amp;","&amp;[2]材料辅助表!L$50&amp;"],["&amp;VLOOKUP($N162,[2]材料辅助表!$H$27:$V$35,14,FALSE)&amp;","&amp;[2]材料辅助表!I$50&amp;"],["&amp;VLOOKUP($O162,[2]材料辅助表!$H$27:$V$35,14,FALSE)&amp;","&amp;[2]材料辅助表!J$50&amp;"],["&amp;VLOOKUP($P162,[2]材料辅助表!$H$27:$V$35,13,FALSE)&amp;","&amp;[2]材料辅助表!K$50&amp;"]]"</f>
        <v>[[302307,24],[302301,40],[302302,40],[302205,25]]</v>
      </c>
      <c r="AH162" t="str">
        <f>"[["&amp;VLOOKUP($Q162,[2]材料辅助表!$H$27:$V$35,15,FALSE)&amp;","&amp;[2]材料辅助表!L$51&amp;"],["&amp;VLOOKUP($N162,[2]材料辅助表!$H$27:$V$35,15,FALSE)&amp;","&amp;[2]材料辅助表!I$51&amp;"],["&amp;VLOOKUP($O162,[2]材料辅助表!$H$27:$V$35,15,FALSE)&amp;","&amp;[2]材料辅助表!J$51&amp;"],["&amp;VLOOKUP($P162,[2]材料辅助表!$H$27:$V$35,14,FALSE)&amp;","&amp;[2]材料辅助表!K$51&amp;"]]"</f>
        <v>[[302407,27],[302401,45],[302402,45],[302305,30]]</v>
      </c>
      <c r="AI162" s="261" t="s">
        <v>15793</v>
      </c>
      <c r="AJ162" s="263" t="s">
        <v>11978</v>
      </c>
      <c r="AK162" s="263" t="s">
        <v>11978</v>
      </c>
      <c r="AL162" s="263" t="s">
        <v>11978</v>
      </c>
    </row>
    <row r="163" spans="1:38" ht="15" thickBot="1">
      <c r="A163">
        <v>6022</v>
      </c>
      <c r="C163" s="547" t="s">
        <v>16149</v>
      </c>
      <c r="D163" t="str">
        <f t="shared" si="5"/>
        <v>e_6022</v>
      </c>
      <c r="E163" t="s">
        <v>16151</v>
      </c>
      <c r="F163" t="str">
        <f t="shared" si="6"/>
        <v>NAME_6022</v>
      </c>
      <c r="G163" t="s">
        <v>11979</v>
      </c>
      <c r="H163">
        <v>6</v>
      </c>
      <c r="I163">
        <f>VLOOKUP(C163,'[2]怪兽属性表（不能直接调整）'!$A$2:$E$58,VLOOKUP([2]equipment!G163,[2]材料辅助表!$I$13:$K$16,3,FALSE),FALSE)</f>
        <v>76.099999999999994</v>
      </c>
      <c r="J163" t="str">
        <f>"["&amp;I163*[2]材料辅助表!$S$5&amp;","&amp;I163*[2]材料辅助表!$S$6&amp;","&amp;I163*[2]材料辅助表!$S$7&amp;","&amp;I163*[2]材料辅助表!$S$8&amp;","&amp;I163*[2]材料辅助表!$S$9&amp;","&amp;I163*[2]材料辅助表!$S$10&amp;","&amp;I163*[2]材料辅助表!$S$11&amp;","&amp;I163*[2]材料辅助表!$S$12&amp;","&amp;I163*[2]材料辅助表!$S$13&amp;","&amp;I163*[2]材料辅助表!$S$14&amp;","&amp;I163*[2]材料辅助表!$S$15&amp;","&amp;I163*[2]材料辅助表!$S$16&amp;","&amp;I163*[2]材料辅助表!$S$17&amp;","&amp;I163*[2]材料辅助表!$S$18&amp;","&amp;I163*[2]材料辅助表!$S$19&amp;"]"</f>
        <v>[22.83,26.635,30.44,34.245,38.05,41.855,45.66,49.465,53.27,57.075,60.88,64.685,68.49,72.295,76.1]</v>
      </c>
      <c r="K163">
        <v>7</v>
      </c>
      <c r="L163">
        <f>VLOOKUP(C163,'[2]怪兽属性表（不能直接调整）'!$A$2:$E$58,4,FALSE)</f>
        <v>2.1</v>
      </c>
      <c r="M163" t="str">
        <f>"["&amp;L163*[2]材料辅助表!$U$5&amp;","&amp;L163*[2]材料辅助表!$U$6&amp;","&amp;L163*[2]材料辅助表!$U$7&amp;","&amp;L163*[2]材料辅助表!$U$8&amp;","&amp;L163*[2]材料辅助表!$U$9&amp;","&amp;L163*[2]材料辅助表!$U$10&amp;","&amp;L163*[2]材料辅助表!$U$11&amp;","&amp;L163*[2]材料辅助表!$U$12&amp;","&amp;L163*[2]材料辅助表!$U$13&amp;","&amp;L163*[2]材料辅助表!$U$14&amp;","&amp;L163*[2]材料辅助表!$U$15&amp;","&amp;L163*[2]材料辅助表!$U$16&amp;","&amp;L163*[2]材料辅助表!$U$17&amp;","&amp;L163*[2]材料辅助表!$U$18&amp;","&amp;L163*[2]材料辅助表!$U$19&amp;"]"</f>
        <v>[0.315,0.3675,0.42,0.4725,0.525,0.5775,0.63,0.6825,0.735,0.7875,0.84,0.8925,0.945,0.9975,1.05]</v>
      </c>
      <c r="N163" s="264">
        <v>2</v>
      </c>
      <c r="O163" s="202">
        <v>3</v>
      </c>
      <c r="P163" s="265">
        <v>1</v>
      </c>
      <c r="Q163" t="s">
        <v>15792</v>
      </c>
      <c r="R163" t="str">
        <f>"["&amp;VLOOKUP(AJ163,[2]特殊属性调整!$B$18:$D$25,3,FALSE)&amp;","&amp;VLOOKUP(AJ163,[2]特殊属性调整!$B$18:$D$25,2,FALSE)&amp;"]"</f>
        <v>[5,3]</v>
      </c>
      <c r="S163" t="str">
        <f>"["&amp;VLOOKUP(AK163,[2]特殊属性调整!$B$18:$D$25,3,FALSE)&amp;","&amp;VLOOKUP(AK163,[2]特殊属性调整!$B$18:$D$25,2,FALSE)*1.5&amp;"]"</f>
        <v>[5,4.5]</v>
      </c>
      <c r="T163" t="str">
        <f>"["&amp;VLOOKUP(AL163,[2]特殊属性调整!$B$18:$D$25,3,FALSE)&amp;","&amp;VLOOKUP(AL163,[2]特殊属性调整!$B$18:$D$25,2,FALSE)*2&amp;"]"</f>
        <v>[5,6]</v>
      </c>
      <c r="U163" t="str">
        <f>"[["&amp;VLOOKUP($N163,[2]材料辅助表!$H$27:$L$35,2,FALSE)&amp;","&amp;[2]材料辅助表!I$38&amp;"]]"</f>
        <v>[[301102,1]]</v>
      </c>
      <c r="V163" t="str">
        <f>"[["&amp;VLOOKUP($N163,[2]材料辅助表!$H$27:$L$35,3,FALSE)&amp;","&amp;[2]材料辅助表!I$39&amp;"]]"</f>
        <v>[[301202,3]]</v>
      </c>
      <c r="W163" t="str">
        <f>"[["&amp;VLOOKUP($Q163,[2]材料辅助表!$H$27:$L$35,4,FALSE)&amp;","&amp;[2]材料辅助表!L$40&amp;"],["&amp;VLOOKUP($N163,[2]材料辅助表!$H$27:$L$35,4,FALSE)&amp;","&amp;[2]材料辅助表!I$40&amp;"]]"</f>
        <v>[[301307,1],[301302,5]]</v>
      </c>
      <c r="X163" t="str">
        <f>"[["&amp;VLOOKUP($Q163,[2]材料辅助表!$H$27:$L$35,5,FALSE)&amp;","&amp;[2]材料辅助表!L$41&amp;"],["&amp;VLOOKUP($N163,[2]材料辅助表!$H$27:$L$35,5,FALSE)&amp;","&amp;[2]材料辅助表!I$41&amp;"]]"</f>
        <v>[[301407,2],[301402,8]]</v>
      </c>
      <c r="Y163" t="str">
        <f>"[["&amp;VLOOKUP($Q163,[2]材料辅助表!$H$27:$M$35,6,FALSE)&amp;","&amp;[2]材料辅助表!L$42&amp;"],["&amp;VLOOKUP($N163,[2]材料辅助表!$H$27:$M$35,6,FALSE)&amp;","&amp;[2]材料辅助表!I$42&amp;"],["&amp;VLOOKUP($O163,[2]材料辅助表!$H$27:$M$35,5,FALSE)&amp;","&amp;[2]材料辅助表!J$42&amp;"]]"</f>
        <v>[[301507,3],[301502,10],[301403,3]]</v>
      </c>
      <c r="Z163" t="str">
        <f>"[["&amp;VLOOKUP($Q163,[2]材料辅助表!$H$27:$N$35,7,FALSE)&amp;","&amp;[2]材料辅助表!L$43&amp;"],["&amp;VLOOKUP($N163,[2]材料辅助表!$H$27:$N$35,7,FALSE)&amp;","&amp;[2]材料辅助表!I$43&amp;"],["&amp;VLOOKUP($O163,[2]材料辅助表!$H$27:$N$35,6,FALSE)&amp;","&amp;[2]材料辅助表!J$43&amp;"]]"</f>
        <v>[[301607,5],[301602,15],[301503,5]]</v>
      </c>
      <c r="AA163" t="str">
        <f>"[["&amp;VLOOKUP($Q163,[2]材料辅助表!$H$27:$O$35,8,FALSE)&amp;","&amp;[2]材料辅助表!L$44&amp;"],["&amp;VLOOKUP($N163,[2]材料辅助表!$H$27:$O$35,8,FALSE)&amp;","&amp;[2]材料辅助表!I$44&amp;"],["&amp;VLOOKUP($O163,[2]材料辅助表!$H$27:$O$35,8,FALSE)&amp;","&amp;[2]材料辅助表!J$44&amp;"],["&amp;VLOOKUP($P163,[2]材料辅助表!$H$27:$P$35,7,FALSE)&amp;","&amp;[2]材料辅助表!K$44&amp;"]]"</f>
        <v>[[301707,8],[301702,10],[301703,10],[301601,5]]</v>
      </c>
      <c r="AB163" t="str">
        <f>"[["&amp;VLOOKUP($Q163,[2]材料辅助表!$H$27:$P$35,9,FALSE)&amp;","&amp;[2]材料辅助表!L$45&amp;"],["&amp;VLOOKUP($N163,[2]材料辅助表!$H$27:$P$35,9,FALSE)&amp;","&amp;[2]材料辅助表!I$45&amp;"],["&amp;VLOOKUP($O163,[2]材料辅助表!$H$27:$P$35,9,FALSE)&amp;","&amp;[2]材料辅助表!J$45&amp;"],["&amp;VLOOKUP($P163,[2]材料辅助表!$H$27:$P$35,8,FALSE)&amp;","&amp;[2]材料辅助表!K$45&amp;"]]"</f>
        <v>[[301807,10],[301802,15],[301803,15],[301701,8]]</v>
      </c>
      <c r="AC163" t="str">
        <f>"[["&amp;VLOOKUP($Q163,[2]材料辅助表!$H$27:$Q$35,10,FALSE)&amp;","&amp;[2]材料辅助表!L$46&amp;"],["&amp;VLOOKUP($N163,[2]材料辅助表!$H$27:$Q$35,10,FALSE)&amp;","&amp;[2]材料辅助表!I$46&amp;"],["&amp;VLOOKUP($O163,[2]材料辅助表!$H$27:$Q$35,10,FALSE)&amp;","&amp;[2]材料辅助表!J$46&amp;"],["&amp;VLOOKUP($P163,[2]材料辅助表!$H$27:$Q$35,9,FALSE)&amp;","&amp;[2]材料辅助表!K$46&amp;"]]"</f>
        <v>[[301907,12],[301902,18],[301903,18],[301801,10]]</v>
      </c>
      <c r="AD163" t="str">
        <f>"[["&amp;VLOOKUP($Q163,[2]材料辅助表!$H$27:$R$35,11,FALSE)&amp;","&amp;[2]材料辅助表!L$47&amp;"],["&amp;VLOOKUP($N163,[2]材料辅助表!$H$27:$R$35,11,FALSE)&amp;","&amp;[2]材料辅助表!I$47&amp;"],["&amp;VLOOKUP($O163,[2]材料辅助表!$H$27:$R$35,11,FALSE)&amp;","&amp;[2]材料辅助表!J$47&amp;"],["&amp;VLOOKUP($P163,[2]材料辅助表!$H$27:$R$35,10,FALSE)&amp;","&amp;[2]材料辅助表!K$47&amp;"]]"</f>
        <v>[[302007,15],[302002,25],[302003,25],[301901,12]]</v>
      </c>
      <c r="AE163" t="str">
        <f>"[["&amp;VLOOKUP($Q163,[2]材料辅助表!$H$27:$S$35,12,FALSE)&amp;","&amp;[2]材料辅助表!L$48&amp;"],["&amp;VLOOKUP($N163,[2]材料辅助表!$H$27:$S$35,12,FALSE)&amp;","&amp;[2]材料辅助表!I$48&amp;"],["&amp;VLOOKUP($O163,[2]材料辅助表!$H$27:$S$35,12,FALSE)&amp;","&amp;[2]材料辅助表!J$48&amp;"],["&amp;VLOOKUP($P163,[2]材料辅助表!$H$27:$S$35,11,FALSE)&amp;","&amp;[2]材料辅助表!K$48&amp;"]]"</f>
        <v>[[302107,18],[302102,30],[302103,30],[302001,15]]</v>
      </c>
      <c r="AF163" t="str">
        <f>"[["&amp;VLOOKUP($Q163,[2]材料辅助表!$H$27:$V$35,13,FALSE)&amp;","&amp;[2]材料辅助表!L$49&amp;"],["&amp;VLOOKUP($N163,[2]材料辅助表!$H$27:$V$35,13,FALSE)&amp;","&amp;[2]材料辅助表!I$49&amp;"],["&amp;VLOOKUP($O163,[2]材料辅助表!$H$27:$V$35,13,FALSE)&amp;","&amp;[2]材料辅助表!J$49&amp;"],["&amp;VLOOKUP($P163,[2]材料辅助表!$H$27:$V$35,12,FALSE)&amp;","&amp;[2]材料辅助表!K$49&amp;"]]"</f>
        <v>[[302207,21],[302202,35],[302203,35],[302101,18]]</v>
      </c>
      <c r="AG163" t="str">
        <f>"[["&amp;VLOOKUP($Q163,[2]材料辅助表!$H$27:$V$35,14,FALSE)&amp;","&amp;[2]材料辅助表!L$50&amp;"],["&amp;VLOOKUP($N163,[2]材料辅助表!$H$27:$V$35,14,FALSE)&amp;","&amp;[2]材料辅助表!I$50&amp;"],["&amp;VLOOKUP($O163,[2]材料辅助表!$H$27:$V$35,14,FALSE)&amp;","&amp;[2]材料辅助表!J$50&amp;"],["&amp;VLOOKUP($P163,[2]材料辅助表!$H$27:$V$35,13,FALSE)&amp;","&amp;[2]材料辅助表!K$50&amp;"]]"</f>
        <v>[[302307,24],[302302,40],[302303,40],[302201,25]]</v>
      </c>
      <c r="AH163" t="str">
        <f>"[["&amp;VLOOKUP($Q163,[2]材料辅助表!$H$27:$V$35,15,FALSE)&amp;","&amp;[2]材料辅助表!L$51&amp;"],["&amp;VLOOKUP($N163,[2]材料辅助表!$H$27:$V$35,15,FALSE)&amp;","&amp;[2]材料辅助表!I$51&amp;"],["&amp;VLOOKUP($O163,[2]材料辅助表!$H$27:$V$35,15,FALSE)&amp;","&amp;[2]材料辅助表!J$51&amp;"],["&amp;VLOOKUP($P163,[2]材料辅助表!$H$27:$V$35,14,FALSE)&amp;","&amp;[2]材料辅助表!K$51&amp;"]]"</f>
        <v>[[302407,27],[302402,45],[302403,45],[302301,30]]</v>
      </c>
      <c r="AI163" s="202" t="s">
        <v>15796</v>
      </c>
      <c r="AJ163" s="263" t="s">
        <v>11979</v>
      </c>
      <c r="AK163" s="263" t="s">
        <v>11979</v>
      </c>
      <c r="AL163" s="263" t="s">
        <v>11979</v>
      </c>
    </row>
    <row r="164" spans="1:38" ht="15" thickBot="1">
      <c r="A164">
        <v>6023</v>
      </c>
      <c r="C164" s="547" t="s">
        <v>16149</v>
      </c>
      <c r="D164" t="str">
        <f t="shared" si="5"/>
        <v>e_6023</v>
      </c>
      <c r="E164" t="s">
        <v>16152</v>
      </c>
      <c r="F164" t="str">
        <f t="shared" si="6"/>
        <v>NAME_6023</v>
      </c>
      <c r="G164" t="s">
        <v>11978</v>
      </c>
      <c r="H164">
        <v>3</v>
      </c>
      <c r="I164">
        <f>VLOOKUP(C164,'[2]怪兽属性表（不能直接调整）'!$A$2:$E$58,VLOOKUP([2]equipment!G164,[2]材料辅助表!$I$13:$K$16,3,FALSE),FALSE)</f>
        <v>10.1</v>
      </c>
      <c r="J164" t="str">
        <f>"["&amp;I164*[2]材料辅助表!$S$5&amp;","&amp;I164*[2]材料辅助表!$S$6&amp;","&amp;I164*[2]材料辅助表!$S$7&amp;","&amp;I164*[2]材料辅助表!$S$8&amp;","&amp;I164*[2]材料辅助表!$S$9&amp;","&amp;I164*[2]材料辅助表!$S$10&amp;","&amp;I164*[2]材料辅助表!$S$11&amp;","&amp;I164*[2]材料辅助表!$S$12&amp;","&amp;I164*[2]材料辅助表!$S$13&amp;","&amp;I164*[2]材料辅助表!$S$14&amp;","&amp;I164*[2]材料辅助表!$S$15&amp;","&amp;I164*[2]材料辅助表!$S$16&amp;","&amp;I164*[2]材料辅助表!$S$17&amp;","&amp;I164*[2]材料辅助表!$S$18&amp;","&amp;I164*[2]材料辅助表!$S$19&amp;"]"</f>
        <v>[3.03,3.535,4.04,4.545,5.05,5.555,6.06,6.565,7.07,7.575,8.08,8.585,9.09,9.595,10.1]</v>
      </c>
      <c r="K164">
        <v>7</v>
      </c>
      <c r="L164">
        <f>VLOOKUP(C164,'[2]怪兽属性表（不能直接调整）'!$A$2:$E$58,4,FALSE)</f>
        <v>2.1</v>
      </c>
      <c r="M164" t="str">
        <f>"["&amp;L164*[2]材料辅助表!$U$5&amp;","&amp;L164*[2]材料辅助表!$U$6&amp;","&amp;L164*[2]材料辅助表!$U$7&amp;","&amp;L164*[2]材料辅助表!$U$8&amp;","&amp;L164*[2]材料辅助表!$U$9&amp;","&amp;L164*[2]材料辅助表!$U$10&amp;","&amp;L164*[2]材料辅助表!$U$11&amp;","&amp;L164*[2]材料辅助表!$U$12&amp;","&amp;L164*[2]材料辅助表!$U$13&amp;","&amp;L164*[2]材料辅助表!$U$14&amp;","&amp;L164*[2]材料辅助表!$U$15&amp;","&amp;L164*[2]材料辅助表!$U$16&amp;","&amp;L164*[2]材料辅助表!$U$17&amp;","&amp;L164*[2]材料辅助表!$U$18&amp;","&amp;L164*[2]材料辅助表!$U$19&amp;"]"</f>
        <v>[0.315,0.3675,0.42,0.4725,0.525,0.5775,0.63,0.6825,0.735,0.7875,0.84,0.8925,0.945,0.9975,1.05]</v>
      </c>
      <c r="N164" s="264">
        <v>3</v>
      </c>
      <c r="O164" s="202">
        <v>1</v>
      </c>
      <c r="P164" s="265">
        <v>4</v>
      </c>
      <c r="Q164" t="s">
        <v>15792</v>
      </c>
      <c r="R164" t="str">
        <f>"["&amp;VLOOKUP(AJ164,[2]特殊属性调整!$B$18:$D$25,3,FALSE)&amp;","&amp;VLOOKUP(AJ164,[2]特殊属性调整!$B$18:$D$25,2,FALSE)&amp;"]"</f>
        <v>[2,3]</v>
      </c>
      <c r="S164" t="str">
        <f>"["&amp;VLOOKUP(AK164,[2]特殊属性调整!$B$18:$D$25,3,FALSE)&amp;","&amp;VLOOKUP(AK164,[2]特殊属性调整!$B$18:$D$25,2,FALSE)*1.5&amp;"]"</f>
        <v>[2,4.5]</v>
      </c>
      <c r="T164" t="str">
        <f>"["&amp;VLOOKUP(AL164,[2]特殊属性调整!$B$18:$D$25,3,FALSE)&amp;","&amp;VLOOKUP(AL164,[2]特殊属性调整!$B$18:$D$25,2,FALSE)*2&amp;"]"</f>
        <v>[2,6]</v>
      </c>
      <c r="U164" t="str">
        <f>"[["&amp;VLOOKUP($N164,[2]材料辅助表!$H$27:$L$35,2,FALSE)&amp;","&amp;[2]材料辅助表!I$38&amp;"]]"</f>
        <v>[[301103,1]]</v>
      </c>
      <c r="V164" t="str">
        <f>"[["&amp;VLOOKUP($N164,[2]材料辅助表!$H$27:$L$35,3,FALSE)&amp;","&amp;[2]材料辅助表!I$39&amp;"]]"</f>
        <v>[[301203,3]]</v>
      </c>
      <c r="W164" t="str">
        <f>"[["&amp;VLOOKUP($Q164,[2]材料辅助表!$H$27:$L$35,4,FALSE)&amp;","&amp;[2]材料辅助表!L$40&amp;"],["&amp;VLOOKUP($N164,[2]材料辅助表!$H$27:$L$35,4,FALSE)&amp;","&amp;[2]材料辅助表!I$40&amp;"]]"</f>
        <v>[[301307,1],[301303,5]]</v>
      </c>
      <c r="X164" t="str">
        <f>"[["&amp;VLOOKUP($Q164,[2]材料辅助表!$H$27:$L$35,5,FALSE)&amp;","&amp;[2]材料辅助表!L$41&amp;"],["&amp;VLOOKUP($N164,[2]材料辅助表!$H$27:$L$35,5,FALSE)&amp;","&amp;[2]材料辅助表!I$41&amp;"]]"</f>
        <v>[[301407,2],[301403,8]]</v>
      </c>
      <c r="Y164" t="str">
        <f>"[["&amp;VLOOKUP($Q164,[2]材料辅助表!$H$27:$M$35,6,FALSE)&amp;","&amp;[2]材料辅助表!L$42&amp;"],["&amp;VLOOKUP($N164,[2]材料辅助表!$H$27:$M$35,6,FALSE)&amp;","&amp;[2]材料辅助表!I$42&amp;"],["&amp;VLOOKUP($O164,[2]材料辅助表!$H$27:$M$35,5,FALSE)&amp;","&amp;[2]材料辅助表!J$42&amp;"]]"</f>
        <v>[[301507,3],[301503,10],[301401,3]]</v>
      </c>
      <c r="Z164" t="str">
        <f>"[["&amp;VLOOKUP($Q164,[2]材料辅助表!$H$27:$N$35,7,FALSE)&amp;","&amp;[2]材料辅助表!L$43&amp;"],["&amp;VLOOKUP($N164,[2]材料辅助表!$H$27:$N$35,7,FALSE)&amp;","&amp;[2]材料辅助表!I$43&amp;"],["&amp;VLOOKUP($O164,[2]材料辅助表!$H$27:$N$35,6,FALSE)&amp;","&amp;[2]材料辅助表!J$43&amp;"]]"</f>
        <v>[[301607,5],[301603,15],[301501,5]]</v>
      </c>
      <c r="AA164" t="str">
        <f>"[["&amp;VLOOKUP($Q164,[2]材料辅助表!$H$27:$O$35,8,FALSE)&amp;","&amp;[2]材料辅助表!L$44&amp;"],["&amp;VLOOKUP($N164,[2]材料辅助表!$H$27:$O$35,8,FALSE)&amp;","&amp;[2]材料辅助表!I$44&amp;"],["&amp;VLOOKUP($O164,[2]材料辅助表!$H$27:$O$35,8,FALSE)&amp;","&amp;[2]材料辅助表!J$44&amp;"],["&amp;VLOOKUP($P164,[2]材料辅助表!$H$27:$P$35,7,FALSE)&amp;","&amp;[2]材料辅助表!K$44&amp;"]]"</f>
        <v>[[301707,8],[301703,10],[301701,10],[301604,5]]</v>
      </c>
      <c r="AB164" t="str">
        <f>"[["&amp;VLOOKUP($Q164,[2]材料辅助表!$H$27:$P$35,9,FALSE)&amp;","&amp;[2]材料辅助表!L$45&amp;"],["&amp;VLOOKUP($N164,[2]材料辅助表!$H$27:$P$35,9,FALSE)&amp;","&amp;[2]材料辅助表!I$45&amp;"],["&amp;VLOOKUP($O164,[2]材料辅助表!$H$27:$P$35,9,FALSE)&amp;","&amp;[2]材料辅助表!J$45&amp;"],["&amp;VLOOKUP($P164,[2]材料辅助表!$H$27:$P$35,8,FALSE)&amp;","&amp;[2]材料辅助表!K$45&amp;"]]"</f>
        <v>[[301807,10],[301803,15],[301801,15],[301704,8]]</v>
      </c>
      <c r="AC164" t="str">
        <f>"[["&amp;VLOOKUP($Q164,[2]材料辅助表!$H$27:$Q$35,10,FALSE)&amp;","&amp;[2]材料辅助表!L$46&amp;"],["&amp;VLOOKUP($N164,[2]材料辅助表!$H$27:$Q$35,10,FALSE)&amp;","&amp;[2]材料辅助表!I$46&amp;"],["&amp;VLOOKUP($O164,[2]材料辅助表!$H$27:$Q$35,10,FALSE)&amp;","&amp;[2]材料辅助表!J$46&amp;"],["&amp;VLOOKUP($P164,[2]材料辅助表!$H$27:$Q$35,9,FALSE)&amp;","&amp;[2]材料辅助表!K$46&amp;"]]"</f>
        <v>[[301907,12],[301903,18],[301901,18],[301804,10]]</v>
      </c>
      <c r="AD164" t="str">
        <f>"[["&amp;VLOOKUP($Q164,[2]材料辅助表!$H$27:$R$35,11,FALSE)&amp;","&amp;[2]材料辅助表!L$47&amp;"],["&amp;VLOOKUP($N164,[2]材料辅助表!$H$27:$R$35,11,FALSE)&amp;","&amp;[2]材料辅助表!I$47&amp;"],["&amp;VLOOKUP($O164,[2]材料辅助表!$H$27:$R$35,11,FALSE)&amp;","&amp;[2]材料辅助表!J$47&amp;"],["&amp;VLOOKUP($P164,[2]材料辅助表!$H$27:$R$35,10,FALSE)&amp;","&amp;[2]材料辅助表!K$47&amp;"]]"</f>
        <v>[[302007,15],[302003,25],[302001,25],[301904,12]]</v>
      </c>
      <c r="AE164" t="str">
        <f>"[["&amp;VLOOKUP($Q164,[2]材料辅助表!$H$27:$S$35,12,FALSE)&amp;","&amp;[2]材料辅助表!L$48&amp;"],["&amp;VLOOKUP($N164,[2]材料辅助表!$H$27:$S$35,12,FALSE)&amp;","&amp;[2]材料辅助表!I$48&amp;"],["&amp;VLOOKUP($O164,[2]材料辅助表!$H$27:$S$35,12,FALSE)&amp;","&amp;[2]材料辅助表!J$48&amp;"],["&amp;VLOOKUP($P164,[2]材料辅助表!$H$27:$S$35,11,FALSE)&amp;","&amp;[2]材料辅助表!K$48&amp;"]]"</f>
        <v>[[302107,18],[302103,30],[302101,30],[302004,15]]</v>
      </c>
      <c r="AF164" t="str">
        <f>"[["&amp;VLOOKUP($Q164,[2]材料辅助表!$H$27:$V$35,13,FALSE)&amp;","&amp;[2]材料辅助表!L$49&amp;"],["&amp;VLOOKUP($N164,[2]材料辅助表!$H$27:$V$35,13,FALSE)&amp;","&amp;[2]材料辅助表!I$49&amp;"],["&amp;VLOOKUP($O164,[2]材料辅助表!$H$27:$V$35,13,FALSE)&amp;","&amp;[2]材料辅助表!J$49&amp;"],["&amp;VLOOKUP($P164,[2]材料辅助表!$H$27:$V$35,12,FALSE)&amp;","&amp;[2]材料辅助表!K$49&amp;"]]"</f>
        <v>[[302207,21],[302203,35],[302201,35],[302104,18]]</v>
      </c>
      <c r="AG164" t="str">
        <f>"[["&amp;VLOOKUP($Q164,[2]材料辅助表!$H$27:$V$35,14,FALSE)&amp;","&amp;[2]材料辅助表!L$50&amp;"],["&amp;VLOOKUP($N164,[2]材料辅助表!$H$27:$V$35,14,FALSE)&amp;","&amp;[2]材料辅助表!I$50&amp;"],["&amp;VLOOKUP($O164,[2]材料辅助表!$H$27:$V$35,14,FALSE)&amp;","&amp;[2]材料辅助表!J$50&amp;"],["&amp;VLOOKUP($P164,[2]材料辅助表!$H$27:$V$35,13,FALSE)&amp;","&amp;[2]材料辅助表!K$50&amp;"]]"</f>
        <v>[[302307,24],[302303,40],[302301,40],[302204,25]]</v>
      </c>
      <c r="AH164" t="str">
        <f>"[["&amp;VLOOKUP($Q164,[2]材料辅助表!$H$27:$V$35,15,FALSE)&amp;","&amp;[2]材料辅助表!L$51&amp;"],["&amp;VLOOKUP($N164,[2]材料辅助表!$H$27:$V$35,15,FALSE)&amp;","&amp;[2]材料辅助表!I$51&amp;"],["&amp;VLOOKUP($O164,[2]材料辅助表!$H$27:$V$35,15,FALSE)&amp;","&amp;[2]材料辅助表!J$51&amp;"],["&amp;VLOOKUP($P164,[2]材料辅助表!$H$27:$V$35,14,FALSE)&amp;","&amp;[2]材料辅助表!K$51&amp;"]]"</f>
        <v>[[302407,27],[302403,45],[302401,45],[302304,30]]</v>
      </c>
      <c r="AI164" s="202" t="s">
        <v>15799</v>
      </c>
      <c r="AJ164" s="263" t="s">
        <v>11978</v>
      </c>
      <c r="AK164" s="263" t="s">
        <v>11978</v>
      </c>
      <c r="AL164" s="263" t="s">
        <v>11978</v>
      </c>
    </row>
    <row r="165" spans="1:38" ht="15" thickBot="1">
      <c r="A165">
        <v>6024</v>
      </c>
      <c r="C165" s="547" t="s">
        <v>16149</v>
      </c>
      <c r="D165" t="str">
        <f t="shared" si="5"/>
        <v>e_6024</v>
      </c>
      <c r="E165" t="s">
        <v>16153</v>
      </c>
      <c r="F165" t="str">
        <f t="shared" si="6"/>
        <v>NAME_6024</v>
      </c>
      <c r="G165" t="s">
        <v>11979</v>
      </c>
      <c r="H165">
        <v>6</v>
      </c>
      <c r="I165">
        <f>VLOOKUP(C165,'[2]怪兽属性表（不能直接调整）'!$A$2:$E$58,VLOOKUP([2]equipment!G165,[2]材料辅助表!$I$13:$K$16,3,FALSE),FALSE)</f>
        <v>76.099999999999994</v>
      </c>
      <c r="J165" t="str">
        <f>"["&amp;I165*[2]材料辅助表!$S$5&amp;","&amp;I165*[2]材料辅助表!$S$6&amp;","&amp;I165*[2]材料辅助表!$S$7&amp;","&amp;I165*[2]材料辅助表!$S$8&amp;","&amp;I165*[2]材料辅助表!$S$9&amp;","&amp;I165*[2]材料辅助表!$S$10&amp;","&amp;I165*[2]材料辅助表!$S$11&amp;","&amp;I165*[2]材料辅助表!$S$12&amp;","&amp;I165*[2]材料辅助表!$S$13&amp;","&amp;I165*[2]材料辅助表!$S$14&amp;","&amp;I165*[2]材料辅助表!$S$15&amp;","&amp;I165*[2]材料辅助表!$S$16&amp;","&amp;I165*[2]材料辅助表!$S$17&amp;","&amp;I165*[2]材料辅助表!$S$18&amp;","&amp;I165*[2]材料辅助表!$S$19&amp;"]"</f>
        <v>[22.83,26.635,30.44,34.245,38.05,41.855,45.66,49.465,53.27,57.075,60.88,64.685,68.49,72.295,76.1]</v>
      </c>
      <c r="K165">
        <v>7</v>
      </c>
      <c r="L165">
        <f>VLOOKUP(C165,'[2]怪兽属性表（不能直接调整）'!$A$2:$E$58,4,FALSE)</f>
        <v>2.1</v>
      </c>
      <c r="M165" t="str">
        <f>"["&amp;L165*[2]材料辅助表!$U$5&amp;","&amp;L165*[2]材料辅助表!$U$6&amp;","&amp;L165*[2]材料辅助表!$U$7&amp;","&amp;L165*[2]材料辅助表!$U$8&amp;","&amp;L165*[2]材料辅助表!$U$9&amp;","&amp;L165*[2]材料辅助表!$U$10&amp;","&amp;L165*[2]材料辅助表!$U$11&amp;","&amp;L165*[2]材料辅助表!$U$12&amp;","&amp;L165*[2]材料辅助表!$U$13&amp;","&amp;L165*[2]材料辅助表!$U$14&amp;","&amp;L165*[2]材料辅助表!$U$15&amp;","&amp;L165*[2]材料辅助表!$U$16&amp;","&amp;L165*[2]材料辅助表!$U$17&amp;","&amp;L165*[2]材料辅助表!$U$18&amp;","&amp;L165*[2]材料辅助表!$U$19&amp;"]"</f>
        <v>[0.315,0.3675,0.42,0.4725,0.525,0.5775,0.63,0.6825,0.735,0.7875,0.84,0.8925,0.945,0.9975,1.05]</v>
      </c>
      <c r="N165" s="275">
        <v>1</v>
      </c>
      <c r="O165" s="267">
        <v>3</v>
      </c>
      <c r="P165" s="268">
        <v>4</v>
      </c>
      <c r="Q165" t="s">
        <v>15792</v>
      </c>
      <c r="R165" t="str">
        <f>"["&amp;VLOOKUP(AJ165,[2]特殊属性调整!$B$18:$D$25,3,FALSE)&amp;","&amp;VLOOKUP(AJ165,[2]特殊属性调整!$B$18:$D$25,2,FALSE)&amp;"]"</f>
        <v>[5,3]</v>
      </c>
      <c r="S165" t="str">
        <f>"["&amp;VLOOKUP(AK165,[2]特殊属性调整!$B$18:$D$25,3,FALSE)&amp;","&amp;VLOOKUP(AK165,[2]特殊属性调整!$B$18:$D$25,2,FALSE)*1.5&amp;"]"</f>
        <v>[5,4.5]</v>
      </c>
      <c r="T165" t="str">
        <f>"["&amp;VLOOKUP(AL165,[2]特殊属性调整!$B$18:$D$25,3,FALSE)&amp;","&amp;VLOOKUP(AL165,[2]特殊属性调整!$B$18:$D$25,2,FALSE)*2&amp;"]"</f>
        <v>[5,6]</v>
      </c>
      <c r="U165" t="str">
        <f>"[["&amp;VLOOKUP($N165,[2]材料辅助表!$H$27:$L$35,2,FALSE)&amp;","&amp;[2]材料辅助表!I$38&amp;"]]"</f>
        <v>[[301101,1]]</v>
      </c>
      <c r="V165" t="str">
        <f>"[["&amp;VLOOKUP($N165,[2]材料辅助表!$H$27:$L$35,3,FALSE)&amp;","&amp;[2]材料辅助表!I$39&amp;"]]"</f>
        <v>[[301201,3]]</v>
      </c>
      <c r="W165" t="str">
        <f>"[["&amp;VLOOKUP($Q165,[2]材料辅助表!$H$27:$L$35,4,FALSE)&amp;","&amp;[2]材料辅助表!L$40&amp;"],["&amp;VLOOKUP($N165,[2]材料辅助表!$H$27:$L$35,4,FALSE)&amp;","&amp;[2]材料辅助表!I$40&amp;"]]"</f>
        <v>[[301307,1],[301301,5]]</v>
      </c>
      <c r="X165" t="str">
        <f>"[["&amp;VLOOKUP($Q165,[2]材料辅助表!$H$27:$L$35,5,FALSE)&amp;","&amp;[2]材料辅助表!L$41&amp;"],["&amp;VLOOKUP($N165,[2]材料辅助表!$H$27:$L$35,5,FALSE)&amp;","&amp;[2]材料辅助表!I$41&amp;"]]"</f>
        <v>[[301407,2],[301401,8]]</v>
      </c>
      <c r="Y165" t="str">
        <f>"[["&amp;VLOOKUP($Q165,[2]材料辅助表!$H$27:$M$35,6,FALSE)&amp;","&amp;[2]材料辅助表!L$42&amp;"],["&amp;VLOOKUP($N165,[2]材料辅助表!$H$27:$M$35,6,FALSE)&amp;","&amp;[2]材料辅助表!I$42&amp;"],["&amp;VLOOKUP($O165,[2]材料辅助表!$H$27:$M$35,5,FALSE)&amp;","&amp;[2]材料辅助表!J$42&amp;"]]"</f>
        <v>[[301507,3],[301501,10],[301403,3]]</v>
      </c>
      <c r="Z165" t="str">
        <f>"[["&amp;VLOOKUP($Q165,[2]材料辅助表!$H$27:$N$35,7,FALSE)&amp;","&amp;[2]材料辅助表!L$43&amp;"],["&amp;VLOOKUP($N165,[2]材料辅助表!$H$27:$N$35,7,FALSE)&amp;","&amp;[2]材料辅助表!I$43&amp;"],["&amp;VLOOKUP($O165,[2]材料辅助表!$H$27:$N$35,6,FALSE)&amp;","&amp;[2]材料辅助表!J$43&amp;"]]"</f>
        <v>[[301607,5],[301601,15],[301503,5]]</v>
      </c>
      <c r="AA165" t="str">
        <f>"[["&amp;VLOOKUP($Q165,[2]材料辅助表!$H$27:$O$35,8,FALSE)&amp;","&amp;[2]材料辅助表!L$44&amp;"],["&amp;VLOOKUP($N165,[2]材料辅助表!$H$27:$O$35,8,FALSE)&amp;","&amp;[2]材料辅助表!I$44&amp;"],["&amp;VLOOKUP($O165,[2]材料辅助表!$H$27:$O$35,8,FALSE)&amp;","&amp;[2]材料辅助表!J$44&amp;"],["&amp;VLOOKUP($P165,[2]材料辅助表!$H$27:$P$35,7,FALSE)&amp;","&amp;[2]材料辅助表!K$44&amp;"]]"</f>
        <v>[[301707,8],[301701,10],[301703,10],[301604,5]]</v>
      </c>
      <c r="AB165" t="str">
        <f>"[["&amp;VLOOKUP($Q165,[2]材料辅助表!$H$27:$P$35,9,FALSE)&amp;","&amp;[2]材料辅助表!L$45&amp;"],["&amp;VLOOKUP($N165,[2]材料辅助表!$H$27:$P$35,9,FALSE)&amp;","&amp;[2]材料辅助表!I$45&amp;"],["&amp;VLOOKUP($O165,[2]材料辅助表!$H$27:$P$35,9,FALSE)&amp;","&amp;[2]材料辅助表!J$45&amp;"],["&amp;VLOOKUP($P165,[2]材料辅助表!$H$27:$P$35,8,FALSE)&amp;","&amp;[2]材料辅助表!K$45&amp;"]]"</f>
        <v>[[301807,10],[301801,15],[301803,15],[301704,8]]</v>
      </c>
      <c r="AC165" t="str">
        <f>"[["&amp;VLOOKUP($Q165,[2]材料辅助表!$H$27:$Q$35,10,FALSE)&amp;","&amp;[2]材料辅助表!L$46&amp;"],["&amp;VLOOKUP($N165,[2]材料辅助表!$H$27:$Q$35,10,FALSE)&amp;","&amp;[2]材料辅助表!I$46&amp;"],["&amp;VLOOKUP($O165,[2]材料辅助表!$H$27:$Q$35,10,FALSE)&amp;","&amp;[2]材料辅助表!J$46&amp;"],["&amp;VLOOKUP($P165,[2]材料辅助表!$H$27:$Q$35,9,FALSE)&amp;","&amp;[2]材料辅助表!K$46&amp;"]]"</f>
        <v>[[301907,12],[301901,18],[301903,18],[301804,10]]</v>
      </c>
      <c r="AD165" t="str">
        <f>"[["&amp;VLOOKUP($Q165,[2]材料辅助表!$H$27:$R$35,11,FALSE)&amp;","&amp;[2]材料辅助表!L$47&amp;"],["&amp;VLOOKUP($N165,[2]材料辅助表!$H$27:$R$35,11,FALSE)&amp;","&amp;[2]材料辅助表!I$47&amp;"],["&amp;VLOOKUP($O165,[2]材料辅助表!$H$27:$R$35,11,FALSE)&amp;","&amp;[2]材料辅助表!J$47&amp;"],["&amp;VLOOKUP($P165,[2]材料辅助表!$H$27:$R$35,10,FALSE)&amp;","&amp;[2]材料辅助表!K$47&amp;"]]"</f>
        <v>[[302007,15],[302001,25],[302003,25],[301904,12]]</v>
      </c>
      <c r="AE165" t="str">
        <f>"[["&amp;VLOOKUP($Q165,[2]材料辅助表!$H$27:$S$35,12,FALSE)&amp;","&amp;[2]材料辅助表!L$48&amp;"],["&amp;VLOOKUP($N165,[2]材料辅助表!$H$27:$S$35,12,FALSE)&amp;","&amp;[2]材料辅助表!I$48&amp;"],["&amp;VLOOKUP($O165,[2]材料辅助表!$H$27:$S$35,12,FALSE)&amp;","&amp;[2]材料辅助表!J$48&amp;"],["&amp;VLOOKUP($P165,[2]材料辅助表!$H$27:$S$35,11,FALSE)&amp;","&amp;[2]材料辅助表!K$48&amp;"]]"</f>
        <v>[[302107,18],[302101,30],[302103,30],[302004,15]]</v>
      </c>
      <c r="AF165" t="str">
        <f>"[["&amp;VLOOKUP($Q165,[2]材料辅助表!$H$27:$V$35,13,FALSE)&amp;","&amp;[2]材料辅助表!L$49&amp;"],["&amp;VLOOKUP($N165,[2]材料辅助表!$H$27:$V$35,13,FALSE)&amp;","&amp;[2]材料辅助表!I$49&amp;"],["&amp;VLOOKUP($O165,[2]材料辅助表!$H$27:$V$35,13,FALSE)&amp;","&amp;[2]材料辅助表!J$49&amp;"],["&amp;VLOOKUP($P165,[2]材料辅助表!$H$27:$V$35,12,FALSE)&amp;","&amp;[2]材料辅助表!K$49&amp;"]]"</f>
        <v>[[302207,21],[302201,35],[302203,35],[302104,18]]</v>
      </c>
      <c r="AG165" t="str">
        <f>"[["&amp;VLOOKUP($Q165,[2]材料辅助表!$H$27:$V$35,14,FALSE)&amp;","&amp;[2]材料辅助表!L$50&amp;"],["&amp;VLOOKUP($N165,[2]材料辅助表!$H$27:$V$35,14,FALSE)&amp;","&amp;[2]材料辅助表!I$50&amp;"],["&amp;VLOOKUP($O165,[2]材料辅助表!$H$27:$V$35,14,FALSE)&amp;","&amp;[2]材料辅助表!J$50&amp;"],["&amp;VLOOKUP($P165,[2]材料辅助表!$H$27:$V$35,13,FALSE)&amp;","&amp;[2]材料辅助表!K$50&amp;"]]"</f>
        <v>[[302307,24],[302301,40],[302303,40],[302204,25]]</v>
      </c>
      <c r="AH165" t="str">
        <f>"[["&amp;VLOOKUP($Q165,[2]材料辅助表!$H$27:$V$35,15,FALSE)&amp;","&amp;[2]材料辅助表!L$51&amp;"],["&amp;VLOOKUP($N165,[2]材料辅助表!$H$27:$V$35,15,FALSE)&amp;","&amp;[2]材料辅助表!I$51&amp;"],["&amp;VLOOKUP($O165,[2]材料辅助表!$H$27:$V$35,15,FALSE)&amp;","&amp;[2]材料辅助表!J$51&amp;"],["&amp;VLOOKUP($P165,[2]材料辅助表!$H$27:$V$35,14,FALSE)&amp;","&amp;[2]材料辅助表!K$51&amp;"]]"</f>
        <v>[[302407,27],[302401,45],[302403,45],[302304,30]]</v>
      </c>
      <c r="AI165" s="269" t="s">
        <v>15802</v>
      </c>
      <c r="AJ165" s="263" t="s">
        <v>11979</v>
      </c>
      <c r="AK165" s="263" t="s">
        <v>11979</v>
      </c>
      <c r="AL165" s="263" t="s">
        <v>11979</v>
      </c>
    </row>
    <row r="166" spans="1:38" ht="15" thickBot="1">
      <c r="A166">
        <v>6031</v>
      </c>
      <c r="C166" s="547" t="s">
        <v>16154</v>
      </c>
      <c r="D166" t="str">
        <f t="shared" si="5"/>
        <v>e_6031</v>
      </c>
      <c r="E166" t="s">
        <v>16155</v>
      </c>
      <c r="F166" t="str">
        <f t="shared" si="6"/>
        <v>NAME_6031</v>
      </c>
      <c r="G166" t="s">
        <v>11978</v>
      </c>
      <c r="H166">
        <v>3</v>
      </c>
      <c r="I166">
        <f>VLOOKUP(C166,'[2]怪兽属性表（不能直接调整）'!$A$2:$E$58,VLOOKUP([2]equipment!G166,[2]材料辅助表!$I$13:$K$16,3,FALSE),FALSE)</f>
        <v>13.5</v>
      </c>
      <c r="J166" t="str">
        <f>"["&amp;I166*[2]材料辅助表!$S$5&amp;","&amp;I166*[2]材料辅助表!$S$6&amp;","&amp;I166*[2]材料辅助表!$S$7&amp;","&amp;I166*[2]材料辅助表!$S$8&amp;","&amp;I166*[2]材料辅助表!$S$9&amp;","&amp;I166*[2]材料辅助表!$S$10&amp;","&amp;I166*[2]材料辅助表!$S$11&amp;","&amp;I166*[2]材料辅助表!$S$12&amp;","&amp;I166*[2]材料辅助表!$S$13&amp;","&amp;I166*[2]材料辅助表!$S$14&amp;","&amp;I166*[2]材料辅助表!$S$15&amp;","&amp;I166*[2]材料辅助表!$S$16&amp;","&amp;I166*[2]材料辅助表!$S$17&amp;","&amp;I166*[2]材料辅助表!$S$18&amp;","&amp;I166*[2]材料辅助表!$S$19&amp;"]"</f>
        <v>[4.05,4.725,5.4,6.075,6.75,7.425,8.1,8.775,9.45,10.125,10.8,11.475,12.15,12.825,13.5]</v>
      </c>
      <c r="K166">
        <v>7</v>
      </c>
      <c r="L166">
        <f>VLOOKUP(C166,'[2]怪兽属性表（不能直接调整）'!$A$2:$E$58,4,FALSE)</f>
        <v>5</v>
      </c>
      <c r="M166" t="str">
        <f>"["&amp;L166*[2]材料辅助表!$U$5&amp;","&amp;L166*[2]材料辅助表!$U$6&amp;","&amp;L166*[2]材料辅助表!$U$7&amp;","&amp;L166*[2]材料辅助表!$U$8&amp;","&amp;L166*[2]材料辅助表!$U$9&amp;","&amp;L166*[2]材料辅助表!$U$10&amp;","&amp;L166*[2]材料辅助表!$U$11&amp;","&amp;L166*[2]材料辅助表!$U$12&amp;","&amp;L166*[2]材料辅助表!$U$13&amp;","&amp;L166*[2]材料辅助表!$U$14&amp;","&amp;L166*[2]材料辅助表!$U$15&amp;","&amp;L166*[2]材料辅助表!$U$16&amp;","&amp;L166*[2]材料辅助表!$U$17&amp;","&amp;L166*[2]材料辅助表!$U$18&amp;","&amp;L166*[2]材料辅助表!$U$19&amp;"]"</f>
        <v>[0.75,0.875,1,1.125,1.25,1.375,1.5,1.625,1.75,1.875,2,2.125,2.25,2.375,2.5]</v>
      </c>
      <c r="N166" s="260">
        <v>3</v>
      </c>
      <c r="O166" s="261">
        <v>1</v>
      </c>
      <c r="P166" s="262">
        <v>4</v>
      </c>
      <c r="Q166" t="s">
        <v>15792</v>
      </c>
      <c r="R166" t="str">
        <f>"["&amp;VLOOKUP(AJ166,[2]特殊属性调整!$B$18:$D$25,3,FALSE)&amp;","&amp;VLOOKUP(AJ166,[2]特殊属性调整!$B$18:$D$25,2,FALSE)&amp;"]"</f>
        <v>[2,3]</v>
      </c>
      <c r="S166" t="str">
        <f>"["&amp;VLOOKUP(AK166,[2]特殊属性调整!$B$18:$D$25,3,FALSE)&amp;","&amp;VLOOKUP(AK166,[2]特殊属性调整!$B$18:$D$25,2,FALSE)*1.5&amp;"]"</f>
        <v>[2,4.5]</v>
      </c>
      <c r="T166" t="str">
        <f>"["&amp;VLOOKUP(AL166,[2]特殊属性调整!$B$18:$D$25,3,FALSE)&amp;","&amp;VLOOKUP(AL166,[2]特殊属性调整!$B$18:$D$25,2,FALSE)*2&amp;"]"</f>
        <v>[2,6]</v>
      </c>
      <c r="U166" t="str">
        <f>"[["&amp;VLOOKUP($N166,[2]材料辅助表!$H$27:$L$35,2,FALSE)&amp;","&amp;[2]材料辅助表!I$38&amp;"]]"</f>
        <v>[[301103,1]]</v>
      </c>
      <c r="V166" t="str">
        <f>"[["&amp;VLOOKUP($N166,[2]材料辅助表!$H$27:$L$35,3,FALSE)&amp;","&amp;[2]材料辅助表!I$39&amp;"]]"</f>
        <v>[[301203,3]]</v>
      </c>
      <c r="W166" t="str">
        <f>"[["&amp;VLOOKUP($Q166,[2]材料辅助表!$H$27:$L$35,4,FALSE)&amp;","&amp;[2]材料辅助表!L$40&amp;"],["&amp;VLOOKUP($N166,[2]材料辅助表!$H$27:$L$35,4,FALSE)&amp;","&amp;[2]材料辅助表!I$40&amp;"]]"</f>
        <v>[[301307,1],[301303,5]]</v>
      </c>
      <c r="X166" t="str">
        <f>"[["&amp;VLOOKUP($Q166,[2]材料辅助表!$H$27:$L$35,5,FALSE)&amp;","&amp;[2]材料辅助表!L$41&amp;"],["&amp;VLOOKUP($N166,[2]材料辅助表!$H$27:$L$35,5,FALSE)&amp;","&amp;[2]材料辅助表!I$41&amp;"]]"</f>
        <v>[[301407,2],[301403,8]]</v>
      </c>
      <c r="Y166" t="str">
        <f>"[["&amp;VLOOKUP($Q166,[2]材料辅助表!$H$27:$M$35,6,FALSE)&amp;","&amp;[2]材料辅助表!L$42&amp;"],["&amp;VLOOKUP($N166,[2]材料辅助表!$H$27:$M$35,6,FALSE)&amp;","&amp;[2]材料辅助表!I$42&amp;"],["&amp;VLOOKUP($O166,[2]材料辅助表!$H$27:$M$35,5,FALSE)&amp;","&amp;[2]材料辅助表!J$42&amp;"]]"</f>
        <v>[[301507,3],[301503,10],[301401,3]]</v>
      </c>
      <c r="Z166" t="str">
        <f>"[["&amp;VLOOKUP($Q166,[2]材料辅助表!$H$27:$N$35,7,FALSE)&amp;","&amp;[2]材料辅助表!L$43&amp;"],["&amp;VLOOKUP($N166,[2]材料辅助表!$H$27:$N$35,7,FALSE)&amp;","&amp;[2]材料辅助表!I$43&amp;"],["&amp;VLOOKUP($O166,[2]材料辅助表!$H$27:$N$35,6,FALSE)&amp;","&amp;[2]材料辅助表!J$43&amp;"]]"</f>
        <v>[[301607,5],[301603,15],[301501,5]]</v>
      </c>
      <c r="AA166" t="str">
        <f>"[["&amp;VLOOKUP($Q166,[2]材料辅助表!$H$27:$O$35,8,FALSE)&amp;","&amp;[2]材料辅助表!L$44&amp;"],["&amp;VLOOKUP($N166,[2]材料辅助表!$H$27:$O$35,8,FALSE)&amp;","&amp;[2]材料辅助表!I$44&amp;"],["&amp;VLOOKUP($O166,[2]材料辅助表!$H$27:$O$35,8,FALSE)&amp;","&amp;[2]材料辅助表!J$44&amp;"],["&amp;VLOOKUP($P166,[2]材料辅助表!$H$27:$P$35,7,FALSE)&amp;","&amp;[2]材料辅助表!K$44&amp;"]]"</f>
        <v>[[301707,8],[301703,10],[301701,10],[301604,5]]</v>
      </c>
      <c r="AB166" t="str">
        <f>"[["&amp;VLOOKUP($Q166,[2]材料辅助表!$H$27:$P$35,9,FALSE)&amp;","&amp;[2]材料辅助表!L$45&amp;"],["&amp;VLOOKUP($N166,[2]材料辅助表!$H$27:$P$35,9,FALSE)&amp;","&amp;[2]材料辅助表!I$45&amp;"],["&amp;VLOOKUP($O166,[2]材料辅助表!$H$27:$P$35,9,FALSE)&amp;","&amp;[2]材料辅助表!J$45&amp;"],["&amp;VLOOKUP($P166,[2]材料辅助表!$H$27:$P$35,8,FALSE)&amp;","&amp;[2]材料辅助表!K$45&amp;"]]"</f>
        <v>[[301807,10],[301803,15],[301801,15],[301704,8]]</v>
      </c>
      <c r="AC166" t="str">
        <f>"[["&amp;VLOOKUP($Q166,[2]材料辅助表!$H$27:$Q$35,10,FALSE)&amp;","&amp;[2]材料辅助表!L$46&amp;"],["&amp;VLOOKUP($N166,[2]材料辅助表!$H$27:$Q$35,10,FALSE)&amp;","&amp;[2]材料辅助表!I$46&amp;"],["&amp;VLOOKUP($O166,[2]材料辅助表!$H$27:$Q$35,10,FALSE)&amp;","&amp;[2]材料辅助表!J$46&amp;"],["&amp;VLOOKUP($P166,[2]材料辅助表!$H$27:$Q$35,9,FALSE)&amp;","&amp;[2]材料辅助表!K$46&amp;"]]"</f>
        <v>[[301907,12],[301903,18],[301901,18],[301804,10]]</v>
      </c>
      <c r="AD166" t="str">
        <f>"[["&amp;VLOOKUP($Q166,[2]材料辅助表!$H$27:$R$35,11,FALSE)&amp;","&amp;[2]材料辅助表!L$47&amp;"],["&amp;VLOOKUP($N166,[2]材料辅助表!$H$27:$R$35,11,FALSE)&amp;","&amp;[2]材料辅助表!I$47&amp;"],["&amp;VLOOKUP($O166,[2]材料辅助表!$H$27:$R$35,11,FALSE)&amp;","&amp;[2]材料辅助表!J$47&amp;"],["&amp;VLOOKUP($P166,[2]材料辅助表!$H$27:$R$35,10,FALSE)&amp;","&amp;[2]材料辅助表!K$47&amp;"]]"</f>
        <v>[[302007,15],[302003,25],[302001,25],[301904,12]]</v>
      </c>
      <c r="AE166" t="str">
        <f>"[["&amp;VLOOKUP($Q166,[2]材料辅助表!$H$27:$S$35,12,FALSE)&amp;","&amp;[2]材料辅助表!L$48&amp;"],["&amp;VLOOKUP($N166,[2]材料辅助表!$H$27:$S$35,12,FALSE)&amp;","&amp;[2]材料辅助表!I$48&amp;"],["&amp;VLOOKUP($O166,[2]材料辅助表!$H$27:$S$35,12,FALSE)&amp;","&amp;[2]材料辅助表!J$48&amp;"],["&amp;VLOOKUP($P166,[2]材料辅助表!$H$27:$S$35,11,FALSE)&amp;","&amp;[2]材料辅助表!K$48&amp;"]]"</f>
        <v>[[302107,18],[302103,30],[302101,30],[302004,15]]</v>
      </c>
      <c r="AF166" t="str">
        <f>"[["&amp;VLOOKUP($Q166,[2]材料辅助表!$H$27:$V$35,13,FALSE)&amp;","&amp;[2]材料辅助表!L$49&amp;"],["&amp;VLOOKUP($N166,[2]材料辅助表!$H$27:$V$35,13,FALSE)&amp;","&amp;[2]材料辅助表!I$49&amp;"],["&amp;VLOOKUP($O166,[2]材料辅助表!$H$27:$V$35,13,FALSE)&amp;","&amp;[2]材料辅助表!J$49&amp;"],["&amp;VLOOKUP($P166,[2]材料辅助表!$H$27:$V$35,12,FALSE)&amp;","&amp;[2]材料辅助表!K$49&amp;"]]"</f>
        <v>[[302207,21],[302203,35],[302201,35],[302104,18]]</v>
      </c>
      <c r="AG166" t="str">
        <f>"[["&amp;VLOOKUP($Q166,[2]材料辅助表!$H$27:$V$35,14,FALSE)&amp;","&amp;[2]材料辅助表!L$50&amp;"],["&amp;VLOOKUP($N166,[2]材料辅助表!$H$27:$V$35,14,FALSE)&amp;","&amp;[2]材料辅助表!I$50&amp;"],["&amp;VLOOKUP($O166,[2]材料辅助表!$H$27:$V$35,14,FALSE)&amp;","&amp;[2]材料辅助表!J$50&amp;"],["&amp;VLOOKUP($P166,[2]材料辅助表!$H$27:$V$35,13,FALSE)&amp;","&amp;[2]材料辅助表!K$50&amp;"]]"</f>
        <v>[[302307,24],[302303,40],[302301,40],[302204,25]]</v>
      </c>
      <c r="AH166" t="str">
        <f>"[["&amp;VLOOKUP($Q166,[2]材料辅助表!$H$27:$V$35,15,FALSE)&amp;","&amp;[2]材料辅助表!L$51&amp;"],["&amp;VLOOKUP($N166,[2]材料辅助表!$H$27:$V$35,15,FALSE)&amp;","&amp;[2]材料辅助表!I$51&amp;"],["&amp;VLOOKUP($O166,[2]材料辅助表!$H$27:$V$35,15,FALSE)&amp;","&amp;[2]材料辅助表!J$51&amp;"],["&amp;VLOOKUP($P166,[2]材料辅助表!$H$27:$V$35,14,FALSE)&amp;","&amp;[2]材料辅助表!K$51&amp;"]]"</f>
        <v>[[302407,27],[302403,45],[302401,45],[302304,30]]</v>
      </c>
      <c r="AI166" s="270" t="s">
        <v>15832</v>
      </c>
      <c r="AJ166" s="263" t="s">
        <v>11978</v>
      </c>
      <c r="AK166" s="263" t="s">
        <v>11978</v>
      </c>
      <c r="AL166" s="263" t="s">
        <v>11978</v>
      </c>
    </row>
    <row r="167" spans="1:38" ht="15" thickBot="1">
      <c r="A167">
        <v>6032</v>
      </c>
      <c r="C167" s="547" t="s">
        <v>16154</v>
      </c>
      <c r="D167" t="str">
        <f t="shared" si="5"/>
        <v>e_6032</v>
      </c>
      <c r="E167" t="s">
        <v>16156</v>
      </c>
      <c r="F167" t="str">
        <f t="shared" si="6"/>
        <v>NAME_6032</v>
      </c>
      <c r="G167" t="s">
        <v>11979</v>
      </c>
      <c r="H167">
        <v>6</v>
      </c>
      <c r="I167">
        <f>VLOOKUP(C167,'[2]怪兽属性表（不能直接调整）'!$A$2:$E$58,VLOOKUP([2]equipment!G167,[2]材料辅助表!$I$13:$K$16,3,FALSE),FALSE)</f>
        <v>255.6</v>
      </c>
      <c r="J167" t="str">
        <f>"["&amp;I167*[2]材料辅助表!$S$5&amp;","&amp;I167*[2]材料辅助表!$S$6&amp;","&amp;I167*[2]材料辅助表!$S$7&amp;","&amp;I167*[2]材料辅助表!$S$8&amp;","&amp;I167*[2]材料辅助表!$S$9&amp;","&amp;I167*[2]材料辅助表!$S$10&amp;","&amp;I167*[2]材料辅助表!$S$11&amp;","&amp;I167*[2]材料辅助表!$S$12&amp;","&amp;I167*[2]材料辅助表!$S$13&amp;","&amp;I167*[2]材料辅助表!$S$14&amp;","&amp;I167*[2]材料辅助表!$S$15&amp;","&amp;I167*[2]材料辅助表!$S$16&amp;","&amp;I167*[2]材料辅助表!$S$17&amp;","&amp;I167*[2]材料辅助表!$S$18&amp;","&amp;I167*[2]材料辅助表!$S$19&amp;"]"</f>
        <v>[76.68,89.46,102.24,115.02,127.8,140.58,153.36,166.14,178.92,191.7,204.48,217.26,230.04,242.82,255.6]</v>
      </c>
      <c r="K167">
        <v>7</v>
      </c>
      <c r="L167">
        <f>VLOOKUP(C167,'[2]怪兽属性表（不能直接调整）'!$A$2:$E$58,4,FALSE)</f>
        <v>5</v>
      </c>
      <c r="M167" t="str">
        <f>"["&amp;L167*[2]材料辅助表!$U$5&amp;","&amp;L167*[2]材料辅助表!$U$6&amp;","&amp;L167*[2]材料辅助表!$U$7&amp;","&amp;L167*[2]材料辅助表!$U$8&amp;","&amp;L167*[2]材料辅助表!$U$9&amp;","&amp;L167*[2]材料辅助表!$U$10&amp;","&amp;L167*[2]材料辅助表!$U$11&amp;","&amp;L167*[2]材料辅助表!$U$12&amp;","&amp;L167*[2]材料辅助表!$U$13&amp;","&amp;L167*[2]材料辅助表!$U$14&amp;","&amp;L167*[2]材料辅助表!$U$15&amp;","&amp;L167*[2]材料辅助表!$U$16&amp;","&amp;L167*[2]材料辅助表!$U$17&amp;","&amp;L167*[2]材料辅助表!$U$18&amp;","&amp;L167*[2]材料辅助表!$U$19&amp;"]"</f>
        <v>[0.75,0.875,1,1.125,1.25,1.375,1.5,1.625,1.75,1.875,2,2.125,2.25,2.375,2.5]</v>
      </c>
      <c r="N167" s="264">
        <v>2</v>
      </c>
      <c r="O167" s="202">
        <v>4</v>
      </c>
      <c r="P167" s="265">
        <v>3</v>
      </c>
      <c r="Q167" t="s">
        <v>15792</v>
      </c>
      <c r="R167" t="str">
        <f>"["&amp;VLOOKUP(AJ167,[2]特殊属性调整!$B$18:$D$25,3,FALSE)&amp;","&amp;VLOOKUP(AJ167,[2]特殊属性调整!$B$18:$D$25,2,FALSE)&amp;"]"</f>
        <v>[5,3]</v>
      </c>
      <c r="S167" t="str">
        <f>"["&amp;VLOOKUP(AK167,[2]特殊属性调整!$B$18:$D$25,3,FALSE)&amp;","&amp;VLOOKUP(AK167,[2]特殊属性调整!$B$18:$D$25,2,FALSE)*1.5&amp;"]"</f>
        <v>[5,4.5]</v>
      </c>
      <c r="T167" t="str">
        <f>"["&amp;VLOOKUP(AL167,[2]特殊属性调整!$B$18:$D$25,3,FALSE)&amp;","&amp;VLOOKUP(AL167,[2]特殊属性调整!$B$18:$D$25,2,FALSE)*2&amp;"]"</f>
        <v>[5,6]</v>
      </c>
      <c r="U167" t="str">
        <f>"[["&amp;VLOOKUP($N167,[2]材料辅助表!$H$27:$L$35,2,FALSE)&amp;","&amp;[2]材料辅助表!I$38&amp;"]]"</f>
        <v>[[301102,1]]</v>
      </c>
      <c r="V167" t="str">
        <f>"[["&amp;VLOOKUP($N167,[2]材料辅助表!$H$27:$L$35,3,FALSE)&amp;","&amp;[2]材料辅助表!I$39&amp;"]]"</f>
        <v>[[301202,3]]</v>
      </c>
      <c r="W167" t="str">
        <f>"[["&amp;VLOOKUP($Q167,[2]材料辅助表!$H$27:$L$35,4,FALSE)&amp;","&amp;[2]材料辅助表!L$40&amp;"],["&amp;VLOOKUP($N167,[2]材料辅助表!$H$27:$L$35,4,FALSE)&amp;","&amp;[2]材料辅助表!I$40&amp;"]]"</f>
        <v>[[301307,1],[301302,5]]</v>
      </c>
      <c r="X167" t="str">
        <f>"[["&amp;VLOOKUP($Q167,[2]材料辅助表!$H$27:$L$35,5,FALSE)&amp;","&amp;[2]材料辅助表!L$41&amp;"],["&amp;VLOOKUP($N167,[2]材料辅助表!$H$27:$L$35,5,FALSE)&amp;","&amp;[2]材料辅助表!I$41&amp;"]]"</f>
        <v>[[301407,2],[301402,8]]</v>
      </c>
      <c r="Y167" t="str">
        <f>"[["&amp;VLOOKUP($Q167,[2]材料辅助表!$H$27:$M$35,6,FALSE)&amp;","&amp;[2]材料辅助表!L$42&amp;"],["&amp;VLOOKUP($N167,[2]材料辅助表!$H$27:$M$35,6,FALSE)&amp;","&amp;[2]材料辅助表!I$42&amp;"],["&amp;VLOOKUP($O167,[2]材料辅助表!$H$27:$M$35,5,FALSE)&amp;","&amp;[2]材料辅助表!J$42&amp;"]]"</f>
        <v>[[301507,3],[301502,10],[301404,3]]</v>
      </c>
      <c r="Z167" t="str">
        <f>"[["&amp;VLOOKUP($Q167,[2]材料辅助表!$H$27:$N$35,7,FALSE)&amp;","&amp;[2]材料辅助表!L$43&amp;"],["&amp;VLOOKUP($N167,[2]材料辅助表!$H$27:$N$35,7,FALSE)&amp;","&amp;[2]材料辅助表!I$43&amp;"],["&amp;VLOOKUP($O167,[2]材料辅助表!$H$27:$N$35,6,FALSE)&amp;","&amp;[2]材料辅助表!J$43&amp;"]]"</f>
        <v>[[301607,5],[301602,15],[301504,5]]</v>
      </c>
      <c r="AA167" t="str">
        <f>"[["&amp;VLOOKUP($Q167,[2]材料辅助表!$H$27:$O$35,8,FALSE)&amp;","&amp;[2]材料辅助表!L$44&amp;"],["&amp;VLOOKUP($N167,[2]材料辅助表!$H$27:$O$35,8,FALSE)&amp;","&amp;[2]材料辅助表!I$44&amp;"],["&amp;VLOOKUP($O167,[2]材料辅助表!$H$27:$O$35,8,FALSE)&amp;","&amp;[2]材料辅助表!J$44&amp;"],["&amp;VLOOKUP($P167,[2]材料辅助表!$H$27:$P$35,7,FALSE)&amp;","&amp;[2]材料辅助表!K$44&amp;"]]"</f>
        <v>[[301707,8],[301702,10],[301704,10],[301603,5]]</v>
      </c>
      <c r="AB167" t="str">
        <f>"[["&amp;VLOOKUP($Q167,[2]材料辅助表!$H$27:$P$35,9,FALSE)&amp;","&amp;[2]材料辅助表!L$45&amp;"],["&amp;VLOOKUP($N167,[2]材料辅助表!$H$27:$P$35,9,FALSE)&amp;","&amp;[2]材料辅助表!I$45&amp;"],["&amp;VLOOKUP($O167,[2]材料辅助表!$H$27:$P$35,9,FALSE)&amp;","&amp;[2]材料辅助表!J$45&amp;"],["&amp;VLOOKUP($P167,[2]材料辅助表!$H$27:$P$35,8,FALSE)&amp;","&amp;[2]材料辅助表!K$45&amp;"]]"</f>
        <v>[[301807,10],[301802,15],[301804,15],[301703,8]]</v>
      </c>
      <c r="AC167" t="str">
        <f>"[["&amp;VLOOKUP($Q167,[2]材料辅助表!$H$27:$Q$35,10,FALSE)&amp;","&amp;[2]材料辅助表!L$46&amp;"],["&amp;VLOOKUP($N167,[2]材料辅助表!$H$27:$Q$35,10,FALSE)&amp;","&amp;[2]材料辅助表!I$46&amp;"],["&amp;VLOOKUP($O167,[2]材料辅助表!$H$27:$Q$35,10,FALSE)&amp;","&amp;[2]材料辅助表!J$46&amp;"],["&amp;VLOOKUP($P167,[2]材料辅助表!$H$27:$Q$35,9,FALSE)&amp;","&amp;[2]材料辅助表!K$46&amp;"]]"</f>
        <v>[[301907,12],[301902,18],[301904,18],[301803,10]]</v>
      </c>
      <c r="AD167" t="str">
        <f>"[["&amp;VLOOKUP($Q167,[2]材料辅助表!$H$27:$R$35,11,FALSE)&amp;","&amp;[2]材料辅助表!L$47&amp;"],["&amp;VLOOKUP($N167,[2]材料辅助表!$H$27:$R$35,11,FALSE)&amp;","&amp;[2]材料辅助表!I$47&amp;"],["&amp;VLOOKUP($O167,[2]材料辅助表!$H$27:$R$35,11,FALSE)&amp;","&amp;[2]材料辅助表!J$47&amp;"],["&amp;VLOOKUP($P167,[2]材料辅助表!$H$27:$R$35,10,FALSE)&amp;","&amp;[2]材料辅助表!K$47&amp;"]]"</f>
        <v>[[302007,15],[302002,25],[302004,25],[301903,12]]</v>
      </c>
      <c r="AE167" t="str">
        <f>"[["&amp;VLOOKUP($Q167,[2]材料辅助表!$H$27:$S$35,12,FALSE)&amp;","&amp;[2]材料辅助表!L$48&amp;"],["&amp;VLOOKUP($N167,[2]材料辅助表!$H$27:$S$35,12,FALSE)&amp;","&amp;[2]材料辅助表!I$48&amp;"],["&amp;VLOOKUP($O167,[2]材料辅助表!$H$27:$S$35,12,FALSE)&amp;","&amp;[2]材料辅助表!J$48&amp;"],["&amp;VLOOKUP($P167,[2]材料辅助表!$H$27:$S$35,11,FALSE)&amp;","&amp;[2]材料辅助表!K$48&amp;"]]"</f>
        <v>[[302107,18],[302102,30],[302104,30],[302003,15]]</v>
      </c>
      <c r="AF167" t="str">
        <f>"[["&amp;VLOOKUP($Q167,[2]材料辅助表!$H$27:$V$35,13,FALSE)&amp;","&amp;[2]材料辅助表!L$49&amp;"],["&amp;VLOOKUP($N167,[2]材料辅助表!$H$27:$V$35,13,FALSE)&amp;","&amp;[2]材料辅助表!I$49&amp;"],["&amp;VLOOKUP($O167,[2]材料辅助表!$H$27:$V$35,13,FALSE)&amp;","&amp;[2]材料辅助表!J$49&amp;"],["&amp;VLOOKUP($P167,[2]材料辅助表!$H$27:$V$35,12,FALSE)&amp;","&amp;[2]材料辅助表!K$49&amp;"]]"</f>
        <v>[[302207,21],[302202,35],[302204,35],[302103,18]]</v>
      </c>
      <c r="AG167" t="str">
        <f>"[["&amp;VLOOKUP($Q167,[2]材料辅助表!$H$27:$V$35,14,FALSE)&amp;","&amp;[2]材料辅助表!L$50&amp;"],["&amp;VLOOKUP($N167,[2]材料辅助表!$H$27:$V$35,14,FALSE)&amp;","&amp;[2]材料辅助表!I$50&amp;"],["&amp;VLOOKUP($O167,[2]材料辅助表!$H$27:$V$35,14,FALSE)&amp;","&amp;[2]材料辅助表!J$50&amp;"],["&amp;VLOOKUP($P167,[2]材料辅助表!$H$27:$V$35,13,FALSE)&amp;","&amp;[2]材料辅助表!K$50&amp;"]]"</f>
        <v>[[302307,24],[302302,40],[302304,40],[302203,25]]</v>
      </c>
      <c r="AH167" t="str">
        <f>"[["&amp;VLOOKUP($Q167,[2]材料辅助表!$H$27:$V$35,15,FALSE)&amp;","&amp;[2]材料辅助表!L$51&amp;"],["&amp;VLOOKUP($N167,[2]材料辅助表!$H$27:$V$35,15,FALSE)&amp;","&amp;[2]材料辅助表!I$51&amp;"],["&amp;VLOOKUP($O167,[2]材料辅助表!$H$27:$V$35,15,FALSE)&amp;","&amp;[2]材料辅助表!J$51&amp;"],["&amp;VLOOKUP($P167,[2]材料辅助表!$H$27:$V$35,14,FALSE)&amp;","&amp;[2]材料辅助表!K$51&amp;"]]"</f>
        <v>[[302407,27],[302402,45],[302404,45],[302303,30]]</v>
      </c>
      <c r="AI167" s="158" t="s">
        <v>15835</v>
      </c>
      <c r="AJ167" s="263" t="s">
        <v>11979</v>
      </c>
      <c r="AK167" s="263" t="s">
        <v>11979</v>
      </c>
      <c r="AL167" s="263" t="s">
        <v>11979</v>
      </c>
    </row>
    <row r="168" spans="1:38" ht="15" thickBot="1">
      <c r="A168">
        <v>6033</v>
      </c>
      <c r="C168" s="547" t="s">
        <v>16154</v>
      </c>
      <c r="D168" t="str">
        <f t="shared" si="5"/>
        <v>e_6033</v>
      </c>
      <c r="E168" t="s">
        <v>16157</v>
      </c>
      <c r="F168" t="str">
        <f t="shared" si="6"/>
        <v>NAME_6033</v>
      </c>
      <c r="G168" t="s">
        <v>11978</v>
      </c>
      <c r="H168">
        <v>3</v>
      </c>
      <c r="I168">
        <f>VLOOKUP(C168,'[2]怪兽属性表（不能直接调整）'!$A$2:$E$58,VLOOKUP([2]equipment!G168,[2]材料辅助表!$I$13:$K$16,3,FALSE),FALSE)</f>
        <v>13.5</v>
      </c>
      <c r="J168" t="str">
        <f>"["&amp;I168*[2]材料辅助表!$S$5&amp;","&amp;I168*[2]材料辅助表!$S$6&amp;","&amp;I168*[2]材料辅助表!$S$7&amp;","&amp;I168*[2]材料辅助表!$S$8&amp;","&amp;I168*[2]材料辅助表!$S$9&amp;","&amp;I168*[2]材料辅助表!$S$10&amp;","&amp;I168*[2]材料辅助表!$S$11&amp;","&amp;I168*[2]材料辅助表!$S$12&amp;","&amp;I168*[2]材料辅助表!$S$13&amp;","&amp;I168*[2]材料辅助表!$S$14&amp;","&amp;I168*[2]材料辅助表!$S$15&amp;","&amp;I168*[2]材料辅助表!$S$16&amp;","&amp;I168*[2]材料辅助表!$S$17&amp;","&amp;I168*[2]材料辅助表!$S$18&amp;","&amp;I168*[2]材料辅助表!$S$19&amp;"]"</f>
        <v>[4.05,4.725,5.4,6.075,6.75,7.425,8.1,8.775,9.45,10.125,10.8,11.475,12.15,12.825,13.5]</v>
      </c>
      <c r="K168">
        <v>7</v>
      </c>
      <c r="L168">
        <f>VLOOKUP(C168,'[2]怪兽属性表（不能直接调整）'!$A$2:$E$58,4,FALSE)</f>
        <v>5</v>
      </c>
      <c r="M168" t="str">
        <f>"["&amp;L168*[2]材料辅助表!$U$5&amp;","&amp;L168*[2]材料辅助表!$U$6&amp;","&amp;L168*[2]材料辅助表!$U$7&amp;","&amp;L168*[2]材料辅助表!$U$8&amp;","&amp;L168*[2]材料辅助表!$U$9&amp;","&amp;L168*[2]材料辅助表!$U$10&amp;","&amp;L168*[2]材料辅助表!$U$11&amp;","&amp;L168*[2]材料辅助表!$U$12&amp;","&amp;L168*[2]材料辅助表!$U$13&amp;","&amp;L168*[2]材料辅助表!$U$14&amp;","&amp;L168*[2]材料辅助表!$U$15&amp;","&amp;L168*[2]材料辅助表!$U$16&amp;","&amp;L168*[2]材料辅助表!$U$17&amp;","&amp;L168*[2]材料辅助表!$U$18&amp;","&amp;L168*[2]材料辅助表!$U$19&amp;"]"</f>
        <v>[0.75,0.875,1,1.125,1.25,1.375,1.5,1.625,1.75,1.875,2,2.125,2.25,2.375,2.5]</v>
      </c>
      <c r="N168" s="264">
        <v>4</v>
      </c>
      <c r="O168" s="202">
        <v>3</v>
      </c>
      <c r="P168" s="265">
        <v>2</v>
      </c>
      <c r="Q168" t="s">
        <v>15792</v>
      </c>
      <c r="R168" t="str">
        <f>"["&amp;VLOOKUP(AJ168,[2]特殊属性调整!$B$18:$D$25,3,FALSE)&amp;","&amp;VLOOKUP(AJ168,[2]特殊属性调整!$B$18:$D$25,2,FALSE)&amp;"]"</f>
        <v>[2,3]</v>
      </c>
      <c r="S168" t="str">
        <f>"["&amp;VLOOKUP(AK168,[2]特殊属性调整!$B$18:$D$25,3,FALSE)&amp;","&amp;VLOOKUP(AK168,[2]特殊属性调整!$B$18:$D$25,2,FALSE)*1.5&amp;"]"</f>
        <v>[2,4.5]</v>
      </c>
      <c r="T168" t="str">
        <f>"["&amp;VLOOKUP(AL168,[2]特殊属性调整!$B$18:$D$25,3,FALSE)&amp;","&amp;VLOOKUP(AL168,[2]特殊属性调整!$B$18:$D$25,2,FALSE)*2&amp;"]"</f>
        <v>[2,6]</v>
      </c>
      <c r="U168" t="str">
        <f>"[["&amp;VLOOKUP($N168,[2]材料辅助表!$H$27:$L$35,2,FALSE)&amp;","&amp;[2]材料辅助表!I$38&amp;"]]"</f>
        <v>[[301104,1]]</v>
      </c>
      <c r="V168" t="str">
        <f>"[["&amp;VLOOKUP($N168,[2]材料辅助表!$H$27:$L$35,3,FALSE)&amp;","&amp;[2]材料辅助表!I$39&amp;"]]"</f>
        <v>[[301204,3]]</v>
      </c>
      <c r="W168" t="str">
        <f>"[["&amp;VLOOKUP($Q168,[2]材料辅助表!$H$27:$L$35,4,FALSE)&amp;","&amp;[2]材料辅助表!L$40&amp;"],["&amp;VLOOKUP($N168,[2]材料辅助表!$H$27:$L$35,4,FALSE)&amp;","&amp;[2]材料辅助表!I$40&amp;"]]"</f>
        <v>[[301307,1],[301304,5]]</v>
      </c>
      <c r="X168" t="str">
        <f>"[["&amp;VLOOKUP($Q168,[2]材料辅助表!$H$27:$L$35,5,FALSE)&amp;","&amp;[2]材料辅助表!L$41&amp;"],["&amp;VLOOKUP($N168,[2]材料辅助表!$H$27:$L$35,5,FALSE)&amp;","&amp;[2]材料辅助表!I$41&amp;"]]"</f>
        <v>[[301407,2],[301404,8]]</v>
      </c>
      <c r="Y168" t="str">
        <f>"[["&amp;VLOOKUP($Q168,[2]材料辅助表!$H$27:$M$35,6,FALSE)&amp;","&amp;[2]材料辅助表!L$42&amp;"],["&amp;VLOOKUP($N168,[2]材料辅助表!$H$27:$M$35,6,FALSE)&amp;","&amp;[2]材料辅助表!I$42&amp;"],["&amp;VLOOKUP($O168,[2]材料辅助表!$H$27:$M$35,5,FALSE)&amp;","&amp;[2]材料辅助表!J$42&amp;"]]"</f>
        <v>[[301507,3],[301504,10],[301403,3]]</v>
      </c>
      <c r="Z168" t="str">
        <f>"[["&amp;VLOOKUP($Q168,[2]材料辅助表!$H$27:$N$35,7,FALSE)&amp;","&amp;[2]材料辅助表!L$43&amp;"],["&amp;VLOOKUP($N168,[2]材料辅助表!$H$27:$N$35,7,FALSE)&amp;","&amp;[2]材料辅助表!I$43&amp;"],["&amp;VLOOKUP($O168,[2]材料辅助表!$H$27:$N$35,6,FALSE)&amp;","&amp;[2]材料辅助表!J$43&amp;"]]"</f>
        <v>[[301607,5],[301604,15],[301503,5]]</v>
      </c>
      <c r="AA168" t="str">
        <f>"[["&amp;VLOOKUP($Q168,[2]材料辅助表!$H$27:$O$35,8,FALSE)&amp;","&amp;[2]材料辅助表!L$44&amp;"],["&amp;VLOOKUP($N168,[2]材料辅助表!$H$27:$O$35,8,FALSE)&amp;","&amp;[2]材料辅助表!I$44&amp;"],["&amp;VLOOKUP($O168,[2]材料辅助表!$H$27:$O$35,8,FALSE)&amp;","&amp;[2]材料辅助表!J$44&amp;"],["&amp;VLOOKUP($P168,[2]材料辅助表!$H$27:$P$35,7,FALSE)&amp;","&amp;[2]材料辅助表!K$44&amp;"]]"</f>
        <v>[[301707,8],[301704,10],[301703,10],[301602,5]]</v>
      </c>
      <c r="AB168" t="str">
        <f>"[["&amp;VLOOKUP($Q168,[2]材料辅助表!$H$27:$P$35,9,FALSE)&amp;","&amp;[2]材料辅助表!L$45&amp;"],["&amp;VLOOKUP($N168,[2]材料辅助表!$H$27:$P$35,9,FALSE)&amp;","&amp;[2]材料辅助表!I$45&amp;"],["&amp;VLOOKUP($O168,[2]材料辅助表!$H$27:$P$35,9,FALSE)&amp;","&amp;[2]材料辅助表!J$45&amp;"],["&amp;VLOOKUP($P168,[2]材料辅助表!$H$27:$P$35,8,FALSE)&amp;","&amp;[2]材料辅助表!K$45&amp;"]]"</f>
        <v>[[301807,10],[301804,15],[301803,15],[301702,8]]</v>
      </c>
      <c r="AC168" t="str">
        <f>"[["&amp;VLOOKUP($Q168,[2]材料辅助表!$H$27:$Q$35,10,FALSE)&amp;","&amp;[2]材料辅助表!L$46&amp;"],["&amp;VLOOKUP($N168,[2]材料辅助表!$H$27:$Q$35,10,FALSE)&amp;","&amp;[2]材料辅助表!I$46&amp;"],["&amp;VLOOKUP($O168,[2]材料辅助表!$H$27:$Q$35,10,FALSE)&amp;","&amp;[2]材料辅助表!J$46&amp;"],["&amp;VLOOKUP($P168,[2]材料辅助表!$H$27:$Q$35,9,FALSE)&amp;","&amp;[2]材料辅助表!K$46&amp;"]]"</f>
        <v>[[301907,12],[301904,18],[301903,18],[301802,10]]</v>
      </c>
      <c r="AD168" t="str">
        <f>"[["&amp;VLOOKUP($Q168,[2]材料辅助表!$H$27:$R$35,11,FALSE)&amp;","&amp;[2]材料辅助表!L$47&amp;"],["&amp;VLOOKUP($N168,[2]材料辅助表!$H$27:$R$35,11,FALSE)&amp;","&amp;[2]材料辅助表!I$47&amp;"],["&amp;VLOOKUP($O168,[2]材料辅助表!$H$27:$R$35,11,FALSE)&amp;","&amp;[2]材料辅助表!J$47&amp;"],["&amp;VLOOKUP($P168,[2]材料辅助表!$H$27:$R$35,10,FALSE)&amp;","&amp;[2]材料辅助表!K$47&amp;"]]"</f>
        <v>[[302007,15],[302004,25],[302003,25],[301902,12]]</v>
      </c>
      <c r="AE168" t="str">
        <f>"[["&amp;VLOOKUP($Q168,[2]材料辅助表!$H$27:$S$35,12,FALSE)&amp;","&amp;[2]材料辅助表!L$48&amp;"],["&amp;VLOOKUP($N168,[2]材料辅助表!$H$27:$S$35,12,FALSE)&amp;","&amp;[2]材料辅助表!I$48&amp;"],["&amp;VLOOKUP($O168,[2]材料辅助表!$H$27:$S$35,12,FALSE)&amp;","&amp;[2]材料辅助表!J$48&amp;"],["&amp;VLOOKUP($P168,[2]材料辅助表!$H$27:$S$35,11,FALSE)&amp;","&amp;[2]材料辅助表!K$48&amp;"]]"</f>
        <v>[[302107,18],[302104,30],[302103,30],[302002,15]]</v>
      </c>
      <c r="AF168" t="str">
        <f>"[["&amp;VLOOKUP($Q168,[2]材料辅助表!$H$27:$V$35,13,FALSE)&amp;","&amp;[2]材料辅助表!L$49&amp;"],["&amp;VLOOKUP($N168,[2]材料辅助表!$H$27:$V$35,13,FALSE)&amp;","&amp;[2]材料辅助表!I$49&amp;"],["&amp;VLOOKUP($O168,[2]材料辅助表!$H$27:$V$35,13,FALSE)&amp;","&amp;[2]材料辅助表!J$49&amp;"],["&amp;VLOOKUP($P168,[2]材料辅助表!$H$27:$V$35,12,FALSE)&amp;","&amp;[2]材料辅助表!K$49&amp;"]]"</f>
        <v>[[302207,21],[302204,35],[302203,35],[302102,18]]</v>
      </c>
      <c r="AG168" t="str">
        <f>"[["&amp;VLOOKUP($Q168,[2]材料辅助表!$H$27:$V$35,14,FALSE)&amp;","&amp;[2]材料辅助表!L$50&amp;"],["&amp;VLOOKUP($N168,[2]材料辅助表!$H$27:$V$35,14,FALSE)&amp;","&amp;[2]材料辅助表!I$50&amp;"],["&amp;VLOOKUP($O168,[2]材料辅助表!$H$27:$V$35,14,FALSE)&amp;","&amp;[2]材料辅助表!J$50&amp;"],["&amp;VLOOKUP($P168,[2]材料辅助表!$H$27:$V$35,13,FALSE)&amp;","&amp;[2]材料辅助表!K$50&amp;"]]"</f>
        <v>[[302307,24],[302304,40],[302303,40],[302202,25]]</v>
      </c>
      <c r="AH168" t="str">
        <f>"[["&amp;VLOOKUP($Q168,[2]材料辅助表!$H$27:$V$35,15,FALSE)&amp;","&amp;[2]材料辅助表!L$51&amp;"],["&amp;VLOOKUP($N168,[2]材料辅助表!$H$27:$V$35,15,FALSE)&amp;","&amp;[2]材料辅助表!I$51&amp;"],["&amp;VLOOKUP($O168,[2]材料辅助表!$H$27:$V$35,15,FALSE)&amp;","&amp;[2]材料辅助表!J$51&amp;"],["&amp;VLOOKUP($P168,[2]材料辅助表!$H$27:$V$35,14,FALSE)&amp;","&amp;[2]材料辅助表!K$51&amp;"]]"</f>
        <v>[[302407,27],[302404,45],[302403,45],[302302,30]]</v>
      </c>
      <c r="AI168" s="158" t="s">
        <v>15838</v>
      </c>
      <c r="AJ168" s="263" t="s">
        <v>11978</v>
      </c>
      <c r="AK168" s="263" t="s">
        <v>11978</v>
      </c>
      <c r="AL168" s="263" t="s">
        <v>11978</v>
      </c>
    </row>
    <row r="169" spans="1:38" ht="15" thickBot="1">
      <c r="A169">
        <v>6034</v>
      </c>
      <c r="C169" s="547" t="s">
        <v>16154</v>
      </c>
      <c r="D169" t="str">
        <f t="shared" si="5"/>
        <v>e_6034</v>
      </c>
      <c r="E169" t="s">
        <v>16158</v>
      </c>
      <c r="F169" t="str">
        <f t="shared" si="6"/>
        <v>NAME_6034</v>
      </c>
      <c r="G169" t="s">
        <v>11979</v>
      </c>
      <c r="H169">
        <v>6</v>
      </c>
      <c r="I169">
        <f>VLOOKUP(C169,'[2]怪兽属性表（不能直接调整）'!$A$2:$E$58,VLOOKUP([2]equipment!G169,[2]材料辅助表!$I$13:$K$16,3,FALSE),FALSE)</f>
        <v>255.6</v>
      </c>
      <c r="J169" t="str">
        <f>"["&amp;I169*[2]材料辅助表!$S$5&amp;","&amp;I169*[2]材料辅助表!$S$6&amp;","&amp;I169*[2]材料辅助表!$S$7&amp;","&amp;I169*[2]材料辅助表!$S$8&amp;","&amp;I169*[2]材料辅助表!$S$9&amp;","&amp;I169*[2]材料辅助表!$S$10&amp;","&amp;I169*[2]材料辅助表!$S$11&amp;","&amp;I169*[2]材料辅助表!$S$12&amp;","&amp;I169*[2]材料辅助表!$S$13&amp;","&amp;I169*[2]材料辅助表!$S$14&amp;","&amp;I169*[2]材料辅助表!$S$15&amp;","&amp;I169*[2]材料辅助表!$S$16&amp;","&amp;I169*[2]材料辅助表!$S$17&amp;","&amp;I169*[2]材料辅助表!$S$18&amp;","&amp;I169*[2]材料辅助表!$S$19&amp;"]"</f>
        <v>[76.68,89.46,102.24,115.02,127.8,140.58,153.36,166.14,178.92,191.7,204.48,217.26,230.04,242.82,255.6]</v>
      </c>
      <c r="K169">
        <v>7</v>
      </c>
      <c r="L169">
        <f>VLOOKUP(C169,'[2]怪兽属性表（不能直接调整）'!$A$2:$E$58,4,FALSE)</f>
        <v>5</v>
      </c>
      <c r="M169" t="str">
        <f>"["&amp;L169*[2]材料辅助表!$U$5&amp;","&amp;L169*[2]材料辅助表!$U$6&amp;","&amp;L169*[2]材料辅助表!$U$7&amp;","&amp;L169*[2]材料辅助表!$U$8&amp;","&amp;L169*[2]材料辅助表!$U$9&amp;","&amp;L169*[2]材料辅助表!$U$10&amp;","&amp;L169*[2]材料辅助表!$U$11&amp;","&amp;L169*[2]材料辅助表!$U$12&amp;","&amp;L169*[2]材料辅助表!$U$13&amp;","&amp;L169*[2]材料辅助表!$U$14&amp;","&amp;L169*[2]材料辅助表!$U$15&amp;","&amp;L169*[2]材料辅助表!$U$16&amp;","&amp;L169*[2]材料辅助表!$U$17&amp;","&amp;L169*[2]材料辅助表!$U$18&amp;","&amp;L169*[2]材料辅助表!$U$19&amp;"]"</f>
        <v>[0.75,0.875,1,1.125,1.25,1.375,1.5,1.625,1.75,1.875,2,2.125,2.25,2.375,2.5]</v>
      </c>
      <c r="N169" s="266">
        <v>5</v>
      </c>
      <c r="O169" s="267">
        <v>2</v>
      </c>
      <c r="P169" s="268">
        <v>1</v>
      </c>
      <c r="Q169" t="s">
        <v>15792</v>
      </c>
      <c r="R169" t="str">
        <f>"["&amp;VLOOKUP(AJ169,[2]特殊属性调整!$B$18:$D$25,3,FALSE)&amp;","&amp;VLOOKUP(AJ169,[2]特殊属性调整!$B$18:$D$25,2,FALSE)&amp;"]"</f>
        <v>[5,3]</v>
      </c>
      <c r="S169" t="str">
        <f>"["&amp;VLOOKUP(AK169,[2]特殊属性调整!$B$18:$D$25,3,FALSE)&amp;","&amp;VLOOKUP(AK169,[2]特殊属性调整!$B$18:$D$25,2,FALSE)*1.5&amp;"]"</f>
        <v>[5,4.5]</v>
      </c>
      <c r="T169" t="str">
        <f>"["&amp;VLOOKUP(AL169,[2]特殊属性调整!$B$18:$D$25,3,FALSE)&amp;","&amp;VLOOKUP(AL169,[2]特殊属性调整!$B$18:$D$25,2,FALSE)*2&amp;"]"</f>
        <v>[5,6]</v>
      </c>
      <c r="U169" t="str">
        <f>"[["&amp;VLOOKUP($N169,[2]材料辅助表!$H$27:$L$35,2,FALSE)&amp;","&amp;[2]材料辅助表!I$38&amp;"]]"</f>
        <v>[[301105,1]]</v>
      </c>
      <c r="V169" t="str">
        <f>"[["&amp;VLOOKUP($N169,[2]材料辅助表!$H$27:$L$35,3,FALSE)&amp;","&amp;[2]材料辅助表!I$39&amp;"]]"</f>
        <v>[[301205,3]]</v>
      </c>
      <c r="W169" t="str">
        <f>"[["&amp;VLOOKUP($Q169,[2]材料辅助表!$H$27:$L$35,4,FALSE)&amp;","&amp;[2]材料辅助表!L$40&amp;"],["&amp;VLOOKUP($N169,[2]材料辅助表!$H$27:$L$35,4,FALSE)&amp;","&amp;[2]材料辅助表!I$40&amp;"]]"</f>
        <v>[[301307,1],[301305,5]]</v>
      </c>
      <c r="X169" t="str">
        <f>"[["&amp;VLOOKUP($Q169,[2]材料辅助表!$H$27:$L$35,5,FALSE)&amp;","&amp;[2]材料辅助表!L$41&amp;"],["&amp;VLOOKUP($N169,[2]材料辅助表!$H$27:$L$35,5,FALSE)&amp;","&amp;[2]材料辅助表!I$41&amp;"]]"</f>
        <v>[[301407,2],[301405,8]]</v>
      </c>
      <c r="Y169" t="str">
        <f>"[["&amp;VLOOKUP($Q169,[2]材料辅助表!$H$27:$M$35,6,FALSE)&amp;","&amp;[2]材料辅助表!L$42&amp;"],["&amp;VLOOKUP($N169,[2]材料辅助表!$H$27:$M$35,6,FALSE)&amp;","&amp;[2]材料辅助表!I$42&amp;"],["&amp;VLOOKUP($O169,[2]材料辅助表!$H$27:$M$35,5,FALSE)&amp;","&amp;[2]材料辅助表!J$42&amp;"]]"</f>
        <v>[[301507,3],[301505,10],[301402,3]]</v>
      </c>
      <c r="Z169" t="str">
        <f>"[["&amp;VLOOKUP($Q169,[2]材料辅助表!$H$27:$N$35,7,FALSE)&amp;","&amp;[2]材料辅助表!L$43&amp;"],["&amp;VLOOKUP($N169,[2]材料辅助表!$H$27:$N$35,7,FALSE)&amp;","&amp;[2]材料辅助表!I$43&amp;"],["&amp;VLOOKUP($O169,[2]材料辅助表!$H$27:$N$35,6,FALSE)&amp;","&amp;[2]材料辅助表!J$43&amp;"]]"</f>
        <v>[[301607,5],[301605,15],[301502,5]]</v>
      </c>
      <c r="AA169" t="str">
        <f>"[["&amp;VLOOKUP($Q169,[2]材料辅助表!$H$27:$O$35,8,FALSE)&amp;","&amp;[2]材料辅助表!L$44&amp;"],["&amp;VLOOKUP($N169,[2]材料辅助表!$H$27:$O$35,8,FALSE)&amp;","&amp;[2]材料辅助表!I$44&amp;"],["&amp;VLOOKUP($O169,[2]材料辅助表!$H$27:$O$35,8,FALSE)&amp;","&amp;[2]材料辅助表!J$44&amp;"],["&amp;VLOOKUP($P169,[2]材料辅助表!$H$27:$P$35,7,FALSE)&amp;","&amp;[2]材料辅助表!K$44&amp;"]]"</f>
        <v>[[301707,8],[301705,10],[301702,10],[301601,5]]</v>
      </c>
      <c r="AB169" t="str">
        <f>"[["&amp;VLOOKUP($Q169,[2]材料辅助表!$H$27:$P$35,9,FALSE)&amp;","&amp;[2]材料辅助表!L$45&amp;"],["&amp;VLOOKUP($N169,[2]材料辅助表!$H$27:$P$35,9,FALSE)&amp;","&amp;[2]材料辅助表!I$45&amp;"],["&amp;VLOOKUP($O169,[2]材料辅助表!$H$27:$P$35,9,FALSE)&amp;","&amp;[2]材料辅助表!J$45&amp;"],["&amp;VLOOKUP($P169,[2]材料辅助表!$H$27:$P$35,8,FALSE)&amp;","&amp;[2]材料辅助表!K$45&amp;"]]"</f>
        <v>[[301807,10],[301805,15],[301802,15],[301701,8]]</v>
      </c>
      <c r="AC169" t="str">
        <f>"[["&amp;VLOOKUP($Q169,[2]材料辅助表!$H$27:$Q$35,10,FALSE)&amp;","&amp;[2]材料辅助表!L$46&amp;"],["&amp;VLOOKUP($N169,[2]材料辅助表!$H$27:$Q$35,10,FALSE)&amp;","&amp;[2]材料辅助表!I$46&amp;"],["&amp;VLOOKUP($O169,[2]材料辅助表!$H$27:$Q$35,10,FALSE)&amp;","&amp;[2]材料辅助表!J$46&amp;"],["&amp;VLOOKUP($P169,[2]材料辅助表!$H$27:$Q$35,9,FALSE)&amp;","&amp;[2]材料辅助表!K$46&amp;"]]"</f>
        <v>[[301907,12],[301905,18],[301902,18],[301801,10]]</v>
      </c>
      <c r="AD169" t="str">
        <f>"[["&amp;VLOOKUP($Q169,[2]材料辅助表!$H$27:$R$35,11,FALSE)&amp;","&amp;[2]材料辅助表!L$47&amp;"],["&amp;VLOOKUP($N169,[2]材料辅助表!$H$27:$R$35,11,FALSE)&amp;","&amp;[2]材料辅助表!I$47&amp;"],["&amp;VLOOKUP($O169,[2]材料辅助表!$H$27:$R$35,11,FALSE)&amp;","&amp;[2]材料辅助表!J$47&amp;"],["&amp;VLOOKUP($P169,[2]材料辅助表!$H$27:$R$35,10,FALSE)&amp;","&amp;[2]材料辅助表!K$47&amp;"]]"</f>
        <v>[[302007,15],[302005,25],[302002,25],[301901,12]]</v>
      </c>
      <c r="AE169" t="str">
        <f>"[["&amp;VLOOKUP($Q169,[2]材料辅助表!$H$27:$S$35,12,FALSE)&amp;","&amp;[2]材料辅助表!L$48&amp;"],["&amp;VLOOKUP($N169,[2]材料辅助表!$H$27:$S$35,12,FALSE)&amp;","&amp;[2]材料辅助表!I$48&amp;"],["&amp;VLOOKUP($O169,[2]材料辅助表!$H$27:$S$35,12,FALSE)&amp;","&amp;[2]材料辅助表!J$48&amp;"],["&amp;VLOOKUP($P169,[2]材料辅助表!$H$27:$S$35,11,FALSE)&amp;","&amp;[2]材料辅助表!K$48&amp;"]]"</f>
        <v>[[302107,18],[302105,30],[302102,30],[302001,15]]</v>
      </c>
      <c r="AF169" t="str">
        <f>"[["&amp;VLOOKUP($Q169,[2]材料辅助表!$H$27:$V$35,13,FALSE)&amp;","&amp;[2]材料辅助表!L$49&amp;"],["&amp;VLOOKUP($N169,[2]材料辅助表!$H$27:$V$35,13,FALSE)&amp;","&amp;[2]材料辅助表!I$49&amp;"],["&amp;VLOOKUP($O169,[2]材料辅助表!$H$27:$V$35,13,FALSE)&amp;","&amp;[2]材料辅助表!J$49&amp;"],["&amp;VLOOKUP($P169,[2]材料辅助表!$H$27:$V$35,12,FALSE)&amp;","&amp;[2]材料辅助表!K$49&amp;"]]"</f>
        <v>[[302207,21],[302205,35],[302202,35],[302101,18]]</v>
      </c>
      <c r="AG169" t="str">
        <f>"[["&amp;VLOOKUP($Q169,[2]材料辅助表!$H$27:$V$35,14,FALSE)&amp;","&amp;[2]材料辅助表!L$50&amp;"],["&amp;VLOOKUP($N169,[2]材料辅助表!$H$27:$V$35,14,FALSE)&amp;","&amp;[2]材料辅助表!I$50&amp;"],["&amp;VLOOKUP($O169,[2]材料辅助表!$H$27:$V$35,14,FALSE)&amp;","&amp;[2]材料辅助表!J$50&amp;"],["&amp;VLOOKUP($P169,[2]材料辅助表!$H$27:$V$35,13,FALSE)&amp;","&amp;[2]材料辅助表!K$50&amp;"]]"</f>
        <v>[[302307,24],[302305,40],[302302,40],[302201,25]]</v>
      </c>
      <c r="AH169" t="str">
        <f>"[["&amp;VLOOKUP($Q169,[2]材料辅助表!$H$27:$V$35,15,FALSE)&amp;","&amp;[2]材料辅助表!L$51&amp;"],["&amp;VLOOKUP($N169,[2]材料辅助表!$H$27:$V$35,15,FALSE)&amp;","&amp;[2]材料辅助表!I$51&amp;"],["&amp;VLOOKUP($O169,[2]材料辅助表!$H$27:$V$35,15,FALSE)&amp;","&amp;[2]材料辅助表!J$51&amp;"],["&amp;VLOOKUP($P169,[2]材料辅助表!$H$27:$V$35,14,FALSE)&amp;","&amp;[2]材料辅助表!K$51&amp;"]]"</f>
        <v>[[302407,27],[302405,45],[302402,45],[302301,30]]</v>
      </c>
      <c r="AI169" s="276" t="s">
        <v>15841</v>
      </c>
      <c r="AJ169" s="263" t="s">
        <v>11979</v>
      </c>
      <c r="AK169" s="263" t="s">
        <v>11979</v>
      </c>
      <c r="AL169" s="263" t="s">
        <v>11979</v>
      </c>
    </row>
    <row r="170" spans="1:38" ht="15" thickBot="1">
      <c r="A170">
        <v>6041</v>
      </c>
      <c r="C170" s="547" t="s">
        <v>16159</v>
      </c>
      <c r="D170" t="str">
        <f t="shared" si="5"/>
        <v>e_6041</v>
      </c>
      <c r="E170" t="s">
        <v>16160</v>
      </c>
      <c r="F170" t="str">
        <f t="shared" si="6"/>
        <v>NAME_6041</v>
      </c>
      <c r="G170" t="s">
        <v>11978</v>
      </c>
      <c r="H170">
        <v>3</v>
      </c>
      <c r="I170">
        <f>VLOOKUP(C170,'[2]怪兽属性表（不能直接调整）'!$A$2:$E$58,VLOOKUP([2]equipment!G170,[2]材料辅助表!$I$13:$K$16,3,FALSE),FALSE)</f>
        <v>11.6</v>
      </c>
      <c r="J170" t="str">
        <f>"["&amp;I170*[2]材料辅助表!$S$5&amp;","&amp;I170*[2]材料辅助表!$S$6&amp;","&amp;I170*[2]材料辅助表!$S$7&amp;","&amp;I170*[2]材料辅助表!$S$8&amp;","&amp;I170*[2]材料辅助表!$S$9&amp;","&amp;I170*[2]材料辅助表!$S$10&amp;","&amp;I170*[2]材料辅助表!$S$11&amp;","&amp;I170*[2]材料辅助表!$S$12&amp;","&amp;I170*[2]材料辅助表!$S$13&amp;","&amp;I170*[2]材料辅助表!$S$14&amp;","&amp;I170*[2]材料辅助表!$S$15&amp;","&amp;I170*[2]材料辅助表!$S$16&amp;","&amp;I170*[2]材料辅助表!$S$17&amp;","&amp;I170*[2]材料辅助表!$S$18&amp;","&amp;I170*[2]材料辅助表!$S$19&amp;"]"</f>
        <v>[3.48,4.06,4.64,5.22,5.8,6.38,6.96,7.54,8.12,8.7,9.28,9.86,10.44,11.02,11.6]</v>
      </c>
      <c r="K170">
        <v>7</v>
      </c>
      <c r="L170">
        <f>VLOOKUP(C170,'[2]怪兽属性表（不能直接调整）'!$A$2:$E$58,4,FALSE)</f>
        <v>1.7</v>
      </c>
      <c r="M170" t="str">
        <f>"["&amp;L170*[2]材料辅助表!$U$5&amp;","&amp;L170*[2]材料辅助表!$U$6&amp;","&amp;L170*[2]材料辅助表!$U$7&amp;","&amp;L170*[2]材料辅助表!$U$8&amp;","&amp;L170*[2]材料辅助表!$U$9&amp;","&amp;L170*[2]材料辅助表!$U$10&amp;","&amp;L170*[2]材料辅助表!$U$11&amp;","&amp;L170*[2]材料辅助表!$U$12&amp;","&amp;L170*[2]材料辅助表!$U$13&amp;","&amp;L170*[2]材料辅助表!$U$14&amp;","&amp;L170*[2]材料辅助表!$U$15&amp;","&amp;L170*[2]材料辅助表!$U$16&amp;","&amp;L170*[2]材料辅助表!$U$17&amp;","&amp;L170*[2]材料辅助表!$U$18&amp;","&amp;L170*[2]材料辅助表!$U$19&amp;"]"</f>
        <v>[0.255,0.2975,0.34,0.3825,0.425,0.4675,0.51,0.5525,0.595,0.6375,0.68,0.7225,0.765,0.8075,0.85]</v>
      </c>
      <c r="N170" s="260">
        <v>1</v>
      </c>
      <c r="O170" s="261">
        <v>3</v>
      </c>
      <c r="P170" s="262">
        <v>4</v>
      </c>
      <c r="Q170" t="s">
        <v>15792</v>
      </c>
      <c r="R170" t="str">
        <f>"["&amp;VLOOKUP(AJ170,[2]特殊属性调整!$B$18:$D$25,3,FALSE)&amp;","&amp;VLOOKUP(AJ170,[2]特殊属性调整!$B$18:$D$25,2,FALSE)&amp;"]"</f>
        <v>[2,3]</v>
      </c>
      <c r="S170" t="str">
        <f>"["&amp;VLOOKUP(AK170,[2]特殊属性调整!$B$18:$D$25,3,FALSE)&amp;","&amp;VLOOKUP(AK170,[2]特殊属性调整!$B$18:$D$25,2,FALSE)*1.5&amp;"]"</f>
        <v>[2,4.5]</v>
      </c>
      <c r="T170" t="str">
        <f>"["&amp;VLOOKUP(AL170,[2]特殊属性调整!$B$18:$D$25,3,FALSE)&amp;","&amp;VLOOKUP(AL170,[2]特殊属性调整!$B$18:$D$25,2,FALSE)*2&amp;"]"</f>
        <v>[2,6]</v>
      </c>
      <c r="U170" t="str">
        <f>"[["&amp;VLOOKUP($N170,[2]材料辅助表!$H$27:$L$35,2,FALSE)&amp;","&amp;[2]材料辅助表!I$38&amp;"]]"</f>
        <v>[[301101,1]]</v>
      </c>
      <c r="V170" t="str">
        <f>"[["&amp;VLOOKUP($N170,[2]材料辅助表!$H$27:$L$35,3,FALSE)&amp;","&amp;[2]材料辅助表!I$39&amp;"]]"</f>
        <v>[[301201,3]]</v>
      </c>
      <c r="W170" t="str">
        <f>"[["&amp;VLOOKUP($Q170,[2]材料辅助表!$H$27:$L$35,4,FALSE)&amp;","&amp;[2]材料辅助表!L$40&amp;"],["&amp;VLOOKUP($N170,[2]材料辅助表!$H$27:$L$35,4,FALSE)&amp;","&amp;[2]材料辅助表!I$40&amp;"]]"</f>
        <v>[[301307,1],[301301,5]]</v>
      </c>
      <c r="X170" t="str">
        <f>"[["&amp;VLOOKUP($Q170,[2]材料辅助表!$H$27:$L$35,5,FALSE)&amp;","&amp;[2]材料辅助表!L$41&amp;"],["&amp;VLOOKUP($N170,[2]材料辅助表!$H$27:$L$35,5,FALSE)&amp;","&amp;[2]材料辅助表!I$41&amp;"]]"</f>
        <v>[[301407,2],[301401,8]]</v>
      </c>
      <c r="Y170" t="str">
        <f>"[["&amp;VLOOKUP($Q170,[2]材料辅助表!$H$27:$M$35,6,FALSE)&amp;","&amp;[2]材料辅助表!L$42&amp;"],["&amp;VLOOKUP($N170,[2]材料辅助表!$H$27:$M$35,6,FALSE)&amp;","&amp;[2]材料辅助表!I$42&amp;"],["&amp;VLOOKUP($O170,[2]材料辅助表!$H$27:$M$35,5,FALSE)&amp;","&amp;[2]材料辅助表!J$42&amp;"]]"</f>
        <v>[[301507,3],[301501,10],[301403,3]]</v>
      </c>
      <c r="Z170" t="str">
        <f>"[["&amp;VLOOKUP($Q170,[2]材料辅助表!$H$27:$N$35,7,FALSE)&amp;","&amp;[2]材料辅助表!L$43&amp;"],["&amp;VLOOKUP($N170,[2]材料辅助表!$H$27:$N$35,7,FALSE)&amp;","&amp;[2]材料辅助表!I$43&amp;"],["&amp;VLOOKUP($O170,[2]材料辅助表!$H$27:$N$35,6,FALSE)&amp;","&amp;[2]材料辅助表!J$43&amp;"]]"</f>
        <v>[[301607,5],[301601,15],[301503,5]]</v>
      </c>
      <c r="AA170" t="str">
        <f>"[["&amp;VLOOKUP($Q170,[2]材料辅助表!$H$27:$O$35,8,FALSE)&amp;","&amp;[2]材料辅助表!L$44&amp;"],["&amp;VLOOKUP($N170,[2]材料辅助表!$H$27:$O$35,8,FALSE)&amp;","&amp;[2]材料辅助表!I$44&amp;"],["&amp;VLOOKUP($O170,[2]材料辅助表!$H$27:$O$35,8,FALSE)&amp;","&amp;[2]材料辅助表!J$44&amp;"],["&amp;VLOOKUP($P170,[2]材料辅助表!$H$27:$P$35,7,FALSE)&amp;","&amp;[2]材料辅助表!K$44&amp;"]]"</f>
        <v>[[301707,8],[301701,10],[301703,10],[301604,5]]</v>
      </c>
      <c r="AB170" t="str">
        <f>"[["&amp;VLOOKUP($Q170,[2]材料辅助表!$H$27:$P$35,9,FALSE)&amp;","&amp;[2]材料辅助表!L$45&amp;"],["&amp;VLOOKUP($N170,[2]材料辅助表!$H$27:$P$35,9,FALSE)&amp;","&amp;[2]材料辅助表!I$45&amp;"],["&amp;VLOOKUP($O170,[2]材料辅助表!$H$27:$P$35,9,FALSE)&amp;","&amp;[2]材料辅助表!J$45&amp;"],["&amp;VLOOKUP($P170,[2]材料辅助表!$H$27:$P$35,8,FALSE)&amp;","&amp;[2]材料辅助表!K$45&amp;"]]"</f>
        <v>[[301807,10],[301801,15],[301803,15],[301704,8]]</v>
      </c>
      <c r="AC170" t="str">
        <f>"[["&amp;VLOOKUP($Q170,[2]材料辅助表!$H$27:$Q$35,10,FALSE)&amp;","&amp;[2]材料辅助表!L$46&amp;"],["&amp;VLOOKUP($N170,[2]材料辅助表!$H$27:$Q$35,10,FALSE)&amp;","&amp;[2]材料辅助表!I$46&amp;"],["&amp;VLOOKUP($O170,[2]材料辅助表!$H$27:$Q$35,10,FALSE)&amp;","&amp;[2]材料辅助表!J$46&amp;"],["&amp;VLOOKUP($P170,[2]材料辅助表!$H$27:$Q$35,9,FALSE)&amp;","&amp;[2]材料辅助表!K$46&amp;"]]"</f>
        <v>[[301907,12],[301901,18],[301903,18],[301804,10]]</v>
      </c>
      <c r="AD170" t="str">
        <f>"[["&amp;VLOOKUP($Q170,[2]材料辅助表!$H$27:$R$35,11,FALSE)&amp;","&amp;[2]材料辅助表!L$47&amp;"],["&amp;VLOOKUP($N170,[2]材料辅助表!$H$27:$R$35,11,FALSE)&amp;","&amp;[2]材料辅助表!I$47&amp;"],["&amp;VLOOKUP($O170,[2]材料辅助表!$H$27:$R$35,11,FALSE)&amp;","&amp;[2]材料辅助表!J$47&amp;"],["&amp;VLOOKUP($P170,[2]材料辅助表!$H$27:$R$35,10,FALSE)&amp;","&amp;[2]材料辅助表!K$47&amp;"]]"</f>
        <v>[[302007,15],[302001,25],[302003,25],[301904,12]]</v>
      </c>
      <c r="AE170" t="str">
        <f>"[["&amp;VLOOKUP($Q170,[2]材料辅助表!$H$27:$S$35,12,FALSE)&amp;","&amp;[2]材料辅助表!L$48&amp;"],["&amp;VLOOKUP($N170,[2]材料辅助表!$H$27:$S$35,12,FALSE)&amp;","&amp;[2]材料辅助表!I$48&amp;"],["&amp;VLOOKUP($O170,[2]材料辅助表!$H$27:$S$35,12,FALSE)&amp;","&amp;[2]材料辅助表!J$48&amp;"],["&amp;VLOOKUP($P170,[2]材料辅助表!$H$27:$S$35,11,FALSE)&amp;","&amp;[2]材料辅助表!K$48&amp;"]]"</f>
        <v>[[302107,18],[302101,30],[302103,30],[302004,15]]</v>
      </c>
      <c r="AF170" t="str">
        <f>"[["&amp;VLOOKUP($Q170,[2]材料辅助表!$H$27:$V$35,13,FALSE)&amp;","&amp;[2]材料辅助表!L$49&amp;"],["&amp;VLOOKUP($N170,[2]材料辅助表!$H$27:$V$35,13,FALSE)&amp;","&amp;[2]材料辅助表!I$49&amp;"],["&amp;VLOOKUP($O170,[2]材料辅助表!$H$27:$V$35,13,FALSE)&amp;","&amp;[2]材料辅助表!J$49&amp;"],["&amp;VLOOKUP($P170,[2]材料辅助表!$H$27:$V$35,12,FALSE)&amp;","&amp;[2]材料辅助表!K$49&amp;"]]"</f>
        <v>[[302207,21],[302201,35],[302203,35],[302104,18]]</v>
      </c>
      <c r="AG170" t="str">
        <f>"[["&amp;VLOOKUP($Q170,[2]材料辅助表!$H$27:$V$35,14,FALSE)&amp;","&amp;[2]材料辅助表!L$50&amp;"],["&amp;VLOOKUP($N170,[2]材料辅助表!$H$27:$V$35,14,FALSE)&amp;","&amp;[2]材料辅助表!I$50&amp;"],["&amp;VLOOKUP($O170,[2]材料辅助表!$H$27:$V$35,14,FALSE)&amp;","&amp;[2]材料辅助表!J$50&amp;"],["&amp;VLOOKUP($P170,[2]材料辅助表!$H$27:$V$35,13,FALSE)&amp;","&amp;[2]材料辅助表!K$50&amp;"]]"</f>
        <v>[[302307,24],[302301,40],[302303,40],[302204,25]]</v>
      </c>
      <c r="AH170" t="str">
        <f>"[["&amp;VLOOKUP($Q170,[2]材料辅助表!$H$27:$V$35,15,FALSE)&amp;","&amp;[2]材料辅助表!L$51&amp;"],["&amp;VLOOKUP($N170,[2]材料辅助表!$H$27:$V$35,15,FALSE)&amp;","&amp;[2]材料辅助表!I$51&amp;"],["&amp;VLOOKUP($O170,[2]材料辅助表!$H$27:$V$35,15,FALSE)&amp;","&amp;[2]材料辅助表!J$51&amp;"],["&amp;VLOOKUP($P170,[2]材料辅助表!$H$27:$V$35,14,FALSE)&amp;","&amp;[2]材料辅助表!K$51&amp;"]]"</f>
        <v>[[302407,27],[302401,45],[302403,45],[302304,30]]</v>
      </c>
      <c r="AI170" s="261" t="s">
        <v>15845</v>
      </c>
      <c r="AJ170" s="263" t="s">
        <v>11978</v>
      </c>
      <c r="AK170" s="263" t="s">
        <v>11978</v>
      </c>
      <c r="AL170" s="263" t="s">
        <v>11978</v>
      </c>
    </row>
    <row r="171" spans="1:38" ht="15" thickBot="1">
      <c r="A171">
        <v>6042</v>
      </c>
      <c r="C171" s="547" t="s">
        <v>16159</v>
      </c>
      <c r="D171" t="str">
        <f t="shared" si="5"/>
        <v>e_6042</v>
      </c>
      <c r="E171" t="s">
        <v>16161</v>
      </c>
      <c r="F171" t="str">
        <f t="shared" si="6"/>
        <v>NAME_6042</v>
      </c>
      <c r="G171" t="s">
        <v>11979</v>
      </c>
      <c r="H171">
        <v>6</v>
      </c>
      <c r="I171">
        <f>VLOOKUP(C171,'[2]怪兽属性表（不能直接调整）'!$A$2:$E$58,VLOOKUP([2]equipment!G171,[2]材料辅助表!$I$13:$K$16,3,FALSE),FALSE)</f>
        <v>66.2</v>
      </c>
      <c r="J171" t="str">
        <f>"["&amp;I171*[2]材料辅助表!$S$5&amp;","&amp;I171*[2]材料辅助表!$S$6&amp;","&amp;I171*[2]材料辅助表!$S$7&amp;","&amp;I171*[2]材料辅助表!$S$8&amp;","&amp;I171*[2]材料辅助表!$S$9&amp;","&amp;I171*[2]材料辅助表!$S$10&amp;","&amp;I171*[2]材料辅助表!$S$11&amp;","&amp;I171*[2]材料辅助表!$S$12&amp;","&amp;I171*[2]材料辅助表!$S$13&amp;","&amp;I171*[2]材料辅助表!$S$14&amp;","&amp;I171*[2]材料辅助表!$S$15&amp;","&amp;I171*[2]材料辅助表!$S$16&amp;","&amp;I171*[2]材料辅助表!$S$17&amp;","&amp;I171*[2]材料辅助表!$S$18&amp;","&amp;I171*[2]材料辅助表!$S$19&amp;"]"</f>
        <v>[19.86,23.17,26.48,29.79,33.1,36.41,39.72,43.03,46.34,49.65,52.96,56.27,59.58,62.89,66.2]</v>
      </c>
      <c r="K171">
        <v>7</v>
      </c>
      <c r="L171">
        <f>VLOOKUP(C171,'[2]怪兽属性表（不能直接调整）'!$A$2:$E$58,4,FALSE)</f>
        <v>1.7</v>
      </c>
      <c r="M171" t="str">
        <f>"["&amp;L171*[2]材料辅助表!$U$5&amp;","&amp;L171*[2]材料辅助表!$U$6&amp;","&amp;L171*[2]材料辅助表!$U$7&amp;","&amp;L171*[2]材料辅助表!$U$8&amp;","&amp;L171*[2]材料辅助表!$U$9&amp;","&amp;L171*[2]材料辅助表!$U$10&amp;","&amp;L171*[2]材料辅助表!$U$11&amp;","&amp;L171*[2]材料辅助表!$U$12&amp;","&amp;L171*[2]材料辅助表!$U$13&amp;","&amp;L171*[2]材料辅助表!$U$14&amp;","&amp;L171*[2]材料辅助表!$U$15&amp;","&amp;L171*[2]材料辅助表!$U$16&amp;","&amp;L171*[2]材料辅助表!$U$17&amp;","&amp;L171*[2]材料辅助表!$U$18&amp;","&amp;L171*[2]材料辅助表!$U$19&amp;"]"</f>
        <v>[0.255,0.2975,0.34,0.3825,0.425,0.4675,0.51,0.5525,0.595,0.6375,0.68,0.7225,0.765,0.8075,0.85]</v>
      </c>
      <c r="N171" s="264">
        <v>2</v>
      </c>
      <c r="O171" s="202">
        <v>4</v>
      </c>
      <c r="P171" s="265">
        <v>3</v>
      </c>
      <c r="Q171" t="s">
        <v>15792</v>
      </c>
      <c r="R171" t="str">
        <f>"["&amp;VLOOKUP(AJ171,[2]特殊属性调整!$B$18:$D$25,3,FALSE)&amp;","&amp;VLOOKUP(AJ171,[2]特殊属性调整!$B$18:$D$25,2,FALSE)&amp;"]"</f>
        <v>[5,3]</v>
      </c>
      <c r="S171" t="str">
        <f>"["&amp;VLOOKUP(AK171,[2]特殊属性调整!$B$18:$D$25,3,FALSE)&amp;","&amp;VLOOKUP(AK171,[2]特殊属性调整!$B$18:$D$25,2,FALSE)*1.5&amp;"]"</f>
        <v>[5,4.5]</v>
      </c>
      <c r="T171" t="str">
        <f>"["&amp;VLOOKUP(AL171,[2]特殊属性调整!$B$18:$D$25,3,FALSE)&amp;","&amp;VLOOKUP(AL171,[2]特殊属性调整!$B$18:$D$25,2,FALSE)*2&amp;"]"</f>
        <v>[5,6]</v>
      </c>
      <c r="U171" t="str">
        <f>"[["&amp;VLOOKUP($N171,[2]材料辅助表!$H$27:$L$35,2,FALSE)&amp;","&amp;[2]材料辅助表!I$38&amp;"]]"</f>
        <v>[[301102,1]]</v>
      </c>
      <c r="V171" t="str">
        <f>"[["&amp;VLOOKUP($N171,[2]材料辅助表!$H$27:$L$35,3,FALSE)&amp;","&amp;[2]材料辅助表!I$39&amp;"]]"</f>
        <v>[[301202,3]]</v>
      </c>
      <c r="W171" t="str">
        <f>"[["&amp;VLOOKUP($Q171,[2]材料辅助表!$H$27:$L$35,4,FALSE)&amp;","&amp;[2]材料辅助表!L$40&amp;"],["&amp;VLOOKUP($N171,[2]材料辅助表!$H$27:$L$35,4,FALSE)&amp;","&amp;[2]材料辅助表!I$40&amp;"]]"</f>
        <v>[[301307,1],[301302,5]]</v>
      </c>
      <c r="X171" t="str">
        <f>"[["&amp;VLOOKUP($Q171,[2]材料辅助表!$H$27:$L$35,5,FALSE)&amp;","&amp;[2]材料辅助表!L$41&amp;"],["&amp;VLOOKUP($N171,[2]材料辅助表!$H$27:$L$35,5,FALSE)&amp;","&amp;[2]材料辅助表!I$41&amp;"]]"</f>
        <v>[[301407,2],[301402,8]]</v>
      </c>
      <c r="Y171" t="str">
        <f>"[["&amp;VLOOKUP($Q171,[2]材料辅助表!$H$27:$M$35,6,FALSE)&amp;","&amp;[2]材料辅助表!L$42&amp;"],["&amp;VLOOKUP($N171,[2]材料辅助表!$H$27:$M$35,6,FALSE)&amp;","&amp;[2]材料辅助表!I$42&amp;"],["&amp;VLOOKUP($O171,[2]材料辅助表!$H$27:$M$35,5,FALSE)&amp;","&amp;[2]材料辅助表!J$42&amp;"]]"</f>
        <v>[[301507,3],[301502,10],[301404,3]]</v>
      </c>
      <c r="Z171" t="str">
        <f>"[["&amp;VLOOKUP($Q171,[2]材料辅助表!$H$27:$N$35,7,FALSE)&amp;","&amp;[2]材料辅助表!L$43&amp;"],["&amp;VLOOKUP($N171,[2]材料辅助表!$H$27:$N$35,7,FALSE)&amp;","&amp;[2]材料辅助表!I$43&amp;"],["&amp;VLOOKUP($O171,[2]材料辅助表!$H$27:$N$35,6,FALSE)&amp;","&amp;[2]材料辅助表!J$43&amp;"]]"</f>
        <v>[[301607,5],[301602,15],[301504,5]]</v>
      </c>
      <c r="AA171" t="str">
        <f>"[["&amp;VLOOKUP($Q171,[2]材料辅助表!$H$27:$O$35,8,FALSE)&amp;","&amp;[2]材料辅助表!L$44&amp;"],["&amp;VLOOKUP($N171,[2]材料辅助表!$H$27:$O$35,8,FALSE)&amp;","&amp;[2]材料辅助表!I$44&amp;"],["&amp;VLOOKUP($O171,[2]材料辅助表!$H$27:$O$35,8,FALSE)&amp;","&amp;[2]材料辅助表!J$44&amp;"],["&amp;VLOOKUP($P171,[2]材料辅助表!$H$27:$P$35,7,FALSE)&amp;","&amp;[2]材料辅助表!K$44&amp;"]]"</f>
        <v>[[301707,8],[301702,10],[301704,10],[301603,5]]</v>
      </c>
      <c r="AB171" t="str">
        <f>"[["&amp;VLOOKUP($Q171,[2]材料辅助表!$H$27:$P$35,9,FALSE)&amp;","&amp;[2]材料辅助表!L$45&amp;"],["&amp;VLOOKUP($N171,[2]材料辅助表!$H$27:$P$35,9,FALSE)&amp;","&amp;[2]材料辅助表!I$45&amp;"],["&amp;VLOOKUP($O171,[2]材料辅助表!$H$27:$P$35,9,FALSE)&amp;","&amp;[2]材料辅助表!J$45&amp;"],["&amp;VLOOKUP($P171,[2]材料辅助表!$H$27:$P$35,8,FALSE)&amp;","&amp;[2]材料辅助表!K$45&amp;"]]"</f>
        <v>[[301807,10],[301802,15],[301804,15],[301703,8]]</v>
      </c>
      <c r="AC171" t="str">
        <f>"[["&amp;VLOOKUP($Q171,[2]材料辅助表!$H$27:$Q$35,10,FALSE)&amp;","&amp;[2]材料辅助表!L$46&amp;"],["&amp;VLOOKUP($N171,[2]材料辅助表!$H$27:$Q$35,10,FALSE)&amp;","&amp;[2]材料辅助表!I$46&amp;"],["&amp;VLOOKUP($O171,[2]材料辅助表!$H$27:$Q$35,10,FALSE)&amp;","&amp;[2]材料辅助表!J$46&amp;"],["&amp;VLOOKUP($P171,[2]材料辅助表!$H$27:$Q$35,9,FALSE)&amp;","&amp;[2]材料辅助表!K$46&amp;"]]"</f>
        <v>[[301907,12],[301902,18],[301904,18],[301803,10]]</v>
      </c>
      <c r="AD171" t="str">
        <f>"[["&amp;VLOOKUP($Q171,[2]材料辅助表!$H$27:$R$35,11,FALSE)&amp;","&amp;[2]材料辅助表!L$47&amp;"],["&amp;VLOOKUP($N171,[2]材料辅助表!$H$27:$R$35,11,FALSE)&amp;","&amp;[2]材料辅助表!I$47&amp;"],["&amp;VLOOKUP($O171,[2]材料辅助表!$H$27:$R$35,11,FALSE)&amp;","&amp;[2]材料辅助表!J$47&amp;"],["&amp;VLOOKUP($P171,[2]材料辅助表!$H$27:$R$35,10,FALSE)&amp;","&amp;[2]材料辅助表!K$47&amp;"]]"</f>
        <v>[[302007,15],[302002,25],[302004,25],[301903,12]]</v>
      </c>
      <c r="AE171" t="str">
        <f>"[["&amp;VLOOKUP($Q171,[2]材料辅助表!$H$27:$S$35,12,FALSE)&amp;","&amp;[2]材料辅助表!L$48&amp;"],["&amp;VLOOKUP($N171,[2]材料辅助表!$H$27:$S$35,12,FALSE)&amp;","&amp;[2]材料辅助表!I$48&amp;"],["&amp;VLOOKUP($O171,[2]材料辅助表!$H$27:$S$35,12,FALSE)&amp;","&amp;[2]材料辅助表!J$48&amp;"],["&amp;VLOOKUP($P171,[2]材料辅助表!$H$27:$S$35,11,FALSE)&amp;","&amp;[2]材料辅助表!K$48&amp;"]]"</f>
        <v>[[302107,18],[302102,30],[302104,30],[302003,15]]</v>
      </c>
      <c r="AF171" t="str">
        <f>"[["&amp;VLOOKUP($Q171,[2]材料辅助表!$H$27:$V$35,13,FALSE)&amp;","&amp;[2]材料辅助表!L$49&amp;"],["&amp;VLOOKUP($N171,[2]材料辅助表!$H$27:$V$35,13,FALSE)&amp;","&amp;[2]材料辅助表!I$49&amp;"],["&amp;VLOOKUP($O171,[2]材料辅助表!$H$27:$V$35,13,FALSE)&amp;","&amp;[2]材料辅助表!J$49&amp;"],["&amp;VLOOKUP($P171,[2]材料辅助表!$H$27:$V$35,12,FALSE)&amp;","&amp;[2]材料辅助表!K$49&amp;"]]"</f>
        <v>[[302207,21],[302202,35],[302204,35],[302103,18]]</v>
      </c>
      <c r="AG171" t="str">
        <f>"[["&amp;VLOOKUP($Q171,[2]材料辅助表!$H$27:$V$35,14,FALSE)&amp;","&amp;[2]材料辅助表!L$50&amp;"],["&amp;VLOOKUP($N171,[2]材料辅助表!$H$27:$V$35,14,FALSE)&amp;","&amp;[2]材料辅助表!I$50&amp;"],["&amp;VLOOKUP($O171,[2]材料辅助表!$H$27:$V$35,14,FALSE)&amp;","&amp;[2]材料辅助表!J$50&amp;"],["&amp;VLOOKUP($P171,[2]材料辅助表!$H$27:$V$35,13,FALSE)&amp;","&amp;[2]材料辅助表!K$50&amp;"]]"</f>
        <v>[[302307,24],[302302,40],[302304,40],[302203,25]]</v>
      </c>
      <c r="AH171" t="str">
        <f>"[["&amp;VLOOKUP($Q171,[2]材料辅助表!$H$27:$V$35,15,FALSE)&amp;","&amp;[2]材料辅助表!L$51&amp;"],["&amp;VLOOKUP($N171,[2]材料辅助表!$H$27:$V$35,15,FALSE)&amp;","&amp;[2]材料辅助表!I$51&amp;"],["&amp;VLOOKUP($O171,[2]材料辅助表!$H$27:$V$35,15,FALSE)&amp;","&amp;[2]材料辅助表!J$51&amp;"],["&amp;VLOOKUP($P171,[2]材料辅助表!$H$27:$V$35,14,FALSE)&amp;","&amp;[2]材料辅助表!K$51&amp;"]]"</f>
        <v>[[302407,27],[302402,45],[302404,45],[302303,30]]</v>
      </c>
      <c r="AI171" s="202" t="s">
        <v>15848</v>
      </c>
      <c r="AJ171" s="263" t="s">
        <v>11979</v>
      </c>
      <c r="AK171" s="263" t="s">
        <v>11979</v>
      </c>
      <c r="AL171" s="263" t="s">
        <v>11979</v>
      </c>
    </row>
    <row r="172" spans="1:38" ht="15" thickBot="1">
      <c r="A172">
        <v>6043</v>
      </c>
      <c r="C172" s="547" t="s">
        <v>16159</v>
      </c>
      <c r="D172" t="str">
        <f t="shared" si="5"/>
        <v>e_6043</v>
      </c>
      <c r="E172" t="s">
        <v>16162</v>
      </c>
      <c r="F172" t="str">
        <f t="shared" si="6"/>
        <v>NAME_6043</v>
      </c>
      <c r="G172" t="s">
        <v>11978</v>
      </c>
      <c r="H172">
        <v>3</v>
      </c>
      <c r="I172">
        <f>VLOOKUP(C172,'[2]怪兽属性表（不能直接调整）'!$A$2:$E$58,VLOOKUP([2]equipment!G172,[2]材料辅助表!$I$13:$K$16,3,FALSE),FALSE)</f>
        <v>11.6</v>
      </c>
      <c r="J172" t="str">
        <f>"["&amp;I172*[2]材料辅助表!$S$5&amp;","&amp;I172*[2]材料辅助表!$S$6&amp;","&amp;I172*[2]材料辅助表!$S$7&amp;","&amp;I172*[2]材料辅助表!$S$8&amp;","&amp;I172*[2]材料辅助表!$S$9&amp;","&amp;I172*[2]材料辅助表!$S$10&amp;","&amp;I172*[2]材料辅助表!$S$11&amp;","&amp;I172*[2]材料辅助表!$S$12&amp;","&amp;I172*[2]材料辅助表!$S$13&amp;","&amp;I172*[2]材料辅助表!$S$14&amp;","&amp;I172*[2]材料辅助表!$S$15&amp;","&amp;I172*[2]材料辅助表!$S$16&amp;","&amp;I172*[2]材料辅助表!$S$17&amp;","&amp;I172*[2]材料辅助表!$S$18&amp;","&amp;I172*[2]材料辅助表!$S$19&amp;"]"</f>
        <v>[3.48,4.06,4.64,5.22,5.8,6.38,6.96,7.54,8.12,8.7,9.28,9.86,10.44,11.02,11.6]</v>
      </c>
      <c r="K172">
        <v>7</v>
      </c>
      <c r="L172">
        <f>VLOOKUP(C172,'[2]怪兽属性表（不能直接调整）'!$A$2:$E$58,4,FALSE)</f>
        <v>1.7</v>
      </c>
      <c r="M172" t="str">
        <f>"["&amp;L172*[2]材料辅助表!$U$5&amp;","&amp;L172*[2]材料辅助表!$U$6&amp;","&amp;L172*[2]材料辅助表!$U$7&amp;","&amp;L172*[2]材料辅助表!$U$8&amp;","&amp;L172*[2]材料辅助表!$U$9&amp;","&amp;L172*[2]材料辅助表!$U$10&amp;","&amp;L172*[2]材料辅助表!$U$11&amp;","&amp;L172*[2]材料辅助表!$U$12&amp;","&amp;L172*[2]材料辅助表!$U$13&amp;","&amp;L172*[2]材料辅助表!$U$14&amp;","&amp;L172*[2]材料辅助表!$U$15&amp;","&amp;L172*[2]材料辅助表!$U$16&amp;","&amp;L172*[2]材料辅助表!$U$17&amp;","&amp;L172*[2]材料辅助表!$U$18&amp;","&amp;L172*[2]材料辅助表!$U$19&amp;"]"</f>
        <v>[0.255,0.2975,0.34,0.3825,0.425,0.4675,0.51,0.5525,0.595,0.6375,0.68,0.7225,0.765,0.8075,0.85]</v>
      </c>
      <c r="N172" s="264">
        <v>3</v>
      </c>
      <c r="O172" s="202">
        <v>1</v>
      </c>
      <c r="P172" s="265">
        <v>2</v>
      </c>
      <c r="Q172" t="s">
        <v>15792</v>
      </c>
      <c r="R172" t="str">
        <f>"["&amp;VLOOKUP(AJ172,[2]特殊属性调整!$B$18:$D$25,3,FALSE)&amp;","&amp;VLOOKUP(AJ172,[2]特殊属性调整!$B$18:$D$25,2,FALSE)&amp;"]"</f>
        <v>[2,3]</v>
      </c>
      <c r="S172" t="str">
        <f>"["&amp;VLOOKUP(AK172,[2]特殊属性调整!$B$18:$D$25,3,FALSE)&amp;","&amp;VLOOKUP(AK172,[2]特殊属性调整!$B$18:$D$25,2,FALSE)*1.5&amp;"]"</f>
        <v>[2,4.5]</v>
      </c>
      <c r="T172" t="str">
        <f>"["&amp;VLOOKUP(AL172,[2]特殊属性调整!$B$18:$D$25,3,FALSE)&amp;","&amp;VLOOKUP(AL172,[2]特殊属性调整!$B$18:$D$25,2,FALSE)*2&amp;"]"</f>
        <v>[2,6]</v>
      </c>
      <c r="U172" t="str">
        <f>"[["&amp;VLOOKUP($N172,[2]材料辅助表!$H$27:$L$35,2,FALSE)&amp;","&amp;[2]材料辅助表!I$38&amp;"]]"</f>
        <v>[[301103,1]]</v>
      </c>
      <c r="V172" t="str">
        <f>"[["&amp;VLOOKUP($N172,[2]材料辅助表!$H$27:$L$35,3,FALSE)&amp;","&amp;[2]材料辅助表!I$39&amp;"]]"</f>
        <v>[[301203,3]]</v>
      </c>
      <c r="W172" t="str">
        <f>"[["&amp;VLOOKUP($Q172,[2]材料辅助表!$H$27:$L$35,4,FALSE)&amp;","&amp;[2]材料辅助表!L$40&amp;"],["&amp;VLOOKUP($N172,[2]材料辅助表!$H$27:$L$35,4,FALSE)&amp;","&amp;[2]材料辅助表!I$40&amp;"]]"</f>
        <v>[[301307,1],[301303,5]]</v>
      </c>
      <c r="X172" t="str">
        <f>"[["&amp;VLOOKUP($Q172,[2]材料辅助表!$H$27:$L$35,5,FALSE)&amp;","&amp;[2]材料辅助表!L$41&amp;"],["&amp;VLOOKUP($N172,[2]材料辅助表!$H$27:$L$35,5,FALSE)&amp;","&amp;[2]材料辅助表!I$41&amp;"]]"</f>
        <v>[[301407,2],[301403,8]]</v>
      </c>
      <c r="Y172" t="str">
        <f>"[["&amp;VLOOKUP($Q172,[2]材料辅助表!$H$27:$M$35,6,FALSE)&amp;","&amp;[2]材料辅助表!L$42&amp;"],["&amp;VLOOKUP($N172,[2]材料辅助表!$H$27:$M$35,6,FALSE)&amp;","&amp;[2]材料辅助表!I$42&amp;"],["&amp;VLOOKUP($O172,[2]材料辅助表!$H$27:$M$35,5,FALSE)&amp;","&amp;[2]材料辅助表!J$42&amp;"]]"</f>
        <v>[[301507,3],[301503,10],[301401,3]]</v>
      </c>
      <c r="Z172" t="str">
        <f>"[["&amp;VLOOKUP($Q172,[2]材料辅助表!$H$27:$N$35,7,FALSE)&amp;","&amp;[2]材料辅助表!L$43&amp;"],["&amp;VLOOKUP($N172,[2]材料辅助表!$H$27:$N$35,7,FALSE)&amp;","&amp;[2]材料辅助表!I$43&amp;"],["&amp;VLOOKUP($O172,[2]材料辅助表!$H$27:$N$35,6,FALSE)&amp;","&amp;[2]材料辅助表!J$43&amp;"]]"</f>
        <v>[[301607,5],[301603,15],[301501,5]]</v>
      </c>
      <c r="AA172" t="str">
        <f>"[["&amp;VLOOKUP($Q172,[2]材料辅助表!$H$27:$O$35,8,FALSE)&amp;","&amp;[2]材料辅助表!L$44&amp;"],["&amp;VLOOKUP($N172,[2]材料辅助表!$H$27:$O$35,8,FALSE)&amp;","&amp;[2]材料辅助表!I$44&amp;"],["&amp;VLOOKUP($O172,[2]材料辅助表!$H$27:$O$35,8,FALSE)&amp;","&amp;[2]材料辅助表!J$44&amp;"],["&amp;VLOOKUP($P172,[2]材料辅助表!$H$27:$P$35,7,FALSE)&amp;","&amp;[2]材料辅助表!K$44&amp;"]]"</f>
        <v>[[301707,8],[301703,10],[301701,10],[301602,5]]</v>
      </c>
      <c r="AB172" t="str">
        <f>"[["&amp;VLOOKUP($Q172,[2]材料辅助表!$H$27:$P$35,9,FALSE)&amp;","&amp;[2]材料辅助表!L$45&amp;"],["&amp;VLOOKUP($N172,[2]材料辅助表!$H$27:$P$35,9,FALSE)&amp;","&amp;[2]材料辅助表!I$45&amp;"],["&amp;VLOOKUP($O172,[2]材料辅助表!$H$27:$P$35,9,FALSE)&amp;","&amp;[2]材料辅助表!J$45&amp;"],["&amp;VLOOKUP($P172,[2]材料辅助表!$H$27:$P$35,8,FALSE)&amp;","&amp;[2]材料辅助表!K$45&amp;"]]"</f>
        <v>[[301807,10],[301803,15],[301801,15],[301702,8]]</v>
      </c>
      <c r="AC172" t="str">
        <f>"[["&amp;VLOOKUP($Q172,[2]材料辅助表!$H$27:$Q$35,10,FALSE)&amp;","&amp;[2]材料辅助表!L$46&amp;"],["&amp;VLOOKUP($N172,[2]材料辅助表!$H$27:$Q$35,10,FALSE)&amp;","&amp;[2]材料辅助表!I$46&amp;"],["&amp;VLOOKUP($O172,[2]材料辅助表!$H$27:$Q$35,10,FALSE)&amp;","&amp;[2]材料辅助表!J$46&amp;"],["&amp;VLOOKUP($P172,[2]材料辅助表!$H$27:$Q$35,9,FALSE)&amp;","&amp;[2]材料辅助表!K$46&amp;"]]"</f>
        <v>[[301907,12],[301903,18],[301901,18],[301802,10]]</v>
      </c>
      <c r="AD172" t="str">
        <f>"[["&amp;VLOOKUP($Q172,[2]材料辅助表!$H$27:$R$35,11,FALSE)&amp;","&amp;[2]材料辅助表!L$47&amp;"],["&amp;VLOOKUP($N172,[2]材料辅助表!$H$27:$R$35,11,FALSE)&amp;","&amp;[2]材料辅助表!I$47&amp;"],["&amp;VLOOKUP($O172,[2]材料辅助表!$H$27:$R$35,11,FALSE)&amp;","&amp;[2]材料辅助表!J$47&amp;"],["&amp;VLOOKUP($P172,[2]材料辅助表!$H$27:$R$35,10,FALSE)&amp;","&amp;[2]材料辅助表!K$47&amp;"]]"</f>
        <v>[[302007,15],[302003,25],[302001,25],[301902,12]]</v>
      </c>
      <c r="AE172" t="str">
        <f>"[["&amp;VLOOKUP($Q172,[2]材料辅助表!$H$27:$S$35,12,FALSE)&amp;","&amp;[2]材料辅助表!L$48&amp;"],["&amp;VLOOKUP($N172,[2]材料辅助表!$H$27:$S$35,12,FALSE)&amp;","&amp;[2]材料辅助表!I$48&amp;"],["&amp;VLOOKUP($O172,[2]材料辅助表!$H$27:$S$35,12,FALSE)&amp;","&amp;[2]材料辅助表!J$48&amp;"],["&amp;VLOOKUP($P172,[2]材料辅助表!$H$27:$S$35,11,FALSE)&amp;","&amp;[2]材料辅助表!K$48&amp;"]]"</f>
        <v>[[302107,18],[302103,30],[302101,30],[302002,15]]</v>
      </c>
      <c r="AF172" t="str">
        <f>"[["&amp;VLOOKUP($Q172,[2]材料辅助表!$H$27:$V$35,13,FALSE)&amp;","&amp;[2]材料辅助表!L$49&amp;"],["&amp;VLOOKUP($N172,[2]材料辅助表!$H$27:$V$35,13,FALSE)&amp;","&amp;[2]材料辅助表!I$49&amp;"],["&amp;VLOOKUP($O172,[2]材料辅助表!$H$27:$V$35,13,FALSE)&amp;","&amp;[2]材料辅助表!J$49&amp;"],["&amp;VLOOKUP($P172,[2]材料辅助表!$H$27:$V$35,12,FALSE)&amp;","&amp;[2]材料辅助表!K$49&amp;"]]"</f>
        <v>[[302207,21],[302203,35],[302201,35],[302102,18]]</v>
      </c>
      <c r="AG172" t="str">
        <f>"[["&amp;VLOOKUP($Q172,[2]材料辅助表!$H$27:$V$35,14,FALSE)&amp;","&amp;[2]材料辅助表!L$50&amp;"],["&amp;VLOOKUP($N172,[2]材料辅助表!$H$27:$V$35,14,FALSE)&amp;","&amp;[2]材料辅助表!I$50&amp;"],["&amp;VLOOKUP($O172,[2]材料辅助表!$H$27:$V$35,14,FALSE)&amp;","&amp;[2]材料辅助表!J$50&amp;"],["&amp;VLOOKUP($P172,[2]材料辅助表!$H$27:$V$35,13,FALSE)&amp;","&amp;[2]材料辅助表!K$50&amp;"]]"</f>
        <v>[[302307,24],[302303,40],[302301,40],[302202,25]]</v>
      </c>
      <c r="AH172" t="str">
        <f>"[["&amp;VLOOKUP($Q172,[2]材料辅助表!$H$27:$V$35,15,FALSE)&amp;","&amp;[2]材料辅助表!L$51&amp;"],["&amp;VLOOKUP($N172,[2]材料辅助表!$H$27:$V$35,15,FALSE)&amp;","&amp;[2]材料辅助表!I$51&amp;"],["&amp;VLOOKUP($O172,[2]材料辅助表!$H$27:$V$35,15,FALSE)&amp;","&amp;[2]材料辅助表!J$51&amp;"],["&amp;VLOOKUP($P172,[2]材料辅助表!$H$27:$V$35,14,FALSE)&amp;","&amp;[2]材料辅助表!K$51&amp;"]]"</f>
        <v>[[302407,27],[302403,45],[302401,45],[302302,30]]</v>
      </c>
      <c r="AI172" s="202" t="s">
        <v>15851</v>
      </c>
      <c r="AJ172" s="263" t="s">
        <v>11978</v>
      </c>
      <c r="AK172" s="263" t="s">
        <v>11978</v>
      </c>
      <c r="AL172" s="263" t="s">
        <v>11978</v>
      </c>
    </row>
    <row r="173" spans="1:38" ht="15" thickBot="1">
      <c r="A173">
        <v>6044</v>
      </c>
      <c r="C173" s="547" t="s">
        <v>16159</v>
      </c>
      <c r="D173" t="str">
        <f t="shared" si="5"/>
        <v>e_6044</v>
      </c>
      <c r="E173" t="s">
        <v>16163</v>
      </c>
      <c r="F173" t="str">
        <f t="shared" si="6"/>
        <v>NAME_6044</v>
      </c>
      <c r="G173" t="s">
        <v>11979</v>
      </c>
      <c r="H173">
        <v>6</v>
      </c>
      <c r="I173">
        <f>VLOOKUP(C173,'[2]怪兽属性表（不能直接调整）'!$A$2:$E$58,VLOOKUP([2]equipment!G173,[2]材料辅助表!$I$13:$K$16,3,FALSE),FALSE)</f>
        <v>66.2</v>
      </c>
      <c r="J173" t="str">
        <f>"["&amp;I173*[2]材料辅助表!$S$5&amp;","&amp;I173*[2]材料辅助表!$S$6&amp;","&amp;I173*[2]材料辅助表!$S$7&amp;","&amp;I173*[2]材料辅助表!$S$8&amp;","&amp;I173*[2]材料辅助表!$S$9&amp;","&amp;I173*[2]材料辅助表!$S$10&amp;","&amp;I173*[2]材料辅助表!$S$11&amp;","&amp;I173*[2]材料辅助表!$S$12&amp;","&amp;I173*[2]材料辅助表!$S$13&amp;","&amp;I173*[2]材料辅助表!$S$14&amp;","&amp;I173*[2]材料辅助表!$S$15&amp;","&amp;I173*[2]材料辅助表!$S$16&amp;","&amp;I173*[2]材料辅助表!$S$17&amp;","&amp;I173*[2]材料辅助表!$S$18&amp;","&amp;I173*[2]材料辅助表!$S$19&amp;"]"</f>
        <v>[19.86,23.17,26.48,29.79,33.1,36.41,39.72,43.03,46.34,49.65,52.96,56.27,59.58,62.89,66.2]</v>
      </c>
      <c r="K173">
        <v>7</v>
      </c>
      <c r="L173">
        <f>VLOOKUP(C173,'[2]怪兽属性表（不能直接调整）'!$A$2:$E$58,4,FALSE)</f>
        <v>1.7</v>
      </c>
      <c r="M173" t="str">
        <f>"["&amp;L173*[2]材料辅助表!$U$5&amp;","&amp;L173*[2]材料辅助表!$U$6&amp;","&amp;L173*[2]材料辅助表!$U$7&amp;","&amp;L173*[2]材料辅助表!$U$8&amp;","&amp;L173*[2]材料辅助表!$U$9&amp;","&amp;L173*[2]材料辅助表!$U$10&amp;","&amp;L173*[2]材料辅助表!$U$11&amp;","&amp;L173*[2]材料辅助表!$U$12&amp;","&amp;L173*[2]材料辅助表!$U$13&amp;","&amp;L173*[2]材料辅助表!$U$14&amp;","&amp;L173*[2]材料辅助表!$U$15&amp;","&amp;L173*[2]材料辅助表!$U$16&amp;","&amp;L173*[2]材料辅助表!$U$17&amp;","&amp;L173*[2]材料辅助表!$U$18&amp;","&amp;L173*[2]材料辅助表!$U$19&amp;"]"</f>
        <v>[0.255,0.2975,0.34,0.3825,0.425,0.4675,0.51,0.5525,0.595,0.6375,0.68,0.7225,0.765,0.8075,0.85]</v>
      </c>
      <c r="N173" s="266">
        <v>6</v>
      </c>
      <c r="O173" s="267">
        <v>2</v>
      </c>
      <c r="P173" s="268">
        <v>1</v>
      </c>
      <c r="Q173" t="s">
        <v>15792</v>
      </c>
      <c r="R173" t="str">
        <f>"["&amp;VLOOKUP(AJ173,[2]特殊属性调整!$B$18:$D$25,3,FALSE)&amp;","&amp;VLOOKUP(AJ173,[2]特殊属性调整!$B$18:$D$25,2,FALSE)&amp;"]"</f>
        <v>[5,3]</v>
      </c>
      <c r="S173" t="str">
        <f>"["&amp;VLOOKUP(AK173,[2]特殊属性调整!$B$18:$D$25,3,FALSE)&amp;","&amp;VLOOKUP(AK173,[2]特殊属性调整!$B$18:$D$25,2,FALSE)*1.5&amp;"]"</f>
        <v>[5,4.5]</v>
      </c>
      <c r="T173" t="str">
        <f>"["&amp;VLOOKUP(AL173,[2]特殊属性调整!$B$18:$D$25,3,FALSE)&amp;","&amp;VLOOKUP(AL173,[2]特殊属性调整!$B$18:$D$25,2,FALSE)*2&amp;"]"</f>
        <v>[5,6]</v>
      </c>
      <c r="U173" t="str">
        <f>"[["&amp;VLOOKUP($N173,[2]材料辅助表!$H$27:$L$35,2,FALSE)&amp;","&amp;[2]材料辅助表!I$38&amp;"]]"</f>
        <v>[[301106,1]]</v>
      </c>
      <c r="V173" t="str">
        <f>"[["&amp;VLOOKUP($N173,[2]材料辅助表!$H$27:$L$35,3,FALSE)&amp;","&amp;[2]材料辅助表!I$39&amp;"]]"</f>
        <v>[[301206,3]]</v>
      </c>
      <c r="W173" t="str">
        <f>"[["&amp;VLOOKUP($Q173,[2]材料辅助表!$H$27:$L$35,4,FALSE)&amp;","&amp;[2]材料辅助表!L$40&amp;"],["&amp;VLOOKUP($N173,[2]材料辅助表!$H$27:$L$35,4,FALSE)&amp;","&amp;[2]材料辅助表!I$40&amp;"]]"</f>
        <v>[[301307,1],[301306,5]]</v>
      </c>
      <c r="X173" t="str">
        <f>"[["&amp;VLOOKUP($Q173,[2]材料辅助表!$H$27:$L$35,5,FALSE)&amp;","&amp;[2]材料辅助表!L$41&amp;"],["&amp;VLOOKUP($N173,[2]材料辅助表!$H$27:$L$35,5,FALSE)&amp;","&amp;[2]材料辅助表!I$41&amp;"]]"</f>
        <v>[[301407,2],[301406,8]]</v>
      </c>
      <c r="Y173" t="str">
        <f>"[["&amp;VLOOKUP($Q173,[2]材料辅助表!$H$27:$M$35,6,FALSE)&amp;","&amp;[2]材料辅助表!L$42&amp;"],["&amp;VLOOKUP($N173,[2]材料辅助表!$H$27:$M$35,6,FALSE)&amp;","&amp;[2]材料辅助表!I$42&amp;"],["&amp;VLOOKUP($O173,[2]材料辅助表!$H$27:$M$35,5,FALSE)&amp;","&amp;[2]材料辅助表!J$42&amp;"]]"</f>
        <v>[[301507,3],[301506,10],[301402,3]]</v>
      </c>
      <c r="Z173" t="str">
        <f>"[["&amp;VLOOKUP($Q173,[2]材料辅助表!$H$27:$N$35,7,FALSE)&amp;","&amp;[2]材料辅助表!L$43&amp;"],["&amp;VLOOKUP($N173,[2]材料辅助表!$H$27:$N$35,7,FALSE)&amp;","&amp;[2]材料辅助表!I$43&amp;"],["&amp;VLOOKUP($O173,[2]材料辅助表!$H$27:$N$35,6,FALSE)&amp;","&amp;[2]材料辅助表!J$43&amp;"]]"</f>
        <v>[[301607,5],[301606,15],[301502,5]]</v>
      </c>
      <c r="AA173" t="str">
        <f>"[["&amp;VLOOKUP($Q173,[2]材料辅助表!$H$27:$O$35,8,FALSE)&amp;","&amp;[2]材料辅助表!L$44&amp;"],["&amp;VLOOKUP($N173,[2]材料辅助表!$H$27:$O$35,8,FALSE)&amp;","&amp;[2]材料辅助表!I$44&amp;"],["&amp;VLOOKUP($O173,[2]材料辅助表!$H$27:$O$35,8,FALSE)&amp;","&amp;[2]材料辅助表!J$44&amp;"],["&amp;VLOOKUP($P173,[2]材料辅助表!$H$27:$P$35,7,FALSE)&amp;","&amp;[2]材料辅助表!K$44&amp;"]]"</f>
        <v>[[301707,8],[301706,10],[301702,10],[301601,5]]</v>
      </c>
      <c r="AB173" t="str">
        <f>"[["&amp;VLOOKUP($Q173,[2]材料辅助表!$H$27:$P$35,9,FALSE)&amp;","&amp;[2]材料辅助表!L$45&amp;"],["&amp;VLOOKUP($N173,[2]材料辅助表!$H$27:$P$35,9,FALSE)&amp;","&amp;[2]材料辅助表!I$45&amp;"],["&amp;VLOOKUP($O173,[2]材料辅助表!$H$27:$P$35,9,FALSE)&amp;","&amp;[2]材料辅助表!J$45&amp;"],["&amp;VLOOKUP($P173,[2]材料辅助表!$H$27:$P$35,8,FALSE)&amp;","&amp;[2]材料辅助表!K$45&amp;"]]"</f>
        <v>[[301807,10],[301806,15],[301802,15],[301701,8]]</v>
      </c>
      <c r="AC173" t="str">
        <f>"[["&amp;VLOOKUP($Q173,[2]材料辅助表!$H$27:$Q$35,10,FALSE)&amp;","&amp;[2]材料辅助表!L$46&amp;"],["&amp;VLOOKUP($N173,[2]材料辅助表!$H$27:$Q$35,10,FALSE)&amp;","&amp;[2]材料辅助表!I$46&amp;"],["&amp;VLOOKUP($O173,[2]材料辅助表!$H$27:$Q$35,10,FALSE)&amp;","&amp;[2]材料辅助表!J$46&amp;"],["&amp;VLOOKUP($P173,[2]材料辅助表!$H$27:$Q$35,9,FALSE)&amp;","&amp;[2]材料辅助表!K$46&amp;"]]"</f>
        <v>[[301907,12],[301906,18],[301902,18],[301801,10]]</v>
      </c>
      <c r="AD173" t="str">
        <f>"[["&amp;VLOOKUP($Q173,[2]材料辅助表!$H$27:$R$35,11,FALSE)&amp;","&amp;[2]材料辅助表!L$47&amp;"],["&amp;VLOOKUP($N173,[2]材料辅助表!$H$27:$R$35,11,FALSE)&amp;","&amp;[2]材料辅助表!I$47&amp;"],["&amp;VLOOKUP($O173,[2]材料辅助表!$H$27:$R$35,11,FALSE)&amp;","&amp;[2]材料辅助表!J$47&amp;"],["&amp;VLOOKUP($P173,[2]材料辅助表!$H$27:$R$35,10,FALSE)&amp;","&amp;[2]材料辅助表!K$47&amp;"]]"</f>
        <v>[[302007,15],[302006,25],[302002,25],[301901,12]]</v>
      </c>
      <c r="AE173" t="str">
        <f>"[["&amp;VLOOKUP($Q173,[2]材料辅助表!$H$27:$S$35,12,FALSE)&amp;","&amp;[2]材料辅助表!L$48&amp;"],["&amp;VLOOKUP($N173,[2]材料辅助表!$H$27:$S$35,12,FALSE)&amp;","&amp;[2]材料辅助表!I$48&amp;"],["&amp;VLOOKUP($O173,[2]材料辅助表!$H$27:$S$35,12,FALSE)&amp;","&amp;[2]材料辅助表!J$48&amp;"],["&amp;VLOOKUP($P173,[2]材料辅助表!$H$27:$S$35,11,FALSE)&amp;","&amp;[2]材料辅助表!K$48&amp;"]]"</f>
        <v>[[302107,18],[302106,30],[302102,30],[302001,15]]</v>
      </c>
      <c r="AF173" t="str">
        <f>"[["&amp;VLOOKUP($Q173,[2]材料辅助表!$H$27:$V$35,13,FALSE)&amp;","&amp;[2]材料辅助表!L$49&amp;"],["&amp;VLOOKUP($N173,[2]材料辅助表!$H$27:$V$35,13,FALSE)&amp;","&amp;[2]材料辅助表!I$49&amp;"],["&amp;VLOOKUP($O173,[2]材料辅助表!$H$27:$V$35,13,FALSE)&amp;","&amp;[2]材料辅助表!J$49&amp;"],["&amp;VLOOKUP($P173,[2]材料辅助表!$H$27:$V$35,12,FALSE)&amp;","&amp;[2]材料辅助表!K$49&amp;"]]"</f>
        <v>[[302207,21],[302206,35],[302202,35],[302101,18]]</v>
      </c>
      <c r="AG173" t="str">
        <f>"[["&amp;VLOOKUP($Q173,[2]材料辅助表!$H$27:$V$35,14,FALSE)&amp;","&amp;[2]材料辅助表!L$50&amp;"],["&amp;VLOOKUP($N173,[2]材料辅助表!$H$27:$V$35,14,FALSE)&amp;","&amp;[2]材料辅助表!I$50&amp;"],["&amp;VLOOKUP($O173,[2]材料辅助表!$H$27:$V$35,14,FALSE)&amp;","&amp;[2]材料辅助表!J$50&amp;"],["&amp;VLOOKUP($P173,[2]材料辅助表!$H$27:$V$35,13,FALSE)&amp;","&amp;[2]材料辅助表!K$50&amp;"]]"</f>
        <v>[[302307,24],[302306,40],[302302,40],[302201,25]]</v>
      </c>
      <c r="AH173" t="str">
        <f>"[["&amp;VLOOKUP($Q173,[2]材料辅助表!$H$27:$V$35,15,FALSE)&amp;","&amp;[2]材料辅助表!L$51&amp;"],["&amp;VLOOKUP($N173,[2]材料辅助表!$H$27:$V$35,15,FALSE)&amp;","&amp;[2]材料辅助表!I$51&amp;"],["&amp;VLOOKUP($O173,[2]材料辅助表!$H$27:$V$35,15,FALSE)&amp;","&amp;[2]材料辅助表!J$51&amp;"],["&amp;VLOOKUP($P173,[2]材料辅助表!$H$27:$V$35,14,FALSE)&amp;","&amp;[2]材料辅助表!K$51&amp;"]]"</f>
        <v>[[302407,27],[302406,45],[302402,45],[302301,30]]</v>
      </c>
      <c r="AI173" s="267" t="s">
        <v>15854</v>
      </c>
      <c r="AJ173" s="263" t="s">
        <v>11979</v>
      </c>
      <c r="AK173" s="263" t="s">
        <v>11979</v>
      </c>
      <c r="AL173" s="263" t="s">
        <v>11979</v>
      </c>
    </row>
    <row r="174" spans="1:38" ht="15" thickBot="1">
      <c r="A174">
        <v>6051</v>
      </c>
      <c r="C174" s="547" t="s">
        <v>16164</v>
      </c>
      <c r="D174" t="str">
        <f t="shared" si="5"/>
        <v>e_6051</v>
      </c>
      <c r="E174" t="s">
        <v>16165</v>
      </c>
      <c r="F174" t="str">
        <f t="shared" si="6"/>
        <v>NAME_6051</v>
      </c>
      <c r="G174" t="s">
        <v>11978</v>
      </c>
      <c r="H174">
        <v>3</v>
      </c>
      <c r="I174">
        <f>VLOOKUP(C174,'[2]怪兽属性表（不能直接调整）'!$A$2:$E$58,VLOOKUP([2]equipment!G174,[2]材料辅助表!$I$13:$K$16,3,FALSE),FALSE)</f>
        <v>18.16</v>
      </c>
      <c r="J174" t="str">
        <f>"["&amp;I174*[2]材料辅助表!$S$5&amp;","&amp;I174*[2]材料辅助表!$S$6&amp;","&amp;I174*[2]材料辅助表!$S$7&amp;","&amp;I174*[2]材料辅助表!$S$8&amp;","&amp;I174*[2]材料辅助表!$S$9&amp;","&amp;I174*[2]材料辅助表!$S$10&amp;","&amp;I174*[2]材料辅助表!$S$11&amp;","&amp;I174*[2]材料辅助表!$S$12&amp;","&amp;I174*[2]材料辅助表!$S$13&amp;","&amp;I174*[2]材料辅助表!$S$14&amp;","&amp;I174*[2]材料辅助表!$S$15&amp;","&amp;I174*[2]材料辅助表!$S$16&amp;","&amp;I174*[2]材料辅助表!$S$17&amp;","&amp;I174*[2]材料辅助表!$S$18&amp;","&amp;I174*[2]材料辅助表!$S$19&amp;"]"</f>
        <v>[5.448,6.356,7.264,8.172,9.08,9.988,10.896,11.804,12.712,13.62,14.528,15.436,16.344,17.252,18.16]</v>
      </c>
      <c r="K174">
        <v>7</v>
      </c>
      <c r="L174">
        <f>VLOOKUP(C174,'[2]怪兽属性表（不能直接调整）'!$A$2:$E$58,4,FALSE)</f>
        <v>3</v>
      </c>
      <c r="M174" t="str">
        <f>"["&amp;L174*[2]材料辅助表!$U$5&amp;","&amp;L174*[2]材料辅助表!$U$6&amp;","&amp;L174*[2]材料辅助表!$U$7&amp;","&amp;L174*[2]材料辅助表!$U$8&amp;","&amp;L174*[2]材料辅助表!$U$9&amp;","&amp;L174*[2]材料辅助表!$U$10&amp;","&amp;L174*[2]材料辅助表!$U$11&amp;","&amp;L174*[2]材料辅助表!$U$12&amp;","&amp;L174*[2]材料辅助表!$U$13&amp;","&amp;L174*[2]材料辅助表!$U$14&amp;","&amp;L174*[2]材料辅助表!$U$15&amp;","&amp;L174*[2]材料辅助表!$U$16&amp;","&amp;L174*[2]材料辅助表!$U$17&amp;","&amp;L174*[2]材料辅助表!$U$18&amp;","&amp;L174*[2]材料辅助表!$U$19&amp;"]"</f>
        <v>[0.45,0.525,0.6,0.675,0.75,0.825,0.9,0.975,1.05,1.125,1.2,1.275,1.35,1.425,1.5]</v>
      </c>
      <c r="N174" s="260">
        <v>1</v>
      </c>
      <c r="O174" s="261">
        <v>2</v>
      </c>
      <c r="P174" s="262">
        <v>3</v>
      </c>
      <c r="Q174" t="s">
        <v>15792</v>
      </c>
      <c r="R174" t="str">
        <f>"["&amp;VLOOKUP(AJ174,[2]特殊属性调整!$B$18:$D$25,3,FALSE)&amp;","&amp;VLOOKUP(AJ174,[2]特殊属性调整!$B$18:$D$25,2,FALSE)&amp;"]"</f>
        <v>[2,3]</v>
      </c>
      <c r="S174" t="str">
        <f>"["&amp;VLOOKUP(AK174,[2]特殊属性调整!$B$18:$D$25,3,FALSE)&amp;","&amp;VLOOKUP(AK174,[2]特殊属性调整!$B$18:$D$25,2,FALSE)*1.5&amp;"]"</f>
        <v>[2,4.5]</v>
      </c>
      <c r="T174" t="str">
        <f>"["&amp;VLOOKUP(AL174,[2]特殊属性调整!$B$18:$D$25,3,FALSE)&amp;","&amp;VLOOKUP(AL174,[2]特殊属性调整!$B$18:$D$25,2,FALSE)*2&amp;"]"</f>
        <v>[2,6]</v>
      </c>
      <c r="U174" t="str">
        <f>"[["&amp;VLOOKUP($N174,[2]材料辅助表!$H$27:$L$35,2,FALSE)&amp;","&amp;[2]材料辅助表!I$38&amp;"]]"</f>
        <v>[[301101,1]]</v>
      </c>
      <c r="V174" t="str">
        <f>"[["&amp;VLOOKUP($N174,[2]材料辅助表!$H$27:$L$35,3,FALSE)&amp;","&amp;[2]材料辅助表!I$39&amp;"]]"</f>
        <v>[[301201,3]]</v>
      </c>
      <c r="W174" t="str">
        <f>"[["&amp;VLOOKUP($Q174,[2]材料辅助表!$H$27:$L$35,4,FALSE)&amp;","&amp;[2]材料辅助表!L$40&amp;"],["&amp;VLOOKUP($N174,[2]材料辅助表!$H$27:$L$35,4,FALSE)&amp;","&amp;[2]材料辅助表!I$40&amp;"]]"</f>
        <v>[[301307,1],[301301,5]]</v>
      </c>
      <c r="X174" t="str">
        <f>"[["&amp;VLOOKUP($Q174,[2]材料辅助表!$H$27:$L$35,5,FALSE)&amp;","&amp;[2]材料辅助表!L$41&amp;"],["&amp;VLOOKUP($N174,[2]材料辅助表!$H$27:$L$35,5,FALSE)&amp;","&amp;[2]材料辅助表!I$41&amp;"]]"</f>
        <v>[[301407,2],[301401,8]]</v>
      </c>
      <c r="Y174" t="str">
        <f>"[["&amp;VLOOKUP($Q174,[2]材料辅助表!$H$27:$M$35,6,FALSE)&amp;","&amp;[2]材料辅助表!L$42&amp;"],["&amp;VLOOKUP($N174,[2]材料辅助表!$H$27:$M$35,6,FALSE)&amp;","&amp;[2]材料辅助表!I$42&amp;"],["&amp;VLOOKUP($O174,[2]材料辅助表!$H$27:$M$35,5,FALSE)&amp;","&amp;[2]材料辅助表!J$42&amp;"]]"</f>
        <v>[[301507,3],[301501,10],[301402,3]]</v>
      </c>
      <c r="Z174" t="str">
        <f>"[["&amp;VLOOKUP($Q174,[2]材料辅助表!$H$27:$N$35,7,FALSE)&amp;","&amp;[2]材料辅助表!L$43&amp;"],["&amp;VLOOKUP($N174,[2]材料辅助表!$H$27:$N$35,7,FALSE)&amp;","&amp;[2]材料辅助表!I$43&amp;"],["&amp;VLOOKUP($O174,[2]材料辅助表!$H$27:$N$35,6,FALSE)&amp;","&amp;[2]材料辅助表!J$43&amp;"]]"</f>
        <v>[[301607,5],[301601,15],[301502,5]]</v>
      </c>
      <c r="AA174" t="str">
        <f>"[["&amp;VLOOKUP($Q174,[2]材料辅助表!$H$27:$O$35,8,FALSE)&amp;","&amp;[2]材料辅助表!L$44&amp;"],["&amp;VLOOKUP($N174,[2]材料辅助表!$H$27:$O$35,8,FALSE)&amp;","&amp;[2]材料辅助表!I$44&amp;"],["&amp;VLOOKUP($O174,[2]材料辅助表!$H$27:$O$35,8,FALSE)&amp;","&amp;[2]材料辅助表!J$44&amp;"],["&amp;VLOOKUP($P174,[2]材料辅助表!$H$27:$P$35,7,FALSE)&amp;","&amp;[2]材料辅助表!K$44&amp;"]]"</f>
        <v>[[301707,8],[301701,10],[301702,10],[301603,5]]</v>
      </c>
      <c r="AB174" t="str">
        <f>"[["&amp;VLOOKUP($Q174,[2]材料辅助表!$H$27:$P$35,9,FALSE)&amp;","&amp;[2]材料辅助表!L$45&amp;"],["&amp;VLOOKUP($N174,[2]材料辅助表!$H$27:$P$35,9,FALSE)&amp;","&amp;[2]材料辅助表!I$45&amp;"],["&amp;VLOOKUP($O174,[2]材料辅助表!$H$27:$P$35,9,FALSE)&amp;","&amp;[2]材料辅助表!J$45&amp;"],["&amp;VLOOKUP($P174,[2]材料辅助表!$H$27:$P$35,8,FALSE)&amp;","&amp;[2]材料辅助表!K$45&amp;"]]"</f>
        <v>[[301807,10],[301801,15],[301802,15],[301703,8]]</v>
      </c>
      <c r="AC174" t="str">
        <f>"[["&amp;VLOOKUP($Q174,[2]材料辅助表!$H$27:$Q$35,10,FALSE)&amp;","&amp;[2]材料辅助表!L$46&amp;"],["&amp;VLOOKUP($N174,[2]材料辅助表!$H$27:$Q$35,10,FALSE)&amp;","&amp;[2]材料辅助表!I$46&amp;"],["&amp;VLOOKUP($O174,[2]材料辅助表!$H$27:$Q$35,10,FALSE)&amp;","&amp;[2]材料辅助表!J$46&amp;"],["&amp;VLOOKUP($P174,[2]材料辅助表!$H$27:$Q$35,9,FALSE)&amp;","&amp;[2]材料辅助表!K$46&amp;"]]"</f>
        <v>[[301907,12],[301901,18],[301902,18],[301803,10]]</v>
      </c>
      <c r="AD174" t="str">
        <f>"[["&amp;VLOOKUP($Q174,[2]材料辅助表!$H$27:$R$35,11,FALSE)&amp;","&amp;[2]材料辅助表!L$47&amp;"],["&amp;VLOOKUP($N174,[2]材料辅助表!$H$27:$R$35,11,FALSE)&amp;","&amp;[2]材料辅助表!I$47&amp;"],["&amp;VLOOKUP($O174,[2]材料辅助表!$H$27:$R$35,11,FALSE)&amp;","&amp;[2]材料辅助表!J$47&amp;"],["&amp;VLOOKUP($P174,[2]材料辅助表!$H$27:$R$35,10,FALSE)&amp;","&amp;[2]材料辅助表!K$47&amp;"]]"</f>
        <v>[[302007,15],[302001,25],[302002,25],[301903,12]]</v>
      </c>
      <c r="AE174" t="str">
        <f>"[["&amp;VLOOKUP($Q174,[2]材料辅助表!$H$27:$S$35,12,FALSE)&amp;","&amp;[2]材料辅助表!L$48&amp;"],["&amp;VLOOKUP($N174,[2]材料辅助表!$H$27:$S$35,12,FALSE)&amp;","&amp;[2]材料辅助表!I$48&amp;"],["&amp;VLOOKUP($O174,[2]材料辅助表!$H$27:$S$35,12,FALSE)&amp;","&amp;[2]材料辅助表!J$48&amp;"],["&amp;VLOOKUP($P174,[2]材料辅助表!$H$27:$S$35,11,FALSE)&amp;","&amp;[2]材料辅助表!K$48&amp;"]]"</f>
        <v>[[302107,18],[302101,30],[302102,30],[302003,15]]</v>
      </c>
      <c r="AF174" t="str">
        <f>"[["&amp;VLOOKUP($Q174,[2]材料辅助表!$H$27:$V$35,13,FALSE)&amp;","&amp;[2]材料辅助表!L$49&amp;"],["&amp;VLOOKUP($N174,[2]材料辅助表!$H$27:$V$35,13,FALSE)&amp;","&amp;[2]材料辅助表!I$49&amp;"],["&amp;VLOOKUP($O174,[2]材料辅助表!$H$27:$V$35,13,FALSE)&amp;","&amp;[2]材料辅助表!J$49&amp;"],["&amp;VLOOKUP($P174,[2]材料辅助表!$H$27:$V$35,12,FALSE)&amp;","&amp;[2]材料辅助表!K$49&amp;"]]"</f>
        <v>[[302207,21],[302201,35],[302202,35],[302103,18]]</v>
      </c>
      <c r="AG174" t="str">
        <f>"[["&amp;VLOOKUP($Q174,[2]材料辅助表!$H$27:$V$35,14,FALSE)&amp;","&amp;[2]材料辅助表!L$50&amp;"],["&amp;VLOOKUP($N174,[2]材料辅助表!$H$27:$V$35,14,FALSE)&amp;","&amp;[2]材料辅助表!I$50&amp;"],["&amp;VLOOKUP($O174,[2]材料辅助表!$H$27:$V$35,14,FALSE)&amp;","&amp;[2]材料辅助表!J$50&amp;"],["&amp;VLOOKUP($P174,[2]材料辅助表!$H$27:$V$35,13,FALSE)&amp;","&amp;[2]材料辅助表!K$50&amp;"]]"</f>
        <v>[[302307,24],[302301,40],[302302,40],[302203,25]]</v>
      </c>
      <c r="AH174" t="str">
        <f>"[["&amp;VLOOKUP($Q174,[2]材料辅助表!$H$27:$V$35,15,FALSE)&amp;","&amp;[2]材料辅助表!L$51&amp;"],["&amp;VLOOKUP($N174,[2]材料辅助表!$H$27:$V$35,15,FALSE)&amp;","&amp;[2]材料辅助表!I$51&amp;"],["&amp;VLOOKUP($O174,[2]材料辅助表!$H$27:$V$35,15,FALSE)&amp;","&amp;[2]材料辅助表!J$51&amp;"],["&amp;VLOOKUP($P174,[2]材料辅助表!$H$27:$V$35,14,FALSE)&amp;","&amp;[2]材料辅助表!K$51&amp;"]]"</f>
        <v>[[302407,27],[302401,45],[302402,45],[302303,30]]</v>
      </c>
      <c r="AI174" s="261" t="s">
        <v>15845</v>
      </c>
      <c r="AJ174" s="263" t="s">
        <v>11978</v>
      </c>
      <c r="AK174" s="263" t="s">
        <v>11978</v>
      </c>
      <c r="AL174" s="263" t="s">
        <v>11978</v>
      </c>
    </row>
    <row r="175" spans="1:38" ht="15" thickBot="1">
      <c r="A175">
        <v>6052</v>
      </c>
      <c r="C175" s="547" t="s">
        <v>16164</v>
      </c>
      <c r="D175" t="str">
        <f t="shared" si="5"/>
        <v>e_6052</v>
      </c>
      <c r="E175" t="s">
        <v>16166</v>
      </c>
      <c r="F175" t="str">
        <f t="shared" si="6"/>
        <v>NAME_6052</v>
      </c>
      <c r="G175" t="s">
        <v>11979</v>
      </c>
      <c r="H175">
        <v>6</v>
      </c>
      <c r="I175">
        <f>VLOOKUP(C175,'[2]怪兽属性表（不能直接调整）'!$A$2:$E$58,VLOOKUP([2]equipment!G175,[2]材料辅助表!$I$13:$K$16,3,FALSE),FALSE)</f>
        <v>168.2</v>
      </c>
      <c r="J175" t="str">
        <f>"["&amp;I175*[2]材料辅助表!$S$5&amp;","&amp;I175*[2]材料辅助表!$S$6&amp;","&amp;I175*[2]材料辅助表!$S$7&amp;","&amp;I175*[2]材料辅助表!$S$8&amp;","&amp;I175*[2]材料辅助表!$S$9&amp;","&amp;I175*[2]材料辅助表!$S$10&amp;","&amp;I175*[2]材料辅助表!$S$11&amp;","&amp;I175*[2]材料辅助表!$S$12&amp;","&amp;I175*[2]材料辅助表!$S$13&amp;","&amp;I175*[2]材料辅助表!$S$14&amp;","&amp;I175*[2]材料辅助表!$S$15&amp;","&amp;I175*[2]材料辅助表!$S$16&amp;","&amp;I175*[2]材料辅助表!$S$17&amp;","&amp;I175*[2]材料辅助表!$S$18&amp;","&amp;I175*[2]材料辅助表!$S$19&amp;"]"</f>
        <v>[50.46,58.87,67.28,75.69,84.1,92.51,100.92,109.33,117.74,126.15,134.56,142.97,151.38,159.79,168.2]</v>
      </c>
      <c r="K175">
        <v>7</v>
      </c>
      <c r="L175">
        <f>VLOOKUP(C175,'[2]怪兽属性表（不能直接调整）'!$A$2:$E$58,4,FALSE)</f>
        <v>3</v>
      </c>
      <c r="M175" t="str">
        <f>"["&amp;L175*[2]材料辅助表!$U$5&amp;","&amp;L175*[2]材料辅助表!$U$6&amp;","&amp;L175*[2]材料辅助表!$U$7&amp;","&amp;L175*[2]材料辅助表!$U$8&amp;","&amp;L175*[2]材料辅助表!$U$9&amp;","&amp;L175*[2]材料辅助表!$U$10&amp;","&amp;L175*[2]材料辅助表!$U$11&amp;","&amp;L175*[2]材料辅助表!$U$12&amp;","&amp;L175*[2]材料辅助表!$U$13&amp;","&amp;L175*[2]材料辅助表!$U$14&amp;","&amp;L175*[2]材料辅助表!$U$15&amp;","&amp;L175*[2]材料辅助表!$U$16&amp;","&amp;L175*[2]材料辅助表!$U$17&amp;","&amp;L175*[2]材料辅助表!$U$18&amp;","&amp;L175*[2]材料辅助表!$U$19&amp;"]"</f>
        <v>[0.45,0.525,0.6,0.675,0.75,0.825,0.9,0.975,1.05,1.125,1.2,1.275,1.35,1.425,1.5]</v>
      </c>
      <c r="N175" s="264">
        <v>2</v>
      </c>
      <c r="O175" s="202">
        <v>3</v>
      </c>
      <c r="P175" s="265">
        <v>4</v>
      </c>
      <c r="Q175" t="s">
        <v>15792</v>
      </c>
      <c r="R175" t="str">
        <f>"["&amp;VLOOKUP(AJ175,[2]特殊属性调整!$B$18:$D$25,3,FALSE)&amp;","&amp;VLOOKUP(AJ175,[2]特殊属性调整!$B$18:$D$25,2,FALSE)&amp;"]"</f>
        <v>[5,3]</v>
      </c>
      <c r="S175" t="s">
        <v>16167</v>
      </c>
      <c r="T175" t="str">
        <f>"["&amp;VLOOKUP(AL175,[2]特殊属性调整!$B$18:$D$25,3,FALSE)&amp;","&amp;VLOOKUP(AL175,[2]特殊属性调整!$B$18:$D$25,2,FALSE)*2&amp;"]"</f>
        <v>[5,6]</v>
      </c>
      <c r="U175" t="str">
        <f>"[["&amp;VLOOKUP($N175,[2]材料辅助表!$H$27:$L$35,2,FALSE)&amp;","&amp;[2]材料辅助表!I$38&amp;"]]"</f>
        <v>[[301102,1]]</v>
      </c>
      <c r="V175" t="str">
        <f>"[["&amp;VLOOKUP($N175,[2]材料辅助表!$H$27:$L$35,3,FALSE)&amp;","&amp;[2]材料辅助表!I$39&amp;"]]"</f>
        <v>[[301202,3]]</v>
      </c>
      <c r="W175" t="str">
        <f>"[["&amp;VLOOKUP($Q175,[2]材料辅助表!$H$27:$L$35,4,FALSE)&amp;","&amp;[2]材料辅助表!L$40&amp;"],["&amp;VLOOKUP($N175,[2]材料辅助表!$H$27:$L$35,4,FALSE)&amp;","&amp;[2]材料辅助表!I$40&amp;"]]"</f>
        <v>[[301307,1],[301302,5]]</v>
      </c>
      <c r="X175" t="str">
        <f>"[["&amp;VLOOKUP($Q175,[2]材料辅助表!$H$27:$L$35,5,FALSE)&amp;","&amp;[2]材料辅助表!L$41&amp;"],["&amp;VLOOKUP($N175,[2]材料辅助表!$H$27:$L$35,5,FALSE)&amp;","&amp;[2]材料辅助表!I$41&amp;"]]"</f>
        <v>[[301407,2],[301402,8]]</v>
      </c>
      <c r="Y175" t="str">
        <f>"[["&amp;VLOOKUP($Q175,[2]材料辅助表!$H$27:$M$35,6,FALSE)&amp;","&amp;[2]材料辅助表!L$42&amp;"],["&amp;VLOOKUP($N175,[2]材料辅助表!$H$27:$M$35,6,FALSE)&amp;","&amp;[2]材料辅助表!I$42&amp;"],["&amp;VLOOKUP($O175,[2]材料辅助表!$H$27:$M$35,5,FALSE)&amp;","&amp;[2]材料辅助表!J$42&amp;"]]"</f>
        <v>[[301507,3],[301502,10],[301403,3]]</v>
      </c>
      <c r="Z175" t="str">
        <f>"[["&amp;VLOOKUP($Q175,[2]材料辅助表!$H$27:$N$35,7,FALSE)&amp;","&amp;[2]材料辅助表!L$43&amp;"],["&amp;VLOOKUP($N175,[2]材料辅助表!$H$27:$N$35,7,FALSE)&amp;","&amp;[2]材料辅助表!I$43&amp;"],["&amp;VLOOKUP($O175,[2]材料辅助表!$H$27:$N$35,6,FALSE)&amp;","&amp;[2]材料辅助表!J$43&amp;"]]"</f>
        <v>[[301607,5],[301602,15],[301503,5]]</v>
      </c>
      <c r="AA175" t="str">
        <f>"[["&amp;VLOOKUP($Q175,[2]材料辅助表!$H$27:$O$35,8,FALSE)&amp;","&amp;[2]材料辅助表!L$44&amp;"],["&amp;VLOOKUP($N175,[2]材料辅助表!$H$27:$O$35,8,FALSE)&amp;","&amp;[2]材料辅助表!I$44&amp;"],["&amp;VLOOKUP($O175,[2]材料辅助表!$H$27:$O$35,8,FALSE)&amp;","&amp;[2]材料辅助表!J$44&amp;"],["&amp;VLOOKUP($P175,[2]材料辅助表!$H$27:$P$35,7,FALSE)&amp;","&amp;[2]材料辅助表!K$44&amp;"]]"</f>
        <v>[[301707,8],[301702,10],[301703,10],[301604,5]]</v>
      </c>
      <c r="AB175" t="str">
        <f>"[["&amp;VLOOKUP($Q175,[2]材料辅助表!$H$27:$P$35,9,FALSE)&amp;","&amp;[2]材料辅助表!L$45&amp;"],["&amp;VLOOKUP($N175,[2]材料辅助表!$H$27:$P$35,9,FALSE)&amp;","&amp;[2]材料辅助表!I$45&amp;"],["&amp;VLOOKUP($O175,[2]材料辅助表!$H$27:$P$35,9,FALSE)&amp;","&amp;[2]材料辅助表!J$45&amp;"],["&amp;VLOOKUP($P175,[2]材料辅助表!$H$27:$P$35,8,FALSE)&amp;","&amp;[2]材料辅助表!K$45&amp;"]]"</f>
        <v>[[301807,10],[301802,15],[301803,15],[301704,8]]</v>
      </c>
      <c r="AC175" t="str">
        <f>"[["&amp;VLOOKUP($Q175,[2]材料辅助表!$H$27:$Q$35,10,FALSE)&amp;","&amp;[2]材料辅助表!L$46&amp;"],["&amp;VLOOKUP($N175,[2]材料辅助表!$H$27:$Q$35,10,FALSE)&amp;","&amp;[2]材料辅助表!I$46&amp;"],["&amp;VLOOKUP($O175,[2]材料辅助表!$H$27:$Q$35,10,FALSE)&amp;","&amp;[2]材料辅助表!J$46&amp;"],["&amp;VLOOKUP($P175,[2]材料辅助表!$H$27:$Q$35,9,FALSE)&amp;","&amp;[2]材料辅助表!K$46&amp;"]]"</f>
        <v>[[301907,12],[301902,18],[301903,18],[301804,10]]</v>
      </c>
      <c r="AD175" t="str">
        <f>"[["&amp;VLOOKUP($Q175,[2]材料辅助表!$H$27:$R$35,11,FALSE)&amp;","&amp;[2]材料辅助表!L$47&amp;"],["&amp;VLOOKUP($N175,[2]材料辅助表!$H$27:$R$35,11,FALSE)&amp;","&amp;[2]材料辅助表!I$47&amp;"],["&amp;VLOOKUP($O175,[2]材料辅助表!$H$27:$R$35,11,FALSE)&amp;","&amp;[2]材料辅助表!J$47&amp;"],["&amp;VLOOKUP($P175,[2]材料辅助表!$H$27:$R$35,10,FALSE)&amp;","&amp;[2]材料辅助表!K$47&amp;"]]"</f>
        <v>[[302007,15],[302002,25],[302003,25],[301904,12]]</v>
      </c>
      <c r="AE175" t="str">
        <f>"[["&amp;VLOOKUP($Q175,[2]材料辅助表!$H$27:$S$35,12,FALSE)&amp;","&amp;[2]材料辅助表!L$48&amp;"],["&amp;VLOOKUP($N175,[2]材料辅助表!$H$27:$S$35,12,FALSE)&amp;","&amp;[2]材料辅助表!I$48&amp;"],["&amp;VLOOKUP($O175,[2]材料辅助表!$H$27:$S$35,12,FALSE)&amp;","&amp;[2]材料辅助表!J$48&amp;"],["&amp;VLOOKUP($P175,[2]材料辅助表!$H$27:$S$35,11,FALSE)&amp;","&amp;[2]材料辅助表!K$48&amp;"]]"</f>
        <v>[[302107,18],[302102,30],[302103,30],[302004,15]]</v>
      </c>
      <c r="AF175" t="str">
        <f>"[["&amp;VLOOKUP($Q175,[2]材料辅助表!$H$27:$V$35,13,FALSE)&amp;","&amp;[2]材料辅助表!L$49&amp;"],["&amp;VLOOKUP($N175,[2]材料辅助表!$H$27:$V$35,13,FALSE)&amp;","&amp;[2]材料辅助表!I$49&amp;"],["&amp;VLOOKUP($O175,[2]材料辅助表!$H$27:$V$35,13,FALSE)&amp;","&amp;[2]材料辅助表!J$49&amp;"],["&amp;VLOOKUP($P175,[2]材料辅助表!$H$27:$V$35,12,FALSE)&amp;","&amp;[2]材料辅助表!K$49&amp;"]]"</f>
        <v>[[302207,21],[302202,35],[302203,35],[302104,18]]</v>
      </c>
      <c r="AG175" t="str">
        <f>"[["&amp;VLOOKUP($Q175,[2]材料辅助表!$H$27:$V$35,14,FALSE)&amp;","&amp;[2]材料辅助表!L$50&amp;"],["&amp;VLOOKUP($N175,[2]材料辅助表!$H$27:$V$35,14,FALSE)&amp;","&amp;[2]材料辅助表!I$50&amp;"],["&amp;VLOOKUP($O175,[2]材料辅助表!$H$27:$V$35,14,FALSE)&amp;","&amp;[2]材料辅助表!J$50&amp;"],["&amp;VLOOKUP($P175,[2]材料辅助表!$H$27:$V$35,13,FALSE)&amp;","&amp;[2]材料辅助表!K$50&amp;"]]"</f>
        <v>[[302307,24],[302302,40],[302303,40],[302204,25]]</v>
      </c>
      <c r="AH175" t="str">
        <f>"[["&amp;VLOOKUP($Q175,[2]材料辅助表!$H$27:$V$35,15,FALSE)&amp;","&amp;[2]材料辅助表!L$51&amp;"],["&amp;VLOOKUP($N175,[2]材料辅助表!$H$27:$V$35,15,FALSE)&amp;","&amp;[2]材料辅助表!I$51&amp;"],["&amp;VLOOKUP($O175,[2]材料辅助表!$H$27:$V$35,15,FALSE)&amp;","&amp;[2]材料辅助表!J$51&amp;"],["&amp;VLOOKUP($P175,[2]材料辅助表!$H$27:$V$35,14,FALSE)&amp;","&amp;[2]材料辅助表!K$51&amp;"]]"</f>
        <v>[[302407,27],[302402,45],[302403,45],[302304,30]]</v>
      </c>
      <c r="AI175" s="202" t="s">
        <v>15848</v>
      </c>
      <c r="AJ175" s="263" t="s">
        <v>11979</v>
      </c>
      <c r="AK175" s="263" t="s">
        <v>11979</v>
      </c>
      <c r="AL175" s="263" t="s">
        <v>11979</v>
      </c>
    </row>
    <row r="176" spans="1:38" ht="15" thickBot="1">
      <c r="A176">
        <v>6053</v>
      </c>
      <c r="C176" s="547" t="s">
        <v>16164</v>
      </c>
      <c r="D176" t="str">
        <f t="shared" si="5"/>
        <v>e_6053</v>
      </c>
      <c r="E176" t="s">
        <v>16168</v>
      </c>
      <c r="F176" t="str">
        <f t="shared" si="6"/>
        <v>NAME_6053</v>
      </c>
      <c r="G176" t="s">
        <v>11978</v>
      </c>
      <c r="H176">
        <v>3</v>
      </c>
      <c r="I176">
        <f>VLOOKUP(C176,'[2]怪兽属性表（不能直接调整）'!$A$2:$E$58,VLOOKUP([2]equipment!G176,[2]材料辅助表!$I$13:$K$16,3,FALSE),FALSE)</f>
        <v>18.16</v>
      </c>
      <c r="J176" t="str">
        <f>"["&amp;I176*[2]材料辅助表!$S$5&amp;","&amp;I176*[2]材料辅助表!$S$6&amp;","&amp;I176*[2]材料辅助表!$S$7&amp;","&amp;I176*[2]材料辅助表!$S$8&amp;","&amp;I176*[2]材料辅助表!$S$9&amp;","&amp;I176*[2]材料辅助表!$S$10&amp;","&amp;I176*[2]材料辅助表!$S$11&amp;","&amp;I176*[2]材料辅助表!$S$12&amp;","&amp;I176*[2]材料辅助表!$S$13&amp;","&amp;I176*[2]材料辅助表!$S$14&amp;","&amp;I176*[2]材料辅助表!$S$15&amp;","&amp;I176*[2]材料辅助表!$S$16&amp;","&amp;I176*[2]材料辅助表!$S$17&amp;","&amp;I176*[2]材料辅助表!$S$18&amp;","&amp;I176*[2]材料辅助表!$S$19&amp;"]"</f>
        <v>[5.448,6.356,7.264,8.172,9.08,9.988,10.896,11.804,12.712,13.62,14.528,15.436,16.344,17.252,18.16]</v>
      </c>
      <c r="K176">
        <v>7</v>
      </c>
      <c r="L176">
        <f>VLOOKUP(C176,'[2]怪兽属性表（不能直接调整）'!$A$2:$E$58,4,FALSE)</f>
        <v>3</v>
      </c>
      <c r="M176" t="str">
        <f>"["&amp;L176*[2]材料辅助表!$U$5&amp;","&amp;L176*[2]材料辅助表!$U$6&amp;","&amp;L176*[2]材料辅助表!$U$7&amp;","&amp;L176*[2]材料辅助表!$U$8&amp;","&amp;L176*[2]材料辅助表!$U$9&amp;","&amp;L176*[2]材料辅助表!$U$10&amp;","&amp;L176*[2]材料辅助表!$U$11&amp;","&amp;L176*[2]材料辅助表!$U$12&amp;","&amp;L176*[2]材料辅助表!$U$13&amp;","&amp;L176*[2]材料辅助表!$U$14&amp;","&amp;L176*[2]材料辅助表!$U$15&amp;","&amp;L176*[2]材料辅助表!$U$16&amp;","&amp;L176*[2]材料辅助表!$U$17&amp;","&amp;L176*[2]材料辅助表!$U$18&amp;","&amp;L176*[2]材料辅助表!$U$19&amp;"]"</f>
        <v>[0.45,0.525,0.6,0.675,0.75,0.825,0.9,0.975,1.05,1.125,1.2,1.275,1.35,1.425,1.5]</v>
      </c>
      <c r="N176" s="264">
        <v>3</v>
      </c>
      <c r="O176" s="202">
        <v>4</v>
      </c>
      <c r="P176" s="265">
        <v>1</v>
      </c>
      <c r="Q176" t="s">
        <v>15792</v>
      </c>
      <c r="R176" t="str">
        <f>"["&amp;VLOOKUP(AJ176,[2]特殊属性调整!$B$18:$D$25,3,FALSE)&amp;","&amp;VLOOKUP(AJ176,[2]特殊属性调整!$B$18:$D$25,2,FALSE)&amp;"]"</f>
        <v>[2,3]</v>
      </c>
      <c r="S176" t="str">
        <f>"["&amp;VLOOKUP(AK176,[2]特殊属性调整!$B$18:$D$25,3,FALSE)&amp;","&amp;VLOOKUP(AK176,[2]特殊属性调整!$B$18:$D$25,2,FALSE)*1.5&amp;"]"</f>
        <v>[2,4.5]</v>
      </c>
      <c r="T176" t="str">
        <f>"["&amp;VLOOKUP(AL176,[2]特殊属性调整!$B$18:$D$25,3,FALSE)&amp;","&amp;VLOOKUP(AL176,[2]特殊属性调整!$B$18:$D$25,2,FALSE)*2&amp;"]"</f>
        <v>[2,6]</v>
      </c>
      <c r="U176" t="str">
        <f>"[["&amp;VLOOKUP($N176,[2]材料辅助表!$H$27:$L$35,2,FALSE)&amp;","&amp;[2]材料辅助表!I$38&amp;"]]"</f>
        <v>[[301103,1]]</v>
      </c>
      <c r="V176" t="str">
        <f>"[["&amp;VLOOKUP($N176,[2]材料辅助表!$H$27:$L$35,3,FALSE)&amp;","&amp;[2]材料辅助表!I$39&amp;"]]"</f>
        <v>[[301203,3]]</v>
      </c>
      <c r="W176" t="str">
        <f>"[["&amp;VLOOKUP($Q176,[2]材料辅助表!$H$27:$L$35,4,FALSE)&amp;","&amp;[2]材料辅助表!L$40&amp;"],["&amp;VLOOKUP($N176,[2]材料辅助表!$H$27:$L$35,4,FALSE)&amp;","&amp;[2]材料辅助表!I$40&amp;"]]"</f>
        <v>[[301307,1],[301303,5]]</v>
      </c>
      <c r="X176" t="str">
        <f>"[["&amp;VLOOKUP($Q176,[2]材料辅助表!$H$27:$L$35,5,FALSE)&amp;","&amp;[2]材料辅助表!L$41&amp;"],["&amp;VLOOKUP($N176,[2]材料辅助表!$H$27:$L$35,5,FALSE)&amp;","&amp;[2]材料辅助表!I$41&amp;"]]"</f>
        <v>[[301407,2],[301403,8]]</v>
      </c>
      <c r="Y176" t="str">
        <f>"[["&amp;VLOOKUP($Q176,[2]材料辅助表!$H$27:$M$35,6,FALSE)&amp;","&amp;[2]材料辅助表!L$42&amp;"],["&amp;VLOOKUP($N176,[2]材料辅助表!$H$27:$M$35,6,FALSE)&amp;","&amp;[2]材料辅助表!I$42&amp;"],["&amp;VLOOKUP($O176,[2]材料辅助表!$H$27:$M$35,5,FALSE)&amp;","&amp;[2]材料辅助表!J$42&amp;"]]"</f>
        <v>[[301507,3],[301503,10],[301404,3]]</v>
      </c>
      <c r="Z176" t="str">
        <f>"[["&amp;VLOOKUP($Q176,[2]材料辅助表!$H$27:$N$35,7,FALSE)&amp;","&amp;[2]材料辅助表!L$43&amp;"],["&amp;VLOOKUP($N176,[2]材料辅助表!$H$27:$N$35,7,FALSE)&amp;","&amp;[2]材料辅助表!I$43&amp;"],["&amp;VLOOKUP($O176,[2]材料辅助表!$H$27:$N$35,6,FALSE)&amp;","&amp;[2]材料辅助表!J$43&amp;"]]"</f>
        <v>[[301607,5],[301603,15],[301504,5]]</v>
      </c>
      <c r="AA176" t="str">
        <f>"[["&amp;VLOOKUP($Q176,[2]材料辅助表!$H$27:$O$35,8,FALSE)&amp;","&amp;[2]材料辅助表!L$44&amp;"],["&amp;VLOOKUP($N176,[2]材料辅助表!$H$27:$O$35,8,FALSE)&amp;","&amp;[2]材料辅助表!I$44&amp;"],["&amp;VLOOKUP($O176,[2]材料辅助表!$H$27:$O$35,8,FALSE)&amp;","&amp;[2]材料辅助表!J$44&amp;"],["&amp;VLOOKUP($P176,[2]材料辅助表!$H$27:$P$35,7,FALSE)&amp;","&amp;[2]材料辅助表!K$44&amp;"]]"</f>
        <v>[[301707,8],[301703,10],[301704,10],[301601,5]]</v>
      </c>
      <c r="AB176" t="str">
        <f>"[["&amp;VLOOKUP($Q176,[2]材料辅助表!$H$27:$P$35,9,FALSE)&amp;","&amp;[2]材料辅助表!L$45&amp;"],["&amp;VLOOKUP($N176,[2]材料辅助表!$H$27:$P$35,9,FALSE)&amp;","&amp;[2]材料辅助表!I$45&amp;"],["&amp;VLOOKUP($O176,[2]材料辅助表!$H$27:$P$35,9,FALSE)&amp;","&amp;[2]材料辅助表!J$45&amp;"],["&amp;VLOOKUP($P176,[2]材料辅助表!$H$27:$P$35,8,FALSE)&amp;","&amp;[2]材料辅助表!K$45&amp;"]]"</f>
        <v>[[301807,10],[301803,15],[301804,15],[301701,8]]</v>
      </c>
      <c r="AC176" t="str">
        <f>"[["&amp;VLOOKUP($Q176,[2]材料辅助表!$H$27:$Q$35,10,FALSE)&amp;","&amp;[2]材料辅助表!L$46&amp;"],["&amp;VLOOKUP($N176,[2]材料辅助表!$H$27:$Q$35,10,FALSE)&amp;","&amp;[2]材料辅助表!I$46&amp;"],["&amp;VLOOKUP($O176,[2]材料辅助表!$H$27:$Q$35,10,FALSE)&amp;","&amp;[2]材料辅助表!J$46&amp;"],["&amp;VLOOKUP($P176,[2]材料辅助表!$H$27:$Q$35,9,FALSE)&amp;","&amp;[2]材料辅助表!K$46&amp;"]]"</f>
        <v>[[301907,12],[301903,18],[301904,18],[301801,10]]</v>
      </c>
      <c r="AD176" t="str">
        <f>"[["&amp;VLOOKUP($Q176,[2]材料辅助表!$H$27:$R$35,11,FALSE)&amp;","&amp;[2]材料辅助表!L$47&amp;"],["&amp;VLOOKUP($N176,[2]材料辅助表!$H$27:$R$35,11,FALSE)&amp;","&amp;[2]材料辅助表!I$47&amp;"],["&amp;VLOOKUP($O176,[2]材料辅助表!$H$27:$R$35,11,FALSE)&amp;","&amp;[2]材料辅助表!J$47&amp;"],["&amp;VLOOKUP($P176,[2]材料辅助表!$H$27:$R$35,10,FALSE)&amp;","&amp;[2]材料辅助表!K$47&amp;"]]"</f>
        <v>[[302007,15],[302003,25],[302004,25],[301901,12]]</v>
      </c>
      <c r="AE176" t="str">
        <f>"[["&amp;VLOOKUP($Q176,[2]材料辅助表!$H$27:$S$35,12,FALSE)&amp;","&amp;[2]材料辅助表!L$48&amp;"],["&amp;VLOOKUP($N176,[2]材料辅助表!$H$27:$S$35,12,FALSE)&amp;","&amp;[2]材料辅助表!I$48&amp;"],["&amp;VLOOKUP($O176,[2]材料辅助表!$H$27:$S$35,12,FALSE)&amp;","&amp;[2]材料辅助表!J$48&amp;"],["&amp;VLOOKUP($P176,[2]材料辅助表!$H$27:$S$35,11,FALSE)&amp;","&amp;[2]材料辅助表!K$48&amp;"]]"</f>
        <v>[[302107,18],[302103,30],[302104,30],[302001,15]]</v>
      </c>
      <c r="AF176" t="str">
        <f>"[["&amp;VLOOKUP($Q176,[2]材料辅助表!$H$27:$V$35,13,FALSE)&amp;","&amp;[2]材料辅助表!L$49&amp;"],["&amp;VLOOKUP($N176,[2]材料辅助表!$H$27:$V$35,13,FALSE)&amp;","&amp;[2]材料辅助表!I$49&amp;"],["&amp;VLOOKUP($O176,[2]材料辅助表!$H$27:$V$35,13,FALSE)&amp;","&amp;[2]材料辅助表!J$49&amp;"],["&amp;VLOOKUP($P176,[2]材料辅助表!$H$27:$V$35,12,FALSE)&amp;","&amp;[2]材料辅助表!K$49&amp;"]]"</f>
        <v>[[302207,21],[302203,35],[302204,35],[302101,18]]</v>
      </c>
      <c r="AG176" t="str">
        <f>"[["&amp;VLOOKUP($Q176,[2]材料辅助表!$H$27:$V$35,14,FALSE)&amp;","&amp;[2]材料辅助表!L$50&amp;"],["&amp;VLOOKUP($N176,[2]材料辅助表!$H$27:$V$35,14,FALSE)&amp;","&amp;[2]材料辅助表!I$50&amp;"],["&amp;VLOOKUP($O176,[2]材料辅助表!$H$27:$V$35,14,FALSE)&amp;","&amp;[2]材料辅助表!J$50&amp;"],["&amp;VLOOKUP($P176,[2]材料辅助表!$H$27:$V$35,13,FALSE)&amp;","&amp;[2]材料辅助表!K$50&amp;"]]"</f>
        <v>[[302307,24],[302303,40],[302304,40],[302201,25]]</v>
      </c>
      <c r="AH176" t="str">
        <f>"[["&amp;VLOOKUP($Q176,[2]材料辅助表!$H$27:$V$35,15,FALSE)&amp;","&amp;[2]材料辅助表!L$51&amp;"],["&amp;VLOOKUP($N176,[2]材料辅助表!$H$27:$V$35,15,FALSE)&amp;","&amp;[2]材料辅助表!I$51&amp;"],["&amp;VLOOKUP($O176,[2]材料辅助表!$H$27:$V$35,15,FALSE)&amp;","&amp;[2]材料辅助表!J$51&amp;"],["&amp;VLOOKUP($P176,[2]材料辅助表!$H$27:$V$35,14,FALSE)&amp;","&amp;[2]材料辅助表!K$51&amp;"]]"</f>
        <v>[[302407,27],[302403,45],[302404,45],[302301,30]]</v>
      </c>
      <c r="AI176" s="202" t="s">
        <v>15851</v>
      </c>
      <c r="AJ176" s="263" t="s">
        <v>11978</v>
      </c>
      <c r="AK176" s="263" t="s">
        <v>11978</v>
      </c>
      <c r="AL176" s="263" t="s">
        <v>11978</v>
      </c>
    </row>
    <row r="177" spans="1:38" ht="15" thickBot="1">
      <c r="A177">
        <v>6054</v>
      </c>
      <c r="C177" s="547" t="s">
        <v>16164</v>
      </c>
      <c r="D177" t="str">
        <f t="shared" si="5"/>
        <v>e_6054</v>
      </c>
      <c r="E177" t="s">
        <v>16169</v>
      </c>
      <c r="F177" t="str">
        <f t="shared" si="6"/>
        <v>NAME_6054</v>
      </c>
      <c r="G177" t="s">
        <v>11979</v>
      </c>
      <c r="H177">
        <v>6</v>
      </c>
      <c r="I177">
        <f>VLOOKUP(C177,'[2]怪兽属性表（不能直接调整）'!$A$2:$E$58,VLOOKUP([2]equipment!G177,[2]材料辅助表!$I$13:$K$16,3,FALSE),FALSE)</f>
        <v>168.2</v>
      </c>
      <c r="J177" t="str">
        <f>"["&amp;I177*[2]材料辅助表!$S$5&amp;","&amp;I177*[2]材料辅助表!$S$6&amp;","&amp;I177*[2]材料辅助表!$S$7&amp;","&amp;I177*[2]材料辅助表!$S$8&amp;","&amp;I177*[2]材料辅助表!$S$9&amp;","&amp;I177*[2]材料辅助表!$S$10&amp;","&amp;I177*[2]材料辅助表!$S$11&amp;","&amp;I177*[2]材料辅助表!$S$12&amp;","&amp;I177*[2]材料辅助表!$S$13&amp;","&amp;I177*[2]材料辅助表!$S$14&amp;","&amp;I177*[2]材料辅助表!$S$15&amp;","&amp;I177*[2]材料辅助表!$S$16&amp;","&amp;I177*[2]材料辅助表!$S$17&amp;","&amp;I177*[2]材料辅助表!$S$18&amp;","&amp;I177*[2]材料辅助表!$S$19&amp;"]"</f>
        <v>[50.46,58.87,67.28,75.69,84.1,92.51,100.92,109.33,117.74,126.15,134.56,142.97,151.38,159.79,168.2]</v>
      </c>
      <c r="K177">
        <v>7</v>
      </c>
      <c r="L177">
        <f>VLOOKUP(C177,'[2]怪兽属性表（不能直接调整）'!$A$2:$E$58,4,FALSE)</f>
        <v>3</v>
      </c>
      <c r="M177" t="str">
        <f>"["&amp;L177*[2]材料辅助表!$U$5&amp;","&amp;L177*[2]材料辅助表!$U$6&amp;","&amp;L177*[2]材料辅助表!$U$7&amp;","&amp;L177*[2]材料辅助表!$U$8&amp;","&amp;L177*[2]材料辅助表!$U$9&amp;","&amp;L177*[2]材料辅助表!$U$10&amp;","&amp;L177*[2]材料辅助表!$U$11&amp;","&amp;L177*[2]材料辅助表!$U$12&amp;","&amp;L177*[2]材料辅助表!$U$13&amp;","&amp;L177*[2]材料辅助表!$U$14&amp;","&amp;L177*[2]材料辅助表!$U$15&amp;","&amp;L177*[2]材料辅助表!$U$16&amp;","&amp;L177*[2]材料辅助表!$U$17&amp;","&amp;L177*[2]材料辅助表!$U$18&amp;","&amp;L177*[2]材料辅助表!$U$19&amp;"]"</f>
        <v>[0.45,0.525,0.6,0.675,0.75,0.825,0.9,0.975,1.05,1.125,1.2,1.275,1.35,1.425,1.5]</v>
      </c>
      <c r="N177" s="275">
        <v>4</v>
      </c>
      <c r="O177" s="267">
        <v>1</v>
      </c>
      <c r="P177" s="268">
        <v>2</v>
      </c>
      <c r="Q177" t="s">
        <v>15792</v>
      </c>
      <c r="R177" t="str">
        <f>"["&amp;VLOOKUP(AJ177,[2]特殊属性调整!$B$18:$D$25,3,FALSE)&amp;","&amp;VLOOKUP(AJ177,[2]特殊属性调整!$B$18:$D$25,2,FALSE)&amp;"]"</f>
        <v>[5,3]</v>
      </c>
      <c r="S177" t="str">
        <f>"["&amp;VLOOKUP(AK177,[2]特殊属性调整!$B$18:$D$25,3,FALSE)&amp;","&amp;VLOOKUP(AK177,[2]特殊属性调整!$B$18:$D$25,2,FALSE)*1.5&amp;"]"</f>
        <v>[5,4.5]</v>
      </c>
      <c r="T177" t="s">
        <v>16170</v>
      </c>
      <c r="U177" t="str">
        <f>"[["&amp;VLOOKUP($N177,[2]材料辅助表!$H$27:$L$35,2,FALSE)&amp;","&amp;[2]材料辅助表!I$38&amp;"]]"</f>
        <v>[[301104,1]]</v>
      </c>
      <c r="V177" t="str">
        <f>"[["&amp;VLOOKUP($N177,[2]材料辅助表!$H$27:$L$35,3,FALSE)&amp;","&amp;[2]材料辅助表!I$39&amp;"]]"</f>
        <v>[[301204,3]]</v>
      </c>
      <c r="W177" t="str">
        <f>"[["&amp;VLOOKUP($Q177,[2]材料辅助表!$H$27:$L$35,4,FALSE)&amp;","&amp;[2]材料辅助表!L$40&amp;"],["&amp;VLOOKUP($N177,[2]材料辅助表!$H$27:$L$35,4,FALSE)&amp;","&amp;[2]材料辅助表!I$40&amp;"]]"</f>
        <v>[[301307,1],[301304,5]]</v>
      </c>
      <c r="X177" t="str">
        <f>"[["&amp;VLOOKUP($Q177,[2]材料辅助表!$H$27:$L$35,5,FALSE)&amp;","&amp;[2]材料辅助表!L$41&amp;"],["&amp;VLOOKUP($N177,[2]材料辅助表!$H$27:$L$35,5,FALSE)&amp;","&amp;[2]材料辅助表!I$41&amp;"]]"</f>
        <v>[[301407,2],[301404,8]]</v>
      </c>
      <c r="Y177" t="str">
        <f>"[["&amp;VLOOKUP($Q177,[2]材料辅助表!$H$27:$M$35,6,FALSE)&amp;","&amp;[2]材料辅助表!L$42&amp;"],["&amp;VLOOKUP($N177,[2]材料辅助表!$H$27:$M$35,6,FALSE)&amp;","&amp;[2]材料辅助表!I$42&amp;"],["&amp;VLOOKUP($O177,[2]材料辅助表!$H$27:$M$35,5,FALSE)&amp;","&amp;[2]材料辅助表!J$42&amp;"]]"</f>
        <v>[[301507,3],[301504,10],[301401,3]]</v>
      </c>
      <c r="Z177" t="str">
        <f>"[["&amp;VLOOKUP($Q177,[2]材料辅助表!$H$27:$N$35,7,FALSE)&amp;","&amp;[2]材料辅助表!L$43&amp;"],["&amp;VLOOKUP($N177,[2]材料辅助表!$H$27:$N$35,7,FALSE)&amp;","&amp;[2]材料辅助表!I$43&amp;"],["&amp;VLOOKUP($O177,[2]材料辅助表!$H$27:$N$35,6,FALSE)&amp;","&amp;[2]材料辅助表!J$43&amp;"]]"</f>
        <v>[[301607,5],[301604,15],[301501,5]]</v>
      </c>
      <c r="AA177" t="str">
        <f>"[["&amp;VLOOKUP($Q177,[2]材料辅助表!$H$27:$O$35,8,FALSE)&amp;","&amp;[2]材料辅助表!L$44&amp;"],["&amp;VLOOKUP($N177,[2]材料辅助表!$H$27:$O$35,8,FALSE)&amp;","&amp;[2]材料辅助表!I$44&amp;"],["&amp;VLOOKUP($O177,[2]材料辅助表!$H$27:$O$35,8,FALSE)&amp;","&amp;[2]材料辅助表!J$44&amp;"],["&amp;VLOOKUP($P177,[2]材料辅助表!$H$27:$P$35,7,FALSE)&amp;","&amp;[2]材料辅助表!K$44&amp;"]]"</f>
        <v>[[301707,8],[301704,10],[301701,10],[301602,5]]</v>
      </c>
      <c r="AB177" t="str">
        <f>"[["&amp;VLOOKUP($Q177,[2]材料辅助表!$H$27:$P$35,9,FALSE)&amp;","&amp;[2]材料辅助表!L$45&amp;"],["&amp;VLOOKUP($N177,[2]材料辅助表!$H$27:$P$35,9,FALSE)&amp;","&amp;[2]材料辅助表!I$45&amp;"],["&amp;VLOOKUP($O177,[2]材料辅助表!$H$27:$P$35,9,FALSE)&amp;","&amp;[2]材料辅助表!J$45&amp;"],["&amp;VLOOKUP($P177,[2]材料辅助表!$H$27:$P$35,8,FALSE)&amp;","&amp;[2]材料辅助表!K$45&amp;"]]"</f>
        <v>[[301807,10],[301804,15],[301801,15],[301702,8]]</v>
      </c>
      <c r="AC177" t="str">
        <f>"[["&amp;VLOOKUP($Q177,[2]材料辅助表!$H$27:$Q$35,10,FALSE)&amp;","&amp;[2]材料辅助表!L$46&amp;"],["&amp;VLOOKUP($N177,[2]材料辅助表!$H$27:$Q$35,10,FALSE)&amp;","&amp;[2]材料辅助表!I$46&amp;"],["&amp;VLOOKUP($O177,[2]材料辅助表!$H$27:$Q$35,10,FALSE)&amp;","&amp;[2]材料辅助表!J$46&amp;"],["&amp;VLOOKUP($P177,[2]材料辅助表!$H$27:$Q$35,9,FALSE)&amp;","&amp;[2]材料辅助表!K$46&amp;"]]"</f>
        <v>[[301907,12],[301904,18],[301901,18],[301802,10]]</v>
      </c>
      <c r="AD177" t="str">
        <f>"[["&amp;VLOOKUP($Q177,[2]材料辅助表!$H$27:$R$35,11,FALSE)&amp;","&amp;[2]材料辅助表!L$47&amp;"],["&amp;VLOOKUP($N177,[2]材料辅助表!$H$27:$R$35,11,FALSE)&amp;","&amp;[2]材料辅助表!I$47&amp;"],["&amp;VLOOKUP($O177,[2]材料辅助表!$H$27:$R$35,11,FALSE)&amp;","&amp;[2]材料辅助表!J$47&amp;"],["&amp;VLOOKUP($P177,[2]材料辅助表!$H$27:$R$35,10,FALSE)&amp;","&amp;[2]材料辅助表!K$47&amp;"]]"</f>
        <v>[[302007,15],[302004,25],[302001,25],[301902,12]]</v>
      </c>
      <c r="AE177" t="str">
        <f>"[["&amp;VLOOKUP($Q177,[2]材料辅助表!$H$27:$S$35,12,FALSE)&amp;","&amp;[2]材料辅助表!L$48&amp;"],["&amp;VLOOKUP($N177,[2]材料辅助表!$H$27:$S$35,12,FALSE)&amp;","&amp;[2]材料辅助表!I$48&amp;"],["&amp;VLOOKUP($O177,[2]材料辅助表!$H$27:$S$35,12,FALSE)&amp;","&amp;[2]材料辅助表!J$48&amp;"],["&amp;VLOOKUP($P177,[2]材料辅助表!$H$27:$S$35,11,FALSE)&amp;","&amp;[2]材料辅助表!K$48&amp;"]]"</f>
        <v>[[302107,18],[302104,30],[302101,30],[302002,15]]</v>
      </c>
      <c r="AF177" t="str">
        <f>"[["&amp;VLOOKUP($Q177,[2]材料辅助表!$H$27:$V$35,13,FALSE)&amp;","&amp;[2]材料辅助表!L$49&amp;"],["&amp;VLOOKUP($N177,[2]材料辅助表!$H$27:$V$35,13,FALSE)&amp;","&amp;[2]材料辅助表!I$49&amp;"],["&amp;VLOOKUP($O177,[2]材料辅助表!$H$27:$V$35,13,FALSE)&amp;","&amp;[2]材料辅助表!J$49&amp;"],["&amp;VLOOKUP($P177,[2]材料辅助表!$H$27:$V$35,12,FALSE)&amp;","&amp;[2]材料辅助表!K$49&amp;"]]"</f>
        <v>[[302207,21],[302204,35],[302201,35],[302102,18]]</v>
      </c>
      <c r="AG177" t="str">
        <f>"[["&amp;VLOOKUP($Q177,[2]材料辅助表!$H$27:$V$35,14,FALSE)&amp;","&amp;[2]材料辅助表!L$50&amp;"],["&amp;VLOOKUP($N177,[2]材料辅助表!$H$27:$V$35,14,FALSE)&amp;","&amp;[2]材料辅助表!I$50&amp;"],["&amp;VLOOKUP($O177,[2]材料辅助表!$H$27:$V$35,14,FALSE)&amp;","&amp;[2]材料辅助表!J$50&amp;"],["&amp;VLOOKUP($P177,[2]材料辅助表!$H$27:$V$35,13,FALSE)&amp;","&amp;[2]材料辅助表!K$50&amp;"]]"</f>
        <v>[[302307,24],[302304,40],[302301,40],[302202,25]]</v>
      </c>
      <c r="AH177" t="str">
        <f>"[["&amp;VLOOKUP($Q177,[2]材料辅助表!$H$27:$V$35,15,FALSE)&amp;","&amp;[2]材料辅助表!L$51&amp;"],["&amp;VLOOKUP($N177,[2]材料辅助表!$H$27:$V$35,15,FALSE)&amp;","&amp;[2]材料辅助表!I$51&amp;"],["&amp;VLOOKUP($O177,[2]材料辅助表!$H$27:$V$35,15,FALSE)&amp;","&amp;[2]材料辅助表!J$51&amp;"],["&amp;VLOOKUP($P177,[2]材料辅助表!$H$27:$V$35,14,FALSE)&amp;","&amp;[2]材料辅助表!K$51&amp;"]]"</f>
        <v>[[302407,27],[302404,45],[302401,45],[302302,30]]</v>
      </c>
      <c r="AI177" s="267" t="s">
        <v>15854</v>
      </c>
      <c r="AJ177" s="263" t="s">
        <v>11979</v>
      </c>
      <c r="AK177" s="263" t="s">
        <v>11979</v>
      </c>
      <c r="AL177" s="263" t="s">
        <v>11979</v>
      </c>
    </row>
    <row r="178" spans="1:38" ht="15" thickBot="1">
      <c r="A178">
        <v>6061</v>
      </c>
      <c r="C178" s="547" t="s">
        <v>16171</v>
      </c>
      <c r="D178" t="str">
        <f t="shared" si="5"/>
        <v>e_6061</v>
      </c>
      <c r="E178" t="s">
        <v>16172</v>
      </c>
      <c r="F178" t="str">
        <f t="shared" si="6"/>
        <v>NAME_6061</v>
      </c>
      <c r="G178" t="s">
        <v>11978</v>
      </c>
      <c r="H178">
        <v>3</v>
      </c>
      <c r="I178">
        <f>VLOOKUP(C178,'[2]怪兽属性表（不能直接调整）'!$A$2:$E$58,VLOOKUP([2]equipment!G178,[2]材料辅助表!$I$13:$K$16,3,FALSE),FALSE)</f>
        <v>22.5</v>
      </c>
      <c r="J178" t="str">
        <f>"["&amp;I178*[2]材料辅助表!$S$5&amp;","&amp;I178*[2]材料辅助表!$S$6&amp;","&amp;I178*[2]材料辅助表!$S$7&amp;","&amp;I178*[2]材料辅助表!$S$8&amp;","&amp;I178*[2]材料辅助表!$S$9&amp;","&amp;I178*[2]材料辅助表!$S$10&amp;","&amp;I178*[2]材料辅助表!$S$11&amp;","&amp;I178*[2]材料辅助表!$S$12&amp;","&amp;I178*[2]材料辅助表!$S$13&amp;","&amp;I178*[2]材料辅助表!$S$14&amp;","&amp;I178*[2]材料辅助表!$S$15&amp;","&amp;I178*[2]材料辅助表!$S$16&amp;","&amp;I178*[2]材料辅助表!$S$17&amp;","&amp;I178*[2]材料辅助表!$S$18&amp;","&amp;I178*[2]材料辅助表!$S$19&amp;"]"</f>
        <v>[6.75,7.875,9,10.125,11.25,12.375,13.5,14.625,15.75,16.875,18,19.125,20.25,21.375,22.5]</v>
      </c>
      <c r="K178">
        <v>7</v>
      </c>
      <c r="L178">
        <f>VLOOKUP(C178,'[2]怪兽属性表（不能直接调整）'!$A$2:$E$58,4,FALSE)</f>
        <v>1.8</v>
      </c>
      <c r="M178" t="str">
        <f>"["&amp;L178*[2]材料辅助表!$U$5&amp;","&amp;L178*[2]材料辅助表!$U$6&amp;","&amp;L178*[2]材料辅助表!$U$7&amp;","&amp;L178*[2]材料辅助表!$U$8&amp;","&amp;L178*[2]材料辅助表!$U$9&amp;","&amp;L178*[2]材料辅助表!$U$10&amp;","&amp;L178*[2]材料辅助表!$U$11&amp;","&amp;L178*[2]材料辅助表!$U$12&amp;","&amp;L178*[2]材料辅助表!$U$13&amp;","&amp;L178*[2]材料辅助表!$U$14&amp;","&amp;L178*[2]材料辅助表!$U$15&amp;","&amp;L178*[2]材料辅助表!$U$16&amp;","&amp;L178*[2]材料辅助表!$U$17&amp;","&amp;L178*[2]材料辅助表!$U$18&amp;","&amp;L178*[2]材料辅助表!$U$19&amp;"]"</f>
        <v>[0.27,0.315,0.36,0.405,0.45,0.495,0.54,0.585,0.63,0.675,0.72,0.765,0.81,0.855,0.9]</v>
      </c>
      <c r="N178" s="260">
        <v>1</v>
      </c>
      <c r="O178" s="261">
        <v>3</v>
      </c>
      <c r="P178" s="262">
        <v>4</v>
      </c>
      <c r="Q178" t="s">
        <v>15792</v>
      </c>
      <c r="R178" t="str">
        <f>"["&amp;VLOOKUP(AJ178,[2]特殊属性调整!$B$18:$D$25,3,FALSE)&amp;","&amp;VLOOKUP(AJ178,[2]特殊属性调整!$B$18:$D$25,2,FALSE)&amp;"]"</f>
        <v>[2,3]</v>
      </c>
      <c r="S178" t="str">
        <f>"["&amp;VLOOKUP(AK178,[2]特殊属性调整!$B$18:$D$25,3,FALSE)&amp;","&amp;VLOOKUP(AK178,[2]特殊属性调整!$B$18:$D$25,2,FALSE)*1.5&amp;"]"</f>
        <v>[2,4.5]</v>
      </c>
      <c r="T178" t="str">
        <f>"["&amp;VLOOKUP(AL178,[2]特殊属性调整!$B$18:$D$25,3,FALSE)&amp;","&amp;VLOOKUP(AL178,[2]特殊属性调整!$B$18:$D$25,2,FALSE)*2&amp;"]"</f>
        <v>[2,6]</v>
      </c>
      <c r="U178" t="str">
        <f>"[["&amp;VLOOKUP($N178,[2]材料辅助表!$H$27:$L$35,2,FALSE)&amp;","&amp;[2]材料辅助表!I$38&amp;"]]"</f>
        <v>[[301101,1]]</v>
      </c>
      <c r="V178" t="str">
        <f>"[["&amp;VLOOKUP($N178,[2]材料辅助表!$H$27:$L$35,3,FALSE)&amp;","&amp;[2]材料辅助表!I$39&amp;"]]"</f>
        <v>[[301201,3]]</v>
      </c>
      <c r="W178" t="str">
        <f>"[["&amp;VLOOKUP($Q178,[2]材料辅助表!$H$27:$L$35,4,FALSE)&amp;","&amp;[2]材料辅助表!L$40&amp;"],["&amp;VLOOKUP($N178,[2]材料辅助表!$H$27:$L$35,4,FALSE)&amp;","&amp;[2]材料辅助表!I$40&amp;"]]"</f>
        <v>[[301307,1],[301301,5]]</v>
      </c>
      <c r="X178" t="str">
        <f>"[["&amp;VLOOKUP($Q178,[2]材料辅助表!$H$27:$L$35,5,FALSE)&amp;","&amp;[2]材料辅助表!L$41&amp;"],["&amp;VLOOKUP($N178,[2]材料辅助表!$H$27:$L$35,5,FALSE)&amp;","&amp;[2]材料辅助表!I$41&amp;"]]"</f>
        <v>[[301407,2],[301401,8]]</v>
      </c>
      <c r="Y178" t="str">
        <f>"[["&amp;VLOOKUP($Q178,[2]材料辅助表!$H$27:$M$35,6,FALSE)&amp;","&amp;[2]材料辅助表!L$42&amp;"],["&amp;VLOOKUP($N178,[2]材料辅助表!$H$27:$M$35,6,FALSE)&amp;","&amp;[2]材料辅助表!I$42&amp;"],["&amp;VLOOKUP($O178,[2]材料辅助表!$H$27:$M$35,5,FALSE)&amp;","&amp;[2]材料辅助表!J$42&amp;"]]"</f>
        <v>[[301507,3],[301501,10],[301403,3]]</v>
      </c>
      <c r="Z178" t="str">
        <f>"[["&amp;VLOOKUP($Q178,[2]材料辅助表!$H$27:$N$35,7,FALSE)&amp;","&amp;[2]材料辅助表!L$43&amp;"],["&amp;VLOOKUP($N178,[2]材料辅助表!$H$27:$N$35,7,FALSE)&amp;","&amp;[2]材料辅助表!I$43&amp;"],["&amp;VLOOKUP($O178,[2]材料辅助表!$H$27:$N$35,6,FALSE)&amp;","&amp;[2]材料辅助表!J$43&amp;"]]"</f>
        <v>[[301607,5],[301601,15],[301503,5]]</v>
      </c>
      <c r="AA178" t="str">
        <f>"[["&amp;VLOOKUP($Q178,[2]材料辅助表!$H$27:$O$35,8,FALSE)&amp;","&amp;[2]材料辅助表!L$44&amp;"],["&amp;VLOOKUP($N178,[2]材料辅助表!$H$27:$O$35,8,FALSE)&amp;","&amp;[2]材料辅助表!I$44&amp;"],["&amp;VLOOKUP($O178,[2]材料辅助表!$H$27:$O$35,8,FALSE)&amp;","&amp;[2]材料辅助表!J$44&amp;"],["&amp;VLOOKUP($P178,[2]材料辅助表!$H$27:$P$35,7,FALSE)&amp;","&amp;[2]材料辅助表!K$44&amp;"]]"</f>
        <v>[[301707,8],[301701,10],[301703,10],[301604,5]]</v>
      </c>
      <c r="AB178" t="str">
        <f>"[["&amp;VLOOKUP($Q178,[2]材料辅助表!$H$27:$P$35,9,FALSE)&amp;","&amp;[2]材料辅助表!L$45&amp;"],["&amp;VLOOKUP($N178,[2]材料辅助表!$H$27:$P$35,9,FALSE)&amp;","&amp;[2]材料辅助表!I$45&amp;"],["&amp;VLOOKUP($O178,[2]材料辅助表!$H$27:$P$35,9,FALSE)&amp;","&amp;[2]材料辅助表!J$45&amp;"],["&amp;VLOOKUP($P178,[2]材料辅助表!$H$27:$P$35,8,FALSE)&amp;","&amp;[2]材料辅助表!K$45&amp;"]]"</f>
        <v>[[301807,10],[301801,15],[301803,15],[301704,8]]</v>
      </c>
      <c r="AC178" t="str">
        <f>"[["&amp;VLOOKUP($Q178,[2]材料辅助表!$H$27:$Q$35,10,FALSE)&amp;","&amp;[2]材料辅助表!L$46&amp;"],["&amp;VLOOKUP($N178,[2]材料辅助表!$H$27:$Q$35,10,FALSE)&amp;","&amp;[2]材料辅助表!I$46&amp;"],["&amp;VLOOKUP($O178,[2]材料辅助表!$H$27:$Q$35,10,FALSE)&amp;","&amp;[2]材料辅助表!J$46&amp;"],["&amp;VLOOKUP($P178,[2]材料辅助表!$H$27:$Q$35,9,FALSE)&amp;","&amp;[2]材料辅助表!K$46&amp;"]]"</f>
        <v>[[301907,12],[301901,18],[301903,18],[301804,10]]</v>
      </c>
      <c r="AD178" t="str">
        <f>"[["&amp;VLOOKUP($Q178,[2]材料辅助表!$H$27:$R$35,11,FALSE)&amp;","&amp;[2]材料辅助表!L$47&amp;"],["&amp;VLOOKUP($N178,[2]材料辅助表!$H$27:$R$35,11,FALSE)&amp;","&amp;[2]材料辅助表!I$47&amp;"],["&amp;VLOOKUP($O178,[2]材料辅助表!$H$27:$R$35,11,FALSE)&amp;","&amp;[2]材料辅助表!J$47&amp;"],["&amp;VLOOKUP($P178,[2]材料辅助表!$H$27:$R$35,10,FALSE)&amp;","&amp;[2]材料辅助表!K$47&amp;"]]"</f>
        <v>[[302007,15],[302001,25],[302003,25],[301904,12]]</v>
      </c>
      <c r="AE178" t="str">
        <f>"[["&amp;VLOOKUP($Q178,[2]材料辅助表!$H$27:$S$35,12,FALSE)&amp;","&amp;[2]材料辅助表!L$48&amp;"],["&amp;VLOOKUP($N178,[2]材料辅助表!$H$27:$S$35,12,FALSE)&amp;","&amp;[2]材料辅助表!I$48&amp;"],["&amp;VLOOKUP($O178,[2]材料辅助表!$H$27:$S$35,12,FALSE)&amp;","&amp;[2]材料辅助表!J$48&amp;"],["&amp;VLOOKUP($P178,[2]材料辅助表!$H$27:$S$35,11,FALSE)&amp;","&amp;[2]材料辅助表!K$48&amp;"]]"</f>
        <v>[[302107,18],[302101,30],[302103,30],[302004,15]]</v>
      </c>
      <c r="AF178" t="str">
        <f>"[["&amp;VLOOKUP($Q178,[2]材料辅助表!$H$27:$V$35,13,FALSE)&amp;","&amp;[2]材料辅助表!L$49&amp;"],["&amp;VLOOKUP($N178,[2]材料辅助表!$H$27:$V$35,13,FALSE)&amp;","&amp;[2]材料辅助表!I$49&amp;"],["&amp;VLOOKUP($O178,[2]材料辅助表!$H$27:$V$35,13,FALSE)&amp;","&amp;[2]材料辅助表!J$49&amp;"],["&amp;VLOOKUP($P178,[2]材料辅助表!$H$27:$V$35,12,FALSE)&amp;","&amp;[2]材料辅助表!K$49&amp;"]]"</f>
        <v>[[302207,21],[302201,35],[302203,35],[302104,18]]</v>
      </c>
      <c r="AG178" t="str">
        <f>"[["&amp;VLOOKUP($Q178,[2]材料辅助表!$H$27:$V$35,14,FALSE)&amp;","&amp;[2]材料辅助表!L$50&amp;"],["&amp;VLOOKUP($N178,[2]材料辅助表!$H$27:$V$35,14,FALSE)&amp;","&amp;[2]材料辅助表!I$50&amp;"],["&amp;VLOOKUP($O178,[2]材料辅助表!$H$27:$V$35,14,FALSE)&amp;","&amp;[2]材料辅助表!J$50&amp;"],["&amp;VLOOKUP($P178,[2]材料辅助表!$H$27:$V$35,13,FALSE)&amp;","&amp;[2]材料辅助表!K$50&amp;"]]"</f>
        <v>[[302307,24],[302301,40],[302303,40],[302204,25]]</v>
      </c>
      <c r="AH178" t="str">
        <f>"[["&amp;VLOOKUP($Q178,[2]材料辅助表!$H$27:$V$35,15,FALSE)&amp;","&amp;[2]材料辅助表!L$51&amp;"],["&amp;VLOOKUP($N178,[2]材料辅助表!$H$27:$V$35,15,FALSE)&amp;","&amp;[2]材料辅助表!I$51&amp;"],["&amp;VLOOKUP($O178,[2]材料辅助表!$H$27:$V$35,15,FALSE)&amp;","&amp;[2]材料辅助表!J$51&amp;"],["&amp;VLOOKUP($P178,[2]材料辅助表!$H$27:$V$35,14,FALSE)&amp;","&amp;[2]材料辅助表!K$51&amp;"]]"</f>
        <v>[[302407,27],[302401,45],[302403,45],[302304,30]]</v>
      </c>
      <c r="AI178" s="261" t="s">
        <v>15793</v>
      </c>
      <c r="AJ178" s="263" t="s">
        <v>11978</v>
      </c>
      <c r="AK178" s="263" t="s">
        <v>11978</v>
      </c>
      <c r="AL178" s="263" t="s">
        <v>11978</v>
      </c>
    </row>
    <row r="179" spans="1:38" ht="15" thickBot="1">
      <c r="A179">
        <v>6062</v>
      </c>
      <c r="C179" s="547" t="s">
        <v>16171</v>
      </c>
      <c r="D179" t="str">
        <f t="shared" si="5"/>
        <v>e_6062</v>
      </c>
      <c r="E179" t="s">
        <v>16173</v>
      </c>
      <c r="F179" t="str">
        <f t="shared" si="6"/>
        <v>NAME_6062</v>
      </c>
      <c r="G179" t="s">
        <v>11979</v>
      </c>
      <c r="H179">
        <v>6</v>
      </c>
      <c r="I179">
        <f>VLOOKUP(C179,'[2]怪兽属性表（不能直接调整）'!$A$2:$E$58,VLOOKUP([2]equipment!G179,[2]材料辅助表!$I$13:$K$16,3,FALSE),FALSE)</f>
        <v>178.3</v>
      </c>
      <c r="J179" t="str">
        <f>"["&amp;I179*[2]材料辅助表!$S$5&amp;","&amp;I179*[2]材料辅助表!$S$6&amp;","&amp;I179*[2]材料辅助表!$S$7&amp;","&amp;I179*[2]材料辅助表!$S$8&amp;","&amp;I179*[2]材料辅助表!$S$9&amp;","&amp;I179*[2]材料辅助表!$S$10&amp;","&amp;I179*[2]材料辅助表!$S$11&amp;","&amp;I179*[2]材料辅助表!$S$12&amp;","&amp;I179*[2]材料辅助表!$S$13&amp;","&amp;I179*[2]材料辅助表!$S$14&amp;","&amp;I179*[2]材料辅助表!$S$15&amp;","&amp;I179*[2]材料辅助表!$S$16&amp;","&amp;I179*[2]材料辅助表!$S$17&amp;","&amp;I179*[2]材料辅助表!$S$18&amp;","&amp;I179*[2]材料辅助表!$S$19&amp;"]"</f>
        <v>[53.49,62.405,71.32,80.235,89.15,98.065,106.98,115.895,124.81,133.725,142.64,151.555,160.47,169.385,178.3]</v>
      </c>
      <c r="K179">
        <v>7</v>
      </c>
      <c r="L179">
        <f>VLOOKUP(C179,'[2]怪兽属性表（不能直接调整）'!$A$2:$E$58,4,FALSE)</f>
        <v>1.8</v>
      </c>
      <c r="M179" t="str">
        <f>"["&amp;L179*[2]材料辅助表!$U$5&amp;","&amp;L179*[2]材料辅助表!$U$6&amp;","&amp;L179*[2]材料辅助表!$U$7&amp;","&amp;L179*[2]材料辅助表!$U$8&amp;","&amp;L179*[2]材料辅助表!$U$9&amp;","&amp;L179*[2]材料辅助表!$U$10&amp;","&amp;L179*[2]材料辅助表!$U$11&amp;","&amp;L179*[2]材料辅助表!$U$12&amp;","&amp;L179*[2]材料辅助表!$U$13&amp;","&amp;L179*[2]材料辅助表!$U$14&amp;","&amp;L179*[2]材料辅助表!$U$15&amp;","&amp;L179*[2]材料辅助表!$U$16&amp;","&amp;L179*[2]材料辅助表!$U$17&amp;","&amp;L179*[2]材料辅助表!$U$18&amp;","&amp;L179*[2]材料辅助表!$U$19&amp;"]"</f>
        <v>[0.27,0.315,0.36,0.405,0.45,0.495,0.54,0.585,0.63,0.675,0.72,0.765,0.81,0.855,0.9]</v>
      </c>
      <c r="N179" s="264">
        <v>2</v>
      </c>
      <c r="O179" s="202">
        <v>4</v>
      </c>
      <c r="P179" s="265">
        <v>3</v>
      </c>
      <c r="Q179" t="s">
        <v>15792</v>
      </c>
      <c r="R179" t="str">
        <f>"["&amp;VLOOKUP(AJ179,[2]特殊属性调整!$B$18:$D$25,3,FALSE)&amp;","&amp;VLOOKUP(AJ179,[2]特殊属性调整!$B$18:$D$25,2,FALSE)&amp;"]"</f>
        <v>[5,3]</v>
      </c>
      <c r="S179" t="str">
        <f>"["&amp;VLOOKUP(AK179,[2]特殊属性调整!$B$18:$D$25,3,FALSE)&amp;","&amp;VLOOKUP(AK179,[2]特殊属性调整!$B$18:$D$25,2,FALSE)*1.5&amp;"]"</f>
        <v>[5,4.5]</v>
      </c>
      <c r="T179" t="str">
        <f>"["&amp;VLOOKUP(AL179,[2]特殊属性调整!$B$18:$D$25,3,FALSE)&amp;","&amp;VLOOKUP(AL179,[2]特殊属性调整!$B$18:$D$25,2,FALSE)*2&amp;"]"</f>
        <v>[5,6]</v>
      </c>
      <c r="U179" t="str">
        <f>"[["&amp;VLOOKUP($N179,[2]材料辅助表!$H$27:$L$35,2,FALSE)&amp;","&amp;[2]材料辅助表!I$38&amp;"]]"</f>
        <v>[[301102,1]]</v>
      </c>
      <c r="V179" t="str">
        <f>"[["&amp;VLOOKUP($N179,[2]材料辅助表!$H$27:$L$35,3,FALSE)&amp;","&amp;[2]材料辅助表!I$39&amp;"]]"</f>
        <v>[[301202,3]]</v>
      </c>
      <c r="W179" t="str">
        <f>"[["&amp;VLOOKUP($Q179,[2]材料辅助表!$H$27:$L$35,4,FALSE)&amp;","&amp;[2]材料辅助表!L$40&amp;"],["&amp;VLOOKUP($N179,[2]材料辅助表!$H$27:$L$35,4,FALSE)&amp;","&amp;[2]材料辅助表!I$40&amp;"]]"</f>
        <v>[[301307,1],[301302,5]]</v>
      </c>
      <c r="X179" t="str">
        <f>"[["&amp;VLOOKUP($Q179,[2]材料辅助表!$H$27:$L$35,5,FALSE)&amp;","&amp;[2]材料辅助表!L$41&amp;"],["&amp;VLOOKUP($N179,[2]材料辅助表!$H$27:$L$35,5,FALSE)&amp;","&amp;[2]材料辅助表!I$41&amp;"]]"</f>
        <v>[[301407,2],[301402,8]]</v>
      </c>
      <c r="Y179" t="str">
        <f>"[["&amp;VLOOKUP($Q179,[2]材料辅助表!$H$27:$M$35,6,FALSE)&amp;","&amp;[2]材料辅助表!L$42&amp;"],["&amp;VLOOKUP($N179,[2]材料辅助表!$H$27:$M$35,6,FALSE)&amp;","&amp;[2]材料辅助表!I$42&amp;"],["&amp;VLOOKUP($O179,[2]材料辅助表!$H$27:$M$35,5,FALSE)&amp;","&amp;[2]材料辅助表!J$42&amp;"]]"</f>
        <v>[[301507,3],[301502,10],[301404,3]]</v>
      </c>
      <c r="Z179" t="str">
        <f>"[["&amp;VLOOKUP($Q179,[2]材料辅助表!$H$27:$N$35,7,FALSE)&amp;","&amp;[2]材料辅助表!L$43&amp;"],["&amp;VLOOKUP($N179,[2]材料辅助表!$H$27:$N$35,7,FALSE)&amp;","&amp;[2]材料辅助表!I$43&amp;"],["&amp;VLOOKUP($O179,[2]材料辅助表!$H$27:$N$35,6,FALSE)&amp;","&amp;[2]材料辅助表!J$43&amp;"]]"</f>
        <v>[[301607,5],[301602,15],[301504,5]]</v>
      </c>
      <c r="AA179" t="str">
        <f>"[["&amp;VLOOKUP($Q179,[2]材料辅助表!$H$27:$O$35,8,FALSE)&amp;","&amp;[2]材料辅助表!L$44&amp;"],["&amp;VLOOKUP($N179,[2]材料辅助表!$H$27:$O$35,8,FALSE)&amp;","&amp;[2]材料辅助表!I$44&amp;"],["&amp;VLOOKUP($O179,[2]材料辅助表!$H$27:$O$35,8,FALSE)&amp;","&amp;[2]材料辅助表!J$44&amp;"],["&amp;VLOOKUP($P179,[2]材料辅助表!$H$27:$P$35,7,FALSE)&amp;","&amp;[2]材料辅助表!K$44&amp;"]]"</f>
        <v>[[301707,8],[301702,10],[301704,10],[301603,5]]</v>
      </c>
      <c r="AB179" t="str">
        <f>"[["&amp;VLOOKUP($Q179,[2]材料辅助表!$H$27:$P$35,9,FALSE)&amp;","&amp;[2]材料辅助表!L$45&amp;"],["&amp;VLOOKUP($N179,[2]材料辅助表!$H$27:$P$35,9,FALSE)&amp;","&amp;[2]材料辅助表!I$45&amp;"],["&amp;VLOOKUP($O179,[2]材料辅助表!$H$27:$P$35,9,FALSE)&amp;","&amp;[2]材料辅助表!J$45&amp;"],["&amp;VLOOKUP($P179,[2]材料辅助表!$H$27:$P$35,8,FALSE)&amp;","&amp;[2]材料辅助表!K$45&amp;"]]"</f>
        <v>[[301807,10],[301802,15],[301804,15],[301703,8]]</v>
      </c>
      <c r="AC179" t="str">
        <f>"[["&amp;VLOOKUP($Q179,[2]材料辅助表!$H$27:$Q$35,10,FALSE)&amp;","&amp;[2]材料辅助表!L$46&amp;"],["&amp;VLOOKUP($N179,[2]材料辅助表!$H$27:$Q$35,10,FALSE)&amp;","&amp;[2]材料辅助表!I$46&amp;"],["&amp;VLOOKUP($O179,[2]材料辅助表!$H$27:$Q$35,10,FALSE)&amp;","&amp;[2]材料辅助表!J$46&amp;"],["&amp;VLOOKUP($P179,[2]材料辅助表!$H$27:$Q$35,9,FALSE)&amp;","&amp;[2]材料辅助表!K$46&amp;"]]"</f>
        <v>[[301907,12],[301902,18],[301904,18],[301803,10]]</v>
      </c>
      <c r="AD179" t="str">
        <f>"[["&amp;VLOOKUP($Q179,[2]材料辅助表!$H$27:$R$35,11,FALSE)&amp;","&amp;[2]材料辅助表!L$47&amp;"],["&amp;VLOOKUP($N179,[2]材料辅助表!$H$27:$R$35,11,FALSE)&amp;","&amp;[2]材料辅助表!I$47&amp;"],["&amp;VLOOKUP($O179,[2]材料辅助表!$H$27:$R$35,11,FALSE)&amp;","&amp;[2]材料辅助表!J$47&amp;"],["&amp;VLOOKUP($P179,[2]材料辅助表!$H$27:$R$35,10,FALSE)&amp;","&amp;[2]材料辅助表!K$47&amp;"]]"</f>
        <v>[[302007,15],[302002,25],[302004,25],[301903,12]]</v>
      </c>
      <c r="AE179" t="str">
        <f>"[["&amp;VLOOKUP($Q179,[2]材料辅助表!$H$27:$S$35,12,FALSE)&amp;","&amp;[2]材料辅助表!L$48&amp;"],["&amp;VLOOKUP($N179,[2]材料辅助表!$H$27:$S$35,12,FALSE)&amp;","&amp;[2]材料辅助表!I$48&amp;"],["&amp;VLOOKUP($O179,[2]材料辅助表!$H$27:$S$35,12,FALSE)&amp;","&amp;[2]材料辅助表!J$48&amp;"],["&amp;VLOOKUP($P179,[2]材料辅助表!$H$27:$S$35,11,FALSE)&amp;","&amp;[2]材料辅助表!K$48&amp;"]]"</f>
        <v>[[302107,18],[302102,30],[302104,30],[302003,15]]</v>
      </c>
      <c r="AF179" t="str">
        <f>"[["&amp;VLOOKUP($Q179,[2]材料辅助表!$H$27:$V$35,13,FALSE)&amp;","&amp;[2]材料辅助表!L$49&amp;"],["&amp;VLOOKUP($N179,[2]材料辅助表!$H$27:$V$35,13,FALSE)&amp;","&amp;[2]材料辅助表!I$49&amp;"],["&amp;VLOOKUP($O179,[2]材料辅助表!$H$27:$V$35,13,FALSE)&amp;","&amp;[2]材料辅助表!J$49&amp;"],["&amp;VLOOKUP($P179,[2]材料辅助表!$H$27:$V$35,12,FALSE)&amp;","&amp;[2]材料辅助表!K$49&amp;"]]"</f>
        <v>[[302207,21],[302202,35],[302204,35],[302103,18]]</v>
      </c>
      <c r="AG179" t="str">
        <f>"[["&amp;VLOOKUP($Q179,[2]材料辅助表!$H$27:$V$35,14,FALSE)&amp;","&amp;[2]材料辅助表!L$50&amp;"],["&amp;VLOOKUP($N179,[2]材料辅助表!$H$27:$V$35,14,FALSE)&amp;","&amp;[2]材料辅助表!I$50&amp;"],["&amp;VLOOKUP($O179,[2]材料辅助表!$H$27:$V$35,14,FALSE)&amp;","&amp;[2]材料辅助表!J$50&amp;"],["&amp;VLOOKUP($P179,[2]材料辅助表!$H$27:$V$35,13,FALSE)&amp;","&amp;[2]材料辅助表!K$50&amp;"]]"</f>
        <v>[[302307,24],[302302,40],[302304,40],[302203,25]]</v>
      </c>
      <c r="AH179" t="str">
        <f>"[["&amp;VLOOKUP($Q179,[2]材料辅助表!$H$27:$V$35,15,FALSE)&amp;","&amp;[2]材料辅助表!L$51&amp;"],["&amp;VLOOKUP($N179,[2]材料辅助表!$H$27:$V$35,15,FALSE)&amp;","&amp;[2]材料辅助表!I$51&amp;"],["&amp;VLOOKUP($O179,[2]材料辅助表!$H$27:$V$35,15,FALSE)&amp;","&amp;[2]材料辅助表!J$51&amp;"],["&amp;VLOOKUP($P179,[2]材料辅助表!$H$27:$V$35,14,FALSE)&amp;","&amp;[2]材料辅助表!K$51&amp;"]]"</f>
        <v>[[302407,27],[302402,45],[302404,45],[302303,30]]</v>
      </c>
      <c r="AI179" s="202" t="s">
        <v>15796</v>
      </c>
      <c r="AJ179" s="263" t="s">
        <v>11979</v>
      </c>
      <c r="AK179" s="263" t="s">
        <v>11979</v>
      </c>
      <c r="AL179" s="263" t="s">
        <v>11979</v>
      </c>
    </row>
    <row r="180" spans="1:38" ht="15" thickBot="1">
      <c r="A180">
        <v>6063</v>
      </c>
      <c r="C180" s="547" t="s">
        <v>16171</v>
      </c>
      <c r="D180" t="str">
        <f t="shared" si="5"/>
        <v>e_6063</v>
      </c>
      <c r="E180" t="s">
        <v>16174</v>
      </c>
      <c r="F180" t="str">
        <f t="shared" si="6"/>
        <v>NAME_6063</v>
      </c>
      <c r="G180" t="s">
        <v>11978</v>
      </c>
      <c r="H180">
        <v>3</v>
      </c>
      <c r="I180">
        <f>VLOOKUP(C180,'[2]怪兽属性表（不能直接调整）'!$A$2:$E$58,VLOOKUP([2]equipment!G180,[2]材料辅助表!$I$13:$K$16,3,FALSE),FALSE)</f>
        <v>22.5</v>
      </c>
      <c r="J180" t="str">
        <f>"["&amp;I180*[2]材料辅助表!$S$5&amp;","&amp;I180*[2]材料辅助表!$S$6&amp;","&amp;I180*[2]材料辅助表!$S$7&amp;","&amp;I180*[2]材料辅助表!$S$8&amp;","&amp;I180*[2]材料辅助表!$S$9&amp;","&amp;I180*[2]材料辅助表!$S$10&amp;","&amp;I180*[2]材料辅助表!$S$11&amp;","&amp;I180*[2]材料辅助表!$S$12&amp;","&amp;I180*[2]材料辅助表!$S$13&amp;","&amp;I180*[2]材料辅助表!$S$14&amp;","&amp;I180*[2]材料辅助表!$S$15&amp;","&amp;I180*[2]材料辅助表!$S$16&amp;","&amp;I180*[2]材料辅助表!$S$17&amp;","&amp;I180*[2]材料辅助表!$S$18&amp;","&amp;I180*[2]材料辅助表!$S$19&amp;"]"</f>
        <v>[6.75,7.875,9,10.125,11.25,12.375,13.5,14.625,15.75,16.875,18,19.125,20.25,21.375,22.5]</v>
      </c>
      <c r="K180">
        <v>7</v>
      </c>
      <c r="L180">
        <f>VLOOKUP(C180,'[2]怪兽属性表（不能直接调整）'!$A$2:$E$58,4,FALSE)</f>
        <v>1.8</v>
      </c>
      <c r="M180" t="str">
        <f>"["&amp;L180*[2]材料辅助表!$U$5&amp;","&amp;L180*[2]材料辅助表!$U$6&amp;","&amp;L180*[2]材料辅助表!$U$7&amp;","&amp;L180*[2]材料辅助表!$U$8&amp;","&amp;L180*[2]材料辅助表!$U$9&amp;","&amp;L180*[2]材料辅助表!$U$10&amp;","&amp;L180*[2]材料辅助表!$U$11&amp;","&amp;L180*[2]材料辅助表!$U$12&amp;","&amp;L180*[2]材料辅助表!$U$13&amp;","&amp;L180*[2]材料辅助表!$U$14&amp;","&amp;L180*[2]材料辅助表!$U$15&amp;","&amp;L180*[2]材料辅助表!$U$16&amp;","&amp;L180*[2]材料辅助表!$U$17&amp;","&amp;L180*[2]材料辅助表!$U$18&amp;","&amp;L180*[2]材料辅助表!$U$19&amp;"]"</f>
        <v>[0.27,0.315,0.36,0.405,0.45,0.495,0.54,0.585,0.63,0.675,0.72,0.765,0.81,0.855,0.9]</v>
      </c>
      <c r="N180" s="264">
        <v>3</v>
      </c>
      <c r="O180" s="202">
        <v>1</v>
      </c>
      <c r="P180" s="265">
        <v>2</v>
      </c>
      <c r="Q180" t="s">
        <v>15792</v>
      </c>
      <c r="R180" t="str">
        <f>"["&amp;VLOOKUP(AJ180,[2]特殊属性调整!$B$18:$D$25,3,FALSE)&amp;","&amp;VLOOKUP(AJ180,[2]特殊属性调整!$B$18:$D$25,2,FALSE)&amp;"]"</f>
        <v>[2,3]</v>
      </c>
      <c r="S180" t="str">
        <f>"["&amp;VLOOKUP(AK180,[2]特殊属性调整!$B$18:$D$25,3,FALSE)&amp;","&amp;VLOOKUP(AK180,[2]特殊属性调整!$B$18:$D$25,2,FALSE)*1.5&amp;"]"</f>
        <v>[2,4.5]</v>
      </c>
      <c r="T180" t="str">
        <f>"["&amp;VLOOKUP(AL180,[2]特殊属性调整!$B$18:$D$25,3,FALSE)&amp;","&amp;VLOOKUP(AL180,[2]特殊属性调整!$B$18:$D$25,2,FALSE)*2&amp;"]"</f>
        <v>[2,6]</v>
      </c>
      <c r="U180" t="str">
        <f>"[["&amp;VLOOKUP($N180,[2]材料辅助表!$H$27:$L$35,2,FALSE)&amp;","&amp;[2]材料辅助表!I$38&amp;"]]"</f>
        <v>[[301103,1]]</v>
      </c>
      <c r="V180" t="str">
        <f>"[["&amp;VLOOKUP($N180,[2]材料辅助表!$H$27:$L$35,3,FALSE)&amp;","&amp;[2]材料辅助表!I$39&amp;"]]"</f>
        <v>[[301203,3]]</v>
      </c>
      <c r="W180" t="str">
        <f>"[["&amp;VLOOKUP($Q180,[2]材料辅助表!$H$27:$L$35,4,FALSE)&amp;","&amp;[2]材料辅助表!L$40&amp;"],["&amp;VLOOKUP($N180,[2]材料辅助表!$H$27:$L$35,4,FALSE)&amp;","&amp;[2]材料辅助表!I$40&amp;"]]"</f>
        <v>[[301307,1],[301303,5]]</v>
      </c>
      <c r="X180" t="str">
        <f>"[["&amp;VLOOKUP($Q180,[2]材料辅助表!$H$27:$L$35,5,FALSE)&amp;","&amp;[2]材料辅助表!L$41&amp;"],["&amp;VLOOKUP($N180,[2]材料辅助表!$H$27:$L$35,5,FALSE)&amp;","&amp;[2]材料辅助表!I$41&amp;"]]"</f>
        <v>[[301407,2],[301403,8]]</v>
      </c>
      <c r="Y180" t="str">
        <f>"[["&amp;VLOOKUP($Q180,[2]材料辅助表!$H$27:$M$35,6,FALSE)&amp;","&amp;[2]材料辅助表!L$42&amp;"],["&amp;VLOOKUP($N180,[2]材料辅助表!$H$27:$M$35,6,FALSE)&amp;","&amp;[2]材料辅助表!I$42&amp;"],["&amp;VLOOKUP($O180,[2]材料辅助表!$H$27:$M$35,5,FALSE)&amp;","&amp;[2]材料辅助表!J$42&amp;"]]"</f>
        <v>[[301507,3],[301503,10],[301401,3]]</v>
      </c>
      <c r="Z180" t="str">
        <f>"[["&amp;VLOOKUP($Q180,[2]材料辅助表!$H$27:$N$35,7,FALSE)&amp;","&amp;[2]材料辅助表!L$43&amp;"],["&amp;VLOOKUP($N180,[2]材料辅助表!$H$27:$N$35,7,FALSE)&amp;","&amp;[2]材料辅助表!I$43&amp;"],["&amp;VLOOKUP($O180,[2]材料辅助表!$H$27:$N$35,6,FALSE)&amp;","&amp;[2]材料辅助表!J$43&amp;"]]"</f>
        <v>[[301607,5],[301603,15],[301501,5]]</v>
      </c>
      <c r="AA180" t="str">
        <f>"[["&amp;VLOOKUP($Q180,[2]材料辅助表!$H$27:$O$35,8,FALSE)&amp;","&amp;[2]材料辅助表!L$44&amp;"],["&amp;VLOOKUP($N180,[2]材料辅助表!$H$27:$O$35,8,FALSE)&amp;","&amp;[2]材料辅助表!I$44&amp;"],["&amp;VLOOKUP($O180,[2]材料辅助表!$H$27:$O$35,8,FALSE)&amp;","&amp;[2]材料辅助表!J$44&amp;"],["&amp;VLOOKUP($P180,[2]材料辅助表!$H$27:$P$35,7,FALSE)&amp;","&amp;[2]材料辅助表!K$44&amp;"]]"</f>
        <v>[[301707,8],[301703,10],[301701,10],[301602,5]]</v>
      </c>
      <c r="AB180" t="str">
        <f>"[["&amp;VLOOKUP($Q180,[2]材料辅助表!$H$27:$P$35,9,FALSE)&amp;","&amp;[2]材料辅助表!L$45&amp;"],["&amp;VLOOKUP($N180,[2]材料辅助表!$H$27:$P$35,9,FALSE)&amp;","&amp;[2]材料辅助表!I$45&amp;"],["&amp;VLOOKUP($O180,[2]材料辅助表!$H$27:$P$35,9,FALSE)&amp;","&amp;[2]材料辅助表!J$45&amp;"],["&amp;VLOOKUP($P180,[2]材料辅助表!$H$27:$P$35,8,FALSE)&amp;","&amp;[2]材料辅助表!K$45&amp;"]]"</f>
        <v>[[301807,10],[301803,15],[301801,15],[301702,8]]</v>
      </c>
      <c r="AC180" t="str">
        <f>"[["&amp;VLOOKUP($Q180,[2]材料辅助表!$H$27:$Q$35,10,FALSE)&amp;","&amp;[2]材料辅助表!L$46&amp;"],["&amp;VLOOKUP($N180,[2]材料辅助表!$H$27:$Q$35,10,FALSE)&amp;","&amp;[2]材料辅助表!I$46&amp;"],["&amp;VLOOKUP($O180,[2]材料辅助表!$H$27:$Q$35,10,FALSE)&amp;","&amp;[2]材料辅助表!J$46&amp;"],["&amp;VLOOKUP($P180,[2]材料辅助表!$H$27:$Q$35,9,FALSE)&amp;","&amp;[2]材料辅助表!K$46&amp;"]]"</f>
        <v>[[301907,12],[301903,18],[301901,18],[301802,10]]</v>
      </c>
      <c r="AD180" t="str">
        <f>"[["&amp;VLOOKUP($Q180,[2]材料辅助表!$H$27:$R$35,11,FALSE)&amp;","&amp;[2]材料辅助表!L$47&amp;"],["&amp;VLOOKUP($N180,[2]材料辅助表!$H$27:$R$35,11,FALSE)&amp;","&amp;[2]材料辅助表!I$47&amp;"],["&amp;VLOOKUP($O180,[2]材料辅助表!$H$27:$R$35,11,FALSE)&amp;","&amp;[2]材料辅助表!J$47&amp;"],["&amp;VLOOKUP($P180,[2]材料辅助表!$H$27:$R$35,10,FALSE)&amp;","&amp;[2]材料辅助表!K$47&amp;"]]"</f>
        <v>[[302007,15],[302003,25],[302001,25],[301902,12]]</v>
      </c>
      <c r="AE180" t="str">
        <f>"[["&amp;VLOOKUP($Q180,[2]材料辅助表!$H$27:$S$35,12,FALSE)&amp;","&amp;[2]材料辅助表!L$48&amp;"],["&amp;VLOOKUP($N180,[2]材料辅助表!$H$27:$S$35,12,FALSE)&amp;","&amp;[2]材料辅助表!I$48&amp;"],["&amp;VLOOKUP($O180,[2]材料辅助表!$H$27:$S$35,12,FALSE)&amp;","&amp;[2]材料辅助表!J$48&amp;"],["&amp;VLOOKUP($P180,[2]材料辅助表!$H$27:$S$35,11,FALSE)&amp;","&amp;[2]材料辅助表!K$48&amp;"]]"</f>
        <v>[[302107,18],[302103,30],[302101,30],[302002,15]]</v>
      </c>
      <c r="AF180" t="str">
        <f>"[["&amp;VLOOKUP($Q180,[2]材料辅助表!$H$27:$V$35,13,FALSE)&amp;","&amp;[2]材料辅助表!L$49&amp;"],["&amp;VLOOKUP($N180,[2]材料辅助表!$H$27:$V$35,13,FALSE)&amp;","&amp;[2]材料辅助表!I$49&amp;"],["&amp;VLOOKUP($O180,[2]材料辅助表!$H$27:$V$35,13,FALSE)&amp;","&amp;[2]材料辅助表!J$49&amp;"],["&amp;VLOOKUP($P180,[2]材料辅助表!$H$27:$V$35,12,FALSE)&amp;","&amp;[2]材料辅助表!K$49&amp;"]]"</f>
        <v>[[302207,21],[302203,35],[302201,35],[302102,18]]</v>
      </c>
      <c r="AG180" t="str">
        <f>"[["&amp;VLOOKUP($Q180,[2]材料辅助表!$H$27:$V$35,14,FALSE)&amp;","&amp;[2]材料辅助表!L$50&amp;"],["&amp;VLOOKUP($N180,[2]材料辅助表!$H$27:$V$35,14,FALSE)&amp;","&amp;[2]材料辅助表!I$50&amp;"],["&amp;VLOOKUP($O180,[2]材料辅助表!$H$27:$V$35,14,FALSE)&amp;","&amp;[2]材料辅助表!J$50&amp;"],["&amp;VLOOKUP($P180,[2]材料辅助表!$H$27:$V$35,13,FALSE)&amp;","&amp;[2]材料辅助表!K$50&amp;"]]"</f>
        <v>[[302307,24],[302303,40],[302301,40],[302202,25]]</v>
      </c>
      <c r="AH180" t="str">
        <f>"[["&amp;VLOOKUP($Q180,[2]材料辅助表!$H$27:$V$35,15,FALSE)&amp;","&amp;[2]材料辅助表!L$51&amp;"],["&amp;VLOOKUP($N180,[2]材料辅助表!$H$27:$V$35,15,FALSE)&amp;","&amp;[2]材料辅助表!I$51&amp;"],["&amp;VLOOKUP($O180,[2]材料辅助表!$H$27:$V$35,15,FALSE)&amp;","&amp;[2]材料辅助表!J$51&amp;"],["&amp;VLOOKUP($P180,[2]材料辅助表!$H$27:$V$35,14,FALSE)&amp;","&amp;[2]材料辅助表!K$51&amp;"]]"</f>
        <v>[[302407,27],[302403,45],[302401,45],[302302,30]]</v>
      </c>
      <c r="AI180" s="202" t="s">
        <v>15799</v>
      </c>
      <c r="AJ180" s="263" t="s">
        <v>11978</v>
      </c>
      <c r="AK180" s="263" t="s">
        <v>11978</v>
      </c>
      <c r="AL180" s="263" t="s">
        <v>11978</v>
      </c>
    </row>
    <row r="181" spans="1:38" ht="15" thickBot="1">
      <c r="A181">
        <v>6064</v>
      </c>
      <c r="C181" s="547" t="s">
        <v>16171</v>
      </c>
      <c r="D181" t="str">
        <f t="shared" si="5"/>
        <v>e_6064</v>
      </c>
      <c r="E181" t="s">
        <v>16175</v>
      </c>
      <c r="F181" t="str">
        <f t="shared" si="6"/>
        <v>NAME_6064</v>
      </c>
      <c r="G181" t="s">
        <v>11979</v>
      </c>
      <c r="H181">
        <v>6</v>
      </c>
      <c r="I181">
        <f>VLOOKUP(C181,'[2]怪兽属性表（不能直接调整）'!$A$2:$E$58,VLOOKUP([2]equipment!G181,[2]材料辅助表!$I$13:$K$16,3,FALSE),FALSE)</f>
        <v>178.3</v>
      </c>
      <c r="J181" t="str">
        <f>"["&amp;I181*[2]材料辅助表!$S$5&amp;","&amp;I181*[2]材料辅助表!$S$6&amp;","&amp;I181*[2]材料辅助表!$S$7&amp;","&amp;I181*[2]材料辅助表!$S$8&amp;","&amp;I181*[2]材料辅助表!$S$9&amp;","&amp;I181*[2]材料辅助表!$S$10&amp;","&amp;I181*[2]材料辅助表!$S$11&amp;","&amp;I181*[2]材料辅助表!$S$12&amp;","&amp;I181*[2]材料辅助表!$S$13&amp;","&amp;I181*[2]材料辅助表!$S$14&amp;","&amp;I181*[2]材料辅助表!$S$15&amp;","&amp;I181*[2]材料辅助表!$S$16&amp;","&amp;I181*[2]材料辅助表!$S$17&amp;","&amp;I181*[2]材料辅助表!$S$18&amp;","&amp;I181*[2]材料辅助表!$S$19&amp;"]"</f>
        <v>[53.49,62.405,71.32,80.235,89.15,98.065,106.98,115.895,124.81,133.725,142.64,151.555,160.47,169.385,178.3]</v>
      </c>
      <c r="K181">
        <v>7</v>
      </c>
      <c r="L181">
        <f>VLOOKUP(C181,'[2]怪兽属性表（不能直接调整）'!$A$2:$E$58,4,FALSE)</f>
        <v>1.8</v>
      </c>
      <c r="M181" t="str">
        <f>"["&amp;L181*[2]材料辅助表!$U$5&amp;","&amp;L181*[2]材料辅助表!$U$6&amp;","&amp;L181*[2]材料辅助表!$U$7&amp;","&amp;L181*[2]材料辅助表!$U$8&amp;","&amp;L181*[2]材料辅助表!$U$9&amp;","&amp;L181*[2]材料辅助表!$U$10&amp;","&amp;L181*[2]材料辅助表!$U$11&amp;","&amp;L181*[2]材料辅助表!$U$12&amp;","&amp;L181*[2]材料辅助表!$U$13&amp;","&amp;L181*[2]材料辅助表!$U$14&amp;","&amp;L181*[2]材料辅助表!$U$15&amp;","&amp;L181*[2]材料辅助表!$U$16&amp;","&amp;L181*[2]材料辅助表!$U$17&amp;","&amp;L181*[2]材料辅助表!$U$18&amp;","&amp;L181*[2]材料辅助表!$U$19&amp;"]"</f>
        <v>[0.27,0.315,0.36,0.405,0.45,0.495,0.54,0.585,0.63,0.675,0.72,0.765,0.81,0.855,0.9]</v>
      </c>
      <c r="N181" s="266">
        <v>6</v>
      </c>
      <c r="O181" s="267">
        <v>2</v>
      </c>
      <c r="P181" s="268">
        <v>1</v>
      </c>
      <c r="Q181" t="s">
        <v>15792</v>
      </c>
      <c r="R181" t="str">
        <f>"["&amp;VLOOKUP(AJ181,[2]特殊属性调整!$B$18:$D$25,3,FALSE)&amp;","&amp;VLOOKUP(AJ181,[2]特殊属性调整!$B$18:$D$25,2,FALSE)&amp;"]"</f>
        <v>[5,3]</v>
      </c>
      <c r="S181" t="str">
        <f>"["&amp;VLOOKUP(AK181,[2]特殊属性调整!$B$18:$D$25,3,FALSE)&amp;","&amp;VLOOKUP(AK181,[2]特殊属性调整!$B$18:$D$25,2,FALSE)*1.5&amp;"]"</f>
        <v>[5,4.5]</v>
      </c>
      <c r="T181" t="str">
        <f>"["&amp;VLOOKUP(AL181,[2]特殊属性调整!$B$18:$D$25,3,FALSE)&amp;","&amp;VLOOKUP(AL181,[2]特殊属性调整!$B$18:$D$25,2,FALSE)*2&amp;"]"</f>
        <v>[5,6]</v>
      </c>
      <c r="U181" t="str">
        <f>"[["&amp;VLOOKUP($N181,[2]材料辅助表!$H$27:$L$35,2,FALSE)&amp;","&amp;[2]材料辅助表!I$38&amp;"]]"</f>
        <v>[[301106,1]]</v>
      </c>
      <c r="V181" t="str">
        <f>"[["&amp;VLOOKUP($N181,[2]材料辅助表!$H$27:$L$35,3,FALSE)&amp;","&amp;[2]材料辅助表!I$39&amp;"]]"</f>
        <v>[[301206,3]]</v>
      </c>
      <c r="W181" t="str">
        <f>"[["&amp;VLOOKUP($Q181,[2]材料辅助表!$H$27:$L$35,4,FALSE)&amp;","&amp;[2]材料辅助表!L$40&amp;"],["&amp;VLOOKUP($N181,[2]材料辅助表!$H$27:$L$35,4,FALSE)&amp;","&amp;[2]材料辅助表!I$40&amp;"]]"</f>
        <v>[[301307,1],[301306,5]]</v>
      </c>
      <c r="X181" t="str">
        <f>"[["&amp;VLOOKUP($Q181,[2]材料辅助表!$H$27:$L$35,5,FALSE)&amp;","&amp;[2]材料辅助表!L$41&amp;"],["&amp;VLOOKUP($N181,[2]材料辅助表!$H$27:$L$35,5,FALSE)&amp;","&amp;[2]材料辅助表!I$41&amp;"]]"</f>
        <v>[[301407,2],[301406,8]]</v>
      </c>
      <c r="Y181" t="str">
        <f>"[["&amp;VLOOKUP($Q181,[2]材料辅助表!$H$27:$M$35,6,FALSE)&amp;","&amp;[2]材料辅助表!L$42&amp;"],["&amp;VLOOKUP($N181,[2]材料辅助表!$H$27:$M$35,6,FALSE)&amp;","&amp;[2]材料辅助表!I$42&amp;"],["&amp;VLOOKUP($O181,[2]材料辅助表!$H$27:$M$35,5,FALSE)&amp;","&amp;[2]材料辅助表!J$42&amp;"]]"</f>
        <v>[[301507,3],[301506,10],[301402,3]]</v>
      </c>
      <c r="Z181" t="str">
        <f>"[["&amp;VLOOKUP($Q181,[2]材料辅助表!$H$27:$N$35,7,FALSE)&amp;","&amp;[2]材料辅助表!L$43&amp;"],["&amp;VLOOKUP($N181,[2]材料辅助表!$H$27:$N$35,7,FALSE)&amp;","&amp;[2]材料辅助表!I$43&amp;"],["&amp;VLOOKUP($O181,[2]材料辅助表!$H$27:$N$35,6,FALSE)&amp;","&amp;[2]材料辅助表!J$43&amp;"]]"</f>
        <v>[[301607,5],[301606,15],[301502,5]]</v>
      </c>
      <c r="AA181" t="str">
        <f>"[["&amp;VLOOKUP($Q181,[2]材料辅助表!$H$27:$O$35,8,FALSE)&amp;","&amp;[2]材料辅助表!L$44&amp;"],["&amp;VLOOKUP($N181,[2]材料辅助表!$H$27:$O$35,8,FALSE)&amp;","&amp;[2]材料辅助表!I$44&amp;"],["&amp;VLOOKUP($O181,[2]材料辅助表!$H$27:$O$35,8,FALSE)&amp;","&amp;[2]材料辅助表!J$44&amp;"],["&amp;VLOOKUP($P181,[2]材料辅助表!$H$27:$P$35,7,FALSE)&amp;","&amp;[2]材料辅助表!K$44&amp;"]]"</f>
        <v>[[301707,8],[301706,10],[301702,10],[301601,5]]</v>
      </c>
      <c r="AB181" t="str">
        <f>"[["&amp;VLOOKUP($Q181,[2]材料辅助表!$H$27:$P$35,9,FALSE)&amp;","&amp;[2]材料辅助表!L$45&amp;"],["&amp;VLOOKUP($N181,[2]材料辅助表!$H$27:$P$35,9,FALSE)&amp;","&amp;[2]材料辅助表!I$45&amp;"],["&amp;VLOOKUP($O181,[2]材料辅助表!$H$27:$P$35,9,FALSE)&amp;","&amp;[2]材料辅助表!J$45&amp;"],["&amp;VLOOKUP($P181,[2]材料辅助表!$H$27:$P$35,8,FALSE)&amp;","&amp;[2]材料辅助表!K$45&amp;"]]"</f>
        <v>[[301807,10],[301806,15],[301802,15],[301701,8]]</v>
      </c>
      <c r="AC181" t="str">
        <f>"[["&amp;VLOOKUP($Q181,[2]材料辅助表!$H$27:$Q$35,10,FALSE)&amp;","&amp;[2]材料辅助表!L$46&amp;"],["&amp;VLOOKUP($N181,[2]材料辅助表!$H$27:$Q$35,10,FALSE)&amp;","&amp;[2]材料辅助表!I$46&amp;"],["&amp;VLOOKUP($O181,[2]材料辅助表!$H$27:$Q$35,10,FALSE)&amp;","&amp;[2]材料辅助表!J$46&amp;"],["&amp;VLOOKUP($P181,[2]材料辅助表!$H$27:$Q$35,9,FALSE)&amp;","&amp;[2]材料辅助表!K$46&amp;"]]"</f>
        <v>[[301907,12],[301906,18],[301902,18],[301801,10]]</v>
      </c>
      <c r="AD181" t="str">
        <f>"[["&amp;VLOOKUP($Q181,[2]材料辅助表!$H$27:$R$35,11,FALSE)&amp;","&amp;[2]材料辅助表!L$47&amp;"],["&amp;VLOOKUP($N181,[2]材料辅助表!$H$27:$R$35,11,FALSE)&amp;","&amp;[2]材料辅助表!I$47&amp;"],["&amp;VLOOKUP($O181,[2]材料辅助表!$H$27:$R$35,11,FALSE)&amp;","&amp;[2]材料辅助表!J$47&amp;"],["&amp;VLOOKUP($P181,[2]材料辅助表!$H$27:$R$35,10,FALSE)&amp;","&amp;[2]材料辅助表!K$47&amp;"]]"</f>
        <v>[[302007,15],[302006,25],[302002,25],[301901,12]]</v>
      </c>
      <c r="AE181" t="str">
        <f>"[["&amp;VLOOKUP($Q181,[2]材料辅助表!$H$27:$S$35,12,FALSE)&amp;","&amp;[2]材料辅助表!L$48&amp;"],["&amp;VLOOKUP($N181,[2]材料辅助表!$H$27:$S$35,12,FALSE)&amp;","&amp;[2]材料辅助表!I$48&amp;"],["&amp;VLOOKUP($O181,[2]材料辅助表!$H$27:$S$35,12,FALSE)&amp;","&amp;[2]材料辅助表!J$48&amp;"],["&amp;VLOOKUP($P181,[2]材料辅助表!$H$27:$S$35,11,FALSE)&amp;","&amp;[2]材料辅助表!K$48&amp;"]]"</f>
        <v>[[302107,18],[302106,30],[302102,30],[302001,15]]</v>
      </c>
      <c r="AF181" t="str">
        <f>"[["&amp;VLOOKUP($Q181,[2]材料辅助表!$H$27:$V$35,13,FALSE)&amp;","&amp;[2]材料辅助表!L$49&amp;"],["&amp;VLOOKUP($N181,[2]材料辅助表!$H$27:$V$35,13,FALSE)&amp;","&amp;[2]材料辅助表!I$49&amp;"],["&amp;VLOOKUP($O181,[2]材料辅助表!$H$27:$V$35,13,FALSE)&amp;","&amp;[2]材料辅助表!J$49&amp;"],["&amp;VLOOKUP($P181,[2]材料辅助表!$H$27:$V$35,12,FALSE)&amp;","&amp;[2]材料辅助表!K$49&amp;"]]"</f>
        <v>[[302207,21],[302206,35],[302202,35],[302101,18]]</v>
      </c>
      <c r="AG181" t="str">
        <f>"[["&amp;VLOOKUP($Q181,[2]材料辅助表!$H$27:$V$35,14,FALSE)&amp;","&amp;[2]材料辅助表!L$50&amp;"],["&amp;VLOOKUP($N181,[2]材料辅助表!$H$27:$V$35,14,FALSE)&amp;","&amp;[2]材料辅助表!I$50&amp;"],["&amp;VLOOKUP($O181,[2]材料辅助表!$H$27:$V$35,14,FALSE)&amp;","&amp;[2]材料辅助表!J$50&amp;"],["&amp;VLOOKUP($P181,[2]材料辅助表!$H$27:$V$35,13,FALSE)&amp;","&amp;[2]材料辅助表!K$50&amp;"]]"</f>
        <v>[[302307,24],[302306,40],[302302,40],[302201,25]]</v>
      </c>
      <c r="AH181" t="str">
        <f>"[["&amp;VLOOKUP($Q181,[2]材料辅助表!$H$27:$V$35,15,FALSE)&amp;","&amp;[2]材料辅助表!L$51&amp;"],["&amp;VLOOKUP($N181,[2]材料辅助表!$H$27:$V$35,15,FALSE)&amp;","&amp;[2]材料辅助表!I$51&amp;"],["&amp;VLOOKUP($O181,[2]材料辅助表!$H$27:$V$35,15,FALSE)&amp;","&amp;[2]材料辅助表!J$51&amp;"],["&amp;VLOOKUP($P181,[2]材料辅助表!$H$27:$V$35,14,FALSE)&amp;","&amp;[2]材料辅助表!K$51&amp;"]]"</f>
        <v>[[302407,27],[302406,45],[302402,45],[302301,30]]</v>
      </c>
      <c r="AI181" s="269" t="s">
        <v>15802</v>
      </c>
      <c r="AJ181" s="263" t="s">
        <v>11979</v>
      </c>
      <c r="AK181" s="263" t="s">
        <v>11979</v>
      </c>
      <c r="AL181" s="263" t="s">
        <v>11979</v>
      </c>
    </row>
    <row r="182" spans="1:38" ht="15" thickBot="1">
      <c r="A182">
        <v>6071</v>
      </c>
      <c r="C182" s="547" t="s">
        <v>16176</v>
      </c>
      <c r="D182" t="str">
        <f t="shared" si="5"/>
        <v>e_6071</v>
      </c>
      <c r="E182" t="s">
        <v>16177</v>
      </c>
      <c r="F182" t="str">
        <f t="shared" si="6"/>
        <v>NAME_6071</v>
      </c>
      <c r="G182" t="s">
        <v>11978</v>
      </c>
      <c r="H182">
        <v>3</v>
      </c>
      <c r="I182">
        <f>VLOOKUP(C182,'[2]怪兽属性表（不能直接调整）'!$A$2:$E$58,VLOOKUP([2]equipment!G182,[2]材料辅助表!$I$13:$K$16,3,FALSE),FALSE)</f>
        <v>90.5</v>
      </c>
      <c r="J182" t="str">
        <f>"["&amp;I182*[2]材料辅助表!$S$5&amp;","&amp;I182*[2]材料辅助表!$S$6&amp;","&amp;I182*[2]材料辅助表!$S$7&amp;","&amp;I182*[2]材料辅助表!$S$8&amp;","&amp;I182*[2]材料辅助表!$S$9&amp;","&amp;I182*[2]材料辅助表!$S$10&amp;","&amp;I182*[2]材料辅助表!$S$11&amp;","&amp;I182*[2]材料辅助表!$S$12&amp;","&amp;I182*[2]材料辅助表!$S$13&amp;","&amp;I182*[2]材料辅助表!$S$14&amp;","&amp;I182*[2]材料辅助表!$S$15&amp;","&amp;I182*[2]材料辅助表!$S$16&amp;","&amp;I182*[2]材料辅助表!$S$17&amp;","&amp;I182*[2]材料辅助表!$S$18&amp;","&amp;I182*[2]材料辅助表!$S$19&amp;"]"</f>
        <v>[27.15,31.675,36.2,40.725,45.25,49.775,54.3,58.825,63.35,67.875,72.4,76.925,81.45,85.975,90.5]</v>
      </c>
      <c r="K182">
        <v>7</v>
      </c>
      <c r="L182">
        <f>VLOOKUP(C182,'[2]怪兽属性表（不能直接调整）'!$A$2:$E$58,4,FALSE)</f>
        <v>1.3</v>
      </c>
      <c r="M182" t="str">
        <f>"["&amp;L182*[2]材料辅助表!$U$5&amp;","&amp;L182*[2]材料辅助表!$U$6&amp;","&amp;L182*[2]材料辅助表!$U$7&amp;","&amp;L182*[2]材料辅助表!$U$8&amp;","&amp;L182*[2]材料辅助表!$U$9&amp;","&amp;L182*[2]材料辅助表!$U$10&amp;","&amp;L182*[2]材料辅助表!$U$11&amp;","&amp;L182*[2]材料辅助表!$U$12&amp;","&amp;L182*[2]材料辅助表!$U$13&amp;","&amp;L182*[2]材料辅助表!$U$14&amp;","&amp;L182*[2]材料辅助表!$U$15&amp;","&amp;L182*[2]材料辅助表!$U$16&amp;","&amp;L182*[2]材料辅助表!$U$17&amp;","&amp;L182*[2]材料辅助表!$U$18&amp;","&amp;L182*[2]材料辅助表!$U$19&amp;"]"</f>
        <v>[0.195,0.2275,0.26,0.2925,0.325,0.3575,0.39,0.4225,0.455,0.4875,0.52,0.5525,0.585,0.6175,0.65]</v>
      </c>
      <c r="N182" s="260">
        <v>1</v>
      </c>
      <c r="O182" s="261">
        <v>2</v>
      </c>
      <c r="P182" s="262">
        <v>4</v>
      </c>
      <c r="Q182" t="s">
        <v>15792</v>
      </c>
      <c r="R182" t="str">
        <f>"["&amp;VLOOKUP(AJ182,[2]特殊属性调整!$B$18:$D$25,3,FALSE)&amp;","&amp;VLOOKUP(AJ182,[2]特殊属性调整!$B$18:$D$25,2,FALSE)&amp;"]"</f>
        <v>[2,3]</v>
      </c>
      <c r="S182" t="str">
        <f>"["&amp;VLOOKUP(AK182,[2]特殊属性调整!$B$18:$D$25,3,FALSE)&amp;","&amp;VLOOKUP(AK182,[2]特殊属性调整!$B$18:$D$25,2,FALSE)*1.5&amp;"]"</f>
        <v>[2,4.5]</v>
      </c>
      <c r="T182" t="str">
        <f>"["&amp;VLOOKUP(AL182,[2]特殊属性调整!$B$18:$D$25,3,FALSE)&amp;","&amp;VLOOKUP(AL182,[2]特殊属性调整!$B$18:$D$25,2,FALSE)*2&amp;"]"</f>
        <v>[2,6]</v>
      </c>
      <c r="U182" t="str">
        <f>"[["&amp;VLOOKUP($N182,[2]材料辅助表!$H$27:$L$35,2,FALSE)&amp;","&amp;[2]材料辅助表!I$38&amp;"]]"</f>
        <v>[[301101,1]]</v>
      </c>
      <c r="V182" t="str">
        <f>"[["&amp;VLOOKUP($N182,[2]材料辅助表!$H$27:$L$35,3,FALSE)&amp;","&amp;[2]材料辅助表!I$39&amp;"]]"</f>
        <v>[[301201,3]]</v>
      </c>
      <c r="W182" t="str">
        <f>"[["&amp;VLOOKUP($Q182,[2]材料辅助表!$H$27:$L$35,4,FALSE)&amp;","&amp;[2]材料辅助表!L$40&amp;"],["&amp;VLOOKUP($N182,[2]材料辅助表!$H$27:$L$35,4,FALSE)&amp;","&amp;[2]材料辅助表!I$40&amp;"]]"</f>
        <v>[[301307,1],[301301,5]]</v>
      </c>
      <c r="X182" t="str">
        <f>"[["&amp;VLOOKUP($Q182,[2]材料辅助表!$H$27:$L$35,5,FALSE)&amp;","&amp;[2]材料辅助表!L$41&amp;"],["&amp;VLOOKUP($N182,[2]材料辅助表!$H$27:$L$35,5,FALSE)&amp;","&amp;[2]材料辅助表!I$41&amp;"]]"</f>
        <v>[[301407,2],[301401,8]]</v>
      </c>
      <c r="Y182" t="str">
        <f>"[["&amp;VLOOKUP($Q182,[2]材料辅助表!$H$27:$M$35,6,FALSE)&amp;","&amp;[2]材料辅助表!L$42&amp;"],["&amp;VLOOKUP($N182,[2]材料辅助表!$H$27:$M$35,6,FALSE)&amp;","&amp;[2]材料辅助表!I$42&amp;"],["&amp;VLOOKUP($O182,[2]材料辅助表!$H$27:$M$35,5,FALSE)&amp;","&amp;[2]材料辅助表!J$42&amp;"]]"</f>
        <v>[[301507,3],[301501,10],[301402,3]]</v>
      </c>
      <c r="Z182" t="str">
        <f>"[["&amp;VLOOKUP($Q182,[2]材料辅助表!$H$27:$N$35,7,FALSE)&amp;","&amp;[2]材料辅助表!L$43&amp;"],["&amp;VLOOKUP($N182,[2]材料辅助表!$H$27:$N$35,7,FALSE)&amp;","&amp;[2]材料辅助表!I$43&amp;"],["&amp;VLOOKUP($O182,[2]材料辅助表!$H$27:$N$35,6,FALSE)&amp;","&amp;[2]材料辅助表!J$43&amp;"]]"</f>
        <v>[[301607,5],[301601,15],[301502,5]]</v>
      </c>
      <c r="AA182" t="str">
        <f>"[["&amp;VLOOKUP($Q182,[2]材料辅助表!$H$27:$O$35,8,FALSE)&amp;","&amp;[2]材料辅助表!L$44&amp;"],["&amp;VLOOKUP($N182,[2]材料辅助表!$H$27:$O$35,8,FALSE)&amp;","&amp;[2]材料辅助表!I$44&amp;"],["&amp;VLOOKUP($O182,[2]材料辅助表!$H$27:$O$35,8,FALSE)&amp;","&amp;[2]材料辅助表!J$44&amp;"],["&amp;VLOOKUP($P182,[2]材料辅助表!$H$27:$P$35,7,FALSE)&amp;","&amp;[2]材料辅助表!K$44&amp;"]]"</f>
        <v>[[301707,8],[301701,10],[301702,10],[301604,5]]</v>
      </c>
      <c r="AB182" t="str">
        <f>"[["&amp;VLOOKUP($Q182,[2]材料辅助表!$H$27:$P$35,9,FALSE)&amp;","&amp;[2]材料辅助表!L$45&amp;"],["&amp;VLOOKUP($N182,[2]材料辅助表!$H$27:$P$35,9,FALSE)&amp;","&amp;[2]材料辅助表!I$45&amp;"],["&amp;VLOOKUP($O182,[2]材料辅助表!$H$27:$P$35,9,FALSE)&amp;","&amp;[2]材料辅助表!J$45&amp;"],["&amp;VLOOKUP($P182,[2]材料辅助表!$H$27:$P$35,8,FALSE)&amp;","&amp;[2]材料辅助表!K$45&amp;"]]"</f>
        <v>[[301807,10],[301801,15],[301802,15],[301704,8]]</v>
      </c>
      <c r="AC182" t="str">
        <f>"[["&amp;VLOOKUP($Q182,[2]材料辅助表!$H$27:$Q$35,10,FALSE)&amp;","&amp;[2]材料辅助表!L$46&amp;"],["&amp;VLOOKUP($N182,[2]材料辅助表!$H$27:$Q$35,10,FALSE)&amp;","&amp;[2]材料辅助表!I$46&amp;"],["&amp;VLOOKUP($O182,[2]材料辅助表!$H$27:$Q$35,10,FALSE)&amp;","&amp;[2]材料辅助表!J$46&amp;"],["&amp;VLOOKUP($P182,[2]材料辅助表!$H$27:$Q$35,9,FALSE)&amp;","&amp;[2]材料辅助表!K$46&amp;"]]"</f>
        <v>[[301907,12],[301901,18],[301902,18],[301804,10]]</v>
      </c>
      <c r="AD182" t="str">
        <f>"[["&amp;VLOOKUP($Q182,[2]材料辅助表!$H$27:$R$35,11,FALSE)&amp;","&amp;[2]材料辅助表!L$47&amp;"],["&amp;VLOOKUP($N182,[2]材料辅助表!$H$27:$R$35,11,FALSE)&amp;","&amp;[2]材料辅助表!I$47&amp;"],["&amp;VLOOKUP($O182,[2]材料辅助表!$H$27:$R$35,11,FALSE)&amp;","&amp;[2]材料辅助表!J$47&amp;"],["&amp;VLOOKUP($P182,[2]材料辅助表!$H$27:$R$35,10,FALSE)&amp;","&amp;[2]材料辅助表!K$47&amp;"]]"</f>
        <v>[[302007,15],[302001,25],[302002,25],[301904,12]]</v>
      </c>
      <c r="AE182" t="str">
        <f>"[["&amp;VLOOKUP($Q182,[2]材料辅助表!$H$27:$S$35,12,FALSE)&amp;","&amp;[2]材料辅助表!L$48&amp;"],["&amp;VLOOKUP($N182,[2]材料辅助表!$H$27:$S$35,12,FALSE)&amp;","&amp;[2]材料辅助表!I$48&amp;"],["&amp;VLOOKUP($O182,[2]材料辅助表!$H$27:$S$35,12,FALSE)&amp;","&amp;[2]材料辅助表!J$48&amp;"],["&amp;VLOOKUP($P182,[2]材料辅助表!$H$27:$S$35,11,FALSE)&amp;","&amp;[2]材料辅助表!K$48&amp;"]]"</f>
        <v>[[302107,18],[302101,30],[302102,30],[302004,15]]</v>
      </c>
      <c r="AF182" t="str">
        <f>"[["&amp;VLOOKUP($Q182,[2]材料辅助表!$H$27:$V$35,13,FALSE)&amp;","&amp;[2]材料辅助表!L$49&amp;"],["&amp;VLOOKUP($N182,[2]材料辅助表!$H$27:$V$35,13,FALSE)&amp;","&amp;[2]材料辅助表!I$49&amp;"],["&amp;VLOOKUP($O182,[2]材料辅助表!$H$27:$V$35,13,FALSE)&amp;","&amp;[2]材料辅助表!J$49&amp;"],["&amp;VLOOKUP($P182,[2]材料辅助表!$H$27:$V$35,12,FALSE)&amp;","&amp;[2]材料辅助表!K$49&amp;"]]"</f>
        <v>[[302207,21],[302201,35],[302202,35],[302104,18]]</v>
      </c>
      <c r="AG182" t="str">
        <f>"[["&amp;VLOOKUP($Q182,[2]材料辅助表!$H$27:$V$35,14,FALSE)&amp;","&amp;[2]材料辅助表!L$50&amp;"],["&amp;VLOOKUP($N182,[2]材料辅助表!$H$27:$V$35,14,FALSE)&amp;","&amp;[2]材料辅助表!I$50&amp;"],["&amp;VLOOKUP($O182,[2]材料辅助表!$H$27:$V$35,14,FALSE)&amp;","&amp;[2]材料辅助表!J$50&amp;"],["&amp;VLOOKUP($P182,[2]材料辅助表!$H$27:$V$35,13,FALSE)&amp;","&amp;[2]材料辅助表!K$50&amp;"]]"</f>
        <v>[[302307,24],[302301,40],[302302,40],[302204,25]]</v>
      </c>
      <c r="AH182" t="str">
        <f>"[["&amp;VLOOKUP($Q182,[2]材料辅助表!$H$27:$V$35,15,FALSE)&amp;","&amp;[2]材料辅助表!L$51&amp;"],["&amp;VLOOKUP($N182,[2]材料辅助表!$H$27:$V$35,15,FALSE)&amp;","&amp;[2]材料辅助表!I$51&amp;"],["&amp;VLOOKUP($O182,[2]材料辅助表!$H$27:$V$35,15,FALSE)&amp;","&amp;[2]材料辅助表!J$51&amp;"],["&amp;VLOOKUP($P182,[2]材料辅助表!$H$27:$V$35,14,FALSE)&amp;","&amp;[2]材料辅助表!K$51&amp;"]]"</f>
        <v>[[302407,27],[302401,45],[302402,45],[302304,30]]</v>
      </c>
      <c r="AI182" s="261" t="s">
        <v>15845</v>
      </c>
      <c r="AJ182" s="263" t="s">
        <v>11978</v>
      </c>
      <c r="AK182" s="263" t="s">
        <v>11978</v>
      </c>
      <c r="AL182" s="263" t="s">
        <v>11978</v>
      </c>
    </row>
    <row r="183" spans="1:38" ht="15" thickBot="1">
      <c r="A183">
        <v>6072</v>
      </c>
      <c r="C183" s="547" t="s">
        <v>16176</v>
      </c>
      <c r="D183" t="str">
        <f t="shared" si="5"/>
        <v>e_6072</v>
      </c>
      <c r="E183" t="s">
        <v>16178</v>
      </c>
      <c r="F183" t="str">
        <f t="shared" si="6"/>
        <v>NAME_6072</v>
      </c>
      <c r="G183" t="s">
        <v>11979</v>
      </c>
      <c r="H183">
        <v>6</v>
      </c>
      <c r="I183">
        <f>VLOOKUP(C183,'[2]怪兽属性表（不能直接调整）'!$A$2:$E$58,VLOOKUP([2]equipment!G183,[2]材料辅助表!$I$13:$K$16,3,FALSE),FALSE)</f>
        <v>565.70000000000005</v>
      </c>
      <c r="J183" t="str">
        <f>"["&amp;I183*[2]材料辅助表!$S$5&amp;","&amp;I183*[2]材料辅助表!$S$6&amp;","&amp;I183*[2]材料辅助表!$S$7&amp;","&amp;I183*[2]材料辅助表!$S$8&amp;","&amp;I183*[2]材料辅助表!$S$9&amp;","&amp;I183*[2]材料辅助表!$S$10&amp;","&amp;I183*[2]材料辅助表!$S$11&amp;","&amp;I183*[2]材料辅助表!$S$12&amp;","&amp;I183*[2]材料辅助表!$S$13&amp;","&amp;I183*[2]材料辅助表!$S$14&amp;","&amp;I183*[2]材料辅助表!$S$15&amp;","&amp;I183*[2]材料辅助表!$S$16&amp;","&amp;I183*[2]材料辅助表!$S$17&amp;","&amp;I183*[2]材料辅助表!$S$18&amp;","&amp;I183*[2]材料辅助表!$S$19&amp;"]"</f>
        <v>[169.71,197.995,226.28,254.565,282.85,311.135,339.42,367.705,395.99,424.275,452.56,480.845,509.13,537.415,565.7]</v>
      </c>
      <c r="K183">
        <v>7</v>
      </c>
      <c r="L183">
        <f>VLOOKUP(C183,'[2]怪兽属性表（不能直接调整）'!$A$2:$E$58,4,FALSE)</f>
        <v>1.3</v>
      </c>
      <c r="M183" t="str">
        <f>"["&amp;L183*[2]材料辅助表!$U$5&amp;","&amp;L183*[2]材料辅助表!$U$6&amp;","&amp;L183*[2]材料辅助表!$U$7&amp;","&amp;L183*[2]材料辅助表!$U$8&amp;","&amp;L183*[2]材料辅助表!$U$9&amp;","&amp;L183*[2]材料辅助表!$U$10&amp;","&amp;L183*[2]材料辅助表!$U$11&amp;","&amp;L183*[2]材料辅助表!$U$12&amp;","&amp;L183*[2]材料辅助表!$U$13&amp;","&amp;L183*[2]材料辅助表!$U$14&amp;","&amp;L183*[2]材料辅助表!$U$15&amp;","&amp;L183*[2]材料辅助表!$U$16&amp;","&amp;L183*[2]材料辅助表!$U$17&amp;","&amp;L183*[2]材料辅助表!$U$18&amp;","&amp;L183*[2]材料辅助表!$U$19&amp;"]"</f>
        <v>[0.195,0.2275,0.26,0.2925,0.325,0.3575,0.39,0.4225,0.455,0.4875,0.52,0.5525,0.585,0.6175,0.65]</v>
      </c>
      <c r="N183" s="264">
        <v>2</v>
      </c>
      <c r="O183" s="202">
        <v>1</v>
      </c>
      <c r="P183" s="265">
        <v>3</v>
      </c>
      <c r="Q183" t="s">
        <v>15792</v>
      </c>
      <c r="R183" t="str">
        <f>"["&amp;VLOOKUP(AJ183,[2]特殊属性调整!$B$18:$D$25,3,FALSE)&amp;","&amp;VLOOKUP(AJ183,[2]特殊属性调整!$B$18:$D$25,2,FALSE)&amp;"]"</f>
        <v>[5,3]</v>
      </c>
      <c r="S183" t="str">
        <f>"["&amp;VLOOKUP(AK183,[2]特殊属性调整!$B$18:$D$25,3,FALSE)&amp;","&amp;VLOOKUP(AK183,[2]特殊属性调整!$B$18:$D$25,2,FALSE)*1.5&amp;"]"</f>
        <v>[5,4.5]</v>
      </c>
      <c r="T183" t="str">
        <f>"["&amp;VLOOKUP(AL183,[2]特殊属性调整!$B$18:$D$25,3,FALSE)&amp;","&amp;VLOOKUP(AL183,[2]特殊属性调整!$B$18:$D$25,2,FALSE)*2&amp;"]"</f>
        <v>[5,6]</v>
      </c>
      <c r="U183" t="str">
        <f>"[["&amp;VLOOKUP($N183,[2]材料辅助表!$H$27:$L$35,2,FALSE)&amp;","&amp;[2]材料辅助表!I$38&amp;"]]"</f>
        <v>[[301102,1]]</v>
      </c>
      <c r="V183" t="str">
        <f>"[["&amp;VLOOKUP($N183,[2]材料辅助表!$H$27:$L$35,3,FALSE)&amp;","&amp;[2]材料辅助表!I$39&amp;"]]"</f>
        <v>[[301202,3]]</v>
      </c>
      <c r="W183" t="str">
        <f>"[["&amp;VLOOKUP($Q183,[2]材料辅助表!$H$27:$L$35,4,FALSE)&amp;","&amp;[2]材料辅助表!L$40&amp;"],["&amp;VLOOKUP($N183,[2]材料辅助表!$H$27:$L$35,4,FALSE)&amp;","&amp;[2]材料辅助表!I$40&amp;"]]"</f>
        <v>[[301307,1],[301302,5]]</v>
      </c>
      <c r="X183" t="str">
        <f>"[["&amp;VLOOKUP($Q183,[2]材料辅助表!$H$27:$L$35,5,FALSE)&amp;","&amp;[2]材料辅助表!L$41&amp;"],["&amp;VLOOKUP($N183,[2]材料辅助表!$H$27:$L$35,5,FALSE)&amp;","&amp;[2]材料辅助表!I$41&amp;"]]"</f>
        <v>[[301407,2],[301402,8]]</v>
      </c>
      <c r="Y183" t="str">
        <f>"[["&amp;VLOOKUP($Q183,[2]材料辅助表!$H$27:$M$35,6,FALSE)&amp;","&amp;[2]材料辅助表!L$42&amp;"],["&amp;VLOOKUP($N183,[2]材料辅助表!$H$27:$M$35,6,FALSE)&amp;","&amp;[2]材料辅助表!I$42&amp;"],["&amp;VLOOKUP($O183,[2]材料辅助表!$H$27:$M$35,5,FALSE)&amp;","&amp;[2]材料辅助表!J$42&amp;"]]"</f>
        <v>[[301507,3],[301502,10],[301401,3]]</v>
      </c>
      <c r="Z183" t="str">
        <f>"[["&amp;VLOOKUP($Q183,[2]材料辅助表!$H$27:$N$35,7,FALSE)&amp;","&amp;[2]材料辅助表!L$43&amp;"],["&amp;VLOOKUP($N183,[2]材料辅助表!$H$27:$N$35,7,FALSE)&amp;","&amp;[2]材料辅助表!I$43&amp;"],["&amp;VLOOKUP($O183,[2]材料辅助表!$H$27:$N$35,6,FALSE)&amp;","&amp;[2]材料辅助表!J$43&amp;"]]"</f>
        <v>[[301607,5],[301602,15],[301501,5]]</v>
      </c>
      <c r="AA183" t="str">
        <f>"[["&amp;VLOOKUP($Q183,[2]材料辅助表!$H$27:$O$35,8,FALSE)&amp;","&amp;[2]材料辅助表!L$44&amp;"],["&amp;VLOOKUP($N183,[2]材料辅助表!$H$27:$O$35,8,FALSE)&amp;","&amp;[2]材料辅助表!I$44&amp;"],["&amp;VLOOKUP($O183,[2]材料辅助表!$H$27:$O$35,8,FALSE)&amp;","&amp;[2]材料辅助表!J$44&amp;"],["&amp;VLOOKUP($P183,[2]材料辅助表!$H$27:$P$35,7,FALSE)&amp;","&amp;[2]材料辅助表!K$44&amp;"]]"</f>
        <v>[[301707,8],[301702,10],[301701,10],[301603,5]]</v>
      </c>
      <c r="AB183" t="str">
        <f>"[["&amp;VLOOKUP($Q183,[2]材料辅助表!$H$27:$P$35,9,FALSE)&amp;","&amp;[2]材料辅助表!L$45&amp;"],["&amp;VLOOKUP($N183,[2]材料辅助表!$H$27:$P$35,9,FALSE)&amp;","&amp;[2]材料辅助表!I$45&amp;"],["&amp;VLOOKUP($O183,[2]材料辅助表!$H$27:$P$35,9,FALSE)&amp;","&amp;[2]材料辅助表!J$45&amp;"],["&amp;VLOOKUP($P183,[2]材料辅助表!$H$27:$P$35,8,FALSE)&amp;","&amp;[2]材料辅助表!K$45&amp;"]]"</f>
        <v>[[301807,10],[301802,15],[301801,15],[301703,8]]</v>
      </c>
      <c r="AC183" t="str">
        <f>"[["&amp;VLOOKUP($Q183,[2]材料辅助表!$H$27:$Q$35,10,FALSE)&amp;","&amp;[2]材料辅助表!L$46&amp;"],["&amp;VLOOKUP($N183,[2]材料辅助表!$H$27:$Q$35,10,FALSE)&amp;","&amp;[2]材料辅助表!I$46&amp;"],["&amp;VLOOKUP($O183,[2]材料辅助表!$H$27:$Q$35,10,FALSE)&amp;","&amp;[2]材料辅助表!J$46&amp;"],["&amp;VLOOKUP($P183,[2]材料辅助表!$H$27:$Q$35,9,FALSE)&amp;","&amp;[2]材料辅助表!K$46&amp;"]]"</f>
        <v>[[301907,12],[301902,18],[301901,18],[301803,10]]</v>
      </c>
      <c r="AD183" t="str">
        <f>"[["&amp;VLOOKUP($Q183,[2]材料辅助表!$H$27:$R$35,11,FALSE)&amp;","&amp;[2]材料辅助表!L$47&amp;"],["&amp;VLOOKUP($N183,[2]材料辅助表!$H$27:$R$35,11,FALSE)&amp;","&amp;[2]材料辅助表!I$47&amp;"],["&amp;VLOOKUP($O183,[2]材料辅助表!$H$27:$R$35,11,FALSE)&amp;","&amp;[2]材料辅助表!J$47&amp;"],["&amp;VLOOKUP($P183,[2]材料辅助表!$H$27:$R$35,10,FALSE)&amp;","&amp;[2]材料辅助表!K$47&amp;"]]"</f>
        <v>[[302007,15],[302002,25],[302001,25],[301903,12]]</v>
      </c>
      <c r="AE183" t="str">
        <f>"[["&amp;VLOOKUP($Q183,[2]材料辅助表!$H$27:$S$35,12,FALSE)&amp;","&amp;[2]材料辅助表!L$48&amp;"],["&amp;VLOOKUP($N183,[2]材料辅助表!$H$27:$S$35,12,FALSE)&amp;","&amp;[2]材料辅助表!I$48&amp;"],["&amp;VLOOKUP($O183,[2]材料辅助表!$H$27:$S$35,12,FALSE)&amp;","&amp;[2]材料辅助表!J$48&amp;"],["&amp;VLOOKUP($P183,[2]材料辅助表!$H$27:$S$35,11,FALSE)&amp;","&amp;[2]材料辅助表!K$48&amp;"]]"</f>
        <v>[[302107,18],[302102,30],[302101,30],[302003,15]]</v>
      </c>
      <c r="AF183" t="str">
        <f>"[["&amp;VLOOKUP($Q183,[2]材料辅助表!$H$27:$V$35,13,FALSE)&amp;","&amp;[2]材料辅助表!L$49&amp;"],["&amp;VLOOKUP($N183,[2]材料辅助表!$H$27:$V$35,13,FALSE)&amp;","&amp;[2]材料辅助表!I$49&amp;"],["&amp;VLOOKUP($O183,[2]材料辅助表!$H$27:$V$35,13,FALSE)&amp;","&amp;[2]材料辅助表!J$49&amp;"],["&amp;VLOOKUP($P183,[2]材料辅助表!$H$27:$V$35,12,FALSE)&amp;","&amp;[2]材料辅助表!K$49&amp;"]]"</f>
        <v>[[302207,21],[302202,35],[302201,35],[302103,18]]</v>
      </c>
      <c r="AG183" t="str">
        <f>"[["&amp;VLOOKUP($Q183,[2]材料辅助表!$H$27:$V$35,14,FALSE)&amp;","&amp;[2]材料辅助表!L$50&amp;"],["&amp;VLOOKUP($N183,[2]材料辅助表!$H$27:$V$35,14,FALSE)&amp;","&amp;[2]材料辅助表!I$50&amp;"],["&amp;VLOOKUP($O183,[2]材料辅助表!$H$27:$V$35,14,FALSE)&amp;","&amp;[2]材料辅助表!J$50&amp;"],["&amp;VLOOKUP($P183,[2]材料辅助表!$H$27:$V$35,13,FALSE)&amp;","&amp;[2]材料辅助表!K$50&amp;"]]"</f>
        <v>[[302307,24],[302302,40],[302301,40],[302203,25]]</v>
      </c>
      <c r="AH183" t="str">
        <f>"[["&amp;VLOOKUP($Q183,[2]材料辅助表!$H$27:$V$35,15,FALSE)&amp;","&amp;[2]材料辅助表!L$51&amp;"],["&amp;VLOOKUP($N183,[2]材料辅助表!$H$27:$V$35,15,FALSE)&amp;","&amp;[2]材料辅助表!I$51&amp;"],["&amp;VLOOKUP($O183,[2]材料辅助表!$H$27:$V$35,15,FALSE)&amp;","&amp;[2]材料辅助表!J$51&amp;"],["&amp;VLOOKUP($P183,[2]材料辅助表!$H$27:$V$35,14,FALSE)&amp;","&amp;[2]材料辅助表!K$51&amp;"]]"</f>
        <v>[[302407,27],[302402,45],[302401,45],[302303,30]]</v>
      </c>
      <c r="AI183" s="202" t="s">
        <v>15848</v>
      </c>
      <c r="AJ183" s="263" t="s">
        <v>11979</v>
      </c>
      <c r="AK183" s="263" t="s">
        <v>11979</v>
      </c>
      <c r="AL183" s="263" t="s">
        <v>11979</v>
      </c>
    </row>
    <row r="184" spans="1:38" ht="15" thickBot="1">
      <c r="A184">
        <v>6073</v>
      </c>
      <c r="C184" s="547" t="s">
        <v>16176</v>
      </c>
      <c r="D184" t="str">
        <f t="shared" si="5"/>
        <v>e_6073</v>
      </c>
      <c r="E184" t="s">
        <v>16179</v>
      </c>
      <c r="F184" t="str">
        <f t="shared" si="6"/>
        <v>NAME_6073</v>
      </c>
      <c r="G184" t="s">
        <v>11978</v>
      </c>
      <c r="H184">
        <v>3</v>
      </c>
      <c r="I184">
        <f>VLOOKUP(C184,'[2]怪兽属性表（不能直接调整）'!$A$2:$E$58,VLOOKUP([2]equipment!G184,[2]材料辅助表!$I$13:$K$16,3,FALSE),FALSE)</f>
        <v>90.5</v>
      </c>
      <c r="J184" t="str">
        <f>"["&amp;I184*[2]材料辅助表!$S$5&amp;","&amp;I184*[2]材料辅助表!$S$6&amp;","&amp;I184*[2]材料辅助表!$S$7&amp;","&amp;I184*[2]材料辅助表!$S$8&amp;","&amp;I184*[2]材料辅助表!$S$9&amp;","&amp;I184*[2]材料辅助表!$S$10&amp;","&amp;I184*[2]材料辅助表!$S$11&amp;","&amp;I184*[2]材料辅助表!$S$12&amp;","&amp;I184*[2]材料辅助表!$S$13&amp;","&amp;I184*[2]材料辅助表!$S$14&amp;","&amp;I184*[2]材料辅助表!$S$15&amp;","&amp;I184*[2]材料辅助表!$S$16&amp;","&amp;I184*[2]材料辅助表!$S$17&amp;","&amp;I184*[2]材料辅助表!$S$18&amp;","&amp;I184*[2]材料辅助表!$S$19&amp;"]"</f>
        <v>[27.15,31.675,36.2,40.725,45.25,49.775,54.3,58.825,63.35,67.875,72.4,76.925,81.45,85.975,90.5]</v>
      </c>
      <c r="K184">
        <v>7</v>
      </c>
      <c r="L184">
        <f>VLOOKUP(C184,'[2]怪兽属性表（不能直接调整）'!$A$2:$E$58,4,FALSE)</f>
        <v>1.3</v>
      </c>
      <c r="M184" t="str">
        <f>"["&amp;L184*[2]材料辅助表!$U$5&amp;","&amp;L184*[2]材料辅助表!$U$6&amp;","&amp;L184*[2]材料辅助表!$U$7&amp;","&amp;L184*[2]材料辅助表!$U$8&amp;","&amp;L184*[2]材料辅助表!$U$9&amp;","&amp;L184*[2]材料辅助表!$U$10&amp;","&amp;L184*[2]材料辅助表!$U$11&amp;","&amp;L184*[2]材料辅助表!$U$12&amp;","&amp;L184*[2]材料辅助表!$U$13&amp;","&amp;L184*[2]材料辅助表!$U$14&amp;","&amp;L184*[2]材料辅助表!$U$15&amp;","&amp;L184*[2]材料辅助表!$U$16&amp;","&amp;L184*[2]材料辅助表!$U$17&amp;","&amp;L184*[2]材料辅助表!$U$18&amp;","&amp;L184*[2]材料辅助表!$U$19&amp;"]"</f>
        <v>[0.195,0.2275,0.26,0.2925,0.325,0.3575,0.39,0.4225,0.455,0.4875,0.52,0.5525,0.585,0.6175,0.65]</v>
      </c>
      <c r="N184" s="271">
        <v>5</v>
      </c>
      <c r="O184" s="202">
        <v>4</v>
      </c>
      <c r="P184" s="265">
        <v>2</v>
      </c>
      <c r="Q184" t="s">
        <v>15792</v>
      </c>
      <c r="R184" t="str">
        <f>"["&amp;VLOOKUP(AJ184,[2]特殊属性调整!$B$18:$D$25,3,FALSE)&amp;","&amp;VLOOKUP(AJ184,[2]特殊属性调整!$B$18:$D$25,2,FALSE)&amp;"]"</f>
        <v>[2,3]</v>
      </c>
      <c r="S184" t="str">
        <f>"["&amp;VLOOKUP(AK184,[2]特殊属性调整!$B$18:$D$25,3,FALSE)&amp;","&amp;VLOOKUP(AK184,[2]特殊属性调整!$B$18:$D$25,2,FALSE)*1.5&amp;"]"</f>
        <v>[2,4.5]</v>
      </c>
      <c r="T184" t="str">
        <f>"["&amp;VLOOKUP(AL184,[2]特殊属性调整!$B$18:$D$25,3,FALSE)&amp;","&amp;VLOOKUP(AL184,[2]特殊属性调整!$B$18:$D$25,2,FALSE)*2&amp;"]"</f>
        <v>[2,6]</v>
      </c>
      <c r="U184" t="str">
        <f>"[["&amp;VLOOKUP($N184,[2]材料辅助表!$H$27:$L$35,2,FALSE)&amp;","&amp;[2]材料辅助表!I$38&amp;"]]"</f>
        <v>[[301105,1]]</v>
      </c>
      <c r="V184" t="str">
        <f>"[["&amp;VLOOKUP($N184,[2]材料辅助表!$H$27:$L$35,3,FALSE)&amp;","&amp;[2]材料辅助表!I$39&amp;"]]"</f>
        <v>[[301205,3]]</v>
      </c>
      <c r="W184" t="str">
        <f>"[["&amp;VLOOKUP($Q184,[2]材料辅助表!$H$27:$L$35,4,FALSE)&amp;","&amp;[2]材料辅助表!L$40&amp;"],["&amp;VLOOKUP($N184,[2]材料辅助表!$H$27:$L$35,4,FALSE)&amp;","&amp;[2]材料辅助表!I$40&amp;"]]"</f>
        <v>[[301307,1],[301305,5]]</v>
      </c>
      <c r="X184" t="str">
        <f>"[["&amp;VLOOKUP($Q184,[2]材料辅助表!$H$27:$L$35,5,FALSE)&amp;","&amp;[2]材料辅助表!L$41&amp;"],["&amp;VLOOKUP($N184,[2]材料辅助表!$H$27:$L$35,5,FALSE)&amp;","&amp;[2]材料辅助表!I$41&amp;"]]"</f>
        <v>[[301407,2],[301405,8]]</v>
      </c>
      <c r="Y184" t="str">
        <f>"[["&amp;VLOOKUP($Q184,[2]材料辅助表!$H$27:$M$35,6,FALSE)&amp;","&amp;[2]材料辅助表!L$42&amp;"],["&amp;VLOOKUP($N184,[2]材料辅助表!$H$27:$M$35,6,FALSE)&amp;","&amp;[2]材料辅助表!I$42&amp;"],["&amp;VLOOKUP($O184,[2]材料辅助表!$H$27:$M$35,5,FALSE)&amp;","&amp;[2]材料辅助表!J$42&amp;"]]"</f>
        <v>[[301507,3],[301505,10],[301404,3]]</v>
      </c>
      <c r="Z184" t="str">
        <f>"[["&amp;VLOOKUP($Q184,[2]材料辅助表!$H$27:$N$35,7,FALSE)&amp;","&amp;[2]材料辅助表!L$43&amp;"],["&amp;VLOOKUP($N184,[2]材料辅助表!$H$27:$N$35,7,FALSE)&amp;","&amp;[2]材料辅助表!I$43&amp;"],["&amp;VLOOKUP($O184,[2]材料辅助表!$H$27:$N$35,6,FALSE)&amp;","&amp;[2]材料辅助表!J$43&amp;"]]"</f>
        <v>[[301607,5],[301605,15],[301504,5]]</v>
      </c>
      <c r="AA184" t="str">
        <f>"[["&amp;VLOOKUP($Q184,[2]材料辅助表!$H$27:$O$35,8,FALSE)&amp;","&amp;[2]材料辅助表!L$44&amp;"],["&amp;VLOOKUP($N184,[2]材料辅助表!$H$27:$O$35,8,FALSE)&amp;","&amp;[2]材料辅助表!I$44&amp;"],["&amp;VLOOKUP($O184,[2]材料辅助表!$H$27:$O$35,8,FALSE)&amp;","&amp;[2]材料辅助表!J$44&amp;"],["&amp;VLOOKUP($P184,[2]材料辅助表!$H$27:$P$35,7,FALSE)&amp;","&amp;[2]材料辅助表!K$44&amp;"]]"</f>
        <v>[[301707,8],[301705,10],[301704,10],[301602,5]]</v>
      </c>
      <c r="AB184" t="str">
        <f>"[["&amp;VLOOKUP($Q184,[2]材料辅助表!$H$27:$P$35,9,FALSE)&amp;","&amp;[2]材料辅助表!L$45&amp;"],["&amp;VLOOKUP($N184,[2]材料辅助表!$H$27:$P$35,9,FALSE)&amp;","&amp;[2]材料辅助表!I$45&amp;"],["&amp;VLOOKUP($O184,[2]材料辅助表!$H$27:$P$35,9,FALSE)&amp;","&amp;[2]材料辅助表!J$45&amp;"],["&amp;VLOOKUP($P184,[2]材料辅助表!$H$27:$P$35,8,FALSE)&amp;","&amp;[2]材料辅助表!K$45&amp;"]]"</f>
        <v>[[301807,10],[301805,15],[301804,15],[301702,8]]</v>
      </c>
      <c r="AC184" t="str">
        <f>"[["&amp;VLOOKUP($Q184,[2]材料辅助表!$H$27:$Q$35,10,FALSE)&amp;","&amp;[2]材料辅助表!L$46&amp;"],["&amp;VLOOKUP($N184,[2]材料辅助表!$H$27:$Q$35,10,FALSE)&amp;","&amp;[2]材料辅助表!I$46&amp;"],["&amp;VLOOKUP($O184,[2]材料辅助表!$H$27:$Q$35,10,FALSE)&amp;","&amp;[2]材料辅助表!J$46&amp;"],["&amp;VLOOKUP($P184,[2]材料辅助表!$H$27:$Q$35,9,FALSE)&amp;","&amp;[2]材料辅助表!K$46&amp;"]]"</f>
        <v>[[301907,12],[301905,18],[301904,18],[301802,10]]</v>
      </c>
      <c r="AD184" t="str">
        <f>"[["&amp;VLOOKUP($Q184,[2]材料辅助表!$H$27:$R$35,11,FALSE)&amp;","&amp;[2]材料辅助表!L$47&amp;"],["&amp;VLOOKUP($N184,[2]材料辅助表!$H$27:$R$35,11,FALSE)&amp;","&amp;[2]材料辅助表!I$47&amp;"],["&amp;VLOOKUP($O184,[2]材料辅助表!$H$27:$R$35,11,FALSE)&amp;","&amp;[2]材料辅助表!J$47&amp;"],["&amp;VLOOKUP($P184,[2]材料辅助表!$H$27:$R$35,10,FALSE)&amp;","&amp;[2]材料辅助表!K$47&amp;"]]"</f>
        <v>[[302007,15],[302005,25],[302004,25],[301902,12]]</v>
      </c>
      <c r="AE184" t="str">
        <f>"[["&amp;VLOOKUP($Q184,[2]材料辅助表!$H$27:$S$35,12,FALSE)&amp;","&amp;[2]材料辅助表!L$48&amp;"],["&amp;VLOOKUP($N184,[2]材料辅助表!$H$27:$S$35,12,FALSE)&amp;","&amp;[2]材料辅助表!I$48&amp;"],["&amp;VLOOKUP($O184,[2]材料辅助表!$H$27:$S$35,12,FALSE)&amp;","&amp;[2]材料辅助表!J$48&amp;"],["&amp;VLOOKUP($P184,[2]材料辅助表!$H$27:$S$35,11,FALSE)&amp;","&amp;[2]材料辅助表!K$48&amp;"]]"</f>
        <v>[[302107,18],[302105,30],[302104,30],[302002,15]]</v>
      </c>
      <c r="AF184" t="str">
        <f>"[["&amp;VLOOKUP($Q184,[2]材料辅助表!$H$27:$V$35,13,FALSE)&amp;","&amp;[2]材料辅助表!L$49&amp;"],["&amp;VLOOKUP($N184,[2]材料辅助表!$H$27:$V$35,13,FALSE)&amp;","&amp;[2]材料辅助表!I$49&amp;"],["&amp;VLOOKUP($O184,[2]材料辅助表!$H$27:$V$35,13,FALSE)&amp;","&amp;[2]材料辅助表!J$49&amp;"],["&amp;VLOOKUP($P184,[2]材料辅助表!$H$27:$V$35,12,FALSE)&amp;","&amp;[2]材料辅助表!K$49&amp;"]]"</f>
        <v>[[302207,21],[302205,35],[302204,35],[302102,18]]</v>
      </c>
      <c r="AG184" t="str">
        <f>"[["&amp;VLOOKUP($Q184,[2]材料辅助表!$H$27:$V$35,14,FALSE)&amp;","&amp;[2]材料辅助表!L$50&amp;"],["&amp;VLOOKUP($N184,[2]材料辅助表!$H$27:$V$35,14,FALSE)&amp;","&amp;[2]材料辅助表!I$50&amp;"],["&amp;VLOOKUP($O184,[2]材料辅助表!$H$27:$V$35,14,FALSE)&amp;","&amp;[2]材料辅助表!J$50&amp;"],["&amp;VLOOKUP($P184,[2]材料辅助表!$H$27:$V$35,13,FALSE)&amp;","&amp;[2]材料辅助表!K$50&amp;"]]"</f>
        <v>[[302307,24],[302305,40],[302304,40],[302202,25]]</v>
      </c>
      <c r="AH184" t="str">
        <f>"[["&amp;VLOOKUP($Q184,[2]材料辅助表!$H$27:$V$35,15,FALSE)&amp;","&amp;[2]材料辅助表!L$51&amp;"],["&amp;VLOOKUP($N184,[2]材料辅助表!$H$27:$V$35,15,FALSE)&amp;","&amp;[2]材料辅助表!I$51&amp;"],["&amp;VLOOKUP($O184,[2]材料辅助表!$H$27:$V$35,15,FALSE)&amp;","&amp;[2]材料辅助表!J$51&amp;"],["&amp;VLOOKUP($P184,[2]材料辅助表!$H$27:$V$35,14,FALSE)&amp;","&amp;[2]材料辅助表!K$51&amp;"]]"</f>
        <v>[[302407,27],[302405,45],[302404,45],[302302,30]]</v>
      </c>
      <c r="AI184" s="202" t="s">
        <v>15851</v>
      </c>
      <c r="AJ184" s="263" t="s">
        <v>11978</v>
      </c>
      <c r="AK184" s="263" t="s">
        <v>11978</v>
      </c>
      <c r="AL184" s="263" t="s">
        <v>11978</v>
      </c>
    </row>
    <row r="185" spans="1:38" ht="15" thickBot="1">
      <c r="A185">
        <v>6074</v>
      </c>
      <c r="C185" s="547" t="s">
        <v>16176</v>
      </c>
      <c r="D185" t="str">
        <f t="shared" si="5"/>
        <v>e_6074</v>
      </c>
      <c r="E185" t="s">
        <v>16180</v>
      </c>
      <c r="F185" t="str">
        <f t="shared" si="6"/>
        <v>NAME_6074</v>
      </c>
      <c r="G185" t="s">
        <v>11979</v>
      </c>
      <c r="H185">
        <v>6</v>
      </c>
      <c r="I185">
        <f>VLOOKUP(C185,'[2]怪兽属性表（不能直接调整）'!$A$2:$E$58,VLOOKUP([2]equipment!G185,[2]材料辅助表!$I$13:$K$16,3,FALSE),FALSE)</f>
        <v>565.70000000000005</v>
      </c>
      <c r="J185" t="str">
        <f>"["&amp;I185*[2]材料辅助表!$S$5&amp;","&amp;I185*[2]材料辅助表!$S$6&amp;","&amp;I185*[2]材料辅助表!$S$7&amp;","&amp;I185*[2]材料辅助表!$S$8&amp;","&amp;I185*[2]材料辅助表!$S$9&amp;","&amp;I185*[2]材料辅助表!$S$10&amp;","&amp;I185*[2]材料辅助表!$S$11&amp;","&amp;I185*[2]材料辅助表!$S$12&amp;","&amp;I185*[2]材料辅助表!$S$13&amp;","&amp;I185*[2]材料辅助表!$S$14&amp;","&amp;I185*[2]材料辅助表!$S$15&amp;","&amp;I185*[2]材料辅助表!$S$16&amp;","&amp;I185*[2]材料辅助表!$S$17&amp;","&amp;I185*[2]材料辅助表!$S$18&amp;","&amp;I185*[2]材料辅助表!$S$19&amp;"]"</f>
        <v>[169.71,197.995,226.28,254.565,282.85,311.135,339.42,367.705,395.99,424.275,452.56,480.845,509.13,537.415,565.7]</v>
      </c>
      <c r="K185">
        <v>7</v>
      </c>
      <c r="L185">
        <f>VLOOKUP(C185,'[2]怪兽属性表（不能直接调整）'!$A$2:$E$58,4,FALSE)</f>
        <v>1.3</v>
      </c>
      <c r="M185" t="str">
        <f>"["&amp;L185*[2]材料辅助表!$U$5&amp;","&amp;L185*[2]材料辅助表!$U$6&amp;","&amp;L185*[2]材料辅助表!$U$7&amp;","&amp;L185*[2]材料辅助表!$U$8&amp;","&amp;L185*[2]材料辅助表!$U$9&amp;","&amp;L185*[2]材料辅助表!$U$10&amp;","&amp;L185*[2]材料辅助表!$U$11&amp;","&amp;L185*[2]材料辅助表!$U$12&amp;","&amp;L185*[2]材料辅助表!$U$13&amp;","&amp;L185*[2]材料辅助表!$U$14&amp;","&amp;L185*[2]材料辅助表!$U$15&amp;","&amp;L185*[2]材料辅助表!$U$16&amp;","&amp;L185*[2]材料辅助表!$U$17&amp;","&amp;L185*[2]材料辅助表!$U$18&amp;","&amp;L185*[2]材料辅助表!$U$19&amp;"]"</f>
        <v>[0.195,0.2275,0.26,0.2925,0.325,0.3575,0.39,0.4225,0.455,0.4875,0.52,0.5525,0.585,0.6175,0.65]</v>
      </c>
      <c r="N185" s="266">
        <v>6</v>
      </c>
      <c r="O185" s="267">
        <v>3</v>
      </c>
      <c r="P185" s="268">
        <v>4</v>
      </c>
      <c r="Q185" t="s">
        <v>15792</v>
      </c>
      <c r="R185" t="str">
        <f>"["&amp;VLOOKUP(AJ185,[2]特殊属性调整!$B$18:$D$25,3,FALSE)&amp;","&amp;VLOOKUP(AJ185,[2]特殊属性调整!$B$18:$D$25,2,FALSE)&amp;"]"</f>
        <v>[5,3]</v>
      </c>
      <c r="S185" t="str">
        <f>"["&amp;VLOOKUP(AK185,[2]特殊属性调整!$B$18:$D$25,3,FALSE)&amp;","&amp;VLOOKUP(AK185,[2]特殊属性调整!$B$18:$D$25,2,FALSE)*1.5&amp;"]"</f>
        <v>[5,4.5]</v>
      </c>
      <c r="T185" t="str">
        <f>"["&amp;VLOOKUP(AL185,[2]特殊属性调整!$B$18:$D$25,3,FALSE)&amp;","&amp;VLOOKUP(AL185,[2]特殊属性调整!$B$18:$D$25,2,FALSE)*2&amp;"]"</f>
        <v>[5,6]</v>
      </c>
      <c r="U185" t="str">
        <f>"[["&amp;VLOOKUP($N185,[2]材料辅助表!$H$27:$L$35,2,FALSE)&amp;","&amp;[2]材料辅助表!I$38&amp;"]]"</f>
        <v>[[301106,1]]</v>
      </c>
      <c r="V185" t="str">
        <f>"[["&amp;VLOOKUP($N185,[2]材料辅助表!$H$27:$L$35,3,FALSE)&amp;","&amp;[2]材料辅助表!I$39&amp;"]]"</f>
        <v>[[301206,3]]</v>
      </c>
      <c r="W185" t="str">
        <f>"[["&amp;VLOOKUP($Q185,[2]材料辅助表!$H$27:$L$35,4,FALSE)&amp;","&amp;[2]材料辅助表!L$40&amp;"],["&amp;VLOOKUP($N185,[2]材料辅助表!$H$27:$L$35,4,FALSE)&amp;","&amp;[2]材料辅助表!I$40&amp;"]]"</f>
        <v>[[301307,1],[301306,5]]</v>
      </c>
      <c r="X185" t="str">
        <f>"[["&amp;VLOOKUP($Q185,[2]材料辅助表!$H$27:$L$35,5,FALSE)&amp;","&amp;[2]材料辅助表!L$41&amp;"],["&amp;VLOOKUP($N185,[2]材料辅助表!$H$27:$L$35,5,FALSE)&amp;","&amp;[2]材料辅助表!I$41&amp;"]]"</f>
        <v>[[301407,2],[301406,8]]</v>
      </c>
      <c r="Y185" t="str">
        <f>"[["&amp;VLOOKUP($Q185,[2]材料辅助表!$H$27:$M$35,6,FALSE)&amp;","&amp;[2]材料辅助表!L$42&amp;"],["&amp;VLOOKUP($N185,[2]材料辅助表!$H$27:$M$35,6,FALSE)&amp;","&amp;[2]材料辅助表!I$42&amp;"],["&amp;VLOOKUP($O185,[2]材料辅助表!$H$27:$M$35,5,FALSE)&amp;","&amp;[2]材料辅助表!J$42&amp;"]]"</f>
        <v>[[301507,3],[301506,10],[301403,3]]</v>
      </c>
      <c r="Z185" t="str">
        <f>"[["&amp;VLOOKUP($Q185,[2]材料辅助表!$H$27:$N$35,7,FALSE)&amp;","&amp;[2]材料辅助表!L$43&amp;"],["&amp;VLOOKUP($N185,[2]材料辅助表!$H$27:$N$35,7,FALSE)&amp;","&amp;[2]材料辅助表!I$43&amp;"],["&amp;VLOOKUP($O185,[2]材料辅助表!$H$27:$N$35,6,FALSE)&amp;","&amp;[2]材料辅助表!J$43&amp;"]]"</f>
        <v>[[301607,5],[301606,15],[301503,5]]</v>
      </c>
      <c r="AA185" t="str">
        <f>"[["&amp;VLOOKUP($Q185,[2]材料辅助表!$H$27:$O$35,8,FALSE)&amp;","&amp;[2]材料辅助表!L$44&amp;"],["&amp;VLOOKUP($N185,[2]材料辅助表!$H$27:$O$35,8,FALSE)&amp;","&amp;[2]材料辅助表!I$44&amp;"],["&amp;VLOOKUP($O185,[2]材料辅助表!$H$27:$O$35,8,FALSE)&amp;","&amp;[2]材料辅助表!J$44&amp;"],["&amp;VLOOKUP($P185,[2]材料辅助表!$H$27:$P$35,7,FALSE)&amp;","&amp;[2]材料辅助表!K$44&amp;"]]"</f>
        <v>[[301707,8],[301706,10],[301703,10],[301604,5]]</v>
      </c>
      <c r="AB185" t="str">
        <f>"[["&amp;VLOOKUP($Q185,[2]材料辅助表!$H$27:$P$35,9,FALSE)&amp;","&amp;[2]材料辅助表!L$45&amp;"],["&amp;VLOOKUP($N185,[2]材料辅助表!$H$27:$P$35,9,FALSE)&amp;","&amp;[2]材料辅助表!I$45&amp;"],["&amp;VLOOKUP($O185,[2]材料辅助表!$H$27:$P$35,9,FALSE)&amp;","&amp;[2]材料辅助表!J$45&amp;"],["&amp;VLOOKUP($P185,[2]材料辅助表!$H$27:$P$35,8,FALSE)&amp;","&amp;[2]材料辅助表!K$45&amp;"]]"</f>
        <v>[[301807,10],[301806,15],[301803,15],[301704,8]]</v>
      </c>
      <c r="AC185" t="str">
        <f>"[["&amp;VLOOKUP($Q185,[2]材料辅助表!$H$27:$Q$35,10,FALSE)&amp;","&amp;[2]材料辅助表!L$46&amp;"],["&amp;VLOOKUP($N185,[2]材料辅助表!$H$27:$Q$35,10,FALSE)&amp;","&amp;[2]材料辅助表!I$46&amp;"],["&amp;VLOOKUP($O185,[2]材料辅助表!$H$27:$Q$35,10,FALSE)&amp;","&amp;[2]材料辅助表!J$46&amp;"],["&amp;VLOOKUP($P185,[2]材料辅助表!$H$27:$Q$35,9,FALSE)&amp;","&amp;[2]材料辅助表!K$46&amp;"]]"</f>
        <v>[[301907,12],[301906,18],[301903,18],[301804,10]]</v>
      </c>
      <c r="AD185" t="str">
        <f>"[["&amp;VLOOKUP($Q185,[2]材料辅助表!$H$27:$R$35,11,FALSE)&amp;","&amp;[2]材料辅助表!L$47&amp;"],["&amp;VLOOKUP($N185,[2]材料辅助表!$H$27:$R$35,11,FALSE)&amp;","&amp;[2]材料辅助表!I$47&amp;"],["&amp;VLOOKUP($O185,[2]材料辅助表!$H$27:$R$35,11,FALSE)&amp;","&amp;[2]材料辅助表!J$47&amp;"],["&amp;VLOOKUP($P185,[2]材料辅助表!$H$27:$R$35,10,FALSE)&amp;","&amp;[2]材料辅助表!K$47&amp;"]]"</f>
        <v>[[302007,15],[302006,25],[302003,25],[301904,12]]</v>
      </c>
      <c r="AE185" t="str">
        <f>"[["&amp;VLOOKUP($Q185,[2]材料辅助表!$H$27:$S$35,12,FALSE)&amp;","&amp;[2]材料辅助表!L$48&amp;"],["&amp;VLOOKUP($N185,[2]材料辅助表!$H$27:$S$35,12,FALSE)&amp;","&amp;[2]材料辅助表!I$48&amp;"],["&amp;VLOOKUP($O185,[2]材料辅助表!$H$27:$S$35,12,FALSE)&amp;","&amp;[2]材料辅助表!J$48&amp;"],["&amp;VLOOKUP($P185,[2]材料辅助表!$H$27:$S$35,11,FALSE)&amp;","&amp;[2]材料辅助表!K$48&amp;"]]"</f>
        <v>[[302107,18],[302106,30],[302103,30],[302004,15]]</v>
      </c>
      <c r="AF185" t="str">
        <f>"[["&amp;VLOOKUP($Q185,[2]材料辅助表!$H$27:$V$35,13,FALSE)&amp;","&amp;[2]材料辅助表!L$49&amp;"],["&amp;VLOOKUP($N185,[2]材料辅助表!$H$27:$V$35,13,FALSE)&amp;","&amp;[2]材料辅助表!I$49&amp;"],["&amp;VLOOKUP($O185,[2]材料辅助表!$H$27:$V$35,13,FALSE)&amp;","&amp;[2]材料辅助表!J$49&amp;"],["&amp;VLOOKUP($P185,[2]材料辅助表!$H$27:$V$35,12,FALSE)&amp;","&amp;[2]材料辅助表!K$49&amp;"]]"</f>
        <v>[[302207,21],[302206,35],[302203,35],[302104,18]]</v>
      </c>
      <c r="AG185" t="str">
        <f>"[["&amp;VLOOKUP($Q185,[2]材料辅助表!$H$27:$V$35,14,FALSE)&amp;","&amp;[2]材料辅助表!L$50&amp;"],["&amp;VLOOKUP($N185,[2]材料辅助表!$H$27:$V$35,14,FALSE)&amp;","&amp;[2]材料辅助表!I$50&amp;"],["&amp;VLOOKUP($O185,[2]材料辅助表!$H$27:$V$35,14,FALSE)&amp;","&amp;[2]材料辅助表!J$50&amp;"],["&amp;VLOOKUP($P185,[2]材料辅助表!$H$27:$V$35,13,FALSE)&amp;","&amp;[2]材料辅助表!K$50&amp;"]]"</f>
        <v>[[302307,24],[302306,40],[302303,40],[302204,25]]</v>
      </c>
      <c r="AH185" t="str">
        <f>"[["&amp;VLOOKUP($Q185,[2]材料辅助表!$H$27:$V$35,15,FALSE)&amp;","&amp;[2]材料辅助表!L$51&amp;"],["&amp;VLOOKUP($N185,[2]材料辅助表!$H$27:$V$35,15,FALSE)&amp;","&amp;[2]材料辅助表!I$51&amp;"],["&amp;VLOOKUP($O185,[2]材料辅助表!$H$27:$V$35,15,FALSE)&amp;","&amp;[2]材料辅助表!J$51&amp;"],["&amp;VLOOKUP($P185,[2]材料辅助表!$H$27:$V$35,14,FALSE)&amp;","&amp;[2]材料辅助表!K$51&amp;"]]"</f>
        <v>[[302407,27],[302406,45],[302403,45],[302304,30]]</v>
      </c>
      <c r="AI185" s="267" t="s">
        <v>15854</v>
      </c>
      <c r="AJ185" s="263" t="s">
        <v>11979</v>
      </c>
      <c r="AK185" s="263" t="s">
        <v>11979</v>
      </c>
      <c r="AL185" s="263" t="s">
        <v>11979</v>
      </c>
    </row>
    <row r="186" spans="1:38" ht="15" thickBot="1">
      <c r="A186">
        <v>7011</v>
      </c>
      <c r="C186" s="201" t="s">
        <v>16181</v>
      </c>
      <c r="D186" t="str">
        <f t="shared" si="5"/>
        <v>e_7011</v>
      </c>
      <c r="E186" t="s">
        <v>16182</v>
      </c>
      <c r="F186" t="str">
        <f t="shared" si="6"/>
        <v>NAME_7011</v>
      </c>
      <c r="G186" t="s">
        <v>11978</v>
      </c>
      <c r="H186">
        <v>3</v>
      </c>
      <c r="I186">
        <f>VLOOKUP(C186,'[2]怪兽属性表（不能直接调整）'!$A$2:$E$58,VLOOKUP([2]equipment!G186,[2]材料辅助表!$I$13:$K$16,3,FALSE),FALSE)</f>
        <v>8.6</v>
      </c>
      <c r="J186" t="str">
        <f>"["&amp;I186*[2]材料辅助表!$S$5&amp;","&amp;I186*[2]材料辅助表!$S$6&amp;","&amp;I186*[2]材料辅助表!$S$7&amp;","&amp;I186*[2]材料辅助表!$S$8&amp;","&amp;I186*[2]材料辅助表!$S$9&amp;","&amp;I186*[2]材料辅助表!$S$10&amp;","&amp;I186*[2]材料辅助表!$S$11&amp;","&amp;I186*[2]材料辅助表!$S$12&amp;","&amp;I186*[2]材料辅助表!$S$13&amp;","&amp;I186*[2]材料辅助表!$S$14&amp;","&amp;I186*[2]材料辅助表!$S$15&amp;","&amp;I186*[2]材料辅助表!$S$16&amp;","&amp;I186*[2]材料辅助表!$S$17&amp;","&amp;I186*[2]材料辅助表!$S$18&amp;","&amp;I186*[2]材料辅助表!$S$19&amp;"]"</f>
        <v>[2.58,3.01,3.44,3.87,4.3,4.73,5.16,5.59,6.02,6.45,6.88,7.31,7.74,8.17,8.6]</v>
      </c>
      <c r="K186">
        <v>7</v>
      </c>
      <c r="L186">
        <f>VLOOKUP(C186,'[2]怪兽属性表（不能直接调整）'!$A$2:$E$58,4,FALSE)</f>
        <v>1.7</v>
      </c>
      <c r="M186" t="str">
        <f>"["&amp;L186*[2]材料辅助表!$U$5&amp;","&amp;L186*[2]材料辅助表!$U$6&amp;","&amp;L186*[2]材料辅助表!$U$7&amp;","&amp;L186*[2]材料辅助表!$U$8&amp;","&amp;L186*[2]材料辅助表!$U$9&amp;","&amp;L186*[2]材料辅助表!$U$10&amp;","&amp;L186*[2]材料辅助表!$U$11&amp;","&amp;L186*[2]材料辅助表!$U$12&amp;","&amp;L186*[2]材料辅助表!$U$13&amp;","&amp;L186*[2]材料辅助表!$U$14&amp;","&amp;L186*[2]材料辅助表!$U$15&amp;","&amp;L186*[2]材料辅助表!$U$16&amp;","&amp;L186*[2]材料辅助表!$U$17&amp;","&amp;L186*[2]材料辅助表!$U$18&amp;","&amp;L186*[2]材料辅助表!$U$19&amp;"]"</f>
        <v>[0.255,0.2975,0.34,0.3825,0.425,0.4675,0.51,0.5525,0.595,0.6375,0.68,0.7225,0.765,0.8075,0.85]</v>
      </c>
      <c r="N186" s="260">
        <v>1</v>
      </c>
      <c r="O186" s="261">
        <v>3</v>
      </c>
      <c r="P186" s="262">
        <v>4</v>
      </c>
      <c r="Q186" t="s">
        <v>15792</v>
      </c>
      <c r="R186" t="str">
        <f>"["&amp;VLOOKUP(AJ186,[2]特殊属性调整!$B$18:$D$25,3,FALSE)&amp;","&amp;VLOOKUP(AJ186,[2]特殊属性调整!$B$18:$D$25,2,FALSE)&amp;"]"</f>
        <v>[2,3]</v>
      </c>
      <c r="S186" t="str">
        <f>"["&amp;VLOOKUP(AK186,[2]特殊属性调整!$B$18:$D$25,3,FALSE)&amp;","&amp;VLOOKUP(AK186,[2]特殊属性调整!$B$18:$D$25,2,FALSE)*1.5&amp;"]"</f>
        <v>[2,4.5]</v>
      </c>
      <c r="T186" t="str">
        <f>"["&amp;VLOOKUP(AL186,[2]特殊属性调整!$B$18:$D$25,3,FALSE)&amp;","&amp;VLOOKUP(AL186,[2]特殊属性调整!$B$18:$D$25,2,FALSE)*2&amp;"]"</f>
        <v>[2,6]</v>
      </c>
      <c r="U186" t="str">
        <f>"[["&amp;VLOOKUP($N186,[2]材料辅助表!$H$27:$L$35,2,FALSE)&amp;","&amp;[2]材料辅助表!I$38&amp;"]]"</f>
        <v>[[301101,1]]</v>
      </c>
      <c r="V186" t="str">
        <f>"[["&amp;VLOOKUP($N186,[2]材料辅助表!$H$27:$L$35,3,FALSE)&amp;","&amp;[2]材料辅助表!I$39&amp;"]]"</f>
        <v>[[301201,3]]</v>
      </c>
      <c r="W186" t="str">
        <f>"[["&amp;VLOOKUP($Q186,[2]材料辅助表!$H$27:$L$35,4,FALSE)&amp;","&amp;[2]材料辅助表!L$40&amp;"],["&amp;VLOOKUP($N186,[2]材料辅助表!$H$27:$L$35,4,FALSE)&amp;","&amp;[2]材料辅助表!I$40&amp;"]]"</f>
        <v>[[301307,1],[301301,5]]</v>
      </c>
      <c r="X186" t="str">
        <f>"[["&amp;VLOOKUP($Q186,[2]材料辅助表!$H$27:$L$35,5,FALSE)&amp;","&amp;[2]材料辅助表!L$41&amp;"],["&amp;VLOOKUP($N186,[2]材料辅助表!$H$27:$L$35,5,FALSE)&amp;","&amp;[2]材料辅助表!I$41&amp;"]]"</f>
        <v>[[301407,2],[301401,8]]</v>
      </c>
      <c r="Y186" t="str">
        <f>"[["&amp;VLOOKUP($Q186,[2]材料辅助表!$H$27:$M$35,6,FALSE)&amp;","&amp;[2]材料辅助表!L$42&amp;"],["&amp;VLOOKUP($N186,[2]材料辅助表!$H$27:$M$35,6,FALSE)&amp;","&amp;[2]材料辅助表!I$42&amp;"],["&amp;VLOOKUP($O186,[2]材料辅助表!$H$27:$M$35,5,FALSE)&amp;","&amp;[2]材料辅助表!J$42&amp;"]]"</f>
        <v>[[301507,3],[301501,10],[301403,3]]</v>
      </c>
      <c r="Z186" t="str">
        <f>"[["&amp;VLOOKUP($Q186,[2]材料辅助表!$H$27:$N$35,7,FALSE)&amp;","&amp;[2]材料辅助表!L$43&amp;"],["&amp;VLOOKUP($N186,[2]材料辅助表!$H$27:$N$35,7,FALSE)&amp;","&amp;[2]材料辅助表!I$43&amp;"],["&amp;VLOOKUP($O186,[2]材料辅助表!$H$27:$N$35,6,FALSE)&amp;","&amp;[2]材料辅助表!J$43&amp;"]]"</f>
        <v>[[301607,5],[301601,15],[301503,5]]</v>
      </c>
      <c r="AA186" t="str">
        <f>"[["&amp;VLOOKUP($Q186,[2]材料辅助表!$H$27:$O$35,8,FALSE)&amp;","&amp;[2]材料辅助表!L$44&amp;"],["&amp;VLOOKUP($N186,[2]材料辅助表!$H$27:$O$35,8,FALSE)&amp;","&amp;[2]材料辅助表!I$44&amp;"],["&amp;VLOOKUP($O186,[2]材料辅助表!$H$27:$O$35,8,FALSE)&amp;","&amp;[2]材料辅助表!J$44&amp;"],["&amp;VLOOKUP($P186,[2]材料辅助表!$H$27:$P$35,7,FALSE)&amp;","&amp;[2]材料辅助表!K$44&amp;"]]"</f>
        <v>[[301707,8],[301701,10],[301703,10],[301604,5]]</v>
      </c>
      <c r="AB186" t="str">
        <f>"[["&amp;VLOOKUP($Q186,[2]材料辅助表!$H$27:$P$35,9,FALSE)&amp;","&amp;[2]材料辅助表!L$45&amp;"],["&amp;VLOOKUP($N186,[2]材料辅助表!$H$27:$P$35,9,FALSE)&amp;","&amp;[2]材料辅助表!I$45&amp;"],["&amp;VLOOKUP($O186,[2]材料辅助表!$H$27:$P$35,9,FALSE)&amp;","&amp;[2]材料辅助表!J$45&amp;"],["&amp;VLOOKUP($P186,[2]材料辅助表!$H$27:$P$35,8,FALSE)&amp;","&amp;[2]材料辅助表!K$45&amp;"]]"</f>
        <v>[[301807,10],[301801,15],[301803,15],[301704,8]]</v>
      </c>
      <c r="AC186" t="str">
        <f>"[["&amp;VLOOKUP($Q186,[2]材料辅助表!$H$27:$Q$35,10,FALSE)&amp;","&amp;[2]材料辅助表!L$46&amp;"],["&amp;VLOOKUP($N186,[2]材料辅助表!$H$27:$Q$35,10,FALSE)&amp;","&amp;[2]材料辅助表!I$46&amp;"],["&amp;VLOOKUP($O186,[2]材料辅助表!$H$27:$Q$35,10,FALSE)&amp;","&amp;[2]材料辅助表!J$46&amp;"],["&amp;VLOOKUP($P186,[2]材料辅助表!$H$27:$Q$35,9,FALSE)&amp;","&amp;[2]材料辅助表!K$46&amp;"]]"</f>
        <v>[[301907,12],[301901,18],[301903,18],[301804,10]]</v>
      </c>
      <c r="AD186" t="str">
        <f>"[["&amp;VLOOKUP($Q186,[2]材料辅助表!$H$27:$R$35,11,FALSE)&amp;","&amp;[2]材料辅助表!L$47&amp;"],["&amp;VLOOKUP($N186,[2]材料辅助表!$H$27:$R$35,11,FALSE)&amp;","&amp;[2]材料辅助表!I$47&amp;"],["&amp;VLOOKUP($O186,[2]材料辅助表!$H$27:$R$35,11,FALSE)&amp;","&amp;[2]材料辅助表!J$47&amp;"],["&amp;VLOOKUP($P186,[2]材料辅助表!$H$27:$R$35,10,FALSE)&amp;","&amp;[2]材料辅助表!K$47&amp;"]]"</f>
        <v>[[302007,15],[302001,25],[302003,25],[301904,12]]</v>
      </c>
      <c r="AE186" t="str">
        <f>"[["&amp;VLOOKUP($Q186,[2]材料辅助表!$H$27:$S$35,12,FALSE)&amp;","&amp;[2]材料辅助表!L$48&amp;"],["&amp;VLOOKUP($N186,[2]材料辅助表!$H$27:$S$35,12,FALSE)&amp;","&amp;[2]材料辅助表!I$48&amp;"],["&amp;VLOOKUP($O186,[2]材料辅助表!$H$27:$S$35,12,FALSE)&amp;","&amp;[2]材料辅助表!J$48&amp;"],["&amp;VLOOKUP($P186,[2]材料辅助表!$H$27:$S$35,11,FALSE)&amp;","&amp;[2]材料辅助表!K$48&amp;"]]"</f>
        <v>[[302107,18],[302101,30],[302103,30],[302004,15]]</v>
      </c>
      <c r="AF186" t="str">
        <f>"[["&amp;VLOOKUP($Q186,[2]材料辅助表!$H$27:$V$35,13,FALSE)&amp;","&amp;[2]材料辅助表!L$49&amp;"],["&amp;VLOOKUP($N186,[2]材料辅助表!$H$27:$V$35,13,FALSE)&amp;","&amp;[2]材料辅助表!I$49&amp;"],["&amp;VLOOKUP($O186,[2]材料辅助表!$H$27:$V$35,13,FALSE)&amp;","&amp;[2]材料辅助表!J$49&amp;"],["&amp;VLOOKUP($P186,[2]材料辅助表!$H$27:$V$35,12,FALSE)&amp;","&amp;[2]材料辅助表!K$49&amp;"]]"</f>
        <v>[[302207,21],[302201,35],[302203,35],[302104,18]]</v>
      </c>
      <c r="AG186" t="str">
        <f>"[["&amp;VLOOKUP($Q186,[2]材料辅助表!$H$27:$V$35,14,FALSE)&amp;","&amp;[2]材料辅助表!L$50&amp;"],["&amp;VLOOKUP($N186,[2]材料辅助表!$H$27:$V$35,14,FALSE)&amp;","&amp;[2]材料辅助表!I$50&amp;"],["&amp;VLOOKUP($O186,[2]材料辅助表!$H$27:$V$35,14,FALSE)&amp;","&amp;[2]材料辅助表!J$50&amp;"],["&amp;VLOOKUP($P186,[2]材料辅助表!$H$27:$V$35,13,FALSE)&amp;","&amp;[2]材料辅助表!K$50&amp;"]]"</f>
        <v>[[302307,24],[302301,40],[302303,40],[302204,25]]</v>
      </c>
      <c r="AH186" t="str">
        <f>"[["&amp;VLOOKUP($Q186,[2]材料辅助表!$H$27:$V$35,15,FALSE)&amp;","&amp;[2]材料辅助表!L$51&amp;"],["&amp;VLOOKUP($N186,[2]材料辅助表!$H$27:$V$35,15,FALSE)&amp;","&amp;[2]材料辅助表!I$51&amp;"],["&amp;VLOOKUP($O186,[2]材料辅助表!$H$27:$V$35,15,FALSE)&amp;","&amp;[2]材料辅助表!J$51&amp;"],["&amp;VLOOKUP($P186,[2]材料辅助表!$H$27:$V$35,14,FALSE)&amp;","&amp;[2]材料辅助表!K$51&amp;"]]"</f>
        <v>[[302407,27],[302401,45],[302403,45],[302304,30]]</v>
      </c>
      <c r="AI186" s="261" t="s">
        <v>15793</v>
      </c>
      <c r="AJ186" s="263" t="s">
        <v>11978</v>
      </c>
      <c r="AK186" s="263" t="s">
        <v>11978</v>
      </c>
      <c r="AL186" s="263" t="s">
        <v>11978</v>
      </c>
    </row>
    <row r="187" spans="1:38" ht="15" thickBot="1">
      <c r="A187">
        <v>7012</v>
      </c>
      <c r="C187" s="201" t="s">
        <v>16181</v>
      </c>
      <c r="D187" t="str">
        <f t="shared" si="5"/>
        <v>e_7012</v>
      </c>
      <c r="E187" t="s">
        <v>16183</v>
      </c>
      <c r="F187" t="str">
        <f t="shared" si="6"/>
        <v>NAME_7012</v>
      </c>
      <c r="G187" t="s">
        <v>11979</v>
      </c>
      <c r="H187">
        <v>6</v>
      </c>
      <c r="I187">
        <f>VLOOKUP(C187,'[2]怪兽属性表（不能直接调整）'!$A$2:$E$58,VLOOKUP([2]equipment!G187,[2]材料辅助表!$I$13:$K$16,3,FALSE),FALSE)</f>
        <v>74.400000000000006</v>
      </c>
      <c r="J187" t="str">
        <f>"["&amp;I187*[2]材料辅助表!$S$5&amp;","&amp;I187*[2]材料辅助表!$S$6&amp;","&amp;I187*[2]材料辅助表!$S$7&amp;","&amp;I187*[2]材料辅助表!$S$8&amp;","&amp;I187*[2]材料辅助表!$S$9&amp;","&amp;I187*[2]材料辅助表!$S$10&amp;","&amp;I187*[2]材料辅助表!$S$11&amp;","&amp;I187*[2]材料辅助表!$S$12&amp;","&amp;I187*[2]材料辅助表!$S$13&amp;","&amp;I187*[2]材料辅助表!$S$14&amp;","&amp;I187*[2]材料辅助表!$S$15&amp;","&amp;I187*[2]材料辅助表!$S$16&amp;","&amp;I187*[2]材料辅助表!$S$17&amp;","&amp;I187*[2]材料辅助表!$S$18&amp;","&amp;I187*[2]材料辅助表!$S$19&amp;"]"</f>
        <v>[22.32,26.04,29.76,33.48,37.2,40.92,44.64,48.36,52.08,55.8,59.52,63.24,66.96,70.68,74.4]</v>
      </c>
      <c r="K187">
        <v>7</v>
      </c>
      <c r="L187">
        <f>VLOOKUP(C187,'[2]怪兽属性表（不能直接调整）'!$A$2:$E$58,4,FALSE)</f>
        <v>1.7</v>
      </c>
      <c r="M187" t="str">
        <f>"["&amp;L187*[2]材料辅助表!$U$5&amp;","&amp;L187*[2]材料辅助表!$U$6&amp;","&amp;L187*[2]材料辅助表!$U$7&amp;","&amp;L187*[2]材料辅助表!$U$8&amp;","&amp;L187*[2]材料辅助表!$U$9&amp;","&amp;L187*[2]材料辅助表!$U$10&amp;","&amp;L187*[2]材料辅助表!$U$11&amp;","&amp;L187*[2]材料辅助表!$U$12&amp;","&amp;L187*[2]材料辅助表!$U$13&amp;","&amp;L187*[2]材料辅助表!$U$14&amp;","&amp;L187*[2]材料辅助表!$U$15&amp;","&amp;L187*[2]材料辅助表!$U$16&amp;","&amp;L187*[2]材料辅助表!$U$17&amp;","&amp;L187*[2]材料辅助表!$U$18&amp;","&amp;L187*[2]材料辅助表!$U$19&amp;"]"</f>
        <v>[0.255,0.2975,0.34,0.3825,0.425,0.4675,0.51,0.5525,0.595,0.6375,0.68,0.7225,0.765,0.8075,0.85]</v>
      </c>
      <c r="N187" s="264">
        <v>2</v>
      </c>
      <c r="O187" s="202">
        <v>4</v>
      </c>
      <c r="P187" s="265">
        <v>3</v>
      </c>
      <c r="Q187" t="s">
        <v>15792</v>
      </c>
      <c r="R187" t="str">
        <f>"["&amp;VLOOKUP(AJ187,[2]特殊属性调整!$B$18:$D$25,3,FALSE)&amp;","&amp;VLOOKUP(AJ187,[2]特殊属性调整!$B$18:$D$25,2,FALSE)&amp;"]"</f>
        <v>[5,3]</v>
      </c>
      <c r="S187" t="str">
        <f>"["&amp;VLOOKUP(AK187,[2]特殊属性调整!$B$18:$D$25,3,FALSE)&amp;","&amp;VLOOKUP(AK187,[2]特殊属性调整!$B$18:$D$25,2,FALSE)*1.5&amp;"]"</f>
        <v>[5,4.5]</v>
      </c>
      <c r="T187" t="str">
        <f>"["&amp;VLOOKUP(AL187,[2]特殊属性调整!$B$18:$D$25,3,FALSE)&amp;","&amp;VLOOKUP(AL187,[2]特殊属性调整!$B$18:$D$25,2,FALSE)*2&amp;"]"</f>
        <v>[5,6]</v>
      </c>
      <c r="U187" t="str">
        <f>"[["&amp;VLOOKUP($N187,[2]材料辅助表!$H$27:$L$35,2,FALSE)&amp;","&amp;[2]材料辅助表!I$38&amp;"]]"</f>
        <v>[[301102,1]]</v>
      </c>
      <c r="V187" t="str">
        <f>"[["&amp;VLOOKUP($N187,[2]材料辅助表!$H$27:$L$35,3,FALSE)&amp;","&amp;[2]材料辅助表!I$39&amp;"]]"</f>
        <v>[[301202,3]]</v>
      </c>
      <c r="W187" t="str">
        <f>"[["&amp;VLOOKUP($Q187,[2]材料辅助表!$H$27:$L$35,4,FALSE)&amp;","&amp;[2]材料辅助表!L$40&amp;"],["&amp;VLOOKUP($N187,[2]材料辅助表!$H$27:$L$35,4,FALSE)&amp;","&amp;[2]材料辅助表!I$40&amp;"]]"</f>
        <v>[[301307,1],[301302,5]]</v>
      </c>
      <c r="X187" t="str">
        <f>"[["&amp;VLOOKUP($Q187,[2]材料辅助表!$H$27:$L$35,5,FALSE)&amp;","&amp;[2]材料辅助表!L$41&amp;"],["&amp;VLOOKUP($N187,[2]材料辅助表!$H$27:$L$35,5,FALSE)&amp;","&amp;[2]材料辅助表!I$41&amp;"]]"</f>
        <v>[[301407,2],[301402,8]]</v>
      </c>
      <c r="Y187" t="str">
        <f>"[["&amp;VLOOKUP($Q187,[2]材料辅助表!$H$27:$M$35,6,FALSE)&amp;","&amp;[2]材料辅助表!L$42&amp;"],["&amp;VLOOKUP($N187,[2]材料辅助表!$H$27:$M$35,6,FALSE)&amp;","&amp;[2]材料辅助表!I$42&amp;"],["&amp;VLOOKUP($O187,[2]材料辅助表!$H$27:$M$35,5,FALSE)&amp;","&amp;[2]材料辅助表!J$42&amp;"]]"</f>
        <v>[[301507,3],[301502,10],[301404,3]]</v>
      </c>
      <c r="Z187" t="str">
        <f>"[["&amp;VLOOKUP($Q187,[2]材料辅助表!$H$27:$N$35,7,FALSE)&amp;","&amp;[2]材料辅助表!L$43&amp;"],["&amp;VLOOKUP($N187,[2]材料辅助表!$H$27:$N$35,7,FALSE)&amp;","&amp;[2]材料辅助表!I$43&amp;"],["&amp;VLOOKUP($O187,[2]材料辅助表!$H$27:$N$35,6,FALSE)&amp;","&amp;[2]材料辅助表!J$43&amp;"]]"</f>
        <v>[[301607,5],[301602,15],[301504,5]]</v>
      </c>
      <c r="AA187" t="str">
        <f>"[["&amp;VLOOKUP($Q187,[2]材料辅助表!$H$27:$O$35,8,FALSE)&amp;","&amp;[2]材料辅助表!L$44&amp;"],["&amp;VLOOKUP($N187,[2]材料辅助表!$H$27:$O$35,8,FALSE)&amp;","&amp;[2]材料辅助表!I$44&amp;"],["&amp;VLOOKUP($O187,[2]材料辅助表!$H$27:$O$35,8,FALSE)&amp;","&amp;[2]材料辅助表!J$44&amp;"],["&amp;VLOOKUP($P187,[2]材料辅助表!$H$27:$P$35,7,FALSE)&amp;","&amp;[2]材料辅助表!K$44&amp;"]]"</f>
        <v>[[301707,8],[301702,10],[301704,10],[301603,5]]</v>
      </c>
      <c r="AB187" t="str">
        <f>"[["&amp;VLOOKUP($Q187,[2]材料辅助表!$H$27:$P$35,9,FALSE)&amp;","&amp;[2]材料辅助表!L$45&amp;"],["&amp;VLOOKUP($N187,[2]材料辅助表!$H$27:$P$35,9,FALSE)&amp;","&amp;[2]材料辅助表!I$45&amp;"],["&amp;VLOOKUP($O187,[2]材料辅助表!$H$27:$P$35,9,FALSE)&amp;","&amp;[2]材料辅助表!J$45&amp;"],["&amp;VLOOKUP($P187,[2]材料辅助表!$H$27:$P$35,8,FALSE)&amp;","&amp;[2]材料辅助表!K$45&amp;"]]"</f>
        <v>[[301807,10],[301802,15],[301804,15],[301703,8]]</v>
      </c>
      <c r="AC187" t="str">
        <f>"[["&amp;VLOOKUP($Q187,[2]材料辅助表!$H$27:$Q$35,10,FALSE)&amp;","&amp;[2]材料辅助表!L$46&amp;"],["&amp;VLOOKUP($N187,[2]材料辅助表!$H$27:$Q$35,10,FALSE)&amp;","&amp;[2]材料辅助表!I$46&amp;"],["&amp;VLOOKUP($O187,[2]材料辅助表!$H$27:$Q$35,10,FALSE)&amp;","&amp;[2]材料辅助表!J$46&amp;"],["&amp;VLOOKUP($P187,[2]材料辅助表!$H$27:$Q$35,9,FALSE)&amp;","&amp;[2]材料辅助表!K$46&amp;"]]"</f>
        <v>[[301907,12],[301902,18],[301904,18],[301803,10]]</v>
      </c>
      <c r="AD187" t="str">
        <f>"[["&amp;VLOOKUP($Q187,[2]材料辅助表!$H$27:$R$35,11,FALSE)&amp;","&amp;[2]材料辅助表!L$47&amp;"],["&amp;VLOOKUP($N187,[2]材料辅助表!$H$27:$R$35,11,FALSE)&amp;","&amp;[2]材料辅助表!I$47&amp;"],["&amp;VLOOKUP($O187,[2]材料辅助表!$H$27:$R$35,11,FALSE)&amp;","&amp;[2]材料辅助表!J$47&amp;"],["&amp;VLOOKUP($P187,[2]材料辅助表!$H$27:$R$35,10,FALSE)&amp;","&amp;[2]材料辅助表!K$47&amp;"]]"</f>
        <v>[[302007,15],[302002,25],[302004,25],[301903,12]]</v>
      </c>
      <c r="AE187" t="str">
        <f>"[["&amp;VLOOKUP($Q187,[2]材料辅助表!$H$27:$S$35,12,FALSE)&amp;","&amp;[2]材料辅助表!L$48&amp;"],["&amp;VLOOKUP($N187,[2]材料辅助表!$H$27:$S$35,12,FALSE)&amp;","&amp;[2]材料辅助表!I$48&amp;"],["&amp;VLOOKUP($O187,[2]材料辅助表!$H$27:$S$35,12,FALSE)&amp;","&amp;[2]材料辅助表!J$48&amp;"],["&amp;VLOOKUP($P187,[2]材料辅助表!$H$27:$S$35,11,FALSE)&amp;","&amp;[2]材料辅助表!K$48&amp;"]]"</f>
        <v>[[302107,18],[302102,30],[302104,30],[302003,15]]</v>
      </c>
      <c r="AF187" t="str">
        <f>"[["&amp;VLOOKUP($Q187,[2]材料辅助表!$H$27:$V$35,13,FALSE)&amp;","&amp;[2]材料辅助表!L$49&amp;"],["&amp;VLOOKUP($N187,[2]材料辅助表!$H$27:$V$35,13,FALSE)&amp;","&amp;[2]材料辅助表!I$49&amp;"],["&amp;VLOOKUP($O187,[2]材料辅助表!$H$27:$V$35,13,FALSE)&amp;","&amp;[2]材料辅助表!J$49&amp;"],["&amp;VLOOKUP($P187,[2]材料辅助表!$H$27:$V$35,12,FALSE)&amp;","&amp;[2]材料辅助表!K$49&amp;"]]"</f>
        <v>[[302207,21],[302202,35],[302204,35],[302103,18]]</v>
      </c>
      <c r="AG187" t="str">
        <f>"[["&amp;VLOOKUP($Q187,[2]材料辅助表!$H$27:$V$35,14,FALSE)&amp;","&amp;[2]材料辅助表!L$50&amp;"],["&amp;VLOOKUP($N187,[2]材料辅助表!$H$27:$V$35,14,FALSE)&amp;","&amp;[2]材料辅助表!I$50&amp;"],["&amp;VLOOKUP($O187,[2]材料辅助表!$H$27:$V$35,14,FALSE)&amp;","&amp;[2]材料辅助表!J$50&amp;"],["&amp;VLOOKUP($P187,[2]材料辅助表!$H$27:$V$35,13,FALSE)&amp;","&amp;[2]材料辅助表!K$50&amp;"]]"</f>
        <v>[[302307,24],[302302,40],[302304,40],[302203,25]]</v>
      </c>
      <c r="AH187" t="str">
        <f>"[["&amp;VLOOKUP($Q187,[2]材料辅助表!$H$27:$V$35,15,FALSE)&amp;","&amp;[2]材料辅助表!L$51&amp;"],["&amp;VLOOKUP($N187,[2]材料辅助表!$H$27:$V$35,15,FALSE)&amp;","&amp;[2]材料辅助表!I$51&amp;"],["&amp;VLOOKUP($O187,[2]材料辅助表!$H$27:$V$35,15,FALSE)&amp;","&amp;[2]材料辅助表!J$51&amp;"],["&amp;VLOOKUP($P187,[2]材料辅助表!$H$27:$V$35,14,FALSE)&amp;","&amp;[2]材料辅助表!K$51&amp;"]]"</f>
        <v>[[302407,27],[302402,45],[302404,45],[302303,30]]</v>
      </c>
      <c r="AI187" s="202" t="s">
        <v>15796</v>
      </c>
      <c r="AJ187" s="263" t="s">
        <v>11979</v>
      </c>
      <c r="AK187" s="263" t="s">
        <v>11979</v>
      </c>
      <c r="AL187" s="263" t="s">
        <v>11979</v>
      </c>
    </row>
    <row r="188" spans="1:38" ht="15" thickBot="1">
      <c r="A188">
        <v>7013</v>
      </c>
      <c r="C188" s="201" t="s">
        <v>16181</v>
      </c>
      <c r="D188" t="str">
        <f t="shared" si="5"/>
        <v>e_7013</v>
      </c>
      <c r="E188" t="s">
        <v>16184</v>
      </c>
      <c r="F188" t="str">
        <f t="shared" si="6"/>
        <v>NAME_7013</v>
      </c>
      <c r="G188" t="s">
        <v>11978</v>
      </c>
      <c r="H188">
        <v>3</v>
      </c>
      <c r="I188">
        <f>VLOOKUP(C188,'[2]怪兽属性表（不能直接调整）'!$A$2:$E$58,VLOOKUP([2]equipment!G188,[2]材料辅助表!$I$13:$K$16,3,FALSE),FALSE)</f>
        <v>8.6</v>
      </c>
      <c r="J188" t="str">
        <f>"["&amp;I188*[2]材料辅助表!$S$5&amp;","&amp;I188*[2]材料辅助表!$S$6&amp;","&amp;I188*[2]材料辅助表!$S$7&amp;","&amp;I188*[2]材料辅助表!$S$8&amp;","&amp;I188*[2]材料辅助表!$S$9&amp;","&amp;I188*[2]材料辅助表!$S$10&amp;","&amp;I188*[2]材料辅助表!$S$11&amp;","&amp;I188*[2]材料辅助表!$S$12&amp;","&amp;I188*[2]材料辅助表!$S$13&amp;","&amp;I188*[2]材料辅助表!$S$14&amp;","&amp;I188*[2]材料辅助表!$S$15&amp;","&amp;I188*[2]材料辅助表!$S$16&amp;","&amp;I188*[2]材料辅助表!$S$17&amp;","&amp;I188*[2]材料辅助表!$S$18&amp;","&amp;I188*[2]材料辅助表!$S$19&amp;"]"</f>
        <v>[2.58,3.01,3.44,3.87,4.3,4.73,5.16,5.59,6.02,6.45,6.88,7.31,7.74,8.17,8.6]</v>
      </c>
      <c r="K188">
        <v>7</v>
      </c>
      <c r="L188">
        <f>VLOOKUP(C188,'[2]怪兽属性表（不能直接调整）'!$A$2:$E$58,4,FALSE)</f>
        <v>1.7</v>
      </c>
      <c r="M188" t="str">
        <f>"["&amp;L188*[2]材料辅助表!$U$5&amp;","&amp;L188*[2]材料辅助表!$U$6&amp;","&amp;L188*[2]材料辅助表!$U$7&amp;","&amp;L188*[2]材料辅助表!$U$8&amp;","&amp;L188*[2]材料辅助表!$U$9&amp;","&amp;L188*[2]材料辅助表!$U$10&amp;","&amp;L188*[2]材料辅助表!$U$11&amp;","&amp;L188*[2]材料辅助表!$U$12&amp;","&amp;L188*[2]材料辅助表!$U$13&amp;","&amp;L188*[2]材料辅助表!$U$14&amp;","&amp;L188*[2]材料辅助表!$U$15&amp;","&amp;L188*[2]材料辅助表!$U$16&amp;","&amp;L188*[2]材料辅助表!$U$17&amp;","&amp;L188*[2]材料辅助表!$U$18&amp;","&amp;L188*[2]材料辅助表!$U$19&amp;"]"</f>
        <v>[0.255,0.2975,0.34,0.3825,0.425,0.4675,0.51,0.5525,0.595,0.6375,0.68,0.7225,0.765,0.8075,0.85]</v>
      </c>
      <c r="N188" s="264">
        <v>3</v>
      </c>
      <c r="O188" s="202">
        <v>1</v>
      </c>
      <c r="P188" s="265">
        <v>2</v>
      </c>
      <c r="Q188" t="s">
        <v>15792</v>
      </c>
      <c r="R188" t="str">
        <f>"["&amp;VLOOKUP(AJ188,[2]特殊属性调整!$B$18:$D$25,3,FALSE)&amp;","&amp;VLOOKUP(AJ188,[2]特殊属性调整!$B$18:$D$25,2,FALSE)&amp;"]"</f>
        <v>[2,3]</v>
      </c>
      <c r="S188" t="str">
        <f>"["&amp;VLOOKUP(AK188,[2]特殊属性调整!$B$18:$D$25,3,FALSE)&amp;","&amp;VLOOKUP(AK188,[2]特殊属性调整!$B$18:$D$25,2,FALSE)*1.5&amp;"]"</f>
        <v>[2,4.5]</v>
      </c>
      <c r="T188" t="str">
        <f>"["&amp;VLOOKUP(AL188,[2]特殊属性调整!$B$18:$D$25,3,FALSE)&amp;","&amp;VLOOKUP(AL188,[2]特殊属性调整!$B$18:$D$25,2,FALSE)*2&amp;"]"</f>
        <v>[2,6]</v>
      </c>
      <c r="U188" t="str">
        <f>"[["&amp;VLOOKUP($N188,[2]材料辅助表!$H$27:$L$35,2,FALSE)&amp;","&amp;[2]材料辅助表!I$38&amp;"]]"</f>
        <v>[[301103,1]]</v>
      </c>
      <c r="V188" t="str">
        <f>"[["&amp;VLOOKUP($N188,[2]材料辅助表!$H$27:$L$35,3,FALSE)&amp;","&amp;[2]材料辅助表!I$39&amp;"]]"</f>
        <v>[[301203,3]]</v>
      </c>
      <c r="W188" t="str">
        <f>"[["&amp;VLOOKUP($Q188,[2]材料辅助表!$H$27:$L$35,4,FALSE)&amp;","&amp;[2]材料辅助表!L$40&amp;"],["&amp;VLOOKUP($N188,[2]材料辅助表!$H$27:$L$35,4,FALSE)&amp;","&amp;[2]材料辅助表!I$40&amp;"]]"</f>
        <v>[[301307,1],[301303,5]]</v>
      </c>
      <c r="X188" t="str">
        <f>"[["&amp;VLOOKUP($Q188,[2]材料辅助表!$H$27:$L$35,5,FALSE)&amp;","&amp;[2]材料辅助表!L$41&amp;"],["&amp;VLOOKUP($N188,[2]材料辅助表!$H$27:$L$35,5,FALSE)&amp;","&amp;[2]材料辅助表!I$41&amp;"]]"</f>
        <v>[[301407,2],[301403,8]]</v>
      </c>
      <c r="Y188" t="str">
        <f>"[["&amp;VLOOKUP($Q188,[2]材料辅助表!$H$27:$M$35,6,FALSE)&amp;","&amp;[2]材料辅助表!L$42&amp;"],["&amp;VLOOKUP($N188,[2]材料辅助表!$H$27:$M$35,6,FALSE)&amp;","&amp;[2]材料辅助表!I$42&amp;"],["&amp;VLOOKUP($O188,[2]材料辅助表!$H$27:$M$35,5,FALSE)&amp;","&amp;[2]材料辅助表!J$42&amp;"]]"</f>
        <v>[[301507,3],[301503,10],[301401,3]]</v>
      </c>
      <c r="Z188" t="str">
        <f>"[["&amp;VLOOKUP($Q188,[2]材料辅助表!$H$27:$N$35,7,FALSE)&amp;","&amp;[2]材料辅助表!L$43&amp;"],["&amp;VLOOKUP($N188,[2]材料辅助表!$H$27:$N$35,7,FALSE)&amp;","&amp;[2]材料辅助表!I$43&amp;"],["&amp;VLOOKUP($O188,[2]材料辅助表!$H$27:$N$35,6,FALSE)&amp;","&amp;[2]材料辅助表!J$43&amp;"]]"</f>
        <v>[[301607,5],[301603,15],[301501,5]]</v>
      </c>
      <c r="AA188" t="str">
        <f>"[["&amp;VLOOKUP($Q188,[2]材料辅助表!$H$27:$O$35,8,FALSE)&amp;","&amp;[2]材料辅助表!L$44&amp;"],["&amp;VLOOKUP($N188,[2]材料辅助表!$H$27:$O$35,8,FALSE)&amp;","&amp;[2]材料辅助表!I$44&amp;"],["&amp;VLOOKUP($O188,[2]材料辅助表!$H$27:$O$35,8,FALSE)&amp;","&amp;[2]材料辅助表!J$44&amp;"],["&amp;VLOOKUP($P188,[2]材料辅助表!$H$27:$P$35,7,FALSE)&amp;","&amp;[2]材料辅助表!K$44&amp;"]]"</f>
        <v>[[301707,8],[301703,10],[301701,10],[301602,5]]</v>
      </c>
      <c r="AB188" t="str">
        <f>"[["&amp;VLOOKUP($Q188,[2]材料辅助表!$H$27:$P$35,9,FALSE)&amp;","&amp;[2]材料辅助表!L$45&amp;"],["&amp;VLOOKUP($N188,[2]材料辅助表!$H$27:$P$35,9,FALSE)&amp;","&amp;[2]材料辅助表!I$45&amp;"],["&amp;VLOOKUP($O188,[2]材料辅助表!$H$27:$P$35,9,FALSE)&amp;","&amp;[2]材料辅助表!J$45&amp;"],["&amp;VLOOKUP($P188,[2]材料辅助表!$H$27:$P$35,8,FALSE)&amp;","&amp;[2]材料辅助表!K$45&amp;"]]"</f>
        <v>[[301807,10],[301803,15],[301801,15],[301702,8]]</v>
      </c>
      <c r="AC188" t="str">
        <f>"[["&amp;VLOOKUP($Q188,[2]材料辅助表!$H$27:$Q$35,10,FALSE)&amp;","&amp;[2]材料辅助表!L$46&amp;"],["&amp;VLOOKUP($N188,[2]材料辅助表!$H$27:$Q$35,10,FALSE)&amp;","&amp;[2]材料辅助表!I$46&amp;"],["&amp;VLOOKUP($O188,[2]材料辅助表!$H$27:$Q$35,10,FALSE)&amp;","&amp;[2]材料辅助表!J$46&amp;"],["&amp;VLOOKUP($P188,[2]材料辅助表!$H$27:$Q$35,9,FALSE)&amp;","&amp;[2]材料辅助表!K$46&amp;"]]"</f>
        <v>[[301907,12],[301903,18],[301901,18],[301802,10]]</v>
      </c>
      <c r="AD188" t="str">
        <f>"[["&amp;VLOOKUP($Q188,[2]材料辅助表!$H$27:$R$35,11,FALSE)&amp;","&amp;[2]材料辅助表!L$47&amp;"],["&amp;VLOOKUP($N188,[2]材料辅助表!$H$27:$R$35,11,FALSE)&amp;","&amp;[2]材料辅助表!I$47&amp;"],["&amp;VLOOKUP($O188,[2]材料辅助表!$H$27:$R$35,11,FALSE)&amp;","&amp;[2]材料辅助表!J$47&amp;"],["&amp;VLOOKUP($P188,[2]材料辅助表!$H$27:$R$35,10,FALSE)&amp;","&amp;[2]材料辅助表!K$47&amp;"]]"</f>
        <v>[[302007,15],[302003,25],[302001,25],[301902,12]]</v>
      </c>
      <c r="AE188" t="str">
        <f>"[["&amp;VLOOKUP($Q188,[2]材料辅助表!$H$27:$S$35,12,FALSE)&amp;","&amp;[2]材料辅助表!L$48&amp;"],["&amp;VLOOKUP($N188,[2]材料辅助表!$H$27:$S$35,12,FALSE)&amp;","&amp;[2]材料辅助表!I$48&amp;"],["&amp;VLOOKUP($O188,[2]材料辅助表!$H$27:$S$35,12,FALSE)&amp;","&amp;[2]材料辅助表!J$48&amp;"],["&amp;VLOOKUP($P188,[2]材料辅助表!$H$27:$S$35,11,FALSE)&amp;","&amp;[2]材料辅助表!K$48&amp;"]]"</f>
        <v>[[302107,18],[302103,30],[302101,30],[302002,15]]</v>
      </c>
      <c r="AF188" t="str">
        <f>"[["&amp;VLOOKUP($Q188,[2]材料辅助表!$H$27:$V$35,13,FALSE)&amp;","&amp;[2]材料辅助表!L$49&amp;"],["&amp;VLOOKUP($N188,[2]材料辅助表!$H$27:$V$35,13,FALSE)&amp;","&amp;[2]材料辅助表!I$49&amp;"],["&amp;VLOOKUP($O188,[2]材料辅助表!$H$27:$V$35,13,FALSE)&amp;","&amp;[2]材料辅助表!J$49&amp;"],["&amp;VLOOKUP($P188,[2]材料辅助表!$H$27:$V$35,12,FALSE)&amp;","&amp;[2]材料辅助表!K$49&amp;"]]"</f>
        <v>[[302207,21],[302203,35],[302201,35],[302102,18]]</v>
      </c>
      <c r="AG188" t="str">
        <f>"[["&amp;VLOOKUP($Q188,[2]材料辅助表!$H$27:$V$35,14,FALSE)&amp;","&amp;[2]材料辅助表!L$50&amp;"],["&amp;VLOOKUP($N188,[2]材料辅助表!$H$27:$V$35,14,FALSE)&amp;","&amp;[2]材料辅助表!I$50&amp;"],["&amp;VLOOKUP($O188,[2]材料辅助表!$H$27:$V$35,14,FALSE)&amp;","&amp;[2]材料辅助表!J$50&amp;"],["&amp;VLOOKUP($P188,[2]材料辅助表!$H$27:$V$35,13,FALSE)&amp;","&amp;[2]材料辅助表!K$50&amp;"]]"</f>
        <v>[[302307,24],[302303,40],[302301,40],[302202,25]]</v>
      </c>
      <c r="AH188" t="str">
        <f>"[["&amp;VLOOKUP($Q188,[2]材料辅助表!$H$27:$V$35,15,FALSE)&amp;","&amp;[2]材料辅助表!L$51&amp;"],["&amp;VLOOKUP($N188,[2]材料辅助表!$H$27:$V$35,15,FALSE)&amp;","&amp;[2]材料辅助表!I$51&amp;"],["&amp;VLOOKUP($O188,[2]材料辅助表!$H$27:$V$35,15,FALSE)&amp;","&amp;[2]材料辅助表!J$51&amp;"],["&amp;VLOOKUP($P188,[2]材料辅助表!$H$27:$V$35,14,FALSE)&amp;","&amp;[2]材料辅助表!K$51&amp;"]]"</f>
        <v>[[302407,27],[302403,45],[302401,45],[302302,30]]</v>
      </c>
      <c r="AI188" s="202" t="s">
        <v>15799</v>
      </c>
      <c r="AJ188" s="263" t="s">
        <v>11978</v>
      </c>
      <c r="AK188" s="263" t="s">
        <v>11978</v>
      </c>
      <c r="AL188" s="263" t="s">
        <v>11978</v>
      </c>
    </row>
    <row r="189" spans="1:38" ht="15" thickBot="1">
      <c r="A189">
        <v>7014</v>
      </c>
      <c r="C189" s="201" t="s">
        <v>16181</v>
      </c>
      <c r="D189" t="str">
        <f t="shared" si="5"/>
        <v>e_7014</v>
      </c>
      <c r="E189" t="s">
        <v>16185</v>
      </c>
      <c r="F189" t="str">
        <f t="shared" si="6"/>
        <v>NAME_7014</v>
      </c>
      <c r="G189" t="s">
        <v>11979</v>
      </c>
      <c r="H189">
        <v>6</v>
      </c>
      <c r="I189">
        <f>VLOOKUP(C189,'[2]怪兽属性表（不能直接调整）'!$A$2:$E$58,VLOOKUP([2]equipment!G189,[2]材料辅助表!$I$13:$K$16,3,FALSE),FALSE)</f>
        <v>74.400000000000006</v>
      </c>
      <c r="J189" t="str">
        <f>"["&amp;I189*[2]材料辅助表!$S$5&amp;","&amp;I189*[2]材料辅助表!$S$6&amp;","&amp;I189*[2]材料辅助表!$S$7&amp;","&amp;I189*[2]材料辅助表!$S$8&amp;","&amp;I189*[2]材料辅助表!$S$9&amp;","&amp;I189*[2]材料辅助表!$S$10&amp;","&amp;I189*[2]材料辅助表!$S$11&amp;","&amp;I189*[2]材料辅助表!$S$12&amp;","&amp;I189*[2]材料辅助表!$S$13&amp;","&amp;I189*[2]材料辅助表!$S$14&amp;","&amp;I189*[2]材料辅助表!$S$15&amp;","&amp;I189*[2]材料辅助表!$S$16&amp;","&amp;I189*[2]材料辅助表!$S$17&amp;","&amp;I189*[2]材料辅助表!$S$18&amp;","&amp;I189*[2]材料辅助表!$S$19&amp;"]"</f>
        <v>[22.32,26.04,29.76,33.48,37.2,40.92,44.64,48.36,52.08,55.8,59.52,63.24,66.96,70.68,74.4]</v>
      </c>
      <c r="K189">
        <v>7</v>
      </c>
      <c r="L189">
        <f>VLOOKUP(C189,'[2]怪兽属性表（不能直接调整）'!$A$2:$E$58,4,FALSE)</f>
        <v>1.7</v>
      </c>
      <c r="M189" t="str">
        <f>"["&amp;L189*[2]材料辅助表!$U$5&amp;","&amp;L189*[2]材料辅助表!$U$6&amp;","&amp;L189*[2]材料辅助表!$U$7&amp;","&amp;L189*[2]材料辅助表!$U$8&amp;","&amp;L189*[2]材料辅助表!$U$9&amp;","&amp;L189*[2]材料辅助表!$U$10&amp;","&amp;L189*[2]材料辅助表!$U$11&amp;","&amp;L189*[2]材料辅助表!$U$12&amp;","&amp;L189*[2]材料辅助表!$U$13&amp;","&amp;L189*[2]材料辅助表!$U$14&amp;","&amp;L189*[2]材料辅助表!$U$15&amp;","&amp;L189*[2]材料辅助表!$U$16&amp;","&amp;L189*[2]材料辅助表!$U$17&amp;","&amp;L189*[2]材料辅助表!$U$18&amp;","&amp;L189*[2]材料辅助表!$U$19&amp;"]"</f>
        <v>[0.255,0.2975,0.34,0.3825,0.425,0.4675,0.51,0.5525,0.595,0.6375,0.68,0.7225,0.765,0.8075,0.85]</v>
      </c>
      <c r="N189" s="266">
        <v>6</v>
      </c>
      <c r="O189" s="267">
        <v>2</v>
      </c>
      <c r="P189" s="268">
        <v>1</v>
      </c>
      <c r="Q189" t="s">
        <v>15792</v>
      </c>
      <c r="R189" t="str">
        <f>"["&amp;VLOOKUP(AJ189,[2]特殊属性调整!$B$18:$D$25,3,FALSE)&amp;","&amp;VLOOKUP(AJ189,[2]特殊属性调整!$B$18:$D$25,2,FALSE)&amp;"]"</f>
        <v>[5,3]</v>
      </c>
      <c r="S189" t="str">
        <f>"["&amp;VLOOKUP(AK189,[2]特殊属性调整!$B$18:$D$25,3,FALSE)&amp;","&amp;VLOOKUP(AK189,[2]特殊属性调整!$B$18:$D$25,2,FALSE)*1.5&amp;"]"</f>
        <v>[5,4.5]</v>
      </c>
      <c r="T189" t="str">
        <f>"["&amp;VLOOKUP(AL189,[2]特殊属性调整!$B$18:$D$25,3,FALSE)&amp;","&amp;VLOOKUP(AL189,[2]特殊属性调整!$B$18:$D$25,2,FALSE)*2&amp;"]"</f>
        <v>[5,6]</v>
      </c>
      <c r="U189" t="str">
        <f>"[["&amp;VLOOKUP($N189,[2]材料辅助表!$H$27:$L$35,2,FALSE)&amp;","&amp;[2]材料辅助表!I$38&amp;"]]"</f>
        <v>[[301106,1]]</v>
      </c>
      <c r="V189" t="str">
        <f>"[["&amp;VLOOKUP($N189,[2]材料辅助表!$H$27:$L$35,3,FALSE)&amp;","&amp;[2]材料辅助表!I$39&amp;"]]"</f>
        <v>[[301206,3]]</v>
      </c>
      <c r="W189" t="str">
        <f>"[["&amp;VLOOKUP($Q189,[2]材料辅助表!$H$27:$L$35,4,FALSE)&amp;","&amp;[2]材料辅助表!L$40&amp;"],["&amp;VLOOKUP($N189,[2]材料辅助表!$H$27:$L$35,4,FALSE)&amp;","&amp;[2]材料辅助表!I$40&amp;"]]"</f>
        <v>[[301307,1],[301306,5]]</v>
      </c>
      <c r="X189" t="str">
        <f>"[["&amp;VLOOKUP($Q189,[2]材料辅助表!$H$27:$L$35,5,FALSE)&amp;","&amp;[2]材料辅助表!L$41&amp;"],["&amp;VLOOKUP($N189,[2]材料辅助表!$H$27:$L$35,5,FALSE)&amp;","&amp;[2]材料辅助表!I$41&amp;"]]"</f>
        <v>[[301407,2],[301406,8]]</v>
      </c>
      <c r="Y189" t="str">
        <f>"[["&amp;VLOOKUP($Q189,[2]材料辅助表!$H$27:$M$35,6,FALSE)&amp;","&amp;[2]材料辅助表!L$42&amp;"],["&amp;VLOOKUP($N189,[2]材料辅助表!$H$27:$M$35,6,FALSE)&amp;","&amp;[2]材料辅助表!I$42&amp;"],["&amp;VLOOKUP($O189,[2]材料辅助表!$H$27:$M$35,5,FALSE)&amp;","&amp;[2]材料辅助表!J$42&amp;"]]"</f>
        <v>[[301507,3],[301506,10],[301402,3]]</v>
      </c>
      <c r="Z189" t="str">
        <f>"[["&amp;VLOOKUP($Q189,[2]材料辅助表!$H$27:$N$35,7,FALSE)&amp;","&amp;[2]材料辅助表!L$43&amp;"],["&amp;VLOOKUP($N189,[2]材料辅助表!$H$27:$N$35,7,FALSE)&amp;","&amp;[2]材料辅助表!I$43&amp;"],["&amp;VLOOKUP($O189,[2]材料辅助表!$H$27:$N$35,6,FALSE)&amp;","&amp;[2]材料辅助表!J$43&amp;"]]"</f>
        <v>[[301607,5],[301606,15],[301502,5]]</v>
      </c>
      <c r="AA189" t="str">
        <f>"[["&amp;VLOOKUP($Q189,[2]材料辅助表!$H$27:$O$35,8,FALSE)&amp;","&amp;[2]材料辅助表!L$44&amp;"],["&amp;VLOOKUP($N189,[2]材料辅助表!$H$27:$O$35,8,FALSE)&amp;","&amp;[2]材料辅助表!I$44&amp;"],["&amp;VLOOKUP($O189,[2]材料辅助表!$H$27:$O$35,8,FALSE)&amp;","&amp;[2]材料辅助表!J$44&amp;"],["&amp;VLOOKUP($P189,[2]材料辅助表!$H$27:$P$35,7,FALSE)&amp;","&amp;[2]材料辅助表!K$44&amp;"]]"</f>
        <v>[[301707,8],[301706,10],[301702,10],[301601,5]]</v>
      </c>
      <c r="AB189" t="str">
        <f>"[["&amp;VLOOKUP($Q189,[2]材料辅助表!$H$27:$P$35,9,FALSE)&amp;","&amp;[2]材料辅助表!L$45&amp;"],["&amp;VLOOKUP($N189,[2]材料辅助表!$H$27:$P$35,9,FALSE)&amp;","&amp;[2]材料辅助表!I$45&amp;"],["&amp;VLOOKUP($O189,[2]材料辅助表!$H$27:$P$35,9,FALSE)&amp;","&amp;[2]材料辅助表!J$45&amp;"],["&amp;VLOOKUP($P189,[2]材料辅助表!$H$27:$P$35,8,FALSE)&amp;","&amp;[2]材料辅助表!K$45&amp;"]]"</f>
        <v>[[301807,10],[301806,15],[301802,15],[301701,8]]</v>
      </c>
      <c r="AC189" t="str">
        <f>"[["&amp;VLOOKUP($Q189,[2]材料辅助表!$H$27:$Q$35,10,FALSE)&amp;","&amp;[2]材料辅助表!L$46&amp;"],["&amp;VLOOKUP($N189,[2]材料辅助表!$H$27:$Q$35,10,FALSE)&amp;","&amp;[2]材料辅助表!I$46&amp;"],["&amp;VLOOKUP($O189,[2]材料辅助表!$H$27:$Q$35,10,FALSE)&amp;","&amp;[2]材料辅助表!J$46&amp;"],["&amp;VLOOKUP($P189,[2]材料辅助表!$H$27:$Q$35,9,FALSE)&amp;","&amp;[2]材料辅助表!K$46&amp;"]]"</f>
        <v>[[301907,12],[301906,18],[301902,18],[301801,10]]</v>
      </c>
      <c r="AD189" t="str">
        <f>"[["&amp;VLOOKUP($Q189,[2]材料辅助表!$H$27:$R$35,11,FALSE)&amp;","&amp;[2]材料辅助表!L$47&amp;"],["&amp;VLOOKUP($N189,[2]材料辅助表!$H$27:$R$35,11,FALSE)&amp;","&amp;[2]材料辅助表!I$47&amp;"],["&amp;VLOOKUP($O189,[2]材料辅助表!$H$27:$R$35,11,FALSE)&amp;","&amp;[2]材料辅助表!J$47&amp;"],["&amp;VLOOKUP($P189,[2]材料辅助表!$H$27:$R$35,10,FALSE)&amp;","&amp;[2]材料辅助表!K$47&amp;"]]"</f>
        <v>[[302007,15],[302006,25],[302002,25],[301901,12]]</v>
      </c>
      <c r="AE189" t="str">
        <f>"[["&amp;VLOOKUP($Q189,[2]材料辅助表!$H$27:$S$35,12,FALSE)&amp;","&amp;[2]材料辅助表!L$48&amp;"],["&amp;VLOOKUP($N189,[2]材料辅助表!$H$27:$S$35,12,FALSE)&amp;","&amp;[2]材料辅助表!I$48&amp;"],["&amp;VLOOKUP($O189,[2]材料辅助表!$H$27:$S$35,12,FALSE)&amp;","&amp;[2]材料辅助表!J$48&amp;"],["&amp;VLOOKUP($P189,[2]材料辅助表!$H$27:$S$35,11,FALSE)&amp;","&amp;[2]材料辅助表!K$48&amp;"]]"</f>
        <v>[[302107,18],[302106,30],[302102,30],[302001,15]]</v>
      </c>
      <c r="AF189" t="str">
        <f>"[["&amp;VLOOKUP($Q189,[2]材料辅助表!$H$27:$V$35,13,FALSE)&amp;","&amp;[2]材料辅助表!L$49&amp;"],["&amp;VLOOKUP($N189,[2]材料辅助表!$H$27:$V$35,13,FALSE)&amp;","&amp;[2]材料辅助表!I$49&amp;"],["&amp;VLOOKUP($O189,[2]材料辅助表!$H$27:$V$35,13,FALSE)&amp;","&amp;[2]材料辅助表!J$49&amp;"],["&amp;VLOOKUP($P189,[2]材料辅助表!$H$27:$V$35,12,FALSE)&amp;","&amp;[2]材料辅助表!K$49&amp;"]]"</f>
        <v>[[302207,21],[302206,35],[302202,35],[302101,18]]</v>
      </c>
      <c r="AG189" t="str">
        <f>"[["&amp;VLOOKUP($Q189,[2]材料辅助表!$H$27:$V$35,14,FALSE)&amp;","&amp;[2]材料辅助表!L$50&amp;"],["&amp;VLOOKUP($N189,[2]材料辅助表!$H$27:$V$35,14,FALSE)&amp;","&amp;[2]材料辅助表!I$50&amp;"],["&amp;VLOOKUP($O189,[2]材料辅助表!$H$27:$V$35,14,FALSE)&amp;","&amp;[2]材料辅助表!J$50&amp;"],["&amp;VLOOKUP($P189,[2]材料辅助表!$H$27:$V$35,13,FALSE)&amp;","&amp;[2]材料辅助表!K$50&amp;"]]"</f>
        <v>[[302307,24],[302306,40],[302302,40],[302201,25]]</v>
      </c>
      <c r="AH189" t="str">
        <f>"[["&amp;VLOOKUP($Q189,[2]材料辅助表!$H$27:$V$35,15,FALSE)&amp;","&amp;[2]材料辅助表!L$51&amp;"],["&amp;VLOOKUP($N189,[2]材料辅助表!$H$27:$V$35,15,FALSE)&amp;","&amp;[2]材料辅助表!I$51&amp;"],["&amp;VLOOKUP($O189,[2]材料辅助表!$H$27:$V$35,15,FALSE)&amp;","&amp;[2]材料辅助表!J$51&amp;"],["&amp;VLOOKUP($P189,[2]材料辅助表!$H$27:$V$35,14,FALSE)&amp;","&amp;[2]材料辅助表!K$51&amp;"]]"</f>
        <v>[[302407,27],[302406,45],[302402,45],[302301,30]]</v>
      </c>
      <c r="AI189" s="269" t="s">
        <v>15802</v>
      </c>
      <c r="AJ189" s="263" t="s">
        <v>11979</v>
      </c>
      <c r="AK189" s="263" t="s">
        <v>11979</v>
      </c>
      <c r="AL189" s="263" t="s">
        <v>11979</v>
      </c>
    </row>
    <row r="190" spans="1:38" ht="15" thickBot="1">
      <c r="A190">
        <v>7021</v>
      </c>
      <c r="C190" s="203" t="s">
        <v>16186</v>
      </c>
      <c r="D190" t="str">
        <f t="shared" si="5"/>
        <v>e_7021</v>
      </c>
      <c r="E190" t="s">
        <v>16187</v>
      </c>
      <c r="F190" t="str">
        <f t="shared" si="6"/>
        <v>NAME_7021</v>
      </c>
      <c r="G190" t="s">
        <v>11978</v>
      </c>
      <c r="H190">
        <v>3</v>
      </c>
      <c r="I190">
        <f>VLOOKUP(C190,'[2]怪兽属性表（不能直接调整）'!$A$2:$E$58,VLOOKUP([2]equipment!G190,[2]材料辅助表!$I$13:$K$16,3,FALSE),FALSE)</f>
        <v>7.4</v>
      </c>
      <c r="J190" t="str">
        <f>"["&amp;I190*[2]材料辅助表!$S$5&amp;","&amp;I190*[2]材料辅助表!$S$6&amp;","&amp;I190*[2]材料辅助表!$S$7&amp;","&amp;I190*[2]材料辅助表!$S$8&amp;","&amp;I190*[2]材料辅助表!$S$9&amp;","&amp;I190*[2]材料辅助表!$S$10&amp;","&amp;I190*[2]材料辅助表!$S$11&amp;","&amp;I190*[2]材料辅助表!$S$12&amp;","&amp;I190*[2]材料辅助表!$S$13&amp;","&amp;I190*[2]材料辅助表!$S$14&amp;","&amp;I190*[2]材料辅助表!$S$15&amp;","&amp;I190*[2]材料辅助表!$S$16&amp;","&amp;I190*[2]材料辅助表!$S$17&amp;","&amp;I190*[2]材料辅助表!$S$18&amp;","&amp;I190*[2]材料辅助表!$S$19&amp;"]"</f>
        <v>[2.22,2.59,2.96,3.33,3.7,4.07,4.44,4.81,5.18,5.55,5.92,6.29,6.66,7.03,7.4]</v>
      </c>
      <c r="K190">
        <v>7</v>
      </c>
      <c r="L190">
        <f>VLOOKUP(C190,'[2]怪兽属性表（不能直接调整）'!$A$2:$E$58,4,FALSE)</f>
        <v>2.7</v>
      </c>
      <c r="M190" t="str">
        <f>"["&amp;L190*[2]材料辅助表!$U$5&amp;","&amp;L190*[2]材料辅助表!$U$6&amp;","&amp;L190*[2]材料辅助表!$U$7&amp;","&amp;L190*[2]材料辅助表!$U$8&amp;","&amp;L190*[2]材料辅助表!$U$9&amp;","&amp;L190*[2]材料辅助表!$U$10&amp;","&amp;L190*[2]材料辅助表!$U$11&amp;","&amp;L190*[2]材料辅助表!$U$12&amp;","&amp;L190*[2]材料辅助表!$U$13&amp;","&amp;L190*[2]材料辅助表!$U$14&amp;","&amp;L190*[2]材料辅助表!$U$15&amp;","&amp;L190*[2]材料辅助表!$U$16&amp;","&amp;L190*[2]材料辅助表!$U$17&amp;","&amp;L190*[2]材料辅助表!$U$18&amp;","&amp;L190*[2]材料辅助表!$U$19&amp;"]"</f>
        <v>[0.405,0.4725,0.54,0.6075,0.675,0.7425,0.81,0.8775,0.945,1.0125,1.08,1.1475,1.215,1.2825,1.35]</v>
      </c>
      <c r="N190" s="260">
        <v>1</v>
      </c>
      <c r="O190" s="261">
        <v>2</v>
      </c>
      <c r="P190" s="262">
        <v>4</v>
      </c>
      <c r="Q190" t="s">
        <v>15792</v>
      </c>
      <c r="R190" t="str">
        <f>"["&amp;VLOOKUP(AJ190,[2]特殊属性调整!$B$18:$D$25,3,FALSE)&amp;","&amp;VLOOKUP(AJ190,[2]特殊属性调整!$B$18:$D$25,2,FALSE)&amp;"]"</f>
        <v>[2,3]</v>
      </c>
      <c r="S190" t="str">
        <f>"["&amp;VLOOKUP(AK190,[2]特殊属性调整!$B$18:$D$25,3,FALSE)&amp;","&amp;VLOOKUP(AK190,[2]特殊属性调整!$B$18:$D$25,2,FALSE)*1.5&amp;"]"</f>
        <v>[2,4.5]</v>
      </c>
      <c r="T190" t="str">
        <f>"["&amp;VLOOKUP(AL190,[2]特殊属性调整!$B$18:$D$25,3,FALSE)&amp;","&amp;VLOOKUP(AL190,[2]特殊属性调整!$B$18:$D$25,2,FALSE)*2&amp;"]"</f>
        <v>[2,6]</v>
      </c>
      <c r="U190" t="str">
        <f>"[["&amp;VLOOKUP($N190,[2]材料辅助表!$H$27:$L$35,2,FALSE)&amp;","&amp;[2]材料辅助表!I$38&amp;"]]"</f>
        <v>[[301101,1]]</v>
      </c>
      <c r="V190" t="str">
        <f>"[["&amp;VLOOKUP($N190,[2]材料辅助表!$H$27:$L$35,3,FALSE)&amp;","&amp;[2]材料辅助表!I$39&amp;"]]"</f>
        <v>[[301201,3]]</v>
      </c>
      <c r="W190" t="str">
        <f>"[["&amp;VLOOKUP($Q190,[2]材料辅助表!$H$27:$L$35,4,FALSE)&amp;","&amp;[2]材料辅助表!L$40&amp;"],["&amp;VLOOKUP($N190,[2]材料辅助表!$H$27:$L$35,4,FALSE)&amp;","&amp;[2]材料辅助表!I$40&amp;"]]"</f>
        <v>[[301307,1],[301301,5]]</v>
      </c>
      <c r="X190" t="str">
        <f>"[["&amp;VLOOKUP($Q190,[2]材料辅助表!$H$27:$L$35,5,FALSE)&amp;","&amp;[2]材料辅助表!L$41&amp;"],["&amp;VLOOKUP($N190,[2]材料辅助表!$H$27:$L$35,5,FALSE)&amp;","&amp;[2]材料辅助表!I$41&amp;"]]"</f>
        <v>[[301407,2],[301401,8]]</v>
      </c>
      <c r="Y190" t="str">
        <f>"[["&amp;VLOOKUP($Q190,[2]材料辅助表!$H$27:$M$35,6,FALSE)&amp;","&amp;[2]材料辅助表!L$42&amp;"],["&amp;VLOOKUP($N190,[2]材料辅助表!$H$27:$M$35,6,FALSE)&amp;","&amp;[2]材料辅助表!I$42&amp;"],["&amp;VLOOKUP($O190,[2]材料辅助表!$H$27:$M$35,5,FALSE)&amp;","&amp;[2]材料辅助表!J$42&amp;"]]"</f>
        <v>[[301507,3],[301501,10],[301402,3]]</v>
      </c>
      <c r="Z190" t="str">
        <f>"[["&amp;VLOOKUP($Q190,[2]材料辅助表!$H$27:$N$35,7,FALSE)&amp;","&amp;[2]材料辅助表!L$43&amp;"],["&amp;VLOOKUP($N190,[2]材料辅助表!$H$27:$N$35,7,FALSE)&amp;","&amp;[2]材料辅助表!I$43&amp;"],["&amp;VLOOKUP($O190,[2]材料辅助表!$H$27:$N$35,6,FALSE)&amp;","&amp;[2]材料辅助表!J$43&amp;"]]"</f>
        <v>[[301607,5],[301601,15],[301502,5]]</v>
      </c>
      <c r="AA190" t="str">
        <f>"[["&amp;VLOOKUP($Q190,[2]材料辅助表!$H$27:$O$35,8,FALSE)&amp;","&amp;[2]材料辅助表!L$44&amp;"],["&amp;VLOOKUP($N190,[2]材料辅助表!$H$27:$O$35,8,FALSE)&amp;","&amp;[2]材料辅助表!I$44&amp;"],["&amp;VLOOKUP($O190,[2]材料辅助表!$H$27:$O$35,8,FALSE)&amp;","&amp;[2]材料辅助表!J$44&amp;"],["&amp;VLOOKUP($P190,[2]材料辅助表!$H$27:$P$35,7,FALSE)&amp;","&amp;[2]材料辅助表!K$44&amp;"]]"</f>
        <v>[[301707,8],[301701,10],[301702,10],[301604,5]]</v>
      </c>
      <c r="AB190" t="str">
        <f>"[["&amp;VLOOKUP($Q190,[2]材料辅助表!$H$27:$P$35,9,FALSE)&amp;","&amp;[2]材料辅助表!L$45&amp;"],["&amp;VLOOKUP($N190,[2]材料辅助表!$H$27:$P$35,9,FALSE)&amp;","&amp;[2]材料辅助表!I$45&amp;"],["&amp;VLOOKUP($O190,[2]材料辅助表!$H$27:$P$35,9,FALSE)&amp;","&amp;[2]材料辅助表!J$45&amp;"],["&amp;VLOOKUP($P190,[2]材料辅助表!$H$27:$P$35,8,FALSE)&amp;","&amp;[2]材料辅助表!K$45&amp;"]]"</f>
        <v>[[301807,10],[301801,15],[301802,15],[301704,8]]</v>
      </c>
      <c r="AC190" t="str">
        <f>"[["&amp;VLOOKUP($Q190,[2]材料辅助表!$H$27:$Q$35,10,FALSE)&amp;","&amp;[2]材料辅助表!L$46&amp;"],["&amp;VLOOKUP($N190,[2]材料辅助表!$H$27:$Q$35,10,FALSE)&amp;","&amp;[2]材料辅助表!I$46&amp;"],["&amp;VLOOKUP($O190,[2]材料辅助表!$H$27:$Q$35,10,FALSE)&amp;","&amp;[2]材料辅助表!J$46&amp;"],["&amp;VLOOKUP($P190,[2]材料辅助表!$H$27:$Q$35,9,FALSE)&amp;","&amp;[2]材料辅助表!K$46&amp;"]]"</f>
        <v>[[301907,12],[301901,18],[301902,18],[301804,10]]</v>
      </c>
      <c r="AD190" t="str">
        <f>"[["&amp;VLOOKUP($Q190,[2]材料辅助表!$H$27:$R$35,11,FALSE)&amp;","&amp;[2]材料辅助表!L$47&amp;"],["&amp;VLOOKUP($N190,[2]材料辅助表!$H$27:$R$35,11,FALSE)&amp;","&amp;[2]材料辅助表!I$47&amp;"],["&amp;VLOOKUP($O190,[2]材料辅助表!$H$27:$R$35,11,FALSE)&amp;","&amp;[2]材料辅助表!J$47&amp;"],["&amp;VLOOKUP($P190,[2]材料辅助表!$H$27:$R$35,10,FALSE)&amp;","&amp;[2]材料辅助表!K$47&amp;"]]"</f>
        <v>[[302007,15],[302001,25],[302002,25],[301904,12]]</v>
      </c>
      <c r="AE190" t="str">
        <f>"[["&amp;VLOOKUP($Q190,[2]材料辅助表!$H$27:$S$35,12,FALSE)&amp;","&amp;[2]材料辅助表!L$48&amp;"],["&amp;VLOOKUP($N190,[2]材料辅助表!$H$27:$S$35,12,FALSE)&amp;","&amp;[2]材料辅助表!I$48&amp;"],["&amp;VLOOKUP($O190,[2]材料辅助表!$H$27:$S$35,12,FALSE)&amp;","&amp;[2]材料辅助表!J$48&amp;"],["&amp;VLOOKUP($P190,[2]材料辅助表!$H$27:$S$35,11,FALSE)&amp;","&amp;[2]材料辅助表!K$48&amp;"]]"</f>
        <v>[[302107,18],[302101,30],[302102,30],[302004,15]]</v>
      </c>
      <c r="AF190" t="str">
        <f>"[["&amp;VLOOKUP($Q190,[2]材料辅助表!$H$27:$V$35,13,FALSE)&amp;","&amp;[2]材料辅助表!L$49&amp;"],["&amp;VLOOKUP($N190,[2]材料辅助表!$H$27:$V$35,13,FALSE)&amp;","&amp;[2]材料辅助表!I$49&amp;"],["&amp;VLOOKUP($O190,[2]材料辅助表!$H$27:$V$35,13,FALSE)&amp;","&amp;[2]材料辅助表!J$49&amp;"],["&amp;VLOOKUP($P190,[2]材料辅助表!$H$27:$V$35,12,FALSE)&amp;","&amp;[2]材料辅助表!K$49&amp;"]]"</f>
        <v>[[302207,21],[302201,35],[302202,35],[302104,18]]</v>
      </c>
      <c r="AG190" t="str">
        <f>"[["&amp;VLOOKUP($Q190,[2]材料辅助表!$H$27:$V$35,14,FALSE)&amp;","&amp;[2]材料辅助表!L$50&amp;"],["&amp;VLOOKUP($N190,[2]材料辅助表!$H$27:$V$35,14,FALSE)&amp;","&amp;[2]材料辅助表!I$50&amp;"],["&amp;VLOOKUP($O190,[2]材料辅助表!$H$27:$V$35,14,FALSE)&amp;","&amp;[2]材料辅助表!J$50&amp;"],["&amp;VLOOKUP($P190,[2]材料辅助表!$H$27:$V$35,13,FALSE)&amp;","&amp;[2]材料辅助表!K$50&amp;"]]"</f>
        <v>[[302307,24],[302301,40],[302302,40],[302204,25]]</v>
      </c>
      <c r="AH190" t="str">
        <f>"[["&amp;VLOOKUP($Q190,[2]材料辅助表!$H$27:$V$35,15,FALSE)&amp;","&amp;[2]材料辅助表!L$51&amp;"],["&amp;VLOOKUP($N190,[2]材料辅助表!$H$27:$V$35,15,FALSE)&amp;","&amp;[2]材料辅助表!I$51&amp;"],["&amp;VLOOKUP($O190,[2]材料辅助表!$H$27:$V$35,15,FALSE)&amp;","&amp;[2]材料辅助表!J$51&amp;"],["&amp;VLOOKUP($P190,[2]材料辅助表!$H$27:$V$35,14,FALSE)&amp;","&amp;[2]材料辅助表!K$51&amp;"]]"</f>
        <v>[[302407,27],[302401,45],[302402,45],[302304,30]]</v>
      </c>
      <c r="AI190" s="261" t="s">
        <v>15819</v>
      </c>
      <c r="AJ190" s="263" t="s">
        <v>11978</v>
      </c>
      <c r="AK190" s="263" t="s">
        <v>11978</v>
      </c>
      <c r="AL190" s="263" t="s">
        <v>11978</v>
      </c>
    </row>
    <row r="191" spans="1:38" ht="15" thickBot="1">
      <c r="A191">
        <v>7022</v>
      </c>
      <c r="C191" s="203" t="s">
        <v>16186</v>
      </c>
      <c r="D191" t="str">
        <f t="shared" si="5"/>
        <v>e_7022</v>
      </c>
      <c r="E191" t="s">
        <v>16188</v>
      </c>
      <c r="F191" t="str">
        <f t="shared" si="6"/>
        <v>NAME_7022</v>
      </c>
      <c r="G191" t="s">
        <v>11979</v>
      </c>
      <c r="H191">
        <v>6</v>
      </c>
      <c r="I191">
        <f>VLOOKUP(C191,'[2]怪兽属性表（不能直接调整）'!$A$2:$E$58,VLOOKUP([2]equipment!G191,[2]材料辅助表!$I$13:$K$16,3,FALSE),FALSE)</f>
        <v>86</v>
      </c>
      <c r="J191" t="str">
        <f>"["&amp;I191*[2]材料辅助表!$S$5&amp;","&amp;I191*[2]材料辅助表!$S$6&amp;","&amp;I191*[2]材料辅助表!$S$7&amp;","&amp;I191*[2]材料辅助表!$S$8&amp;","&amp;I191*[2]材料辅助表!$S$9&amp;","&amp;I191*[2]材料辅助表!$S$10&amp;","&amp;I191*[2]材料辅助表!$S$11&amp;","&amp;I191*[2]材料辅助表!$S$12&amp;","&amp;I191*[2]材料辅助表!$S$13&amp;","&amp;I191*[2]材料辅助表!$S$14&amp;","&amp;I191*[2]材料辅助表!$S$15&amp;","&amp;I191*[2]材料辅助表!$S$16&amp;","&amp;I191*[2]材料辅助表!$S$17&amp;","&amp;I191*[2]材料辅助表!$S$18&amp;","&amp;I191*[2]材料辅助表!$S$19&amp;"]"</f>
        <v>[25.8,30.1,34.4,38.7,43,47.3,51.6,55.9,60.2,64.5,68.8,73.1,77.4,81.7,86]</v>
      </c>
      <c r="K191">
        <v>7</v>
      </c>
      <c r="L191">
        <f>VLOOKUP(C191,'[2]怪兽属性表（不能直接调整）'!$A$2:$E$58,4,FALSE)</f>
        <v>2.7</v>
      </c>
      <c r="M191" t="str">
        <f>"["&amp;L191*[2]材料辅助表!$U$5&amp;","&amp;L191*[2]材料辅助表!$U$6&amp;","&amp;L191*[2]材料辅助表!$U$7&amp;","&amp;L191*[2]材料辅助表!$U$8&amp;","&amp;L191*[2]材料辅助表!$U$9&amp;","&amp;L191*[2]材料辅助表!$U$10&amp;","&amp;L191*[2]材料辅助表!$U$11&amp;","&amp;L191*[2]材料辅助表!$U$12&amp;","&amp;L191*[2]材料辅助表!$U$13&amp;","&amp;L191*[2]材料辅助表!$U$14&amp;","&amp;L191*[2]材料辅助表!$U$15&amp;","&amp;L191*[2]材料辅助表!$U$16&amp;","&amp;L191*[2]材料辅助表!$U$17&amp;","&amp;L191*[2]材料辅助表!$U$18&amp;","&amp;L191*[2]材料辅助表!$U$19&amp;"]"</f>
        <v>[0.405,0.4725,0.54,0.6075,0.675,0.7425,0.81,0.8775,0.945,1.0125,1.08,1.1475,1.215,1.2825,1.35]</v>
      </c>
      <c r="N191" s="264">
        <v>2</v>
      </c>
      <c r="O191" s="202">
        <v>1</v>
      </c>
      <c r="P191" s="265">
        <v>3</v>
      </c>
      <c r="Q191" t="s">
        <v>15792</v>
      </c>
      <c r="R191" t="str">
        <f>"["&amp;VLOOKUP(AJ191,[2]特殊属性调整!$B$18:$D$25,3,FALSE)&amp;","&amp;VLOOKUP(AJ191,[2]特殊属性调整!$B$18:$D$25,2,FALSE)&amp;"]"</f>
        <v>[5,3]</v>
      </c>
      <c r="S191" t="str">
        <f>"["&amp;VLOOKUP(AK191,[2]特殊属性调整!$B$18:$D$25,3,FALSE)&amp;","&amp;VLOOKUP(AK191,[2]特殊属性调整!$B$18:$D$25,2,FALSE)*1.5&amp;"]"</f>
        <v>[5,4.5]</v>
      </c>
      <c r="T191" t="str">
        <f>"["&amp;VLOOKUP(AL191,[2]特殊属性调整!$B$18:$D$25,3,FALSE)&amp;","&amp;VLOOKUP(AL191,[2]特殊属性调整!$B$18:$D$25,2,FALSE)*2&amp;"]"</f>
        <v>[5,6]</v>
      </c>
      <c r="U191" t="str">
        <f>"[["&amp;VLOOKUP($N191,[2]材料辅助表!$H$27:$L$35,2,FALSE)&amp;","&amp;[2]材料辅助表!I$38&amp;"]]"</f>
        <v>[[301102,1]]</v>
      </c>
      <c r="V191" t="str">
        <f>"[["&amp;VLOOKUP($N191,[2]材料辅助表!$H$27:$L$35,3,FALSE)&amp;","&amp;[2]材料辅助表!I$39&amp;"]]"</f>
        <v>[[301202,3]]</v>
      </c>
      <c r="W191" t="str">
        <f>"[["&amp;VLOOKUP($Q191,[2]材料辅助表!$H$27:$L$35,4,FALSE)&amp;","&amp;[2]材料辅助表!L$40&amp;"],["&amp;VLOOKUP($N191,[2]材料辅助表!$H$27:$L$35,4,FALSE)&amp;","&amp;[2]材料辅助表!I$40&amp;"]]"</f>
        <v>[[301307,1],[301302,5]]</v>
      </c>
      <c r="X191" t="str">
        <f>"[["&amp;VLOOKUP($Q191,[2]材料辅助表!$H$27:$L$35,5,FALSE)&amp;","&amp;[2]材料辅助表!L$41&amp;"],["&amp;VLOOKUP($N191,[2]材料辅助表!$H$27:$L$35,5,FALSE)&amp;","&amp;[2]材料辅助表!I$41&amp;"]]"</f>
        <v>[[301407,2],[301402,8]]</v>
      </c>
      <c r="Y191" t="str">
        <f>"[["&amp;VLOOKUP($Q191,[2]材料辅助表!$H$27:$M$35,6,FALSE)&amp;","&amp;[2]材料辅助表!L$42&amp;"],["&amp;VLOOKUP($N191,[2]材料辅助表!$H$27:$M$35,6,FALSE)&amp;","&amp;[2]材料辅助表!I$42&amp;"],["&amp;VLOOKUP($O191,[2]材料辅助表!$H$27:$M$35,5,FALSE)&amp;","&amp;[2]材料辅助表!J$42&amp;"]]"</f>
        <v>[[301507,3],[301502,10],[301401,3]]</v>
      </c>
      <c r="Z191" t="str">
        <f>"[["&amp;VLOOKUP($Q191,[2]材料辅助表!$H$27:$N$35,7,FALSE)&amp;","&amp;[2]材料辅助表!L$43&amp;"],["&amp;VLOOKUP($N191,[2]材料辅助表!$H$27:$N$35,7,FALSE)&amp;","&amp;[2]材料辅助表!I$43&amp;"],["&amp;VLOOKUP($O191,[2]材料辅助表!$H$27:$N$35,6,FALSE)&amp;","&amp;[2]材料辅助表!J$43&amp;"]]"</f>
        <v>[[301607,5],[301602,15],[301501,5]]</v>
      </c>
      <c r="AA191" t="str">
        <f>"[["&amp;VLOOKUP($Q191,[2]材料辅助表!$H$27:$O$35,8,FALSE)&amp;","&amp;[2]材料辅助表!L$44&amp;"],["&amp;VLOOKUP($N191,[2]材料辅助表!$H$27:$O$35,8,FALSE)&amp;","&amp;[2]材料辅助表!I$44&amp;"],["&amp;VLOOKUP($O191,[2]材料辅助表!$H$27:$O$35,8,FALSE)&amp;","&amp;[2]材料辅助表!J$44&amp;"],["&amp;VLOOKUP($P191,[2]材料辅助表!$H$27:$P$35,7,FALSE)&amp;","&amp;[2]材料辅助表!K$44&amp;"]]"</f>
        <v>[[301707,8],[301702,10],[301701,10],[301603,5]]</v>
      </c>
      <c r="AB191" t="str">
        <f>"[["&amp;VLOOKUP($Q191,[2]材料辅助表!$H$27:$P$35,9,FALSE)&amp;","&amp;[2]材料辅助表!L$45&amp;"],["&amp;VLOOKUP($N191,[2]材料辅助表!$H$27:$P$35,9,FALSE)&amp;","&amp;[2]材料辅助表!I$45&amp;"],["&amp;VLOOKUP($O191,[2]材料辅助表!$H$27:$P$35,9,FALSE)&amp;","&amp;[2]材料辅助表!J$45&amp;"],["&amp;VLOOKUP($P191,[2]材料辅助表!$H$27:$P$35,8,FALSE)&amp;","&amp;[2]材料辅助表!K$45&amp;"]]"</f>
        <v>[[301807,10],[301802,15],[301801,15],[301703,8]]</v>
      </c>
      <c r="AC191" t="str">
        <f>"[["&amp;VLOOKUP($Q191,[2]材料辅助表!$H$27:$Q$35,10,FALSE)&amp;","&amp;[2]材料辅助表!L$46&amp;"],["&amp;VLOOKUP($N191,[2]材料辅助表!$H$27:$Q$35,10,FALSE)&amp;","&amp;[2]材料辅助表!I$46&amp;"],["&amp;VLOOKUP($O191,[2]材料辅助表!$H$27:$Q$35,10,FALSE)&amp;","&amp;[2]材料辅助表!J$46&amp;"],["&amp;VLOOKUP($P191,[2]材料辅助表!$H$27:$Q$35,9,FALSE)&amp;","&amp;[2]材料辅助表!K$46&amp;"]]"</f>
        <v>[[301907,12],[301902,18],[301901,18],[301803,10]]</v>
      </c>
      <c r="AD191" t="str">
        <f>"[["&amp;VLOOKUP($Q191,[2]材料辅助表!$H$27:$R$35,11,FALSE)&amp;","&amp;[2]材料辅助表!L$47&amp;"],["&amp;VLOOKUP($N191,[2]材料辅助表!$H$27:$R$35,11,FALSE)&amp;","&amp;[2]材料辅助表!I$47&amp;"],["&amp;VLOOKUP($O191,[2]材料辅助表!$H$27:$R$35,11,FALSE)&amp;","&amp;[2]材料辅助表!J$47&amp;"],["&amp;VLOOKUP($P191,[2]材料辅助表!$H$27:$R$35,10,FALSE)&amp;","&amp;[2]材料辅助表!K$47&amp;"]]"</f>
        <v>[[302007,15],[302002,25],[302001,25],[301903,12]]</v>
      </c>
      <c r="AE191" t="str">
        <f>"[["&amp;VLOOKUP($Q191,[2]材料辅助表!$H$27:$S$35,12,FALSE)&amp;","&amp;[2]材料辅助表!L$48&amp;"],["&amp;VLOOKUP($N191,[2]材料辅助表!$H$27:$S$35,12,FALSE)&amp;","&amp;[2]材料辅助表!I$48&amp;"],["&amp;VLOOKUP($O191,[2]材料辅助表!$H$27:$S$35,12,FALSE)&amp;","&amp;[2]材料辅助表!J$48&amp;"],["&amp;VLOOKUP($P191,[2]材料辅助表!$H$27:$S$35,11,FALSE)&amp;","&amp;[2]材料辅助表!K$48&amp;"]]"</f>
        <v>[[302107,18],[302102,30],[302101,30],[302003,15]]</v>
      </c>
      <c r="AF191" t="str">
        <f>"[["&amp;VLOOKUP($Q191,[2]材料辅助表!$H$27:$V$35,13,FALSE)&amp;","&amp;[2]材料辅助表!L$49&amp;"],["&amp;VLOOKUP($N191,[2]材料辅助表!$H$27:$V$35,13,FALSE)&amp;","&amp;[2]材料辅助表!I$49&amp;"],["&amp;VLOOKUP($O191,[2]材料辅助表!$H$27:$V$35,13,FALSE)&amp;","&amp;[2]材料辅助表!J$49&amp;"],["&amp;VLOOKUP($P191,[2]材料辅助表!$H$27:$V$35,12,FALSE)&amp;","&amp;[2]材料辅助表!K$49&amp;"]]"</f>
        <v>[[302207,21],[302202,35],[302201,35],[302103,18]]</v>
      </c>
      <c r="AG191" t="str">
        <f>"[["&amp;VLOOKUP($Q191,[2]材料辅助表!$H$27:$V$35,14,FALSE)&amp;","&amp;[2]材料辅助表!L$50&amp;"],["&amp;VLOOKUP($N191,[2]材料辅助表!$H$27:$V$35,14,FALSE)&amp;","&amp;[2]材料辅助表!I$50&amp;"],["&amp;VLOOKUP($O191,[2]材料辅助表!$H$27:$V$35,14,FALSE)&amp;","&amp;[2]材料辅助表!J$50&amp;"],["&amp;VLOOKUP($P191,[2]材料辅助表!$H$27:$V$35,13,FALSE)&amp;","&amp;[2]材料辅助表!K$50&amp;"]]"</f>
        <v>[[302307,24],[302302,40],[302301,40],[302203,25]]</v>
      </c>
      <c r="AH191" t="str">
        <f>"[["&amp;VLOOKUP($Q191,[2]材料辅助表!$H$27:$V$35,15,FALSE)&amp;","&amp;[2]材料辅助表!L$51&amp;"],["&amp;VLOOKUP($N191,[2]材料辅助表!$H$27:$V$35,15,FALSE)&amp;","&amp;[2]材料辅助表!I$51&amp;"],["&amp;VLOOKUP($O191,[2]材料辅助表!$H$27:$V$35,15,FALSE)&amp;","&amp;[2]材料辅助表!J$51&amp;"],["&amp;VLOOKUP($P191,[2]材料辅助表!$H$27:$V$35,14,FALSE)&amp;","&amp;[2]材料辅助表!K$51&amp;"]]"</f>
        <v>[[302407,27],[302402,45],[302401,45],[302303,30]]</v>
      </c>
      <c r="AI191" s="202" t="s">
        <v>15822</v>
      </c>
      <c r="AJ191" s="263" t="s">
        <v>11979</v>
      </c>
      <c r="AK191" s="263" t="s">
        <v>11979</v>
      </c>
      <c r="AL191" s="263" t="s">
        <v>11979</v>
      </c>
    </row>
    <row r="192" spans="1:38" ht="15" thickBot="1">
      <c r="A192">
        <v>7023</v>
      </c>
      <c r="C192" s="203" t="s">
        <v>16186</v>
      </c>
      <c r="D192" t="str">
        <f t="shared" si="5"/>
        <v>e_7023</v>
      </c>
      <c r="E192" t="s">
        <v>16189</v>
      </c>
      <c r="F192" t="str">
        <f t="shared" si="6"/>
        <v>NAME_7023</v>
      </c>
      <c r="G192" t="s">
        <v>11978</v>
      </c>
      <c r="H192">
        <v>3</v>
      </c>
      <c r="I192">
        <f>VLOOKUP(C192,'[2]怪兽属性表（不能直接调整）'!$A$2:$E$58,VLOOKUP([2]equipment!G192,[2]材料辅助表!$I$13:$K$16,3,FALSE),FALSE)</f>
        <v>7.4</v>
      </c>
      <c r="J192" t="str">
        <f>"["&amp;I192*[2]材料辅助表!$S$5&amp;","&amp;I192*[2]材料辅助表!$S$6&amp;","&amp;I192*[2]材料辅助表!$S$7&amp;","&amp;I192*[2]材料辅助表!$S$8&amp;","&amp;I192*[2]材料辅助表!$S$9&amp;","&amp;I192*[2]材料辅助表!$S$10&amp;","&amp;I192*[2]材料辅助表!$S$11&amp;","&amp;I192*[2]材料辅助表!$S$12&amp;","&amp;I192*[2]材料辅助表!$S$13&amp;","&amp;I192*[2]材料辅助表!$S$14&amp;","&amp;I192*[2]材料辅助表!$S$15&amp;","&amp;I192*[2]材料辅助表!$S$16&amp;","&amp;I192*[2]材料辅助表!$S$17&amp;","&amp;I192*[2]材料辅助表!$S$18&amp;","&amp;I192*[2]材料辅助表!$S$19&amp;"]"</f>
        <v>[2.22,2.59,2.96,3.33,3.7,4.07,4.44,4.81,5.18,5.55,5.92,6.29,6.66,7.03,7.4]</v>
      </c>
      <c r="K192">
        <v>7</v>
      </c>
      <c r="L192">
        <f>VLOOKUP(C192,'[2]怪兽属性表（不能直接调整）'!$A$2:$E$58,4,FALSE)</f>
        <v>2.7</v>
      </c>
      <c r="M192" t="str">
        <f>"["&amp;L192*[2]材料辅助表!$U$5&amp;","&amp;L192*[2]材料辅助表!$U$6&amp;","&amp;L192*[2]材料辅助表!$U$7&amp;","&amp;L192*[2]材料辅助表!$U$8&amp;","&amp;L192*[2]材料辅助表!$U$9&amp;","&amp;L192*[2]材料辅助表!$U$10&amp;","&amp;L192*[2]材料辅助表!$U$11&amp;","&amp;L192*[2]材料辅助表!$U$12&amp;","&amp;L192*[2]材料辅助表!$U$13&amp;","&amp;L192*[2]材料辅助表!$U$14&amp;","&amp;L192*[2]材料辅助表!$U$15&amp;","&amp;L192*[2]材料辅助表!$U$16&amp;","&amp;L192*[2]材料辅助表!$U$17&amp;","&amp;L192*[2]材料辅助表!$U$18&amp;","&amp;L192*[2]材料辅助表!$U$19&amp;"]"</f>
        <v>[0.405,0.4725,0.54,0.6075,0.675,0.7425,0.81,0.8775,0.945,1.0125,1.08,1.1475,1.215,1.2825,1.35]</v>
      </c>
      <c r="N192" s="271">
        <v>5</v>
      </c>
      <c r="O192" s="202">
        <v>4</v>
      </c>
      <c r="P192" s="265">
        <v>2</v>
      </c>
      <c r="Q192" t="s">
        <v>15792</v>
      </c>
      <c r="R192" t="str">
        <f>"["&amp;VLOOKUP(AJ192,[2]特殊属性调整!$B$18:$D$25,3,FALSE)&amp;","&amp;VLOOKUP(AJ192,[2]特殊属性调整!$B$18:$D$25,2,FALSE)&amp;"]"</f>
        <v>[2,3]</v>
      </c>
      <c r="S192" t="str">
        <f>"["&amp;VLOOKUP(AK192,[2]特殊属性调整!$B$18:$D$25,3,FALSE)&amp;","&amp;VLOOKUP(AK192,[2]特殊属性调整!$B$18:$D$25,2,FALSE)*1.5&amp;"]"</f>
        <v>[2,4.5]</v>
      </c>
      <c r="T192" t="str">
        <f>"["&amp;VLOOKUP(AL192,[2]特殊属性调整!$B$18:$D$25,3,FALSE)&amp;","&amp;VLOOKUP(AL192,[2]特殊属性调整!$B$18:$D$25,2,FALSE)*2&amp;"]"</f>
        <v>[2,6]</v>
      </c>
      <c r="U192" t="str">
        <f>"[["&amp;VLOOKUP($N192,[2]材料辅助表!$H$27:$L$35,2,FALSE)&amp;","&amp;[2]材料辅助表!I$38&amp;"]]"</f>
        <v>[[301105,1]]</v>
      </c>
      <c r="V192" t="str">
        <f>"[["&amp;VLOOKUP($N192,[2]材料辅助表!$H$27:$L$35,3,FALSE)&amp;","&amp;[2]材料辅助表!I$39&amp;"]]"</f>
        <v>[[301205,3]]</v>
      </c>
      <c r="W192" t="str">
        <f>"[["&amp;VLOOKUP($Q192,[2]材料辅助表!$H$27:$L$35,4,FALSE)&amp;","&amp;[2]材料辅助表!L$40&amp;"],["&amp;VLOOKUP($N192,[2]材料辅助表!$H$27:$L$35,4,FALSE)&amp;","&amp;[2]材料辅助表!I$40&amp;"]]"</f>
        <v>[[301307,1],[301305,5]]</v>
      </c>
      <c r="X192" t="str">
        <f>"[["&amp;VLOOKUP($Q192,[2]材料辅助表!$H$27:$L$35,5,FALSE)&amp;","&amp;[2]材料辅助表!L$41&amp;"],["&amp;VLOOKUP($N192,[2]材料辅助表!$H$27:$L$35,5,FALSE)&amp;","&amp;[2]材料辅助表!I$41&amp;"]]"</f>
        <v>[[301407,2],[301405,8]]</v>
      </c>
      <c r="Y192" t="str">
        <f>"[["&amp;VLOOKUP($Q192,[2]材料辅助表!$H$27:$M$35,6,FALSE)&amp;","&amp;[2]材料辅助表!L$42&amp;"],["&amp;VLOOKUP($N192,[2]材料辅助表!$H$27:$M$35,6,FALSE)&amp;","&amp;[2]材料辅助表!I$42&amp;"],["&amp;VLOOKUP($O192,[2]材料辅助表!$H$27:$M$35,5,FALSE)&amp;","&amp;[2]材料辅助表!J$42&amp;"]]"</f>
        <v>[[301507,3],[301505,10],[301404,3]]</v>
      </c>
      <c r="Z192" t="str">
        <f>"[["&amp;VLOOKUP($Q192,[2]材料辅助表!$H$27:$N$35,7,FALSE)&amp;","&amp;[2]材料辅助表!L$43&amp;"],["&amp;VLOOKUP($N192,[2]材料辅助表!$H$27:$N$35,7,FALSE)&amp;","&amp;[2]材料辅助表!I$43&amp;"],["&amp;VLOOKUP($O192,[2]材料辅助表!$H$27:$N$35,6,FALSE)&amp;","&amp;[2]材料辅助表!J$43&amp;"]]"</f>
        <v>[[301607,5],[301605,15],[301504,5]]</v>
      </c>
      <c r="AA192" t="str">
        <f>"[["&amp;VLOOKUP($Q192,[2]材料辅助表!$H$27:$O$35,8,FALSE)&amp;","&amp;[2]材料辅助表!L$44&amp;"],["&amp;VLOOKUP($N192,[2]材料辅助表!$H$27:$O$35,8,FALSE)&amp;","&amp;[2]材料辅助表!I$44&amp;"],["&amp;VLOOKUP($O192,[2]材料辅助表!$H$27:$O$35,8,FALSE)&amp;","&amp;[2]材料辅助表!J$44&amp;"],["&amp;VLOOKUP($P192,[2]材料辅助表!$H$27:$P$35,7,FALSE)&amp;","&amp;[2]材料辅助表!K$44&amp;"]]"</f>
        <v>[[301707,8],[301705,10],[301704,10],[301602,5]]</v>
      </c>
      <c r="AB192" t="str">
        <f>"[["&amp;VLOOKUP($Q192,[2]材料辅助表!$H$27:$P$35,9,FALSE)&amp;","&amp;[2]材料辅助表!L$45&amp;"],["&amp;VLOOKUP($N192,[2]材料辅助表!$H$27:$P$35,9,FALSE)&amp;","&amp;[2]材料辅助表!I$45&amp;"],["&amp;VLOOKUP($O192,[2]材料辅助表!$H$27:$P$35,9,FALSE)&amp;","&amp;[2]材料辅助表!J$45&amp;"],["&amp;VLOOKUP($P192,[2]材料辅助表!$H$27:$P$35,8,FALSE)&amp;","&amp;[2]材料辅助表!K$45&amp;"]]"</f>
        <v>[[301807,10],[301805,15],[301804,15],[301702,8]]</v>
      </c>
      <c r="AC192" t="str">
        <f>"[["&amp;VLOOKUP($Q192,[2]材料辅助表!$H$27:$Q$35,10,FALSE)&amp;","&amp;[2]材料辅助表!L$46&amp;"],["&amp;VLOOKUP($N192,[2]材料辅助表!$H$27:$Q$35,10,FALSE)&amp;","&amp;[2]材料辅助表!I$46&amp;"],["&amp;VLOOKUP($O192,[2]材料辅助表!$H$27:$Q$35,10,FALSE)&amp;","&amp;[2]材料辅助表!J$46&amp;"],["&amp;VLOOKUP($P192,[2]材料辅助表!$H$27:$Q$35,9,FALSE)&amp;","&amp;[2]材料辅助表!K$46&amp;"]]"</f>
        <v>[[301907,12],[301905,18],[301904,18],[301802,10]]</v>
      </c>
      <c r="AD192" t="str">
        <f>"[["&amp;VLOOKUP($Q192,[2]材料辅助表!$H$27:$R$35,11,FALSE)&amp;","&amp;[2]材料辅助表!L$47&amp;"],["&amp;VLOOKUP($N192,[2]材料辅助表!$H$27:$R$35,11,FALSE)&amp;","&amp;[2]材料辅助表!I$47&amp;"],["&amp;VLOOKUP($O192,[2]材料辅助表!$H$27:$R$35,11,FALSE)&amp;","&amp;[2]材料辅助表!J$47&amp;"],["&amp;VLOOKUP($P192,[2]材料辅助表!$H$27:$R$35,10,FALSE)&amp;","&amp;[2]材料辅助表!K$47&amp;"]]"</f>
        <v>[[302007,15],[302005,25],[302004,25],[301902,12]]</v>
      </c>
      <c r="AE192" t="str">
        <f>"[["&amp;VLOOKUP($Q192,[2]材料辅助表!$H$27:$S$35,12,FALSE)&amp;","&amp;[2]材料辅助表!L$48&amp;"],["&amp;VLOOKUP($N192,[2]材料辅助表!$H$27:$S$35,12,FALSE)&amp;","&amp;[2]材料辅助表!I$48&amp;"],["&amp;VLOOKUP($O192,[2]材料辅助表!$H$27:$S$35,12,FALSE)&amp;","&amp;[2]材料辅助表!J$48&amp;"],["&amp;VLOOKUP($P192,[2]材料辅助表!$H$27:$S$35,11,FALSE)&amp;","&amp;[2]材料辅助表!K$48&amp;"]]"</f>
        <v>[[302107,18],[302105,30],[302104,30],[302002,15]]</v>
      </c>
      <c r="AF192" t="str">
        <f>"[["&amp;VLOOKUP($Q192,[2]材料辅助表!$H$27:$V$35,13,FALSE)&amp;","&amp;[2]材料辅助表!L$49&amp;"],["&amp;VLOOKUP($N192,[2]材料辅助表!$H$27:$V$35,13,FALSE)&amp;","&amp;[2]材料辅助表!I$49&amp;"],["&amp;VLOOKUP($O192,[2]材料辅助表!$H$27:$V$35,13,FALSE)&amp;","&amp;[2]材料辅助表!J$49&amp;"],["&amp;VLOOKUP($P192,[2]材料辅助表!$H$27:$V$35,12,FALSE)&amp;","&amp;[2]材料辅助表!K$49&amp;"]]"</f>
        <v>[[302207,21],[302205,35],[302204,35],[302102,18]]</v>
      </c>
      <c r="AG192" t="str">
        <f>"[["&amp;VLOOKUP($Q192,[2]材料辅助表!$H$27:$V$35,14,FALSE)&amp;","&amp;[2]材料辅助表!L$50&amp;"],["&amp;VLOOKUP($N192,[2]材料辅助表!$H$27:$V$35,14,FALSE)&amp;","&amp;[2]材料辅助表!I$50&amp;"],["&amp;VLOOKUP($O192,[2]材料辅助表!$H$27:$V$35,14,FALSE)&amp;","&amp;[2]材料辅助表!J$50&amp;"],["&amp;VLOOKUP($P192,[2]材料辅助表!$H$27:$V$35,13,FALSE)&amp;","&amp;[2]材料辅助表!K$50&amp;"]]"</f>
        <v>[[302307,24],[302305,40],[302304,40],[302202,25]]</v>
      </c>
      <c r="AH192" t="str">
        <f>"[["&amp;VLOOKUP($Q192,[2]材料辅助表!$H$27:$V$35,15,FALSE)&amp;","&amp;[2]材料辅助表!L$51&amp;"],["&amp;VLOOKUP($N192,[2]材料辅助表!$H$27:$V$35,15,FALSE)&amp;","&amp;[2]材料辅助表!I$51&amp;"],["&amp;VLOOKUP($O192,[2]材料辅助表!$H$27:$V$35,15,FALSE)&amp;","&amp;[2]材料辅助表!J$51&amp;"],["&amp;VLOOKUP($P192,[2]材料辅助表!$H$27:$V$35,14,FALSE)&amp;","&amp;[2]材料辅助表!K$51&amp;"]]"</f>
        <v>[[302407,27],[302405,45],[302404,45],[302302,30]]</v>
      </c>
      <c r="AI192" s="202" t="s">
        <v>15825</v>
      </c>
      <c r="AJ192" s="263" t="s">
        <v>11978</v>
      </c>
      <c r="AK192" s="263" t="s">
        <v>11978</v>
      </c>
      <c r="AL192" s="263" t="s">
        <v>11978</v>
      </c>
    </row>
    <row r="193" spans="1:38" ht="15" thickBot="1">
      <c r="A193">
        <v>7024</v>
      </c>
      <c r="C193" s="203" t="s">
        <v>16186</v>
      </c>
      <c r="D193" t="str">
        <f t="shared" si="5"/>
        <v>e_7024</v>
      </c>
      <c r="E193" t="s">
        <v>16190</v>
      </c>
      <c r="F193" t="str">
        <f t="shared" si="6"/>
        <v>NAME_7024</v>
      </c>
      <c r="G193" t="s">
        <v>11979</v>
      </c>
      <c r="H193">
        <v>6</v>
      </c>
      <c r="I193">
        <f>VLOOKUP(C193,'[2]怪兽属性表（不能直接调整）'!$A$2:$E$58,VLOOKUP([2]equipment!G193,[2]材料辅助表!$I$13:$K$16,3,FALSE),FALSE)</f>
        <v>86</v>
      </c>
      <c r="J193" t="str">
        <f>"["&amp;I193*[2]材料辅助表!$S$5&amp;","&amp;I193*[2]材料辅助表!$S$6&amp;","&amp;I193*[2]材料辅助表!$S$7&amp;","&amp;I193*[2]材料辅助表!$S$8&amp;","&amp;I193*[2]材料辅助表!$S$9&amp;","&amp;I193*[2]材料辅助表!$S$10&amp;","&amp;I193*[2]材料辅助表!$S$11&amp;","&amp;I193*[2]材料辅助表!$S$12&amp;","&amp;I193*[2]材料辅助表!$S$13&amp;","&amp;I193*[2]材料辅助表!$S$14&amp;","&amp;I193*[2]材料辅助表!$S$15&amp;","&amp;I193*[2]材料辅助表!$S$16&amp;","&amp;I193*[2]材料辅助表!$S$17&amp;","&amp;I193*[2]材料辅助表!$S$18&amp;","&amp;I193*[2]材料辅助表!$S$19&amp;"]"</f>
        <v>[25.8,30.1,34.4,38.7,43,47.3,51.6,55.9,60.2,64.5,68.8,73.1,77.4,81.7,86]</v>
      </c>
      <c r="K193">
        <v>7</v>
      </c>
      <c r="L193">
        <f>VLOOKUP(C193,'[2]怪兽属性表（不能直接调整）'!$A$2:$E$58,4,FALSE)</f>
        <v>2.7</v>
      </c>
      <c r="M193" t="str">
        <f>"["&amp;L193*[2]材料辅助表!$U$5&amp;","&amp;L193*[2]材料辅助表!$U$6&amp;","&amp;L193*[2]材料辅助表!$U$7&amp;","&amp;L193*[2]材料辅助表!$U$8&amp;","&amp;L193*[2]材料辅助表!$U$9&amp;","&amp;L193*[2]材料辅助表!$U$10&amp;","&amp;L193*[2]材料辅助表!$U$11&amp;","&amp;L193*[2]材料辅助表!$U$12&amp;","&amp;L193*[2]材料辅助表!$U$13&amp;","&amp;L193*[2]材料辅助表!$U$14&amp;","&amp;L193*[2]材料辅助表!$U$15&amp;","&amp;L193*[2]材料辅助表!$U$16&amp;","&amp;L193*[2]材料辅助表!$U$17&amp;","&amp;L193*[2]材料辅助表!$U$18&amp;","&amp;L193*[2]材料辅助表!$U$19&amp;"]"</f>
        <v>[0.405,0.4725,0.54,0.6075,0.675,0.7425,0.81,0.8775,0.945,1.0125,1.08,1.1475,1.215,1.2825,1.35]</v>
      </c>
      <c r="N193" s="266">
        <v>6</v>
      </c>
      <c r="O193" s="267">
        <v>3</v>
      </c>
      <c r="P193" s="268">
        <v>4</v>
      </c>
      <c r="Q193" t="s">
        <v>15792</v>
      </c>
      <c r="R193" t="str">
        <f>"["&amp;VLOOKUP(AJ193,[2]特殊属性调整!$B$18:$D$25,3,FALSE)&amp;","&amp;VLOOKUP(AJ193,[2]特殊属性调整!$B$18:$D$25,2,FALSE)&amp;"]"</f>
        <v>[5,3]</v>
      </c>
      <c r="S193" t="str">
        <f>"["&amp;VLOOKUP(AK193,[2]特殊属性调整!$B$18:$D$25,3,FALSE)&amp;","&amp;VLOOKUP(AK193,[2]特殊属性调整!$B$18:$D$25,2,FALSE)*1.5&amp;"]"</f>
        <v>[5,4.5]</v>
      </c>
      <c r="T193" t="str">
        <f>"["&amp;VLOOKUP(AL193,[2]特殊属性调整!$B$18:$D$25,3,FALSE)&amp;","&amp;VLOOKUP(AL193,[2]特殊属性调整!$B$18:$D$25,2,FALSE)*2&amp;"]"</f>
        <v>[5,6]</v>
      </c>
      <c r="U193" t="str">
        <f>"[["&amp;VLOOKUP($N193,[2]材料辅助表!$H$27:$L$35,2,FALSE)&amp;","&amp;[2]材料辅助表!I$38&amp;"]]"</f>
        <v>[[301106,1]]</v>
      </c>
      <c r="V193" t="str">
        <f>"[["&amp;VLOOKUP($N193,[2]材料辅助表!$H$27:$L$35,3,FALSE)&amp;","&amp;[2]材料辅助表!I$39&amp;"]]"</f>
        <v>[[301206,3]]</v>
      </c>
      <c r="W193" t="str">
        <f>"[["&amp;VLOOKUP($Q193,[2]材料辅助表!$H$27:$L$35,4,FALSE)&amp;","&amp;[2]材料辅助表!L$40&amp;"],["&amp;VLOOKUP($N193,[2]材料辅助表!$H$27:$L$35,4,FALSE)&amp;","&amp;[2]材料辅助表!I$40&amp;"]]"</f>
        <v>[[301307,1],[301306,5]]</v>
      </c>
      <c r="X193" t="str">
        <f>"[["&amp;VLOOKUP($Q193,[2]材料辅助表!$H$27:$L$35,5,FALSE)&amp;","&amp;[2]材料辅助表!L$41&amp;"],["&amp;VLOOKUP($N193,[2]材料辅助表!$H$27:$L$35,5,FALSE)&amp;","&amp;[2]材料辅助表!I$41&amp;"]]"</f>
        <v>[[301407,2],[301406,8]]</v>
      </c>
      <c r="Y193" t="str">
        <f>"[["&amp;VLOOKUP($Q193,[2]材料辅助表!$H$27:$M$35,6,FALSE)&amp;","&amp;[2]材料辅助表!L$42&amp;"],["&amp;VLOOKUP($N193,[2]材料辅助表!$H$27:$M$35,6,FALSE)&amp;","&amp;[2]材料辅助表!I$42&amp;"],["&amp;VLOOKUP($O193,[2]材料辅助表!$H$27:$M$35,5,FALSE)&amp;","&amp;[2]材料辅助表!J$42&amp;"]]"</f>
        <v>[[301507,3],[301506,10],[301403,3]]</v>
      </c>
      <c r="Z193" t="str">
        <f>"[["&amp;VLOOKUP($Q193,[2]材料辅助表!$H$27:$N$35,7,FALSE)&amp;","&amp;[2]材料辅助表!L$43&amp;"],["&amp;VLOOKUP($N193,[2]材料辅助表!$H$27:$N$35,7,FALSE)&amp;","&amp;[2]材料辅助表!I$43&amp;"],["&amp;VLOOKUP($O193,[2]材料辅助表!$H$27:$N$35,6,FALSE)&amp;","&amp;[2]材料辅助表!J$43&amp;"]]"</f>
        <v>[[301607,5],[301606,15],[301503,5]]</v>
      </c>
      <c r="AA193" t="str">
        <f>"[["&amp;VLOOKUP($Q193,[2]材料辅助表!$H$27:$O$35,8,FALSE)&amp;","&amp;[2]材料辅助表!L$44&amp;"],["&amp;VLOOKUP($N193,[2]材料辅助表!$H$27:$O$35,8,FALSE)&amp;","&amp;[2]材料辅助表!I$44&amp;"],["&amp;VLOOKUP($O193,[2]材料辅助表!$H$27:$O$35,8,FALSE)&amp;","&amp;[2]材料辅助表!J$44&amp;"],["&amp;VLOOKUP($P193,[2]材料辅助表!$H$27:$P$35,7,FALSE)&amp;","&amp;[2]材料辅助表!K$44&amp;"]]"</f>
        <v>[[301707,8],[301706,10],[301703,10],[301604,5]]</v>
      </c>
      <c r="AB193" t="str">
        <f>"[["&amp;VLOOKUP($Q193,[2]材料辅助表!$H$27:$P$35,9,FALSE)&amp;","&amp;[2]材料辅助表!L$45&amp;"],["&amp;VLOOKUP($N193,[2]材料辅助表!$H$27:$P$35,9,FALSE)&amp;","&amp;[2]材料辅助表!I$45&amp;"],["&amp;VLOOKUP($O193,[2]材料辅助表!$H$27:$P$35,9,FALSE)&amp;","&amp;[2]材料辅助表!J$45&amp;"],["&amp;VLOOKUP($P193,[2]材料辅助表!$H$27:$P$35,8,FALSE)&amp;","&amp;[2]材料辅助表!K$45&amp;"]]"</f>
        <v>[[301807,10],[301806,15],[301803,15],[301704,8]]</v>
      </c>
      <c r="AC193" t="str">
        <f>"[["&amp;VLOOKUP($Q193,[2]材料辅助表!$H$27:$Q$35,10,FALSE)&amp;","&amp;[2]材料辅助表!L$46&amp;"],["&amp;VLOOKUP($N193,[2]材料辅助表!$H$27:$Q$35,10,FALSE)&amp;","&amp;[2]材料辅助表!I$46&amp;"],["&amp;VLOOKUP($O193,[2]材料辅助表!$H$27:$Q$35,10,FALSE)&amp;","&amp;[2]材料辅助表!J$46&amp;"],["&amp;VLOOKUP($P193,[2]材料辅助表!$H$27:$Q$35,9,FALSE)&amp;","&amp;[2]材料辅助表!K$46&amp;"]]"</f>
        <v>[[301907,12],[301906,18],[301903,18],[301804,10]]</v>
      </c>
      <c r="AD193" t="str">
        <f>"[["&amp;VLOOKUP($Q193,[2]材料辅助表!$H$27:$R$35,11,FALSE)&amp;","&amp;[2]材料辅助表!L$47&amp;"],["&amp;VLOOKUP($N193,[2]材料辅助表!$H$27:$R$35,11,FALSE)&amp;","&amp;[2]材料辅助表!I$47&amp;"],["&amp;VLOOKUP($O193,[2]材料辅助表!$H$27:$R$35,11,FALSE)&amp;","&amp;[2]材料辅助表!J$47&amp;"],["&amp;VLOOKUP($P193,[2]材料辅助表!$H$27:$R$35,10,FALSE)&amp;","&amp;[2]材料辅助表!K$47&amp;"]]"</f>
        <v>[[302007,15],[302006,25],[302003,25],[301904,12]]</v>
      </c>
      <c r="AE193" t="str">
        <f>"[["&amp;VLOOKUP($Q193,[2]材料辅助表!$H$27:$S$35,12,FALSE)&amp;","&amp;[2]材料辅助表!L$48&amp;"],["&amp;VLOOKUP($N193,[2]材料辅助表!$H$27:$S$35,12,FALSE)&amp;","&amp;[2]材料辅助表!I$48&amp;"],["&amp;VLOOKUP($O193,[2]材料辅助表!$H$27:$S$35,12,FALSE)&amp;","&amp;[2]材料辅助表!J$48&amp;"],["&amp;VLOOKUP($P193,[2]材料辅助表!$H$27:$S$35,11,FALSE)&amp;","&amp;[2]材料辅助表!K$48&amp;"]]"</f>
        <v>[[302107,18],[302106,30],[302103,30],[302004,15]]</v>
      </c>
      <c r="AF193" t="str">
        <f>"[["&amp;VLOOKUP($Q193,[2]材料辅助表!$H$27:$V$35,13,FALSE)&amp;","&amp;[2]材料辅助表!L$49&amp;"],["&amp;VLOOKUP($N193,[2]材料辅助表!$H$27:$V$35,13,FALSE)&amp;","&amp;[2]材料辅助表!I$49&amp;"],["&amp;VLOOKUP($O193,[2]材料辅助表!$H$27:$V$35,13,FALSE)&amp;","&amp;[2]材料辅助表!J$49&amp;"],["&amp;VLOOKUP($P193,[2]材料辅助表!$H$27:$V$35,12,FALSE)&amp;","&amp;[2]材料辅助表!K$49&amp;"]]"</f>
        <v>[[302207,21],[302206,35],[302203,35],[302104,18]]</v>
      </c>
      <c r="AG193" t="str">
        <f>"[["&amp;VLOOKUP($Q193,[2]材料辅助表!$H$27:$V$35,14,FALSE)&amp;","&amp;[2]材料辅助表!L$50&amp;"],["&amp;VLOOKUP($N193,[2]材料辅助表!$H$27:$V$35,14,FALSE)&amp;","&amp;[2]材料辅助表!I$50&amp;"],["&amp;VLOOKUP($O193,[2]材料辅助表!$H$27:$V$35,14,FALSE)&amp;","&amp;[2]材料辅助表!J$50&amp;"],["&amp;VLOOKUP($P193,[2]材料辅助表!$H$27:$V$35,13,FALSE)&amp;","&amp;[2]材料辅助表!K$50&amp;"]]"</f>
        <v>[[302307,24],[302306,40],[302303,40],[302204,25]]</v>
      </c>
      <c r="AH193" t="str">
        <f>"[["&amp;VLOOKUP($Q193,[2]材料辅助表!$H$27:$V$35,15,FALSE)&amp;","&amp;[2]材料辅助表!L$51&amp;"],["&amp;VLOOKUP($N193,[2]材料辅助表!$H$27:$V$35,15,FALSE)&amp;","&amp;[2]材料辅助表!I$51&amp;"],["&amp;VLOOKUP($O193,[2]材料辅助表!$H$27:$V$35,15,FALSE)&amp;","&amp;[2]材料辅助表!J$51&amp;"],["&amp;VLOOKUP($P193,[2]材料辅助表!$H$27:$V$35,14,FALSE)&amp;","&amp;[2]材料辅助表!K$51&amp;"]]"</f>
        <v>[[302407,27],[302406,45],[302403,45],[302304,30]]</v>
      </c>
      <c r="AI193" s="267" t="s">
        <v>15828</v>
      </c>
      <c r="AJ193" s="263" t="s">
        <v>11979</v>
      </c>
      <c r="AK193" s="263" t="s">
        <v>11979</v>
      </c>
      <c r="AL193" s="263" t="s">
        <v>11979</v>
      </c>
    </row>
    <row r="194" spans="1:38" ht="15" thickBot="1">
      <c r="A194">
        <v>7031</v>
      </c>
      <c r="C194" s="204" t="s">
        <v>16191</v>
      </c>
      <c r="D194" t="str">
        <f t="shared" si="5"/>
        <v>e_7031</v>
      </c>
      <c r="E194" t="s">
        <v>16192</v>
      </c>
      <c r="F194" t="str">
        <f t="shared" si="6"/>
        <v>NAME_7031</v>
      </c>
      <c r="G194" t="s">
        <v>11978</v>
      </c>
      <c r="H194">
        <v>3</v>
      </c>
      <c r="I194">
        <v>11.58</v>
      </c>
      <c r="J194" t="str">
        <f>"["&amp;I194*[2]材料辅助表!$S$5&amp;","&amp;I194*[2]材料辅助表!$S$6&amp;","&amp;I194*[2]材料辅助表!$S$7&amp;","&amp;I194*[2]材料辅助表!$S$8&amp;","&amp;I194*[2]材料辅助表!$S$9&amp;","&amp;I194*[2]材料辅助表!$S$10&amp;","&amp;I194*[2]材料辅助表!$S$11&amp;","&amp;I194*[2]材料辅助表!$S$12&amp;","&amp;I194*[2]材料辅助表!$S$13&amp;","&amp;I194*[2]材料辅助表!$S$14&amp;","&amp;I194*[2]材料辅助表!$S$15&amp;","&amp;I194*[2]材料辅助表!$S$16&amp;","&amp;I194*[2]材料辅助表!$S$17&amp;","&amp;I194*[2]材料辅助表!$S$18&amp;","&amp;I194*[2]材料辅助表!$S$19&amp;"]"</f>
        <v>[3.474,4.053,4.632,5.211,5.79,6.369,6.948,7.527,8.106,8.685,9.264,9.843,10.422,11.001,11.58]</v>
      </c>
      <c r="K194">
        <v>7</v>
      </c>
      <c r="L194">
        <f>VLOOKUP(C194,'[2]怪兽属性表（不能直接调整）'!$A$2:$E$58,4,FALSE)</f>
        <v>1.5</v>
      </c>
      <c r="M194" t="str">
        <f>"["&amp;L194*[2]材料辅助表!$U$5&amp;","&amp;L194*[2]材料辅助表!$U$6&amp;","&amp;L194*[2]材料辅助表!$U$7&amp;","&amp;L194*[2]材料辅助表!$U$8&amp;","&amp;L194*[2]材料辅助表!$U$9&amp;","&amp;L194*[2]材料辅助表!$U$10&amp;","&amp;L194*[2]材料辅助表!$U$11&amp;","&amp;L194*[2]材料辅助表!$U$12&amp;","&amp;L194*[2]材料辅助表!$U$13&amp;","&amp;L194*[2]材料辅助表!$U$14&amp;","&amp;L194*[2]材料辅助表!$U$15&amp;","&amp;L194*[2]材料辅助表!$U$16&amp;","&amp;L194*[2]材料辅助表!$U$17&amp;","&amp;L194*[2]材料辅助表!$U$18&amp;","&amp;L194*[2]材料辅助表!$U$19&amp;"]"</f>
        <v>[0.225,0.2625,0.3,0.3375,0.375,0.4125,0.45,0.4875,0.525,0.5625,0.6,0.6375,0.675,0.7125,0.75]</v>
      </c>
      <c r="N194" s="260">
        <v>3</v>
      </c>
      <c r="O194" s="261">
        <v>1</v>
      </c>
      <c r="P194" s="262">
        <v>4</v>
      </c>
      <c r="Q194" t="s">
        <v>15792</v>
      </c>
      <c r="R194" t="str">
        <f>"["&amp;VLOOKUP(AJ194,[2]特殊属性调整!$B$18:$D$25,3,FALSE)&amp;","&amp;VLOOKUP(AJ194,[2]特殊属性调整!$B$18:$D$25,2,FALSE)&amp;"]"</f>
        <v>[2,3]</v>
      </c>
      <c r="S194" t="str">
        <f>"["&amp;VLOOKUP(AK194,[2]特殊属性调整!$B$18:$D$25,3,FALSE)&amp;","&amp;VLOOKUP(AK194,[2]特殊属性调整!$B$18:$D$25,2,FALSE)*1.5&amp;"]"</f>
        <v>[2,4.5]</v>
      </c>
      <c r="T194" t="str">
        <f>"["&amp;VLOOKUP(AL194,[2]特殊属性调整!$B$18:$D$25,3,FALSE)&amp;","&amp;VLOOKUP(AL194,[2]特殊属性调整!$B$18:$D$25,2,FALSE)*2&amp;"]"</f>
        <v>[2,6]</v>
      </c>
      <c r="U194" t="str">
        <f>"[["&amp;VLOOKUP($N194,[2]材料辅助表!$H$27:$L$35,2,FALSE)&amp;","&amp;[2]材料辅助表!I$38&amp;"]]"</f>
        <v>[[301103,1]]</v>
      </c>
      <c r="V194" t="str">
        <f>"[["&amp;VLOOKUP($N194,[2]材料辅助表!$H$27:$L$35,3,FALSE)&amp;","&amp;[2]材料辅助表!I$39&amp;"]]"</f>
        <v>[[301203,3]]</v>
      </c>
      <c r="W194" t="str">
        <f>"[["&amp;VLOOKUP($Q194,[2]材料辅助表!$H$27:$L$35,4,FALSE)&amp;","&amp;[2]材料辅助表!L$40&amp;"],["&amp;VLOOKUP($N194,[2]材料辅助表!$H$27:$L$35,4,FALSE)&amp;","&amp;[2]材料辅助表!I$40&amp;"]]"</f>
        <v>[[301307,1],[301303,5]]</v>
      </c>
      <c r="X194" t="str">
        <f>"[["&amp;VLOOKUP($Q194,[2]材料辅助表!$H$27:$L$35,5,FALSE)&amp;","&amp;[2]材料辅助表!L$41&amp;"],["&amp;VLOOKUP($N194,[2]材料辅助表!$H$27:$L$35,5,FALSE)&amp;","&amp;[2]材料辅助表!I$41&amp;"]]"</f>
        <v>[[301407,2],[301403,8]]</v>
      </c>
      <c r="Y194" t="str">
        <f>"[["&amp;VLOOKUP($Q194,[2]材料辅助表!$H$27:$M$35,6,FALSE)&amp;","&amp;[2]材料辅助表!L$42&amp;"],["&amp;VLOOKUP($N194,[2]材料辅助表!$H$27:$M$35,6,FALSE)&amp;","&amp;[2]材料辅助表!I$42&amp;"],["&amp;VLOOKUP($O194,[2]材料辅助表!$H$27:$M$35,5,FALSE)&amp;","&amp;[2]材料辅助表!J$42&amp;"]]"</f>
        <v>[[301507,3],[301503,10],[301401,3]]</v>
      </c>
      <c r="Z194" t="str">
        <f>"[["&amp;VLOOKUP($Q194,[2]材料辅助表!$H$27:$N$35,7,FALSE)&amp;","&amp;[2]材料辅助表!L$43&amp;"],["&amp;VLOOKUP($N194,[2]材料辅助表!$H$27:$N$35,7,FALSE)&amp;","&amp;[2]材料辅助表!I$43&amp;"],["&amp;VLOOKUP($O194,[2]材料辅助表!$H$27:$N$35,6,FALSE)&amp;","&amp;[2]材料辅助表!J$43&amp;"]]"</f>
        <v>[[301607,5],[301603,15],[301501,5]]</v>
      </c>
      <c r="AA194" t="str">
        <f>"[["&amp;VLOOKUP($Q194,[2]材料辅助表!$H$27:$O$35,8,FALSE)&amp;","&amp;[2]材料辅助表!L$44&amp;"],["&amp;VLOOKUP($N194,[2]材料辅助表!$H$27:$O$35,8,FALSE)&amp;","&amp;[2]材料辅助表!I$44&amp;"],["&amp;VLOOKUP($O194,[2]材料辅助表!$H$27:$O$35,8,FALSE)&amp;","&amp;[2]材料辅助表!J$44&amp;"],["&amp;VLOOKUP($P194,[2]材料辅助表!$H$27:$P$35,7,FALSE)&amp;","&amp;[2]材料辅助表!K$44&amp;"]]"</f>
        <v>[[301707,8],[301703,10],[301701,10],[301604,5]]</v>
      </c>
      <c r="AB194" t="str">
        <f>"[["&amp;VLOOKUP($Q194,[2]材料辅助表!$H$27:$P$35,9,FALSE)&amp;","&amp;[2]材料辅助表!L$45&amp;"],["&amp;VLOOKUP($N194,[2]材料辅助表!$H$27:$P$35,9,FALSE)&amp;","&amp;[2]材料辅助表!I$45&amp;"],["&amp;VLOOKUP($O194,[2]材料辅助表!$H$27:$P$35,9,FALSE)&amp;","&amp;[2]材料辅助表!J$45&amp;"],["&amp;VLOOKUP($P194,[2]材料辅助表!$H$27:$P$35,8,FALSE)&amp;","&amp;[2]材料辅助表!K$45&amp;"]]"</f>
        <v>[[301807,10],[301803,15],[301801,15],[301704,8]]</v>
      </c>
      <c r="AC194" t="str">
        <f>"[["&amp;VLOOKUP($Q194,[2]材料辅助表!$H$27:$Q$35,10,FALSE)&amp;","&amp;[2]材料辅助表!L$46&amp;"],["&amp;VLOOKUP($N194,[2]材料辅助表!$H$27:$Q$35,10,FALSE)&amp;","&amp;[2]材料辅助表!I$46&amp;"],["&amp;VLOOKUP($O194,[2]材料辅助表!$H$27:$Q$35,10,FALSE)&amp;","&amp;[2]材料辅助表!J$46&amp;"],["&amp;VLOOKUP($P194,[2]材料辅助表!$H$27:$Q$35,9,FALSE)&amp;","&amp;[2]材料辅助表!K$46&amp;"]]"</f>
        <v>[[301907,12],[301903,18],[301901,18],[301804,10]]</v>
      </c>
      <c r="AD194" t="str">
        <f>"[["&amp;VLOOKUP($Q194,[2]材料辅助表!$H$27:$R$35,11,FALSE)&amp;","&amp;[2]材料辅助表!L$47&amp;"],["&amp;VLOOKUP($N194,[2]材料辅助表!$H$27:$R$35,11,FALSE)&amp;","&amp;[2]材料辅助表!I$47&amp;"],["&amp;VLOOKUP($O194,[2]材料辅助表!$H$27:$R$35,11,FALSE)&amp;","&amp;[2]材料辅助表!J$47&amp;"],["&amp;VLOOKUP($P194,[2]材料辅助表!$H$27:$R$35,10,FALSE)&amp;","&amp;[2]材料辅助表!K$47&amp;"]]"</f>
        <v>[[302007,15],[302003,25],[302001,25],[301904,12]]</v>
      </c>
      <c r="AE194" t="str">
        <f>"[["&amp;VLOOKUP($Q194,[2]材料辅助表!$H$27:$S$35,12,FALSE)&amp;","&amp;[2]材料辅助表!L$48&amp;"],["&amp;VLOOKUP($N194,[2]材料辅助表!$H$27:$S$35,12,FALSE)&amp;","&amp;[2]材料辅助表!I$48&amp;"],["&amp;VLOOKUP($O194,[2]材料辅助表!$H$27:$S$35,12,FALSE)&amp;","&amp;[2]材料辅助表!J$48&amp;"],["&amp;VLOOKUP($P194,[2]材料辅助表!$H$27:$S$35,11,FALSE)&amp;","&amp;[2]材料辅助表!K$48&amp;"]]"</f>
        <v>[[302107,18],[302103,30],[302101,30],[302004,15]]</v>
      </c>
      <c r="AF194" t="str">
        <f>"[["&amp;VLOOKUP($Q194,[2]材料辅助表!$H$27:$V$35,13,FALSE)&amp;","&amp;[2]材料辅助表!L$49&amp;"],["&amp;VLOOKUP($N194,[2]材料辅助表!$H$27:$V$35,13,FALSE)&amp;","&amp;[2]材料辅助表!I$49&amp;"],["&amp;VLOOKUP($O194,[2]材料辅助表!$H$27:$V$35,13,FALSE)&amp;","&amp;[2]材料辅助表!J$49&amp;"],["&amp;VLOOKUP($P194,[2]材料辅助表!$H$27:$V$35,12,FALSE)&amp;","&amp;[2]材料辅助表!K$49&amp;"]]"</f>
        <v>[[302207,21],[302203,35],[302201,35],[302104,18]]</v>
      </c>
      <c r="AG194" t="str">
        <f>"[["&amp;VLOOKUP($Q194,[2]材料辅助表!$H$27:$V$35,14,FALSE)&amp;","&amp;[2]材料辅助表!L$50&amp;"],["&amp;VLOOKUP($N194,[2]材料辅助表!$H$27:$V$35,14,FALSE)&amp;","&amp;[2]材料辅助表!I$50&amp;"],["&amp;VLOOKUP($O194,[2]材料辅助表!$H$27:$V$35,14,FALSE)&amp;","&amp;[2]材料辅助表!J$50&amp;"],["&amp;VLOOKUP($P194,[2]材料辅助表!$H$27:$V$35,13,FALSE)&amp;","&amp;[2]材料辅助表!K$50&amp;"]]"</f>
        <v>[[302307,24],[302303,40],[302301,40],[302204,25]]</v>
      </c>
      <c r="AH194" t="str">
        <f>"[["&amp;VLOOKUP($Q194,[2]材料辅助表!$H$27:$V$35,15,FALSE)&amp;","&amp;[2]材料辅助表!L$51&amp;"],["&amp;VLOOKUP($N194,[2]材料辅助表!$H$27:$V$35,15,FALSE)&amp;","&amp;[2]材料辅助表!I$51&amp;"],["&amp;VLOOKUP($O194,[2]材料辅助表!$H$27:$V$35,15,FALSE)&amp;","&amp;[2]材料辅助表!J$51&amp;"],["&amp;VLOOKUP($P194,[2]材料辅助表!$H$27:$V$35,14,FALSE)&amp;","&amp;[2]材料辅助表!K$51&amp;"]]"</f>
        <v>[[302407,27],[302403,45],[302401,45],[302304,30]]</v>
      </c>
      <c r="AI194" s="261" t="s">
        <v>15845</v>
      </c>
      <c r="AJ194" s="263" t="s">
        <v>11978</v>
      </c>
      <c r="AK194" s="263" t="s">
        <v>11978</v>
      </c>
      <c r="AL194" s="263" t="s">
        <v>11978</v>
      </c>
    </row>
    <row r="195" spans="1:38" ht="15" thickBot="1">
      <c r="A195">
        <v>7032</v>
      </c>
      <c r="C195" s="204" t="s">
        <v>16191</v>
      </c>
      <c r="D195" t="str">
        <f t="shared" si="5"/>
        <v>e_7032</v>
      </c>
      <c r="E195" t="s">
        <v>16193</v>
      </c>
      <c r="F195" t="str">
        <f t="shared" si="6"/>
        <v>NAME_7032</v>
      </c>
      <c r="G195" t="s">
        <v>11979</v>
      </c>
      <c r="H195">
        <v>6</v>
      </c>
      <c r="I195">
        <v>74.400000000000006</v>
      </c>
      <c r="J195" t="str">
        <f>"["&amp;I195*[2]材料辅助表!$S$5&amp;","&amp;I195*[2]材料辅助表!$S$6&amp;","&amp;I195*[2]材料辅助表!$S$7&amp;","&amp;I195*[2]材料辅助表!$S$8&amp;","&amp;I195*[2]材料辅助表!$S$9&amp;","&amp;I195*[2]材料辅助表!$S$10&amp;","&amp;I195*[2]材料辅助表!$S$11&amp;","&amp;I195*[2]材料辅助表!$S$12&amp;","&amp;I195*[2]材料辅助表!$S$13&amp;","&amp;I195*[2]材料辅助表!$S$14&amp;","&amp;I195*[2]材料辅助表!$S$15&amp;","&amp;I195*[2]材料辅助表!$S$16&amp;","&amp;I195*[2]材料辅助表!$S$17&amp;","&amp;I195*[2]材料辅助表!$S$18&amp;","&amp;I195*[2]材料辅助表!$S$19&amp;"]"</f>
        <v>[22.32,26.04,29.76,33.48,37.2,40.92,44.64,48.36,52.08,55.8,59.52,63.24,66.96,70.68,74.4]</v>
      </c>
      <c r="K195">
        <v>7</v>
      </c>
      <c r="L195">
        <f>VLOOKUP(C195,'[2]怪兽属性表（不能直接调整）'!$A$2:$E$58,4,FALSE)</f>
        <v>1.5</v>
      </c>
      <c r="M195" t="str">
        <f>"["&amp;L195*[2]材料辅助表!$U$5&amp;","&amp;L195*[2]材料辅助表!$U$6&amp;","&amp;L195*[2]材料辅助表!$U$7&amp;","&amp;L195*[2]材料辅助表!$U$8&amp;","&amp;L195*[2]材料辅助表!$U$9&amp;","&amp;L195*[2]材料辅助表!$U$10&amp;","&amp;L195*[2]材料辅助表!$U$11&amp;","&amp;L195*[2]材料辅助表!$U$12&amp;","&amp;L195*[2]材料辅助表!$U$13&amp;","&amp;L195*[2]材料辅助表!$U$14&amp;","&amp;L195*[2]材料辅助表!$U$15&amp;","&amp;L195*[2]材料辅助表!$U$16&amp;","&amp;L195*[2]材料辅助表!$U$17&amp;","&amp;L195*[2]材料辅助表!$U$18&amp;","&amp;L195*[2]材料辅助表!$U$19&amp;"]"</f>
        <v>[0.225,0.2625,0.3,0.3375,0.375,0.4125,0.45,0.4875,0.525,0.5625,0.6,0.6375,0.675,0.7125,0.75]</v>
      </c>
      <c r="N195" s="264">
        <v>2</v>
      </c>
      <c r="O195" s="202">
        <v>4</v>
      </c>
      <c r="P195" s="265">
        <v>3</v>
      </c>
      <c r="Q195" t="s">
        <v>15792</v>
      </c>
      <c r="R195" t="str">
        <f>"["&amp;VLOOKUP(AJ195,[2]特殊属性调整!$B$18:$D$25,3,FALSE)&amp;","&amp;VLOOKUP(AJ195,[2]特殊属性调整!$B$18:$D$25,2,FALSE)&amp;"]"</f>
        <v>[5,3]</v>
      </c>
      <c r="S195" t="str">
        <f>"["&amp;VLOOKUP(AK195,[2]特殊属性调整!$B$18:$D$25,3,FALSE)&amp;","&amp;VLOOKUP(AK195,[2]特殊属性调整!$B$18:$D$25,2,FALSE)*1.5&amp;"]"</f>
        <v>[5,4.5]</v>
      </c>
      <c r="T195" t="str">
        <f>"["&amp;VLOOKUP(AL195,[2]特殊属性调整!$B$18:$D$25,3,FALSE)&amp;","&amp;VLOOKUP(AL195,[2]特殊属性调整!$B$18:$D$25,2,FALSE)*2&amp;"]"</f>
        <v>[5,6]</v>
      </c>
      <c r="U195" t="str">
        <f>"[["&amp;VLOOKUP($N195,[2]材料辅助表!$H$27:$L$35,2,FALSE)&amp;","&amp;[2]材料辅助表!I$38&amp;"]]"</f>
        <v>[[301102,1]]</v>
      </c>
      <c r="V195" t="str">
        <f>"[["&amp;VLOOKUP($N195,[2]材料辅助表!$H$27:$L$35,3,FALSE)&amp;","&amp;[2]材料辅助表!I$39&amp;"]]"</f>
        <v>[[301202,3]]</v>
      </c>
      <c r="W195" t="str">
        <f>"[["&amp;VLOOKUP($Q195,[2]材料辅助表!$H$27:$L$35,4,FALSE)&amp;","&amp;[2]材料辅助表!L$40&amp;"],["&amp;VLOOKUP($N195,[2]材料辅助表!$H$27:$L$35,4,FALSE)&amp;","&amp;[2]材料辅助表!I$40&amp;"]]"</f>
        <v>[[301307,1],[301302,5]]</v>
      </c>
      <c r="X195" t="str">
        <f>"[["&amp;VLOOKUP($Q195,[2]材料辅助表!$H$27:$L$35,5,FALSE)&amp;","&amp;[2]材料辅助表!L$41&amp;"],["&amp;VLOOKUP($N195,[2]材料辅助表!$H$27:$L$35,5,FALSE)&amp;","&amp;[2]材料辅助表!I$41&amp;"]]"</f>
        <v>[[301407,2],[301402,8]]</v>
      </c>
      <c r="Y195" t="str">
        <f>"[["&amp;VLOOKUP($Q195,[2]材料辅助表!$H$27:$M$35,6,FALSE)&amp;","&amp;[2]材料辅助表!L$42&amp;"],["&amp;VLOOKUP($N195,[2]材料辅助表!$H$27:$M$35,6,FALSE)&amp;","&amp;[2]材料辅助表!I$42&amp;"],["&amp;VLOOKUP($O195,[2]材料辅助表!$H$27:$M$35,5,FALSE)&amp;","&amp;[2]材料辅助表!J$42&amp;"]]"</f>
        <v>[[301507,3],[301502,10],[301404,3]]</v>
      </c>
      <c r="Z195" t="str">
        <f>"[["&amp;VLOOKUP($Q195,[2]材料辅助表!$H$27:$N$35,7,FALSE)&amp;","&amp;[2]材料辅助表!L$43&amp;"],["&amp;VLOOKUP($N195,[2]材料辅助表!$H$27:$N$35,7,FALSE)&amp;","&amp;[2]材料辅助表!I$43&amp;"],["&amp;VLOOKUP($O195,[2]材料辅助表!$H$27:$N$35,6,FALSE)&amp;","&amp;[2]材料辅助表!J$43&amp;"]]"</f>
        <v>[[301607,5],[301602,15],[301504,5]]</v>
      </c>
      <c r="AA195" t="str">
        <f>"[["&amp;VLOOKUP($Q195,[2]材料辅助表!$H$27:$O$35,8,FALSE)&amp;","&amp;[2]材料辅助表!L$44&amp;"],["&amp;VLOOKUP($N195,[2]材料辅助表!$H$27:$O$35,8,FALSE)&amp;","&amp;[2]材料辅助表!I$44&amp;"],["&amp;VLOOKUP($O195,[2]材料辅助表!$H$27:$O$35,8,FALSE)&amp;","&amp;[2]材料辅助表!J$44&amp;"],["&amp;VLOOKUP($P195,[2]材料辅助表!$H$27:$P$35,7,FALSE)&amp;","&amp;[2]材料辅助表!K$44&amp;"]]"</f>
        <v>[[301707,8],[301702,10],[301704,10],[301603,5]]</v>
      </c>
      <c r="AB195" t="str">
        <f>"[["&amp;VLOOKUP($Q195,[2]材料辅助表!$H$27:$P$35,9,FALSE)&amp;","&amp;[2]材料辅助表!L$45&amp;"],["&amp;VLOOKUP($N195,[2]材料辅助表!$H$27:$P$35,9,FALSE)&amp;","&amp;[2]材料辅助表!I$45&amp;"],["&amp;VLOOKUP($O195,[2]材料辅助表!$H$27:$P$35,9,FALSE)&amp;","&amp;[2]材料辅助表!J$45&amp;"],["&amp;VLOOKUP($P195,[2]材料辅助表!$H$27:$P$35,8,FALSE)&amp;","&amp;[2]材料辅助表!K$45&amp;"]]"</f>
        <v>[[301807,10],[301802,15],[301804,15],[301703,8]]</v>
      </c>
      <c r="AC195" t="str">
        <f>"[["&amp;VLOOKUP($Q195,[2]材料辅助表!$H$27:$Q$35,10,FALSE)&amp;","&amp;[2]材料辅助表!L$46&amp;"],["&amp;VLOOKUP($N195,[2]材料辅助表!$H$27:$Q$35,10,FALSE)&amp;","&amp;[2]材料辅助表!I$46&amp;"],["&amp;VLOOKUP($O195,[2]材料辅助表!$H$27:$Q$35,10,FALSE)&amp;","&amp;[2]材料辅助表!J$46&amp;"],["&amp;VLOOKUP($P195,[2]材料辅助表!$H$27:$Q$35,9,FALSE)&amp;","&amp;[2]材料辅助表!K$46&amp;"]]"</f>
        <v>[[301907,12],[301902,18],[301904,18],[301803,10]]</v>
      </c>
      <c r="AD195" t="str">
        <f>"[["&amp;VLOOKUP($Q195,[2]材料辅助表!$H$27:$R$35,11,FALSE)&amp;","&amp;[2]材料辅助表!L$47&amp;"],["&amp;VLOOKUP($N195,[2]材料辅助表!$H$27:$R$35,11,FALSE)&amp;","&amp;[2]材料辅助表!I$47&amp;"],["&amp;VLOOKUP($O195,[2]材料辅助表!$H$27:$R$35,11,FALSE)&amp;","&amp;[2]材料辅助表!J$47&amp;"],["&amp;VLOOKUP($P195,[2]材料辅助表!$H$27:$R$35,10,FALSE)&amp;","&amp;[2]材料辅助表!K$47&amp;"]]"</f>
        <v>[[302007,15],[302002,25],[302004,25],[301903,12]]</v>
      </c>
      <c r="AE195" t="str">
        <f>"[["&amp;VLOOKUP($Q195,[2]材料辅助表!$H$27:$S$35,12,FALSE)&amp;","&amp;[2]材料辅助表!L$48&amp;"],["&amp;VLOOKUP($N195,[2]材料辅助表!$H$27:$S$35,12,FALSE)&amp;","&amp;[2]材料辅助表!I$48&amp;"],["&amp;VLOOKUP($O195,[2]材料辅助表!$H$27:$S$35,12,FALSE)&amp;","&amp;[2]材料辅助表!J$48&amp;"],["&amp;VLOOKUP($P195,[2]材料辅助表!$H$27:$S$35,11,FALSE)&amp;","&amp;[2]材料辅助表!K$48&amp;"]]"</f>
        <v>[[302107,18],[302102,30],[302104,30],[302003,15]]</v>
      </c>
      <c r="AF195" t="str">
        <f>"[["&amp;VLOOKUP($Q195,[2]材料辅助表!$H$27:$V$35,13,FALSE)&amp;","&amp;[2]材料辅助表!L$49&amp;"],["&amp;VLOOKUP($N195,[2]材料辅助表!$H$27:$V$35,13,FALSE)&amp;","&amp;[2]材料辅助表!I$49&amp;"],["&amp;VLOOKUP($O195,[2]材料辅助表!$H$27:$V$35,13,FALSE)&amp;","&amp;[2]材料辅助表!J$49&amp;"],["&amp;VLOOKUP($P195,[2]材料辅助表!$H$27:$V$35,12,FALSE)&amp;","&amp;[2]材料辅助表!K$49&amp;"]]"</f>
        <v>[[302207,21],[302202,35],[302204,35],[302103,18]]</v>
      </c>
      <c r="AG195" t="str">
        <f>"[["&amp;VLOOKUP($Q195,[2]材料辅助表!$H$27:$V$35,14,FALSE)&amp;","&amp;[2]材料辅助表!L$50&amp;"],["&amp;VLOOKUP($N195,[2]材料辅助表!$H$27:$V$35,14,FALSE)&amp;","&amp;[2]材料辅助表!I$50&amp;"],["&amp;VLOOKUP($O195,[2]材料辅助表!$H$27:$V$35,14,FALSE)&amp;","&amp;[2]材料辅助表!J$50&amp;"],["&amp;VLOOKUP($P195,[2]材料辅助表!$H$27:$V$35,13,FALSE)&amp;","&amp;[2]材料辅助表!K$50&amp;"]]"</f>
        <v>[[302307,24],[302302,40],[302304,40],[302203,25]]</v>
      </c>
      <c r="AH195" t="str">
        <f>"[["&amp;VLOOKUP($Q195,[2]材料辅助表!$H$27:$V$35,15,FALSE)&amp;","&amp;[2]材料辅助表!L$51&amp;"],["&amp;VLOOKUP($N195,[2]材料辅助表!$H$27:$V$35,15,FALSE)&amp;","&amp;[2]材料辅助表!I$51&amp;"],["&amp;VLOOKUP($O195,[2]材料辅助表!$H$27:$V$35,15,FALSE)&amp;","&amp;[2]材料辅助表!J$51&amp;"],["&amp;VLOOKUP($P195,[2]材料辅助表!$H$27:$V$35,14,FALSE)&amp;","&amp;[2]材料辅助表!K$51&amp;"]]"</f>
        <v>[[302407,27],[302402,45],[302404,45],[302303,30]]</v>
      </c>
      <c r="AI195" s="202" t="s">
        <v>15848</v>
      </c>
      <c r="AJ195" s="263" t="s">
        <v>11979</v>
      </c>
      <c r="AK195" s="263" t="s">
        <v>11979</v>
      </c>
      <c r="AL195" s="263" t="s">
        <v>11979</v>
      </c>
    </row>
    <row r="196" spans="1:38" ht="15" thickBot="1">
      <c r="A196">
        <v>7033</v>
      </c>
      <c r="C196" s="204" t="s">
        <v>16191</v>
      </c>
      <c r="D196" t="str">
        <f t="shared" si="5"/>
        <v>e_7033</v>
      </c>
      <c r="E196" t="s">
        <v>16194</v>
      </c>
      <c r="F196" t="str">
        <f t="shared" si="6"/>
        <v>NAME_7033</v>
      </c>
      <c r="G196" t="s">
        <v>11978</v>
      </c>
      <c r="H196">
        <v>3</v>
      </c>
      <c r="I196">
        <v>11.58</v>
      </c>
      <c r="J196" t="str">
        <f>"["&amp;I196*[2]材料辅助表!$S$5&amp;","&amp;I196*[2]材料辅助表!$S$6&amp;","&amp;I196*[2]材料辅助表!$S$7&amp;","&amp;I196*[2]材料辅助表!$S$8&amp;","&amp;I196*[2]材料辅助表!$S$9&amp;","&amp;I196*[2]材料辅助表!$S$10&amp;","&amp;I196*[2]材料辅助表!$S$11&amp;","&amp;I196*[2]材料辅助表!$S$12&amp;","&amp;I196*[2]材料辅助表!$S$13&amp;","&amp;I196*[2]材料辅助表!$S$14&amp;","&amp;I196*[2]材料辅助表!$S$15&amp;","&amp;I196*[2]材料辅助表!$S$16&amp;","&amp;I196*[2]材料辅助表!$S$17&amp;","&amp;I196*[2]材料辅助表!$S$18&amp;","&amp;I196*[2]材料辅助表!$S$19&amp;"]"</f>
        <v>[3.474,4.053,4.632,5.211,5.79,6.369,6.948,7.527,8.106,8.685,9.264,9.843,10.422,11.001,11.58]</v>
      </c>
      <c r="K196">
        <v>7</v>
      </c>
      <c r="L196">
        <f>VLOOKUP(C196,'[2]怪兽属性表（不能直接调整）'!$A$2:$E$58,4,FALSE)</f>
        <v>1.5</v>
      </c>
      <c r="M196" t="str">
        <f>"["&amp;L196*[2]材料辅助表!$U$5&amp;","&amp;L196*[2]材料辅助表!$U$6&amp;","&amp;L196*[2]材料辅助表!$U$7&amp;","&amp;L196*[2]材料辅助表!$U$8&amp;","&amp;L196*[2]材料辅助表!$U$9&amp;","&amp;L196*[2]材料辅助表!$U$10&amp;","&amp;L196*[2]材料辅助表!$U$11&amp;","&amp;L196*[2]材料辅助表!$U$12&amp;","&amp;L196*[2]材料辅助表!$U$13&amp;","&amp;L196*[2]材料辅助表!$U$14&amp;","&amp;L196*[2]材料辅助表!$U$15&amp;","&amp;L196*[2]材料辅助表!$U$16&amp;","&amp;L196*[2]材料辅助表!$U$17&amp;","&amp;L196*[2]材料辅助表!$U$18&amp;","&amp;L196*[2]材料辅助表!$U$19&amp;"]"</f>
        <v>[0.225,0.2625,0.3,0.3375,0.375,0.4125,0.45,0.4875,0.525,0.5625,0.6,0.6375,0.675,0.7125,0.75]</v>
      </c>
      <c r="N196" s="264">
        <v>4</v>
      </c>
      <c r="O196" s="202">
        <v>3</v>
      </c>
      <c r="P196" s="265">
        <v>2</v>
      </c>
      <c r="Q196" t="s">
        <v>15792</v>
      </c>
      <c r="R196" t="str">
        <f>"["&amp;VLOOKUP(AJ196,[2]特殊属性调整!$B$18:$D$25,3,FALSE)&amp;","&amp;VLOOKUP(AJ196,[2]特殊属性调整!$B$18:$D$25,2,FALSE)&amp;"]"</f>
        <v>[2,3]</v>
      </c>
      <c r="S196" t="str">
        <f>"["&amp;VLOOKUP(AK196,[2]特殊属性调整!$B$18:$D$25,3,FALSE)&amp;","&amp;VLOOKUP(AK196,[2]特殊属性调整!$B$18:$D$25,2,FALSE)*1.5&amp;"]"</f>
        <v>[2,4.5]</v>
      </c>
      <c r="T196" t="str">
        <f>"["&amp;VLOOKUP(AL196,[2]特殊属性调整!$B$18:$D$25,3,FALSE)&amp;","&amp;VLOOKUP(AL196,[2]特殊属性调整!$B$18:$D$25,2,FALSE)*2&amp;"]"</f>
        <v>[2,6]</v>
      </c>
      <c r="U196" t="str">
        <f>"[["&amp;VLOOKUP($N196,[2]材料辅助表!$H$27:$L$35,2,FALSE)&amp;","&amp;[2]材料辅助表!I$38&amp;"]]"</f>
        <v>[[301104,1]]</v>
      </c>
      <c r="V196" t="str">
        <f>"[["&amp;VLOOKUP($N196,[2]材料辅助表!$H$27:$L$35,3,FALSE)&amp;","&amp;[2]材料辅助表!I$39&amp;"]]"</f>
        <v>[[301204,3]]</v>
      </c>
      <c r="W196" t="str">
        <f>"[["&amp;VLOOKUP($Q196,[2]材料辅助表!$H$27:$L$35,4,FALSE)&amp;","&amp;[2]材料辅助表!L$40&amp;"],["&amp;VLOOKUP($N196,[2]材料辅助表!$H$27:$L$35,4,FALSE)&amp;","&amp;[2]材料辅助表!I$40&amp;"]]"</f>
        <v>[[301307,1],[301304,5]]</v>
      </c>
      <c r="X196" t="str">
        <f>"[["&amp;VLOOKUP($Q196,[2]材料辅助表!$H$27:$L$35,5,FALSE)&amp;","&amp;[2]材料辅助表!L$41&amp;"],["&amp;VLOOKUP($N196,[2]材料辅助表!$H$27:$L$35,5,FALSE)&amp;","&amp;[2]材料辅助表!I$41&amp;"]]"</f>
        <v>[[301407,2],[301404,8]]</v>
      </c>
      <c r="Y196" t="str">
        <f>"[["&amp;VLOOKUP($Q196,[2]材料辅助表!$H$27:$M$35,6,FALSE)&amp;","&amp;[2]材料辅助表!L$42&amp;"],["&amp;VLOOKUP($N196,[2]材料辅助表!$H$27:$M$35,6,FALSE)&amp;","&amp;[2]材料辅助表!I$42&amp;"],["&amp;VLOOKUP($O196,[2]材料辅助表!$H$27:$M$35,5,FALSE)&amp;","&amp;[2]材料辅助表!J$42&amp;"]]"</f>
        <v>[[301507,3],[301504,10],[301403,3]]</v>
      </c>
      <c r="Z196" t="str">
        <f>"[["&amp;VLOOKUP($Q196,[2]材料辅助表!$H$27:$N$35,7,FALSE)&amp;","&amp;[2]材料辅助表!L$43&amp;"],["&amp;VLOOKUP($N196,[2]材料辅助表!$H$27:$N$35,7,FALSE)&amp;","&amp;[2]材料辅助表!I$43&amp;"],["&amp;VLOOKUP($O196,[2]材料辅助表!$H$27:$N$35,6,FALSE)&amp;","&amp;[2]材料辅助表!J$43&amp;"]]"</f>
        <v>[[301607,5],[301604,15],[301503,5]]</v>
      </c>
      <c r="AA196" t="str">
        <f>"[["&amp;VLOOKUP($Q196,[2]材料辅助表!$H$27:$O$35,8,FALSE)&amp;","&amp;[2]材料辅助表!L$44&amp;"],["&amp;VLOOKUP($N196,[2]材料辅助表!$H$27:$O$35,8,FALSE)&amp;","&amp;[2]材料辅助表!I$44&amp;"],["&amp;VLOOKUP($O196,[2]材料辅助表!$H$27:$O$35,8,FALSE)&amp;","&amp;[2]材料辅助表!J$44&amp;"],["&amp;VLOOKUP($P196,[2]材料辅助表!$H$27:$P$35,7,FALSE)&amp;","&amp;[2]材料辅助表!K$44&amp;"]]"</f>
        <v>[[301707,8],[301704,10],[301703,10],[301602,5]]</v>
      </c>
      <c r="AB196" t="str">
        <f>"[["&amp;VLOOKUP($Q196,[2]材料辅助表!$H$27:$P$35,9,FALSE)&amp;","&amp;[2]材料辅助表!L$45&amp;"],["&amp;VLOOKUP($N196,[2]材料辅助表!$H$27:$P$35,9,FALSE)&amp;","&amp;[2]材料辅助表!I$45&amp;"],["&amp;VLOOKUP($O196,[2]材料辅助表!$H$27:$P$35,9,FALSE)&amp;","&amp;[2]材料辅助表!J$45&amp;"],["&amp;VLOOKUP($P196,[2]材料辅助表!$H$27:$P$35,8,FALSE)&amp;","&amp;[2]材料辅助表!K$45&amp;"]]"</f>
        <v>[[301807,10],[301804,15],[301803,15],[301702,8]]</v>
      </c>
      <c r="AC196" t="str">
        <f>"[["&amp;VLOOKUP($Q196,[2]材料辅助表!$H$27:$Q$35,10,FALSE)&amp;","&amp;[2]材料辅助表!L$46&amp;"],["&amp;VLOOKUP($N196,[2]材料辅助表!$H$27:$Q$35,10,FALSE)&amp;","&amp;[2]材料辅助表!I$46&amp;"],["&amp;VLOOKUP($O196,[2]材料辅助表!$H$27:$Q$35,10,FALSE)&amp;","&amp;[2]材料辅助表!J$46&amp;"],["&amp;VLOOKUP($P196,[2]材料辅助表!$H$27:$Q$35,9,FALSE)&amp;","&amp;[2]材料辅助表!K$46&amp;"]]"</f>
        <v>[[301907,12],[301904,18],[301903,18],[301802,10]]</v>
      </c>
      <c r="AD196" t="str">
        <f>"[["&amp;VLOOKUP($Q196,[2]材料辅助表!$H$27:$R$35,11,FALSE)&amp;","&amp;[2]材料辅助表!L$47&amp;"],["&amp;VLOOKUP($N196,[2]材料辅助表!$H$27:$R$35,11,FALSE)&amp;","&amp;[2]材料辅助表!I$47&amp;"],["&amp;VLOOKUP($O196,[2]材料辅助表!$H$27:$R$35,11,FALSE)&amp;","&amp;[2]材料辅助表!J$47&amp;"],["&amp;VLOOKUP($P196,[2]材料辅助表!$H$27:$R$35,10,FALSE)&amp;","&amp;[2]材料辅助表!K$47&amp;"]]"</f>
        <v>[[302007,15],[302004,25],[302003,25],[301902,12]]</v>
      </c>
      <c r="AE196" t="str">
        <f>"[["&amp;VLOOKUP($Q196,[2]材料辅助表!$H$27:$S$35,12,FALSE)&amp;","&amp;[2]材料辅助表!L$48&amp;"],["&amp;VLOOKUP($N196,[2]材料辅助表!$H$27:$S$35,12,FALSE)&amp;","&amp;[2]材料辅助表!I$48&amp;"],["&amp;VLOOKUP($O196,[2]材料辅助表!$H$27:$S$35,12,FALSE)&amp;","&amp;[2]材料辅助表!J$48&amp;"],["&amp;VLOOKUP($P196,[2]材料辅助表!$H$27:$S$35,11,FALSE)&amp;","&amp;[2]材料辅助表!K$48&amp;"]]"</f>
        <v>[[302107,18],[302104,30],[302103,30],[302002,15]]</v>
      </c>
      <c r="AF196" t="str">
        <f>"[["&amp;VLOOKUP($Q196,[2]材料辅助表!$H$27:$V$35,13,FALSE)&amp;","&amp;[2]材料辅助表!L$49&amp;"],["&amp;VLOOKUP($N196,[2]材料辅助表!$H$27:$V$35,13,FALSE)&amp;","&amp;[2]材料辅助表!I$49&amp;"],["&amp;VLOOKUP($O196,[2]材料辅助表!$H$27:$V$35,13,FALSE)&amp;","&amp;[2]材料辅助表!J$49&amp;"],["&amp;VLOOKUP($P196,[2]材料辅助表!$H$27:$V$35,12,FALSE)&amp;","&amp;[2]材料辅助表!K$49&amp;"]]"</f>
        <v>[[302207,21],[302204,35],[302203,35],[302102,18]]</v>
      </c>
      <c r="AG196" t="str">
        <f>"[["&amp;VLOOKUP($Q196,[2]材料辅助表!$H$27:$V$35,14,FALSE)&amp;","&amp;[2]材料辅助表!L$50&amp;"],["&amp;VLOOKUP($N196,[2]材料辅助表!$H$27:$V$35,14,FALSE)&amp;","&amp;[2]材料辅助表!I$50&amp;"],["&amp;VLOOKUP($O196,[2]材料辅助表!$H$27:$V$35,14,FALSE)&amp;","&amp;[2]材料辅助表!J$50&amp;"],["&amp;VLOOKUP($P196,[2]材料辅助表!$H$27:$V$35,13,FALSE)&amp;","&amp;[2]材料辅助表!K$50&amp;"]]"</f>
        <v>[[302307,24],[302304,40],[302303,40],[302202,25]]</v>
      </c>
      <c r="AH196" t="str">
        <f>"[["&amp;VLOOKUP($Q196,[2]材料辅助表!$H$27:$V$35,15,FALSE)&amp;","&amp;[2]材料辅助表!L$51&amp;"],["&amp;VLOOKUP($N196,[2]材料辅助表!$H$27:$V$35,15,FALSE)&amp;","&amp;[2]材料辅助表!I$51&amp;"],["&amp;VLOOKUP($O196,[2]材料辅助表!$H$27:$V$35,15,FALSE)&amp;","&amp;[2]材料辅助表!J$51&amp;"],["&amp;VLOOKUP($P196,[2]材料辅助表!$H$27:$V$35,14,FALSE)&amp;","&amp;[2]材料辅助表!K$51&amp;"]]"</f>
        <v>[[302407,27],[302404,45],[302403,45],[302302,30]]</v>
      </c>
      <c r="AI196" s="202" t="s">
        <v>15851</v>
      </c>
      <c r="AJ196" s="263" t="s">
        <v>11978</v>
      </c>
      <c r="AK196" s="263" t="s">
        <v>11978</v>
      </c>
      <c r="AL196" s="263" t="s">
        <v>11978</v>
      </c>
    </row>
    <row r="197" spans="1:38" ht="15" thickBot="1">
      <c r="A197">
        <v>7034</v>
      </c>
      <c r="C197" s="204" t="s">
        <v>16191</v>
      </c>
      <c r="D197" t="str">
        <f t="shared" si="5"/>
        <v>e_7034</v>
      </c>
      <c r="E197" t="s">
        <v>16195</v>
      </c>
      <c r="F197" t="str">
        <f t="shared" si="6"/>
        <v>NAME_7034</v>
      </c>
      <c r="G197" t="s">
        <v>11979</v>
      </c>
      <c r="H197">
        <v>6</v>
      </c>
      <c r="I197">
        <v>74.400000000000006</v>
      </c>
      <c r="J197" t="str">
        <f>"["&amp;I197*[2]材料辅助表!$S$5&amp;","&amp;I197*[2]材料辅助表!$S$6&amp;","&amp;I197*[2]材料辅助表!$S$7&amp;","&amp;I197*[2]材料辅助表!$S$8&amp;","&amp;I197*[2]材料辅助表!$S$9&amp;","&amp;I197*[2]材料辅助表!$S$10&amp;","&amp;I197*[2]材料辅助表!$S$11&amp;","&amp;I197*[2]材料辅助表!$S$12&amp;","&amp;I197*[2]材料辅助表!$S$13&amp;","&amp;I197*[2]材料辅助表!$S$14&amp;","&amp;I197*[2]材料辅助表!$S$15&amp;","&amp;I197*[2]材料辅助表!$S$16&amp;","&amp;I197*[2]材料辅助表!$S$17&amp;","&amp;I197*[2]材料辅助表!$S$18&amp;","&amp;I197*[2]材料辅助表!$S$19&amp;"]"</f>
        <v>[22.32,26.04,29.76,33.48,37.2,40.92,44.64,48.36,52.08,55.8,59.52,63.24,66.96,70.68,74.4]</v>
      </c>
      <c r="K197">
        <v>7</v>
      </c>
      <c r="L197">
        <f>VLOOKUP(C197,'[2]怪兽属性表（不能直接调整）'!$A$2:$E$58,4,FALSE)</f>
        <v>1.5</v>
      </c>
      <c r="M197" t="str">
        <f>"["&amp;L197*[2]材料辅助表!$U$5&amp;","&amp;L197*[2]材料辅助表!$U$6&amp;","&amp;L197*[2]材料辅助表!$U$7&amp;","&amp;L197*[2]材料辅助表!$U$8&amp;","&amp;L197*[2]材料辅助表!$U$9&amp;","&amp;L197*[2]材料辅助表!$U$10&amp;","&amp;L197*[2]材料辅助表!$U$11&amp;","&amp;L197*[2]材料辅助表!$U$12&amp;","&amp;L197*[2]材料辅助表!$U$13&amp;","&amp;L197*[2]材料辅助表!$U$14&amp;","&amp;L197*[2]材料辅助表!$U$15&amp;","&amp;L197*[2]材料辅助表!$U$16&amp;","&amp;L197*[2]材料辅助表!$U$17&amp;","&amp;L197*[2]材料辅助表!$U$18&amp;","&amp;L197*[2]材料辅助表!$U$19&amp;"]"</f>
        <v>[0.225,0.2625,0.3,0.3375,0.375,0.4125,0.45,0.4875,0.525,0.5625,0.6,0.6375,0.675,0.7125,0.75]</v>
      </c>
      <c r="N197" s="266">
        <v>5</v>
      </c>
      <c r="O197" s="267">
        <v>2</v>
      </c>
      <c r="P197" s="268">
        <v>1</v>
      </c>
      <c r="Q197" t="s">
        <v>15792</v>
      </c>
      <c r="R197" t="str">
        <f>"["&amp;VLOOKUP(AJ197,[2]特殊属性调整!$B$18:$D$25,3,FALSE)&amp;","&amp;VLOOKUP(AJ197,[2]特殊属性调整!$B$18:$D$25,2,FALSE)&amp;"]"</f>
        <v>[5,3]</v>
      </c>
      <c r="S197" t="str">
        <f>"["&amp;VLOOKUP(AK197,[2]特殊属性调整!$B$18:$D$25,3,FALSE)&amp;","&amp;VLOOKUP(AK197,[2]特殊属性调整!$B$18:$D$25,2,FALSE)*1.5&amp;"]"</f>
        <v>[5,4.5]</v>
      </c>
      <c r="T197" t="str">
        <f>"["&amp;VLOOKUP(AL197,[2]特殊属性调整!$B$18:$D$25,3,FALSE)&amp;","&amp;VLOOKUP(AL197,[2]特殊属性调整!$B$18:$D$25,2,FALSE)*2&amp;"]"</f>
        <v>[5,6]</v>
      </c>
      <c r="U197" t="str">
        <f>"[["&amp;VLOOKUP($N197,[2]材料辅助表!$H$27:$L$35,2,FALSE)&amp;","&amp;[2]材料辅助表!I$38&amp;"]]"</f>
        <v>[[301105,1]]</v>
      </c>
      <c r="V197" t="str">
        <f>"[["&amp;VLOOKUP($N197,[2]材料辅助表!$H$27:$L$35,3,FALSE)&amp;","&amp;[2]材料辅助表!I$39&amp;"]]"</f>
        <v>[[301205,3]]</v>
      </c>
      <c r="W197" t="str">
        <f>"[["&amp;VLOOKUP($Q197,[2]材料辅助表!$H$27:$L$35,4,FALSE)&amp;","&amp;[2]材料辅助表!L$40&amp;"],["&amp;VLOOKUP($N197,[2]材料辅助表!$H$27:$L$35,4,FALSE)&amp;","&amp;[2]材料辅助表!I$40&amp;"]]"</f>
        <v>[[301307,1],[301305,5]]</v>
      </c>
      <c r="X197" t="str">
        <f>"[["&amp;VLOOKUP($Q197,[2]材料辅助表!$H$27:$L$35,5,FALSE)&amp;","&amp;[2]材料辅助表!L$41&amp;"],["&amp;VLOOKUP($N197,[2]材料辅助表!$H$27:$L$35,5,FALSE)&amp;","&amp;[2]材料辅助表!I$41&amp;"]]"</f>
        <v>[[301407,2],[301405,8]]</v>
      </c>
      <c r="Y197" t="str">
        <f>"[["&amp;VLOOKUP($Q197,[2]材料辅助表!$H$27:$M$35,6,FALSE)&amp;","&amp;[2]材料辅助表!L$42&amp;"],["&amp;VLOOKUP($N197,[2]材料辅助表!$H$27:$M$35,6,FALSE)&amp;","&amp;[2]材料辅助表!I$42&amp;"],["&amp;VLOOKUP($O197,[2]材料辅助表!$H$27:$M$35,5,FALSE)&amp;","&amp;[2]材料辅助表!J$42&amp;"]]"</f>
        <v>[[301507,3],[301505,10],[301402,3]]</v>
      </c>
      <c r="Z197" t="str">
        <f>"[["&amp;VLOOKUP($Q197,[2]材料辅助表!$H$27:$N$35,7,FALSE)&amp;","&amp;[2]材料辅助表!L$43&amp;"],["&amp;VLOOKUP($N197,[2]材料辅助表!$H$27:$N$35,7,FALSE)&amp;","&amp;[2]材料辅助表!I$43&amp;"],["&amp;VLOOKUP($O197,[2]材料辅助表!$H$27:$N$35,6,FALSE)&amp;","&amp;[2]材料辅助表!J$43&amp;"]]"</f>
        <v>[[301607,5],[301605,15],[301502,5]]</v>
      </c>
      <c r="AA197" t="str">
        <f>"[["&amp;VLOOKUP($Q197,[2]材料辅助表!$H$27:$O$35,8,FALSE)&amp;","&amp;[2]材料辅助表!L$44&amp;"],["&amp;VLOOKUP($N197,[2]材料辅助表!$H$27:$O$35,8,FALSE)&amp;","&amp;[2]材料辅助表!I$44&amp;"],["&amp;VLOOKUP($O197,[2]材料辅助表!$H$27:$O$35,8,FALSE)&amp;","&amp;[2]材料辅助表!J$44&amp;"],["&amp;VLOOKUP($P197,[2]材料辅助表!$H$27:$P$35,7,FALSE)&amp;","&amp;[2]材料辅助表!K$44&amp;"]]"</f>
        <v>[[301707,8],[301705,10],[301702,10],[301601,5]]</v>
      </c>
      <c r="AB197" t="str">
        <f>"[["&amp;VLOOKUP($Q197,[2]材料辅助表!$H$27:$P$35,9,FALSE)&amp;","&amp;[2]材料辅助表!L$45&amp;"],["&amp;VLOOKUP($N197,[2]材料辅助表!$H$27:$P$35,9,FALSE)&amp;","&amp;[2]材料辅助表!I$45&amp;"],["&amp;VLOOKUP($O197,[2]材料辅助表!$H$27:$P$35,9,FALSE)&amp;","&amp;[2]材料辅助表!J$45&amp;"],["&amp;VLOOKUP($P197,[2]材料辅助表!$H$27:$P$35,8,FALSE)&amp;","&amp;[2]材料辅助表!K$45&amp;"]]"</f>
        <v>[[301807,10],[301805,15],[301802,15],[301701,8]]</v>
      </c>
      <c r="AC197" t="str">
        <f>"[["&amp;VLOOKUP($Q197,[2]材料辅助表!$H$27:$Q$35,10,FALSE)&amp;","&amp;[2]材料辅助表!L$46&amp;"],["&amp;VLOOKUP($N197,[2]材料辅助表!$H$27:$Q$35,10,FALSE)&amp;","&amp;[2]材料辅助表!I$46&amp;"],["&amp;VLOOKUP($O197,[2]材料辅助表!$H$27:$Q$35,10,FALSE)&amp;","&amp;[2]材料辅助表!J$46&amp;"],["&amp;VLOOKUP($P197,[2]材料辅助表!$H$27:$Q$35,9,FALSE)&amp;","&amp;[2]材料辅助表!K$46&amp;"]]"</f>
        <v>[[301907,12],[301905,18],[301902,18],[301801,10]]</v>
      </c>
      <c r="AD197" t="str">
        <f>"[["&amp;VLOOKUP($Q197,[2]材料辅助表!$H$27:$R$35,11,FALSE)&amp;","&amp;[2]材料辅助表!L$47&amp;"],["&amp;VLOOKUP($N197,[2]材料辅助表!$H$27:$R$35,11,FALSE)&amp;","&amp;[2]材料辅助表!I$47&amp;"],["&amp;VLOOKUP($O197,[2]材料辅助表!$H$27:$R$35,11,FALSE)&amp;","&amp;[2]材料辅助表!J$47&amp;"],["&amp;VLOOKUP($P197,[2]材料辅助表!$H$27:$R$35,10,FALSE)&amp;","&amp;[2]材料辅助表!K$47&amp;"]]"</f>
        <v>[[302007,15],[302005,25],[302002,25],[301901,12]]</v>
      </c>
      <c r="AE197" t="str">
        <f>"[["&amp;VLOOKUP($Q197,[2]材料辅助表!$H$27:$S$35,12,FALSE)&amp;","&amp;[2]材料辅助表!L$48&amp;"],["&amp;VLOOKUP($N197,[2]材料辅助表!$H$27:$S$35,12,FALSE)&amp;","&amp;[2]材料辅助表!I$48&amp;"],["&amp;VLOOKUP($O197,[2]材料辅助表!$H$27:$S$35,12,FALSE)&amp;","&amp;[2]材料辅助表!J$48&amp;"],["&amp;VLOOKUP($P197,[2]材料辅助表!$H$27:$S$35,11,FALSE)&amp;","&amp;[2]材料辅助表!K$48&amp;"]]"</f>
        <v>[[302107,18],[302105,30],[302102,30],[302001,15]]</v>
      </c>
      <c r="AF197" t="str">
        <f>"[["&amp;VLOOKUP($Q197,[2]材料辅助表!$H$27:$V$35,13,FALSE)&amp;","&amp;[2]材料辅助表!L$49&amp;"],["&amp;VLOOKUP($N197,[2]材料辅助表!$H$27:$V$35,13,FALSE)&amp;","&amp;[2]材料辅助表!I$49&amp;"],["&amp;VLOOKUP($O197,[2]材料辅助表!$H$27:$V$35,13,FALSE)&amp;","&amp;[2]材料辅助表!J$49&amp;"],["&amp;VLOOKUP($P197,[2]材料辅助表!$H$27:$V$35,12,FALSE)&amp;","&amp;[2]材料辅助表!K$49&amp;"]]"</f>
        <v>[[302207,21],[302205,35],[302202,35],[302101,18]]</v>
      </c>
      <c r="AG197" t="str">
        <f>"[["&amp;VLOOKUP($Q197,[2]材料辅助表!$H$27:$V$35,14,FALSE)&amp;","&amp;[2]材料辅助表!L$50&amp;"],["&amp;VLOOKUP($N197,[2]材料辅助表!$H$27:$V$35,14,FALSE)&amp;","&amp;[2]材料辅助表!I$50&amp;"],["&amp;VLOOKUP($O197,[2]材料辅助表!$H$27:$V$35,14,FALSE)&amp;","&amp;[2]材料辅助表!J$50&amp;"],["&amp;VLOOKUP($P197,[2]材料辅助表!$H$27:$V$35,13,FALSE)&amp;","&amp;[2]材料辅助表!K$50&amp;"]]"</f>
        <v>[[302307,24],[302305,40],[302302,40],[302201,25]]</v>
      </c>
      <c r="AH197" t="str">
        <f>"[["&amp;VLOOKUP($Q197,[2]材料辅助表!$H$27:$V$35,15,FALSE)&amp;","&amp;[2]材料辅助表!L$51&amp;"],["&amp;VLOOKUP($N197,[2]材料辅助表!$H$27:$V$35,15,FALSE)&amp;","&amp;[2]材料辅助表!I$51&amp;"],["&amp;VLOOKUP($O197,[2]材料辅助表!$H$27:$V$35,15,FALSE)&amp;","&amp;[2]材料辅助表!J$51&amp;"],["&amp;VLOOKUP($P197,[2]材料辅助表!$H$27:$V$35,14,FALSE)&amp;","&amp;[2]材料辅助表!K$51&amp;"]]"</f>
        <v>[[302407,27],[302405,45],[302402,45],[302301,30]]</v>
      </c>
      <c r="AI197" s="267" t="s">
        <v>15854</v>
      </c>
      <c r="AJ197" s="263" t="s">
        <v>11979</v>
      </c>
      <c r="AK197" s="263" t="s">
        <v>11979</v>
      </c>
      <c r="AL197" s="263" t="s">
        <v>11979</v>
      </c>
    </row>
    <row r="198" spans="1:38" ht="15" thickBot="1">
      <c r="A198">
        <v>7041</v>
      </c>
      <c r="C198" s="203" t="s">
        <v>16196</v>
      </c>
      <c r="D198" t="str">
        <f t="shared" si="5"/>
        <v>e_7041</v>
      </c>
      <c r="E198" t="s">
        <v>16197</v>
      </c>
      <c r="F198" t="str">
        <f t="shared" si="6"/>
        <v>NAME_7041</v>
      </c>
      <c r="G198" t="s">
        <v>11978</v>
      </c>
      <c r="H198">
        <v>3</v>
      </c>
      <c r="I198">
        <f>VLOOKUP(C198,'[2]怪兽属性表（不能直接调整）'!$A$2:$E$58,VLOOKUP([2]equipment!G198,[2]材料辅助表!$I$13:$K$16,3,FALSE),FALSE)</f>
        <v>20.2</v>
      </c>
      <c r="J198" t="str">
        <f>"["&amp;I198*[2]材料辅助表!$S$5&amp;","&amp;I198*[2]材料辅助表!$S$6&amp;","&amp;I198*[2]材料辅助表!$S$7&amp;","&amp;I198*[2]材料辅助表!$S$8&amp;","&amp;I198*[2]材料辅助表!$S$9&amp;","&amp;I198*[2]材料辅助表!$S$10&amp;","&amp;I198*[2]材料辅助表!$S$11&amp;","&amp;I198*[2]材料辅助表!$S$12&amp;","&amp;I198*[2]材料辅助表!$S$13&amp;","&amp;I198*[2]材料辅助表!$S$14&amp;","&amp;I198*[2]材料辅助表!$S$15&amp;","&amp;I198*[2]材料辅助表!$S$16&amp;","&amp;I198*[2]材料辅助表!$S$17&amp;","&amp;I198*[2]材料辅助表!$S$18&amp;","&amp;I198*[2]材料辅助表!$S$19&amp;"]"</f>
        <v>[6.06,7.07,8.08,9.09,10.1,11.11,12.12,13.13,14.14,15.15,16.16,17.17,18.18,19.19,20.2]</v>
      </c>
      <c r="K198">
        <v>7</v>
      </c>
      <c r="L198">
        <f>VLOOKUP(C198,'[2]怪兽属性表（不能直接调整）'!$A$2:$E$58,4,FALSE)</f>
        <v>1.8</v>
      </c>
      <c r="M198" t="str">
        <f>"["&amp;L198*[2]材料辅助表!$U$5&amp;","&amp;L198*[2]材料辅助表!$U$6&amp;","&amp;L198*[2]材料辅助表!$U$7&amp;","&amp;L198*[2]材料辅助表!$U$8&amp;","&amp;L198*[2]材料辅助表!$U$9&amp;","&amp;L198*[2]材料辅助表!$U$10&amp;","&amp;L198*[2]材料辅助表!$U$11&amp;","&amp;L198*[2]材料辅助表!$U$12&amp;","&amp;L198*[2]材料辅助表!$U$13&amp;","&amp;L198*[2]材料辅助表!$U$14&amp;","&amp;L198*[2]材料辅助表!$U$15&amp;","&amp;L198*[2]材料辅助表!$U$16&amp;","&amp;L198*[2]材料辅助表!$U$17&amp;","&amp;L198*[2]材料辅助表!$U$18&amp;","&amp;L198*[2]材料辅助表!$U$19&amp;"]"</f>
        <v>[0.27,0.315,0.36,0.405,0.45,0.495,0.54,0.585,0.63,0.675,0.72,0.765,0.81,0.855,0.9]</v>
      </c>
      <c r="N198" s="260">
        <v>1</v>
      </c>
      <c r="O198" s="261">
        <v>4</v>
      </c>
      <c r="P198" s="262">
        <v>2</v>
      </c>
      <c r="Q198" t="s">
        <v>15792</v>
      </c>
      <c r="R198" t="str">
        <f>"["&amp;VLOOKUP(AJ198,[2]特殊属性调整!$B$18:$D$25,3,FALSE)&amp;","&amp;VLOOKUP(AJ198,[2]特殊属性调整!$B$18:$D$25,2,FALSE)&amp;"]"</f>
        <v>[2,3]</v>
      </c>
      <c r="S198" t="str">
        <f>"["&amp;VLOOKUP(AK198,[2]特殊属性调整!$B$18:$D$25,3,FALSE)&amp;","&amp;VLOOKUP(AK198,[2]特殊属性调整!$B$18:$D$25,2,FALSE)*1.5&amp;"]"</f>
        <v>[2,4.5]</v>
      </c>
      <c r="T198" t="str">
        <f>"["&amp;VLOOKUP(AL198,[2]特殊属性调整!$B$18:$D$25,3,FALSE)&amp;","&amp;VLOOKUP(AL198,[2]特殊属性调整!$B$18:$D$25,2,FALSE)*2&amp;"]"</f>
        <v>[2,6]</v>
      </c>
      <c r="U198" t="str">
        <f>"[["&amp;VLOOKUP($N198,[2]材料辅助表!$H$27:$L$35,2,FALSE)&amp;","&amp;[2]材料辅助表!I$38&amp;"]]"</f>
        <v>[[301101,1]]</v>
      </c>
      <c r="V198" t="str">
        <f>"[["&amp;VLOOKUP($N198,[2]材料辅助表!$H$27:$L$35,3,FALSE)&amp;","&amp;[2]材料辅助表!I$39&amp;"]]"</f>
        <v>[[301201,3]]</v>
      </c>
      <c r="W198" t="str">
        <f>"[["&amp;VLOOKUP($Q198,[2]材料辅助表!$H$27:$L$35,4,FALSE)&amp;","&amp;[2]材料辅助表!L$40&amp;"],["&amp;VLOOKUP($N198,[2]材料辅助表!$H$27:$L$35,4,FALSE)&amp;","&amp;[2]材料辅助表!I$40&amp;"]]"</f>
        <v>[[301307,1],[301301,5]]</v>
      </c>
      <c r="X198" t="str">
        <f>"[["&amp;VLOOKUP($Q198,[2]材料辅助表!$H$27:$L$35,5,FALSE)&amp;","&amp;[2]材料辅助表!L$41&amp;"],["&amp;VLOOKUP($N198,[2]材料辅助表!$H$27:$L$35,5,FALSE)&amp;","&amp;[2]材料辅助表!I$41&amp;"]]"</f>
        <v>[[301407,2],[301401,8]]</v>
      </c>
      <c r="Y198" t="str">
        <f>"[["&amp;VLOOKUP($Q198,[2]材料辅助表!$H$27:$M$35,6,FALSE)&amp;","&amp;[2]材料辅助表!L$42&amp;"],["&amp;VLOOKUP($N198,[2]材料辅助表!$H$27:$M$35,6,FALSE)&amp;","&amp;[2]材料辅助表!I$42&amp;"],["&amp;VLOOKUP($O198,[2]材料辅助表!$H$27:$M$35,5,FALSE)&amp;","&amp;[2]材料辅助表!J$42&amp;"]]"</f>
        <v>[[301507,3],[301501,10],[301404,3]]</v>
      </c>
      <c r="Z198" t="str">
        <f>"[["&amp;VLOOKUP($Q198,[2]材料辅助表!$H$27:$N$35,7,FALSE)&amp;","&amp;[2]材料辅助表!L$43&amp;"],["&amp;VLOOKUP($N198,[2]材料辅助表!$H$27:$N$35,7,FALSE)&amp;","&amp;[2]材料辅助表!I$43&amp;"],["&amp;VLOOKUP($O198,[2]材料辅助表!$H$27:$N$35,6,FALSE)&amp;","&amp;[2]材料辅助表!J$43&amp;"]]"</f>
        <v>[[301607,5],[301601,15],[301504,5]]</v>
      </c>
      <c r="AA198" t="str">
        <f>"[["&amp;VLOOKUP($Q198,[2]材料辅助表!$H$27:$O$35,8,FALSE)&amp;","&amp;[2]材料辅助表!L$44&amp;"],["&amp;VLOOKUP($N198,[2]材料辅助表!$H$27:$O$35,8,FALSE)&amp;","&amp;[2]材料辅助表!I$44&amp;"],["&amp;VLOOKUP($O198,[2]材料辅助表!$H$27:$O$35,8,FALSE)&amp;","&amp;[2]材料辅助表!J$44&amp;"],["&amp;VLOOKUP($P198,[2]材料辅助表!$H$27:$P$35,7,FALSE)&amp;","&amp;[2]材料辅助表!K$44&amp;"]]"</f>
        <v>[[301707,8],[301701,10],[301704,10],[301602,5]]</v>
      </c>
      <c r="AB198" t="str">
        <f>"[["&amp;VLOOKUP($Q198,[2]材料辅助表!$H$27:$P$35,9,FALSE)&amp;","&amp;[2]材料辅助表!L$45&amp;"],["&amp;VLOOKUP($N198,[2]材料辅助表!$H$27:$P$35,9,FALSE)&amp;","&amp;[2]材料辅助表!I$45&amp;"],["&amp;VLOOKUP($O198,[2]材料辅助表!$H$27:$P$35,9,FALSE)&amp;","&amp;[2]材料辅助表!J$45&amp;"],["&amp;VLOOKUP($P198,[2]材料辅助表!$H$27:$P$35,8,FALSE)&amp;","&amp;[2]材料辅助表!K$45&amp;"]]"</f>
        <v>[[301807,10],[301801,15],[301804,15],[301702,8]]</v>
      </c>
      <c r="AC198" t="str">
        <f>"[["&amp;VLOOKUP($Q198,[2]材料辅助表!$H$27:$Q$35,10,FALSE)&amp;","&amp;[2]材料辅助表!L$46&amp;"],["&amp;VLOOKUP($N198,[2]材料辅助表!$H$27:$Q$35,10,FALSE)&amp;","&amp;[2]材料辅助表!I$46&amp;"],["&amp;VLOOKUP($O198,[2]材料辅助表!$H$27:$Q$35,10,FALSE)&amp;","&amp;[2]材料辅助表!J$46&amp;"],["&amp;VLOOKUP($P198,[2]材料辅助表!$H$27:$Q$35,9,FALSE)&amp;","&amp;[2]材料辅助表!K$46&amp;"]]"</f>
        <v>[[301907,12],[301901,18],[301904,18],[301802,10]]</v>
      </c>
      <c r="AD198" t="str">
        <f>"[["&amp;VLOOKUP($Q198,[2]材料辅助表!$H$27:$R$35,11,FALSE)&amp;","&amp;[2]材料辅助表!L$47&amp;"],["&amp;VLOOKUP($N198,[2]材料辅助表!$H$27:$R$35,11,FALSE)&amp;","&amp;[2]材料辅助表!I$47&amp;"],["&amp;VLOOKUP($O198,[2]材料辅助表!$H$27:$R$35,11,FALSE)&amp;","&amp;[2]材料辅助表!J$47&amp;"],["&amp;VLOOKUP($P198,[2]材料辅助表!$H$27:$R$35,10,FALSE)&amp;","&amp;[2]材料辅助表!K$47&amp;"]]"</f>
        <v>[[302007,15],[302001,25],[302004,25],[301902,12]]</v>
      </c>
      <c r="AE198" t="str">
        <f>"[["&amp;VLOOKUP($Q198,[2]材料辅助表!$H$27:$S$35,12,FALSE)&amp;","&amp;[2]材料辅助表!L$48&amp;"],["&amp;VLOOKUP($N198,[2]材料辅助表!$H$27:$S$35,12,FALSE)&amp;","&amp;[2]材料辅助表!I$48&amp;"],["&amp;VLOOKUP($O198,[2]材料辅助表!$H$27:$S$35,12,FALSE)&amp;","&amp;[2]材料辅助表!J$48&amp;"],["&amp;VLOOKUP($P198,[2]材料辅助表!$H$27:$S$35,11,FALSE)&amp;","&amp;[2]材料辅助表!K$48&amp;"]]"</f>
        <v>[[302107,18],[302101,30],[302104,30],[302002,15]]</v>
      </c>
      <c r="AF198" t="str">
        <f>"[["&amp;VLOOKUP($Q198,[2]材料辅助表!$H$27:$V$35,13,FALSE)&amp;","&amp;[2]材料辅助表!L$49&amp;"],["&amp;VLOOKUP($N198,[2]材料辅助表!$H$27:$V$35,13,FALSE)&amp;","&amp;[2]材料辅助表!I$49&amp;"],["&amp;VLOOKUP($O198,[2]材料辅助表!$H$27:$V$35,13,FALSE)&amp;","&amp;[2]材料辅助表!J$49&amp;"],["&amp;VLOOKUP($P198,[2]材料辅助表!$H$27:$V$35,12,FALSE)&amp;","&amp;[2]材料辅助表!K$49&amp;"]]"</f>
        <v>[[302207,21],[302201,35],[302204,35],[302102,18]]</v>
      </c>
      <c r="AG198" t="str">
        <f>"[["&amp;VLOOKUP($Q198,[2]材料辅助表!$H$27:$V$35,14,FALSE)&amp;","&amp;[2]材料辅助表!L$50&amp;"],["&amp;VLOOKUP($N198,[2]材料辅助表!$H$27:$V$35,14,FALSE)&amp;","&amp;[2]材料辅助表!I$50&amp;"],["&amp;VLOOKUP($O198,[2]材料辅助表!$H$27:$V$35,14,FALSE)&amp;","&amp;[2]材料辅助表!J$50&amp;"],["&amp;VLOOKUP($P198,[2]材料辅助表!$H$27:$V$35,13,FALSE)&amp;","&amp;[2]材料辅助表!K$50&amp;"]]"</f>
        <v>[[302307,24],[302301,40],[302304,40],[302202,25]]</v>
      </c>
      <c r="AH198" t="str">
        <f>"[["&amp;VLOOKUP($Q198,[2]材料辅助表!$H$27:$V$35,15,FALSE)&amp;","&amp;[2]材料辅助表!L$51&amp;"],["&amp;VLOOKUP($N198,[2]材料辅助表!$H$27:$V$35,15,FALSE)&amp;","&amp;[2]材料辅助表!I$51&amp;"],["&amp;VLOOKUP($O198,[2]材料辅助表!$H$27:$V$35,15,FALSE)&amp;","&amp;[2]材料辅助表!J$51&amp;"],["&amp;VLOOKUP($P198,[2]材料辅助表!$H$27:$V$35,14,FALSE)&amp;","&amp;[2]材料辅助表!K$51&amp;"]]"</f>
        <v>[[302407,27],[302401,45],[302404,45],[302302,30]]</v>
      </c>
      <c r="AI198" s="270" t="s">
        <v>15806</v>
      </c>
      <c r="AJ198" s="263" t="s">
        <v>11978</v>
      </c>
      <c r="AK198" s="263" t="s">
        <v>11978</v>
      </c>
      <c r="AL198" s="263" t="s">
        <v>11978</v>
      </c>
    </row>
    <row r="199" spans="1:38" ht="15" thickBot="1">
      <c r="A199">
        <v>7042</v>
      </c>
      <c r="C199" s="203" t="s">
        <v>16196</v>
      </c>
      <c r="D199" t="str">
        <f t="shared" si="5"/>
        <v>e_7042</v>
      </c>
      <c r="E199" t="s">
        <v>16198</v>
      </c>
      <c r="F199" t="str">
        <f t="shared" si="6"/>
        <v>NAME_7042</v>
      </c>
      <c r="G199" t="s">
        <v>11979</v>
      </c>
      <c r="H199">
        <v>6</v>
      </c>
      <c r="I199">
        <f>VLOOKUP(C199,'[2]怪兽属性表（不能直接调整）'!$A$2:$E$58,VLOOKUP([2]equipment!G199,[2]材料辅助表!$I$13:$K$16,3,FALSE),FALSE)</f>
        <v>114.4</v>
      </c>
      <c r="J199" t="str">
        <f>"["&amp;I199*[2]材料辅助表!$S$5&amp;","&amp;I199*[2]材料辅助表!$S$6&amp;","&amp;I199*[2]材料辅助表!$S$7&amp;","&amp;I199*[2]材料辅助表!$S$8&amp;","&amp;I199*[2]材料辅助表!$S$9&amp;","&amp;I199*[2]材料辅助表!$S$10&amp;","&amp;I199*[2]材料辅助表!$S$11&amp;","&amp;I199*[2]材料辅助表!$S$12&amp;","&amp;I199*[2]材料辅助表!$S$13&amp;","&amp;I199*[2]材料辅助表!$S$14&amp;","&amp;I199*[2]材料辅助表!$S$15&amp;","&amp;I199*[2]材料辅助表!$S$16&amp;","&amp;I199*[2]材料辅助表!$S$17&amp;","&amp;I199*[2]材料辅助表!$S$18&amp;","&amp;I199*[2]材料辅助表!$S$19&amp;"]"</f>
        <v>[34.32,40.04,45.76,51.48,57.2,62.92,68.64,74.36,80.08,85.8,91.52,97.24,102.96,108.68,114.4]</v>
      </c>
      <c r="K199">
        <v>7</v>
      </c>
      <c r="L199">
        <f>VLOOKUP(C199,'[2]怪兽属性表（不能直接调整）'!$A$2:$E$58,4,FALSE)</f>
        <v>1.8</v>
      </c>
      <c r="M199" t="str">
        <f>"["&amp;L199*[2]材料辅助表!$U$5&amp;","&amp;L199*[2]材料辅助表!$U$6&amp;","&amp;L199*[2]材料辅助表!$U$7&amp;","&amp;L199*[2]材料辅助表!$U$8&amp;","&amp;L199*[2]材料辅助表!$U$9&amp;","&amp;L199*[2]材料辅助表!$U$10&amp;","&amp;L199*[2]材料辅助表!$U$11&amp;","&amp;L199*[2]材料辅助表!$U$12&amp;","&amp;L199*[2]材料辅助表!$U$13&amp;","&amp;L199*[2]材料辅助表!$U$14&amp;","&amp;L199*[2]材料辅助表!$U$15&amp;","&amp;L199*[2]材料辅助表!$U$16&amp;","&amp;L199*[2]材料辅助表!$U$17&amp;","&amp;L199*[2]材料辅助表!$U$18&amp;","&amp;L199*[2]材料辅助表!$U$19&amp;"]"</f>
        <v>[0.27,0.315,0.36,0.405,0.45,0.495,0.54,0.585,0.63,0.675,0.72,0.765,0.81,0.855,0.9]</v>
      </c>
      <c r="N199" s="264">
        <v>2</v>
      </c>
      <c r="O199" s="202">
        <v>3</v>
      </c>
      <c r="P199" s="265">
        <v>1</v>
      </c>
      <c r="Q199" t="s">
        <v>15792</v>
      </c>
      <c r="R199" t="str">
        <f>"["&amp;VLOOKUP(AJ199,[2]特殊属性调整!$B$18:$D$25,3,FALSE)&amp;","&amp;VLOOKUP(AJ199,[2]特殊属性调整!$B$18:$D$25,2,FALSE)&amp;"]"</f>
        <v>[5,3]</v>
      </c>
      <c r="S199" t="str">
        <f>"["&amp;VLOOKUP(AK199,[2]特殊属性调整!$B$18:$D$25,3,FALSE)&amp;","&amp;VLOOKUP(AK199,[2]特殊属性调整!$B$18:$D$25,2,FALSE)*1.5&amp;"]"</f>
        <v>[5,4.5]</v>
      </c>
      <c r="T199" t="str">
        <f>"["&amp;VLOOKUP(AL199,[2]特殊属性调整!$B$18:$D$25,3,FALSE)&amp;","&amp;VLOOKUP(AL199,[2]特殊属性调整!$B$18:$D$25,2,FALSE)*2&amp;"]"</f>
        <v>[5,6]</v>
      </c>
      <c r="U199" t="str">
        <f>"[["&amp;VLOOKUP($N199,[2]材料辅助表!$H$27:$L$35,2,FALSE)&amp;","&amp;[2]材料辅助表!I$38&amp;"]]"</f>
        <v>[[301102,1]]</v>
      </c>
      <c r="V199" t="str">
        <f>"[["&amp;VLOOKUP($N199,[2]材料辅助表!$H$27:$L$35,3,FALSE)&amp;","&amp;[2]材料辅助表!I$39&amp;"]]"</f>
        <v>[[301202,3]]</v>
      </c>
      <c r="W199" t="str">
        <f>"[["&amp;VLOOKUP($Q199,[2]材料辅助表!$H$27:$L$35,4,FALSE)&amp;","&amp;[2]材料辅助表!L$40&amp;"],["&amp;VLOOKUP($N199,[2]材料辅助表!$H$27:$L$35,4,FALSE)&amp;","&amp;[2]材料辅助表!I$40&amp;"]]"</f>
        <v>[[301307,1],[301302,5]]</v>
      </c>
      <c r="X199" t="str">
        <f>"[["&amp;VLOOKUP($Q199,[2]材料辅助表!$H$27:$L$35,5,FALSE)&amp;","&amp;[2]材料辅助表!L$41&amp;"],["&amp;VLOOKUP($N199,[2]材料辅助表!$H$27:$L$35,5,FALSE)&amp;","&amp;[2]材料辅助表!I$41&amp;"]]"</f>
        <v>[[301407,2],[301402,8]]</v>
      </c>
      <c r="Y199" t="str">
        <f>"[["&amp;VLOOKUP($Q199,[2]材料辅助表!$H$27:$M$35,6,FALSE)&amp;","&amp;[2]材料辅助表!L$42&amp;"],["&amp;VLOOKUP($N199,[2]材料辅助表!$H$27:$M$35,6,FALSE)&amp;","&amp;[2]材料辅助表!I$42&amp;"],["&amp;VLOOKUP($O199,[2]材料辅助表!$H$27:$M$35,5,FALSE)&amp;","&amp;[2]材料辅助表!J$42&amp;"]]"</f>
        <v>[[301507,3],[301502,10],[301403,3]]</v>
      </c>
      <c r="Z199" t="str">
        <f>"[["&amp;VLOOKUP($Q199,[2]材料辅助表!$H$27:$N$35,7,FALSE)&amp;","&amp;[2]材料辅助表!L$43&amp;"],["&amp;VLOOKUP($N199,[2]材料辅助表!$H$27:$N$35,7,FALSE)&amp;","&amp;[2]材料辅助表!I$43&amp;"],["&amp;VLOOKUP($O199,[2]材料辅助表!$H$27:$N$35,6,FALSE)&amp;","&amp;[2]材料辅助表!J$43&amp;"]]"</f>
        <v>[[301607,5],[301602,15],[301503,5]]</v>
      </c>
      <c r="AA199" t="str">
        <f>"[["&amp;VLOOKUP($Q199,[2]材料辅助表!$H$27:$O$35,8,FALSE)&amp;","&amp;[2]材料辅助表!L$44&amp;"],["&amp;VLOOKUP($N199,[2]材料辅助表!$H$27:$O$35,8,FALSE)&amp;","&amp;[2]材料辅助表!I$44&amp;"],["&amp;VLOOKUP($O199,[2]材料辅助表!$H$27:$O$35,8,FALSE)&amp;","&amp;[2]材料辅助表!J$44&amp;"],["&amp;VLOOKUP($P199,[2]材料辅助表!$H$27:$P$35,7,FALSE)&amp;","&amp;[2]材料辅助表!K$44&amp;"]]"</f>
        <v>[[301707,8],[301702,10],[301703,10],[301601,5]]</v>
      </c>
      <c r="AB199" t="str">
        <f>"[["&amp;VLOOKUP($Q199,[2]材料辅助表!$H$27:$P$35,9,FALSE)&amp;","&amp;[2]材料辅助表!L$45&amp;"],["&amp;VLOOKUP($N199,[2]材料辅助表!$H$27:$P$35,9,FALSE)&amp;","&amp;[2]材料辅助表!I$45&amp;"],["&amp;VLOOKUP($O199,[2]材料辅助表!$H$27:$P$35,9,FALSE)&amp;","&amp;[2]材料辅助表!J$45&amp;"],["&amp;VLOOKUP($P199,[2]材料辅助表!$H$27:$P$35,8,FALSE)&amp;","&amp;[2]材料辅助表!K$45&amp;"]]"</f>
        <v>[[301807,10],[301802,15],[301803,15],[301701,8]]</v>
      </c>
      <c r="AC199" t="str">
        <f>"[["&amp;VLOOKUP($Q199,[2]材料辅助表!$H$27:$Q$35,10,FALSE)&amp;","&amp;[2]材料辅助表!L$46&amp;"],["&amp;VLOOKUP($N199,[2]材料辅助表!$H$27:$Q$35,10,FALSE)&amp;","&amp;[2]材料辅助表!I$46&amp;"],["&amp;VLOOKUP($O199,[2]材料辅助表!$H$27:$Q$35,10,FALSE)&amp;","&amp;[2]材料辅助表!J$46&amp;"],["&amp;VLOOKUP($P199,[2]材料辅助表!$H$27:$Q$35,9,FALSE)&amp;","&amp;[2]材料辅助表!K$46&amp;"]]"</f>
        <v>[[301907,12],[301902,18],[301903,18],[301801,10]]</v>
      </c>
      <c r="AD199" t="str">
        <f>"[["&amp;VLOOKUP($Q199,[2]材料辅助表!$H$27:$R$35,11,FALSE)&amp;","&amp;[2]材料辅助表!L$47&amp;"],["&amp;VLOOKUP($N199,[2]材料辅助表!$H$27:$R$35,11,FALSE)&amp;","&amp;[2]材料辅助表!I$47&amp;"],["&amp;VLOOKUP($O199,[2]材料辅助表!$H$27:$R$35,11,FALSE)&amp;","&amp;[2]材料辅助表!J$47&amp;"],["&amp;VLOOKUP($P199,[2]材料辅助表!$H$27:$R$35,10,FALSE)&amp;","&amp;[2]材料辅助表!K$47&amp;"]]"</f>
        <v>[[302007,15],[302002,25],[302003,25],[301901,12]]</v>
      </c>
      <c r="AE199" t="str">
        <f>"[["&amp;VLOOKUP($Q199,[2]材料辅助表!$H$27:$S$35,12,FALSE)&amp;","&amp;[2]材料辅助表!L$48&amp;"],["&amp;VLOOKUP($N199,[2]材料辅助表!$H$27:$S$35,12,FALSE)&amp;","&amp;[2]材料辅助表!I$48&amp;"],["&amp;VLOOKUP($O199,[2]材料辅助表!$H$27:$S$35,12,FALSE)&amp;","&amp;[2]材料辅助表!J$48&amp;"],["&amp;VLOOKUP($P199,[2]材料辅助表!$H$27:$S$35,11,FALSE)&amp;","&amp;[2]材料辅助表!K$48&amp;"]]"</f>
        <v>[[302107,18],[302102,30],[302103,30],[302001,15]]</v>
      </c>
      <c r="AF199" t="str">
        <f>"[["&amp;VLOOKUP($Q199,[2]材料辅助表!$H$27:$V$35,13,FALSE)&amp;","&amp;[2]材料辅助表!L$49&amp;"],["&amp;VLOOKUP($N199,[2]材料辅助表!$H$27:$V$35,13,FALSE)&amp;","&amp;[2]材料辅助表!I$49&amp;"],["&amp;VLOOKUP($O199,[2]材料辅助表!$H$27:$V$35,13,FALSE)&amp;","&amp;[2]材料辅助表!J$49&amp;"],["&amp;VLOOKUP($P199,[2]材料辅助表!$H$27:$V$35,12,FALSE)&amp;","&amp;[2]材料辅助表!K$49&amp;"]]"</f>
        <v>[[302207,21],[302202,35],[302203,35],[302101,18]]</v>
      </c>
      <c r="AG199" t="str">
        <f>"[["&amp;VLOOKUP($Q199,[2]材料辅助表!$H$27:$V$35,14,FALSE)&amp;","&amp;[2]材料辅助表!L$50&amp;"],["&amp;VLOOKUP($N199,[2]材料辅助表!$H$27:$V$35,14,FALSE)&amp;","&amp;[2]材料辅助表!I$50&amp;"],["&amp;VLOOKUP($O199,[2]材料辅助表!$H$27:$V$35,14,FALSE)&amp;","&amp;[2]材料辅助表!J$50&amp;"],["&amp;VLOOKUP($P199,[2]材料辅助表!$H$27:$V$35,13,FALSE)&amp;","&amp;[2]材料辅助表!K$50&amp;"]]"</f>
        <v>[[302307,24],[302302,40],[302303,40],[302201,25]]</v>
      </c>
      <c r="AH199" t="str">
        <f>"[["&amp;VLOOKUP($Q199,[2]材料辅助表!$H$27:$V$35,15,FALSE)&amp;","&amp;[2]材料辅助表!L$51&amp;"],["&amp;VLOOKUP($N199,[2]材料辅助表!$H$27:$V$35,15,FALSE)&amp;","&amp;[2]材料辅助表!I$51&amp;"],["&amp;VLOOKUP($O199,[2]材料辅助表!$H$27:$V$35,15,FALSE)&amp;","&amp;[2]材料辅助表!J$51&amp;"],["&amp;VLOOKUP($P199,[2]材料辅助表!$H$27:$V$35,14,FALSE)&amp;","&amp;[2]材料辅助表!K$51&amp;"]]"</f>
        <v>[[302407,27],[302402,45],[302403,45],[302301,30]]</v>
      </c>
      <c r="AI199" s="158" t="s">
        <v>15809</v>
      </c>
      <c r="AJ199" s="263" t="s">
        <v>11979</v>
      </c>
      <c r="AK199" s="263" t="s">
        <v>11979</v>
      </c>
      <c r="AL199" s="263" t="s">
        <v>11979</v>
      </c>
    </row>
    <row r="200" spans="1:38" ht="15" thickBot="1">
      <c r="A200">
        <v>7043</v>
      </c>
      <c r="C200" s="203" t="s">
        <v>16196</v>
      </c>
      <c r="D200" t="str">
        <f t="shared" si="5"/>
        <v>e_7043</v>
      </c>
      <c r="E200" t="s">
        <v>16199</v>
      </c>
      <c r="F200" t="str">
        <f t="shared" si="6"/>
        <v>NAME_7043</v>
      </c>
      <c r="G200" t="s">
        <v>11978</v>
      </c>
      <c r="H200">
        <v>3</v>
      </c>
      <c r="I200">
        <f>VLOOKUP(C200,'[2]怪兽属性表（不能直接调整）'!$A$2:$E$58,VLOOKUP([2]equipment!G200,[2]材料辅助表!$I$13:$K$16,3,FALSE),FALSE)</f>
        <v>20.2</v>
      </c>
      <c r="J200" t="str">
        <f>"["&amp;I200*[2]材料辅助表!$S$5&amp;","&amp;I200*[2]材料辅助表!$S$6&amp;","&amp;I200*[2]材料辅助表!$S$7&amp;","&amp;I200*[2]材料辅助表!$S$8&amp;","&amp;I200*[2]材料辅助表!$S$9&amp;","&amp;I200*[2]材料辅助表!$S$10&amp;","&amp;I200*[2]材料辅助表!$S$11&amp;","&amp;I200*[2]材料辅助表!$S$12&amp;","&amp;I200*[2]材料辅助表!$S$13&amp;","&amp;I200*[2]材料辅助表!$S$14&amp;","&amp;I200*[2]材料辅助表!$S$15&amp;","&amp;I200*[2]材料辅助表!$S$16&amp;","&amp;I200*[2]材料辅助表!$S$17&amp;","&amp;I200*[2]材料辅助表!$S$18&amp;","&amp;I200*[2]材料辅助表!$S$19&amp;"]"</f>
        <v>[6.06,7.07,8.08,9.09,10.1,11.11,12.12,13.13,14.14,15.15,16.16,17.17,18.18,19.19,20.2]</v>
      </c>
      <c r="K200">
        <v>7</v>
      </c>
      <c r="L200">
        <f>VLOOKUP(C200,'[2]怪兽属性表（不能直接调整）'!$A$2:$E$58,4,FALSE)</f>
        <v>1.8</v>
      </c>
      <c r="M200" t="str">
        <f>"["&amp;L200*[2]材料辅助表!$U$5&amp;","&amp;L200*[2]材料辅助表!$U$6&amp;","&amp;L200*[2]材料辅助表!$U$7&amp;","&amp;L200*[2]材料辅助表!$U$8&amp;","&amp;L200*[2]材料辅助表!$U$9&amp;","&amp;L200*[2]材料辅助表!$U$10&amp;","&amp;L200*[2]材料辅助表!$U$11&amp;","&amp;L200*[2]材料辅助表!$U$12&amp;","&amp;L200*[2]材料辅助表!$U$13&amp;","&amp;L200*[2]材料辅助表!$U$14&amp;","&amp;L200*[2]材料辅助表!$U$15&amp;","&amp;L200*[2]材料辅助表!$U$16&amp;","&amp;L200*[2]材料辅助表!$U$17&amp;","&amp;L200*[2]材料辅助表!$U$18&amp;","&amp;L200*[2]材料辅助表!$U$19&amp;"]"</f>
        <v>[0.27,0.315,0.36,0.405,0.45,0.495,0.54,0.585,0.63,0.675,0.72,0.765,0.81,0.855,0.9]</v>
      </c>
      <c r="N200" s="264">
        <v>3</v>
      </c>
      <c r="O200" s="202">
        <v>1</v>
      </c>
      <c r="P200" s="265">
        <v>4</v>
      </c>
      <c r="Q200" t="s">
        <v>15792</v>
      </c>
      <c r="R200" t="str">
        <f>"["&amp;VLOOKUP(AJ200,[2]特殊属性调整!$B$18:$D$25,3,FALSE)&amp;","&amp;VLOOKUP(AJ200,[2]特殊属性调整!$B$18:$D$25,2,FALSE)&amp;"]"</f>
        <v>[2,3]</v>
      </c>
      <c r="S200" t="str">
        <f>"["&amp;VLOOKUP(AK200,[2]特殊属性调整!$B$18:$D$25,3,FALSE)&amp;","&amp;VLOOKUP(AK200,[2]特殊属性调整!$B$18:$D$25,2,FALSE)*1.5&amp;"]"</f>
        <v>[2,4.5]</v>
      </c>
      <c r="T200" t="str">
        <f>"["&amp;VLOOKUP(AL200,[2]特殊属性调整!$B$18:$D$25,3,FALSE)&amp;","&amp;VLOOKUP(AL200,[2]特殊属性调整!$B$18:$D$25,2,FALSE)*2&amp;"]"</f>
        <v>[2,6]</v>
      </c>
      <c r="U200" t="str">
        <f>"[["&amp;VLOOKUP($N200,[2]材料辅助表!$H$27:$L$35,2,FALSE)&amp;","&amp;[2]材料辅助表!I$38&amp;"]]"</f>
        <v>[[301103,1]]</v>
      </c>
      <c r="V200" t="str">
        <f>"[["&amp;VLOOKUP($N200,[2]材料辅助表!$H$27:$L$35,3,FALSE)&amp;","&amp;[2]材料辅助表!I$39&amp;"]]"</f>
        <v>[[301203,3]]</v>
      </c>
      <c r="W200" t="str">
        <f>"[["&amp;VLOOKUP($Q200,[2]材料辅助表!$H$27:$L$35,4,FALSE)&amp;","&amp;[2]材料辅助表!L$40&amp;"],["&amp;VLOOKUP($N200,[2]材料辅助表!$H$27:$L$35,4,FALSE)&amp;","&amp;[2]材料辅助表!I$40&amp;"]]"</f>
        <v>[[301307,1],[301303,5]]</v>
      </c>
      <c r="X200" t="str">
        <f>"[["&amp;VLOOKUP($Q200,[2]材料辅助表!$H$27:$L$35,5,FALSE)&amp;","&amp;[2]材料辅助表!L$41&amp;"],["&amp;VLOOKUP($N200,[2]材料辅助表!$H$27:$L$35,5,FALSE)&amp;","&amp;[2]材料辅助表!I$41&amp;"]]"</f>
        <v>[[301407,2],[301403,8]]</v>
      </c>
      <c r="Y200" t="str">
        <f>"[["&amp;VLOOKUP($Q200,[2]材料辅助表!$H$27:$M$35,6,FALSE)&amp;","&amp;[2]材料辅助表!L$42&amp;"],["&amp;VLOOKUP($N200,[2]材料辅助表!$H$27:$M$35,6,FALSE)&amp;","&amp;[2]材料辅助表!I$42&amp;"],["&amp;VLOOKUP($O200,[2]材料辅助表!$H$27:$M$35,5,FALSE)&amp;","&amp;[2]材料辅助表!J$42&amp;"]]"</f>
        <v>[[301507,3],[301503,10],[301401,3]]</v>
      </c>
      <c r="Z200" t="str">
        <f>"[["&amp;VLOOKUP($Q200,[2]材料辅助表!$H$27:$N$35,7,FALSE)&amp;","&amp;[2]材料辅助表!L$43&amp;"],["&amp;VLOOKUP($N200,[2]材料辅助表!$H$27:$N$35,7,FALSE)&amp;","&amp;[2]材料辅助表!I$43&amp;"],["&amp;VLOOKUP($O200,[2]材料辅助表!$H$27:$N$35,6,FALSE)&amp;","&amp;[2]材料辅助表!J$43&amp;"]]"</f>
        <v>[[301607,5],[301603,15],[301501,5]]</v>
      </c>
      <c r="AA200" t="str">
        <f>"[["&amp;VLOOKUP($Q200,[2]材料辅助表!$H$27:$O$35,8,FALSE)&amp;","&amp;[2]材料辅助表!L$44&amp;"],["&amp;VLOOKUP($N200,[2]材料辅助表!$H$27:$O$35,8,FALSE)&amp;","&amp;[2]材料辅助表!I$44&amp;"],["&amp;VLOOKUP($O200,[2]材料辅助表!$H$27:$O$35,8,FALSE)&amp;","&amp;[2]材料辅助表!J$44&amp;"],["&amp;VLOOKUP($P200,[2]材料辅助表!$H$27:$P$35,7,FALSE)&amp;","&amp;[2]材料辅助表!K$44&amp;"]]"</f>
        <v>[[301707,8],[301703,10],[301701,10],[301604,5]]</v>
      </c>
      <c r="AB200" t="str">
        <f>"[["&amp;VLOOKUP($Q200,[2]材料辅助表!$H$27:$P$35,9,FALSE)&amp;","&amp;[2]材料辅助表!L$45&amp;"],["&amp;VLOOKUP($N200,[2]材料辅助表!$H$27:$P$35,9,FALSE)&amp;","&amp;[2]材料辅助表!I$45&amp;"],["&amp;VLOOKUP($O200,[2]材料辅助表!$H$27:$P$35,9,FALSE)&amp;","&amp;[2]材料辅助表!J$45&amp;"],["&amp;VLOOKUP($P200,[2]材料辅助表!$H$27:$P$35,8,FALSE)&amp;","&amp;[2]材料辅助表!K$45&amp;"]]"</f>
        <v>[[301807,10],[301803,15],[301801,15],[301704,8]]</v>
      </c>
      <c r="AC200" t="str">
        <f>"[["&amp;VLOOKUP($Q200,[2]材料辅助表!$H$27:$Q$35,10,FALSE)&amp;","&amp;[2]材料辅助表!L$46&amp;"],["&amp;VLOOKUP($N200,[2]材料辅助表!$H$27:$Q$35,10,FALSE)&amp;","&amp;[2]材料辅助表!I$46&amp;"],["&amp;VLOOKUP($O200,[2]材料辅助表!$H$27:$Q$35,10,FALSE)&amp;","&amp;[2]材料辅助表!J$46&amp;"],["&amp;VLOOKUP($P200,[2]材料辅助表!$H$27:$Q$35,9,FALSE)&amp;","&amp;[2]材料辅助表!K$46&amp;"]]"</f>
        <v>[[301907,12],[301903,18],[301901,18],[301804,10]]</v>
      </c>
      <c r="AD200" t="str">
        <f>"[["&amp;VLOOKUP($Q200,[2]材料辅助表!$H$27:$R$35,11,FALSE)&amp;","&amp;[2]材料辅助表!L$47&amp;"],["&amp;VLOOKUP($N200,[2]材料辅助表!$H$27:$R$35,11,FALSE)&amp;","&amp;[2]材料辅助表!I$47&amp;"],["&amp;VLOOKUP($O200,[2]材料辅助表!$H$27:$R$35,11,FALSE)&amp;","&amp;[2]材料辅助表!J$47&amp;"],["&amp;VLOOKUP($P200,[2]材料辅助表!$H$27:$R$35,10,FALSE)&amp;","&amp;[2]材料辅助表!K$47&amp;"]]"</f>
        <v>[[302007,15],[302003,25],[302001,25],[301904,12]]</v>
      </c>
      <c r="AE200" t="str">
        <f>"[["&amp;VLOOKUP($Q200,[2]材料辅助表!$H$27:$S$35,12,FALSE)&amp;","&amp;[2]材料辅助表!L$48&amp;"],["&amp;VLOOKUP($N200,[2]材料辅助表!$H$27:$S$35,12,FALSE)&amp;","&amp;[2]材料辅助表!I$48&amp;"],["&amp;VLOOKUP($O200,[2]材料辅助表!$H$27:$S$35,12,FALSE)&amp;","&amp;[2]材料辅助表!J$48&amp;"],["&amp;VLOOKUP($P200,[2]材料辅助表!$H$27:$S$35,11,FALSE)&amp;","&amp;[2]材料辅助表!K$48&amp;"]]"</f>
        <v>[[302107,18],[302103,30],[302101,30],[302004,15]]</v>
      </c>
      <c r="AF200" t="str">
        <f>"[["&amp;VLOOKUP($Q200,[2]材料辅助表!$H$27:$V$35,13,FALSE)&amp;","&amp;[2]材料辅助表!L$49&amp;"],["&amp;VLOOKUP($N200,[2]材料辅助表!$H$27:$V$35,13,FALSE)&amp;","&amp;[2]材料辅助表!I$49&amp;"],["&amp;VLOOKUP($O200,[2]材料辅助表!$H$27:$V$35,13,FALSE)&amp;","&amp;[2]材料辅助表!J$49&amp;"],["&amp;VLOOKUP($P200,[2]材料辅助表!$H$27:$V$35,12,FALSE)&amp;","&amp;[2]材料辅助表!K$49&amp;"]]"</f>
        <v>[[302207,21],[302203,35],[302201,35],[302104,18]]</v>
      </c>
      <c r="AG200" t="str">
        <f>"[["&amp;VLOOKUP($Q200,[2]材料辅助表!$H$27:$V$35,14,FALSE)&amp;","&amp;[2]材料辅助表!L$50&amp;"],["&amp;VLOOKUP($N200,[2]材料辅助表!$H$27:$V$35,14,FALSE)&amp;","&amp;[2]材料辅助表!I$50&amp;"],["&amp;VLOOKUP($O200,[2]材料辅助表!$H$27:$V$35,14,FALSE)&amp;","&amp;[2]材料辅助表!J$50&amp;"],["&amp;VLOOKUP($P200,[2]材料辅助表!$H$27:$V$35,13,FALSE)&amp;","&amp;[2]材料辅助表!K$50&amp;"]]"</f>
        <v>[[302307,24],[302303,40],[302301,40],[302204,25]]</v>
      </c>
      <c r="AH200" t="str">
        <f>"[["&amp;VLOOKUP($Q200,[2]材料辅助表!$H$27:$V$35,15,FALSE)&amp;","&amp;[2]材料辅助表!L$51&amp;"],["&amp;VLOOKUP($N200,[2]材料辅助表!$H$27:$V$35,15,FALSE)&amp;","&amp;[2]材料辅助表!I$51&amp;"],["&amp;VLOOKUP($O200,[2]材料辅助表!$H$27:$V$35,15,FALSE)&amp;","&amp;[2]材料辅助表!J$51&amp;"],["&amp;VLOOKUP($P200,[2]材料辅助表!$H$27:$V$35,14,FALSE)&amp;","&amp;[2]材料辅助表!K$51&amp;"]]"</f>
        <v>[[302407,27],[302403,45],[302401,45],[302304,30]]</v>
      </c>
      <c r="AI200" s="158" t="s">
        <v>15812</v>
      </c>
      <c r="AJ200" s="263" t="s">
        <v>11978</v>
      </c>
      <c r="AK200" s="263" t="s">
        <v>11978</v>
      </c>
      <c r="AL200" s="263" t="s">
        <v>11978</v>
      </c>
    </row>
    <row r="201" spans="1:38" ht="15" thickBot="1">
      <c r="A201">
        <v>7044</v>
      </c>
      <c r="C201" s="203" t="s">
        <v>16196</v>
      </c>
      <c r="D201" t="str">
        <f t="shared" si="5"/>
        <v>e_7044</v>
      </c>
      <c r="E201" t="s">
        <v>16200</v>
      </c>
      <c r="F201" t="str">
        <f t="shared" si="6"/>
        <v>NAME_7044</v>
      </c>
      <c r="G201" t="s">
        <v>11979</v>
      </c>
      <c r="H201">
        <v>6</v>
      </c>
      <c r="I201">
        <f>VLOOKUP(C201,'[2]怪兽属性表（不能直接调整）'!$A$2:$E$58,VLOOKUP([2]equipment!G201,[2]材料辅助表!$I$13:$K$16,3,FALSE),FALSE)</f>
        <v>114.4</v>
      </c>
      <c r="J201" t="str">
        <f>"["&amp;I201*[2]材料辅助表!$S$5&amp;","&amp;I201*[2]材料辅助表!$S$6&amp;","&amp;I201*[2]材料辅助表!$S$7&amp;","&amp;I201*[2]材料辅助表!$S$8&amp;","&amp;I201*[2]材料辅助表!$S$9&amp;","&amp;I201*[2]材料辅助表!$S$10&amp;","&amp;I201*[2]材料辅助表!$S$11&amp;","&amp;I201*[2]材料辅助表!$S$12&amp;","&amp;I201*[2]材料辅助表!$S$13&amp;","&amp;I201*[2]材料辅助表!$S$14&amp;","&amp;I201*[2]材料辅助表!$S$15&amp;","&amp;I201*[2]材料辅助表!$S$16&amp;","&amp;I201*[2]材料辅助表!$S$17&amp;","&amp;I201*[2]材料辅助表!$S$18&amp;","&amp;I201*[2]材料辅助表!$S$19&amp;"]"</f>
        <v>[34.32,40.04,45.76,51.48,57.2,62.92,68.64,74.36,80.08,85.8,91.52,97.24,102.96,108.68,114.4]</v>
      </c>
      <c r="K201">
        <v>7</v>
      </c>
      <c r="L201">
        <f>VLOOKUP(C201,'[2]怪兽属性表（不能直接调整）'!$A$2:$E$58,4,FALSE)</f>
        <v>1.8</v>
      </c>
      <c r="M201" t="str">
        <f>"["&amp;L201*[2]材料辅助表!$U$5&amp;","&amp;L201*[2]材料辅助表!$U$6&amp;","&amp;L201*[2]材料辅助表!$U$7&amp;","&amp;L201*[2]材料辅助表!$U$8&amp;","&amp;L201*[2]材料辅助表!$U$9&amp;","&amp;L201*[2]材料辅助表!$U$10&amp;","&amp;L201*[2]材料辅助表!$U$11&amp;","&amp;L201*[2]材料辅助表!$U$12&amp;","&amp;L201*[2]材料辅助表!$U$13&amp;","&amp;L201*[2]材料辅助表!$U$14&amp;","&amp;L201*[2]材料辅助表!$U$15&amp;","&amp;L201*[2]材料辅助表!$U$16&amp;","&amp;L201*[2]材料辅助表!$U$17&amp;","&amp;L201*[2]材料辅助表!$U$18&amp;","&amp;L201*[2]材料辅助表!$U$19&amp;"]"</f>
        <v>[0.27,0.315,0.36,0.405,0.45,0.495,0.54,0.585,0.63,0.675,0.72,0.765,0.81,0.855,0.9]</v>
      </c>
      <c r="N201" s="275">
        <v>4</v>
      </c>
      <c r="O201" s="267">
        <v>3</v>
      </c>
      <c r="P201" s="268">
        <v>1</v>
      </c>
      <c r="Q201" t="s">
        <v>15792</v>
      </c>
      <c r="R201" t="str">
        <f>"["&amp;VLOOKUP(AJ201,[2]特殊属性调整!$B$18:$D$25,3,FALSE)&amp;","&amp;VLOOKUP(AJ201,[2]特殊属性调整!$B$18:$D$25,2,FALSE)&amp;"]"</f>
        <v>[5,3]</v>
      </c>
      <c r="S201" t="str">
        <f>"["&amp;VLOOKUP(AK201,[2]特殊属性调整!$B$18:$D$25,3,FALSE)&amp;","&amp;VLOOKUP(AK201,[2]特殊属性调整!$B$18:$D$25,2,FALSE)*1.5&amp;"]"</f>
        <v>[5,4.5]</v>
      </c>
      <c r="T201" t="str">
        <f>"["&amp;VLOOKUP(AL201,[2]特殊属性调整!$B$18:$D$25,3,FALSE)&amp;","&amp;VLOOKUP(AL201,[2]特殊属性调整!$B$18:$D$25,2,FALSE)*2&amp;"]"</f>
        <v>[5,6]</v>
      </c>
      <c r="U201" t="str">
        <f>"[["&amp;VLOOKUP($N201,[2]材料辅助表!$H$27:$L$35,2,FALSE)&amp;","&amp;[2]材料辅助表!I$38&amp;"]]"</f>
        <v>[[301104,1]]</v>
      </c>
      <c r="V201" t="str">
        <f>"[["&amp;VLOOKUP($N201,[2]材料辅助表!$H$27:$L$35,3,FALSE)&amp;","&amp;[2]材料辅助表!I$39&amp;"]]"</f>
        <v>[[301204,3]]</v>
      </c>
      <c r="W201" t="str">
        <f>"[["&amp;VLOOKUP($Q201,[2]材料辅助表!$H$27:$L$35,4,FALSE)&amp;","&amp;[2]材料辅助表!L$40&amp;"],["&amp;VLOOKUP($N201,[2]材料辅助表!$H$27:$L$35,4,FALSE)&amp;","&amp;[2]材料辅助表!I$40&amp;"]]"</f>
        <v>[[301307,1],[301304,5]]</v>
      </c>
      <c r="X201" t="str">
        <f>"[["&amp;VLOOKUP($Q201,[2]材料辅助表!$H$27:$L$35,5,FALSE)&amp;","&amp;[2]材料辅助表!L$41&amp;"],["&amp;VLOOKUP($N201,[2]材料辅助表!$H$27:$L$35,5,FALSE)&amp;","&amp;[2]材料辅助表!I$41&amp;"]]"</f>
        <v>[[301407,2],[301404,8]]</v>
      </c>
      <c r="Y201" t="str">
        <f>"[["&amp;VLOOKUP($Q201,[2]材料辅助表!$H$27:$M$35,6,FALSE)&amp;","&amp;[2]材料辅助表!L$42&amp;"],["&amp;VLOOKUP($N201,[2]材料辅助表!$H$27:$M$35,6,FALSE)&amp;","&amp;[2]材料辅助表!I$42&amp;"],["&amp;VLOOKUP($O201,[2]材料辅助表!$H$27:$M$35,5,FALSE)&amp;","&amp;[2]材料辅助表!J$42&amp;"]]"</f>
        <v>[[301507,3],[301504,10],[301403,3]]</v>
      </c>
      <c r="Z201" t="str">
        <f>"[["&amp;VLOOKUP($Q201,[2]材料辅助表!$H$27:$N$35,7,FALSE)&amp;","&amp;[2]材料辅助表!L$43&amp;"],["&amp;VLOOKUP($N201,[2]材料辅助表!$H$27:$N$35,7,FALSE)&amp;","&amp;[2]材料辅助表!I$43&amp;"],["&amp;VLOOKUP($O201,[2]材料辅助表!$H$27:$N$35,6,FALSE)&amp;","&amp;[2]材料辅助表!J$43&amp;"]]"</f>
        <v>[[301607,5],[301604,15],[301503,5]]</v>
      </c>
      <c r="AA201" t="str">
        <f>"[["&amp;VLOOKUP($Q201,[2]材料辅助表!$H$27:$O$35,8,FALSE)&amp;","&amp;[2]材料辅助表!L$44&amp;"],["&amp;VLOOKUP($N201,[2]材料辅助表!$H$27:$O$35,8,FALSE)&amp;","&amp;[2]材料辅助表!I$44&amp;"],["&amp;VLOOKUP($O201,[2]材料辅助表!$H$27:$O$35,8,FALSE)&amp;","&amp;[2]材料辅助表!J$44&amp;"],["&amp;VLOOKUP($P201,[2]材料辅助表!$H$27:$P$35,7,FALSE)&amp;","&amp;[2]材料辅助表!K$44&amp;"]]"</f>
        <v>[[301707,8],[301704,10],[301703,10],[301601,5]]</v>
      </c>
      <c r="AB201" t="str">
        <f>"[["&amp;VLOOKUP($Q201,[2]材料辅助表!$H$27:$P$35,9,FALSE)&amp;","&amp;[2]材料辅助表!L$45&amp;"],["&amp;VLOOKUP($N201,[2]材料辅助表!$H$27:$P$35,9,FALSE)&amp;","&amp;[2]材料辅助表!I$45&amp;"],["&amp;VLOOKUP($O201,[2]材料辅助表!$H$27:$P$35,9,FALSE)&amp;","&amp;[2]材料辅助表!J$45&amp;"],["&amp;VLOOKUP($P201,[2]材料辅助表!$H$27:$P$35,8,FALSE)&amp;","&amp;[2]材料辅助表!K$45&amp;"]]"</f>
        <v>[[301807,10],[301804,15],[301803,15],[301701,8]]</v>
      </c>
      <c r="AC201" t="str">
        <f>"[["&amp;VLOOKUP($Q201,[2]材料辅助表!$H$27:$Q$35,10,FALSE)&amp;","&amp;[2]材料辅助表!L$46&amp;"],["&amp;VLOOKUP($N201,[2]材料辅助表!$H$27:$Q$35,10,FALSE)&amp;","&amp;[2]材料辅助表!I$46&amp;"],["&amp;VLOOKUP($O201,[2]材料辅助表!$H$27:$Q$35,10,FALSE)&amp;","&amp;[2]材料辅助表!J$46&amp;"],["&amp;VLOOKUP($P201,[2]材料辅助表!$H$27:$Q$35,9,FALSE)&amp;","&amp;[2]材料辅助表!K$46&amp;"]]"</f>
        <v>[[301907,12],[301904,18],[301903,18],[301801,10]]</v>
      </c>
      <c r="AD201" t="str">
        <f>"[["&amp;VLOOKUP($Q201,[2]材料辅助表!$H$27:$R$35,11,FALSE)&amp;","&amp;[2]材料辅助表!L$47&amp;"],["&amp;VLOOKUP($N201,[2]材料辅助表!$H$27:$R$35,11,FALSE)&amp;","&amp;[2]材料辅助表!I$47&amp;"],["&amp;VLOOKUP($O201,[2]材料辅助表!$H$27:$R$35,11,FALSE)&amp;","&amp;[2]材料辅助表!J$47&amp;"],["&amp;VLOOKUP($P201,[2]材料辅助表!$H$27:$R$35,10,FALSE)&amp;","&amp;[2]材料辅助表!K$47&amp;"]]"</f>
        <v>[[302007,15],[302004,25],[302003,25],[301901,12]]</v>
      </c>
      <c r="AE201" t="str">
        <f>"[["&amp;VLOOKUP($Q201,[2]材料辅助表!$H$27:$S$35,12,FALSE)&amp;","&amp;[2]材料辅助表!L$48&amp;"],["&amp;VLOOKUP($N201,[2]材料辅助表!$H$27:$S$35,12,FALSE)&amp;","&amp;[2]材料辅助表!I$48&amp;"],["&amp;VLOOKUP($O201,[2]材料辅助表!$H$27:$S$35,12,FALSE)&amp;","&amp;[2]材料辅助表!J$48&amp;"],["&amp;VLOOKUP($P201,[2]材料辅助表!$H$27:$S$35,11,FALSE)&amp;","&amp;[2]材料辅助表!K$48&amp;"]]"</f>
        <v>[[302107,18],[302104,30],[302103,30],[302001,15]]</v>
      </c>
      <c r="AF201" t="str">
        <f>"[["&amp;VLOOKUP($Q201,[2]材料辅助表!$H$27:$V$35,13,FALSE)&amp;","&amp;[2]材料辅助表!L$49&amp;"],["&amp;VLOOKUP($N201,[2]材料辅助表!$H$27:$V$35,13,FALSE)&amp;","&amp;[2]材料辅助表!I$49&amp;"],["&amp;VLOOKUP($O201,[2]材料辅助表!$H$27:$V$35,13,FALSE)&amp;","&amp;[2]材料辅助表!J$49&amp;"],["&amp;VLOOKUP($P201,[2]材料辅助表!$H$27:$V$35,12,FALSE)&amp;","&amp;[2]材料辅助表!K$49&amp;"]]"</f>
        <v>[[302207,21],[302204,35],[302203,35],[302101,18]]</v>
      </c>
      <c r="AG201" t="str">
        <f>"[["&amp;VLOOKUP($Q201,[2]材料辅助表!$H$27:$V$35,14,FALSE)&amp;","&amp;[2]材料辅助表!L$50&amp;"],["&amp;VLOOKUP($N201,[2]材料辅助表!$H$27:$V$35,14,FALSE)&amp;","&amp;[2]材料辅助表!I$50&amp;"],["&amp;VLOOKUP($O201,[2]材料辅助表!$H$27:$V$35,14,FALSE)&amp;","&amp;[2]材料辅助表!J$50&amp;"],["&amp;VLOOKUP($P201,[2]材料辅助表!$H$27:$V$35,13,FALSE)&amp;","&amp;[2]材料辅助表!K$50&amp;"]]"</f>
        <v>[[302307,24],[302304,40],[302303,40],[302201,25]]</v>
      </c>
      <c r="AH201" t="str">
        <f>"[["&amp;VLOOKUP($Q201,[2]材料辅助表!$H$27:$V$35,15,FALSE)&amp;","&amp;[2]材料辅助表!L$51&amp;"],["&amp;VLOOKUP($N201,[2]材料辅助表!$H$27:$V$35,15,FALSE)&amp;","&amp;[2]材料辅助表!I$51&amp;"],["&amp;VLOOKUP($O201,[2]材料辅助表!$H$27:$V$35,15,FALSE)&amp;","&amp;[2]材料辅助表!J$51&amp;"],["&amp;VLOOKUP($P201,[2]材料辅助表!$H$27:$V$35,14,FALSE)&amp;","&amp;[2]材料辅助表!K$51&amp;"]]"</f>
        <v>[[302407,27],[302404,45],[302403,45],[302301,30]]</v>
      </c>
      <c r="AI201" s="272" t="s">
        <v>15815</v>
      </c>
      <c r="AJ201" s="263" t="s">
        <v>11979</v>
      </c>
      <c r="AK201" s="263" t="s">
        <v>11979</v>
      </c>
      <c r="AL201" s="263" t="s">
        <v>11979</v>
      </c>
    </row>
    <row r="202" spans="1:38" ht="15" thickBot="1">
      <c r="A202">
        <v>7051</v>
      </c>
      <c r="C202" s="204" t="s">
        <v>16201</v>
      </c>
      <c r="D202" t="str">
        <f t="shared" si="5"/>
        <v>e_7051</v>
      </c>
      <c r="E202" t="s">
        <v>16202</v>
      </c>
      <c r="F202" t="str">
        <f t="shared" si="6"/>
        <v>NAME_7051</v>
      </c>
      <c r="G202" t="s">
        <v>11978</v>
      </c>
      <c r="H202">
        <v>3</v>
      </c>
      <c r="I202">
        <f>VLOOKUP(C202,'[2]怪兽属性表（不能直接调整）'!$A$2:$E$58,VLOOKUP([2]equipment!G202,[2]材料辅助表!$I$13:$K$16,3,FALSE),FALSE)</f>
        <v>10.8</v>
      </c>
      <c r="J202" t="str">
        <f>"["&amp;I202*[2]材料辅助表!$S$5&amp;","&amp;I202*[2]材料辅助表!$S$6&amp;","&amp;I202*[2]材料辅助表!$S$7&amp;","&amp;I202*[2]材料辅助表!$S$8&amp;","&amp;I202*[2]材料辅助表!$S$9&amp;","&amp;I202*[2]材料辅助表!$S$10&amp;","&amp;I202*[2]材料辅助表!$S$11&amp;","&amp;I202*[2]材料辅助表!$S$12&amp;","&amp;I202*[2]材料辅助表!$S$13&amp;","&amp;I202*[2]材料辅助表!$S$14&amp;","&amp;I202*[2]材料辅助表!$S$15&amp;","&amp;I202*[2]材料辅助表!$S$16&amp;","&amp;I202*[2]材料辅助表!$S$17&amp;","&amp;I202*[2]材料辅助表!$S$18&amp;","&amp;I202*[2]材料辅助表!$S$19&amp;"]"</f>
        <v>[3.24,3.78,4.32,4.86,5.4,5.94,6.48,7.02,7.56,8.1,8.64,9.18,9.72,10.26,10.8]</v>
      </c>
      <c r="K202">
        <v>7</v>
      </c>
      <c r="L202">
        <f>VLOOKUP(C202,'[2]怪兽属性表（不能直接调整）'!$A$2:$E$58,4,FALSE)</f>
        <v>5.5</v>
      </c>
      <c r="M202" t="str">
        <f>"["&amp;L202*[2]材料辅助表!$U$5&amp;","&amp;L202*[2]材料辅助表!$U$6&amp;","&amp;L202*[2]材料辅助表!$U$7&amp;","&amp;L202*[2]材料辅助表!$U$8&amp;","&amp;L202*[2]材料辅助表!$U$9&amp;","&amp;L202*[2]材料辅助表!$U$10&amp;","&amp;L202*[2]材料辅助表!$U$11&amp;","&amp;L202*[2]材料辅助表!$U$12&amp;","&amp;L202*[2]材料辅助表!$U$13&amp;","&amp;L202*[2]材料辅助表!$U$14&amp;","&amp;L202*[2]材料辅助表!$U$15&amp;","&amp;L202*[2]材料辅助表!$U$16&amp;","&amp;L202*[2]材料辅助表!$U$17&amp;","&amp;L202*[2]材料辅助表!$U$18&amp;","&amp;L202*[2]材料辅助表!$U$19&amp;"]"</f>
        <v>[0.825,0.9625,1.1,1.2375,1.375,1.5125,1.65,1.7875,1.925,2.0625,2.2,2.3375,2.475,2.6125,2.75]</v>
      </c>
      <c r="N202" s="260">
        <v>3</v>
      </c>
      <c r="O202" s="261">
        <v>1</v>
      </c>
      <c r="P202" s="262">
        <v>4</v>
      </c>
      <c r="Q202" t="s">
        <v>15792</v>
      </c>
      <c r="R202" t="str">
        <f>"["&amp;VLOOKUP(AJ202,[2]特殊属性调整!$B$18:$D$25,3,FALSE)&amp;","&amp;VLOOKUP(AJ202,[2]特殊属性调整!$B$18:$D$25,2,FALSE)&amp;"]"</f>
        <v>[2,3]</v>
      </c>
      <c r="S202" t="str">
        <f>"["&amp;VLOOKUP(AK202,[2]特殊属性调整!$B$18:$D$25,3,FALSE)&amp;","&amp;VLOOKUP(AK202,[2]特殊属性调整!$B$18:$D$25,2,FALSE)*1.5&amp;"]"</f>
        <v>[2,4.5]</v>
      </c>
      <c r="T202" t="str">
        <f>"["&amp;VLOOKUP(AL202,[2]特殊属性调整!$B$18:$D$25,3,FALSE)&amp;","&amp;VLOOKUP(AL202,[2]特殊属性调整!$B$18:$D$25,2,FALSE)*2&amp;"]"</f>
        <v>[2,6]</v>
      </c>
      <c r="U202" t="str">
        <f>"[["&amp;VLOOKUP($N202,[2]材料辅助表!$H$27:$L$35,2,FALSE)&amp;","&amp;[2]材料辅助表!I$38&amp;"]]"</f>
        <v>[[301103,1]]</v>
      </c>
      <c r="V202" t="str">
        <f>"[["&amp;VLOOKUP($N202,[2]材料辅助表!$H$27:$L$35,3,FALSE)&amp;","&amp;[2]材料辅助表!I$39&amp;"]]"</f>
        <v>[[301203,3]]</v>
      </c>
      <c r="W202" t="str">
        <f>"[["&amp;VLOOKUP($Q202,[2]材料辅助表!$H$27:$L$35,4,FALSE)&amp;","&amp;[2]材料辅助表!L$40&amp;"],["&amp;VLOOKUP($N202,[2]材料辅助表!$H$27:$L$35,4,FALSE)&amp;","&amp;[2]材料辅助表!I$40&amp;"]]"</f>
        <v>[[301307,1],[301303,5]]</v>
      </c>
      <c r="X202" t="str">
        <f>"[["&amp;VLOOKUP($Q202,[2]材料辅助表!$H$27:$L$35,5,FALSE)&amp;","&amp;[2]材料辅助表!L$41&amp;"],["&amp;VLOOKUP($N202,[2]材料辅助表!$H$27:$L$35,5,FALSE)&amp;","&amp;[2]材料辅助表!I$41&amp;"]]"</f>
        <v>[[301407,2],[301403,8]]</v>
      </c>
      <c r="Y202" t="str">
        <f>"[["&amp;VLOOKUP($Q202,[2]材料辅助表!$H$27:$M$35,6,FALSE)&amp;","&amp;[2]材料辅助表!L$42&amp;"],["&amp;VLOOKUP($N202,[2]材料辅助表!$H$27:$M$35,6,FALSE)&amp;","&amp;[2]材料辅助表!I$42&amp;"],["&amp;VLOOKUP($O202,[2]材料辅助表!$H$27:$M$35,5,FALSE)&amp;","&amp;[2]材料辅助表!J$42&amp;"]]"</f>
        <v>[[301507,3],[301503,10],[301401,3]]</v>
      </c>
      <c r="Z202" t="str">
        <f>"[["&amp;VLOOKUP($Q202,[2]材料辅助表!$H$27:$N$35,7,FALSE)&amp;","&amp;[2]材料辅助表!L$43&amp;"],["&amp;VLOOKUP($N202,[2]材料辅助表!$H$27:$N$35,7,FALSE)&amp;","&amp;[2]材料辅助表!I$43&amp;"],["&amp;VLOOKUP($O202,[2]材料辅助表!$H$27:$N$35,6,FALSE)&amp;","&amp;[2]材料辅助表!J$43&amp;"]]"</f>
        <v>[[301607,5],[301603,15],[301501,5]]</v>
      </c>
      <c r="AA202" t="str">
        <f>"[["&amp;VLOOKUP($Q202,[2]材料辅助表!$H$27:$O$35,8,FALSE)&amp;","&amp;[2]材料辅助表!L$44&amp;"],["&amp;VLOOKUP($N202,[2]材料辅助表!$H$27:$O$35,8,FALSE)&amp;","&amp;[2]材料辅助表!I$44&amp;"],["&amp;VLOOKUP($O202,[2]材料辅助表!$H$27:$O$35,8,FALSE)&amp;","&amp;[2]材料辅助表!J$44&amp;"],["&amp;VLOOKUP($P202,[2]材料辅助表!$H$27:$P$35,7,FALSE)&amp;","&amp;[2]材料辅助表!K$44&amp;"]]"</f>
        <v>[[301707,8],[301703,10],[301701,10],[301604,5]]</v>
      </c>
      <c r="AB202" t="str">
        <f>"[["&amp;VLOOKUP($Q202,[2]材料辅助表!$H$27:$P$35,9,FALSE)&amp;","&amp;[2]材料辅助表!L$45&amp;"],["&amp;VLOOKUP($N202,[2]材料辅助表!$H$27:$P$35,9,FALSE)&amp;","&amp;[2]材料辅助表!I$45&amp;"],["&amp;VLOOKUP($O202,[2]材料辅助表!$H$27:$P$35,9,FALSE)&amp;","&amp;[2]材料辅助表!J$45&amp;"],["&amp;VLOOKUP($P202,[2]材料辅助表!$H$27:$P$35,8,FALSE)&amp;","&amp;[2]材料辅助表!K$45&amp;"]]"</f>
        <v>[[301807,10],[301803,15],[301801,15],[301704,8]]</v>
      </c>
      <c r="AC202" t="str">
        <f>"[["&amp;VLOOKUP($Q202,[2]材料辅助表!$H$27:$Q$35,10,FALSE)&amp;","&amp;[2]材料辅助表!L$46&amp;"],["&amp;VLOOKUP($N202,[2]材料辅助表!$H$27:$Q$35,10,FALSE)&amp;","&amp;[2]材料辅助表!I$46&amp;"],["&amp;VLOOKUP($O202,[2]材料辅助表!$H$27:$Q$35,10,FALSE)&amp;","&amp;[2]材料辅助表!J$46&amp;"],["&amp;VLOOKUP($P202,[2]材料辅助表!$H$27:$Q$35,9,FALSE)&amp;","&amp;[2]材料辅助表!K$46&amp;"]]"</f>
        <v>[[301907,12],[301903,18],[301901,18],[301804,10]]</v>
      </c>
      <c r="AD202" t="str">
        <f>"[["&amp;VLOOKUP($Q202,[2]材料辅助表!$H$27:$R$35,11,FALSE)&amp;","&amp;[2]材料辅助表!L$47&amp;"],["&amp;VLOOKUP($N202,[2]材料辅助表!$H$27:$R$35,11,FALSE)&amp;","&amp;[2]材料辅助表!I$47&amp;"],["&amp;VLOOKUP($O202,[2]材料辅助表!$H$27:$R$35,11,FALSE)&amp;","&amp;[2]材料辅助表!J$47&amp;"],["&amp;VLOOKUP($P202,[2]材料辅助表!$H$27:$R$35,10,FALSE)&amp;","&amp;[2]材料辅助表!K$47&amp;"]]"</f>
        <v>[[302007,15],[302003,25],[302001,25],[301904,12]]</v>
      </c>
      <c r="AE202" t="str">
        <f>"[["&amp;VLOOKUP($Q202,[2]材料辅助表!$H$27:$S$35,12,FALSE)&amp;","&amp;[2]材料辅助表!L$48&amp;"],["&amp;VLOOKUP($N202,[2]材料辅助表!$H$27:$S$35,12,FALSE)&amp;","&amp;[2]材料辅助表!I$48&amp;"],["&amp;VLOOKUP($O202,[2]材料辅助表!$H$27:$S$35,12,FALSE)&amp;","&amp;[2]材料辅助表!J$48&amp;"],["&amp;VLOOKUP($P202,[2]材料辅助表!$H$27:$S$35,11,FALSE)&amp;","&amp;[2]材料辅助表!K$48&amp;"]]"</f>
        <v>[[302107,18],[302103,30],[302101,30],[302004,15]]</v>
      </c>
      <c r="AF202" t="str">
        <f>"[["&amp;VLOOKUP($Q202,[2]材料辅助表!$H$27:$V$35,13,FALSE)&amp;","&amp;[2]材料辅助表!L$49&amp;"],["&amp;VLOOKUP($N202,[2]材料辅助表!$H$27:$V$35,13,FALSE)&amp;","&amp;[2]材料辅助表!I$49&amp;"],["&amp;VLOOKUP($O202,[2]材料辅助表!$H$27:$V$35,13,FALSE)&amp;","&amp;[2]材料辅助表!J$49&amp;"],["&amp;VLOOKUP($P202,[2]材料辅助表!$H$27:$V$35,12,FALSE)&amp;","&amp;[2]材料辅助表!K$49&amp;"]]"</f>
        <v>[[302207,21],[302203,35],[302201,35],[302104,18]]</v>
      </c>
      <c r="AG202" t="str">
        <f>"[["&amp;VLOOKUP($Q202,[2]材料辅助表!$H$27:$V$35,14,FALSE)&amp;","&amp;[2]材料辅助表!L$50&amp;"],["&amp;VLOOKUP($N202,[2]材料辅助表!$H$27:$V$35,14,FALSE)&amp;","&amp;[2]材料辅助表!I$50&amp;"],["&amp;VLOOKUP($O202,[2]材料辅助表!$H$27:$V$35,14,FALSE)&amp;","&amp;[2]材料辅助表!J$50&amp;"],["&amp;VLOOKUP($P202,[2]材料辅助表!$H$27:$V$35,13,FALSE)&amp;","&amp;[2]材料辅助表!K$50&amp;"]]"</f>
        <v>[[302307,24],[302303,40],[302301,40],[302204,25]]</v>
      </c>
      <c r="AH202" t="str">
        <f>"[["&amp;VLOOKUP($Q202,[2]材料辅助表!$H$27:$V$35,15,FALSE)&amp;","&amp;[2]材料辅助表!L$51&amp;"],["&amp;VLOOKUP($N202,[2]材料辅助表!$H$27:$V$35,15,FALSE)&amp;","&amp;[2]材料辅助表!I$51&amp;"],["&amp;VLOOKUP($O202,[2]材料辅助表!$H$27:$V$35,15,FALSE)&amp;","&amp;[2]材料辅助表!J$51&amp;"],["&amp;VLOOKUP($P202,[2]材料辅助表!$H$27:$V$35,14,FALSE)&amp;","&amp;[2]材料辅助表!K$51&amp;"]]"</f>
        <v>[[302407,27],[302403,45],[302401,45],[302304,30]]</v>
      </c>
      <c r="AI202" s="261" t="s">
        <v>15845</v>
      </c>
      <c r="AJ202" s="263" t="s">
        <v>11978</v>
      </c>
      <c r="AK202" s="263" t="s">
        <v>11978</v>
      </c>
      <c r="AL202" s="263" t="s">
        <v>11978</v>
      </c>
    </row>
    <row r="203" spans="1:38" ht="15" thickBot="1">
      <c r="A203">
        <v>7052</v>
      </c>
      <c r="C203" s="204" t="s">
        <v>16201</v>
      </c>
      <c r="D203" t="str">
        <f t="shared" ref="D203:D237" si="7">"e_"&amp;A203</f>
        <v>e_7052</v>
      </c>
      <c r="E203" t="s">
        <v>16203</v>
      </c>
      <c r="F203" t="str">
        <f t="shared" si="6"/>
        <v>NAME_7052</v>
      </c>
      <c r="G203" t="s">
        <v>11979</v>
      </c>
      <c r="H203">
        <v>6</v>
      </c>
      <c r="I203">
        <f>VLOOKUP(C203,'[2]怪兽属性表（不能直接调整）'!$A$2:$E$58,VLOOKUP([2]equipment!G203,[2]材料辅助表!$I$13:$K$16,3,FALSE),FALSE)</f>
        <v>272.5</v>
      </c>
      <c r="J203" t="str">
        <f>"["&amp;I203*[2]材料辅助表!$S$5&amp;","&amp;I203*[2]材料辅助表!$S$6&amp;","&amp;I203*[2]材料辅助表!$S$7&amp;","&amp;I203*[2]材料辅助表!$S$8&amp;","&amp;I203*[2]材料辅助表!$S$9&amp;","&amp;I203*[2]材料辅助表!$S$10&amp;","&amp;I203*[2]材料辅助表!$S$11&amp;","&amp;I203*[2]材料辅助表!$S$12&amp;","&amp;I203*[2]材料辅助表!$S$13&amp;","&amp;I203*[2]材料辅助表!$S$14&amp;","&amp;I203*[2]材料辅助表!$S$15&amp;","&amp;I203*[2]材料辅助表!$S$16&amp;","&amp;I203*[2]材料辅助表!$S$17&amp;","&amp;I203*[2]材料辅助表!$S$18&amp;","&amp;I203*[2]材料辅助表!$S$19&amp;"]"</f>
        <v>[81.75,95.375,109,122.625,136.25,149.875,163.5,177.125,190.75,204.375,218,231.625,245.25,258.875,272.5]</v>
      </c>
      <c r="K203">
        <v>7</v>
      </c>
      <c r="L203">
        <f>VLOOKUP(C203,'[2]怪兽属性表（不能直接调整）'!$A$2:$E$58,4,FALSE)</f>
        <v>5.5</v>
      </c>
      <c r="M203" t="str">
        <f>"["&amp;L203*[2]材料辅助表!$U$5&amp;","&amp;L203*[2]材料辅助表!$U$6&amp;","&amp;L203*[2]材料辅助表!$U$7&amp;","&amp;L203*[2]材料辅助表!$U$8&amp;","&amp;L203*[2]材料辅助表!$U$9&amp;","&amp;L203*[2]材料辅助表!$U$10&amp;","&amp;L203*[2]材料辅助表!$U$11&amp;","&amp;L203*[2]材料辅助表!$U$12&amp;","&amp;L203*[2]材料辅助表!$U$13&amp;","&amp;L203*[2]材料辅助表!$U$14&amp;","&amp;L203*[2]材料辅助表!$U$15&amp;","&amp;L203*[2]材料辅助表!$U$16&amp;","&amp;L203*[2]材料辅助表!$U$17&amp;","&amp;L203*[2]材料辅助表!$U$18&amp;","&amp;L203*[2]材料辅助表!$U$19&amp;"]"</f>
        <v>[0.825,0.9625,1.1,1.2375,1.375,1.5125,1.65,1.7875,1.925,2.0625,2.2,2.3375,2.475,2.6125,2.75]</v>
      </c>
      <c r="N203" s="264">
        <v>2</v>
      </c>
      <c r="O203" s="202">
        <v>4</v>
      </c>
      <c r="P203" s="265">
        <v>3</v>
      </c>
      <c r="Q203" t="s">
        <v>15792</v>
      </c>
      <c r="R203" t="str">
        <f>"["&amp;VLOOKUP(AJ203,[2]特殊属性调整!$B$18:$D$25,3,FALSE)&amp;","&amp;VLOOKUP(AJ203,[2]特殊属性调整!$B$18:$D$25,2,FALSE)&amp;"]"</f>
        <v>[5,3]</v>
      </c>
      <c r="S203" t="s">
        <v>16167</v>
      </c>
      <c r="T203" t="str">
        <f>"["&amp;VLOOKUP(AL203,[2]特殊属性调整!$B$18:$D$25,3,FALSE)&amp;","&amp;VLOOKUP(AL203,[2]特殊属性调整!$B$18:$D$25,2,FALSE)*2&amp;"]"</f>
        <v>[5,6]</v>
      </c>
      <c r="U203" t="str">
        <f>"[["&amp;VLOOKUP($N203,[2]材料辅助表!$H$27:$L$35,2,FALSE)&amp;","&amp;[2]材料辅助表!I$38&amp;"]]"</f>
        <v>[[301102,1]]</v>
      </c>
      <c r="V203" t="str">
        <f>"[["&amp;VLOOKUP($N203,[2]材料辅助表!$H$27:$L$35,3,FALSE)&amp;","&amp;[2]材料辅助表!I$39&amp;"]]"</f>
        <v>[[301202,3]]</v>
      </c>
      <c r="W203" t="str">
        <f>"[["&amp;VLOOKUP($Q203,[2]材料辅助表!$H$27:$L$35,4,FALSE)&amp;","&amp;[2]材料辅助表!L$40&amp;"],["&amp;VLOOKUP($N203,[2]材料辅助表!$H$27:$L$35,4,FALSE)&amp;","&amp;[2]材料辅助表!I$40&amp;"]]"</f>
        <v>[[301307,1],[301302,5]]</v>
      </c>
      <c r="X203" t="str">
        <f>"[["&amp;VLOOKUP($Q203,[2]材料辅助表!$H$27:$L$35,5,FALSE)&amp;","&amp;[2]材料辅助表!L$41&amp;"],["&amp;VLOOKUP($N203,[2]材料辅助表!$H$27:$L$35,5,FALSE)&amp;","&amp;[2]材料辅助表!I$41&amp;"]]"</f>
        <v>[[301407,2],[301402,8]]</v>
      </c>
      <c r="Y203" t="str">
        <f>"[["&amp;VLOOKUP($Q203,[2]材料辅助表!$H$27:$M$35,6,FALSE)&amp;","&amp;[2]材料辅助表!L$42&amp;"],["&amp;VLOOKUP($N203,[2]材料辅助表!$H$27:$M$35,6,FALSE)&amp;","&amp;[2]材料辅助表!I$42&amp;"],["&amp;VLOOKUP($O203,[2]材料辅助表!$H$27:$M$35,5,FALSE)&amp;","&amp;[2]材料辅助表!J$42&amp;"]]"</f>
        <v>[[301507,3],[301502,10],[301404,3]]</v>
      </c>
      <c r="Z203" t="str">
        <f>"[["&amp;VLOOKUP($Q203,[2]材料辅助表!$H$27:$N$35,7,FALSE)&amp;","&amp;[2]材料辅助表!L$43&amp;"],["&amp;VLOOKUP($N203,[2]材料辅助表!$H$27:$N$35,7,FALSE)&amp;","&amp;[2]材料辅助表!I$43&amp;"],["&amp;VLOOKUP($O203,[2]材料辅助表!$H$27:$N$35,6,FALSE)&amp;","&amp;[2]材料辅助表!J$43&amp;"]]"</f>
        <v>[[301607,5],[301602,15],[301504,5]]</v>
      </c>
      <c r="AA203" t="str">
        <f>"[["&amp;VLOOKUP($Q203,[2]材料辅助表!$H$27:$O$35,8,FALSE)&amp;","&amp;[2]材料辅助表!L$44&amp;"],["&amp;VLOOKUP($N203,[2]材料辅助表!$H$27:$O$35,8,FALSE)&amp;","&amp;[2]材料辅助表!I$44&amp;"],["&amp;VLOOKUP($O203,[2]材料辅助表!$H$27:$O$35,8,FALSE)&amp;","&amp;[2]材料辅助表!J$44&amp;"],["&amp;VLOOKUP($P203,[2]材料辅助表!$H$27:$P$35,7,FALSE)&amp;","&amp;[2]材料辅助表!K$44&amp;"]]"</f>
        <v>[[301707,8],[301702,10],[301704,10],[301603,5]]</v>
      </c>
      <c r="AB203" t="str">
        <f>"[["&amp;VLOOKUP($Q203,[2]材料辅助表!$H$27:$P$35,9,FALSE)&amp;","&amp;[2]材料辅助表!L$45&amp;"],["&amp;VLOOKUP($N203,[2]材料辅助表!$H$27:$P$35,9,FALSE)&amp;","&amp;[2]材料辅助表!I$45&amp;"],["&amp;VLOOKUP($O203,[2]材料辅助表!$H$27:$P$35,9,FALSE)&amp;","&amp;[2]材料辅助表!J$45&amp;"],["&amp;VLOOKUP($P203,[2]材料辅助表!$H$27:$P$35,8,FALSE)&amp;","&amp;[2]材料辅助表!K$45&amp;"]]"</f>
        <v>[[301807,10],[301802,15],[301804,15],[301703,8]]</v>
      </c>
      <c r="AC203" t="str">
        <f>"[["&amp;VLOOKUP($Q203,[2]材料辅助表!$H$27:$Q$35,10,FALSE)&amp;","&amp;[2]材料辅助表!L$46&amp;"],["&amp;VLOOKUP($N203,[2]材料辅助表!$H$27:$Q$35,10,FALSE)&amp;","&amp;[2]材料辅助表!I$46&amp;"],["&amp;VLOOKUP($O203,[2]材料辅助表!$H$27:$Q$35,10,FALSE)&amp;","&amp;[2]材料辅助表!J$46&amp;"],["&amp;VLOOKUP($P203,[2]材料辅助表!$H$27:$Q$35,9,FALSE)&amp;","&amp;[2]材料辅助表!K$46&amp;"]]"</f>
        <v>[[301907,12],[301902,18],[301904,18],[301803,10]]</v>
      </c>
      <c r="AD203" t="str">
        <f>"[["&amp;VLOOKUP($Q203,[2]材料辅助表!$H$27:$R$35,11,FALSE)&amp;","&amp;[2]材料辅助表!L$47&amp;"],["&amp;VLOOKUP($N203,[2]材料辅助表!$H$27:$R$35,11,FALSE)&amp;","&amp;[2]材料辅助表!I$47&amp;"],["&amp;VLOOKUP($O203,[2]材料辅助表!$H$27:$R$35,11,FALSE)&amp;","&amp;[2]材料辅助表!J$47&amp;"],["&amp;VLOOKUP($P203,[2]材料辅助表!$H$27:$R$35,10,FALSE)&amp;","&amp;[2]材料辅助表!K$47&amp;"]]"</f>
        <v>[[302007,15],[302002,25],[302004,25],[301903,12]]</v>
      </c>
      <c r="AE203" t="str">
        <f>"[["&amp;VLOOKUP($Q203,[2]材料辅助表!$H$27:$S$35,12,FALSE)&amp;","&amp;[2]材料辅助表!L$48&amp;"],["&amp;VLOOKUP($N203,[2]材料辅助表!$H$27:$S$35,12,FALSE)&amp;","&amp;[2]材料辅助表!I$48&amp;"],["&amp;VLOOKUP($O203,[2]材料辅助表!$H$27:$S$35,12,FALSE)&amp;","&amp;[2]材料辅助表!J$48&amp;"],["&amp;VLOOKUP($P203,[2]材料辅助表!$H$27:$S$35,11,FALSE)&amp;","&amp;[2]材料辅助表!K$48&amp;"]]"</f>
        <v>[[302107,18],[302102,30],[302104,30],[302003,15]]</v>
      </c>
      <c r="AF203" t="str">
        <f>"[["&amp;VLOOKUP($Q203,[2]材料辅助表!$H$27:$V$35,13,FALSE)&amp;","&amp;[2]材料辅助表!L$49&amp;"],["&amp;VLOOKUP($N203,[2]材料辅助表!$H$27:$V$35,13,FALSE)&amp;","&amp;[2]材料辅助表!I$49&amp;"],["&amp;VLOOKUP($O203,[2]材料辅助表!$H$27:$V$35,13,FALSE)&amp;","&amp;[2]材料辅助表!J$49&amp;"],["&amp;VLOOKUP($P203,[2]材料辅助表!$H$27:$V$35,12,FALSE)&amp;","&amp;[2]材料辅助表!K$49&amp;"]]"</f>
        <v>[[302207,21],[302202,35],[302204,35],[302103,18]]</v>
      </c>
      <c r="AG203" t="str">
        <f>"[["&amp;VLOOKUP($Q203,[2]材料辅助表!$H$27:$V$35,14,FALSE)&amp;","&amp;[2]材料辅助表!L$50&amp;"],["&amp;VLOOKUP($N203,[2]材料辅助表!$H$27:$V$35,14,FALSE)&amp;","&amp;[2]材料辅助表!I$50&amp;"],["&amp;VLOOKUP($O203,[2]材料辅助表!$H$27:$V$35,14,FALSE)&amp;","&amp;[2]材料辅助表!J$50&amp;"],["&amp;VLOOKUP($P203,[2]材料辅助表!$H$27:$V$35,13,FALSE)&amp;","&amp;[2]材料辅助表!K$50&amp;"]]"</f>
        <v>[[302307,24],[302302,40],[302304,40],[302203,25]]</v>
      </c>
      <c r="AH203" t="str">
        <f>"[["&amp;VLOOKUP($Q203,[2]材料辅助表!$H$27:$V$35,15,FALSE)&amp;","&amp;[2]材料辅助表!L$51&amp;"],["&amp;VLOOKUP($N203,[2]材料辅助表!$H$27:$V$35,15,FALSE)&amp;","&amp;[2]材料辅助表!I$51&amp;"],["&amp;VLOOKUP($O203,[2]材料辅助表!$H$27:$V$35,15,FALSE)&amp;","&amp;[2]材料辅助表!J$51&amp;"],["&amp;VLOOKUP($P203,[2]材料辅助表!$H$27:$V$35,14,FALSE)&amp;","&amp;[2]材料辅助表!K$51&amp;"]]"</f>
        <v>[[302407,27],[302402,45],[302404,45],[302303,30]]</v>
      </c>
      <c r="AI203" s="202" t="s">
        <v>15848</v>
      </c>
      <c r="AJ203" s="263" t="s">
        <v>11979</v>
      </c>
      <c r="AK203" s="263" t="s">
        <v>11979</v>
      </c>
      <c r="AL203" s="263" t="s">
        <v>11979</v>
      </c>
    </row>
    <row r="204" spans="1:38" ht="15" thickBot="1">
      <c r="A204">
        <v>7053</v>
      </c>
      <c r="C204" s="204" t="s">
        <v>16201</v>
      </c>
      <c r="D204" t="str">
        <f t="shared" si="7"/>
        <v>e_7053</v>
      </c>
      <c r="E204" t="s">
        <v>16204</v>
      </c>
      <c r="F204" t="str">
        <f t="shared" si="6"/>
        <v>NAME_7053</v>
      </c>
      <c r="G204" t="s">
        <v>11978</v>
      </c>
      <c r="H204">
        <v>3</v>
      </c>
      <c r="I204">
        <f>VLOOKUP(C204,'[2]怪兽属性表（不能直接调整）'!$A$2:$E$58,VLOOKUP([2]equipment!G204,[2]材料辅助表!$I$13:$K$16,3,FALSE),FALSE)</f>
        <v>10.8</v>
      </c>
      <c r="J204" t="str">
        <f>"["&amp;I204*[2]材料辅助表!$S$5&amp;","&amp;I204*[2]材料辅助表!$S$6&amp;","&amp;I204*[2]材料辅助表!$S$7&amp;","&amp;I204*[2]材料辅助表!$S$8&amp;","&amp;I204*[2]材料辅助表!$S$9&amp;","&amp;I204*[2]材料辅助表!$S$10&amp;","&amp;I204*[2]材料辅助表!$S$11&amp;","&amp;I204*[2]材料辅助表!$S$12&amp;","&amp;I204*[2]材料辅助表!$S$13&amp;","&amp;I204*[2]材料辅助表!$S$14&amp;","&amp;I204*[2]材料辅助表!$S$15&amp;","&amp;I204*[2]材料辅助表!$S$16&amp;","&amp;I204*[2]材料辅助表!$S$17&amp;","&amp;I204*[2]材料辅助表!$S$18&amp;","&amp;I204*[2]材料辅助表!$S$19&amp;"]"</f>
        <v>[3.24,3.78,4.32,4.86,5.4,5.94,6.48,7.02,7.56,8.1,8.64,9.18,9.72,10.26,10.8]</v>
      </c>
      <c r="K204">
        <v>7</v>
      </c>
      <c r="L204">
        <f>VLOOKUP(C204,'[2]怪兽属性表（不能直接调整）'!$A$2:$E$58,4,FALSE)</f>
        <v>5.5</v>
      </c>
      <c r="M204" t="str">
        <f>"["&amp;L204*[2]材料辅助表!$U$5&amp;","&amp;L204*[2]材料辅助表!$U$6&amp;","&amp;L204*[2]材料辅助表!$U$7&amp;","&amp;L204*[2]材料辅助表!$U$8&amp;","&amp;L204*[2]材料辅助表!$U$9&amp;","&amp;L204*[2]材料辅助表!$U$10&amp;","&amp;L204*[2]材料辅助表!$U$11&amp;","&amp;L204*[2]材料辅助表!$U$12&amp;","&amp;L204*[2]材料辅助表!$U$13&amp;","&amp;L204*[2]材料辅助表!$U$14&amp;","&amp;L204*[2]材料辅助表!$U$15&amp;","&amp;L204*[2]材料辅助表!$U$16&amp;","&amp;L204*[2]材料辅助表!$U$17&amp;","&amp;L204*[2]材料辅助表!$U$18&amp;","&amp;L204*[2]材料辅助表!$U$19&amp;"]"</f>
        <v>[0.825,0.9625,1.1,1.2375,1.375,1.5125,1.65,1.7875,1.925,2.0625,2.2,2.3375,2.475,2.6125,2.75]</v>
      </c>
      <c r="N204" s="264">
        <v>4</v>
      </c>
      <c r="O204" s="202">
        <v>3</v>
      </c>
      <c r="P204" s="265">
        <v>2</v>
      </c>
      <c r="Q204" t="s">
        <v>15792</v>
      </c>
      <c r="R204" t="str">
        <f>"["&amp;VLOOKUP(AJ204,[2]特殊属性调整!$B$18:$D$25,3,FALSE)&amp;","&amp;VLOOKUP(AJ204,[2]特殊属性调整!$B$18:$D$25,2,FALSE)&amp;"]"</f>
        <v>[2,3]</v>
      </c>
      <c r="S204" t="str">
        <f>"["&amp;VLOOKUP(AK204,[2]特殊属性调整!$B$18:$D$25,3,FALSE)&amp;","&amp;VLOOKUP(AK204,[2]特殊属性调整!$B$18:$D$25,2,FALSE)*1.5&amp;"]"</f>
        <v>[2,4.5]</v>
      </c>
      <c r="T204" t="str">
        <f>"["&amp;VLOOKUP(AL204,[2]特殊属性调整!$B$18:$D$25,3,FALSE)&amp;","&amp;VLOOKUP(AL204,[2]特殊属性调整!$B$18:$D$25,2,FALSE)*2&amp;"]"</f>
        <v>[2,6]</v>
      </c>
      <c r="U204" t="str">
        <f>"[["&amp;VLOOKUP($N204,[2]材料辅助表!$H$27:$L$35,2,FALSE)&amp;","&amp;[2]材料辅助表!I$38&amp;"]]"</f>
        <v>[[301104,1]]</v>
      </c>
      <c r="V204" t="str">
        <f>"[["&amp;VLOOKUP($N204,[2]材料辅助表!$H$27:$L$35,3,FALSE)&amp;","&amp;[2]材料辅助表!I$39&amp;"]]"</f>
        <v>[[301204,3]]</v>
      </c>
      <c r="W204" t="str">
        <f>"[["&amp;VLOOKUP($Q204,[2]材料辅助表!$H$27:$L$35,4,FALSE)&amp;","&amp;[2]材料辅助表!L$40&amp;"],["&amp;VLOOKUP($N204,[2]材料辅助表!$H$27:$L$35,4,FALSE)&amp;","&amp;[2]材料辅助表!I$40&amp;"]]"</f>
        <v>[[301307,1],[301304,5]]</v>
      </c>
      <c r="X204" t="str">
        <f>"[["&amp;VLOOKUP($Q204,[2]材料辅助表!$H$27:$L$35,5,FALSE)&amp;","&amp;[2]材料辅助表!L$41&amp;"],["&amp;VLOOKUP($N204,[2]材料辅助表!$H$27:$L$35,5,FALSE)&amp;","&amp;[2]材料辅助表!I$41&amp;"]]"</f>
        <v>[[301407,2],[301404,8]]</v>
      </c>
      <c r="Y204" t="str">
        <f>"[["&amp;VLOOKUP($Q204,[2]材料辅助表!$H$27:$M$35,6,FALSE)&amp;","&amp;[2]材料辅助表!L$42&amp;"],["&amp;VLOOKUP($N204,[2]材料辅助表!$H$27:$M$35,6,FALSE)&amp;","&amp;[2]材料辅助表!I$42&amp;"],["&amp;VLOOKUP($O204,[2]材料辅助表!$H$27:$M$35,5,FALSE)&amp;","&amp;[2]材料辅助表!J$42&amp;"]]"</f>
        <v>[[301507,3],[301504,10],[301403,3]]</v>
      </c>
      <c r="Z204" t="str">
        <f>"[["&amp;VLOOKUP($Q204,[2]材料辅助表!$H$27:$N$35,7,FALSE)&amp;","&amp;[2]材料辅助表!L$43&amp;"],["&amp;VLOOKUP($N204,[2]材料辅助表!$H$27:$N$35,7,FALSE)&amp;","&amp;[2]材料辅助表!I$43&amp;"],["&amp;VLOOKUP($O204,[2]材料辅助表!$H$27:$N$35,6,FALSE)&amp;","&amp;[2]材料辅助表!J$43&amp;"]]"</f>
        <v>[[301607,5],[301604,15],[301503,5]]</v>
      </c>
      <c r="AA204" t="str">
        <f>"[["&amp;VLOOKUP($Q204,[2]材料辅助表!$H$27:$O$35,8,FALSE)&amp;","&amp;[2]材料辅助表!L$44&amp;"],["&amp;VLOOKUP($N204,[2]材料辅助表!$H$27:$O$35,8,FALSE)&amp;","&amp;[2]材料辅助表!I$44&amp;"],["&amp;VLOOKUP($O204,[2]材料辅助表!$H$27:$O$35,8,FALSE)&amp;","&amp;[2]材料辅助表!J$44&amp;"],["&amp;VLOOKUP($P204,[2]材料辅助表!$H$27:$P$35,7,FALSE)&amp;","&amp;[2]材料辅助表!K$44&amp;"]]"</f>
        <v>[[301707,8],[301704,10],[301703,10],[301602,5]]</v>
      </c>
      <c r="AB204" t="str">
        <f>"[["&amp;VLOOKUP($Q204,[2]材料辅助表!$H$27:$P$35,9,FALSE)&amp;","&amp;[2]材料辅助表!L$45&amp;"],["&amp;VLOOKUP($N204,[2]材料辅助表!$H$27:$P$35,9,FALSE)&amp;","&amp;[2]材料辅助表!I$45&amp;"],["&amp;VLOOKUP($O204,[2]材料辅助表!$H$27:$P$35,9,FALSE)&amp;","&amp;[2]材料辅助表!J$45&amp;"],["&amp;VLOOKUP($P204,[2]材料辅助表!$H$27:$P$35,8,FALSE)&amp;","&amp;[2]材料辅助表!K$45&amp;"]]"</f>
        <v>[[301807,10],[301804,15],[301803,15],[301702,8]]</v>
      </c>
      <c r="AC204" t="str">
        <f>"[["&amp;VLOOKUP($Q204,[2]材料辅助表!$H$27:$Q$35,10,FALSE)&amp;","&amp;[2]材料辅助表!L$46&amp;"],["&amp;VLOOKUP($N204,[2]材料辅助表!$H$27:$Q$35,10,FALSE)&amp;","&amp;[2]材料辅助表!I$46&amp;"],["&amp;VLOOKUP($O204,[2]材料辅助表!$H$27:$Q$35,10,FALSE)&amp;","&amp;[2]材料辅助表!J$46&amp;"],["&amp;VLOOKUP($P204,[2]材料辅助表!$H$27:$Q$35,9,FALSE)&amp;","&amp;[2]材料辅助表!K$46&amp;"]]"</f>
        <v>[[301907,12],[301904,18],[301903,18],[301802,10]]</v>
      </c>
      <c r="AD204" t="str">
        <f>"[["&amp;VLOOKUP($Q204,[2]材料辅助表!$H$27:$R$35,11,FALSE)&amp;","&amp;[2]材料辅助表!L$47&amp;"],["&amp;VLOOKUP($N204,[2]材料辅助表!$H$27:$R$35,11,FALSE)&amp;","&amp;[2]材料辅助表!I$47&amp;"],["&amp;VLOOKUP($O204,[2]材料辅助表!$H$27:$R$35,11,FALSE)&amp;","&amp;[2]材料辅助表!J$47&amp;"],["&amp;VLOOKUP($P204,[2]材料辅助表!$H$27:$R$35,10,FALSE)&amp;","&amp;[2]材料辅助表!K$47&amp;"]]"</f>
        <v>[[302007,15],[302004,25],[302003,25],[301902,12]]</v>
      </c>
      <c r="AE204" t="str">
        <f>"[["&amp;VLOOKUP($Q204,[2]材料辅助表!$H$27:$S$35,12,FALSE)&amp;","&amp;[2]材料辅助表!L$48&amp;"],["&amp;VLOOKUP($N204,[2]材料辅助表!$H$27:$S$35,12,FALSE)&amp;","&amp;[2]材料辅助表!I$48&amp;"],["&amp;VLOOKUP($O204,[2]材料辅助表!$H$27:$S$35,12,FALSE)&amp;","&amp;[2]材料辅助表!J$48&amp;"],["&amp;VLOOKUP($P204,[2]材料辅助表!$H$27:$S$35,11,FALSE)&amp;","&amp;[2]材料辅助表!K$48&amp;"]]"</f>
        <v>[[302107,18],[302104,30],[302103,30],[302002,15]]</v>
      </c>
      <c r="AF204" t="str">
        <f>"[["&amp;VLOOKUP($Q204,[2]材料辅助表!$H$27:$V$35,13,FALSE)&amp;","&amp;[2]材料辅助表!L$49&amp;"],["&amp;VLOOKUP($N204,[2]材料辅助表!$H$27:$V$35,13,FALSE)&amp;","&amp;[2]材料辅助表!I$49&amp;"],["&amp;VLOOKUP($O204,[2]材料辅助表!$H$27:$V$35,13,FALSE)&amp;","&amp;[2]材料辅助表!J$49&amp;"],["&amp;VLOOKUP($P204,[2]材料辅助表!$H$27:$V$35,12,FALSE)&amp;","&amp;[2]材料辅助表!K$49&amp;"]]"</f>
        <v>[[302207,21],[302204,35],[302203,35],[302102,18]]</v>
      </c>
      <c r="AG204" t="str">
        <f>"[["&amp;VLOOKUP($Q204,[2]材料辅助表!$H$27:$V$35,14,FALSE)&amp;","&amp;[2]材料辅助表!L$50&amp;"],["&amp;VLOOKUP($N204,[2]材料辅助表!$H$27:$V$35,14,FALSE)&amp;","&amp;[2]材料辅助表!I$50&amp;"],["&amp;VLOOKUP($O204,[2]材料辅助表!$H$27:$V$35,14,FALSE)&amp;","&amp;[2]材料辅助表!J$50&amp;"],["&amp;VLOOKUP($P204,[2]材料辅助表!$H$27:$V$35,13,FALSE)&amp;","&amp;[2]材料辅助表!K$50&amp;"]]"</f>
        <v>[[302307,24],[302304,40],[302303,40],[302202,25]]</v>
      </c>
      <c r="AH204" t="str">
        <f>"[["&amp;VLOOKUP($Q204,[2]材料辅助表!$H$27:$V$35,15,FALSE)&amp;","&amp;[2]材料辅助表!L$51&amp;"],["&amp;VLOOKUP($N204,[2]材料辅助表!$H$27:$V$35,15,FALSE)&amp;","&amp;[2]材料辅助表!I$51&amp;"],["&amp;VLOOKUP($O204,[2]材料辅助表!$H$27:$V$35,15,FALSE)&amp;","&amp;[2]材料辅助表!J$51&amp;"],["&amp;VLOOKUP($P204,[2]材料辅助表!$H$27:$V$35,14,FALSE)&amp;","&amp;[2]材料辅助表!K$51&amp;"]]"</f>
        <v>[[302407,27],[302404,45],[302403,45],[302302,30]]</v>
      </c>
      <c r="AI204" s="202" t="s">
        <v>15851</v>
      </c>
      <c r="AJ204" s="263" t="s">
        <v>11978</v>
      </c>
      <c r="AK204" s="263" t="s">
        <v>11978</v>
      </c>
      <c r="AL204" s="263" t="s">
        <v>11978</v>
      </c>
    </row>
    <row r="205" spans="1:38" ht="15" thickBot="1">
      <c r="A205">
        <v>7054</v>
      </c>
      <c r="C205" s="204" t="s">
        <v>16201</v>
      </c>
      <c r="D205" t="str">
        <f t="shared" si="7"/>
        <v>e_7054</v>
      </c>
      <c r="E205" t="s">
        <v>16205</v>
      </c>
      <c r="F205" t="str">
        <f t="shared" si="6"/>
        <v>NAME_7054</v>
      </c>
      <c r="G205" t="s">
        <v>11979</v>
      </c>
      <c r="H205">
        <v>6</v>
      </c>
      <c r="I205">
        <f>VLOOKUP(C205,'[2]怪兽属性表（不能直接调整）'!$A$2:$E$58,VLOOKUP([2]equipment!G205,[2]材料辅助表!$I$13:$K$16,3,FALSE),FALSE)</f>
        <v>272.5</v>
      </c>
      <c r="J205" t="str">
        <f>"["&amp;I205*[2]材料辅助表!$S$5&amp;","&amp;I205*[2]材料辅助表!$S$6&amp;","&amp;I205*[2]材料辅助表!$S$7&amp;","&amp;I205*[2]材料辅助表!$S$8&amp;","&amp;I205*[2]材料辅助表!$S$9&amp;","&amp;I205*[2]材料辅助表!$S$10&amp;","&amp;I205*[2]材料辅助表!$S$11&amp;","&amp;I205*[2]材料辅助表!$S$12&amp;","&amp;I205*[2]材料辅助表!$S$13&amp;","&amp;I205*[2]材料辅助表!$S$14&amp;","&amp;I205*[2]材料辅助表!$S$15&amp;","&amp;I205*[2]材料辅助表!$S$16&amp;","&amp;I205*[2]材料辅助表!$S$17&amp;","&amp;I205*[2]材料辅助表!$S$18&amp;","&amp;I205*[2]材料辅助表!$S$19&amp;"]"</f>
        <v>[81.75,95.375,109,122.625,136.25,149.875,163.5,177.125,190.75,204.375,218,231.625,245.25,258.875,272.5]</v>
      </c>
      <c r="K205">
        <v>7</v>
      </c>
      <c r="L205">
        <f>VLOOKUP(C205,'[2]怪兽属性表（不能直接调整）'!$A$2:$E$58,4,FALSE)</f>
        <v>5.5</v>
      </c>
      <c r="M205" t="str">
        <f>"["&amp;L205*[2]材料辅助表!$U$5&amp;","&amp;L205*[2]材料辅助表!$U$6&amp;","&amp;L205*[2]材料辅助表!$U$7&amp;","&amp;L205*[2]材料辅助表!$U$8&amp;","&amp;L205*[2]材料辅助表!$U$9&amp;","&amp;L205*[2]材料辅助表!$U$10&amp;","&amp;L205*[2]材料辅助表!$U$11&amp;","&amp;L205*[2]材料辅助表!$U$12&amp;","&amp;L205*[2]材料辅助表!$U$13&amp;","&amp;L205*[2]材料辅助表!$U$14&amp;","&amp;L205*[2]材料辅助表!$U$15&amp;","&amp;L205*[2]材料辅助表!$U$16&amp;","&amp;L205*[2]材料辅助表!$U$17&amp;","&amp;L205*[2]材料辅助表!$U$18&amp;","&amp;L205*[2]材料辅助表!$U$19&amp;"]"</f>
        <v>[0.825,0.9625,1.1,1.2375,1.375,1.5125,1.65,1.7875,1.925,2.0625,2.2,2.3375,2.475,2.6125,2.75]</v>
      </c>
      <c r="N205" s="266">
        <v>5</v>
      </c>
      <c r="O205" s="267">
        <v>2</v>
      </c>
      <c r="P205" s="268">
        <v>1</v>
      </c>
      <c r="Q205" t="s">
        <v>15792</v>
      </c>
      <c r="R205" t="str">
        <f>"["&amp;VLOOKUP(AJ205,[2]特殊属性调整!$B$18:$D$25,3,FALSE)&amp;","&amp;VLOOKUP(AJ205,[2]特殊属性调整!$B$18:$D$25,2,FALSE)&amp;"]"</f>
        <v>[5,3]</v>
      </c>
      <c r="S205" t="str">
        <f>"["&amp;VLOOKUP(AK205,[2]特殊属性调整!$B$18:$D$25,3,FALSE)&amp;","&amp;VLOOKUP(AK205,[2]特殊属性调整!$B$18:$D$25,2,FALSE)*1.5&amp;"]"</f>
        <v>[5,4.5]</v>
      </c>
      <c r="T205" t="s">
        <v>16170</v>
      </c>
      <c r="U205" t="str">
        <f>"[["&amp;VLOOKUP($N205,[2]材料辅助表!$H$27:$L$35,2,FALSE)&amp;","&amp;[2]材料辅助表!I$38&amp;"]]"</f>
        <v>[[301105,1]]</v>
      </c>
      <c r="V205" t="str">
        <f>"[["&amp;VLOOKUP($N205,[2]材料辅助表!$H$27:$L$35,3,FALSE)&amp;","&amp;[2]材料辅助表!I$39&amp;"]]"</f>
        <v>[[301205,3]]</v>
      </c>
      <c r="W205" t="str">
        <f>"[["&amp;VLOOKUP($Q205,[2]材料辅助表!$H$27:$L$35,4,FALSE)&amp;","&amp;[2]材料辅助表!L$40&amp;"],["&amp;VLOOKUP($N205,[2]材料辅助表!$H$27:$L$35,4,FALSE)&amp;","&amp;[2]材料辅助表!I$40&amp;"]]"</f>
        <v>[[301307,1],[301305,5]]</v>
      </c>
      <c r="X205" t="str">
        <f>"[["&amp;VLOOKUP($Q205,[2]材料辅助表!$H$27:$L$35,5,FALSE)&amp;","&amp;[2]材料辅助表!L$41&amp;"],["&amp;VLOOKUP($N205,[2]材料辅助表!$H$27:$L$35,5,FALSE)&amp;","&amp;[2]材料辅助表!I$41&amp;"]]"</f>
        <v>[[301407,2],[301405,8]]</v>
      </c>
      <c r="Y205" t="str">
        <f>"[["&amp;VLOOKUP($Q205,[2]材料辅助表!$H$27:$M$35,6,FALSE)&amp;","&amp;[2]材料辅助表!L$42&amp;"],["&amp;VLOOKUP($N205,[2]材料辅助表!$H$27:$M$35,6,FALSE)&amp;","&amp;[2]材料辅助表!I$42&amp;"],["&amp;VLOOKUP($O205,[2]材料辅助表!$H$27:$M$35,5,FALSE)&amp;","&amp;[2]材料辅助表!J$42&amp;"]]"</f>
        <v>[[301507,3],[301505,10],[301402,3]]</v>
      </c>
      <c r="Z205" t="str">
        <f>"[["&amp;VLOOKUP($Q205,[2]材料辅助表!$H$27:$N$35,7,FALSE)&amp;","&amp;[2]材料辅助表!L$43&amp;"],["&amp;VLOOKUP($N205,[2]材料辅助表!$H$27:$N$35,7,FALSE)&amp;","&amp;[2]材料辅助表!I$43&amp;"],["&amp;VLOOKUP($O205,[2]材料辅助表!$H$27:$N$35,6,FALSE)&amp;","&amp;[2]材料辅助表!J$43&amp;"]]"</f>
        <v>[[301607,5],[301605,15],[301502,5]]</v>
      </c>
      <c r="AA205" t="str">
        <f>"[["&amp;VLOOKUP($Q205,[2]材料辅助表!$H$27:$O$35,8,FALSE)&amp;","&amp;[2]材料辅助表!L$44&amp;"],["&amp;VLOOKUP($N205,[2]材料辅助表!$H$27:$O$35,8,FALSE)&amp;","&amp;[2]材料辅助表!I$44&amp;"],["&amp;VLOOKUP($O205,[2]材料辅助表!$H$27:$O$35,8,FALSE)&amp;","&amp;[2]材料辅助表!J$44&amp;"],["&amp;VLOOKUP($P205,[2]材料辅助表!$H$27:$P$35,7,FALSE)&amp;","&amp;[2]材料辅助表!K$44&amp;"]]"</f>
        <v>[[301707,8],[301705,10],[301702,10],[301601,5]]</v>
      </c>
      <c r="AB205" t="str">
        <f>"[["&amp;VLOOKUP($Q205,[2]材料辅助表!$H$27:$P$35,9,FALSE)&amp;","&amp;[2]材料辅助表!L$45&amp;"],["&amp;VLOOKUP($N205,[2]材料辅助表!$H$27:$P$35,9,FALSE)&amp;","&amp;[2]材料辅助表!I$45&amp;"],["&amp;VLOOKUP($O205,[2]材料辅助表!$H$27:$P$35,9,FALSE)&amp;","&amp;[2]材料辅助表!J$45&amp;"],["&amp;VLOOKUP($P205,[2]材料辅助表!$H$27:$P$35,8,FALSE)&amp;","&amp;[2]材料辅助表!K$45&amp;"]]"</f>
        <v>[[301807,10],[301805,15],[301802,15],[301701,8]]</v>
      </c>
      <c r="AC205" t="str">
        <f>"[["&amp;VLOOKUP($Q205,[2]材料辅助表!$H$27:$Q$35,10,FALSE)&amp;","&amp;[2]材料辅助表!L$46&amp;"],["&amp;VLOOKUP($N205,[2]材料辅助表!$H$27:$Q$35,10,FALSE)&amp;","&amp;[2]材料辅助表!I$46&amp;"],["&amp;VLOOKUP($O205,[2]材料辅助表!$H$27:$Q$35,10,FALSE)&amp;","&amp;[2]材料辅助表!J$46&amp;"],["&amp;VLOOKUP($P205,[2]材料辅助表!$H$27:$Q$35,9,FALSE)&amp;","&amp;[2]材料辅助表!K$46&amp;"]]"</f>
        <v>[[301907,12],[301905,18],[301902,18],[301801,10]]</v>
      </c>
      <c r="AD205" t="str">
        <f>"[["&amp;VLOOKUP($Q205,[2]材料辅助表!$H$27:$R$35,11,FALSE)&amp;","&amp;[2]材料辅助表!L$47&amp;"],["&amp;VLOOKUP($N205,[2]材料辅助表!$H$27:$R$35,11,FALSE)&amp;","&amp;[2]材料辅助表!I$47&amp;"],["&amp;VLOOKUP($O205,[2]材料辅助表!$H$27:$R$35,11,FALSE)&amp;","&amp;[2]材料辅助表!J$47&amp;"],["&amp;VLOOKUP($P205,[2]材料辅助表!$H$27:$R$35,10,FALSE)&amp;","&amp;[2]材料辅助表!K$47&amp;"]]"</f>
        <v>[[302007,15],[302005,25],[302002,25],[301901,12]]</v>
      </c>
      <c r="AE205" t="str">
        <f>"[["&amp;VLOOKUP($Q205,[2]材料辅助表!$H$27:$S$35,12,FALSE)&amp;","&amp;[2]材料辅助表!L$48&amp;"],["&amp;VLOOKUP($N205,[2]材料辅助表!$H$27:$S$35,12,FALSE)&amp;","&amp;[2]材料辅助表!I$48&amp;"],["&amp;VLOOKUP($O205,[2]材料辅助表!$H$27:$S$35,12,FALSE)&amp;","&amp;[2]材料辅助表!J$48&amp;"],["&amp;VLOOKUP($P205,[2]材料辅助表!$H$27:$S$35,11,FALSE)&amp;","&amp;[2]材料辅助表!K$48&amp;"]]"</f>
        <v>[[302107,18],[302105,30],[302102,30],[302001,15]]</v>
      </c>
      <c r="AF205" t="str">
        <f>"[["&amp;VLOOKUP($Q205,[2]材料辅助表!$H$27:$V$35,13,FALSE)&amp;","&amp;[2]材料辅助表!L$49&amp;"],["&amp;VLOOKUP($N205,[2]材料辅助表!$H$27:$V$35,13,FALSE)&amp;","&amp;[2]材料辅助表!I$49&amp;"],["&amp;VLOOKUP($O205,[2]材料辅助表!$H$27:$V$35,13,FALSE)&amp;","&amp;[2]材料辅助表!J$49&amp;"],["&amp;VLOOKUP($P205,[2]材料辅助表!$H$27:$V$35,12,FALSE)&amp;","&amp;[2]材料辅助表!K$49&amp;"]]"</f>
        <v>[[302207,21],[302205,35],[302202,35],[302101,18]]</v>
      </c>
      <c r="AG205" t="str">
        <f>"[["&amp;VLOOKUP($Q205,[2]材料辅助表!$H$27:$V$35,14,FALSE)&amp;","&amp;[2]材料辅助表!L$50&amp;"],["&amp;VLOOKUP($N205,[2]材料辅助表!$H$27:$V$35,14,FALSE)&amp;","&amp;[2]材料辅助表!I$50&amp;"],["&amp;VLOOKUP($O205,[2]材料辅助表!$H$27:$V$35,14,FALSE)&amp;","&amp;[2]材料辅助表!J$50&amp;"],["&amp;VLOOKUP($P205,[2]材料辅助表!$H$27:$V$35,13,FALSE)&amp;","&amp;[2]材料辅助表!K$50&amp;"]]"</f>
        <v>[[302307,24],[302305,40],[302302,40],[302201,25]]</v>
      </c>
      <c r="AH205" t="str">
        <f>"[["&amp;VLOOKUP($Q205,[2]材料辅助表!$H$27:$V$35,15,FALSE)&amp;","&amp;[2]材料辅助表!L$51&amp;"],["&amp;VLOOKUP($N205,[2]材料辅助表!$H$27:$V$35,15,FALSE)&amp;","&amp;[2]材料辅助表!I$51&amp;"],["&amp;VLOOKUP($O205,[2]材料辅助表!$H$27:$V$35,15,FALSE)&amp;","&amp;[2]材料辅助表!J$51&amp;"],["&amp;VLOOKUP($P205,[2]材料辅助表!$H$27:$V$35,14,FALSE)&amp;","&amp;[2]材料辅助表!K$51&amp;"]]"</f>
        <v>[[302407,27],[302405,45],[302402,45],[302301,30]]</v>
      </c>
      <c r="AI205" s="267" t="s">
        <v>15854</v>
      </c>
      <c r="AJ205" s="263" t="s">
        <v>11979</v>
      </c>
      <c r="AK205" s="263" t="s">
        <v>11979</v>
      </c>
      <c r="AL205" s="263" t="s">
        <v>11979</v>
      </c>
    </row>
    <row r="206" spans="1:38" ht="15" thickBot="1">
      <c r="A206">
        <v>7061</v>
      </c>
      <c r="C206" s="203" t="s">
        <v>16206</v>
      </c>
      <c r="D206" t="str">
        <f t="shared" si="7"/>
        <v>e_7061</v>
      </c>
      <c r="E206" t="s">
        <v>16207</v>
      </c>
      <c r="F206" t="str">
        <f t="shared" si="6"/>
        <v>NAME_7061</v>
      </c>
      <c r="G206" t="s">
        <v>11978</v>
      </c>
      <c r="H206">
        <v>3</v>
      </c>
      <c r="I206">
        <f>VLOOKUP(C206,'[2]怪兽属性表（不能直接调整）'!$A$2:$E$58,VLOOKUP([2]equipment!G206,[2]材料辅助表!$I$13:$K$16,3,FALSE),FALSE)</f>
        <v>19.2</v>
      </c>
      <c r="J206" t="str">
        <f>"["&amp;I206*[2]材料辅助表!$S$5&amp;","&amp;I206*[2]材料辅助表!$S$6&amp;","&amp;I206*[2]材料辅助表!$S$7&amp;","&amp;I206*[2]材料辅助表!$S$8&amp;","&amp;I206*[2]材料辅助表!$S$9&amp;","&amp;I206*[2]材料辅助表!$S$10&amp;","&amp;I206*[2]材料辅助表!$S$11&amp;","&amp;I206*[2]材料辅助表!$S$12&amp;","&amp;I206*[2]材料辅助表!$S$13&amp;","&amp;I206*[2]材料辅助表!$S$14&amp;","&amp;I206*[2]材料辅助表!$S$15&amp;","&amp;I206*[2]材料辅助表!$S$16&amp;","&amp;I206*[2]材料辅助表!$S$17&amp;","&amp;I206*[2]材料辅助表!$S$18&amp;","&amp;I206*[2]材料辅助表!$S$19&amp;"]"</f>
        <v>[5.76,6.72,7.68,8.64,9.6,10.56,11.52,12.48,13.44,14.4,15.36,16.32,17.28,18.24,19.2]</v>
      </c>
      <c r="K206">
        <v>7</v>
      </c>
      <c r="L206">
        <f>VLOOKUP(C206,'[2]怪兽属性表（不能直接调整）'!$A$2:$E$58,4,FALSE)</f>
        <v>2.2999999999999998</v>
      </c>
      <c r="M206" t="str">
        <f>"["&amp;L206*[2]材料辅助表!$U$5&amp;","&amp;L206*[2]材料辅助表!$U$6&amp;","&amp;L206*[2]材料辅助表!$U$7&amp;","&amp;L206*[2]材料辅助表!$U$8&amp;","&amp;L206*[2]材料辅助表!$U$9&amp;","&amp;L206*[2]材料辅助表!$U$10&amp;","&amp;L206*[2]材料辅助表!$U$11&amp;","&amp;L206*[2]材料辅助表!$U$12&amp;","&amp;L206*[2]材料辅助表!$U$13&amp;","&amp;L206*[2]材料辅助表!$U$14&amp;","&amp;L206*[2]材料辅助表!$U$15&amp;","&amp;L206*[2]材料辅助表!$U$16&amp;","&amp;L206*[2]材料辅助表!$U$17&amp;","&amp;L206*[2]材料辅助表!$U$18&amp;","&amp;L206*[2]材料辅助表!$U$19&amp;"]"</f>
        <v>[0.345,0.4025,0.46,0.5175,0.575,0.6325,0.69,0.7475,0.805,0.8625,0.92,0.9775,1.035,1.0925,1.15]</v>
      </c>
      <c r="N206" s="260">
        <v>1</v>
      </c>
      <c r="O206" s="261">
        <v>2</v>
      </c>
      <c r="P206" s="262">
        <v>4</v>
      </c>
      <c r="Q206" t="s">
        <v>15792</v>
      </c>
      <c r="R206" t="str">
        <f>"["&amp;VLOOKUP(AJ206,[2]特殊属性调整!$B$18:$D$25,3,FALSE)&amp;","&amp;VLOOKUP(AJ206,[2]特殊属性调整!$B$18:$D$25,2,FALSE)&amp;"]"</f>
        <v>[2,3]</v>
      </c>
      <c r="S206" t="str">
        <f>"["&amp;VLOOKUP(AK206,[2]特殊属性调整!$B$18:$D$25,3,FALSE)&amp;","&amp;VLOOKUP(AK206,[2]特殊属性调整!$B$18:$D$25,2,FALSE)*1.5&amp;"]"</f>
        <v>[2,4.5]</v>
      </c>
      <c r="T206" t="str">
        <f>"["&amp;VLOOKUP(AL206,[2]特殊属性调整!$B$18:$D$25,3,FALSE)&amp;","&amp;VLOOKUP(AL206,[2]特殊属性调整!$B$18:$D$25,2,FALSE)*2&amp;"]"</f>
        <v>[2,6]</v>
      </c>
      <c r="U206" t="str">
        <f>"[["&amp;VLOOKUP($N206,[2]材料辅助表!$H$27:$L$35,2,FALSE)&amp;","&amp;[2]材料辅助表!I$38&amp;"]]"</f>
        <v>[[301101,1]]</v>
      </c>
      <c r="V206" t="str">
        <f>"[["&amp;VLOOKUP($N206,[2]材料辅助表!$H$27:$L$35,3,FALSE)&amp;","&amp;[2]材料辅助表!I$39&amp;"]]"</f>
        <v>[[301201,3]]</v>
      </c>
      <c r="W206" t="str">
        <f>"[["&amp;VLOOKUP($Q206,[2]材料辅助表!$H$27:$L$35,4,FALSE)&amp;","&amp;[2]材料辅助表!L$40&amp;"],["&amp;VLOOKUP($N206,[2]材料辅助表!$H$27:$L$35,4,FALSE)&amp;","&amp;[2]材料辅助表!I$40&amp;"]]"</f>
        <v>[[301307,1],[301301,5]]</v>
      </c>
      <c r="X206" t="str">
        <f>"[["&amp;VLOOKUP($Q206,[2]材料辅助表!$H$27:$L$35,5,FALSE)&amp;","&amp;[2]材料辅助表!L$41&amp;"],["&amp;VLOOKUP($N206,[2]材料辅助表!$H$27:$L$35,5,FALSE)&amp;","&amp;[2]材料辅助表!I$41&amp;"]]"</f>
        <v>[[301407,2],[301401,8]]</v>
      </c>
      <c r="Y206" t="str">
        <f>"[["&amp;VLOOKUP($Q206,[2]材料辅助表!$H$27:$M$35,6,FALSE)&amp;","&amp;[2]材料辅助表!L$42&amp;"],["&amp;VLOOKUP($N206,[2]材料辅助表!$H$27:$M$35,6,FALSE)&amp;","&amp;[2]材料辅助表!I$42&amp;"],["&amp;VLOOKUP($O206,[2]材料辅助表!$H$27:$M$35,5,FALSE)&amp;","&amp;[2]材料辅助表!J$42&amp;"]]"</f>
        <v>[[301507,3],[301501,10],[301402,3]]</v>
      </c>
      <c r="Z206" t="str">
        <f>"[["&amp;VLOOKUP($Q206,[2]材料辅助表!$H$27:$N$35,7,FALSE)&amp;","&amp;[2]材料辅助表!L$43&amp;"],["&amp;VLOOKUP($N206,[2]材料辅助表!$H$27:$N$35,7,FALSE)&amp;","&amp;[2]材料辅助表!I$43&amp;"],["&amp;VLOOKUP($O206,[2]材料辅助表!$H$27:$N$35,6,FALSE)&amp;","&amp;[2]材料辅助表!J$43&amp;"]]"</f>
        <v>[[301607,5],[301601,15],[301502,5]]</v>
      </c>
      <c r="AA206" t="str">
        <f>"[["&amp;VLOOKUP($Q206,[2]材料辅助表!$H$27:$O$35,8,FALSE)&amp;","&amp;[2]材料辅助表!L$44&amp;"],["&amp;VLOOKUP($N206,[2]材料辅助表!$H$27:$O$35,8,FALSE)&amp;","&amp;[2]材料辅助表!I$44&amp;"],["&amp;VLOOKUP($O206,[2]材料辅助表!$H$27:$O$35,8,FALSE)&amp;","&amp;[2]材料辅助表!J$44&amp;"],["&amp;VLOOKUP($P206,[2]材料辅助表!$H$27:$P$35,7,FALSE)&amp;","&amp;[2]材料辅助表!K$44&amp;"]]"</f>
        <v>[[301707,8],[301701,10],[301702,10],[301604,5]]</v>
      </c>
      <c r="AB206" t="str">
        <f>"[["&amp;VLOOKUP($Q206,[2]材料辅助表!$H$27:$P$35,9,FALSE)&amp;","&amp;[2]材料辅助表!L$45&amp;"],["&amp;VLOOKUP($N206,[2]材料辅助表!$H$27:$P$35,9,FALSE)&amp;","&amp;[2]材料辅助表!I$45&amp;"],["&amp;VLOOKUP($O206,[2]材料辅助表!$H$27:$P$35,9,FALSE)&amp;","&amp;[2]材料辅助表!J$45&amp;"],["&amp;VLOOKUP($P206,[2]材料辅助表!$H$27:$P$35,8,FALSE)&amp;","&amp;[2]材料辅助表!K$45&amp;"]]"</f>
        <v>[[301807,10],[301801,15],[301802,15],[301704,8]]</v>
      </c>
      <c r="AC206" t="str">
        <f>"[["&amp;VLOOKUP($Q206,[2]材料辅助表!$H$27:$Q$35,10,FALSE)&amp;","&amp;[2]材料辅助表!L$46&amp;"],["&amp;VLOOKUP($N206,[2]材料辅助表!$H$27:$Q$35,10,FALSE)&amp;","&amp;[2]材料辅助表!I$46&amp;"],["&amp;VLOOKUP($O206,[2]材料辅助表!$H$27:$Q$35,10,FALSE)&amp;","&amp;[2]材料辅助表!J$46&amp;"],["&amp;VLOOKUP($P206,[2]材料辅助表!$H$27:$Q$35,9,FALSE)&amp;","&amp;[2]材料辅助表!K$46&amp;"]]"</f>
        <v>[[301907,12],[301901,18],[301902,18],[301804,10]]</v>
      </c>
      <c r="AD206" t="str">
        <f>"[["&amp;VLOOKUP($Q206,[2]材料辅助表!$H$27:$R$35,11,FALSE)&amp;","&amp;[2]材料辅助表!L$47&amp;"],["&amp;VLOOKUP($N206,[2]材料辅助表!$H$27:$R$35,11,FALSE)&amp;","&amp;[2]材料辅助表!I$47&amp;"],["&amp;VLOOKUP($O206,[2]材料辅助表!$H$27:$R$35,11,FALSE)&amp;","&amp;[2]材料辅助表!J$47&amp;"],["&amp;VLOOKUP($P206,[2]材料辅助表!$H$27:$R$35,10,FALSE)&amp;","&amp;[2]材料辅助表!K$47&amp;"]]"</f>
        <v>[[302007,15],[302001,25],[302002,25],[301904,12]]</v>
      </c>
      <c r="AE206" t="str">
        <f>"[["&amp;VLOOKUP($Q206,[2]材料辅助表!$H$27:$S$35,12,FALSE)&amp;","&amp;[2]材料辅助表!L$48&amp;"],["&amp;VLOOKUP($N206,[2]材料辅助表!$H$27:$S$35,12,FALSE)&amp;","&amp;[2]材料辅助表!I$48&amp;"],["&amp;VLOOKUP($O206,[2]材料辅助表!$H$27:$S$35,12,FALSE)&amp;","&amp;[2]材料辅助表!J$48&amp;"],["&amp;VLOOKUP($P206,[2]材料辅助表!$H$27:$S$35,11,FALSE)&amp;","&amp;[2]材料辅助表!K$48&amp;"]]"</f>
        <v>[[302107,18],[302101,30],[302102,30],[302004,15]]</v>
      </c>
      <c r="AF206" t="str">
        <f>"[["&amp;VLOOKUP($Q206,[2]材料辅助表!$H$27:$V$35,13,FALSE)&amp;","&amp;[2]材料辅助表!L$49&amp;"],["&amp;VLOOKUP($N206,[2]材料辅助表!$H$27:$V$35,13,FALSE)&amp;","&amp;[2]材料辅助表!I$49&amp;"],["&amp;VLOOKUP($O206,[2]材料辅助表!$H$27:$V$35,13,FALSE)&amp;","&amp;[2]材料辅助表!J$49&amp;"],["&amp;VLOOKUP($P206,[2]材料辅助表!$H$27:$V$35,12,FALSE)&amp;","&amp;[2]材料辅助表!K$49&amp;"]]"</f>
        <v>[[302207,21],[302201,35],[302202,35],[302104,18]]</v>
      </c>
      <c r="AG206" t="str">
        <f>"[["&amp;VLOOKUP($Q206,[2]材料辅助表!$H$27:$V$35,14,FALSE)&amp;","&amp;[2]材料辅助表!L$50&amp;"],["&amp;VLOOKUP($N206,[2]材料辅助表!$H$27:$V$35,14,FALSE)&amp;","&amp;[2]材料辅助表!I$50&amp;"],["&amp;VLOOKUP($O206,[2]材料辅助表!$H$27:$V$35,14,FALSE)&amp;","&amp;[2]材料辅助表!J$50&amp;"],["&amp;VLOOKUP($P206,[2]材料辅助表!$H$27:$V$35,13,FALSE)&amp;","&amp;[2]材料辅助表!K$50&amp;"]]"</f>
        <v>[[302307,24],[302301,40],[302302,40],[302204,25]]</v>
      </c>
      <c r="AH206" t="str">
        <f>"[["&amp;VLOOKUP($Q206,[2]材料辅助表!$H$27:$V$35,15,FALSE)&amp;","&amp;[2]材料辅助表!L$51&amp;"],["&amp;VLOOKUP($N206,[2]材料辅助表!$H$27:$V$35,15,FALSE)&amp;","&amp;[2]材料辅助表!I$51&amp;"],["&amp;VLOOKUP($O206,[2]材料辅助表!$H$27:$V$35,15,FALSE)&amp;","&amp;[2]材料辅助表!J$51&amp;"],["&amp;VLOOKUP($P206,[2]材料辅助表!$H$27:$V$35,14,FALSE)&amp;","&amp;[2]材料辅助表!K$51&amp;"]]"</f>
        <v>[[302407,27],[302401,45],[302402,45],[302304,30]]</v>
      </c>
      <c r="AI206" s="261" t="s">
        <v>15819</v>
      </c>
      <c r="AJ206" s="263" t="s">
        <v>11978</v>
      </c>
      <c r="AK206" s="263" t="s">
        <v>11978</v>
      </c>
      <c r="AL206" s="263" t="s">
        <v>11978</v>
      </c>
    </row>
    <row r="207" spans="1:38" ht="15" thickBot="1">
      <c r="A207">
        <v>7062</v>
      </c>
      <c r="C207" s="203" t="s">
        <v>16206</v>
      </c>
      <c r="D207" t="str">
        <f t="shared" si="7"/>
        <v>e_7062</v>
      </c>
      <c r="E207" t="s">
        <v>16208</v>
      </c>
      <c r="F207" t="str">
        <f t="shared" ref="F207:F237" si="8">"NAME_"&amp;A207</f>
        <v>NAME_7062</v>
      </c>
      <c r="G207" t="s">
        <v>11979</v>
      </c>
      <c r="H207">
        <v>6</v>
      </c>
      <c r="I207">
        <f>VLOOKUP(C207,'[2]怪兽属性表（不能直接调整）'!$A$2:$E$58,VLOOKUP([2]equipment!G207,[2]材料辅助表!$I$13:$K$16,3,FALSE),FALSE)</f>
        <v>208.5</v>
      </c>
      <c r="J207" t="str">
        <f>"["&amp;I207*[2]材料辅助表!$S$5&amp;","&amp;I207*[2]材料辅助表!$S$6&amp;","&amp;I207*[2]材料辅助表!$S$7&amp;","&amp;I207*[2]材料辅助表!$S$8&amp;","&amp;I207*[2]材料辅助表!$S$9&amp;","&amp;I207*[2]材料辅助表!$S$10&amp;","&amp;I207*[2]材料辅助表!$S$11&amp;","&amp;I207*[2]材料辅助表!$S$12&amp;","&amp;I207*[2]材料辅助表!$S$13&amp;","&amp;I207*[2]材料辅助表!$S$14&amp;","&amp;I207*[2]材料辅助表!$S$15&amp;","&amp;I207*[2]材料辅助表!$S$16&amp;","&amp;I207*[2]材料辅助表!$S$17&amp;","&amp;I207*[2]材料辅助表!$S$18&amp;","&amp;I207*[2]材料辅助表!$S$19&amp;"]"</f>
        <v>[62.55,72.975,83.4,93.825,104.25,114.675,125.1,135.525,145.95,156.375,166.8,177.225,187.65,198.075,208.5]</v>
      </c>
      <c r="K207">
        <v>7</v>
      </c>
      <c r="L207">
        <f>VLOOKUP(C207,'[2]怪兽属性表（不能直接调整）'!$A$2:$E$58,4,FALSE)</f>
        <v>2.2999999999999998</v>
      </c>
      <c r="M207" t="str">
        <f>"["&amp;L207*[2]材料辅助表!$U$5&amp;","&amp;L207*[2]材料辅助表!$U$6&amp;","&amp;L207*[2]材料辅助表!$U$7&amp;","&amp;L207*[2]材料辅助表!$U$8&amp;","&amp;L207*[2]材料辅助表!$U$9&amp;","&amp;L207*[2]材料辅助表!$U$10&amp;","&amp;L207*[2]材料辅助表!$U$11&amp;","&amp;L207*[2]材料辅助表!$U$12&amp;","&amp;L207*[2]材料辅助表!$U$13&amp;","&amp;L207*[2]材料辅助表!$U$14&amp;","&amp;L207*[2]材料辅助表!$U$15&amp;","&amp;L207*[2]材料辅助表!$U$16&amp;","&amp;L207*[2]材料辅助表!$U$17&amp;","&amp;L207*[2]材料辅助表!$U$18&amp;","&amp;L207*[2]材料辅助表!$U$19&amp;"]"</f>
        <v>[0.345,0.4025,0.46,0.5175,0.575,0.6325,0.69,0.7475,0.805,0.8625,0.92,0.9775,1.035,1.0925,1.15]</v>
      </c>
      <c r="N207" s="264">
        <v>2</v>
      </c>
      <c r="O207" s="202">
        <v>1</v>
      </c>
      <c r="P207" s="265">
        <v>3</v>
      </c>
      <c r="Q207" t="s">
        <v>15792</v>
      </c>
      <c r="R207" t="str">
        <f>"["&amp;VLOOKUP(AJ207,[2]特殊属性调整!$B$18:$D$25,3,FALSE)&amp;","&amp;VLOOKUP(AJ207,[2]特殊属性调整!$B$18:$D$25,2,FALSE)&amp;"]"</f>
        <v>[5,3]</v>
      </c>
      <c r="S207" t="str">
        <f>"["&amp;VLOOKUP(AK207,[2]特殊属性调整!$B$18:$D$25,3,FALSE)&amp;","&amp;VLOOKUP(AK207,[2]特殊属性调整!$B$18:$D$25,2,FALSE)*1.5&amp;"]"</f>
        <v>[5,4.5]</v>
      </c>
      <c r="T207" t="str">
        <f>"["&amp;VLOOKUP(AL207,[2]特殊属性调整!$B$18:$D$25,3,FALSE)&amp;","&amp;VLOOKUP(AL207,[2]特殊属性调整!$B$18:$D$25,2,FALSE)*2&amp;"]"</f>
        <v>[5,6]</v>
      </c>
      <c r="U207" t="str">
        <f>"[["&amp;VLOOKUP($N207,[2]材料辅助表!$H$27:$L$35,2,FALSE)&amp;","&amp;[2]材料辅助表!I$38&amp;"]]"</f>
        <v>[[301102,1]]</v>
      </c>
      <c r="V207" t="str">
        <f>"[["&amp;VLOOKUP($N207,[2]材料辅助表!$H$27:$L$35,3,FALSE)&amp;","&amp;[2]材料辅助表!I$39&amp;"]]"</f>
        <v>[[301202,3]]</v>
      </c>
      <c r="W207" t="str">
        <f>"[["&amp;VLOOKUP($Q207,[2]材料辅助表!$H$27:$L$35,4,FALSE)&amp;","&amp;[2]材料辅助表!L$40&amp;"],["&amp;VLOOKUP($N207,[2]材料辅助表!$H$27:$L$35,4,FALSE)&amp;","&amp;[2]材料辅助表!I$40&amp;"]]"</f>
        <v>[[301307,1],[301302,5]]</v>
      </c>
      <c r="X207" t="str">
        <f>"[["&amp;VLOOKUP($Q207,[2]材料辅助表!$H$27:$L$35,5,FALSE)&amp;","&amp;[2]材料辅助表!L$41&amp;"],["&amp;VLOOKUP($N207,[2]材料辅助表!$H$27:$L$35,5,FALSE)&amp;","&amp;[2]材料辅助表!I$41&amp;"]]"</f>
        <v>[[301407,2],[301402,8]]</v>
      </c>
      <c r="Y207" t="str">
        <f>"[["&amp;VLOOKUP($Q207,[2]材料辅助表!$H$27:$M$35,6,FALSE)&amp;","&amp;[2]材料辅助表!L$42&amp;"],["&amp;VLOOKUP($N207,[2]材料辅助表!$H$27:$M$35,6,FALSE)&amp;","&amp;[2]材料辅助表!I$42&amp;"],["&amp;VLOOKUP($O207,[2]材料辅助表!$H$27:$M$35,5,FALSE)&amp;","&amp;[2]材料辅助表!J$42&amp;"]]"</f>
        <v>[[301507,3],[301502,10],[301401,3]]</v>
      </c>
      <c r="Z207" t="str">
        <f>"[["&amp;VLOOKUP($Q207,[2]材料辅助表!$H$27:$N$35,7,FALSE)&amp;","&amp;[2]材料辅助表!L$43&amp;"],["&amp;VLOOKUP($N207,[2]材料辅助表!$H$27:$N$35,7,FALSE)&amp;","&amp;[2]材料辅助表!I$43&amp;"],["&amp;VLOOKUP($O207,[2]材料辅助表!$H$27:$N$35,6,FALSE)&amp;","&amp;[2]材料辅助表!J$43&amp;"]]"</f>
        <v>[[301607,5],[301602,15],[301501,5]]</v>
      </c>
      <c r="AA207" t="str">
        <f>"[["&amp;VLOOKUP($Q207,[2]材料辅助表!$H$27:$O$35,8,FALSE)&amp;","&amp;[2]材料辅助表!L$44&amp;"],["&amp;VLOOKUP($N207,[2]材料辅助表!$H$27:$O$35,8,FALSE)&amp;","&amp;[2]材料辅助表!I$44&amp;"],["&amp;VLOOKUP($O207,[2]材料辅助表!$H$27:$O$35,8,FALSE)&amp;","&amp;[2]材料辅助表!J$44&amp;"],["&amp;VLOOKUP($P207,[2]材料辅助表!$H$27:$P$35,7,FALSE)&amp;","&amp;[2]材料辅助表!K$44&amp;"]]"</f>
        <v>[[301707,8],[301702,10],[301701,10],[301603,5]]</v>
      </c>
      <c r="AB207" t="str">
        <f>"[["&amp;VLOOKUP($Q207,[2]材料辅助表!$H$27:$P$35,9,FALSE)&amp;","&amp;[2]材料辅助表!L$45&amp;"],["&amp;VLOOKUP($N207,[2]材料辅助表!$H$27:$P$35,9,FALSE)&amp;","&amp;[2]材料辅助表!I$45&amp;"],["&amp;VLOOKUP($O207,[2]材料辅助表!$H$27:$P$35,9,FALSE)&amp;","&amp;[2]材料辅助表!J$45&amp;"],["&amp;VLOOKUP($P207,[2]材料辅助表!$H$27:$P$35,8,FALSE)&amp;","&amp;[2]材料辅助表!K$45&amp;"]]"</f>
        <v>[[301807,10],[301802,15],[301801,15],[301703,8]]</v>
      </c>
      <c r="AC207" t="str">
        <f>"[["&amp;VLOOKUP($Q207,[2]材料辅助表!$H$27:$Q$35,10,FALSE)&amp;","&amp;[2]材料辅助表!L$46&amp;"],["&amp;VLOOKUP($N207,[2]材料辅助表!$H$27:$Q$35,10,FALSE)&amp;","&amp;[2]材料辅助表!I$46&amp;"],["&amp;VLOOKUP($O207,[2]材料辅助表!$H$27:$Q$35,10,FALSE)&amp;","&amp;[2]材料辅助表!J$46&amp;"],["&amp;VLOOKUP($P207,[2]材料辅助表!$H$27:$Q$35,9,FALSE)&amp;","&amp;[2]材料辅助表!K$46&amp;"]]"</f>
        <v>[[301907,12],[301902,18],[301901,18],[301803,10]]</v>
      </c>
      <c r="AD207" t="str">
        <f>"[["&amp;VLOOKUP($Q207,[2]材料辅助表!$H$27:$R$35,11,FALSE)&amp;","&amp;[2]材料辅助表!L$47&amp;"],["&amp;VLOOKUP($N207,[2]材料辅助表!$H$27:$R$35,11,FALSE)&amp;","&amp;[2]材料辅助表!I$47&amp;"],["&amp;VLOOKUP($O207,[2]材料辅助表!$H$27:$R$35,11,FALSE)&amp;","&amp;[2]材料辅助表!J$47&amp;"],["&amp;VLOOKUP($P207,[2]材料辅助表!$H$27:$R$35,10,FALSE)&amp;","&amp;[2]材料辅助表!K$47&amp;"]]"</f>
        <v>[[302007,15],[302002,25],[302001,25],[301903,12]]</v>
      </c>
      <c r="AE207" t="str">
        <f>"[["&amp;VLOOKUP($Q207,[2]材料辅助表!$H$27:$S$35,12,FALSE)&amp;","&amp;[2]材料辅助表!L$48&amp;"],["&amp;VLOOKUP($N207,[2]材料辅助表!$H$27:$S$35,12,FALSE)&amp;","&amp;[2]材料辅助表!I$48&amp;"],["&amp;VLOOKUP($O207,[2]材料辅助表!$H$27:$S$35,12,FALSE)&amp;","&amp;[2]材料辅助表!J$48&amp;"],["&amp;VLOOKUP($P207,[2]材料辅助表!$H$27:$S$35,11,FALSE)&amp;","&amp;[2]材料辅助表!K$48&amp;"]]"</f>
        <v>[[302107,18],[302102,30],[302101,30],[302003,15]]</v>
      </c>
      <c r="AF207" t="str">
        <f>"[["&amp;VLOOKUP($Q207,[2]材料辅助表!$H$27:$V$35,13,FALSE)&amp;","&amp;[2]材料辅助表!L$49&amp;"],["&amp;VLOOKUP($N207,[2]材料辅助表!$H$27:$V$35,13,FALSE)&amp;","&amp;[2]材料辅助表!I$49&amp;"],["&amp;VLOOKUP($O207,[2]材料辅助表!$H$27:$V$35,13,FALSE)&amp;","&amp;[2]材料辅助表!J$49&amp;"],["&amp;VLOOKUP($P207,[2]材料辅助表!$H$27:$V$35,12,FALSE)&amp;","&amp;[2]材料辅助表!K$49&amp;"]]"</f>
        <v>[[302207,21],[302202,35],[302201,35],[302103,18]]</v>
      </c>
      <c r="AG207" t="str">
        <f>"[["&amp;VLOOKUP($Q207,[2]材料辅助表!$H$27:$V$35,14,FALSE)&amp;","&amp;[2]材料辅助表!L$50&amp;"],["&amp;VLOOKUP($N207,[2]材料辅助表!$H$27:$V$35,14,FALSE)&amp;","&amp;[2]材料辅助表!I$50&amp;"],["&amp;VLOOKUP($O207,[2]材料辅助表!$H$27:$V$35,14,FALSE)&amp;","&amp;[2]材料辅助表!J$50&amp;"],["&amp;VLOOKUP($P207,[2]材料辅助表!$H$27:$V$35,13,FALSE)&amp;","&amp;[2]材料辅助表!K$50&amp;"]]"</f>
        <v>[[302307,24],[302302,40],[302301,40],[302203,25]]</v>
      </c>
      <c r="AH207" t="str">
        <f>"[["&amp;VLOOKUP($Q207,[2]材料辅助表!$H$27:$V$35,15,FALSE)&amp;","&amp;[2]材料辅助表!L$51&amp;"],["&amp;VLOOKUP($N207,[2]材料辅助表!$H$27:$V$35,15,FALSE)&amp;","&amp;[2]材料辅助表!I$51&amp;"],["&amp;VLOOKUP($O207,[2]材料辅助表!$H$27:$V$35,15,FALSE)&amp;","&amp;[2]材料辅助表!J$51&amp;"],["&amp;VLOOKUP($P207,[2]材料辅助表!$H$27:$V$35,14,FALSE)&amp;","&amp;[2]材料辅助表!K$51&amp;"]]"</f>
        <v>[[302407,27],[302402,45],[302401,45],[302303,30]]</v>
      </c>
      <c r="AI207" s="202" t="s">
        <v>15822</v>
      </c>
      <c r="AJ207" s="263" t="s">
        <v>11979</v>
      </c>
      <c r="AK207" s="263" t="s">
        <v>11979</v>
      </c>
      <c r="AL207" s="263" t="s">
        <v>11979</v>
      </c>
    </row>
    <row r="208" spans="1:38" ht="15" thickBot="1">
      <c r="A208">
        <v>7063</v>
      </c>
      <c r="C208" s="203" t="s">
        <v>16206</v>
      </c>
      <c r="D208" t="str">
        <f t="shared" si="7"/>
        <v>e_7063</v>
      </c>
      <c r="E208" t="s">
        <v>16209</v>
      </c>
      <c r="F208" t="str">
        <f t="shared" si="8"/>
        <v>NAME_7063</v>
      </c>
      <c r="G208" t="s">
        <v>11978</v>
      </c>
      <c r="H208">
        <v>3</v>
      </c>
      <c r="I208">
        <f>VLOOKUP(C208,'[2]怪兽属性表（不能直接调整）'!$A$2:$E$58,VLOOKUP([2]equipment!G208,[2]材料辅助表!$I$13:$K$16,3,FALSE),FALSE)</f>
        <v>19.2</v>
      </c>
      <c r="J208" t="str">
        <f>"["&amp;I208*[2]材料辅助表!$S$5&amp;","&amp;I208*[2]材料辅助表!$S$6&amp;","&amp;I208*[2]材料辅助表!$S$7&amp;","&amp;I208*[2]材料辅助表!$S$8&amp;","&amp;I208*[2]材料辅助表!$S$9&amp;","&amp;I208*[2]材料辅助表!$S$10&amp;","&amp;I208*[2]材料辅助表!$S$11&amp;","&amp;I208*[2]材料辅助表!$S$12&amp;","&amp;I208*[2]材料辅助表!$S$13&amp;","&amp;I208*[2]材料辅助表!$S$14&amp;","&amp;I208*[2]材料辅助表!$S$15&amp;","&amp;I208*[2]材料辅助表!$S$16&amp;","&amp;I208*[2]材料辅助表!$S$17&amp;","&amp;I208*[2]材料辅助表!$S$18&amp;","&amp;I208*[2]材料辅助表!$S$19&amp;"]"</f>
        <v>[5.76,6.72,7.68,8.64,9.6,10.56,11.52,12.48,13.44,14.4,15.36,16.32,17.28,18.24,19.2]</v>
      </c>
      <c r="K208">
        <v>7</v>
      </c>
      <c r="L208">
        <f>VLOOKUP(C208,'[2]怪兽属性表（不能直接调整）'!$A$2:$E$58,4,FALSE)</f>
        <v>2.2999999999999998</v>
      </c>
      <c r="M208" t="str">
        <f>"["&amp;L208*[2]材料辅助表!$U$5&amp;","&amp;L208*[2]材料辅助表!$U$6&amp;","&amp;L208*[2]材料辅助表!$U$7&amp;","&amp;L208*[2]材料辅助表!$U$8&amp;","&amp;L208*[2]材料辅助表!$U$9&amp;","&amp;L208*[2]材料辅助表!$U$10&amp;","&amp;L208*[2]材料辅助表!$U$11&amp;","&amp;L208*[2]材料辅助表!$U$12&amp;","&amp;L208*[2]材料辅助表!$U$13&amp;","&amp;L208*[2]材料辅助表!$U$14&amp;","&amp;L208*[2]材料辅助表!$U$15&amp;","&amp;L208*[2]材料辅助表!$U$16&amp;","&amp;L208*[2]材料辅助表!$U$17&amp;","&amp;L208*[2]材料辅助表!$U$18&amp;","&amp;L208*[2]材料辅助表!$U$19&amp;"]"</f>
        <v>[0.345,0.4025,0.46,0.5175,0.575,0.6325,0.69,0.7475,0.805,0.8625,0.92,0.9775,1.035,1.0925,1.15]</v>
      </c>
      <c r="N208" s="271">
        <v>5</v>
      </c>
      <c r="O208" s="202">
        <v>4</v>
      </c>
      <c r="P208" s="265">
        <v>2</v>
      </c>
      <c r="Q208" t="s">
        <v>15792</v>
      </c>
      <c r="R208" t="str">
        <f>"["&amp;VLOOKUP(AJ208,[2]特殊属性调整!$B$18:$D$25,3,FALSE)&amp;","&amp;VLOOKUP(AJ208,[2]特殊属性调整!$B$18:$D$25,2,FALSE)&amp;"]"</f>
        <v>[2,3]</v>
      </c>
      <c r="S208" t="str">
        <f>"["&amp;VLOOKUP(AK208,[2]特殊属性调整!$B$18:$D$25,3,FALSE)&amp;","&amp;VLOOKUP(AK208,[2]特殊属性调整!$B$18:$D$25,2,FALSE)*1.5&amp;"]"</f>
        <v>[2,4.5]</v>
      </c>
      <c r="T208" t="str">
        <f>"["&amp;VLOOKUP(AL208,[2]特殊属性调整!$B$18:$D$25,3,FALSE)&amp;","&amp;VLOOKUP(AL208,[2]特殊属性调整!$B$18:$D$25,2,FALSE)*2&amp;"]"</f>
        <v>[2,6]</v>
      </c>
      <c r="U208" t="str">
        <f>"[["&amp;VLOOKUP($N208,[2]材料辅助表!$H$27:$L$35,2,FALSE)&amp;","&amp;[2]材料辅助表!I$38&amp;"]]"</f>
        <v>[[301105,1]]</v>
      </c>
      <c r="V208" t="str">
        <f>"[["&amp;VLOOKUP($N208,[2]材料辅助表!$H$27:$L$35,3,FALSE)&amp;","&amp;[2]材料辅助表!I$39&amp;"]]"</f>
        <v>[[301205,3]]</v>
      </c>
      <c r="W208" t="str">
        <f>"[["&amp;VLOOKUP($Q208,[2]材料辅助表!$H$27:$L$35,4,FALSE)&amp;","&amp;[2]材料辅助表!L$40&amp;"],["&amp;VLOOKUP($N208,[2]材料辅助表!$H$27:$L$35,4,FALSE)&amp;","&amp;[2]材料辅助表!I$40&amp;"]]"</f>
        <v>[[301307,1],[301305,5]]</v>
      </c>
      <c r="X208" t="str">
        <f>"[["&amp;VLOOKUP($Q208,[2]材料辅助表!$H$27:$L$35,5,FALSE)&amp;","&amp;[2]材料辅助表!L$41&amp;"],["&amp;VLOOKUP($N208,[2]材料辅助表!$H$27:$L$35,5,FALSE)&amp;","&amp;[2]材料辅助表!I$41&amp;"]]"</f>
        <v>[[301407,2],[301405,8]]</v>
      </c>
      <c r="Y208" t="str">
        <f>"[["&amp;VLOOKUP($Q208,[2]材料辅助表!$H$27:$M$35,6,FALSE)&amp;","&amp;[2]材料辅助表!L$42&amp;"],["&amp;VLOOKUP($N208,[2]材料辅助表!$H$27:$M$35,6,FALSE)&amp;","&amp;[2]材料辅助表!I$42&amp;"],["&amp;VLOOKUP($O208,[2]材料辅助表!$H$27:$M$35,5,FALSE)&amp;","&amp;[2]材料辅助表!J$42&amp;"]]"</f>
        <v>[[301507,3],[301505,10],[301404,3]]</v>
      </c>
      <c r="Z208" t="str">
        <f>"[["&amp;VLOOKUP($Q208,[2]材料辅助表!$H$27:$N$35,7,FALSE)&amp;","&amp;[2]材料辅助表!L$43&amp;"],["&amp;VLOOKUP($N208,[2]材料辅助表!$H$27:$N$35,7,FALSE)&amp;","&amp;[2]材料辅助表!I$43&amp;"],["&amp;VLOOKUP($O208,[2]材料辅助表!$H$27:$N$35,6,FALSE)&amp;","&amp;[2]材料辅助表!J$43&amp;"]]"</f>
        <v>[[301607,5],[301605,15],[301504,5]]</v>
      </c>
      <c r="AA208" t="str">
        <f>"[["&amp;VLOOKUP($Q208,[2]材料辅助表!$H$27:$O$35,8,FALSE)&amp;","&amp;[2]材料辅助表!L$44&amp;"],["&amp;VLOOKUP($N208,[2]材料辅助表!$H$27:$O$35,8,FALSE)&amp;","&amp;[2]材料辅助表!I$44&amp;"],["&amp;VLOOKUP($O208,[2]材料辅助表!$H$27:$O$35,8,FALSE)&amp;","&amp;[2]材料辅助表!J$44&amp;"],["&amp;VLOOKUP($P208,[2]材料辅助表!$H$27:$P$35,7,FALSE)&amp;","&amp;[2]材料辅助表!K$44&amp;"]]"</f>
        <v>[[301707,8],[301705,10],[301704,10],[301602,5]]</v>
      </c>
      <c r="AB208" t="str">
        <f>"[["&amp;VLOOKUP($Q208,[2]材料辅助表!$H$27:$P$35,9,FALSE)&amp;","&amp;[2]材料辅助表!L$45&amp;"],["&amp;VLOOKUP($N208,[2]材料辅助表!$H$27:$P$35,9,FALSE)&amp;","&amp;[2]材料辅助表!I$45&amp;"],["&amp;VLOOKUP($O208,[2]材料辅助表!$H$27:$P$35,9,FALSE)&amp;","&amp;[2]材料辅助表!J$45&amp;"],["&amp;VLOOKUP($P208,[2]材料辅助表!$H$27:$P$35,8,FALSE)&amp;","&amp;[2]材料辅助表!K$45&amp;"]]"</f>
        <v>[[301807,10],[301805,15],[301804,15],[301702,8]]</v>
      </c>
      <c r="AC208" t="str">
        <f>"[["&amp;VLOOKUP($Q208,[2]材料辅助表!$H$27:$Q$35,10,FALSE)&amp;","&amp;[2]材料辅助表!L$46&amp;"],["&amp;VLOOKUP($N208,[2]材料辅助表!$H$27:$Q$35,10,FALSE)&amp;","&amp;[2]材料辅助表!I$46&amp;"],["&amp;VLOOKUP($O208,[2]材料辅助表!$H$27:$Q$35,10,FALSE)&amp;","&amp;[2]材料辅助表!J$46&amp;"],["&amp;VLOOKUP($P208,[2]材料辅助表!$H$27:$Q$35,9,FALSE)&amp;","&amp;[2]材料辅助表!K$46&amp;"]]"</f>
        <v>[[301907,12],[301905,18],[301904,18],[301802,10]]</v>
      </c>
      <c r="AD208" t="str">
        <f>"[["&amp;VLOOKUP($Q208,[2]材料辅助表!$H$27:$R$35,11,FALSE)&amp;","&amp;[2]材料辅助表!L$47&amp;"],["&amp;VLOOKUP($N208,[2]材料辅助表!$H$27:$R$35,11,FALSE)&amp;","&amp;[2]材料辅助表!I$47&amp;"],["&amp;VLOOKUP($O208,[2]材料辅助表!$H$27:$R$35,11,FALSE)&amp;","&amp;[2]材料辅助表!J$47&amp;"],["&amp;VLOOKUP($P208,[2]材料辅助表!$H$27:$R$35,10,FALSE)&amp;","&amp;[2]材料辅助表!K$47&amp;"]]"</f>
        <v>[[302007,15],[302005,25],[302004,25],[301902,12]]</v>
      </c>
      <c r="AE208" t="str">
        <f>"[["&amp;VLOOKUP($Q208,[2]材料辅助表!$H$27:$S$35,12,FALSE)&amp;","&amp;[2]材料辅助表!L$48&amp;"],["&amp;VLOOKUP($N208,[2]材料辅助表!$H$27:$S$35,12,FALSE)&amp;","&amp;[2]材料辅助表!I$48&amp;"],["&amp;VLOOKUP($O208,[2]材料辅助表!$H$27:$S$35,12,FALSE)&amp;","&amp;[2]材料辅助表!J$48&amp;"],["&amp;VLOOKUP($P208,[2]材料辅助表!$H$27:$S$35,11,FALSE)&amp;","&amp;[2]材料辅助表!K$48&amp;"]]"</f>
        <v>[[302107,18],[302105,30],[302104,30],[302002,15]]</v>
      </c>
      <c r="AF208" t="str">
        <f>"[["&amp;VLOOKUP($Q208,[2]材料辅助表!$H$27:$V$35,13,FALSE)&amp;","&amp;[2]材料辅助表!L$49&amp;"],["&amp;VLOOKUP($N208,[2]材料辅助表!$H$27:$V$35,13,FALSE)&amp;","&amp;[2]材料辅助表!I$49&amp;"],["&amp;VLOOKUP($O208,[2]材料辅助表!$H$27:$V$35,13,FALSE)&amp;","&amp;[2]材料辅助表!J$49&amp;"],["&amp;VLOOKUP($P208,[2]材料辅助表!$H$27:$V$35,12,FALSE)&amp;","&amp;[2]材料辅助表!K$49&amp;"]]"</f>
        <v>[[302207,21],[302205,35],[302204,35],[302102,18]]</v>
      </c>
      <c r="AG208" t="str">
        <f>"[["&amp;VLOOKUP($Q208,[2]材料辅助表!$H$27:$V$35,14,FALSE)&amp;","&amp;[2]材料辅助表!L$50&amp;"],["&amp;VLOOKUP($N208,[2]材料辅助表!$H$27:$V$35,14,FALSE)&amp;","&amp;[2]材料辅助表!I$50&amp;"],["&amp;VLOOKUP($O208,[2]材料辅助表!$H$27:$V$35,14,FALSE)&amp;","&amp;[2]材料辅助表!J$50&amp;"],["&amp;VLOOKUP($P208,[2]材料辅助表!$H$27:$V$35,13,FALSE)&amp;","&amp;[2]材料辅助表!K$50&amp;"]]"</f>
        <v>[[302307,24],[302305,40],[302304,40],[302202,25]]</v>
      </c>
      <c r="AH208" t="str">
        <f>"[["&amp;VLOOKUP($Q208,[2]材料辅助表!$H$27:$V$35,15,FALSE)&amp;","&amp;[2]材料辅助表!L$51&amp;"],["&amp;VLOOKUP($N208,[2]材料辅助表!$H$27:$V$35,15,FALSE)&amp;","&amp;[2]材料辅助表!I$51&amp;"],["&amp;VLOOKUP($O208,[2]材料辅助表!$H$27:$V$35,15,FALSE)&amp;","&amp;[2]材料辅助表!J$51&amp;"],["&amp;VLOOKUP($P208,[2]材料辅助表!$H$27:$V$35,14,FALSE)&amp;","&amp;[2]材料辅助表!K$51&amp;"]]"</f>
        <v>[[302407,27],[302405,45],[302404,45],[302302,30]]</v>
      </c>
      <c r="AI208" s="202" t="s">
        <v>15825</v>
      </c>
      <c r="AJ208" s="263" t="s">
        <v>11978</v>
      </c>
      <c r="AK208" s="263" t="s">
        <v>11978</v>
      </c>
      <c r="AL208" s="263" t="s">
        <v>11978</v>
      </c>
    </row>
    <row r="209" spans="1:42" ht="15" thickBot="1">
      <c r="A209">
        <v>7064</v>
      </c>
      <c r="C209" s="203" t="s">
        <v>16206</v>
      </c>
      <c r="D209" t="str">
        <f t="shared" si="7"/>
        <v>e_7064</v>
      </c>
      <c r="E209" t="s">
        <v>16210</v>
      </c>
      <c r="F209" t="str">
        <f t="shared" si="8"/>
        <v>NAME_7064</v>
      </c>
      <c r="G209" t="s">
        <v>11979</v>
      </c>
      <c r="H209">
        <v>6</v>
      </c>
      <c r="I209">
        <f>VLOOKUP(C209,'[2]怪兽属性表（不能直接调整）'!$A$2:$E$58,VLOOKUP([2]equipment!G209,[2]材料辅助表!$I$13:$K$16,3,FALSE),FALSE)</f>
        <v>208.5</v>
      </c>
      <c r="J209" t="str">
        <f>"["&amp;I209*[2]材料辅助表!$S$5&amp;","&amp;I209*[2]材料辅助表!$S$6&amp;","&amp;I209*[2]材料辅助表!$S$7&amp;","&amp;I209*[2]材料辅助表!$S$8&amp;","&amp;I209*[2]材料辅助表!$S$9&amp;","&amp;I209*[2]材料辅助表!$S$10&amp;","&amp;I209*[2]材料辅助表!$S$11&amp;","&amp;I209*[2]材料辅助表!$S$12&amp;","&amp;I209*[2]材料辅助表!$S$13&amp;","&amp;I209*[2]材料辅助表!$S$14&amp;","&amp;I209*[2]材料辅助表!$S$15&amp;","&amp;I209*[2]材料辅助表!$S$16&amp;","&amp;I209*[2]材料辅助表!$S$17&amp;","&amp;I209*[2]材料辅助表!$S$18&amp;","&amp;I209*[2]材料辅助表!$S$19&amp;"]"</f>
        <v>[62.55,72.975,83.4,93.825,104.25,114.675,125.1,135.525,145.95,156.375,166.8,177.225,187.65,198.075,208.5]</v>
      </c>
      <c r="K209">
        <v>7</v>
      </c>
      <c r="L209">
        <f>VLOOKUP(C209,'[2]怪兽属性表（不能直接调整）'!$A$2:$E$58,4,FALSE)</f>
        <v>2.2999999999999998</v>
      </c>
      <c r="M209" t="str">
        <f>"["&amp;L209*[2]材料辅助表!$U$5&amp;","&amp;L209*[2]材料辅助表!$U$6&amp;","&amp;L209*[2]材料辅助表!$U$7&amp;","&amp;L209*[2]材料辅助表!$U$8&amp;","&amp;L209*[2]材料辅助表!$U$9&amp;","&amp;L209*[2]材料辅助表!$U$10&amp;","&amp;L209*[2]材料辅助表!$U$11&amp;","&amp;L209*[2]材料辅助表!$U$12&amp;","&amp;L209*[2]材料辅助表!$U$13&amp;","&amp;L209*[2]材料辅助表!$U$14&amp;","&amp;L209*[2]材料辅助表!$U$15&amp;","&amp;L209*[2]材料辅助表!$U$16&amp;","&amp;L209*[2]材料辅助表!$U$17&amp;","&amp;L209*[2]材料辅助表!$U$18&amp;","&amp;L209*[2]材料辅助表!$U$19&amp;"]"</f>
        <v>[0.345,0.4025,0.46,0.5175,0.575,0.6325,0.69,0.7475,0.805,0.8625,0.92,0.9775,1.035,1.0925,1.15]</v>
      </c>
      <c r="N209" s="266">
        <v>6</v>
      </c>
      <c r="O209" s="267">
        <v>3</v>
      </c>
      <c r="P209" s="268">
        <v>4</v>
      </c>
      <c r="Q209" t="s">
        <v>15792</v>
      </c>
      <c r="R209" t="str">
        <f>"["&amp;VLOOKUP(AJ209,[2]特殊属性调整!$B$18:$D$25,3,FALSE)&amp;","&amp;VLOOKUP(AJ209,[2]特殊属性调整!$B$18:$D$25,2,FALSE)&amp;"]"</f>
        <v>[5,3]</v>
      </c>
      <c r="S209" t="str">
        <f>"["&amp;VLOOKUP(AK209,[2]特殊属性调整!$B$18:$D$25,3,FALSE)&amp;","&amp;VLOOKUP(AK209,[2]特殊属性调整!$B$18:$D$25,2,FALSE)*1.5&amp;"]"</f>
        <v>[5,4.5]</v>
      </c>
      <c r="T209" t="str">
        <f>"["&amp;VLOOKUP(AL209,[2]特殊属性调整!$B$18:$D$25,3,FALSE)&amp;","&amp;VLOOKUP(AL209,[2]特殊属性调整!$B$18:$D$25,2,FALSE)*2&amp;"]"</f>
        <v>[5,6]</v>
      </c>
      <c r="U209" t="str">
        <f>"[["&amp;VLOOKUP($N209,[2]材料辅助表!$H$27:$L$35,2,FALSE)&amp;","&amp;[2]材料辅助表!I$38&amp;"]]"</f>
        <v>[[301106,1]]</v>
      </c>
      <c r="V209" t="str">
        <f>"[["&amp;VLOOKUP($N209,[2]材料辅助表!$H$27:$L$35,3,FALSE)&amp;","&amp;[2]材料辅助表!I$39&amp;"]]"</f>
        <v>[[301206,3]]</v>
      </c>
      <c r="W209" t="str">
        <f>"[["&amp;VLOOKUP($Q209,[2]材料辅助表!$H$27:$L$35,4,FALSE)&amp;","&amp;[2]材料辅助表!L$40&amp;"],["&amp;VLOOKUP($N209,[2]材料辅助表!$H$27:$L$35,4,FALSE)&amp;","&amp;[2]材料辅助表!I$40&amp;"]]"</f>
        <v>[[301307,1],[301306,5]]</v>
      </c>
      <c r="X209" t="str">
        <f>"[["&amp;VLOOKUP($Q209,[2]材料辅助表!$H$27:$L$35,5,FALSE)&amp;","&amp;[2]材料辅助表!L$41&amp;"],["&amp;VLOOKUP($N209,[2]材料辅助表!$H$27:$L$35,5,FALSE)&amp;","&amp;[2]材料辅助表!I$41&amp;"]]"</f>
        <v>[[301407,2],[301406,8]]</v>
      </c>
      <c r="Y209" t="str">
        <f>"[["&amp;VLOOKUP($Q209,[2]材料辅助表!$H$27:$M$35,6,FALSE)&amp;","&amp;[2]材料辅助表!L$42&amp;"],["&amp;VLOOKUP($N209,[2]材料辅助表!$H$27:$M$35,6,FALSE)&amp;","&amp;[2]材料辅助表!I$42&amp;"],["&amp;VLOOKUP($O209,[2]材料辅助表!$H$27:$M$35,5,FALSE)&amp;","&amp;[2]材料辅助表!J$42&amp;"]]"</f>
        <v>[[301507,3],[301506,10],[301403,3]]</v>
      </c>
      <c r="Z209" t="str">
        <f>"[["&amp;VLOOKUP($Q209,[2]材料辅助表!$H$27:$N$35,7,FALSE)&amp;","&amp;[2]材料辅助表!L$43&amp;"],["&amp;VLOOKUP($N209,[2]材料辅助表!$H$27:$N$35,7,FALSE)&amp;","&amp;[2]材料辅助表!I$43&amp;"],["&amp;VLOOKUP($O209,[2]材料辅助表!$H$27:$N$35,6,FALSE)&amp;","&amp;[2]材料辅助表!J$43&amp;"]]"</f>
        <v>[[301607,5],[301606,15],[301503,5]]</v>
      </c>
      <c r="AA209" t="str">
        <f>"[["&amp;VLOOKUP($Q209,[2]材料辅助表!$H$27:$O$35,8,FALSE)&amp;","&amp;[2]材料辅助表!L$44&amp;"],["&amp;VLOOKUP($N209,[2]材料辅助表!$H$27:$O$35,8,FALSE)&amp;","&amp;[2]材料辅助表!I$44&amp;"],["&amp;VLOOKUP($O209,[2]材料辅助表!$H$27:$O$35,8,FALSE)&amp;","&amp;[2]材料辅助表!J$44&amp;"],["&amp;VLOOKUP($P209,[2]材料辅助表!$H$27:$P$35,7,FALSE)&amp;","&amp;[2]材料辅助表!K$44&amp;"]]"</f>
        <v>[[301707,8],[301706,10],[301703,10],[301604,5]]</v>
      </c>
      <c r="AB209" t="str">
        <f>"[["&amp;VLOOKUP($Q209,[2]材料辅助表!$H$27:$P$35,9,FALSE)&amp;","&amp;[2]材料辅助表!L$45&amp;"],["&amp;VLOOKUP($N209,[2]材料辅助表!$H$27:$P$35,9,FALSE)&amp;","&amp;[2]材料辅助表!I$45&amp;"],["&amp;VLOOKUP($O209,[2]材料辅助表!$H$27:$P$35,9,FALSE)&amp;","&amp;[2]材料辅助表!J$45&amp;"],["&amp;VLOOKUP($P209,[2]材料辅助表!$H$27:$P$35,8,FALSE)&amp;","&amp;[2]材料辅助表!K$45&amp;"]]"</f>
        <v>[[301807,10],[301806,15],[301803,15],[301704,8]]</v>
      </c>
      <c r="AC209" t="str">
        <f>"[["&amp;VLOOKUP($Q209,[2]材料辅助表!$H$27:$Q$35,10,FALSE)&amp;","&amp;[2]材料辅助表!L$46&amp;"],["&amp;VLOOKUP($N209,[2]材料辅助表!$H$27:$Q$35,10,FALSE)&amp;","&amp;[2]材料辅助表!I$46&amp;"],["&amp;VLOOKUP($O209,[2]材料辅助表!$H$27:$Q$35,10,FALSE)&amp;","&amp;[2]材料辅助表!J$46&amp;"],["&amp;VLOOKUP($P209,[2]材料辅助表!$H$27:$Q$35,9,FALSE)&amp;","&amp;[2]材料辅助表!K$46&amp;"]]"</f>
        <v>[[301907,12],[301906,18],[301903,18],[301804,10]]</v>
      </c>
      <c r="AD209" t="str">
        <f>"[["&amp;VLOOKUP($Q209,[2]材料辅助表!$H$27:$R$35,11,FALSE)&amp;","&amp;[2]材料辅助表!L$47&amp;"],["&amp;VLOOKUP($N209,[2]材料辅助表!$H$27:$R$35,11,FALSE)&amp;","&amp;[2]材料辅助表!I$47&amp;"],["&amp;VLOOKUP($O209,[2]材料辅助表!$H$27:$R$35,11,FALSE)&amp;","&amp;[2]材料辅助表!J$47&amp;"],["&amp;VLOOKUP($P209,[2]材料辅助表!$H$27:$R$35,10,FALSE)&amp;","&amp;[2]材料辅助表!K$47&amp;"]]"</f>
        <v>[[302007,15],[302006,25],[302003,25],[301904,12]]</v>
      </c>
      <c r="AE209" t="str">
        <f>"[["&amp;VLOOKUP($Q209,[2]材料辅助表!$H$27:$S$35,12,FALSE)&amp;","&amp;[2]材料辅助表!L$48&amp;"],["&amp;VLOOKUP($N209,[2]材料辅助表!$H$27:$S$35,12,FALSE)&amp;","&amp;[2]材料辅助表!I$48&amp;"],["&amp;VLOOKUP($O209,[2]材料辅助表!$H$27:$S$35,12,FALSE)&amp;","&amp;[2]材料辅助表!J$48&amp;"],["&amp;VLOOKUP($P209,[2]材料辅助表!$H$27:$S$35,11,FALSE)&amp;","&amp;[2]材料辅助表!K$48&amp;"]]"</f>
        <v>[[302107,18],[302106,30],[302103,30],[302004,15]]</v>
      </c>
      <c r="AF209" t="str">
        <f>"[["&amp;VLOOKUP($Q209,[2]材料辅助表!$H$27:$V$35,13,FALSE)&amp;","&amp;[2]材料辅助表!L$49&amp;"],["&amp;VLOOKUP($N209,[2]材料辅助表!$H$27:$V$35,13,FALSE)&amp;","&amp;[2]材料辅助表!I$49&amp;"],["&amp;VLOOKUP($O209,[2]材料辅助表!$H$27:$V$35,13,FALSE)&amp;","&amp;[2]材料辅助表!J$49&amp;"],["&amp;VLOOKUP($P209,[2]材料辅助表!$H$27:$V$35,12,FALSE)&amp;","&amp;[2]材料辅助表!K$49&amp;"]]"</f>
        <v>[[302207,21],[302206,35],[302203,35],[302104,18]]</v>
      </c>
      <c r="AG209" t="str">
        <f>"[["&amp;VLOOKUP($Q209,[2]材料辅助表!$H$27:$V$35,14,FALSE)&amp;","&amp;[2]材料辅助表!L$50&amp;"],["&amp;VLOOKUP($N209,[2]材料辅助表!$H$27:$V$35,14,FALSE)&amp;","&amp;[2]材料辅助表!I$50&amp;"],["&amp;VLOOKUP($O209,[2]材料辅助表!$H$27:$V$35,14,FALSE)&amp;","&amp;[2]材料辅助表!J$50&amp;"],["&amp;VLOOKUP($P209,[2]材料辅助表!$H$27:$V$35,13,FALSE)&amp;","&amp;[2]材料辅助表!K$50&amp;"]]"</f>
        <v>[[302307,24],[302306,40],[302303,40],[302204,25]]</v>
      </c>
      <c r="AH209" t="str">
        <f>"[["&amp;VLOOKUP($Q209,[2]材料辅助表!$H$27:$V$35,15,FALSE)&amp;","&amp;[2]材料辅助表!L$51&amp;"],["&amp;VLOOKUP($N209,[2]材料辅助表!$H$27:$V$35,15,FALSE)&amp;","&amp;[2]材料辅助表!I$51&amp;"],["&amp;VLOOKUP($O209,[2]材料辅助表!$H$27:$V$35,15,FALSE)&amp;","&amp;[2]材料辅助表!J$51&amp;"],["&amp;VLOOKUP($P209,[2]材料辅助表!$H$27:$V$35,14,FALSE)&amp;","&amp;[2]材料辅助表!K$51&amp;"]]"</f>
        <v>[[302407,27],[302406,45],[302403,45],[302304,30]]</v>
      </c>
      <c r="AI209" s="267" t="s">
        <v>15828</v>
      </c>
      <c r="AJ209" s="263" t="s">
        <v>11979</v>
      </c>
      <c r="AK209" s="263" t="s">
        <v>11979</v>
      </c>
      <c r="AL209" s="263" t="s">
        <v>11979</v>
      </c>
    </row>
    <row r="210" spans="1:42" ht="15" thickBot="1">
      <c r="A210">
        <v>7071</v>
      </c>
      <c r="C210" s="205" t="s">
        <v>16211</v>
      </c>
      <c r="D210" t="str">
        <f t="shared" si="7"/>
        <v>e_7071</v>
      </c>
      <c r="E210" t="s">
        <v>16212</v>
      </c>
      <c r="F210" t="str">
        <f t="shared" si="8"/>
        <v>NAME_7071</v>
      </c>
      <c r="G210" t="s">
        <v>11978</v>
      </c>
      <c r="H210">
        <v>3</v>
      </c>
      <c r="I210">
        <f>VLOOKUP(C210,'[2]怪兽属性表（不能直接调整）'!$A$2:$E$58,VLOOKUP([2]equipment!G210,[2]材料辅助表!$I$13:$K$16,3,FALSE),FALSE)</f>
        <v>43</v>
      </c>
      <c r="J210" t="str">
        <f>"["&amp;I210*[2]材料辅助表!$S$5&amp;","&amp;I210*[2]材料辅助表!$S$6&amp;","&amp;I210*[2]材料辅助表!$S$7&amp;","&amp;I210*[2]材料辅助表!$S$8&amp;","&amp;I210*[2]材料辅助表!$S$9&amp;","&amp;I210*[2]材料辅助表!$S$10&amp;","&amp;I210*[2]材料辅助表!$S$11&amp;","&amp;I210*[2]材料辅助表!$S$12&amp;","&amp;I210*[2]材料辅助表!$S$13&amp;","&amp;I210*[2]材料辅助表!$S$14&amp;","&amp;I210*[2]材料辅助表!$S$15&amp;","&amp;I210*[2]材料辅助表!$S$16&amp;","&amp;I210*[2]材料辅助表!$S$17&amp;","&amp;I210*[2]材料辅助表!$S$18&amp;","&amp;I210*[2]材料辅助表!$S$19&amp;"]"</f>
        <v>[12.9,15.05,17.2,19.35,21.5,23.65,25.8,27.95,30.1,32.25,34.4,36.55,38.7,40.85,43]</v>
      </c>
      <c r="K210">
        <v>7</v>
      </c>
      <c r="L210">
        <f>VLOOKUP(C210,'[2]怪兽属性表（不能直接调整）'!$A$2:$E$58,4,FALSE)</f>
        <v>5.8</v>
      </c>
      <c r="M210" t="str">
        <f>"["&amp;L210*[2]材料辅助表!$U$5&amp;","&amp;L210*[2]材料辅助表!$U$6&amp;","&amp;L210*[2]材料辅助表!$U$7&amp;","&amp;L210*[2]材料辅助表!$U$8&amp;","&amp;L210*[2]材料辅助表!$U$9&amp;","&amp;L210*[2]材料辅助表!$U$10&amp;","&amp;L210*[2]材料辅助表!$U$11&amp;","&amp;L210*[2]材料辅助表!$U$12&amp;","&amp;L210*[2]材料辅助表!$U$13&amp;","&amp;L210*[2]材料辅助表!$U$14&amp;","&amp;L210*[2]材料辅助表!$U$15&amp;","&amp;L210*[2]材料辅助表!$U$16&amp;","&amp;L210*[2]材料辅助表!$U$17&amp;","&amp;L210*[2]材料辅助表!$U$18&amp;","&amp;L210*[2]材料辅助表!$U$19&amp;"]"</f>
        <v>[0.87,1.015,1.16,1.305,1.45,1.595,1.74,1.885,2.03,2.175,2.32,2.465,2.61,2.755,2.9]</v>
      </c>
      <c r="N210" s="260">
        <v>3</v>
      </c>
      <c r="O210" s="261">
        <v>1</v>
      </c>
      <c r="P210" s="262">
        <v>4</v>
      </c>
      <c r="Q210" t="s">
        <v>15792</v>
      </c>
      <c r="R210" t="str">
        <f>"["&amp;VLOOKUP(AJ210,[2]特殊属性调整!$B$18:$D$25,3,FALSE)&amp;","&amp;VLOOKUP(AJ210,[2]特殊属性调整!$B$18:$D$25,2,FALSE)&amp;"]"</f>
        <v>[2,3]</v>
      </c>
      <c r="S210" t="str">
        <f>"["&amp;VLOOKUP(AK210,[2]特殊属性调整!$B$18:$D$25,3,FALSE)&amp;","&amp;VLOOKUP(AK210,[2]特殊属性调整!$B$18:$D$25,2,FALSE)*1.5&amp;"]"</f>
        <v>[2,4.5]</v>
      </c>
      <c r="T210" t="str">
        <f>"["&amp;VLOOKUP(AL210,[2]特殊属性调整!$B$18:$D$25,3,FALSE)&amp;","&amp;VLOOKUP(AL210,[2]特殊属性调整!$B$18:$D$25,2,FALSE)*2&amp;"]"</f>
        <v>[2,6]</v>
      </c>
      <c r="U210" t="str">
        <f>"[["&amp;VLOOKUP($N210,[2]材料辅助表!$H$27:$L$35,2,FALSE)&amp;","&amp;[2]材料辅助表!I$38&amp;"]]"</f>
        <v>[[301103,1]]</v>
      </c>
      <c r="V210" t="str">
        <f>"[["&amp;VLOOKUP($N210,[2]材料辅助表!$H$27:$L$35,3,FALSE)&amp;","&amp;[2]材料辅助表!I$39&amp;"]]"</f>
        <v>[[301203,3]]</v>
      </c>
      <c r="W210" t="str">
        <f>"[["&amp;VLOOKUP($Q210,[2]材料辅助表!$H$27:$L$35,4,FALSE)&amp;","&amp;[2]材料辅助表!L$40&amp;"],["&amp;VLOOKUP($N210,[2]材料辅助表!$H$27:$L$35,4,FALSE)&amp;","&amp;[2]材料辅助表!I$40&amp;"]]"</f>
        <v>[[301307,1],[301303,5]]</v>
      </c>
      <c r="X210" t="str">
        <f>"[["&amp;VLOOKUP($Q210,[2]材料辅助表!$H$27:$L$35,5,FALSE)&amp;","&amp;[2]材料辅助表!L$41&amp;"],["&amp;VLOOKUP($N210,[2]材料辅助表!$H$27:$L$35,5,FALSE)&amp;","&amp;[2]材料辅助表!I$41&amp;"]]"</f>
        <v>[[301407,2],[301403,8]]</v>
      </c>
      <c r="Y210" t="str">
        <f>"[["&amp;VLOOKUP($Q210,[2]材料辅助表!$H$27:$M$35,6,FALSE)&amp;","&amp;[2]材料辅助表!L$42&amp;"],["&amp;VLOOKUP($N210,[2]材料辅助表!$H$27:$M$35,6,FALSE)&amp;","&amp;[2]材料辅助表!I$42&amp;"],["&amp;VLOOKUP($O210,[2]材料辅助表!$H$27:$M$35,5,FALSE)&amp;","&amp;[2]材料辅助表!J$42&amp;"]]"</f>
        <v>[[301507,3],[301503,10],[301401,3]]</v>
      </c>
      <c r="Z210" t="str">
        <f>"[["&amp;VLOOKUP($Q210,[2]材料辅助表!$H$27:$N$35,7,FALSE)&amp;","&amp;[2]材料辅助表!L$43&amp;"],["&amp;VLOOKUP($N210,[2]材料辅助表!$H$27:$N$35,7,FALSE)&amp;","&amp;[2]材料辅助表!I$43&amp;"],["&amp;VLOOKUP($O210,[2]材料辅助表!$H$27:$N$35,6,FALSE)&amp;","&amp;[2]材料辅助表!J$43&amp;"]]"</f>
        <v>[[301607,5],[301603,15],[301501,5]]</v>
      </c>
      <c r="AA210" t="str">
        <f>"[["&amp;VLOOKUP($Q210,[2]材料辅助表!$H$27:$O$35,8,FALSE)&amp;","&amp;[2]材料辅助表!L$44&amp;"],["&amp;VLOOKUP($N210,[2]材料辅助表!$H$27:$O$35,8,FALSE)&amp;","&amp;[2]材料辅助表!I$44&amp;"],["&amp;VLOOKUP($O210,[2]材料辅助表!$H$27:$O$35,8,FALSE)&amp;","&amp;[2]材料辅助表!J$44&amp;"],["&amp;VLOOKUP($P210,[2]材料辅助表!$H$27:$P$35,7,FALSE)&amp;","&amp;[2]材料辅助表!K$44&amp;"]]"</f>
        <v>[[301707,8],[301703,10],[301701,10],[301604,5]]</v>
      </c>
      <c r="AB210" t="str">
        <f>"[["&amp;VLOOKUP($Q210,[2]材料辅助表!$H$27:$P$35,9,FALSE)&amp;","&amp;[2]材料辅助表!L$45&amp;"],["&amp;VLOOKUP($N210,[2]材料辅助表!$H$27:$P$35,9,FALSE)&amp;","&amp;[2]材料辅助表!I$45&amp;"],["&amp;VLOOKUP($O210,[2]材料辅助表!$H$27:$P$35,9,FALSE)&amp;","&amp;[2]材料辅助表!J$45&amp;"],["&amp;VLOOKUP($P210,[2]材料辅助表!$H$27:$P$35,8,FALSE)&amp;","&amp;[2]材料辅助表!K$45&amp;"]]"</f>
        <v>[[301807,10],[301803,15],[301801,15],[301704,8]]</v>
      </c>
      <c r="AC210" t="str">
        <f>"[["&amp;VLOOKUP($Q210,[2]材料辅助表!$H$27:$Q$35,10,FALSE)&amp;","&amp;[2]材料辅助表!L$46&amp;"],["&amp;VLOOKUP($N210,[2]材料辅助表!$H$27:$Q$35,10,FALSE)&amp;","&amp;[2]材料辅助表!I$46&amp;"],["&amp;VLOOKUP($O210,[2]材料辅助表!$H$27:$Q$35,10,FALSE)&amp;","&amp;[2]材料辅助表!J$46&amp;"],["&amp;VLOOKUP($P210,[2]材料辅助表!$H$27:$Q$35,9,FALSE)&amp;","&amp;[2]材料辅助表!K$46&amp;"]]"</f>
        <v>[[301907,12],[301903,18],[301901,18],[301804,10]]</v>
      </c>
      <c r="AD210" t="str">
        <f>"[["&amp;VLOOKUP($Q210,[2]材料辅助表!$H$27:$R$35,11,FALSE)&amp;","&amp;[2]材料辅助表!L$47&amp;"],["&amp;VLOOKUP($N210,[2]材料辅助表!$H$27:$R$35,11,FALSE)&amp;","&amp;[2]材料辅助表!I$47&amp;"],["&amp;VLOOKUP($O210,[2]材料辅助表!$H$27:$R$35,11,FALSE)&amp;","&amp;[2]材料辅助表!J$47&amp;"],["&amp;VLOOKUP($P210,[2]材料辅助表!$H$27:$R$35,10,FALSE)&amp;","&amp;[2]材料辅助表!K$47&amp;"]]"</f>
        <v>[[302007,15],[302003,25],[302001,25],[301904,12]]</v>
      </c>
      <c r="AE210" t="str">
        <f>"[["&amp;VLOOKUP($Q210,[2]材料辅助表!$H$27:$S$35,12,FALSE)&amp;","&amp;[2]材料辅助表!L$48&amp;"],["&amp;VLOOKUP($N210,[2]材料辅助表!$H$27:$S$35,12,FALSE)&amp;","&amp;[2]材料辅助表!I$48&amp;"],["&amp;VLOOKUP($O210,[2]材料辅助表!$H$27:$S$35,12,FALSE)&amp;","&amp;[2]材料辅助表!J$48&amp;"],["&amp;VLOOKUP($P210,[2]材料辅助表!$H$27:$S$35,11,FALSE)&amp;","&amp;[2]材料辅助表!K$48&amp;"]]"</f>
        <v>[[302107,18],[302103,30],[302101,30],[302004,15]]</v>
      </c>
      <c r="AF210" t="str">
        <f>"[["&amp;VLOOKUP($Q210,[2]材料辅助表!$H$27:$V$35,13,FALSE)&amp;","&amp;[2]材料辅助表!L$49&amp;"],["&amp;VLOOKUP($N210,[2]材料辅助表!$H$27:$V$35,13,FALSE)&amp;","&amp;[2]材料辅助表!I$49&amp;"],["&amp;VLOOKUP($O210,[2]材料辅助表!$H$27:$V$35,13,FALSE)&amp;","&amp;[2]材料辅助表!J$49&amp;"],["&amp;VLOOKUP($P210,[2]材料辅助表!$H$27:$V$35,12,FALSE)&amp;","&amp;[2]材料辅助表!K$49&amp;"]]"</f>
        <v>[[302207,21],[302203,35],[302201,35],[302104,18]]</v>
      </c>
      <c r="AG210" t="str">
        <f>"[["&amp;VLOOKUP($Q210,[2]材料辅助表!$H$27:$V$35,14,FALSE)&amp;","&amp;[2]材料辅助表!L$50&amp;"],["&amp;VLOOKUP($N210,[2]材料辅助表!$H$27:$V$35,14,FALSE)&amp;","&amp;[2]材料辅助表!I$50&amp;"],["&amp;VLOOKUP($O210,[2]材料辅助表!$H$27:$V$35,14,FALSE)&amp;","&amp;[2]材料辅助表!J$50&amp;"],["&amp;VLOOKUP($P210,[2]材料辅助表!$H$27:$V$35,13,FALSE)&amp;","&amp;[2]材料辅助表!K$50&amp;"]]"</f>
        <v>[[302307,24],[302303,40],[302301,40],[302204,25]]</v>
      </c>
      <c r="AH210" t="str">
        <f>"[["&amp;VLOOKUP($Q210,[2]材料辅助表!$H$27:$V$35,15,FALSE)&amp;","&amp;[2]材料辅助表!L$51&amp;"],["&amp;VLOOKUP($N210,[2]材料辅助表!$H$27:$V$35,15,FALSE)&amp;","&amp;[2]材料辅助表!I$51&amp;"],["&amp;VLOOKUP($O210,[2]材料辅助表!$H$27:$V$35,15,FALSE)&amp;","&amp;[2]材料辅助表!J$51&amp;"],["&amp;VLOOKUP($P210,[2]材料辅助表!$H$27:$V$35,14,FALSE)&amp;","&amp;[2]材料辅助表!K$51&amp;"]]"</f>
        <v>[[302407,27],[302403,45],[302401,45],[302304,30]]</v>
      </c>
      <c r="AI210" s="270" t="s">
        <v>15832</v>
      </c>
      <c r="AJ210" s="263" t="s">
        <v>11978</v>
      </c>
      <c r="AK210" s="263" t="s">
        <v>11978</v>
      </c>
      <c r="AL210" s="263" t="s">
        <v>11978</v>
      </c>
    </row>
    <row r="211" spans="1:42" ht="15" thickBot="1">
      <c r="A211">
        <v>7072</v>
      </c>
      <c r="C211" s="205" t="s">
        <v>16211</v>
      </c>
      <c r="D211" t="str">
        <f t="shared" si="7"/>
        <v>e_7072</v>
      </c>
      <c r="E211" t="s">
        <v>16213</v>
      </c>
      <c r="F211" t="str">
        <f t="shared" si="8"/>
        <v>NAME_7072</v>
      </c>
      <c r="G211" t="s">
        <v>11979</v>
      </c>
      <c r="H211">
        <v>6</v>
      </c>
      <c r="I211">
        <f>VLOOKUP(C211,'[2]怪兽属性表（不能直接调整）'!$A$2:$E$58,VLOOKUP([2]equipment!G211,[2]材料辅助表!$I$13:$K$16,3,FALSE),FALSE)</f>
        <v>871.2</v>
      </c>
      <c r="J211" t="str">
        <f>"["&amp;I211*[2]材料辅助表!$S$5&amp;","&amp;I211*[2]材料辅助表!$S$6&amp;","&amp;I211*[2]材料辅助表!$S$7&amp;","&amp;I211*[2]材料辅助表!$S$8&amp;","&amp;I211*[2]材料辅助表!$S$9&amp;","&amp;I211*[2]材料辅助表!$S$10&amp;","&amp;I211*[2]材料辅助表!$S$11&amp;","&amp;I211*[2]材料辅助表!$S$12&amp;","&amp;I211*[2]材料辅助表!$S$13&amp;","&amp;I211*[2]材料辅助表!$S$14&amp;","&amp;I211*[2]材料辅助表!$S$15&amp;","&amp;I211*[2]材料辅助表!$S$16&amp;","&amp;I211*[2]材料辅助表!$S$17&amp;","&amp;I211*[2]材料辅助表!$S$18&amp;","&amp;I211*[2]材料辅助表!$S$19&amp;"]"</f>
        <v>[261.36,304.92,348.48,392.04,435.6,479.16,522.72,566.28,609.84,653.4,696.96,740.52,784.08,827.64,871.2]</v>
      </c>
      <c r="K211">
        <v>7</v>
      </c>
      <c r="L211">
        <f>VLOOKUP(C211,'[2]怪兽属性表（不能直接调整）'!$A$2:$E$58,4,FALSE)</f>
        <v>5.8</v>
      </c>
      <c r="M211" t="str">
        <f>"["&amp;L211*[2]材料辅助表!$U$5&amp;","&amp;L211*[2]材料辅助表!$U$6&amp;","&amp;L211*[2]材料辅助表!$U$7&amp;","&amp;L211*[2]材料辅助表!$U$8&amp;","&amp;L211*[2]材料辅助表!$U$9&amp;","&amp;L211*[2]材料辅助表!$U$10&amp;","&amp;L211*[2]材料辅助表!$U$11&amp;","&amp;L211*[2]材料辅助表!$U$12&amp;","&amp;L211*[2]材料辅助表!$U$13&amp;","&amp;L211*[2]材料辅助表!$U$14&amp;","&amp;L211*[2]材料辅助表!$U$15&amp;","&amp;L211*[2]材料辅助表!$U$16&amp;","&amp;L211*[2]材料辅助表!$U$17&amp;","&amp;L211*[2]材料辅助表!$U$18&amp;","&amp;L211*[2]材料辅助表!$U$19&amp;"]"</f>
        <v>[0.87,1.015,1.16,1.305,1.45,1.595,1.74,1.885,2.03,2.175,2.32,2.465,2.61,2.755,2.9]</v>
      </c>
      <c r="N211" s="264">
        <v>2</v>
      </c>
      <c r="O211" s="202">
        <v>4</v>
      </c>
      <c r="P211" s="265">
        <v>3</v>
      </c>
      <c r="Q211" t="s">
        <v>15792</v>
      </c>
      <c r="R211" t="str">
        <f>"["&amp;VLOOKUP(AJ211,[2]特殊属性调整!$B$18:$D$25,3,FALSE)&amp;","&amp;VLOOKUP(AJ211,[2]特殊属性调整!$B$18:$D$25,2,FALSE)&amp;"]"</f>
        <v>[5,3]</v>
      </c>
      <c r="S211" t="str">
        <f>"["&amp;VLOOKUP(AK211,[2]特殊属性调整!$B$18:$D$25,3,FALSE)&amp;","&amp;VLOOKUP(AK211,[2]特殊属性调整!$B$18:$D$25,2,FALSE)*1.5&amp;"]"</f>
        <v>[5,4.5]</v>
      </c>
      <c r="T211" t="str">
        <f>"["&amp;VLOOKUP(AL211,[2]特殊属性调整!$B$18:$D$25,3,FALSE)&amp;","&amp;VLOOKUP(AL211,[2]特殊属性调整!$B$18:$D$25,2,FALSE)*2&amp;"]"</f>
        <v>[5,6]</v>
      </c>
      <c r="U211" t="str">
        <f>"[["&amp;VLOOKUP($N211,[2]材料辅助表!$H$27:$L$35,2,FALSE)&amp;","&amp;[2]材料辅助表!I$38&amp;"]]"</f>
        <v>[[301102,1]]</v>
      </c>
      <c r="V211" t="str">
        <f>"[["&amp;VLOOKUP($N211,[2]材料辅助表!$H$27:$L$35,3,FALSE)&amp;","&amp;[2]材料辅助表!I$39&amp;"]]"</f>
        <v>[[301202,3]]</v>
      </c>
      <c r="W211" t="str">
        <f>"[["&amp;VLOOKUP($Q211,[2]材料辅助表!$H$27:$L$35,4,FALSE)&amp;","&amp;[2]材料辅助表!L$40&amp;"],["&amp;VLOOKUP($N211,[2]材料辅助表!$H$27:$L$35,4,FALSE)&amp;","&amp;[2]材料辅助表!I$40&amp;"]]"</f>
        <v>[[301307,1],[301302,5]]</v>
      </c>
      <c r="X211" t="str">
        <f>"[["&amp;VLOOKUP($Q211,[2]材料辅助表!$H$27:$L$35,5,FALSE)&amp;","&amp;[2]材料辅助表!L$41&amp;"],["&amp;VLOOKUP($N211,[2]材料辅助表!$H$27:$L$35,5,FALSE)&amp;","&amp;[2]材料辅助表!I$41&amp;"]]"</f>
        <v>[[301407,2],[301402,8]]</v>
      </c>
      <c r="Y211" t="str">
        <f>"[["&amp;VLOOKUP($Q211,[2]材料辅助表!$H$27:$M$35,6,FALSE)&amp;","&amp;[2]材料辅助表!L$42&amp;"],["&amp;VLOOKUP($N211,[2]材料辅助表!$H$27:$M$35,6,FALSE)&amp;","&amp;[2]材料辅助表!I$42&amp;"],["&amp;VLOOKUP($O211,[2]材料辅助表!$H$27:$M$35,5,FALSE)&amp;","&amp;[2]材料辅助表!J$42&amp;"]]"</f>
        <v>[[301507,3],[301502,10],[301404,3]]</v>
      </c>
      <c r="Z211" t="str">
        <f>"[["&amp;VLOOKUP($Q211,[2]材料辅助表!$H$27:$N$35,7,FALSE)&amp;","&amp;[2]材料辅助表!L$43&amp;"],["&amp;VLOOKUP($N211,[2]材料辅助表!$H$27:$N$35,7,FALSE)&amp;","&amp;[2]材料辅助表!I$43&amp;"],["&amp;VLOOKUP($O211,[2]材料辅助表!$H$27:$N$35,6,FALSE)&amp;","&amp;[2]材料辅助表!J$43&amp;"]]"</f>
        <v>[[301607,5],[301602,15],[301504,5]]</v>
      </c>
      <c r="AA211" t="str">
        <f>"[["&amp;VLOOKUP($Q211,[2]材料辅助表!$H$27:$O$35,8,FALSE)&amp;","&amp;[2]材料辅助表!L$44&amp;"],["&amp;VLOOKUP($N211,[2]材料辅助表!$H$27:$O$35,8,FALSE)&amp;","&amp;[2]材料辅助表!I$44&amp;"],["&amp;VLOOKUP($O211,[2]材料辅助表!$H$27:$O$35,8,FALSE)&amp;","&amp;[2]材料辅助表!J$44&amp;"],["&amp;VLOOKUP($P211,[2]材料辅助表!$H$27:$P$35,7,FALSE)&amp;","&amp;[2]材料辅助表!K$44&amp;"]]"</f>
        <v>[[301707,8],[301702,10],[301704,10],[301603,5]]</v>
      </c>
      <c r="AB211" t="str">
        <f>"[["&amp;VLOOKUP($Q211,[2]材料辅助表!$H$27:$P$35,9,FALSE)&amp;","&amp;[2]材料辅助表!L$45&amp;"],["&amp;VLOOKUP($N211,[2]材料辅助表!$H$27:$P$35,9,FALSE)&amp;","&amp;[2]材料辅助表!I$45&amp;"],["&amp;VLOOKUP($O211,[2]材料辅助表!$H$27:$P$35,9,FALSE)&amp;","&amp;[2]材料辅助表!J$45&amp;"],["&amp;VLOOKUP($P211,[2]材料辅助表!$H$27:$P$35,8,FALSE)&amp;","&amp;[2]材料辅助表!K$45&amp;"]]"</f>
        <v>[[301807,10],[301802,15],[301804,15],[301703,8]]</v>
      </c>
      <c r="AC211" t="str">
        <f>"[["&amp;VLOOKUP($Q211,[2]材料辅助表!$H$27:$Q$35,10,FALSE)&amp;","&amp;[2]材料辅助表!L$46&amp;"],["&amp;VLOOKUP($N211,[2]材料辅助表!$H$27:$Q$35,10,FALSE)&amp;","&amp;[2]材料辅助表!I$46&amp;"],["&amp;VLOOKUP($O211,[2]材料辅助表!$H$27:$Q$35,10,FALSE)&amp;","&amp;[2]材料辅助表!J$46&amp;"],["&amp;VLOOKUP($P211,[2]材料辅助表!$H$27:$Q$35,9,FALSE)&amp;","&amp;[2]材料辅助表!K$46&amp;"]]"</f>
        <v>[[301907,12],[301902,18],[301904,18],[301803,10]]</v>
      </c>
      <c r="AD211" t="str">
        <f>"[["&amp;VLOOKUP($Q211,[2]材料辅助表!$H$27:$R$35,11,FALSE)&amp;","&amp;[2]材料辅助表!L$47&amp;"],["&amp;VLOOKUP($N211,[2]材料辅助表!$H$27:$R$35,11,FALSE)&amp;","&amp;[2]材料辅助表!I$47&amp;"],["&amp;VLOOKUP($O211,[2]材料辅助表!$H$27:$R$35,11,FALSE)&amp;","&amp;[2]材料辅助表!J$47&amp;"],["&amp;VLOOKUP($P211,[2]材料辅助表!$H$27:$R$35,10,FALSE)&amp;","&amp;[2]材料辅助表!K$47&amp;"]]"</f>
        <v>[[302007,15],[302002,25],[302004,25],[301903,12]]</v>
      </c>
      <c r="AE211" t="str">
        <f>"[["&amp;VLOOKUP($Q211,[2]材料辅助表!$H$27:$S$35,12,FALSE)&amp;","&amp;[2]材料辅助表!L$48&amp;"],["&amp;VLOOKUP($N211,[2]材料辅助表!$H$27:$S$35,12,FALSE)&amp;","&amp;[2]材料辅助表!I$48&amp;"],["&amp;VLOOKUP($O211,[2]材料辅助表!$H$27:$S$35,12,FALSE)&amp;","&amp;[2]材料辅助表!J$48&amp;"],["&amp;VLOOKUP($P211,[2]材料辅助表!$H$27:$S$35,11,FALSE)&amp;","&amp;[2]材料辅助表!K$48&amp;"]]"</f>
        <v>[[302107,18],[302102,30],[302104,30],[302003,15]]</v>
      </c>
      <c r="AF211" t="str">
        <f>"[["&amp;VLOOKUP($Q211,[2]材料辅助表!$H$27:$V$35,13,FALSE)&amp;","&amp;[2]材料辅助表!L$49&amp;"],["&amp;VLOOKUP($N211,[2]材料辅助表!$H$27:$V$35,13,FALSE)&amp;","&amp;[2]材料辅助表!I$49&amp;"],["&amp;VLOOKUP($O211,[2]材料辅助表!$H$27:$V$35,13,FALSE)&amp;","&amp;[2]材料辅助表!J$49&amp;"],["&amp;VLOOKUP($P211,[2]材料辅助表!$H$27:$V$35,12,FALSE)&amp;","&amp;[2]材料辅助表!K$49&amp;"]]"</f>
        <v>[[302207,21],[302202,35],[302204,35],[302103,18]]</v>
      </c>
      <c r="AG211" t="str">
        <f>"[["&amp;VLOOKUP($Q211,[2]材料辅助表!$H$27:$V$35,14,FALSE)&amp;","&amp;[2]材料辅助表!L$50&amp;"],["&amp;VLOOKUP($N211,[2]材料辅助表!$H$27:$V$35,14,FALSE)&amp;","&amp;[2]材料辅助表!I$50&amp;"],["&amp;VLOOKUP($O211,[2]材料辅助表!$H$27:$V$35,14,FALSE)&amp;","&amp;[2]材料辅助表!J$50&amp;"],["&amp;VLOOKUP($P211,[2]材料辅助表!$H$27:$V$35,13,FALSE)&amp;","&amp;[2]材料辅助表!K$50&amp;"]]"</f>
        <v>[[302307,24],[302302,40],[302304,40],[302203,25]]</v>
      </c>
      <c r="AH211" t="str">
        <f>"[["&amp;VLOOKUP($Q211,[2]材料辅助表!$H$27:$V$35,15,FALSE)&amp;","&amp;[2]材料辅助表!L$51&amp;"],["&amp;VLOOKUP($N211,[2]材料辅助表!$H$27:$V$35,15,FALSE)&amp;","&amp;[2]材料辅助表!I$51&amp;"],["&amp;VLOOKUP($O211,[2]材料辅助表!$H$27:$V$35,15,FALSE)&amp;","&amp;[2]材料辅助表!J$51&amp;"],["&amp;VLOOKUP($P211,[2]材料辅助表!$H$27:$V$35,14,FALSE)&amp;","&amp;[2]材料辅助表!K$51&amp;"]]"</f>
        <v>[[302407,27],[302402,45],[302404,45],[302303,30]]</v>
      </c>
      <c r="AI211" s="158" t="s">
        <v>15835</v>
      </c>
      <c r="AJ211" s="263" t="s">
        <v>11979</v>
      </c>
      <c r="AK211" s="263" t="s">
        <v>11979</v>
      </c>
      <c r="AL211" s="263" t="s">
        <v>11979</v>
      </c>
    </row>
    <row r="212" spans="1:42" ht="15" thickBot="1">
      <c r="A212">
        <v>7073</v>
      </c>
      <c r="C212" s="205" t="s">
        <v>16211</v>
      </c>
      <c r="D212" t="str">
        <f t="shared" si="7"/>
        <v>e_7073</v>
      </c>
      <c r="E212" t="s">
        <v>16214</v>
      </c>
      <c r="F212" t="str">
        <f t="shared" si="8"/>
        <v>NAME_7073</v>
      </c>
      <c r="G212" t="s">
        <v>11978</v>
      </c>
      <c r="H212">
        <v>3</v>
      </c>
      <c r="I212">
        <f>VLOOKUP(C212,'[2]怪兽属性表（不能直接调整）'!$A$2:$E$58,VLOOKUP([2]equipment!G212,[2]材料辅助表!$I$13:$K$16,3,FALSE),FALSE)</f>
        <v>43</v>
      </c>
      <c r="J212" t="str">
        <f>"["&amp;I212*[2]材料辅助表!$S$5&amp;","&amp;I212*[2]材料辅助表!$S$6&amp;","&amp;I212*[2]材料辅助表!$S$7&amp;","&amp;I212*[2]材料辅助表!$S$8&amp;","&amp;I212*[2]材料辅助表!$S$9&amp;","&amp;I212*[2]材料辅助表!$S$10&amp;","&amp;I212*[2]材料辅助表!$S$11&amp;","&amp;I212*[2]材料辅助表!$S$12&amp;","&amp;I212*[2]材料辅助表!$S$13&amp;","&amp;I212*[2]材料辅助表!$S$14&amp;","&amp;I212*[2]材料辅助表!$S$15&amp;","&amp;I212*[2]材料辅助表!$S$16&amp;","&amp;I212*[2]材料辅助表!$S$17&amp;","&amp;I212*[2]材料辅助表!$S$18&amp;","&amp;I212*[2]材料辅助表!$S$19&amp;"]"</f>
        <v>[12.9,15.05,17.2,19.35,21.5,23.65,25.8,27.95,30.1,32.25,34.4,36.55,38.7,40.85,43]</v>
      </c>
      <c r="K212">
        <v>7</v>
      </c>
      <c r="L212">
        <f>VLOOKUP(C212,'[2]怪兽属性表（不能直接调整）'!$A$2:$E$58,4,FALSE)</f>
        <v>5.8</v>
      </c>
      <c r="M212" t="str">
        <f>"["&amp;L212*[2]材料辅助表!$U$5&amp;","&amp;L212*[2]材料辅助表!$U$6&amp;","&amp;L212*[2]材料辅助表!$U$7&amp;","&amp;L212*[2]材料辅助表!$U$8&amp;","&amp;L212*[2]材料辅助表!$U$9&amp;","&amp;L212*[2]材料辅助表!$U$10&amp;","&amp;L212*[2]材料辅助表!$U$11&amp;","&amp;L212*[2]材料辅助表!$U$12&amp;","&amp;L212*[2]材料辅助表!$U$13&amp;","&amp;L212*[2]材料辅助表!$U$14&amp;","&amp;L212*[2]材料辅助表!$U$15&amp;","&amp;L212*[2]材料辅助表!$U$16&amp;","&amp;L212*[2]材料辅助表!$U$17&amp;","&amp;L212*[2]材料辅助表!$U$18&amp;","&amp;L212*[2]材料辅助表!$U$19&amp;"]"</f>
        <v>[0.87,1.015,1.16,1.305,1.45,1.595,1.74,1.885,2.03,2.175,2.32,2.465,2.61,2.755,2.9]</v>
      </c>
      <c r="N212" s="264">
        <v>4</v>
      </c>
      <c r="O212" s="202">
        <v>3</v>
      </c>
      <c r="P212" s="265">
        <v>2</v>
      </c>
      <c r="Q212" t="s">
        <v>15792</v>
      </c>
      <c r="R212" t="str">
        <f>"["&amp;VLOOKUP(AJ212,[2]特殊属性调整!$B$18:$D$25,3,FALSE)&amp;","&amp;VLOOKUP(AJ212,[2]特殊属性调整!$B$18:$D$25,2,FALSE)&amp;"]"</f>
        <v>[2,3]</v>
      </c>
      <c r="S212" t="str">
        <f>"["&amp;VLOOKUP(AK212,[2]特殊属性调整!$B$18:$D$25,3,FALSE)&amp;","&amp;VLOOKUP(AK212,[2]特殊属性调整!$B$18:$D$25,2,FALSE)*1.5&amp;"]"</f>
        <v>[2,4.5]</v>
      </c>
      <c r="T212" t="str">
        <f>"["&amp;VLOOKUP(AL212,[2]特殊属性调整!$B$18:$D$25,3,FALSE)&amp;","&amp;VLOOKUP(AL212,[2]特殊属性调整!$B$18:$D$25,2,FALSE)*2&amp;"]"</f>
        <v>[2,6]</v>
      </c>
      <c r="U212" t="str">
        <f>"[["&amp;VLOOKUP($N212,[2]材料辅助表!$H$27:$L$35,2,FALSE)&amp;","&amp;[2]材料辅助表!I$38&amp;"]]"</f>
        <v>[[301104,1]]</v>
      </c>
      <c r="V212" t="str">
        <f>"[["&amp;VLOOKUP($N212,[2]材料辅助表!$H$27:$L$35,3,FALSE)&amp;","&amp;[2]材料辅助表!I$39&amp;"]]"</f>
        <v>[[301204,3]]</v>
      </c>
      <c r="W212" t="str">
        <f>"[["&amp;VLOOKUP($Q212,[2]材料辅助表!$H$27:$L$35,4,FALSE)&amp;","&amp;[2]材料辅助表!L$40&amp;"],["&amp;VLOOKUP($N212,[2]材料辅助表!$H$27:$L$35,4,FALSE)&amp;","&amp;[2]材料辅助表!I$40&amp;"]]"</f>
        <v>[[301307,1],[301304,5]]</v>
      </c>
      <c r="X212" t="str">
        <f>"[["&amp;VLOOKUP($Q212,[2]材料辅助表!$H$27:$L$35,5,FALSE)&amp;","&amp;[2]材料辅助表!L$41&amp;"],["&amp;VLOOKUP($N212,[2]材料辅助表!$H$27:$L$35,5,FALSE)&amp;","&amp;[2]材料辅助表!I$41&amp;"]]"</f>
        <v>[[301407,2],[301404,8]]</v>
      </c>
      <c r="Y212" t="str">
        <f>"[["&amp;VLOOKUP($Q212,[2]材料辅助表!$H$27:$M$35,6,FALSE)&amp;","&amp;[2]材料辅助表!L$42&amp;"],["&amp;VLOOKUP($N212,[2]材料辅助表!$H$27:$M$35,6,FALSE)&amp;","&amp;[2]材料辅助表!I$42&amp;"],["&amp;VLOOKUP($O212,[2]材料辅助表!$H$27:$M$35,5,FALSE)&amp;","&amp;[2]材料辅助表!J$42&amp;"]]"</f>
        <v>[[301507,3],[301504,10],[301403,3]]</v>
      </c>
      <c r="Z212" t="str">
        <f>"[["&amp;VLOOKUP($Q212,[2]材料辅助表!$H$27:$N$35,7,FALSE)&amp;","&amp;[2]材料辅助表!L$43&amp;"],["&amp;VLOOKUP($N212,[2]材料辅助表!$H$27:$N$35,7,FALSE)&amp;","&amp;[2]材料辅助表!I$43&amp;"],["&amp;VLOOKUP($O212,[2]材料辅助表!$H$27:$N$35,6,FALSE)&amp;","&amp;[2]材料辅助表!J$43&amp;"]]"</f>
        <v>[[301607,5],[301604,15],[301503,5]]</v>
      </c>
      <c r="AA212" t="str">
        <f>"[["&amp;VLOOKUP($Q212,[2]材料辅助表!$H$27:$O$35,8,FALSE)&amp;","&amp;[2]材料辅助表!L$44&amp;"],["&amp;VLOOKUP($N212,[2]材料辅助表!$H$27:$O$35,8,FALSE)&amp;","&amp;[2]材料辅助表!I$44&amp;"],["&amp;VLOOKUP($O212,[2]材料辅助表!$H$27:$O$35,8,FALSE)&amp;","&amp;[2]材料辅助表!J$44&amp;"],["&amp;VLOOKUP($P212,[2]材料辅助表!$H$27:$P$35,7,FALSE)&amp;","&amp;[2]材料辅助表!K$44&amp;"]]"</f>
        <v>[[301707,8],[301704,10],[301703,10],[301602,5]]</v>
      </c>
      <c r="AB212" t="str">
        <f>"[["&amp;VLOOKUP($Q212,[2]材料辅助表!$H$27:$P$35,9,FALSE)&amp;","&amp;[2]材料辅助表!L$45&amp;"],["&amp;VLOOKUP($N212,[2]材料辅助表!$H$27:$P$35,9,FALSE)&amp;","&amp;[2]材料辅助表!I$45&amp;"],["&amp;VLOOKUP($O212,[2]材料辅助表!$H$27:$P$35,9,FALSE)&amp;","&amp;[2]材料辅助表!J$45&amp;"],["&amp;VLOOKUP($P212,[2]材料辅助表!$H$27:$P$35,8,FALSE)&amp;","&amp;[2]材料辅助表!K$45&amp;"]]"</f>
        <v>[[301807,10],[301804,15],[301803,15],[301702,8]]</v>
      </c>
      <c r="AC212" t="str">
        <f>"[["&amp;VLOOKUP($Q212,[2]材料辅助表!$H$27:$Q$35,10,FALSE)&amp;","&amp;[2]材料辅助表!L$46&amp;"],["&amp;VLOOKUP($N212,[2]材料辅助表!$H$27:$Q$35,10,FALSE)&amp;","&amp;[2]材料辅助表!I$46&amp;"],["&amp;VLOOKUP($O212,[2]材料辅助表!$H$27:$Q$35,10,FALSE)&amp;","&amp;[2]材料辅助表!J$46&amp;"],["&amp;VLOOKUP($P212,[2]材料辅助表!$H$27:$Q$35,9,FALSE)&amp;","&amp;[2]材料辅助表!K$46&amp;"]]"</f>
        <v>[[301907,12],[301904,18],[301903,18],[301802,10]]</v>
      </c>
      <c r="AD212" t="str">
        <f>"[["&amp;VLOOKUP($Q212,[2]材料辅助表!$H$27:$R$35,11,FALSE)&amp;","&amp;[2]材料辅助表!L$47&amp;"],["&amp;VLOOKUP($N212,[2]材料辅助表!$H$27:$R$35,11,FALSE)&amp;","&amp;[2]材料辅助表!I$47&amp;"],["&amp;VLOOKUP($O212,[2]材料辅助表!$H$27:$R$35,11,FALSE)&amp;","&amp;[2]材料辅助表!J$47&amp;"],["&amp;VLOOKUP($P212,[2]材料辅助表!$H$27:$R$35,10,FALSE)&amp;","&amp;[2]材料辅助表!K$47&amp;"]]"</f>
        <v>[[302007,15],[302004,25],[302003,25],[301902,12]]</v>
      </c>
      <c r="AE212" t="str">
        <f>"[["&amp;VLOOKUP($Q212,[2]材料辅助表!$H$27:$S$35,12,FALSE)&amp;","&amp;[2]材料辅助表!L$48&amp;"],["&amp;VLOOKUP($N212,[2]材料辅助表!$H$27:$S$35,12,FALSE)&amp;","&amp;[2]材料辅助表!I$48&amp;"],["&amp;VLOOKUP($O212,[2]材料辅助表!$H$27:$S$35,12,FALSE)&amp;","&amp;[2]材料辅助表!J$48&amp;"],["&amp;VLOOKUP($P212,[2]材料辅助表!$H$27:$S$35,11,FALSE)&amp;","&amp;[2]材料辅助表!K$48&amp;"]]"</f>
        <v>[[302107,18],[302104,30],[302103,30],[302002,15]]</v>
      </c>
      <c r="AF212" t="str">
        <f>"[["&amp;VLOOKUP($Q212,[2]材料辅助表!$H$27:$V$35,13,FALSE)&amp;","&amp;[2]材料辅助表!L$49&amp;"],["&amp;VLOOKUP($N212,[2]材料辅助表!$H$27:$V$35,13,FALSE)&amp;","&amp;[2]材料辅助表!I$49&amp;"],["&amp;VLOOKUP($O212,[2]材料辅助表!$H$27:$V$35,13,FALSE)&amp;","&amp;[2]材料辅助表!J$49&amp;"],["&amp;VLOOKUP($P212,[2]材料辅助表!$H$27:$V$35,12,FALSE)&amp;","&amp;[2]材料辅助表!K$49&amp;"]]"</f>
        <v>[[302207,21],[302204,35],[302203,35],[302102,18]]</v>
      </c>
      <c r="AG212" t="str">
        <f>"[["&amp;VLOOKUP($Q212,[2]材料辅助表!$H$27:$V$35,14,FALSE)&amp;","&amp;[2]材料辅助表!L$50&amp;"],["&amp;VLOOKUP($N212,[2]材料辅助表!$H$27:$V$35,14,FALSE)&amp;","&amp;[2]材料辅助表!I$50&amp;"],["&amp;VLOOKUP($O212,[2]材料辅助表!$H$27:$V$35,14,FALSE)&amp;","&amp;[2]材料辅助表!J$50&amp;"],["&amp;VLOOKUP($P212,[2]材料辅助表!$H$27:$V$35,13,FALSE)&amp;","&amp;[2]材料辅助表!K$50&amp;"]]"</f>
        <v>[[302307,24],[302304,40],[302303,40],[302202,25]]</v>
      </c>
      <c r="AH212" t="str">
        <f>"[["&amp;VLOOKUP($Q212,[2]材料辅助表!$H$27:$V$35,15,FALSE)&amp;","&amp;[2]材料辅助表!L$51&amp;"],["&amp;VLOOKUP($N212,[2]材料辅助表!$H$27:$V$35,15,FALSE)&amp;","&amp;[2]材料辅助表!I$51&amp;"],["&amp;VLOOKUP($O212,[2]材料辅助表!$H$27:$V$35,15,FALSE)&amp;","&amp;[2]材料辅助表!J$51&amp;"],["&amp;VLOOKUP($P212,[2]材料辅助表!$H$27:$V$35,14,FALSE)&amp;","&amp;[2]材料辅助表!K$51&amp;"]]"</f>
        <v>[[302407,27],[302404,45],[302403,45],[302302,30]]</v>
      </c>
      <c r="AI212" s="158" t="s">
        <v>15838</v>
      </c>
      <c r="AJ212" s="263" t="s">
        <v>11978</v>
      </c>
      <c r="AK212" s="263" t="s">
        <v>11978</v>
      </c>
      <c r="AL212" s="263" t="s">
        <v>11978</v>
      </c>
    </row>
    <row r="213" spans="1:42" ht="15" thickBot="1">
      <c r="A213">
        <v>7074</v>
      </c>
      <c r="C213" s="205" t="s">
        <v>16211</v>
      </c>
      <c r="D213" t="str">
        <f t="shared" si="7"/>
        <v>e_7074</v>
      </c>
      <c r="E213" t="s">
        <v>16215</v>
      </c>
      <c r="F213" t="str">
        <f t="shared" si="8"/>
        <v>NAME_7074</v>
      </c>
      <c r="G213" t="s">
        <v>11979</v>
      </c>
      <c r="H213">
        <v>6</v>
      </c>
      <c r="I213">
        <f>VLOOKUP(C213,'[2]怪兽属性表（不能直接调整）'!$A$2:$E$58,VLOOKUP([2]equipment!G213,[2]材料辅助表!$I$13:$K$16,3,FALSE),FALSE)</f>
        <v>871.2</v>
      </c>
      <c r="J213" t="str">
        <f>"["&amp;I213*[2]材料辅助表!$S$5&amp;","&amp;I213*[2]材料辅助表!$S$6&amp;","&amp;I213*[2]材料辅助表!$S$7&amp;","&amp;I213*[2]材料辅助表!$S$8&amp;","&amp;I213*[2]材料辅助表!$S$9&amp;","&amp;I213*[2]材料辅助表!$S$10&amp;","&amp;I213*[2]材料辅助表!$S$11&amp;","&amp;I213*[2]材料辅助表!$S$12&amp;","&amp;I213*[2]材料辅助表!$S$13&amp;","&amp;I213*[2]材料辅助表!$S$14&amp;","&amp;I213*[2]材料辅助表!$S$15&amp;","&amp;I213*[2]材料辅助表!$S$16&amp;","&amp;I213*[2]材料辅助表!$S$17&amp;","&amp;I213*[2]材料辅助表!$S$18&amp;","&amp;I213*[2]材料辅助表!$S$19&amp;"]"</f>
        <v>[261.36,304.92,348.48,392.04,435.6,479.16,522.72,566.28,609.84,653.4,696.96,740.52,784.08,827.64,871.2]</v>
      </c>
      <c r="K213">
        <v>7</v>
      </c>
      <c r="L213">
        <f>VLOOKUP(C213,'[2]怪兽属性表（不能直接调整）'!$A$2:$E$58,4,FALSE)</f>
        <v>5.8</v>
      </c>
      <c r="M213" t="str">
        <f>"["&amp;L213*[2]材料辅助表!$U$5&amp;","&amp;L213*[2]材料辅助表!$U$6&amp;","&amp;L213*[2]材料辅助表!$U$7&amp;","&amp;L213*[2]材料辅助表!$U$8&amp;","&amp;L213*[2]材料辅助表!$U$9&amp;","&amp;L213*[2]材料辅助表!$U$10&amp;","&amp;L213*[2]材料辅助表!$U$11&amp;","&amp;L213*[2]材料辅助表!$U$12&amp;","&amp;L213*[2]材料辅助表!$U$13&amp;","&amp;L213*[2]材料辅助表!$U$14&amp;","&amp;L213*[2]材料辅助表!$U$15&amp;","&amp;L213*[2]材料辅助表!$U$16&amp;","&amp;L213*[2]材料辅助表!$U$17&amp;","&amp;L213*[2]材料辅助表!$U$18&amp;","&amp;L213*[2]材料辅助表!$U$19&amp;"]"</f>
        <v>[0.87,1.015,1.16,1.305,1.45,1.595,1.74,1.885,2.03,2.175,2.32,2.465,2.61,2.755,2.9]</v>
      </c>
      <c r="N213" s="266">
        <v>5</v>
      </c>
      <c r="O213" s="267">
        <v>2</v>
      </c>
      <c r="P213" s="268">
        <v>1</v>
      </c>
      <c r="Q213" t="s">
        <v>15792</v>
      </c>
      <c r="R213" t="str">
        <f>"["&amp;VLOOKUP(AJ213,[2]特殊属性调整!$B$18:$D$25,3,FALSE)&amp;","&amp;VLOOKUP(AJ213,[2]特殊属性调整!$B$18:$D$25,2,FALSE)&amp;"]"</f>
        <v>[5,3]</v>
      </c>
      <c r="S213" t="str">
        <f>"["&amp;VLOOKUP(AK213,[2]特殊属性调整!$B$18:$D$25,3,FALSE)&amp;","&amp;VLOOKUP(AK213,[2]特殊属性调整!$B$18:$D$25,2,FALSE)*1.5&amp;"]"</f>
        <v>[5,4.5]</v>
      </c>
      <c r="T213" t="str">
        <f>"["&amp;VLOOKUP(AL213,[2]特殊属性调整!$B$18:$D$25,3,FALSE)&amp;","&amp;VLOOKUP(AL213,[2]特殊属性调整!$B$18:$D$25,2,FALSE)*2&amp;"]"</f>
        <v>[5,6]</v>
      </c>
      <c r="U213" t="str">
        <f>"[["&amp;VLOOKUP($N213,[2]材料辅助表!$H$27:$L$35,2,FALSE)&amp;","&amp;[2]材料辅助表!I$38&amp;"]]"</f>
        <v>[[301105,1]]</v>
      </c>
      <c r="V213" t="str">
        <f>"[["&amp;VLOOKUP($N213,[2]材料辅助表!$H$27:$L$35,3,FALSE)&amp;","&amp;[2]材料辅助表!I$39&amp;"]]"</f>
        <v>[[301205,3]]</v>
      </c>
      <c r="W213" t="str">
        <f>"[["&amp;VLOOKUP($Q213,[2]材料辅助表!$H$27:$L$35,4,FALSE)&amp;","&amp;[2]材料辅助表!L$40&amp;"],["&amp;VLOOKUP($N213,[2]材料辅助表!$H$27:$L$35,4,FALSE)&amp;","&amp;[2]材料辅助表!I$40&amp;"]]"</f>
        <v>[[301307,1],[301305,5]]</v>
      </c>
      <c r="X213" t="str">
        <f>"[["&amp;VLOOKUP($Q213,[2]材料辅助表!$H$27:$L$35,5,FALSE)&amp;","&amp;[2]材料辅助表!L$41&amp;"],["&amp;VLOOKUP($N213,[2]材料辅助表!$H$27:$L$35,5,FALSE)&amp;","&amp;[2]材料辅助表!I$41&amp;"]]"</f>
        <v>[[301407,2],[301405,8]]</v>
      </c>
      <c r="Y213" t="str">
        <f>"[["&amp;VLOOKUP($Q213,[2]材料辅助表!$H$27:$M$35,6,FALSE)&amp;","&amp;[2]材料辅助表!L$42&amp;"],["&amp;VLOOKUP($N213,[2]材料辅助表!$H$27:$M$35,6,FALSE)&amp;","&amp;[2]材料辅助表!I$42&amp;"],["&amp;VLOOKUP($O213,[2]材料辅助表!$H$27:$M$35,5,FALSE)&amp;","&amp;[2]材料辅助表!J$42&amp;"]]"</f>
        <v>[[301507,3],[301505,10],[301402,3]]</v>
      </c>
      <c r="Z213" t="str">
        <f>"[["&amp;VLOOKUP($Q213,[2]材料辅助表!$H$27:$N$35,7,FALSE)&amp;","&amp;[2]材料辅助表!L$43&amp;"],["&amp;VLOOKUP($N213,[2]材料辅助表!$H$27:$N$35,7,FALSE)&amp;","&amp;[2]材料辅助表!I$43&amp;"],["&amp;VLOOKUP($O213,[2]材料辅助表!$H$27:$N$35,6,FALSE)&amp;","&amp;[2]材料辅助表!J$43&amp;"]]"</f>
        <v>[[301607,5],[301605,15],[301502,5]]</v>
      </c>
      <c r="AA213" t="str">
        <f>"[["&amp;VLOOKUP($Q213,[2]材料辅助表!$H$27:$O$35,8,FALSE)&amp;","&amp;[2]材料辅助表!L$44&amp;"],["&amp;VLOOKUP($N213,[2]材料辅助表!$H$27:$O$35,8,FALSE)&amp;","&amp;[2]材料辅助表!I$44&amp;"],["&amp;VLOOKUP($O213,[2]材料辅助表!$H$27:$O$35,8,FALSE)&amp;","&amp;[2]材料辅助表!J$44&amp;"],["&amp;VLOOKUP($P213,[2]材料辅助表!$H$27:$P$35,7,FALSE)&amp;","&amp;[2]材料辅助表!K$44&amp;"]]"</f>
        <v>[[301707,8],[301705,10],[301702,10],[301601,5]]</v>
      </c>
      <c r="AB213" t="str">
        <f>"[["&amp;VLOOKUP($Q213,[2]材料辅助表!$H$27:$P$35,9,FALSE)&amp;","&amp;[2]材料辅助表!L$45&amp;"],["&amp;VLOOKUP($N213,[2]材料辅助表!$H$27:$P$35,9,FALSE)&amp;","&amp;[2]材料辅助表!I$45&amp;"],["&amp;VLOOKUP($O213,[2]材料辅助表!$H$27:$P$35,9,FALSE)&amp;","&amp;[2]材料辅助表!J$45&amp;"],["&amp;VLOOKUP($P213,[2]材料辅助表!$H$27:$P$35,8,FALSE)&amp;","&amp;[2]材料辅助表!K$45&amp;"]]"</f>
        <v>[[301807,10],[301805,15],[301802,15],[301701,8]]</v>
      </c>
      <c r="AC213" t="str">
        <f>"[["&amp;VLOOKUP($Q213,[2]材料辅助表!$H$27:$Q$35,10,FALSE)&amp;","&amp;[2]材料辅助表!L$46&amp;"],["&amp;VLOOKUP($N213,[2]材料辅助表!$H$27:$Q$35,10,FALSE)&amp;","&amp;[2]材料辅助表!I$46&amp;"],["&amp;VLOOKUP($O213,[2]材料辅助表!$H$27:$Q$35,10,FALSE)&amp;","&amp;[2]材料辅助表!J$46&amp;"],["&amp;VLOOKUP($P213,[2]材料辅助表!$H$27:$Q$35,9,FALSE)&amp;","&amp;[2]材料辅助表!K$46&amp;"]]"</f>
        <v>[[301907,12],[301905,18],[301902,18],[301801,10]]</v>
      </c>
      <c r="AD213" t="str">
        <f>"[["&amp;VLOOKUP($Q213,[2]材料辅助表!$H$27:$R$35,11,FALSE)&amp;","&amp;[2]材料辅助表!L$47&amp;"],["&amp;VLOOKUP($N213,[2]材料辅助表!$H$27:$R$35,11,FALSE)&amp;","&amp;[2]材料辅助表!I$47&amp;"],["&amp;VLOOKUP($O213,[2]材料辅助表!$H$27:$R$35,11,FALSE)&amp;","&amp;[2]材料辅助表!J$47&amp;"],["&amp;VLOOKUP($P213,[2]材料辅助表!$H$27:$R$35,10,FALSE)&amp;","&amp;[2]材料辅助表!K$47&amp;"]]"</f>
        <v>[[302007,15],[302005,25],[302002,25],[301901,12]]</v>
      </c>
      <c r="AE213" t="str">
        <f>"[["&amp;VLOOKUP($Q213,[2]材料辅助表!$H$27:$S$35,12,FALSE)&amp;","&amp;[2]材料辅助表!L$48&amp;"],["&amp;VLOOKUP($N213,[2]材料辅助表!$H$27:$S$35,12,FALSE)&amp;","&amp;[2]材料辅助表!I$48&amp;"],["&amp;VLOOKUP($O213,[2]材料辅助表!$H$27:$S$35,12,FALSE)&amp;","&amp;[2]材料辅助表!J$48&amp;"],["&amp;VLOOKUP($P213,[2]材料辅助表!$H$27:$S$35,11,FALSE)&amp;","&amp;[2]材料辅助表!K$48&amp;"]]"</f>
        <v>[[302107,18],[302105,30],[302102,30],[302001,15]]</v>
      </c>
      <c r="AF213" t="str">
        <f>"[["&amp;VLOOKUP($Q213,[2]材料辅助表!$H$27:$V$35,13,FALSE)&amp;","&amp;[2]材料辅助表!L$49&amp;"],["&amp;VLOOKUP($N213,[2]材料辅助表!$H$27:$V$35,13,FALSE)&amp;","&amp;[2]材料辅助表!I$49&amp;"],["&amp;VLOOKUP($O213,[2]材料辅助表!$H$27:$V$35,13,FALSE)&amp;","&amp;[2]材料辅助表!J$49&amp;"],["&amp;VLOOKUP($P213,[2]材料辅助表!$H$27:$V$35,12,FALSE)&amp;","&amp;[2]材料辅助表!K$49&amp;"]]"</f>
        <v>[[302207,21],[302205,35],[302202,35],[302101,18]]</v>
      </c>
      <c r="AG213" t="str">
        <f>"[["&amp;VLOOKUP($Q213,[2]材料辅助表!$H$27:$V$35,14,FALSE)&amp;","&amp;[2]材料辅助表!L$50&amp;"],["&amp;VLOOKUP($N213,[2]材料辅助表!$H$27:$V$35,14,FALSE)&amp;","&amp;[2]材料辅助表!I$50&amp;"],["&amp;VLOOKUP($O213,[2]材料辅助表!$H$27:$V$35,14,FALSE)&amp;","&amp;[2]材料辅助表!J$50&amp;"],["&amp;VLOOKUP($P213,[2]材料辅助表!$H$27:$V$35,13,FALSE)&amp;","&amp;[2]材料辅助表!K$50&amp;"]]"</f>
        <v>[[302307,24],[302305,40],[302302,40],[302201,25]]</v>
      </c>
      <c r="AH213" t="str">
        <f>"[["&amp;VLOOKUP($Q213,[2]材料辅助表!$H$27:$V$35,15,FALSE)&amp;","&amp;[2]材料辅助表!L$51&amp;"],["&amp;VLOOKUP($N213,[2]材料辅助表!$H$27:$V$35,15,FALSE)&amp;","&amp;[2]材料辅助表!I$51&amp;"],["&amp;VLOOKUP($O213,[2]材料辅助表!$H$27:$V$35,15,FALSE)&amp;","&amp;[2]材料辅助表!J$51&amp;"],["&amp;VLOOKUP($P213,[2]材料辅助表!$H$27:$V$35,14,FALSE)&amp;","&amp;[2]材料辅助表!K$51&amp;"]]"</f>
        <v>[[302407,27],[302405,45],[302402,45],[302301,30]]</v>
      </c>
      <c r="AI213" s="276" t="s">
        <v>15841</v>
      </c>
      <c r="AJ213" s="263" t="s">
        <v>11979</v>
      </c>
      <c r="AK213" s="263" t="s">
        <v>11979</v>
      </c>
      <c r="AL213" s="263" t="s">
        <v>11979</v>
      </c>
    </row>
    <row r="214" spans="1:42" s="278" customFormat="1" ht="15" thickBot="1">
      <c r="A214" s="278">
        <v>9011</v>
      </c>
      <c r="C214" s="279" t="s">
        <v>16216</v>
      </c>
      <c r="D214" s="278" t="str">
        <f t="shared" si="7"/>
        <v>e_9011</v>
      </c>
      <c r="E214" s="278" t="s">
        <v>16217</v>
      </c>
      <c r="F214" s="278" t="str">
        <f t="shared" si="8"/>
        <v>NAME_9011</v>
      </c>
      <c r="G214" s="278" t="s">
        <v>11978</v>
      </c>
      <c r="H214" s="278">
        <v>3</v>
      </c>
      <c r="I214" s="278">
        <f>VLOOKUP(C214,'[2]怪兽属性表（不能直接调整）'!$A$2:$E$58,VLOOKUP([2]equipment!G214,[2]材料辅助表!$I$13:$K$16,3,FALSE),FALSE)</f>
        <v>6.95</v>
      </c>
      <c r="J214" t="str">
        <f>"["&amp;I214*[2]材料辅助表!$S$5&amp;","&amp;I214*[2]材料辅助表!$S$6&amp;","&amp;I214*[2]材料辅助表!$S$7&amp;","&amp;I214*[2]材料辅助表!$S$8&amp;","&amp;I214*[2]材料辅助表!$S$9&amp;","&amp;I214*[2]材料辅助表!$S$10&amp;","&amp;I214*[2]材料辅助表!$S$11&amp;","&amp;I214*[2]材料辅助表!$S$12&amp;","&amp;I214*[2]材料辅助表!$S$13&amp;","&amp;I214*[2]材料辅助表!$S$14&amp;","&amp;I214*[2]材料辅助表!$S$15&amp;","&amp;I214*[2]材料辅助表!$S$16&amp;","&amp;I214*[2]材料辅助表!$S$17&amp;","&amp;I214*[2]材料辅助表!$S$18&amp;","&amp;I214*[2]材料辅助表!$S$19&amp;"]"</f>
        <v>[2.085,2.4325,2.78,3.1275,3.475,3.8225,4.17,4.5175,4.865,5.2125,5.56,5.9075,6.255,6.6025,6.95]</v>
      </c>
      <c r="K214" s="278">
        <v>7</v>
      </c>
      <c r="L214" s="278">
        <f>VLOOKUP(C214,'[2]怪兽属性表（不能直接调整）'!$A$2:$E$58,4,FALSE)</f>
        <v>1.5</v>
      </c>
      <c r="M214" t="str">
        <f>"["&amp;L214*[2]材料辅助表!$U$5&amp;","&amp;L214*[2]材料辅助表!$U$6&amp;","&amp;L214*[2]材料辅助表!$U$7&amp;","&amp;L214*[2]材料辅助表!$U$8&amp;","&amp;L214*[2]材料辅助表!$U$9&amp;","&amp;L214*[2]材料辅助表!$U$10&amp;","&amp;L214*[2]材料辅助表!$U$11&amp;","&amp;L214*[2]材料辅助表!$U$12&amp;","&amp;L214*[2]材料辅助表!$U$13&amp;","&amp;L214*[2]材料辅助表!$U$14&amp;","&amp;L214*[2]材料辅助表!$U$15&amp;","&amp;L214*[2]材料辅助表!$U$16&amp;","&amp;L214*[2]材料辅助表!$U$17&amp;","&amp;L214*[2]材料辅助表!$U$18&amp;","&amp;L214*[2]材料辅助表!$U$19&amp;"]"</f>
        <v>[0.225,0.2625,0.3,0.3375,0.375,0.4125,0.45,0.4875,0.525,0.5625,0.6,0.6375,0.675,0.7125,0.75]</v>
      </c>
      <c r="N214" s="260">
        <v>1</v>
      </c>
      <c r="O214" s="261">
        <v>2</v>
      </c>
      <c r="P214" s="262">
        <v>5</v>
      </c>
      <c r="Q214" s="278" t="s">
        <v>15792</v>
      </c>
      <c r="R214" s="278" t="str">
        <f>"["&amp;VLOOKUP(AJ214,[2]特殊属性调整!$B$18:$D$25,3,FALSE)&amp;","&amp;VLOOKUP(AJ214,[2]特殊属性调整!$B$18:$D$25,2,FALSE)&amp;"]"</f>
        <v>[2,3]</v>
      </c>
      <c r="S214" s="278" t="str">
        <f>"["&amp;VLOOKUP(AK214,[2]特殊属性调整!$B$18:$D$25,3,FALSE)&amp;","&amp;VLOOKUP(AK214,[2]特殊属性调整!$B$18:$D$25,2,FALSE)*1.5&amp;"]"</f>
        <v>[2,4.5]</v>
      </c>
      <c r="T214" s="278" t="str">
        <f>"["&amp;VLOOKUP(AL214,[2]特殊属性调整!$B$18:$D$25,3,FALSE)&amp;","&amp;VLOOKUP(AL214,[2]特殊属性调整!$B$18:$D$25,2,FALSE)*2&amp;"]"</f>
        <v>[2,6]</v>
      </c>
      <c r="U214" s="278" t="str">
        <f>"[["&amp;VLOOKUP($N214,[2]材料辅助表!$H$27:$L$35,2,FALSE)&amp;","&amp;[2]材料辅助表!I$38&amp;"]]"</f>
        <v>[[301101,1]]</v>
      </c>
      <c r="V214" s="278" t="str">
        <f>"[["&amp;VLOOKUP($N214,[2]材料辅助表!$H$27:$L$35,3,FALSE)&amp;","&amp;[2]材料辅助表!I$39&amp;"]]"</f>
        <v>[[301201,3]]</v>
      </c>
      <c r="W214" s="278" t="str">
        <f>"[["&amp;VLOOKUP($Q214,[2]材料辅助表!$H$27:$L$35,4,FALSE)&amp;","&amp;[2]材料辅助表!L$40&amp;"],["&amp;VLOOKUP($N214,[2]材料辅助表!$H$27:$L$35,4,FALSE)&amp;","&amp;[2]材料辅助表!I$40&amp;"]]"</f>
        <v>[[301307,1],[301301,5]]</v>
      </c>
      <c r="X214" s="278" t="str">
        <f>"[["&amp;VLOOKUP($Q214,[2]材料辅助表!$H$27:$L$35,5,FALSE)&amp;","&amp;[2]材料辅助表!L$41&amp;"],["&amp;VLOOKUP($N214,[2]材料辅助表!$H$27:$L$35,5,FALSE)&amp;","&amp;[2]材料辅助表!I$41&amp;"]]"</f>
        <v>[[301407,2],[301401,8]]</v>
      </c>
      <c r="Y214" s="278" t="str">
        <f>"[["&amp;VLOOKUP($Q214,[2]材料辅助表!$H$27:$M$35,6,FALSE)&amp;","&amp;[2]材料辅助表!L$42&amp;"],["&amp;VLOOKUP($N214,[2]材料辅助表!$H$27:$M$35,6,FALSE)&amp;","&amp;[2]材料辅助表!I$42&amp;"],["&amp;VLOOKUP($O214,[2]材料辅助表!$H$27:$M$35,5,FALSE)&amp;","&amp;[2]材料辅助表!J$42&amp;"]]"</f>
        <v>[[301507,3],[301501,10],[301402,3]]</v>
      </c>
      <c r="Z214" s="278" t="str">
        <f>"[["&amp;VLOOKUP($Q214,[2]材料辅助表!$H$27:$N$35,7,FALSE)&amp;","&amp;[2]材料辅助表!L$43&amp;"],["&amp;VLOOKUP($N214,[2]材料辅助表!$H$27:$N$35,7,FALSE)&amp;","&amp;[2]材料辅助表!I$43&amp;"],["&amp;VLOOKUP($O214,[2]材料辅助表!$H$27:$N$35,6,FALSE)&amp;","&amp;[2]材料辅助表!J$43&amp;"]]"</f>
        <v>[[301607,5],[301601,15],[301502,5]]</v>
      </c>
      <c r="AA214" s="278" t="str">
        <f>"[["&amp;VLOOKUP($Q214,[2]材料辅助表!$H$27:$O$35,8,FALSE)&amp;","&amp;[2]材料辅助表!L$44&amp;"],["&amp;VLOOKUP($N214,[2]材料辅助表!$H$27:$O$35,8,FALSE)&amp;","&amp;[2]材料辅助表!I$44&amp;"],["&amp;VLOOKUP($O214,[2]材料辅助表!$H$27:$O$35,8,FALSE)&amp;","&amp;[2]材料辅助表!J$44&amp;"],["&amp;VLOOKUP($P214,[2]材料辅助表!$H$27:$P$35,7,FALSE)&amp;","&amp;[2]材料辅助表!K$44&amp;"]]"</f>
        <v>[[301707,8],[301701,10],[301702,10],[301605,5]]</v>
      </c>
      <c r="AB214" s="278" t="str">
        <f>"[["&amp;VLOOKUP($Q214,[2]材料辅助表!$H$27:$P$35,9,FALSE)&amp;","&amp;[2]材料辅助表!L$45&amp;"],["&amp;VLOOKUP($N214,[2]材料辅助表!$H$27:$P$35,9,FALSE)&amp;","&amp;[2]材料辅助表!I$45&amp;"],["&amp;VLOOKUP($O214,[2]材料辅助表!$H$27:$P$35,9,FALSE)&amp;","&amp;[2]材料辅助表!J$45&amp;"],["&amp;VLOOKUP($P214,[2]材料辅助表!$H$27:$P$35,8,FALSE)&amp;","&amp;[2]材料辅助表!K$45&amp;"]]"</f>
        <v>[[301807,10],[301801,15],[301802,15],[301705,8]]</v>
      </c>
      <c r="AC214" s="278" t="str">
        <f>"[["&amp;VLOOKUP($Q214,[2]材料辅助表!$H$27:$Q$35,10,FALSE)&amp;","&amp;[2]材料辅助表!L$46&amp;"],["&amp;VLOOKUP($N214,[2]材料辅助表!$H$27:$Q$35,10,FALSE)&amp;","&amp;[2]材料辅助表!I$46&amp;"],["&amp;VLOOKUP($O214,[2]材料辅助表!$H$27:$Q$35,10,FALSE)&amp;","&amp;[2]材料辅助表!J$46&amp;"],["&amp;VLOOKUP($P214,[2]材料辅助表!$H$27:$Q$35,9,FALSE)&amp;","&amp;[2]材料辅助表!K$46&amp;"]]"</f>
        <v>[[301907,12],[301901,18],[301902,18],[301805,10]]</v>
      </c>
      <c r="AD214" s="278" t="str">
        <f>"[["&amp;VLOOKUP($Q214,[2]材料辅助表!$H$27:$R$35,11,FALSE)&amp;","&amp;[2]材料辅助表!L$47&amp;"],["&amp;VLOOKUP($N214,[2]材料辅助表!$H$27:$R$35,11,FALSE)&amp;","&amp;[2]材料辅助表!I$47&amp;"],["&amp;VLOOKUP($O214,[2]材料辅助表!$H$27:$R$35,11,FALSE)&amp;","&amp;[2]材料辅助表!J$47&amp;"],["&amp;VLOOKUP($P214,[2]材料辅助表!$H$27:$R$35,10,FALSE)&amp;","&amp;[2]材料辅助表!K$47&amp;"]]"</f>
        <v>[[302007,15],[302001,25],[302002,25],[301905,12]]</v>
      </c>
      <c r="AE214" s="278" t="str">
        <f>"[["&amp;VLOOKUP($Q214,[2]材料辅助表!$H$27:$S$35,12,FALSE)&amp;","&amp;[2]材料辅助表!L$48&amp;"],["&amp;VLOOKUP($N214,[2]材料辅助表!$H$27:$S$35,12,FALSE)&amp;","&amp;[2]材料辅助表!I$48&amp;"],["&amp;VLOOKUP($O214,[2]材料辅助表!$H$27:$S$35,12,FALSE)&amp;","&amp;[2]材料辅助表!J$48&amp;"],["&amp;VLOOKUP($P214,[2]材料辅助表!$H$27:$S$35,11,FALSE)&amp;","&amp;[2]材料辅助表!K$48&amp;"]]"</f>
        <v>[[302107,18],[302101,30],[302102,30],[302005,15]]</v>
      </c>
      <c r="AF214" t="str">
        <f>"[["&amp;VLOOKUP($Q214,[2]材料辅助表!$H$27:$V$35,13,FALSE)&amp;","&amp;[2]材料辅助表!L$49&amp;"],["&amp;VLOOKUP($N214,[2]材料辅助表!$H$27:$V$35,13,FALSE)&amp;","&amp;[2]材料辅助表!I$49&amp;"],["&amp;VLOOKUP($O214,[2]材料辅助表!$H$27:$V$35,13,FALSE)&amp;","&amp;[2]材料辅助表!J$49&amp;"],["&amp;VLOOKUP($P214,[2]材料辅助表!$H$27:$V$35,12,FALSE)&amp;","&amp;[2]材料辅助表!K$49&amp;"]]"</f>
        <v>[[302207,21],[302201,35],[302202,35],[302105,18]]</v>
      </c>
      <c r="AG214" t="str">
        <f>"[["&amp;VLOOKUP($Q214,[2]材料辅助表!$H$27:$V$35,14,FALSE)&amp;","&amp;[2]材料辅助表!L$50&amp;"],["&amp;VLOOKUP($N214,[2]材料辅助表!$H$27:$V$35,14,FALSE)&amp;","&amp;[2]材料辅助表!I$50&amp;"],["&amp;VLOOKUP($O214,[2]材料辅助表!$H$27:$V$35,14,FALSE)&amp;","&amp;[2]材料辅助表!J$50&amp;"],["&amp;VLOOKUP($P214,[2]材料辅助表!$H$27:$V$35,13,FALSE)&amp;","&amp;[2]材料辅助表!K$50&amp;"]]"</f>
        <v>[[302307,24],[302301,40],[302302,40],[302205,25]]</v>
      </c>
      <c r="AH214" t="str">
        <f>"[["&amp;VLOOKUP($Q214,[2]材料辅助表!$H$27:$V$35,15,FALSE)&amp;","&amp;[2]材料辅助表!L$51&amp;"],["&amp;VLOOKUP($N214,[2]材料辅助表!$H$27:$V$35,15,FALSE)&amp;","&amp;[2]材料辅助表!I$51&amp;"],["&amp;VLOOKUP($O214,[2]材料辅助表!$H$27:$V$35,15,FALSE)&amp;","&amp;[2]材料辅助表!J$51&amp;"],["&amp;VLOOKUP($P214,[2]材料辅助表!$H$27:$V$35,14,FALSE)&amp;","&amp;[2]材料辅助表!K$51&amp;"]]"</f>
        <v>[[302407,27],[302401,45],[302402,45],[302305,30]]</v>
      </c>
      <c r="AI214" s="261" t="s">
        <v>15819</v>
      </c>
      <c r="AJ214" s="280" t="s">
        <v>11978</v>
      </c>
      <c r="AK214" s="280" t="s">
        <v>11978</v>
      </c>
      <c r="AL214" s="280" t="s">
        <v>11978</v>
      </c>
    </row>
    <row r="215" spans="1:42" s="278" customFormat="1" ht="15" thickBot="1">
      <c r="A215" s="278">
        <v>9012</v>
      </c>
      <c r="C215" s="279" t="s">
        <v>16216</v>
      </c>
      <c r="D215" s="278" t="str">
        <f t="shared" si="7"/>
        <v>e_9012</v>
      </c>
      <c r="E215" s="278" t="s">
        <v>16218</v>
      </c>
      <c r="F215" s="278" t="str">
        <f t="shared" si="8"/>
        <v>NAME_9012</v>
      </c>
      <c r="G215" s="278" t="s">
        <v>11979</v>
      </c>
      <c r="H215" s="278">
        <v>6</v>
      </c>
      <c r="I215" s="278">
        <f>VLOOKUP(C215,'[2]怪兽属性表（不能直接调整）'!$A$2:$E$58,VLOOKUP([2]equipment!G215,[2]材料辅助表!$I$13:$K$16,3,FALSE),FALSE)</f>
        <v>99.3</v>
      </c>
      <c r="J215" t="str">
        <f>"["&amp;I215*[2]材料辅助表!$S$5&amp;","&amp;I215*[2]材料辅助表!$S$6&amp;","&amp;I215*[2]材料辅助表!$S$7&amp;","&amp;I215*[2]材料辅助表!$S$8&amp;","&amp;I215*[2]材料辅助表!$S$9&amp;","&amp;I215*[2]材料辅助表!$S$10&amp;","&amp;I215*[2]材料辅助表!$S$11&amp;","&amp;I215*[2]材料辅助表!$S$12&amp;","&amp;I215*[2]材料辅助表!$S$13&amp;","&amp;I215*[2]材料辅助表!$S$14&amp;","&amp;I215*[2]材料辅助表!$S$15&amp;","&amp;I215*[2]材料辅助表!$S$16&amp;","&amp;I215*[2]材料辅助表!$S$17&amp;","&amp;I215*[2]材料辅助表!$S$18&amp;","&amp;I215*[2]材料辅助表!$S$19&amp;"]"</f>
        <v>[29.79,34.755,39.72,44.685,49.65,54.615,59.58,64.545,69.51,74.475,79.44,84.405,89.37,94.335,99.3]</v>
      </c>
      <c r="K215" s="278">
        <v>7</v>
      </c>
      <c r="L215" s="278">
        <f>VLOOKUP(C215,'[2]怪兽属性表（不能直接调整）'!$A$2:$E$58,4,FALSE)</f>
        <v>1.5</v>
      </c>
      <c r="M215" t="str">
        <f>"["&amp;L215*[2]材料辅助表!$U$5&amp;","&amp;L215*[2]材料辅助表!$U$6&amp;","&amp;L215*[2]材料辅助表!$U$7&amp;","&amp;L215*[2]材料辅助表!$U$8&amp;","&amp;L215*[2]材料辅助表!$U$9&amp;","&amp;L215*[2]材料辅助表!$U$10&amp;","&amp;L215*[2]材料辅助表!$U$11&amp;","&amp;L215*[2]材料辅助表!$U$12&amp;","&amp;L215*[2]材料辅助表!$U$13&amp;","&amp;L215*[2]材料辅助表!$U$14&amp;","&amp;L215*[2]材料辅助表!$U$15&amp;","&amp;L215*[2]材料辅助表!$U$16&amp;","&amp;L215*[2]材料辅助表!$U$17&amp;","&amp;L215*[2]材料辅助表!$U$18&amp;","&amp;L215*[2]材料辅助表!$U$19&amp;"]"</f>
        <v>[0.225,0.2625,0.3,0.3375,0.375,0.4125,0.45,0.4875,0.525,0.5625,0.6,0.6375,0.675,0.7125,0.75]</v>
      </c>
      <c r="N215" s="264">
        <v>2</v>
      </c>
      <c r="O215" s="202">
        <v>3</v>
      </c>
      <c r="P215" s="265">
        <v>1</v>
      </c>
      <c r="Q215" s="278" t="s">
        <v>15792</v>
      </c>
      <c r="R215" s="278" t="str">
        <f>"["&amp;VLOOKUP(AJ215,[2]特殊属性调整!$B$18:$D$25,3,FALSE)&amp;","&amp;VLOOKUP(AJ215,[2]特殊属性调整!$B$18:$D$25,2,FALSE)&amp;"]"</f>
        <v>[5,3]</v>
      </c>
      <c r="S215" s="278" t="str">
        <f>"["&amp;VLOOKUP(AK215,[2]特殊属性调整!$B$18:$D$25,3,FALSE)&amp;","&amp;VLOOKUP(AK215,[2]特殊属性调整!$B$18:$D$25,2,FALSE)*1.5&amp;"]"</f>
        <v>[5,4.5]</v>
      </c>
      <c r="T215" s="278" t="str">
        <f>"["&amp;VLOOKUP(AL215,[2]特殊属性调整!$B$18:$D$25,3,FALSE)&amp;","&amp;VLOOKUP(AL215,[2]特殊属性调整!$B$18:$D$25,2,FALSE)*2&amp;"]"</f>
        <v>[5,6]</v>
      </c>
      <c r="U215" s="278" t="str">
        <f>"[["&amp;VLOOKUP($N215,[2]材料辅助表!$H$27:$L$35,2,FALSE)&amp;","&amp;[2]材料辅助表!I$38&amp;"]]"</f>
        <v>[[301102,1]]</v>
      </c>
      <c r="V215" s="278" t="str">
        <f>"[["&amp;VLOOKUP($N215,[2]材料辅助表!$H$27:$L$35,3,FALSE)&amp;","&amp;[2]材料辅助表!I$39&amp;"]]"</f>
        <v>[[301202,3]]</v>
      </c>
      <c r="W215" s="278" t="str">
        <f>"[["&amp;VLOOKUP($Q215,[2]材料辅助表!$H$27:$L$35,4,FALSE)&amp;","&amp;[2]材料辅助表!L$40&amp;"],["&amp;VLOOKUP($N215,[2]材料辅助表!$H$27:$L$35,4,FALSE)&amp;","&amp;[2]材料辅助表!I$40&amp;"]]"</f>
        <v>[[301307,1],[301302,5]]</v>
      </c>
      <c r="X215" s="278" t="str">
        <f>"[["&amp;VLOOKUP($Q215,[2]材料辅助表!$H$27:$L$35,5,FALSE)&amp;","&amp;[2]材料辅助表!L$41&amp;"],["&amp;VLOOKUP($N215,[2]材料辅助表!$H$27:$L$35,5,FALSE)&amp;","&amp;[2]材料辅助表!I$41&amp;"]]"</f>
        <v>[[301407,2],[301402,8]]</v>
      </c>
      <c r="Y215" s="278" t="str">
        <f>"[["&amp;VLOOKUP($Q215,[2]材料辅助表!$H$27:$M$35,6,FALSE)&amp;","&amp;[2]材料辅助表!L$42&amp;"],["&amp;VLOOKUP($N215,[2]材料辅助表!$H$27:$M$35,6,FALSE)&amp;","&amp;[2]材料辅助表!I$42&amp;"],["&amp;VLOOKUP($O215,[2]材料辅助表!$H$27:$M$35,5,FALSE)&amp;","&amp;[2]材料辅助表!J$42&amp;"]]"</f>
        <v>[[301507,3],[301502,10],[301403,3]]</v>
      </c>
      <c r="Z215" s="278" t="str">
        <f>"[["&amp;VLOOKUP($Q215,[2]材料辅助表!$H$27:$N$35,7,FALSE)&amp;","&amp;[2]材料辅助表!L$43&amp;"],["&amp;VLOOKUP($N215,[2]材料辅助表!$H$27:$N$35,7,FALSE)&amp;","&amp;[2]材料辅助表!I$43&amp;"],["&amp;VLOOKUP($O215,[2]材料辅助表!$H$27:$N$35,6,FALSE)&amp;","&amp;[2]材料辅助表!J$43&amp;"]]"</f>
        <v>[[301607,5],[301602,15],[301503,5]]</v>
      </c>
      <c r="AA215" s="278" t="str">
        <f>"[["&amp;VLOOKUP($Q215,[2]材料辅助表!$H$27:$O$35,8,FALSE)&amp;","&amp;[2]材料辅助表!L$44&amp;"],["&amp;VLOOKUP($N215,[2]材料辅助表!$H$27:$O$35,8,FALSE)&amp;","&amp;[2]材料辅助表!I$44&amp;"],["&amp;VLOOKUP($O215,[2]材料辅助表!$H$27:$O$35,8,FALSE)&amp;","&amp;[2]材料辅助表!J$44&amp;"],["&amp;VLOOKUP($P215,[2]材料辅助表!$H$27:$P$35,7,FALSE)&amp;","&amp;[2]材料辅助表!K$44&amp;"]]"</f>
        <v>[[301707,8],[301702,10],[301703,10],[301601,5]]</v>
      </c>
      <c r="AB215" s="278" t="str">
        <f>"[["&amp;VLOOKUP($Q215,[2]材料辅助表!$H$27:$P$35,9,FALSE)&amp;","&amp;[2]材料辅助表!L$45&amp;"],["&amp;VLOOKUP($N215,[2]材料辅助表!$H$27:$P$35,9,FALSE)&amp;","&amp;[2]材料辅助表!I$45&amp;"],["&amp;VLOOKUP($O215,[2]材料辅助表!$H$27:$P$35,9,FALSE)&amp;","&amp;[2]材料辅助表!J$45&amp;"],["&amp;VLOOKUP($P215,[2]材料辅助表!$H$27:$P$35,8,FALSE)&amp;","&amp;[2]材料辅助表!K$45&amp;"]]"</f>
        <v>[[301807,10],[301802,15],[301803,15],[301701,8]]</v>
      </c>
      <c r="AC215" s="278" t="str">
        <f>"[["&amp;VLOOKUP($Q215,[2]材料辅助表!$H$27:$Q$35,10,FALSE)&amp;","&amp;[2]材料辅助表!L$46&amp;"],["&amp;VLOOKUP($N215,[2]材料辅助表!$H$27:$Q$35,10,FALSE)&amp;","&amp;[2]材料辅助表!I$46&amp;"],["&amp;VLOOKUP($O215,[2]材料辅助表!$H$27:$Q$35,10,FALSE)&amp;","&amp;[2]材料辅助表!J$46&amp;"],["&amp;VLOOKUP($P215,[2]材料辅助表!$H$27:$Q$35,9,FALSE)&amp;","&amp;[2]材料辅助表!K$46&amp;"]]"</f>
        <v>[[301907,12],[301902,18],[301903,18],[301801,10]]</v>
      </c>
      <c r="AD215" s="278" t="str">
        <f>"[["&amp;VLOOKUP($Q215,[2]材料辅助表!$H$27:$R$35,11,FALSE)&amp;","&amp;[2]材料辅助表!L$47&amp;"],["&amp;VLOOKUP($N215,[2]材料辅助表!$H$27:$R$35,11,FALSE)&amp;","&amp;[2]材料辅助表!I$47&amp;"],["&amp;VLOOKUP($O215,[2]材料辅助表!$H$27:$R$35,11,FALSE)&amp;","&amp;[2]材料辅助表!J$47&amp;"],["&amp;VLOOKUP($P215,[2]材料辅助表!$H$27:$R$35,10,FALSE)&amp;","&amp;[2]材料辅助表!K$47&amp;"]]"</f>
        <v>[[302007,15],[302002,25],[302003,25],[301901,12]]</v>
      </c>
      <c r="AE215" s="278" t="str">
        <f>"[["&amp;VLOOKUP($Q215,[2]材料辅助表!$H$27:$S$35,12,FALSE)&amp;","&amp;[2]材料辅助表!L$48&amp;"],["&amp;VLOOKUP($N215,[2]材料辅助表!$H$27:$S$35,12,FALSE)&amp;","&amp;[2]材料辅助表!I$48&amp;"],["&amp;VLOOKUP($O215,[2]材料辅助表!$H$27:$S$35,12,FALSE)&amp;","&amp;[2]材料辅助表!J$48&amp;"],["&amp;VLOOKUP($P215,[2]材料辅助表!$H$27:$S$35,11,FALSE)&amp;","&amp;[2]材料辅助表!K$48&amp;"]]"</f>
        <v>[[302107,18],[302102,30],[302103,30],[302001,15]]</v>
      </c>
      <c r="AF215" t="str">
        <f>"[["&amp;VLOOKUP($Q215,[2]材料辅助表!$H$27:$V$35,13,FALSE)&amp;","&amp;[2]材料辅助表!L$49&amp;"],["&amp;VLOOKUP($N215,[2]材料辅助表!$H$27:$V$35,13,FALSE)&amp;","&amp;[2]材料辅助表!I$49&amp;"],["&amp;VLOOKUP($O215,[2]材料辅助表!$H$27:$V$35,13,FALSE)&amp;","&amp;[2]材料辅助表!J$49&amp;"],["&amp;VLOOKUP($P215,[2]材料辅助表!$H$27:$V$35,12,FALSE)&amp;","&amp;[2]材料辅助表!K$49&amp;"]]"</f>
        <v>[[302207,21],[302202,35],[302203,35],[302101,18]]</v>
      </c>
      <c r="AG215" t="str">
        <f>"[["&amp;VLOOKUP($Q215,[2]材料辅助表!$H$27:$V$35,14,FALSE)&amp;","&amp;[2]材料辅助表!L$50&amp;"],["&amp;VLOOKUP($N215,[2]材料辅助表!$H$27:$V$35,14,FALSE)&amp;","&amp;[2]材料辅助表!I$50&amp;"],["&amp;VLOOKUP($O215,[2]材料辅助表!$H$27:$V$35,14,FALSE)&amp;","&amp;[2]材料辅助表!J$50&amp;"],["&amp;VLOOKUP($P215,[2]材料辅助表!$H$27:$V$35,13,FALSE)&amp;","&amp;[2]材料辅助表!K$50&amp;"]]"</f>
        <v>[[302307,24],[302302,40],[302303,40],[302201,25]]</v>
      </c>
      <c r="AH215" t="str">
        <f>"[["&amp;VLOOKUP($Q215,[2]材料辅助表!$H$27:$V$35,15,FALSE)&amp;","&amp;[2]材料辅助表!L$51&amp;"],["&amp;VLOOKUP($N215,[2]材料辅助表!$H$27:$V$35,15,FALSE)&amp;","&amp;[2]材料辅助表!I$51&amp;"],["&amp;VLOOKUP($O215,[2]材料辅助表!$H$27:$V$35,15,FALSE)&amp;","&amp;[2]材料辅助表!J$51&amp;"],["&amp;VLOOKUP($P215,[2]材料辅助表!$H$27:$V$35,14,FALSE)&amp;","&amp;[2]材料辅助表!K$51&amp;"]]"</f>
        <v>[[302407,27],[302402,45],[302403,45],[302301,30]]</v>
      </c>
      <c r="AI215" s="202" t="s">
        <v>15822</v>
      </c>
      <c r="AJ215" s="280" t="s">
        <v>11979</v>
      </c>
      <c r="AK215" s="280" t="s">
        <v>11979</v>
      </c>
      <c r="AL215" s="280" t="s">
        <v>11979</v>
      </c>
      <c r="AN215" t="s">
        <v>16219</v>
      </c>
      <c r="AO215" s="281">
        <v>1</v>
      </c>
      <c r="AP215" s="261" t="s">
        <v>15793</v>
      </c>
    </row>
    <row r="216" spans="1:42" s="278" customFormat="1" ht="15" thickBot="1">
      <c r="A216" s="278">
        <v>9013</v>
      </c>
      <c r="C216" s="279" t="s">
        <v>16216</v>
      </c>
      <c r="D216" s="278" t="str">
        <f t="shared" si="7"/>
        <v>e_9013</v>
      </c>
      <c r="E216" s="278" t="s">
        <v>16220</v>
      </c>
      <c r="F216" s="278" t="str">
        <f t="shared" si="8"/>
        <v>NAME_9013</v>
      </c>
      <c r="G216" s="278" t="s">
        <v>11978</v>
      </c>
      <c r="H216" s="278">
        <v>3</v>
      </c>
      <c r="I216" s="278">
        <f>VLOOKUP(C216,'[2]怪兽属性表（不能直接调整）'!$A$2:$E$58,VLOOKUP([2]equipment!G216,[2]材料辅助表!$I$13:$K$16,3,FALSE),FALSE)</f>
        <v>6.95</v>
      </c>
      <c r="J216" t="str">
        <f>"["&amp;I216*[2]材料辅助表!$S$5&amp;","&amp;I216*[2]材料辅助表!$S$6&amp;","&amp;I216*[2]材料辅助表!$S$7&amp;","&amp;I216*[2]材料辅助表!$S$8&amp;","&amp;I216*[2]材料辅助表!$S$9&amp;","&amp;I216*[2]材料辅助表!$S$10&amp;","&amp;I216*[2]材料辅助表!$S$11&amp;","&amp;I216*[2]材料辅助表!$S$12&amp;","&amp;I216*[2]材料辅助表!$S$13&amp;","&amp;I216*[2]材料辅助表!$S$14&amp;","&amp;I216*[2]材料辅助表!$S$15&amp;","&amp;I216*[2]材料辅助表!$S$16&amp;","&amp;I216*[2]材料辅助表!$S$17&amp;","&amp;I216*[2]材料辅助表!$S$18&amp;","&amp;I216*[2]材料辅助表!$S$19&amp;"]"</f>
        <v>[2.085,2.4325,2.78,3.1275,3.475,3.8225,4.17,4.5175,4.865,5.2125,5.56,5.9075,6.255,6.6025,6.95]</v>
      </c>
      <c r="K216" s="278">
        <v>7</v>
      </c>
      <c r="L216" s="278">
        <f>VLOOKUP(C216,'[2]怪兽属性表（不能直接调整）'!$A$2:$E$58,4,FALSE)</f>
        <v>1.5</v>
      </c>
      <c r="M216" t="str">
        <f>"["&amp;L216*[2]材料辅助表!$U$5&amp;","&amp;L216*[2]材料辅助表!$U$6&amp;","&amp;L216*[2]材料辅助表!$U$7&amp;","&amp;L216*[2]材料辅助表!$U$8&amp;","&amp;L216*[2]材料辅助表!$U$9&amp;","&amp;L216*[2]材料辅助表!$U$10&amp;","&amp;L216*[2]材料辅助表!$U$11&amp;","&amp;L216*[2]材料辅助表!$U$12&amp;","&amp;L216*[2]材料辅助表!$U$13&amp;","&amp;L216*[2]材料辅助表!$U$14&amp;","&amp;L216*[2]材料辅助表!$U$15&amp;","&amp;L216*[2]材料辅助表!$U$16&amp;","&amp;L216*[2]材料辅助表!$U$17&amp;","&amp;L216*[2]材料辅助表!$U$18&amp;","&amp;L216*[2]材料辅助表!$U$19&amp;"]"</f>
        <v>[0.225,0.2625,0.3,0.3375,0.375,0.4125,0.45,0.4875,0.525,0.5625,0.6,0.6375,0.675,0.7125,0.75]</v>
      </c>
      <c r="N216" s="264">
        <v>3</v>
      </c>
      <c r="O216" s="202">
        <v>1</v>
      </c>
      <c r="P216" s="265">
        <v>4</v>
      </c>
      <c r="Q216" s="278" t="s">
        <v>15792</v>
      </c>
      <c r="R216" s="278" t="str">
        <f>"["&amp;VLOOKUP(AJ216,[2]特殊属性调整!$B$18:$D$25,3,FALSE)&amp;","&amp;VLOOKUP(AJ216,[2]特殊属性调整!$B$18:$D$25,2,FALSE)&amp;"]"</f>
        <v>[2,3]</v>
      </c>
      <c r="S216" s="278" t="str">
        <f>"["&amp;VLOOKUP(AK216,[2]特殊属性调整!$B$18:$D$25,3,FALSE)&amp;","&amp;VLOOKUP(AK216,[2]特殊属性调整!$B$18:$D$25,2,FALSE)*1.5&amp;"]"</f>
        <v>[2,4.5]</v>
      </c>
      <c r="T216" s="278" t="str">
        <f>"["&amp;VLOOKUP(AL216,[2]特殊属性调整!$B$18:$D$25,3,FALSE)&amp;","&amp;VLOOKUP(AL216,[2]特殊属性调整!$B$18:$D$25,2,FALSE)*2&amp;"]"</f>
        <v>[2,6]</v>
      </c>
      <c r="U216" s="278" t="str">
        <f>"[["&amp;VLOOKUP($N216,[2]材料辅助表!$H$27:$L$35,2,FALSE)&amp;","&amp;[2]材料辅助表!I$38&amp;"]]"</f>
        <v>[[301103,1]]</v>
      </c>
      <c r="V216" s="278" t="str">
        <f>"[["&amp;VLOOKUP($N216,[2]材料辅助表!$H$27:$L$35,3,FALSE)&amp;","&amp;[2]材料辅助表!I$39&amp;"]]"</f>
        <v>[[301203,3]]</v>
      </c>
      <c r="W216" s="278" t="str">
        <f>"[["&amp;VLOOKUP($Q216,[2]材料辅助表!$H$27:$L$35,4,FALSE)&amp;","&amp;[2]材料辅助表!L$40&amp;"],["&amp;VLOOKUP($N216,[2]材料辅助表!$H$27:$L$35,4,FALSE)&amp;","&amp;[2]材料辅助表!I$40&amp;"]]"</f>
        <v>[[301307,1],[301303,5]]</v>
      </c>
      <c r="X216" s="278" t="str">
        <f>"[["&amp;VLOOKUP($Q216,[2]材料辅助表!$H$27:$L$35,5,FALSE)&amp;","&amp;[2]材料辅助表!L$41&amp;"],["&amp;VLOOKUP($N216,[2]材料辅助表!$H$27:$L$35,5,FALSE)&amp;","&amp;[2]材料辅助表!I$41&amp;"]]"</f>
        <v>[[301407,2],[301403,8]]</v>
      </c>
      <c r="Y216" s="278" t="str">
        <f>"[["&amp;VLOOKUP($Q216,[2]材料辅助表!$H$27:$M$35,6,FALSE)&amp;","&amp;[2]材料辅助表!L$42&amp;"],["&amp;VLOOKUP($N216,[2]材料辅助表!$H$27:$M$35,6,FALSE)&amp;","&amp;[2]材料辅助表!I$42&amp;"],["&amp;VLOOKUP($O216,[2]材料辅助表!$H$27:$M$35,5,FALSE)&amp;","&amp;[2]材料辅助表!J$42&amp;"]]"</f>
        <v>[[301507,3],[301503,10],[301401,3]]</v>
      </c>
      <c r="Z216" s="278" t="str">
        <f>"[["&amp;VLOOKUP($Q216,[2]材料辅助表!$H$27:$N$35,7,FALSE)&amp;","&amp;[2]材料辅助表!L$43&amp;"],["&amp;VLOOKUP($N216,[2]材料辅助表!$H$27:$N$35,7,FALSE)&amp;","&amp;[2]材料辅助表!I$43&amp;"],["&amp;VLOOKUP($O216,[2]材料辅助表!$H$27:$N$35,6,FALSE)&amp;","&amp;[2]材料辅助表!J$43&amp;"]]"</f>
        <v>[[301607,5],[301603,15],[301501,5]]</v>
      </c>
      <c r="AA216" s="278" t="str">
        <f>"[["&amp;VLOOKUP($Q216,[2]材料辅助表!$H$27:$O$35,8,FALSE)&amp;","&amp;[2]材料辅助表!L$44&amp;"],["&amp;VLOOKUP($N216,[2]材料辅助表!$H$27:$O$35,8,FALSE)&amp;","&amp;[2]材料辅助表!I$44&amp;"],["&amp;VLOOKUP($O216,[2]材料辅助表!$H$27:$O$35,8,FALSE)&amp;","&amp;[2]材料辅助表!J$44&amp;"],["&amp;VLOOKUP($P216,[2]材料辅助表!$H$27:$P$35,7,FALSE)&amp;","&amp;[2]材料辅助表!K$44&amp;"]]"</f>
        <v>[[301707,8],[301703,10],[301701,10],[301604,5]]</v>
      </c>
      <c r="AB216" s="278" t="str">
        <f>"[["&amp;VLOOKUP($Q216,[2]材料辅助表!$H$27:$P$35,9,FALSE)&amp;","&amp;[2]材料辅助表!L$45&amp;"],["&amp;VLOOKUP($N216,[2]材料辅助表!$H$27:$P$35,9,FALSE)&amp;","&amp;[2]材料辅助表!I$45&amp;"],["&amp;VLOOKUP($O216,[2]材料辅助表!$H$27:$P$35,9,FALSE)&amp;","&amp;[2]材料辅助表!J$45&amp;"],["&amp;VLOOKUP($P216,[2]材料辅助表!$H$27:$P$35,8,FALSE)&amp;","&amp;[2]材料辅助表!K$45&amp;"]]"</f>
        <v>[[301807,10],[301803,15],[301801,15],[301704,8]]</v>
      </c>
      <c r="AC216" s="278" t="str">
        <f>"[["&amp;VLOOKUP($Q216,[2]材料辅助表!$H$27:$Q$35,10,FALSE)&amp;","&amp;[2]材料辅助表!L$46&amp;"],["&amp;VLOOKUP($N216,[2]材料辅助表!$H$27:$Q$35,10,FALSE)&amp;","&amp;[2]材料辅助表!I$46&amp;"],["&amp;VLOOKUP($O216,[2]材料辅助表!$H$27:$Q$35,10,FALSE)&amp;","&amp;[2]材料辅助表!J$46&amp;"],["&amp;VLOOKUP($P216,[2]材料辅助表!$H$27:$Q$35,9,FALSE)&amp;","&amp;[2]材料辅助表!K$46&amp;"]]"</f>
        <v>[[301907,12],[301903,18],[301901,18],[301804,10]]</v>
      </c>
      <c r="AD216" s="278" t="str">
        <f>"[["&amp;VLOOKUP($Q216,[2]材料辅助表!$H$27:$R$35,11,FALSE)&amp;","&amp;[2]材料辅助表!L$47&amp;"],["&amp;VLOOKUP($N216,[2]材料辅助表!$H$27:$R$35,11,FALSE)&amp;","&amp;[2]材料辅助表!I$47&amp;"],["&amp;VLOOKUP($O216,[2]材料辅助表!$H$27:$R$35,11,FALSE)&amp;","&amp;[2]材料辅助表!J$47&amp;"],["&amp;VLOOKUP($P216,[2]材料辅助表!$H$27:$R$35,10,FALSE)&amp;","&amp;[2]材料辅助表!K$47&amp;"]]"</f>
        <v>[[302007,15],[302003,25],[302001,25],[301904,12]]</v>
      </c>
      <c r="AE216" s="278" t="str">
        <f>"[["&amp;VLOOKUP($Q216,[2]材料辅助表!$H$27:$S$35,12,FALSE)&amp;","&amp;[2]材料辅助表!L$48&amp;"],["&amp;VLOOKUP($N216,[2]材料辅助表!$H$27:$S$35,12,FALSE)&amp;","&amp;[2]材料辅助表!I$48&amp;"],["&amp;VLOOKUP($O216,[2]材料辅助表!$H$27:$S$35,12,FALSE)&amp;","&amp;[2]材料辅助表!J$48&amp;"],["&amp;VLOOKUP($P216,[2]材料辅助表!$H$27:$S$35,11,FALSE)&amp;","&amp;[2]材料辅助表!K$48&amp;"]]"</f>
        <v>[[302107,18],[302103,30],[302101,30],[302004,15]]</v>
      </c>
      <c r="AF216" t="str">
        <f>"[["&amp;VLOOKUP($Q216,[2]材料辅助表!$H$27:$V$35,13,FALSE)&amp;","&amp;[2]材料辅助表!L$49&amp;"],["&amp;VLOOKUP($N216,[2]材料辅助表!$H$27:$V$35,13,FALSE)&amp;","&amp;[2]材料辅助表!I$49&amp;"],["&amp;VLOOKUP($O216,[2]材料辅助表!$H$27:$V$35,13,FALSE)&amp;","&amp;[2]材料辅助表!J$49&amp;"],["&amp;VLOOKUP($P216,[2]材料辅助表!$H$27:$V$35,12,FALSE)&amp;","&amp;[2]材料辅助表!K$49&amp;"]]"</f>
        <v>[[302207,21],[302203,35],[302201,35],[302104,18]]</v>
      </c>
      <c r="AG216" t="str">
        <f>"[["&amp;VLOOKUP($Q216,[2]材料辅助表!$H$27:$V$35,14,FALSE)&amp;","&amp;[2]材料辅助表!L$50&amp;"],["&amp;VLOOKUP($N216,[2]材料辅助表!$H$27:$V$35,14,FALSE)&amp;","&amp;[2]材料辅助表!I$50&amp;"],["&amp;VLOOKUP($O216,[2]材料辅助表!$H$27:$V$35,14,FALSE)&amp;","&amp;[2]材料辅助表!J$50&amp;"],["&amp;VLOOKUP($P216,[2]材料辅助表!$H$27:$V$35,13,FALSE)&amp;","&amp;[2]材料辅助表!K$50&amp;"]]"</f>
        <v>[[302307,24],[302303,40],[302301,40],[302204,25]]</v>
      </c>
      <c r="AH216" t="str">
        <f>"[["&amp;VLOOKUP($Q216,[2]材料辅助表!$H$27:$V$35,15,FALSE)&amp;","&amp;[2]材料辅助表!L$51&amp;"],["&amp;VLOOKUP($N216,[2]材料辅助表!$H$27:$V$35,15,FALSE)&amp;","&amp;[2]材料辅助表!I$51&amp;"],["&amp;VLOOKUP($O216,[2]材料辅助表!$H$27:$V$35,15,FALSE)&amp;","&amp;[2]材料辅助表!J$51&amp;"],["&amp;VLOOKUP($P216,[2]材料辅助表!$H$27:$V$35,14,FALSE)&amp;","&amp;[2]材料辅助表!K$51&amp;"]]"</f>
        <v>[[302407,27],[302403,45],[302401,45],[302304,30]]</v>
      </c>
      <c r="AI216" s="202" t="s">
        <v>15825</v>
      </c>
      <c r="AJ216" s="280" t="s">
        <v>11978</v>
      </c>
      <c r="AK216" s="280" t="s">
        <v>11978</v>
      </c>
      <c r="AL216" s="280" t="s">
        <v>11978</v>
      </c>
      <c r="AN216" t="s">
        <v>16219</v>
      </c>
      <c r="AO216" s="282">
        <v>2</v>
      </c>
      <c r="AP216" s="202" t="s">
        <v>15796</v>
      </c>
    </row>
    <row r="217" spans="1:42" s="278" customFormat="1" ht="15" thickBot="1">
      <c r="A217" s="278">
        <v>9014</v>
      </c>
      <c r="C217" s="279" t="s">
        <v>16216</v>
      </c>
      <c r="D217" s="278" t="str">
        <f t="shared" si="7"/>
        <v>e_9014</v>
      </c>
      <c r="E217" s="278" t="s">
        <v>16221</v>
      </c>
      <c r="F217" s="278" t="str">
        <f t="shared" si="8"/>
        <v>NAME_9014</v>
      </c>
      <c r="G217" s="278" t="s">
        <v>11979</v>
      </c>
      <c r="H217" s="278">
        <v>6</v>
      </c>
      <c r="I217" s="278">
        <f>VLOOKUP(C217,'[2]怪兽属性表（不能直接调整）'!$A$2:$E$58,VLOOKUP([2]equipment!G217,[2]材料辅助表!$I$13:$K$16,3,FALSE),FALSE)</f>
        <v>99.3</v>
      </c>
      <c r="J217" t="str">
        <f>"["&amp;I217*[2]材料辅助表!$S$5&amp;","&amp;I217*[2]材料辅助表!$S$6&amp;","&amp;I217*[2]材料辅助表!$S$7&amp;","&amp;I217*[2]材料辅助表!$S$8&amp;","&amp;I217*[2]材料辅助表!$S$9&amp;","&amp;I217*[2]材料辅助表!$S$10&amp;","&amp;I217*[2]材料辅助表!$S$11&amp;","&amp;I217*[2]材料辅助表!$S$12&amp;","&amp;I217*[2]材料辅助表!$S$13&amp;","&amp;I217*[2]材料辅助表!$S$14&amp;","&amp;I217*[2]材料辅助表!$S$15&amp;","&amp;I217*[2]材料辅助表!$S$16&amp;","&amp;I217*[2]材料辅助表!$S$17&amp;","&amp;I217*[2]材料辅助表!$S$18&amp;","&amp;I217*[2]材料辅助表!$S$19&amp;"]"</f>
        <v>[29.79,34.755,39.72,44.685,49.65,54.615,59.58,64.545,69.51,74.475,79.44,84.405,89.37,94.335,99.3]</v>
      </c>
      <c r="K217" s="278">
        <v>7</v>
      </c>
      <c r="L217" s="278">
        <f>VLOOKUP(C217,'[2]怪兽属性表（不能直接调整）'!$A$2:$E$58,4,FALSE)</f>
        <v>1.5</v>
      </c>
      <c r="M217" t="str">
        <f>"["&amp;L217*[2]材料辅助表!$U$5&amp;","&amp;L217*[2]材料辅助表!$U$6&amp;","&amp;L217*[2]材料辅助表!$U$7&amp;","&amp;L217*[2]材料辅助表!$U$8&amp;","&amp;L217*[2]材料辅助表!$U$9&amp;","&amp;L217*[2]材料辅助表!$U$10&amp;","&amp;L217*[2]材料辅助表!$U$11&amp;","&amp;L217*[2]材料辅助表!$U$12&amp;","&amp;L217*[2]材料辅助表!$U$13&amp;","&amp;L217*[2]材料辅助表!$U$14&amp;","&amp;L217*[2]材料辅助表!$U$15&amp;","&amp;L217*[2]材料辅助表!$U$16&amp;","&amp;L217*[2]材料辅助表!$U$17&amp;","&amp;L217*[2]材料辅助表!$U$18&amp;","&amp;L217*[2]材料辅助表!$U$19&amp;"]"</f>
        <v>[0.225,0.2625,0.3,0.3375,0.375,0.4125,0.45,0.4875,0.525,0.5625,0.6,0.6375,0.675,0.7125,0.75]</v>
      </c>
      <c r="N217" s="275">
        <v>1</v>
      </c>
      <c r="O217" s="267">
        <v>3</v>
      </c>
      <c r="P217" s="268">
        <v>4</v>
      </c>
      <c r="Q217" s="278" t="s">
        <v>15792</v>
      </c>
      <c r="R217" s="278" t="str">
        <f>"["&amp;VLOOKUP(AJ217,[2]特殊属性调整!$B$18:$D$25,3,FALSE)&amp;","&amp;VLOOKUP(AJ217,[2]特殊属性调整!$B$18:$D$25,2,FALSE)&amp;"]"</f>
        <v>[5,3]</v>
      </c>
      <c r="S217" s="278" t="str">
        <f>"["&amp;VLOOKUP(AK217,[2]特殊属性调整!$B$18:$D$25,3,FALSE)&amp;","&amp;VLOOKUP(AK217,[2]特殊属性调整!$B$18:$D$25,2,FALSE)*1.5&amp;"]"</f>
        <v>[5,4.5]</v>
      </c>
      <c r="T217" s="278" t="str">
        <f>"["&amp;VLOOKUP(AL217,[2]特殊属性调整!$B$18:$D$25,3,FALSE)&amp;","&amp;VLOOKUP(AL217,[2]特殊属性调整!$B$18:$D$25,2,FALSE)*2&amp;"]"</f>
        <v>[5,6]</v>
      </c>
      <c r="U217" s="278" t="str">
        <f>"[["&amp;VLOOKUP($N217,[2]材料辅助表!$H$27:$L$35,2,FALSE)&amp;","&amp;[2]材料辅助表!I$38&amp;"]]"</f>
        <v>[[301101,1]]</v>
      </c>
      <c r="V217" s="278" t="str">
        <f>"[["&amp;VLOOKUP($N217,[2]材料辅助表!$H$27:$L$35,3,FALSE)&amp;","&amp;[2]材料辅助表!I$39&amp;"]]"</f>
        <v>[[301201,3]]</v>
      </c>
      <c r="W217" s="278" t="str">
        <f>"[["&amp;VLOOKUP($Q217,[2]材料辅助表!$H$27:$L$35,4,FALSE)&amp;","&amp;[2]材料辅助表!L$40&amp;"],["&amp;VLOOKUP($N217,[2]材料辅助表!$H$27:$L$35,4,FALSE)&amp;","&amp;[2]材料辅助表!I$40&amp;"]]"</f>
        <v>[[301307,1],[301301,5]]</v>
      </c>
      <c r="X217" s="278" t="str">
        <f>"[["&amp;VLOOKUP($Q217,[2]材料辅助表!$H$27:$L$35,5,FALSE)&amp;","&amp;[2]材料辅助表!L$41&amp;"],["&amp;VLOOKUP($N217,[2]材料辅助表!$H$27:$L$35,5,FALSE)&amp;","&amp;[2]材料辅助表!I$41&amp;"]]"</f>
        <v>[[301407,2],[301401,8]]</v>
      </c>
      <c r="Y217" s="278" t="str">
        <f>"[["&amp;VLOOKUP($Q217,[2]材料辅助表!$H$27:$M$35,6,FALSE)&amp;","&amp;[2]材料辅助表!L$42&amp;"],["&amp;VLOOKUP($N217,[2]材料辅助表!$H$27:$M$35,6,FALSE)&amp;","&amp;[2]材料辅助表!I$42&amp;"],["&amp;VLOOKUP($O217,[2]材料辅助表!$H$27:$M$35,5,FALSE)&amp;","&amp;[2]材料辅助表!J$42&amp;"]]"</f>
        <v>[[301507,3],[301501,10],[301403,3]]</v>
      </c>
      <c r="Z217" s="278" t="str">
        <f>"[["&amp;VLOOKUP($Q217,[2]材料辅助表!$H$27:$N$35,7,FALSE)&amp;","&amp;[2]材料辅助表!L$43&amp;"],["&amp;VLOOKUP($N217,[2]材料辅助表!$H$27:$N$35,7,FALSE)&amp;","&amp;[2]材料辅助表!I$43&amp;"],["&amp;VLOOKUP($O217,[2]材料辅助表!$H$27:$N$35,6,FALSE)&amp;","&amp;[2]材料辅助表!J$43&amp;"]]"</f>
        <v>[[301607,5],[301601,15],[301503,5]]</v>
      </c>
      <c r="AA217" s="278" t="str">
        <f>"[["&amp;VLOOKUP($Q217,[2]材料辅助表!$H$27:$O$35,8,FALSE)&amp;","&amp;[2]材料辅助表!L$44&amp;"],["&amp;VLOOKUP($N217,[2]材料辅助表!$H$27:$O$35,8,FALSE)&amp;","&amp;[2]材料辅助表!I$44&amp;"],["&amp;VLOOKUP($O217,[2]材料辅助表!$H$27:$O$35,8,FALSE)&amp;","&amp;[2]材料辅助表!J$44&amp;"],["&amp;VLOOKUP($P217,[2]材料辅助表!$H$27:$P$35,7,FALSE)&amp;","&amp;[2]材料辅助表!K$44&amp;"]]"</f>
        <v>[[301707,8],[301701,10],[301703,10],[301604,5]]</v>
      </c>
      <c r="AB217" s="278" t="str">
        <f>"[["&amp;VLOOKUP($Q217,[2]材料辅助表!$H$27:$P$35,9,FALSE)&amp;","&amp;[2]材料辅助表!L$45&amp;"],["&amp;VLOOKUP($N217,[2]材料辅助表!$H$27:$P$35,9,FALSE)&amp;","&amp;[2]材料辅助表!I$45&amp;"],["&amp;VLOOKUP($O217,[2]材料辅助表!$H$27:$P$35,9,FALSE)&amp;","&amp;[2]材料辅助表!J$45&amp;"],["&amp;VLOOKUP($P217,[2]材料辅助表!$H$27:$P$35,8,FALSE)&amp;","&amp;[2]材料辅助表!K$45&amp;"]]"</f>
        <v>[[301807,10],[301801,15],[301803,15],[301704,8]]</v>
      </c>
      <c r="AC217" s="278" t="str">
        <f>"[["&amp;VLOOKUP($Q217,[2]材料辅助表!$H$27:$Q$35,10,FALSE)&amp;","&amp;[2]材料辅助表!L$46&amp;"],["&amp;VLOOKUP($N217,[2]材料辅助表!$H$27:$Q$35,10,FALSE)&amp;","&amp;[2]材料辅助表!I$46&amp;"],["&amp;VLOOKUP($O217,[2]材料辅助表!$H$27:$Q$35,10,FALSE)&amp;","&amp;[2]材料辅助表!J$46&amp;"],["&amp;VLOOKUP($P217,[2]材料辅助表!$H$27:$Q$35,9,FALSE)&amp;","&amp;[2]材料辅助表!K$46&amp;"]]"</f>
        <v>[[301907,12],[301901,18],[301903,18],[301804,10]]</v>
      </c>
      <c r="AD217" s="278" t="str">
        <f>"[["&amp;VLOOKUP($Q217,[2]材料辅助表!$H$27:$R$35,11,FALSE)&amp;","&amp;[2]材料辅助表!L$47&amp;"],["&amp;VLOOKUP($N217,[2]材料辅助表!$H$27:$R$35,11,FALSE)&amp;","&amp;[2]材料辅助表!I$47&amp;"],["&amp;VLOOKUP($O217,[2]材料辅助表!$H$27:$R$35,11,FALSE)&amp;","&amp;[2]材料辅助表!J$47&amp;"],["&amp;VLOOKUP($P217,[2]材料辅助表!$H$27:$R$35,10,FALSE)&amp;","&amp;[2]材料辅助表!K$47&amp;"]]"</f>
        <v>[[302007,15],[302001,25],[302003,25],[301904,12]]</v>
      </c>
      <c r="AE217" s="278" t="str">
        <f>"[["&amp;VLOOKUP($Q217,[2]材料辅助表!$H$27:$S$35,12,FALSE)&amp;","&amp;[2]材料辅助表!L$48&amp;"],["&amp;VLOOKUP($N217,[2]材料辅助表!$H$27:$S$35,12,FALSE)&amp;","&amp;[2]材料辅助表!I$48&amp;"],["&amp;VLOOKUP($O217,[2]材料辅助表!$H$27:$S$35,12,FALSE)&amp;","&amp;[2]材料辅助表!J$48&amp;"],["&amp;VLOOKUP($P217,[2]材料辅助表!$H$27:$S$35,11,FALSE)&amp;","&amp;[2]材料辅助表!K$48&amp;"]]"</f>
        <v>[[302107,18],[302101,30],[302103,30],[302004,15]]</v>
      </c>
      <c r="AF217" t="str">
        <f>"[["&amp;VLOOKUP($Q217,[2]材料辅助表!$H$27:$V$35,13,FALSE)&amp;","&amp;[2]材料辅助表!L$49&amp;"],["&amp;VLOOKUP($N217,[2]材料辅助表!$H$27:$V$35,13,FALSE)&amp;","&amp;[2]材料辅助表!I$49&amp;"],["&amp;VLOOKUP($O217,[2]材料辅助表!$H$27:$V$35,13,FALSE)&amp;","&amp;[2]材料辅助表!J$49&amp;"],["&amp;VLOOKUP($P217,[2]材料辅助表!$H$27:$V$35,12,FALSE)&amp;","&amp;[2]材料辅助表!K$49&amp;"]]"</f>
        <v>[[302207,21],[302201,35],[302203,35],[302104,18]]</v>
      </c>
      <c r="AG217" t="str">
        <f>"[["&amp;VLOOKUP($Q217,[2]材料辅助表!$H$27:$V$35,14,FALSE)&amp;","&amp;[2]材料辅助表!L$50&amp;"],["&amp;VLOOKUP($N217,[2]材料辅助表!$H$27:$V$35,14,FALSE)&amp;","&amp;[2]材料辅助表!I$50&amp;"],["&amp;VLOOKUP($O217,[2]材料辅助表!$H$27:$V$35,14,FALSE)&amp;","&amp;[2]材料辅助表!J$50&amp;"],["&amp;VLOOKUP($P217,[2]材料辅助表!$H$27:$V$35,13,FALSE)&amp;","&amp;[2]材料辅助表!K$50&amp;"]]"</f>
        <v>[[302307,24],[302301,40],[302303,40],[302204,25]]</v>
      </c>
      <c r="AH217" t="str">
        <f>"[["&amp;VLOOKUP($Q217,[2]材料辅助表!$H$27:$V$35,15,FALSE)&amp;","&amp;[2]材料辅助表!L$51&amp;"],["&amp;VLOOKUP($N217,[2]材料辅助表!$H$27:$V$35,15,FALSE)&amp;","&amp;[2]材料辅助表!I$51&amp;"],["&amp;VLOOKUP($O217,[2]材料辅助表!$H$27:$V$35,15,FALSE)&amp;","&amp;[2]材料辅助表!J$51&amp;"],["&amp;VLOOKUP($P217,[2]材料辅助表!$H$27:$V$35,14,FALSE)&amp;","&amp;[2]材料辅助表!K$51&amp;"]]"</f>
        <v>[[302407,27],[302401,45],[302403,45],[302304,30]]</v>
      </c>
      <c r="AI217" s="267" t="s">
        <v>15828</v>
      </c>
      <c r="AJ217" s="280" t="s">
        <v>11979</v>
      </c>
      <c r="AK217" s="280" t="s">
        <v>11979</v>
      </c>
      <c r="AL217" s="280" t="s">
        <v>11979</v>
      </c>
      <c r="AN217" t="s">
        <v>16219</v>
      </c>
      <c r="AO217" s="282">
        <v>3</v>
      </c>
      <c r="AP217" s="202" t="s">
        <v>15799</v>
      </c>
    </row>
    <row r="218" spans="1:42" s="278" customFormat="1" ht="15" thickBot="1">
      <c r="A218" s="278">
        <v>9021</v>
      </c>
      <c r="C218" s="204" t="s">
        <v>16222</v>
      </c>
      <c r="D218" s="278" t="str">
        <f t="shared" si="7"/>
        <v>e_9021</v>
      </c>
      <c r="E218" s="278" t="s">
        <v>16223</v>
      </c>
      <c r="F218" s="278" t="str">
        <f t="shared" si="8"/>
        <v>NAME_9021</v>
      </c>
      <c r="G218" s="278" t="s">
        <v>11978</v>
      </c>
      <c r="H218" s="278">
        <v>3</v>
      </c>
      <c r="I218" s="278">
        <f>VLOOKUP(C218,'[2]怪兽属性表（不能直接调整）'!$A$2:$E$58,VLOOKUP([2]equipment!G218,[2]材料辅助表!$I$13:$K$16,3,FALSE),FALSE)</f>
        <v>9.92</v>
      </c>
      <c r="J218" t="str">
        <f>"["&amp;I218*[2]材料辅助表!$S$5&amp;","&amp;I218*[2]材料辅助表!$S$6&amp;","&amp;I218*[2]材料辅助表!$S$7&amp;","&amp;I218*[2]材料辅助表!$S$8&amp;","&amp;I218*[2]材料辅助表!$S$9&amp;","&amp;I218*[2]材料辅助表!$S$10&amp;","&amp;I218*[2]材料辅助表!$S$11&amp;","&amp;I218*[2]材料辅助表!$S$12&amp;","&amp;I218*[2]材料辅助表!$S$13&amp;","&amp;I218*[2]材料辅助表!$S$14&amp;","&amp;I218*[2]材料辅助表!$S$15&amp;","&amp;I218*[2]材料辅助表!$S$16&amp;","&amp;I218*[2]材料辅助表!$S$17&amp;","&amp;I218*[2]材料辅助表!$S$18&amp;","&amp;I218*[2]材料辅助表!$S$19&amp;"]"</f>
        <v>[2.976,3.472,3.968,4.464,4.96,5.456,5.952,6.448,6.944,7.44,7.936,8.432,8.928,9.424,9.92]</v>
      </c>
      <c r="K218" s="278">
        <v>7</v>
      </c>
      <c r="L218" s="278">
        <f>VLOOKUP(C218,'[2]怪兽属性表（不能直接调整）'!$A$2:$E$58,4,FALSE)</f>
        <v>1.2</v>
      </c>
      <c r="M218" t="str">
        <f>"["&amp;L218*[2]材料辅助表!$U$5&amp;","&amp;L218*[2]材料辅助表!$U$6&amp;","&amp;L218*[2]材料辅助表!$U$7&amp;","&amp;L218*[2]材料辅助表!$U$8&amp;","&amp;L218*[2]材料辅助表!$U$9&amp;","&amp;L218*[2]材料辅助表!$U$10&amp;","&amp;L218*[2]材料辅助表!$U$11&amp;","&amp;L218*[2]材料辅助表!$U$12&amp;","&amp;L218*[2]材料辅助表!$U$13&amp;","&amp;L218*[2]材料辅助表!$U$14&amp;","&amp;L218*[2]材料辅助表!$U$15&amp;","&amp;L218*[2]材料辅助表!$U$16&amp;","&amp;L218*[2]材料辅助表!$U$17&amp;","&amp;L218*[2]材料辅助表!$U$18&amp;","&amp;L218*[2]材料辅助表!$U$19&amp;"]"</f>
        <v>[0.18,0.21,0.24,0.27,0.3,0.33,0.36,0.39,0.42,0.45,0.48,0.51,0.54,0.57,0.6]</v>
      </c>
      <c r="N218" s="260">
        <v>1</v>
      </c>
      <c r="O218" s="261">
        <v>2</v>
      </c>
      <c r="P218" s="262">
        <v>4</v>
      </c>
      <c r="Q218" s="278" t="s">
        <v>15792</v>
      </c>
      <c r="R218" s="278" t="str">
        <f>"["&amp;VLOOKUP(AJ218,[2]特殊属性调整!$B$18:$D$25,3,FALSE)&amp;","&amp;VLOOKUP(AJ218,[2]特殊属性调整!$B$18:$D$25,2,FALSE)&amp;"]"</f>
        <v>[2,3]</v>
      </c>
      <c r="S218" s="278" t="str">
        <f>"["&amp;VLOOKUP(AK218,[2]特殊属性调整!$B$18:$D$25,3,FALSE)&amp;","&amp;VLOOKUP(AK218,[2]特殊属性调整!$B$18:$D$25,2,FALSE)*1.5&amp;"]"</f>
        <v>[2,4.5]</v>
      </c>
      <c r="T218" s="278" t="str">
        <f>"["&amp;VLOOKUP(AL218,[2]特殊属性调整!$B$18:$D$25,3,FALSE)&amp;","&amp;VLOOKUP(AL218,[2]特殊属性调整!$B$18:$D$25,2,FALSE)*2&amp;"]"</f>
        <v>[2,6]</v>
      </c>
      <c r="U218" s="278" t="str">
        <f>"[["&amp;VLOOKUP($N218,[2]材料辅助表!$H$27:$L$35,2,FALSE)&amp;","&amp;[2]材料辅助表!I$38&amp;"]]"</f>
        <v>[[301101,1]]</v>
      </c>
      <c r="V218" s="278" t="str">
        <f>"[["&amp;VLOOKUP($N218,[2]材料辅助表!$H$27:$L$35,3,FALSE)&amp;","&amp;[2]材料辅助表!I$39&amp;"]]"</f>
        <v>[[301201,3]]</v>
      </c>
      <c r="W218" s="278" t="str">
        <f>"[["&amp;VLOOKUP($Q218,[2]材料辅助表!$H$27:$L$35,4,FALSE)&amp;","&amp;[2]材料辅助表!L$40&amp;"],["&amp;VLOOKUP($N218,[2]材料辅助表!$H$27:$L$35,4,FALSE)&amp;","&amp;[2]材料辅助表!I$40&amp;"]]"</f>
        <v>[[301307,1],[301301,5]]</v>
      </c>
      <c r="X218" s="278" t="str">
        <f>"[["&amp;VLOOKUP($Q218,[2]材料辅助表!$H$27:$L$35,5,FALSE)&amp;","&amp;[2]材料辅助表!L$41&amp;"],["&amp;VLOOKUP($N218,[2]材料辅助表!$H$27:$L$35,5,FALSE)&amp;","&amp;[2]材料辅助表!I$41&amp;"]]"</f>
        <v>[[301407,2],[301401,8]]</v>
      </c>
      <c r="Y218" s="278" t="str">
        <f>"[["&amp;VLOOKUP($Q218,[2]材料辅助表!$H$27:$M$35,6,FALSE)&amp;","&amp;[2]材料辅助表!L$42&amp;"],["&amp;VLOOKUP($N218,[2]材料辅助表!$H$27:$M$35,6,FALSE)&amp;","&amp;[2]材料辅助表!I$42&amp;"],["&amp;VLOOKUP($O218,[2]材料辅助表!$H$27:$M$35,5,FALSE)&amp;","&amp;[2]材料辅助表!J$42&amp;"]]"</f>
        <v>[[301507,3],[301501,10],[301402,3]]</v>
      </c>
      <c r="Z218" s="278" t="str">
        <f>"[["&amp;VLOOKUP($Q218,[2]材料辅助表!$H$27:$N$35,7,FALSE)&amp;","&amp;[2]材料辅助表!L$43&amp;"],["&amp;VLOOKUP($N218,[2]材料辅助表!$H$27:$N$35,7,FALSE)&amp;","&amp;[2]材料辅助表!I$43&amp;"],["&amp;VLOOKUP($O218,[2]材料辅助表!$H$27:$N$35,6,FALSE)&amp;","&amp;[2]材料辅助表!J$43&amp;"]]"</f>
        <v>[[301607,5],[301601,15],[301502,5]]</v>
      </c>
      <c r="AA218" s="278" t="str">
        <f>"[["&amp;VLOOKUP($Q218,[2]材料辅助表!$H$27:$O$35,8,FALSE)&amp;","&amp;[2]材料辅助表!L$44&amp;"],["&amp;VLOOKUP($N218,[2]材料辅助表!$H$27:$O$35,8,FALSE)&amp;","&amp;[2]材料辅助表!I$44&amp;"],["&amp;VLOOKUP($O218,[2]材料辅助表!$H$27:$O$35,8,FALSE)&amp;","&amp;[2]材料辅助表!J$44&amp;"],["&amp;VLOOKUP($P218,[2]材料辅助表!$H$27:$P$35,7,FALSE)&amp;","&amp;[2]材料辅助表!K$44&amp;"]]"</f>
        <v>[[301707,8],[301701,10],[301702,10],[301604,5]]</v>
      </c>
      <c r="AB218" s="278" t="str">
        <f>"[["&amp;VLOOKUP($Q218,[2]材料辅助表!$H$27:$P$35,9,FALSE)&amp;","&amp;[2]材料辅助表!L$45&amp;"],["&amp;VLOOKUP($N218,[2]材料辅助表!$H$27:$P$35,9,FALSE)&amp;","&amp;[2]材料辅助表!I$45&amp;"],["&amp;VLOOKUP($O218,[2]材料辅助表!$H$27:$P$35,9,FALSE)&amp;","&amp;[2]材料辅助表!J$45&amp;"],["&amp;VLOOKUP($P218,[2]材料辅助表!$H$27:$P$35,8,FALSE)&amp;","&amp;[2]材料辅助表!K$45&amp;"]]"</f>
        <v>[[301807,10],[301801,15],[301802,15],[301704,8]]</v>
      </c>
      <c r="AC218" s="278" t="str">
        <f>"[["&amp;VLOOKUP($Q218,[2]材料辅助表!$H$27:$Q$35,10,FALSE)&amp;","&amp;[2]材料辅助表!L$46&amp;"],["&amp;VLOOKUP($N218,[2]材料辅助表!$H$27:$Q$35,10,FALSE)&amp;","&amp;[2]材料辅助表!I$46&amp;"],["&amp;VLOOKUP($O218,[2]材料辅助表!$H$27:$Q$35,10,FALSE)&amp;","&amp;[2]材料辅助表!J$46&amp;"],["&amp;VLOOKUP($P218,[2]材料辅助表!$H$27:$Q$35,9,FALSE)&amp;","&amp;[2]材料辅助表!K$46&amp;"]]"</f>
        <v>[[301907,12],[301901,18],[301902,18],[301804,10]]</v>
      </c>
      <c r="AD218" s="278" t="str">
        <f>"[["&amp;VLOOKUP($Q218,[2]材料辅助表!$H$27:$R$35,11,FALSE)&amp;","&amp;[2]材料辅助表!L$47&amp;"],["&amp;VLOOKUP($N218,[2]材料辅助表!$H$27:$R$35,11,FALSE)&amp;","&amp;[2]材料辅助表!I$47&amp;"],["&amp;VLOOKUP($O218,[2]材料辅助表!$H$27:$R$35,11,FALSE)&amp;","&amp;[2]材料辅助表!J$47&amp;"],["&amp;VLOOKUP($P218,[2]材料辅助表!$H$27:$R$35,10,FALSE)&amp;","&amp;[2]材料辅助表!K$47&amp;"]]"</f>
        <v>[[302007,15],[302001,25],[302002,25],[301904,12]]</v>
      </c>
      <c r="AE218" s="278" t="str">
        <f>"[["&amp;VLOOKUP($Q218,[2]材料辅助表!$H$27:$S$35,12,FALSE)&amp;","&amp;[2]材料辅助表!L$48&amp;"],["&amp;VLOOKUP($N218,[2]材料辅助表!$H$27:$S$35,12,FALSE)&amp;","&amp;[2]材料辅助表!I$48&amp;"],["&amp;VLOOKUP($O218,[2]材料辅助表!$H$27:$S$35,12,FALSE)&amp;","&amp;[2]材料辅助表!J$48&amp;"],["&amp;VLOOKUP($P218,[2]材料辅助表!$H$27:$S$35,11,FALSE)&amp;","&amp;[2]材料辅助表!K$48&amp;"]]"</f>
        <v>[[302107,18],[302101,30],[302102,30],[302004,15]]</v>
      </c>
      <c r="AF218" t="str">
        <f>"[["&amp;VLOOKUP($Q218,[2]材料辅助表!$H$27:$V$35,13,FALSE)&amp;","&amp;[2]材料辅助表!L$49&amp;"],["&amp;VLOOKUP($N218,[2]材料辅助表!$H$27:$V$35,13,FALSE)&amp;","&amp;[2]材料辅助表!I$49&amp;"],["&amp;VLOOKUP($O218,[2]材料辅助表!$H$27:$V$35,13,FALSE)&amp;","&amp;[2]材料辅助表!J$49&amp;"],["&amp;VLOOKUP($P218,[2]材料辅助表!$H$27:$V$35,12,FALSE)&amp;","&amp;[2]材料辅助表!K$49&amp;"]]"</f>
        <v>[[302207,21],[302201,35],[302202,35],[302104,18]]</v>
      </c>
      <c r="AG218" t="str">
        <f>"[["&amp;VLOOKUP($Q218,[2]材料辅助表!$H$27:$V$35,14,FALSE)&amp;","&amp;[2]材料辅助表!L$50&amp;"],["&amp;VLOOKUP($N218,[2]材料辅助表!$H$27:$V$35,14,FALSE)&amp;","&amp;[2]材料辅助表!I$50&amp;"],["&amp;VLOOKUP($O218,[2]材料辅助表!$H$27:$V$35,14,FALSE)&amp;","&amp;[2]材料辅助表!J$50&amp;"],["&amp;VLOOKUP($P218,[2]材料辅助表!$H$27:$V$35,13,FALSE)&amp;","&amp;[2]材料辅助表!K$50&amp;"]]"</f>
        <v>[[302307,24],[302301,40],[302302,40],[302204,25]]</v>
      </c>
      <c r="AH218" t="str">
        <f>"[["&amp;VLOOKUP($Q218,[2]材料辅助表!$H$27:$V$35,15,FALSE)&amp;","&amp;[2]材料辅助表!L$51&amp;"],["&amp;VLOOKUP($N218,[2]材料辅助表!$H$27:$V$35,15,FALSE)&amp;","&amp;[2]材料辅助表!I$51&amp;"],["&amp;VLOOKUP($O218,[2]材料辅助表!$H$27:$V$35,15,FALSE)&amp;","&amp;[2]材料辅助表!J$51&amp;"],["&amp;VLOOKUP($P218,[2]材料辅助表!$H$27:$V$35,14,FALSE)&amp;","&amp;[2]材料辅助表!K$51&amp;"]]"</f>
        <v>[[302407,27],[302401,45],[302402,45],[302304,30]]</v>
      </c>
      <c r="AI218" s="270" t="s">
        <v>15806</v>
      </c>
      <c r="AJ218" s="280" t="s">
        <v>11978</v>
      </c>
      <c r="AK218" s="280" t="s">
        <v>11978</v>
      </c>
      <c r="AL218" s="280" t="s">
        <v>11978</v>
      </c>
      <c r="AN218" t="s">
        <v>16219</v>
      </c>
      <c r="AO218" s="283">
        <v>4</v>
      </c>
      <c r="AP218" s="269" t="s">
        <v>15802</v>
      </c>
    </row>
    <row r="219" spans="1:42" s="278" customFormat="1" ht="15" thickBot="1">
      <c r="A219" s="278">
        <v>9022</v>
      </c>
      <c r="C219" s="204" t="s">
        <v>16222</v>
      </c>
      <c r="D219" s="278" t="str">
        <f t="shared" si="7"/>
        <v>e_9022</v>
      </c>
      <c r="E219" s="278" t="s">
        <v>16224</v>
      </c>
      <c r="F219" s="278" t="str">
        <f t="shared" si="8"/>
        <v>NAME_9022</v>
      </c>
      <c r="G219" s="278" t="s">
        <v>11979</v>
      </c>
      <c r="H219" s="278">
        <v>6</v>
      </c>
      <c r="I219" s="278">
        <f>VLOOKUP(C219,'[2]怪兽属性表（不能直接调整）'!$A$2:$E$58,VLOOKUP([2]equipment!G219,[2]材料辅助表!$I$13:$K$16,3,FALSE),FALSE)</f>
        <v>66.2</v>
      </c>
      <c r="J219" t="str">
        <f>"["&amp;I219*[2]材料辅助表!$S$5&amp;","&amp;I219*[2]材料辅助表!$S$6&amp;","&amp;I219*[2]材料辅助表!$S$7&amp;","&amp;I219*[2]材料辅助表!$S$8&amp;","&amp;I219*[2]材料辅助表!$S$9&amp;","&amp;I219*[2]材料辅助表!$S$10&amp;","&amp;I219*[2]材料辅助表!$S$11&amp;","&amp;I219*[2]材料辅助表!$S$12&amp;","&amp;I219*[2]材料辅助表!$S$13&amp;","&amp;I219*[2]材料辅助表!$S$14&amp;","&amp;I219*[2]材料辅助表!$S$15&amp;","&amp;I219*[2]材料辅助表!$S$16&amp;","&amp;I219*[2]材料辅助表!$S$17&amp;","&amp;I219*[2]材料辅助表!$S$18&amp;","&amp;I219*[2]材料辅助表!$S$19&amp;"]"</f>
        <v>[19.86,23.17,26.48,29.79,33.1,36.41,39.72,43.03,46.34,49.65,52.96,56.27,59.58,62.89,66.2]</v>
      </c>
      <c r="K219" s="278">
        <v>7</v>
      </c>
      <c r="L219" s="278">
        <f>VLOOKUP(C219,'[2]怪兽属性表（不能直接调整）'!$A$2:$E$58,4,FALSE)</f>
        <v>1.2</v>
      </c>
      <c r="M219" t="str">
        <f>"["&amp;L219*[2]材料辅助表!$U$5&amp;","&amp;L219*[2]材料辅助表!$U$6&amp;","&amp;L219*[2]材料辅助表!$U$7&amp;","&amp;L219*[2]材料辅助表!$U$8&amp;","&amp;L219*[2]材料辅助表!$U$9&amp;","&amp;L219*[2]材料辅助表!$U$10&amp;","&amp;L219*[2]材料辅助表!$U$11&amp;","&amp;L219*[2]材料辅助表!$U$12&amp;","&amp;L219*[2]材料辅助表!$U$13&amp;","&amp;L219*[2]材料辅助表!$U$14&amp;","&amp;L219*[2]材料辅助表!$U$15&amp;","&amp;L219*[2]材料辅助表!$U$16&amp;","&amp;L219*[2]材料辅助表!$U$17&amp;","&amp;L219*[2]材料辅助表!$U$18&amp;","&amp;L219*[2]材料辅助表!$U$19&amp;"]"</f>
        <v>[0.18,0.21,0.24,0.27,0.3,0.33,0.36,0.39,0.42,0.45,0.48,0.51,0.54,0.57,0.6]</v>
      </c>
      <c r="N219" s="264">
        <v>2</v>
      </c>
      <c r="O219" s="202">
        <v>1</v>
      </c>
      <c r="P219" s="265">
        <v>3</v>
      </c>
      <c r="Q219" s="278" t="s">
        <v>15792</v>
      </c>
      <c r="R219" s="278" t="str">
        <f>"["&amp;VLOOKUP(AJ219,[2]特殊属性调整!$B$18:$D$25,3,FALSE)&amp;","&amp;VLOOKUP(AJ219,[2]特殊属性调整!$B$18:$D$25,2,FALSE)&amp;"]"</f>
        <v>[5,3]</v>
      </c>
      <c r="S219" s="278" t="str">
        <f>"["&amp;VLOOKUP(AK219,[2]特殊属性调整!$B$18:$D$25,3,FALSE)&amp;","&amp;VLOOKUP(AK219,[2]特殊属性调整!$B$18:$D$25,2,FALSE)*1.5&amp;"]"</f>
        <v>[5,4.5]</v>
      </c>
      <c r="T219" s="278" t="str">
        <f>"["&amp;VLOOKUP(AL219,[2]特殊属性调整!$B$18:$D$25,3,FALSE)&amp;","&amp;VLOOKUP(AL219,[2]特殊属性调整!$B$18:$D$25,2,FALSE)*2&amp;"]"</f>
        <v>[5,6]</v>
      </c>
      <c r="U219" s="278" t="str">
        <f>"[["&amp;VLOOKUP($N219,[2]材料辅助表!$H$27:$L$35,2,FALSE)&amp;","&amp;[2]材料辅助表!I$38&amp;"]]"</f>
        <v>[[301102,1]]</v>
      </c>
      <c r="V219" s="278" t="str">
        <f>"[["&amp;VLOOKUP($N219,[2]材料辅助表!$H$27:$L$35,3,FALSE)&amp;","&amp;[2]材料辅助表!I$39&amp;"]]"</f>
        <v>[[301202,3]]</v>
      </c>
      <c r="W219" s="278" t="str">
        <f>"[["&amp;VLOOKUP($Q219,[2]材料辅助表!$H$27:$L$35,4,FALSE)&amp;","&amp;[2]材料辅助表!L$40&amp;"],["&amp;VLOOKUP($N219,[2]材料辅助表!$H$27:$L$35,4,FALSE)&amp;","&amp;[2]材料辅助表!I$40&amp;"]]"</f>
        <v>[[301307,1],[301302,5]]</v>
      </c>
      <c r="X219" s="278" t="str">
        <f>"[["&amp;VLOOKUP($Q219,[2]材料辅助表!$H$27:$L$35,5,FALSE)&amp;","&amp;[2]材料辅助表!L$41&amp;"],["&amp;VLOOKUP($N219,[2]材料辅助表!$H$27:$L$35,5,FALSE)&amp;","&amp;[2]材料辅助表!I$41&amp;"]]"</f>
        <v>[[301407,2],[301402,8]]</v>
      </c>
      <c r="Y219" s="278" t="str">
        <f>"[["&amp;VLOOKUP($Q219,[2]材料辅助表!$H$27:$M$35,6,FALSE)&amp;","&amp;[2]材料辅助表!L$42&amp;"],["&amp;VLOOKUP($N219,[2]材料辅助表!$H$27:$M$35,6,FALSE)&amp;","&amp;[2]材料辅助表!I$42&amp;"],["&amp;VLOOKUP($O219,[2]材料辅助表!$H$27:$M$35,5,FALSE)&amp;","&amp;[2]材料辅助表!J$42&amp;"]]"</f>
        <v>[[301507,3],[301502,10],[301401,3]]</v>
      </c>
      <c r="Z219" s="278" t="str">
        <f>"[["&amp;VLOOKUP($Q219,[2]材料辅助表!$H$27:$N$35,7,FALSE)&amp;","&amp;[2]材料辅助表!L$43&amp;"],["&amp;VLOOKUP($N219,[2]材料辅助表!$H$27:$N$35,7,FALSE)&amp;","&amp;[2]材料辅助表!I$43&amp;"],["&amp;VLOOKUP($O219,[2]材料辅助表!$H$27:$N$35,6,FALSE)&amp;","&amp;[2]材料辅助表!J$43&amp;"]]"</f>
        <v>[[301607,5],[301602,15],[301501,5]]</v>
      </c>
      <c r="AA219" s="278" t="str">
        <f>"[["&amp;VLOOKUP($Q219,[2]材料辅助表!$H$27:$O$35,8,FALSE)&amp;","&amp;[2]材料辅助表!L$44&amp;"],["&amp;VLOOKUP($N219,[2]材料辅助表!$H$27:$O$35,8,FALSE)&amp;","&amp;[2]材料辅助表!I$44&amp;"],["&amp;VLOOKUP($O219,[2]材料辅助表!$H$27:$O$35,8,FALSE)&amp;","&amp;[2]材料辅助表!J$44&amp;"],["&amp;VLOOKUP($P219,[2]材料辅助表!$H$27:$P$35,7,FALSE)&amp;","&amp;[2]材料辅助表!K$44&amp;"]]"</f>
        <v>[[301707,8],[301702,10],[301701,10],[301603,5]]</v>
      </c>
      <c r="AB219" s="278" t="str">
        <f>"[["&amp;VLOOKUP($Q219,[2]材料辅助表!$H$27:$P$35,9,FALSE)&amp;","&amp;[2]材料辅助表!L$45&amp;"],["&amp;VLOOKUP($N219,[2]材料辅助表!$H$27:$P$35,9,FALSE)&amp;","&amp;[2]材料辅助表!I$45&amp;"],["&amp;VLOOKUP($O219,[2]材料辅助表!$H$27:$P$35,9,FALSE)&amp;","&amp;[2]材料辅助表!J$45&amp;"],["&amp;VLOOKUP($P219,[2]材料辅助表!$H$27:$P$35,8,FALSE)&amp;","&amp;[2]材料辅助表!K$45&amp;"]]"</f>
        <v>[[301807,10],[301802,15],[301801,15],[301703,8]]</v>
      </c>
      <c r="AC219" s="278" t="str">
        <f>"[["&amp;VLOOKUP($Q219,[2]材料辅助表!$H$27:$Q$35,10,FALSE)&amp;","&amp;[2]材料辅助表!L$46&amp;"],["&amp;VLOOKUP($N219,[2]材料辅助表!$H$27:$Q$35,10,FALSE)&amp;","&amp;[2]材料辅助表!I$46&amp;"],["&amp;VLOOKUP($O219,[2]材料辅助表!$H$27:$Q$35,10,FALSE)&amp;","&amp;[2]材料辅助表!J$46&amp;"],["&amp;VLOOKUP($P219,[2]材料辅助表!$H$27:$Q$35,9,FALSE)&amp;","&amp;[2]材料辅助表!K$46&amp;"]]"</f>
        <v>[[301907,12],[301902,18],[301901,18],[301803,10]]</v>
      </c>
      <c r="AD219" s="278" t="str">
        <f>"[["&amp;VLOOKUP($Q219,[2]材料辅助表!$H$27:$R$35,11,FALSE)&amp;","&amp;[2]材料辅助表!L$47&amp;"],["&amp;VLOOKUP($N219,[2]材料辅助表!$H$27:$R$35,11,FALSE)&amp;","&amp;[2]材料辅助表!I$47&amp;"],["&amp;VLOOKUP($O219,[2]材料辅助表!$H$27:$R$35,11,FALSE)&amp;","&amp;[2]材料辅助表!J$47&amp;"],["&amp;VLOOKUP($P219,[2]材料辅助表!$H$27:$R$35,10,FALSE)&amp;","&amp;[2]材料辅助表!K$47&amp;"]]"</f>
        <v>[[302007,15],[302002,25],[302001,25],[301903,12]]</v>
      </c>
      <c r="AE219" s="278" t="str">
        <f>"[["&amp;VLOOKUP($Q219,[2]材料辅助表!$H$27:$S$35,12,FALSE)&amp;","&amp;[2]材料辅助表!L$48&amp;"],["&amp;VLOOKUP($N219,[2]材料辅助表!$H$27:$S$35,12,FALSE)&amp;","&amp;[2]材料辅助表!I$48&amp;"],["&amp;VLOOKUP($O219,[2]材料辅助表!$H$27:$S$35,12,FALSE)&amp;","&amp;[2]材料辅助表!J$48&amp;"],["&amp;VLOOKUP($P219,[2]材料辅助表!$H$27:$S$35,11,FALSE)&amp;","&amp;[2]材料辅助表!K$48&amp;"]]"</f>
        <v>[[302107,18],[302102,30],[302101,30],[302003,15]]</v>
      </c>
      <c r="AF219" t="str">
        <f>"[["&amp;VLOOKUP($Q219,[2]材料辅助表!$H$27:$V$35,13,FALSE)&amp;","&amp;[2]材料辅助表!L$49&amp;"],["&amp;VLOOKUP($N219,[2]材料辅助表!$H$27:$V$35,13,FALSE)&amp;","&amp;[2]材料辅助表!I$49&amp;"],["&amp;VLOOKUP($O219,[2]材料辅助表!$H$27:$V$35,13,FALSE)&amp;","&amp;[2]材料辅助表!J$49&amp;"],["&amp;VLOOKUP($P219,[2]材料辅助表!$H$27:$V$35,12,FALSE)&amp;","&amp;[2]材料辅助表!K$49&amp;"]]"</f>
        <v>[[302207,21],[302202,35],[302201,35],[302103,18]]</v>
      </c>
      <c r="AG219" t="str">
        <f>"[["&amp;VLOOKUP($Q219,[2]材料辅助表!$H$27:$V$35,14,FALSE)&amp;","&amp;[2]材料辅助表!L$50&amp;"],["&amp;VLOOKUP($N219,[2]材料辅助表!$H$27:$V$35,14,FALSE)&amp;","&amp;[2]材料辅助表!I$50&amp;"],["&amp;VLOOKUP($O219,[2]材料辅助表!$H$27:$V$35,14,FALSE)&amp;","&amp;[2]材料辅助表!J$50&amp;"],["&amp;VLOOKUP($P219,[2]材料辅助表!$H$27:$V$35,13,FALSE)&amp;","&amp;[2]材料辅助表!K$50&amp;"]]"</f>
        <v>[[302307,24],[302302,40],[302301,40],[302203,25]]</v>
      </c>
      <c r="AH219" t="str">
        <f>"[["&amp;VLOOKUP($Q219,[2]材料辅助表!$H$27:$V$35,15,FALSE)&amp;","&amp;[2]材料辅助表!L$51&amp;"],["&amp;VLOOKUP($N219,[2]材料辅助表!$H$27:$V$35,15,FALSE)&amp;","&amp;[2]材料辅助表!I$51&amp;"],["&amp;VLOOKUP($O219,[2]材料辅助表!$H$27:$V$35,15,FALSE)&amp;","&amp;[2]材料辅助表!J$51&amp;"],["&amp;VLOOKUP($P219,[2]材料辅助表!$H$27:$V$35,14,FALSE)&amp;","&amp;[2]材料辅助表!K$51&amp;"]]"</f>
        <v>[[302407,27],[302402,45],[302401,45],[302303,30]]</v>
      </c>
      <c r="AI219" s="158" t="s">
        <v>15809</v>
      </c>
      <c r="AJ219" s="280" t="s">
        <v>11979</v>
      </c>
      <c r="AK219" s="280" t="s">
        <v>11979</v>
      </c>
      <c r="AL219" s="280" t="s">
        <v>11979</v>
      </c>
      <c r="AN219" t="s">
        <v>11968</v>
      </c>
      <c r="AO219" s="281">
        <v>1</v>
      </c>
      <c r="AP219" s="270" t="s">
        <v>15832</v>
      </c>
    </row>
    <row r="220" spans="1:42" s="278" customFormat="1" ht="15" thickBot="1">
      <c r="A220" s="278">
        <v>9023</v>
      </c>
      <c r="C220" s="204" t="s">
        <v>16222</v>
      </c>
      <c r="D220" s="278" t="str">
        <f t="shared" si="7"/>
        <v>e_9023</v>
      </c>
      <c r="E220" s="278" t="s">
        <v>16225</v>
      </c>
      <c r="F220" s="278" t="str">
        <f t="shared" si="8"/>
        <v>NAME_9023</v>
      </c>
      <c r="G220" s="278" t="s">
        <v>11978</v>
      </c>
      <c r="H220" s="278">
        <v>3</v>
      </c>
      <c r="I220" s="278">
        <f>VLOOKUP(C220,'[2]怪兽属性表（不能直接调整）'!$A$2:$E$58,VLOOKUP([2]equipment!G220,[2]材料辅助表!$I$13:$K$16,3,FALSE),FALSE)</f>
        <v>9.92</v>
      </c>
      <c r="J220" t="str">
        <f>"["&amp;I220*[2]材料辅助表!$S$5&amp;","&amp;I220*[2]材料辅助表!$S$6&amp;","&amp;I220*[2]材料辅助表!$S$7&amp;","&amp;I220*[2]材料辅助表!$S$8&amp;","&amp;I220*[2]材料辅助表!$S$9&amp;","&amp;I220*[2]材料辅助表!$S$10&amp;","&amp;I220*[2]材料辅助表!$S$11&amp;","&amp;I220*[2]材料辅助表!$S$12&amp;","&amp;I220*[2]材料辅助表!$S$13&amp;","&amp;I220*[2]材料辅助表!$S$14&amp;","&amp;I220*[2]材料辅助表!$S$15&amp;","&amp;I220*[2]材料辅助表!$S$16&amp;","&amp;I220*[2]材料辅助表!$S$17&amp;","&amp;I220*[2]材料辅助表!$S$18&amp;","&amp;I220*[2]材料辅助表!$S$19&amp;"]"</f>
        <v>[2.976,3.472,3.968,4.464,4.96,5.456,5.952,6.448,6.944,7.44,7.936,8.432,8.928,9.424,9.92]</v>
      </c>
      <c r="K220" s="278">
        <v>7</v>
      </c>
      <c r="L220" s="278">
        <f>VLOOKUP(C220,'[2]怪兽属性表（不能直接调整）'!$A$2:$E$58,4,FALSE)</f>
        <v>1.2</v>
      </c>
      <c r="M220" t="str">
        <f>"["&amp;L220*[2]材料辅助表!$U$5&amp;","&amp;L220*[2]材料辅助表!$U$6&amp;","&amp;L220*[2]材料辅助表!$U$7&amp;","&amp;L220*[2]材料辅助表!$U$8&amp;","&amp;L220*[2]材料辅助表!$U$9&amp;","&amp;L220*[2]材料辅助表!$U$10&amp;","&amp;L220*[2]材料辅助表!$U$11&amp;","&amp;L220*[2]材料辅助表!$U$12&amp;","&amp;L220*[2]材料辅助表!$U$13&amp;","&amp;L220*[2]材料辅助表!$U$14&amp;","&amp;L220*[2]材料辅助表!$U$15&amp;","&amp;L220*[2]材料辅助表!$U$16&amp;","&amp;L220*[2]材料辅助表!$U$17&amp;","&amp;L220*[2]材料辅助表!$U$18&amp;","&amp;L220*[2]材料辅助表!$U$19&amp;"]"</f>
        <v>[0.18,0.21,0.24,0.27,0.3,0.33,0.36,0.39,0.42,0.45,0.48,0.51,0.54,0.57,0.6]</v>
      </c>
      <c r="N220" s="271">
        <v>5</v>
      </c>
      <c r="O220" s="202">
        <v>4</v>
      </c>
      <c r="P220" s="265">
        <v>2</v>
      </c>
      <c r="Q220" s="278" t="s">
        <v>15792</v>
      </c>
      <c r="R220" s="278" t="str">
        <f>"["&amp;VLOOKUP(AJ220,[2]特殊属性调整!$B$18:$D$25,3,FALSE)&amp;","&amp;VLOOKUP(AJ220,[2]特殊属性调整!$B$18:$D$25,2,FALSE)&amp;"]"</f>
        <v>[2,3]</v>
      </c>
      <c r="S220" s="278" t="str">
        <f>"["&amp;VLOOKUP(AK220,[2]特殊属性调整!$B$18:$D$25,3,FALSE)&amp;","&amp;VLOOKUP(AK220,[2]特殊属性调整!$B$18:$D$25,2,FALSE)*1.5&amp;"]"</f>
        <v>[2,4.5]</v>
      </c>
      <c r="T220" s="278" t="str">
        <f>"["&amp;VLOOKUP(AL220,[2]特殊属性调整!$B$18:$D$25,3,FALSE)&amp;","&amp;VLOOKUP(AL220,[2]特殊属性调整!$B$18:$D$25,2,FALSE)*2&amp;"]"</f>
        <v>[2,6]</v>
      </c>
      <c r="U220" s="278" t="str">
        <f>"[["&amp;VLOOKUP($N220,[2]材料辅助表!$H$27:$L$35,2,FALSE)&amp;","&amp;[2]材料辅助表!I$38&amp;"]]"</f>
        <v>[[301105,1]]</v>
      </c>
      <c r="V220" s="278" t="str">
        <f>"[["&amp;VLOOKUP($N220,[2]材料辅助表!$H$27:$L$35,3,FALSE)&amp;","&amp;[2]材料辅助表!I$39&amp;"]]"</f>
        <v>[[301205,3]]</v>
      </c>
      <c r="W220" s="278" t="str">
        <f>"[["&amp;VLOOKUP($Q220,[2]材料辅助表!$H$27:$L$35,4,FALSE)&amp;","&amp;[2]材料辅助表!L$40&amp;"],["&amp;VLOOKUP($N220,[2]材料辅助表!$H$27:$L$35,4,FALSE)&amp;","&amp;[2]材料辅助表!I$40&amp;"]]"</f>
        <v>[[301307,1],[301305,5]]</v>
      </c>
      <c r="X220" s="278" t="str">
        <f>"[["&amp;VLOOKUP($Q220,[2]材料辅助表!$H$27:$L$35,5,FALSE)&amp;","&amp;[2]材料辅助表!L$41&amp;"],["&amp;VLOOKUP($N220,[2]材料辅助表!$H$27:$L$35,5,FALSE)&amp;","&amp;[2]材料辅助表!I$41&amp;"]]"</f>
        <v>[[301407,2],[301405,8]]</v>
      </c>
      <c r="Y220" s="278" t="str">
        <f>"[["&amp;VLOOKUP($Q220,[2]材料辅助表!$H$27:$M$35,6,FALSE)&amp;","&amp;[2]材料辅助表!L$42&amp;"],["&amp;VLOOKUP($N220,[2]材料辅助表!$H$27:$M$35,6,FALSE)&amp;","&amp;[2]材料辅助表!I$42&amp;"],["&amp;VLOOKUP($O220,[2]材料辅助表!$H$27:$M$35,5,FALSE)&amp;","&amp;[2]材料辅助表!J$42&amp;"]]"</f>
        <v>[[301507,3],[301505,10],[301404,3]]</v>
      </c>
      <c r="Z220" s="278" t="str">
        <f>"[["&amp;VLOOKUP($Q220,[2]材料辅助表!$H$27:$N$35,7,FALSE)&amp;","&amp;[2]材料辅助表!L$43&amp;"],["&amp;VLOOKUP($N220,[2]材料辅助表!$H$27:$N$35,7,FALSE)&amp;","&amp;[2]材料辅助表!I$43&amp;"],["&amp;VLOOKUP($O220,[2]材料辅助表!$H$27:$N$35,6,FALSE)&amp;","&amp;[2]材料辅助表!J$43&amp;"]]"</f>
        <v>[[301607,5],[301605,15],[301504,5]]</v>
      </c>
      <c r="AA220" s="278" t="str">
        <f>"[["&amp;VLOOKUP($Q220,[2]材料辅助表!$H$27:$O$35,8,FALSE)&amp;","&amp;[2]材料辅助表!L$44&amp;"],["&amp;VLOOKUP($N220,[2]材料辅助表!$H$27:$O$35,8,FALSE)&amp;","&amp;[2]材料辅助表!I$44&amp;"],["&amp;VLOOKUP($O220,[2]材料辅助表!$H$27:$O$35,8,FALSE)&amp;","&amp;[2]材料辅助表!J$44&amp;"],["&amp;VLOOKUP($P220,[2]材料辅助表!$H$27:$P$35,7,FALSE)&amp;","&amp;[2]材料辅助表!K$44&amp;"]]"</f>
        <v>[[301707,8],[301705,10],[301704,10],[301602,5]]</v>
      </c>
      <c r="AB220" s="278" t="str">
        <f>"[["&amp;VLOOKUP($Q220,[2]材料辅助表!$H$27:$P$35,9,FALSE)&amp;","&amp;[2]材料辅助表!L$45&amp;"],["&amp;VLOOKUP($N220,[2]材料辅助表!$H$27:$P$35,9,FALSE)&amp;","&amp;[2]材料辅助表!I$45&amp;"],["&amp;VLOOKUP($O220,[2]材料辅助表!$H$27:$P$35,9,FALSE)&amp;","&amp;[2]材料辅助表!J$45&amp;"],["&amp;VLOOKUP($P220,[2]材料辅助表!$H$27:$P$35,8,FALSE)&amp;","&amp;[2]材料辅助表!K$45&amp;"]]"</f>
        <v>[[301807,10],[301805,15],[301804,15],[301702,8]]</v>
      </c>
      <c r="AC220" s="278" t="str">
        <f>"[["&amp;VLOOKUP($Q220,[2]材料辅助表!$H$27:$Q$35,10,FALSE)&amp;","&amp;[2]材料辅助表!L$46&amp;"],["&amp;VLOOKUP($N220,[2]材料辅助表!$H$27:$Q$35,10,FALSE)&amp;","&amp;[2]材料辅助表!I$46&amp;"],["&amp;VLOOKUP($O220,[2]材料辅助表!$H$27:$Q$35,10,FALSE)&amp;","&amp;[2]材料辅助表!J$46&amp;"],["&amp;VLOOKUP($P220,[2]材料辅助表!$H$27:$Q$35,9,FALSE)&amp;","&amp;[2]材料辅助表!K$46&amp;"]]"</f>
        <v>[[301907,12],[301905,18],[301904,18],[301802,10]]</v>
      </c>
      <c r="AD220" s="278" t="str">
        <f>"[["&amp;VLOOKUP($Q220,[2]材料辅助表!$H$27:$R$35,11,FALSE)&amp;","&amp;[2]材料辅助表!L$47&amp;"],["&amp;VLOOKUP($N220,[2]材料辅助表!$H$27:$R$35,11,FALSE)&amp;","&amp;[2]材料辅助表!I$47&amp;"],["&amp;VLOOKUP($O220,[2]材料辅助表!$H$27:$R$35,11,FALSE)&amp;","&amp;[2]材料辅助表!J$47&amp;"],["&amp;VLOOKUP($P220,[2]材料辅助表!$H$27:$R$35,10,FALSE)&amp;","&amp;[2]材料辅助表!K$47&amp;"]]"</f>
        <v>[[302007,15],[302005,25],[302004,25],[301902,12]]</v>
      </c>
      <c r="AE220" s="278" t="str">
        <f>"[["&amp;VLOOKUP($Q220,[2]材料辅助表!$H$27:$S$35,12,FALSE)&amp;","&amp;[2]材料辅助表!L$48&amp;"],["&amp;VLOOKUP($N220,[2]材料辅助表!$H$27:$S$35,12,FALSE)&amp;","&amp;[2]材料辅助表!I$48&amp;"],["&amp;VLOOKUP($O220,[2]材料辅助表!$H$27:$S$35,12,FALSE)&amp;","&amp;[2]材料辅助表!J$48&amp;"],["&amp;VLOOKUP($P220,[2]材料辅助表!$H$27:$S$35,11,FALSE)&amp;","&amp;[2]材料辅助表!K$48&amp;"]]"</f>
        <v>[[302107,18],[302105,30],[302104,30],[302002,15]]</v>
      </c>
      <c r="AF220" t="str">
        <f>"[["&amp;VLOOKUP($Q220,[2]材料辅助表!$H$27:$V$35,13,FALSE)&amp;","&amp;[2]材料辅助表!L$49&amp;"],["&amp;VLOOKUP($N220,[2]材料辅助表!$H$27:$V$35,13,FALSE)&amp;","&amp;[2]材料辅助表!I$49&amp;"],["&amp;VLOOKUP($O220,[2]材料辅助表!$H$27:$V$35,13,FALSE)&amp;","&amp;[2]材料辅助表!J$49&amp;"],["&amp;VLOOKUP($P220,[2]材料辅助表!$H$27:$V$35,12,FALSE)&amp;","&amp;[2]材料辅助表!K$49&amp;"]]"</f>
        <v>[[302207,21],[302205,35],[302204,35],[302102,18]]</v>
      </c>
      <c r="AG220" t="str">
        <f>"[["&amp;VLOOKUP($Q220,[2]材料辅助表!$H$27:$V$35,14,FALSE)&amp;","&amp;[2]材料辅助表!L$50&amp;"],["&amp;VLOOKUP($N220,[2]材料辅助表!$H$27:$V$35,14,FALSE)&amp;","&amp;[2]材料辅助表!I$50&amp;"],["&amp;VLOOKUP($O220,[2]材料辅助表!$H$27:$V$35,14,FALSE)&amp;","&amp;[2]材料辅助表!J$50&amp;"],["&amp;VLOOKUP($P220,[2]材料辅助表!$H$27:$V$35,13,FALSE)&amp;","&amp;[2]材料辅助表!K$50&amp;"]]"</f>
        <v>[[302307,24],[302305,40],[302304,40],[302202,25]]</v>
      </c>
      <c r="AH220" t="str">
        <f>"[["&amp;VLOOKUP($Q220,[2]材料辅助表!$H$27:$V$35,15,FALSE)&amp;","&amp;[2]材料辅助表!L$51&amp;"],["&amp;VLOOKUP($N220,[2]材料辅助表!$H$27:$V$35,15,FALSE)&amp;","&amp;[2]材料辅助表!I$51&amp;"],["&amp;VLOOKUP($O220,[2]材料辅助表!$H$27:$V$35,15,FALSE)&amp;","&amp;[2]材料辅助表!J$51&amp;"],["&amp;VLOOKUP($P220,[2]材料辅助表!$H$27:$V$35,14,FALSE)&amp;","&amp;[2]材料辅助表!K$51&amp;"]]"</f>
        <v>[[302407,27],[302405,45],[302404,45],[302302,30]]</v>
      </c>
      <c r="AI220" s="158" t="s">
        <v>15812</v>
      </c>
      <c r="AJ220" s="280" t="s">
        <v>11978</v>
      </c>
      <c r="AK220" s="280" t="s">
        <v>11978</v>
      </c>
      <c r="AL220" s="280" t="s">
        <v>11978</v>
      </c>
      <c r="AN220" t="s">
        <v>11968</v>
      </c>
      <c r="AO220" s="282">
        <v>2</v>
      </c>
      <c r="AP220" s="158" t="s">
        <v>15835</v>
      </c>
    </row>
    <row r="221" spans="1:42" s="278" customFormat="1" ht="15" thickBot="1">
      <c r="A221" s="278">
        <v>9024</v>
      </c>
      <c r="C221" s="204" t="s">
        <v>16222</v>
      </c>
      <c r="D221" s="278" t="str">
        <f t="shared" si="7"/>
        <v>e_9024</v>
      </c>
      <c r="E221" s="278" t="s">
        <v>16226</v>
      </c>
      <c r="F221" s="278" t="str">
        <f t="shared" si="8"/>
        <v>NAME_9024</v>
      </c>
      <c r="G221" s="278" t="s">
        <v>11979</v>
      </c>
      <c r="H221" s="278">
        <v>6</v>
      </c>
      <c r="I221" s="278">
        <f>VLOOKUP(C221,'[2]怪兽属性表（不能直接调整）'!$A$2:$E$58,VLOOKUP([2]equipment!G221,[2]材料辅助表!$I$13:$K$16,3,FALSE),FALSE)</f>
        <v>66.2</v>
      </c>
      <c r="J221" t="str">
        <f>"["&amp;I221*[2]材料辅助表!$S$5&amp;","&amp;I221*[2]材料辅助表!$S$6&amp;","&amp;I221*[2]材料辅助表!$S$7&amp;","&amp;I221*[2]材料辅助表!$S$8&amp;","&amp;I221*[2]材料辅助表!$S$9&amp;","&amp;I221*[2]材料辅助表!$S$10&amp;","&amp;I221*[2]材料辅助表!$S$11&amp;","&amp;I221*[2]材料辅助表!$S$12&amp;","&amp;I221*[2]材料辅助表!$S$13&amp;","&amp;I221*[2]材料辅助表!$S$14&amp;","&amp;I221*[2]材料辅助表!$S$15&amp;","&amp;I221*[2]材料辅助表!$S$16&amp;","&amp;I221*[2]材料辅助表!$S$17&amp;","&amp;I221*[2]材料辅助表!$S$18&amp;","&amp;I221*[2]材料辅助表!$S$19&amp;"]"</f>
        <v>[19.86,23.17,26.48,29.79,33.1,36.41,39.72,43.03,46.34,49.65,52.96,56.27,59.58,62.89,66.2]</v>
      </c>
      <c r="K221" s="278">
        <v>7</v>
      </c>
      <c r="L221" s="278">
        <f>VLOOKUP(C221,'[2]怪兽属性表（不能直接调整）'!$A$2:$E$58,4,FALSE)</f>
        <v>1.2</v>
      </c>
      <c r="M221" t="str">
        <f>"["&amp;L221*[2]材料辅助表!$U$5&amp;","&amp;L221*[2]材料辅助表!$U$6&amp;","&amp;L221*[2]材料辅助表!$U$7&amp;","&amp;L221*[2]材料辅助表!$U$8&amp;","&amp;L221*[2]材料辅助表!$U$9&amp;","&amp;L221*[2]材料辅助表!$U$10&amp;","&amp;L221*[2]材料辅助表!$U$11&amp;","&amp;L221*[2]材料辅助表!$U$12&amp;","&amp;L221*[2]材料辅助表!$U$13&amp;","&amp;L221*[2]材料辅助表!$U$14&amp;","&amp;L221*[2]材料辅助表!$U$15&amp;","&amp;L221*[2]材料辅助表!$U$16&amp;","&amp;L221*[2]材料辅助表!$U$17&amp;","&amp;L221*[2]材料辅助表!$U$18&amp;","&amp;L221*[2]材料辅助表!$U$19&amp;"]"</f>
        <v>[0.18,0.21,0.24,0.27,0.3,0.33,0.36,0.39,0.42,0.45,0.48,0.51,0.54,0.57,0.6]</v>
      </c>
      <c r="N221" s="266">
        <v>6</v>
      </c>
      <c r="O221" s="267">
        <v>3</v>
      </c>
      <c r="P221" s="268">
        <v>4</v>
      </c>
      <c r="Q221" s="278" t="s">
        <v>15792</v>
      </c>
      <c r="R221" s="278" t="str">
        <f>"["&amp;VLOOKUP(AJ221,[2]特殊属性调整!$B$18:$D$25,3,FALSE)&amp;","&amp;VLOOKUP(AJ221,[2]特殊属性调整!$B$18:$D$25,2,FALSE)&amp;"]"</f>
        <v>[5,3]</v>
      </c>
      <c r="S221" s="278" t="str">
        <f>"["&amp;VLOOKUP(AK221,[2]特殊属性调整!$B$18:$D$25,3,FALSE)&amp;","&amp;VLOOKUP(AK221,[2]特殊属性调整!$B$18:$D$25,2,FALSE)*1.5&amp;"]"</f>
        <v>[5,4.5]</v>
      </c>
      <c r="T221" s="278" t="str">
        <f>"["&amp;VLOOKUP(AL221,[2]特殊属性调整!$B$18:$D$25,3,FALSE)&amp;","&amp;VLOOKUP(AL221,[2]特殊属性调整!$B$18:$D$25,2,FALSE)*2&amp;"]"</f>
        <v>[5,6]</v>
      </c>
      <c r="U221" s="278" t="str">
        <f>"[["&amp;VLOOKUP($N221,[2]材料辅助表!$H$27:$L$35,2,FALSE)&amp;","&amp;[2]材料辅助表!I$38&amp;"]]"</f>
        <v>[[301106,1]]</v>
      </c>
      <c r="V221" s="278" t="str">
        <f>"[["&amp;VLOOKUP($N221,[2]材料辅助表!$H$27:$L$35,3,FALSE)&amp;","&amp;[2]材料辅助表!I$39&amp;"]]"</f>
        <v>[[301206,3]]</v>
      </c>
      <c r="W221" s="278" t="str">
        <f>"[["&amp;VLOOKUP($Q221,[2]材料辅助表!$H$27:$L$35,4,FALSE)&amp;","&amp;[2]材料辅助表!L$40&amp;"],["&amp;VLOOKUP($N221,[2]材料辅助表!$H$27:$L$35,4,FALSE)&amp;","&amp;[2]材料辅助表!I$40&amp;"]]"</f>
        <v>[[301307,1],[301306,5]]</v>
      </c>
      <c r="X221" s="278" t="str">
        <f>"[["&amp;VLOOKUP($Q221,[2]材料辅助表!$H$27:$L$35,5,FALSE)&amp;","&amp;[2]材料辅助表!L$41&amp;"],["&amp;VLOOKUP($N221,[2]材料辅助表!$H$27:$L$35,5,FALSE)&amp;","&amp;[2]材料辅助表!I$41&amp;"]]"</f>
        <v>[[301407,2],[301406,8]]</v>
      </c>
      <c r="Y221" s="278" t="str">
        <f>"[["&amp;VLOOKUP($Q221,[2]材料辅助表!$H$27:$M$35,6,FALSE)&amp;","&amp;[2]材料辅助表!L$42&amp;"],["&amp;VLOOKUP($N221,[2]材料辅助表!$H$27:$M$35,6,FALSE)&amp;","&amp;[2]材料辅助表!I$42&amp;"],["&amp;VLOOKUP($O221,[2]材料辅助表!$H$27:$M$35,5,FALSE)&amp;","&amp;[2]材料辅助表!J$42&amp;"]]"</f>
        <v>[[301507,3],[301506,10],[301403,3]]</v>
      </c>
      <c r="Z221" s="278" t="str">
        <f>"[["&amp;VLOOKUP($Q221,[2]材料辅助表!$H$27:$N$35,7,FALSE)&amp;","&amp;[2]材料辅助表!L$43&amp;"],["&amp;VLOOKUP($N221,[2]材料辅助表!$H$27:$N$35,7,FALSE)&amp;","&amp;[2]材料辅助表!I$43&amp;"],["&amp;VLOOKUP($O221,[2]材料辅助表!$H$27:$N$35,6,FALSE)&amp;","&amp;[2]材料辅助表!J$43&amp;"]]"</f>
        <v>[[301607,5],[301606,15],[301503,5]]</v>
      </c>
      <c r="AA221" s="278" t="str">
        <f>"[["&amp;VLOOKUP($Q221,[2]材料辅助表!$H$27:$O$35,8,FALSE)&amp;","&amp;[2]材料辅助表!L$44&amp;"],["&amp;VLOOKUP($N221,[2]材料辅助表!$H$27:$O$35,8,FALSE)&amp;","&amp;[2]材料辅助表!I$44&amp;"],["&amp;VLOOKUP($O221,[2]材料辅助表!$H$27:$O$35,8,FALSE)&amp;","&amp;[2]材料辅助表!J$44&amp;"],["&amp;VLOOKUP($P221,[2]材料辅助表!$H$27:$P$35,7,FALSE)&amp;","&amp;[2]材料辅助表!K$44&amp;"]]"</f>
        <v>[[301707,8],[301706,10],[301703,10],[301604,5]]</v>
      </c>
      <c r="AB221" s="278" t="str">
        <f>"[["&amp;VLOOKUP($Q221,[2]材料辅助表!$H$27:$P$35,9,FALSE)&amp;","&amp;[2]材料辅助表!L$45&amp;"],["&amp;VLOOKUP($N221,[2]材料辅助表!$H$27:$P$35,9,FALSE)&amp;","&amp;[2]材料辅助表!I$45&amp;"],["&amp;VLOOKUP($O221,[2]材料辅助表!$H$27:$P$35,9,FALSE)&amp;","&amp;[2]材料辅助表!J$45&amp;"],["&amp;VLOOKUP($P221,[2]材料辅助表!$H$27:$P$35,8,FALSE)&amp;","&amp;[2]材料辅助表!K$45&amp;"]]"</f>
        <v>[[301807,10],[301806,15],[301803,15],[301704,8]]</v>
      </c>
      <c r="AC221" s="278" t="str">
        <f>"[["&amp;VLOOKUP($Q221,[2]材料辅助表!$H$27:$Q$35,10,FALSE)&amp;","&amp;[2]材料辅助表!L$46&amp;"],["&amp;VLOOKUP($N221,[2]材料辅助表!$H$27:$Q$35,10,FALSE)&amp;","&amp;[2]材料辅助表!I$46&amp;"],["&amp;VLOOKUP($O221,[2]材料辅助表!$H$27:$Q$35,10,FALSE)&amp;","&amp;[2]材料辅助表!J$46&amp;"],["&amp;VLOOKUP($P221,[2]材料辅助表!$H$27:$Q$35,9,FALSE)&amp;","&amp;[2]材料辅助表!K$46&amp;"]]"</f>
        <v>[[301907,12],[301906,18],[301903,18],[301804,10]]</v>
      </c>
      <c r="AD221" s="278" t="str">
        <f>"[["&amp;VLOOKUP($Q221,[2]材料辅助表!$H$27:$R$35,11,FALSE)&amp;","&amp;[2]材料辅助表!L$47&amp;"],["&amp;VLOOKUP($N221,[2]材料辅助表!$H$27:$R$35,11,FALSE)&amp;","&amp;[2]材料辅助表!I$47&amp;"],["&amp;VLOOKUP($O221,[2]材料辅助表!$H$27:$R$35,11,FALSE)&amp;","&amp;[2]材料辅助表!J$47&amp;"],["&amp;VLOOKUP($P221,[2]材料辅助表!$H$27:$R$35,10,FALSE)&amp;","&amp;[2]材料辅助表!K$47&amp;"]]"</f>
        <v>[[302007,15],[302006,25],[302003,25],[301904,12]]</v>
      </c>
      <c r="AE221" s="278" t="str">
        <f>"[["&amp;VLOOKUP($Q221,[2]材料辅助表!$H$27:$S$35,12,FALSE)&amp;","&amp;[2]材料辅助表!L$48&amp;"],["&amp;VLOOKUP($N221,[2]材料辅助表!$H$27:$S$35,12,FALSE)&amp;","&amp;[2]材料辅助表!I$48&amp;"],["&amp;VLOOKUP($O221,[2]材料辅助表!$H$27:$S$35,12,FALSE)&amp;","&amp;[2]材料辅助表!J$48&amp;"],["&amp;VLOOKUP($P221,[2]材料辅助表!$H$27:$S$35,11,FALSE)&amp;","&amp;[2]材料辅助表!K$48&amp;"]]"</f>
        <v>[[302107,18],[302106,30],[302103,30],[302004,15]]</v>
      </c>
      <c r="AF221" t="str">
        <f>"[["&amp;VLOOKUP($Q221,[2]材料辅助表!$H$27:$V$35,13,FALSE)&amp;","&amp;[2]材料辅助表!L$49&amp;"],["&amp;VLOOKUP($N221,[2]材料辅助表!$H$27:$V$35,13,FALSE)&amp;","&amp;[2]材料辅助表!I$49&amp;"],["&amp;VLOOKUP($O221,[2]材料辅助表!$H$27:$V$35,13,FALSE)&amp;","&amp;[2]材料辅助表!J$49&amp;"],["&amp;VLOOKUP($P221,[2]材料辅助表!$H$27:$V$35,12,FALSE)&amp;","&amp;[2]材料辅助表!K$49&amp;"]]"</f>
        <v>[[302207,21],[302206,35],[302203,35],[302104,18]]</v>
      </c>
      <c r="AG221" t="str">
        <f>"[["&amp;VLOOKUP($Q221,[2]材料辅助表!$H$27:$V$35,14,FALSE)&amp;","&amp;[2]材料辅助表!L$50&amp;"],["&amp;VLOOKUP($N221,[2]材料辅助表!$H$27:$V$35,14,FALSE)&amp;","&amp;[2]材料辅助表!I$50&amp;"],["&amp;VLOOKUP($O221,[2]材料辅助表!$H$27:$V$35,14,FALSE)&amp;","&amp;[2]材料辅助表!J$50&amp;"],["&amp;VLOOKUP($P221,[2]材料辅助表!$H$27:$V$35,13,FALSE)&amp;","&amp;[2]材料辅助表!K$50&amp;"]]"</f>
        <v>[[302307,24],[302306,40],[302303,40],[302204,25]]</v>
      </c>
      <c r="AH221" t="str">
        <f>"[["&amp;VLOOKUP($Q221,[2]材料辅助表!$H$27:$V$35,15,FALSE)&amp;","&amp;[2]材料辅助表!L$51&amp;"],["&amp;VLOOKUP($N221,[2]材料辅助表!$H$27:$V$35,15,FALSE)&amp;","&amp;[2]材料辅助表!I$51&amp;"],["&amp;VLOOKUP($O221,[2]材料辅助表!$H$27:$V$35,15,FALSE)&amp;","&amp;[2]材料辅助表!J$51&amp;"],["&amp;VLOOKUP($P221,[2]材料辅助表!$H$27:$V$35,14,FALSE)&amp;","&amp;[2]材料辅助表!K$51&amp;"]]"</f>
        <v>[[302407,27],[302406,45],[302403,45],[302304,30]]</v>
      </c>
      <c r="AI221" s="272" t="s">
        <v>15815</v>
      </c>
      <c r="AJ221" s="280" t="s">
        <v>11979</v>
      </c>
      <c r="AK221" s="280" t="s">
        <v>11979</v>
      </c>
      <c r="AL221" s="280" t="s">
        <v>11979</v>
      </c>
      <c r="AN221" t="s">
        <v>11968</v>
      </c>
      <c r="AO221" s="282">
        <v>3</v>
      </c>
      <c r="AP221" s="158" t="s">
        <v>15838</v>
      </c>
    </row>
    <row r="222" spans="1:42" s="278" customFormat="1" ht="15" thickBot="1">
      <c r="A222" s="278">
        <v>9031</v>
      </c>
      <c r="C222" s="203" t="s">
        <v>16227</v>
      </c>
      <c r="D222" s="278" t="str">
        <f t="shared" si="7"/>
        <v>e_9031</v>
      </c>
      <c r="E222" s="278" t="s">
        <v>16228</v>
      </c>
      <c r="F222" s="278" t="str">
        <f t="shared" si="8"/>
        <v>NAME_9031</v>
      </c>
      <c r="G222" s="278" t="s">
        <v>11978</v>
      </c>
      <c r="H222" s="278">
        <v>3</v>
      </c>
      <c r="I222" s="278">
        <f>VLOOKUP(C222,'[2]怪兽属性表（不能直接调整）'!$A$2:$E$58,VLOOKUP([2]equipment!G222,[2]材料辅助表!$I$13:$K$16,3,FALSE),FALSE)</f>
        <v>11.1</v>
      </c>
      <c r="J222" t="str">
        <f>"["&amp;I222*[2]材料辅助表!$S$5&amp;","&amp;I222*[2]材料辅助表!$S$6&amp;","&amp;I222*[2]材料辅助表!$S$7&amp;","&amp;I222*[2]材料辅助表!$S$8&amp;","&amp;I222*[2]材料辅助表!$S$9&amp;","&amp;I222*[2]材料辅助表!$S$10&amp;","&amp;I222*[2]材料辅助表!$S$11&amp;","&amp;I222*[2]材料辅助表!$S$12&amp;","&amp;I222*[2]材料辅助表!$S$13&amp;","&amp;I222*[2]材料辅助表!$S$14&amp;","&amp;I222*[2]材料辅助表!$S$15&amp;","&amp;I222*[2]材料辅助表!$S$16&amp;","&amp;I222*[2]材料辅助表!$S$17&amp;","&amp;I222*[2]材料辅助表!$S$18&amp;","&amp;I222*[2]材料辅助表!$S$19&amp;"]"</f>
        <v>[3.33,3.885,4.44,4.995,5.55,6.105,6.66,7.215,7.77,8.325,8.88,9.435,9.99,10.545,11.1]</v>
      </c>
      <c r="K222" s="278">
        <v>7</v>
      </c>
      <c r="L222" s="278">
        <f>VLOOKUP(C222,'[2]怪兽属性表（不能直接调整）'!$A$2:$E$58,4,FALSE)</f>
        <v>1</v>
      </c>
      <c r="M222" t="str">
        <f>"["&amp;L222*[2]材料辅助表!$U$5&amp;","&amp;L222*[2]材料辅助表!$U$6&amp;","&amp;L222*[2]材料辅助表!$U$7&amp;","&amp;L222*[2]材料辅助表!$U$8&amp;","&amp;L222*[2]材料辅助表!$U$9&amp;","&amp;L222*[2]材料辅助表!$U$10&amp;","&amp;L222*[2]材料辅助表!$U$11&amp;","&amp;L222*[2]材料辅助表!$U$12&amp;","&amp;L222*[2]材料辅助表!$U$13&amp;","&amp;L222*[2]材料辅助表!$U$14&amp;","&amp;L222*[2]材料辅助表!$U$15&amp;","&amp;L222*[2]材料辅助表!$U$16&amp;","&amp;L222*[2]材料辅助表!$U$17&amp;","&amp;L222*[2]材料辅助表!$U$18&amp;","&amp;L222*[2]材料辅助表!$U$19&amp;"]"</f>
        <v>[0.15,0.175,0.2,0.225,0.25,0.275,0.3,0.325,0.35,0.375,0.4,0.425,0.45,0.475,0.5]</v>
      </c>
      <c r="N222" s="260">
        <v>1</v>
      </c>
      <c r="O222" s="261">
        <v>2</v>
      </c>
      <c r="P222" s="262">
        <v>3</v>
      </c>
      <c r="Q222" s="278" t="s">
        <v>15792</v>
      </c>
      <c r="R222" s="278" t="str">
        <f>"["&amp;VLOOKUP(AJ222,[2]特殊属性调整!$B$18:$D$25,3,FALSE)&amp;","&amp;VLOOKUP(AJ222,[2]特殊属性调整!$B$18:$D$25,2,FALSE)&amp;"]"</f>
        <v>[2,3]</v>
      </c>
      <c r="S222" s="278" t="str">
        <f>"["&amp;VLOOKUP(AK222,[2]特殊属性调整!$B$18:$D$25,3,FALSE)&amp;","&amp;VLOOKUP(AK222,[2]特殊属性调整!$B$18:$D$25,2,FALSE)*1.5&amp;"]"</f>
        <v>[2,4.5]</v>
      </c>
      <c r="T222" s="278" t="str">
        <f>"["&amp;VLOOKUP(AL222,[2]特殊属性调整!$B$18:$D$25,3,FALSE)&amp;","&amp;VLOOKUP(AL222,[2]特殊属性调整!$B$18:$D$25,2,FALSE)*2&amp;"]"</f>
        <v>[2,6]</v>
      </c>
      <c r="U222" s="278" t="str">
        <f>"[["&amp;VLOOKUP($N222,[2]材料辅助表!$H$27:$L$35,2,FALSE)&amp;","&amp;[2]材料辅助表!I$38&amp;"]]"</f>
        <v>[[301101,1]]</v>
      </c>
      <c r="V222" s="278" t="str">
        <f>"[["&amp;VLOOKUP($N222,[2]材料辅助表!$H$27:$L$35,3,FALSE)&amp;","&amp;[2]材料辅助表!I$39&amp;"]]"</f>
        <v>[[301201,3]]</v>
      </c>
      <c r="W222" s="278" t="str">
        <f>"[["&amp;VLOOKUP($Q222,[2]材料辅助表!$H$27:$L$35,4,FALSE)&amp;","&amp;[2]材料辅助表!L$40&amp;"],["&amp;VLOOKUP($N222,[2]材料辅助表!$H$27:$L$35,4,FALSE)&amp;","&amp;[2]材料辅助表!I$40&amp;"]]"</f>
        <v>[[301307,1],[301301,5]]</v>
      </c>
      <c r="X222" s="278" t="str">
        <f>"[["&amp;VLOOKUP($Q222,[2]材料辅助表!$H$27:$L$35,5,FALSE)&amp;","&amp;[2]材料辅助表!L$41&amp;"],["&amp;VLOOKUP($N222,[2]材料辅助表!$H$27:$L$35,5,FALSE)&amp;","&amp;[2]材料辅助表!I$41&amp;"]]"</f>
        <v>[[301407,2],[301401,8]]</v>
      </c>
      <c r="Y222" s="278" t="str">
        <f>"[["&amp;VLOOKUP($Q222,[2]材料辅助表!$H$27:$M$35,6,FALSE)&amp;","&amp;[2]材料辅助表!L$42&amp;"],["&amp;VLOOKUP($N222,[2]材料辅助表!$H$27:$M$35,6,FALSE)&amp;","&amp;[2]材料辅助表!I$42&amp;"],["&amp;VLOOKUP($O222,[2]材料辅助表!$H$27:$M$35,5,FALSE)&amp;","&amp;[2]材料辅助表!J$42&amp;"]]"</f>
        <v>[[301507,3],[301501,10],[301402,3]]</v>
      </c>
      <c r="Z222" s="278" t="str">
        <f>"[["&amp;VLOOKUP($Q222,[2]材料辅助表!$H$27:$N$35,7,FALSE)&amp;","&amp;[2]材料辅助表!L$43&amp;"],["&amp;VLOOKUP($N222,[2]材料辅助表!$H$27:$N$35,7,FALSE)&amp;","&amp;[2]材料辅助表!I$43&amp;"],["&amp;VLOOKUP($O222,[2]材料辅助表!$H$27:$N$35,6,FALSE)&amp;","&amp;[2]材料辅助表!J$43&amp;"]]"</f>
        <v>[[301607,5],[301601,15],[301502,5]]</v>
      </c>
      <c r="AA222" s="278" t="str">
        <f>"[["&amp;VLOOKUP($Q222,[2]材料辅助表!$H$27:$O$35,8,FALSE)&amp;","&amp;[2]材料辅助表!L$44&amp;"],["&amp;VLOOKUP($N222,[2]材料辅助表!$H$27:$O$35,8,FALSE)&amp;","&amp;[2]材料辅助表!I$44&amp;"],["&amp;VLOOKUP($O222,[2]材料辅助表!$H$27:$O$35,8,FALSE)&amp;","&amp;[2]材料辅助表!J$44&amp;"],["&amp;VLOOKUP($P222,[2]材料辅助表!$H$27:$P$35,7,FALSE)&amp;","&amp;[2]材料辅助表!K$44&amp;"]]"</f>
        <v>[[301707,8],[301701,10],[301702,10],[301603,5]]</v>
      </c>
      <c r="AB222" s="278" t="str">
        <f>"[["&amp;VLOOKUP($Q222,[2]材料辅助表!$H$27:$P$35,9,FALSE)&amp;","&amp;[2]材料辅助表!L$45&amp;"],["&amp;VLOOKUP($N222,[2]材料辅助表!$H$27:$P$35,9,FALSE)&amp;","&amp;[2]材料辅助表!I$45&amp;"],["&amp;VLOOKUP($O222,[2]材料辅助表!$H$27:$P$35,9,FALSE)&amp;","&amp;[2]材料辅助表!J$45&amp;"],["&amp;VLOOKUP($P222,[2]材料辅助表!$H$27:$P$35,8,FALSE)&amp;","&amp;[2]材料辅助表!K$45&amp;"]]"</f>
        <v>[[301807,10],[301801,15],[301802,15],[301703,8]]</v>
      </c>
      <c r="AC222" s="278" t="str">
        <f>"[["&amp;VLOOKUP($Q222,[2]材料辅助表!$H$27:$Q$35,10,FALSE)&amp;","&amp;[2]材料辅助表!L$46&amp;"],["&amp;VLOOKUP($N222,[2]材料辅助表!$H$27:$Q$35,10,FALSE)&amp;","&amp;[2]材料辅助表!I$46&amp;"],["&amp;VLOOKUP($O222,[2]材料辅助表!$H$27:$Q$35,10,FALSE)&amp;","&amp;[2]材料辅助表!J$46&amp;"],["&amp;VLOOKUP($P222,[2]材料辅助表!$H$27:$Q$35,9,FALSE)&amp;","&amp;[2]材料辅助表!K$46&amp;"]]"</f>
        <v>[[301907,12],[301901,18],[301902,18],[301803,10]]</v>
      </c>
      <c r="AD222" s="278" t="str">
        <f>"[["&amp;VLOOKUP($Q222,[2]材料辅助表!$H$27:$R$35,11,FALSE)&amp;","&amp;[2]材料辅助表!L$47&amp;"],["&amp;VLOOKUP($N222,[2]材料辅助表!$H$27:$R$35,11,FALSE)&amp;","&amp;[2]材料辅助表!I$47&amp;"],["&amp;VLOOKUP($O222,[2]材料辅助表!$H$27:$R$35,11,FALSE)&amp;","&amp;[2]材料辅助表!J$47&amp;"],["&amp;VLOOKUP($P222,[2]材料辅助表!$H$27:$R$35,10,FALSE)&amp;","&amp;[2]材料辅助表!K$47&amp;"]]"</f>
        <v>[[302007,15],[302001,25],[302002,25],[301903,12]]</v>
      </c>
      <c r="AE222" s="278" t="str">
        <f>"[["&amp;VLOOKUP($Q222,[2]材料辅助表!$H$27:$S$35,12,FALSE)&amp;","&amp;[2]材料辅助表!L$48&amp;"],["&amp;VLOOKUP($N222,[2]材料辅助表!$H$27:$S$35,12,FALSE)&amp;","&amp;[2]材料辅助表!I$48&amp;"],["&amp;VLOOKUP($O222,[2]材料辅助表!$H$27:$S$35,12,FALSE)&amp;","&amp;[2]材料辅助表!J$48&amp;"],["&amp;VLOOKUP($P222,[2]材料辅助表!$H$27:$S$35,11,FALSE)&amp;","&amp;[2]材料辅助表!K$48&amp;"]]"</f>
        <v>[[302107,18],[302101,30],[302102,30],[302003,15]]</v>
      </c>
      <c r="AF222" t="str">
        <f>"[["&amp;VLOOKUP($Q222,[2]材料辅助表!$H$27:$V$35,13,FALSE)&amp;","&amp;[2]材料辅助表!L$49&amp;"],["&amp;VLOOKUP($N222,[2]材料辅助表!$H$27:$V$35,13,FALSE)&amp;","&amp;[2]材料辅助表!I$49&amp;"],["&amp;VLOOKUP($O222,[2]材料辅助表!$H$27:$V$35,13,FALSE)&amp;","&amp;[2]材料辅助表!J$49&amp;"],["&amp;VLOOKUP($P222,[2]材料辅助表!$H$27:$V$35,12,FALSE)&amp;","&amp;[2]材料辅助表!K$49&amp;"]]"</f>
        <v>[[302207,21],[302201,35],[302202,35],[302103,18]]</v>
      </c>
      <c r="AG222" t="str">
        <f>"[["&amp;VLOOKUP($Q222,[2]材料辅助表!$H$27:$V$35,14,FALSE)&amp;","&amp;[2]材料辅助表!L$50&amp;"],["&amp;VLOOKUP($N222,[2]材料辅助表!$H$27:$V$35,14,FALSE)&amp;","&amp;[2]材料辅助表!I$50&amp;"],["&amp;VLOOKUP($O222,[2]材料辅助表!$H$27:$V$35,14,FALSE)&amp;","&amp;[2]材料辅助表!J$50&amp;"],["&amp;VLOOKUP($P222,[2]材料辅助表!$H$27:$V$35,13,FALSE)&amp;","&amp;[2]材料辅助表!K$50&amp;"]]"</f>
        <v>[[302307,24],[302301,40],[302302,40],[302203,25]]</v>
      </c>
      <c r="AH222" t="str">
        <f>"[["&amp;VLOOKUP($Q222,[2]材料辅助表!$H$27:$V$35,15,FALSE)&amp;","&amp;[2]材料辅助表!L$51&amp;"],["&amp;VLOOKUP($N222,[2]材料辅助表!$H$27:$V$35,15,FALSE)&amp;","&amp;[2]材料辅助表!I$51&amp;"],["&amp;VLOOKUP($O222,[2]材料辅助表!$H$27:$V$35,15,FALSE)&amp;","&amp;[2]材料辅助表!J$51&amp;"],["&amp;VLOOKUP($P222,[2]材料辅助表!$H$27:$V$35,14,FALSE)&amp;","&amp;[2]材料辅助表!K$51&amp;"]]"</f>
        <v>[[302407,27],[302401,45],[302402,45],[302303,30]]</v>
      </c>
      <c r="AI222" s="261" t="s">
        <v>15845</v>
      </c>
      <c r="AJ222" s="280" t="s">
        <v>11978</v>
      </c>
      <c r="AK222" s="280" t="s">
        <v>11978</v>
      </c>
      <c r="AL222" s="280" t="s">
        <v>11978</v>
      </c>
      <c r="AN222" t="s">
        <v>11968</v>
      </c>
      <c r="AO222" s="283">
        <v>4</v>
      </c>
      <c r="AP222" s="276" t="s">
        <v>15841</v>
      </c>
    </row>
    <row r="223" spans="1:42" s="278" customFormat="1" ht="15" thickBot="1">
      <c r="A223" s="278">
        <v>9032</v>
      </c>
      <c r="C223" s="203" t="s">
        <v>16227</v>
      </c>
      <c r="D223" s="278" t="str">
        <f t="shared" si="7"/>
        <v>e_9032</v>
      </c>
      <c r="E223" s="278" t="s">
        <v>16229</v>
      </c>
      <c r="F223" s="278" t="str">
        <f t="shared" si="8"/>
        <v>NAME_9032</v>
      </c>
      <c r="G223" s="278" t="s">
        <v>11979</v>
      </c>
      <c r="H223" s="278">
        <v>6</v>
      </c>
      <c r="I223" s="278">
        <f>VLOOKUP(C223,'[2]怪兽属性表（不能直接调整）'!$A$2:$E$58,VLOOKUP([2]equipment!G223,[2]材料辅助表!$I$13:$K$16,3,FALSE),FALSE)</f>
        <v>74.400000000000006</v>
      </c>
      <c r="J223" t="str">
        <f>"["&amp;I223*[2]材料辅助表!$S$5&amp;","&amp;I223*[2]材料辅助表!$S$6&amp;","&amp;I223*[2]材料辅助表!$S$7&amp;","&amp;I223*[2]材料辅助表!$S$8&amp;","&amp;I223*[2]材料辅助表!$S$9&amp;","&amp;I223*[2]材料辅助表!$S$10&amp;","&amp;I223*[2]材料辅助表!$S$11&amp;","&amp;I223*[2]材料辅助表!$S$12&amp;","&amp;I223*[2]材料辅助表!$S$13&amp;","&amp;I223*[2]材料辅助表!$S$14&amp;","&amp;I223*[2]材料辅助表!$S$15&amp;","&amp;I223*[2]材料辅助表!$S$16&amp;","&amp;I223*[2]材料辅助表!$S$17&amp;","&amp;I223*[2]材料辅助表!$S$18&amp;","&amp;I223*[2]材料辅助表!$S$19&amp;"]"</f>
        <v>[22.32,26.04,29.76,33.48,37.2,40.92,44.64,48.36,52.08,55.8,59.52,63.24,66.96,70.68,74.4]</v>
      </c>
      <c r="K223" s="278">
        <v>7</v>
      </c>
      <c r="L223" s="278">
        <f>VLOOKUP(C223,'[2]怪兽属性表（不能直接调整）'!$A$2:$E$58,4,FALSE)</f>
        <v>1</v>
      </c>
      <c r="M223" t="str">
        <f>"["&amp;L223*[2]材料辅助表!$U$5&amp;","&amp;L223*[2]材料辅助表!$U$6&amp;","&amp;L223*[2]材料辅助表!$U$7&amp;","&amp;L223*[2]材料辅助表!$U$8&amp;","&amp;L223*[2]材料辅助表!$U$9&amp;","&amp;L223*[2]材料辅助表!$U$10&amp;","&amp;L223*[2]材料辅助表!$U$11&amp;","&amp;L223*[2]材料辅助表!$U$12&amp;","&amp;L223*[2]材料辅助表!$U$13&amp;","&amp;L223*[2]材料辅助表!$U$14&amp;","&amp;L223*[2]材料辅助表!$U$15&amp;","&amp;L223*[2]材料辅助表!$U$16&amp;","&amp;L223*[2]材料辅助表!$U$17&amp;","&amp;L223*[2]材料辅助表!$U$18&amp;","&amp;L223*[2]材料辅助表!$U$19&amp;"]"</f>
        <v>[0.15,0.175,0.2,0.225,0.25,0.275,0.3,0.325,0.35,0.375,0.4,0.425,0.45,0.475,0.5]</v>
      </c>
      <c r="N223" s="264">
        <v>2</v>
      </c>
      <c r="O223" s="202">
        <v>4</v>
      </c>
      <c r="P223" s="265">
        <v>1</v>
      </c>
      <c r="Q223" s="278" t="s">
        <v>15792</v>
      </c>
      <c r="R223" s="278" t="str">
        <f>"["&amp;VLOOKUP(AJ223,[2]特殊属性调整!$B$18:$D$25,3,FALSE)&amp;","&amp;VLOOKUP(AJ223,[2]特殊属性调整!$B$18:$D$25,2,FALSE)&amp;"]"</f>
        <v>[5,3]</v>
      </c>
      <c r="S223" s="278" t="str">
        <f>"["&amp;VLOOKUP(AK223,[2]特殊属性调整!$B$18:$D$25,3,FALSE)&amp;","&amp;VLOOKUP(AK223,[2]特殊属性调整!$B$18:$D$25,2,FALSE)*1.5&amp;"]"</f>
        <v>[5,4.5]</v>
      </c>
      <c r="T223" s="278" t="str">
        <f>"["&amp;VLOOKUP(AL223,[2]特殊属性调整!$B$18:$D$25,3,FALSE)&amp;","&amp;VLOOKUP(AL223,[2]特殊属性调整!$B$18:$D$25,2,FALSE)*2&amp;"]"</f>
        <v>[5,6]</v>
      </c>
      <c r="U223" s="278" t="str">
        <f>"[["&amp;VLOOKUP($N223,[2]材料辅助表!$H$27:$L$35,2,FALSE)&amp;","&amp;[2]材料辅助表!I$38&amp;"]]"</f>
        <v>[[301102,1]]</v>
      </c>
      <c r="V223" s="278" t="str">
        <f>"[["&amp;VLOOKUP($N223,[2]材料辅助表!$H$27:$L$35,3,FALSE)&amp;","&amp;[2]材料辅助表!I$39&amp;"]]"</f>
        <v>[[301202,3]]</v>
      </c>
      <c r="W223" s="278" t="str">
        <f>"[["&amp;VLOOKUP($Q223,[2]材料辅助表!$H$27:$L$35,4,FALSE)&amp;","&amp;[2]材料辅助表!L$40&amp;"],["&amp;VLOOKUP($N223,[2]材料辅助表!$H$27:$L$35,4,FALSE)&amp;","&amp;[2]材料辅助表!I$40&amp;"]]"</f>
        <v>[[301307,1],[301302,5]]</v>
      </c>
      <c r="X223" s="278" t="str">
        <f>"[["&amp;VLOOKUP($Q223,[2]材料辅助表!$H$27:$L$35,5,FALSE)&amp;","&amp;[2]材料辅助表!L$41&amp;"],["&amp;VLOOKUP($N223,[2]材料辅助表!$H$27:$L$35,5,FALSE)&amp;","&amp;[2]材料辅助表!I$41&amp;"]]"</f>
        <v>[[301407,2],[301402,8]]</v>
      </c>
      <c r="Y223" s="278" t="str">
        <f>"[["&amp;VLOOKUP($Q223,[2]材料辅助表!$H$27:$M$35,6,FALSE)&amp;","&amp;[2]材料辅助表!L$42&amp;"],["&amp;VLOOKUP($N223,[2]材料辅助表!$H$27:$M$35,6,FALSE)&amp;","&amp;[2]材料辅助表!I$42&amp;"],["&amp;VLOOKUP($O223,[2]材料辅助表!$H$27:$M$35,5,FALSE)&amp;","&amp;[2]材料辅助表!J$42&amp;"]]"</f>
        <v>[[301507,3],[301502,10],[301404,3]]</v>
      </c>
      <c r="Z223" s="278" t="str">
        <f>"[["&amp;VLOOKUP($Q223,[2]材料辅助表!$H$27:$N$35,7,FALSE)&amp;","&amp;[2]材料辅助表!L$43&amp;"],["&amp;VLOOKUP($N223,[2]材料辅助表!$H$27:$N$35,7,FALSE)&amp;","&amp;[2]材料辅助表!I$43&amp;"],["&amp;VLOOKUP($O223,[2]材料辅助表!$H$27:$N$35,6,FALSE)&amp;","&amp;[2]材料辅助表!J$43&amp;"]]"</f>
        <v>[[301607,5],[301602,15],[301504,5]]</v>
      </c>
      <c r="AA223" s="278" t="str">
        <f>"[["&amp;VLOOKUP($Q223,[2]材料辅助表!$H$27:$O$35,8,FALSE)&amp;","&amp;[2]材料辅助表!L$44&amp;"],["&amp;VLOOKUP($N223,[2]材料辅助表!$H$27:$O$35,8,FALSE)&amp;","&amp;[2]材料辅助表!I$44&amp;"],["&amp;VLOOKUP($O223,[2]材料辅助表!$H$27:$O$35,8,FALSE)&amp;","&amp;[2]材料辅助表!J$44&amp;"],["&amp;VLOOKUP($P223,[2]材料辅助表!$H$27:$P$35,7,FALSE)&amp;","&amp;[2]材料辅助表!K$44&amp;"]]"</f>
        <v>[[301707,8],[301702,10],[301704,10],[301601,5]]</v>
      </c>
      <c r="AB223" s="278" t="str">
        <f>"[["&amp;VLOOKUP($Q223,[2]材料辅助表!$H$27:$P$35,9,FALSE)&amp;","&amp;[2]材料辅助表!L$45&amp;"],["&amp;VLOOKUP($N223,[2]材料辅助表!$H$27:$P$35,9,FALSE)&amp;","&amp;[2]材料辅助表!I$45&amp;"],["&amp;VLOOKUP($O223,[2]材料辅助表!$H$27:$P$35,9,FALSE)&amp;","&amp;[2]材料辅助表!J$45&amp;"],["&amp;VLOOKUP($P223,[2]材料辅助表!$H$27:$P$35,8,FALSE)&amp;","&amp;[2]材料辅助表!K$45&amp;"]]"</f>
        <v>[[301807,10],[301802,15],[301804,15],[301701,8]]</v>
      </c>
      <c r="AC223" s="278" t="str">
        <f>"[["&amp;VLOOKUP($Q223,[2]材料辅助表!$H$27:$Q$35,10,FALSE)&amp;","&amp;[2]材料辅助表!L$46&amp;"],["&amp;VLOOKUP($N223,[2]材料辅助表!$H$27:$Q$35,10,FALSE)&amp;","&amp;[2]材料辅助表!I$46&amp;"],["&amp;VLOOKUP($O223,[2]材料辅助表!$H$27:$Q$35,10,FALSE)&amp;","&amp;[2]材料辅助表!J$46&amp;"],["&amp;VLOOKUP($P223,[2]材料辅助表!$H$27:$Q$35,9,FALSE)&amp;","&amp;[2]材料辅助表!K$46&amp;"]]"</f>
        <v>[[301907,12],[301902,18],[301904,18],[301801,10]]</v>
      </c>
      <c r="AD223" s="278" t="str">
        <f>"[["&amp;VLOOKUP($Q223,[2]材料辅助表!$H$27:$R$35,11,FALSE)&amp;","&amp;[2]材料辅助表!L$47&amp;"],["&amp;VLOOKUP($N223,[2]材料辅助表!$H$27:$R$35,11,FALSE)&amp;","&amp;[2]材料辅助表!I$47&amp;"],["&amp;VLOOKUP($O223,[2]材料辅助表!$H$27:$R$35,11,FALSE)&amp;","&amp;[2]材料辅助表!J$47&amp;"],["&amp;VLOOKUP($P223,[2]材料辅助表!$H$27:$R$35,10,FALSE)&amp;","&amp;[2]材料辅助表!K$47&amp;"]]"</f>
        <v>[[302007,15],[302002,25],[302004,25],[301901,12]]</v>
      </c>
      <c r="AE223" s="278" t="str">
        <f>"[["&amp;VLOOKUP($Q223,[2]材料辅助表!$H$27:$S$35,12,FALSE)&amp;","&amp;[2]材料辅助表!L$48&amp;"],["&amp;VLOOKUP($N223,[2]材料辅助表!$H$27:$S$35,12,FALSE)&amp;","&amp;[2]材料辅助表!I$48&amp;"],["&amp;VLOOKUP($O223,[2]材料辅助表!$H$27:$S$35,12,FALSE)&amp;","&amp;[2]材料辅助表!J$48&amp;"],["&amp;VLOOKUP($P223,[2]材料辅助表!$H$27:$S$35,11,FALSE)&amp;","&amp;[2]材料辅助表!K$48&amp;"]]"</f>
        <v>[[302107,18],[302102,30],[302104,30],[302001,15]]</v>
      </c>
      <c r="AF223" t="str">
        <f>"[["&amp;VLOOKUP($Q223,[2]材料辅助表!$H$27:$V$35,13,FALSE)&amp;","&amp;[2]材料辅助表!L$49&amp;"],["&amp;VLOOKUP($N223,[2]材料辅助表!$H$27:$V$35,13,FALSE)&amp;","&amp;[2]材料辅助表!I$49&amp;"],["&amp;VLOOKUP($O223,[2]材料辅助表!$H$27:$V$35,13,FALSE)&amp;","&amp;[2]材料辅助表!J$49&amp;"],["&amp;VLOOKUP($P223,[2]材料辅助表!$H$27:$V$35,12,FALSE)&amp;","&amp;[2]材料辅助表!K$49&amp;"]]"</f>
        <v>[[302207,21],[302202,35],[302204,35],[302101,18]]</v>
      </c>
      <c r="AG223" t="str">
        <f>"[["&amp;VLOOKUP($Q223,[2]材料辅助表!$H$27:$V$35,14,FALSE)&amp;","&amp;[2]材料辅助表!L$50&amp;"],["&amp;VLOOKUP($N223,[2]材料辅助表!$H$27:$V$35,14,FALSE)&amp;","&amp;[2]材料辅助表!I$50&amp;"],["&amp;VLOOKUP($O223,[2]材料辅助表!$H$27:$V$35,14,FALSE)&amp;","&amp;[2]材料辅助表!J$50&amp;"],["&amp;VLOOKUP($P223,[2]材料辅助表!$H$27:$V$35,13,FALSE)&amp;","&amp;[2]材料辅助表!K$50&amp;"]]"</f>
        <v>[[302307,24],[302302,40],[302304,40],[302201,25]]</v>
      </c>
      <c r="AH223" t="str">
        <f>"[["&amp;VLOOKUP($Q223,[2]材料辅助表!$H$27:$V$35,15,FALSE)&amp;","&amp;[2]材料辅助表!L$51&amp;"],["&amp;VLOOKUP($N223,[2]材料辅助表!$H$27:$V$35,15,FALSE)&amp;","&amp;[2]材料辅助表!I$51&amp;"],["&amp;VLOOKUP($O223,[2]材料辅助表!$H$27:$V$35,15,FALSE)&amp;","&amp;[2]材料辅助表!J$51&amp;"],["&amp;VLOOKUP($P223,[2]材料辅助表!$H$27:$V$35,14,FALSE)&amp;","&amp;[2]材料辅助表!K$51&amp;"]]"</f>
        <v>[[302407,27],[302402,45],[302404,45],[302301,30]]</v>
      </c>
      <c r="AI223" s="202" t="s">
        <v>15848</v>
      </c>
      <c r="AJ223" s="280" t="s">
        <v>11979</v>
      </c>
      <c r="AK223" s="280" t="s">
        <v>11979</v>
      </c>
      <c r="AL223" s="280" t="s">
        <v>11979</v>
      </c>
      <c r="AN223" t="s">
        <v>16230</v>
      </c>
      <c r="AO223" s="281">
        <v>1</v>
      </c>
      <c r="AP223" s="261" t="s">
        <v>15819</v>
      </c>
    </row>
    <row r="224" spans="1:42" s="278" customFormat="1" ht="15" thickBot="1">
      <c r="A224" s="278">
        <v>9033</v>
      </c>
      <c r="C224" s="203" t="s">
        <v>16227</v>
      </c>
      <c r="D224" s="278" t="str">
        <f t="shared" si="7"/>
        <v>e_9033</v>
      </c>
      <c r="E224" s="278" t="s">
        <v>16231</v>
      </c>
      <c r="F224" s="278" t="str">
        <f t="shared" si="8"/>
        <v>NAME_9033</v>
      </c>
      <c r="G224" s="278" t="s">
        <v>11978</v>
      </c>
      <c r="H224" s="278">
        <v>3</v>
      </c>
      <c r="I224" s="278">
        <f>VLOOKUP(C224,'[2]怪兽属性表（不能直接调整）'!$A$2:$E$58,VLOOKUP([2]equipment!G224,[2]材料辅助表!$I$13:$K$16,3,FALSE),FALSE)</f>
        <v>11.1</v>
      </c>
      <c r="J224" t="str">
        <f>"["&amp;I224*[2]材料辅助表!$S$5&amp;","&amp;I224*[2]材料辅助表!$S$6&amp;","&amp;I224*[2]材料辅助表!$S$7&amp;","&amp;I224*[2]材料辅助表!$S$8&amp;","&amp;I224*[2]材料辅助表!$S$9&amp;","&amp;I224*[2]材料辅助表!$S$10&amp;","&amp;I224*[2]材料辅助表!$S$11&amp;","&amp;I224*[2]材料辅助表!$S$12&amp;","&amp;I224*[2]材料辅助表!$S$13&amp;","&amp;I224*[2]材料辅助表!$S$14&amp;","&amp;I224*[2]材料辅助表!$S$15&amp;","&amp;I224*[2]材料辅助表!$S$16&amp;","&amp;I224*[2]材料辅助表!$S$17&amp;","&amp;I224*[2]材料辅助表!$S$18&amp;","&amp;I224*[2]材料辅助表!$S$19&amp;"]"</f>
        <v>[3.33,3.885,4.44,4.995,5.55,6.105,6.66,7.215,7.77,8.325,8.88,9.435,9.99,10.545,11.1]</v>
      </c>
      <c r="K224" s="278">
        <v>7</v>
      </c>
      <c r="L224" s="278">
        <f>VLOOKUP(C224,'[2]怪兽属性表（不能直接调整）'!$A$2:$E$58,4,FALSE)</f>
        <v>1</v>
      </c>
      <c r="M224" t="str">
        <f>"["&amp;L224*[2]材料辅助表!$U$5&amp;","&amp;L224*[2]材料辅助表!$U$6&amp;","&amp;L224*[2]材料辅助表!$U$7&amp;","&amp;L224*[2]材料辅助表!$U$8&amp;","&amp;L224*[2]材料辅助表!$U$9&amp;","&amp;L224*[2]材料辅助表!$U$10&amp;","&amp;L224*[2]材料辅助表!$U$11&amp;","&amp;L224*[2]材料辅助表!$U$12&amp;","&amp;L224*[2]材料辅助表!$U$13&amp;","&amp;L224*[2]材料辅助表!$U$14&amp;","&amp;L224*[2]材料辅助表!$U$15&amp;","&amp;L224*[2]材料辅助表!$U$16&amp;","&amp;L224*[2]材料辅助表!$U$17&amp;","&amp;L224*[2]材料辅助表!$U$18&amp;","&amp;L224*[2]材料辅助表!$U$19&amp;"]"</f>
        <v>[0.15,0.175,0.2,0.225,0.25,0.275,0.3,0.325,0.35,0.375,0.4,0.425,0.45,0.475,0.5]</v>
      </c>
      <c r="N224" s="264">
        <v>3</v>
      </c>
      <c r="O224" s="202">
        <v>1</v>
      </c>
      <c r="P224" s="265">
        <v>2</v>
      </c>
      <c r="Q224" s="278" t="s">
        <v>15792</v>
      </c>
      <c r="R224" s="278" t="str">
        <f>"["&amp;VLOOKUP(AJ224,[2]特殊属性调整!$B$18:$D$25,3,FALSE)&amp;","&amp;VLOOKUP(AJ224,[2]特殊属性调整!$B$18:$D$25,2,FALSE)&amp;"]"</f>
        <v>[2,3]</v>
      </c>
      <c r="S224" s="278" t="str">
        <f>"["&amp;VLOOKUP(AK224,[2]特殊属性调整!$B$18:$D$25,3,FALSE)&amp;","&amp;VLOOKUP(AK224,[2]特殊属性调整!$B$18:$D$25,2,FALSE)*1.5&amp;"]"</f>
        <v>[2,4.5]</v>
      </c>
      <c r="T224" s="278" t="str">
        <f>"["&amp;VLOOKUP(AL224,[2]特殊属性调整!$B$18:$D$25,3,FALSE)&amp;","&amp;VLOOKUP(AL224,[2]特殊属性调整!$B$18:$D$25,2,FALSE)*2&amp;"]"</f>
        <v>[2,6]</v>
      </c>
      <c r="U224" s="278" t="str">
        <f>"[["&amp;VLOOKUP($N224,[2]材料辅助表!$H$27:$L$35,2,FALSE)&amp;","&amp;[2]材料辅助表!I$38&amp;"]]"</f>
        <v>[[301103,1]]</v>
      </c>
      <c r="V224" s="278" t="str">
        <f>"[["&amp;VLOOKUP($N224,[2]材料辅助表!$H$27:$L$35,3,FALSE)&amp;","&amp;[2]材料辅助表!I$39&amp;"]]"</f>
        <v>[[301203,3]]</v>
      </c>
      <c r="W224" s="278" t="str">
        <f>"[["&amp;VLOOKUP($Q224,[2]材料辅助表!$H$27:$L$35,4,FALSE)&amp;","&amp;[2]材料辅助表!L$40&amp;"],["&amp;VLOOKUP($N224,[2]材料辅助表!$H$27:$L$35,4,FALSE)&amp;","&amp;[2]材料辅助表!I$40&amp;"]]"</f>
        <v>[[301307,1],[301303,5]]</v>
      </c>
      <c r="X224" s="278" t="str">
        <f>"[["&amp;VLOOKUP($Q224,[2]材料辅助表!$H$27:$L$35,5,FALSE)&amp;","&amp;[2]材料辅助表!L$41&amp;"],["&amp;VLOOKUP($N224,[2]材料辅助表!$H$27:$L$35,5,FALSE)&amp;","&amp;[2]材料辅助表!I$41&amp;"]]"</f>
        <v>[[301407,2],[301403,8]]</v>
      </c>
      <c r="Y224" s="278" t="str">
        <f>"[["&amp;VLOOKUP($Q224,[2]材料辅助表!$H$27:$M$35,6,FALSE)&amp;","&amp;[2]材料辅助表!L$42&amp;"],["&amp;VLOOKUP($N224,[2]材料辅助表!$H$27:$M$35,6,FALSE)&amp;","&amp;[2]材料辅助表!I$42&amp;"],["&amp;VLOOKUP($O224,[2]材料辅助表!$H$27:$M$35,5,FALSE)&amp;","&amp;[2]材料辅助表!J$42&amp;"]]"</f>
        <v>[[301507,3],[301503,10],[301401,3]]</v>
      </c>
      <c r="Z224" s="278" t="str">
        <f>"[["&amp;VLOOKUP($Q224,[2]材料辅助表!$H$27:$N$35,7,FALSE)&amp;","&amp;[2]材料辅助表!L$43&amp;"],["&amp;VLOOKUP($N224,[2]材料辅助表!$H$27:$N$35,7,FALSE)&amp;","&amp;[2]材料辅助表!I$43&amp;"],["&amp;VLOOKUP($O224,[2]材料辅助表!$H$27:$N$35,6,FALSE)&amp;","&amp;[2]材料辅助表!J$43&amp;"]]"</f>
        <v>[[301607,5],[301603,15],[301501,5]]</v>
      </c>
      <c r="AA224" s="278" t="str">
        <f>"[["&amp;VLOOKUP($Q224,[2]材料辅助表!$H$27:$O$35,8,FALSE)&amp;","&amp;[2]材料辅助表!L$44&amp;"],["&amp;VLOOKUP($N224,[2]材料辅助表!$H$27:$O$35,8,FALSE)&amp;","&amp;[2]材料辅助表!I$44&amp;"],["&amp;VLOOKUP($O224,[2]材料辅助表!$H$27:$O$35,8,FALSE)&amp;","&amp;[2]材料辅助表!J$44&amp;"],["&amp;VLOOKUP($P224,[2]材料辅助表!$H$27:$P$35,7,FALSE)&amp;","&amp;[2]材料辅助表!K$44&amp;"]]"</f>
        <v>[[301707,8],[301703,10],[301701,10],[301602,5]]</v>
      </c>
      <c r="AB224" s="278" t="str">
        <f>"[["&amp;VLOOKUP($Q224,[2]材料辅助表!$H$27:$P$35,9,FALSE)&amp;","&amp;[2]材料辅助表!L$45&amp;"],["&amp;VLOOKUP($N224,[2]材料辅助表!$H$27:$P$35,9,FALSE)&amp;","&amp;[2]材料辅助表!I$45&amp;"],["&amp;VLOOKUP($O224,[2]材料辅助表!$H$27:$P$35,9,FALSE)&amp;","&amp;[2]材料辅助表!J$45&amp;"],["&amp;VLOOKUP($P224,[2]材料辅助表!$H$27:$P$35,8,FALSE)&amp;","&amp;[2]材料辅助表!K$45&amp;"]]"</f>
        <v>[[301807,10],[301803,15],[301801,15],[301702,8]]</v>
      </c>
      <c r="AC224" s="278" t="str">
        <f>"[["&amp;VLOOKUP($Q224,[2]材料辅助表!$H$27:$Q$35,10,FALSE)&amp;","&amp;[2]材料辅助表!L$46&amp;"],["&amp;VLOOKUP($N224,[2]材料辅助表!$H$27:$Q$35,10,FALSE)&amp;","&amp;[2]材料辅助表!I$46&amp;"],["&amp;VLOOKUP($O224,[2]材料辅助表!$H$27:$Q$35,10,FALSE)&amp;","&amp;[2]材料辅助表!J$46&amp;"],["&amp;VLOOKUP($P224,[2]材料辅助表!$H$27:$Q$35,9,FALSE)&amp;","&amp;[2]材料辅助表!K$46&amp;"]]"</f>
        <v>[[301907,12],[301903,18],[301901,18],[301802,10]]</v>
      </c>
      <c r="AD224" s="278" t="str">
        <f>"[["&amp;VLOOKUP($Q224,[2]材料辅助表!$H$27:$R$35,11,FALSE)&amp;","&amp;[2]材料辅助表!L$47&amp;"],["&amp;VLOOKUP($N224,[2]材料辅助表!$H$27:$R$35,11,FALSE)&amp;","&amp;[2]材料辅助表!I$47&amp;"],["&amp;VLOOKUP($O224,[2]材料辅助表!$H$27:$R$35,11,FALSE)&amp;","&amp;[2]材料辅助表!J$47&amp;"],["&amp;VLOOKUP($P224,[2]材料辅助表!$H$27:$R$35,10,FALSE)&amp;","&amp;[2]材料辅助表!K$47&amp;"]]"</f>
        <v>[[302007,15],[302003,25],[302001,25],[301902,12]]</v>
      </c>
      <c r="AE224" s="278" t="str">
        <f>"[["&amp;VLOOKUP($Q224,[2]材料辅助表!$H$27:$S$35,12,FALSE)&amp;","&amp;[2]材料辅助表!L$48&amp;"],["&amp;VLOOKUP($N224,[2]材料辅助表!$H$27:$S$35,12,FALSE)&amp;","&amp;[2]材料辅助表!I$48&amp;"],["&amp;VLOOKUP($O224,[2]材料辅助表!$H$27:$S$35,12,FALSE)&amp;","&amp;[2]材料辅助表!J$48&amp;"],["&amp;VLOOKUP($P224,[2]材料辅助表!$H$27:$S$35,11,FALSE)&amp;","&amp;[2]材料辅助表!K$48&amp;"]]"</f>
        <v>[[302107,18],[302103,30],[302101,30],[302002,15]]</v>
      </c>
      <c r="AF224" t="str">
        <f>"[["&amp;VLOOKUP($Q224,[2]材料辅助表!$H$27:$V$35,13,FALSE)&amp;","&amp;[2]材料辅助表!L$49&amp;"],["&amp;VLOOKUP($N224,[2]材料辅助表!$H$27:$V$35,13,FALSE)&amp;","&amp;[2]材料辅助表!I$49&amp;"],["&amp;VLOOKUP($O224,[2]材料辅助表!$H$27:$V$35,13,FALSE)&amp;","&amp;[2]材料辅助表!J$49&amp;"],["&amp;VLOOKUP($P224,[2]材料辅助表!$H$27:$V$35,12,FALSE)&amp;","&amp;[2]材料辅助表!K$49&amp;"]]"</f>
        <v>[[302207,21],[302203,35],[302201,35],[302102,18]]</v>
      </c>
      <c r="AG224" t="str">
        <f>"[["&amp;VLOOKUP($Q224,[2]材料辅助表!$H$27:$V$35,14,FALSE)&amp;","&amp;[2]材料辅助表!L$50&amp;"],["&amp;VLOOKUP($N224,[2]材料辅助表!$H$27:$V$35,14,FALSE)&amp;","&amp;[2]材料辅助表!I$50&amp;"],["&amp;VLOOKUP($O224,[2]材料辅助表!$H$27:$V$35,14,FALSE)&amp;","&amp;[2]材料辅助表!J$50&amp;"],["&amp;VLOOKUP($P224,[2]材料辅助表!$H$27:$V$35,13,FALSE)&amp;","&amp;[2]材料辅助表!K$50&amp;"]]"</f>
        <v>[[302307,24],[302303,40],[302301,40],[302202,25]]</v>
      </c>
      <c r="AH224" t="str">
        <f>"[["&amp;VLOOKUP($Q224,[2]材料辅助表!$H$27:$V$35,15,FALSE)&amp;","&amp;[2]材料辅助表!L$51&amp;"],["&amp;VLOOKUP($N224,[2]材料辅助表!$H$27:$V$35,15,FALSE)&amp;","&amp;[2]材料辅助表!I$51&amp;"],["&amp;VLOOKUP($O224,[2]材料辅助表!$H$27:$V$35,15,FALSE)&amp;","&amp;[2]材料辅助表!J$51&amp;"],["&amp;VLOOKUP($P224,[2]材料辅助表!$H$27:$V$35,14,FALSE)&amp;","&amp;[2]材料辅助表!K$51&amp;"]]"</f>
        <v>[[302407,27],[302403,45],[302401,45],[302302,30]]</v>
      </c>
      <c r="AI224" s="202" t="s">
        <v>15851</v>
      </c>
      <c r="AJ224" s="280" t="s">
        <v>11978</v>
      </c>
      <c r="AK224" s="280" t="s">
        <v>11978</v>
      </c>
      <c r="AL224" s="280" t="s">
        <v>11978</v>
      </c>
      <c r="AN224" t="s">
        <v>16230</v>
      </c>
      <c r="AO224" s="282">
        <v>2</v>
      </c>
      <c r="AP224" s="202" t="s">
        <v>15822</v>
      </c>
    </row>
    <row r="225" spans="1:42" s="278" customFormat="1" ht="15" thickBot="1">
      <c r="A225" s="278">
        <v>9034</v>
      </c>
      <c r="C225" s="203" t="s">
        <v>16227</v>
      </c>
      <c r="D225" s="278" t="str">
        <f t="shared" si="7"/>
        <v>e_9034</v>
      </c>
      <c r="E225" s="278" t="s">
        <v>16232</v>
      </c>
      <c r="F225" s="278" t="str">
        <f t="shared" si="8"/>
        <v>NAME_9034</v>
      </c>
      <c r="G225" s="278" t="s">
        <v>11979</v>
      </c>
      <c r="H225" s="278">
        <v>6</v>
      </c>
      <c r="I225" s="278">
        <f>VLOOKUP(C225,'[2]怪兽属性表（不能直接调整）'!$A$2:$E$58,VLOOKUP([2]equipment!G225,[2]材料辅助表!$I$13:$K$16,3,FALSE),FALSE)</f>
        <v>74.400000000000006</v>
      </c>
      <c r="J225" t="str">
        <f>"["&amp;I225*[2]材料辅助表!$S$5&amp;","&amp;I225*[2]材料辅助表!$S$6&amp;","&amp;I225*[2]材料辅助表!$S$7&amp;","&amp;I225*[2]材料辅助表!$S$8&amp;","&amp;I225*[2]材料辅助表!$S$9&amp;","&amp;I225*[2]材料辅助表!$S$10&amp;","&amp;I225*[2]材料辅助表!$S$11&amp;","&amp;I225*[2]材料辅助表!$S$12&amp;","&amp;I225*[2]材料辅助表!$S$13&amp;","&amp;I225*[2]材料辅助表!$S$14&amp;","&amp;I225*[2]材料辅助表!$S$15&amp;","&amp;I225*[2]材料辅助表!$S$16&amp;","&amp;I225*[2]材料辅助表!$S$17&amp;","&amp;I225*[2]材料辅助表!$S$18&amp;","&amp;I225*[2]材料辅助表!$S$19&amp;"]"</f>
        <v>[22.32,26.04,29.76,33.48,37.2,40.92,44.64,48.36,52.08,55.8,59.52,63.24,66.96,70.68,74.4]</v>
      </c>
      <c r="K225" s="278">
        <v>7</v>
      </c>
      <c r="L225" s="278">
        <f>VLOOKUP(C225,'[2]怪兽属性表（不能直接调整）'!$A$2:$E$58,4,FALSE)</f>
        <v>1</v>
      </c>
      <c r="M225" t="str">
        <f>"["&amp;L225*[2]材料辅助表!$U$5&amp;","&amp;L225*[2]材料辅助表!$U$6&amp;","&amp;L225*[2]材料辅助表!$U$7&amp;","&amp;L225*[2]材料辅助表!$U$8&amp;","&amp;L225*[2]材料辅助表!$U$9&amp;","&amp;L225*[2]材料辅助表!$U$10&amp;","&amp;L225*[2]材料辅助表!$U$11&amp;","&amp;L225*[2]材料辅助表!$U$12&amp;","&amp;L225*[2]材料辅助表!$U$13&amp;","&amp;L225*[2]材料辅助表!$U$14&amp;","&amp;L225*[2]材料辅助表!$U$15&amp;","&amp;L225*[2]材料辅助表!$U$16&amp;","&amp;L225*[2]材料辅助表!$U$17&amp;","&amp;L225*[2]材料辅助表!$U$18&amp;","&amp;L225*[2]材料辅助表!$U$19&amp;"]"</f>
        <v>[0.15,0.175,0.2,0.225,0.25,0.275,0.3,0.325,0.35,0.375,0.4,0.425,0.45,0.475,0.5]</v>
      </c>
      <c r="N225" s="266">
        <v>5</v>
      </c>
      <c r="O225" s="267">
        <v>3</v>
      </c>
      <c r="P225" s="268">
        <v>4</v>
      </c>
      <c r="Q225" s="278" t="s">
        <v>15792</v>
      </c>
      <c r="R225" s="278" t="str">
        <f>"["&amp;VLOOKUP(AJ225,[2]特殊属性调整!$B$18:$D$25,3,FALSE)&amp;","&amp;VLOOKUP(AJ225,[2]特殊属性调整!$B$18:$D$25,2,FALSE)&amp;"]"</f>
        <v>[5,3]</v>
      </c>
      <c r="S225" s="278" t="str">
        <f>"["&amp;VLOOKUP(AK225,[2]特殊属性调整!$B$18:$D$25,3,FALSE)&amp;","&amp;VLOOKUP(AK225,[2]特殊属性调整!$B$18:$D$25,2,FALSE)*1.5&amp;"]"</f>
        <v>[5,4.5]</v>
      </c>
      <c r="T225" s="278" t="str">
        <f>"["&amp;VLOOKUP(AL225,[2]特殊属性调整!$B$18:$D$25,3,FALSE)&amp;","&amp;VLOOKUP(AL225,[2]特殊属性调整!$B$18:$D$25,2,FALSE)*2&amp;"]"</f>
        <v>[5,6]</v>
      </c>
      <c r="U225" s="278" t="str">
        <f>"[["&amp;VLOOKUP($N225,[2]材料辅助表!$H$27:$L$35,2,FALSE)&amp;","&amp;[2]材料辅助表!I$38&amp;"]]"</f>
        <v>[[301105,1]]</v>
      </c>
      <c r="V225" s="278" t="str">
        <f>"[["&amp;VLOOKUP($N225,[2]材料辅助表!$H$27:$L$35,3,FALSE)&amp;","&amp;[2]材料辅助表!I$39&amp;"]]"</f>
        <v>[[301205,3]]</v>
      </c>
      <c r="W225" s="278" t="str">
        <f>"[["&amp;VLOOKUP($Q225,[2]材料辅助表!$H$27:$L$35,4,FALSE)&amp;","&amp;[2]材料辅助表!L$40&amp;"],["&amp;VLOOKUP($N225,[2]材料辅助表!$H$27:$L$35,4,FALSE)&amp;","&amp;[2]材料辅助表!I$40&amp;"]]"</f>
        <v>[[301307,1],[301305,5]]</v>
      </c>
      <c r="X225" s="278" t="str">
        <f>"[["&amp;VLOOKUP($Q225,[2]材料辅助表!$H$27:$L$35,5,FALSE)&amp;","&amp;[2]材料辅助表!L$41&amp;"],["&amp;VLOOKUP($N225,[2]材料辅助表!$H$27:$L$35,5,FALSE)&amp;","&amp;[2]材料辅助表!I$41&amp;"]]"</f>
        <v>[[301407,2],[301405,8]]</v>
      </c>
      <c r="Y225" s="278" t="str">
        <f>"[["&amp;VLOOKUP($Q225,[2]材料辅助表!$H$27:$M$35,6,FALSE)&amp;","&amp;[2]材料辅助表!L$42&amp;"],["&amp;VLOOKUP($N225,[2]材料辅助表!$H$27:$M$35,6,FALSE)&amp;","&amp;[2]材料辅助表!I$42&amp;"],["&amp;VLOOKUP($O225,[2]材料辅助表!$H$27:$M$35,5,FALSE)&amp;","&amp;[2]材料辅助表!J$42&amp;"]]"</f>
        <v>[[301507,3],[301505,10],[301403,3]]</v>
      </c>
      <c r="Z225" s="278" t="str">
        <f>"[["&amp;VLOOKUP($Q225,[2]材料辅助表!$H$27:$N$35,7,FALSE)&amp;","&amp;[2]材料辅助表!L$43&amp;"],["&amp;VLOOKUP($N225,[2]材料辅助表!$H$27:$N$35,7,FALSE)&amp;","&amp;[2]材料辅助表!I$43&amp;"],["&amp;VLOOKUP($O225,[2]材料辅助表!$H$27:$N$35,6,FALSE)&amp;","&amp;[2]材料辅助表!J$43&amp;"]]"</f>
        <v>[[301607,5],[301605,15],[301503,5]]</v>
      </c>
      <c r="AA225" s="278" t="str">
        <f>"[["&amp;VLOOKUP($Q225,[2]材料辅助表!$H$27:$O$35,8,FALSE)&amp;","&amp;[2]材料辅助表!L$44&amp;"],["&amp;VLOOKUP($N225,[2]材料辅助表!$H$27:$O$35,8,FALSE)&amp;","&amp;[2]材料辅助表!I$44&amp;"],["&amp;VLOOKUP($O225,[2]材料辅助表!$H$27:$O$35,8,FALSE)&amp;","&amp;[2]材料辅助表!J$44&amp;"],["&amp;VLOOKUP($P225,[2]材料辅助表!$H$27:$P$35,7,FALSE)&amp;","&amp;[2]材料辅助表!K$44&amp;"]]"</f>
        <v>[[301707,8],[301705,10],[301703,10],[301604,5]]</v>
      </c>
      <c r="AB225" s="278" t="str">
        <f>"[["&amp;VLOOKUP($Q225,[2]材料辅助表!$H$27:$P$35,9,FALSE)&amp;","&amp;[2]材料辅助表!L$45&amp;"],["&amp;VLOOKUP($N225,[2]材料辅助表!$H$27:$P$35,9,FALSE)&amp;","&amp;[2]材料辅助表!I$45&amp;"],["&amp;VLOOKUP($O225,[2]材料辅助表!$H$27:$P$35,9,FALSE)&amp;","&amp;[2]材料辅助表!J$45&amp;"],["&amp;VLOOKUP($P225,[2]材料辅助表!$H$27:$P$35,8,FALSE)&amp;","&amp;[2]材料辅助表!K$45&amp;"]]"</f>
        <v>[[301807,10],[301805,15],[301803,15],[301704,8]]</v>
      </c>
      <c r="AC225" s="278" t="str">
        <f>"[["&amp;VLOOKUP($Q225,[2]材料辅助表!$H$27:$Q$35,10,FALSE)&amp;","&amp;[2]材料辅助表!L$46&amp;"],["&amp;VLOOKUP($N225,[2]材料辅助表!$H$27:$Q$35,10,FALSE)&amp;","&amp;[2]材料辅助表!I$46&amp;"],["&amp;VLOOKUP($O225,[2]材料辅助表!$H$27:$Q$35,10,FALSE)&amp;","&amp;[2]材料辅助表!J$46&amp;"],["&amp;VLOOKUP($P225,[2]材料辅助表!$H$27:$Q$35,9,FALSE)&amp;","&amp;[2]材料辅助表!K$46&amp;"]]"</f>
        <v>[[301907,12],[301905,18],[301903,18],[301804,10]]</v>
      </c>
      <c r="AD225" s="278" t="str">
        <f>"[["&amp;VLOOKUP($Q225,[2]材料辅助表!$H$27:$R$35,11,FALSE)&amp;","&amp;[2]材料辅助表!L$47&amp;"],["&amp;VLOOKUP($N225,[2]材料辅助表!$H$27:$R$35,11,FALSE)&amp;","&amp;[2]材料辅助表!I$47&amp;"],["&amp;VLOOKUP($O225,[2]材料辅助表!$H$27:$R$35,11,FALSE)&amp;","&amp;[2]材料辅助表!J$47&amp;"],["&amp;VLOOKUP($P225,[2]材料辅助表!$H$27:$R$35,10,FALSE)&amp;","&amp;[2]材料辅助表!K$47&amp;"]]"</f>
        <v>[[302007,15],[302005,25],[302003,25],[301904,12]]</v>
      </c>
      <c r="AE225" s="278" t="str">
        <f>"[["&amp;VLOOKUP($Q225,[2]材料辅助表!$H$27:$S$35,12,FALSE)&amp;","&amp;[2]材料辅助表!L$48&amp;"],["&amp;VLOOKUP($N225,[2]材料辅助表!$H$27:$S$35,12,FALSE)&amp;","&amp;[2]材料辅助表!I$48&amp;"],["&amp;VLOOKUP($O225,[2]材料辅助表!$H$27:$S$35,12,FALSE)&amp;","&amp;[2]材料辅助表!J$48&amp;"],["&amp;VLOOKUP($P225,[2]材料辅助表!$H$27:$S$35,11,FALSE)&amp;","&amp;[2]材料辅助表!K$48&amp;"]]"</f>
        <v>[[302107,18],[302105,30],[302103,30],[302004,15]]</v>
      </c>
      <c r="AF225" t="str">
        <f>"[["&amp;VLOOKUP($Q225,[2]材料辅助表!$H$27:$V$35,13,FALSE)&amp;","&amp;[2]材料辅助表!L$49&amp;"],["&amp;VLOOKUP($N225,[2]材料辅助表!$H$27:$V$35,13,FALSE)&amp;","&amp;[2]材料辅助表!I$49&amp;"],["&amp;VLOOKUP($O225,[2]材料辅助表!$H$27:$V$35,13,FALSE)&amp;","&amp;[2]材料辅助表!J$49&amp;"],["&amp;VLOOKUP($P225,[2]材料辅助表!$H$27:$V$35,12,FALSE)&amp;","&amp;[2]材料辅助表!K$49&amp;"]]"</f>
        <v>[[302207,21],[302205,35],[302203,35],[302104,18]]</v>
      </c>
      <c r="AG225" t="str">
        <f>"[["&amp;VLOOKUP($Q225,[2]材料辅助表!$H$27:$V$35,14,FALSE)&amp;","&amp;[2]材料辅助表!L$50&amp;"],["&amp;VLOOKUP($N225,[2]材料辅助表!$H$27:$V$35,14,FALSE)&amp;","&amp;[2]材料辅助表!I$50&amp;"],["&amp;VLOOKUP($O225,[2]材料辅助表!$H$27:$V$35,14,FALSE)&amp;","&amp;[2]材料辅助表!J$50&amp;"],["&amp;VLOOKUP($P225,[2]材料辅助表!$H$27:$V$35,13,FALSE)&amp;","&amp;[2]材料辅助表!K$50&amp;"]]"</f>
        <v>[[302307,24],[302305,40],[302303,40],[302204,25]]</v>
      </c>
      <c r="AH225" t="str">
        <f>"[["&amp;VLOOKUP($Q225,[2]材料辅助表!$H$27:$V$35,15,FALSE)&amp;","&amp;[2]材料辅助表!L$51&amp;"],["&amp;VLOOKUP($N225,[2]材料辅助表!$H$27:$V$35,15,FALSE)&amp;","&amp;[2]材料辅助表!I$51&amp;"],["&amp;VLOOKUP($O225,[2]材料辅助表!$H$27:$V$35,15,FALSE)&amp;","&amp;[2]材料辅助表!J$51&amp;"],["&amp;VLOOKUP($P225,[2]材料辅助表!$H$27:$V$35,14,FALSE)&amp;","&amp;[2]材料辅助表!K$51&amp;"]]"</f>
        <v>[[302407,27],[302405,45],[302403,45],[302304,30]]</v>
      </c>
      <c r="AI225" s="267" t="s">
        <v>15854</v>
      </c>
      <c r="AJ225" s="280" t="s">
        <v>11979</v>
      </c>
      <c r="AK225" s="280" t="s">
        <v>11979</v>
      </c>
      <c r="AL225" s="280" t="s">
        <v>11979</v>
      </c>
      <c r="AN225" t="s">
        <v>16230</v>
      </c>
      <c r="AO225" s="282">
        <v>3</v>
      </c>
      <c r="AP225" s="202" t="s">
        <v>15825</v>
      </c>
    </row>
    <row r="226" spans="1:42" s="278" customFormat="1" ht="15" thickBot="1">
      <c r="A226" s="278">
        <v>9041</v>
      </c>
      <c r="C226" s="204" t="s">
        <v>16233</v>
      </c>
      <c r="D226" s="278" t="str">
        <f t="shared" si="7"/>
        <v>e_9041</v>
      </c>
      <c r="E226" s="278" t="s">
        <v>16234</v>
      </c>
      <c r="F226" s="278" t="str">
        <f t="shared" si="8"/>
        <v>NAME_9041</v>
      </c>
      <c r="G226" s="278" t="s">
        <v>11978</v>
      </c>
      <c r="H226" s="278">
        <v>3</v>
      </c>
      <c r="I226" s="278">
        <f>VLOOKUP(C226,'[2]怪兽属性表（不能直接调整）'!$A$2:$E$58,VLOOKUP([2]equipment!G226,[2]材料辅助表!$I$13:$K$16,3,FALSE),FALSE)</f>
        <v>19.5</v>
      </c>
      <c r="J226" t="str">
        <f>"["&amp;I226*[2]材料辅助表!$S$5&amp;","&amp;I226*[2]材料辅助表!$S$6&amp;","&amp;I226*[2]材料辅助表!$S$7&amp;","&amp;I226*[2]材料辅助表!$S$8&amp;","&amp;I226*[2]材料辅助表!$S$9&amp;","&amp;I226*[2]材料辅助表!$S$10&amp;","&amp;I226*[2]材料辅助表!$S$11&amp;","&amp;I226*[2]材料辅助表!$S$12&amp;","&amp;I226*[2]材料辅助表!$S$13&amp;","&amp;I226*[2]材料辅助表!$S$14&amp;","&amp;I226*[2]材料辅助表!$S$15&amp;","&amp;I226*[2]材料辅助表!$S$16&amp;","&amp;I226*[2]材料辅助表!$S$17&amp;","&amp;I226*[2]材料辅助表!$S$18&amp;","&amp;I226*[2]材料辅助表!$S$19&amp;"]"</f>
        <v>[5.85,6.825,7.8,8.775,9.75,10.725,11.7,12.675,13.65,14.625,15.6,16.575,17.55,18.525,19.5]</v>
      </c>
      <c r="K226" s="278">
        <v>7</v>
      </c>
      <c r="L226" s="278">
        <f>VLOOKUP(C226,'[2]怪兽属性表（不能直接调整）'!$A$2:$E$58,4,FALSE)</f>
        <v>1.8</v>
      </c>
      <c r="M226" t="str">
        <f>"["&amp;L226*[2]材料辅助表!$U$5&amp;","&amp;L226*[2]材料辅助表!$U$6&amp;","&amp;L226*[2]材料辅助表!$U$7&amp;","&amp;L226*[2]材料辅助表!$U$8&amp;","&amp;L226*[2]材料辅助表!$U$9&amp;","&amp;L226*[2]材料辅助表!$U$10&amp;","&amp;L226*[2]材料辅助表!$U$11&amp;","&amp;L226*[2]材料辅助表!$U$12&amp;","&amp;L226*[2]材料辅助表!$U$13&amp;","&amp;L226*[2]材料辅助表!$U$14&amp;","&amp;L226*[2]材料辅助表!$U$15&amp;","&amp;L226*[2]材料辅助表!$U$16&amp;","&amp;L226*[2]材料辅助表!$U$17&amp;","&amp;L226*[2]材料辅助表!$U$18&amp;","&amp;L226*[2]材料辅助表!$U$19&amp;"]"</f>
        <v>[0.27,0.315,0.36,0.405,0.45,0.495,0.54,0.585,0.63,0.675,0.72,0.765,0.81,0.855,0.9]</v>
      </c>
      <c r="N226" s="260">
        <v>1</v>
      </c>
      <c r="O226" s="261">
        <v>3</v>
      </c>
      <c r="P226" s="262">
        <v>4</v>
      </c>
      <c r="Q226" s="278" t="s">
        <v>15792</v>
      </c>
      <c r="R226" s="278" t="str">
        <f>"["&amp;VLOOKUP(AJ226,[2]特殊属性调整!$B$18:$D$25,3,FALSE)&amp;","&amp;VLOOKUP(AJ226,[2]特殊属性调整!$B$18:$D$25,2,FALSE)&amp;"]"</f>
        <v>[2,3]</v>
      </c>
      <c r="S226" s="278" t="str">
        <f>"["&amp;VLOOKUP(AK226,[2]特殊属性调整!$B$18:$D$25,3,FALSE)&amp;","&amp;VLOOKUP(AK226,[2]特殊属性调整!$B$18:$D$25,2,FALSE)*1.5&amp;"]"</f>
        <v>[2,4.5]</v>
      </c>
      <c r="T226" s="278" t="str">
        <f>"["&amp;VLOOKUP(AL226,[2]特殊属性调整!$B$18:$D$25,3,FALSE)&amp;","&amp;VLOOKUP(AL226,[2]特殊属性调整!$B$18:$D$25,2,FALSE)*2&amp;"]"</f>
        <v>[2,6]</v>
      </c>
      <c r="U226" s="278" t="str">
        <f>"[["&amp;VLOOKUP($N226,[2]材料辅助表!$H$27:$L$35,2,FALSE)&amp;","&amp;[2]材料辅助表!I$38&amp;"]]"</f>
        <v>[[301101,1]]</v>
      </c>
      <c r="V226" s="278" t="str">
        <f>"[["&amp;VLOOKUP($N226,[2]材料辅助表!$H$27:$L$35,3,FALSE)&amp;","&amp;[2]材料辅助表!I$39&amp;"]]"</f>
        <v>[[301201,3]]</v>
      </c>
      <c r="W226" s="278" t="str">
        <f>"[["&amp;VLOOKUP($Q226,[2]材料辅助表!$H$27:$L$35,4,FALSE)&amp;","&amp;[2]材料辅助表!L$40&amp;"],["&amp;VLOOKUP($N226,[2]材料辅助表!$H$27:$L$35,4,FALSE)&amp;","&amp;[2]材料辅助表!I$40&amp;"]]"</f>
        <v>[[301307,1],[301301,5]]</v>
      </c>
      <c r="X226" s="278" t="str">
        <f>"[["&amp;VLOOKUP($Q226,[2]材料辅助表!$H$27:$L$35,5,FALSE)&amp;","&amp;[2]材料辅助表!L$41&amp;"],["&amp;VLOOKUP($N226,[2]材料辅助表!$H$27:$L$35,5,FALSE)&amp;","&amp;[2]材料辅助表!I$41&amp;"]]"</f>
        <v>[[301407,2],[301401,8]]</v>
      </c>
      <c r="Y226" s="278" t="str">
        <f>"[["&amp;VLOOKUP($Q226,[2]材料辅助表!$H$27:$M$35,6,FALSE)&amp;","&amp;[2]材料辅助表!L$42&amp;"],["&amp;VLOOKUP($N226,[2]材料辅助表!$H$27:$M$35,6,FALSE)&amp;","&amp;[2]材料辅助表!I$42&amp;"],["&amp;VLOOKUP($O226,[2]材料辅助表!$H$27:$M$35,5,FALSE)&amp;","&amp;[2]材料辅助表!J$42&amp;"]]"</f>
        <v>[[301507,3],[301501,10],[301403,3]]</v>
      </c>
      <c r="Z226" s="278" t="str">
        <f>"[["&amp;VLOOKUP($Q226,[2]材料辅助表!$H$27:$N$35,7,FALSE)&amp;","&amp;[2]材料辅助表!L$43&amp;"],["&amp;VLOOKUP($N226,[2]材料辅助表!$H$27:$N$35,7,FALSE)&amp;","&amp;[2]材料辅助表!I$43&amp;"],["&amp;VLOOKUP($O226,[2]材料辅助表!$H$27:$N$35,6,FALSE)&amp;","&amp;[2]材料辅助表!J$43&amp;"]]"</f>
        <v>[[301607,5],[301601,15],[301503,5]]</v>
      </c>
      <c r="AA226" s="278" t="str">
        <f>"[["&amp;VLOOKUP($Q226,[2]材料辅助表!$H$27:$O$35,8,FALSE)&amp;","&amp;[2]材料辅助表!L$44&amp;"],["&amp;VLOOKUP($N226,[2]材料辅助表!$H$27:$O$35,8,FALSE)&amp;","&amp;[2]材料辅助表!I$44&amp;"],["&amp;VLOOKUP($O226,[2]材料辅助表!$H$27:$O$35,8,FALSE)&amp;","&amp;[2]材料辅助表!J$44&amp;"],["&amp;VLOOKUP($P226,[2]材料辅助表!$H$27:$P$35,7,FALSE)&amp;","&amp;[2]材料辅助表!K$44&amp;"]]"</f>
        <v>[[301707,8],[301701,10],[301703,10],[301604,5]]</v>
      </c>
      <c r="AB226" s="278" t="str">
        <f>"[["&amp;VLOOKUP($Q226,[2]材料辅助表!$H$27:$P$35,9,FALSE)&amp;","&amp;[2]材料辅助表!L$45&amp;"],["&amp;VLOOKUP($N226,[2]材料辅助表!$H$27:$P$35,9,FALSE)&amp;","&amp;[2]材料辅助表!I$45&amp;"],["&amp;VLOOKUP($O226,[2]材料辅助表!$H$27:$P$35,9,FALSE)&amp;","&amp;[2]材料辅助表!J$45&amp;"],["&amp;VLOOKUP($P226,[2]材料辅助表!$H$27:$P$35,8,FALSE)&amp;","&amp;[2]材料辅助表!K$45&amp;"]]"</f>
        <v>[[301807,10],[301801,15],[301803,15],[301704,8]]</v>
      </c>
      <c r="AC226" s="278" t="str">
        <f>"[["&amp;VLOOKUP($Q226,[2]材料辅助表!$H$27:$Q$35,10,FALSE)&amp;","&amp;[2]材料辅助表!L$46&amp;"],["&amp;VLOOKUP($N226,[2]材料辅助表!$H$27:$Q$35,10,FALSE)&amp;","&amp;[2]材料辅助表!I$46&amp;"],["&amp;VLOOKUP($O226,[2]材料辅助表!$H$27:$Q$35,10,FALSE)&amp;","&amp;[2]材料辅助表!J$46&amp;"],["&amp;VLOOKUP($P226,[2]材料辅助表!$H$27:$Q$35,9,FALSE)&amp;","&amp;[2]材料辅助表!K$46&amp;"]]"</f>
        <v>[[301907,12],[301901,18],[301903,18],[301804,10]]</v>
      </c>
      <c r="AD226" s="278" t="str">
        <f>"[["&amp;VLOOKUP($Q226,[2]材料辅助表!$H$27:$R$35,11,FALSE)&amp;","&amp;[2]材料辅助表!L$47&amp;"],["&amp;VLOOKUP($N226,[2]材料辅助表!$H$27:$R$35,11,FALSE)&amp;","&amp;[2]材料辅助表!I$47&amp;"],["&amp;VLOOKUP($O226,[2]材料辅助表!$H$27:$R$35,11,FALSE)&amp;","&amp;[2]材料辅助表!J$47&amp;"],["&amp;VLOOKUP($P226,[2]材料辅助表!$H$27:$R$35,10,FALSE)&amp;","&amp;[2]材料辅助表!K$47&amp;"]]"</f>
        <v>[[302007,15],[302001,25],[302003,25],[301904,12]]</v>
      </c>
      <c r="AE226" s="278" t="str">
        <f>"[["&amp;VLOOKUP($Q226,[2]材料辅助表!$H$27:$S$35,12,FALSE)&amp;","&amp;[2]材料辅助表!L$48&amp;"],["&amp;VLOOKUP($N226,[2]材料辅助表!$H$27:$S$35,12,FALSE)&amp;","&amp;[2]材料辅助表!I$48&amp;"],["&amp;VLOOKUP($O226,[2]材料辅助表!$H$27:$S$35,12,FALSE)&amp;","&amp;[2]材料辅助表!J$48&amp;"],["&amp;VLOOKUP($P226,[2]材料辅助表!$H$27:$S$35,11,FALSE)&amp;","&amp;[2]材料辅助表!K$48&amp;"]]"</f>
        <v>[[302107,18],[302101,30],[302103,30],[302004,15]]</v>
      </c>
      <c r="AF226" t="str">
        <f>"[["&amp;VLOOKUP($Q226,[2]材料辅助表!$H$27:$V$35,13,FALSE)&amp;","&amp;[2]材料辅助表!L$49&amp;"],["&amp;VLOOKUP($N226,[2]材料辅助表!$H$27:$V$35,13,FALSE)&amp;","&amp;[2]材料辅助表!I$49&amp;"],["&amp;VLOOKUP($O226,[2]材料辅助表!$H$27:$V$35,13,FALSE)&amp;","&amp;[2]材料辅助表!J$49&amp;"],["&amp;VLOOKUP($P226,[2]材料辅助表!$H$27:$V$35,12,FALSE)&amp;","&amp;[2]材料辅助表!K$49&amp;"]]"</f>
        <v>[[302207,21],[302201,35],[302203,35],[302104,18]]</v>
      </c>
      <c r="AG226" t="str">
        <f>"[["&amp;VLOOKUP($Q226,[2]材料辅助表!$H$27:$V$35,14,FALSE)&amp;","&amp;[2]材料辅助表!L$50&amp;"],["&amp;VLOOKUP($N226,[2]材料辅助表!$H$27:$V$35,14,FALSE)&amp;","&amp;[2]材料辅助表!I$50&amp;"],["&amp;VLOOKUP($O226,[2]材料辅助表!$H$27:$V$35,14,FALSE)&amp;","&amp;[2]材料辅助表!J$50&amp;"],["&amp;VLOOKUP($P226,[2]材料辅助表!$H$27:$V$35,13,FALSE)&amp;","&amp;[2]材料辅助表!K$50&amp;"]]"</f>
        <v>[[302307,24],[302301,40],[302303,40],[302204,25]]</v>
      </c>
      <c r="AH226" t="str">
        <f>"[["&amp;VLOOKUP($Q226,[2]材料辅助表!$H$27:$V$35,15,FALSE)&amp;","&amp;[2]材料辅助表!L$51&amp;"],["&amp;VLOOKUP($N226,[2]材料辅助表!$H$27:$V$35,15,FALSE)&amp;","&amp;[2]材料辅助表!I$51&amp;"],["&amp;VLOOKUP($O226,[2]材料辅助表!$H$27:$V$35,15,FALSE)&amp;","&amp;[2]材料辅助表!J$51&amp;"],["&amp;VLOOKUP($P226,[2]材料辅助表!$H$27:$V$35,14,FALSE)&amp;","&amp;[2]材料辅助表!K$51&amp;"]]"</f>
        <v>[[302407,27],[302401,45],[302403,45],[302304,30]]</v>
      </c>
      <c r="AI226" s="261" t="s">
        <v>15793</v>
      </c>
      <c r="AJ226" s="280" t="s">
        <v>11978</v>
      </c>
      <c r="AK226" s="280" t="s">
        <v>11978</v>
      </c>
      <c r="AL226" s="280" t="s">
        <v>11978</v>
      </c>
      <c r="AN226" t="s">
        <v>16230</v>
      </c>
      <c r="AO226" s="283">
        <v>4</v>
      </c>
      <c r="AP226" s="267" t="s">
        <v>15828</v>
      </c>
    </row>
    <row r="227" spans="1:42" s="278" customFormat="1" ht="15" thickBot="1">
      <c r="A227" s="278">
        <v>9042</v>
      </c>
      <c r="C227" s="204" t="s">
        <v>16233</v>
      </c>
      <c r="D227" s="278" t="str">
        <f t="shared" si="7"/>
        <v>e_9042</v>
      </c>
      <c r="E227" s="278" t="s">
        <v>16235</v>
      </c>
      <c r="F227" s="278" t="str">
        <f t="shared" si="8"/>
        <v>NAME_9042</v>
      </c>
      <c r="G227" s="278" t="s">
        <v>11979</v>
      </c>
      <c r="H227" s="278">
        <v>6</v>
      </c>
      <c r="I227" s="278">
        <f>VLOOKUP(C227,'[2]怪兽属性表（不能直接调整）'!$A$2:$E$58,VLOOKUP([2]equipment!G227,[2]材料辅助表!$I$13:$K$16,3,FALSE),FALSE)</f>
        <v>168.2</v>
      </c>
      <c r="J227" t="str">
        <f>"["&amp;I227*[2]材料辅助表!$S$5&amp;","&amp;I227*[2]材料辅助表!$S$6&amp;","&amp;I227*[2]材料辅助表!$S$7&amp;","&amp;I227*[2]材料辅助表!$S$8&amp;","&amp;I227*[2]材料辅助表!$S$9&amp;","&amp;I227*[2]材料辅助表!$S$10&amp;","&amp;I227*[2]材料辅助表!$S$11&amp;","&amp;I227*[2]材料辅助表!$S$12&amp;","&amp;I227*[2]材料辅助表!$S$13&amp;","&amp;I227*[2]材料辅助表!$S$14&amp;","&amp;I227*[2]材料辅助表!$S$15&amp;","&amp;I227*[2]材料辅助表!$S$16&amp;","&amp;I227*[2]材料辅助表!$S$17&amp;","&amp;I227*[2]材料辅助表!$S$18&amp;","&amp;I227*[2]材料辅助表!$S$19&amp;"]"</f>
        <v>[50.46,58.87,67.28,75.69,84.1,92.51,100.92,109.33,117.74,126.15,134.56,142.97,151.38,159.79,168.2]</v>
      </c>
      <c r="K227" s="278">
        <v>7</v>
      </c>
      <c r="L227" s="278">
        <f>VLOOKUP(C227,'[2]怪兽属性表（不能直接调整）'!$A$2:$E$58,4,FALSE)</f>
        <v>1.8</v>
      </c>
      <c r="M227" t="str">
        <f>"["&amp;L227*[2]材料辅助表!$U$5&amp;","&amp;L227*[2]材料辅助表!$U$6&amp;","&amp;L227*[2]材料辅助表!$U$7&amp;","&amp;L227*[2]材料辅助表!$U$8&amp;","&amp;L227*[2]材料辅助表!$U$9&amp;","&amp;L227*[2]材料辅助表!$U$10&amp;","&amp;L227*[2]材料辅助表!$U$11&amp;","&amp;L227*[2]材料辅助表!$U$12&amp;","&amp;L227*[2]材料辅助表!$U$13&amp;","&amp;L227*[2]材料辅助表!$U$14&amp;","&amp;L227*[2]材料辅助表!$U$15&amp;","&amp;L227*[2]材料辅助表!$U$16&amp;","&amp;L227*[2]材料辅助表!$U$17&amp;","&amp;L227*[2]材料辅助表!$U$18&amp;","&amp;L227*[2]材料辅助表!$U$19&amp;"]"</f>
        <v>[0.27,0.315,0.36,0.405,0.45,0.495,0.54,0.585,0.63,0.675,0.72,0.765,0.81,0.855,0.9]</v>
      </c>
      <c r="N227" s="264">
        <v>2</v>
      </c>
      <c r="O227" s="202">
        <v>4</v>
      </c>
      <c r="P227" s="265">
        <v>3</v>
      </c>
      <c r="Q227" s="278" t="s">
        <v>15792</v>
      </c>
      <c r="R227" s="278" t="str">
        <f>"["&amp;VLOOKUP(AJ227,[2]特殊属性调整!$B$18:$D$25,3,FALSE)&amp;","&amp;VLOOKUP(AJ227,[2]特殊属性调整!$B$18:$D$25,2,FALSE)&amp;"]"</f>
        <v>[5,3]</v>
      </c>
      <c r="S227" s="278" t="str">
        <f>"["&amp;VLOOKUP(AK227,[2]特殊属性调整!$B$18:$D$25,3,FALSE)&amp;","&amp;VLOOKUP(AK227,[2]特殊属性调整!$B$18:$D$25,2,FALSE)*1.5&amp;"]"</f>
        <v>[5,4.5]</v>
      </c>
      <c r="T227" s="278" t="str">
        <f>"["&amp;VLOOKUP(AL227,[2]特殊属性调整!$B$18:$D$25,3,FALSE)&amp;","&amp;VLOOKUP(AL227,[2]特殊属性调整!$B$18:$D$25,2,FALSE)*2&amp;"]"</f>
        <v>[5,6]</v>
      </c>
      <c r="U227" s="278" t="str">
        <f>"[["&amp;VLOOKUP($N227,[2]材料辅助表!$H$27:$L$35,2,FALSE)&amp;","&amp;[2]材料辅助表!I$38&amp;"]]"</f>
        <v>[[301102,1]]</v>
      </c>
      <c r="V227" s="278" t="str">
        <f>"[["&amp;VLOOKUP($N227,[2]材料辅助表!$H$27:$L$35,3,FALSE)&amp;","&amp;[2]材料辅助表!I$39&amp;"]]"</f>
        <v>[[301202,3]]</v>
      </c>
      <c r="W227" s="278" t="str">
        <f>"[["&amp;VLOOKUP($Q227,[2]材料辅助表!$H$27:$L$35,4,FALSE)&amp;","&amp;[2]材料辅助表!L$40&amp;"],["&amp;VLOOKUP($N227,[2]材料辅助表!$H$27:$L$35,4,FALSE)&amp;","&amp;[2]材料辅助表!I$40&amp;"]]"</f>
        <v>[[301307,1],[301302,5]]</v>
      </c>
      <c r="X227" s="278" t="str">
        <f>"[["&amp;VLOOKUP($Q227,[2]材料辅助表!$H$27:$L$35,5,FALSE)&amp;","&amp;[2]材料辅助表!L$41&amp;"],["&amp;VLOOKUP($N227,[2]材料辅助表!$H$27:$L$35,5,FALSE)&amp;","&amp;[2]材料辅助表!I$41&amp;"]]"</f>
        <v>[[301407,2],[301402,8]]</v>
      </c>
      <c r="Y227" s="278" t="str">
        <f>"[["&amp;VLOOKUP($Q227,[2]材料辅助表!$H$27:$M$35,6,FALSE)&amp;","&amp;[2]材料辅助表!L$42&amp;"],["&amp;VLOOKUP($N227,[2]材料辅助表!$H$27:$M$35,6,FALSE)&amp;","&amp;[2]材料辅助表!I$42&amp;"],["&amp;VLOOKUP($O227,[2]材料辅助表!$H$27:$M$35,5,FALSE)&amp;","&amp;[2]材料辅助表!J$42&amp;"]]"</f>
        <v>[[301507,3],[301502,10],[301404,3]]</v>
      </c>
      <c r="Z227" s="278" t="str">
        <f>"[["&amp;VLOOKUP($Q227,[2]材料辅助表!$H$27:$N$35,7,FALSE)&amp;","&amp;[2]材料辅助表!L$43&amp;"],["&amp;VLOOKUP($N227,[2]材料辅助表!$H$27:$N$35,7,FALSE)&amp;","&amp;[2]材料辅助表!I$43&amp;"],["&amp;VLOOKUP($O227,[2]材料辅助表!$H$27:$N$35,6,FALSE)&amp;","&amp;[2]材料辅助表!J$43&amp;"]]"</f>
        <v>[[301607,5],[301602,15],[301504,5]]</v>
      </c>
      <c r="AA227" s="278" t="str">
        <f>"[["&amp;VLOOKUP($Q227,[2]材料辅助表!$H$27:$O$35,8,FALSE)&amp;","&amp;[2]材料辅助表!L$44&amp;"],["&amp;VLOOKUP($N227,[2]材料辅助表!$H$27:$O$35,8,FALSE)&amp;","&amp;[2]材料辅助表!I$44&amp;"],["&amp;VLOOKUP($O227,[2]材料辅助表!$H$27:$O$35,8,FALSE)&amp;","&amp;[2]材料辅助表!J$44&amp;"],["&amp;VLOOKUP($P227,[2]材料辅助表!$H$27:$P$35,7,FALSE)&amp;","&amp;[2]材料辅助表!K$44&amp;"]]"</f>
        <v>[[301707,8],[301702,10],[301704,10],[301603,5]]</v>
      </c>
      <c r="AB227" s="278" t="str">
        <f>"[["&amp;VLOOKUP($Q227,[2]材料辅助表!$H$27:$P$35,9,FALSE)&amp;","&amp;[2]材料辅助表!L$45&amp;"],["&amp;VLOOKUP($N227,[2]材料辅助表!$H$27:$P$35,9,FALSE)&amp;","&amp;[2]材料辅助表!I$45&amp;"],["&amp;VLOOKUP($O227,[2]材料辅助表!$H$27:$P$35,9,FALSE)&amp;","&amp;[2]材料辅助表!J$45&amp;"],["&amp;VLOOKUP($P227,[2]材料辅助表!$H$27:$P$35,8,FALSE)&amp;","&amp;[2]材料辅助表!K$45&amp;"]]"</f>
        <v>[[301807,10],[301802,15],[301804,15],[301703,8]]</v>
      </c>
      <c r="AC227" s="278" t="str">
        <f>"[["&amp;VLOOKUP($Q227,[2]材料辅助表!$H$27:$Q$35,10,FALSE)&amp;","&amp;[2]材料辅助表!L$46&amp;"],["&amp;VLOOKUP($N227,[2]材料辅助表!$H$27:$Q$35,10,FALSE)&amp;","&amp;[2]材料辅助表!I$46&amp;"],["&amp;VLOOKUP($O227,[2]材料辅助表!$H$27:$Q$35,10,FALSE)&amp;","&amp;[2]材料辅助表!J$46&amp;"],["&amp;VLOOKUP($P227,[2]材料辅助表!$H$27:$Q$35,9,FALSE)&amp;","&amp;[2]材料辅助表!K$46&amp;"]]"</f>
        <v>[[301907,12],[301902,18],[301904,18],[301803,10]]</v>
      </c>
      <c r="AD227" s="278" t="str">
        <f>"[["&amp;VLOOKUP($Q227,[2]材料辅助表!$H$27:$R$35,11,FALSE)&amp;","&amp;[2]材料辅助表!L$47&amp;"],["&amp;VLOOKUP($N227,[2]材料辅助表!$H$27:$R$35,11,FALSE)&amp;","&amp;[2]材料辅助表!I$47&amp;"],["&amp;VLOOKUP($O227,[2]材料辅助表!$H$27:$R$35,11,FALSE)&amp;","&amp;[2]材料辅助表!J$47&amp;"],["&amp;VLOOKUP($P227,[2]材料辅助表!$H$27:$R$35,10,FALSE)&amp;","&amp;[2]材料辅助表!K$47&amp;"]]"</f>
        <v>[[302007,15],[302002,25],[302004,25],[301903,12]]</v>
      </c>
      <c r="AE227" s="278" t="str">
        <f>"[["&amp;VLOOKUP($Q227,[2]材料辅助表!$H$27:$S$35,12,FALSE)&amp;","&amp;[2]材料辅助表!L$48&amp;"],["&amp;VLOOKUP($N227,[2]材料辅助表!$H$27:$S$35,12,FALSE)&amp;","&amp;[2]材料辅助表!I$48&amp;"],["&amp;VLOOKUP($O227,[2]材料辅助表!$H$27:$S$35,12,FALSE)&amp;","&amp;[2]材料辅助表!J$48&amp;"],["&amp;VLOOKUP($P227,[2]材料辅助表!$H$27:$S$35,11,FALSE)&amp;","&amp;[2]材料辅助表!K$48&amp;"]]"</f>
        <v>[[302107,18],[302102,30],[302104,30],[302003,15]]</v>
      </c>
      <c r="AF227" t="str">
        <f>"[["&amp;VLOOKUP($Q227,[2]材料辅助表!$H$27:$V$35,13,FALSE)&amp;","&amp;[2]材料辅助表!L$49&amp;"],["&amp;VLOOKUP($N227,[2]材料辅助表!$H$27:$V$35,13,FALSE)&amp;","&amp;[2]材料辅助表!I$49&amp;"],["&amp;VLOOKUP($O227,[2]材料辅助表!$H$27:$V$35,13,FALSE)&amp;","&amp;[2]材料辅助表!J$49&amp;"],["&amp;VLOOKUP($P227,[2]材料辅助表!$H$27:$V$35,12,FALSE)&amp;","&amp;[2]材料辅助表!K$49&amp;"]]"</f>
        <v>[[302207,21],[302202,35],[302204,35],[302103,18]]</v>
      </c>
      <c r="AG227" t="str">
        <f>"[["&amp;VLOOKUP($Q227,[2]材料辅助表!$H$27:$V$35,14,FALSE)&amp;","&amp;[2]材料辅助表!L$50&amp;"],["&amp;VLOOKUP($N227,[2]材料辅助表!$H$27:$V$35,14,FALSE)&amp;","&amp;[2]材料辅助表!I$50&amp;"],["&amp;VLOOKUP($O227,[2]材料辅助表!$H$27:$V$35,14,FALSE)&amp;","&amp;[2]材料辅助表!J$50&amp;"],["&amp;VLOOKUP($P227,[2]材料辅助表!$H$27:$V$35,13,FALSE)&amp;","&amp;[2]材料辅助表!K$50&amp;"]]"</f>
        <v>[[302307,24],[302302,40],[302304,40],[302203,25]]</v>
      </c>
      <c r="AH227" t="str">
        <f>"[["&amp;VLOOKUP($Q227,[2]材料辅助表!$H$27:$V$35,15,FALSE)&amp;","&amp;[2]材料辅助表!L$51&amp;"],["&amp;VLOOKUP($N227,[2]材料辅助表!$H$27:$V$35,15,FALSE)&amp;","&amp;[2]材料辅助表!I$51&amp;"],["&amp;VLOOKUP($O227,[2]材料辅助表!$H$27:$V$35,15,FALSE)&amp;","&amp;[2]材料辅助表!J$51&amp;"],["&amp;VLOOKUP($P227,[2]材料辅助表!$H$27:$V$35,14,FALSE)&amp;","&amp;[2]材料辅助表!K$51&amp;"]]"</f>
        <v>[[302407,27],[302402,45],[302404,45],[302303,30]]</v>
      </c>
      <c r="AI227" s="202" t="s">
        <v>15796</v>
      </c>
      <c r="AJ227" s="280" t="s">
        <v>11979</v>
      </c>
      <c r="AK227" s="280" t="s">
        <v>11979</v>
      </c>
      <c r="AL227" s="280" t="s">
        <v>11979</v>
      </c>
      <c r="AN227" t="s">
        <v>16236</v>
      </c>
      <c r="AO227" s="281">
        <v>1</v>
      </c>
      <c r="AP227" s="270" t="s">
        <v>15806</v>
      </c>
    </row>
    <row r="228" spans="1:42" s="278" customFormat="1" ht="15" thickBot="1">
      <c r="A228" s="278">
        <v>9043</v>
      </c>
      <c r="C228" s="204" t="s">
        <v>16233</v>
      </c>
      <c r="D228" s="278" t="str">
        <f t="shared" si="7"/>
        <v>e_9043</v>
      </c>
      <c r="E228" s="278" t="s">
        <v>16237</v>
      </c>
      <c r="F228" s="278" t="str">
        <f t="shared" si="8"/>
        <v>NAME_9043</v>
      </c>
      <c r="G228" s="278" t="s">
        <v>11978</v>
      </c>
      <c r="H228" s="278">
        <v>3</v>
      </c>
      <c r="I228" s="278">
        <f>VLOOKUP(C228,'[2]怪兽属性表（不能直接调整）'!$A$2:$E$58,VLOOKUP([2]equipment!G228,[2]材料辅助表!$I$13:$K$16,3,FALSE),FALSE)</f>
        <v>19.5</v>
      </c>
      <c r="J228" t="str">
        <f>"["&amp;I228*[2]材料辅助表!$S$5&amp;","&amp;I228*[2]材料辅助表!$S$6&amp;","&amp;I228*[2]材料辅助表!$S$7&amp;","&amp;I228*[2]材料辅助表!$S$8&amp;","&amp;I228*[2]材料辅助表!$S$9&amp;","&amp;I228*[2]材料辅助表!$S$10&amp;","&amp;I228*[2]材料辅助表!$S$11&amp;","&amp;I228*[2]材料辅助表!$S$12&amp;","&amp;I228*[2]材料辅助表!$S$13&amp;","&amp;I228*[2]材料辅助表!$S$14&amp;","&amp;I228*[2]材料辅助表!$S$15&amp;","&amp;I228*[2]材料辅助表!$S$16&amp;","&amp;I228*[2]材料辅助表!$S$17&amp;","&amp;I228*[2]材料辅助表!$S$18&amp;","&amp;I228*[2]材料辅助表!$S$19&amp;"]"</f>
        <v>[5.85,6.825,7.8,8.775,9.75,10.725,11.7,12.675,13.65,14.625,15.6,16.575,17.55,18.525,19.5]</v>
      </c>
      <c r="K228" s="278">
        <v>7</v>
      </c>
      <c r="L228" s="278">
        <f>VLOOKUP(C228,'[2]怪兽属性表（不能直接调整）'!$A$2:$E$58,4,FALSE)</f>
        <v>1.8</v>
      </c>
      <c r="M228" t="str">
        <f>"["&amp;L228*[2]材料辅助表!$U$5&amp;","&amp;L228*[2]材料辅助表!$U$6&amp;","&amp;L228*[2]材料辅助表!$U$7&amp;","&amp;L228*[2]材料辅助表!$U$8&amp;","&amp;L228*[2]材料辅助表!$U$9&amp;","&amp;L228*[2]材料辅助表!$U$10&amp;","&amp;L228*[2]材料辅助表!$U$11&amp;","&amp;L228*[2]材料辅助表!$U$12&amp;","&amp;L228*[2]材料辅助表!$U$13&amp;","&amp;L228*[2]材料辅助表!$U$14&amp;","&amp;L228*[2]材料辅助表!$U$15&amp;","&amp;L228*[2]材料辅助表!$U$16&amp;","&amp;L228*[2]材料辅助表!$U$17&amp;","&amp;L228*[2]材料辅助表!$U$18&amp;","&amp;L228*[2]材料辅助表!$U$19&amp;"]"</f>
        <v>[0.27,0.315,0.36,0.405,0.45,0.495,0.54,0.585,0.63,0.675,0.72,0.765,0.81,0.855,0.9]</v>
      </c>
      <c r="N228" s="264">
        <v>3</v>
      </c>
      <c r="O228" s="202">
        <v>1</v>
      </c>
      <c r="P228" s="265">
        <v>2</v>
      </c>
      <c r="Q228" s="278" t="s">
        <v>15792</v>
      </c>
      <c r="R228" s="278" t="str">
        <f>"["&amp;VLOOKUP(AJ228,[2]特殊属性调整!$B$18:$D$25,3,FALSE)&amp;","&amp;VLOOKUP(AJ228,[2]特殊属性调整!$B$18:$D$25,2,FALSE)&amp;"]"</f>
        <v>[2,3]</v>
      </c>
      <c r="S228" s="278" t="str">
        <f>"["&amp;VLOOKUP(AK228,[2]特殊属性调整!$B$18:$D$25,3,FALSE)&amp;","&amp;VLOOKUP(AK228,[2]特殊属性调整!$B$18:$D$25,2,FALSE)*1.5&amp;"]"</f>
        <v>[2,4.5]</v>
      </c>
      <c r="T228" s="278" t="str">
        <f>"["&amp;VLOOKUP(AL228,[2]特殊属性调整!$B$18:$D$25,3,FALSE)&amp;","&amp;VLOOKUP(AL228,[2]特殊属性调整!$B$18:$D$25,2,FALSE)*2&amp;"]"</f>
        <v>[2,6]</v>
      </c>
      <c r="U228" s="278" t="str">
        <f>"[["&amp;VLOOKUP($N228,[2]材料辅助表!$H$27:$L$35,2,FALSE)&amp;","&amp;[2]材料辅助表!I$38&amp;"]]"</f>
        <v>[[301103,1]]</v>
      </c>
      <c r="V228" s="278" t="str">
        <f>"[["&amp;VLOOKUP($N228,[2]材料辅助表!$H$27:$L$35,3,FALSE)&amp;","&amp;[2]材料辅助表!I$39&amp;"]]"</f>
        <v>[[301203,3]]</v>
      </c>
      <c r="W228" s="278" t="str">
        <f>"[["&amp;VLOOKUP($Q228,[2]材料辅助表!$H$27:$L$35,4,FALSE)&amp;","&amp;[2]材料辅助表!L$40&amp;"],["&amp;VLOOKUP($N228,[2]材料辅助表!$H$27:$L$35,4,FALSE)&amp;","&amp;[2]材料辅助表!I$40&amp;"]]"</f>
        <v>[[301307,1],[301303,5]]</v>
      </c>
      <c r="X228" s="278" t="str">
        <f>"[["&amp;VLOOKUP($Q228,[2]材料辅助表!$H$27:$L$35,5,FALSE)&amp;","&amp;[2]材料辅助表!L$41&amp;"],["&amp;VLOOKUP($N228,[2]材料辅助表!$H$27:$L$35,5,FALSE)&amp;","&amp;[2]材料辅助表!I$41&amp;"]]"</f>
        <v>[[301407,2],[301403,8]]</v>
      </c>
      <c r="Y228" s="278" t="str">
        <f>"[["&amp;VLOOKUP($Q228,[2]材料辅助表!$H$27:$M$35,6,FALSE)&amp;","&amp;[2]材料辅助表!L$42&amp;"],["&amp;VLOOKUP($N228,[2]材料辅助表!$H$27:$M$35,6,FALSE)&amp;","&amp;[2]材料辅助表!I$42&amp;"],["&amp;VLOOKUP($O228,[2]材料辅助表!$H$27:$M$35,5,FALSE)&amp;","&amp;[2]材料辅助表!J$42&amp;"]]"</f>
        <v>[[301507,3],[301503,10],[301401,3]]</v>
      </c>
      <c r="Z228" s="278" t="str">
        <f>"[["&amp;VLOOKUP($Q228,[2]材料辅助表!$H$27:$N$35,7,FALSE)&amp;","&amp;[2]材料辅助表!L$43&amp;"],["&amp;VLOOKUP($N228,[2]材料辅助表!$H$27:$N$35,7,FALSE)&amp;","&amp;[2]材料辅助表!I$43&amp;"],["&amp;VLOOKUP($O228,[2]材料辅助表!$H$27:$N$35,6,FALSE)&amp;","&amp;[2]材料辅助表!J$43&amp;"]]"</f>
        <v>[[301607,5],[301603,15],[301501,5]]</v>
      </c>
      <c r="AA228" s="278" t="str">
        <f>"[["&amp;VLOOKUP($Q228,[2]材料辅助表!$H$27:$O$35,8,FALSE)&amp;","&amp;[2]材料辅助表!L$44&amp;"],["&amp;VLOOKUP($N228,[2]材料辅助表!$H$27:$O$35,8,FALSE)&amp;","&amp;[2]材料辅助表!I$44&amp;"],["&amp;VLOOKUP($O228,[2]材料辅助表!$H$27:$O$35,8,FALSE)&amp;","&amp;[2]材料辅助表!J$44&amp;"],["&amp;VLOOKUP($P228,[2]材料辅助表!$H$27:$P$35,7,FALSE)&amp;","&amp;[2]材料辅助表!K$44&amp;"]]"</f>
        <v>[[301707,8],[301703,10],[301701,10],[301602,5]]</v>
      </c>
      <c r="AB228" s="278" t="str">
        <f>"[["&amp;VLOOKUP($Q228,[2]材料辅助表!$H$27:$P$35,9,FALSE)&amp;","&amp;[2]材料辅助表!L$45&amp;"],["&amp;VLOOKUP($N228,[2]材料辅助表!$H$27:$P$35,9,FALSE)&amp;","&amp;[2]材料辅助表!I$45&amp;"],["&amp;VLOOKUP($O228,[2]材料辅助表!$H$27:$P$35,9,FALSE)&amp;","&amp;[2]材料辅助表!J$45&amp;"],["&amp;VLOOKUP($P228,[2]材料辅助表!$H$27:$P$35,8,FALSE)&amp;","&amp;[2]材料辅助表!K$45&amp;"]]"</f>
        <v>[[301807,10],[301803,15],[301801,15],[301702,8]]</v>
      </c>
      <c r="AC228" s="278" t="str">
        <f>"[["&amp;VLOOKUP($Q228,[2]材料辅助表!$H$27:$Q$35,10,FALSE)&amp;","&amp;[2]材料辅助表!L$46&amp;"],["&amp;VLOOKUP($N228,[2]材料辅助表!$H$27:$Q$35,10,FALSE)&amp;","&amp;[2]材料辅助表!I$46&amp;"],["&amp;VLOOKUP($O228,[2]材料辅助表!$H$27:$Q$35,10,FALSE)&amp;","&amp;[2]材料辅助表!J$46&amp;"],["&amp;VLOOKUP($P228,[2]材料辅助表!$H$27:$Q$35,9,FALSE)&amp;","&amp;[2]材料辅助表!K$46&amp;"]]"</f>
        <v>[[301907,12],[301903,18],[301901,18],[301802,10]]</v>
      </c>
      <c r="AD228" s="278" t="str">
        <f>"[["&amp;VLOOKUP($Q228,[2]材料辅助表!$H$27:$R$35,11,FALSE)&amp;","&amp;[2]材料辅助表!L$47&amp;"],["&amp;VLOOKUP($N228,[2]材料辅助表!$H$27:$R$35,11,FALSE)&amp;","&amp;[2]材料辅助表!I$47&amp;"],["&amp;VLOOKUP($O228,[2]材料辅助表!$H$27:$R$35,11,FALSE)&amp;","&amp;[2]材料辅助表!J$47&amp;"],["&amp;VLOOKUP($P228,[2]材料辅助表!$H$27:$R$35,10,FALSE)&amp;","&amp;[2]材料辅助表!K$47&amp;"]]"</f>
        <v>[[302007,15],[302003,25],[302001,25],[301902,12]]</v>
      </c>
      <c r="AE228" s="278" t="str">
        <f>"[["&amp;VLOOKUP($Q228,[2]材料辅助表!$H$27:$S$35,12,FALSE)&amp;","&amp;[2]材料辅助表!L$48&amp;"],["&amp;VLOOKUP($N228,[2]材料辅助表!$H$27:$S$35,12,FALSE)&amp;","&amp;[2]材料辅助表!I$48&amp;"],["&amp;VLOOKUP($O228,[2]材料辅助表!$H$27:$S$35,12,FALSE)&amp;","&amp;[2]材料辅助表!J$48&amp;"],["&amp;VLOOKUP($P228,[2]材料辅助表!$H$27:$S$35,11,FALSE)&amp;","&amp;[2]材料辅助表!K$48&amp;"]]"</f>
        <v>[[302107,18],[302103,30],[302101,30],[302002,15]]</v>
      </c>
      <c r="AF228" t="str">
        <f>"[["&amp;VLOOKUP($Q228,[2]材料辅助表!$H$27:$V$35,13,FALSE)&amp;","&amp;[2]材料辅助表!L$49&amp;"],["&amp;VLOOKUP($N228,[2]材料辅助表!$H$27:$V$35,13,FALSE)&amp;","&amp;[2]材料辅助表!I$49&amp;"],["&amp;VLOOKUP($O228,[2]材料辅助表!$H$27:$V$35,13,FALSE)&amp;","&amp;[2]材料辅助表!J$49&amp;"],["&amp;VLOOKUP($P228,[2]材料辅助表!$H$27:$V$35,12,FALSE)&amp;","&amp;[2]材料辅助表!K$49&amp;"]]"</f>
        <v>[[302207,21],[302203,35],[302201,35],[302102,18]]</v>
      </c>
      <c r="AG228" t="str">
        <f>"[["&amp;VLOOKUP($Q228,[2]材料辅助表!$H$27:$V$35,14,FALSE)&amp;","&amp;[2]材料辅助表!L$50&amp;"],["&amp;VLOOKUP($N228,[2]材料辅助表!$H$27:$V$35,14,FALSE)&amp;","&amp;[2]材料辅助表!I$50&amp;"],["&amp;VLOOKUP($O228,[2]材料辅助表!$H$27:$V$35,14,FALSE)&amp;","&amp;[2]材料辅助表!J$50&amp;"],["&amp;VLOOKUP($P228,[2]材料辅助表!$H$27:$V$35,13,FALSE)&amp;","&amp;[2]材料辅助表!K$50&amp;"]]"</f>
        <v>[[302307,24],[302303,40],[302301,40],[302202,25]]</v>
      </c>
      <c r="AH228" t="str">
        <f>"[["&amp;VLOOKUP($Q228,[2]材料辅助表!$H$27:$V$35,15,FALSE)&amp;","&amp;[2]材料辅助表!L$51&amp;"],["&amp;VLOOKUP($N228,[2]材料辅助表!$H$27:$V$35,15,FALSE)&amp;","&amp;[2]材料辅助表!I$51&amp;"],["&amp;VLOOKUP($O228,[2]材料辅助表!$H$27:$V$35,15,FALSE)&amp;","&amp;[2]材料辅助表!J$51&amp;"],["&amp;VLOOKUP($P228,[2]材料辅助表!$H$27:$V$35,14,FALSE)&amp;","&amp;[2]材料辅助表!K$51&amp;"]]"</f>
        <v>[[302407,27],[302403,45],[302401,45],[302302,30]]</v>
      </c>
      <c r="AI228" s="202" t="s">
        <v>15799</v>
      </c>
      <c r="AJ228" s="280" t="s">
        <v>11978</v>
      </c>
      <c r="AK228" s="280" t="s">
        <v>11978</v>
      </c>
      <c r="AL228" s="280" t="s">
        <v>11978</v>
      </c>
      <c r="AN228" t="s">
        <v>16236</v>
      </c>
      <c r="AO228" s="282">
        <v>2</v>
      </c>
      <c r="AP228" s="158" t="s">
        <v>15809</v>
      </c>
    </row>
    <row r="229" spans="1:42" s="278" customFormat="1" ht="15" thickBot="1">
      <c r="A229" s="278">
        <v>9044</v>
      </c>
      <c r="C229" s="204" t="s">
        <v>16233</v>
      </c>
      <c r="D229" s="278" t="str">
        <f t="shared" si="7"/>
        <v>e_9044</v>
      </c>
      <c r="E229" s="278" t="s">
        <v>16238</v>
      </c>
      <c r="F229" s="278" t="str">
        <f t="shared" si="8"/>
        <v>NAME_9044</v>
      </c>
      <c r="G229" s="278" t="s">
        <v>11979</v>
      </c>
      <c r="H229" s="278">
        <v>6</v>
      </c>
      <c r="I229" s="278">
        <f>VLOOKUP(C229,'[2]怪兽属性表（不能直接调整）'!$A$2:$E$58,VLOOKUP([2]equipment!G229,[2]材料辅助表!$I$13:$K$16,3,FALSE),FALSE)</f>
        <v>168.2</v>
      </c>
      <c r="J229" t="str">
        <f>"["&amp;I229*[2]材料辅助表!$S$5&amp;","&amp;I229*[2]材料辅助表!$S$6&amp;","&amp;I229*[2]材料辅助表!$S$7&amp;","&amp;I229*[2]材料辅助表!$S$8&amp;","&amp;I229*[2]材料辅助表!$S$9&amp;","&amp;I229*[2]材料辅助表!$S$10&amp;","&amp;I229*[2]材料辅助表!$S$11&amp;","&amp;I229*[2]材料辅助表!$S$12&amp;","&amp;I229*[2]材料辅助表!$S$13&amp;","&amp;I229*[2]材料辅助表!$S$14&amp;","&amp;I229*[2]材料辅助表!$S$15&amp;","&amp;I229*[2]材料辅助表!$S$16&amp;","&amp;I229*[2]材料辅助表!$S$17&amp;","&amp;I229*[2]材料辅助表!$S$18&amp;","&amp;I229*[2]材料辅助表!$S$19&amp;"]"</f>
        <v>[50.46,58.87,67.28,75.69,84.1,92.51,100.92,109.33,117.74,126.15,134.56,142.97,151.38,159.79,168.2]</v>
      </c>
      <c r="K229" s="278">
        <v>7</v>
      </c>
      <c r="L229" s="278">
        <f>VLOOKUP(C229,'[2]怪兽属性表（不能直接调整）'!$A$2:$E$58,4,FALSE)</f>
        <v>1.8</v>
      </c>
      <c r="M229" t="str">
        <f>"["&amp;L229*[2]材料辅助表!$U$5&amp;","&amp;L229*[2]材料辅助表!$U$6&amp;","&amp;L229*[2]材料辅助表!$U$7&amp;","&amp;L229*[2]材料辅助表!$U$8&amp;","&amp;L229*[2]材料辅助表!$U$9&amp;","&amp;L229*[2]材料辅助表!$U$10&amp;","&amp;L229*[2]材料辅助表!$U$11&amp;","&amp;L229*[2]材料辅助表!$U$12&amp;","&amp;L229*[2]材料辅助表!$U$13&amp;","&amp;L229*[2]材料辅助表!$U$14&amp;","&amp;L229*[2]材料辅助表!$U$15&amp;","&amp;L229*[2]材料辅助表!$U$16&amp;","&amp;L229*[2]材料辅助表!$U$17&amp;","&amp;L229*[2]材料辅助表!$U$18&amp;","&amp;L229*[2]材料辅助表!$U$19&amp;"]"</f>
        <v>[0.27,0.315,0.36,0.405,0.45,0.495,0.54,0.585,0.63,0.675,0.72,0.765,0.81,0.855,0.9]</v>
      </c>
      <c r="N229" s="266">
        <v>6</v>
      </c>
      <c r="O229" s="267">
        <v>2</v>
      </c>
      <c r="P229" s="268">
        <v>1</v>
      </c>
      <c r="Q229" s="278" t="s">
        <v>15792</v>
      </c>
      <c r="R229" s="278" t="str">
        <f>"["&amp;VLOOKUP(AJ229,[2]特殊属性调整!$B$18:$D$25,3,FALSE)&amp;","&amp;VLOOKUP(AJ229,[2]特殊属性调整!$B$18:$D$25,2,FALSE)&amp;"]"</f>
        <v>[5,3]</v>
      </c>
      <c r="S229" s="278" t="str">
        <f>"["&amp;VLOOKUP(AK229,[2]特殊属性调整!$B$18:$D$25,3,FALSE)&amp;","&amp;VLOOKUP(AK229,[2]特殊属性调整!$B$18:$D$25,2,FALSE)*1.5&amp;"]"</f>
        <v>[5,4.5]</v>
      </c>
      <c r="T229" s="278" t="str">
        <f>"["&amp;VLOOKUP(AL229,[2]特殊属性调整!$B$18:$D$25,3,FALSE)&amp;","&amp;VLOOKUP(AL229,[2]特殊属性调整!$B$18:$D$25,2,FALSE)*2&amp;"]"</f>
        <v>[5,6]</v>
      </c>
      <c r="U229" s="278" t="str">
        <f>"[["&amp;VLOOKUP($N229,[2]材料辅助表!$H$27:$L$35,2,FALSE)&amp;","&amp;[2]材料辅助表!I$38&amp;"]]"</f>
        <v>[[301106,1]]</v>
      </c>
      <c r="V229" s="278" t="str">
        <f>"[["&amp;VLOOKUP($N229,[2]材料辅助表!$H$27:$L$35,3,FALSE)&amp;","&amp;[2]材料辅助表!I$39&amp;"]]"</f>
        <v>[[301206,3]]</v>
      </c>
      <c r="W229" s="278" t="str">
        <f>"[["&amp;VLOOKUP($Q229,[2]材料辅助表!$H$27:$L$35,4,FALSE)&amp;","&amp;[2]材料辅助表!L$40&amp;"],["&amp;VLOOKUP($N229,[2]材料辅助表!$H$27:$L$35,4,FALSE)&amp;","&amp;[2]材料辅助表!I$40&amp;"]]"</f>
        <v>[[301307,1],[301306,5]]</v>
      </c>
      <c r="X229" s="278" t="str">
        <f>"[["&amp;VLOOKUP($Q229,[2]材料辅助表!$H$27:$L$35,5,FALSE)&amp;","&amp;[2]材料辅助表!L$41&amp;"],["&amp;VLOOKUP($N229,[2]材料辅助表!$H$27:$L$35,5,FALSE)&amp;","&amp;[2]材料辅助表!I$41&amp;"]]"</f>
        <v>[[301407,2],[301406,8]]</v>
      </c>
      <c r="Y229" s="278" t="str">
        <f>"[["&amp;VLOOKUP($Q229,[2]材料辅助表!$H$27:$M$35,6,FALSE)&amp;","&amp;[2]材料辅助表!L$42&amp;"],["&amp;VLOOKUP($N229,[2]材料辅助表!$H$27:$M$35,6,FALSE)&amp;","&amp;[2]材料辅助表!I$42&amp;"],["&amp;VLOOKUP($O229,[2]材料辅助表!$H$27:$M$35,5,FALSE)&amp;","&amp;[2]材料辅助表!J$42&amp;"]]"</f>
        <v>[[301507,3],[301506,10],[301402,3]]</v>
      </c>
      <c r="Z229" s="278" t="str">
        <f>"[["&amp;VLOOKUP($Q229,[2]材料辅助表!$H$27:$N$35,7,FALSE)&amp;","&amp;[2]材料辅助表!L$43&amp;"],["&amp;VLOOKUP($N229,[2]材料辅助表!$H$27:$N$35,7,FALSE)&amp;","&amp;[2]材料辅助表!I$43&amp;"],["&amp;VLOOKUP($O229,[2]材料辅助表!$H$27:$N$35,6,FALSE)&amp;","&amp;[2]材料辅助表!J$43&amp;"]]"</f>
        <v>[[301607,5],[301606,15],[301502,5]]</v>
      </c>
      <c r="AA229" s="278" t="str">
        <f>"[["&amp;VLOOKUP($Q229,[2]材料辅助表!$H$27:$O$35,8,FALSE)&amp;","&amp;[2]材料辅助表!L$44&amp;"],["&amp;VLOOKUP($N229,[2]材料辅助表!$H$27:$O$35,8,FALSE)&amp;","&amp;[2]材料辅助表!I$44&amp;"],["&amp;VLOOKUP($O229,[2]材料辅助表!$H$27:$O$35,8,FALSE)&amp;","&amp;[2]材料辅助表!J$44&amp;"],["&amp;VLOOKUP($P229,[2]材料辅助表!$H$27:$P$35,7,FALSE)&amp;","&amp;[2]材料辅助表!K$44&amp;"]]"</f>
        <v>[[301707,8],[301706,10],[301702,10],[301601,5]]</v>
      </c>
      <c r="AB229" s="278" t="str">
        <f>"[["&amp;VLOOKUP($Q229,[2]材料辅助表!$H$27:$P$35,9,FALSE)&amp;","&amp;[2]材料辅助表!L$45&amp;"],["&amp;VLOOKUP($N229,[2]材料辅助表!$H$27:$P$35,9,FALSE)&amp;","&amp;[2]材料辅助表!I$45&amp;"],["&amp;VLOOKUP($O229,[2]材料辅助表!$H$27:$P$35,9,FALSE)&amp;","&amp;[2]材料辅助表!J$45&amp;"],["&amp;VLOOKUP($P229,[2]材料辅助表!$H$27:$P$35,8,FALSE)&amp;","&amp;[2]材料辅助表!K$45&amp;"]]"</f>
        <v>[[301807,10],[301806,15],[301802,15],[301701,8]]</v>
      </c>
      <c r="AC229" s="278" t="str">
        <f>"[["&amp;VLOOKUP($Q229,[2]材料辅助表!$H$27:$Q$35,10,FALSE)&amp;","&amp;[2]材料辅助表!L$46&amp;"],["&amp;VLOOKUP($N229,[2]材料辅助表!$H$27:$Q$35,10,FALSE)&amp;","&amp;[2]材料辅助表!I$46&amp;"],["&amp;VLOOKUP($O229,[2]材料辅助表!$H$27:$Q$35,10,FALSE)&amp;","&amp;[2]材料辅助表!J$46&amp;"],["&amp;VLOOKUP($P229,[2]材料辅助表!$H$27:$Q$35,9,FALSE)&amp;","&amp;[2]材料辅助表!K$46&amp;"]]"</f>
        <v>[[301907,12],[301906,18],[301902,18],[301801,10]]</v>
      </c>
      <c r="AD229" s="278" t="str">
        <f>"[["&amp;VLOOKUP($Q229,[2]材料辅助表!$H$27:$R$35,11,FALSE)&amp;","&amp;[2]材料辅助表!L$47&amp;"],["&amp;VLOOKUP($N229,[2]材料辅助表!$H$27:$R$35,11,FALSE)&amp;","&amp;[2]材料辅助表!I$47&amp;"],["&amp;VLOOKUP($O229,[2]材料辅助表!$H$27:$R$35,11,FALSE)&amp;","&amp;[2]材料辅助表!J$47&amp;"],["&amp;VLOOKUP($P229,[2]材料辅助表!$H$27:$R$35,10,FALSE)&amp;","&amp;[2]材料辅助表!K$47&amp;"]]"</f>
        <v>[[302007,15],[302006,25],[302002,25],[301901,12]]</v>
      </c>
      <c r="AE229" s="278" t="str">
        <f>"[["&amp;VLOOKUP($Q229,[2]材料辅助表!$H$27:$S$35,12,FALSE)&amp;","&amp;[2]材料辅助表!L$48&amp;"],["&amp;VLOOKUP($N229,[2]材料辅助表!$H$27:$S$35,12,FALSE)&amp;","&amp;[2]材料辅助表!I$48&amp;"],["&amp;VLOOKUP($O229,[2]材料辅助表!$H$27:$S$35,12,FALSE)&amp;","&amp;[2]材料辅助表!J$48&amp;"],["&amp;VLOOKUP($P229,[2]材料辅助表!$H$27:$S$35,11,FALSE)&amp;","&amp;[2]材料辅助表!K$48&amp;"]]"</f>
        <v>[[302107,18],[302106,30],[302102,30],[302001,15]]</v>
      </c>
      <c r="AF229" t="str">
        <f>"[["&amp;VLOOKUP($Q229,[2]材料辅助表!$H$27:$V$35,13,FALSE)&amp;","&amp;[2]材料辅助表!L$49&amp;"],["&amp;VLOOKUP($N229,[2]材料辅助表!$H$27:$V$35,13,FALSE)&amp;","&amp;[2]材料辅助表!I$49&amp;"],["&amp;VLOOKUP($O229,[2]材料辅助表!$H$27:$V$35,13,FALSE)&amp;","&amp;[2]材料辅助表!J$49&amp;"],["&amp;VLOOKUP($P229,[2]材料辅助表!$H$27:$V$35,12,FALSE)&amp;","&amp;[2]材料辅助表!K$49&amp;"]]"</f>
        <v>[[302207,21],[302206,35],[302202,35],[302101,18]]</v>
      </c>
      <c r="AG229" t="str">
        <f>"[["&amp;VLOOKUP($Q229,[2]材料辅助表!$H$27:$V$35,14,FALSE)&amp;","&amp;[2]材料辅助表!L$50&amp;"],["&amp;VLOOKUP($N229,[2]材料辅助表!$H$27:$V$35,14,FALSE)&amp;","&amp;[2]材料辅助表!I$50&amp;"],["&amp;VLOOKUP($O229,[2]材料辅助表!$H$27:$V$35,14,FALSE)&amp;","&amp;[2]材料辅助表!J$50&amp;"],["&amp;VLOOKUP($P229,[2]材料辅助表!$H$27:$V$35,13,FALSE)&amp;","&amp;[2]材料辅助表!K$50&amp;"]]"</f>
        <v>[[302307,24],[302306,40],[302302,40],[302201,25]]</v>
      </c>
      <c r="AH229" t="str">
        <f>"[["&amp;VLOOKUP($Q229,[2]材料辅助表!$H$27:$V$35,15,FALSE)&amp;","&amp;[2]材料辅助表!L$51&amp;"],["&amp;VLOOKUP($N229,[2]材料辅助表!$H$27:$V$35,15,FALSE)&amp;","&amp;[2]材料辅助表!I$51&amp;"],["&amp;VLOOKUP($O229,[2]材料辅助表!$H$27:$V$35,15,FALSE)&amp;","&amp;[2]材料辅助表!J$51&amp;"],["&amp;VLOOKUP($P229,[2]材料辅助表!$H$27:$V$35,14,FALSE)&amp;","&amp;[2]材料辅助表!K$51&amp;"]]"</f>
        <v>[[302407,27],[302406,45],[302402,45],[302301,30]]</v>
      </c>
      <c r="AI229" s="269" t="s">
        <v>15802</v>
      </c>
      <c r="AJ229" s="280" t="s">
        <v>11979</v>
      </c>
      <c r="AK229" s="280" t="s">
        <v>11979</v>
      </c>
      <c r="AL229" s="280" t="s">
        <v>11979</v>
      </c>
      <c r="AN229" t="s">
        <v>16236</v>
      </c>
      <c r="AO229" s="282">
        <v>3</v>
      </c>
      <c r="AP229" s="158" t="s">
        <v>15812</v>
      </c>
    </row>
    <row r="230" spans="1:42" s="278" customFormat="1" ht="15" thickBot="1">
      <c r="A230" s="278">
        <v>9051</v>
      </c>
      <c r="C230" s="203" t="s">
        <v>16239</v>
      </c>
      <c r="D230" s="278" t="str">
        <f t="shared" si="7"/>
        <v>e_9051</v>
      </c>
      <c r="E230" s="278" t="s">
        <v>16240</v>
      </c>
      <c r="F230" s="278" t="str">
        <f t="shared" si="8"/>
        <v>NAME_9051</v>
      </c>
      <c r="G230" s="278" t="s">
        <v>11978</v>
      </c>
      <c r="H230" s="278">
        <v>3</v>
      </c>
      <c r="I230" s="278">
        <f>VLOOKUP(C230,'[2]怪兽属性表（不能直接调整）'!$A$2:$E$58,VLOOKUP([2]equipment!G230,[2]材料辅助表!$I$13:$K$16,3,FALSE),FALSE)</f>
        <v>12.1</v>
      </c>
      <c r="J230" t="str">
        <f>"["&amp;I230*[2]材料辅助表!$S$5&amp;","&amp;I230*[2]材料辅助表!$S$6&amp;","&amp;I230*[2]材料辅助表!$S$7&amp;","&amp;I230*[2]材料辅助表!$S$8&amp;","&amp;I230*[2]材料辅助表!$S$9&amp;","&amp;I230*[2]材料辅助表!$S$10&amp;","&amp;I230*[2]材料辅助表!$S$11&amp;","&amp;I230*[2]材料辅助表!$S$12&amp;","&amp;I230*[2]材料辅助表!$S$13&amp;","&amp;I230*[2]材料辅助表!$S$14&amp;","&amp;I230*[2]材料辅助表!$S$15&amp;","&amp;I230*[2]材料辅助表!$S$16&amp;","&amp;I230*[2]材料辅助表!$S$17&amp;","&amp;I230*[2]材料辅助表!$S$18&amp;","&amp;I230*[2]材料辅助表!$S$19&amp;"]"</f>
        <v>[3.63,4.235,4.84,5.445,6.05,6.655,7.26,7.865,8.47,9.075,9.68,10.285,10.89,11.495,12.1]</v>
      </c>
      <c r="K230" s="278">
        <v>7</v>
      </c>
      <c r="L230" s="278">
        <f>VLOOKUP(C230,'[2]怪兽属性表（不能直接调整）'!$A$2:$E$58,4,FALSE)</f>
        <v>5</v>
      </c>
      <c r="M230" t="str">
        <f>"["&amp;L230*[2]材料辅助表!$U$5&amp;","&amp;L230*[2]材料辅助表!$U$6&amp;","&amp;L230*[2]材料辅助表!$U$7&amp;","&amp;L230*[2]材料辅助表!$U$8&amp;","&amp;L230*[2]材料辅助表!$U$9&amp;","&amp;L230*[2]材料辅助表!$U$10&amp;","&amp;L230*[2]材料辅助表!$U$11&amp;","&amp;L230*[2]材料辅助表!$U$12&amp;","&amp;L230*[2]材料辅助表!$U$13&amp;","&amp;L230*[2]材料辅助表!$U$14&amp;","&amp;L230*[2]材料辅助表!$U$15&amp;","&amp;L230*[2]材料辅助表!$U$16&amp;","&amp;L230*[2]材料辅助表!$U$17&amp;","&amp;L230*[2]材料辅助表!$U$18&amp;","&amp;L230*[2]材料辅助表!$U$19&amp;"]"</f>
        <v>[0.75,0.875,1,1.125,1.25,1.375,1.5,1.625,1.75,1.875,2,2.125,2.25,2.375,2.5]</v>
      </c>
      <c r="N230" s="260">
        <v>3</v>
      </c>
      <c r="O230" s="261">
        <v>1</v>
      </c>
      <c r="P230" s="262">
        <v>4</v>
      </c>
      <c r="Q230" s="278" t="s">
        <v>15792</v>
      </c>
      <c r="R230" s="278" t="str">
        <f>"["&amp;VLOOKUP(AJ230,[2]特殊属性调整!$B$18:$D$25,3,FALSE)&amp;","&amp;VLOOKUP(AJ230,[2]特殊属性调整!$B$18:$D$25,2,FALSE)&amp;"]"</f>
        <v>[2,3]</v>
      </c>
      <c r="S230" s="278" t="str">
        <f>"["&amp;VLOOKUP(AK230,[2]特殊属性调整!$B$18:$D$25,3,FALSE)&amp;","&amp;VLOOKUP(AK230,[2]特殊属性调整!$B$18:$D$25,2,FALSE)*1.5&amp;"]"</f>
        <v>[2,4.5]</v>
      </c>
      <c r="T230" s="278" t="str">
        <f>"["&amp;VLOOKUP(AL230,[2]特殊属性调整!$B$18:$D$25,3,FALSE)&amp;","&amp;VLOOKUP(AL230,[2]特殊属性调整!$B$18:$D$25,2,FALSE)*2&amp;"]"</f>
        <v>[2,6]</v>
      </c>
      <c r="U230" s="278" t="str">
        <f>"[["&amp;VLOOKUP($N230,[2]材料辅助表!$H$27:$L$35,2,FALSE)&amp;","&amp;[2]材料辅助表!I$38&amp;"]]"</f>
        <v>[[301103,1]]</v>
      </c>
      <c r="V230" s="278" t="str">
        <f>"[["&amp;VLOOKUP($N230,[2]材料辅助表!$H$27:$L$35,3,FALSE)&amp;","&amp;[2]材料辅助表!I$39&amp;"]]"</f>
        <v>[[301203,3]]</v>
      </c>
      <c r="W230" s="278" t="str">
        <f>"[["&amp;VLOOKUP($Q230,[2]材料辅助表!$H$27:$L$35,4,FALSE)&amp;","&amp;[2]材料辅助表!L$40&amp;"],["&amp;VLOOKUP($N230,[2]材料辅助表!$H$27:$L$35,4,FALSE)&amp;","&amp;[2]材料辅助表!I$40&amp;"]]"</f>
        <v>[[301307,1],[301303,5]]</v>
      </c>
      <c r="X230" s="278" t="str">
        <f>"[["&amp;VLOOKUP($Q230,[2]材料辅助表!$H$27:$L$35,5,FALSE)&amp;","&amp;[2]材料辅助表!L$41&amp;"],["&amp;VLOOKUP($N230,[2]材料辅助表!$H$27:$L$35,5,FALSE)&amp;","&amp;[2]材料辅助表!I$41&amp;"]]"</f>
        <v>[[301407,2],[301403,8]]</v>
      </c>
      <c r="Y230" s="278" t="str">
        <f>"[["&amp;VLOOKUP($Q230,[2]材料辅助表!$H$27:$M$35,6,FALSE)&amp;","&amp;[2]材料辅助表!L$42&amp;"],["&amp;VLOOKUP($N230,[2]材料辅助表!$H$27:$M$35,6,FALSE)&amp;","&amp;[2]材料辅助表!I$42&amp;"],["&amp;VLOOKUP($O230,[2]材料辅助表!$H$27:$M$35,5,FALSE)&amp;","&amp;[2]材料辅助表!J$42&amp;"]]"</f>
        <v>[[301507,3],[301503,10],[301401,3]]</v>
      </c>
      <c r="Z230" s="278" t="str">
        <f>"[["&amp;VLOOKUP($Q230,[2]材料辅助表!$H$27:$N$35,7,FALSE)&amp;","&amp;[2]材料辅助表!L$43&amp;"],["&amp;VLOOKUP($N230,[2]材料辅助表!$H$27:$N$35,7,FALSE)&amp;","&amp;[2]材料辅助表!I$43&amp;"],["&amp;VLOOKUP($O230,[2]材料辅助表!$H$27:$N$35,6,FALSE)&amp;","&amp;[2]材料辅助表!J$43&amp;"]]"</f>
        <v>[[301607,5],[301603,15],[301501,5]]</v>
      </c>
      <c r="AA230" s="278" t="str">
        <f>"[["&amp;VLOOKUP($Q230,[2]材料辅助表!$H$27:$O$35,8,FALSE)&amp;","&amp;[2]材料辅助表!L$44&amp;"],["&amp;VLOOKUP($N230,[2]材料辅助表!$H$27:$O$35,8,FALSE)&amp;","&amp;[2]材料辅助表!I$44&amp;"],["&amp;VLOOKUP($O230,[2]材料辅助表!$H$27:$O$35,8,FALSE)&amp;","&amp;[2]材料辅助表!J$44&amp;"],["&amp;VLOOKUP($P230,[2]材料辅助表!$H$27:$P$35,7,FALSE)&amp;","&amp;[2]材料辅助表!K$44&amp;"]]"</f>
        <v>[[301707,8],[301703,10],[301701,10],[301604,5]]</v>
      </c>
      <c r="AB230" s="278" t="str">
        <f>"[["&amp;VLOOKUP($Q230,[2]材料辅助表!$H$27:$P$35,9,FALSE)&amp;","&amp;[2]材料辅助表!L$45&amp;"],["&amp;VLOOKUP($N230,[2]材料辅助表!$H$27:$P$35,9,FALSE)&amp;","&amp;[2]材料辅助表!I$45&amp;"],["&amp;VLOOKUP($O230,[2]材料辅助表!$H$27:$P$35,9,FALSE)&amp;","&amp;[2]材料辅助表!J$45&amp;"],["&amp;VLOOKUP($P230,[2]材料辅助表!$H$27:$P$35,8,FALSE)&amp;","&amp;[2]材料辅助表!K$45&amp;"]]"</f>
        <v>[[301807,10],[301803,15],[301801,15],[301704,8]]</v>
      </c>
      <c r="AC230" s="278" t="str">
        <f>"[["&amp;VLOOKUP($Q230,[2]材料辅助表!$H$27:$Q$35,10,FALSE)&amp;","&amp;[2]材料辅助表!L$46&amp;"],["&amp;VLOOKUP($N230,[2]材料辅助表!$H$27:$Q$35,10,FALSE)&amp;","&amp;[2]材料辅助表!I$46&amp;"],["&amp;VLOOKUP($O230,[2]材料辅助表!$H$27:$Q$35,10,FALSE)&amp;","&amp;[2]材料辅助表!J$46&amp;"],["&amp;VLOOKUP($P230,[2]材料辅助表!$H$27:$Q$35,9,FALSE)&amp;","&amp;[2]材料辅助表!K$46&amp;"]]"</f>
        <v>[[301907,12],[301903,18],[301901,18],[301804,10]]</v>
      </c>
      <c r="AD230" s="278" t="str">
        <f>"[["&amp;VLOOKUP($Q230,[2]材料辅助表!$H$27:$R$35,11,FALSE)&amp;","&amp;[2]材料辅助表!L$47&amp;"],["&amp;VLOOKUP($N230,[2]材料辅助表!$H$27:$R$35,11,FALSE)&amp;","&amp;[2]材料辅助表!I$47&amp;"],["&amp;VLOOKUP($O230,[2]材料辅助表!$H$27:$R$35,11,FALSE)&amp;","&amp;[2]材料辅助表!J$47&amp;"],["&amp;VLOOKUP($P230,[2]材料辅助表!$H$27:$R$35,10,FALSE)&amp;","&amp;[2]材料辅助表!K$47&amp;"]]"</f>
        <v>[[302007,15],[302003,25],[302001,25],[301904,12]]</v>
      </c>
      <c r="AE230" s="278" t="str">
        <f>"[["&amp;VLOOKUP($Q230,[2]材料辅助表!$H$27:$S$35,12,FALSE)&amp;","&amp;[2]材料辅助表!L$48&amp;"],["&amp;VLOOKUP($N230,[2]材料辅助表!$H$27:$S$35,12,FALSE)&amp;","&amp;[2]材料辅助表!I$48&amp;"],["&amp;VLOOKUP($O230,[2]材料辅助表!$H$27:$S$35,12,FALSE)&amp;","&amp;[2]材料辅助表!J$48&amp;"],["&amp;VLOOKUP($P230,[2]材料辅助表!$H$27:$S$35,11,FALSE)&amp;","&amp;[2]材料辅助表!K$48&amp;"]]"</f>
        <v>[[302107,18],[302103,30],[302101,30],[302004,15]]</v>
      </c>
      <c r="AF230" t="str">
        <f>"[["&amp;VLOOKUP($Q230,[2]材料辅助表!$H$27:$V$35,13,FALSE)&amp;","&amp;[2]材料辅助表!L$49&amp;"],["&amp;VLOOKUP($N230,[2]材料辅助表!$H$27:$V$35,13,FALSE)&amp;","&amp;[2]材料辅助表!I$49&amp;"],["&amp;VLOOKUP($O230,[2]材料辅助表!$H$27:$V$35,13,FALSE)&amp;","&amp;[2]材料辅助表!J$49&amp;"],["&amp;VLOOKUP($P230,[2]材料辅助表!$H$27:$V$35,12,FALSE)&amp;","&amp;[2]材料辅助表!K$49&amp;"]]"</f>
        <v>[[302207,21],[302203,35],[302201,35],[302104,18]]</v>
      </c>
      <c r="AG230" t="str">
        <f>"[["&amp;VLOOKUP($Q230,[2]材料辅助表!$H$27:$V$35,14,FALSE)&amp;","&amp;[2]材料辅助表!L$50&amp;"],["&amp;VLOOKUP($N230,[2]材料辅助表!$H$27:$V$35,14,FALSE)&amp;","&amp;[2]材料辅助表!I$50&amp;"],["&amp;VLOOKUP($O230,[2]材料辅助表!$H$27:$V$35,14,FALSE)&amp;","&amp;[2]材料辅助表!J$50&amp;"],["&amp;VLOOKUP($P230,[2]材料辅助表!$H$27:$V$35,13,FALSE)&amp;","&amp;[2]材料辅助表!K$50&amp;"]]"</f>
        <v>[[302307,24],[302303,40],[302301,40],[302204,25]]</v>
      </c>
      <c r="AH230" t="str">
        <f>"[["&amp;VLOOKUP($Q230,[2]材料辅助表!$H$27:$V$35,15,FALSE)&amp;","&amp;[2]材料辅助表!L$51&amp;"],["&amp;VLOOKUP($N230,[2]材料辅助表!$H$27:$V$35,15,FALSE)&amp;","&amp;[2]材料辅助表!I$51&amp;"],["&amp;VLOOKUP($O230,[2]材料辅助表!$H$27:$V$35,15,FALSE)&amp;","&amp;[2]材料辅助表!J$51&amp;"],["&amp;VLOOKUP($P230,[2]材料辅助表!$H$27:$V$35,14,FALSE)&amp;","&amp;[2]材料辅助表!K$51&amp;"]]"</f>
        <v>[[302407,27],[302403,45],[302401,45],[302304,30]]</v>
      </c>
      <c r="AI230" s="270" t="s">
        <v>15832</v>
      </c>
      <c r="AJ230" s="280" t="s">
        <v>11978</v>
      </c>
      <c r="AK230" s="280" t="s">
        <v>11978</v>
      </c>
      <c r="AL230" s="280" t="s">
        <v>11978</v>
      </c>
      <c r="AN230" t="s">
        <v>16236</v>
      </c>
      <c r="AO230" s="283">
        <v>4</v>
      </c>
      <c r="AP230" s="272" t="s">
        <v>15815</v>
      </c>
    </row>
    <row r="231" spans="1:42" s="278" customFormat="1" ht="15" thickBot="1">
      <c r="A231" s="278">
        <v>9052</v>
      </c>
      <c r="C231" s="203" t="s">
        <v>16239</v>
      </c>
      <c r="D231" s="278" t="str">
        <f t="shared" si="7"/>
        <v>e_9052</v>
      </c>
      <c r="E231" s="278" t="s">
        <v>16241</v>
      </c>
      <c r="F231" s="278" t="str">
        <f t="shared" si="8"/>
        <v>NAME_9052</v>
      </c>
      <c r="G231" s="278" t="s">
        <v>11979</v>
      </c>
      <c r="H231" s="278">
        <v>6</v>
      </c>
      <c r="I231" s="278">
        <f>VLOOKUP(C231,'[2]怪兽属性表（不能直接调整）'!$A$2:$E$58,VLOOKUP([2]equipment!G231,[2]材料辅助表!$I$13:$K$16,3,FALSE),FALSE)</f>
        <v>282.5</v>
      </c>
      <c r="J231" t="str">
        <f>"["&amp;I231*[2]材料辅助表!$S$5&amp;","&amp;I231*[2]材料辅助表!$S$6&amp;","&amp;I231*[2]材料辅助表!$S$7&amp;","&amp;I231*[2]材料辅助表!$S$8&amp;","&amp;I231*[2]材料辅助表!$S$9&amp;","&amp;I231*[2]材料辅助表!$S$10&amp;","&amp;I231*[2]材料辅助表!$S$11&amp;","&amp;I231*[2]材料辅助表!$S$12&amp;","&amp;I231*[2]材料辅助表!$S$13&amp;","&amp;I231*[2]材料辅助表!$S$14&amp;","&amp;I231*[2]材料辅助表!$S$15&amp;","&amp;I231*[2]材料辅助表!$S$16&amp;","&amp;I231*[2]材料辅助表!$S$17&amp;","&amp;I231*[2]材料辅助表!$S$18&amp;","&amp;I231*[2]材料辅助表!$S$19&amp;"]"</f>
        <v>[84.75,98.875,113,127.125,141.25,155.375,169.5,183.625,197.75,211.875,226,240.125,254.25,268.375,282.5]</v>
      </c>
      <c r="K231" s="278">
        <v>7</v>
      </c>
      <c r="L231" s="278">
        <f>VLOOKUP(C231,'[2]怪兽属性表（不能直接调整）'!$A$2:$E$58,4,FALSE)</f>
        <v>5</v>
      </c>
      <c r="M231" t="str">
        <f>"["&amp;L231*[2]材料辅助表!$U$5&amp;","&amp;L231*[2]材料辅助表!$U$6&amp;","&amp;L231*[2]材料辅助表!$U$7&amp;","&amp;L231*[2]材料辅助表!$U$8&amp;","&amp;L231*[2]材料辅助表!$U$9&amp;","&amp;L231*[2]材料辅助表!$U$10&amp;","&amp;L231*[2]材料辅助表!$U$11&amp;","&amp;L231*[2]材料辅助表!$U$12&amp;","&amp;L231*[2]材料辅助表!$U$13&amp;","&amp;L231*[2]材料辅助表!$U$14&amp;","&amp;L231*[2]材料辅助表!$U$15&amp;","&amp;L231*[2]材料辅助表!$U$16&amp;","&amp;L231*[2]材料辅助表!$U$17&amp;","&amp;L231*[2]材料辅助表!$U$18&amp;","&amp;L231*[2]材料辅助表!$U$19&amp;"]"</f>
        <v>[0.75,0.875,1,1.125,1.25,1.375,1.5,1.625,1.75,1.875,2,2.125,2.25,2.375,2.5]</v>
      </c>
      <c r="N231" s="264">
        <v>2</v>
      </c>
      <c r="O231" s="202">
        <v>4</v>
      </c>
      <c r="P231" s="265">
        <v>3</v>
      </c>
      <c r="Q231" s="278" t="s">
        <v>15792</v>
      </c>
      <c r="R231" s="278" t="str">
        <f>"["&amp;VLOOKUP(AJ231,[2]特殊属性调整!$B$18:$D$25,3,FALSE)&amp;","&amp;VLOOKUP(AJ231,[2]特殊属性调整!$B$18:$D$25,2,FALSE)&amp;"]"</f>
        <v>[5,3]</v>
      </c>
      <c r="S231" s="278" t="s">
        <v>16167</v>
      </c>
      <c r="T231" s="278" t="str">
        <f>"["&amp;VLOOKUP(AL231,[2]特殊属性调整!$B$18:$D$25,3,FALSE)&amp;","&amp;VLOOKUP(AL231,[2]特殊属性调整!$B$18:$D$25,2,FALSE)*2&amp;"]"</f>
        <v>[5,6]</v>
      </c>
      <c r="U231" s="278" t="str">
        <f>"[["&amp;VLOOKUP($N231,[2]材料辅助表!$H$27:$L$35,2,FALSE)&amp;","&amp;[2]材料辅助表!I$38&amp;"]]"</f>
        <v>[[301102,1]]</v>
      </c>
      <c r="V231" s="278" t="str">
        <f>"[["&amp;VLOOKUP($N231,[2]材料辅助表!$H$27:$L$35,3,FALSE)&amp;","&amp;[2]材料辅助表!I$39&amp;"]]"</f>
        <v>[[301202,3]]</v>
      </c>
      <c r="W231" s="278" t="str">
        <f>"[["&amp;VLOOKUP($Q231,[2]材料辅助表!$H$27:$L$35,4,FALSE)&amp;","&amp;[2]材料辅助表!L$40&amp;"],["&amp;VLOOKUP($N231,[2]材料辅助表!$H$27:$L$35,4,FALSE)&amp;","&amp;[2]材料辅助表!I$40&amp;"]]"</f>
        <v>[[301307,1],[301302,5]]</v>
      </c>
      <c r="X231" s="278" t="str">
        <f>"[["&amp;VLOOKUP($Q231,[2]材料辅助表!$H$27:$L$35,5,FALSE)&amp;","&amp;[2]材料辅助表!L$41&amp;"],["&amp;VLOOKUP($N231,[2]材料辅助表!$H$27:$L$35,5,FALSE)&amp;","&amp;[2]材料辅助表!I$41&amp;"]]"</f>
        <v>[[301407,2],[301402,8]]</v>
      </c>
      <c r="Y231" s="278" t="str">
        <f>"[["&amp;VLOOKUP($Q231,[2]材料辅助表!$H$27:$M$35,6,FALSE)&amp;","&amp;[2]材料辅助表!L$42&amp;"],["&amp;VLOOKUP($N231,[2]材料辅助表!$H$27:$M$35,6,FALSE)&amp;","&amp;[2]材料辅助表!I$42&amp;"],["&amp;VLOOKUP($O231,[2]材料辅助表!$H$27:$M$35,5,FALSE)&amp;","&amp;[2]材料辅助表!J$42&amp;"]]"</f>
        <v>[[301507,3],[301502,10],[301404,3]]</v>
      </c>
      <c r="Z231" s="278" t="str">
        <f>"[["&amp;VLOOKUP($Q231,[2]材料辅助表!$H$27:$N$35,7,FALSE)&amp;","&amp;[2]材料辅助表!L$43&amp;"],["&amp;VLOOKUP($N231,[2]材料辅助表!$H$27:$N$35,7,FALSE)&amp;","&amp;[2]材料辅助表!I$43&amp;"],["&amp;VLOOKUP($O231,[2]材料辅助表!$H$27:$N$35,6,FALSE)&amp;","&amp;[2]材料辅助表!J$43&amp;"]]"</f>
        <v>[[301607,5],[301602,15],[301504,5]]</v>
      </c>
      <c r="AA231" s="278" t="str">
        <f>"[["&amp;VLOOKUP($Q231,[2]材料辅助表!$H$27:$O$35,8,FALSE)&amp;","&amp;[2]材料辅助表!L$44&amp;"],["&amp;VLOOKUP($N231,[2]材料辅助表!$H$27:$O$35,8,FALSE)&amp;","&amp;[2]材料辅助表!I$44&amp;"],["&amp;VLOOKUP($O231,[2]材料辅助表!$H$27:$O$35,8,FALSE)&amp;","&amp;[2]材料辅助表!J$44&amp;"],["&amp;VLOOKUP($P231,[2]材料辅助表!$H$27:$P$35,7,FALSE)&amp;","&amp;[2]材料辅助表!K$44&amp;"]]"</f>
        <v>[[301707,8],[301702,10],[301704,10],[301603,5]]</v>
      </c>
      <c r="AB231" s="278" t="str">
        <f>"[["&amp;VLOOKUP($Q231,[2]材料辅助表!$H$27:$P$35,9,FALSE)&amp;","&amp;[2]材料辅助表!L$45&amp;"],["&amp;VLOOKUP($N231,[2]材料辅助表!$H$27:$P$35,9,FALSE)&amp;","&amp;[2]材料辅助表!I$45&amp;"],["&amp;VLOOKUP($O231,[2]材料辅助表!$H$27:$P$35,9,FALSE)&amp;","&amp;[2]材料辅助表!J$45&amp;"],["&amp;VLOOKUP($P231,[2]材料辅助表!$H$27:$P$35,8,FALSE)&amp;","&amp;[2]材料辅助表!K$45&amp;"]]"</f>
        <v>[[301807,10],[301802,15],[301804,15],[301703,8]]</v>
      </c>
      <c r="AC231" s="278" t="str">
        <f>"[["&amp;VLOOKUP($Q231,[2]材料辅助表!$H$27:$Q$35,10,FALSE)&amp;","&amp;[2]材料辅助表!L$46&amp;"],["&amp;VLOOKUP($N231,[2]材料辅助表!$H$27:$Q$35,10,FALSE)&amp;","&amp;[2]材料辅助表!I$46&amp;"],["&amp;VLOOKUP($O231,[2]材料辅助表!$H$27:$Q$35,10,FALSE)&amp;","&amp;[2]材料辅助表!J$46&amp;"],["&amp;VLOOKUP($P231,[2]材料辅助表!$H$27:$Q$35,9,FALSE)&amp;","&amp;[2]材料辅助表!K$46&amp;"]]"</f>
        <v>[[301907,12],[301902,18],[301904,18],[301803,10]]</v>
      </c>
      <c r="AD231" s="278" t="str">
        <f>"[["&amp;VLOOKUP($Q231,[2]材料辅助表!$H$27:$R$35,11,FALSE)&amp;","&amp;[2]材料辅助表!L$47&amp;"],["&amp;VLOOKUP($N231,[2]材料辅助表!$H$27:$R$35,11,FALSE)&amp;","&amp;[2]材料辅助表!I$47&amp;"],["&amp;VLOOKUP($O231,[2]材料辅助表!$H$27:$R$35,11,FALSE)&amp;","&amp;[2]材料辅助表!J$47&amp;"],["&amp;VLOOKUP($P231,[2]材料辅助表!$H$27:$R$35,10,FALSE)&amp;","&amp;[2]材料辅助表!K$47&amp;"]]"</f>
        <v>[[302007,15],[302002,25],[302004,25],[301903,12]]</v>
      </c>
      <c r="AE231" s="278" t="str">
        <f>"[["&amp;VLOOKUP($Q231,[2]材料辅助表!$H$27:$S$35,12,FALSE)&amp;","&amp;[2]材料辅助表!L$48&amp;"],["&amp;VLOOKUP($N231,[2]材料辅助表!$H$27:$S$35,12,FALSE)&amp;","&amp;[2]材料辅助表!I$48&amp;"],["&amp;VLOOKUP($O231,[2]材料辅助表!$H$27:$S$35,12,FALSE)&amp;","&amp;[2]材料辅助表!J$48&amp;"],["&amp;VLOOKUP($P231,[2]材料辅助表!$H$27:$S$35,11,FALSE)&amp;","&amp;[2]材料辅助表!K$48&amp;"]]"</f>
        <v>[[302107,18],[302102,30],[302104,30],[302003,15]]</v>
      </c>
      <c r="AF231" t="str">
        <f>"[["&amp;VLOOKUP($Q231,[2]材料辅助表!$H$27:$V$35,13,FALSE)&amp;","&amp;[2]材料辅助表!L$49&amp;"],["&amp;VLOOKUP($N231,[2]材料辅助表!$H$27:$V$35,13,FALSE)&amp;","&amp;[2]材料辅助表!I$49&amp;"],["&amp;VLOOKUP($O231,[2]材料辅助表!$H$27:$V$35,13,FALSE)&amp;","&amp;[2]材料辅助表!J$49&amp;"],["&amp;VLOOKUP($P231,[2]材料辅助表!$H$27:$V$35,12,FALSE)&amp;","&amp;[2]材料辅助表!K$49&amp;"]]"</f>
        <v>[[302207,21],[302202,35],[302204,35],[302103,18]]</v>
      </c>
      <c r="AG231" t="str">
        <f>"[["&amp;VLOOKUP($Q231,[2]材料辅助表!$H$27:$V$35,14,FALSE)&amp;","&amp;[2]材料辅助表!L$50&amp;"],["&amp;VLOOKUP($N231,[2]材料辅助表!$H$27:$V$35,14,FALSE)&amp;","&amp;[2]材料辅助表!I$50&amp;"],["&amp;VLOOKUP($O231,[2]材料辅助表!$H$27:$V$35,14,FALSE)&amp;","&amp;[2]材料辅助表!J$50&amp;"],["&amp;VLOOKUP($P231,[2]材料辅助表!$H$27:$V$35,13,FALSE)&amp;","&amp;[2]材料辅助表!K$50&amp;"]]"</f>
        <v>[[302307,24],[302302,40],[302304,40],[302203,25]]</v>
      </c>
      <c r="AH231" t="str">
        <f>"[["&amp;VLOOKUP($Q231,[2]材料辅助表!$H$27:$V$35,15,FALSE)&amp;","&amp;[2]材料辅助表!L$51&amp;"],["&amp;VLOOKUP($N231,[2]材料辅助表!$H$27:$V$35,15,FALSE)&amp;","&amp;[2]材料辅助表!I$51&amp;"],["&amp;VLOOKUP($O231,[2]材料辅助表!$H$27:$V$35,15,FALSE)&amp;","&amp;[2]材料辅助表!J$51&amp;"],["&amp;VLOOKUP($P231,[2]材料辅助表!$H$27:$V$35,14,FALSE)&amp;","&amp;[2]材料辅助表!K$51&amp;"]]"</f>
        <v>[[302407,27],[302402,45],[302404,45],[302303,30]]</v>
      </c>
      <c r="AI231" s="158" t="s">
        <v>15835</v>
      </c>
      <c r="AJ231" s="280" t="s">
        <v>11979</v>
      </c>
      <c r="AK231" s="280" t="s">
        <v>11979</v>
      </c>
      <c r="AL231" s="280" t="s">
        <v>11979</v>
      </c>
      <c r="AN231" t="s">
        <v>16242</v>
      </c>
      <c r="AO231" s="281">
        <v>1</v>
      </c>
      <c r="AP231" s="261" t="s">
        <v>15845</v>
      </c>
    </row>
    <row r="232" spans="1:42" s="278" customFormat="1" ht="15" thickBot="1">
      <c r="A232" s="278">
        <v>9053</v>
      </c>
      <c r="C232" s="203" t="s">
        <v>16239</v>
      </c>
      <c r="D232" s="278" t="str">
        <f t="shared" si="7"/>
        <v>e_9053</v>
      </c>
      <c r="E232" s="278" t="s">
        <v>16243</v>
      </c>
      <c r="F232" s="278" t="str">
        <f t="shared" si="8"/>
        <v>NAME_9053</v>
      </c>
      <c r="G232" s="278" t="s">
        <v>11978</v>
      </c>
      <c r="H232" s="278">
        <v>3</v>
      </c>
      <c r="I232" s="278">
        <f>VLOOKUP(C232,'[2]怪兽属性表（不能直接调整）'!$A$2:$E$58,VLOOKUP([2]equipment!G232,[2]材料辅助表!$I$13:$K$16,3,FALSE),FALSE)</f>
        <v>12.1</v>
      </c>
      <c r="J232" t="str">
        <f>"["&amp;I232*[2]材料辅助表!$S$5&amp;","&amp;I232*[2]材料辅助表!$S$6&amp;","&amp;I232*[2]材料辅助表!$S$7&amp;","&amp;I232*[2]材料辅助表!$S$8&amp;","&amp;I232*[2]材料辅助表!$S$9&amp;","&amp;I232*[2]材料辅助表!$S$10&amp;","&amp;I232*[2]材料辅助表!$S$11&amp;","&amp;I232*[2]材料辅助表!$S$12&amp;","&amp;I232*[2]材料辅助表!$S$13&amp;","&amp;I232*[2]材料辅助表!$S$14&amp;","&amp;I232*[2]材料辅助表!$S$15&amp;","&amp;I232*[2]材料辅助表!$S$16&amp;","&amp;I232*[2]材料辅助表!$S$17&amp;","&amp;I232*[2]材料辅助表!$S$18&amp;","&amp;I232*[2]材料辅助表!$S$19&amp;"]"</f>
        <v>[3.63,4.235,4.84,5.445,6.05,6.655,7.26,7.865,8.47,9.075,9.68,10.285,10.89,11.495,12.1]</v>
      </c>
      <c r="K232" s="278">
        <v>7</v>
      </c>
      <c r="L232" s="278">
        <f>VLOOKUP(C232,'[2]怪兽属性表（不能直接调整）'!$A$2:$E$58,4,FALSE)</f>
        <v>5</v>
      </c>
      <c r="M232" t="str">
        <f>"["&amp;L232*[2]材料辅助表!$U$5&amp;","&amp;L232*[2]材料辅助表!$U$6&amp;","&amp;L232*[2]材料辅助表!$U$7&amp;","&amp;L232*[2]材料辅助表!$U$8&amp;","&amp;L232*[2]材料辅助表!$U$9&amp;","&amp;L232*[2]材料辅助表!$U$10&amp;","&amp;L232*[2]材料辅助表!$U$11&amp;","&amp;L232*[2]材料辅助表!$U$12&amp;","&amp;L232*[2]材料辅助表!$U$13&amp;","&amp;L232*[2]材料辅助表!$U$14&amp;","&amp;L232*[2]材料辅助表!$U$15&amp;","&amp;L232*[2]材料辅助表!$U$16&amp;","&amp;L232*[2]材料辅助表!$U$17&amp;","&amp;L232*[2]材料辅助表!$U$18&amp;","&amp;L232*[2]材料辅助表!$U$19&amp;"]"</f>
        <v>[0.75,0.875,1,1.125,1.25,1.375,1.5,1.625,1.75,1.875,2,2.125,2.25,2.375,2.5]</v>
      </c>
      <c r="N232" s="264">
        <v>4</v>
      </c>
      <c r="O232" s="202">
        <v>3</v>
      </c>
      <c r="P232" s="265">
        <v>2</v>
      </c>
      <c r="Q232" s="278" t="s">
        <v>15792</v>
      </c>
      <c r="R232" s="278" t="str">
        <f>"["&amp;VLOOKUP(AJ232,[2]特殊属性调整!$B$18:$D$25,3,FALSE)&amp;","&amp;VLOOKUP(AJ232,[2]特殊属性调整!$B$18:$D$25,2,FALSE)&amp;"]"</f>
        <v>[2,3]</v>
      </c>
      <c r="S232" s="278" t="str">
        <f>"["&amp;VLOOKUP(AK232,[2]特殊属性调整!$B$18:$D$25,3,FALSE)&amp;","&amp;VLOOKUP(AK232,[2]特殊属性调整!$B$18:$D$25,2,FALSE)*1.5&amp;"]"</f>
        <v>[2,4.5]</v>
      </c>
      <c r="T232" s="278" t="str">
        <f>"["&amp;VLOOKUP(AL232,[2]特殊属性调整!$B$18:$D$25,3,FALSE)&amp;","&amp;VLOOKUP(AL232,[2]特殊属性调整!$B$18:$D$25,2,FALSE)*2&amp;"]"</f>
        <v>[2,6]</v>
      </c>
      <c r="U232" s="278" t="str">
        <f>"[["&amp;VLOOKUP($N232,[2]材料辅助表!$H$27:$L$35,2,FALSE)&amp;","&amp;[2]材料辅助表!I$38&amp;"]]"</f>
        <v>[[301104,1]]</v>
      </c>
      <c r="V232" s="278" t="str">
        <f>"[["&amp;VLOOKUP($N232,[2]材料辅助表!$H$27:$L$35,3,FALSE)&amp;","&amp;[2]材料辅助表!I$39&amp;"]]"</f>
        <v>[[301204,3]]</v>
      </c>
      <c r="W232" s="278" t="str">
        <f>"[["&amp;VLOOKUP($Q232,[2]材料辅助表!$H$27:$L$35,4,FALSE)&amp;","&amp;[2]材料辅助表!L$40&amp;"],["&amp;VLOOKUP($N232,[2]材料辅助表!$H$27:$L$35,4,FALSE)&amp;","&amp;[2]材料辅助表!I$40&amp;"]]"</f>
        <v>[[301307,1],[301304,5]]</v>
      </c>
      <c r="X232" s="278" t="str">
        <f>"[["&amp;VLOOKUP($Q232,[2]材料辅助表!$H$27:$L$35,5,FALSE)&amp;","&amp;[2]材料辅助表!L$41&amp;"],["&amp;VLOOKUP($N232,[2]材料辅助表!$H$27:$L$35,5,FALSE)&amp;","&amp;[2]材料辅助表!I$41&amp;"]]"</f>
        <v>[[301407,2],[301404,8]]</v>
      </c>
      <c r="Y232" s="278" t="str">
        <f>"[["&amp;VLOOKUP($Q232,[2]材料辅助表!$H$27:$M$35,6,FALSE)&amp;","&amp;[2]材料辅助表!L$42&amp;"],["&amp;VLOOKUP($N232,[2]材料辅助表!$H$27:$M$35,6,FALSE)&amp;","&amp;[2]材料辅助表!I$42&amp;"],["&amp;VLOOKUP($O232,[2]材料辅助表!$H$27:$M$35,5,FALSE)&amp;","&amp;[2]材料辅助表!J$42&amp;"]]"</f>
        <v>[[301507,3],[301504,10],[301403,3]]</v>
      </c>
      <c r="Z232" s="278" t="str">
        <f>"[["&amp;VLOOKUP($Q232,[2]材料辅助表!$H$27:$N$35,7,FALSE)&amp;","&amp;[2]材料辅助表!L$43&amp;"],["&amp;VLOOKUP($N232,[2]材料辅助表!$H$27:$N$35,7,FALSE)&amp;","&amp;[2]材料辅助表!I$43&amp;"],["&amp;VLOOKUP($O232,[2]材料辅助表!$H$27:$N$35,6,FALSE)&amp;","&amp;[2]材料辅助表!J$43&amp;"]]"</f>
        <v>[[301607,5],[301604,15],[301503,5]]</v>
      </c>
      <c r="AA232" s="278" t="str">
        <f>"[["&amp;VLOOKUP($Q232,[2]材料辅助表!$H$27:$O$35,8,FALSE)&amp;","&amp;[2]材料辅助表!L$44&amp;"],["&amp;VLOOKUP($N232,[2]材料辅助表!$H$27:$O$35,8,FALSE)&amp;","&amp;[2]材料辅助表!I$44&amp;"],["&amp;VLOOKUP($O232,[2]材料辅助表!$H$27:$O$35,8,FALSE)&amp;","&amp;[2]材料辅助表!J$44&amp;"],["&amp;VLOOKUP($P232,[2]材料辅助表!$H$27:$P$35,7,FALSE)&amp;","&amp;[2]材料辅助表!K$44&amp;"]]"</f>
        <v>[[301707,8],[301704,10],[301703,10],[301602,5]]</v>
      </c>
      <c r="AB232" s="278" t="str">
        <f>"[["&amp;VLOOKUP($Q232,[2]材料辅助表!$H$27:$P$35,9,FALSE)&amp;","&amp;[2]材料辅助表!L$45&amp;"],["&amp;VLOOKUP($N232,[2]材料辅助表!$H$27:$P$35,9,FALSE)&amp;","&amp;[2]材料辅助表!I$45&amp;"],["&amp;VLOOKUP($O232,[2]材料辅助表!$H$27:$P$35,9,FALSE)&amp;","&amp;[2]材料辅助表!J$45&amp;"],["&amp;VLOOKUP($P232,[2]材料辅助表!$H$27:$P$35,8,FALSE)&amp;","&amp;[2]材料辅助表!K$45&amp;"]]"</f>
        <v>[[301807,10],[301804,15],[301803,15],[301702,8]]</v>
      </c>
      <c r="AC232" s="278" t="str">
        <f>"[["&amp;VLOOKUP($Q232,[2]材料辅助表!$H$27:$Q$35,10,FALSE)&amp;","&amp;[2]材料辅助表!L$46&amp;"],["&amp;VLOOKUP($N232,[2]材料辅助表!$H$27:$Q$35,10,FALSE)&amp;","&amp;[2]材料辅助表!I$46&amp;"],["&amp;VLOOKUP($O232,[2]材料辅助表!$H$27:$Q$35,10,FALSE)&amp;","&amp;[2]材料辅助表!J$46&amp;"],["&amp;VLOOKUP($P232,[2]材料辅助表!$H$27:$Q$35,9,FALSE)&amp;","&amp;[2]材料辅助表!K$46&amp;"]]"</f>
        <v>[[301907,12],[301904,18],[301903,18],[301802,10]]</v>
      </c>
      <c r="AD232" s="278" t="str">
        <f>"[["&amp;VLOOKUP($Q232,[2]材料辅助表!$H$27:$R$35,11,FALSE)&amp;","&amp;[2]材料辅助表!L$47&amp;"],["&amp;VLOOKUP($N232,[2]材料辅助表!$H$27:$R$35,11,FALSE)&amp;","&amp;[2]材料辅助表!I$47&amp;"],["&amp;VLOOKUP($O232,[2]材料辅助表!$H$27:$R$35,11,FALSE)&amp;","&amp;[2]材料辅助表!J$47&amp;"],["&amp;VLOOKUP($P232,[2]材料辅助表!$H$27:$R$35,10,FALSE)&amp;","&amp;[2]材料辅助表!K$47&amp;"]]"</f>
        <v>[[302007,15],[302004,25],[302003,25],[301902,12]]</v>
      </c>
      <c r="AE232" s="278" t="str">
        <f>"[["&amp;VLOOKUP($Q232,[2]材料辅助表!$H$27:$S$35,12,FALSE)&amp;","&amp;[2]材料辅助表!L$48&amp;"],["&amp;VLOOKUP($N232,[2]材料辅助表!$H$27:$S$35,12,FALSE)&amp;","&amp;[2]材料辅助表!I$48&amp;"],["&amp;VLOOKUP($O232,[2]材料辅助表!$H$27:$S$35,12,FALSE)&amp;","&amp;[2]材料辅助表!J$48&amp;"],["&amp;VLOOKUP($P232,[2]材料辅助表!$H$27:$S$35,11,FALSE)&amp;","&amp;[2]材料辅助表!K$48&amp;"]]"</f>
        <v>[[302107,18],[302104,30],[302103,30],[302002,15]]</v>
      </c>
      <c r="AF232" t="str">
        <f>"[["&amp;VLOOKUP($Q232,[2]材料辅助表!$H$27:$V$35,13,FALSE)&amp;","&amp;[2]材料辅助表!L$49&amp;"],["&amp;VLOOKUP($N232,[2]材料辅助表!$H$27:$V$35,13,FALSE)&amp;","&amp;[2]材料辅助表!I$49&amp;"],["&amp;VLOOKUP($O232,[2]材料辅助表!$H$27:$V$35,13,FALSE)&amp;","&amp;[2]材料辅助表!J$49&amp;"],["&amp;VLOOKUP($P232,[2]材料辅助表!$H$27:$V$35,12,FALSE)&amp;","&amp;[2]材料辅助表!K$49&amp;"]]"</f>
        <v>[[302207,21],[302204,35],[302203,35],[302102,18]]</v>
      </c>
      <c r="AG232" t="str">
        <f>"[["&amp;VLOOKUP($Q232,[2]材料辅助表!$H$27:$V$35,14,FALSE)&amp;","&amp;[2]材料辅助表!L$50&amp;"],["&amp;VLOOKUP($N232,[2]材料辅助表!$H$27:$V$35,14,FALSE)&amp;","&amp;[2]材料辅助表!I$50&amp;"],["&amp;VLOOKUP($O232,[2]材料辅助表!$H$27:$V$35,14,FALSE)&amp;","&amp;[2]材料辅助表!J$50&amp;"],["&amp;VLOOKUP($P232,[2]材料辅助表!$H$27:$V$35,13,FALSE)&amp;","&amp;[2]材料辅助表!K$50&amp;"]]"</f>
        <v>[[302307,24],[302304,40],[302303,40],[302202,25]]</v>
      </c>
      <c r="AH232" t="str">
        <f>"[["&amp;VLOOKUP($Q232,[2]材料辅助表!$H$27:$V$35,15,FALSE)&amp;","&amp;[2]材料辅助表!L$51&amp;"],["&amp;VLOOKUP($N232,[2]材料辅助表!$H$27:$V$35,15,FALSE)&amp;","&amp;[2]材料辅助表!I$51&amp;"],["&amp;VLOOKUP($O232,[2]材料辅助表!$H$27:$V$35,15,FALSE)&amp;","&amp;[2]材料辅助表!J$51&amp;"],["&amp;VLOOKUP($P232,[2]材料辅助表!$H$27:$V$35,14,FALSE)&amp;","&amp;[2]材料辅助表!K$51&amp;"]]"</f>
        <v>[[302407,27],[302404,45],[302403,45],[302302,30]]</v>
      </c>
      <c r="AI232" s="158" t="s">
        <v>15838</v>
      </c>
      <c r="AJ232" s="280" t="s">
        <v>11978</v>
      </c>
      <c r="AK232" s="280" t="s">
        <v>11978</v>
      </c>
      <c r="AL232" s="280" t="s">
        <v>11978</v>
      </c>
      <c r="AN232" t="s">
        <v>16242</v>
      </c>
      <c r="AO232" s="282">
        <v>2</v>
      </c>
      <c r="AP232" s="202" t="s">
        <v>15848</v>
      </c>
    </row>
    <row r="233" spans="1:42" s="278" customFormat="1" ht="15" thickBot="1">
      <c r="A233" s="278">
        <v>9054</v>
      </c>
      <c r="C233" s="203" t="s">
        <v>16239</v>
      </c>
      <c r="D233" s="278" t="str">
        <f t="shared" si="7"/>
        <v>e_9054</v>
      </c>
      <c r="E233" s="278" t="s">
        <v>16244</v>
      </c>
      <c r="F233" s="278" t="str">
        <f t="shared" si="8"/>
        <v>NAME_9054</v>
      </c>
      <c r="G233" s="278" t="s">
        <v>11979</v>
      </c>
      <c r="H233" s="278">
        <v>6</v>
      </c>
      <c r="I233" s="278">
        <f>VLOOKUP(C233,'[2]怪兽属性表（不能直接调整）'!$A$2:$E$58,VLOOKUP([2]equipment!G233,[2]材料辅助表!$I$13:$K$16,3,FALSE),FALSE)</f>
        <v>282.5</v>
      </c>
      <c r="J233" t="str">
        <f>"["&amp;I233*[2]材料辅助表!$S$5&amp;","&amp;I233*[2]材料辅助表!$S$6&amp;","&amp;I233*[2]材料辅助表!$S$7&amp;","&amp;I233*[2]材料辅助表!$S$8&amp;","&amp;I233*[2]材料辅助表!$S$9&amp;","&amp;I233*[2]材料辅助表!$S$10&amp;","&amp;I233*[2]材料辅助表!$S$11&amp;","&amp;I233*[2]材料辅助表!$S$12&amp;","&amp;I233*[2]材料辅助表!$S$13&amp;","&amp;I233*[2]材料辅助表!$S$14&amp;","&amp;I233*[2]材料辅助表!$S$15&amp;","&amp;I233*[2]材料辅助表!$S$16&amp;","&amp;I233*[2]材料辅助表!$S$17&amp;","&amp;I233*[2]材料辅助表!$S$18&amp;","&amp;I233*[2]材料辅助表!$S$19&amp;"]"</f>
        <v>[84.75,98.875,113,127.125,141.25,155.375,169.5,183.625,197.75,211.875,226,240.125,254.25,268.375,282.5]</v>
      </c>
      <c r="K233" s="278">
        <v>7</v>
      </c>
      <c r="L233" s="278">
        <f>VLOOKUP(C233,'[2]怪兽属性表（不能直接调整）'!$A$2:$E$58,4,FALSE)</f>
        <v>5</v>
      </c>
      <c r="M233" t="str">
        <f>"["&amp;L233*[2]材料辅助表!$U$5&amp;","&amp;L233*[2]材料辅助表!$U$6&amp;","&amp;L233*[2]材料辅助表!$U$7&amp;","&amp;L233*[2]材料辅助表!$U$8&amp;","&amp;L233*[2]材料辅助表!$U$9&amp;","&amp;L233*[2]材料辅助表!$U$10&amp;","&amp;L233*[2]材料辅助表!$U$11&amp;","&amp;L233*[2]材料辅助表!$U$12&amp;","&amp;L233*[2]材料辅助表!$U$13&amp;","&amp;L233*[2]材料辅助表!$U$14&amp;","&amp;L233*[2]材料辅助表!$U$15&amp;","&amp;L233*[2]材料辅助表!$U$16&amp;","&amp;L233*[2]材料辅助表!$U$17&amp;","&amp;L233*[2]材料辅助表!$U$18&amp;","&amp;L233*[2]材料辅助表!$U$19&amp;"]"</f>
        <v>[0.75,0.875,1,1.125,1.25,1.375,1.5,1.625,1.75,1.875,2,2.125,2.25,2.375,2.5]</v>
      </c>
      <c r="N233" s="266">
        <v>5</v>
      </c>
      <c r="O233" s="267">
        <v>2</v>
      </c>
      <c r="P233" s="268">
        <v>1</v>
      </c>
      <c r="Q233" s="278" t="s">
        <v>15792</v>
      </c>
      <c r="R233" s="278" t="str">
        <f>"["&amp;VLOOKUP(AJ233,[2]特殊属性调整!$B$18:$D$25,3,FALSE)&amp;","&amp;VLOOKUP(AJ233,[2]特殊属性调整!$B$18:$D$25,2,FALSE)&amp;"]"</f>
        <v>[5,3]</v>
      </c>
      <c r="S233" s="278" t="str">
        <f>"["&amp;VLOOKUP(AK233,[2]特殊属性调整!$B$18:$D$25,3,FALSE)&amp;","&amp;VLOOKUP(AK233,[2]特殊属性调整!$B$18:$D$25,2,FALSE)*1.5&amp;"]"</f>
        <v>[5,4.5]</v>
      </c>
      <c r="T233" s="278" t="s">
        <v>16170</v>
      </c>
      <c r="U233" s="278" t="str">
        <f>"[["&amp;VLOOKUP($N233,[2]材料辅助表!$H$27:$L$35,2,FALSE)&amp;","&amp;[2]材料辅助表!I$38&amp;"]]"</f>
        <v>[[301105,1]]</v>
      </c>
      <c r="V233" s="278" t="str">
        <f>"[["&amp;VLOOKUP($N233,[2]材料辅助表!$H$27:$L$35,3,FALSE)&amp;","&amp;[2]材料辅助表!I$39&amp;"]]"</f>
        <v>[[301205,3]]</v>
      </c>
      <c r="W233" s="278" t="str">
        <f>"[["&amp;VLOOKUP($Q233,[2]材料辅助表!$H$27:$L$35,4,FALSE)&amp;","&amp;[2]材料辅助表!L$40&amp;"],["&amp;VLOOKUP($N233,[2]材料辅助表!$H$27:$L$35,4,FALSE)&amp;","&amp;[2]材料辅助表!I$40&amp;"]]"</f>
        <v>[[301307,1],[301305,5]]</v>
      </c>
      <c r="X233" s="278" t="str">
        <f>"[["&amp;VLOOKUP($Q233,[2]材料辅助表!$H$27:$L$35,5,FALSE)&amp;","&amp;[2]材料辅助表!L$41&amp;"],["&amp;VLOOKUP($N233,[2]材料辅助表!$H$27:$L$35,5,FALSE)&amp;","&amp;[2]材料辅助表!I$41&amp;"]]"</f>
        <v>[[301407,2],[301405,8]]</v>
      </c>
      <c r="Y233" s="278" t="str">
        <f>"[["&amp;VLOOKUP($Q233,[2]材料辅助表!$H$27:$M$35,6,FALSE)&amp;","&amp;[2]材料辅助表!L$42&amp;"],["&amp;VLOOKUP($N233,[2]材料辅助表!$H$27:$M$35,6,FALSE)&amp;","&amp;[2]材料辅助表!I$42&amp;"],["&amp;VLOOKUP($O233,[2]材料辅助表!$H$27:$M$35,5,FALSE)&amp;","&amp;[2]材料辅助表!J$42&amp;"]]"</f>
        <v>[[301507,3],[301505,10],[301402,3]]</v>
      </c>
      <c r="Z233" s="278" t="str">
        <f>"[["&amp;VLOOKUP($Q233,[2]材料辅助表!$H$27:$N$35,7,FALSE)&amp;","&amp;[2]材料辅助表!L$43&amp;"],["&amp;VLOOKUP($N233,[2]材料辅助表!$H$27:$N$35,7,FALSE)&amp;","&amp;[2]材料辅助表!I$43&amp;"],["&amp;VLOOKUP($O233,[2]材料辅助表!$H$27:$N$35,6,FALSE)&amp;","&amp;[2]材料辅助表!J$43&amp;"]]"</f>
        <v>[[301607,5],[301605,15],[301502,5]]</v>
      </c>
      <c r="AA233" s="278" t="str">
        <f>"[["&amp;VLOOKUP($Q233,[2]材料辅助表!$H$27:$O$35,8,FALSE)&amp;","&amp;[2]材料辅助表!L$44&amp;"],["&amp;VLOOKUP($N233,[2]材料辅助表!$H$27:$O$35,8,FALSE)&amp;","&amp;[2]材料辅助表!I$44&amp;"],["&amp;VLOOKUP($O233,[2]材料辅助表!$H$27:$O$35,8,FALSE)&amp;","&amp;[2]材料辅助表!J$44&amp;"],["&amp;VLOOKUP($P233,[2]材料辅助表!$H$27:$P$35,7,FALSE)&amp;","&amp;[2]材料辅助表!K$44&amp;"]]"</f>
        <v>[[301707,8],[301705,10],[301702,10],[301601,5]]</v>
      </c>
      <c r="AB233" s="278" t="str">
        <f>"[["&amp;VLOOKUP($Q233,[2]材料辅助表!$H$27:$P$35,9,FALSE)&amp;","&amp;[2]材料辅助表!L$45&amp;"],["&amp;VLOOKUP($N233,[2]材料辅助表!$H$27:$P$35,9,FALSE)&amp;","&amp;[2]材料辅助表!I$45&amp;"],["&amp;VLOOKUP($O233,[2]材料辅助表!$H$27:$P$35,9,FALSE)&amp;","&amp;[2]材料辅助表!J$45&amp;"],["&amp;VLOOKUP($P233,[2]材料辅助表!$H$27:$P$35,8,FALSE)&amp;","&amp;[2]材料辅助表!K$45&amp;"]]"</f>
        <v>[[301807,10],[301805,15],[301802,15],[301701,8]]</v>
      </c>
      <c r="AC233" s="278" t="str">
        <f>"[["&amp;VLOOKUP($Q233,[2]材料辅助表!$H$27:$Q$35,10,FALSE)&amp;","&amp;[2]材料辅助表!L$46&amp;"],["&amp;VLOOKUP($N233,[2]材料辅助表!$H$27:$Q$35,10,FALSE)&amp;","&amp;[2]材料辅助表!I$46&amp;"],["&amp;VLOOKUP($O233,[2]材料辅助表!$H$27:$Q$35,10,FALSE)&amp;","&amp;[2]材料辅助表!J$46&amp;"],["&amp;VLOOKUP($P233,[2]材料辅助表!$H$27:$Q$35,9,FALSE)&amp;","&amp;[2]材料辅助表!K$46&amp;"]]"</f>
        <v>[[301907,12],[301905,18],[301902,18],[301801,10]]</v>
      </c>
      <c r="AD233" s="278" t="str">
        <f>"[["&amp;VLOOKUP($Q233,[2]材料辅助表!$H$27:$R$35,11,FALSE)&amp;","&amp;[2]材料辅助表!L$47&amp;"],["&amp;VLOOKUP($N233,[2]材料辅助表!$H$27:$R$35,11,FALSE)&amp;","&amp;[2]材料辅助表!I$47&amp;"],["&amp;VLOOKUP($O233,[2]材料辅助表!$H$27:$R$35,11,FALSE)&amp;","&amp;[2]材料辅助表!J$47&amp;"],["&amp;VLOOKUP($P233,[2]材料辅助表!$H$27:$R$35,10,FALSE)&amp;","&amp;[2]材料辅助表!K$47&amp;"]]"</f>
        <v>[[302007,15],[302005,25],[302002,25],[301901,12]]</v>
      </c>
      <c r="AE233" s="278" t="str">
        <f>"[["&amp;VLOOKUP($Q233,[2]材料辅助表!$H$27:$S$35,12,FALSE)&amp;","&amp;[2]材料辅助表!L$48&amp;"],["&amp;VLOOKUP($N233,[2]材料辅助表!$H$27:$S$35,12,FALSE)&amp;","&amp;[2]材料辅助表!I$48&amp;"],["&amp;VLOOKUP($O233,[2]材料辅助表!$H$27:$S$35,12,FALSE)&amp;","&amp;[2]材料辅助表!J$48&amp;"],["&amp;VLOOKUP($P233,[2]材料辅助表!$H$27:$S$35,11,FALSE)&amp;","&amp;[2]材料辅助表!K$48&amp;"]]"</f>
        <v>[[302107,18],[302105,30],[302102,30],[302001,15]]</v>
      </c>
      <c r="AF233" t="str">
        <f>"[["&amp;VLOOKUP($Q233,[2]材料辅助表!$H$27:$V$35,13,FALSE)&amp;","&amp;[2]材料辅助表!L$49&amp;"],["&amp;VLOOKUP($N233,[2]材料辅助表!$H$27:$V$35,13,FALSE)&amp;","&amp;[2]材料辅助表!I$49&amp;"],["&amp;VLOOKUP($O233,[2]材料辅助表!$H$27:$V$35,13,FALSE)&amp;","&amp;[2]材料辅助表!J$49&amp;"],["&amp;VLOOKUP($P233,[2]材料辅助表!$H$27:$V$35,12,FALSE)&amp;","&amp;[2]材料辅助表!K$49&amp;"]]"</f>
        <v>[[302207,21],[302205,35],[302202,35],[302101,18]]</v>
      </c>
      <c r="AG233" t="str">
        <f>"[["&amp;VLOOKUP($Q233,[2]材料辅助表!$H$27:$V$35,14,FALSE)&amp;","&amp;[2]材料辅助表!L$50&amp;"],["&amp;VLOOKUP($N233,[2]材料辅助表!$H$27:$V$35,14,FALSE)&amp;","&amp;[2]材料辅助表!I$50&amp;"],["&amp;VLOOKUP($O233,[2]材料辅助表!$H$27:$V$35,14,FALSE)&amp;","&amp;[2]材料辅助表!J$50&amp;"],["&amp;VLOOKUP($P233,[2]材料辅助表!$H$27:$V$35,13,FALSE)&amp;","&amp;[2]材料辅助表!K$50&amp;"]]"</f>
        <v>[[302307,24],[302305,40],[302302,40],[302201,25]]</v>
      </c>
      <c r="AH233" t="str">
        <f>"[["&amp;VLOOKUP($Q233,[2]材料辅助表!$H$27:$V$35,15,FALSE)&amp;","&amp;[2]材料辅助表!L$51&amp;"],["&amp;VLOOKUP($N233,[2]材料辅助表!$H$27:$V$35,15,FALSE)&amp;","&amp;[2]材料辅助表!I$51&amp;"],["&amp;VLOOKUP($O233,[2]材料辅助表!$H$27:$V$35,15,FALSE)&amp;","&amp;[2]材料辅助表!J$51&amp;"],["&amp;VLOOKUP($P233,[2]材料辅助表!$H$27:$V$35,14,FALSE)&amp;","&amp;[2]材料辅助表!K$51&amp;"]]"</f>
        <v>[[302407,27],[302405,45],[302402,45],[302301,30]]</v>
      </c>
      <c r="AI233" s="276" t="s">
        <v>15841</v>
      </c>
      <c r="AJ233" s="280" t="s">
        <v>11979</v>
      </c>
      <c r="AK233" s="280" t="s">
        <v>11979</v>
      </c>
      <c r="AL233" s="280" t="s">
        <v>11979</v>
      </c>
      <c r="AN233" t="s">
        <v>16242</v>
      </c>
      <c r="AO233" s="282">
        <v>3</v>
      </c>
      <c r="AP233" s="202" t="s">
        <v>15851</v>
      </c>
    </row>
    <row r="234" spans="1:42" s="278" customFormat="1" ht="15" thickBot="1">
      <c r="A234" s="278">
        <v>9061</v>
      </c>
      <c r="C234" s="204" t="s">
        <v>16245</v>
      </c>
      <c r="D234" s="278" t="str">
        <f t="shared" si="7"/>
        <v>e_9061</v>
      </c>
      <c r="E234" s="278" t="s">
        <v>16246</v>
      </c>
      <c r="F234" s="278" t="str">
        <f t="shared" si="8"/>
        <v>NAME_9061</v>
      </c>
      <c r="G234" s="278" t="s">
        <v>11978</v>
      </c>
      <c r="H234" s="278">
        <v>3</v>
      </c>
      <c r="I234" s="278">
        <f>VLOOKUP(C234,'[2]怪兽属性表（不能直接调整）'!$A$2:$E$58,VLOOKUP([2]equipment!G234,[2]材料辅助表!$I$13:$K$16,3,FALSE),FALSE)</f>
        <v>21.2</v>
      </c>
      <c r="J234" t="str">
        <f>"["&amp;I234*[2]材料辅助表!$S$5&amp;","&amp;I234*[2]材料辅助表!$S$6&amp;","&amp;I234*[2]材料辅助表!$S$7&amp;","&amp;I234*[2]材料辅助表!$S$8&amp;","&amp;I234*[2]材料辅助表!$S$9&amp;","&amp;I234*[2]材料辅助表!$S$10&amp;","&amp;I234*[2]材料辅助表!$S$11&amp;","&amp;I234*[2]材料辅助表!$S$12&amp;","&amp;I234*[2]材料辅助表!$S$13&amp;","&amp;I234*[2]材料辅助表!$S$14&amp;","&amp;I234*[2]材料辅助表!$S$15&amp;","&amp;I234*[2]材料辅助表!$S$16&amp;","&amp;I234*[2]材料辅助表!$S$17&amp;","&amp;I234*[2]材料辅助表!$S$18&amp;","&amp;I234*[2]材料辅助表!$S$19&amp;"]"</f>
        <v>[6.36,7.42,8.48,9.54,10.6,11.66,12.72,13.78,14.84,15.9,16.96,18.02,19.08,20.14,21.2]</v>
      </c>
      <c r="K234" s="278">
        <v>7</v>
      </c>
      <c r="L234" s="278">
        <f>VLOOKUP(C234,'[2]怪兽属性表（不能直接调整）'!$A$2:$E$58,4,FALSE)</f>
        <v>2</v>
      </c>
      <c r="M234" t="str">
        <f>"["&amp;L234*[2]材料辅助表!$U$5&amp;","&amp;L234*[2]材料辅助表!$U$6&amp;","&amp;L234*[2]材料辅助表!$U$7&amp;","&amp;L234*[2]材料辅助表!$U$8&amp;","&amp;L234*[2]材料辅助表!$U$9&amp;","&amp;L234*[2]材料辅助表!$U$10&amp;","&amp;L234*[2]材料辅助表!$U$11&amp;","&amp;L234*[2]材料辅助表!$U$12&amp;","&amp;L234*[2]材料辅助表!$U$13&amp;","&amp;L234*[2]材料辅助表!$U$14&amp;","&amp;L234*[2]材料辅助表!$U$15&amp;","&amp;L234*[2]材料辅助表!$U$16&amp;","&amp;L234*[2]材料辅助表!$U$17&amp;","&amp;L234*[2]材料辅助表!$U$18&amp;","&amp;L234*[2]材料辅助表!$U$19&amp;"]"</f>
        <v>[0.3,0.35,0.4,0.45,0.5,0.55,0.6,0.65,0.7,0.75,0.8,0.85,0.9,0.95,1]</v>
      </c>
      <c r="N234" s="260">
        <v>1</v>
      </c>
      <c r="O234" s="261">
        <v>3</v>
      </c>
      <c r="P234" s="262">
        <v>4</v>
      </c>
      <c r="Q234" s="278" t="s">
        <v>15792</v>
      </c>
      <c r="R234" s="278" t="str">
        <f>"["&amp;VLOOKUP(AJ234,[2]特殊属性调整!$B$18:$D$25,3,FALSE)&amp;","&amp;VLOOKUP(AJ234,[2]特殊属性调整!$B$18:$D$25,2,FALSE)&amp;"]"</f>
        <v>[2,3]</v>
      </c>
      <c r="S234" s="278" t="str">
        <f>"["&amp;VLOOKUP(AK234,[2]特殊属性调整!$B$18:$D$25,3,FALSE)&amp;","&amp;VLOOKUP(AK234,[2]特殊属性调整!$B$18:$D$25,2,FALSE)*1.5&amp;"]"</f>
        <v>[2,4.5]</v>
      </c>
      <c r="T234" s="278" t="str">
        <f>"["&amp;VLOOKUP(AL234,[2]特殊属性调整!$B$18:$D$25,3,FALSE)&amp;","&amp;VLOOKUP(AL234,[2]特殊属性调整!$B$18:$D$25,2,FALSE)*2&amp;"]"</f>
        <v>[2,6]</v>
      </c>
      <c r="U234" s="278" t="str">
        <f>"[["&amp;VLOOKUP($N234,[2]材料辅助表!$H$27:$L$35,2,FALSE)&amp;","&amp;[2]材料辅助表!I$38&amp;"]]"</f>
        <v>[[301101,1]]</v>
      </c>
      <c r="V234" s="278" t="str">
        <f>"[["&amp;VLOOKUP($N234,[2]材料辅助表!$H$27:$L$35,3,FALSE)&amp;","&amp;[2]材料辅助表!I$39&amp;"]]"</f>
        <v>[[301201,3]]</v>
      </c>
      <c r="W234" s="278" t="str">
        <f>"[["&amp;VLOOKUP($Q234,[2]材料辅助表!$H$27:$L$35,4,FALSE)&amp;","&amp;[2]材料辅助表!L$40&amp;"],["&amp;VLOOKUP($N234,[2]材料辅助表!$H$27:$L$35,4,FALSE)&amp;","&amp;[2]材料辅助表!I$40&amp;"]]"</f>
        <v>[[301307,1],[301301,5]]</v>
      </c>
      <c r="X234" s="278" t="str">
        <f>"[["&amp;VLOOKUP($Q234,[2]材料辅助表!$H$27:$L$35,5,FALSE)&amp;","&amp;[2]材料辅助表!L$41&amp;"],["&amp;VLOOKUP($N234,[2]材料辅助表!$H$27:$L$35,5,FALSE)&amp;","&amp;[2]材料辅助表!I$41&amp;"]]"</f>
        <v>[[301407,2],[301401,8]]</v>
      </c>
      <c r="Y234" s="278" t="str">
        <f>"[["&amp;VLOOKUP($Q234,[2]材料辅助表!$H$27:$M$35,6,FALSE)&amp;","&amp;[2]材料辅助表!L$42&amp;"],["&amp;VLOOKUP($N234,[2]材料辅助表!$H$27:$M$35,6,FALSE)&amp;","&amp;[2]材料辅助表!I$42&amp;"],["&amp;VLOOKUP($O234,[2]材料辅助表!$H$27:$M$35,5,FALSE)&amp;","&amp;[2]材料辅助表!J$42&amp;"]]"</f>
        <v>[[301507,3],[301501,10],[301403,3]]</v>
      </c>
      <c r="Z234" s="278" t="str">
        <f>"[["&amp;VLOOKUP($Q234,[2]材料辅助表!$H$27:$N$35,7,FALSE)&amp;","&amp;[2]材料辅助表!L$43&amp;"],["&amp;VLOOKUP($N234,[2]材料辅助表!$H$27:$N$35,7,FALSE)&amp;","&amp;[2]材料辅助表!I$43&amp;"],["&amp;VLOOKUP($O234,[2]材料辅助表!$H$27:$N$35,6,FALSE)&amp;","&amp;[2]材料辅助表!J$43&amp;"]]"</f>
        <v>[[301607,5],[301601,15],[301503,5]]</v>
      </c>
      <c r="AA234" s="278" t="str">
        <f>"[["&amp;VLOOKUP($Q234,[2]材料辅助表!$H$27:$O$35,8,FALSE)&amp;","&amp;[2]材料辅助表!L$44&amp;"],["&amp;VLOOKUP($N234,[2]材料辅助表!$H$27:$O$35,8,FALSE)&amp;","&amp;[2]材料辅助表!I$44&amp;"],["&amp;VLOOKUP($O234,[2]材料辅助表!$H$27:$O$35,8,FALSE)&amp;","&amp;[2]材料辅助表!J$44&amp;"],["&amp;VLOOKUP($P234,[2]材料辅助表!$H$27:$P$35,7,FALSE)&amp;","&amp;[2]材料辅助表!K$44&amp;"]]"</f>
        <v>[[301707,8],[301701,10],[301703,10],[301604,5]]</v>
      </c>
      <c r="AB234" s="278" t="str">
        <f>"[["&amp;VLOOKUP($Q234,[2]材料辅助表!$H$27:$P$35,9,FALSE)&amp;","&amp;[2]材料辅助表!L$45&amp;"],["&amp;VLOOKUP($N234,[2]材料辅助表!$H$27:$P$35,9,FALSE)&amp;","&amp;[2]材料辅助表!I$45&amp;"],["&amp;VLOOKUP($O234,[2]材料辅助表!$H$27:$P$35,9,FALSE)&amp;","&amp;[2]材料辅助表!J$45&amp;"],["&amp;VLOOKUP($P234,[2]材料辅助表!$H$27:$P$35,8,FALSE)&amp;","&amp;[2]材料辅助表!K$45&amp;"]]"</f>
        <v>[[301807,10],[301801,15],[301803,15],[301704,8]]</v>
      </c>
      <c r="AC234" s="278" t="str">
        <f>"[["&amp;VLOOKUP($Q234,[2]材料辅助表!$H$27:$Q$35,10,FALSE)&amp;","&amp;[2]材料辅助表!L$46&amp;"],["&amp;VLOOKUP($N234,[2]材料辅助表!$H$27:$Q$35,10,FALSE)&amp;","&amp;[2]材料辅助表!I$46&amp;"],["&amp;VLOOKUP($O234,[2]材料辅助表!$H$27:$Q$35,10,FALSE)&amp;","&amp;[2]材料辅助表!J$46&amp;"],["&amp;VLOOKUP($P234,[2]材料辅助表!$H$27:$Q$35,9,FALSE)&amp;","&amp;[2]材料辅助表!K$46&amp;"]]"</f>
        <v>[[301907,12],[301901,18],[301903,18],[301804,10]]</v>
      </c>
      <c r="AD234" s="278" t="str">
        <f>"[["&amp;VLOOKUP($Q234,[2]材料辅助表!$H$27:$R$35,11,FALSE)&amp;","&amp;[2]材料辅助表!L$47&amp;"],["&amp;VLOOKUP($N234,[2]材料辅助表!$H$27:$R$35,11,FALSE)&amp;","&amp;[2]材料辅助表!I$47&amp;"],["&amp;VLOOKUP($O234,[2]材料辅助表!$H$27:$R$35,11,FALSE)&amp;","&amp;[2]材料辅助表!J$47&amp;"],["&amp;VLOOKUP($P234,[2]材料辅助表!$H$27:$R$35,10,FALSE)&amp;","&amp;[2]材料辅助表!K$47&amp;"]]"</f>
        <v>[[302007,15],[302001,25],[302003,25],[301904,12]]</v>
      </c>
      <c r="AE234" s="278" t="str">
        <f>"[["&amp;VLOOKUP($Q234,[2]材料辅助表!$H$27:$S$35,12,FALSE)&amp;","&amp;[2]材料辅助表!L$48&amp;"],["&amp;VLOOKUP($N234,[2]材料辅助表!$H$27:$S$35,12,FALSE)&amp;","&amp;[2]材料辅助表!I$48&amp;"],["&amp;VLOOKUP($O234,[2]材料辅助表!$H$27:$S$35,12,FALSE)&amp;","&amp;[2]材料辅助表!J$48&amp;"],["&amp;VLOOKUP($P234,[2]材料辅助表!$H$27:$S$35,11,FALSE)&amp;","&amp;[2]材料辅助表!K$48&amp;"]]"</f>
        <v>[[302107,18],[302101,30],[302103,30],[302004,15]]</v>
      </c>
      <c r="AF234" t="str">
        <f>"[["&amp;VLOOKUP($Q234,[2]材料辅助表!$H$27:$V$35,13,FALSE)&amp;","&amp;[2]材料辅助表!L$49&amp;"],["&amp;VLOOKUP($N234,[2]材料辅助表!$H$27:$V$35,13,FALSE)&amp;","&amp;[2]材料辅助表!I$49&amp;"],["&amp;VLOOKUP($O234,[2]材料辅助表!$H$27:$V$35,13,FALSE)&amp;","&amp;[2]材料辅助表!J$49&amp;"],["&amp;VLOOKUP($P234,[2]材料辅助表!$H$27:$V$35,12,FALSE)&amp;","&amp;[2]材料辅助表!K$49&amp;"]]"</f>
        <v>[[302207,21],[302201,35],[302203,35],[302104,18]]</v>
      </c>
      <c r="AG234" t="str">
        <f>"[["&amp;VLOOKUP($Q234,[2]材料辅助表!$H$27:$V$35,14,FALSE)&amp;","&amp;[2]材料辅助表!L$50&amp;"],["&amp;VLOOKUP($N234,[2]材料辅助表!$H$27:$V$35,14,FALSE)&amp;","&amp;[2]材料辅助表!I$50&amp;"],["&amp;VLOOKUP($O234,[2]材料辅助表!$H$27:$V$35,14,FALSE)&amp;","&amp;[2]材料辅助表!J$50&amp;"],["&amp;VLOOKUP($P234,[2]材料辅助表!$H$27:$V$35,13,FALSE)&amp;","&amp;[2]材料辅助表!K$50&amp;"]]"</f>
        <v>[[302307,24],[302301,40],[302303,40],[302204,25]]</v>
      </c>
      <c r="AH234" t="str">
        <f>"[["&amp;VLOOKUP($Q234,[2]材料辅助表!$H$27:$V$35,15,FALSE)&amp;","&amp;[2]材料辅助表!L$51&amp;"],["&amp;VLOOKUP($N234,[2]材料辅助表!$H$27:$V$35,15,FALSE)&amp;","&amp;[2]材料辅助表!I$51&amp;"],["&amp;VLOOKUP($O234,[2]材料辅助表!$H$27:$V$35,15,FALSE)&amp;","&amp;[2]材料辅助表!J$51&amp;"],["&amp;VLOOKUP($P234,[2]材料辅助表!$H$27:$V$35,14,FALSE)&amp;","&amp;[2]材料辅助表!K$51&amp;"]]"</f>
        <v>[[302407,27],[302401,45],[302403,45],[302304,30]]</v>
      </c>
      <c r="AI234" s="261" t="s">
        <v>15793</v>
      </c>
      <c r="AJ234" s="280" t="s">
        <v>11978</v>
      </c>
      <c r="AK234" s="280" t="s">
        <v>11978</v>
      </c>
      <c r="AL234" s="280" t="s">
        <v>11978</v>
      </c>
      <c r="AN234" t="s">
        <v>16242</v>
      </c>
      <c r="AO234" s="283">
        <v>4</v>
      </c>
      <c r="AP234" s="267" t="s">
        <v>15854</v>
      </c>
    </row>
    <row r="235" spans="1:42" s="278" customFormat="1" ht="15" thickBot="1">
      <c r="A235" s="278">
        <v>9062</v>
      </c>
      <c r="C235" s="204" t="s">
        <v>16245</v>
      </c>
      <c r="D235" s="278" t="str">
        <f t="shared" si="7"/>
        <v>e_9062</v>
      </c>
      <c r="E235" s="278" t="s">
        <v>16247</v>
      </c>
      <c r="F235" s="278" t="str">
        <f t="shared" si="8"/>
        <v>NAME_9062</v>
      </c>
      <c r="G235" s="278" t="s">
        <v>11979</v>
      </c>
      <c r="H235" s="278">
        <v>6</v>
      </c>
      <c r="I235" s="278">
        <f>VLOOKUP(C235,'[2]怪兽属性表（不能直接调整）'!$A$2:$E$58,VLOOKUP([2]equipment!G235,[2]材料辅助表!$I$13:$K$16,3,FALSE),FALSE)</f>
        <v>174.9</v>
      </c>
      <c r="J235" t="str">
        <f>"["&amp;I235*[2]材料辅助表!$S$5&amp;","&amp;I235*[2]材料辅助表!$S$6&amp;","&amp;I235*[2]材料辅助表!$S$7&amp;","&amp;I235*[2]材料辅助表!$S$8&amp;","&amp;I235*[2]材料辅助表!$S$9&amp;","&amp;I235*[2]材料辅助表!$S$10&amp;","&amp;I235*[2]材料辅助表!$S$11&amp;","&amp;I235*[2]材料辅助表!$S$12&amp;","&amp;I235*[2]材料辅助表!$S$13&amp;","&amp;I235*[2]材料辅助表!$S$14&amp;","&amp;I235*[2]材料辅助表!$S$15&amp;","&amp;I235*[2]材料辅助表!$S$16&amp;","&amp;I235*[2]材料辅助表!$S$17&amp;","&amp;I235*[2]材料辅助表!$S$18&amp;","&amp;I235*[2]材料辅助表!$S$19&amp;"]"</f>
        <v>[52.47,61.215,69.96,78.705,87.45,96.195,104.94,113.685,122.43,131.175,139.92,148.665,157.41,166.155,174.9]</v>
      </c>
      <c r="K235" s="278">
        <v>7</v>
      </c>
      <c r="L235" s="278">
        <f>VLOOKUP(C235,'[2]怪兽属性表（不能直接调整）'!$A$2:$E$58,4,FALSE)</f>
        <v>2</v>
      </c>
      <c r="M235" t="str">
        <f>"["&amp;L235*[2]材料辅助表!$U$5&amp;","&amp;L235*[2]材料辅助表!$U$6&amp;","&amp;L235*[2]材料辅助表!$U$7&amp;","&amp;L235*[2]材料辅助表!$U$8&amp;","&amp;L235*[2]材料辅助表!$U$9&amp;","&amp;L235*[2]材料辅助表!$U$10&amp;","&amp;L235*[2]材料辅助表!$U$11&amp;","&amp;L235*[2]材料辅助表!$U$12&amp;","&amp;L235*[2]材料辅助表!$U$13&amp;","&amp;L235*[2]材料辅助表!$U$14&amp;","&amp;L235*[2]材料辅助表!$U$15&amp;","&amp;L235*[2]材料辅助表!$U$16&amp;","&amp;L235*[2]材料辅助表!$U$17&amp;","&amp;L235*[2]材料辅助表!$U$18&amp;","&amp;L235*[2]材料辅助表!$U$19&amp;"]"</f>
        <v>[0.3,0.35,0.4,0.45,0.5,0.55,0.6,0.65,0.7,0.75,0.8,0.85,0.9,0.95,1]</v>
      </c>
      <c r="N235" s="264">
        <v>2</v>
      </c>
      <c r="O235" s="202">
        <v>4</v>
      </c>
      <c r="P235" s="265">
        <v>3</v>
      </c>
      <c r="Q235" s="278" t="s">
        <v>15792</v>
      </c>
      <c r="R235" s="278" t="str">
        <f>"["&amp;VLOOKUP(AJ235,[2]特殊属性调整!$B$18:$D$25,3,FALSE)&amp;","&amp;VLOOKUP(AJ235,[2]特殊属性调整!$B$18:$D$25,2,FALSE)&amp;"]"</f>
        <v>[5,3]</v>
      </c>
      <c r="S235" s="278" t="str">
        <f>"["&amp;VLOOKUP(AK235,[2]特殊属性调整!$B$18:$D$25,3,FALSE)&amp;","&amp;VLOOKUP(AK235,[2]特殊属性调整!$B$18:$D$25,2,FALSE)*1.5&amp;"]"</f>
        <v>[5,4.5]</v>
      </c>
      <c r="T235" s="278" t="str">
        <f>"["&amp;VLOOKUP(AL235,[2]特殊属性调整!$B$18:$D$25,3,FALSE)&amp;","&amp;VLOOKUP(AL235,[2]特殊属性调整!$B$18:$D$25,2,FALSE)*2&amp;"]"</f>
        <v>[5,6]</v>
      </c>
      <c r="U235" s="278" t="str">
        <f>"[["&amp;VLOOKUP($N235,[2]材料辅助表!$H$27:$L$35,2,FALSE)&amp;","&amp;[2]材料辅助表!I$38&amp;"]]"</f>
        <v>[[301102,1]]</v>
      </c>
      <c r="V235" s="278" t="str">
        <f>"[["&amp;VLOOKUP($N235,[2]材料辅助表!$H$27:$L$35,3,FALSE)&amp;","&amp;[2]材料辅助表!I$39&amp;"]]"</f>
        <v>[[301202,3]]</v>
      </c>
      <c r="W235" s="278" t="str">
        <f>"[["&amp;VLOOKUP($Q235,[2]材料辅助表!$H$27:$L$35,4,FALSE)&amp;","&amp;[2]材料辅助表!L$40&amp;"],["&amp;VLOOKUP($N235,[2]材料辅助表!$H$27:$L$35,4,FALSE)&amp;","&amp;[2]材料辅助表!I$40&amp;"]]"</f>
        <v>[[301307,1],[301302,5]]</v>
      </c>
      <c r="X235" s="278" t="str">
        <f>"[["&amp;VLOOKUP($Q235,[2]材料辅助表!$H$27:$L$35,5,FALSE)&amp;","&amp;[2]材料辅助表!L$41&amp;"],["&amp;VLOOKUP($N235,[2]材料辅助表!$H$27:$L$35,5,FALSE)&amp;","&amp;[2]材料辅助表!I$41&amp;"]]"</f>
        <v>[[301407,2],[301402,8]]</v>
      </c>
      <c r="Y235" s="278" t="str">
        <f>"[["&amp;VLOOKUP($Q235,[2]材料辅助表!$H$27:$M$35,6,FALSE)&amp;","&amp;[2]材料辅助表!L$42&amp;"],["&amp;VLOOKUP($N235,[2]材料辅助表!$H$27:$M$35,6,FALSE)&amp;","&amp;[2]材料辅助表!I$42&amp;"],["&amp;VLOOKUP($O235,[2]材料辅助表!$H$27:$M$35,5,FALSE)&amp;","&amp;[2]材料辅助表!J$42&amp;"]]"</f>
        <v>[[301507,3],[301502,10],[301404,3]]</v>
      </c>
      <c r="Z235" s="278" t="str">
        <f>"[["&amp;VLOOKUP($Q235,[2]材料辅助表!$H$27:$N$35,7,FALSE)&amp;","&amp;[2]材料辅助表!L$43&amp;"],["&amp;VLOOKUP($N235,[2]材料辅助表!$H$27:$N$35,7,FALSE)&amp;","&amp;[2]材料辅助表!I$43&amp;"],["&amp;VLOOKUP($O235,[2]材料辅助表!$H$27:$N$35,6,FALSE)&amp;","&amp;[2]材料辅助表!J$43&amp;"]]"</f>
        <v>[[301607,5],[301602,15],[301504,5]]</v>
      </c>
      <c r="AA235" s="278" t="str">
        <f>"[["&amp;VLOOKUP($Q235,[2]材料辅助表!$H$27:$O$35,8,FALSE)&amp;","&amp;[2]材料辅助表!L$44&amp;"],["&amp;VLOOKUP($N235,[2]材料辅助表!$H$27:$O$35,8,FALSE)&amp;","&amp;[2]材料辅助表!I$44&amp;"],["&amp;VLOOKUP($O235,[2]材料辅助表!$H$27:$O$35,8,FALSE)&amp;","&amp;[2]材料辅助表!J$44&amp;"],["&amp;VLOOKUP($P235,[2]材料辅助表!$H$27:$P$35,7,FALSE)&amp;","&amp;[2]材料辅助表!K$44&amp;"]]"</f>
        <v>[[301707,8],[301702,10],[301704,10],[301603,5]]</v>
      </c>
      <c r="AB235" s="278" t="str">
        <f>"[["&amp;VLOOKUP($Q235,[2]材料辅助表!$H$27:$P$35,9,FALSE)&amp;","&amp;[2]材料辅助表!L$45&amp;"],["&amp;VLOOKUP($N235,[2]材料辅助表!$H$27:$P$35,9,FALSE)&amp;","&amp;[2]材料辅助表!I$45&amp;"],["&amp;VLOOKUP($O235,[2]材料辅助表!$H$27:$P$35,9,FALSE)&amp;","&amp;[2]材料辅助表!J$45&amp;"],["&amp;VLOOKUP($P235,[2]材料辅助表!$H$27:$P$35,8,FALSE)&amp;","&amp;[2]材料辅助表!K$45&amp;"]]"</f>
        <v>[[301807,10],[301802,15],[301804,15],[301703,8]]</v>
      </c>
      <c r="AC235" s="278" t="str">
        <f>"[["&amp;VLOOKUP($Q235,[2]材料辅助表!$H$27:$Q$35,10,FALSE)&amp;","&amp;[2]材料辅助表!L$46&amp;"],["&amp;VLOOKUP($N235,[2]材料辅助表!$H$27:$Q$35,10,FALSE)&amp;","&amp;[2]材料辅助表!I$46&amp;"],["&amp;VLOOKUP($O235,[2]材料辅助表!$H$27:$Q$35,10,FALSE)&amp;","&amp;[2]材料辅助表!J$46&amp;"],["&amp;VLOOKUP($P235,[2]材料辅助表!$H$27:$Q$35,9,FALSE)&amp;","&amp;[2]材料辅助表!K$46&amp;"]]"</f>
        <v>[[301907,12],[301902,18],[301904,18],[301803,10]]</v>
      </c>
      <c r="AD235" s="278" t="str">
        <f>"[["&amp;VLOOKUP($Q235,[2]材料辅助表!$H$27:$R$35,11,FALSE)&amp;","&amp;[2]材料辅助表!L$47&amp;"],["&amp;VLOOKUP($N235,[2]材料辅助表!$H$27:$R$35,11,FALSE)&amp;","&amp;[2]材料辅助表!I$47&amp;"],["&amp;VLOOKUP($O235,[2]材料辅助表!$H$27:$R$35,11,FALSE)&amp;","&amp;[2]材料辅助表!J$47&amp;"],["&amp;VLOOKUP($P235,[2]材料辅助表!$H$27:$R$35,10,FALSE)&amp;","&amp;[2]材料辅助表!K$47&amp;"]]"</f>
        <v>[[302007,15],[302002,25],[302004,25],[301903,12]]</v>
      </c>
      <c r="AE235" s="278" t="str">
        <f>"[["&amp;VLOOKUP($Q235,[2]材料辅助表!$H$27:$S$35,12,FALSE)&amp;","&amp;[2]材料辅助表!L$48&amp;"],["&amp;VLOOKUP($N235,[2]材料辅助表!$H$27:$S$35,12,FALSE)&amp;","&amp;[2]材料辅助表!I$48&amp;"],["&amp;VLOOKUP($O235,[2]材料辅助表!$H$27:$S$35,12,FALSE)&amp;","&amp;[2]材料辅助表!J$48&amp;"],["&amp;VLOOKUP($P235,[2]材料辅助表!$H$27:$S$35,11,FALSE)&amp;","&amp;[2]材料辅助表!K$48&amp;"]]"</f>
        <v>[[302107,18],[302102,30],[302104,30],[302003,15]]</v>
      </c>
      <c r="AF235" t="str">
        <f>"[["&amp;VLOOKUP($Q235,[2]材料辅助表!$H$27:$V$35,13,FALSE)&amp;","&amp;[2]材料辅助表!L$49&amp;"],["&amp;VLOOKUP($N235,[2]材料辅助表!$H$27:$V$35,13,FALSE)&amp;","&amp;[2]材料辅助表!I$49&amp;"],["&amp;VLOOKUP($O235,[2]材料辅助表!$H$27:$V$35,13,FALSE)&amp;","&amp;[2]材料辅助表!J$49&amp;"],["&amp;VLOOKUP($P235,[2]材料辅助表!$H$27:$V$35,12,FALSE)&amp;","&amp;[2]材料辅助表!K$49&amp;"]]"</f>
        <v>[[302207,21],[302202,35],[302204,35],[302103,18]]</v>
      </c>
      <c r="AG235" t="str">
        <f>"[["&amp;VLOOKUP($Q235,[2]材料辅助表!$H$27:$V$35,14,FALSE)&amp;","&amp;[2]材料辅助表!L$50&amp;"],["&amp;VLOOKUP($N235,[2]材料辅助表!$H$27:$V$35,14,FALSE)&amp;","&amp;[2]材料辅助表!I$50&amp;"],["&amp;VLOOKUP($O235,[2]材料辅助表!$H$27:$V$35,14,FALSE)&amp;","&amp;[2]材料辅助表!J$50&amp;"],["&amp;VLOOKUP($P235,[2]材料辅助表!$H$27:$V$35,13,FALSE)&amp;","&amp;[2]材料辅助表!K$50&amp;"]]"</f>
        <v>[[302307,24],[302302,40],[302304,40],[302203,25]]</v>
      </c>
      <c r="AH235" t="str">
        <f>"[["&amp;VLOOKUP($Q235,[2]材料辅助表!$H$27:$V$35,15,FALSE)&amp;","&amp;[2]材料辅助表!L$51&amp;"],["&amp;VLOOKUP($N235,[2]材料辅助表!$H$27:$V$35,15,FALSE)&amp;","&amp;[2]材料辅助表!I$51&amp;"],["&amp;VLOOKUP($O235,[2]材料辅助表!$H$27:$V$35,15,FALSE)&amp;","&amp;[2]材料辅助表!J$51&amp;"],["&amp;VLOOKUP($P235,[2]材料辅助表!$H$27:$V$35,14,FALSE)&amp;","&amp;[2]材料辅助表!K$51&amp;"]]"</f>
        <v>[[302407,27],[302402,45],[302404,45],[302303,30]]</v>
      </c>
      <c r="AI235" s="202" t="s">
        <v>15796</v>
      </c>
      <c r="AJ235" s="280" t="s">
        <v>11979</v>
      </c>
      <c r="AK235" s="280" t="s">
        <v>11979</v>
      </c>
      <c r="AL235" s="280" t="s">
        <v>11979</v>
      </c>
    </row>
    <row r="236" spans="1:42" s="278" customFormat="1" ht="15" thickBot="1">
      <c r="A236" s="278">
        <v>9063</v>
      </c>
      <c r="C236" s="204" t="s">
        <v>16245</v>
      </c>
      <c r="D236" s="278" t="str">
        <f t="shared" si="7"/>
        <v>e_9063</v>
      </c>
      <c r="E236" s="278" t="s">
        <v>16248</v>
      </c>
      <c r="F236" s="278" t="str">
        <f t="shared" si="8"/>
        <v>NAME_9063</v>
      </c>
      <c r="G236" s="278" t="s">
        <v>11978</v>
      </c>
      <c r="H236" s="278">
        <v>3</v>
      </c>
      <c r="I236" s="278">
        <f>VLOOKUP(C236,'[2]怪兽属性表（不能直接调整）'!$A$2:$E$58,VLOOKUP([2]equipment!G236,[2]材料辅助表!$I$13:$K$16,3,FALSE),FALSE)</f>
        <v>21.2</v>
      </c>
      <c r="J236" t="str">
        <f>"["&amp;I236*[2]材料辅助表!$S$5&amp;","&amp;I236*[2]材料辅助表!$S$6&amp;","&amp;I236*[2]材料辅助表!$S$7&amp;","&amp;I236*[2]材料辅助表!$S$8&amp;","&amp;I236*[2]材料辅助表!$S$9&amp;","&amp;I236*[2]材料辅助表!$S$10&amp;","&amp;I236*[2]材料辅助表!$S$11&amp;","&amp;I236*[2]材料辅助表!$S$12&amp;","&amp;I236*[2]材料辅助表!$S$13&amp;","&amp;I236*[2]材料辅助表!$S$14&amp;","&amp;I236*[2]材料辅助表!$S$15&amp;","&amp;I236*[2]材料辅助表!$S$16&amp;","&amp;I236*[2]材料辅助表!$S$17&amp;","&amp;I236*[2]材料辅助表!$S$18&amp;","&amp;I236*[2]材料辅助表!$S$19&amp;"]"</f>
        <v>[6.36,7.42,8.48,9.54,10.6,11.66,12.72,13.78,14.84,15.9,16.96,18.02,19.08,20.14,21.2]</v>
      </c>
      <c r="K236" s="278">
        <v>7</v>
      </c>
      <c r="L236" s="278">
        <f>VLOOKUP(C236,'[2]怪兽属性表（不能直接调整）'!$A$2:$E$58,4,FALSE)</f>
        <v>2</v>
      </c>
      <c r="M236" t="str">
        <f>"["&amp;L236*[2]材料辅助表!$U$5&amp;","&amp;L236*[2]材料辅助表!$U$6&amp;","&amp;L236*[2]材料辅助表!$U$7&amp;","&amp;L236*[2]材料辅助表!$U$8&amp;","&amp;L236*[2]材料辅助表!$U$9&amp;","&amp;L236*[2]材料辅助表!$U$10&amp;","&amp;L236*[2]材料辅助表!$U$11&amp;","&amp;L236*[2]材料辅助表!$U$12&amp;","&amp;L236*[2]材料辅助表!$U$13&amp;","&amp;L236*[2]材料辅助表!$U$14&amp;","&amp;L236*[2]材料辅助表!$U$15&amp;","&amp;L236*[2]材料辅助表!$U$16&amp;","&amp;L236*[2]材料辅助表!$U$17&amp;","&amp;L236*[2]材料辅助表!$U$18&amp;","&amp;L236*[2]材料辅助表!$U$19&amp;"]"</f>
        <v>[0.3,0.35,0.4,0.45,0.5,0.55,0.6,0.65,0.7,0.75,0.8,0.85,0.9,0.95,1]</v>
      </c>
      <c r="N236" s="264">
        <v>3</v>
      </c>
      <c r="O236" s="202">
        <v>1</v>
      </c>
      <c r="P236" s="265">
        <v>2</v>
      </c>
      <c r="Q236" s="278" t="s">
        <v>15792</v>
      </c>
      <c r="R236" s="278" t="str">
        <f>"["&amp;VLOOKUP(AJ236,[2]特殊属性调整!$B$18:$D$25,3,FALSE)&amp;","&amp;VLOOKUP(AJ236,[2]特殊属性调整!$B$18:$D$25,2,FALSE)&amp;"]"</f>
        <v>[2,3]</v>
      </c>
      <c r="S236" s="278" t="str">
        <f>"["&amp;VLOOKUP(AK236,[2]特殊属性调整!$B$18:$D$25,3,FALSE)&amp;","&amp;VLOOKUP(AK236,[2]特殊属性调整!$B$18:$D$25,2,FALSE)*1.5&amp;"]"</f>
        <v>[2,4.5]</v>
      </c>
      <c r="T236" s="278" t="str">
        <f>"["&amp;VLOOKUP(AL236,[2]特殊属性调整!$B$18:$D$25,3,FALSE)&amp;","&amp;VLOOKUP(AL236,[2]特殊属性调整!$B$18:$D$25,2,FALSE)*2&amp;"]"</f>
        <v>[2,6]</v>
      </c>
      <c r="U236" s="278" t="str">
        <f>"[["&amp;VLOOKUP($N236,[2]材料辅助表!$H$27:$L$35,2,FALSE)&amp;","&amp;[2]材料辅助表!I$38&amp;"]]"</f>
        <v>[[301103,1]]</v>
      </c>
      <c r="V236" s="278" t="str">
        <f>"[["&amp;VLOOKUP($N236,[2]材料辅助表!$H$27:$L$35,3,FALSE)&amp;","&amp;[2]材料辅助表!I$39&amp;"]]"</f>
        <v>[[301203,3]]</v>
      </c>
      <c r="W236" s="278" t="str">
        <f>"[["&amp;VLOOKUP($Q236,[2]材料辅助表!$H$27:$L$35,4,FALSE)&amp;","&amp;[2]材料辅助表!L$40&amp;"],["&amp;VLOOKUP($N236,[2]材料辅助表!$H$27:$L$35,4,FALSE)&amp;","&amp;[2]材料辅助表!I$40&amp;"]]"</f>
        <v>[[301307,1],[301303,5]]</v>
      </c>
      <c r="X236" s="278" t="str">
        <f>"[["&amp;VLOOKUP($Q236,[2]材料辅助表!$H$27:$L$35,5,FALSE)&amp;","&amp;[2]材料辅助表!L$41&amp;"],["&amp;VLOOKUP($N236,[2]材料辅助表!$H$27:$L$35,5,FALSE)&amp;","&amp;[2]材料辅助表!I$41&amp;"]]"</f>
        <v>[[301407,2],[301403,8]]</v>
      </c>
      <c r="Y236" s="278" t="str">
        <f>"[["&amp;VLOOKUP($Q236,[2]材料辅助表!$H$27:$M$35,6,FALSE)&amp;","&amp;[2]材料辅助表!L$42&amp;"],["&amp;VLOOKUP($N236,[2]材料辅助表!$H$27:$M$35,6,FALSE)&amp;","&amp;[2]材料辅助表!I$42&amp;"],["&amp;VLOOKUP($O236,[2]材料辅助表!$H$27:$M$35,5,FALSE)&amp;","&amp;[2]材料辅助表!J$42&amp;"]]"</f>
        <v>[[301507,3],[301503,10],[301401,3]]</v>
      </c>
      <c r="Z236" s="278" t="str">
        <f>"[["&amp;VLOOKUP($Q236,[2]材料辅助表!$H$27:$N$35,7,FALSE)&amp;","&amp;[2]材料辅助表!L$43&amp;"],["&amp;VLOOKUP($N236,[2]材料辅助表!$H$27:$N$35,7,FALSE)&amp;","&amp;[2]材料辅助表!I$43&amp;"],["&amp;VLOOKUP($O236,[2]材料辅助表!$H$27:$N$35,6,FALSE)&amp;","&amp;[2]材料辅助表!J$43&amp;"]]"</f>
        <v>[[301607,5],[301603,15],[301501,5]]</v>
      </c>
      <c r="AA236" s="278" t="str">
        <f>"[["&amp;VLOOKUP($Q236,[2]材料辅助表!$H$27:$O$35,8,FALSE)&amp;","&amp;[2]材料辅助表!L$44&amp;"],["&amp;VLOOKUP($N236,[2]材料辅助表!$H$27:$O$35,8,FALSE)&amp;","&amp;[2]材料辅助表!I$44&amp;"],["&amp;VLOOKUP($O236,[2]材料辅助表!$H$27:$O$35,8,FALSE)&amp;","&amp;[2]材料辅助表!J$44&amp;"],["&amp;VLOOKUP($P236,[2]材料辅助表!$H$27:$P$35,7,FALSE)&amp;","&amp;[2]材料辅助表!K$44&amp;"]]"</f>
        <v>[[301707,8],[301703,10],[301701,10],[301602,5]]</v>
      </c>
      <c r="AB236" s="278" t="str">
        <f>"[["&amp;VLOOKUP($Q236,[2]材料辅助表!$H$27:$P$35,9,FALSE)&amp;","&amp;[2]材料辅助表!L$45&amp;"],["&amp;VLOOKUP($N236,[2]材料辅助表!$H$27:$P$35,9,FALSE)&amp;","&amp;[2]材料辅助表!I$45&amp;"],["&amp;VLOOKUP($O236,[2]材料辅助表!$H$27:$P$35,9,FALSE)&amp;","&amp;[2]材料辅助表!J$45&amp;"],["&amp;VLOOKUP($P236,[2]材料辅助表!$H$27:$P$35,8,FALSE)&amp;","&amp;[2]材料辅助表!K$45&amp;"]]"</f>
        <v>[[301807,10],[301803,15],[301801,15],[301702,8]]</v>
      </c>
      <c r="AC236" s="278" t="str">
        <f>"[["&amp;VLOOKUP($Q236,[2]材料辅助表!$H$27:$Q$35,10,FALSE)&amp;","&amp;[2]材料辅助表!L$46&amp;"],["&amp;VLOOKUP($N236,[2]材料辅助表!$H$27:$Q$35,10,FALSE)&amp;","&amp;[2]材料辅助表!I$46&amp;"],["&amp;VLOOKUP($O236,[2]材料辅助表!$H$27:$Q$35,10,FALSE)&amp;","&amp;[2]材料辅助表!J$46&amp;"],["&amp;VLOOKUP($P236,[2]材料辅助表!$H$27:$Q$35,9,FALSE)&amp;","&amp;[2]材料辅助表!K$46&amp;"]]"</f>
        <v>[[301907,12],[301903,18],[301901,18],[301802,10]]</v>
      </c>
      <c r="AD236" s="278" t="str">
        <f>"[["&amp;VLOOKUP($Q236,[2]材料辅助表!$H$27:$R$35,11,FALSE)&amp;","&amp;[2]材料辅助表!L$47&amp;"],["&amp;VLOOKUP($N236,[2]材料辅助表!$H$27:$R$35,11,FALSE)&amp;","&amp;[2]材料辅助表!I$47&amp;"],["&amp;VLOOKUP($O236,[2]材料辅助表!$H$27:$R$35,11,FALSE)&amp;","&amp;[2]材料辅助表!J$47&amp;"],["&amp;VLOOKUP($P236,[2]材料辅助表!$H$27:$R$35,10,FALSE)&amp;","&amp;[2]材料辅助表!K$47&amp;"]]"</f>
        <v>[[302007,15],[302003,25],[302001,25],[301902,12]]</v>
      </c>
      <c r="AE236" s="278" t="str">
        <f>"[["&amp;VLOOKUP($Q236,[2]材料辅助表!$H$27:$S$35,12,FALSE)&amp;","&amp;[2]材料辅助表!L$48&amp;"],["&amp;VLOOKUP($N236,[2]材料辅助表!$H$27:$S$35,12,FALSE)&amp;","&amp;[2]材料辅助表!I$48&amp;"],["&amp;VLOOKUP($O236,[2]材料辅助表!$H$27:$S$35,12,FALSE)&amp;","&amp;[2]材料辅助表!J$48&amp;"],["&amp;VLOOKUP($P236,[2]材料辅助表!$H$27:$S$35,11,FALSE)&amp;","&amp;[2]材料辅助表!K$48&amp;"]]"</f>
        <v>[[302107,18],[302103,30],[302101,30],[302002,15]]</v>
      </c>
      <c r="AF236" t="str">
        <f>"[["&amp;VLOOKUP($Q236,[2]材料辅助表!$H$27:$V$35,13,FALSE)&amp;","&amp;[2]材料辅助表!L$49&amp;"],["&amp;VLOOKUP($N236,[2]材料辅助表!$H$27:$V$35,13,FALSE)&amp;","&amp;[2]材料辅助表!I$49&amp;"],["&amp;VLOOKUP($O236,[2]材料辅助表!$H$27:$V$35,13,FALSE)&amp;","&amp;[2]材料辅助表!J$49&amp;"],["&amp;VLOOKUP($P236,[2]材料辅助表!$H$27:$V$35,12,FALSE)&amp;","&amp;[2]材料辅助表!K$49&amp;"]]"</f>
        <v>[[302207,21],[302203,35],[302201,35],[302102,18]]</v>
      </c>
      <c r="AG236" t="str">
        <f>"[["&amp;VLOOKUP($Q236,[2]材料辅助表!$H$27:$V$35,14,FALSE)&amp;","&amp;[2]材料辅助表!L$50&amp;"],["&amp;VLOOKUP($N236,[2]材料辅助表!$H$27:$V$35,14,FALSE)&amp;","&amp;[2]材料辅助表!I$50&amp;"],["&amp;VLOOKUP($O236,[2]材料辅助表!$H$27:$V$35,14,FALSE)&amp;","&amp;[2]材料辅助表!J$50&amp;"],["&amp;VLOOKUP($P236,[2]材料辅助表!$H$27:$V$35,13,FALSE)&amp;","&amp;[2]材料辅助表!K$50&amp;"]]"</f>
        <v>[[302307,24],[302303,40],[302301,40],[302202,25]]</v>
      </c>
      <c r="AH236" t="str">
        <f>"[["&amp;VLOOKUP($Q236,[2]材料辅助表!$H$27:$V$35,15,FALSE)&amp;","&amp;[2]材料辅助表!L$51&amp;"],["&amp;VLOOKUP($N236,[2]材料辅助表!$H$27:$V$35,15,FALSE)&amp;","&amp;[2]材料辅助表!I$51&amp;"],["&amp;VLOOKUP($O236,[2]材料辅助表!$H$27:$V$35,15,FALSE)&amp;","&amp;[2]材料辅助表!J$51&amp;"],["&amp;VLOOKUP($P236,[2]材料辅助表!$H$27:$V$35,14,FALSE)&amp;","&amp;[2]材料辅助表!K$51&amp;"]]"</f>
        <v>[[302407,27],[302403,45],[302401,45],[302302,30]]</v>
      </c>
      <c r="AI236" s="202" t="s">
        <v>15799</v>
      </c>
      <c r="AJ236" s="280" t="s">
        <v>11978</v>
      </c>
      <c r="AK236" s="280" t="s">
        <v>11978</v>
      </c>
      <c r="AL236" s="280" t="s">
        <v>11978</v>
      </c>
    </row>
    <row r="237" spans="1:42" s="278" customFormat="1" ht="15" thickBot="1">
      <c r="A237" s="278">
        <v>9064</v>
      </c>
      <c r="C237" s="204" t="s">
        <v>16245</v>
      </c>
      <c r="D237" s="278" t="str">
        <f t="shared" si="7"/>
        <v>e_9064</v>
      </c>
      <c r="E237" s="278" t="s">
        <v>16249</v>
      </c>
      <c r="F237" s="278" t="str">
        <f t="shared" si="8"/>
        <v>NAME_9064</v>
      </c>
      <c r="G237" s="278" t="s">
        <v>11979</v>
      </c>
      <c r="H237" s="278">
        <v>6</v>
      </c>
      <c r="I237" s="278">
        <f>VLOOKUP(C237,'[2]怪兽属性表（不能直接调整）'!$A$2:$E$58,VLOOKUP([2]equipment!G237,[2]材料辅助表!$I$13:$K$16,3,FALSE),FALSE)</f>
        <v>174.9</v>
      </c>
      <c r="J237" t="str">
        <f>"["&amp;I237*[2]材料辅助表!$S$5&amp;","&amp;I237*[2]材料辅助表!$S$6&amp;","&amp;I237*[2]材料辅助表!$S$7&amp;","&amp;I237*[2]材料辅助表!$S$8&amp;","&amp;I237*[2]材料辅助表!$S$9&amp;","&amp;I237*[2]材料辅助表!$S$10&amp;","&amp;I237*[2]材料辅助表!$S$11&amp;","&amp;I237*[2]材料辅助表!$S$12&amp;","&amp;I237*[2]材料辅助表!$S$13&amp;","&amp;I237*[2]材料辅助表!$S$14&amp;","&amp;I237*[2]材料辅助表!$S$15&amp;","&amp;I237*[2]材料辅助表!$S$16&amp;","&amp;I237*[2]材料辅助表!$S$17&amp;","&amp;I237*[2]材料辅助表!$S$18&amp;","&amp;I237*[2]材料辅助表!$S$19&amp;"]"</f>
        <v>[52.47,61.215,69.96,78.705,87.45,96.195,104.94,113.685,122.43,131.175,139.92,148.665,157.41,166.155,174.9]</v>
      </c>
      <c r="K237" s="278">
        <v>7</v>
      </c>
      <c r="L237" s="278">
        <f>VLOOKUP(C237,'[2]怪兽属性表（不能直接调整）'!$A$2:$E$58,4,FALSE)</f>
        <v>2</v>
      </c>
      <c r="M237" t="str">
        <f>"["&amp;L237*[2]材料辅助表!$U$5&amp;","&amp;L237*[2]材料辅助表!$U$6&amp;","&amp;L237*[2]材料辅助表!$U$7&amp;","&amp;L237*[2]材料辅助表!$U$8&amp;","&amp;L237*[2]材料辅助表!$U$9&amp;","&amp;L237*[2]材料辅助表!$U$10&amp;","&amp;L237*[2]材料辅助表!$U$11&amp;","&amp;L237*[2]材料辅助表!$U$12&amp;","&amp;L237*[2]材料辅助表!$U$13&amp;","&amp;L237*[2]材料辅助表!$U$14&amp;","&amp;L237*[2]材料辅助表!$U$15&amp;","&amp;L237*[2]材料辅助表!$U$16&amp;","&amp;L237*[2]材料辅助表!$U$17&amp;","&amp;L237*[2]材料辅助表!$U$18&amp;","&amp;L237*[2]材料辅助表!$U$19&amp;"]"</f>
        <v>[0.3,0.35,0.4,0.45,0.5,0.55,0.6,0.65,0.7,0.75,0.8,0.85,0.9,0.95,1]</v>
      </c>
      <c r="N237" s="266">
        <v>6</v>
      </c>
      <c r="O237" s="267">
        <v>2</v>
      </c>
      <c r="P237" s="268">
        <v>1</v>
      </c>
      <c r="Q237" s="278" t="s">
        <v>15792</v>
      </c>
      <c r="R237" s="278" t="str">
        <f>"["&amp;VLOOKUP(AJ237,[2]特殊属性调整!$B$18:$D$25,3,FALSE)&amp;","&amp;VLOOKUP(AJ237,[2]特殊属性调整!$B$18:$D$25,2,FALSE)&amp;"]"</f>
        <v>[5,3]</v>
      </c>
      <c r="S237" s="278" t="str">
        <f>"["&amp;VLOOKUP(AK237,[2]特殊属性调整!$B$18:$D$25,3,FALSE)&amp;","&amp;VLOOKUP(AK237,[2]特殊属性调整!$B$18:$D$25,2,FALSE)*1.5&amp;"]"</f>
        <v>[5,4.5]</v>
      </c>
      <c r="T237" s="278" t="str">
        <f>"["&amp;VLOOKUP(AL237,[2]特殊属性调整!$B$18:$D$25,3,FALSE)&amp;","&amp;VLOOKUP(AL237,[2]特殊属性调整!$B$18:$D$25,2,FALSE)*2&amp;"]"</f>
        <v>[5,6]</v>
      </c>
      <c r="U237" s="278" t="str">
        <f>"[["&amp;VLOOKUP($N237,[2]材料辅助表!$H$27:$L$35,2,FALSE)&amp;","&amp;[2]材料辅助表!I$38&amp;"]]"</f>
        <v>[[301106,1]]</v>
      </c>
      <c r="V237" s="278" t="str">
        <f>"[["&amp;VLOOKUP($N237,[2]材料辅助表!$H$27:$L$35,3,FALSE)&amp;","&amp;[2]材料辅助表!I$39&amp;"]]"</f>
        <v>[[301206,3]]</v>
      </c>
      <c r="W237" s="278" t="str">
        <f>"[["&amp;VLOOKUP($Q237,[2]材料辅助表!$H$27:$L$35,4,FALSE)&amp;","&amp;[2]材料辅助表!L$40&amp;"],["&amp;VLOOKUP($N237,[2]材料辅助表!$H$27:$L$35,4,FALSE)&amp;","&amp;[2]材料辅助表!I$40&amp;"]]"</f>
        <v>[[301307,1],[301306,5]]</v>
      </c>
      <c r="X237" s="278" t="str">
        <f>"[["&amp;VLOOKUP($Q237,[2]材料辅助表!$H$27:$L$35,5,FALSE)&amp;","&amp;[2]材料辅助表!L$41&amp;"],["&amp;VLOOKUP($N237,[2]材料辅助表!$H$27:$L$35,5,FALSE)&amp;","&amp;[2]材料辅助表!I$41&amp;"]]"</f>
        <v>[[301407,2],[301406,8]]</v>
      </c>
      <c r="Y237" s="278" t="str">
        <f>"[["&amp;VLOOKUP($Q237,[2]材料辅助表!$H$27:$M$35,6,FALSE)&amp;","&amp;[2]材料辅助表!L$42&amp;"],["&amp;VLOOKUP($N237,[2]材料辅助表!$H$27:$M$35,6,FALSE)&amp;","&amp;[2]材料辅助表!I$42&amp;"],["&amp;VLOOKUP($O237,[2]材料辅助表!$H$27:$M$35,5,FALSE)&amp;","&amp;[2]材料辅助表!J$42&amp;"]]"</f>
        <v>[[301507,3],[301506,10],[301402,3]]</v>
      </c>
      <c r="Z237" s="278" t="str">
        <f>"[["&amp;VLOOKUP($Q237,[2]材料辅助表!$H$27:$N$35,7,FALSE)&amp;","&amp;[2]材料辅助表!L$43&amp;"],["&amp;VLOOKUP($N237,[2]材料辅助表!$H$27:$N$35,7,FALSE)&amp;","&amp;[2]材料辅助表!I$43&amp;"],["&amp;VLOOKUP($O237,[2]材料辅助表!$H$27:$N$35,6,FALSE)&amp;","&amp;[2]材料辅助表!J$43&amp;"]]"</f>
        <v>[[301607,5],[301606,15],[301502,5]]</v>
      </c>
      <c r="AA237" s="278" t="str">
        <f>"[["&amp;VLOOKUP($Q237,[2]材料辅助表!$H$27:$O$35,8,FALSE)&amp;","&amp;[2]材料辅助表!L$44&amp;"],["&amp;VLOOKUP($N237,[2]材料辅助表!$H$27:$O$35,8,FALSE)&amp;","&amp;[2]材料辅助表!I$44&amp;"],["&amp;VLOOKUP($O237,[2]材料辅助表!$H$27:$O$35,8,FALSE)&amp;","&amp;[2]材料辅助表!J$44&amp;"],["&amp;VLOOKUP($P237,[2]材料辅助表!$H$27:$P$35,7,FALSE)&amp;","&amp;[2]材料辅助表!K$44&amp;"]]"</f>
        <v>[[301707,8],[301706,10],[301702,10],[301601,5]]</v>
      </c>
      <c r="AB237" s="278" t="str">
        <f>"[["&amp;VLOOKUP($Q237,[2]材料辅助表!$H$27:$P$35,9,FALSE)&amp;","&amp;[2]材料辅助表!L$45&amp;"],["&amp;VLOOKUP($N237,[2]材料辅助表!$H$27:$P$35,9,FALSE)&amp;","&amp;[2]材料辅助表!I$45&amp;"],["&amp;VLOOKUP($O237,[2]材料辅助表!$H$27:$P$35,9,FALSE)&amp;","&amp;[2]材料辅助表!J$45&amp;"],["&amp;VLOOKUP($P237,[2]材料辅助表!$H$27:$P$35,8,FALSE)&amp;","&amp;[2]材料辅助表!K$45&amp;"]]"</f>
        <v>[[301807,10],[301806,15],[301802,15],[301701,8]]</v>
      </c>
      <c r="AC237" s="278" t="str">
        <f>"[["&amp;VLOOKUP($Q237,[2]材料辅助表!$H$27:$Q$35,10,FALSE)&amp;","&amp;[2]材料辅助表!L$46&amp;"],["&amp;VLOOKUP($N237,[2]材料辅助表!$H$27:$Q$35,10,FALSE)&amp;","&amp;[2]材料辅助表!I$46&amp;"],["&amp;VLOOKUP($O237,[2]材料辅助表!$H$27:$Q$35,10,FALSE)&amp;","&amp;[2]材料辅助表!J$46&amp;"],["&amp;VLOOKUP($P237,[2]材料辅助表!$H$27:$Q$35,9,FALSE)&amp;","&amp;[2]材料辅助表!K$46&amp;"]]"</f>
        <v>[[301907,12],[301906,18],[301902,18],[301801,10]]</v>
      </c>
      <c r="AD237" s="278" t="str">
        <f>"[["&amp;VLOOKUP($Q237,[2]材料辅助表!$H$27:$R$35,11,FALSE)&amp;","&amp;[2]材料辅助表!L$47&amp;"],["&amp;VLOOKUP($N237,[2]材料辅助表!$H$27:$R$35,11,FALSE)&amp;","&amp;[2]材料辅助表!I$47&amp;"],["&amp;VLOOKUP($O237,[2]材料辅助表!$H$27:$R$35,11,FALSE)&amp;","&amp;[2]材料辅助表!J$47&amp;"],["&amp;VLOOKUP($P237,[2]材料辅助表!$H$27:$R$35,10,FALSE)&amp;","&amp;[2]材料辅助表!K$47&amp;"]]"</f>
        <v>[[302007,15],[302006,25],[302002,25],[301901,12]]</v>
      </c>
      <c r="AE237" s="278" t="str">
        <f>"[["&amp;VLOOKUP($Q237,[2]材料辅助表!$H$27:$S$35,12,FALSE)&amp;","&amp;[2]材料辅助表!L$48&amp;"],["&amp;VLOOKUP($N237,[2]材料辅助表!$H$27:$S$35,12,FALSE)&amp;","&amp;[2]材料辅助表!I$48&amp;"],["&amp;VLOOKUP($O237,[2]材料辅助表!$H$27:$S$35,12,FALSE)&amp;","&amp;[2]材料辅助表!J$48&amp;"],["&amp;VLOOKUP($P237,[2]材料辅助表!$H$27:$S$35,11,FALSE)&amp;","&amp;[2]材料辅助表!K$48&amp;"]]"</f>
        <v>[[302107,18],[302106,30],[302102,30],[302001,15]]</v>
      </c>
      <c r="AF237" t="str">
        <f>"[["&amp;VLOOKUP($Q237,[2]材料辅助表!$H$27:$V$35,13,FALSE)&amp;","&amp;[2]材料辅助表!L$49&amp;"],["&amp;VLOOKUP($N237,[2]材料辅助表!$H$27:$V$35,13,FALSE)&amp;","&amp;[2]材料辅助表!I$49&amp;"],["&amp;VLOOKUP($O237,[2]材料辅助表!$H$27:$V$35,13,FALSE)&amp;","&amp;[2]材料辅助表!J$49&amp;"],["&amp;VLOOKUP($P237,[2]材料辅助表!$H$27:$V$35,12,FALSE)&amp;","&amp;[2]材料辅助表!K$49&amp;"]]"</f>
        <v>[[302207,21],[302206,35],[302202,35],[302101,18]]</v>
      </c>
      <c r="AG237" t="str">
        <f>"[["&amp;VLOOKUP($Q237,[2]材料辅助表!$H$27:$V$35,14,FALSE)&amp;","&amp;[2]材料辅助表!L$50&amp;"],["&amp;VLOOKUP($N237,[2]材料辅助表!$H$27:$V$35,14,FALSE)&amp;","&amp;[2]材料辅助表!I$50&amp;"],["&amp;VLOOKUP($O237,[2]材料辅助表!$H$27:$V$35,14,FALSE)&amp;","&amp;[2]材料辅助表!J$50&amp;"],["&amp;VLOOKUP($P237,[2]材料辅助表!$H$27:$V$35,13,FALSE)&amp;","&amp;[2]材料辅助表!K$50&amp;"]]"</f>
        <v>[[302307,24],[302306,40],[302302,40],[302201,25]]</v>
      </c>
      <c r="AH237" t="str">
        <f>"[["&amp;VLOOKUP($Q237,[2]材料辅助表!$H$27:$V$35,15,FALSE)&amp;","&amp;[2]材料辅助表!L$51&amp;"],["&amp;VLOOKUP($N237,[2]材料辅助表!$H$27:$V$35,15,FALSE)&amp;","&amp;[2]材料辅助表!I$51&amp;"],["&amp;VLOOKUP($O237,[2]材料辅助表!$H$27:$V$35,15,FALSE)&amp;","&amp;[2]材料辅助表!J$51&amp;"],["&amp;VLOOKUP($P237,[2]材料辅助表!$H$27:$V$35,14,FALSE)&amp;","&amp;[2]材料辅助表!K$51&amp;"]]"</f>
        <v>[[302407,27],[302406,45],[302402,45],[302301,30]]</v>
      </c>
      <c r="AI237" s="269" t="s">
        <v>15802</v>
      </c>
      <c r="AJ237" s="280" t="s">
        <v>11979</v>
      </c>
      <c r="AK237" s="280" t="s">
        <v>11979</v>
      </c>
      <c r="AL237" s="280" t="s">
        <v>11979</v>
      </c>
    </row>
    <row r="238" spans="1:42" ht="15" thickBot="1">
      <c r="A238">
        <v>9071</v>
      </c>
      <c r="C238" s="55" t="s">
        <v>16250</v>
      </c>
      <c r="D238" t="str">
        <f>"e_"&amp;A238</f>
        <v>e_9071</v>
      </c>
      <c r="E238" t="s">
        <v>16143</v>
      </c>
      <c r="F238" t="str">
        <f>"NAME_"&amp;A238</f>
        <v>NAME_9071</v>
      </c>
      <c r="G238" t="s">
        <v>11978</v>
      </c>
      <c r="H238">
        <v>3</v>
      </c>
      <c r="I238">
        <f>VLOOKUP(C238,'[2]怪兽属性表（不能直接调整）'!$A$2:$E$58,VLOOKUP([2]equipment!G238,[2]材料辅助表!$I$13:$K$16,3,FALSE),FALSE)</f>
        <v>84.85</v>
      </c>
      <c r="J238" t="str">
        <f>"["&amp;I238*[2]材料辅助表!$S$5&amp;","&amp;I238*[2]材料辅助表!$S$6&amp;","&amp;I238*[2]材料辅助表!$S$7&amp;","&amp;I238*[2]材料辅助表!$S$8&amp;","&amp;I238*[2]材料辅助表!$S$9&amp;","&amp;I238*[2]材料辅助表!$S$10&amp;","&amp;I238*[2]材料辅助表!$S$11&amp;","&amp;I238*[2]材料辅助表!$S$12&amp;","&amp;I238*[2]材料辅助表!$S$13&amp;","&amp;I238*[2]材料辅助表!$S$14&amp;","&amp;I238*[2]材料辅助表!$S$15&amp;","&amp;I238*[2]材料辅助表!$S$16&amp;","&amp;I238*[2]材料辅助表!$S$17&amp;","&amp;I238*[2]材料辅助表!$S$18&amp;","&amp;I238*[2]材料辅助表!$S$19&amp;"]"</f>
        <v>[25.455,29.6975,33.94,38.1825,42.425,46.6675,50.91,55.1525,59.395,63.6375,67.88,72.1225,76.365,80.6075,84.85]</v>
      </c>
      <c r="K238">
        <v>7</v>
      </c>
      <c r="L238">
        <f>VLOOKUP(C238,'[2]怪兽属性表（不能直接调整）'!$A$2:$E$58,4,FALSE)</f>
        <v>1.5</v>
      </c>
      <c r="M238" t="str">
        <f>"["&amp;L238*[2]材料辅助表!$U$5&amp;","&amp;L238*[2]材料辅助表!$U$6&amp;","&amp;L238*[2]材料辅助表!$U$7&amp;","&amp;L238*[2]材料辅助表!$U$8&amp;","&amp;L238*[2]材料辅助表!$U$9&amp;","&amp;L238*[2]材料辅助表!$U$10&amp;","&amp;L238*[2]材料辅助表!$U$11&amp;","&amp;L238*[2]材料辅助表!$U$12&amp;","&amp;L238*[2]材料辅助表!$U$13&amp;","&amp;L238*[2]材料辅助表!$U$14&amp;","&amp;L238*[2]材料辅助表!$U$15&amp;","&amp;L238*[2]材料辅助表!$U$16&amp;","&amp;L238*[2]材料辅助表!$U$17&amp;","&amp;L238*[2]材料辅助表!$U$18&amp;","&amp;L238*[2]材料辅助表!$U$19&amp;"]"</f>
        <v>[0.225,0.2625,0.3,0.3375,0.375,0.4125,0.45,0.4875,0.525,0.5625,0.6,0.6375,0.675,0.7125,0.75]</v>
      </c>
      <c r="N238" s="260">
        <v>1</v>
      </c>
      <c r="O238" s="261">
        <v>2</v>
      </c>
      <c r="P238" s="262">
        <v>3</v>
      </c>
      <c r="Q238" t="s">
        <v>15792</v>
      </c>
      <c r="R238" t="str">
        <f>"["&amp;VLOOKUP(AJ238,[2]特殊属性调整!$B$18:$D$25,3,FALSE)&amp;","&amp;VLOOKUP(AJ238,[2]特殊属性调整!$B$18:$D$25,2,FALSE)&amp;"]"</f>
        <v>[2,3]</v>
      </c>
      <c r="S238" t="str">
        <f>"["&amp;VLOOKUP(AK238,[2]特殊属性调整!$B$18:$D$25,3,FALSE)&amp;","&amp;VLOOKUP(AK238,[2]特殊属性调整!$B$18:$D$25,2,FALSE)*1.5&amp;"]"</f>
        <v>[2,4.5]</v>
      </c>
      <c r="T238" t="str">
        <f>"["&amp;VLOOKUP(AL238,[2]特殊属性调整!$B$18:$D$25,3,FALSE)&amp;","&amp;VLOOKUP(AL238,[2]特殊属性调整!$B$18:$D$25,2,FALSE)*2&amp;"]"</f>
        <v>[2,6]</v>
      </c>
      <c r="U238" t="str">
        <f>"[["&amp;VLOOKUP($N238,[2]材料辅助表!$H$27:$L$35,2,FALSE)&amp;","&amp;[2]材料辅助表!I$38&amp;"]]"</f>
        <v>[[301101,1]]</v>
      </c>
      <c r="V238" t="str">
        <f>"[["&amp;VLOOKUP($N238,[2]材料辅助表!$H$27:$L$35,3,FALSE)&amp;","&amp;[2]材料辅助表!I$39&amp;"]]"</f>
        <v>[[301201,3]]</v>
      </c>
      <c r="W238" t="str">
        <f>"[["&amp;VLOOKUP($Q238,[2]材料辅助表!$H$27:$L$35,4,FALSE)&amp;","&amp;[2]材料辅助表!L$40&amp;"],["&amp;VLOOKUP($N238,[2]材料辅助表!$H$27:$L$35,4,FALSE)&amp;","&amp;[2]材料辅助表!I$40&amp;"]]"</f>
        <v>[[301307,1],[301301,5]]</v>
      </c>
      <c r="X238" t="str">
        <f>"[["&amp;VLOOKUP($Q238,[2]材料辅助表!$H$27:$L$35,5,FALSE)&amp;","&amp;[2]材料辅助表!L$41&amp;"],["&amp;VLOOKUP($N238,[2]材料辅助表!$H$27:$L$35,5,FALSE)&amp;","&amp;[2]材料辅助表!I$41&amp;"]]"</f>
        <v>[[301407,2],[301401,8]]</v>
      </c>
      <c r="Y238" t="str">
        <f>"[["&amp;VLOOKUP($Q238,[2]材料辅助表!$H$27:$M$35,6,FALSE)&amp;","&amp;[2]材料辅助表!L$42&amp;"],["&amp;VLOOKUP($N238,[2]材料辅助表!$H$27:$M$35,6,FALSE)&amp;","&amp;[2]材料辅助表!I$42&amp;"],["&amp;VLOOKUP($O238,[2]材料辅助表!$H$27:$M$35,5,FALSE)&amp;","&amp;[2]材料辅助表!J$42&amp;"]]"</f>
        <v>[[301507,3],[301501,10],[301402,3]]</v>
      </c>
      <c r="Z238" t="str">
        <f>"[["&amp;VLOOKUP($Q238,[2]材料辅助表!$H$27:$N$35,7,FALSE)&amp;","&amp;[2]材料辅助表!L$43&amp;"],["&amp;VLOOKUP($N238,[2]材料辅助表!$H$27:$N$35,7,FALSE)&amp;","&amp;[2]材料辅助表!I$43&amp;"],["&amp;VLOOKUP($O238,[2]材料辅助表!$H$27:$N$35,6,FALSE)&amp;","&amp;[2]材料辅助表!J$43&amp;"]]"</f>
        <v>[[301607,5],[301601,15],[301502,5]]</v>
      </c>
      <c r="AA238" t="str">
        <f>"[["&amp;VLOOKUP($Q238,[2]材料辅助表!$H$27:$O$35,8,FALSE)&amp;","&amp;[2]材料辅助表!L$44&amp;"],["&amp;VLOOKUP($N238,[2]材料辅助表!$H$27:$O$35,8,FALSE)&amp;","&amp;[2]材料辅助表!I$44&amp;"],["&amp;VLOOKUP($O238,[2]材料辅助表!$H$27:$O$35,8,FALSE)&amp;","&amp;[2]材料辅助表!J$44&amp;"],["&amp;VLOOKUP($P238,[2]材料辅助表!$H$27:$P$35,7,FALSE)&amp;","&amp;[2]材料辅助表!K$44&amp;"]]"</f>
        <v>[[301707,8],[301701,10],[301702,10],[301603,5]]</v>
      </c>
      <c r="AB238" t="str">
        <f>"[["&amp;VLOOKUP($Q238,[2]材料辅助表!$H$27:$P$35,9,FALSE)&amp;","&amp;[2]材料辅助表!L$45&amp;"],["&amp;VLOOKUP($N238,[2]材料辅助表!$H$27:$P$35,9,FALSE)&amp;","&amp;[2]材料辅助表!I$45&amp;"],["&amp;VLOOKUP($O238,[2]材料辅助表!$H$27:$P$35,9,FALSE)&amp;","&amp;[2]材料辅助表!J$45&amp;"],["&amp;VLOOKUP($P238,[2]材料辅助表!$H$27:$P$35,8,FALSE)&amp;","&amp;[2]材料辅助表!K$45&amp;"]]"</f>
        <v>[[301807,10],[301801,15],[301802,15],[301703,8]]</v>
      </c>
      <c r="AC238" t="str">
        <f>"[["&amp;VLOOKUP($Q238,[2]材料辅助表!$H$27:$Q$35,10,FALSE)&amp;","&amp;[2]材料辅助表!L$46&amp;"],["&amp;VLOOKUP($N238,[2]材料辅助表!$H$27:$Q$35,10,FALSE)&amp;","&amp;[2]材料辅助表!I$46&amp;"],["&amp;VLOOKUP($O238,[2]材料辅助表!$H$27:$Q$35,10,FALSE)&amp;","&amp;[2]材料辅助表!J$46&amp;"],["&amp;VLOOKUP($P238,[2]材料辅助表!$H$27:$Q$35,9,FALSE)&amp;","&amp;[2]材料辅助表!K$46&amp;"]]"</f>
        <v>[[301907,12],[301901,18],[301902,18],[301803,10]]</v>
      </c>
      <c r="AD238" t="str">
        <f>"[["&amp;VLOOKUP($Q238,[2]材料辅助表!$H$27:$R$35,11,FALSE)&amp;","&amp;[2]材料辅助表!L$47&amp;"],["&amp;VLOOKUP($N238,[2]材料辅助表!$H$27:$R$35,11,FALSE)&amp;","&amp;[2]材料辅助表!I$47&amp;"],["&amp;VLOOKUP($O238,[2]材料辅助表!$H$27:$R$35,11,FALSE)&amp;","&amp;[2]材料辅助表!J$47&amp;"],["&amp;VLOOKUP($P238,[2]材料辅助表!$H$27:$R$35,10,FALSE)&amp;","&amp;[2]材料辅助表!K$47&amp;"]]"</f>
        <v>[[302007,15],[302001,25],[302002,25],[301903,12]]</v>
      </c>
      <c r="AE238" t="str">
        <f>"[["&amp;VLOOKUP($Q238,[2]材料辅助表!$H$27:$S$35,12,FALSE)&amp;","&amp;[2]材料辅助表!L$48&amp;"],["&amp;VLOOKUP($N238,[2]材料辅助表!$H$27:$S$35,12,FALSE)&amp;","&amp;[2]材料辅助表!I$48&amp;"],["&amp;VLOOKUP($O238,[2]材料辅助表!$H$27:$S$35,12,FALSE)&amp;","&amp;[2]材料辅助表!J$48&amp;"],["&amp;VLOOKUP($P238,[2]材料辅助表!$H$27:$S$35,11,FALSE)&amp;","&amp;[2]材料辅助表!K$48&amp;"]]"</f>
        <v>[[302107,18],[302101,30],[302102,30],[302003,15]]</v>
      </c>
      <c r="AF238" t="str">
        <f>"[["&amp;VLOOKUP($Q238,[2]材料辅助表!$H$27:$V$35,13,FALSE)&amp;","&amp;[2]材料辅助表!L$49&amp;"],["&amp;VLOOKUP($N238,[2]材料辅助表!$H$27:$V$35,13,FALSE)&amp;","&amp;[2]材料辅助表!I$49&amp;"],["&amp;VLOOKUP($O238,[2]材料辅助表!$H$27:$V$35,13,FALSE)&amp;","&amp;[2]材料辅助表!J$49&amp;"],["&amp;VLOOKUP($P238,[2]材料辅助表!$H$27:$V$35,12,FALSE)&amp;","&amp;[2]材料辅助表!K$49&amp;"]]"</f>
        <v>[[302207,21],[302201,35],[302202,35],[302103,18]]</v>
      </c>
      <c r="AG238" t="str">
        <f>"[["&amp;VLOOKUP($Q238,[2]材料辅助表!$H$27:$V$35,14,FALSE)&amp;","&amp;[2]材料辅助表!L$50&amp;"],["&amp;VLOOKUP($N238,[2]材料辅助表!$H$27:$V$35,14,FALSE)&amp;","&amp;[2]材料辅助表!I$50&amp;"],["&amp;VLOOKUP($O238,[2]材料辅助表!$H$27:$V$35,14,FALSE)&amp;","&amp;[2]材料辅助表!J$50&amp;"],["&amp;VLOOKUP($P238,[2]材料辅助表!$H$27:$V$35,13,FALSE)&amp;","&amp;[2]材料辅助表!K$50&amp;"]]"</f>
        <v>[[302307,24],[302301,40],[302302,40],[302203,25]]</v>
      </c>
      <c r="AH238" t="str">
        <f>"[["&amp;VLOOKUP($Q238,[2]材料辅助表!$H$27:$V$35,15,FALSE)&amp;","&amp;[2]材料辅助表!L$51&amp;"],["&amp;VLOOKUP($N238,[2]材料辅助表!$H$27:$V$35,15,FALSE)&amp;","&amp;[2]材料辅助表!I$51&amp;"],["&amp;VLOOKUP($O238,[2]材料辅助表!$H$27:$V$35,15,FALSE)&amp;","&amp;[2]材料辅助表!J$51&amp;"],["&amp;VLOOKUP($P238,[2]材料辅助表!$H$27:$V$35,14,FALSE)&amp;","&amp;[2]材料辅助表!K$51&amp;"]]"</f>
        <v>[[302407,27],[302401,45],[302402,45],[302303,30]]</v>
      </c>
      <c r="AI238" s="261" t="s">
        <v>15845</v>
      </c>
      <c r="AJ238" s="263" t="s">
        <v>11978</v>
      </c>
      <c r="AK238" s="263" t="s">
        <v>11978</v>
      </c>
      <c r="AL238" s="263" t="s">
        <v>11978</v>
      </c>
    </row>
    <row r="239" spans="1:42" ht="15" thickBot="1">
      <c r="A239">
        <v>9072</v>
      </c>
      <c r="C239" s="55" t="s">
        <v>16250</v>
      </c>
      <c r="D239" t="str">
        <f>"e_"&amp;A239</f>
        <v>e_9072</v>
      </c>
      <c r="E239" t="s">
        <v>16143</v>
      </c>
      <c r="F239" t="str">
        <f>"NAME_"&amp;A239</f>
        <v>NAME_9072</v>
      </c>
      <c r="G239" t="s">
        <v>11979</v>
      </c>
      <c r="H239">
        <v>6</v>
      </c>
      <c r="I239">
        <f>VLOOKUP(C239,'[2]怪兽属性表（不能直接调整）'!$A$2:$E$58,VLOOKUP([2]equipment!G239,[2]材料辅助表!$I$13:$K$16,3,FALSE),FALSE)</f>
        <v>452.5</v>
      </c>
      <c r="J239" t="str">
        <f>"["&amp;I239*[2]材料辅助表!$S$5&amp;","&amp;I239*[2]材料辅助表!$S$6&amp;","&amp;I239*[2]材料辅助表!$S$7&amp;","&amp;I239*[2]材料辅助表!$S$8&amp;","&amp;I239*[2]材料辅助表!$S$9&amp;","&amp;I239*[2]材料辅助表!$S$10&amp;","&amp;I239*[2]材料辅助表!$S$11&amp;","&amp;I239*[2]材料辅助表!$S$12&amp;","&amp;I239*[2]材料辅助表!$S$13&amp;","&amp;I239*[2]材料辅助表!$S$14&amp;","&amp;I239*[2]材料辅助表!$S$15&amp;","&amp;I239*[2]材料辅助表!$S$16&amp;","&amp;I239*[2]材料辅助表!$S$17&amp;","&amp;I239*[2]材料辅助表!$S$18&amp;","&amp;I239*[2]材料辅助表!$S$19&amp;"]"</f>
        <v>[135.75,158.375,181,203.625,226.25,248.875,271.5,294.125,316.75,339.375,362,384.625,407.25,429.875,452.5]</v>
      </c>
      <c r="K239">
        <v>7</v>
      </c>
      <c r="L239">
        <f>VLOOKUP(C239,'[2]怪兽属性表（不能直接调整）'!$A$2:$E$58,4,FALSE)</f>
        <v>1.5</v>
      </c>
      <c r="M239" t="str">
        <f>"["&amp;L239*[2]材料辅助表!$U$5&amp;","&amp;L239*[2]材料辅助表!$U$6&amp;","&amp;L239*[2]材料辅助表!$U$7&amp;","&amp;L239*[2]材料辅助表!$U$8&amp;","&amp;L239*[2]材料辅助表!$U$9&amp;","&amp;L239*[2]材料辅助表!$U$10&amp;","&amp;L239*[2]材料辅助表!$U$11&amp;","&amp;L239*[2]材料辅助表!$U$12&amp;","&amp;L239*[2]材料辅助表!$U$13&amp;","&amp;L239*[2]材料辅助表!$U$14&amp;","&amp;L239*[2]材料辅助表!$U$15&amp;","&amp;L239*[2]材料辅助表!$U$16&amp;","&amp;L239*[2]材料辅助表!$U$17&amp;","&amp;L239*[2]材料辅助表!$U$18&amp;","&amp;L239*[2]材料辅助表!$U$19&amp;"]"</f>
        <v>[0.225,0.2625,0.3,0.3375,0.375,0.4125,0.45,0.4875,0.525,0.5625,0.6,0.6375,0.675,0.7125,0.75]</v>
      </c>
      <c r="N239" s="264">
        <v>2</v>
      </c>
      <c r="O239" s="202">
        <v>3</v>
      </c>
      <c r="P239" s="265">
        <v>4</v>
      </c>
      <c r="Q239" t="s">
        <v>15792</v>
      </c>
      <c r="R239" t="str">
        <f>"["&amp;VLOOKUP(AJ239,[2]特殊属性调整!$B$18:$D$25,3,FALSE)&amp;","&amp;VLOOKUP(AJ239,[2]特殊属性调整!$B$18:$D$25,2,FALSE)&amp;"]"</f>
        <v>[5,3]</v>
      </c>
      <c r="S239" t="str">
        <f>"["&amp;VLOOKUP(AK239,[2]特殊属性调整!$B$18:$D$25,3,FALSE)&amp;","&amp;VLOOKUP(AK239,[2]特殊属性调整!$B$18:$D$25,2,FALSE)*1.5&amp;"]"</f>
        <v>[5,4.5]</v>
      </c>
      <c r="T239" t="str">
        <f>"["&amp;VLOOKUP(AL239,[2]特殊属性调整!$B$18:$D$25,3,FALSE)&amp;","&amp;VLOOKUP(AL239,[2]特殊属性调整!$B$18:$D$25,2,FALSE)*2&amp;"]"</f>
        <v>[5,6]</v>
      </c>
      <c r="U239" t="str">
        <f>"[["&amp;VLOOKUP($N239,[2]材料辅助表!$H$27:$L$35,2,FALSE)&amp;","&amp;[2]材料辅助表!I$38&amp;"]]"</f>
        <v>[[301102,1]]</v>
      </c>
      <c r="V239" t="str">
        <f>"[["&amp;VLOOKUP($N239,[2]材料辅助表!$H$27:$L$35,3,FALSE)&amp;","&amp;[2]材料辅助表!I$39&amp;"]]"</f>
        <v>[[301202,3]]</v>
      </c>
      <c r="W239" t="str">
        <f>"[["&amp;VLOOKUP($Q239,[2]材料辅助表!$H$27:$L$35,4,FALSE)&amp;","&amp;[2]材料辅助表!L$40&amp;"],["&amp;VLOOKUP($N239,[2]材料辅助表!$H$27:$L$35,4,FALSE)&amp;","&amp;[2]材料辅助表!I$40&amp;"]]"</f>
        <v>[[301307,1],[301302,5]]</v>
      </c>
      <c r="X239" t="str">
        <f>"[["&amp;VLOOKUP($Q239,[2]材料辅助表!$H$27:$L$35,5,FALSE)&amp;","&amp;[2]材料辅助表!L$41&amp;"],["&amp;VLOOKUP($N239,[2]材料辅助表!$H$27:$L$35,5,FALSE)&amp;","&amp;[2]材料辅助表!I$41&amp;"]]"</f>
        <v>[[301407,2],[301402,8]]</v>
      </c>
      <c r="Y239" t="str">
        <f>"[["&amp;VLOOKUP($Q239,[2]材料辅助表!$H$27:$M$35,6,FALSE)&amp;","&amp;[2]材料辅助表!L$42&amp;"],["&amp;VLOOKUP($N239,[2]材料辅助表!$H$27:$M$35,6,FALSE)&amp;","&amp;[2]材料辅助表!I$42&amp;"],["&amp;VLOOKUP($O239,[2]材料辅助表!$H$27:$M$35,5,FALSE)&amp;","&amp;[2]材料辅助表!J$42&amp;"]]"</f>
        <v>[[301507,3],[301502,10],[301403,3]]</v>
      </c>
      <c r="Z239" t="str">
        <f>"[["&amp;VLOOKUP($Q239,[2]材料辅助表!$H$27:$N$35,7,FALSE)&amp;","&amp;[2]材料辅助表!L$43&amp;"],["&amp;VLOOKUP($N239,[2]材料辅助表!$H$27:$N$35,7,FALSE)&amp;","&amp;[2]材料辅助表!I$43&amp;"],["&amp;VLOOKUP($O239,[2]材料辅助表!$H$27:$N$35,6,FALSE)&amp;","&amp;[2]材料辅助表!J$43&amp;"]]"</f>
        <v>[[301607,5],[301602,15],[301503,5]]</v>
      </c>
      <c r="AA239" t="str">
        <f>"[["&amp;VLOOKUP($Q239,[2]材料辅助表!$H$27:$O$35,8,FALSE)&amp;","&amp;[2]材料辅助表!L$44&amp;"],["&amp;VLOOKUP($N239,[2]材料辅助表!$H$27:$O$35,8,FALSE)&amp;","&amp;[2]材料辅助表!I$44&amp;"],["&amp;VLOOKUP($O239,[2]材料辅助表!$H$27:$O$35,8,FALSE)&amp;","&amp;[2]材料辅助表!J$44&amp;"],["&amp;VLOOKUP($P239,[2]材料辅助表!$H$27:$P$35,7,FALSE)&amp;","&amp;[2]材料辅助表!K$44&amp;"]]"</f>
        <v>[[301707,8],[301702,10],[301703,10],[301604,5]]</v>
      </c>
      <c r="AB239" t="str">
        <f>"[["&amp;VLOOKUP($Q239,[2]材料辅助表!$H$27:$P$35,9,FALSE)&amp;","&amp;[2]材料辅助表!L$45&amp;"],["&amp;VLOOKUP($N239,[2]材料辅助表!$H$27:$P$35,9,FALSE)&amp;","&amp;[2]材料辅助表!I$45&amp;"],["&amp;VLOOKUP($O239,[2]材料辅助表!$H$27:$P$35,9,FALSE)&amp;","&amp;[2]材料辅助表!J$45&amp;"],["&amp;VLOOKUP($P239,[2]材料辅助表!$H$27:$P$35,8,FALSE)&amp;","&amp;[2]材料辅助表!K$45&amp;"]]"</f>
        <v>[[301807,10],[301802,15],[301803,15],[301704,8]]</v>
      </c>
      <c r="AC239" t="str">
        <f>"[["&amp;VLOOKUP($Q239,[2]材料辅助表!$H$27:$Q$35,10,FALSE)&amp;","&amp;[2]材料辅助表!L$46&amp;"],["&amp;VLOOKUP($N239,[2]材料辅助表!$H$27:$Q$35,10,FALSE)&amp;","&amp;[2]材料辅助表!I$46&amp;"],["&amp;VLOOKUP($O239,[2]材料辅助表!$H$27:$Q$35,10,FALSE)&amp;","&amp;[2]材料辅助表!J$46&amp;"],["&amp;VLOOKUP($P239,[2]材料辅助表!$H$27:$Q$35,9,FALSE)&amp;","&amp;[2]材料辅助表!K$46&amp;"]]"</f>
        <v>[[301907,12],[301902,18],[301903,18],[301804,10]]</v>
      </c>
      <c r="AD239" t="str">
        <f>"[["&amp;VLOOKUP($Q239,[2]材料辅助表!$H$27:$R$35,11,FALSE)&amp;","&amp;[2]材料辅助表!L$47&amp;"],["&amp;VLOOKUP($N239,[2]材料辅助表!$H$27:$R$35,11,FALSE)&amp;","&amp;[2]材料辅助表!I$47&amp;"],["&amp;VLOOKUP($O239,[2]材料辅助表!$H$27:$R$35,11,FALSE)&amp;","&amp;[2]材料辅助表!J$47&amp;"],["&amp;VLOOKUP($P239,[2]材料辅助表!$H$27:$R$35,10,FALSE)&amp;","&amp;[2]材料辅助表!K$47&amp;"]]"</f>
        <v>[[302007,15],[302002,25],[302003,25],[301904,12]]</v>
      </c>
      <c r="AE239" t="str">
        <f>"[["&amp;VLOOKUP($Q239,[2]材料辅助表!$H$27:$S$35,12,FALSE)&amp;","&amp;[2]材料辅助表!L$48&amp;"],["&amp;VLOOKUP($N239,[2]材料辅助表!$H$27:$S$35,12,FALSE)&amp;","&amp;[2]材料辅助表!I$48&amp;"],["&amp;VLOOKUP($O239,[2]材料辅助表!$H$27:$S$35,12,FALSE)&amp;","&amp;[2]材料辅助表!J$48&amp;"],["&amp;VLOOKUP($P239,[2]材料辅助表!$H$27:$S$35,11,FALSE)&amp;","&amp;[2]材料辅助表!K$48&amp;"]]"</f>
        <v>[[302107,18],[302102,30],[302103,30],[302004,15]]</v>
      </c>
      <c r="AF239" t="str">
        <f>"[["&amp;VLOOKUP($Q239,[2]材料辅助表!$H$27:$V$35,13,FALSE)&amp;","&amp;[2]材料辅助表!L$49&amp;"],["&amp;VLOOKUP($N239,[2]材料辅助表!$H$27:$V$35,13,FALSE)&amp;","&amp;[2]材料辅助表!I$49&amp;"],["&amp;VLOOKUP($O239,[2]材料辅助表!$H$27:$V$35,13,FALSE)&amp;","&amp;[2]材料辅助表!J$49&amp;"],["&amp;VLOOKUP($P239,[2]材料辅助表!$H$27:$V$35,12,FALSE)&amp;","&amp;[2]材料辅助表!K$49&amp;"]]"</f>
        <v>[[302207,21],[302202,35],[302203,35],[302104,18]]</v>
      </c>
      <c r="AG239" t="str">
        <f>"[["&amp;VLOOKUP($Q239,[2]材料辅助表!$H$27:$V$35,14,FALSE)&amp;","&amp;[2]材料辅助表!L$50&amp;"],["&amp;VLOOKUP($N239,[2]材料辅助表!$H$27:$V$35,14,FALSE)&amp;","&amp;[2]材料辅助表!I$50&amp;"],["&amp;VLOOKUP($O239,[2]材料辅助表!$H$27:$V$35,14,FALSE)&amp;","&amp;[2]材料辅助表!J$50&amp;"],["&amp;VLOOKUP($P239,[2]材料辅助表!$H$27:$V$35,13,FALSE)&amp;","&amp;[2]材料辅助表!K$50&amp;"]]"</f>
        <v>[[302307,24],[302302,40],[302303,40],[302204,25]]</v>
      </c>
      <c r="AH239" t="str">
        <f>"[["&amp;VLOOKUP($Q239,[2]材料辅助表!$H$27:$V$35,15,FALSE)&amp;","&amp;[2]材料辅助表!L$51&amp;"],["&amp;VLOOKUP($N239,[2]材料辅助表!$H$27:$V$35,15,FALSE)&amp;","&amp;[2]材料辅助表!I$51&amp;"],["&amp;VLOOKUP($O239,[2]材料辅助表!$H$27:$V$35,15,FALSE)&amp;","&amp;[2]材料辅助表!J$51&amp;"],["&amp;VLOOKUP($P239,[2]材料辅助表!$H$27:$V$35,14,FALSE)&amp;","&amp;[2]材料辅助表!K$51&amp;"]]"</f>
        <v>[[302407,27],[302402,45],[302403,45],[302304,30]]</v>
      </c>
      <c r="AI239" s="202" t="s">
        <v>15848</v>
      </c>
      <c r="AJ239" s="263" t="s">
        <v>11979</v>
      </c>
      <c r="AK239" s="263" t="s">
        <v>11979</v>
      </c>
      <c r="AL239" s="263" t="s">
        <v>11979</v>
      </c>
    </row>
    <row r="240" spans="1:42" ht="15" thickBot="1">
      <c r="A240">
        <v>9073</v>
      </c>
      <c r="C240" s="55" t="s">
        <v>16250</v>
      </c>
      <c r="D240" t="str">
        <f>"e_"&amp;A240</f>
        <v>e_9073</v>
      </c>
      <c r="E240" t="s">
        <v>16143</v>
      </c>
      <c r="F240" t="str">
        <f>"NAME_"&amp;A240</f>
        <v>NAME_9073</v>
      </c>
      <c r="G240" t="s">
        <v>11978</v>
      </c>
      <c r="H240">
        <v>3</v>
      </c>
      <c r="I240">
        <f>VLOOKUP(C240,'[2]怪兽属性表（不能直接调整）'!$A$2:$E$58,VLOOKUP([2]equipment!G240,[2]材料辅助表!$I$13:$K$16,3,FALSE),FALSE)</f>
        <v>84.85</v>
      </c>
      <c r="J240" t="str">
        <f>"["&amp;I240*[2]材料辅助表!$S$5&amp;","&amp;I240*[2]材料辅助表!$S$6&amp;","&amp;I240*[2]材料辅助表!$S$7&amp;","&amp;I240*[2]材料辅助表!$S$8&amp;","&amp;I240*[2]材料辅助表!$S$9&amp;","&amp;I240*[2]材料辅助表!$S$10&amp;","&amp;I240*[2]材料辅助表!$S$11&amp;","&amp;I240*[2]材料辅助表!$S$12&amp;","&amp;I240*[2]材料辅助表!$S$13&amp;","&amp;I240*[2]材料辅助表!$S$14&amp;","&amp;I240*[2]材料辅助表!$S$15&amp;","&amp;I240*[2]材料辅助表!$S$16&amp;","&amp;I240*[2]材料辅助表!$S$17&amp;","&amp;I240*[2]材料辅助表!$S$18&amp;","&amp;I240*[2]材料辅助表!$S$19&amp;"]"</f>
        <v>[25.455,29.6975,33.94,38.1825,42.425,46.6675,50.91,55.1525,59.395,63.6375,67.88,72.1225,76.365,80.6075,84.85]</v>
      </c>
      <c r="K240">
        <v>7</v>
      </c>
      <c r="L240">
        <f>VLOOKUP(C240,'[2]怪兽属性表（不能直接调整）'!$A$2:$E$58,4,FALSE)</f>
        <v>1.5</v>
      </c>
      <c r="M240" t="str">
        <f>"["&amp;L240*[2]材料辅助表!$U$5&amp;","&amp;L240*[2]材料辅助表!$U$6&amp;","&amp;L240*[2]材料辅助表!$U$7&amp;","&amp;L240*[2]材料辅助表!$U$8&amp;","&amp;L240*[2]材料辅助表!$U$9&amp;","&amp;L240*[2]材料辅助表!$U$10&amp;","&amp;L240*[2]材料辅助表!$U$11&amp;","&amp;L240*[2]材料辅助表!$U$12&amp;","&amp;L240*[2]材料辅助表!$U$13&amp;","&amp;L240*[2]材料辅助表!$U$14&amp;","&amp;L240*[2]材料辅助表!$U$15&amp;","&amp;L240*[2]材料辅助表!$U$16&amp;","&amp;L240*[2]材料辅助表!$U$17&amp;","&amp;L240*[2]材料辅助表!$U$18&amp;","&amp;L240*[2]材料辅助表!$U$19&amp;"]"</f>
        <v>[0.225,0.2625,0.3,0.3375,0.375,0.4125,0.45,0.4875,0.525,0.5625,0.6,0.6375,0.675,0.7125,0.75]</v>
      </c>
      <c r="N240" s="264">
        <v>3</v>
      </c>
      <c r="O240" s="202">
        <v>4</v>
      </c>
      <c r="P240" s="265">
        <v>1</v>
      </c>
      <c r="Q240" t="s">
        <v>15792</v>
      </c>
      <c r="R240" t="str">
        <f>"["&amp;VLOOKUP(AJ240,[2]特殊属性调整!$B$18:$D$25,3,FALSE)&amp;","&amp;VLOOKUP(AJ240,[2]特殊属性调整!$B$18:$D$25,2,FALSE)&amp;"]"</f>
        <v>[2,3]</v>
      </c>
      <c r="S240" t="str">
        <f>"["&amp;VLOOKUP(AK240,[2]特殊属性调整!$B$18:$D$25,3,FALSE)&amp;","&amp;VLOOKUP(AK240,[2]特殊属性调整!$B$18:$D$25,2,FALSE)*1.5&amp;"]"</f>
        <v>[2,4.5]</v>
      </c>
      <c r="T240" t="str">
        <f>"["&amp;VLOOKUP(AL240,[2]特殊属性调整!$B$18:$D$25,3,FALSE)&amp;","&amp;VLOOKUP(AL240,[2]特殊属性调整!$B$18:$D$25,2,FALSE)*2&amp;"]"</f>
        <v>[2,6]</v>
      </c>
      <c r="U240" t="str">
        <f>"[["&amp;VLOOKUP($N240,[2]材料辅助表!$H$27:$L$35,2,FALSE)&amp;","&amp;[2]材料辅助表!I$38&amp;"]]"</f>
        <v>[[301103,1]]</v>
      </c>
      <c r="V240" t="str">
        <f>"[["&amp;VLOOKUP($N240,[2]材料辅助表!$H$27:$L$35,3,FALSE)&amp;","&amp;[2]材料辅助表!I$39&amp;"]]"</f>
        <v>[[301203,3]]</v>
      </c>
      <c r="W240" t="str">
        <f>"[["&amp;VLOOKUP($Q240,[2]材料辅助表!$H$27:$L$35,4,FALSE)&amp;","&amp;[2]材料辅助表!L$40&amp;"],["&amp;VLOOKUP($N240,[2]材料辅助表!$H$27:$L$35,4,FALSE)&amp;","&amp;[2]材料辅助表!I$40&amp;"]]"</f>
        <v>[[301307,1],[301303,5]]</v>
      </c>
      <c r="X240" t="str">
        <f>"[["&amp;VLOOKUP($Q240,[2]材料辅助表!$H$27:$L$35,5,FALSE)&amp;","&amp;[2]材料辅助表!L$41&amp;"],["&amp;VLOOKUP($N240,[2]材料辅助表!$H$27:$L$35,5,FALSE)&amp;","&amp;[2]材料辅助表!I$41&amp;"]]"</f>
        <v>[[301407,2],[301403,8]]</v>
      </c>
      <c r="Y240" t="str">
        <f>"[["&amp;VLOOKUP($Q240,[2]材料辅助表!$H$27:$M$35,6,FALSE)&amp;","&amp;[2]材料辅助表!L$42&amp;"],["&amp;VLOOKUP($N240,[2]材料辅助表!$H$27:$M$35,6,FALSE)&amp;","&amp;[2]材料辅助表!I$42&amp;"],["&amp;VLOOKUP($O240,[2]材料辅助表!$H$27:$M$35,5,FALSE)&amp;","&amp;[2]材料辅助表!J$42&amp;"]]"</f>
        <v>[[301507,3],[301503,10],[301404,3]]</v>
      </c>
      <c r="Z240" t="str">
        <f>"[["&amp;VLOOKUP($Q240,[2]材料辅助表!$H$27:$N$35,7,FALSE)&amp;","&amp;[2]材料辅助表!L$43&amp;"],["&amp;VLOOKUP($N240,[2]材料辅助表!$H$27:$N$35,7,FALSE)&amp;","&amp;[2]材料辅助表!I$43&amp;"],["&amp;VLOOKUP($O240,[2]材料辅助表!$H$27:$N$35,6,FALSE)&amp;","&amp;[2]材料辅助表!J$43&amp;"]]"</f>
        <v>[[301607,5],[301603,15],[301504,5]]</v>
      </c>
      <c r="AA240" t="str">
        <f>"[["&amp;VLOOKUP($Q240,[2]材料辅助表!$H$27:$O$35,8,FALSE)&amp;","&amp;[2]材料辅助表!L$44&amp;"],["&amp;VLOOKUP($N240,[2]材料辅助表!$H$27:$O$35,8,FALSE)&amp;","&amp;[2]材料辅助表!I$44&amp;"],["&amp;VLOOKUP($O240,[2]材料辅助表!$H$27:$O$35,8,FALSE)&amp;","&amp;[2]材料辅助表!J$44&amp;"],["&amp;VLOOKUP($P240,[2]材料辅助表!$H$27:$P$35,7,FALSE)&amp;","&amp;[2]材料辅助表!K$44&amp;"]]"</f>
        <v>[[301707,8],[301703,10],[301704,10],[301601,5]]</v>
      </c>
      <c r="AB240" t="str">
        <f>"[["&amp;VLOOKUP($Q240,[2]材料辅助表!$H$27:$P$35,9,FALSE)&amp;","&amp;[2]材料辅助表!L$45&amp;"],["&amp;VLOOKUP($N240,[2]材料辅助表!$H$27:$P$35,9,FALSE)&amp;","&amp;[2]材料辅助表!I$45&amp;"],["&amp;VLOOKUP($O240,[2]材料辅助表!$H$27:$P$35,9,FALSE)&amp;","&amp;[2]材料辅助表!J$45&amp;"],["&amp;VLOOKUP($P240,[2]材料辅助表!$H$27:$P$35,8,FALSE)&amp;","&amp;[2]材料辅助表!K$45&amp;"]]"</f>
        <v>[[301807,10],[301803,15],[301804,15],[301701,8]]</v>
      </c>
      <c r="AC240" t="str">
        <f>"[["&amp;VLOOKUP($Q240,[2]材料辅助表!$H$27:$Q$35,10,FALSE)&amp;","&amp;[2]材料辅助表!L$46&amp;"],["&amp;VLOOKUP($N240,[2]材料辅助表!$H$27:$Q$35,10,FALSE)&amp;","&amp;[2]材料辅助表!I$46&amp;"],["&amp;VLOOKUP($O240,[2]材料辅助表!$H$27:$Q$35,10,FALSE)&amp;","&amp;[2]材料辅助表!J$46&amp;"],["&amp;VLOOKUP($P240,[2]材料辅助表!$H$27:$Q$35,9,FALSE)&amp;","&amp;[2]材料辅助表!K$46&amp;"]]"</f>
        <v>[[301907,12],[301903,18],[301904,18],[301801,10]]</v>
      </c>
      <c r="AD240" t="str">
        <f>"[["&amp;VLOOKUP($Q240,[2]材料辅助表!$H$27:$R$35,11,FALSE)&amp;","&amp;[2]材料辅助表!L$47&amp;"],["&amp;VLOOKUP($N240,[2]材料辅助表!$H$27:$R$35,11,FALSE)&amp;","&amp;[2]材料辅助表!I$47&amp;"],["&amp;VLOOKUP($O240,[2]材料辅助表!$H$27:$R$35,11,FALSE)&amp;","&amp;[2]材料辅助表!J$47&amp;"],["&amp;VLOOKUP($P240,[2]材料辅助表!$H$27:$R$35,10,FALSE)&amp;","&amp;[2]材料辅助表!K$47&amp;"]]"</f>
        <v>[[302007,15],[302003,25],[302004,25],[301901,12]]</v>
      </c>
      <c r="AE240" t="str">
        <f>"[["&amp;VLOOKUP($Q240,[2]材料辅助表!$H$27:$S$35,12,FALSE)&amp;","&amp;[2]材料辅助表!L$48&amp;"],["&amp;VLOOKUP($N240,[2]材料辅助表!$H$27:$S$35,12,FALSE)&amp;","&amp;[2]材料辅助表!I$48&amp;"],["&amp;VLOOKUP($O240,[2]材料辅助表!$H$27:$S$35,12,FALSE)&amp;","&amp;[2]材料辅助表!J$48&amp;"],["&amp;VLOOKUP($P240,[2]材料辅助表!$H$27:$S$35,11,FALSE)&amp;","&amp;[2]材料辅助表!K$48&amp;"]]"</f>
        <v>[[302107,18],[302103,30],[302104,30],[302001,15]]</v>
      </c>
      <c r="AF240" t="str">
        <f>"[["&amp;VLOOKUP($Q240,[2]材料辅助表!$H$27:$V$35,13,FALSE)&amp;","&amp;[2]材料辅助表!L$49&amp;"],["&amp;VLOOKUP($N240,[2]材料辅助表!$H$27:$V$35,13,FALSE)&amp;","&amp;[2]材料辅助表!I$49&amp;"],["&amp;VLOOKUP($O240,[2]材料辅助表!$H$27:$V$35,13,FALSE)&amp;","&amp;[2]材料辅助表!J$49&amp;"],["&amp;VLOOKUP($P240,[2]材料辅助表!$H$27:$V$35,12,FALSE)&amp;","&amp;[2]材料辅助表!K$49&amp;"]]"</f>
        <v>[[302207,21],[302203,35],[302204,35],[302101,18]]</v>
      </c>
      <c r="AG240" t="str">
        <f>"[["&amp;VLOOKUP($Q240,[2]材料辅助表!$H$27:$V$35,14,FALSE)&amp;","&amp;[2]材料辅助表!L$50&amp;"],["&amp;VLOOKUP($N240,[2]材料辅助表!$H$27:$V$35,14,FALSE)&amp;","&amp;[2]材料辅助表!I$50&amp;"],["&amp;VLOOKUP($O240,[2]材料辅助表!$H$27:$V$35,14,FALSE)&amp;","&amp;[2]材料辅助表!J$50&amp;"],["&amp;VLOOKUP($P240,[2]材料辅助表!$H$27:$V$35,13,FALSE)&amp;","&amp;[2]材料辅助表!K$50&amp;"]]"</f>
        <v>[[302307,24],[302303,40],[302304,40],[302201,25]]</v>
      </c>
      <c r="AH240" t="str">
        <f>"[["&amp;VLOOKUP($Q240,[2]材料辅助表!$H$27:$V$35,15,FALSE)&amp;","&amp;[2]材料辅助表!L$51&amp;"],["&amp;VLOOKUP($N240,[2]材料辅助表!$H$27:$V$35,15,FALSE)&amp;","&amp;[2]材料辅助表!I$51&amp;"],["&amp;VLOOKUP($O240,[2]材料辅助表!$H$27:$V$35,15,FALSE)&amp;","&amp;[2]材料辅助表!J$51&amp;"],["&amp;VLOOKUP($P240,[2]材料辅助表!$H$27:$V$35,14,FALSE)&amp;","&amp;[2]材料辅助表!K$51&amp;"]]"</f>
        <v>[[302407,27],[302403,45],[302404,45],[302301,30]]</v>
      </c>
      <c r="AI240" s="202" t="s">
        <v>15851</v>
      </c>
      <c r="AJ240" s="263" t="s">
        <v>11978</v>
      </c>
      <c r="AK240" s="263" t="s">
        <v>11978</v>
      </c>
      <c r="AL240" s="263" t="s">
        <v>11978</v>
      </c>
    </row>
    <row r="241" spans="1:38" ht="15" thickBot="1">
      <c r="A241">
        <v>9074</v>
      </c>
      <c r="C241" s="55" t="s">
        <v>16250</v>
      </c>
      <c r="D241" t="str">
        <f>"e_"&amp;A241</f>
        <v>e_9074</v>
      </c>
      <c r="E241" t="s">
        <v>16143</v>
      </c>
      <c r="F241" t="str">
        <f>"NAME_"&amp;A241</f>
        <v>NAME_9074</v>
      </c>
      <c r="G241" t="s">
        <v>11979</v>
      </c>
      <c r="H241">
        <v>6</v>
      </c>
      <c r="I241">
        <f>VLOOKUP(C241,'[2]怪兽属性表（不能直接调整）'!$A$2:$E$58,VLOOKUP([2]equipment!G241,[2]材料辅助表!$I$13:$K$16,3,FALSE),FALSE)</f>
        <v>452.5</v>
      </c>
      <c r="J241" t="str">
        <f>"["&amp;I241*[2]材料辅助表!$S$5&amp;","&amp;I241*[2]材料辅助表!$S$6&amp;","&amp;I241*[2]材料辅助表!$S$7&amp;","&amp;I241*[2]材料辅助表!$S$8&amp;","&amp;I241*[2]材料辅助表!$S$9&amp;","&amp;I241*[2]材料辅助表!$S$10&amp;","&amp;I241*[2]材料辅助表!$S$11&amp;","&amp;I241*[2]材料辅助表!$S$12&amp;","&amp;I241*[2]材料辅助表!$S$13&amp;","&amp;I241*[2]材料辅助表!$S$14&amp;","&amp;I241*[2]材料辅助表!$S$15&amp;","&amp;I241*[2]材料辅助表!$S$16&amp;","&amp;I241*[2]材料辅助表!$S$17&amp;","&amp;I241*[2]材料辅助表!$S$18&amp;","&amp;I241*[2]材料辅助表!$S$19&amp;"]"</f>
        <v>[135.75,158.375,181,203.625,226.25,248.875,271.5,294.125,316.75,339.375,362,384.625,407.25,429.875,452.5]</v>
      </c>
      <c r="K241">
        <v>7</v>
      </c>
      <c r="L241">
        <f>VLOOKUP(C241,'[2]怪兽属性表（不能直接调整）'!$A$2:$E$58,4,FALSE)</f>
        <v>1.5</v>
      </c>
      <c r="M241" t="str">
        <f>"["&amp;L241*[2]材料辅助表!$U$5&amp;","&amp;L241*[2]材料辅助表!$U$6&amp;","&amp;L241*[2]材料辅助表!$U$7&amp;","&amp;L241*[2]材料辅助表!$U$8&amp;","&amp;L241*[2]材料辅助表!$U$9&amp;","&amp;L241*[2]材料辅助表!$U$10&amp;","&amp;L241*[2]材料辅助表!$U$11&amp;","&amp;L241*[2]材料辅助表!$U$12&amp;","&amp;L241*[2]材料辅助表!$U$13&amp;","&amp;L241*[2]材料辅助表!$U$14&amp;","&amp;L241*[2]材料辅助表!$U$15&amp;","&amp;L241*[2]材料辅助表!$U$16&amp;","&amp;L241*[2]材料辅助表!$U$17&amp;","&amp;L241*[2]材料辅助表!$U$18&amp;","&amp;L241*[2]材料辅助表!$U$19&amp;"]"</f>
        <v>[0.225,0.2625,0.3,0.3375,0.375,0.4125,0.45,0.4875,0.525,0.5625,0.6,0.6375,0.675,0.7125,0.75]</v>
      </c>
      <c r="N241" s="275">
        <v>4</v>
      </c>
      <c r="O241" s="267">
        <v>1</v>
      </c>
      <c r="P241" s="268">
        <v>2</v>
      </c>
      <c r="Q241" t="s">
        <v>15792</v>
      </c>
      <c r="R241" t="str">
        <f>"["&amp;VLOOKUP(AJ241,[2]特殊属性调整!$B$18:$D$25,3,FALSE)&amp;","&amp;VLOOKUP(AJ241,[2]特殊属性调整!$B$18:$D$25,2,FALSE)&amp;"]"</f>
        <v>[5,3]</v>
      </c>
      <c r="S241" t="str">
        <f>"["&amp;VLOOKUP(AK241,[2]特殊属性调整!$B$18:$D$25,3,FALSE)&amp;","&amp;VLOOKUP(AK241,[2]特殊属性调整!$B$18:$D$25,2,FALSE)*1.5&amp;"]"</f>
        <v>[5,4.5]</v>
      </c>
      <c r="T241" t="str">
        <f>"["&amp;VLOOKUP(AL241,[2]特殊属性调整!$B$18:$D$25,3,FALSE)&amp;","&amp;VLOOKUP(AL241,[2]特殊属性调整!$B$18:$D$25,2,FALSE)*2&amp;"]"</f>
        <v>[5,6]</v>
      </c>
      <c r="U241" t="str">
        <f>"[["&amp;VLOOKUP($N241,[2]材料辅助表!$H$27:$L$35,2,FALSE)&amp;","&amp;[2]材料辅助表!I$38&amp;"]]"</f>
        <v>[[301104,1]]</v>
      </c>
      <c r="V241" t="str">
        <f>"[["&amp;VLOOKUP($N241,[2]材料辅助表!$H$27:$L$35,3,FALSE)&amp;","&amp;[2]材料辅助表!I$39&amp;"]]"</f>
        <v>[[301204,3]]</v>
      </c>
      <c r="W241" t="str">
        <f>"[["&amp;VLOOKUP($Q241,[2]材料辅助表!$H$27:$L$35,4,FALSE)&amp;","&amp;[2]材料辅助表!L$40&amp;"],["&amp;VLOOKUP($N241,[2]材料辅助表!$H$27:$L$35,4,FALSE)&amp;","&amp;[2]材料辅助表!I$40&amp;"]]"</f>
        <v>[[301307,1],[301304,5]]</v>
      </c>
      <c r="X241" t="str">
        <f>"[["&amp;VLOOKUP($Q241,[2]材料辅助表!$H$27:$L$35,5,FALSE)&amp;","&amp;[2]材料辅助表!L$41&amp;"],["&amp;VLOOKUP($N241,[2]材料辅助表!$H$27:$L$35,5,FALSE)&amp;","&amp;[2]材料辅助表!I$41&amp;"]]"</f>
        <v>[[301407,2],[301404,8]]</v>
      </c>
      <c r="Y241" t="str">
        <f>"[["&amp;VLOOKUP($Q241,[2]材料辅助表!$H$27:$M$35,6,FALSE)&amp;","&amp;[2]材料辅助表!L$42&amp;"],["&amp;VLOOKUP($N241,[2]材料辅助表!$H$27:$M$35,6,FALSE)&amp;","&amp;[2]材料辅助表!I$42&amp;"],["&amp;VLOOKUP($O241,[2]材料辅助表!$H$27:$M$35,5,FALSE)&amp;","&amp;[2]材料辅助表!J$42&amp;"]]"</f>
        <v>[[301507,3],[301504,10],[301401,3]]</v>
      </c>
      <c r="Z241" t="str">
        <f>"[["&amp;VLOOKUP($Q241,[2]材料辅助表!$H$27:$N$35,7,FALSE)&amp;","&amp;[2]材料辅助表!L$43&amp;"],["&amp;VLOOKUP($N241,[2]材料辅助表!$H$27:$N$35,7,FALSE)&amp;","&amp;[2]材料辅助表!I$43&amp;"],["&amp;VLOOKUP($O241,[2]材料辅助表!$H$27:$N$35,6,FALSE)&amp;","&amp;[2]材料辅助表!J$43&amp;"]]"</f>
        <v>[[301607,5],[301604,15],[301501,5]]</v>
      </c>
      <c r="AA241" t="str">
        <f>"[["&amp;VLOOKUP($Q241,[2]材料辅助表!$H$27:$O$35,8,FALSE)&amp;","&amp;[2]材料辅助表!L$44&amp;"],["&amp;VLOOKUP($N241,[2]材料辅助表!$H$27:$O$35,8,FALSE)&amp;","&amp;[2]材料辅助表!I$44&amp;"],["&amp;VLOOKUP($O241,[2]材料辅助表!$H$27:$O$35,8,FALSE)&amp;","&amp;[2]材料辅助表!J$44&amp;"],["&amp;VLOOKUP($P241,[2]材料辅助表!$H$27:$P$35,7,FALSE)&amp;","&amp;[2]材料辅助表!K$44&amp;"]]"</f>
        <v>[[301707,8],[301704,10],[301701,10],[301602,5]]</v>
      </c>
      <c r="AB241" t="str">
        <f>"[["&amp;VLOOKUP($Q241,[2]材料辅助表!$H$27:$P$35,9,FALSE)&amp;","&amp;[2]材料辅助表!L$45&amp;"],["&amp;VLOOKUP($N241,[2]材料辅助表!$H$27:$P$35,9,FALSE)&amp;","&amp;[2]材料辅助表!I$45&amp;"],["&amp;VLOOKUP($O241,[2]材料辅助表!$H$27:$P$35,9,FALSE)&amp;","&amp;[2]材料辅助表!J$45&amp;"],["&amp;VLOOKUP($P241,[2]材料辅助表!$H$27:$P$35,8,FALSE)&amp;","&amp;[2]材料辅助表!K$45&amp;"]]"</f>
        <v>[[301807,10],[301804,15],[301801,15],[301702,8]]</v>
      </c>
      <c r="AC241" t="str">
        <f>"[["&amp;VLOOKUP($Q241,[2]材料辅助表!$H$27:$Q$35,10,FALSE)&amp;","&amp;[2]材料辅助表!L$46&amp;"],["&amp;VLOOKUP($N241,[2]材料辅助表!$H$27:$Q$35,10,FALSE)&amp;","&amp;[2]材料辅助表!I$46&amp;"],["&amp;VLOOKUP($O241,[2]材料辅助表!$H$27:$Q$35,10,FALSE)&amp;","&amp;[2]材料辅助表!J$46&amp;"],["&amp;VLOOKUP($P241,[2]材料辅助表!$H$27:$Q$35,9,FALSE)&amp;","&amp;[2]材料辅助表!K$46&amp;"]]"</f>
        <v>[[301907,12],[301904,18],[301901,18],[301802,10]]</v>
      </c>
      <c r="AD241" t="str">
        <f>"[["&amp;VLOOKUP($Q241,[2]材料辅助表!$H$27:$R$35,11,FALSE)&amp;","&amp;[2]材料辅助表!L$47&amp;"],["&amp;VLOOKUP($N241,[2]材料辅助表!$H$27:$R$35,11,FALSE)&amp;","&amp;[2]材料辅助表!I$47&amp;"],["&amp;VLOOKUP($O241,[2]材料辅助表!$H$27:$R$35,11,FALSE)&amp;","&amp;[2]材料辅助表!J$47&amp;"],["&amp;VLOOKUP($P241,[2]材料辅助表!$H$27:$R$35,10,FALSE)&amp;","&amp;[2]材料辅助表!K$47&amp;"]]"</f>
        <v>[[302007,15],[302004,25],[302001,25],[301902,12]]</v>
      </c>
      <c r="AE241" t="str">
        <f>"[["&amp;VLOOKUP($Q241,[2]材料辅助表!$H$27:$S$35,12,FALSE)&amp;","&amp;[2]材料辅助表!L$48&amp;"],["&amp;VLOOKUP($N241,[2]材料辅助表!$H$27:$S$35,12,FALSE)&amp;","&amp;[2]材料辅助表!I$48&amp;"],["&amp;VLOOKUP($O241,[2]材料辅助表!$H$27:$S$35,12,FALSE)&amp;","&amp;[2]材料辅助表!J$48&amp;"],["&amp;VLOOKUP($P241,[2]材料辅助表!$H$27:$S$35,11,FALSE)&amp;","&amp;[2]材料辅助表!K$48&amp;"]]"</f>
        <v>[[302107,18],[302104,30],[302101,30],[302002,15]]</v>
      </c>
      <c r="AF241" t="str">
        <f>"[["&amp;VLOOKUP($Q241,[2]材料辅助表!$H$27:$V$35,13,FALSE)&amp;","&amp;[2]材料辅助表!L$49&amp;"],["&amp;VLOOKUP($N241,[2]材料辅助表!$H$27:$V$35,13,FALSE)&amp;","&amp;[2]材料辅助表!I$49&amp;"],["&amp;VLOOKUP($O241,[2]材料辅助表!$H$27:$V$35,13,FALSE)&amp;","&amp;[2]材料辅助表!J$49&amp;"],["&amp;VLOOKUP($P241,[2]材料辅助表!$H$27:$V$35,12,FALSE)&amp;","&amp;[2]材料辅助表!K$49&amp;"]]"</f>
        <v>[[302207,21],[302204,35],[302201,35],[302102,18]]</v>
      </c>
      <c r="AG241" t="str">
        <f>"[["&amp;VLOOKUP($Q241,[2]材料辅助表!$H$27:$V$35,14,FALSE)&amp;","&amp;[2]材料辅助表!L$50&amp;"],["&amp;VLOOKUP($N241,[2]材料辅助表!$H$27:$V$35,14,FALSE)&amp;","&amp;[2]材料辅助表!I$50&amp;"],["&amp;VLOOKUP($O241,[2]材料辅助表!$H$27:$V$35,14,FALSE)&amp;","&amp;[2]材料辅助表!J$50&amp;"],["&amp;VLOOKUP($P241,[2]材料辅助表!$H$27:$V$35,13,FALSE)&amp;","&amp;[2]材料辅助表!K$50&amp;"]]"</f>
        <v>[[302307,24],[302304,40],[302301,40],[302202,25]]</v>
      </c>
      <c r="AH241" t="str">
        <f>"[["&amp;VLOOKUP($Q241,[2]材料辅助表!$H$27:$V$35,15,FALSE)&amp;","&amp;[2]材料辅助表!L$51&amp;"],["&amp;VLOOKUP($N241,[2]材料辅助表!$H$27:$V$35,15,FALSE)&amp;","&amp;[2]材料辅助表!I$51&amp;"],["&amp;VLOOKUP($O241,[2]材料辅助表!$H$27:$V$35,15,FALSE)&amp;","&amp;[2]材料辅助表!J$51&amp;"],["&amp;VLOOKUP($P241,[2]材料辅助表!$H$27:$V$35,14,FALSE)&amp;","&amp;[2]材料辅助表!K$51&amp;"]]"</f>
        <v>[[302407,27],[302404,45],[302401,45],[302302,30]]</v>
      </c>
      <c r="AI241" s="267" t="s">
        <v>15854</v>
      </c>
      <c r="AJ241" s="263" t="s">
        <v>11979</v>
      </c>
      <c r="AK241" s="263" t="s">
        <v>11979</v>
      </c>
      <c r="AL241" s="263" t="s">
        <v>11979</v>
      </c>
    </row>
  </sheetData>
  <phoneticPr fontId="11" type="noConversion"/>
  <conditionalFormatting sqref="AJ6:AL33 AJ238:AL241 AJ102:AL185 AJ38:AL65 AJ70:AL97">
    <cfRule type="expression" dxfId="92" priority="36">
      <formula>MOD(ROW(),4)&lt;&gt;2</formula>
    </cfRule>
  </conditionalFormatting>
  <conditionalFormatting sqref="AJ6:AL33 AJ238:AL241 AJ102:AL185 AJ38:AL65 AJ70:AL97">
    <cfRule type="cellIs" dxfId="91" priority="31" operator="equal">
      <formula>"吸血"</formula>
    </cfRule>
    <cfRule type="cellIs" dxfId="90" priority="32" operator="equal">
      <formula>"魔抗"</formula>
    </cfRule>
    <cfRule type="cellIs" dxfId="89" priority="33" operator="equal">
      <formula>"物抗"</formula>
    </cfRule>
    <cfRule type="cellIs" dxfId="88" priority="34" operator="equal">
      <formula>"闪避"</formula>
    </cfRule>
    <cfRule type="cellIs" dxfId="87" priority="35" operator="equal">
      <formula>"生命"</formula>
    </cfRule>
  </conditionalFormatting>
  <conditionalFormatting sqref="AJ214:AL237">
    <cfRule type="expression" dxfId="86" priority="30">
      <formula>MOD(ROW(),4)&lt;&gt;2</formula>
    </cfRule>
  </conditionalFormatting>
  <conditionalFormatting sqref="AJ214:AL237">
    <cfRule type="cellIs" dxfId="85" priority="25" operator="equal">
      <formula>"吸血"</formula>
    </cfRule>
    <cfRule type="cellIs" dxfId="84" priority="26" operator="equal">
      <formula>"魔抗"</formula>
    </cfRule>
    <cfRule type="cellIs" dxfId="83" priority="27" operator="equal">
      <formula>"物抗"</formula>
    </cfRule>
    <cfRule type="cellIs" dxfId="82" priority="28" operator="equal">
      <formula>"闪避"</formula>
    </cfRule>
    <cfRule type="cellIs" dxfId="81" priority="29" operator="equal">
      <formula>"生命"</formula>
    </cfRule>
  </conditionalFormatting>
  <conditionalFormatting sqref="AJ186:AL213">
    <cfRule type="expression" dxfId="80" priority="24">
      <formula>MOD(ROW(),4)&lt;&gt;2</formula>
    </cfRule>
  </conditionalFormatting>
  <conditionalFormatting sqref="AJ186:AL213">
    <cfRule type="cellIs" dxfId="79" priority="19" operator="equal">
      <formula>"吸血"</formula>
    </cfRule>
    <cfRule type="cellIs" dxfId="78" priority="20" operator="equal">
      <formula>"魔抗"</formula>
    </cfRule>
    <cfRule type="cellIs" dxfId="77" priority="21" operator="equal">
      <formula>"物抗"</formula>
    </cfRule>
    <cfRule type="cellIs" dxfId="76" priority="22" operator="equal">
      <formula>"闪避"</formula>
    </cfRule>
    <cfRule type="cellIs" dxfId="75" priority="23" operator="equal">
      <formula>"生命"</formula>
    </cfRule>
  </conditionalFormatting>
  <conditionalFormatting sqref="AJ98:AL101">
    <cfRule type="expression" dxfId="74" priority="18">
      <formula>MOD(ROW(),4)&lt;&gt;2</formula>
    </cfRule>
  </conditionalFormatting>
  <conditionalFormatting sqref="AJ98:AL101">
    <cfRule type="cellIs" dxfId="73" priority="13" operator="equal">
      <formula>"吸血"</formula>
    </cfRule>
    <cfRule type="cellIs" dxfId="72" priority="14" operator="equal">
      <formula>"魔抗"</formula>
    </cfRule>
    <cfRule type="cellIs" dxfId="71" priority="15" operator="equal">
      <formula>"物抗"</formula>
    </cfRule>
    <cfRule type="cellIs" dxfId="70" priority="16" operator="equal">
      <formula>"闪避"</formula>
    </cfRule>
    <cfRule type="cellIs" dxfId="69" priority="17" operator="equal">
      <formula>"生命"</formula>
    </cfRule>
  </conditionalFormatting>
  <conditionalFormatting sqref="AJ34:AL37">
    <cfRule type="expression" dxfId="68" priority="12">
      <formula>MOD(ROW(),4)&lt;&gt;2</formula>
    </cfRule>
  </conditionalFormatting>
  <conditionalFormatting sqref="AJ34:AL37">
    <cfRule type="cellIs" dxfId="67" priority="7" operator="equal">
      <formula>"吸血"</formula>
    </cfRule>
    <cfRule type="cellIs" dxfId="66" priority="8" operator="equal">
      <formula>"魔抗"</formula>
    </cfRule>
    <cfRule type="cellIs" dxfId="65" priority="9" operator="equal">
      <formula>"物抗"</formula>
    </cfRule>
    <cfRule type="cellIs" dxfId="64" priority="10" operator="equal">
      <formula>"闪避"</formula>
    </cfRule>
    <cfRule type="cellIs" dxfId="63" priority="11" operator="equal">
      <formula>"生命"</formula>
    </cfRule>
  </conditionalFormatting>
  <conditionalFormatting sqref="AJ66:AL69">
    <cfRule type="expression" dxfId="62" priority="6">
      <formula>MOD(ROW(),4)&lt;&gt;2</formula>
    </cfRule>
  </conditionalFormatting>
  <conditionalFormatting sqref="AJ66:AL69">
    <cfRule type="cellIs" dxfId="61" priority="1" operator="equal">
      <formula>"吸血"</formula>
    </cfRule>
    <cfRule type="cellIs" dxfId="60" priority="2" operator="equal">
      <formula>"魔抗"</formula>
    </cfRule>
    <cfRule type="cellIs" dxfId="59" priority="3" operator="equal">
      <formula>"物抗"</formula>
    </cfRule>
    <cfRule type="cellIs" dxfId="58" priority="4" operator="equal">
      <formula>"闪避"</formula>
    </cfRule>
    <cfRule type="cellIs" dxfId="57" priority="5" operator="equal">
      <formula>"生命"</formula>
    </cfRule>
  </conditionalFormatting>
  <dataValidations count="1">
    <dataValidation type="list" allowBlank="1" showInputMessage="1" showErrorMessage="1" sqref="Q6:Q241">
      <formula1>"矿石,宝石,水晶,布料,皮料,木料,水滴,粉末,核心"</formula1>
    </dataValidation>
  </dataValidation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70"/>
  <sheetViews>
    <sheetView topLeftCell="A716" workbookViewId="0">
      <selection activeCell="B457" sqref="B457"/>
    </sheetView>
  </sheetViews>
  <sheetFormatPr defaultRowHeight="14.25"/>
  <cols>
    <col min="1" max="1" width="27.5" style="1" bestFit="1" customWidth="1"/>
    <col min="2" max="2" width="16.375" style="1" bestFit="1" customWidth="1"/>
    <col min="3" max="3" width="27.75" style="1" bestFit="1" customWidth="1"/>
    <col min="4" max="4" width="25.375" style="1" bestFit="1" customWidth="1"/>
    <col min="5" max="5" width="20.75" style="1" bestFit="1" customWidth="1"/>
    <col min="6" max="6" width="2" style="1" bestFit="1" customWidth="1"/>
    <col min="7" max="7" width="1.875" style="1" bestFit="1" customWidth="1"/>
    <col min="8" max="8" width="2.125" style="1" bestFit="1" customWidth="1"/>
    <col min="9" max="9" width="2.5" style="1" bestFit="1" customWidth="1"/>
    <col min="10" max="10" width="6.5" style="1" bestFit="1" customWidth="1"/>
    <col min="11" max="16384" width="9" style="1"/>
  </cols>
  <sheetData>
    <row r="1" spans="1:10">
      <c r="B1" s="1" t="s">
        <v>0</v>
      </c>
      <c r="C1" s="1" t="s">
        <v>3</v>
      </c>
      <c r="D1" s="1" t="s">
        <v>677</v>
      </c>
      <c r="E1" s="1" t="s">
        <v>1453</v>
      </c>
      <c r="F1" s="1" t="s">
        <v>1454</v>
      </c>
      <c r="G1" s="1" t="s">
        <v>1455</v>
      </c>
      <c r="H1" s="1" t="s">
        <v>1456</v>
      </c>
      <c r="I1" s="1">
        <v>0</v>
      </c>
      <c r="J1" s="39">
        <v>99999</v>
      </c>
    </row>
    <row r="2" spans="1:10">
      <c r="B2" s="1" t="s">
        <v>1</v>
      </c>
      <c r="D2" s="1" t="s">
        <v>1</v>
      </c>
    </row>
    <row r="3" spans="1:10">
      <c r="B3" s="1" t="s">
        <v>2</v>
      </c>
      <c r="C3" s="1" t="s">
        <v>4</v>
      </c>
      <c r="D3" s="1" t="s">
        <v>678</v>
      </c>
    </row>
    <row r="4" spans="1:10" ht="28.5">
      <c r="C4" s="3" t="s">
        <v>5</v>
      </c>
    </row>
    <row r="6" spans="1:10">
      <c r="A6" s="1" t="str">
        <f t="shared" ref="A6:A48" si="0">$E$1&amp;$E$1&amp;$H$1&amp;B6&amp;$H$1&amp;$G$1&amp;$I$1&amp;$G$1&amp;$J$1&amp;$F$1&amp;$F$1</f>
        <v>[["exp",0,99999]]</v>
      </c>
      <c r="B6" s="1" t="s">
        <v>1391</v>
      </c>
      <c r="C6" s="1" t="s">
        <v>6</v>
      </c>
    </row>
    <row r="7" spans="1:10">
      <c r="A7" s="1" t="str">
        <f t="shared" si="0"/>
        <v>[["gem",0,99999]]</v>
      </c>
      <c r="B7" s="1" t="s">
        <v>1392</v>
      </c>
      <c r="C7" s="1" t="s">
        <v>1393</v>
      </c>
    </row>
    <row r="8" spans="1:10">
      <c r="A8" s="1" t="str">
        <f t="shared" si="0"/>
        <v>[["gold",0,99999]]</v>
      </c>
      <c r="B8" s="1" t="s">
        <v>1394</v>
      </c>
      <c r="C8" s="1" t="s">
        <v>1395</v>
      </c>
    </row>
    <row r="9" spans="1:10">
      <c r="A9" s="1" t="str">
        <f t="shared" si="0"/>
        <v>[["physcal",0,99999]]</v>
      </c>
      <c r="B9" s="1" t="s">
        <v>1396</v>
      </c>
      <c r="C9" s="1" t="s">
        <v>1397</v>
      </c>
    </row>
    <row r="10" spans="1:10">
      <c r="A10" s="1" t="str">
        <f t="shared" si="0"/>
        <v>[["active",0,99999]]</v>
      </c>
      <c r="B10" s="1" t="s">
        <v>1398</v>
      </c>
      <c r="C10" s="1" t="s">
        <v>7</v>
      </c>
    </row>
    <row r="11" spans="1:10">
      <c r="A11" s="1" t="str">
        <f t="shared" si="0"/>
        <v>[["texp",0,99999]]</v>
      </c>
      <c r="B11" s="1" t="s">
        <v>1399</v>
      </c>
      <c r="C11" s="1" t="s">
        <v>1400</v>
      </c>
    </row>
    <row r="12" spans="1:10">
      <c r="A12" s="1" t="str">
        <f t="shared" si="0"/>
        <v>[["currency",0,99999]]</v>
      </c>
      <c r="B12" s="1" t="s">
        <v>1401</v>
      </c>
      <c r="C12" s="1" t="s">
        <v>8</v>
      </c>
    </row>
    <row r="13" spans="1:10">
      <c r="A13" s="1" t="str">
        <f t="shared" si="0"/>
        <v>[["crusading",0,99999]]</v>
      </c>
      <c r="B13" s="1" t="s">
        <v>1402</v>
      </c>
      <c r="C13" s="1" t="s">
        <v>1403</v>
      </c>
    </row>
    <row r="14" spans="1:10">
      <c r="A14" s="1" t="str">
        <f t="shared" si="0"/>
        <v>[["treasureCoin",0,99999]]</v>
      </c>
      <c r="B14" s="1" t="s">
        <v>1404</v>
      </c>
      <c r="C14" s="1" t="s">
        <v>1405</v>
      </c>
    </row>
    <row r="15" spans="1:10">
      <c r="A15" s="1" t="str">
        <f t="shared" si="0"/>
        <v>[["starNum",0,99999]]</v>
      </c>
      <c r="B15" s="1" t="s">
        <v>1406</v>
      </c>
      <c r="C15" s="1" t="s">
        <v>1407</v>
      </c>
    </row>
    <row r="16" spans="1:10">
      <c r="A16" s="1" t="str">
        <f t="shared" si="0"/>
        <v>[["leagueCoin",0,99999]]</v>
      </c>
      <c r="B16" s="1" t="s">
        <v>1408</v>
      </c>
      <c r="C16" s="1" t="s">
        <v>1409</v>
      </c>
    </row>
    <row r="17" spans="1:3">
      <c r="A17" s="1" t="str">
        <f t="shared" si="0"/>
        <v>[["guildCoin",0,99999]]</v>
      </c>
      <c r="B17" s="1" t="s">
        <v>1410</v>
      </c>
      <c r="C17" s="1" t="s">
        <v>10</v>
      </c>
    </row>
    <row r="18" spans="1:3">
      <c r="A18" s="1" t="str">
        <f t="shared" si="0"/>
        <v>[["vexp",0,99999]]</v>
      </c>
      <c r="B18" s="1" t="s">
        <v>1411</v>
      </c>
      <c r="C18" s="1" t="s">
        <v>11</v>
      </c>
    </row>
    <row r="19" spans="1:3">
      <c r="A19" s="1" t="str">
        <f t="shared" si="0"/>
        <v>[["hero",0,99999]]</v>
      </c>
      <c r="B19" s="1" t="s">
        <v>1412</v>
      </c>
      <c r="C19" s="1" t="s">
        <v>1413</v>
      </c>
    </row>
    <row r="20" spans="1:3">
      <c r="A20" s="1" t="str">
        <f t="shared" si="0"/>
        <v>[["team",0,99999]]</v>
      </c>
      <c r="B20" s="1" t="s">
        <v>1414</v>
      </c>
      <c r="C20" s="1" t="s">
        <v>1415</v>
      </c>
    </row>
    <row r="21" spans="1:3">
      <c r="A21" s="1" t="str">
        <f t="shared" si="0"/>
        <v>[["dice",0,99999]]</v>
      </c>
      <c r="B21" s="1" t="s">
        <v>1416</v>
      </c>
      <c r="C21" s="1" t="s">
        <v>1417</v>
      </c>
    </row>
    <row r="22" spans="1:3">
      <c r="A22" s="1" t="str">
        <f t="shared" si="0"/>
        <v>[["arrowNum",0,99999]]</v>
      </c>
      <c r="B22" s="1" t="s">
        <v>1418</v>
      </c>
      <c r="C22" s="1" t="s">
        <v>1419</v>
      </c>
    </row>
    <row r="23" spans="1:3">
      <c r="A23" s="1" t="str">
        <f t="shared" si="0"/>
        <v>[["nests1",0,99999]]</v>
      </c>
      <c r="B23" s="1" t="s">
        <v>1420</v>
      </c>
      <c r="C23" s="1" t="s">
        <v>1421</v>
      </c>
    </row>
    <row r="24" spans="1:3">
      <c r="A24" s="1" t="str">
        <f t="shared" si="0"/>
        <v>[["39974",0,99999]]</v>
      </c>
      <c r="B24" s="1">
        <v>39974</v>
      </c>
      <c r="C24" s="1" t="s">
        <v>1422</v>
      </c>
    </row>
    <row r="25" spans="1:3">
      <c r="A25" s="1" t="str">
        <f t="shared" si="0"/>
        <v>[["nests3",0,99999]]</v>
      </c>
      <c r="B25" s="1" t="s">
        <v>1423</v>
      </c>
      <c r="C25" s="1" t="s">
        <v>1424</v>
      </c>
    </row>
    <row r="26" spans="1:3">
      <c r="A26" s="1" t="str">
        <f t="shared" si="0"/>
        <v>[["nests4",0,99999]]</v>
      </c>
      <c r="B26" s="1" t="s">
        <v>1425</v>
      </c>
      <c r="C26" s="1" t="s">
        <v>1426</v>
      </c>
    </row>
    <row r="27" spans="1:3">
      <c r="A27" s="1" t="str">
        <f t="shared" si="0"/>
        <v>[["hDuelCoin",0,99999]]</v>
      </c>
      <c r="B27" s="1" t="s">
        <v>1427</v>
      </c>
      <c r="C27" s="1" t="s">
        <v>1428</v>
      </c>
    </row>
    <row r="28" spans="1:3">
      <c r="A28" s="1" t="str">
        <f t="shared" si="0"/>
        <v>[["guildPower",0,99999]]</v>
      </c>
      <c r="B28" s="1" t="s">
        <v>1429</v>
      </c>
      <c r="C28" s="1" t="s">
        <v>1430</v>
      </c>
    </row>
    <row r="29" spans="1:3">
      <c r="A29" s="1" t="str">
        <f t="shared" si="0"/>
        <v>[["fans",0,99999]]</v>
      </c>
      <c r="B29" s="1" t="s">
        <v>1431</v>
      </c>
      <c r="C29" s="1" t="s">
        <v>12</v>
      </c>
    </row>
    <row r="30" spans="1:3">
      <c r="A30" s="1" t="str">
        <f t="shared" si="0"/>
        <v>[["souvenir",0,99999]]</v>
      </c>
      <c r="B30" s="1" t="s">
        <v>1432</v>
      </c>
      <c r="C30" s="1" t="s">
        <v>13</v>
      </c>
    </row>
    <row r="31" spans="1:3">
      <c r="A31" s="1" t="str">
        <f t="shared" si="0"/>
        <v>[["starfrag",0,99999]]</v>
      </c>
      <c r="B31" s="1" t="s">
        <v>1433</v>
      </c>
      <c r="C31" s="1" t="s">
        <v>14</v>
      </c>
    </row>
    <row r="32" spans="1:3">
      <c r="A32" s="1" t="str">
        <f t="shared" si="0"/>
        <v>[["cbCoin",0,99999]]</v>
      </c>
      <c r="B32" s="1" t="s">
        <v>1434</v>
      </c>
      <c r="C32" s="1" t="s">
        <v>1435</v>
      </c>
    </row>
    <row r="33" spans="1:4">
      <c r="A33" s="1" t="str">
        <f t="shared" si="0"/>
        <v>[["avatarFrame",0,99999]]</v>
      </c>
      <c r="B33" s="1" t="s">
        <v>1436</v>
      </c>
      <c r="C33" s="1" t="s">
        <v>1437</v>
      </c>
    </row>
    <row r="34" spans="1:4">
      <c r="A34" s="1" t="str">
        <f t="shared" si="0"/>
        <v>[["expCoin",0,99999]]</v>
      </c>
      <c r="B34" s="1" t="s">
        <v>1438</v>
      </c>
      <c r="C34" s="1" t="s">
        <v>1439</v>
      </c>
    </row>
    <row r="35" spans="1:4">
      <c r="A35" s="1" t="str">
        <f t="shared" si="0"/>
        <v>[["luckyCoin",0,99999]]</v>
      </c>
      <c r="B35" s="1" t="s">
        <v>1440</v>
      </c>
      <c r="C35" s="1" t="s">
        <v>1441</v>
      </c>
    </row>
    <row r="36" spans="1:4">
      <c r="A36" s="1" t="str">
        <f t="shared" si="0"/>
        <v>[["planeCoin",0,99999]]</v>
      </c>
      <c r="B36" s="1" t="s">
        <v>1442</v>
      </c>
      <c r="C36" s="1" t="s">
        <v>1443</v>
      </c>
    </row>
    <row r="37" spans="1:4">
      <c r="A37" s="1" t="str">
        <f t="shared" si="0"/>
        <v>[["skillBookCoin",0,99999]]</v>
      </c>
      <c r="B37" s="1" t="s">
        <v>1444</v>
      </c>
      <c r="C37" s="1" t="s">
        <v>1445</v>
      </c>
    </row>
    <row r="38" spans="1:4">
      <c r="A38" s="1" t="str">
        <f t="shared" si="0"/>
        <v>[["siegeWeaponExp",0,99999]]</v>
      </c>
      <c r="B38" s="1" t="s">
        <v>1446</v>
      </c>
      <c r="C38" s="1" t="s">
        <v>1447</v>
      </c>
    </row>
    <row r="39" spans="1:4">
      <c r="A39" s="1" t="str">
        <f t="shared" si="0"/>
        <v>[["siegeProp",0,99999]]</v>
      </c>
      <c r="B39" s="1" t="s">
        <v>1448</v>
      </c>
      <c r="C39" s="1" t="s">
        <v>1449</v>
      </c>
    </row>
    <row r="40" spans="1:4">
      <c r="A40" s="1" t="str">
        <f t="shared" si="0"/>
        <v>[["siegePropExp",0,99999]]</v>
      </c>
      <c r="B40" s="1" t="s">
        <v>1450</v>
      </c>
      <c r="C40" s="1" t="s">
        <v>1451</v>
      </c>
    </row>
    <row r="41" spans="1:4">
      <c r="A41" s="1" t="str">
        <f t="shared" si="0"/>
        <v>[["siegePropCoin",0,99999]]</v>
      </c>
      <c r="B41" s="1" t="s">
        <v>1594</v>
      </c>
      <c r="C41" s="1" t="s">
        <v>1595</v>
      </c>
    </row>
    <row r="42" spans="1:4">
      <c r="A42" s="1" t="str">
        <f t="shared" si="0"/>
        <v>[["cpCoin",0,99999]]</v>
      </c>
      <c r="B42" s="1" t="s">
        <v>11998</v>
      </c>
      <c r="C42" s="1" t="s">
        <v>11997</v>
      </c>
    </row>
    <row r="43" spans="1:4" s="286" customFormat="1">
      <c r="A43" s="286" t="str">
        <f t="shared" si="0"/>
        <v>[["friendCoin",0,99999]]</v>
      </c>
      <c r="B43" s="286" t="s">
        <v>1588</v>
      </c>
      <c r="C43" s="286" t="s">
        <v>1589</v>
      </c>
    </row>
    <row r="44" spans="1:4" s="98" customFormat="1">
      <c r="A44" s="98" t="str">
        <f>$E$49&amp;$E$49&amp;$H$49&amp;$D$49&amp;$H$49&amp;$G$49&amp;B44&amp;$G$49&amp;$J$1&amp;$F$49&amp;$F$49</f>
        <v>[["tool",39989,99999]]</v>
      </c>
      <c r="B44" s="98">
        <v>39989</v>
      </c>
      <c r="C44" s="98" t="s">
        <v>11282</v>
      </c>
      <c r="D44" s="98" t="s">
        <v>11283</v>
      </c>
    </row>
    <row r="45" spans="1:4" ht="17.25">
      <c r="A45" s="1" t="str">
        <f t="shared" si="0"/>
        <v>[["40007",0,99999]]</v>
      </c>
      <c r="B45" s="1">
        <v>40007</v>
      </c>
      <c r="C45" s="2" t="s">
        <v>15</v>
      </c>
    </row>
    <row r="46" spans="1:4" ht="17.25">
      <c r="A46" s="1" t="str">
        <f t="shared" si="0"/>
        <v>[["40008",0,99999]]</v>
      </c>
      <c r="B46" s="1">
        <v>40008</v>
      </c>
      <c r="C46" s="2" t="s">
        <v>16</v>
      </c>
    </row>
    <row r="47" spans="1:4" ht="17.25">
      <c r="A47" s="1" t="str">
        <f t="shared" si="0"/>
        <v>[["40009",0,99999]]</v>
      </c>
      <c r="B47" s="1">
        <v>40009</v>
      </c>
      <c r="C47" s="2" t="s">
        <v>17</v>
      </c>
    </row>
    <row r="48" spans="1:4" ht="17.25">
      <c r="A48" s="1" t="str">
        <f t="shared" si="0"/>
        <v>[["40010",0,99999]]</v>
      </c>
      <c r="B48" s="1">
        <v>40010</v>
      </c>
      <c r="C48" s="2" t="s">
        <v>18</v>
      </c>
    </row>
    <row r="49" spans="1:10" ht="17.25">
      <c r="A49" s="1" t="str">
        <f t="shared" ref="A49:A112" si="1">$E$49&amp;$E$49&amp;$H$49&amp;$D$49&amp;$H$49&amp;$G$49&amp;B49&amp;$G$49&amp;$J$1&amp;$F$49&amp;$F$49</f>
        <v>[["tool",310001,99999]]</v>
      </c>
      <c r="B49" s="1">
        <v>310001</v>
      </c>
      <c r="C49" s="5" t="s">
        <v>19</v>
      </c>
      <c r="D49" s="1" t="s">
        <v>1452</v>
      </c>
      <c r="E49" s="1" t="s">
        <v>1453</v>
      </c>
      <c r="F49" s="1" t="s">
        <v>1454</v>
      </c>
      <c r="G49" s="1" t="s">
        <v>1455</v>
      </c>
      <c r="H49" s="1" t="s">
        <v>1456</v>
      </c>
      <c r="I49" s="1">
        <v>0</v>
      </c>
      <c r="J49" s="39">
        <v>99999</v>
      </c>
    </row>
    <row r="50" spans="1:10" ht="17.25">
      <c r="A50" s="1" t="str">
        <f t="shared" si="1"/>
        <v>[["tool",301101,99999]]</v>
      </c>
      <c r="B50" s="6">
        <v>301101</v>
      </c>
      <c r="C50" s="5" t="s">
        <v>20</v>
      </c>
      <c r="D50" s="1" t="s">
        <v>679</v>
      </c>
      <c r="E50" s="1" t="str">
        <f>MID(D50,1,4)</f>
        <v>TOOL</v>
      </c>
    </row>
    <row r="51" spans="1:10" ht="17.25">
      <c r="A51" s="1" t="str">
        <f t="shared" si="1"/>
        <v>[["tool",301102,99999]]</v>
      </c>
      <c r="B51" s="6">
        <v>301102</v>
      </c>
      <c r="C51" s="5" t="s">
        <v>21</v>
      </c>
      <c r="D51" s="1" t="s">
        <v>680</v>
      </c>
    </row>
    <row r="52" spans="1:10" ht="17.25">
      <c r="A52" s="1" t="str">
        <f t="shared" si="1"/>
        <v>[["tool",301103,99999]]</v>
      </c>
      <c r="B52" s="6">
        <v>301103</v>
      </c>
      <c r="C52" s="5" t="s">
        <v>22</v>
      </c>
      <c r="D52" s="1" t="s">
        <v>681</v>
      </c>
    </row>
    <row r="53" spans="1:10" ht="17.25">
      <c r="A53" s="1" t="str">
        <f t="shared" si="1"/>
        <v>[["tool",301104,99999]]</v>
      </c>
      <c r="B53" s="6">
        <v>301104</v>
      </c>
      <c r="C53" s="5" t="s">
        <v>23</v>
      </c>
      <c r="D53" s="1" t="s">
        <v>682</v>
      </c>
    </row>
    <row r="54" spans="1:10" ht="17.25">
      <c r="A54" s="1" t="str">
        <f t="shared" si="1"/>
        <v>[["tool",301105,99999]]</v>
      </c>
      <c r="B54" s="6">
        <v>301105</v>
      </c>
      <c r="C54" s="5" t="s">
        <v>24</v>
      </c>
      <c r="D54" s="1" t="s">
        <v>683</v>
      </c>
    </row>
    <row r="55" spans="1:10" ht="17.25">
      <c r="A55" s="1" t="str">
        <f t="shared" si="1"/>
        <v>[["tool",301106,99999]]</v>
      </c>
      <c r="B55" s="6">
        <v>301106</v>
      </c>
      <c r="C55" s="5" t="s">
        <v>25</v>
      </c>
      <c r="D55" s="1" t="s">
        <v>684</v>
      </c>
    </row>
    <row r="56" spans="1:10" ht="17.25">
      <c r="A56" s="1" t="str">
        <f t="shared" si="1"/>
        <v>[["tool",301201,99999]]</v>
      </c>
      <c r="B56" s="7">
        <v>301201</v>
      </c>
      <c r="C56" s="5" t="s">
        <v>26</v>
      </c>
      <c r="D56" s="1" t="s">
        <v>685</v>
      </c>
    </row>
    <row r="57" spans="1:10" ht="17.25">
      <c r="A57" s="1" t="str">
        <f t="shared" si="1"/>
        <v>[["tool",301202,99999]]</v>
      </c>
      <c r="B57" s="7">
        <v>301202</v>
      </c>
      <c r="C57" s="5" t="s">
        <v>27</v>
      </c>
      <c r="D57" s="1" t="s">
        <v>686</v>
      </c>
    </row>
    <row r="58" spans="1:10" ht="17.25">
      <c r="A58" s="1" t="str">
        <f t="shared" si="1"/>
        <v>[["tool",301203,99999]]</v>
      </c>
      <c r="B58" s="7">
        <v>301203</v>
      </c>
      <c r="C58" s="5" t="s">
        <v>28</v>
      </c>
      <c r="D58" s="1" t="s">
        <v>687</v>
      </c>
    </row>
    <row r="59" spans="1:10" ht="17.25">
      <c r="A59" s="1" t="str">
        <f t="shared" si="1"/>
        <v>[["tool",301204,99999]]</v>
      </c>
      <c r="B59" s="7">
        <v>301204</v>
      </c>
      <c r="C59" s="5" t="s">
        <v>29</v>
      </c>
      <c r="D59" s="1" t="s">
        <v>688</v>
      </c>
    </row>
    <row r="60" spans="1:10" ht="17.25">
      <c r="A60" s="1" t="str">
        <f t="shared" si="1"/>
        <v>[["tool",301205,99999]]</v>
      </c>
      <c r="B60" s="7">
        <v>301205</v>
      </c>
      <c r="C60" s="5" t="s">
        <v>30</v>
      </c>
      <c r="D60" s="1" t="s">
        <v>689</v>
      </c>
    </row>
    <row r="61" spans="1:10" ht="17.25">
      <c r="A61" s="1" t="str">
        <f t="shared" si="1"/>
        <v>[["tool",301206,99999]]</v>
      </c>
      <c r="B61" s="7">
        <v>301206</v>
      </c>
      <c r="C61" s="5" t="s">
        <v>31</v>
      </c>
      <c r="D61" s="1" t="s">
        <v>690</v>
      </c>
    </row>
    <row r="62" spans="1:10" ht="17.25">
      <c r="A62" s="1" t="str">
        <f t="shared" si="1"/>
        <v>[["tool",301301,99999]]</v>
      </c>
      <c r="B62" s="6">
        <v>301301</v>
      </c>
      <c r="C62" s="8" t="s">
        <v>32</v>
      </c>
      <c r="D62" s="1" t="s">
        <v>691</v>
      </c>
    </row>
    <row r="63" spans="1:10" ht="17.25">
      <c r="A63" s="1" t="str">
        <f t="shared" si="1"/>
        <v>[["tool",301302,99999]]</v>
      </c>
      <c r="B63" s="6">
        <v>301302</v>
      </c>
      <c r="C63" s="8" t="s">
        <v>33</v>
      </c>
      <c r="D63" s="1" t="s">
        <v>692</v>
      </c>
    </row>
    <row r="64" spans="1:10" ht="17.25">
      <c r="A64" s="1" t="str">
        <f t="shared" si="1"/>
        <v>[["tool",301303,99999]]</v>
      </c>
      <c r="B64" s="6">
        <v>301303</v>
      </c>
      <c r="C64" s="8" t="s">
        <v>34</v>
      </c>
      <c r="D64" s="1" t="s">
        <v>693</v>
      </c>
    </row>
    <row r="65" spans="1:4" ht="17.25">
      <c r="A65" s="1" t="str">
        <f t="shared" si="1"/>
        <v>[["tool",301304,99999]]</v>
      </c>
      <c r="B65" s="6">
        <v>301304</v>
      </c>
      <c r="C65" s="8" t="s">
        <v>35</v>
      </c>
      <c r="D65" s="1" t="s">
        <v>694</v>
      </c>
    </row>
    <row r="66" spans="1:4" ht="17.25">
      <c r="A66" s="1" t="str">
        <f t="shared" si="1"/>
        <v>[["tool",301305,99999]]</v>
      </c>
      <c r="B66" s="6">
        <v>301305</v>
      </c>
      <c r="C66" s="8" t="s">
        <v>36</v>
      </c>
      <c r="D66" s="1" t="s">
        <v>695</v>
      </c>
    </row>
    <row r="67" spans="1:4" ht="17.25">
      <c r="A67" s="1" t="str">
        <f t="shared" si="1"/>
        <v>[["tool",301306,99999]]</v>
      </c>
      <c r="B67" s="6">
        <v>301306</v>
      </c>
      <c r="C67" s="8" t="s">
        <v>37</v>
      </c>
      <c r="D67" s="1" t="s">
        <v>696</v>
      </c>
    </row>
    <row r="68" spans="1:4" ht="17.25">
      <c r="A68" s="1" t="str">
        <f t="shared" si="1"/>
        <v>[["tool",301307,99999]]</v>
      </c>
      <c r="B68" s="6">
        <v>301307</v>
      </c>
      <c r="C68" s="8" t="s">
        <v>38</v>
      </c>
      <c r="D68" s="1" t="s">
        <v>697</v>
      </c>
    </row>
    <row r="69" spans="1:4" ht="17.25">
      <c r="A69" s="1" t="str">
        <f t="shared" si="1"/>
        <v>[["tool",301401,99999]]</v>
      </c>
      <c r="B69" s="7">
        <v>301401</v>
      </c>
      <c r="C69" s="8" t="s">
        <v>39</v>
      </c>
      <c r="D69" s="1" t="s">
        <v>698</v>
      </c>
    </row>
    <row r="70" spans="1:4" ht="17.25">
      <c r="A70" s="1" t="str">
        <f t="shared" si="1"/>
        <v>[["tool",301402,99999]]</v>
      </c>
      <c r="B70" s="7">
        <v>301402</v>
      </c>
      <c r="C70" s="8" t="s">
        <v>40</v>
      </c>
      <c r="D70" s="1" t="s">
        <v>699</v>
      </c>
    </row>
    <row r="71" spans="1:4" ht="17.25">
      <c r="A71" s="1" t="str">
        <f t="shared" si="1"/>
        <v>[["tool",301403,99999]]</v>
      </c>
      <c r="B71" s="7">
        <v>301403</v>
      </c>
      <c r="C71" s="8" t="s">
        <v>41</v>
      </c>
      <c r="D71" s="1" t="s">
        <v>700</v>
      </c>
    </row>
    <row r="72" spans="1:4" ht="17.25">
      <c r="A72" s="1" t="str">
        <f t="shared" si="1"/>
        <v>[["tool",301404,99999]]</v>
      </c>
      <c r="B72" s="7">
        <v>301404</v>
      </c>
      <c r="C72" s="8" t="s">
        <v>42</v>
      </c>
      <c r="D72" s="1" t="s">
        <v>701</v>
      </c>
    </row>
    <row r="73" spans="1:4" ht="17.25">
      <c r="A73" s="1" t="str">
        <f t="shared" si="1"/>
        <v>[["tool",301405,99999]]</v>
      </c>
      <c r="B73" s="7">
        <v>301405</v>
      </c>
      <c r="C73" s="8" t="s">
        <v>43</v>
      </c>
      <c r="D73" s="1" t="s">
        <v>702</v>
      </c>
    </row>
    <row r="74" spans="1:4" ht="17.25">
      <c r="A74" s="1" t="str">
        <f t="shared" si="1"/>
        <v>[["tool",301406,99999]]</v>
      </c>
      <c r="B74" s="7">
        <v>301406</v>
      </c>
      <c r="C74" s="8" t="s">
        <v>44</v>
      </c>
      <c r="D74" s="1" t="s">
        <v>703</v>
      </c>
    </row>
    <row r="75" spans="1:4" ht="17.25">
      <c r="A75" s="1" t="str">
        <f t="shared" si="1"/>
        <v>[["tool",301407,99999]]</v>
      </c>
      <c r="B75" s="7">
        <v>301407</v>
      </c>
      <c r="C75" s="8" t="s">
        <v>45</v>
      </c>
      <c r="D75" s="1" t="s">
        <v>704</v>
      </c>
    </row>
    <row r="76" spans="1:4" ht="17.25">
      <c r="A76" s="1" t="str">
        <f t="shared" si="1"/>
        <v>[["tool",301501,99999]]</v>
      </c>
      <c r="B76" s="6">
        <v>301501</v>
      </c>
      <c r="C76" s="8" t="s">
        <v>46</v>
      </c>
      <c r="D76" s="1" t="s">
        <v>705</v>
      </c>
    </row>
    <row r="77" spans="1:4" ht="17.25">
      <c r="A77" s="1" t="str">
        <f t="shared" si="1"/>
        <v>[["tool",301502,99999]]</v>
      </c>
      <c r="B77" s="6">
        <v>301502</v>
      </c>
      <c r="C77" s="8" t="s">
        <v>47</v>
      </c>
      <c r="D77" s="1" t="s">
        <v>706</v>
      </c>
    </row>
    <row r="78" spans="1:4" ht="17.25">
      <c r="A78" s="1" t="str">
        <f t="shared" si="1"/>
        <v>[["tool",301503,99999]]</v>
      </c>
      <c r="B78" s="6">
        <v>301503</v>
      </c>
      <c r="C78" s="8" t="s">
        <v>48</v>
      </c>
      <c r="D78" s="1" t="s">
        <v>707</v>
      </c>
    </row>
    <row r="79" spans="1:4" ht="17.25">
      <c r="A79" s="1" t="str">
        <f t="shared" si="1"/>
        <v>[["tool",301504,99999]]</v>
      </c>
      <c r="B79" s="6">
        <v>301504</v>
      </c>
      <c r="C79" s="8" t="s">
        <v>49</v>
      </c>
      <c r="D79" s="1" t="s">
        <v>708</v>
      </c>
    </row>
    <row r="80" spans="1:4" ht="17.25">
      <c r="A80" s="1" t="str">
        <f t="shared" si="1"/>
        <v>[["tool",301505,99999]]</v>
      </c>
      <c r="B80" s="6">
        <v>301505</v>
      </c>
      <c r="C80" s="8" t="s">
        <v>50</v>
      </c>
      <c r="D80" s="1" t="s">
        <v>709</v>
      </c>
    </row>
    <row r="81" spans="1:4" ht="17.25">
      <c r="A81" s="1" t="str">
        <f t="shared" si="1"/>
        <v>[["tool",301506,99999]]</v>
      </c>
      <c r="B81" s="6">
        <v>301506</v>
      </c>
      <c r="C81" s="8" t="s">
        <v>51</v>
      </c>
      <c r="D81" s="1" t="s">
        <v>710</v>
      </c>
    </row>
    <row r="82" spans="1:4" ht="17.25">
      <c r="A82" s="1" t="str">
        <f t="shared" si="1"/>
        <v>[["tool",301507,99999]]</v>
      </c>
      <c r="B82" s="6">
        <v>301507</v>
      </c>
      <c r="C82" s="8" t="s">
        <v>52</v>
      </c>
      <c r="D82" s="1" t="s">
        <v>711</v>
      </c>
    </row>
    <row r="83" spans="1:4" ht="17.25">
      <c r="A83" s="1" t="str">
        <f t="shared" si="1"/>
        <v>[["tool",301601,99999]]</v>
      </c>
      <c r="B83" s="7">
        <v>301601</v>
      </c>
      <c r="C83" s="8" t="s">
        <v>53</v>
      </c>
      <c r="D83" s="1" t="s">
        <v>712</v>
      </c>
    </row>
    <row r="84" spans="1:4" ht="17.25">
      <c r="A84" s="1" t="str">
        <f t="shared" si="1"/>
        <v>[["tool",301602,99999]]</v>
      </c>
      <c r="B84" s="7">
        <v>301602</v>
      </c>
      <c r="C84" s="8" t="s">
        <v>54</v>
      </c>
      <c r="D84" s="1" t="s">
        <v>713</v>
      </c>
    </row>
    <row r="85" spans="1:4" ht="17.25">
      <c r="A85" s="1" t="str">
        <f t="shared" si="1"/>
        <v>[["tool",301603,99999]]</v>
      </c>
      <c r="B85" s="7">
        <v>301603</v>
      </c>
      <c r="C85" s="8" t="s">
        <v>55</v>
      </c>
      <c r="D85" s="1" t="s">
        <v>714</v>
      </c>
    </row>
    <row r="86" spans="1:4" ht="17.25">
      <c r="A86" s="1" t="str">
        <f t="shared" si="1"/>
        <v>[["tool",301604,99999]]</v>
      </c>
      <c r="B86" s="7">
        <v>301604</v>
      </c>
      <c r="C86" s="8" t="s">
        <v>56</v>
      </c>
      <c r="D86" s="1" t="s">
        <v>715</v>
      </c>
    </row>
    <row r="87" spans="1:4" ht="17.25">
      <c r="A87" s="1" t="str">
        <f t="shared" si="1"/>
        <v>[["tool",301605,99999]]</v>
      </c>
      <c r="B87" s="7">
        <v>301605</v>
      </c>
      <c r="C87" s="8" t="s">
        <v>57</v>
      </c>
      <c r="D87" s="1" t="s">
        <v>716</v>
      </c>
    </row>
    <row r="88" spans="1:4" ht="17.25">
      <c r="A88" s="1" t="str">
        <f t="shared" si="1"/>
        <v>[["tool",301606,99999]]</v>
      </c>
      <c r="B88" s="7">
        <v>301606</v>
      </c>
      <c r="C88" s="8" t="s">
        <v>58</v>
      </c>
      <c r="D88" s="1" t="s">
        <v>717</v>
      </c>
    </row>
    <row r="89" spans="1:4" ht="17.25">
      <c r="A89" s="1" t="str">
        <f t="shared" si="1"/>
        <v>[["tool",301607,99999]]</v>
      </c>
      <c r="B89" s="7">
        <v>301607</v>
      </c>
      <c r="C89" s="8" t="s">
        <v>59</v>
      </c>
      <c r="D89" s="1" t="s">
        <v>718</v>
      </c>
    </row>
    <row r="90" spans="1:4" ht="17.25">
      <c r="A90" s="1" t="str">
        <f t="shared" si="1"/>
        <v>[["tool",301701,99999]]</v>
      </c>
      <c r="B90" s="6">
        <v>301701</v>
      </c>
      <c r="C90" s="8" t="s">
        <v>60</v>
      </c>
      <c r="D90" s="1" t="s">
        <v>719</v>
      </c>
    </row>
    <row r="91" spans="1:4" ht="17.25">
      <c r="A91" s="1" t="str">
        <f t="shared" si="1"/>
        <v>[["tool",301702,99999]]</v>
      </c>
      <c r="B91" s="6">
        <v>301702</v>
      </c>
      <c r="C91" s="8" t="s">
        <v>61</v>
      </c>
      <c r="D91" s="1" t="s">
        <v>720</v>
      </c>
    </row>
    <row r="92" spans="1:4" ht="17.25">
      <c r="A92" s="1" t="str">
        <f t="shared" si="1"/>
        <v>[["tool",301703,99999]]</v>
      </c>
      <c r="B92" s="6">
        <v>301703</v>
      </c>
      <c r="C92" s="8" t="s">
        <v>62</v>
      </c>
      <c r="D92" s="1" t="s">
        <v>721</v>
      </c>
    </row>
    <row r="93" spans="1:4" ht="17.25">
      <c r="A93" s="1" t="str">
        <f t="shared" si="1"/>
        <v>[["tool",301704,99999]]</v>
      </c>
      <c r="B93" s="6">
        <v>301704</v>
      </c>
      <c r="C93" s="8" t="s">
        <v>63</v>
      </c>
      <c r="D93" s="1" t="s">
        <v>722</v>
      </c>
    </row>
    <row r="94" spans="1:4" ht="17.25">
      <c r="A94" s="1" t="str">
        <f t="shared" si="1"/>
        <v>[["tool",301705,99999]]</v>
      </c>
      <c r="B94" s="6">
        <v>301705</v>
      </c>
      <c r="C94" s="8" t="s">
        <v>64</v>
      </c>
      <c r="D94" s="1" t="s">
        <v>723</v>
      </c>
    </row>
    <row r="95" spans="1:4" ht="17.25">
      <c r="A95" s="1" t="str">
        <f t="shared" si="1"/>
        <v>[["tool",301706,99999]]</v>
      </c>
      <c r="B95" s="6">
        <v>301706</v>
      </c>
      <c r="C95" s="8" t="s">
        <v>65</v>
      </c>
      <c r="D95" s="1" t="s">
        <v>724</v>
      </c>
    </row>
    <row r="96" spans="1:4" ht="17.25">
      <c r="A96" s="1" t="str">
        <f t="shared" si="1"/>
        <v>[["tool",301707,99999]]</v>
      </c>
      <c r="B96" s="6">
        <v>301707</v>
      </c>
      <c r="C96" s="8" t="s">
        <v>66</v>
      </c>
      <c r="D96" s="1" t="s">
        <v>725</v>
      </c>
    </row>
    <row r="97" spans="1:4" ht="17.25">
      <c r="A97" s="1" t="str">
        <f t="shared" si="1"/>
        <v>[["tool",301801,99999]]</v>
      </c>
      <c r="B97" s="7">
        <v>301801</v>
      </c>
      <c r="C97" s="8" t="s">
        <v>67</v>
      </c>
      <c r="D97" s="1" t="s">
        <v>726</v>
      </c>
    </row>
    <row r="98" spans="1:4" ht="17.25">
      <c r="A98" s="1" t="str">
        <f t="shared" si="1"/>
        <v>[["tool",301802,99999]]</v>
      </c>
      <c r="B98" s="7">
        <v>301802</v>
      </c>
      <c r="C98" s="8" t="s">
        <v>68</v>
      </c>
      <c r="D98" s="1" t="s">
        <v>727</v>
      </c>
    </row>
    <row r="99" spans="1:4" ht="17.25">
      <c r="A99" s="1" t="str">
        <f t="shared" si="1"/>
        <v>[["tool",301803,99999]]</v>
      </c>
      <c r="B99" s="7">
        <v>301803</v>
      </c>
      <c r="C99" s="8" t="s">
        <v>69</v>
      </c>
      <c r="D99" s="1" t="s">
        <v>728</v>
      </c>
    </row>
    <row r="100" spans="1:4" ht="17.25">
      <c r="A100" s="1" t="str">
        <f t="shared" si="1"/>
        <v>[["tool",301804,99999]]</v>
      </c>
      <c r="B100" s="7">
        <v>301804</v>
      </c>
      <c r="C100" s="8" t="s">
        <v>70</v>
      </c>
      <c r="D100" s="1" t="s">
        <v>729</v>
      </c>
    </row>
    <row r="101" spans="1:4" ht="17.25">
      <c r="A101" s="1" t="str">
        <f t="shared" si="1"/>
        <v>[["tool",301805,99999]]</v>
      </c>
      <c r="B101" s="7">
        <v>301805</v>
      </c>
      <c r="C101" s="8" t="s">
        <v>71</v>
      </c>
      <c r="D101" s="1" t="s">
        <v>730</v>
      </c>
    </row>
    <row r="102" spans="1:4" ht="17.25">
      <c r="A102" s="1" t="str">
        <f t="shared" si="1"/>
        <v>[["tool",301806,99999]]</v>
      </c>
      <c r="B102" s="7">
        <v>301806</v>
      </c>
      <c r="C102" s="8" t="s">
        <v>72</v>
      </c>
      <c r="D102" s="1" t="s">
        <v>731</v>
      </c>
    </row>
    <row r="103" spans="1:4" ht="17.25">
      <c r="A103" s="1" t="str">
        <f t="shared" si="1"/>
        <v>[["tool",301807,99999]]</v>
      </c>
      <c r="B103" s="7">
        <v>301807</v>
      </c>
      <c r="C103" s="8" t="s">
        <v>73</v>
      </c>
      <c r="D103" s="1" t="s">
        <v>732</v>
      </c>
    </row>
    <row r="104" spans="1:4" ht="17.25">
      <c r="A104" s="1" t="str">
        <f t="shared" si="1"/>
        <v>[["tool",301901,99999]]</v>
      </c>
      <c r="B104" s="6">
        <v>301901</v>
      </c>
      <c r="C104" s="8" t="s">
        <v>74</v>
      </c>
      <c r="D104" s="1" t="s">
        <v>733</v>
      </c>
    </row>
    <row r="105" spans="1:4" ht="17.25">
      <c r="A105" s="1" t="str">
        <f t="shared" si="1"/>
        <v>[["tool",301902,99999]]</v>
      </c>
      <c r="B105" s="6">
        <v>301902</v>
      </c>
      <c r="C105" s="8" t="s">
        <v>75</v>
      </c>
      <c r="D105" s="1" t="s">
        <v>734</v>
      </c>
    </row>
    <row r="106" spans="1:4" ht="17.25">
      <c r="A106" s="1" t="str">
        <f t="shared" si="1"/>
        <v>[["tool",301903,99999]]</v>
      </c>
      <c r="B106" s="6">
        <v>301903</v>
      </c>
      <c r="C106" s="8" t="s">
        <v>76</v>
      </c>
      <c r="D106" s="1" t="s">
        <v>735</v>
      </c>
    </row>
    <row r="107" spans="1:4" ht="17.25">
      <c r="A107" s="1" t="str">
        <f t="shared" si="1"/>
        <v>[["tool",301904,99999]]</v>
      </c>
      <c r="B107" s="6">
        <v>301904</v>
      </c>
      <c r="C107" s="8" t="s">
        <v>77</v>
      </c>
      <c r="D107" s="1" t="s">
        <v>736</v>
      </c>
    </row>
    <row r="108" spans="1:4" ht="17.25">
      <c r="A108" s="1" t="str">
        <f t="shared" si="1"/>
        <v>[["tool",301905,99999]]</v>
      </c>
      <c r="B108" s="6">
        <v>301905</v>
      </c>
      <c r="C108" s="8" t="s">
        <v>78</v>
      </c>
      <c r="D108" s="1" t="s">
        <v>737</v>
      </c>
    </row>
    <row r="109" spans="1:4" ht="17.25">
      <c r="A109" s="1" t="str">
        <f t="shared" si="1"/>
        <v>[["tool",301906,99999]]</v>
      </c>
      <c r="B109" s="6">
        <v>301906</v>
      </c>
      <c r="C109" s="8" t="s">
        <v>79</v>
      </c>
      <c r="D109" s="1" t="s">
        <v>738</v>
      </c>
    </row>
    <row r="110" spans="1:4" ht="17.25">
      <c r="A110" s="1" t="str">
        <f t="shared" si="1"/>
        <v>[["tool",301907,99999]]</v>
      </c>
      <c r="B110" s="6">
        <v>301907</v>
      </c>
      <c r="C110" s="8" t="s">
        <v>80</v>
      </c>
      <c r="D110" s="1" t="s">
        <v>739</v>
      </c>
    </row>
    <row r="111" spans="1:4" ht="17.25">
      <c r="A111" s="1" t="str">
        <f t="shared" si="1"/>
        <v>[["tool",302001,99999]]</v>
      </c>
      <c r="B111" s="7">
        <v>302001</v>
      </c>
      <c r="C111" s="8" t="s">
        <v>81</v>
      </c>
      <c r="D111" s="1" t="s">
        <v>740</v>
      </c>
    </row>
    <row r="112" spans="1:4" ht="17.25">
      <c r="A112" s="1" t="str">
        <f t="shared" si="1"/>
        <v>[["tool",302002,99999]]</v>
      </c>
      <c r="B112" s="7">
        <v>302002</v>
      </c>
      <c r="C112" s="8" t="s">
        <v>82</v>
      </c>
      <c r="D112" s="1" t="s">
        <v>741</v>
      </c>
    </row>
    <row r="113" spans="1:4" ht="17.25">
      <c r="A113" s="1" t="str">
        <f t="shared" ref="A113:A176" si="2">$E$49&amp;$E$49&amp;$H$49&amp;$D$49&amp;$H$49&amp;$G$49&amp;B113&amp;$G$49&amp;$J$1&amp;$F$49&amp;$F$49</f>
        <v>[["tool",302003,99999]]</v>
      </c>
      <c r="B113" s="7">
        <v>302003</v>
      </c>
      <c r="C113" s="8" t="s">
        <v>83</v>
      </c>
      <c r="D113" s="1" t="s">
        <v>742</v>
      </c>
    </row>
    <row r="114" spans="1:4" ht="17.25">
      <c r="A114" s="1" t="str">
        <f t="shared" si="2"/>
        <v>[["tool",302004,99999]]</v>
      </c>
      <c r="B114" s="7">
        <v>302004</v>
      </c>
      <c r="C114" s="8" t="s">
        <v>84</v>
      </c>
      <c r="D114" s="1" t="s">
        <v>743</v>
      </c>
    </row>
    <row r="115" spans="1:4" ht="17.25">
      <c r="A115" s="1" t="str">
        <f t="shared" si="2"/>
        <v>[["tool",302005,99999]]</v>
      </c>
      <c r="B115" s="7">
        <v>302005</v>
      </c>
      <c r="C115" s="8" t="s">
        <v>85</v>
      </c>
      <c r="D115" s="1" t="s">
        <v>744</v>
      </c>
    </row>
    <row r="116" spans="1:4" ht="17.25">
      <c r="A116" s="1" t="str">
        <f t="shared" si="2"/>
        <v>[["tool",302006,99999]]</v>
      </c>
      <c r="B116" s="7">
        <v>302006</v>
      </c>
      <c r="C116" s="8" t="s">
        <v>86</v>
      </c>
      <c r="D116" s="1" t="s">
        <v>745</v>
      </c>
    </row>
    <row r="117" spans="1:4" ht="17.25">
      <c r="A117" s="1" t="str">
        <f t="shared" si="2"/>
        <v>[["tool",302007,99999]]</v>
      </c>
      <c r="B117" s="7">
        <v>302007</v>
      </c>
      <c r="C117" s="8" t="s">
        <v>87</v>
      </c>
      <c r="D117" s="1" t="s">
        <v>746</v>
      </c>
    </row>
    <row r="118" spans="1:4" ht="17.25">
      <c r="A118" s="1" t="str">
        <f t="shared" si="2"/>
        <v>[["tool",302101,99999]]</v>
      </c>
      <c r="B118" s="6">
        <v>302101</v>
      </c>
      <c r="C118" s="8" t="s">
        <v>88</v>
      </c>
      <c r="D118" s="1" t="s">
        <v>747</v>
      </c>
    </row>
    <row r="119" spans="1:4" ht="17.25">
      <c r="A119" s="1" t="str">
        <f t="shared" si="2"/>
        <v>[["tool",302102,99999]]</v>
      </c>
      <c r="B119" s="6">
        <v>302102</v>
      </c>
      <c r="C119" s="8" t="s">
        <v>89</v>
      </c>
      <c r="D119" s="1" t="s">
        <v>748</v>
      </c>
    </row>
    <row r="120" spans="1:4" ht="17.25">
      <c r="A120" s="1" t="str">
        <f t="shared" si="2"/>
        <v>[["tool",302103,99999]]</v>
      </c>
      <c r="B120" s="6">
        <v>302103</v>
      </c>
      <c r="C120" s="8" t="s">
        <v>90</v>
      </c>
      <c r="D120" s="1" t="s">
        <v>749</v>
      </c>
    </row>
    <row r="121" spans="1:4" ht="17.25">
      <c r="A121" s="1" t="str">
        <f t="shared" si="2"/>
        <v>[["tool",302104,99999]]</v>
      </c>
      <c r="B121" s="6">
        <v>302104</v>
      </c>
      <c r="C121" s="8" t="s">
        <v>91</v>
      </c>
      <c r="D121" s="1" t="s">
        <v>750</v>
      </c>
    </row>
    <row r="122" spans="1:4" ht="17.25">
      <c r="A122" s="1" t="str">
        <f t="shared" si="2"/>
        <v>[["tool",302105,99999]]</v>
      </c>
      <c r="B122" s="6">
        <v>302105</v>
      </c>
      <c r="C122" s="8" t="s">
        <v>92</v>
      </c>
      <c r="D122" s="1" t="s">
        <v>751</v>
      </c>
    </row>
    <row r="123" spans="1:4" ht="17.25">
      <c r="A123" s="1" t="str">
        <f t="shared" si="2"/>
        <v>[["tool",302106,99999]]</v>
      </c>
      <c r="B123" s="6">
        <v>302106</v>
      </c>
      <c r="C123" s="8" t="s">
        <v>93</v>
      </c>
      <c r="D123" s="1" t="s">
        <v>752</v>
      </c>
    </row>
    <row r="124" spans="1:4" ht="17.25">
      <c r="A124" s="1" t="str">
        <f t="shared" si="2"/>
        <v>[["tool",302107,99999]]</v>
      </c>
      <c r="B124" s="6">
        <v>302107</v>
      </c>
      <c r="C124" s="8" t="s">
        <v>94</v>
      </c>
      <c r="D124" s="1" t="s">
        <v>753</v>
      </c>
    </row>
    <row r="125" spans="1:4" ht="17.25">
      <c r="A125" s="1" t="str">
        <f t="shared" si="2"/>
        <v>[["tool",302201,99999]]</v>
      </c>
      <c r="B125" s="7">
        <v>302201</v>
      </c>
      <c r="C125" s="9" t="s">
        <v>95</v>
      </c>
      <c r="D125" s="7" t="s">
        <v>754</v>
      </c>
    </row>
    <row r="126" spans="1:4" ht="17.25">
      <c r="A126" s="1" t="str">
        <f t="shared" si="2"/>
        <v>[["tool",302202,99999]]</v>
      </c>
      <c r="B126" s="7">
        <v>302202</v>
      </c>
      <c r="C126" s="9" t="s">
        <v>96</v>
      </c>
      <c r="D126" s="7" t="s">
        <v>755</v>
      </c>
    </row>
    <row r="127" spans="1:4" ht="17.25">
      <c r="A127" s="1" t="str">
        <f t="shared" si="2"/>
        <v>[["tool",302203,99999]]</v>
      </c>
      <c r="B127" s="7">
        <v>302203</v>
      </c>
      <c r="C127" s="9" t="s">
        <v>97</v>
      </c>
      <c r="D127" s="7" t="s">
        <v>756</v>
      </c>
    </row>
    <row r="128" spans="1:4" ht="17.25">
      <c r="A128" s="1" t="str">
        <f t="shared" si="2"/>
        <v>[["tool",302204,99999]]</v>
      </c>
      <c r="B128" s="7">
        <v>302204</v>
      </c>
      <c r="C128" s="9" t="s">
        <v>98</v>
      </c>
      <c r="D128" s="7" t="s">
        <v>757</v>
      </c>
    </row>
    <row r="129" spans="1:4" ht="17.25">
      <c r="A129" s="1" t="str">
        <f t="shared" si="2"/>
        <v>[["tool",302205,99999]]</v>
      </c>
      <c r="B129" s="7">
        <v>302205</v>
      </c>
      <c r="C129" s="9" t="s">
        <v>99</v>
      </c>
      <c r="D129" s="7" t="s">
        <v>758</v>
      </c>
    </row>
    <row r="130" spans="1:4" ht="17.25">
      <c r="A130" s="1" t="str">
        <f t="shared" si="2"/>
        <v>[["tool",302206,99999]]</v>
      </c>
      <c r="B130" s="7">
        <v>302206</v>
      </c>
      <c r="C130" s="9" t="s">
        <v>100</v>
      </c>
      <c r="D130" s="7" t="s">
        <v>759</v>
      </c>
    </row>
    <row r="131" spans="1:4" ht="17.25">
      <c r="A131" s="1" t="str">
        <f t="shared" si="2"/>
        <v>[["tool",302207,99999]]</v>
      </c>
      <c r="B131" s="7">
        <v>302207</v>
      </c>
      <c r="C131" s="9" t="s">
        <v>101</v>
      </c>
      <c r="D131" s="7" t="s">
        <v>760</v>
      </c>
    </row>
    <row r="132" spans="1:4" ht="17.25">
      <c r="A132" s="1" t="str">
        <f t="shared" si="2"/>
        <v>[["tool",302301,99999]]</v>
      </c>
      <c r="B132" s="6">
        <v>302301</v>
      </c>
      <c r="C132" s="8" t="s">
        <v>102</v>
      </c>
      <c r="D132" s="1" t="s">
        <v>761</v>
      </c>
    </row>
    <row r="133" spans="1:4" ht="17.25">
      <c r="A133" s="1" t="str">
        <f t="shared" si="2"/>
        <v>[["tool",302302,99999]]</v>
      </c>
      <c r="B133" s="6">
        <v>302302</v>
      </c>
      <c r="C133" s="8" t="s">
        <v>103</v>
      </c>
      <c r="D133" s="1" t="s">
        <v>762</v>
      </c>
    </row>
    <row r="134" spans="1:4" ht="17.25">
      <c r="A134" s="1" t="str">
        <f t="shared" si="2"/>
        <v>[["tool",302303,99999]]</v>
      </c>
      <c r="B134" s="6">
        <v>302303</v>
      </c>
      <c r="C134" s="8" t="s">
        <v>104</v>
      </c>
      <c r="D134" s="1" t="s">
        <v>763</v>
      </c>
    </row>
    <row r="135" spans="1:4" ht="17.25">
      <c r="A135" s="1" t="str">
        <f t="shared" si="2"/>
        <v>[["tool",302304,99999]]</v>
      </c>
      <c r="B135" s="6">
        <v>302304</v>
      </c>
      <c r="C135" s="8" t="s">
        <v>105</v>
      </c>
      <c r="D135" s="1" t="s">
        <v>764</v>
      </c>
    </row>
    <row r="136" spans="1:4" ht="17.25">
      <c r="A136" s="1" t="str">
        <f t="shared" si="2"/>
        <v>[["tool",302305,99999]]</v>
      </c>
      <c r="B136" s="6">
        <v>302305</v>
      </c>
      <c r="C136" s="8" t="s">
        <v>106</v>
      </c>
      <c r="D136" s="1" t="s">
        <v>765</v>
      </c>
    </row>
    <row r="137" spans="1:4" ht="17.25">
      <c r="A137" s="1" t="str">
        <f t="shared" si="2"/>
        <v>[["tool",302306,99999]]</v>
      </c>
      <c r="B137" s="6">
        <v>302306</v>
      </c>
      <c r="C137" s="8" t="s">
        <v>107</v>
      </c>
      <c r="D137" s="1" t="s">
        <v>766</v>
      </c>
    </row>
    <row r="138" spans="1:4" ht="17.25">
      <c r="A138" s="1" t="str">
        <f t="shared" si="2"/>
        <v>[["tool",302307,99999]]</v>
      </c>
      <c r="B138" s="6">
        <v>302307</v>
      </c>
      <c r="C138" s="8" t="s">
        <v>108</v>
      </c>
      <c r="D138" s="1" t="s">
        <v>767</v>
      </c>
    </row>
    <row r="139" spans="1:4" ht="17.25">
      <c r="A139" s="1" t="str">
        <f t="shared" si="2"/>
        <v>[["tool",302401,99999]]</v>
      </c>
      <c r="B139" s="6">
        <v>302401</v>
      </c>
      <c r="C139" s="8" t="s">
        <v>109</v>
      </c>
      <c r="D139" s="1" t="s">
        <v>768</v>
      </c>
    </row>
    <row r="140" spans="1:4" ht="17.25">
      <c r="A140" s="1" t="str">
        <f t="shared" si="2"/>
        <v>[["tool",302402,99999]]</v>
      </c>
      <c r="B140" s="6">
        <v>302402</v>
      </c>
      <c r="C140" s="8" t="s">
        <v>110</v>
      </c>
      <c r="D140" s="1" t="s">
        <v>769</v>
      </c>
    </row>
    <row r="141" spans="1:4" ht="17.25">
      <c r="A141" s="1" t="str">
        <f t="shared" si="2"/>
        <v>[["tool",302403,99999]]</v>
      </c>
      <c r="B141" s="6">
        <v>302403</v>
      </c>
      <c r="C141" s="8" t="s">
        <v>111</v>
      </c>
      <c r="D141" s="1" t="s">
        <v>770</v>
      </c>
    </row>
    <row r="142" spans="1:4" ht="17.25">
      <c r="A142" s="1" t="str">
        <f t="shared" si="2"/>
        <v>[["tool",302404,99999]]</v>
      </c>
      <c r="B142" s="6">
        <v>302404</v>
      </c>
      <c r="C142" s="8" t="s">
        <v>112</v>
      </c>
      <c r="D142" s="1" t="s">
        <v>771</v>
      </c>
    </row>
    <row r="143" spans="1:4" ht="17.25">
      <c r="A143" s="1" t="str">
        <f t="shared" si="2"/>
        <v>[["tool",302405,99999]]</v>
      </c>
      <c r="B143" s="6">
        <v>302405</v>
      </c>
      <c r="C143" s="8" t="s">
        <v>113</v>
      </c>
      <c r="D143" s="1" t="s">
        <v>772</v>
      </c>
    </row>
    <row r="144" spans="1:4" ht="17.25">
      <c r="A144" s="1" t="str">
        <f t="shared" si="2"/>
        <v>[["tool",302406,99999]]</v>
      </c>
      <c r="B144" s="6">
        <v>302406</v>
      </c>
      <c r="C144" s="8" t="s">
        <v>114</v>
      </c>
      <c r="D144" s="1" t="s">
        <v>773</v>
      </c>
    </row>
    <row r="145" spans="1:4" ht="18" thickBot="1">
      <c r="A145" s="1" t="str">
        <f t="shared" si="2"/>
        <v>[["tool",302407,99999]]</v>
      </c>
      <c r="B145" s="6">
        <v>302407</v>
      </c>
      <c r="C145" s="8" t="s">
        <v>115</v>
      </c>
      <c r="D145" s="1" t="s">
        <v>774</v>
      </c>
    </row>
    <row r="146" spans="1:4" ht="17.25">
      <c r="A146" s="1" t="str">
        <f t="shared" si="2"/>
        <v>[["tool",3101,99999]]</v>
      </c>
      <c r="B146" s="10">
        <v>3101</v>
      </c>
      <c r="C146" s="5" t="s">
        <v>116</v>
      </c>
      <c r="D146" s="11" t="s">
        <v>775</v>
      </c>
    </row>
    <row r="147" spans="1:4" ht="17.25">
      <c r="A147" s="1" t="str">
        <f t="shared" si="2"/>
        <v>[["tool",3102,99999]]</v>
      </c>
      <c r="B147" s="12">
        <v>3102</v>
      </c>
      <c r="C147" s="5" t="s">
        <v>117</v>
      </c>
      <c r="D147" s="13" t="s">
        <v>776</v>
      </c>
    </row>
    <row r="148" spans="1:4" ht="17.25">
      <c r="A148" s="1" t="str">
        <f t="shared" si="2"/>
        <v>[["tool",3103,99999]]</v>
      </c>
      <c r="B148" s="12">
        <v>3103</v>
      </c>
      <c r="C148" s="5" t="s">
        <v>118</v>
      </c>
      <c r="D148" s="13" t="s">
        <v>777</v>
      </c>
    </row>
    <row r="149" spans="1:4" ht="17.25">
      <c r="A149" s="1" t="str">
        <f t="shared" si="2"/>
        <v>[["tool",3104,99999]]</v>
      </c>
      <c r="B149" s="12">
        <v>3104</v>
      </c>
      <c r="C149" s="5" t="s">
        <v>119</v>
      </c>
      <c r="D149" s="13" t="s">
        <v>778</v>
      </c>
    </row>
    <row r="150" spans="1:4" ht="17.25">
      <c r="A150" s="1" t="str">
        <f t="shared" si="2"/>
        <v>[["tool",3105,99999]]</v>
      </c>
      <c r="B150" s="12">
        <v>3105</v>
      </c>
      <c r="C150" s="5" t="s">
        <v>120</v>
      </c>
      <c r="D150" s="13" t="s">
        <v>779</v>
      </c>
    </row>
    <row r="151" spans="1:4" ht="17.25">
      <c r="A151" s="1" t="str">
        <f t="shared" si="2"/>
        <v>[["tool",3106,99999]]</v>
      </c>
      <c r="B151" s="12">
        <v>3106</v>
      </c>
      <c r="C151" s="5" t="s">
        <v>121</v>
      </c>
      <c r="D151" s="13" t="s">
        <v>780</v>
      </c>
    </row>
    <row r="152" spans="1:4" ht="17.25">
      <c r="A152" s="1" t="str">
        <f t="shared" si="2"/>
        <v>[["tool",3107,99999]]</v>
      </c>
      <c r="B152" s="12">
        <v>3107</v>
      </c>
      <c r="C152" s="5" t="s">
        <v>122</v>
      </c>
      <c r="D152" s="13" t="s">
        <v>781</v>
      </c>
    </row>
    <row r="153" spans="1:4" ht="17.25">
      <c r="A153" s="1" t="str">
        <f t="shared" si="2"/>
        <v>[["tool",3201,99999]]</v>
      </c>
      <c r="B153" s="12">
        <v>3201</v>
      </c>
      <c r="C153" s="5" t="s">
        <v>123</v>
      </c>
      <c r="D153" s="13" t="s">
        <v>782</v>
      </c>
    </row>
    <row r="154" spans="1:4" ht="17.25">
      <c r="A154" s="1" t="str">
        <f t="shared" si="2"/>
        <v>[["tool",3202,99999]]</v>
      </c>
      <c r="B154" s="12">
        <v>3202</v>
      </c>
      <c r="C154" s="5" t="s">
        <v>124</v>
      </c>
      <c r="D154" s="13" t="s">
        <v>783</v>
      </c>
    </row>
    <row r="155" spans="1:4" ht="17.25">
      <c r="A155" s="1" t="str">
        <f t="shared" si="2"/>
        <v>[["tool",3203,99999]]</v>
      </c>
      <c r="B155" s="12">
        <v>3203</v>
      </c>
      <c r="C155" s="5" t="s">
        <v>125</v>
      </c>
      <c r="D155" s="13" t="s">
        <v>784</v>
      </c>
    </row>
    <row r="156" spans="1:4" ht="17.25">
      <c r="A156" s="1" t="str">
        <f t="shared" si="2"/>
        <v>[["tool",3204,99999]]</v>
      </c>
      <c r="B156" s="12">
        <v>3204</v>
      </c>
      <c r="C156" s="5" t="s">
        <v>126</v>
      </c>
      <c r="D156" s="13" t="s">
        <v>785</v>
      </c>
    </row>
    <row r="157" spans="1:4" ht="17.25">
      <c r="A157" s="1" t="str">
        <f t="shared" si="2"/>
        <v>[["tool",3205,99999]]</v>
      </c>
      <c r="B157" s="12">
        <v>3205</v>
      </c>
      <c r="C157" s="5" t="s">
        <v>127</v>
      </c>
      <c r="D157" s="13" t="s">
        <v>786</v>
      </c>
    </row>
    <row r="158" spans="1:4" ht="17.25">
      <c r="A158" s="1" t="str">
        <f t="shared" si="2"/>
        <v>[["tool",3206,99999]]</v>
      </c>
      <c r="B158" s="12">
        <v>3206</v>
      </c>
      <c r="C158" s="5" t="s">
        <v>128</v>
      </c>
      <c r="D158" s="13" t="s">
        <v>787</v>
      </c>
    </row>
    <row r="159" spans="1:4" ht="17.25">
      <c r="A159" s="1" t="str">
        <f t="shared" si="2"/>
        <v>[["tool",3207,99999]]</v>
      </c>
      <c r="B159" s="12">
        <v>3207</v>
      </c>
      <c r="C159" s="5" t="s">
        <v>129</v>
      </c>
      <c r="D159" s="13" t="s">
        <v>788</v>
      </c>
    </row>
    <row r="160" spans="1:4" ht="17.25">
      <c r="A160" s="1" t="str">
        <f t="shared" si="2"/>
        <v>[["tool",3301,99999]]</v>
      </c>
      <c r="B160" s="12">
        <v>3301</v>
      </c>
      <c r="C160" s="5" t="s">
        <v>130</v>
      </c>
      <c r="D160" s="13" t="s">
        <v>789</v>
      </c>
    </row>
    <row r="161" spans="1:4" ht="17.25">
      <c r="A161" s="1" t="str">
        <f t="shared" si="2"/>
        <v>[["tool",3302,99999]]</v>
      </c>
      <c r="B161" s="12">
        <v>3302</v>
      </c>
      <c r="C161" s="5" t="s">
        <v>131</v>
      </c>
      <c r="D161" s="13" t="s">
        <v>790</v>
      </c>
    </row>
    <row r="162" spans="1:4" ht="17.25">
      <c r="A162" s="1" t="str">
        <f t="shared" si="2"/>
        <v>[["tool",3303,99999]]</v>
      </c>
      <c r="B162" s="12">
        <v>3303</v>
      </c>
      <c r="C162" s="5" t="s">
        <v>132</v>
      </c>
      <c r="D162" s="13" t="s">
        <v>791</v>
      </c>
    </row>
    <row r="163" spans="1:4" ht="17.25">
      <c r="A163" s="1" t="str">
        <f t="shared" si="2"/>
        <v>[["tool",3304,99999]]</v>
      </c>
      <c r="B163" s="12">
        <v>3304</v>
      </c>
      <c r="C163" s="5" t="s">
        <v>133</v>
      </c>
      <c r="D163" s="13" t="s">
        <v>792</v>
      </c>
    </row>
    <row r="164" spans="1:4" ht="17.25">
      <c r="A164" s="1" t="str">
        <f t="shared" si="2"/>
        <v>[["tool",3305,99999]]</v>
      </c>
      <c r="B164" s="12">
        <v>3305</v>
      </c>
      <c r="C164" s="5" t="s">
        <v>134</v>
      </c>
      <c r="D164" s="13" t="s">
        <v>793</v>
      </c>
    </row>
    <row r="165" spans="1:4" ht="17.25">
      <c r="A165" s="1" t="str">
        <f t="shared" si="2"/>
        <v>[["tool",3306,99999]]</v>
      </c>
      <c r="B165" s="12">
        <v>3306</v>
      </c>
      <c r="C165" s="5" t="s">
        <v>135</v>
      </c>
      <c r="D165" s="13" t="s">
        <v>794</v>
      </c>
    </row>
    <row r="166" spans="1:4" ht="17.25">
      <c r="A166" s="1" t="str">
        <f t="shared" si="2"/>
        <v>[["tool",3307,99999]]</v>
      </c>
      <c r="B166" s="12">
        <v>3307</v>
      </c>
      <c r="C166" s="5" t="s">
        <v>136</v>
      </c>
      <c r="D166" s="13" t="s">
        <v>795</v>
      </c>
    </row>
    <row r="167" spans="1:4" ht="17.25">
      <c r="A167" s="1" t="str">
        <f t="shared" si="2"/>
        <v>[["tool",3308,99999]]</v>
      </c>
      <c r="B167" s="12">
        <v>3308</v>
      </c>
      <c r="C167" s="5" t="s">
        <v>137</v>
      </c>
      <c r="D167" s="13" t="s">
        <v>796</v>
      </c>
    </row>
    <row r="168" spans="1:4" ht="17.25">
      <c r="A168" s="1" t="str">
        <f t="shared" si="2"/>
        <v>[["tool",3401,99999]]</v>
      </c>
      <c r="B168" s="12">
        <v>3401</v>
      </c>
      <c r="C168" s="5" t="s">
        <v>138</v>
      </c>
      <c r="D168" s="13" t="s">
        <v>797</v>
      </c>
    </row>
    <row r="169" spans="1:4" ht="17.25">
      <c r="A169" s="1" t="str">
        <f t="shared" si="2"/>
        <v>[["tool",3402,99999]]</v>
      </c>
      <c r="B169" s="12">
        <v>3402</v>
      </c>
      <c r="C169" s="5" t="s">
        <v>139</v>
      </c>
      <c r="D169" s="13" t="s">
        <v>798</v>
      </c>
    </row>
    <row r="170" spans="1:4" ht="17.25">
      <c r="A170" s="1" t="str">
        <f t="shared" si="2"/>
        <v>[["tool",3403,99999]]</v>
      </c>
      <c r="B170" s="12">
        <v>3403</v>
      </c>
      <c r="C170" s="5" t="s">
        <v>140</v>
      </c>
      <c r="D170" s="13" t="s">
        <v>799</v>
      </c>
    </row>
    <row r="171" spans="1:4" ht="17.25">
      <c r="A171" s="1" t="str">
        <f t="shared" si="2"/>
        <v>[["tool",3404,99999]]</v>
      </c>
      <c r="B171" s="12">
        <v>3404</v>
      </c>
      <c r="C171" s="5" t="s">
        <v>141</v>
      </c>
      <c r="D171" s="13" t="s">
        <v>800</v>
      </c>
    </row>
    <row r="172" spans="1:4" ht="17.25">
      <c r="A172" s="1" t="str">
        <f t="shared" si="2"/>
        <v>[["tool",3405,99999]]</v>
      </c>
      <c r="B172" s="12">
        <v>3405</v>
      </c>
      <c r="C172" s="5" t="s">
        <v>142</v>
      </c>
      <c r="D172" s="13" t="s">
        <v>801</v>
      </c>
    </row>
    <row r="173" spans="1:4" ht="17.25">
      <c r="A173" s="1" t="str">
        <f t="shared" si="2"/>
        <v>[["tool",3406,99999]]</v>
      </c>
      <c r="B173" s="12">
        <v>3406</v>
      </c>
      <c r="C173" s="5" t="s">
        <v>143</v>
      </c>
      <c r="D173" s="13" t="s">
        <v>802</v>
      </c>
    </row>
    <row r="174" spans="1:4" ht="17.25">
      <c r="A174" s="1" t="str">
        <f t="shared" si="2"/>
        <v>[["tool",3407,99999]]</v>
      </c>
      <c r="B174" s="12">
        <v>3407</v>
      </c>
      <c r="C174" s="5" t="s">
        <v>144</v>
      </c>
      <c r="D174" s="13" t="s">
        <v>803</v>
      </c>
    </row>
    <row r="175" spans="1:4" ht="17.25">
      <c r="A175" s="1" t="str">
        <f t="shared" si="2"/>
        <v>[["tool",3501,99999]]</v>
      </c>
      <c r="B175" s="12">
        <v>3501</v>
      </c>
      <c r="C175" s="5" t="s">
        <v>145</v>
      </c>
      <c r="D175" s="13" t="s">
        <v>804</v>
      </c>
    </row>
    <row r="176" spans="1:4" ht="17.25">
      <c r="A176" s="1" t="str">
        <f t="shared" si="2"/>
        <v>[["tool",3502,99999]]</v>
      </c>
      <c r="B176" s="12">
        <v>3502</v>
      </c>
      <c r="C176" s="5" t="s">
        <v>146</v>
      </c>
      <c r="D176" s="13" t="s">
        <v>805</v>
      </c>
    </row>
    <row r="177" spans="1:4" ht="17.25">
      <c r="A177" s="1" t="str">
        <f t="shared" ref="A177:A240" si="3">$E$49&amp;$E$49&amp;$H$49&amp;$D$49&amp;$H$49&amp;$G$49&amp;B177&amp;$G$49&amp;$J$1&amp;$F$49&amp;$F$49</f>
        <v>[["tool",3503,99999]]</v>
      </c>
      <c r="B177" s="12">
        <v>3503</v>
      </c>
      <c r="C177" s="5" t="s">
        <v>147</v>
      </c>
      <c r="D177" s="13" t="s">
        <v>806</v>
      </c>
    </row>
    <row r="178" spans="1:4" ht="17.25">
      <c r="A178" s="1" t="str">
        <f t="shared" si="3"/>
        <v>[["tool",3504,99999]]</v>
      </c>
      <c r="B178" s="12">
        <v>3504</v>
      </c>
      <c r="C178" s="5" t="s">
        <v>148</v>
      </c>
      <c r="D178" s="13" t="s">
        <v>807</v>
      </c>
    </row>
    <row r="179" spans="1:4" ht="17.25">
      <c r="A179" s="1" t="str">
        <f t="shared" si="3"/>
        <v>[["tool",3505,99999]]</v>
      </c>
      <c r="B179" s="12">
        <v>3505</v>
      </c>
      <c r="C179" s="5" t="s">
        <v>149</v>
      </c>
      <c r="D179" s="13" t="s">
        <v>808</v>
      </c>
    </row>
    <row r="180" spans="1:4" ht="17.25">
      <c r="A180" s="1" t="str">
        <f t="shared" si="3"/>
        <v>[["tool",3506,99999]]</v>
      </c>
      <c r="B180" s="12">
        <v>3506</v>
      </c>
      <c r="C180" s="5" t="s">
        <v>150</v>
      </c>
      <c r="D180" s="13" t="s">
        <v>809</v>
      </c>
    </row>
    <row r="181" spans="1:4" ht="17.25">
      <c r="A181" s="1" t="str">
        <f t="shared" si="3"/>
        <v>[["tool",3507,99999]]</v>
      </c>
      <c r="B181" s="12">
        <v>3507</v>
      </c>
      <c r="C181" s="5" t="s">
        <v>151</v>
      </c>
      <c r="D181" s="13" t="s">
        <v>810</v>
      </c>
    </row>
    <row r="182" spans="1:4" ht="17.25">
      <c r="A182" s="1" t="str">
        <f t="shared" si="3"/>
        <v>[["tool",3601,99999]]</v>
      </c>
      <c r="B182" s="12">
        <v>3601</v>
      </c>
      <c r="C182" s="5" t="s">
        <v>152</v>
      </c>
      <c r="D182" s="13" t="s">
        <v>811</v>
      </c>
    </row>
    <row r="183" spans="1:4" ht="17.25">
      <c r="A183" s="1" t="str">
        <f t="shared" si="3"/>
        <v>[["tool",3602,99999]]</v>
      </c>
      <c r="B183" s="12">
        <v>3602</v>
      </c>
      <c r="C183" s="5" t="s">
        <v>153</v>
      </c>
      <c r="D183" s="13" t="s">
        <v>812</v>
      </c>
    </row>
    <row r="184" spans="1:4" ht="17.25">
      <c r="A184" s="1" t="str">
        <f t="shared" si="3"/>
        <v>[["tool",3603,99999]]</v>
      </c>
      <c r="B184" s="12">
        <v>3603</v>
      </c>
      <c r="C184" s="5" t="s">
        <v>154</v>
      </c>
      <c r="D184" s="13" t="s">
        <v>813</v>
      </c>
    </row>
    <row r="185" spans="1:4" ht="17.25">
      <c r="A185" s="1" t="str">
        <f t="shared" si="3"/>
        <v>[["tool",3604,99999]]</v>
      </c>
      <c r="B185" s="12">
        <v>3604</v>
      </c>
      <c r="C185" s="5" t="s">
        <v>155</v>
      </c>
      <c r="D185" s="13" t="s">
        <v>814</v>
      </c>
    </row>
    <row r="186" spans="1:4" ht="17.25">
      <c r="A186" s="1" t="str">
        <f t="shared" si="3"/>
        <v>[["tool",3605,99999]]</v>
      </c>
      <c r="B186" s="12">
        <v>3605</v>
      </c>
      <c r="C186" s="5" t="s">
        <v>156</v>
      </c>
      <c r="D186" s="13" t="s">
        <v>815</v>
      </c>
    </row>
    <row r="187" spans="1:4" ht="17.25">
      <c r="A187" s="1" t="str">
        <f t="shared" si="3"/>
        <v>[["tool",3606,99999]]</v>
      </c>
      <c r="B187" s="12">
        <v>3606</v>
      </c>
      <c r="C187" s="5" t="s">
        <v>157</v>
      </c>
      <c r="D187" s="13" t="s">
        <v>816</v>
      </c>
    </row>
    <row r="188" spans="1:4" ht="17.25">
      <c r="A188" s="1" t="str">
        <f t="shared" si="3"/>
        <v>[["tool",3607,99999]]</v>
      </c>
      <c r="B188" s="12">
        <v>3607</v>
      </c>
      <c r="C188" s="5" t="s">
        <v>158</v>
      </c>
      <c r="D188" s="13" t="s">
        <v>817</v>
      </c>
    </row>
    <row r="189" spans="1:4" ht="17.25">
      <c r="A189" s="1" t="str">
        <f t="shared" si="3"/>
        <v>[["tool",3701,99999]]</v>
      </c>
      <c r="B189" s="12">
        <v>3701</v>
      </c>
      <c r="C189" s="5" t="s">
        <v>159</v>
      </c>
      <c r="D189" s="13" t="s">
        <v>818</v>
      </c>
    </row>
    <row r="190" spans="1:4" ht="17.25">
      <c r="A190" s="1" t="str">
        <f t="shared" si="3"/>
        <v>[["tool",3702,99999]]</v>
      </c>
      <c r="B190" s="12">
        <v>3702</v>
      </c>
      <c r="C190" s="5" t="s">
        <v>160</v>
      </c>
      <c r="D190" s="13" t="s">
        <v>819</v>
      </c>
    </row>
    <row r="191" spans="1:4" ht="17.25">
      <c r="A191" s="1" t="str">
        <f t="shared" si="3"/>
        <v>[["tool",3703,99999]]</v>
      </c>
      <c r="B191" s="12">
        <v>3703</v>
      </c>
      <c r="C191" s="5" t="s">
        <v>161</v>
      </c>
      <c r="D191" s="13" t="s">
        <v>820</v>
      </c>
    </row>
    <row r="192" spans="1:4" ht="17.25">
      <c r="A192" s="1" t="str">
        <f t="shared" si="3"/>
        <v>[["tool",3704,99999]]</v>
      </c>
      <c r="B192" s="12">
        <v>3704</v>
      </c>
      <c r="C192" s="5" t="s">
        <v>162</v>
      </c>
      <c r="D192" s="13" t="s">
        <v>821</v>
      </c>
    </row>
    <row r="193" spans="1:4" ht="17.25">
      <c r="A193" s="1" t="str">
        <f t="shared" si="3"/>
        <v>[["tool",3705,99999]]</v>
      </c>
      <c r="B193" s="12">
        <v>3705</v>
      </c>
      <c r="C193" s="5" t="s">
        <v>163</v>
      </c>
      <c r="D193" s="13" t="s">
        <v>822</v>
      </c>
    </row>
    <row r="194" spans="1:4" ht="17.25">
      <c r="A194" s="1" t="str">
        <f t="shared" si="3"/>
        <v>[["tool",3706,99999]]</v>
      </c>
      <c r="B194" s="12">
        <v>3706</v>
      </c>
      <c r="C194" s="5" t="s">
        <v>164</v>
      </c>
      <c r="D194" s="13" t="s">
        <v>823</v>
      </c>
    </row>
    <row r="195" spans="1:4" ht="17.25">
      <c r="A195" s="1" t="str">
        <f t="shared" si="3"/>
        <v>[["tool",3707,99999]]</v>
      </c>
      <c r="B195" s="12">
        <v>3707</v>
      </c>
      <c r="C195" s="5" t="s">
        <v>165</v>
      </c>
      <c r="D195" s="13" t="s">
        <v>824</v>
      </c>
    </row>
    <row r="196" spans="1:4" ht="17.25">
      <c r="A196" s="1" t="str">
        <f t="shared" si="3"/>
        <v>[["tool",3801,99999]]</v>
      </c>
      <c r="B196" s="12">
        <v>3801</v>
      </c>
      <c r="C196" s="5" t="s">
        <v>166</v>
      </c>
      <c r="D196" s="13" t="s">
        <v>825</v>
      </c>
    </row>
    <row r="197" spans="1:4" ht="17.25">
      <c r="A197" s="1" t="str">
        <f t="shared" si="3"/>
        <v>[["tool",3802,99999]]</v>
      </c>
      <c r="B197" s="12">
        <v>3802</v>
      </c>
      <c r="C197" s="5" t="s">
        <v>167</v>
      </c>
      <c r="D197" s="13" t="s">
        <v>826</v>
      </c>
    </row>
    <row r="198" spans="1:4" ht="17.25">
      <c r="A198" s="1" t="str">
        <f t="shared" si="3"/>
        <v>[["tool",3803,99999]]</v>
      </c>
      <c r="B198" s="12">
        <v>3803</v>
      </c>
      <c r="C198" s="5" t="s">
        <v>168</v>
      </c>
      <c r="D198" s="13" t="s">
        <v>827</v>
      </c>
    </row>
    <row r="199" spans="1:4" ht="17.25">
      <c r="A199" s="1" t="str">
        <f t="shared" si="3"/>
        <v>[["tool",3804,99999]]</v>
      </c>
      <c r="B199" s="12">
        <v>3804</v>
      </c>
      <c r="C199" s="5" t="s">
        <v>169</v>
      </c>
      <c r="D199" s="13" t="s">
        <v>828</v>
      </c>
    </row>
    <row r="200" spans="1:4" ht="17.25">
      <c r="A200" s="1" t="str">
        <f t="shared" si="3"/>
        <v>[["tool",3805,99999]]</v>
      </c>
      <c r="B200" s="12">
        <v>3805</v>
      </c>
      <c r="C200" s="5" t="s">
        <v>170</v>
      </c>
      <c r="D200" s="13" t="s">
        <v>829</v>
      </c>
    </row>
    <row r="201" spans="1:4" ht="17.25">
      <c r="A201" s="1" t="str">
        <f t="shared" si="3"/>
        <v>[["tool",3806,99999]]</v>
      </c>
      <c r="B201" s="12">
        <v>3806</v>
      </c>
      <c r="C201" s="5" t="s">
        <v>171</v>
      </c>
      <c r="D201" s="13" t="s">
        <v>830</v>
      </c>
    </row>
    <row r="202" spans="1:4" ht="18" thickBot="1">
      <c r="A202" s="1" t="str">
        <f t="shared" si="3"/>
        <v>[["tool",3807,99999]]</v>
      </c>
      <c r="B202" s="14">
        <v>3807</v>
      </c>
      <c r="C202" s="5" t="s">
        <v>172</v>
      </c>
      <c r="D202" s="15" t="s">
        <v>831</v>
      </c>
    </row>
    <row r="203" spans="1:4">
      <c r="A203" s="1" t="str">
        <f t="shared" si="3"/>
        <v>[["tool",3901,99999]]</v>
      </c>
      <c r="B203" s="16">
        <v>3901</v>
      </c>
      <c r="C203" s="17" t="s">
        <v>173</v>
      </c>
      <c r="D203" s="13" t="s">
        <v>832</v>
      </c>
    </row>
    <row r="204" spans="1:4">
      <c r="A204" s="1" t="str">
        <f t="shared" si="3"/>
        <v>[["tool",3902,99999]]</v>
      </c>
      <c r="B204" s="16">
        <v>3902</v>
      </c>
      <c r="C204" s="17" t="s">
        <v>174</v>
      </c>
      <c r="D204" s="13" t="s">
        <v>833</v>
      </c>
    </row>
    <row r="205" spans="1:4">
      <c r="A205" s="1" t="str">
        <f t="shared" si="3"/>
        <v>[["tool",3903,99999]]</v>
      </c>
      <c r="B205" s="16">
        <v>3903</v>
      </c>
      <c r="C205" s="17" t="s">
        <v>175</v>
      </c>
      <c r="D205" s="13" t="s">
        <v>834</v>
      </c>
    </row>
    <row r="206" spans="1:4">
      <c r="A206" s="1" t="str">
        <f t="shared" si="3"/>
        <v>[["tool",3904,99999]]</v>
      </c>
      <c r="B206" s="16">
        <v>3904</v>
      </c>
      <c r="C206" s="17" t="s">
        <v>176</v>
      </c>
      <c r="D206" s="13" t="s">
        <v>835</v>
      </c>
    </row>
    <row r="207" spans="1:4">
      <c r="A207" s="1" t="str">
        <f t="shared" si="3"/>
        <v>[["tool",3905,99999]]</v>
      </c>
      <c r="B207" s="16">
        <v>3905</v>
      </c>
      <c r="C207" s="17" t="s">
        <v>177</v>
      </c>
      <c r="D207" s="13" t="s">
        <v>836</v>
      </c>
    </row>
    <row r="208" spans="1:4">
      <c r="A208" s="1" t="str">
        <f t="shared" si="3"/>
        <v>[["tool",3906,99999]]</v>
      </c>
      <c r="B208" s="16">
        <v>3906</v>
      </c>
      <c r="C208" s="17" t="s">
        <v>178</v>
      </c>
      <c r="D208" s="13" t="s">
        <v>837</v>
      </c>
    </row>
    <row r="209" spans="1:4" ht="17.25">
      <c r="A209" s="1" t="str">
        <f t="shared" si="3"/>
        <v>[["tool",3907,99999]]</v>
      </c>
      <c r="B209" s="1">
        <v>3907</v>
      </c>
      <c r="C209" s="5" t="s">
        <v>179</v>
      </c>
      <c r="D209" s="1" t="s">
        <v>838</v>
      </c>
    </row>
    <row r="210" spans="1:4" ht="17.25">
      <c r="A210" s="1" t="str">
        <f t="shared" si="3"/>
        <v>[["tool",30000,99999]]</v>
      </c>
      <c r="B210" s="1">
        <v>30000</v>
      </c>
      <c r="C210" s="5" t="s">
        <v>180</v>
      </c>
      <c r="D210" s="1" t="s">
        <v>839</v>
      </c>
    </row>
    <row r="211" spans="1:4" ht="17.25">
      <c r="A211" s="1" t="str">
        <f t="shared" si="3"/>
        <v>[["tool",30201,99999]]</v>
      </c>
      <c r="B211" s="1">
        <v>30201</v>
      </c>
      <c r="C211" s="5" t="s">
        <v>181</v>
      </c>
      <c r="D211" s="1" t="s">
        <v>840</v>
      </c>
    </row>
    <row r="212" spans="1:4" ht="17.25">
      <c r="A212" s="1" t="str">
        <f t="shared" si="3"/>
        <v>[["tool",30202,99999]]</v>
      </c>
      <c r="B212" s="1">
        <v>30202</v>
      </c>
      <c r="C212" s="5" t="s">
        <v>182</v>
      </c>
      <c r="D212" s="1" t="s">
        <v>841</v>
      </c>
    </row>
    <row r="213" spans="1:4" ht="17.25">
      <c r="A213" s="1" t="str">
        <f t="shared" si="3"/>
        <v>[["tool",30203,99999]]</v>
      </c>
      <c r="B213" s="1">
        <v>30203</v>
      </c>
      <c r="C213" s="5" t="s">
        <v>183</v>
      </c>
      <c r="D213" s="1" t="s">
        <v>842</v>
      </c>
    </row>
    <row r="214" spans="1:4" ht="17.25">
      <c r="A214" s="1" t="str">
        <f t="shared" si="3"/>
        <v>[["tool",30211,99999]]</v>
      </c>
      <c r="B214" s="1">
        <v>30211</v>
      </c>
      <c r="C214" s="5" t="s">
        <v>184</v>
      </c>
      <c r="D214" s="1" t="s">
        <v>843</v>
      </c>
    </row>
    <row r="215" spans="1:4" ht="17.25">
      <c r="A215" s="1" t="str">
        <f t="shared" si="3"/>
        <v>[["tool",30212,99999]]</v>
      </c>
      <c r="B215" s="1">
        <v>30212</v>
      </c>
      <c r="C215" s="5" t="s">
        <v>185</v>
      </c>
      <c r="D215" s="1" t="s">
        <v>844</v>
      </c>
    </row>
    <row r="216" spans="1:4" ht="17.25">
      <c r="A216" s="1" t="str">
        <f t="shared" si="3"/>
        <v>[["tool",30213,99999]]</v>
      </c>
      <c r="B216" s="1">
        <v>30213</v>
      </c>
      <c r="C216" s="5" t="s">
        <v>186</v>
      </c>
      <c r="D216" s="1" t="s">
        <v>845</v>
      </c>
    </row>
    <row r="217" spans="1:4" ht="17.25">
      <c r="A217" s="1" t="str">
        <f t="shared" si="3"/>
        <v>[["tool",30221,99999]]</v>
      </c>
      <c r="B217" s="1">
        <v>30221</v>
      </c>
      <c r="C217" s="5" t="s">
        <v>187</v>
      </c>
      <c r="D217" s="1" t="s">
        <v>846</v>
      </c>
    </row>
    <row r="218" spans="1:4" ht="17.25">
      <c r="A218" s="1" t="str">
        <f t="shared" si="3"/>
        <v>[["tool",30222,99999]]</v>
      </c>
      <c r="B218" s="1">
        <v>30222</v>
      </c>
      <c r="C218" s="5" t="s">
        <v>188</v>
      </c>
      <c r="D218" s="1" t="s">
        <v>847</v>
      </c>
    </row>
    <row r="219" spans="1:4" ht="17.25">
      <c r="A219" s="1" t="str">
        <f t="shared" si="3"/>
        <v>[["tool",30223,99999]]</v>
      </c>
      <c r="B219" s="1">
        <v>30223</v>
      </c>
      <c r="C219" s="5" t="s">
        <v>189</v>
      </c>
      <c r="D219" s="1" t="s">
        <v>848</v>
      </c>
    </row>
    <row r="220" spans="1:4" ht="17.25">
      <c r="A220" s="1" t="str">
        <f t="shared" si="3"/>
        <v>[["tool",30231,99999]]</v>
      </c>
      <c r="B220" s="1">
        <v>30231</v>
      </c>
      <c r="C220" s="5" t="s">
        <v>190</v>
      </c>
      <c r="D220" s="1" t="s">
        <v>849</v>
      </c>
    </row>
    <row r="221" spans="1:4" ht="17.25">
      <c r="A221" s="1" t="str">
        <f t="shared" si="3"/>
        <v>[["tool",30232,99999]]</v>
      </c>
      <c r="B221" s="1">
        <v>30232</v>
      </c>
      <c r="C221" s="5" t="s">
        <v>191</v>
      </c>
      <c r="D221" s="1" t="s">
        <v>850</v>
      </c>
    </row>
    <row r="222" spans="1:4" ht="17.25">
      <c r="A222" s="1" t="str">
        <f t="shared" si="3"/>
        <v>[["tool",30233,99999]]</v>
      </c>
      <c r="B222" s="1">
        <v>30233</v>
      </c>
      <c r="C222" s="5" t="s">
        <v>192</v>
      </c>
      <c r="D222" s="1" t="s">
        <v>851</v>
      </c>
    </row>
    <row r="223" spans="1:4" ht="17.25">
      <c r="A223" s="1" t="str">
        <f t="shared" si="3"/>
        <v>[["tool",30234,99999]]</v>
      </c>
      <c r="B223" s="1">
        <v>30234</v>
      </c>
      <c r="C223" s="5" t="s">
        <v>193</v>
      </c>
      <c r="D223" s="1" t="s">
        <v>852</v>
      </c>
    </row>
    <row r="224" spans="1:4" ht="17.25">
      <c r="A224" s="1" t="str">
        <f t="shared" si="3"/>
        <v>[["tool",30241,99999]]</v>
      </c>
      <c r="B224" s="18">
        <v>30241</v>
      </c>
      <c r="C224" s="5" t="s">
        <v>194</v>
      </c>
      <c r="D224" s="1" t="s">
        <v>853</v>
      </c>
    </row>
    <row r="225" spans="1:4" ht="17.25">
      <c r="A225" s="1" t="str">
        <f t="shared" si="3"/>
        <v>[["tool",30242,99999]]</v>
      </c>
      <c r="B225" s="18">
        <v>30242</v>
      </c>
      <c r="C225" s="5" t="s">
        <v>195</v>
      </c>
      <c r="D225" s="1" t="s">
        <v>854</v>
      </c>
    </row>
    <row r="226" spans="1:4" ht="17.25">
      <c r="A226" s="1" t="str">
        <f t="shared" si="3"/>
        <v>[["tool",30243,99999]]</v>
      </c>
      <c r="B226" s="18">
        <v>30243</v>
      </c>
      <c r="C226" s="5" t="s">
        <v>196</v>
      </c>
      <c r="D226" s="1" t="s">
        <v>855</v>
      </c>
    </row>
    <row r="227" spans="1:4" ht="17.25">
      <c r="A227" s="1" t="str">
        <f t="shared" si="3"/>
        <v>[["tool",30251,99999]]</v>
      </c>
      <c r="B227" s="18">
        <v>30251</v>
      </c>
      <c r="C227" s="5" t="s">
        <v>197</v>
      </c>
      <c r="D227" s="1" t="s">
        <v>856</v>
      </c>
    </row>
    <row r="228" spans="1:4" ht="17.25">
      <c r="A228" s="1" t="str">
        <f t="shared" si="3"/>
        <v>[["tool",30252,99999]]</v>
      </c>
      <c r="B228" s="18">
        <v>30252</v>
      </c>
      <c r="C228" s="5" t="s">
        <v>198</v>
      </c>
      <c r="D228" s="1" t="s">
        <v>857</v>
      </c>
    </row>
    <row r="229" spans="1:4" ht="17.25">
      <c r="A229" s="1" t="str">
        <f t="shared" si="3"/>
        <v>[["tool",30253,99999]]</v>
      </c>
      <c r="B229" s="18">
        <v>30253</v>
      </c>
      <c r="C229" s="5" t="s">
        <v>199</v>
      </c>
      <c r="D229" s="1" t="s">
        <v>858</v>
      </c>
    </row>
    <row r="230" spans="1:4" ht="17.25">
      <c r="A230" s="1" t="str">
        <f t="shared" si="3"/>
        <v>[["tool",30254,99999]]</v>
      </c>
      <c r="B230" s="18">
        <v>30254</v>
      </c>
      <c r="C230" s="5" t="s">
        <v>200</v>
      </c>
      <c r="D230" s="1" t="s">
        <v>859</v>
      </c>
    </row>
    <row r="231" spans="1:4" ht="17.25">
      <c r="A231" s="1" t="str">
        <f t="shared" si="3"/>
        <v>[["tool",30255,99999]]</v>
      </c>
      <c r="B231" s="18">
        <v>30255</v>
      </c>
      <c r="C231" s="5" t="s">
        <v>201</v>
      </c>
      <c r="D231" s="1" t="s">
        <v>860</v>
      </c>
    </row>
    <row r="232" spans="1:4" ht="17.25">
      <c r="A232" s="1" t="str">
        <f t="shared" si="3"/>
        <v>[["tool",30256,99999]]</v>
      </c>
      <c r="B232" s="18">
        <v>30256</v>
      </c>
      <c r="C232" s="5" t="s">
        <v>202</v>
      </c>
      <c r="D232" s="1" t="s">
        <v>861</v>
      </c>
    </row>
    <row r="233" spans="1:4" ht="17.25">
      <c r="A233" s="1" t="str">
        <f t="shared" si="3"/>
        <v>[["tool",30257,99999]]</v>
      </c>
      <c r="B233" s="19">
        <v>30257</v>
      </c>
      <c r="C233" s="20" t="s">
        <v>203</v>
      </c>
      <c r="D233" s="21" t="s">
        <v>862</v>
      </c>
    </row>
    <row r="234" spans="1:4" ht="17.25">
      <c r="A234" s="1" t="str">
        <f t="shared" si="3"/>
        <v>[["tool",30258,99999]]</v>
      </c>
      <c r="B234" s="19">
        <v>30258</v>
      </c>
      <c r="C234" s="20" t="s">
        <v>204</v>
      </c>
      <c r="D234" s="21" t="s">
        <v>863</v>
      </c>
    </row>
    <row r="235" spans="1:4" ht="17.25">
      <c r="A235" s="1" t="str">
        <f t="shared" si="3"/>
        <v>[["tool",30259,99999]]</v>
      </c>
      <c r="B235" s="22">
        <v>30259</v>
      </c>
      <c r="C235" s="23" t="s">
        <v>205</v>
      </c>
      <c r="D235" s="21" t="s">
        <v>864</v>
      </c>
    </row>
    <row r="236" spans="1:4" ht="17.25">
      <c r="A236" s="1" t="str">
        <f t="shared" si="3"/>
        <v>[["tool",30261,99999]]</v>
      </c>
      <c r="B236" s="5">
        <v>30261</v>
      </c>
      <c r="C236" s="5" t="s">
        <v>206</v>
      </c>
      <c r="D236" s="1" t="s">
        <v>865</v>
      </c>
    </row>
    <row r="237" spans="1:4" ht="17.25">
      <c r="A237" s="1" t="str">
        <f t="shared" si="3"/>
        <v>[["tool",30262,99999]]</v>
      </c>
      <c r="B237" s="5">
        <v>30262</v>
      </c>
      <c r="C237" s="5" t="s">
        <v>207</v>
      </c>
      <c r="D237" s="1" t="s">
        <v>866</v>
      </c>
    </row>
    <row r="238" spans="1:4" ht="17.25">
      <c r="A238" s="1" t="str">
        <f t="shared" si="3"/>
        <v>[["tool",30263,99999]]</v>
      </c>
      <c r="B238" s="5">
        <v>30263</v>
      </c>
      <c r="C238" s="5" t="s">
        <v>208</v>
      </c>
      <c r="D238" s="1" t="s">
        <v>867</v>
      </c>
    </row>
    <row r="239" spans="1:4" ht="17.25">
      <c r="A239" s="1" t="str">
        <f t="shared" si="3"/>
        <v>[["tool",30271,99999]]</v>
      </c>
      <c r="B239" s="5">
        <v>30271</v>
      </c>
      <c r="C239" s="5" t="s">
        <v>209</v>
      </c>
      <c r="D239" s="1" t="s">
        <v>868</v>
      </c>
    </row>
    <row r="240" spans="1:4" ht="17.25">
      <c r="A240" s="1" t="str">
        <f t="shared" si="3"/>
        <v>[["tool",30272,99999]]</v>
      </c>
      <c r="B240" s="5">
        <v>30272</v>
      </c>
      <c r="C240" s="5" t="s">
        <v>210</v>
      </c>
      <c r="D240" s="1" t="s">
        <v>869</v>
      </c>
    </row>
    <row r="241" spans="1:4" ht="17.25">
      <c r="A241" s="1" t="str">
        <f t="shared" ref="A241:A304" si="4">$E$49&amp;$E$49&amp;$H$49&amp;$D$49&amp;$H$49&amp;$G$49&amp;B241&amp;$G$49&amp;$J$1&amp;$F$49&amp;$F$49</f>
        <v>[["tool",30273,99999]]</v>
      </c>
      <c r="B241" s="5">
        <v>30273</v>
      </c>
      <c r="C241" s="5" t="s">
        <v>211</v>
      </c>
      <c r="D241" s="1" t="s">
        <v>870</v>
      </c>
    </row>
    <row r="242" spans="1:4" ht="17.25">
      <c r="A242" s="1" t="str">
        <f t="shared" si="4"/>
        <v>[["tool",30274,99999]]</v>
      </c>
      <c r="B242" s="5">
        <v>30274</v>
      </c>
      <c r="C242" s="5" t="s">
        <v>212</v>
      </c>
      <c r="D242" s="1" t="s">
        <v>871</v>
      </c>
    </row>
    <row r="243" spans="1:4" ht="17.25">
      <c r="A243" s="1" t="str">
        <f t="shared" si="4"/>
        <v>[["tool",3001,99999]]</v>
      </c>
      <c r="B243" s="1">
        <v>3001</v>
      </c>
      <c r="C243" s="5" t="s">
        <v>213</v>
      </c>
      <c r="D243" s="1" t="s">
        <v>872</v>
      </c>
    </row>
    <row r="244" spans="1:4" ht="17.25">
      <c r="A244" s="1" t="str">
        <f t="shared" si="4"/>
        <v>[["tool",3002,99999]]</v>
      </c>
      <c r="B244" s="24">
        <v>3002</v>
      </c>
      <c r="C244" s="5" t="s">
        <v>214</v>
      </c>
      <c r="D244" s="1" t="s">
        <v>873</v>
      </c>
    </row>
    <row r="245" spans="1:4" ht="17.25">
      <c r="A245" s="1" t="str">
        <f t="shared" si="4"/>
        <v>[["tool",3004,99999]]</v>
      </c>
      <c r="B245" s="1">
        <v>3004</v>
      </c>
      <c r="C245" s="5" t="s">
        <v>215</v>
      </c>
      <c r="D245" s="1" t="s">
        <v>874</v>
      </c>
    </row>
    <row r="246" spans="1:4" ht="17.25">
      <c r="A246" s="1" t="str">
        <f t="shared" si="4"/>
        <v>[["tool",3005,99999]]</v>
      </c>
      <c r="B246" s="25">
        <v>3005</v>
      </c>
      <c r="C246" s="26" t="s">
        <v>216</v>
      </c>
      <c r="D246" s="1" t="s">
        <v>875</v>
      </c>
    </row>
    <row r="247" spans="1:4" ht="17.25">
      <c r="A247" s="1" t="str">
        <f t="shared" si="4"/>
        <v>[["tool",3011,99999]]</v>
      </c>
      <c r="B247" s="1">
        <v>3011</v>
      </c>
      <c r="C247" s="5" t="s">
        <v>217</v>
      </c>
      <c r="D247" s="1" t="s">
        <v>876</v>
      </c>
    </row>
    <row r="248" spans="1:4" ht="17.25">
      <c r="A248" s="1" t="str">
        <f t="shared" si="4"/>
        <v>[["tool",3015,99999]]</v>
      </c>
      <c r="B248" s="1">
        <v>3015</v>
      </c>
      <c r="C248" s="5" t="s">
        <v>218</v>
      </c>
      <c r="D248" s="1" t="s">
        <v>877</v>
      </c>
    </row>
    <row r="249" spans="1:4" ht="17.25">
      <c r="A249" s="1" t="str">
        <f t="shared" si="4"/>
        <v>[["tool",3016,99999]]</v>
      </c>
      <c r="B249" s="1">
        <v>3016</v>
      </c>
      <c r="C249" s="5" t="s">
        <v>219</v>
      </c>
      <c r="D249" s="1" t="s">
        <v>878</v>
      </c>
    </row>
    <row r="250" spans="1:4" ht="17.25">
      <c r="A250" s="1" t="str">
        <f t="shared" si="4"/>
        <v>[["tool",3017,99999]]</v>
      </c>
      <c r="B250" s="1">
        <v>3017</v>
      </c>
      <c r="C250" s="5" t="s">
        <v>220</v>
      </c>
      <c r="D250" s="1" t="s">
        <v>879</v>
      </c>
    </row>
    <row r="251" spans="1:4" ht="17.25">
      <c r="A251" s="1" t="str">
        <f t="shared" si="4"/>
        <v>[["tool",3018,99999]]</v>
      </c>
      <c r="B251" s="1">
        <v>3018</v>
      </c>
      <c r="C251" s="5" t="s">
        <v>221</v>
      </c>
      <c r="D251" s="1" t="s">
        <v>880</v>
      </c>
    </row>
    <row r="252" spans="1:4" ht="17.25">
      <c r="A252" s="1" t="str">
        <f t="shared" si="4"/>
        <v>[["tool",3021,99999]]</v>
      </c>
      <c r="B252" s="1">
        <v>3021</v>
      </c>
      <c r="C252" s="5" t="s">
        <v>222</v>
      </c>
      <c r="D252" s="1" t="s">
        <v>881</v>
      </c>
    </row>
    <row r="253" spans="1:4" ht="17.25">
      <c r="A253" s="1" t="str">
        <f t="shared" si="4"/>
        <v>[["tool",3022,99999]]</v>
      </c>
      <c r="B253" s="1">
        <v>3022</v>
      </c>
      <c r="C253" s="5" t="s">
        <v>223</v>
      </c>
      <c r="D253" s="1" t="s">
        <v>882</v>
      </c>
    </row>
    <row r="254" spans="1:4" ht="17.25">
      <c r="A254" s="1" t="str">
        <f t="shared" si="4"/>
        <v>[["tool",3023,99999]]</v>
      </c>
      <c r="B254" s="1">
        <v>3023</v>
      </c>
      <c r="C254" s="5" t="s">
        <v>224</v>
      </c>
      <c r="D254" s="1" t="s">
        <v>883</v>
      </c>
    </row>
    <row r="255" spans="1:4" ht="17.25">
      <c r="A255" s="1" t="str">
        <f t="shared" si="4"/>
        <v>[["tool",3024,99999]]</v>
      </c>
      <c r="B255" s="1">
        <v>3024</v>
      </c>
      <c r="C255" s="5" t="s">
        <v>225</v>
      </c>
      <c r="D255" s="1" t="s">
        <v>884</v>
      </c>
    </row>
    <row r="256" spans="1:4" ht="17.25">
      <c r="A256" s="1" t="str">
        <f t="shared" si="4"/>
        <v>[["tool",3025,99999]]</v>
      </c>
      <c r="B256" s="1">
        <v>3025</v>
      </c>
      <c r="C256" s="5" t="s">
        <v>226</v>
      </c>
      <c r="D256" s="1" t="s">
        <v>885</v>
      </c>
    </row>
    <row r="257" spans="1:4" ht="17.25">
      <c r="A257" s="1" t="str">
        <f t="shared" si="4"/>
        <v>[["tool",3041,99999]]</v>
      </c>
      <c r="B257" s="1">
        <v>3041</v>
      </c>
      <c r="C257" s="5" t="s">
        <v>227</v>
      </c>
      <c r="D257" s="1" t="s">
        <v>886</v>
      </c>
    </row>
    <row r="258" spans="1:4" ht="17.25">
      <c r="A258" s="1" t="str">
        <f t="shared" si="4"/>
        <v>[["tool",3042,99999]]</v>
      </c>
      <c r="B258" s="1">
        <v>3042</v>
      </c>
      <c r="C258" s="5" t="s">
        <v>228</v>
      </c>
      <c r="D258" s="1" t="s">
        <v>887</v>
      </c>
    </row>
    <row r="259" spans="1:4" ht="17.25">
      <c r="A259" s="1" t="str">
        <f t="shared" si="4"/>
        <v>[["tool",360001,99999]]</v>
      </c>
      <c r="B259" s="27">
        <v>360001</v>
      </c>
      <c r="C259" s="5" t="s">
        <v>229</v>
      </c>
      <c r="D259" s="1" t="s">
        <v>888</v>
      </c>
    </row>
    <row r="260" spans="1:4" ht="17.25">
      <c r="A260" s="1" t="str">
        <f t="shared" si="4"/>
        <v>[["tool",360101,99999]]</v>
      </c>
      <c r="B260" s="27">
        <v>360101</v>
      </c>
      <c r="C260" s="5" t="s">
        <v>230</v>
      </c>
      <c r="D260" s="1" t="s">
        <v>889</v>
      </c>
    </row>
    <row r="261" spans="1:4" ht="17.25">
      <c r="A261" s="1" t="str">
        <f t="shared" si="4"/>
        <v>[["tool",360102,99999]]</v>
      </c>
      <c r="B261" s="27">
        <v>360102</v>
      </c>
      <c r="C261" s="5" t="s">
        <v>231</v>
      </c>
      <c r="D261" s="1" t="s">
        <v>890</v>
      </c>
    </row>
    <row r="262" spans="1:4" ht="17.25">
      <c r="A262" s="1" t="str">
        <f t="shared" si="4"/>
        <v>[["tool",360103,99999]]</v>
      </c>
      <c r="B262" s="27">
        <v>360103</v>
      </c>
      <c r="C262" s="5" t="s">
        <v>232</v>
      </c>
      <c r="D262" s="1" t="s">
        <v>891</v>
      </c>
    </row>
    <row r="263" spans="1:4" ht="17.25">
      <c r="A263" s="1" t="str">
        <f t="shared" si="4"/>
        <v>[["tool",360104,99999]]</v>
      </c>
      <c r="B263" s="27">
        <v>360104</v>
      </c>
      <c r="C263" s="5" t="s">
        <v>233</v>
      </c>
      <c r="D263" s="1" t="s">
        <v>892</v>
      </c>
    </row>
    <row r="264" spans="1:4" ht="17.25">
      <c r="A264" s="1" t="str">
        <f t="shared" si="4"/>
        <v>[["tool",360201,99999]]</v>
      </c>
      <c r="B264" s="27">
        <v>360201</v>
      </c>
      <c r="C264" s="5" t="s">
        <v>234</v>
      </c>
      <c r="D264" s="1" t="s">
        <v>893</v>
      </c>
    </row>
    <row r="265" spans="1:4" ht="17.25">
      <c r="A265" s="1" t="str">
        <f t="shared" si="4"/>
        <v>[["tool",360301,99999]]</v>
      </c>
      <c r="B265" s="27">
        <v>360301</v>
      </c>
      <c r="C265" s="5" t="s">
        <v>235</v>
      </c>
      <c r="D265" s="1" t="s">
        <v>894</v>
      </c>
    </row>
    <row r="266" spans="1:4" ht="17.25">
      <c r="A266" s="1" t="str">
        <f t="shared" si="4"/>
        <v>[["tool",360302,99999]]</v>
      </c>
      <c r="B266" s="27">
        <v>360302</v>
      </c>
      <c r="C266" s="5" t="s">
        <v>236</v>
      </c>
      <c r="D266" s="1" t="s">
        <v>895</v>
      </c>
    </row>
    <row r="267" spans="1:4" ht="17.25">
      <c r="A267" s="1" t="str">
        <f t="shared" si="4"/>
        <v>[["tool",360303,99999]]</v>
      </c>
      <c r="B267" s="27">
        <v>360303</v>
      </c>
      <c r="C267" s="5" t="s">
        <v>237</v>
      </c>
      <c r="D267" s="1" t="s">
        <v>896</v>
      </c>
    </row>
    <row r="268" spans="1:4" ht="17.25">
      <c r="A268" s="1" t="str">
        <f t="shared" si="4"/>
        <v>[["tool",360304,99999]]</v>
      </c>
      <c r="B268" s="27">
        <v>360304</v>
      </c>
      <c r="C268" s="20" t="s">
        <v>238</v>
      </c>
      <c r="D268" s="1" t="s">
        <v>897</v>
      </c>
    </row>
    <row r="269" spans="1:4" ht="17.25">
      <c r="A269" s="1" t="str">
        <f t="shared" si="4"/>
        <v>[["tool",360401,99999]]</v>
      </c>
      <c r="B269" s="27">
        <v>360401</v>
      </c>
      <c r="C269" s="5" t="s">
        <v>239</v>
      </c>
      <c r="D269" s="1" t="s">
        <v>898</v>
      </c>
    </row>
    <row r="270" spans="1:4" ht="17.25">
      <c r="A270" s="1" t="str">
        <f t="shared" si="4"/>
        <v>[["tool",360501,99999]]</v>
      </c>
      <c r="B270" s="27">
        <v>360501</v>
      </c>
      <c r="C270" s="5" t="s">
        <v>240</v>
      </c>
      <c r="D270" s="1" t="s">
        <v>899</v>
      </c>
    </row>
    <row r="271" spans="1:4" ht="17.25">
      <c r="A271" s="1" t="str">
        <f t="shared" si="4"/>
        <v>[["tool",360502,99999]]</v>
      </c>
      <c r="B271" s="27">
        <v>360502</v>
      </c>
      <c r="C271" s="5" t="s">
        <v>241</v>
      </c>
      <c r="D271" s="1" t="s">
        <v>900</v>
      </c>
    </row>
    <row r="272" spans="1:4" ht="17.25">
      <c r="A272" s="1" t="str">
        <f t="shared" si="4"/>
        <v>[["tool",360601,99999]]</v>
      </c>
      <c r="B272" s="27">
        <v>360601</v>
      </c>
      <c r="C272" s="5" t="s">
        <v>242</v>
      </c>
      <c r="D272" s="1" t="s">
        <v>901</v>
      </c>
    </row>
    <row r="273" spans="1:4" ht="17.25">
      <c r="A273" s="1" t="str">
        <f t="shared" si="4"/>
        <v>[["tool",360602,99999]]</v>
      </c>
      <c r="B273" s="27">
        <v>360602</v>
      </c>
      <c r="C273" s="5" t="s">
        <v>243</v>
      </c>
      <c r="D273" s="1" t="s">
        <v>902</v>
      </c>
    </row>
    <row r="274" spans="1:4" ht="17.25">
      <c r="A274" s="1" t="str">
        <f t="shared" si="4"/>
        <v>[["tool",360603,99999]]</v>
      </c>
      <c r="B274" s="27">
        <v>360603</v>
      </c>
      <c r="C274" s="5" t="s">
        <v>244</v>
      </c>
      <c r="D274" s="1" t="s">
        <v>903</v>
      </c>
    </row>
    <row r="275" spans="1:4" ht="17.25">
      <c r="A275" s="1" t="str">
        <f t="shared" si="4"/>
        <v>[["tool",360604,99999]]</v>
      </c>
      <c r="B275" s="27">
        <v>360604</v>
      </c>
      <c r="C275" s="5" t="s">
        <v>245</v>
      </c>
      <c r="D275" s="1" t="s">
        <v>904</v>
      </c>
    </row>
    <row r="276" spans="1:4" ht="17.25">
      <c r="A276" s="1" t="str">
        <f t="shared" si="4"/>
        <v>[["tool",360701,99999]]</v>
      </c>
      <c r="B276" s="27">
        <v>360701</v>
      </c>
      <c r="C276" s="5" t="s">
        <v>246</v>
      </c>
      <c r="D276" s="1" t="s">
        <v>905</v>
      </c>
    </row>
    <row r="277" spans="1:4" ht="17.25">
      <c r="A277" s="1" t="str">
        <f t="shared" si="4"/>
        <v>[["tool",360702,99999]]</v>
      </c>
      <c r="B277" s="27">
        <v>360702</v>
      </c>
      <c r="C277" s="5" t="s">
        <v>247</v>
      </c>
      <c r="D277" s="1" t="s">
        <v>906</v>
      </c>
    </row>
    <row r="278" spans="1:4" ht="17.25">
      <c r="A278" s="1" t="str">
        <f t="shared" si="4"/>
        <v>[["tool",360801,99999]]</v>
      </c>
      <c r="B278" s="27">
        <v>360801</v>
      </c>
      <c r="C278" s="5" t="s">
        <v>248</v>
      </c>
      <c r="D278" s="1" t="s">
        <v>907</v>
      </c>
    </row>
    <row r="279" spans="1:4" ht="17.25">
      <c r="A279" s="1" t="str">
        <f t="shared" si="4"/>
        <v>[["tool",360802,99999]]</v>
      </c>
      <c r="B279" s="27">
        <v>360802</v>
      </c>
      <c r="C279" s="5" t="s">
        <v>249</v>
      </c>
      <c r="D279" s="1" t="s">
        <v>908</v>
      </c>
    </row>
    <row r="280" spans="1:4" ht="17.25">
      <c r="A280" s="1" t="str">
        <f t="shared" si="4"/>
        <v>[["tool",360901,99999]]</v>
      </c>
      <c r="B280" s="27">
        <v>360901</v>
      </c>
      <c r="C280" s="5" t="s">
        <v>250</v>
      </c>
      <c r="D280" s="1" t="s">
        <v>909</v>
      </c>
    </row>
    <row r="281" spans="1:4" ht="17.25">
      <c r="A281" s="1" t="str">
        <f t="shared" si="4"/>
        <v>[["tool",361201,99999]]</v>
      </c>
      <c r="B281" s="27">
        <v>361201</v>
      </c>
      <c r="C281" s="5" t="s">
        <v>251</v>
      </c>
      <c r="D281" s="1" t="s">
        <v>910</v>
      </c>
    </row>
    <row r="282" spans="1:4" ht="17.25">
      <c r="A282" s="1" t="str">
        <f t="shared" si="4"/>
        <v>[["tool",361202,99999]]</v>
      </c>
      <c r="B282" s="27">
        <v>361202</v>
      </c>
      <c r="C282" s="20" t="s">
        <v>252</v>
      </c>
      <c r="D282" s="1" t="s">
        <v>911</v>
      </c>
    </row>
    <row r="283" spans="1:4" ht="17.25">
      <c r="A283" s="1" t="str">
        <f t="shared" si="4"/>
        <v>[["tool",361301,99999]]</v>
      </c>
      <c r="B283" s="27">
        <v>361301</v>
      </c>
      <c r="C283" s="5" t="s">
        <v>253</v>
      </c>
      <c r="D283" s="1" t="s">
        <v>912</v>
      </c>
    </row>
    <row r="284" spans="1:4" ht="17.25">
      <c r="A284" s="1" t="str">
        <f t="shared" si="4"/>
        <v>[["tool",361401,99999]]</v>
      </c>
      <c r="B284" s="27">
        <v>361401</v>
      </c>
      <c r="C284" s="5" t="s">
        <v>254</v>
      </c>
      <c r="D284" s="1" t="s">
        <v>913</v>
      </c>
    </row>
    <row r="285" spans="1:4" ht="17.25">
      <c r="A285" s="1" t="str">
        <f t="shared" si="4"/>
        <v>[["tool",361402,99999]]</v>
      </c>
      <c r="B285" s="27">
        <v>361402</v>
      </c>
      <c r="C285" s="5" t="s">
        <v>255</v>
      </c>
      <c r="D285" s="1" t="s">
        <v>914</v>
      </c>
    </row>
    <row r="286" spans="1:4" ht="17.25">
      <c r="A286" s="1" t="str">
        <f t="shared" si="4"/>
        <v>[["tool",303001,99999]]</v>
      </c>
      <c r="B286" s="29">
        <v>303001</v>
      </c>
      <c r="C286" s="20" t="s">
        <v>256</v>
      </c>
      <c r="D286" s="1" t="s">
        <v>915</v>
      </c>
    </row>
    <row r="287" spans="1:4" ht="17.25">
      <c r="A287" s="1" t="str">
        <f t="shared" si="4"/>
        <v>[["tool",303002,99999]]</v>
      </c>
      <c r="B287" s="29">
        <v>303002</v>
      </c>
      <c r="C287" s="20" t="s">
        <v>256</v>
      </c>
      <c r="D287" s="1" t="s">
        <v>916</v>
      </c>
    </row>
    <row r="288" spans="1:4" ht="17.25">
      <c r="A288" s="1" t="str">
        <f t="shared" si="4"/>
        <v>[["tool",303003,99999]]</v>
      </c>
      <c r="B288" s="29">
        <v>303003</v>
      </c>
      <c r="C288" s="20" t="s">
        <v>256</v>
      </c>
      <c r="D288" s="1" t="s">
        <v>917</v>
      </c>
    </row>
    <row r="289" spans="1:4" ht="17.25">
      <c r="A289" s="1" t="str">
        <f t="shared" si="4"/>
        <v>[["tool",304001,99999]]</v>
      </c>
      <c r="B289" s="4">
        <v>304001</v>
      </c>
      <c r="C289" s="5" t="s">
        <v>257</v>
      </c>
      <c r="D289" s="1" t="s">
        <v>918</v>
      </c>
    </row>
    <row r="290" spans="1:4" ht="17.25">
      <c r="A290" s="1" t="str">
        <f t="shared" si="4"/>
        <v>[["tool",304002,99999]]</v>
      </c>
      <c r="B290" s="4">
        <v>304002</v>
      </c>
      <c r="C290" s="5" t="s">
        <v>258</v>
      </c>
      <c r="D290" s="1" t="s">
        <v>919</v>
      </c>
    </row>
    <row r="291" spans="1:4" ht="17.25">
      <c r="A291" s="1" t="str">
        <f t="shared" si="4"/>
        <v>[["tool",903000,99999]]</v>
      </c>
      <c r="B291" s="4">
        <v>903000</v>
      </c>
      <c r="C291" s="5" t="s">
        <v>259</v>
      </c>
      <c r="D291" s="1" t="s">
        <v>920</v>
      </c>
    </row>
    <row r="292" spans="1:4" ht="17.25">
      <c r="A292" s="1" t="str">
        <f t="shared" si="4"/>
        <v>[["tool",903001,99999]]</v>
      </c>
      <c r="B292" s="4">
        <v>903001</v>
      </c>
      <c r="C292" s="5" t="s">
        <v>260</v>
      </c>
      <c r="D292" s="1" t="s">
        <v>921</v>
      </c>
    </row>
    <row r="293" spans="1:4" ht="17.25">
      <c r="A293" s="1" t="str">
        <f t="shared" si="4"/>
        <v>[["tool",903002,99999]]</v>
      </c>
      <c r="B293" s="4">
        <v>903002</v>
      </c>
      <c r="C293" s="5" t="s">
        <v>261</v>
      </c>
      <c r="D293" s="1" t="s">
        <v>922</v>
      </c>
    </row>
    <row r="294" spans="1:4" ht="17.25">
      <c r="A294" s="1" t="str">
        <f t="shared" si="4"/>
        <v>[["tool",903003,99999]]</v>
      </c>
      <c r="B294" s="4">
        <v>903003</v>
      </c>
      <c r="C294" s="5" t="s">
        <v>262</v>
      </c>
      <c r="D294" s="1" t="s">
        <v>923</v>
      </c>
    </row>
    <row r="295" spans="1:4" ht="17.25">
      <c r="A295" s="1" t="str">
        <f t="shared" si="4"/>
        <v>[["tool",903004,99999]]</v>
      </c>
      <c r="B295" s="4">
        <v>903004</v>
      </c>
      <c r="C295" s="5" t="s">
        <v>263</v>
      </c>
      <c r="D295" s="1" t="s">
        <v>924</v>
      </c>
    </row>
    <row r="296" spans="1:4" ht="17.25">
      <c r="A296" s="1" t="str">
        <f t="shared" si="4"/>
        <v>[["tool",903005,99999]]</v>
      </c>
      <c r="B296" s="4">
        <v>903005</v>
      </c>
      <c r="C296" s="5" t="s">
        <v>264</v>
      </c>
      <c r="D296" s="1" t="s">
        <v>925</v>
      </c>
    </row>
    <row r="297" spans="1:4" ht="17.25">
      <c r="A297" s="1" t="str">
        <f t="shared" si="4"/>
        <v>[["tool",903006,99999]]</v>
      </c>
      <c r="B297" s="4">
        <v>903006</v>
      </c>
      <c r="C297" s="5" t="s">
        <v>265</v>
      </c>
      <c r="D297" s="1" t="s">
        <v>926</v>
      </c>
    </row>
    <row r="298" spans="1:4" ht="17.25">
      <c r="A298" s="1" t="str">
        <f t="shared" si="4"/>
        <v>[["tool",903007,99999]]</v>
      </c>
      <c r="B298" s="4">
        <v>903007</v>
      </c>
      <c r="C298" s="5" t="s">
        <v>266</v>
      </c>
      <c r="D298" s="1" t="s">
        <v>927</v>
      </c>
    </row>
    <row r="299" spans="1:4" ht="17.25">
      <c r="A299" s="1" t="str">
        <f t="shared" si="4"/>
        <v>[["tool",903008,99999]]</v>
      </c>
      <c r="B299" s="4">
        <v>903008</v>
      </c>
      <c r="C299" s="5" t="s">
        <v>267</v>
      </c>
      <c r="D299" s="1" t="s">
        <v>928</v>
      </c>
    </row>
    <row r="300" spans="1:4" ht="17.25">
      <c r="A300" s="1" t="str">
        <f t="shared" si="4"/>
        <v>[["tool",903009,99999]]</v>
      </c>
      <c r="B300" s="4">
        <v>903009</v>
      </c>
      <c r="C300" s="5" t="s">
        <v>268</v>
      </c>
      <c r="D300" s="1" t="s">
        <v>929</v>
      </c>
    </row>
    <row r="301" spans="1:4" ht="17.25">
      <c r="A301" s="1" t="str">
        <f t="shared" si="4"/>
        <v>[["tool",903010,99999]]</v>
      </c>
      <c r="B301" s="4">
        <v>903010</v>
      </c>
      <c r="C301" s="5" t="s">
        <v>269</v>
      </c>
      <c r="D301" s="1" t="s">
        <v>930</v>
      </c>
    </row>
    <row r="302" spans="1:4" ht="17.25">
      <c r="A302" s="1" t="str">
        <f t="shared" si="4"/>
        <v>[["tool",903011,99999]]</v>
      </c>
      <c r="B302" s="4">
        <v>903011</v>
      </c>
      <c r="C302" s="5" t="s">
        <v>270</v>
      </c>
      <c r="D302" s="1" t="s">
        <v>931</v>
      </c>
    </row>
    <row r="303" spans="1:4" ht="17.25">
      <c r="A303" s="1" t="str">
        <f t="shared" si="4"/>
        <v>[["tool",903012,99999]]</v>
      </c>
      <c r="B303" s="4">
        <v>903012</v>
      </c>
      <c r="C303" s="5" t="s">
        <v>271</v>
      </c>
      <c r="D303" s="1" t="s">
        <v>932</v>
      </c>
    </row>
    <row r="304" spans="1:4" ht="17.25">
      <c r="A304" s="1" t="str">
        <f t="shared" si="4"/>
        <v>[["tool",904001,99999]]</v>
      </c>
      <c r="B304" s="4">
        <v>904001</v>
      </c>
      <c r="C304" s="5" t="s">
        <v>272</v>
      </c>
      <c r="D304" s="1" t="s">
        <v>933</v>
      </c>
    </row>
    <row r="305" spans="1:4" ht="17.25">
      <c r="A305" s="1" t="str">
        <f t="shared" ref="A305:A368" si="5">$E$49&amp;$E$49&amp;$H$49&amp;$D$49&amp;$H$49&amp;$G$49&amp;B305&amp;$G$49&amp;$J$1&amp;$F$49&amp;$F$49</f>
        <v>[["tool",904002,99999]]</v>
      </c>
      <c r="B305" s="4">
        <v>904002</v>
      </c>
      <c r="C305" s="5" t="s">
        <v>273</v>
      </c>
      <c r="D305" s="1" t="s">
        <v>934</v>
      </c>
    </row>
    <row r="306" spans="1:4" ht="17.25">
      <c r="A306" s="1" t="str">
        <f t="shared" si="5"/>
        <v>[["tool",904003,99999]]</v>
      </c>
      <c r="B306" s="4">
        <v>904003</v>
      </c>
      <c r="C306" s="5" t="s">
        <v>274</v>
      </c>
      <c r="D306" s="1" t="s">
        <v>935</v>
      </c>
    </row>
    <row r="307" spans="1:4" ht="17.25">
      <c r="A307" s="1" t="str">
        <f t="shared" si="5"/>
        <v>[["tool",904004,99999]]</v>
      </c>
      <c r="B307" s="4">
        <v>904004</v>
      </c>
      <c r="C307" s="5" t="s">
        <v>275</v>
      </c>
      <c r="D307" s="1" t="s">
        <v>936</v>
      </c>
    </row>
    <row r="308" spans="1:4" ht="17.25">
      <c r="A308" s="1" t="str">
        <f t="shared" si="5"/>
        <v>[["tool",904005,99999]]</v>
      </c>
      <c r="B308" s="4">
        <v>904005</v>
      </c>
      <c r="C308" s="5" t="s">
        <v>276</v>
      </c>
      <c r="D308" s="1" t="s">
        <v>937</v>
      </c>
    </row>
    <row r="309" spans="1:4" ht="17.25">
      <c r="A309" s="1" t="str">
        <f t="shared" si="5"/>
        <v>[["tool",904006,99999]]</v>
      </c>
      <c r="B309" s="4">
        <v>904006</v>
      </c>
      <c r="C309" s="5" t="s">
        <v>277</v>
      </c>
      <c r="D309" s="1" t="s">
        <v>938</v>
      </c>
    </row>
    <row r="310" spans="1:4" ht="17.25">
      <c r="A310" s="1" t="str">
        <f t="shared" si="5"/>
        <v>[["tool",904007,99999]]</v>
      </c>
      <c r="B310" s="4">
        <v>904007</v>
      </c>
      <c r="C310" s="5" t="s">
        <v>278</v>
      </c>
      <c r="D310" s="1" t="s">
        <v>939</v>
      </c>
    </row>
    <row r="311" spans="1:4" ht="17.25">
      <c r="A311" s="1" t="str">
        <f t="shared" si="5"/>
        <v>[["tool",904008,99999]]</v>
      </c>
      <c r="B311" s="4">
        <v>904008</v>
      </c>
      <c r="C311" s="5" t="s">
        <v>279</v>
      </c>
      <c r="D311" s="1" t="s">
        <v>940</v>
      </c>
    </row>
    <row r="312" spans="1:4" ht="17.25">
      <c r="A312" s="1" t="str">
        <f t="shared" si="5"/>
        <v>[["tool",905001,99999]]</v>
      </c>
      <c r="B312" s="1">
        <v>905001</v>
      </c>
      <c r="C312" s="5" t="s">
        <v>280</v>
      </c>
      <c r="D312" s="1" t="s">
        <v>941</v>
      </c>
    </row>
    <row r="313" spans="1:4" ht="17.25">
      <c r="A313" s="1" t="str">
        <f t="shared" si="5"/>
        <v>[["tool",905002,99999]]</v>
      </c>
      <c r="B313" s="1">
        <v>905002</v>
      </c>
      <c r="C313" s="5" t="s">
        <v>281</v>
      </c>
      <c r="D313" s="1" t="s">
        <v>942</v>
      </c>
    </row>
    <row r="314" spans="1:4" ht="17.25">
      <c r="A314" s="1" t="str">
        <f t="shared" si="5"/>
        <v>[["tool",905003,99999]]</v>
      </c>
      <c r="B314" s="1">
        <v>905003</v>
      </c>
      <c r="C314" s="5" t="s">
        <v>282</v>
      </c>
      <c r="D314" s="1" t="s">
        <v>943</v>
      </c>
    </row>
    <row r="315" spans="1:4" ht="17.25">
      <c r="A315" s="1" t="str">
        <f t="shared" si="5"/>
        <v>[["tool",905004,99999]]</v>
      </c>
      <c r="B315" s="1">
        <v>905004</v>
      </c>
      <c r="C315" s="5" t="s">
        <v>283</v>
      </c>
      <c r="D315" s="1" t="s">
        <v>944</v>
      </c>
    </row>
    <row r="316" spans="1:4" ht="17.25">
      <c r="A316" s="1" t="str">
        <f t="shared" si="5"/>
        <v>[["tool",905005,99999]]</v>
      </c>
      <c r="B316" s="1">
        <v>905005</v>
      </c>
      <c r="C316" s="5" t="s">
        <v>284</v>
      </c>
      <c r="D316" s="1" t="s">
        <v>945</v>
      </c>
    </row>
    <row r="317" spans="1:4" ht="17.25">
      <c r="A317" s="1" t="str">
        <f t="shared" si="5"/>
        <v>[["tool",905006,99999]]</v>
      </c>
      <c r="B317" s="1">
        <v>905006</v>
      </c>
      <c r="C317" s="5" t="s">
        <v>285</v>
      </c>
      <c r="D317" s="1" t="s">
        <v>946</v>
      </c>
    </row>
    <row r="318" spans="1:4" ht="17.25">
      <c r="A318" s="1" t="str">
        <f t="shared" si="5"/>
        <v>[["tool",905007,99999]]</v>
      </c>
      <c r="B318" s="1">
        <v>905007</v>
      </c>
      <c r="C318" s="5" t="s">
        <v>286</v>
      </c>
      <c r="D318" s="1" t="s">
        <v>947</v>
      </c>
    </row>
    <row r="319" spans="1:4" ht="17.25">
      <c r="A319" s="1" t="str">
        <f t="shared" si="5"/>
        <v>[["tool",905008,99999]]</v>
      </c>
      <c r="B319" s="1">
        <v>905008</v>
      </c>
      <c r="C319" s="5" t="s">
        <v>287</v>
      </c>
      <c r="D319" s="1" t="s">
        <v>948</v>
      </c>
    </row>
    <row r="320" spans="1:4" ht="17.25">
      <c r="A320" s="1" t="str">
        <f t="shared" si="5"/>
        <v>[["tool",905009,99999]]</v>
      </c>
      <c r="B320" s="1">
        <v>905009</v>
      </c>
      <c r="C320" s="5" t="s">
        <v>288</v>
      </c>
      <c r="D320" s="1" t="s">
        <v>949</v>
      </c>
    </row>
    <row r="321" spans="1:4" ht="17.25">
      <c r="A321" s="1" t="str">
        <f t="shared" si="5"/>
        <v>[["tool",905010,99999]]</v>
      </c>
      <c r="B321" s="1">
        <v>905010</v>
      </c>
      <c r="C321" s="5" t="s">
        <v>289</v>
      </c>
      <c r="D321" s="1" t="s">
        <v>950</v>
      </c>
    </row>
    <row r="322" spans="1:4" ht="17.25">
      <c r="A322" s="1" t="str">
        <f t="shared" si="5"/>
        <v>[["tool",905011,99999]]</v>
      </c>
      <c r="B322" s="1">
        <v>905011</v>
      </c>
      <c r="C322" s="5" t="s">
        <v>290</v>
      </c>
      <c r="D322" s="1" t="s">
        <v>951</v>
      </c>
    </row>
    <row r="323" spans="1:4" ht="17.25">
      <c r="A323" s="1" t="str">
        <f t="shared" si="5"/>
        <v>[["tool",905012,99999]]</v>
      </c>
      <c r="B323" s="1">
        <v>905012</v>
      </c>
      <c r="C323" s="5" t="s">
        <v>291</v>
      </c>
      <c r="D323" s="1" t="s">
        <v>952</v>
      </c>
    </row>
    <row r="324" spans="1:4" ht="17.25">
      <c r="A324" s="1" t="str">
        <f t="shared" si="5"/>
        <v>[["tool",905013,99999]]</v>
      </c>
      <c r="B324" s="1">
        <v>905013</v>
      </c>
      <c r="C324" s="5" t="s">
        <v>292</v>
      </c>
      <c r="D324" s="1" t="s">
        <v>953</v>
      </c>
    </row>
    <row r="325" spans="1:4" ht="17.25">
      <c r="A325" s="1" t="str">
        <f t="shared" si="5"/>
        <v>[["tool",905014,99999]]</v>
      </c>
      <c r="B325" s="1">
        <v>905014</v>
      </c>
      <c r="C325" s="5" t="s">
        <v>293</v>
      </c>
      <c r="D325" s="1" t="s">
        <v>954</v>
      </c>
    </row>
    <row r="326" spans="1:4" ht="17.25">
      <c r="A326" s="1" t="str">
        <f t="shared" si="5"/>
        <v>[["tool",905015,99999]]</v>
      </c>
      <c r="B326" s="1">
        <v>905015</v>
      </c>
      <c r="C326" s="5" t="s">
        <v>294</v>
      </c>
      <c r="D326" s="1" t="s">
        <v>955</v>
      </c>
    </row>
    <row r="327" spans="1:4" ht="17.25">
      <c r="A327" s="1" t="str">
        <f t="shared" si="5"/>
        <v>[["tool",906001,99999]]</v>
      </c>
      <c r="B327" s="4">
        <v>906001</v>
      </c>
      <c r="C327" s="5" t="s">
        <v>295</v>
      </c>
      <c r="D327" s="1" t="s">
        <v>956</v>
      </c>
    </row>
    <row r="328" spans="1:4" ht="17.25">
      <c r="A328" s="1" t="str">
        <f t="shared" si="5"/>
        <v>[["tool",906002,99999]]</v>
      </c>
      <c r="B328" s="4">
        <v>906002</v>
      </c>
      <c r="C328" s="5" t="s">
        <v>296</v>
      </c>
      <c r="D328" s="1" t="s">
        <v>957</v>
      </c>
    </row>
    <row r="329" spans="1:4" ht="17.25">
      <c r="A329" s="1" t="str">
        <f t="shared" si="5"/>
        <v>[["tool",906003,99999]]</v>
      </c>
      <c r="B329" s="4">
        <v>906003</v>
      </c>
      <c r="C329" s="5" t="s">
        <v>297</v>
      </c>
      <c r="D329" s="1" t="s">
        <v>958</v>
      </c>
    </row>
    <row r="330" spans="1:4" ht="17.25">
      <c r="A330" s="1" t="str">
        <f t="shared" si="5"/>
        <v>[["tool",906004,99999]]</v>
      </c>
      <c r="B330" s="4">
        <v>906004</v>
      </c>
      <c r="C330" s="5" t="s">
        <v>298</v>
      </c>
      <c r="D330" s="1" t="s">
        <v>959</v>
      </c>
    </row>
    <row r="331" spans="1:4" ht="17.25">
      <c r="A331" s="1" t="str">
        <f t="shared" si="5"/>
        <v>[["tool",906005,99999]]</v>
      </c>
      <c r="B331" s="4">
        <v>906005</v>
      </c>
      <c r="C331" s="5" t="s">
        <v>299</v>
      </c>
      <c r="D331" s="1" t="s">
        <v>960</v>
      </c>
    </row>
    <row r="332" spans="1:4" ht="17.25">
      <c r="A332" s="1" t="str">
        <f t="shared" si="5"/>
        <v>[["tool",906006,99999]]</v>
      </c>
      <c r="B332" s="4">
        <v>906006</v>
      </c>
      <c r="C332" s="5" t="s">
        <v>299</v>
      </c>
      <c r="D332" s="1" t="s">
        <v>961</v>
      </c>
    </row>
    <row r="333" spans="1:4" ht="17.25">
      <c r="A333" s="1" t="str">
        <f t="shared" si="5"/>
        <v>[["tool",906007,99999]]</v>
      </c>
      <c r="B333" s="4">
        <v>906007</v>
      </c>
      <c r="C333" s="5" t="s">
        <v>299</v>
      </c>
      <c r="D333" s="1" t="s">
        <v>962</v>
      </c>
    </row>
    <row r="334" spans="1:4" ht="17.25">
      <c r="A334" s="1" t="str">
        <f t="shared" si="5"/>
        <v>[["tool",906008,99999]]</v>
      </c>
      <c r="B334" s="4">
        <v>906008</v>
      </c>
      <c r="C334" s="5" t="s">
        <v>299</v>
      </c>
      <c r="D334" s="1" t="s">
        <v>963</v>
      </c>
    </row>
    <row r="335" spans="1:4" ht="17.25">
      <c r="A335" s="1" t="str">
        <f t="shared" si="5"/>
        <v>[["tool",906009,99999]]</v>
      </c>
      <c r="B335" s="4">
        <v>906009</v>
      </c>
      <c r="C335" s="5" t="s">
        <v>299</v>
      </c>
      <c r="D335" s="1" t="s">
        <v>964</v>
      </c>
    </row>
    <row r="336" spans="1:4" ht="17.25">
      <c r="A336" s="1" t="str">
        <f t="shared" si="5"/>
        <v>[["tool",906010,99999]]</v>
      </c>
      <c r="B336" s="4">
        <v>906010</v>
      </c>
      <c r="C336" s="5" t="s">
        <v>300</v>
      </c>
      <c r="D336" s="1" t="s">
        <v>965</v>
      </c>
    </row>
    <row r="337" spans="1:4" ht="17.25">
      <c r="A337" s="1" t="str">
        <f t="shared" si="5"/>
        <v>[["tool",906011,99999]]</v>
      </c>
      <c r="B337" s="4">
        <v>906011</v>
      </c>
      <c r="C337" s="5" t="s">
        <v>301</v>
      </c>
      <c r="D337" s="1" t="s">
        <v>966</v>
      </c>
    </row>
    <row r="338" spans="1:4" ht="17.25">
      <c r="A338" s="1" t="str">
        <f t="shared" si="5"/>
        <v>[["tool",906012,99999]]</v>
      </c>
      <c r="B338" s="4">
        <v>906012</v>
      </c>
      <c r="C338" s="5" t="s">
        <v>302</v>
      </c>
      <c r="D338" s="1" t="s">
        <v>967</v>
      </c>
    </row>
    <row r="339" spans="1:4" ht="17.25">
      <c r="A339" s="1" t="str">
        <f t="shared" si="5"/>
        <v>[["tool",906013,99999]]</v>
      </c>
      <c r="B339" s="4">
        <v>906013</v>
      </c>
      <c r="C339" s="5" t="s">
        <v>303</v>
      </c>
      <c r="D339" s="1" t="s">
        <v>968</v>
      </c>
    </row>
    <row r="340" spans="1:4" ht="17.25">
      <c r="A340" s="1" t="str">
        <f t="shared" si="5"/>
        <v>[["tool",906014,99999]]</v>
      </c>
      <c r="B340" s="4">
        <v>906014</v>
      </c>
      <c r="C340" s="5" t="s">
        <v>304</v>
      </c>
      <c r="D340" s="1" t="s">
        <v>969</v>
      </c>
    </row>
    <row r="341" spans="1:4" ht="17.25">
      <c r="A341" s="1" t="str">
        <f t="shared" si="5"/>
        <v>[["tool",906015,99999]]</v>
      </c>
      <c r="B341" s="4">
        <v>906015</v>
      </c>
      <c r="C341" s="5" t="s">
        <v>305</v>
      </c>
      <c r="D341" s="1" t="s">
        <v>970</v>
      </c>
    </row>
    <row r="342" spans="1:4" ht="17.25">
      <c r="A342" s="1" t="str">
        <f t="shared" si="5"/>
        <v>[["tool",906016,99999]]</v>
      </c>
      <c r="B342" s="4">
        <v>906016</v>
      </c>
      <c r="C342" s="5" t="s">
        <v>306</v>
      </c>
      <c r="D342" s="1" t="s">
        <v>971</v>
      </c>
    </row>
    <row r="343" spans="1:4" ht="17.25">
      <c r="A343" s="1" t="str">
        <f t="shared" si="5"/>
        <v>[["tool",906017,99999]]</v>
      </c>
      <c r="B343" s="4">
        <v>906017</v>
      </c>
      <c r="C343" s="5" t="s">
        <v>307</v>
      </c>
      <c r="D343" s="1" t="s">
        <v>972</v>
      </c>
    </row>
    <row r="344" spans="1:4" ht="17.25">
      <c r="A344" s="1" t="str">
        <f t="shared" si="5"/>
        <v>[["tool",906018,99999]]</v>
      </c>
      <c r="B344" s="4">
        <v>906018</v>
      </c>
      <c r="C344" s="5" t="s">
        <v>308</v>
      </c>
      <c r="D344" s="1" t="s">
        <v>973</v>
      </c>
    </row>
    <row r="345" spans="1:4" ht="17.25">
      <c r="A345" s="1" t="str">
        <f t="shared" si="5"/>
        <v>[["tool",906019,99999]]</v>
      </c>
      <c r="B345" s="4">
        <v>906019</v>
      </c>
      <c r="C345" s="5" t="s">
        <v>309</v>
      </c>
      <c r="D345" s="1" t="s">
        <v>974</v>
      </c>
    </row>
    <row r="346" spans="1:4" ht="17.25">
      <c r="A346" s="1" t="str">
        <f t="shared" si="5"/>
        <v>[["tool",906020,99999]]</v>
      </c>
      <c r="B346" s="4">
        <v>906020</v>
      </c>
      <c r="C346" s="5" t="s">
        <v>310</v>
      </c>
      <c r="D346" s="1" t="s">
        <v>975</v>
      </c>
    </row>
    <row r="347" spans="1:4" ht="17.25">
      <c r="A347" s="1" t="str">
        <f t="shared" si="5"/>
        <v>[["tool",906021,99999]]</v>
      </c>
      <c r="B347" s="4">
        <v>906021</v>
      </c>
      <c r="C347" s="5" t="s">
        <v>311</v>
      </c>
      <c r="D347" s="1" t="s">
        <v>976</v>
      </c>
    </row>
    <row r="348" spans="1:4" ht="17.25">
      <c r="A348" s="1" t="str">
        <f t="shared" si="5"/>
        <v>[["tool",906022,99999]]</v>
      </c>
      <c r="B348" s="4">
        <v>906022</v>
      </c>
      <c r="C348" s="5" t="s">
        <v>312</v>
      </c>
      <c r="D348" s="1" t="s">
        <v>977</v>
      </c>
    </row>
    <row r="349" spans="1:4" ht="17.25">
      <c r="A349" s="1" t="str">
        <f t="shared" si="5"/>
        <v>[["tool",906023,99999]]</v>
      </c>
      <c r="B349" s="4">
        <v>906023</v>
      </c>
      <c r="C349" s="5" t="s">
        <v>313</v>
      </c>
      <c r="D349" s="1" t="s">
        <v>978</v>
      </c>
    </row>
    <row r="350" spans="1:4" ht="17.25">
      <c r="A350" s="1" t="str">
        <f t="shared" si="5"/>
        <v>[["tool",906024,99999]]</v>
      </c>
      <c r="B350" s="4">
        <v>906024</v>
      </c>
      <c r="C350" s="5" t="s">
        <v>314</v>
      </c>
      <c r="D350" s="1" t="s">
        <v>979</v>
      </c>
    </row>
    <row r="351" spans="1:4" ht="17.25">
      <c r="A351" s="1" t="str">
        <f t="shared" si="5"/>
        <v>[["tool",906025,99999]]</v>
      </c>
      <c r="B351" s="4">
        <v>906025</v>
      </c>
      <c r="C351" s="5" t="s">
        <v>315</v>
      </c>
      <c r="D351" s="1" t="s">
        <v>980</v>
      </c>
    </row>
    <row r="352" spans="1:4" ht="17.25">
      <c r="A352" s="1" t="str">
        <f t="shared" si="5"/>
        <v>[["tool",906026,99999]]</v>
      </c>
      <c r="B352" s="4">
        <v>906026</v>
      </c>
      <c r="C352" s="5" t="s">
        <v>316</v>
      </c>
      <c r="D352" s="1" t="s">
        <v>981</v>
      </c>
    </row>
    <row r="353" spans="1:4" ht="17.25">
      <c r="A353" s="1" t="str">
        <f t="shared" si="5"/>
        <v>[["tool",906027,99999]]</v>
      </c>
      <c r="B353" s="4">
        <v>906027</v>
      </c>
      <c r="C353" s="5" t="s">
        <v>317</v>
      </c>
      <c r="D353" s="1" t="s">
        <v>982</v>
      </c>
    </row>
    <row r="354" spans="1:4" ht="17.25">
      <c r="A354" s="1" t="str">
        <f t="shared" si="5"/>
        <v>[["tool",906028,99999]]</v>
      </c>
      <c r="B354" s="4">
        <v>906028</v>
      </c>
      <c r="C354" s="5" t="s">
        <v>318</v>
      </c>
      <c r="D354" s="1" t="s">
        <v>983</v>
      </c>
    </row>
    <row r="355" spans="1:4" ht="17.25">
      <c r="A355" s="1" t="str">
        <f t="shared" si="5"/>
        <v>[["tool",3051,99999]]</v>
      </c>
      <c r="B355" s="4">
        <v>3051</v>
      </c>
      <c r="C355" s="5" t="s">
        <v>319</v>
      </c>
      <c r="D355" s="1" t="s">
        <v>984</v>
      </c>
    </row>
    <row r="356" spans="1:4" ht="17.25">
      <c r="A356" s="1" t="str">
        <f t="shared" si="5"/>
        <v>[["tool",3052,99999]]</v>
      </c>
      <c r="B356" s="4">
        <v>3052</v>
      </c>
      <c r="C356" s="5" t="s">
        <v>320</v>
      </c>
      <c r="D356" s="1" t="s">
        <v>985</v>
      </c>
    </row>
    <row r="357" spans="1:4" ht="17.25">
      <c r="A357" s="1" t="str">
        <f t="shared" si="5"/>
        <v>[["tool",3053,99999]]</v>
      </c>
      <c r="B357" s="4">
        <v>3053</v>
      </c>
      <c r="C357" s="5" t="s">
        <v>321</v>
      </c>
      <c r="D357" s="1" t="s">
        <v>986</v>
      </c>
    </row>
    <row r="358" spans="1:4" ht="17.25">
      <c r="A358" s="1" t="str">
        <f t="shared" si="5"/>
        <v>[["tool",3054,99999]]</v>
      </c>
      <c r="B358" s="4">
        <v>3054</v>
      </c>
      <c r="C358" s="5" t="s">
        <v>322</v>
      </c>
      <c r="D358" s="1" t="s">
        <v>987</v>
      </c>
    </row>
    <row r="359" spans="1:4" ht="17.25">
      <c r="A359" s="1" t="str">
        <f t="shared" si="5"/>
        <v>[["tool",3055,99999]]</v>
      </c>
      <c r="B359" s="4">
        <v>3055</v>
      </c>
      <c r="C359" s="5" t="s">
        <v>323</v>
      </c>
      <c r="D359" s="1" t="s">
        <v>988</v>
      </c>
    </row>
    <row r="360" spans="1:4" ht="17.25">
      <c r="A360" s="1" t="str">
        <f t="shared" si="5"/>
        <v>[["tool",3056,99999]]</v>
      </c>
      <c r="B360" s="4">
        <v>3056</v>
      </c>
      <c r="C360" s="5" t="s">
        <v>324</v>
      </c>
      <c r="D360" s="1" t="s">
        <v>989</v>
      </c>
    </row>
    <row r="361" spans="1:4" ht="17.25">
      <c r="A361" s="1" t="str">
        <f t="shared" si="5"/>
        <v>[["tool",3057,99999]]</v>
      </c>
      <c r="B361" s="4">
        <v>3057</v>
      </c>
      <c r="C361" s="5" t="s">
        <v>325</v>
      </c>
      <c r="D361" s="1" t="s">
        <v>990</v>
      </c>
    </row>
    <row r="362" spans="1:4" ht="17.25">
      <c r="A362" s="1" t="str">
        <f t="shared" si="5"/>
        <v>[["tool",3058,99999]]</v>
      </c>
      <c r="B362" s="4">
        <v>3058</v>
      </c>
      <c r="C362" s="5" t="s">
        <v>326</v>
      </c>
      <c r="D362" s="1" t="s">
        <v>991</v>
      </c>
    </row>
    <row r="363" spans="1:4" ht="17.25">
      <c r="A363" s="1" t="str">
        <f t="shared" si="5"/>
        <v>[["tool",3059,99999]]</v>
      </c>
      <c r="B363" s="4">
        <v>3059</v>
      </c>
      <c r="C363" s="5" t="s">
        <v>327</v>
      </c>
      <c r="D363" s="1" t="s">
        <v>992</v>
      </c>
    </row>
    <row r="364" spans="1:4" ht="17.25">
      <c r="A364" s="1" t="str">
        <f t="shared" si="5"/>
        <v>[["tool",3060,99999]]</v>
      </c>
      <c r="B364" s="4">
        <v>3060</v>
      </c>
      <c r="C364" s="5" t="s">
        <v>328</v>
      </c>
      <c r="D364" s="1" t="s">
        <v>993</v>
      </c>
    </row>
    <row r="365" spans="1:4" ht="17.25">
      <c r="A365" s="1" t="str">
        <f t="shared" si="5"/>
        <v>[["tool",3061,99999]]</v>
      </c>
      <c r="B365" s="4">
        <v>3061</v>
      </c>
      <c r="C365" s="5" t="s">
        <v>329</v>
      </c>
      <c r="D365" s="1" t="s">
        <v>994</v>
      </c>
    </row>
    <row r="366" spans="1:4" ht="17.25">
      <c r="A366" s="1" t="str">
        <f t="shared" si="5"/>
        <v>[["tool",3062,99999]]</v>
      </c>
      <c r="B366" s="4">
        <v>3062</v>
      </c>
      <c r="C366" s="5" t="s">
        <v>330</v>
      </c>
      <c r="D366" s="1" t="s">
        <v>995</v>
      </c>
    </row>
    <row r="367" spans="1:4" ht="17.25">
      <c r="A367" s="1" t="str">
        <f t="shared" si="5"/>
        <v>[["tool",3063,99999]]</v>
      </c>
      <c r="B367" s="4">
        <v>3063</v>
      </c>
      <c r="C367" s="5" t="s">
        <v>331</v>
      </c>
      <c r="D367" s="1" t="s">
        <v>996</v>
      </c>
    </row>
    <row r="368" spans="1:4" ht="17.25">
      <c r="A368" s="1" t="str">
        <f t="shared" si="5"/>
        <v>[["tool",3064,99999]]</v>
      </c>
      <c r="B368" s="4">
        <v>3064</v>
      </c>
      <c r="C368" s="5" t="s">
        <v>332</v>
      </c>
      <c r="D368" s="1" t="s">
        <v>997</v>
      </c>
    </row>
    <row r="369" spans="1:4" ht="17.25">
      <c r="A369" s="1" t="str">
        <f t="shared" ref="A369:A432" si="6">$E$49&amp;$E$49&amp;$H$49&amp;$D$49&amp;$H$49&amp;$G$49&amp;B369&amp;$G$49&amp;$J$1&amp;$F$49&amp;$F$49</f>
        <v>[["tool",3065,99999]]</v>
      </c>
      <c r="B369" s="4">
        <v>3065</v>
      </c>
      <c r="C369" s="5" t="s">
        <v>333</v>
      </c>
      <c r="D369" s="1" t="s">
        <v>998</v>
      </c>
    </row>
    <row r="370" spans="1:4" ht="17.25">
      <c r="A370" s="1" t="str">
        <f t="shared" si="6"/>
        <v>[["tool",907001,99999]]</v>
      </c>
      <c r="B370" s="4">
        <v>907001</v>
      </c>
      <c r="C370" s="5" t="s">
        <v>334</v>
      </c>
      <c r="D370" s="1" t="s">
        <v>999</v>
      </c>
    </row>
    <row r="371" spans="1:4" ht="17.25">
      <c r="A371" s="1" t="str">
        <f t="shared" si="6"/>
        <v>[["tool",907002,99999]]</v>
      </c>
      <c r="B371" s="4">
        <v>907002</v>
      </c>
      <c r="C371" s="5" t="s">
        <v>335</v>
      </c>
      <c r="D371" s="1" t="s">
        <v>1000</v>
      </c>
    </row>
    <row r="372" spans="1:4" ht="17.25">
      <c r="A372" s="1" t="str">
        <f t="shared" si="6"/>
        <v>[["tool",907003,99999]]</v>
      </c>
      <c r="B372" s="4">
        <v>907003</v>
      </c>
      <c r="C372" s="5" t="s">
        <v>336</v>
      </c>
      <c r="D372" s="1" t="s">
        <v>1001</v>
      </c>
    </row>
    <row r="373" spans="1:4" ht="17.25">
      <c r="A373" s="1" t="str">
        <f t="shared" si="6"/>
        <v>[["tool",907004,99999]]</v>
      </c>
      <c r="B373" s="4">
        <v>907004</v>
      </c>
      <c r="C373" s="5" t="s">
        <v>337</v>
      </c>
      <c r="D373" s="1" t="s">
        <v>1002</v>
      </c>
    </row>
    <row r="374" spans="1:4" ht="17.25">
      <c r="A374" s="1" t="str">
        <f t="shared" si="6"/>
        <v>[["tool",907005,99999]]</v>
      </c>
      <c r="B374" s="4">
        <v>907005</v>
      </c>
      <c r="C374" s="5" t="s">
        <v>338</v>
      </c>
      <c r="D374" s="1" t="s">
        <v>1003</v>
      </c>
    </row>
    <row r="375" spans="1:4" ht="17.25">
      <c r="A375" s="1" t="str">
        <f t="shared" si="6"/>
        <v>[["tool",907006,99999]]</v>
      </c>
      <c r="B375" s="4">
        <v>907006</v>
      </c>
      <c r="C375" s="5" t="s">
        <v>339</v>
      </c>
      <c r="D375" s="1" t="s">
        <v>1004</v>
      </c>
    </row>
    <row r="376" spans="1:4" ht="17.25">
      <c r="A376" s="1" t="str">
        <f t="shared" si="6"/>
        <v>[["tool",907007,99999]]</v>
      </c>
      <c r="B376" s="4">
        <v>907007</v>
      </c>
      <c r="C376" s="5" t="s">
        <v>340</v>
      </c>
      <c r="D376" s="1" t="s">
        <v>1005</v>
      </c>
    </row>
    <row r="377" spans="1:4" ht="17.25">
      <c r="A377" s="1" t="str">
        <f t="shared" si="6"/>
        <v>[["tool",907008,99999]]</v>
      </c>
      <c r="B377" s="4">
        <v>907008</v>
      </c>
      <c r="C377" s="5" t="s">
        <v>341</v>
      </c>
      <c r="D377" s="1" t="s">
        <v>1006</v>
      </c>
    </row>
    <row r="378" spans="1:4" ht="17.25">
      <c r="A378" s="1" t="str">
        <f t="shared" si="6"/>
        <v>[["tool",907009,99999]]</v>
      </c>
      <c r="B378" s="4">
        <v>907009</v>
      </c>
      <c r="C378" s="5" t="s">
        <v>342</v>
      </c>
      <c r="D378" s="1" t="s">
        <v>1007</v>
      </c>
    </row>
    <row r="379" spans="1:4" ht="17.25">
      <c r="A379" s="1" t="str">
        <f t="shared" si="6"/>
        <v>[["tool",907010,99999]]</v>
      </c>
      <c r="B379" s="4">
        <v>907010</v>
      </c>
      <c r="C379" s="5" t="s">
        <v>343</v>
      </c>
      <c r="D379" s="1" t="s">
        <v>1008</v>
      </c>
    </row>
    <row r="380" spans="1:4" ht="17.25">
      <c r="A380" s="1" t="str">
        <f t="shared" si="6"/>
        <v>[["tool",907011,99999]]</v>
      </c>
      <c r="B380" s="4">
        <v>907011</v>
      </c>
      <c r="C380" s="5" t="s">
        <v>344</v>
      </c>
      <c r="D380" s="1" t="s">
        <v>1009</v>
      </c>
    </row>
    <row r="381" spans="1:4" ht="17.25">
      <c r="A381" s="1" t="str">
        <f t="shared" si="6"/>
        <v>[["tool",907012,99999]]</v>
      </c>
      <c r="B381" s="4">
        <v>907012</v>
      </c>
      <c r="C381" s="5" t="s">
        <v>345</v>
      </c>
      <c r="D381" s="1" t="s">
        <v>1010</v>
      </c>
    </row>
    <row r="382" spans="1:4" ht="17.25">
      <c r="A382" s="1" t="str">
        <f t="shared" si="6"/>
        <v>[["tool",907013,99999]]</v>
      </c>
      <c r="B382" s="4">
        <v>907013</v>
      </c>
      <c r="C382" s="5" t="s">
        <v>346</v>
      </c>
      <c r="D382" s="1" t="s">
        <v>1011</v>
      </c>
    </row>
    <row r="383" spans="1:4" ht="17.25">
      <c r="A383" s="1" t="str">
        <f t="shared" si="6"/>
        <v>[["tool",907014,99999]]</v>
      </c>
      <c r="B383" s="4">
        <v>907014</v>
      </c>
      <c r="C383" s="5" t="s">
        <v>347</v>
      </c>
      <c r="D383" s="1" t="s">
        <v>1012</v>
      </c>
    </row>
    <row r="384" spans="1:4" ht="17.25">
      <c r="A384" s="1" t="str">
        <f t="shared" si="6"/>
        <v>[["tool",907015,99999]]</v>
      </c>
      <c r="B384" s="4">
        <v>907015</v>
      </c>
      <c r="C384" s="5" t="s">
        <v>348</v>
      </c>
      <c r="D384" s="1" t="s">
        <v>1013</v>
      </c>
    </row>
    <row r="385" spans="1:4" ht="17.25">
      <c r="A385" s="1" t="str">
        <f t="shared" si="6"/>
        <v>[["tool",907016,99999]]</v>
      </c>
      <c r="B385" s="4">
        <v>907016</v>
      </c>
      <c r="C385" s="5" t="s">
        <v>349</v>
      </c>
      <c r="D385" s="1" t="s">
        <v>1014</v>
      </c>
    </row>
    <row r="386" spans="1:4" ht="17.25">
      <c r="A386" s="1" t="str">
        <f t="shared" si="6"/>
        <v>[["tool",907017,99999]]</v>
      </c>
      <c r="B386" s="4">
        <v>907017</v>
      </c>
      <c r="C386" s="5" t="s">
        <v>350</v>
      </c>
      <c r="D386" s="1" t="s">
        <v>1015</v>
      </c>
    </row>
    <row r="387" spans="1:4" ht="17.25">
      <c r="A387" s="1" t="str">
        <f t="shared" si="6"/>
        <v>[["tool",907018,99999]]</v>
      </c>
      <c r="B387" s="4">
        <v>907018</v>
      </c>
      <c r="C387" s="5" t="s">
        <v>351</v>
      </c>
      <c r="D387" s="1" t="s">
        <v>1016</v>
      </c>
    </row>
    <row r="388" spans="1:4" ht="17.25">
      <c r="A388" s="1" t="str">
        <f t="shared" si="6"/>
        <v>[["tool",907019,99999]]</v>
      </c>
      <c r="B388" s="4">
        <v>907019</v>
      </c>
      <c r="C388" s="5" t="s">
        <v>352</v>
      </c>
      <c r="D388" s="1" t="s">
        <v>1017</v>
      </c>
    </row>
    <row r="389" spans="1:4" ht="17.25">
      <c r="A389" s="1" t="str">
        <f t="shared" si="6"/>
        <v>[["tool",907020,99999]]</v>
      </c>
      <c r="B389" s="4">
        <v>907020</v>
      </c>
      <c r="C389" s="5" t="s">
        <v>353</v>
      </c>
      <c r="D389" s="1" t="s">
        <v>1018</v>
      </c>
    </row>
    <row r="390" spans="1:4" ht="17.25">
      <c r="A390" s="1" t="str">
        <f t="shared" si="6"/>
        <v>[["tool",907021,99999]]</v>
      </c>
      <c r="B390" s="4">
        <v>907021</v>
      </c>
      <c r="C390" s="5" t="s">
        <v>354</v>
      </c>
      <c r="D390" s="1" t="s">
        <v>1019</v>
      </c>
    </row>
    <row r="391" spans="1:4" ht="17.25">
      <c r="A391" s="1" t="str">
        <f t="shared" si="6"/>
        <v>[["tool",907022,99999]]</v>
      </c>
      <c r="B391" s="4">
        <v>907022</v>
      </c>
      <c r="C391" s="5" t="s">
        <v>355</v>
      </c>
      <c r="D391" s="1" t="s">
        <v>1020</v>
      </c>
    </row>
    <row r="392" spans="1:4" ht="17.25">
      <c r="A392" s="1" t="str">
        <f t="shared" si="6"/>
        <v>[["tool",907023,99999]]</v>
      </c>
      <c r="B392" s="4">
        <v>907023</v>
      </c>
      <c r="C392" s="5" t="s">
        <v>356</v>
      </c>
      <c r="D392" s="1" t="s">
        <v>1021</v>
      </c>
    </row>
    <row r="393" spans="1:4" ht="17.25">
      <c r="A393" s="1" t="str">
        <f t="shared" si="6"/>
        <v>[["tool",907024,99999]]</v>
      </c>
      <c r="B393" s="4">
        <v>907024</v>
      </c>
      <c r="C393" s="5" t="s">
        <v>357</v>
      </c>
      <c r="D393" s="1" t="s">
        <v>1022</v>
      </c>
    </row>
    <row r="394" spans="1:4" ht="17.25">
      <c r="A394" s="1" t="str">
        <f t="shared" si="6"/>
        <v>[["tool",907025,99999]]</v>
      </c>
      <c r="B394" s="4">
        <v>907025</v>
      </c>
      <c r="C394" s="5" t="s">
        <v>358</v>
      </c>
      <c r="D394" s="1" t="s">
        <v>1023</v>
      </c>
    </row>
    <row r="395" spans="1:4" ht="17.25">
      <c r="A395" s="1" t="str">
        <f t="shared" si="6"/>
        <v>[["tool",907026,99999]]</v>
      </c>
      <c r="B395" s="4">
        <v>907026</v>
      </c>
      <c r="C395" s="5" t="s">
        <v>359</v>
      </c>
      <c r="D395" s="1" t="s">
        <v>1024</v>
      </c>
    </row>
    <row r="396" spans="1:4" ht="17.25">
      <c r="A396" s="1" t="str">
        <f t="shared" si="6"/>
        <v>[["tool",907027,99999]]</v>
      </c>
      <c r="B396" s="4">
        <v>907027</v>
      </c>
      <c r="C396" s="5" t="s">
        <v>360</v>
      </c>
      <c r="D396" s="1" t="s">
        <v>1025</v>
      </c>
    </row>
    <row r="397" spans="1:4" ht="17.25">
      <c r="A397" s="1" t="str">
        <f t="shared" si="6"/>
        <v>[["tool",907028,99999]]</v>
      </c>
      <c r="B397" s="4">
        <v>907028</v>
      </c>
      <c r="C397" s="5" t="s">
        <v>361</v>
      </c>
      <c r="D397" s="1" t="s">
        <v>1026</v>
      </c>
    </row>
    <row r="398" spans="1:4" ht="17.25">
      <c r="A398" s="1" t="str">
        <f t="shared" si="6"/>
        <v>[["tool",907029,99999]]</v>
      </c>
      <c r="B398" s="4">
        <v>907029</v>
      </c>
      <c r="C398" s="5" t="s">
        <v>362</v>
      </c>
      <c r="D398" s="1" t="s">
        <v>1027</v>
      </c>
    </row>
    <row r="399" spans="1:4" ht="17.25">
      <c r="A399" s="1" t="str">
        <f t="shared" si="6"/>
        <v>[["tool",907030,99999]]</v>
      </c>
      <c r="B399" s="4">
        <v>907030</v>
      </c>
      <c r="C399" s="5" t="s">
        <v>363</v>
      </c>
      <c r="D399" s="1" t="s">
        <v>1028</v>
      </c>
    </row>
    <row r="400" spans="1:4" ht="17.25">
      <c r="A400" s="1" t="str">
        <f t="shared" si="6"/>
        <v>[["tool",907031,99999]]</v>
      </c>
      <c r="B400" s="4">
        <v>907031</v>
      </c>
      <c r="C400" s="5" t="s">
        <v>364</v>
      </c>
      <c r="D400" s="1" t="s">
        <v>1029</v>
      </c>
    </row>
    <row r="401" spans="1:4" ht="17.25">
      <c r="A401" s="1" t="str">
        <f t="shared" si="6"/>
        <v>[["tool",907032,99999]]</v>
      </c>
      <c r="B401" s="4">
        <v>907032</v>
      </c>
      <c r="C401" s="5" t="s">
        <v>365</v>
      </c>
      <c r="D401" s="1" t="s">
        <v>1030</v>
      </c>
    </row>
    <row r="402" spans="1:4" ht="17.25">
      <c r="A402" s="1" t="str">
        <f t="shared" si="6"/>
        <v>[["tool",907033,99999]]</v>
      </c>
      <c r="B402" s="4">
        <v>907033</v>
      </c>
      <c r="C402" s="5" t="s">
        <v>366</v>
      </c>
      <c r="D402" s="1" t="s">
        <v>1031</v>
      </c>
    </row>
    <row r="403" spans="1:4" ht="17.25">
      <c r="A403" s="1" t="str">
        <f t="shared" si="6"/>
        <v>[["tool",907034,99999]]</v>
      </c>
      <c r="B403" s="4">
        <v>907034</v>
      </c>
      <c r="C403" s="5" t="s">
        <v>367</v>
      </c>
      <c r="D403" s="1" t="s">
        <v>1032</v>
      </c>
    </row>
    <row r="404" spans="1:4" ht="17.25">
      <c r="A404" s="1" t="str">
        <f t="shared" si="6"/>
        <v>[["tool",907035,99999]]</v>
      </c>
      <c r="B404" s="4">
        <v>907035</v>
      </c>
      <c r="C404" s="5" t="s">
        <v>368</v>
      </c>
      <c r="D404" s="1" t="s">
        <v>1033</v>
      </c>
    </row>
    <row r="405" spans="1:4" ht="17.25">
      <c r="A405" s="1" t="str">
        <f t="shared" si="6"/>
        <v>[["tool",907036,99999]]</v>
      </c>
      <c r="B405" s="4">
        <v>907036</v>
      </c>
      <c r="C405" s="5" t="s">
        <v>369</v>
      </c>
      <c r="D405" s="1" t="s">
        <v>1034</v>
      </c>
    </row>
    <row r="406" spans="1:4" ht="17.25">
      <c r="A406" s="1" t="str">
        <f t="shared" si="6"/>
        <v>[["tool",907037,99999]]</v>
      </c>
      <c r="B406" s="4">
        <v>907037</v>
      </c>
      <c r="C406" s="5" t="s">
        <v>370</v>
      </c>
      <c r="D406" s="1" t="s">
        <v>1035</v>
      </c>
    </row>
    <row r="407" spans="1:4" ht="17.25">
      <c r="A407" s="1" t="str">
        <f t="shared" si="6"/>
        <v>[["tool",907038,99999]]</v>
      </c>
      <c r="B407" s="4">
        <v>907038</v>
      </c>
      <c r="C407" s="5" t="s">
        <v>371</v>
      </c>
      <c r="D407" s="1" t="s">
        <v>1036</v>
      </c>
    </row>
    <row r="408" spans="1:4" ht="17.25">
      <c r="A408" s="1" t="str">
        <f t="shared" si="6"/>
        <v>[["tool",907039,99999]]</v>
      </c>
      <c r="B408" s="4">
        <v>907039</v>
      </c>
      <c r="C408" s="5" t="s">
        <v>372</v>
      </c>
      <c r="D408" s="1" t="s">
        <v>1037</v>
      </c>
    </row>
    <row r="409" spans="1:4" ht="17.25">
      <c r="A409" s="1" t="str">
        <f t="shared" si="6"/>
        <v>[["tool",907040,99999]]</v>
      </c>
      <c r="B409" s="4">
        <v>907040</v>
      </c>
      <c r="C409" s="5" t="s">
        <v>373</v>
      </c>
      <c r="D409" s="1" t="s">
        <v>1038</v>
      </c>
    </row>
    <row r="410" spans="1:4" ht="17.25">
      <c r="A410" s="1" t="str">
        <f t="shared" si="6"/>
        <v>[["tool",907041,99999]]</v>
      </c>
      <c r="B410" s="4">
        <v>907041</v>
      </c>
      <c r="C410" s="5" t="s">
        <v>374</v>
      </c>
      <c r="D410" s="1" t="s">
        <v>1039</v>
      </c>
    </row>
    <row r="411" spans="1:4" ht="17.25">
      <c r="A411" s="1" t="str">
        <f t="shared" si="6"/>
        <v>[["tool",907042,99999]]</v>
      </c>
      <c r="B411" s="4">
        <v>907042</v>
      </c>
      <c r="C411" s="5" t="s">
        <v>375</v>
      </c>
      <c r="D411" s="1" t="s">
        <v>1040</v>
      </c>
    </row>
    <row r="412" spans="1:4" ht="17.25">
      <c r="A412" s="1" t="str">
        <f t="shared" si="6"/>
        <v>[["tool",907043,99999]]</v>
      </c>
      <c r="B412" s="4">
        <v>907043</v>
      </c>
      <c r="C412" s="5" t="s">
        <v>376</v>
      </c>
      <c r="D412" s="1" t="s">
        <v>1041</v>
      </c>
    </row>
    <row r="413" spans="1:4" ht="17.25">
      <c r="A413" s="1" t="str">
        <f t="shared" si="6"/>
        <v>[["tool",907044,99999]]</v>
      </c>
      <c r="B413" s="4">
        <v>907044</v>
      </c>
      <c r="C413" s="5" t="s">
        <v>358</v>
      </c>
      <c r="D413" s="1" t="s">
        <v>1042</v>
      </c>
    </row>
    <row r="414" spans="1:4" ht="17.25">
      <c r="A414" s="1" t="str">
        <f t="shared" si="6"/>
        <v>[["tool",907045,99999]]</v>
      </c>
      <c r="B414" s="4">
        <v>907045</v>
      </c>
      <c r="C414" s="5" t="s">
        <v>377</v>
      </c>
      <c r="D414" s="1" t="s">
        <v>1043</v>
      </c>
    </row>
    <row r="415" spans="1:4" ht="17.25">
      <c r="A415" s="1" t="str">
        <f t="shared" si="6"/>
        <v>[["tool",907046,99999]]</v>
      </c>
      <c r="B415" s="4">
        <v>907046</v>
      </c>
      <c r="C415" s="5" t="s">
        <v>378</v>
      </c>
      <c r="D415" s="1" t="s">
        <v>1044</v>
      </c>
    </row>
    <row r="416" spans="1:4" ht="17.25">
      <c r="A416" s="1" t="str">
        <f t="shared" si="6"/>
        <v>[["tool",907047,99999]]</v>
      </c>
      <c r="B416" s="4">
        <v>907047</v>
      </c>
      <c r="C416" s="5" t="s">
        <v>379</v>
      </c>
      <c r="D416" s="1" t="s">
        <v>1045</v>
      </c>
    </row>
    <row r="417" spans="1:4" ht="17.25">
      <c r="A417" s="1" t="str">
        <f t="shared" si="6"/>
        <v>[["tool",907048,99999]]</v>
      </c>
      <c r="B417" s="4">
        <v>907048</v>
      </c>
      <c r="C417" s="5" t="s">
        <v>380</v>
      </c>
      <c r="D417" s="1" t="s">
        <v>1046</v>
      </c>
    </row>
    <row r="418" spans="1:4" ht="17.25">
      <c r="A418" s="1" t="str">
        <f t="shared" si="6"/>
        <v>[["tool",3026,99999]]</v>
      </c>
      <c r="B418" s="30">
        <v>3026</v>
      </c>
      <c r="C418" s="5" t="s">
        <v>445</v>
      </c>
      <c r="D418" s="1" t="s">
        <v>1111</v>
      </c>
    </row>
    <row r="419" spans="1:4" ht="17.25">
      <c r="A419" s="1" t="str">
        <f t="shared" si="6"/>
        <v>[["tool",3027,99999]]</v>
      </c>
      <c r="B419" s="30">
        <v>3027</v>
      </c>
      <c r="C419" s="5" t="s">
        <v>446</v>
      </c>
      <c r="D419" s="1" t="s">
        <v>1112</v>
      </c>
    </row>
    <row r="420" spans="1:4" ht="17.25">
      <c r="A420" s="1" t="str">
        <f t="shared" si="6"/>
        <v>[["tool",3028,99999]]</v>
      </c>
      <c r="B420" s="30">
        <v>3028</v>
      </c>
      <c r="C420" s="5" t="s">
        <v>447</v>
      </c>
      <c r="D420" s="1" t="s">
        <v>1113</v>
      </c>
    </row>
    <row r="421" spans="1:4" ht="17.25">
      <c r="A421" s="1" t="str">
        <f t="shared" si="6"/>
        <v>[["tool",3029,99999]]</v>
      </c>
      <c r="B421" s="30">
        <v>3029</v>
      </c>
      <c r="C421" s="5" t="s">
        <v>448</v>
      </c>
      <c r="D421" s="1" t="s">
        <v>1114</v>
      </c>
    </row>
    <row r="422" spans="1:4" ht="17.25">
      <c r="A422" s="1" t="str">
        <f t="shared" si="6"/>
        <v>[["tool",3030,99999]]</v>
      </c>
      <c r="B422" s="30">
        <v>3030</v>
      </c>
      <c r="C422" s="5" t="s">
        <v>449</v>
      </c>
      <c r="D422" s="1" t="s">
        <v>1115</v>
      </c>
    </row>
    <row r="423" spans="1:4" ht="17.25">
      <c r="A423" s="1" t="str">
        <f t="shared" si="6"/>
        <v>[["tool",3036,99999]]</v>
      </c>
      <c r="B423" s="30">
        <v>3036</v>
      </c>
      <c r="C423" s="5" t="s">
        <v>450</v>
      </c>
      <c r="D423" s="1" t="s">
        <v>1116</v>
      </c>
    </row>
    <row r="424" spans="1:4" ht="17.25">
      <c r="A424" s="1" t="str">
        <f t="shared" si="6"/>
        <v>[["tool",3037,99999]]</v>
      </c>
      <c r="B424" s="30">
        <v>3037</v>
      </c>
      <c r="C424" s="5" t="s">
        <v>451</v>
      </c>
      <c r="D424" s="1" t="s">
        <v>1117</v>
      </c>
    </row>
    <row r="425" spans="1:4" ht="17.25">
      <c r="A425" s="1" t="str">
        <f t="shared" si="6"/>
        <v>[["tool",3038,99999]]</v>
      </c>
      <c r="B425" s="30">
        <v>3038</v>
      </c>
      <c r="C425" s="5" t="s">
        <v>452</v>
      </c>
      <c r="D425" s="1" t="s">
        <v>1118</v>
      </c>
    </row>
    <row r="426" spans="1:4" ht="17.25">
      <c r="A426" s="1" t="str">
        <f t="shared" si="6"/>
        <v>[["tool",3039,99999]]</v>
      </c>
      <c r="B426" s="30">
        <v>3039</v>
      </c>
      <c r="C426" s="5" t="s">
        <v>453</v>
      </c>
      <c r="D426" s="1" t="s">
        <v>1119</v>
      </c>
    </row>
    <row r="427" spans="1:4" ht="17.25">
      <c r="A427" s="1" t="str">
        <f t="shared" si="6"/>
        <v>[["tool",3040,99999]]</v>
      </c>
      <c r="B427" s="30">
        <v>3040</v>
      </c>
      <c r="C427" s="5" t="s">
        <v>454</v>
      </c>
      <c r="D427" s="1" t="s">
        <v>1120</v>
      </c>
    </row>
    <row r="428" spans="1:4" ht="17.25">
      <c r="A428" s="1" t="str">
        <f t="shared" si="6"/>
        <v>[["tool",3043,99999]]</v>
      </c>
      <c r="B428" s="30">
        <v>3043</v>
      </c>
      <c r="C428" s="5" t="s">
        <v>455</v>
      </c>
      <c r="D428" s="1" t="s">
        <v>1121</v>
      </c>
    </row>
    <row r="429" spans="1:4" ht="17.25">
      <c r="A429" s="1" t="str">
        <f t="shared" si="6"/>
        <v>[["tool",3044,99999]]</v>
      </c>
      <c r="B429" s="30">
        <v>3044</v>
      </c>
      <c r="C429" s="5" t="s">
        <v>456</v>
      </c>
      <c r="D429" s="1" t="s">
        <v>1122</v>
      </c>
    </row>
    <row r="430" spans="1:4" ht="17.25">
      <c r="A430" s="1" t="str">
        <f t="shared" si="6"/>
        <v>[["tool",3045,99999]]</v>
      </c>
      <c r="B430" s="30">
        <v>3045</v>
      </c>
      <c r="C430" s="5" t="s">
        <v>457</v>
      </c>
      <c r="D430" s="1" t="s">
        <v>1123</v>
      </c>
    </row>
    <row r="431" spans="1:4" ht="17.25">
      <c r="A431" s="1" t="str">
        <f t="shared" si="6"/>
        <v>[["tool",3046,99999]]</v>
      </c>
      <c r="B431" s="30">
        <v>3046</v>
      </c>
      <c r="C431" s="5" t="s">
        <v>458</v>
      </c>
      <c r="D431" s="1" t="s">
        <v>1124</v>
      </c>
    </row>
    <row r="432" spans="1:4" ht="17.25">
      <c r="A432" s="1" t="str">
        <f t="shared" si="6"/>
        <v>[["tool",3047,99999]]</v>
      </c>
      <c r="B432" s="30">
        <v>3047</v>
      </c>
      <c r="C432" s="5" t="s">
        <v>459</v>
      </c>
      <c r="D432" s="1" t="s">
        <v>1125</v>
      </c>
    </row>
    <row r="433" spans="1:4" ht="17.25">
      <c r="A433" s="1" t="str">
        <f t="shared" ref="A433:A496" si="7">$E$49&amp;$E$49&amp;$H$49&amp;$D$49&amp;$H$49&amp;$G$49&amp;B433&amp;$G$49&amp;$J$1&amp;$F$49&amp;$F$49</f>
        <v>[["tool",3048,99999]]</v>
      </c>
      <c r="B433" s="30">
        <v>3048</v>
      </c>
      <c r="C433" s="5" t="s">
        <v>460</v>
      </c>
      <c r="D433" s="1" t="s">
        <v>1126</v>
      </c>
    </row>
    <row r="434" spans="1:4" ht="17.25">
      <c r="A434" s="1" t="str">
        <f t="shared" si="7"/>
        <v>[["tool",7101,99999]]</v>
      </c>
      <c r="B434" s="1">
        <v>7101</v>
      </c>
      <c r="C434" s="5" t="s">
        <v>461</v>
      </c>
      <c r="D434" s="1" t="s">
        <v>1127</v>
      </c>
    </row>
    <row r="435" spans="1:4" ht="17.25">
      <c r="A435" s="1" t="str">
        <f t="shared" si="7"/>
        <v>[["tool",3049,99999]]</v>
      </c>
      <c r="B435" s="30">
        <v>3049</v>
      </c>
      <c r="C435" s="5" t="s">
        <v>462</v>
      </c>
      <c r="D435" s="1" t="s">
        <v>1128</v>
      </c>
    </row>
    <row r="436" spans="1:4" ht="17.25">
      <c r="A436" s="1" t="str">
        <f t="shared" si="7"/>
        <v>[["tool",3050,99999]]</v>
      </c>
      <c r="B436" s="30">
        <v>3050</v>
      </c>
      <c r="C436" s="5" t="s">
        <v>463</v>
      </c>
      <c r="D436" s="1" t="s">
        <v>1129</v>
      </c>
    </row>
    <row r="437" spans="1:4" ht="17.25">
      <c r="A437" s="1" t="str">
        <f t="shared" si="7"/>
        <v>[["tool",304003,99999]]</v>
      </c>
      <c r="B437" s="30">
        <v>304003</v>
      </c>
      <c r="C437" s="5" t="s">
        <v>464</v>
      </c>
      <c r="D437" s="1" t="s">
        <v>1130</v>
      </c>
    </row>
    <row r="438" spans="1:4" ht="17.25">
      <c r="A438" s="1" t="str">
        <f t="shared" si="7"/>
        <v>[["tool",304004,99999]]</v>
      </c>
      <c r="B438" s="30">
        <v>304004</v>
      </c>
      <c r="C438" s="5" t="s">
        <v>465</v>
      </c>
      <c r="D438" s="1" t="s">
        <v>1131</v>
      </c>
    </row>
    <row r="439" spans="1:4" ht="17.25">
      <c r="A439" s="1" t="str">
        <f t="shared" si="7"/>
        <v>[["tool",304005,99999]]</v>
      </c>
      <c r="B439" s="30">
        <v>304005</v>
      </c>
      <c r="C439" s="5" t="s">
        <v>466</v>
      </c>
      <c r="D439" s="1" t="s">
        <v>1132</v>
      </c>
    </row>
    <row r="440" spans="1:4" ht="17.25">
      <c r="A440" s="1" t="str">
        <f t="shared" si="7"/>
        <v>[["tool",304006,99999]]</v>
      </c>
      <c r="B440" s="1">
        <v>304006</v>
      </c>
      <c r="C440" s="5" t="s">
        <v>9</v>
      </c>
      <c r="D440" s="1" t="s">
        <v>1133</v>
      </c>
    </row>
    <row r="441" spans="1:4" ht="17.25">
      <c r="A441" s="1" t="str">
        <f t="shared" si="7"/>
        <v>[["tool",400001,99999]]</v>
      </c>
      <c r="B441" s="1">
        <v>400001</v>
      </c>
      <c r="C441" s="5" t="s">
        <v>467</v>
      </c>
      <c r="D441" s="1" t="s">
        <v>1134</v>
      </c>
    </row>
    <row r="442" spans="1:4" ht="17.25">
      <c r="A442" s="1" t="str">
        <f t="shared" si="7"/>
        <v>[["tool",7001,99999]]</v>
      </c>
      <c r="B442" s="1">
        <v>7001</v>
      </c>
      <c r="C442" s="5" t="s">
        <v>468</v>
      </c>
      <c r="D442" s="1" t="s">
        <v>1135</v>
      </c>
    </row>
    <row r="443" spans="1:4" ht="17.25">
      <c r="A443" s="1" t="str">
        <f t="shared" si="7"/>
        <v>[["tool",7002,99999]]</v>
      </c>
      <c r="B443" s="1">
        <v>7002</v>
      </c>
      <c r="C443" s="5" t="s">
        <v>469</v>
      </c>
      <c r="D443" s="1" t="s">
        <v>1136</v>
      </c>
    </row>
    <row r="444" spans="1:4" ht="17.25">
      <c r="A444" s="1" t="str">
        <f t="shared" si="7"/>
        <v>[["tool",7003,99999]]</v>
      </c>
      <c r="B444" s="1">
        <v>7003</v>
      </c>
      <c r="C444" s="5" t="s">
        <v>470</v>
      </c>
      <c r="D444" s="1" t="s">
        <v>1137</v>
      </c>
    </row>
    <row r="445" spans="1:4" ht="17.25">
      <c r="A445" s="1" t="str">
        <f t="shared" si="7"/>
        <v>[["tool",7004,99999]]</v>
      </c>
      <c r="B445" s="1">
        <v>7004</v>
      </c>
      <c r="C445" s="5" t="s">
        <v>471</v>
      </c>
      <c r="D445" s="1" t="s">
        <v>1138</v>
      </c>
    </row>
    <row r="446" spans="1:4" ht="17.25">
      <c r="A446" s="1" t="str">
        <f t="shared" si="7"/>
        <v>[["tool",7005,99999]]</v>
      </c>
      <c r="B446" s="1">
        <v>7005</v>
      </c>
      <c r="C446" s="5" t="s">
        <v>472</v>
      </c>
      <c r="D446" s="1" t="s">
        <v>1139</v>
      </c>
    </row>
    <row r="447" spans="1:4" ht="17.25">
      <c r="A447" s="1" t="str">
        <f t="shared" si="7"/>
        <v>[["tool",7006,99999]]</v>
      </c>
      <c r="B447" s="1">
        <v>7006</v>
      </c>
      <c r="C447" s="5" t="s">
        <v>473</v>
      </c>
      <c r="D447" s="1" t="s">
        <v>1140</v>
      </c>
    </row>
    <row r="448" spans="1:4" ht="17.25">
      <c r="A448" s="1" t="str">
        <f t="shared" si="7"/>
        <v>[["tool",7007,99999]]</v>
      </c>
      <c r="B448" s="1">
        <v>7007</v>
      </c>
      <c r="C448" s="5" t="s">
        <v>474</v>
      </c>
      <c r="D448" s="1" t="s">
        <v>1141</v>
      </c>
    </row>
    <row r="449" spans="1:4" ht="17.25">
      <c r="A449" s="1" t="str">
        <f t="shared" si="7"/>
        <v>[["tool",7008,99999]]</v>
      </c>
      <c r="B449" s="1">
        <v>7008</v>
      </c>
      <c r="C449" s="5" t="s">
        <v>475</v>
      </c>
      <c r="D449" s="1" t="s">
        <v>1142</v>
      </c>
    </row>
    <row r="450" spans="1:4" ht="17.25">
      <c r="A450" s="1" t="str">
        <f t="shared" si="7"/>
        <v>[["tool",7009,99999]]</v>
      </c>
      <c r="B450" s="1">
        <v>7009</v>
      </c>
      <c r="C450" s="5" t="s">
        <v>476</v>
      </c>
      <c r="D450" s="1" t="s">
        <v>1143</v>
      </c>
    </row>
    <row r="451" spans="1:4" ht="17.25">
      <c r="A451" s="1" t="str">
        <f t="shared" si="7"/>
        <v>[["tool",7102,99999]]</v>
      </c>
      <c r="B451" s="1">
        <v>7102</v>
      </c>
      <c r="C451" s="5" t="s">
        <v>477</v>
      </c>
      <c r="D451" s="1" t="s">
        <v>1144</v>
      </c>
    </row>
    <row r="452" spans="1:4" ht="17.25">
      <c r="A452" s="1" t="str">
        <f t="shared" si="7"/>
        <v>[["tool",7103,99999]]</v>
      </c>
      <c r="B452" s="1">
        <v>7103</v>
      </c>
      <c r="C452" s="5" t="s">
        <v>478</v>
      </c>
      <c r="D452" s="1" t="s">
        <v>1145</v>
      </c>
    </row>
    <row r="453" spans="1:4" ht="17.25">
      <c r="A453" s="1" t="str">
        <f t="shared" si="7"/>
        <v>[["tool",10000,99999]]</v>
      </c>
      <c r="B453" s="1">
        <v>10000</v>
      </c>
      <c r="C453" s="5" t="s">
        <v>479</v>
      </c>
      <c r="D453" s="1" t="s">
        <v>1146</v>
      </c>
    </row>
    <row r="454" spans="1:4">
      <c r="A454" s="1" t="str">
        <f t="shared" si="7"/>
        <v>[["tool",50002,99999]]</v>
      </c>
      <c r="B454" s="1">
        <v>50002</v>
      </c>
      <c r="C454" s="21" t="s">
        <v>480</v>
      </c>
      <c r="D454" s="1" t="s">
        <v>1147</v>
      </c>
    </row>
    <row r="455" spans="1:4">
      <c r="A455" s="1" t="str">
        <f t="shared" si="7"/>
        <v>[["tool",10100,99999]]</v>
      </c>
      <c r="B455" s="1">
        <v>10100</v>
      </c>
      <c r="C455" s="32" t="s">
        <v>481</v>
      </c>
      <c r="D455" s="1" t="s">
        <v>1148</v>
      </c>
    </row>
    <row r="456" spans="1:4">
      <c r="A456" s="1" t="str">
        <f t="shared" si="7"/>
        <v>[["tool",10101,99999]]</v>
      </c>
      <c r="B456" s="1">
        <v>10101</v>
      </c>
      <c r="C456" s="32" t="s">
        <v>482</v>
      </c>
      <c r="D456" s="1" t="s">
        <v>1149</v>
      </c>
    </row>
    <row r="457" spans="1:4">
      <c r="A457" s="1" t="str">
        <f t="shared" si="7"/>
        <v>[["tool",20001,99999]]</v>
      </c>
      <c r="B457" s="1">
        <v>20001</v>
      </c>
      <c r="C457" s="31" t="s">
        <v>499</v>
      </c>
      <c r="D457" s="1" t="s">
        <v>1166</v>
      </c>
    </row>
    <row r="458" spans="1:4">
      <c r="A458" s="1" t="str">
        <f t="shared" si="7"/>
        <v>[["tool",20002,99999]]</v>
      </c>
      <c r="B458" s="1">
        <v>20002</v>
      </c>
      <c r="C458" s="31" t="s">
        <v>500</v>
      </c>
      <c r="D458" s="1" t="s">
        <v>1166</v>
      </c>
    </row>
    <row r="459" spans="1:4">
      <c r="A459" s="1" t="str">
        <f t="shared" si="7"/>
        <v>[["tool",21001,99999]]</v>
      </c>
      <c r="B459" s="1">
        <v>21001</v>
      </c>
      <c r="C459" s="1" t="s">
        <v>501</v>
      </c>
      <c r="D459" s="1" t="s">
        <v>1166</v>
      </c>
    </row>
    <row r="460" spans="1:4">
      <c r="A460" s="1" t="str">
        <f t="shared" si="7"/>
        <v>[["tool",21002,99999]]</v>
      </c>
      <c r="B460" s="1">
        <v>21002</v>
      </c>
      <c r="C460" s="1" t="s">
        <v>502</v>
      </c>
      <c r="D460" s="1" t="s">
        <v>1167</v>
      </c>
    </row>
    <row r="461" spans="1:4">
      <c r="A461" s="1" t="str">
        <f t="shared" si="7"/>
        <v>[["tool",21003,99999]]</v>
      </c>
      <c r="B461" s="1">
        <v>21003</v>
      </c>
      <c r="C461" s="1" t="s">
        <v>503</v>
      </c>
      <c r="D461" s="1" t="s">
        <v>1168</v>
      </c>
    </row>
    <row r="462" spans="1:4">
      <c r="A462" s="1" t="str">
        <f t="shared" si="7"/>
        <v>[["tool",21004,99999]]</v>
      </c>
      <c r="B462" s="1">
        <v>21004</v>
      </c>
      <c r="C462" s="1" t="s">
        <v>504</v>
      </c>
      <c r="D462" s="1" t="s">
        <v>1169</v>
      </c>
    </row>
    <row r="463" spans="1:4">
      <c r="A463" s="1" t="str">
        <f t="shared" si="7"/>
        <v>[["tool",21005,99999]]</v>
      </c>
      <c r="B463" s="1">
        <v>21005</v>
      </c>
      <c r="C463" s="1" t="s">
        <v>505</v>
      </c>
      <c r="D463" s="1" t="s">
        <v>1170</v>
      </c>
    </row>
    <row r="464" spans="1:4">
      <c r="A464" s="1" t="str">
        <f t="shared" si="7"/>
        <v>[["tool",21006,99999]]</v>
      </c>
      <c r="B464" s="1">
        <v>21006</v>
      </c>
      <c r="C464" s="1" t="s">
        <v>506</v>
      </c>
      <c r="D464" s="1" t="s">
        <v>1171</v>
      </c>
    </row>
    <row r="465" spans="1:4">
      <c r="A465" s="1" t="str">
        <f t="shared" si="7"/>
        <v>[["tool",21007,99999]]</v>
      </c>
      <c r="B465" s="1">
        <v>21007</v>
      </c>
      <c r="C465" s="1" t="s">
        <v>507</v>
      </c>
      <c r="D465" s="1" t="s">
        <v>1172</v>
      </c>
    </row>
    <row r="466" spans="1:4">
      <c r="A466" s="1" t="str">
        <f t="shared" si="7"/>
        <v>[["tool",21008,99999]]</v>
      </c>
      <c r="B466" s="1">
        <v>21008</v>
      </c>
      <c r="C466" s="1" t="s">
        <v>508</v>
      </c>
      <c r="D466" s="1" t="s">
        <v>1173</v>
      </c>
    </row>
    <row r="467" spans="1:4">
      <c r="A467" s="1" t="str">
        <f t="shared" si="7"/>
        <v>[["tool",21009,99999]]</v>
      </c>
      <c r="B467" s="1">
        <v>21009</v>
      </c>
      <c r="C467" s="1" t="s">
        <v>509</v>
      </c>
      <c r="D467" s="1" t="s">
        <v>1174</v>
      </c>
    </row>
    <row r="468" spans="1:4">
      <c r="A468" s="1" t="str">
        <f t="shared" si="7"/>
        <v>[["tool",21010,99999]]</v>
      </c>
      <c r="B468" s="1">
        <v>21010</v>
      </c>
      <c r="C468" s="1" t="s">
        <v>510</v>
      </c>
      <c r="D468" s="1" t="s">
        <v>1175</v>
      </c>
    </row>
    <row r="469" spans="1:4">
      <c r="A469" s="1" t="str">
        <f t="shared" si="7"/>
        <v>[["tool",21011,99999]]</v>
      </c>
      <c r="B469" s="1">
        <v>21011</v>
      </c>
      <c r="C469" s="1" t="s">
        <v>511</v>
      </c>
      <c r="D469" s="1" t="s">
        <v>1176</v>
      </c>
    </row>
    <row r="470" spans="1:4">
      <c r="A470" s="1" t="str">
        <f t="shared" si="7"/>
        <v>[["tool",21012,99999]]</v>
      </c>
      <c r="B470" s="1">
        <v>21012</v>
      </c>
      <c r="C470" s="1" t="s">
        <v>512</v>
      </c>
      <c r="D470" s="1" t="s">
        <v>1177</v>
      </c>
    </row>
    <row r="471" spans="1:4">
      <c r="A471" s="1" t="str">
        <f t="shared" si="7"/>
        <v>[["tool",21013,99999]]</v>
      </c>
      <c r="B471" s="1">
        <v>21013</v>
      </c>
      <c r="C471" s="1" t="s">
        <v>513</v>
      </c>
      <c r="D471" s="1" t="s">
        <v>1178</v>
      </c>
    </row>
    <row r="472" spans="1:4">
      <c r="A472" s="1" t="str">
        <f t="shared" si="7"/>
        <v>[["tool",21015,99999]]</v>
      </c>
      <c r="B472" s="1">
        <v>21015</v>
      </c>
      <c r="C472" s="1" t="s">
        <v>515</v>
      </c>
      <c r="D472" s="1" t="s">
        <v>1180</v>
      </c>
    </row>
    <row r="473" spans="1:4">
      <c r="A473" s="1" t="str">
        <f t="shared" si="7"/>
        <v>[["tool",21016,99999]]</v>
      </c>
      <c r="B473" s="1">
        <v>21016</v>
      </c>
      <c r="C473" s="1" t="s">
        <v>516</v>
      </c>
      <c r="D473" s="1" t="s">
        <v>1181</v>
      </c>
    </row>
    <row r="474" spans="1:4">
      <c r="A474" s="1" t="str">
        <f t="shared" si="7"/>
        <v>[["tool",21017,99999]]</v>
      </c>
      <c r="B474" s="1">
        <v>21017</v>
      </c>
      <c r="C474" s="3" t="s">
        <v>517</v>
      </c>
      <c r="D474" s="1" t="s">
        <v>1182</v>
      </c>
    </row>
    <row r="475" spans="1:4">
      <c r="A475" s="1" t="str">
        <f t="shared" si="7"/>
        <v>[["tool",21018,99999]]</v>
      </c>
      <c r="B475" s="1">
        <v>21018</v>
      </c>
      <c r="C475" s="3" t="s">
        <v>518</v>
      </c>
      <c r="D475" s="1" t="s">
        <v>1183</v>
      </c>
    </row>
    <row r="476" spans="1:4">
      <c r="A476" s="1" t="str">
        <f t="shared" si="7"/>
        <v>[["tool",21019,99999]]</v>
      </c>
      <c r="B476" s="1">
        <v>21019</v>
      </c>
      <c r="C476" s="3" t="s">
        <v>519</v>
      </c>
      <c r="D476" s="1" t="s">
        <v>1184</v>
      </c>
    </row>
    <row r="477" spans="1:4">
      <c r="A477" s="1" t="str">
        <f t="shared" si="7"/>
        <v>[["tool",21020,99999]]</v>
      </c>
      <c r="B477" s="1">
        <v>21020</v>
      </c>
      <c r="C477" s="3" t="s">
        <v>520</v>
      </c>
      <c r="D477" s="1" t="s">
        <v>1185</v>
      </c>
    </row>
    <row r="478" spans="1:4">
      <c r="A478" s="1" t="str">
        <f t="shared" si="7"/>
        <v>[["tool",21021,99999]]</v>
      </c>
      <c r="B478" s="1">
        <v>21021</v>
      </c>
      <c r="C478" s="3" t="s">
        <v>521</v>
      </c>
      <c r="D478" s="1" t="s">
        <v>1186</v>
      </c>
    </row>
    <row r="479" spans="1:4">
      <c r="A479" s="1" t="str">
        <f t="shared" si="7"/>
        <v>[["tool",21022,99999]]</v>
      </c>
      <c r="B479" s="1">
        <v>21022</v>
      </c>
      <c r="C479" s="3" t="s">
        <v>522</v>
      </c>
      <c r="D479" s="1" t="s">
        <v>1187</v>
      </c>
    </row>
    <row r="480" spans="1:4">
      <c r="A480" s="1" t="str">
        <f t="shared" si="7"/>
        <v>[["tool",21023,99999]]</v>
      </c>
      <c r="B480" s="1">
        <v>21023</v>
      </c>
      <c r="C480" s="3" t="s">
        <v>523</v>
      </c>
      <c r="D480" s="1" t="s">
        <v>1188</v>
      </c>
    </row>
    <row r="481" spans="1:4">
      <c r="A481" s="1" t="str">
        <f t="shared" si="7"/>
        <v>[["tool",21024,99999]]</v>
      </c>
      <c r="B481" s="1">
        <v>21024</v>
      </c>
      <c r="C481" s="3" t="s">
        <v>524</v>
      </c>
      <c r="D481" s="1" t="s">
        <v>1189</v>
      </c>
    </row>
    <row r="482" spans="1:4">
      <c r="A482" s="1" t="str">
        <f t="shared" si="7"/>
        <v>[["tool",21025,99999]]</v>
      </c>
      <c r="B482" s="1">
        <v>21025</v>
      </c>
      <c r="C482" s="3" t="s">
        <v>525</v>
      </c>
      <c r="D482" s="1" t="s">
        <v>1190</v>
      </c>
    </row>
    <row r="483" spans="1:4">
      <c r="A483" s="1" t="str">
        <f t="shared" si="7"/>
        <v>[["tool",21026,99999]]</v>
      </c>
      <c r="B483" s="1">
        <v>21026</v>
      </c>
      <c r="C483" s="3" t="s">
        <v>526</v>
      </c>
      <c r="D483" s="1" t="s">
        <v>1191</v>
      </c>
    </row>
    <row r="484" spans="1:4">
      <c r="A484" s="1" t="str">
        <f t="shared" si="7"/>
        <v>[["tool",21027,99999]]</v>
      </c>
      <c r="B484" s="1">
        <v>21027</v>
      </c>
      <c r="C484" s="1" t="s">
        <v>527</v>
      </c>
      <c r="D484" s="1" t="s">
        <v>1192</v>
      </c>
    </row>
    <row r="485" spans="1:4">
      <c r="A485" s="1" t="str">
        <f t="shared" si="7"/>
        <v>[["tool",21028,99999]]</v>
      </c>
      <c r="B485" s="1">
        <v>21028</v>
      </c>
      <c r="C485" s="1" t="s">
        <v>528</v>
      </c>
      <c r="D485" s="1" t="s">
        <v>1193</v>
      </c>
    </row>
    <row r="486" spans="1:4">
      <c r="A486" s="1" t="str">
        <f t="shared" si="7"/>
        <v>[["tool",21029,99999]]</v>
      </c>
      <c r="B486" s="1">
        <v>21029</v>
      </c>
      <c r="C486" s="1" t="s">
        <v>529</v>
      </c>
      <c r="D486" s="1" t="s">
        <v>1194</v>
      </c>
    </row>
    <row r="487" spans="1:4">
      <c r="A487" s="1" t="str">
        <f t="shared" si="7"/>
        <v>[["tool",21031,99999]]</v>
      </c>
      <c r="B487" s="1">
        <v>21031</v>
      </c>
      <c r="C487" s="1" t="s">
        <v>530</v>
      </c>
      <c r="D487" s="1" t="s">
        <v>1195</v>
      </c>
    </row>
    <row r="488" spans="1:4">
      <c r="A488" s="1" t="str">
        <f t="shared" si="7"/>
        <v>[["tool",21035,99999]]</v>
      </c>
      <c r="B488" s="1">
        <v>21035</v>
      </c>
      <c r="C488" s="1" t="s">
        <v>531</v>
      </c>
      <c r="D488" s="1" t="s">
        <v>1196</v>
      </c>
    </row>
    <row r="489" spans="1:4">
      <c r="A489" s="1" t="str">
        <f t="shared" si="7"/>
        <v>[["tool",21037,99999]]</v>
      </c>
      <c r="B489" s="1">
        <v>21037</v>
      </c>
      <c r="C489" s="1" t="s">
        <v>532</v>
      </c>
      <c r="D489" s="1" t="s">
        <v>1197</v>
      </c>
    </row>
    <row r="490" spans="1:4">
      <c r="A490" s="1" t="str">
        <f t="shared" si="7"/>
        <v>[["tool",21038,99999]]</v>
      </c>
      <c r="B490" s="1">
        <v>21038</v>
      </c>
      <c r="C490" s="1" t="s">
        <v>533</v>
      </c>
      <c r="D490" s="1" t="s">
        <v>1198</v>
      </c>
    </row>
    <row r="491" spans="1:4">
      <c r="A491" s="1" t="str">
        <f t="shared" si="7"/>
        <v>[["tool",21039,99999]]</v>
      </c>
      <c r="B491" s="1">
        <v>21039</v>
      </c>
      <c r="C491" s="1" t="s">
        <v>534</v>
      </c>
      <c r="D491" s="1" t="s">
        <v>1199</v>
      </c>
    </row>
    <row r="492" spans="1:4">
      <c r="A492" s="1" t="str">
        <f t="shared" si="7"/>
        <v>[["tool",21040,99999]]</v>
      </c>
      <c r="B492" s="1">
        <v>21040</v>
      </c>
      <c r="C492" s="1" t="s">
        <v>535</v>
      </c>
      <c r="D492" s="1" t="s">
        <v>1200</v>
      </c>
    </row>
    <row r="493" spans="1:4">
      <c r="A493" s="1" t="str">
        <f t="shared" si="7"/>
        <v>[["tool",21041,99999]]</v>
      </c>
      <c r="B493" s="1">
        <v>21041</v>
      </c>
      <c r="C493" s="1" t="s">
        <v>536</v>
      </c>
      <c r="D493" s="1" t="s">
        <v>1201</v>
      </c>
    </row>
    <row r="494" spans="1:4">
      <c r="A494" s="1" t="str">
        <f t="shared" si="7"/>
        <v>[["tool",21042,99999]]</v>
      </c>
      <c r="B494" s="1">
        <v>21042</v>
      </c>
      <c r="C494" s="1" t="s">
        <v>537</v>
      </c>
      <c r="D494" s="1" t="s">
        <v>1202</v>
      </c>
    </row>
    <row r="495" spans="1:4">
      <c r="A495" s="1" t="str">
        <f t="shared" si="7"/>
        <v>[["tool",21043,99999]]</v>
      </c>
      <c r="B495" s="1">
        <v>21043</v>
      </c>
      <c r="C495" s="1" t="s">
        <v>538</v>
      </c>
      <c r="D495" s="1" t="s">
        <v>1203</v>
      </c>
    </row>
    <row r="496" spans="1:4">
      <c r="A496" s="1" t="str">
        <f t="shared" si="7"/>
        <v>[["tool",30001,99999]]</v>
      </c>
      <c r="B496" s="1">
        <v>30001</v>
      </c>
      <c r="C496" s="1" t="s">
        <v>567</v>
      </c>
      <c r="D496" s="1" t="s">
        <v>1232</v>
      </c>
    </row>
    <row r="497" spans="1:4">
      <c r="A497" s="1" t="str">
        <f t="shared" ref="A497:A560" si="8">$E$49&amp;$E$49&amp;$H$49&amp;$D$49&amp;$H$49&amp;$G$49&amp;B497&amp;$G$49&amp;$J$1&amp;$F$49&amp;$F$49</f>
        <v>[["tool",30002,99999]]</v>
      </c>
      <c r="B497" s="1">
        <v>30002</v>
      </c>
      <c r="C497" s="1" t="s">
        <v>568</v>
      </c>
      <c r="D497" s="1" t="s">
        <v>1233</v>
      </c>
    </row>
    <row r="498" spans="1:4">
      <c r="A498" s="1" t="str">
        <f t="shared" si="8"/>
        <v>[["tool",30003,99999]]</v>
      </c>
      <c r="B498" s="1">
        <v>30003</v>
      </c>
      <c r="C498" s="1" t="s">
        <v>569</v>
      </c>
      <c r="D498" s="1" t="s">
        <v>1234</v>
      </c>
    </row>
    <row r="499" spans="1:4">
      <c r="A499" s="1" t="str">
        <f t="shared" si="8"/>
        <v>[["tool",30004,99999]]</v>
      </c>
      <c r="B499" s="1">
        <v>30004</v>
      </c>
      <c r="C499" s="1" t="s">
        <v>570</v>
      </c>
      <c r="D499" s="1" t="s">
        <v>1235</v>
      </c>
    </row>
    <row r="500" spans="1:4">
      <c r="A500" s="1" t="str">
        <f t="shared" si="8"/>
        <v>[["tool",30005,99999]]</v>
      </c>
      <c r="B500" s="1">
        <v>30005</v>
      </c>
      <c r="C500" s="1" t="s">
        <v>571</v>
      </c>
      <c r="D500" s="1" t="s">
        <v>1236</v>
      </c>
    </row>
    <row r="501" spans="1:4">
      <c r="A501" s="1" t="str">
        <f t="shared" si="8"/>
        <v>[["tool",30006,99999]]</v>
      </c>
      <c r="B501" s="1">
        <v>30006</v>
      </c>
      <c r="C501" s="1" t="s">
        <v>572</v>
      </c>
      <c r="D501" s="1" t="s">
        <v>1237</v>
      </c>
    </row>
    <row r="502" spans="1:4">
      <c r="A502" s="1" t="str">
        <f t="shared" si="8"/>
        <v>[["tool",30007,99999]]</v>
      </c>
      <c r="B502" s="1">
        <v>30007</v>
      </c>
      <c r="C502" s="1" t="s">
        <v>573</v>
      </c>
      <c r="D502" s="1" t="s">
        <v>1238</v>
      </c>
    </row>
    <row r="503" spans="1:4">
      <c r="A503" s="1" t="str">
        <f t="shared" si="8"/>
        <v>[["tool",30008,99999]]</v>
      </c>
      <c r="B503" s="1">
        <v>30008</v>
      </c>
      <c r="C503" s="1" t="s">
        <v>574</v>
      </c>
      <c r="D503" s="1" t="s">
        <v>1239</v>
      </c>
    </row>
    <row r="504" spans="1:4">
      <c r="A504" s="1" t="str">
        <f t="shared" si="8"/>
        <v>[["tool",30009,99999]]</v>
      </c>
      <c r="B504" s="1">
        <v>30009</v>
      </c>
      <c r="C504" s="1" t="s">
        <v>575</v>
      </c>
      <c r="D504" s="1" t="s">
        <v>1240</v>
      </c>
    </row>
    <row r="505" spans="1:4">
      <c r="A505" s="1" t="str">
        <f t="shared" si="8"/>
        <v>[["tool",30010,99999]]</v>
      </c>
      <c r="B505" s="1">
        <v>30010</v>
      </c>
      <c r="C505" s="1" t="s">
        <v>576</v>
      </c>
      <c r="D505" s="1" t="s">
        <v>1241</v>
      </c>
    </row>
    <row r="506" spans="1:4">
      <c r="A506" s="1" t="str">
        <f t="shared" si="8"/>
        <v>[["tool",30011,99999]]</v>
      </c>
      <c r="B506" s="1">
        <v>30011</v>
      </c>
      <c r="C506" s="1" t="s">
        <v>577</v>
      </c>
      <c r="D506" s="1" t="s">
        <v>1242</v>
      </c>
    </row>
    <row r="507" spans="1:4">
      <c r="A507" s="1" t="str">
        <f t="shared" si="8"/>
        <v>[["tool",30012,99999]]</v>
      </c>
      <c r="B507" s="1">
        <v>30012</v>
      </c>
      <c r="C507" s="1" t="s">
        <v>578</v>
      </c>
      <c r="D507" s="1" t="s">
        <v>1243</v>
      </c>
    </row>
    <row r="508" spans="1:4">
      <c r="A508" s="1" t="str">
        <f t="shared" si="8"/>
        <v>[["tool",30013,99999]]</v>
      </c>
      <c r="B508" s="1">
        <v>30013</v>
      </c>
      <c r="C508" s="1" t="s">
        <v>579</v>
      </c>
      <c r="D508" s="1" t="s">
        <v>1244</v>
      </c>
    </row>
    <row r="509" spans="1:4">
      <c r="A509" s="1" t="str">
        <f t="shared" si="8"/>
        <v>[["tool",30014,99999]]</v>
      </c>
      <c r="B509" s="1">
        <v>30014</v>
      </c>
      <c r="C509" s="1" t="s">
        <v>580</v>
      </c>
      <c r="D509" s="1" t="s">
        <v>1245</v>
      </c>
    </row>
    <row r="510" spans="1:4">
      <c r="A510" s="1" t="str">
        <f t="shared" si="8"/>
        <v>[["tool",30015,99999]]</v>
      </c>
      <c r="B510" s="1">
        <v>30015</v>
      </c>
      <c r="C510" s="1" t="s">
        <v>581</v>
      </c>
      <c r="D510" s="1" t="s">
        <v>1246</v>
      </c>
    </row>
    <row r="511" spans="1:4">
      <c r="A511" s="1" t="str">
        <f t="shared" si="8"/>
        <v>[["tool",30016,99999]]</v>
      </c>
      <c r="B511" s="1">
        <v>30016</v>
      </c>
      <c r="C511" s="1" t="s">
        <v>582</v>
      </c>
      <c r="D511" s="1" t="s">
        <v>1247</v>
      </c>
    </row>
    <row r="512" spans="1:4">
      <c r="A512" s="1" t="str">
        <f t="shared" si="8"/>
        <v>[["tool",31001,99999]]</v>
      </c>
      <c r="B512" s="1">
        <v>31001</v>
      </c>
      <c r="C512" s="37" t="s">
        <v>583</v>
      </c>
      <c r="D512" s="1" t="s">
        <v>1248</v>
      </c>
    </row>
    <row r="513" spans="1:4">
      <c r="A513" s="1" t="str">
        <f t="shared" si="8"/>
        <v>[["tool",31002,99999]]</v>
      </c>
      <c r="B513" s="1">
        <v>31002</v>
      </c>
      <c r="C513" s="37" t="s">
        <v>583</v>
      </c>
      <c r="D513" s="1" t="s">
        <v>1249</v>
      </c>
    </row>
    <row r="514" spans="1:4">
      <c r="A514" s="1" t="str">
        <f t="shared" si="8"/>
        <v>[["tool",31003,99999]]</v>
      </c>
      <c r="B514" s="1">
        <v>31003</v>
      </c>
      <c r="C514" s="37" t="s">
        <v>583</v>
      </c>
      <c r="D514" s="1" t="s">
        <v>1250</v>
      </c>
    </row>
    <row r="515" spans="1:4">
      <c r="A515" s="1" t="str">
        <f t="shared" si="8"/>
        <v>[["tool",31004,99999]]</v>
      </c>
      <c r="B515" s="1">
        <v>31004</v>
      </c>
      <c r="C515" s="37" t="s">
        <v>583</v>
      </c>
      <c r="D515" s="1" t="s">
        <v>1251</v>
      </c>
    </row>
    <row r="516" spans="1:4">
      <c r="A516" s="1" t="str">
        <f t="shared" si="8"/>
        <v>[["tool",31005,99999]]</v>
      </c>
      <c r="B516" s="1">
        <v>31005</v>
      </c>
      <c r="C516" s="37" t="s">
        <v>583</v>
      </c>
      <c r="D516" s="1" t="s">
        <v>1252</v>
      </c>
    </row>
    <row r="517" spans="1:4">
      <c r="A517" s="1" t="str">
        <f t="shared" si="8"/>
        <v>[["tool",31006,99999]]</v>
      </c>
      <c r="B517" s="1">
        <v>31006</v>
      </c>
      <c r="C517" s="37" t="s">
        <v>583</v>
      </c>
      <c r="D517" s="1" t="s">
        <v>1253</v>
      </c>
    </row>
    <row r="518" spans="1:4">
      <c r="A518" s="1" t="str">
        <f t="shared" si="8"/>
        <v>[["tool",31007,99999]]</v>
      </c>
      <c r="B518" s="1">
        <v>31007</v>
      </c>
      <c r="C518" s="37" t="s">
        <v>583</v>
      </c>
      <c r="D518" s="1" t="s">
        <v>1254</v>
      </c>
    </row>
    <row r="519" spans="1:4">
      <c r="A519" s="1" t="str">
        <f t="shared" si="8"/>
        <v>[["tool",31008,99999]]</v>
      </c>
      <c r="B519" s="1">
        <v>31008</v>
      </c>
      <c r="C519" s="37" t="s">
        <v>583</v>
      </c>
      <c r="D519" s="1" t="s">
        <v>1255</v>
      </c>
    </row>
    <row r="520" spans="1:4">
      <c r="A520" s="1" t="str">
        <f t="shared" si="8"/>
        <v>[["tool",31009,99999]]</v>
      </c>
      <c r="B520" s="1">
        <v>31009</v>
      </c>
      <c r="C520" s="37" t="s">
        <v>583</v>
      </c>
      <c r="D520" s="1" t="s">
        <v>1256</v>
      </c>
    </row>
    <row r="521" spans="1:4">
      <c r="A521" s="1" t="str">
        <f t="shared" si="8"/>
        <v>[["tool",31010,99999]]</v>
      </c>
      <c r="B521" s="1">
        <v>31010</v>
      </c>
      <c r="C521" s="37" t="s">
        <v>583</v>
      </c>
      <c r="D521" s="1" t="s">
        <v>1257</v>
      </c>
    </row>
    <row r="522" spans="1:4">
      <c r="A522" s="1" t="str">
        <f t="shared" si="8"/>
        <v>[["tool",31011,99999]]</v>
      </c>
      <c r="B522" s="1">
        <v>31011</v>
      </c>
      <c r="C522" s="37" t="s">
        <v>583</v>
      </c>
      <c r="D522" s="1" t="s">
        <v>1258</v>
      </c>
    </row>
    <row r="523" spans="1:4">
      <c r="A523" s="1" t="str">
        <f t="shared" si="8"/>
        <v>[["tool",31012,99999]]</v>
      </c>
      <c r="B523" s="1">
        <v>31012</v>
      </c>
      <c r="C523" s="37" t="s">
        <v>583</v>
      </c>
      <c r="D523" s="1" t="s">
        <v>1259</v>
      </c>
    </row>
    <row r="524" spans="1:4">
      <c r="A524" s="1" t="str">
        <f t="shared" si="8"/>
        <v>[["tool",31013,99999]]</v>
      </c>
      <c r="B524" s="1">
        <v>31013</v>
      </c>
      <c r="C524" s="37" t="s">
        <v>584</v>
      </c>
      <c r="D524" s="1" t="s">
        <v>1260</v>
      </c>
    </row>
    <row r="525" spans="1:4">
      <c r="A525" s="1" t="str">
        <f t="shared" si="8"/>
        <v>[["tool",31014,99999]]</v>
      </c>
      <c r="B525" s="1">
        <v>31014</v>
      </c>
      <c r="C525" s="37" t="s">
        <v>584</v>
      </c>
      <c r="D525" s="1" t="s">
        <v>1261</v>
      </c>
    </row>
    <row r="526" spans="1:4">
      <c r="A526" s="1" t="str">
        <f t="shared" si="8"/>
        <v>[["tool",31015,99999]]</v>
      </c>
      <c r="B526" s="1">
        <v>31015</v>
      </c>
      <c r="C526" s="37" t="s">
        <v>584</v>
      </c>
      <c r="D526" s="1" t="s">
        <v>1262</v>
      </c>
    </row>
    <row r="527" spans="1:4">
      <c r="A527" s="1" t="str">
        <f t="shared" si="8"/>
        <v>[["tool",31016,99999]]</v>
      </c>
      <c r="B527" s="1">
        <v>31016</v>
      </c>
      <c r="C527" s="37" t="s">
        <v>584</v>
      </c>
      <c r="D527" s="1" t="s">
        <v>1263</v>
      </c>
    </row>
    <row r="528" spans="1:4">
      <c r="A528" s="1" t="str">
        <f t="shared" si="8"/>
        <v>[["tool",31017,99999]]</v>
      </c>
      <c r="B528" s="1">
        <v>31017</v>
      </c>
      <c r="C528" s="37" t="s">
        <v>583</v>
      </c>
      <c r="D528" s="1" t="s">
        <v>1264</v>
      </c>
    </row>
    <row r="529" spans="1:4">
      <c r="A529" s="1" t="str">
        <f t="shared" si="8"/>
        <v>[["tool",31018,99999]]</v>
      </c>
      <c r="B529" s="1">
        <v>31018</v>
      </c>
      <c r="C529" s="37" t="s">
        <v>583</v>
      </c>
      <c r="D529" s="1" t="s">
        <v>1265</v>
      </c>
    </row>
    <row r="530" spans="1:4">
      <c r="A530" s="1" t="str">
        <f t="shared" si="8"/>
        <v>[["tool",31019,99999]]</v>
      </c>
      <c r="B530" s="1">
        <v>31019</v>
      </c>
      <c r="C530" s="37" t="s">
        <v>583</v>
      </c>
      <c r="D530" s="1" t="s">
        <v>1266</v>
      </c>
    </row>
    <row r="531" spans="1:4">
      <c r="A531" s="1" t="str">
        <f t="shared" si="8"/>
        <v>[["tool",31020,99999]]</v>
      </c>
      <c r="B531" s="1">
        <v>31020</v>
      </c>
      <c r="C531" s="37" t="s">
        <v>583</v>
      </c>
      <c r="D531" s="1" t="s">
        <v>1267</v>
      </c>
    </row>
    <row r="532" spans="1:4">
      <c r="A532" s="1" t="str">
        <f t="shared" si="8"/>
        <v>[["tool",31021,99999]]</v>
      </c>
      <c r="B532" s="1">
        <v>31021</v>
      </c>
      <c r="C532" s="37" t="s">
        <v>583</v>
      </c>
      <c r="D532" s="1" t="s">
        <v>1268</v>
      </c>
    </row>
    <row r="533" spans="1:4">
      <c r="A533" s="1" t="str">
        <f t="shared" si="8"/>
        <v>[["tool",31022,99999]]</v>
      </c>
      <c r="B533" s="1">
        <v>31022</v>
      </c>
      <c r="C533" s="37" t="s">
        <v>583</v>
      </c>
      <c r="D533" s="1" t="s">
        <v>1269</v>
      </c>
    </row>
    <row r="534" spans="1:4">
      <c r="A534" s="1" t="str">
        <f t="shared" si="8"/>
        <v>[["tool",31023,99999]]</v>
      </c>
      <c r="B534" s="1">
        <v>31023</v>
      </c>
      <c r="C534" s="37" t="s">
        <v>583</v>
      </c>
      <c r="D534" s="1" t="s">
        <v>1270</v>
      </c>
    </row>
    <row r="535" spans="1:4">
      <c r="A535" s="1" t="str">
        <f t="shared" si="8"/>
        <v>[["tool",31024,99999]]</v>
      </c>
      <c r="B535" s="1">
        <v>31024</v>
      </c>
      <c r="C535" s="37" t="s">
        <v>583</v>
      </c>
      <c r="D535" s="1" t="s">
        <v>1271</v>
      </c>
    </row>
    <row r="536" spans="1:4">
      <c r="A536" s="1" t="str">
        <f t="shared" si="8"/>
        <v>[["tool",31025,99999]]</v>
      </c>
      <c r="B536" s="1">
        <v>31025</v>
      </c>
      <c r="C536" s="37" t="s">
        <v>584</v>
      </c>
      <c r="D536" s="1" t="s">
        <v>1272</v>
      </c>
    </row>
    <row r="537" spans="1:4">
      <c r="A537" s="1" t="str">
        <f t="shared" si="8"/>
        <v>[["tool",31026,99999]]</v>
      </c>
      <c r="B537" s="1">
        <v>31026</v>
      </c>
      <c r="C537" s="37" t="s">
        <v>584</v>
      </c>
      <c r="D537" s="1" t="s">
        <v>1273</v>
      </c>
    </row>
    <row r="538" spans="1:4">
      <c r="A538" s="1" t="str">
        <f t="shared" si="8"/>
        <v>[["tool",31027,99999]]</v>
      </c>
      <c r="B538" s="1">
        <v>31027</v>
      </c>
      <c r="C538" s="37" t="s">
        <v>584</v>
      </c>
      <c r="D538" s="1" t="s">
        <v>1274</v>
      </c>
    </row>
    <row r="539" spans="1:4">
      <c r="A539" s="1" t="str">
        <f t="shared" si="8"/>
        <v>[["tool",31028,99999]]</v>
      </c>
      <c r="B539" s="1">
        <v>31028</v>
      </c>
      <c r="C539" s="37" t="s">
        <v>584</v>
      </c>
      <c r="D539" s="1" t="s">
        <v>1275</v>
      </c>
    </row>
    <row r="540" spans="1:4">
      <c r="A540" s="1" t="str">
        <f t="shared" si="8"/>
        <v>[["tool",31029,99999]]</v>
      </c>
      <c r="B540" s="1">
        <v>31029</v>
      </c>
      <c r="C540" s="37" t="s">
        <v>584</v>
      </c>
      <c r="D540" s="1" t="s">
        <v>1276</v>
      </c>
    </row>
    <row r="541" spans="1:4">
      <c r="A541" s="1" t="str">
        <f t="shared" si="8"/>
        <v>[["tool",31030,99999]]</v>
      </c>
      <c r="B541" s="1">
        <v>31030</v>
      </c>
      <c r="C541" s="37" t="s">
        <v>585</v>
      </c>
      <c r="D541" s="1" t="s">
        <v>1277</v>
      </c>
    </row>
    <row r="542" spans="1:4">
      <c r="A542" s="1" t="str">
        <f t="shared" si="8"/>
        <v>[["tool",31031,99999]]</v>
      </c>
      <c r="B542" s="1">
        <v>31031</v>
      </c>
      <c r="C542" s="37" t="s">
        <v>585</v>
      </c>
      <c r="D542" s="1" t="s">
        <v>1278</v>
      </c>
    </row>
    <row r="543" spans="1:4">
      <c r="A543" s="1" t="str">
        <f t="shared" si="8"/>
        <v>[["tool",31032,99999]]</v>
      </c>
      <c r="B543" s="1">
        <v>31032</v>
      </c>
      <c r="C543" s="37" t="s">
        <v>585</v>
      </c>
      <c r="D543" s="1" t="s">
        <v>1279</v>
      </c>
    </row>
    <row r="544" spans="1:4">
      <c r="A544" s="1" t="str">
        <f t="shared" si="8"/>
        <v>[["tool",31033,99999]]</v>
      </c>
      <c r="B544" s="1">
        <v>31033</v>
      </c>
      <c r="C544" s="37" t="s">
        <v>585</v>
      </c>
      <c r="D544" s="1" t="s">
        <v>1280</v>
      </c>
    </row>
    <row r="545" spans="1:4">
      <c r="A545" s="1" t="str">
        <f t="shared" si="8"/>
        <v>[["tool",31034,99999]]</v>
      </c>
      <c r="B545" s="1">
        <v>31034</v>
      </c>
      <c r="C545" s="37" t="s">
        <v>584</v>
      </c>
      <c r="D545" s="1" t="s">
        <v>1281</v>
      </c>
    </row>
    <row r="546" spans="1:4">
      <c r="A546" s="1" t="str">
        <f t="shared" si="8"/>
        <v>[["tool",31035,99999]]</v>
      </c>
      <c r="B546" s="1">
        <v>31035</v>
      </c>
      <c r="C546" s="37" t="s">
        <v>584</v>
      </c>
      <c r="D546" s="1" t="s">
        <v>1282</v>
      </c>
    </row>
    <row r="547" spans="1:4">
      <c r="A547" s="1" t="str">
        <f t="shared" si="8"/>
        <v>[["tool",31036,99999]]</v>
      </c>
      <c r="B547" s="1">
        <v>31036</v>
      </c>
      <c r="C547" s="37" t="s">
        <v>584</v>
      </c>
      <c r="D547" s="1" t="s">
        <v>1283</v>
      </c>
    </row>
    <row r="548" spans="1:4">
      <c r="A548" s="1" t="str">
        <f t="shared" si="8"/>
        <v>[["tool",31037,99999]]</v>
      </c>
      <c r="B548" s="1">
        <v>31037</v>
      </c>
      <c r="C548" s="37" t="s">
        <v>584</v>
      </c>
      <c r="D548" s="1" t="s">
        <v>1284</v>
      </c>
    </row>
    <row r="549" spans="1:4">
      <c r="A549" s="1" t="str">
        <f t="shared" si="8"/>
        <v>[["tool",31038,99999]]</v>
      </c>
      <c r="B549" s="1">
        <v>31038</v>
      </c>
      <c r="C549" s="38" t="s">
        <v>586</v>
      </c>
      <c r="D549" s="1" t="s">
        <v>1285</v>
      </c>
    </row>
    <row r="550" spans="1:4">
      <c r="A550" s="1" t="str">
        <f t="shared" si="8"/>
        <v>[["tool",31039,99999]]</v>
      </c>
      <c r="B550" s="1">
        <v>31039</v>
      </c>
      <c r="C550" s="38" t="s">
        <v>587</v>
      </c>
      <c r="D550" s="1" t="s">
        <v>1286</v>
      </c>
    </row>
    <row r="551" spans="1:4">
      <c r="A551" s="1" t="str">
        <f t="shared" si="8"/>
        <v>[["tool",31040,99999]]</v>
      </c>
      <c r="B551" s="1">
        <v>31040</v>
      </c>
      <c r="C551" s="38" t="s">
        <v>588</v>
      </c>
      <c r="D551" s="1" t="s">
        <v>1287</v>
      </c>
    </row>
    <row r="552" spans="1:4">
      <c r="A552" s="1" t="str">
        <f t="shared" si="8"/>
        <v>[["tool",31041,99999]]</v>
      </c>
      <c r="B552" s="1">
        <v>31041</v>
      </c>
      <c r="C552" s="38" t="s">
        <v>589</v>
      </c>
      <c r="D552" s="1" t="s">
        <v>1288</v>
      </c>
    </row>
    <row r="553" spans="1:4">
      <c r="A553" s="1" t="str">
        <f t="shared" si="8"/>
        <v>[["tool",31042,99999]]</v>
      </c>
      <c r="B553" s="1">
        <v>31042</v>
      </c>
      <c r="C553" s="38" t="s">
        <v>590</v>
      </c>
      <c r="D553" s="1" t="s">
        <v>1289</v>
      </c>
    </row>
    <row r="554" spans="1:4">
      <c r="A554" s="1" t="str">
        <f t="shared" si="8"/>
        <v>[["tool",31043,99999]]</v>
      </c>
      <c r="B554" s="1">
        <v>31043</v>
      </c>
      <c r="C554" s="38" t="s">
        <v>591</v>
      </c>
      <c r="D554" s="1" t="s">
        <v>1290</v>
      </c>
    </row>
    <row r="555" spans="1:4">
      <c r="A555" s="1" t="str">
        <f t="shared" si="8"/>
        <v>[["tool",31044,99999]]</v>
      </c>
      <c r="B555" s="1">
        <v>31044</v>
      </c>
      <c r="C555" s="38" t="s">
        <v>592</v>
      </c>
      <c r="D555" s="1" t="s">
        <v>1291</v>
      </c>
    </row>
    <row r="556" spans="1:4">
      <c r="A556" s="1" t="str">
        <f t="shared" si="8"/>
        <v>[["tool",31045,99999]]</v>
      </c>
      <c r="B556" s="1">
        <v>31045</v>
      </c>
      <c r="C556" s="38" t="s">
        <v>593</v>
      </c>
      <c r="D556" s="1" t="s">
        <v>1292</v>
      </c>
    </row>
    <row r="557" spans="1:4">
      <c r="A557" s="1" t="str">
        <f t="shared" si="8"/>
        <v>[["tool",31046,99999]]</v>
      </c>
      <c r="B557" s="1">
        <v>31046</v>
      </c>
      <c r="C557" s="38" t="s">
        <v>594</v>
      </c>
      <c r="D557" s="1" t="s">
        <v>1293</v>
      </c>
    </row>
    <row r="558" spans="1:4">
      <c r="A558" s="1" t="str">
        <f t="shared" si="8"/>
        <v>[["tool",710001,99999]]</v>
      </c>
      <c r="B558" s="1">
        <v>710001</v>
      </c>
      <c r="C558" s="1" t="s">
        <v>595</v>
      </c>
      <c r="D558" s="1" t="s">
        <v>1001</v>
      </c>
    </row>
    <row r="559" spans="1:4">
      <c r="A559" s="1" t="str">
        <f t="shared" si="8"/>
        <v>[["tool",810001,99999]]</v>
      </c>
      <c r="B559" s="1">
        <v>810001</v>
      </c>
      <c r="C559" s="1" t="s">
        <v>596</v>
      </c>
      <c r="D559" s="1" t="s">
        <v>1294</v>
      </c>
    </row>
    <row r="560" spans="1:4">
      <c r="A560" s="1" t="str">
        <f t="shared" si="8"/>
        <v>[["tool",810002,99999]]</v>
      </c>
      <c r="B560" s="1">
        <v>810002</v>
      </c>
      <c r="C560" s="1" t="s">
        <v>597</v>
      </c>
      <c r="D560" s="1" t="s">
        <v>1295</v>
      </c>
    </row>
    <row r="561" spans="1:4">
      <c r="A561" s="1" t="str">
        <f t="shared" ref="A561:A624" si="9">$E$49&amp;$E$49&amp;$H$49&amp;$D$49&amp;$H$49&amp;$G$49&amp;B561&amp;$G$49&amp;$J$1&amp;$F$49&amp;$F$49</f>
        <v>[["tool",810003,99999]]</v>
      </c>
      <c r="B561" s="1">
        <v>810003</v>
      </c>
      <c r="C561" s="1" t="s">
        <v>598</v>
      </c>
      <c r="D561" s="1" t="s">
        <v>1296</v>
      </c>
    </row>
    <row r="562" spans="1:4" s="98" customFormat="1">
      <c r="A562" s="98" t="str">
        <f t="shared" si="9"/>
        <v>[["tool",810004,99999]]</v>
      </c>
      <c r="B562" s="98">
        <v>810004</v>
      </c>
      <c r="C562" s="98" t="s">
        <v>598</v>
      </c>
      <c r="D562" s="98" t="s">
        <v>1296</v>
      </c>
    </row>
    <row r="563" spans="1:4" s="98" customFormat="1">
      <c r="A563" s="98" t="str">
        <f t="shared" si="9"/>
        <v>[["tool",810005,99999]]</v>
      </c>
      <c r="B563" s="98">
        <v>810005</v>
      </c>
      <c r="C563" s="98" t="s">
        <v>598</v>
      </c>
      <c r="D563" s="98" t="s">
        <v>1296</v>
      </c>
    </row>
    <row r="564" spans="1:4" s="98" customFormat="1">
      <c r="A564" s="98" t="str">
        <f t="shared" si="9"/>
        <v>[["tool",810006,99999]]</v>
      </c>
      <c r="B564" s="98">
        <v>810006</v>
      </c>
      <c r="C564" s="98" t="s">
        <v>598</v>
      </c>
      <c r="D564" s="98" t="s">
        <v>1296</v>
      </c>
    </row>
    <row r="565" spans="1:4" s="98" customFormat="1">
      <c r="A565" s="98" t="str">
        <f t="shared" si="9"/>
        <v>[["tool",810007,99999]]</v>
      </c>
      <c r="B565" s="98">
        <v>810007</v>
      </c>
      <c r="C565" s="98" t="s">
        <v>598</v>
      </c>
      <c r="D565" s="98" t="s">
        <v>1296</v>
      </c>
    </row>
    <row r="566" spans="1:4">
      <c r="A566" s="1" t="str">
        <f t="shared" si="9"/>
        <v>[["tool",50001,99999]]</v>
      </c>
      <c r="B566" s="1">
        <v>50001</v>
      </c>
      <c r="C566" s="31" t="s">
        <v>599</v>
      </c>
      <c r="D566" s="1" t="s">
        <v>1297</v>
      </c>
    </row>
    <row r="567" spans="1:4">
      <c r="A567" s="1" t="str">
        <f t="shared" si="9"/>
        <v>[["tool",93101,99999]]</v>
      </c>
      <c r="B567" s="1">
        <v>93101</v>
      </c>
      <c r="C567" s="1" t="s">
        <v>116</v>
      </c>
      <c r="D567" s="1" t="s">
        <v>1298</v>
      </c>
    </row>
    <row r="568" spans="1:4">
      <c r="A568" s="1" t="str">
        <f t="shared" si="9"/>
        <v>[["tool",93106,99999]]</v>
      </c>
      <c r="B568" s="1">
        <v>93106</v>
      </c>
      <c r="C568" s="1" t="s">
        <v>121</v>
      </c>
      <c r="D568" s="1" t="s">
        <v>1299</v>
      </c>
    </row>
    <row r="569" spans="1:4">
      <c r="A569" s="1" t="str">
        <f t="shared" si="9"/>
        <v>[["tool",93306,99999]]</v>
      </c>
      <c r="B569" s="1">
        <v>93306</v>
      </c>
      <c r="C569" s="1" t="s">
        <v>135</v>
      </c>
      <c r="D569" s="1" t="s">
        <v>1300</v>
      </c>
    </row>
    <row r="570" spans="1:4">
      <c r="A570" s="1" t="str">
        <f t="shared" si="9"/>
        <v>[["tool",93907,99999]]</v>
      </c>
      <c r="B570" s="1">
        <v>93907</v>
      </c>
      <c r="C570" s="1" t="s">
        <v>179</v>
      </c>
      <c r="D570" s="1" t="s">
        <v>1301</v>
      </c>
    </row>
    <row r="571" spans="1:4">
      <c r="A571" s="1" t="str">
        <f t="shared" si="9"/>
        <v>[["tool",93301,99999]]</v>
      </c>
      <c r="B571" s="1">
        <v>93301</v>
      </c>
      <c r="C571" s="1" t="s">
        <v>600</v>
      </c>
      <c r="D571" s="1" t="s">
        <v>1302</v>
      </c>
    </row>
    <row r="572" spans="1:4">
      <c r="A572" s="1" t="str">
        <f t="shared" si="9"/>
        <v>[["tool",93304,99999]]</v>
      </c>
      <c r="B572" s="1">
        <v>93304</v>
      </c>
      <c r="C572" s="1" t="s">
        <v>601</v>
      </c>
      <c r="D572" s="1" t="s">
        <v>1303</v>
      </c>
    </row>
    <row r="573" spans="1:4">
      <c r="A573" s="1" t="str">
        <f t="shared" si="9"/>
        <v>[["tool",93203,99999]]</v>
      </c>
      <c r="B573" s="1">
        <v>93203</v>
      </c>
      <c r="C573" s="1" t="s">
        <v>602</v>
      </c>
      <c r="D573" s="1" t="s">
        <v>1304</v>
      </c>
    </row>
    <row r="574" spans="1:4">
      <c r="A574" s="1" t="str">
        <f t="shared" si="9"/>
        <v>[["tool",93204,99999]]</v>
      </c>
      <c r="B574" s="1">
        <v>93204</v>
      </c>
      <c r="C574" s="1" t="s">
        <v>603</v>
      </c>
      <c r="D574" s="1" t="s">
        <v>1305</v>
      </c>
    </row>
    <row r="575" spans="1:4">
      <c r="A575" s="1" t="str">
        <f t="shared" si="9"/>
        <v>[["tool",93407,99999]]</v>
      </c>
      <c r="B575" s="1">
        <v>93407</v>
      </c>
      <c r="C575" s="1" t="s">
        <v>604</v>
      </c>
      <c r="D575" s="1" t="s">
        <v>1306</v>
      </c>
    </row>
    <row r="576" spans="1:4">
      <c r="A576" s="1" t="str">
        <f t="shared" si="9"/>
        <v>[["tool",93405,99999]]</v>
      </c>
      <c r="B576" s="1">
        <v>93405</v>
      </c>
      <c r="C576" s="1" t="s">
        <v>605</v>
      </c>
      <c r="D576" s="1" t="s">
        <v>1307</v>
      </c>
    </row>
    <row r="577" spans="1:4">
      <c r="A577" s="1" t="str">
        <f t="shared" si="9"/>
        <v>[["tool",93502,99999]]</v>
      </c>
      <c r="B577" s="1">
        <v>93502</v>
      </c>
      <c r="C577" s="1" t="s">
        <v>606</v>
      </c>
      <c r="D577" s="1" t="s">
        <v>1308</v>
      </c>
    </row>
    <row r="578" spans="1:4">
      <c r="A578" s="1" t="str">
        <f t="shared" si="9"/>
        <v>[["tool",93506,99999]]</v>
      </c>
      <c r="B578" s="1">
        <v>93506</v>
      </c>
      <c r="C578" s="1" t="s">
        <v>607</v>
      </c>
      <c r="D578" s="1" t="s">
        <v>1309</v>
      </c>
    </row>
    <row r="579" spans="1:4">
      <c r="A579" s="1" t="str">
        <f t="shared" si="9"/>
        <v>[["tool",94101,99999]]</v>
      </c>
      <c r="B579" s="1">
        <v>94101</v>
      </c>
      <c r="C579" s="1" t="s">
        <v>116</v>
      </c>
      <c r="D579" s="1" t="s">
        <v>1310</v>
      </c>
    </row>
    <row r="580" spans="1:4">
      <c r="A580" s="1" t="str">
        <f t="shared" si="9"/>
        <v>[["tool",94106,99999]]</v>
      </c>
      <c r="B580" s="1">
        <v>94106</v>
      </c>
      <c r="C580" s="1" t="s">
        <v>121</v>
      </c>
      <c r="D580" s="1" t="s">
        <v>1311</v>
      </c>
    </row>
    <row r="581" spans="1:4">
      <c r="A581" s="1" t="str">
        <f t="shared" si="9"/>
        <v>[["tool",94306,99999]]</v>
      </c>
      <c r="B581" s="1">
        <v>94306</v>
      </c>
      <c r="C581" s="1" t="s">
        <v>135</v>
      </c>
      <c r="D581" s="1" t="s">
        <v>1312</v>
      </c>
    </row>
    <row r="582" spans="1:4">
      <c r="A582" s="1" t="str">
        <f t="shared" si="9"/>
        <v>[["tool",94907,99999]]</v>
      </c>
      <c r="B582" s="1">
        <v>94907</v>
      </c>
      <c r="C582" s="1" t="s">
        <v>179</v>
      </c>
      <c r="D582" s="1" t="s">
        <v>1313</v>
      </c>
    </row>
    <row r="583" spans="1:4">
      <c r="A583" s="1" t="str">
        <f t="shared" si="9"/>
        <v>[["tool",94301,99999]]</v>
      </c>
      <c r="B583" s="1">
        <v>94301</v>
      </c>
      <c r="C583" s="1" t="s">
        <v>600</v>
      </c>
      <c r="D583" s="1" t="s">
        <v>1314</v>
      </c>
    </row>
    <row r="584" spans="1:4">
      <c r="A584" s="1" t="str">
        <f t="shared" si="9"/>
        <v>[["tool",94304,99999]]</v>
      </c>
      <c r="B584" s="1">
        <v>94304</v>
      </c>
      <c r="C584" s="1" t="s">
        <v>601</v>
      </c>
      <c r="D584" s="1" t="s">
        <v>1315</v>
      </c>
    </row>
    <row r="585" spans="1:4">
      <c r="A585" s="1" t="str">
        <f t="shared" si="9"/>
        <v>[["tool",94203,99999]]</v>
      </c>
      <c r="B585" s="1">
        <v>94203</v>
      </c>
      <c r="C585" s="1" t="s">
        <v>602</v>
      </c>
      <c r="D585" s="1" t="s">
        <v>1316</v>
      </c>
    </row>
    <row r="586" spans="1:4">
      <c r="A586" s="1" t="str">
        <f t="shared" si="9"/>
        <v>[["tool",94204,99999]]</v>
      </c>
      <c r="B586" s="1">
        <v>94204</v>
      </c>
      <c r="C586" s="1" t="s">
        <v>603</v>
      </c>
      <c r="D586" s="1" t="s">
        <v>1317</v>
      </c>
    </row>
    <row r="587" spans="1:4">
      <c r="A587" s="1" t="str">
        <f t="shared" si="9"/>
        <v>[["tool",94407,99999]]</v>
      </c>
      <c r="B587" s="1">
        <v>94407</v>
      </c>
      <c r="C587" s="1" t="s">
        <v>604</v>
      </c>
      <c r="D587" s="1" t="s">
        <v>1318</v>
      </c>
    </row>
    <row r="588" spans="1:4">
      <c r="A588" s="1" t="str">
        <f t="shared" si="9"/>
        <v>[["tool",94405,99999]]</v>
      </c>
      <c r="B588" s="1">
        <v>94405</v>
      </c>
      <c r="C588" s="1" t="s">
        <v>605</v>
      </c>
      <c r="D588" s="1" t="s">
        <v>1319</v>
      </c>
    </row>
    <row r="589" spans="1:4">
      <c r="A589" s="1" t="str">
        <f t="shared" si="9"/>
        <v>[["tool",94502,99999]]</v>
      </c>
      <c r="B589" s="1">
        <v>94502</v>
      </c>
      <c r="C589" s="1" t="s">
        <v>606</v>
      </c>
      <c r="D589" s="1" t="s">
        <v>1320</v>
      </c>
    </row>
    <row r="590" spans="1:4">
      <c r="A590" s="1" t="str">
        <f t="shared" si="9"/>
        <v>[["tool",94506,99999]]</v>
      </c>
      <c r="B590" s="1">
        <v>94506</v>
      </c>
      <c r="C590" s="1" t="s">
        <v>607</v>
      </c>
      <c r="D590" s="1" t="s">
        <v>1321</v>
      </c>
    </row>
    <row r="591" spans="1:4" s="98" customFormat="1">
      <c r="A591" s="98" t="str">
        <f t="shared" si="9"/>
        <v>[["tool",94305,99999]]</v>
      </c>
      <c r="B591" s="98">
        <v>94305</v>
      </c>
      <c r="C591" s="98" t="s">
        <v>134</v>
      </c>
      <c r="D591" s="98" t="s">
        <v>11281</v>
      </c>
    </row>
    <row r="592" spans="1:4">
      <c r="A592" s="1" t="str">
        <f t="shared" si="9"/>
        <v>[["tool",500201,99999]]</v>
      </c>
      <c r="B592" s="1">
        <v>500201</v>
      </c>
      <c r="C592" s="1" t="s">
        <v>608</v>
      </c>
      <c r="D592" s="1" t="s">
        <v>1322</v>
      </c>
    </row>
    <row r="593" spans="1:4">
      <c r="A593" s="1" t="str">
        <f t="shared" si="9"/>
        <v>[["tool",500202,99999]]</v>
      </c>
      <c r="B593" s="30">
        <v>500202</v>
      </c>
      <c r="C593" s="1" t="s">
        <v>609</v>
      </c>
      <c r="D593" s="1" t="s">
        <v>1323</v>
      </c>
    </row>
    <row r="594" spans="1:4">
      <c r="A594" s="1" t="str">
        <f t="shared" si="9"/>
        <v>[["tool",500203,99999]]</v>
      </c>
      <c r="B594" s="30">
        <v>500203</v>
      </c>
      <c r="C594" s="1" t="s">
        <v>610</v>
      </c>
      <c r="D594" s="1" t="s">
        <v>1324</v>
      </c>
    </row>
    <row r="595" spans="1:4">
      <c r="A595" s="1" t="str">
        <f t="shared" si="9"/>
        <v>[["tool",500204,99999]]</v>
      </c>
      <c r="B595" s="30">
        <v>500204</v>
      </c>
      <c r="C595" s="1" t="s">
        <v>611</v>
      </c>
      <c r="D595" s="1" t="s">
        <v>1325</v>
      </c>
    </row>
    <row r="596" spans="1:4">
      <c r="A596" s="1" t="str">
        <f t="shared" si="9"/>
        <v>[["tool",500205,99999]]</v>
      </c>
      <c r="B596" s="30">
        <v>500205</v>
      </c>
      <c r="C596" s="1" t="s">
        <v>612</v>
      </c>
      <c r="D596" s="1" t="s">
        <v>1326</v>
      </c>
    </row>
    <row r="597" spans="1:4">
      <c r="A597" s="1" t="str">
        <f t="shared" si="9"/>
        <v>[["tool",500206,99999]]</v>
      </c>
      <c r="B597" s="30">
        <v>500206</v>
      </c>
      <c r="C597" s="1" t="s">
        <v>613</v>
      </c>
      <c r="D597" s="1" t="s">
        <v>1327</v>
      </c>
    </row>
    <row r="598" spans="1:4">
      <c r="A598" s="1" t="str">
        <f t="shared" si="9"/>
        <v>[["tool",500207,99999]]</v>
      </c>
      <c r="B598" s="30">
        <v>500207</v>
      </c>
      <c r="C598" s="1" t="s">
        <v>614</v>
      </c>
      <c r="D598" s="1" t="s">
        <v>1328</v>
      </c>
    </row>
    <row r="599" spans="1:4">
      <c r="A599" s="1" t="str">
        <f t="shared" si="9"/>
        <v>[["tool",500208,99999]]</v>
      </c>
      <c r="B599" s="30">
        <v>500208</v>
      </c>
      <c r="C599" s="1" t="s">
        <v>615</v>
      </c>
      <c r="D599" s="1" t="s">
        <v>1329</v>
      </c>
    </row>
    <row r="600" spans="1:4">
      <c r="A600" s="1" t="str">
        <f t="shared" si="9"/>
        <v>[["tool",500209,99999]]</v>
      </c>
      <c r="B600" s="30">
        <v>500209</v>
      </c>
      <c r="C600" s="1" t="s">
        <v>616</v>
      </c>
      <c r="D600" s="1" t="s">
        <v>1330</v>
      </c>
    </row>
    <row r="601" spans="1:4">
      <c r="A601" s="1" t="str">
        <f t="shared" si="9"/>
        <v>[["tool",500210,99999]]</v>
      </c>
      <c r="B601" s="30">
        <v>500210</v>
      </c>
      <c r="C601" s="1" t="s">
        <v>617</v>
      </c>
      <c r="D601" s="1" t="s">
        <v>1331</v>
      </c>
    </row>
    <row r="602" spans="1:4">
      <c r="A602" s="1" t="str">
        <f t="shared" si="9"/>
        <v>[["tool",500211,99999]]</v>
      </c>
      <c r="B602" s="30">
        <v>500211</v>
      </c>
      <c r="C602" s="1" t="s">
        <v>618</v>
      </c>
      <c r="D602" s="1" t="s">
        <v>1332</v>
      </c>
    </row>
    <row r="603" spans="1:4">
      <c r="A603" s="1" t="str">
        <f t="shared" si="9"/>
        <v>[["tool",500212,99999]]</v>
      </c>
      <c r="B603" s="30">
        <v>500212</v>
      </c>
      <c r="C603" s="1" t="s">
        <v>619</v>
      </c>
      <c r="D603" s="1" t="s">
        <v>1333</v>
      </c>
    </row>
    <row r="604" spans="1:4">
      <c r="A604" s="1" t="str">
        <f t="shared" si="9"/>
        <v>[["tool",500213,99999]]</v>
      </c>
      <c r="B604" s="30">
        <v>500213</v>
      </c>
      <c r="C604" s="1" t="s">
        <v>620</v>
      </c>
      <c r="D604" s="1" t="s">
        <v>1334</v>
      </c>
    </row>
    <row r="605" spans="1:4">
      <c r="A605" s="1" t="str">
        <f t="shared" si="9"/>
        <v>[["tool",500214,99999]]</v>
      </c>
      <c r="B605" s="30">
        <v>500214</v>
      </c>
      <c r="C605" s="1" t="s">
        <v>621</v>
      </c>
      <c r="D605" s="1" t="s">
        <v>1335</v>
      </c>
    </row>
    <row r="606" spans="1:4">
      <c r="A606" s="1" t="str">
        <f t="shared" si="9"/>
        <v>[["tool",500215,99999]]</v>
      </c>
      <c r="B606" s="30">
        <v>500215</v>
      </c>
      <c r="C606" s="1" t="s">
        <v>622</v>
      </c>
      <c r="D606" s="1" t="s">
        <v>1336</v>
      </c>
    </row>
    <row r="607" spans="1:4">
      <c r="A607" s="1" t="str">
        <f t="shared" si="9"/>
        <v>[["tool",500216,99999]]</v>
      </c>
      <c r="B607" s="30">
        <v>500216</v>
      </c>
      <c r="C607" s="1" t="s">
        <v>623</v>
      </c>
      <c r="D607" s="1" t="s">
        <v>1337</v>
      </c>
    </row>
    <row r="608" spans="1:4">
      <c r="A608" s="1" t="str">
        <f t="shared" si="9"/>
        <v>[["tool",500217,99999]]</v>
      </c>
      <c r="B608" s="30">
        <v>500217</v>
      </c>
      <c r="C608" s="1" t="s">
        <v>624</v>
      </c>
      <c r="D608" s="1" t="s">
        <v>1338</v>
      </c>
    </row>
    <row r="609" spans="1:4">
      <c r="A609" s="1" t="str">
        <f t="shared" si="9"/>
        <v>[["tool",500301,99999]]</v>
      </c>
      <c r="B609" s="30">
        <v>500301</v>
      </c>
      <c r="C609" s="1" t="s">
        <v>625</v>
      </c>
      <c r="D609" s="1" t="s">
        <v>1339</v>
      </c>
    </row>
    <row r="610" spans="1:4">
      <c r="A610" s="1" t="str">
        <f t="shared" si="9"/>
        <v>[["tool",500302,99999]]</v>
      </c>
      <c r="B610" s="30">
        <v>500302</v>
      </c>
      <c r="C610" s="1" t="s">
        <v>626</v>
      </c>
      <c r="D610" s="1" t="s">
        <v>1340</v>
      </c>
    </row>
    <row r="611" spans="1:4">
      <c r="A611" s="1" t="str">
        <f t="shared" si="9"/>
        <v>[["tool",500303,99999]]</v>
      </c>
      <c r="B611" s="30">
        <v>500303</v>
      </c>
      <c r="C611" s="1" t="s">
        <v>627</v>
      </c>
      <c r="D611" s="1" t="s">
        <v>1341</v>
      </c>
    </row>
    <row r="612" spans="1:4">
      <c r="A612" s="1" t="str">
        <f t="shared" si="9"/>
        <v>[["tool",500304,99999]]</v>
      </c>
      <c r="B612" s="30">
        <v>500304</v>
      </c>
      <c r="C612" s="1" t="s">
        <v>628</v>
      </c>
      <c r="D612" s="1" t="s">
        <v>1342</v>
      </c>
    </row>
    <row r="613" spans="1:4">
      <c r="A613" s="1" t="str">
        <f t="shared" si="9"/>
        <v>[["tool",500305,99999]]</v>
      </c>
      <c r="B613" s="30">
        <v>500305</v>
      </c>
      <c r="C613" s="1" t="s">
        <v>629</v>
      </c>
      <c r="D613" s="1" t="s">
        <v>1343</v>
      </c>
    </row>
    <row r="614" spans="1:4">
      <c r="A614" s="1" t="str">
        <f t="shared" si="9"/>
        <v>[["tool",500306,99999]]</v>
      </c>
      <c r="B614" s="30">
        <v>500306</v>
      </c>
      <c r="C614" s="1" t="s">
        <v>630</v>
      </c>
      <c r="D614" s="1" t="s">
        <v>1344</v>
      </c>
    </row>
    <row r="615" spans="1:4">
      <c r="A615" s="1" t="str">
        <f t="shared" si="9"/>
        <v>[["tool",500307,99999]]</v>
      </c>
      <c r="B615" s="30">
        <v>500307</v>
      </c>
      <c r="C615" s="1" t="s">
        <v>631</v>
      </c>
      <c r="D615" s="1" t="s">
        <v>1345</v>
      </c>
    </row>
    <row r="616" spans="1:4">
      <c r="A616" s="1" t="str">
        <f t="shared" si="9"/>
        <v>[["tool",500308,99999]]</v>
      </c>
      <c r="B616" s="30">
        <v>500308</v>
      </c>
      <c r="C616" s="1" t="s">
        <v>632</v>
      </c>
      <c r="D616" s="1" t="s">
        <v>1346</v>
      </c>
    </row>
    <row r="617" spans="1:4">
      <c r="A617" s="1" t="str">
        <f t="shared" si="9"/>
        <v>[["tool",500309,99999]]</v>
      </c>
      <c r="B617" s="30">
        <v>500309</v>
      </c>
      <c r="C617" s="1" t="s">
        <v>633</v>
      </c>
      <c r="D617" s="1" t="s">
        <v>1347</v>
      </c>
    </row>
    <row r="618" spans="1:4">
      <c r="A618" s="1" t="str">
        <f t="shared" si="9"/>
        <v>[["tool",500310,99999]]</v>
      </c>
      <c r="B618" s="30">
        <v>500310</v>
      </c>
      <c r="C618" s="1" t="s">
        <v>634</v>
      </c>
      <c r="D618" s="1" t="s">
        <v>1348</v>
      </c>
    </row>
    <row r="619" spans="1:4">
      <c r="A619" s="1" t="str">
        <f t="shared" si="9"/>
        <v>[["tool",500311,99999]]</v>
      </c>
      <c r="B619" s="30">
        <v>500311</v>
      </c>
      <c r="C619" s="1" t="s">
        <v>635</v>
      </c>
      <c r="D619" s="1" t="s">
        <v>1349</v>
      </c>
    </row>
    <row r="620" spans="1:4">
      <c r="A620" s="1" t="str">
        <f t="shared" si="9"/>
        <v>[["tool",500312,99999]]</v>
      </c>
      <c r="B620" s="30">
        <v>500312</v>
      </c>
      <c r="C620" s="1" t="s">
        <v>636</v>
      </c>
      <c r="D620" s="1" t="s">
        <v>1350</v>
      </c>
    </row>
    <row r="621" spans="1:4">
      <c r="A621" s="1" t="str">
        <f t="shared" si="9"/>
        <v>[["tool",500313,99999]]</v>
      </c>
      <c r="B621" s="30">
        <v>500313</v>
      </c>
      <c r="C621" s="1" t="s">
        <v>637</v>
      </c>
      <c r="D621" s="1" t="s">
        <v>1351</v>
      </c>
    </row>
    <row r="622" spans="1:4">
      <c r="A622" s="1" t="str">
        <f t="shared" si="9"/>
        <v>[["tool",500314,99999]]</v>
      </c>
      <c r="B622" s="30">
        <v>500314</v>
      </c>
      <c r="C622" s="1" t="s">
        <v>638</v>
      </c>
      <c r="D622" s="1" t="s">
        <v>1352</v>
      </c>
    </row>
    <row r="623" spans="1:4">
      <c r="A623" s="1" t="str">
        <f t="shared" si="9"/>
        <v>[["tool",500315,99999]]</v>
      </c>
      <c r="B623" s="30">
        <v>500315</v>
      </c>
      <c r="C623" s="1" t="s">
        <v>639</v>
      </c>
      <c r="D623" s="1" t="s">
        <v>1353</v>
      </c>
    </row>
    <row r="624" spans="1:4">
      <c r="A624" s="1" t="str">
        <f t="shared" si="9"/>
        <v>[["tool",500316,99999]]</v>
      </c>
      <c r="B624" s="30">
        <v>500316</v>
      </c>
      <c r="C624" s="1" t="s">
        <v>640</v>
      </c>
      <c r="D624" s="1" t="s">
        <v>1354</v>
      </c>
    </row>
    <row r="625" spans="1:4">
      <c r="A625" s="1" t="str">
        <f t="shared" ref="A625:A688" si="10">$E$49&amp;$E$49&amp;$H$49&amp;$D$49&amp;$H$49&amp;$G$49&amp;B625&amp;$G$49&amp;$J$1&amp;$F$49&amp;$F$49</f>
        <v>[["tool",500317,99999]]</v>
      </c>
      <c r="B625" s="30">
        <v>500317</v>
      </c>
      <c r="C625" s="1" t="s">
        <v>641</v>
      </c>
      <c r="D625" s="1" t="s">
        <v>1355</v>
      </c>
    </row>
    <row r="626" spans="1:4">
      <c r="A626" s="1" t="str">
        <f t="shared" si="10"/>
        <v>[["tool",500318,99999]]</v>
      </c>
      <c r="B626" s="30">
        <v>500318</v>
      </c>
      <c r="C626" s="1" t="s">
        <v>642</v>
      </c>
      <c r="D626" s="1" t="s">
        <v>1356</v>
      </c>
    </row>
    <row r="627" spans="1:4">
      <c r="A627" s="1" t="str">
        <f t="shared" si="10"/>
        <v>[["tool",500401,99999]]</v>
      </c>
      <c r="B627" s="30">
        <v>500401</v>
      </c>
      <c r="C627" s="1" t="s">
        <v>643</v>
      </c>
      <c r="D627" s="1" t="s">
        <v>1357</v>
      </c>
    </row>
    <row r="628" spans="1:4">
      <c r="A628" s="1" t="str">
        <f t="shared" si="10"/>
        <v>[["tool",500402,99999]]</v>
      </c>
      <c r="B628" s="30">
        <v>500402</v>
      </c>
      <c r="C628" s="1" t="s">
        <v>644</v>
      </c>
      <c r="D628" s="1" t="s">
        <v>1358</v>
      </c>
    </row>
    <row r="629" spans="1:4">
      <c r="A629" s="1" t="str">
        <f t="shared" si="10"/>
        <v>[["tool",500403,99999]]</v>
      </c>
      <c r="B629" s="30">
        <v>500403</v>
      </c>
      <c r="C629" s="1" t="s">
        <v>645</v>
      </c>
      <c r="D629" s="1" t="s">
        <v>1359</v>
      </c>
    </row>
    <row r="630" spans="1:4">
      <c r="A630" s="1" t="str">
        <f t="shared" si="10"/>
        <v>[["tool",500404,99999]]</v>
      </c>
      <c r="B630" s="30">
        <v>500404</v>
      </c>
      <c r="C630" s="1" t="s">
        <v>646</v>
      </c>
      <c r="D630" s="1" t="s">
        <v>1360</v>
      </c>
    </row>
    <row r="631" spans="1:4">
      <c r="A631" s="1" t="str">
        <f t="shared" si="10"/>
        <v>[["tool",500405,99999]]</v>
      </c>
      <c r="B631" s="30">
        <v>500405</v>
      </c>
      <c r="C631" s="1" t="s">
        <v>647</v>
      </c>
      <c r="D631" s="1" t="s">
        <v>1361</v>
      </c>
    </row>
    <row r="632" spans="1:4">
      <c r="A632" s="1" t="str">
        <f t="shared" si="10"/>
        <v>[["tool",500406,99999]]</v>
      </c>
      <c r="B632" s="30">
        <v>500406</v>
      </c>
      <c r="C632" s="1" t="s">
        <v>648</v>
      </c>
      <c r="D632" s="1" t="s">
        <v>1362</v>
      </c>
    </row>
    <row r="633" spans="1:4">
      <c r="A633" s="1" t="str">
        <f t="shared" si="10"/>
        <v>[["tool",500407,99999]]</v>
      </c>
      <c r="B633" s="30">
        <v>500407</v>
      </c>
      <c r="C633" s="1" t="s">
        <v>649</v>
      </c>
      <c r="D633" s="1" t="s">
        <v>1363</v>
      </c>
    </row>
    <row r="634" spans="1:4">
      <c r="A634" s="1" t="str">
        <f t="shared" si="10"/>
        <v>[["tool",500408,99999]]</v>
      </c>
      <c r="B634" s="30">
        <v>500408</v>
      </c>
      <c r="C634" s="1" t="s">
        <v>650</v>
      </c>
      <c r="D634" s="1" t="s">
        <v>1364</v>
      </c>
    </row>
    <row r="635" spans="1:4">
      <c r="A635" s="1" t="str">
        <f t="shared" si="10"/>
        <v>[["tool",500409,99999]]</v>
      </c>
      <c r="B635" s="1">
        <v>500409</v>
      </c>
      <c r="C635" s="1" t="s">
        <v>651</v>
      </c>
      <c r="D635" s="1" t="s">
        <v>1365</v>
      </c>
    </row>
    <row r="636" spans="1:4">
      <c r="A636" s="1" t="str">
        <f t="shared" si="10"/>
        <v>[["tool",500410,99999]]</v>
      </c>
      <c r="B636" s="30">
        <v>500410</v>
      </c>
      <c r="C636" s="1" t="s">
        <v>652</v>
      </c>
      <c r="D636" s="1" t="s">
        <v>1366</v>
      </c>
    </row>
    <row r="637" spans="1:4">
      <c r="A637" s="1" t="str">
        <f t="shared" si="10"/>
        <v>[["tool",500411,99999]]</v>
      </c>
      <c r="B637" s="30">
        <v>500411</v>
      </c>
      <c r="C637" s="1" t="s">
        <v>653</v>
      </c>
      <c r="D637" s="1" t="s">
        <v>1367</v>
      </c>
    </row>
    <row r="638" spans="1:4">
      <c r="A638" s="1" t="str">
        <f t="shared" si="10"/>
        <v>[["tool",500412,99999]]</v>
      </c>
      <c r="B638" s="30">
        <v>500412</v>
      </c>
      <c r="C638" s="1" t="s">
        <v>654</v>
      </c>
      <c r="D638" s="1" t="s">
        <v>1368</v>
      </c>
    </row>
    <row r="639" spans="1:4">
      <c r="A639" s="1" t="str">
        <f t="shared" si="10"/>
        <v>[["tool",500413,99999]]</v>
      </c>
      <c r="B639" s="30">
        <v>500413</v>
      </c>
      <c r="C639" s="1" t="s">
        <v>655</v>
      </c>
      <c r="D639" s="1" t="s">
        <v>1369</v>
      </c>
    </row>
    <row r="640" spans="1:4">
      <c r="A640" s="1" t="str">
        <f t="shared" si="10"/>
        <v>[["tool",500414,99999]]</v>
      </c>
      <c r="B640" s="30">
        <v>500414</v>
      </c>
      <c r="C640" s="1" t="s">
        <v>656</v>
      </c>
      <c r="D640" s="1" t="s">
        <v>1370</v>
      </c>
    </row>
    <row r="641" spans="1:4">
      <c r="A641" s="1" t="str">
        <f t="shared" si="10"/>
        <v>[["tool",500415,99999]]</v>
      </c>
      <c r="B641" s="30">
        <v>500415</v>
      </c>
      <c r="C641" s="1" t="s">
        <v>657</v>
      </c>
      <c r="D641" s="1" t="s">
        <v>1371</v>
      </c>
    </row>
    <row r="642" spans="1:4">
      <c r="A642" s="1" t="str">
        <f t="shared" si="10"/>
        <v>[["tool",500501,99999]]</v>
      </c>
      <c r="B642" s="30">
        <v>500501</v>
      </c>
      <c r="C642" s="1" t="s">
        <v>658</v>
      </c>
      <c r="D642" s="1" t="s">
        <v>1372</v>
      </c>
    </row>
    <row r="643" spans="1:4">
      <c r="A643" s="1" t="str">
        <f t="shared" si="10"/>
        <v>[["tool",500502,99999]]</v>
      </c>
      <c r="B643" s="30">
        <v>500502</v>
      </c>
      <c r="C643" s="1" t="s">
        <v>659</v>
      </c>
      <c r="D643" s="1" t="s">
        <v>1373</v>
      </c>
    </row>
    <row r="644" spans="1:4">
      <c r="A644" s="1" t="str">
        <f t="shared" si="10"/>
        <v>[["tool",500503,99999]]</v>
      </c>
      <c r="B644" s="30">
        <v>500503</v>
      </c>
      <c r="C644" s="1" t="s">
        <v>660</v>
      </c>
      <c r="D644" s="1" t="s">
        <v>1374</v>
      </c>
    </row>
    <row r="645" spans="1:4">
      <c r="A645" s="1" t="str">
        <f t="shared" si="10"/>
        <v>[["tool",500504,99999]]</v>
      </c>
      <c r="B645" s="30">
        <v>500504</v>
      </c>
      <c r="C645" s="1" t="s">
        <v>661</v>
      </c>
      <c r="D645" s="1" t="s">
        <v>1375</v>
      </c>
    </row>
    <row r="646" spans="1:4">
      <c r="A646" s="1" t="str">
        <f t="shared" si="10"/>
        <v>[["tool",500505,99999]]</v>
      </c>
      <c r="B646" s="30">
        <v>500505</v>
      </c>
      <c r="C646" s="1" t="s">
        <v>662</v>
      </c>
      <c r="D646" s="1" t="s">
        <v>1376</v>
      </c>
    </row>
    <row r="647" spans="1:4">
      <c r="A647" s="1" t="str">
        <f t="shared" si="10"/>
        <v>[["tool",500506,99999]]</v>
      </c>
      <c r="B647" s="30">
        <v>500506</v>
      </c>
      <c r="C647" s="1" t="s">
        <v>663</v>
      </c>
      <c r="D647" s="1" t="s">
        <v>1377</v>
      </c>
    </row>
    <row r="648" spans="1:4">
      <c r="A648" s="1" t="str">
        <f t="shared" si="10"/>
        <v>[["tool",500507,99999]]</v>
      </c>
      <c r="B648" s="30">
        <v>500507</v>
      </c>
      <c r="C648" s="1" t="s">
        <v>664</v>
      </c>
      <c r="D648" s="1" t="s">
        <v>1378</v>
      </c>
    </row>
    <row r="649" spans="1:4">
      <c r="A649" s="1" t="str">
        <f t="shared" si="10"/>
        <v>[["tool",500508,99999]]</v>
      </c>
      <c r="B649" s="30">
        <v>500508</v>
      </c>
      <c r="C649" s="1" t="s">
        <v>665</v>
      </c>
      <c r="D649" s="1" t="s">
        <v>1379</v>
      </c>
    </row>
    <row r="650" spans="1:4">
      <c r="A650" s="1" t="str">
        <f t="shared" si="10"/>
        <v>[["tool",500509,99999]]</v>
      </c>
      <c r="B650" s="30">
        <v>500509</v>
      </c>
      <c r="C650" s="1" t="s">
        <v>666</v>
      </c>
      <c r="D650" s="1" t="s">
        <v>1380</v>
      </c>
    </row>
    <row r="651" spans="1:4">
      <c r="A651" s="1" t="str">
        <f t="shared" si="10"/>
        <v>[["tool",500510,99999]]</v>
      </c>
      <c r="B651" s="30">
        <v>500510</v>
      </c>
      <c r="C651" s="1" t="s">
        <v>667</v>
      </c>
      <c r="D651" s="1" t="s">
        <v>1381</v>
      </c>
    </row>
    <row r="652" spans="1:4">
      <c r="A652" s="1" t="str">
        <f t="shared" si="10"/>
        <v>[["tool",500511,99999]]</v>
      </c>
      <c r="B652" s="30">
        <v>500511</v>
      </c>
      <c r="C652" s="1" t="s">
        <v>668</v>
      </c>
      <c r="D652" s="1" t="s">
        <v>1382</v>
      </c>
    </row>
    <row r="653" spans="1:4">
      <c r="A653" s="1" t="str">
        <f t="shared" si="10"/>
        <v>[["tool",500512,99999]]</v>
      </c>
      <c r="B653" s="30">
        <v>500512</v>
      </c>
      <c r="C653" s="1" t="s">
        <v>669</v>
      </c>
      <c r="D653" s="1" t="s">
        <v>1383</v>
      </c>
    </row>
    <row r="654" spans="1:4">
      <c r="A654" s="1" t="str">
        <f t="shared" si="10"/>
        <v>[["tool",500513,99999]]</v>
      </c>
      <c r="B654" s="30">
        <v>500513</v>
      </c>
      <c r="C654" s="1" t="s">
        <v>670</v>
      </c>
      <c r="D654" s="1" t="s">
        <v>1384</v>
      </c>
    </row>
    <row r="655" spans="1:4">
      <c r="A655" s="1" t="str">
        <f t="shared" si="10"/>
        <v>[["tool",500514,99999]]</v>
      </c>
      <c r="B655" s="30">
        <v>500514</v>
      </c>
      <c r="C655" s="1" t="s">
        <v>671</v>
      </c>
      <c r="D655" s="1" t="s">
        <v>1385</v>
      </c>
    </row>
    <row r="656" spans="1:4">
      <c r="A656" s="1" t="str">
        <f t="shared" si="10"/>
        <v>[["tool",500515,99999]]</v>
      </c>
      <c r="B656" s="30">
        <v>500515</v>
      </c>
      <c r="C656" s="1" t="s">
        <v>672</v>
      </c>
      <c r="D656" s="1" t="s">
        <v>1386</v>
      </c>
    </row>
    <row r="657" spans="1:4">
      <c r="A657" s="1" t="str">
        <f t="shared" si="10"/>
        <v>[["tool",500516,99999]]</v>
      </c>
      <c r="B657" s="30">
        <v>500516</v>
      </c>
      <c r="C657" s="1" t="s">
        <v>673</v>
      </c>
      <c r="D657" s="1" t="s">
        <v>1387</v>
      </c>
    </row>
    <row r="658" spans="1:4">
      <c r="A658" s="1" t="str">
        <f t="shared" si="10"/>
        <v>[["tool",500517,99999]]</v>
      </c>
      <c r="B658" s="30">
        <v>500517</v>
      </c>
      <c r="C658" s="1" t="s">
        <v>674</v>
      </c>
      <c r="D658" s="1" t="s">
        <v>1388</v>
      </c>
    </row>
    <row r="659" spans="1:4">
      <c r="A659" s="1" t="str">
        <f t="shared" si="10"/>
        <v>[["tool",500518,99999]]</v>
      </c>
      <c r="B659" s="30">
        <v>500518</v>
      </c>
      <c r="C659" s="1" t="s">
        <v>675</v>
      </c>
      <c r="D659" s="1" t="s">
        <v>1389</v>
      </c>
    </row>
    <row r="660" spans="1:4">
      <c r="A660" s="1" t="str">
        <f t="shared" si="10"/>
        <v>[["tool",500519,99999]]</v>
      </c>
      <c r="B660" s="30">
        <v>500519</v>
      </c>
      <c r="C660" s="1" t="s">
        <v>676</v>
      </c>
      <c r="D660" s="1" t="s">
        <v>1390</v>
      </c>
    </row>
    <row r="661" spans="1:4" s="98" customFormat="1">
      <c r="A661" s="98" t="str">
        <f t="shared" si="10"/>
        <v>[["tool",500520,99999]]</v>
      </c>
      <c r="B661" s="30">
        <v>500520</v>
      </c>
      <c r="C661" s="98" t="s">
        <v>11280</v>
      </c>
      <c r="D661" s="98" t="s">
        <v>11279</v>
      </c>
    </row>
    <row r="662" spans="1:4">
      <c r="A662" s="181" t="str">
        <f t="shared" si="10"/>
        <v>[["tool",40111,99999]]</v>
      </c>
      <c r="B662" s="4">
        <v>40111</v>
      </c>
      <c r="C662" s="4" t="s">
        <v>381</v>
      </c>
      <c r="D662" s="1" t="s">
        <v>1047</v>
      </c>
    </row>
    <row r="663" spans="1:4">
      <c r="A663" s="181" t="str">
        <f t="shared" si="10"/>
        <v>[["tool",40112,99999]]</v>
      </c>
      <c r="B663" s="4">
        <v>40112</v>
      </c>
      <c r="C663" s="4" t="s">
        <v>382</v>
      </c>
      <c r="D663" s="1" t="s">
        <v>1048</v>
      </c>
    </row>
    <row r="664" spans="1:4">
      <c r="A664" s="181" t="str">
        <f t="shared" si="10"/>
        <v>[["tool",40113,99999]]</v>
      </c>
      <c r="B664" s="4">
        <v>40113</v>
      </c>
      <c r="C664" s="4" t="s">
        <v>383</v>
      </c>
      <c r="D664" s="1" t="s">
        <v>1049</v>
      </c>
    </row>
    <row r="665" spans="1:4">
      <c r="A665" s="181" t="str">
        <f t="shared" si="10"/>
        <v>[["tool",40121,99999]]</v>
      </c>
      <c r="B665" s="4">
        <v>40121</v>
      </c>
      <c r="C665" s="4" t="s">
        <v>384</v>
      </c>
      <c r="D665" s="1" t="s">
        <v>1050</v>
      </c>
    </row>
    <row r="666" spans="1:4">
      <c r="A666" s="181" t="str">
        <f t="shared" si="10"/>
        <v>[["tool",40122,99999]]</v>
      </c>
      <c r="B666" s="4">
        <v>40122</v>
      </c>
      <c r="C666" s="4" t="s">
        <v>385</v>
      </c>
      <c r="D666" s="1" t="s">
        <v>1051</v>
      </c>
    </row>
    <row r="667" spans="1:4">
      <c r="A667" s="181" t="str">
        <f t="shared" si="10"/>
        <v>[["tool",40123,99999]]</v>
      </c>
      <c r="B667" s="4">
        <v>40123</v>
      </c>
      <c r="C667" s="4" t="s">
        <v>386</v>
      </c>
      <c r="D667" s="1" t="s">
        <v>1052</v>
      </c>
    </row>
    <row r="668" spans="1:4">
      <c r="A668" s="181" t="str">
        <f t="shared" si="10"/>
        <v>[["tool",40211,99999]]</v>
      </c>
      <c r="B668" s="4">
        <v>40211</v>
      </c>
      <c r="C668" s="4" t="s">
        <v>387</v>
      </c>
      <c r="D668" s="1" t="s">
        <v>1053</v>
      </c>
    </row>
    <row r="669" spans="1:4">
      <c r="A669" s="181" t="str">
        <f t="shared" si="10"/>
        <v>[["tool",40212,99999]]</v>
      </c>
      <c r="B669" s="4">
        <v>40212</v>
      </c>
      <c r="C669" s="4" t="s">
        <v>388</v>
      </c>
      <c r="D669" s="1" t="s">
        <v>1054</v>
      </c>
    </row>
    <row r="670" spans="1:4">
      <c r="A670" s="181" t="str">
        <f t="shared" si="10"/>
        <v>[["tool",40213,99999]]</v>
      </c>
      <c r="B670" s="4">
        <v>40213</v>
      </c>
      <c r="C670" s="4" t="s">
        <v>389</v>
      </c>
      <c r="D670" s="1" t="s">
        <v>1055</v>
      </c>
    </row>
    <row r="671" spans="1:4">
      <c r="A671" s="181" t="str">
        <f t="shared" si="10"/>
        <v>[["tool",40221,99999]]</v>
      </c>
      <c r="B671" s="4">
        <v>40221</v>
      </c>
      <c r="C671" s="4" t="s">
        <v>390</v>
      </c>
      <c r="D671" s="1" t="s">
        <v>1056</v>
      </c>
    </row>
    <row r="672" spans="1:4">
      <c r="A672" s="181" t="str">
        <f t="shared" si="10"/>
        <v>[["tool",40222,99999]]</v>
      </c>
      <c r="B672" s="4">
        <v>40222</v>
      </c>
      <c r="C672" s="4" t="s">
        <v>391</v>
      </c>
      <c r="D672" s="1" t="s">
        <v>1057</v>
      </c>
    </row>
    <row r="673" spans="1:4">
      <c r="A673" s="181" t="str">
        <f t="shared" si="10"/>
        <v>[["tool",40223,99999]]</v>
      </c>
      <c r="B673" s="4">
        <v>40223</v>
      </c>
      <c r="C673" s="4" t="s">
        <v>392</v>
      </c>
      <c r="D673" s="1" t="s">
        <v>1058</v>
      </c>
    </row>
    <row r="674" spans="1:4">
      <c r="A674" s="181" t="str">
        <f t="shared" si="10"/>
        <v>[["tool",40231,99999]]</v>
      </c>
      <c r="B674" s="4">
        <v>40231</v>
      </c>
      <c r="C674" s="4" t="s">
        <v>393</v>
      </c>
      <c r="D674" s="1" t="s">
        <v>1059</v>
      </c>
    </row>
    <row r="675" spans="1:4">
      <c r="A675" s="181" t="str">
        <f t="shared" si="10"/>
        <v>[["tool",40232,99999]]</v>
      </c>
      <c r="B675" s="4">
        <v>40232</v>
      </c>
      <c r="C675" s="4" t="s">
        <v>394</v>
      </c>
      <c r="D675" s="1" t="s">
        <v>1060</v>
      </c>
    </row>
    <row r="676" spans="1:4">
      <c r="A676" s="181" t="str">
        <f t="shared" si="10"/>
        <v>[["tool",40233,99999]]</v>
      </c>
      <c r="B676" s="4">
        <v>40233</v>
      </c>
      <c r="C676" s="4" t="s">
        <v>395</v>
      </c>
      <c r="D676" s="1" t="s">
        <v>1061</v>
      </c>
    </row>
    <row r="677" spans="1:4">
      <c r="A677" s="181" t="str">
        <f t="shared" si="10"/>
        <v>[["tool",40301,99999]]</v>
      </c>
      <c r="B677" s="4">
        <v>40301</v>
      </c>
      <c r="C677" s="4" t="s">
        <v>396</v>
      </c>
      <c r="D677" s="1" t="s">
        <v>1062</v>
      </c>
    </row>
    <row r="678" spans="1:4">
      <c r="A678" s="181" t="str">
        <f t="shared" si="10"/>
        <v>[["tool",40302,99999]]</v>
      </c>
      <c r="B678" s="4">
        <v>40302</v>
      </c>
      <c r="C678" s="4" t="s">
        <v>397</v>
      </c>
      <c r="D678" s="1" t="s">
        <v>1063</v>
      </c>
    </row>
    <row r="679" spans="1:4">
      <c r="A679" s="181" t="str">
        <f t="shared" si="10"/>
        <v>[["tool",40303,99999]]</v>
      </c>
      <c r="B679" s="4">
        <v>40303</v>
      </c>
      <c r="C679" s="4" t="s">
        <v>398</v>
      </c>
      <c r="D679" s="1" t="s">
        <v>1064</v>
      </c>
    </row>
    <row r="680" spans="1:4">
      <c r="A680" s="181" t="str">
        <f t="shared" si="10"/>
        <v>[["tool",40304,99999]]</v>
      </c>
      <c r="B680" s="4">
        <v>40304</v>
      </c>
      <c r="C680" s="4" t="s">
        <v>399</v>
      </c>
      <c r="D680" s="1" t="s">
        <v>1065</v>
      </c>
    </row>
    <row r="681" spans="1:4">
      <c r="A681" s="181" t="str">
        <f t="shared" si="10"/>
        <v>[["tool",40311,99999]]</v>
      </c>
      <c r="B681" s="4">
        <v>40311</v>
      </c>
      <c r="C681" s="4" t="s">
        <v>400</v>
      </c>
      <c r="D681" s="1" t="s">
        <v>1066</v>
      </c>
    </row>
    <row r="682" spans="1:4">
      <c r="A682" s="181" t="str">
        <f t="shared" si="10"/>
        <v>[["tool",40312,99999]]</v>
      </c>
      <c r="B682" s="4">
        <v>40312</v>
      </c>
      <c r="C682" s="4" t="s">
        <v>401</v>
      </c>
      <c r="D682" s="1" t="s">
        <v>1067</v>
      </c>
    </row>
    <row r="683" spans="1:4">
      <c r="A683" s="181" t="str">
        <f t="shared" si="10"/>
        <v>[["tool",40313,99999]]</v>
      </c>
      <c r="B683" s="4">
        <v>40313</v>
      </c>
      <c r="C683" s="4" t="s">
        <v>402</v>
      </c>
      <c r="D683" s="1" t="s">
        <v>1068</v>
      </c>
    </row>
    <row r="684" spans="1:4">
      <c r="A684" s="181" t="str">
        <f t="shared" si="10"/>
        <v>[["tool",40314,99999]]</v>
      </c>
      <c r="B684" s="4">
        <v>40314</v>
      </c>
      <c r="C684" s="4" t="s">
        <v>403</v>
      </c>
      <c r="D684" s="1" t="s">
        <v>1069</v>
      </c>
    </row>
    <row r="685" spans="1:4">
      <c r="A685" s="181" t="str">
        <f t="shared" si="10"/>
        <v>[["tool",40101,99999]]</v>
      </c>
      <c r="B685" s="4">
        <v>40101</v>
      </c>
      <c r="C685" s="4" t="s">
        <v>404</v>
      </c>
      <c r="D685" s="1" t="s">
        <v>1070</v>
      </c>
    </row>
    <row r="686" spans="1:4">
      <c r="A686" s="181" t="str">
        <f t="shared" si="10"/>
        <v>[["tool",40102,99999]]</v>
      </c>
      <c r="B686" s="4">
        <v>40102</v>
      </c>
      <c r="C686" s="4" t="s">
        <v>405</v>
      </c>
      <c r="D686" s="1" t="s">
        <v>1071</v>
      </c>
    </row>
    <row r="687" spans="1:4">
      <c r="A687" s="181" t="str">
        <f t="shared" si="10"/>
        <v>[["tool",40103,99999]]</v>
      </c>
      <c r="B687" s="4">
        <v>40103</v>
      </c>
      <c r="C687" s="4" t="s">
        <v>406</v>
      </c>
      <c r="D687" s="1" t="s">
        <v>1072</v>
      </c>
    </row>
    <row r="688" spans="1:4">
      <c r="A688" s="181" t="str">
        <f t="shared" si="10"/>
        <v>[["tool",40321,99999]]</v>
      </c>
      <c r="B688" s="4">
        <v>40321</v>
      </c>
      <c r="C688" s="4" t="s">
        <v>407</v>
      </c>
      <c r="D688" s="1" t="s">
        <v>1073</v>
      </c>
    </row>
    <row r="689" spans="1:4">
      <c r="A689" s="181" t="str">
        <f t="shared" ref="A689:A725" si="11">$E$49&amp;$E$49&amp;$H$49&amp;$D$49&amp;$H$49&amp;$G$49&amp;B689&amp;$G$49&amp;$J$1&amp;$F$49&amp;$F$49</f>
        <v>[["tool",40322,99999]]</v>
      </c>
      <c r="B689" s="4">
        <v>40322</v>
      </c>
      <c r="C689" s="4" t="s">
        <v>408</v>
      </c>
      <c r="D689" s="1" t="s">
        <v>1074</v>
      </c>
    </row>
    <row r="690" spans="1:4">
      <c r="A690" s="181" t="str">
        <f t="shared" si="11"/>
        <v>[["tool",40323,99999]]</v>
      </c>
      <c r="B690" s="4">
        <v>40323</v>
      </c>
      <c r="C690" s="4" t="s">
        <v>409</v>
      </c>
      <c r="D690" s="1" t="s">
        <v>1075</v>
      </c>
    </row>
    <row r="691" spans="1:4">
      <c r="A691" s="181" t="str">
        <f t="shared" si="11"/>
        <v>[["tool",40421,99999]]</v>
      </c>
      <c r="B691" s="4">
        <v>40421</v>
      </c>
      <c r="C691" s="4" t="s">
        <v>410</v>
      </c>
      <c r="D691" s="1" t="s">
        <v>1076</v>
      </c>
    </row>
    <row r="692" spans="1:4">
      <c r="A692" s="181" t="str">
        <f t="shared" si="11"/>
        <v>[["tool",40422,99999]]</v>
      </c>
      <c r="B692" s="4">
        <v>40422</v>
      </c>
      <c r="C692" s="4" t="s">
        <v>411</v>
      </c>
      <c r="D692" s="1" t="s">
        <v>1077</v>
      </c>
    </row>
    <row r="693" spans="1:4">
      <c r="A693" s="181" t="str">
        <f t="shared" si="11"/>
        <v>[["tool",40423,99999]]</v>
      </c>
      <c r="B693" s="4">
        <v>40423</v>
      </c>
      <c r="C693" s="4" t="s">
        <v>412</v>
      </c>
      <c r="D693" s="1" t="s">
        <v>1078</v>
      </c>
    </row>
    <row r="694" spans="1:4">
      <c r="A694" s="181" t="str">
        <f t="shared" si="11"/>
        <v>[["tool",40424,99999]]</v>
      </c>
      <c r="B694" s="4">
        <v>40424</v>
      </c>
      <c r="C694" s="4" t="s">
        <v>413</v>
      </c>
      <c r="D694" s="1" t="s">
        <v>1079</v>
      </c>
    </row>
    <row r="695" spans="1:4">
      <c r="A695" s="181" t="str">
        <f t="shared" si="11"/>
        <v>[["tool",40331,99999]]</v>
      </c>
      <c r="B695" s="4">
        <v>40331</v>
      </c>
      <c r="C695" s="4" t="s">
        <v>414</v>
      </c>
      <c r="D695" s="1" t="s">
        <v>1080</v>
      </c>
    </row>
    <row r="696" spans="1:4">
      <c r="A696" s="181" t="str">
        <f t="shared" si="11"/>
        <v>[["tool",40332,99999]]</v>
      </c>
      <c r="B696" s="4">
        <v>40332</v>
      </c>
      <c r="C696" s="4" t="s">
        <v>415</v>
      </c>
      <c r="D696" s="1" t="s">
        <v>1081</v>
      </c>
    </row>
    <row r="697" spans="1:4">
      <c r="A697" s="181" t="str">
        <f t="shared" si="11"/>
        <v>[["tool",40333,99999]]</v>
      </c>
      <c r="B697" s="4">
        <v>40333</v>
      </c>
      <c r="C697" s="4" t="s">
        <v>416</v>
      </c>
      <c r="D697" s="1" t="s">
        <v>1082</v>
      </c>
    </row>
    <row r="698" spans="1:4">
      <c r="A698" s="181" t="str">
        <f t="shared" si="11"/>
        <v>[["tool",40334,99999]]</v>
      </c>
      <c r="B698" s="4">
        <v>40334</v>
      </c>
      <c r="C698" s="4" t="s">
        <v>417</v>
      </c>
      <c r="D698" s="1" t="s">
        <v>1083</v>
      </c>
    </row>
    <row r="699" spans="1:4">
      <c r="A699" s="181" t="str">
        <f t="shared" si="11"/>
        <v>[["tool",40401,99999]]</v>
      </c>
      <c r="B699" s="4">
        <v>40401</v>
      </c>
      <c r="C699" s="4" t="s">
        <v>418</v>
      </c>
      <c r="D699" s="1" t="s">
        <v>1084</v>
      </c>
    </row>
    <row r="700" spans="1:4">
      <c r="A700" s="181" t="str">
        <f t="shared" si="11"/>
        <v>[["tool",40402,99999]]</v>
      </c>
      <c r="B700" s="4">
        <v>40402</v>
      </c>
      <c r="C700" s="4" t="s">
        <v>419</v>
      </c>
      <c r="D700" s="1" t="s">
        <v>1085</v>
      </c>
    </row>
    <row r="701" spans="1:4">
      <c r="A701" s="181" t="str">
        <f t="shared" si="11"/>
        <v>[["tool",40403,99999]]</v>
      </c>
      <c r="B701" s="4">
        <v>40403</v>
      </c>
      <c r="C701" s="4" t="s">
        <v>420</v>
      </c>
      <c r="D701" s="1" t="s">
        <v>1086</v>
      </c>
    </row>
    <row r="702" spans="1:4">
      <c r="A702" s="181" t="str">
        <f t="shared" si="11"/>
        <v>[["tool",40404,99999]]</v>
      </c>
      <c r="B702" s="4">
        <v>40404</v>
      </c>
      <c r="C702" s="4" t="s">
        <v>421</v>
      </c>
      <c r="D702" s="1" t="s">
        <v>1087</v>
      </c>
    </row>
    <row r="703" spans="1:4">
      <c r="A703" s="181" t="str">
        <f t="shared" si="11"/>
        <v>[["tool",40405,99999]]</v>
      </c>
      <c r="B703" s="4">
        <v>40405</v>
      </c>
      <c r="C703" s="4" t="s">
        <v>422</v>
      </c>
      <c r="D703" s="1" t="s">
        <v>1088</v>
      </c>
    </row>
    <row r="704" spans="1:4">
      <c r="A704" s="181" t="str">
        <f t="shared" si="11"/>
        <v>[["tool",40406,99999]]</v>
      </c>
      <c r="B704" s="4">
        <v>40406</v>
      </c>
      <c r="C704" s="4" t="s">
        <v>423</v>
      </c>
      <c r="D704" s="1" t="s">
        <v>1089</v>
      </c>
    </row>
    <row r="705" spans="1:4">
      <c r="A705" s="181" t="str">
        <f t="shared" si="11"/>
        <v>[["tool",40431,99999]]</v>
      </c>
      <c r="B705" s="4">
        <v>40431</v>
      </c>
      <c r="C705" s="4" t="s">
        <v>424</v>
      </c>
      <c r="D705" s="1" t="s">
        <v>1090</v>
      </c>
    </row>
    <row r="706" spans="1:4">
      <c r="A706" s="181" t="str">
        <f t="shared" si="11"/>
        <v>[["tool",40432,99999]]</v>
      </c>
      <c r="B706" s="4">
        <v>40432</v>
      </c>
      <c r="C706" s="4" t="s">
        <v>425</v>
      </c>
      <c r="D706" s="1" t="s">
        <v>1091</v>
      </c>
    </row>
    <row r="707" spans="1:4">
      <c r="A707" s="181" t="str">
        <f t="shared" si="11"/>
        <v>[["tool",40433,99999]]</v>
      </c>
      <c r="B707" s="4">
        <v>40433</v>
      </c>
      <c r="C707" s="4" t="s">
        <v>426</v>
      </c>
      <c r="D707" s="1" t="s">
        <v>1092</v>
      </c>
    </row>
    <row r="708" spans="1:4">
      <c r="A708" s="181" t="str">
        <f t="shared" si="11"/>
        <v>[["tool",40434,99999]]</v>
      </c>
      <c r="B708" s="4">
        <v>40434</v>
      </c>
      <c r="C708" s="4" t="s">
        <v>427</v>
      </c>
      <c r="D708" s="1" t="s">
        <v>1093</v>
      </c>
    </row>
    <row r="709" spans="1:4">
      <c r="A709" s="181" t="str">
        <f t="shared" si="11"/>
        <v>[["tool",40435,99999]]</v>
      </c>
      <c r="B709" s="4">
        <v>40435</v>
      </c>
      <c r="C709" s="4" t="s">
        <v>428</v>
      </c>
      <c r="D709" s="1" t="s">
        <v>1094</v>
      </c>
    </row>
    <row r="710" spans="1:4">
      <c r="A710" s="181" t="str">
        <f t="shared" si="11"/>
        <v>[["tool",40436,99999]]</v>
      </c>
      <c r="B710" s="4">
        <v>40436</v>
      </c>
      <c r="C710" s="4" t="s">
        <v>429</v>
      </c>
      <c r="D710" s="1" t="s">
        <v>1095</v>
      </c>
    </row>
    <row r="711" spans="1:4">
      <c r="A711" s="181" t="str">
        <f t="shared" si="11"/>
        <v>[["tool",40441,99999]]</v>
      </c>
      <c r="B711" s="4">
        <v>40441</v>
      </c>
      <c r="C711" s="4" t="s">
        <v>430</v>
      </c>
      <c r="D711" s="1" t="s">
        <v>1096</v>
      </c>
    </row>
    <row r="712" spans="1:4">
      <c r="A712" s="181" t="str">
        <f t="shared" si="11"/>
        <v>[["tool",40442,99999]]</v>
      </c>
      <c r="B712" s="4">
        <v>40442</v>
      </c>
      <c r="C712" s="4" t="s">
        <v>431</v>
      </c>
      <c r="D712" s="1" t="s">
        <v>1097</v>
      </c>
    </row>
    <row r="713" spans="1:4">
      <c r="A713" s="181" t="str">
        <f t="shared" si="11"/>
        <v>[["tool",40443,99999]]</v>
      </c>
      <c r="B713" s="4">
        <v>40443</v>
      </c>
      <c r="C713" s="4" t="s">
        <v>432</v>
      </c>
      <c r="D713" s="1" t="s">
        <v>1098</v>
      </c>
    </row>
    <row r="714" spans="1:4">
      <c r="A714" s="181" t="str">
        <f t="shared" si="11"/>
        <v>[["tool",40444,99999]]</v>
      </c>
      <c r="B714" s="4">
        <v>40444</v>
      </c>
      <c r="C714" s="4" t="s">
        <v>433</v>
      </c>
      <c r="D714" s="1" t="s">
        <v>1099</v>
      </c>
    </row>
    <row r="715" spans="1:4">
      <c r="A715" s="181" t="str">
        <f t="shared" si="11"/>
        <v>[["tool",40445,99999]]</v>
      </c>
      <c r="B715" s="4">
        <v>40445</v>
      </c>
      <c r="C715" s="4" t="s">
        <v>434</v>
      </c>
      <c r="D715" s="1" t="s">
        <v>1100</v>
      </c>
    </row>
    <row r="716" spans="1:4">
      <c r="A716" s="181" t="str">
        <f t="shared" si="11"/>
        <v>[["tool",40446,99999]]</v>
      </c>
      <c r="B716" s="4">
        <v>40446</v>
      </c>
      <c r="C716" s="4" t="s">
        <v>435</v>
      </c>
      <c r="D716" s="1" t="s">
        <v>1101</v>
      </c>
    </row>
    <row r="717" spans="1:4">
      <c r="A717" s="181" t="str">
        <f t="shared" si="11"/>
        <v>[["tool",40411,99999]]</v>
      </c>
      <c r="B717" s="4">
        <v>40411</v>
      </c>
      <c r="C717" s="4" t="s">
        <v>436</v>
      </c>
      <c r="D717" s="1" t="s">
        <v>1102</v>
      </c>
    </row>
    <row r="718" spans="1:4">
      <c r="A718" s="181" t="str">
        <f t="shared" si="11"/>
        <v>[["tool",40412,99999]]</v>
      </c>
      <c r="B718" s="4">
        <v>40412</v>
      </c>
      <c r="C718" s="4" t="s">
        <v>437</v>
      </c>
      <c r="D718" s="1" t="s">
        <v>1103</v>
      </c>
    </row>
    <row r="719" spans="1:4">
      <c r="A719" s="181" t="str">
        <f t="shared" si="11"/>
        <v>[["tool",40413,99999]]</v>
      </c>
      <c r="B719" s="4">
        <v>40413</v>
      </c>
      <c r="C719" s="4" t="s">
        <v>438</v>
      </c>
      <c r="D719" s="1" t="s">
        <v>1104</v>
      </c>
    </row>
    <row r="720" spans="1:4">
      <c r="A720" s="181" t="str">
        <f t="shared" si="11"/>
        <v>[["tool",40414,99999]]</v>
      </c>
      <c r="B720" s="4">
        <v>40414</v>
      </c>
      <c r="C720" s="4" t="s">
        <v>439</v>
      </c>
      <c r="D720" s="1" t="s">
        <v>1105</v>
      </c>
    </row>
    <row r="721" spans="1:4">
      <c r="A721" s="181" t="str">
        <f t="shared" si="11"/>
        <v>[["tool",40415,99999]]</v>
      </c>
      <c r="B721" s="4">
        <v>40415</v>
      </c>
      <c r="C721" s="4" t="s">
        <v>440</v>
      </c>
      <c r="D721" s="1" t="s">
        <v>1106</v>
      </c>
    </row>
    <row r="722" spans="1:4">
      <c r="A722" s="181" t="str">
        <f t="shared" si="11"/>
        <v>[["tool",40416,99999]]</v>
      </c>
      <c r="B722" s="4">
        <v>40416</v>
      </c>
      <c r="C722" s="4" t="s">
        <v>441</v>
      </c>
      <c r="D722" s="1" t="s">
        <v>1107</v>
      </c>
    </row>
    <row r="723" spans="1:4" ht="17.25">
      <c r="A723" s="181" t="str">
        <f t="shared" si="11"/>
        <v>[["tool",41001,99999]]</v>
      </c>
      <c r="B723" s="4">
        <v>41001</v>
      </c>
      <c r="C723" s="5" t="s">
        <v>442</v>
      </c>
      <c r="D723" s="1" t="s">
        <v>1108</v>
      </c>
    </row>
    <row r="724" spans="1:4" ht="17.25">
      <c r="A724" s="181" t="str">
        <f t="shared" si="11"/>
        <v>[["tool",41002,99999]]</v>
      </c>
      <c r="B724" s="4">
        <v>41002</v>
      </c>
      <c r="C724" s="5" t="s">
        <v>443</v>
      </c>
      <c r="D724" s="1" t="s">
        <v>1109</v>
      </c>
    </row>
    <row r="725" spans="1:4" ht="17.25">
      <c r="A725" s="181" t="str">
        <f t="shared" si="11"/>
        <v>[["tool",41003,99999]]</v>
      </c>
      <c r="B725" s="4">
        <v>41003</v>
      </c>
      <c r="C725" s="2" t="s">
        <v>444</v>
      </c>
      <c r="D725" s="1" t="s">
        <v>1110</v>
      </c>
    </row>
    <row r="726" spans="1:4">
      <c r="B726" s="1">
        <v>10102</v>
      </c>
      <c r="C726" s="32" t="s">
        <v>483</v>
      </c>
      <c r="D726" s="33" t="s">
        <v>1150</v>
      </c>
    </row>
    <row r="727" spans="1:4">
      <c r="B727" s="1">
        <v>10103</v>
      </c>
      <c r="C727" s="32" t="s">
        <v>484</v>
      </c>
      <c r="D727" s="33" t="s">
        <v>1151</v>
      </c>
    </row>
    <row r="728" spans="1:4">
      <c r="B728" s="1">
        <v>10104</v>
      </c>
      <c r="C728" s="32" t="s">
        <v>485</v>
      </c>
      <c r="D728" s="33" t="s">
        <v>1152</v>
      </c>
    </row>
    <row r="729" spans="1:4">
      <c r="B729" s="1">
        <v>10105</v>
      </c>
      <c r="C729" s="32" t="s">
        <v>486</v>
      </c>
      <c r="D729" s="33" t="s">
        <v>1153</v>
      </c>
    </row>
    <row r="730" spans="1:4">
      <c r="B730" s="1">
        <v>10106</v>
      </c>
      <c r="C730" s="32" t="s">
        <v>487</v>
      </c>
      <c r="D730" s="33" t="s">
        <v>1154</v>
      </c>
    </row>
    <row r="731" spans="1:4">
      <c r="B731" s="1">
        <v>10107</v>
      </c>
      <c r="C731" s="31" t="s">
        <v>488</v>
      </c>
      <c r="D731" s="34" t="s">
        <v>1155</v>
      </c>
    </row>
    <row r="732" spans="1:4">
      <c r="B732" s="1">
        <v>10108</v>
      </c>
      <c r="C732" s="31" t="s">
        <v>489</v>
      </c>
      <c r="D732" s="34" t="s">
        <v>1156</v>
      </c>
    </row>
    <row r="733" spans="1:4">
      <c r="B733" s="1">
        <v>10109</v>
      </c>
      <c r="C733" s="31" t="s">
        <v>490</v>
      </c>
      <c r="D733" s="34" t="s">
        <v>1157</v>
      </c>
    </row>
    <row r="734" spans="1:4">
      <c r="B734" s="1">
        <v>10110</v>
      </c>
      <c r="C734" s="31" t="s">
        <v>491</v>
      </c>
      <c r="D734" s="34" t="s">
        <v>1158</v>
      </c>
    </row>
    <row r="735" spans="1:4">
      <c r="B735" s="1">
        <v>10111</v>
      </c>
      <c r="C735" s="31" t="s">
        <v>492</v>
      </c>
      <c r="D735" s="34" t="s">
        <v>1159</v>
      </c>
    </row>
    <row r="736" spans="1:4">
      <c r="B736" s="1">
        <v>10112</v>
      </c>
      <c r="C736" s="31" t="s">
        <v>493</v>
      </c>
      <c r="D736" s="34" t="s">
        <v>1160</v>
      </c>
    </row>
    <row r="737" spans="2:4">
      <c r="B737" s="1">
        <v>10113</v>
      </c>
      <c r="C737" s="31" t="s">
        <v>494</v>
      </c>
      <c r="D737" s="34" t="s">
        <v>1161</v>
      </c>
    </row>
    <row r="738" spans="2:4">
      <c r="B738" s="1">
        <v>10114</v>
      </c>
      <c r="C738" s="31" t="s">
        <v>495</v>
      </c>
      <c r="D738" s="34" t="s">
        <v>1162</v>
      </c>
    </row>
    <row r="739" spans="2:4">
      <c r="B739" s="1">
        <v>10115</v>
      </c>
      <c r="C739" s="31" t="s">
        <v>496</v>
      </c>
      <c r="D739" s="34" t="s">
        <v>1163</v>
      </c>
    </row>
    <row r="740" spans="2:4">
      <c r="B740" s="1">
        <v>10116</v>
      </c>
      <c r="C740" s="31" t="s">
        <v>497</v>
      </c>
      <c r="D740" s="34" t="s">
        <v>1164</v>
      </c>
    </row>
    <row r="741" spans="2:4">
      <c r="B741" s="1">
        <v>10117</v>
      </c>
      <c r="C741" s="31" t="s">
        <v>498</v>
      </c>
      <c r="D741" s="34" t="s">
        <v>1165</v>
      </c>
    </row>
    <row r="742" spans="2:4">
      <c r="B742" s="1">
        <v>21014</v>
      </c>
      <c r="C742" s="1" t="s">
        <v>514</v>
      </c>
      <c r="D742" s="1" t="s">
        <v>1179</v>
      </c>
    </row>
    <row r="743" spans="2:4">
      <c r="B743" s="1">
        <v>6010202</v>
      </c>
      <c r="C743" s="1" t="s">
        <v>539</v>
      </c>
      <c r="D743" s="1" t="s">
        <v>1204</v>
      </c>
    </row>
    <row r="744" spans="2:4">
      <c r="B744" s="1">
        <v>6010203</v>
      </c>
      <c r="C744" s="1" t="s">
        <v>540</v>
      </c>
      <c r="D744" s="1" t="s">
        <v>1205</v>
      </c>
    </row>
    <row r="745" spans="2:4">
      <c r="B745" s="1">
        <v>6010204</v>
      </c>
      <c r="C745" s="1" t="s">
        <v>541</v>
      </c>
      <c r="D745" s="1" t="s">
        <v>1206</v>
      </c>
    </row>
    <row r="746" spans="2:4">
      <c r="B746" s="35">
        <v>6010205</v>
      </c>
      <c r="C746" s="35" t="s">
        <v>542</v>
      </c>
      <c r="D746" s="35" t="s">
        <v>1207</v>
      </c>
    </row>
    <row r="747" spans="2:4">
      <c r="B747" s="1">
        <v>6000102</v>
      </c>
      <c r="C747" s="1" t="s">
        <v>543</v>
      </c>
      <c r="D747" s="1" t="s">
        <v>1208</v>
      </c>
    </row>
    <row r="748" spans="2:4">
      <c r="B748" s="1">
        <v>6010302</v>
      </c>
      <c r="C748" s="1" t="s">
        <v>544</v>
      </c>
      <c r="D748" s="1" t="s">
        <v>1209</v>
      </c>
    </row>
    <row r="749" spans="2:4">
      <c r="B749" s="1">
        <v>6030102</v>
      </c>
      <c r="C749" s="1" t="s">
        <v>545</v>
      </c>
      <c r="D749" s="1" t="s">
        <v>1210</v>
      </c>
    </row>
    <row r="750" spans="2:4">
      <c r="B750" s="1">
        <v>6030103</v>
      </c>
      <c r="C750" s="1" t="s">
        <v>546</v>
      </c>
      <c r="D750" s="1" t="s">
        <v>1211</v>
      </c>
    </row>
    <row r="751" spans="2:4">
      <c r="B751" s="1">
        <v>6040102</v>
      </c>
      <c r="C751" s="1" t="s">
        <v>547</v>
      </c>
      <c r="D751" s="1" t="s">
        <v>1212</v>
      </c>
    </row>
    <row r="752" spans="2:4">
      <c r="B752" s="35">
        <v>6050102</v>
      </c>
      <c r="C752" s="35" t="s">
        <v>548</v>
      </c>
      <c r="D752" s="35" t="s">
        <v>1213</v>
      </c>
    </row>
    <row r="753" spans="2:4">
      <c r="B753" s="1">
        <v>6030302</v>
      </c>
      <c r="C753" s="1" t="s">
        <v>549</v>
      </c>
      <c r="D753" s="1" t="s">
        <v>1214</v>
      </c>
    </row>
    <row r="754" spans="2:4">
      <c r="B754" s="1">
        <v>6080202</v>
      </c>
      <c r="C754" s="1" t="s">
        <v>550</v>
      </c>
      <c r="D754" s="1" t="s">
        <v>1215</v>
      </c>
    </row>
    <row r="755" spans="2:4">
      <c r="B755" s="28">
        <v>6060202</v>
      </c>
      <c r="C755" s="1" t="s">
        <v>551</v>
      </c>
      <c r="D755" s="1" t="s">
        <v>1216</v>
      </c>
    </row>
    <row r="756" spans="2:4">
      <c r="B756" s="28">
        <v>6060203</v>
      </c>
      <c r="C756" s="1" t="s">
        <v>552</v>
      </c>
      <c r="D756" s="1" t="s">
        <v>1217</v>
      </c>
    </row>
    <row r="757" spans="2:4">
      <c r="B757" s="1">
        <v>6120102</v>
      </c>
      <c r="C757" s="1" t="s">
        <v>553</v>
      </c>
      <c r="D757" s="1" t="s">
        <v>1218</v>
      </c>
    </row>
    <row r="758" spans="2:4">
      <c r="B758" s="1">
        <v>6030202</v>
      </c>
      <c r="C758" s="1" t="s">
        <v>554</v>
      </c>
      <c r="D758" s="1" t="s">
        <v>1219</v>
      </c>
    </row>
    <row r="759" spans="2:4">
      <c r="B759" s="1">
        <v>6070102</v>
      </c>
      <c r="C759" s="1" t="s">
        <v>555</v>
      </c>
      <c r="D759" s="1" t="s">
        <v>1220</v>
      </c>
    </row>
    <row r="760" spans="2:4">
      <c r="B760" s="1">
        <v>6030203</v>
      </c>
      <c r="C760" s="1" t="s">
        <v>556</v>
      </c>
      <c r="D760" s="1" t="s">
        <v>1221</v>
      </c>
    </row>
    <row r="761" spans="2:4">
      <c r="B761" s="1">
        <v>6030204</v>
      </c>
      <c r="C761" s="1" t="s">
        <v>557</v>
      </c>
      <c r="D761" s="1" t="s">
        <v>1222</v>
      </c>
    </row>
    <row r="762" spans="2:4">
      <c r="B762" s="1">
        <v>6050202</v>
      </c>
      <c r="C762" s="36" t="s">
        <v>558</v>
      </c>
      <c r="D762" s="1" t="s">
        <v>1223</v>
      </c>
    </row>
    <row r="763" spans="2:4">
      <c r="B763" s="1">
        <v>6060402</v>
      </c>
      <c r="C763" s="36" t="s">
        <v>559</v>
      </c>
      <c r="D763" s="1" t="s">
        <v>1224</v>
      </c>
    </row>
    <row r="764" spans="2:4">
      <c r="B764" s="1">
        <v>6000103</v>
      </c>
      <c r="C764" s="36" t="s">
        <v>560</v>
      </c>
      <c r="D764" s="1" t="s">
        <v>1225</v>
      </c>
    </row>
    <row r="765" spans="2:4">
      <c r="B765" s="1">
        <v>6030303</v>
      </c>
      <c r="C765" s="36" t="s">
        <v>561</v>
      </c>
      <c r="D765" s="1" t="s">
        <v>1226</v>
      </c>
    </row>
    <row r="766" spans="2:4">
      <c r="B766" s="1">
        <v>6040103</v>
      </c>
      <c r="C766" s="36" t="s">
        <v>562</v>
      </c>
      <c r="D766" s="1" t="s">
        <v>1227</v>
      </c>
    </row>
    <row r="767" spans="2:4">
      <c r="B767" s="1">
        <v>6120103</v>
      </c>
      <c r="C767" s="36" t="s">
        <v>563</v>
      </c>
      <c r="D767" s="1" t="s">
        <v>1228</v>
      </c>
    </row>
    <row r="768" spans="2:4">
      <c r="B768" s="1">
        <v>6010102</v>
      </c>
      <c r="C768" s="36" t="s">
        <v>564</v>
      </c>
      <c r="D768" s="1" t="s">
        <v>1229</v>
      </c>
    </row>
    <row r="769" spans="2:4">
      <c r="B769" s="1">
        <v>6050203</v>
      </c>
      <c r="C769" s="36" t="s">
        <v>565</v>
      </c>
      <c r="D769" s="1" t="s">
        <v>1230</v>
      </c>
    </row>
    <row r="770" spans="2:4">
      <c r="B770" s="1">
        <v>6010303</v>
      </c>
      <c r="C770" s="36" t="s">
        <v>566</v>
      </c>
      <c r="D770" s="1" t="s">
        <v>1231</v>
      </c>
    </row>
  </sheetData>
  <phoneticPr fontId="11" type="noConversion"/>
  <conditionalFormatting sqref="D437:D440 D435 D592:D661 B435 D418:D433 B418:B433 B437:B439">
    <cfRule type="cellIs" dxfId="56" priority="59" stopIfTrue="1" operator="notEqual">
      <formula>INDIRECT("Dummy_for_Comparison1!"&amp;ADDRESS(ROW(),COLUMN()))</formula>
    </cfRule>
  </conditionalFormatting>
  <conditionalFormatting sqref="B443 B445 B447 B449">
    <cfRule type="duplicateValues" dxfId="55" priority="60"/>
  </conditionalFormatting>
  <conditionalFormatting sqref="B434">
    <cfRule type="duplicateValues" dxfId="54" priority="56"/>
  </conditionalFormatting>
  <conditionalFormatting sqref="B451">
    <cfRule type="duplicateValues" dxfId="53" priority="55"/>
  </conditionalFormatting>
  <conditionalFormatting sqref="B428">
    <cfRule type="duplicateValues" dxfId="52" priority="52"/>
  </conditionalFormatting>
  <conditionalFormatting sqref="B452">
    <cfRule type="duplicateValues" dxfId="51" priority="51"/>
  </conditionalFormatting>
  <conditionalFormatting sqref="B459:B477">
    <cfRule type="duplicateValues" dxfId="50" priority="49"/>
  </conditionalFormatting>
  <conditionalFormatting sqref="B246">
    <cfRule type="duplicateValues" dxfId="49" priority="48"/>
  </conditionalFormatting>
  <conditionalFormatting sqref="B429 B431 B433">
    <cfRule type="duplicateValues" dxfId="48" priority="46"/>
  </conditionalFormatting>
  <conditionalFormatting sqref="B430 B432">
    <cfRule type="duplicateValues" dxfId="47" priority="45"/>
  </conditionalFormatting>
  <conditionalFormatting sqref="B513">
    <cfRule type="duplicateValues" dxfId="46" priority="44"/>
  </conditionalFormatting>
  <conditionalFormatting sqref="B223">
    <cfRule type="duplicateValues" dxfId="45" priority="43"/>
  </conditionalFormatting>
  <conditionalFormatting sqref="B435">
    <cfRule type="duplicateValues" dxfId="44" priority="38"/>
  </conditionalFormatting>
  <conditionalFormatting sqref="B125:B131">
    <cfRule type="duplicateValues" dxfId="43" priority="37"/>
  </conditionalFormatting>
  <conditionalFormatting sqref="B132:B138">
    <cfRule type="duplicateValues" dxfId="42" priority="36"/>
  </conditionalFormatting>
  <conditionalFormatting sqref="B139:B145">
    <cfRule type="duplicateValues" dxfId="41" priority="35"/>
  </conditionalFormatting>
  <conditionalFormatting sqref="B310:B311">
    <cfRule type="duplicateValues" dxfId="40" priority="33"/>
  </conditionalFormatting>
  <conditionalFormatting sqref="B559">
    <cfRule type="duplicateValues" dxfId="39" priority="32"/>
  </conditionalFormatting>
  <conditionalFormatting sqref="B560">
    <cfRule type="duplicateValues" dxfId="38" priority="31"/>
  </conditionalFormatting>
  <conditionalFormatting sqref="B235">
    <cfRule type="duplicateValues" dxfId="37" priority="30"/>
  </conditionalFormatting>
  <conditionalFormatting sqref="B771:B1048576 B594:B661 B592 B444 B1:B5 B446 B448 B450 B437:B442 B243:B244 B512 B224:B234 B49:B124 B146:B166 B312:B364 B286:B309 B561:B566 B514:B558 B418:B427 B370:B386 B168:B222 B453:B458">
    <cfRule type="duplicateValues" dxfId="36" priority="61"/>
  </conditionalFormatting>
  <conditionalFormatting sqref="B45:B48">
    <cfRule type="duplicateValues" dxfId="35" priority="28"/>
  </conditionalFormatting>
  <conditionalFormatting sqref="B645:B661">
    <cfRule type="duplicateValues" dxfId="34" priority="26"/>
  </conditionalFormatting>
  <conditionalFormatting sqref="D436 B436">
    <cfRule type="cellIs" dxfId="33" priority="22" stopIfTrue="1" operator="notEqual">
      <formula>INDIRECT("Dummy_for_Comparison1!"&amp;ADDRESS(ROW(),COLUMN()))</formula>
    </cfRule>
  </conditionalFormatting>
  <conditionalFormatting sqref="B436">
    <cfRule type="duplicateValues" dxfId="32" priority="21"/>
  </conditionalFormatting>
  <conditionalFormatting sqref="B264:B283 B245 B247:B262">
    <cfRule type="duplicateValues" dxfId="31" priority="63"/>
  </conditionalFormatting>
  <conditionalFormatting sqref="B366">
    <cfRule type="duplicateValues" dxfId="30" priority="20"/>
  </conditionalFormatting>
  <conditionalFormatting sqref="B487">
    <cfRule type="duplicateValues" dxfId="29" priority="19"/>
  </conditionalFormatting>
  <conditionalFormatting sqref="B478:B486">
    <cfRule type="duplicateValues" dxfId="28" priority="64"/>
  </conditionalFormatting>
  <conditionalFormatting sqref="B365 B367:B369">
    <cfRule type="duplicateValues" dxfId="27" priority="65"/>
  </conditionalFormatting>
  <conditionalFormatting sqref="B263">
    <cfRule type="duplicateValues" dxfId="26" priority="18"/>
  </conditionalFormatting>
  <conditionalFormatting sqref="B284:B285">
    <cfRule type="duplicateValues" dxfId="25" priority="17"/>
  </conditionalFormatting>
  <conditionalFormatting sqref="B167">
    <cfRule type="duplicateValues" dxfId="24" priority="16"/>
  </conditionalFormatting>
  <conditionalFormatting sqref="B387:B417">
    <cfRule type="duplicateValues" dxfId="23" priority="66"/>
  </conditionalFormatting>
  <conditionalFormatting sqref="B488">
    <cfRule type="duplicateValues" dxfId="22" priority="15"/>
  </conditionalFormatting>
  <conditionalFormatting sqref="B489:B495">
    <cfRule type="duplicateValues" dxfId="21" priority="14"/>
  </conditionalFormatting>
  <conditionalFormatting sqref="D453">
    <cfRule type="duplicateValues" dxfId="20" priority="13"/>
  </conditionalFormatting>
  <conditionalFormatting sqref="B496:B511">
    <cfRule type="duplicateValues" dxfId="19" priority="67"/>
  </conditionalFormatting>
  <conditionalFormatting sqref="B698:C698">
    <cfRule type="duplicateValues" dxfId="18" priority="11"/>
  </conditionalFormatting>
  <conditionalFormatting sqref="C699:C722 B662:C697 B699:B725">
    <cfRule type="duplicateValues" dxfId="17" priority="12"/>
  </conditionalFormatting>
  <conditionalFormatting sqref="B726:B741">
    <cfRule type="duplicateValues" dxfId="16" priority="10"/>
  </conditionalFormatting>
  <conditionalFormatting sqref="B742">
    <cfRule type="duplicateValues" dxfId="15" priority="9"/>
  </conditionalFormatting>
  <conditionalFormatting sqref="B747:B749 B743:B745 B753:B755 B751">
    <cfRule type="duplicateValues" dxfId="14" priority="8"/>
  </conditionalFormatting>
  <conditionalFormatting sqref="B746">
    <cfRule type="duplicateValues" dxfId="13" priority="7"/>
  </conditionalFormatting>
  <conditionalFormatting sqref="B752">
    <cfRule type="duplicateValues" dxfId="12" priority="6"/>
  </conditionalFormatting>
  <conditionalFormatting sqref="B756">
    <cfRule type="duplicateValues" dxfId="11" priority="5"/>
  </conditionalFormatting>
  <conditionalFormatting sqref="B750">
    <cfRule type="duplicateValues" dxfId="10" priority="4"/>
  </conditionalFormatting>
  <conditionalFormatting sqref="B764">
    <cfRule type="duplicateValues" dxfId="9" priority="3"/>
  </conditionalFormatting>
  <conditionalFormatting sqref="B765">
    <cfRule type="duplicateValues" dxfId="8" priority="2"/>
  </conditionalFormatting>
  <conditionalFormatting sqref="B766">
    <cfRule type="duplicateValues" dxfId="7" priority="1"/>
  </conditionalFormatting>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P66"/>
  <sheetViews>
    <sheetView workbookViewId="0">
      <pane ySplit="4" topLeftCell="A5" activePane="bottomLeft" state="frozen"/>
      <selection activeCell="K1" sqref="K1"/>
      <selection pane="bottomLeft" activeCell="E11" sqref="E11"/>
    </sheetView>
  </sheetViews>
  <sheetFormatPr defaultRowHeight="14.25"/>
  <cols>
    <col min="1" max="2" width="12.25" style="56" customWidth="1"/>
    <col min="3" max="3" width="24.875" style="56" bestFit="1" customWidth="1"/>
    <col min="4" max="4" width="16.125" style="56" bestFit="1" customWidth="1"/>
    <col min="5" max="5" width="19.375" style="56" bestFit="1" customWidth="1"/>
    <col min="6" max="6" width="12.25" style="56" customWidth="1"/>
    <col min="7" max="7" width="19.875" style="56" customWidth="1"/>
    <col min="8" max="8" width="12.25" style="56" customWidth="1"/>
    <col min="9" max="9" width="22.625" style="56" bestFit="1" customWidth="1"/>
    <col min="10" max="10" width="12.25" style="56" customWidth="1"/>
    <col min="11" max="11" width="45.625" style="56" bestFit="1" customWidth="1"/>
    <col min="12" max="12" width="71.625" style="56" customWidth="1"/>
    <col min="13" max="15" width="9" style="548"/>
    <col min="16" max="19" width="9" style="56"/>
    <col min="20" max="20" width="18.375" style="56" bestFit="1" customWidth="1"/>
    <col min="21" max="21" width="80.75" style="56" bestFit="1" customWidth="1"/>
    <col min="22" max="16384" width="9" style="56"/>
  </cols>
  <sheetData>
    <row r="1" spans="1:42">
      <c r="A1" s="56" t="s">
        <v>14017</v>
      </c>
      <c r="B1" s="56" t="s">
        <v>14018</v>
      </c>
      <c r="C1" s="56" t="s">
        <v>14019</v>
      </c>
      <c r="D1" s="56" t="s">
        <v>14020</v>
      </c>
      <c r="E1" s="56" t="s">
        <v>14021</v>
      </c>
      <c r="F1" s="56" t="s">
        <v>14024</v>
      </c>
      <c r="G1" s="56" t="s">
        <v>16251</v>
      </c>
      <c r="I1" s="56" t="s">
        <v>14036</v>
      </c>
      <c r="J1" s="56" t="s">
        <v>16252</v>
      </c>
      <c r="K1" s="56" t="s">
        <v>16253</v>
      </c>
      <c r="T1" s="56" t="s">
        <v>14033</v>
      </c>
      <c r="U1" s="56" t="s">
        <v>14035</v>
      </c>
    </row>
    <row r="2" spans="1:42">
      <c r="A2" s="56" t="s">
        <v>16254</v>
      </c>
      <c r="B2" s="56" t="s">
        <v>16255</v>
      </c>
      <c r="C2" s="56" t="s">
        <v>16256</v>
      </c>
      <c r="I2" s="56" t="s">
        <v>14039</v>
      </c>
      <c r="J2" s="56" t="s">
        <v>14187</v>
      </c>
      <c r="K2" s="56" t="s">
        <v>14039</v>
      </c>
      <c r="L2" s="56" t="s">
        <v>14056</v>
      </c>
      <c r="M2" s="548" t="s">
        <v>14056</v>
      </c>
      <c r="N2" s="548" t="s">
        <v>14056</v>
      </c>
      <c r="O2" s="548" t="s">
        <v>14056</v>
      </c>
      <c r="P2" s="56" t="s">
        <v>14056</v>
      </c>
      <c r="Q2" s="56" t="s">
        <v>14056</v>
      </c>
      <c r="R2" s="56" t="s">
        <v>14056</v>
      </c>
      <c r="S2" s="56" t="s">
        <v>14056</v>
      </c>
      <c r="T2" s="56" t="s">
        <v>16257</v>
      </c>
      <c r="U2" s="56" t="s">
        <v>16258</v>
      </c>
      <c r="V2" s="56" t="s">
        <v>14056</v>
      </c>
      <c r="W2" s="56" t="s">
        <v>14056</v>
      </c>
      <c r="X2" s="56" t="s">
        <v>14056</v>
      </c>
      <c r="Y2" s="56" t="s">
        <v>14056</v>
      </c>
      <c r="Z2" s="56" t="s">
        <v>14056</v>
      </c>
      <c r="AA2" s="56" t="s">
        <v>14056</v>
      </c>
      <c r="AB2" s="56" t="s">
        <v>14056</v>
      </c>
      <c r="AC2" s="56" t="s">
        <v>14056</v>
      </c>
      <c r="AD2" s="56" t="s">
        <v>14056</v>
      </c>
      <c r="AE2" s="56" t="s">
        <v>14056</v>
      </c>
      <c r="AF2" s="56" t="s">
        <v>14056</v>
      </c>
      <c r="AG2" s="56" t="s">
        <v>14056</v>
      </c>
      <c r="AH2" s="56" t="s">
        <v>14056</v>
      </c>
      <c r="AI2" s="56" t="s">
        <v>14056</v>
      </c>
      <c r="AJ2" s="56" t="s">
        <v>14056</v>
      </c>
      <c r="AK2" s="56" t="s">
        <v>14056</v>
      </c>
      <c r="AL2" s="56" t="s">
        <v>14056</v>
      </c>
      <c r="AM2" s="56" t="s">
        <v>14056</v>
      </c>
      <c r="AN2" s="56" t="s">
        <v>14056</v>
      </c>
      <c r="AO2" s="56" t="s">
        <v>14056</v>
      </c>
      <c r="AP2" s="56" t="s">
        <v>14056</v>
      </c>
    </row>
    <row r="3" spans="1:42" s="55" customFormat="1" ht="66" customHeight="1">
      <c r="C3" s="549" t="s">
        <v>16259</v>
      </c>
      <c r="F3" s="549" t="s">
        <v>16260</v>
      </c>
      <c r="I3" s="55" t="s">
        <v>16261</v>
      </c>
      <c r="J3" s="55" t="s">
        <v>11284</v>
      </c>
      <c r="M3" s="550" t="s">
        <v>14057</v>
      </c>
      <c r="N3" s="550" t="s">
        <v>14058</v>
      </c>
      <c r="O3" s="550" t="s">
        <v>16262</v>
      </c>
      <c r="P3" s="55" t="s">
        <v>14059</v>
      </c>
      <c r="Q3" s="55" t="s">
        <v>14060</v>
      </c>
      <c r="R3" s="55" t="s">
        <v>14061</v>
      </c>
      <c r="S3" s="55" t="s">
        <v>14062</v>
      </c>
      <c r="U3" s="549" t="s">
        <v>16263</v>
      </c>
      <c r="V3" s="55" t="s">
        <v>16264</v>
      </c>
      <c r="W3" s="55" t="s">
        <v>16265</v>
      </c>
      <c r="X3" s="55" t="s">
        <v>16266</v>
      </c>
      <c r="Y3" s="55" t="s">
        <v>16267</v>
      </c>
      <c r="Z3" s="55" t="s">
        <v>16268</v>
      </c>
      <c r="AA3" s="55" t="s">
        <v>16269</v>
      </c>
      <c r="AB3" s="55" t="s">
        <v>16270</v>
      </c>
      <c r="AC3" s="55" t="s">
        <v>16271</v>
      </c>
      <c r="AD3" s="55" t="s">
        <v>16272</v>
      </c>
      <c r="AE3" s="55" t="s">
        <v>16273</v>
      </c>
      <c r="AF3" s="55" t="s">
        <v>16274</v>
      </c>
      <c r="AG3" s="55" t="s">
        <v>16275</v>
      </c>
      <c r="AH3" s="55" t="s">
        <v>16276</v>
      </c>
      <c r="AI3" s="55" t="s">
        <v>16277</v>
      </c>
      <c r="AJ3" s="55" t="s">
        <v>16278</v>
      </c>
      <c r="AK3" s="55" t="s">
        <v>16279</v>
      </c>
      <c r="AL3" s="55" t="s">
        <v>16280</v>
      </c>
      <c r="AM3" s="55" t="s">
        <v>16281</v>
      </c>
      <c r="AN3" s="55" t="s">
        <v>16282</v>
      </c>
      <c r="AO3" s="55" t="s">
        <v>16283</v>
      </c>
      <c r="AP3" s="55" t="s">
        <v>16284</v>
      </c>
    </row>
    <row r="4" spans="1:42">
      <c r="C4" s="56" t="s">
        <v>16285</v>
      </c>
      <c r="L4" s="56">
        <v>2</v>
      </c>
      <c r="M4" s="548">
        <v>2</v>
      </c>
      <c r="N4" s="548">
        <v>5</v>
      </c>
      <c r="O4" s="548">
        <v>131</v>
      </c>
      <c r="P4" s="56">
        <v>112</v>
      </c>
      <c r="Q4" s="56">
        <v>115</v>
      </c>
      <c r="R4" s="56">
        <v>118</v>
      </c>
      <c r="S4" s="56">
        <v>121</v>
      </c>
    </row>
    <row r="5" spans="1:42" ht="15" thickBot="1"/>
    <row r="6" spans="1:42">
      <c r="A6" s="413">
        <v>40111</v>
      </c>
      <c r="B6" s="413" t="s">
        <v>381</v>
      </c>
      <c r="C6" s="413">
        <v>0</v>
      </c>
      <c r="D6" s="413" t="str">
        <f>"ARTIFACT_"&amp;A6</f>
        <v>ARTIFACT_40111</v>
      </c>
      <c r="E6" s="413" t="str">
        <f>"ARTIFACTDES_"&amp;A6</f>
        <v>ARTIFACTDES_40111</v>
      </c>
      <c r="F6" s="413">
        <v>2</v>
      </c>
      <c r="G6" s="413">
        <v>0</v>
      </c>
      <c r="H6" s="413" t="s">
        <v>14683</v>
      </c>
      <c r="I6" s="413" t="str">
        <f>IF(SUM(M6:S6)=0,"","["&amp;(SUM(M6:O6)*100+SUM(P6:S6))*1.5/100&amp;","&amp;(SUM(M6:O6)*100+SUM(P6:S6))/250&amp;","&amp;(SUM(M6:O6)*100+SUM(P6:S6))/250&amp;"]")</f>
        <v>[0.03,0.008,0.008]</v>
      </c>
      <c r="J6" s="413">
        <v>1</v>
      </c>
      <c r="K6" s="413" t="str">
        <f t="shared" ref="K6:K66" si="0">IF(LEFT(L6,2)="[,",REPLACE(L6,2,1,""),L6)</f>
        <v>[[115,1,0.4],[121,1,0.4]]</v>
      </c>
      <c r="L6" s="56" t="str">
        <f t="shared" ref="L6:L66" si="1">"["&amp;IF(M6="","","["&amp;$M$4&amp;","&amp;ROUND(100*M6,2)&amp;","&amp;ROUND(100*M6*0.4,2)&amp;"]")&amp;IF(N6="","",",["&amp;$N$4&amp;","&amp;ROUND(100*N6,2)&amp;","&amp;ROUND(100*N6*0.4,2)&amp;"]")&amp;IF(O6="","",",["&amp;$O$4&amp;","&amp;ROUND(100*O6,2)&amp;","&amp;ROUND(100*O6*0.4,2)&amp;"]")&amp;IF(P6="","",",["&amp;$P$4&amp;","&amp;ROUND(P6,2)&amp;","&amp;ROUND(P6*0.4,2)&amp;"]")&amp;IF(Q6="","",",["&amp;Q$4&amp;","&amp;ROUND(Q6,2)&amp;","&amp;ROUND(Q6*0.4,2)&amp;"]")&amp;IF(R6="","",",["&amp;$R$4&amp;","&amp;ROUND(R6,2)&amp;","&amp;ROUND(R6*0.4,2)&amp;"]")&amp;IF(S6="","",",["&amp;S$4&amp;","&amp;ROUND(S6,2)&amp;","&amp;ROUND(S6*0.4,2)&amp;"]")&amp;"]"</f>
        <v>[,[115,1,0.4],[121,1,0.4]]</v>
      </c>
      <c r="M6" s="551"/>
      <c r="N6" s="552"/>
      <c r="O6" s="552"/>
      <c r="P6" s="553"/>
      <c r="Q6" s="553">
        <v>1</v>
      </c>
      <c r="R6" s="553"/>
      <c r="S6" s="553">
        <v>1</v>
      </c>
      <c r="T6" s="413" t="s">
        <v>16286</v>
      </c>
      <c r="U6" s="413" t="str">
        <f>"[["&amp;V6&amp;","&amp;IF(W6="攻击",3,IF(W6="生命",6,7))&amp;","&amp;X6&amp;"],["&amp;Y6&amp;","&amp;IF(Z6="攻击",3,IF(Z6="生命",6,7))&amp;","&amp;AA6&amp;"],["&amp;AB6&amp;","&amp;IF(AC6="攻击",3,IF(AC6="生命",6,7))&amp;","&amp;AD6&amp;"],["&amp;AE6&amp;","&amp;IF(AF6="攻击",3,IF(AF6="生命",6,7))&amp;","&amp;AG6&amp;"],["&amp;AH6&amp;","&amp;IF(AI6="攻击",3,IF(AI6="生命",6,7))&amp;","&amp;AJ6&amp;"],["&amp;AK6&amp;","&amp;IF(AL6="攻击",3,IF(AL6="生命",6,7))&amp;","&amp;AM6&amp;"],["&amp;AN6&amp;","&amp;IF(AO6="攻击",3,IF(AO6="生命",6,7))&amp;","&amp;AP6&amp;"]]"</f>
        <v>[[2,6,490],[2,3,60],[2,6,1070],[2,3,120],[2,6,1960],[2,3,170],[2,6,2320]]</v>
      </c>
      <c r="V6" s="56">
        <v>2</v>
      </c>
      <c r="W6" s="56" t="s">
        <v>7065</v>
      </c>
      <c r="X6" s="56">
        <v>490</v>
      </c>
      <c r="Y6" s="56">
        <v>2</v>
      </c>
      <c r="Z6" s="56" t="s">
        <v>6937</v>
      </c>
      <c r="AA6" s="56">
        <v>60</v>
      </c>
      <c r="AB6" s="56">
        <v>2</v>
      </c>
      <c r="AC6" s="56" t="s">
        <v>7065</v>
      </c>
      <c r="AD6" s="56">
        <v>1070</v>
      </c>
      <c r="AE6" s="56">
        <v>2</v>
      </c>
      <c r="AF6" s="56" t="s">
        <v>6937</v>
      </c>
      <c r="AG6" s="56">
        <v>120</v>
      </c>
      <c r="AH6" s="56">
        <v>2</v>
      </c>
      <c r="AI6" s="56" t="s">
        <v>7065</v>
      </c>
      <c r="AJ6" s="56">
        <v>1960</v>
      </c>
      <c r="AK6" s="56">
        <v>2</v>
      </c>
      <c r="AL6" s="56" t="s">
        <v>6937</v>
      </c>
      <c r="AM6" s="56">
        <v>170</v>
      </c>
      <c r="AN6" s="56">
        <v>2</v>
      </c>
      <c r="AO6" s="56" t="s">
        <v>7065</v>
      </c>
      <c r="AP6" s="56">
        <v>2320</v>
      </c>
    </row>
    <row r="7" spans="1:42">
      <c r="A7" s="413">
        <v>40112</v>
      </c>
      <c r="B7" s="413" t="s">
        <v>382</v>
      </c>
      <c r="C7" s="413">
        <v>0</v>
      </c>
      <c r="D7" s="413" t="str">
        <f t="shared" ref="D7:D66" si="2">"ARTIFACT_"&amp;A7</f>
        <v>ARTIFACT_40112</v>
      </c>
      <c r="E7" s="413" t="str">
        <f t="shared" ref="E7:E66" si="3">"ARTIFACTDES_"&amp;A7</f>
        <v>ARTIFACTDES_40112</v>
      </c>
      <c r="F7" s="413">
        <v>2</v>
      </c>
      <c r="G7" s="413">
        <v>0</v>
      </c>
      <c r="H7" s="413" t="s">
        <v>14683</v>
      </c>
      <c r="I7" s="413" t="str">
        <f t="shared" ref="I7:I8" si="4">IF(SUM(M7:S7)=0,"","["&amp;(SUM(M7:O7)*100+SUM(P7:S7))*1.5/100&amp;","&amp;(SUM(M7:O7)*100+SUM(P7:S7))/250&amp;","&amp;(SUM(M7:O7)*100+SUM(P7:S7))/250&amp;"]")</f>
        <v>[0.03,0.008,0.008]</v>
      </c>
      <c r="J7" s="413">
        <v>1</v>
      </c>
      <c r="K7" s="413" t="str">
        <f t="shared" si="0"/>
        <v>[[131,1,0.4],[112,1,0.4]]</v>
      </c>
      <c r="L7" s="56" t="str">
        <f t="shared" si="1"/>
        <v>[,[131,1,0.4],[112,1,0.4]]</v>
      </c>
      <c r="M7" s="554"/>
      <c r="N7" s="555"/>
      <c r="O7" s="555">
        <v>0.01</v>
      </c>
      <c r="P7" s="556">
        <v>1</v>
      </c>
      <c r="Q7" s="556"/>
      <c r="R7" s="556"/>
      <c r="S7" s="556"/>
      <c r="T7" s="413" t="s">
        <v>16287</v>
      </c>
      <c r="U7" s="413" t="str">
        <f t="shared" ref="U7:U66" si="5">"[["&amp;V7&amp;","&amp;IF(W7="攻击",3,IF(W7="生命",6,7))&amp;","&amp;X7&amp;"],["&amp;Y7&amp;","&amp;IF(Z7="攻击",3,IF(Z7="生命",6,7))&amp;","&amp;AA7&amp;"],["&amp;AB7&amp;","&amp;IF(AC7="攻击",3,IF(AC7="生命",6,7))&amp;","&amp;AD7&amp;"],["&amp;AE7&amp;","&amp;IF(AF7="攻击",3,IF(AF7="生命",6,7))&amp;","&amp;AG7&amp;"],["&amp;AH7&amp;","&amp;IF(AI7="攻击",3,IF(AI7="生命",6,7))&amp;","&amp;AJ7&amp;"],["&amp;AK7&amp;","&amp;IF(AL7="攻击",3,IF(AL7="生命",6,7))&amp;","&amp;AM7&amp;"],["&amp;AN7&amp;","&amp;IF(AO7="攻击",3,IF(AO7="生命",6,7))&amp;","&amp;AP7&amp;"]]"</f>
        <v>[[3,6,810],[3,3,100],[3,6,1760],[3,3,190],[3,6,3250],[3,3,280],[3,6,3840]]</v>
      </c>
      <c r="V7" s="56">
        <v>3</v>
      </c>
      <c r="W7" s="56" t="s">
        <v>7065</v>
      </c>
      <c r="X7" s="56">
        <v>810</v>
      </c>
      <c r="Y7" s="56">
        <v>3</v>
      </c>
      <c r="Z7" s="56" t="s">
        <v>6937</v>
      </c>
      <c r="AA7" s="56">
        <v>100</v>
      </c>
      <c r="AB7" s="56">
        <v>3</v>
      </c>
      <c r="AC7" s="56" t="s">
        <v>7065</v>
      </c>
      <c r="AD7" s="56">
        <v>1760</v>
      </c>
      <c r="AE7" s="56">
        <v>3</v>
      </c>
      <c r="AF7" s="56" t="s">
        <v>6937</v>
      </c>
      <c r="AG7" s="56">
        <v>190</v>
      </c>
      <c r="AH7" s="56">
        <v>3</v>
      </c>
      <c r="AI7" s="56" t="s">
        <v>7065</v>
      </c>
      <c r="AJ7" s="56">
        <v>3250</v>
      </c>
      <c r="AK7" s="56">
        <v>3</v>
      </c>
      <c r="AL7" s="56" t="s">
        <v>6937</v>
      </c>
      <c r="AM7" s="56">
        <v>280</v>
      </c>
      <c r="AN7" s="56">
        <v>3</v>
      </c>
      <c r="AO7" s="56" t="s">
        <v>7065</v>
      </c>
      <c r="AP7" s="56">
        <v>3840</v>
      </c>
    </row>
    <row r="8" spans="1:42" ht="15" thickBot="1">
      <c r="A8" s="413">
        <v>40113</v>
      </c>
      <c r="B8" s="413" t="s">
        <v>383</v>
      </c>
      <c r="C8" s="413">
        <v>0</v>
      </c>
      <c r="D8" s="413" t="str">
        <f t="shared" si="2"/>
        <v>ARTIFACT_40113</v>
      </c>
      <c r="E8" s="413" t="str">
        <f t="shared" si="3"/>
        <v>ARTIFACTDES_40113</v>
      </c>
      <c r="F8" s="413">
        <v>2</v>
      </c>
      <c r="G8" s="413">
        <v>0</v>
      </c>
      <c r="H8" s="413" t="s">
        <v>14683</v>
      </c>
      <c r="I8" s="413" t="str">
        <f t="shared" si="4"/>
        <v>[0.03,0.008,0.008]</v>
      </c>
      <c r="J8" s="413">
        <v>1</v>
      </c>
      <c r="K8" s="413" t="str">
        <f t="shared" si="0"/>
        <v>[[5,1,0.4],[118,1,0.4]]</v>
      </c>
      <c r="L8" s="56" t="str">
        <f t="shared" si="1"/>
        <v>[,[5,1,0.4],[118,1,0.4]]</v>
      </c>
      <c r="M8" s="557"/>
      <c r="N8" s="558">
        <v>0.01</v>
      </c>
      <c r="O8" s="558"/>
      <c r="P8" s="559"/>
      <c r="Q8" s="559"/>
      <c r="R8" s="559">
        <v>1</v>
      </c>
      <c r="S8" s="559"/>
      <c r="T8" s="413" t="s">
        <v>16287</v>
      </c>
      <c r="U8" s="413" t="str">
        <f t="shared" si="5"/>
        <v>[[4,6,1650],[4,3,200],[4,6,3580],[4,3,390],[4,6,6600],[4,3,580],[4,6,7810]]</v>
      </c>
      <c r="V8" s="56">
        <v>4</v>
      </c>
      <c r="W8" s="56" t="s">
        <v>7065</v>
      </c>
      <c r="X8" s="56">
        <v>1650</v>
      </c>
      <c r="Y8" s="56">
        <v>4</v>
      </c>
      <c r="Z8" s="56" t="s">
        <v>6937</v>
      </c>
      <c r="AA8" s="56">
        <v>200</v>
      </c>
      <c r="AB8" s="56">
        <v>4</v>
      </c>
      <c r="AC8" s="56" t="s">
        <v>7065</v>
      </c>
      <c r="AD8" s="56">
        <v>3580</v>
      </c>
      <c r="AE8" s="56">
        <v>4</v>
      </c>
      <c r="AF8" s="56" t="s">
        <v>6937</v>
      </c>
      <c r="AG8" s="56">
        <v>390</v>
      </c>
      <c r="AH8" s="56">
        <v>4</v>
      </c>
      <c r="AI8" s="56" t="s">
        <v>7065</v>
      </c>
      <c r="AJ8" s="56">
        <v>6600</v>
      </c>
      <c r="AK8" s="56">
        <v>4</v>
      </c>
      <c r="AL8" s="56" t="s">
        <v>6937</v>
      </c>
      <c r="AM8" s="56">
        <v>580</v>
      </c>
      <c r="AN8" s="56">
        <v>4</v>
      </c>
      <c r="AO8" s="56" t="s">
        <v>7065</v>
      </c>
      <c r="AP8" s="56">
        <v>7810</v>
      </c>
    </row>
    <row r="9" spans="1:42">
      <c r="A9" s="560">
        <v>40121</v>
      </c>
      <c r="B9" s="560" t="s">
        <v>384</v>
      </c>
      <c r="C9" s="560">
        <v>0</v>
      </c>
      <c r="D9" s="560" t="str">
        <f>"ARTIFACT_"&amp;A9</f>
        <v>ARTIFACT_40121</v>
      </c>
      <c r="E9" s="560" t="str">
        <f>"ARTIFACTDES_"&amp;A9</f>
        <v>ARTIFACTDES_40121</v>
      </c>
      <c r="F9" s="560">
        <v>2</v>
      </c>
      <c r="G9" s="560">
        <v>0</v>
      </c>
      <c r="H9" s="560" t="s">
        <v>16288</v>
      </c>
      <c r="I9" s="560" t="str">
        <f>IF(SUM(M9:S9)=0,"","["&amp;(SUM(M9:O9)*100+SUM(P9:S9))*1.5/100&amp;","&amp;(SUM(M9:O9)*100+SUM(P9:S9))/250&amp;","&amp;(SUM(M9:O9)*100+SUM(P9:S9))/250&amp;"]")</f>
        <v>[0.03,0.008,0.008]</v>
      </c>
      <c r="J9" s="560">
        <v>1</v>
      </c>
      <c r="K9" s="560" t="str">
        <f t="shared" si="0"/>
        <v>[[2,1,0.4],[112,1,0.4]]</v>
      </c>
      <c r="L9" s="56" t="str">
        <f t="shared" si="1"/>
        <v>[[2,1,0.4],[112,1,0.4]]</v>
      </c>
      <c r="M9" s="561">
        <v>0.01</v>
      </c>
      <c r="N9" s="562"/>
      <c r="O9" s="561"/>
      <c r="P9" s="563">
        <v>1</v>
      </c>
      <c r="Q9" s="563"/>
      <c r="R9" s="563"/>
      <c r="S9" s="563"/>
      <c r="T9" s="560" t="s">
        <v>16287</v>
      </c>
      <c r="U9" s="560" t="str">
        <f t="shared" si="5"/>
        <v>[[5,6,5560],[5,3,670],[5,6,12060],[5,3,1300],[5,6,22200],[5,3,1940],[5,6,26270]]</v>
      </c>
      <c r="V9" s="56">
        <v>5</v>
      </c>
      <c r="W9" s="56" t="s">
        <v>7065</v>
      </c>
      <c r="X9" s="56">
        <v>5560</v>
      </c>
      <c r="Y9" s="56">
        <v>5</v>
      </c>
      <c r="Z9" s="56" t="s">
        <v>6937</v>
      </c>
      <c r="AA9" s="56">
        <v>670</v>
      </c>
      <c r="AB9" s="56">
        <v>5</v>
      </c>
      <c r="AC9" s="56" t="s">
        <v>7065</v>
      </c>
      <c r="AD9" s="56">
        <v>12060</v>
      </c>
      <c r="AE9" s="56">
        <v>5</v>
      </c>
      <c r="AF9" s="56" t="s">
        <v>6937</v>
      </c>
      <c r="AG9" s="56">
        <v>1300</v>
      </c>
      <c r="AH9" s="56">
        <v>5</v>
      </c>
      <c r="AI9" s="56" t="s">
        <v>7065</v>
      </c>
      <c r="AJ9" s="56">
        <v>22200</v>
      </c>
      <c r="AK9" s="56">
        <v>5</v>
      </c>
      <c r="AL9" s="56" t="s">
        <v>6937</v>
      </c>
      <c r="AM9" s="56">
        <v>1940</v>
      </c>
      <c r="AN9" s="56">
        <v>5</v>
      </c>
      <c r="AO9" s="56" t="s">
        <v>7065</v>
      </c>
      <c r="AP9" s="56">
        <v>26270</v>
      </c>
    </row>
    <row r="10" spans="1:42">
      <c r="A10" s="560">
        <v>40122</v>
      </c>
      <c r="B10" s="560" t="s">
        <v>385</v>
      </c>
      <c r="C10" s="560">
        <v>0</v>
      </c>
      <c r="D10" s="560" t="str">
        <f t="shared" ref="D10:D11" si="6">"ARTIFACT_"&amp;A10</f>
        <v>ARTIFACT_40122</v>
      </c>
      <c r="E10" s="560" t="str">
        <f t="shared" ref="E10:E11" si="7">"ARTIFACTDES_"&amp;A10</f>
        <v>ARTIFACTDES_40122</v>
      </c>
      <c r="F10" s="560">
        <v>2</v>
      </c>
      <c r="G10" s="560">
        <v>0</v>
      </c>
      <c r="H10" s="560" t="s">
        <v>16288</v>
      </c>
      <c r="I10" s="560" t="str">
        <f t="shared" ref="I10:I11" si="8">IF(SUM(M10:S10)=0,"","["&amp;(SUM(M10:O10)*100+SUM(P10:S10))*1.5/100&amp;","&amp;(SUM(M10:O10)*100+SUM(P10:S10))/250&amp;","&amp;(SUM(M10:O10)*100+SUM(P10:S10))/250&amp;"]")</f>
        <v>[0.03,0.008,0.008]</v>
      </c>
      <c r="J10" s="560">
        <v>1</v>
      </c>
      <c r="K10" s="560" t="str">
        <f t="shared" si="0"/>
        <v>[[118,1,0.4],[121,1,0.4]]</v>
      </c>
      <c r="L10" s="56" t="str">
        <f t="shared" si="1"/>
        <v>[,[118,1,0.4],[121,1,0.4]]</v>
      </c>
      <c r="M10" s="564"/>
      <c r="N10" s="565"/>
      <c r="O10" s="564"/>
      <c r="P10" s="566"/>
      <c r="Q10" s="566"/>
      <c r="R10" s="566">
        <v>1</v>
      </c>
      <c r="S10" s="566">
        <v>1</v>
      </c>
      <c r="T10" s="560" t="s">
        <v>16287</v>
      </c>
      <c r="U10" s="560" t="str">
        <f t="shared" si="5"/>
        <v>[[3,6,810],[3,3,100],[3,6,1760],[3,3,190],[3,6,3250],[3,3,280],[3,6,3840]]</v>
      </c>
      <c r="V10" s="56">
        <v>3</v>
      </c>
      <c r="W10" s="56" t="s">
        <v>7065</v>
      </c>
      <c r="X10" s="56">
        <v>810</v>
      </c>
      <c r="Y10" s="56">
        <v>3</v>
      </c>
      <c r="Z10" s="56" t="s">
        <v>6937</v>
      </c>
      <c r="AA10" s="56">
        <v>100</v>
      </c>
      <c r="AB10" s="56">
        <v>3</v>
      </c>
      <c r="AC10" s="56" t="s">
        <v>7065</v>
      </c>
      <c r="AD10" s="56">
        <v>1760</v>
      </c>
      <c r="AE10" s="56">
        <v>3</v>
      </c>
      <c r="AF10" s="56" t="s">
        <v>6937</v>
      </c>
      <c r="AG10" s="56">
        <v>190</v>
      </c>
      <c r="AH10" s="56">
        <v>3</v>
      </c>
      <c r="AI10" s="56" t="s">
        <v>7065</v>
      </c>
      <c r="AJ10" s="56">
        <v>3250</v>
      </c>
      <c r="AK10" s="56">
        <v>3</v>
      </c>
      <c r="AL10" s="56" t="s">
        <v>6937</v>
      </c>
      <c r="AM10" s="56">
        <v>280</v>
      </c>
      <c r="AN10" s="56">
        <v>3</v>
      </c>
      <c r="AO10" s="56" t="s">
        <v>7065</v>
      </c>
      <c r="AP10" s="56">
        <v>3840</v>
      </c>
    </row>
    <row r="11" spans="1:42" ht="15" thickBot="1">
      <c r="A11" s="560">
        <v>40123</v>
      </c>
      <c r="B11" s="560" t="s">
        <v>386</v>
      </c>
      <c r="C11" s="560">
        <v>0</v>
      </c>
      <c r="D11" s="560" t="str">
        <f t="shared" si="6"/>
        <v>ARTIFACT_40123</v>
      </c>
      <c r="E11" s="560" t="str">
        <f t="shared" si="7"/>
        <v>ARTIFACTDES_40123</v>
      </c>
      <c r="F11" s="560">
        <v>2</v>
      </c>
      <c r="G11" s="560">
        <v>0</v>
      </c>
      <c r="H11" s="560" t="s">
        <v>16288</v>
      </c>
      <c r="I11" s="560" t="str">
        <f t="shared" si="8"/>
        <v>[0.03,0.008,0.008]</v>
      </c>
      <c r="J11" s="560">
        <v>1</v>
      </c>
      <c r="K11" s="560" t="str">
        <f t="shared" si="0"/>
        <v>[[131,1,0.4],[115,1,0.4]]</v>
      </c>
      <c r="L11" s="56" t="str">
        <f t="shared" si="1"/>
        <v>[,[131,1,0.4],[115,1,0.4]]</v>
      </c>
      <c r="M11" s="567"/>
      <c r="N11" s="568"/>
      <c r="O11" s="567">
        <v>0.01</v>
      </c>
      <c r="P11" s="569"/>
      <c r="Q11" s="569">
        <v>1</v>
      </c>
      <c r="R11" s="569"/>
      <c r="S11" s="569"/>
      <c r="T11" s="560" t="s">
        <v>16287</v>
      </c>
      <c r="U11" s="560" t="str">
        <f t="shared" si="5"/>
        <v>[[2,6,490],[2,3,60],[2,6,1070],[2,3,120],[2,6,1960],[2,3,170],[2,6,2320]]</v>
      </c>
      <c r="V11" s="56">
        <v>2</v>
      </c>
      <c r="W11" s="56" t="s">
        <v>7065</v>
      </c>
      <c r="X11" s="56">
        <v>490</v>
      </c>
      <c r="Y11" s="56">
        <v>2</v>
      </c>
      <c r="Z11" s="56" t="s">
        <v>6937</v>
      </c>
      <c r="AA11" s="56">
        <v>60</v>
      </c>
      <c r="AB11" s="56">
        <v>2</v>
      </c>
      <c r="AC11" s="56" t="s">
        <v>7065</v>
      </c>
      <c r="AD11" s="56">
        <v>1070</v>
      </c>
      <c r="AE11" s="56">
        <v>2</v>
      </c>
      <c r="AF11" s="56" t="s">
        <v>6937</v>
      </c>
      <c r="AG11" s="56">
        <v>120</v>
      </c>
      <c r="AH11" s="56">
        <v>2</v>
      </c>
      <c r="AI11" s="56" t="s">
        <v>7065</v>
      </c>
      <c r="AJ11" s="56">
        <v>1960</v>
      </c>
      <c r="AK11" s="56">
        <v>2</v>
      </c>
      <c r="AL11" s="56" t="s">
        <v>6937</v>
      </c>
      <c r="AM11" s="56">
        <v>170</v>
      </c>
      <c r="AN11" s="56">
        <v>2</v>
      </c>
      <c r="AO11" s="56" t="s">
        <v>7065</v>
      </c>
      <c r="AP11" s="56">
        <v>2320</v>
      </c>
    </row>
    <row r="12" spans="1:42">
      <c r="A12" s="570">
        <v>40211</v>
      </c>
      <c r="B12" s="570" t="s">
        <v>387</v>
      </c>
      <c r="C12" s="570">
        <v>1</v>
      </c>
      <c r="D12" s="570" t="str">
        <f t="shared" si="2"/>
        <v>ARTIFACT_40211</v>
      </c>
      <c r="E12" s="570" t="str">
        <f t="shared" si="3"/>
        <v>ARTIFACTDES_40211</v>
      </c>
      <c r="F12" s="570">
        <v>3</v>
      </c>
      <c r="G12" s="570">
        <v>0</v>
      </c>
      <c r="H12" s="570" t="s">
        <v>16289</v>
      </c>
      <c r="I12" s="570" t="str">
        <f>IF(SUM(M12:S12)=0,"","["&amp;(SUM(M12:O12)*100+SUM(P12:S12))/100&amp;","&amp;(SUM(M12:O12)*100+SUM(P12:S12))/250&amp;","&amp;(SUM(M12:O12)*100+SUM(P12:S12))/250&amp;"]")</f>
        <v>[0.04,0.016,0.016]</v>
      </c>
      <c r="J12" s="570">
        <v>3</v>
      </c>
      <c r="K12" s="570" t="str">
        <f>IF(LEFT(L12,2)="[,",REPLACE(L12,2,1,""),L12)</f>
        <v>[[2,1,0.4],[115,3,1.2]]</v>
      </c>
      <c r="L12" s="56" t="str">
        <f t="shared" si="1"/>
        <v>[[2,1,0.4],[115,3,1.2]]</v>
      </c>
      <c r="M12" s="571">
        <v>0.01</v>
      </c>
      <c r="N12" s="571"/>
      <c r="O12" s="571"/>
      <c r="P12" s="572"/>
      <c r="Q12" s="572">
        <v>3</v>
      </c>
      <c r="R12" s="572"/>
      <c r="S12" s="573"/>
      <c r="T12" s="570" t="s">
        <v>16287</v>
      </c>
      <c r="U12" s="570" t="str">
        <f t="shared" si="5"/>
        <v>[[2,3,40],[2,6,790],[2,3,90],[2,6,1540],[2,3,170],[2,6,2280],[2,3,200]]</v>
      </c>
      <c r="V12" s="56">
        <v>2</v>
      </c>
      <c r="W12" s="56" t="s">
        <v>6937</v>
      </c>
      <c r="X12" s="56">
        <v>40</v>
      </c>
      <c r="Y12" s="56">
        <v>2</v>
      </c>
      <c r="Z12" s="56" t="s">
        <v>7065</v>
      </c>
      <c r="AA12" s="56">
        <v>790</v>
      </c>
      <c r="AB12" s="56">
        <v>2</v>
      </c>
      <c r="AC12" s="56" t="s">
        <v>6937</v>
      </c>
      <c r="AD12" s="56">
        <v>90</v>
      </c>
      <c r="AE12" s="56">
        <v>2</v>
      </c>
      <c r="AF12" s="56" t="s">
        <v>7065</v>
      </c>
      <c r="AG12" s="56">
        <v>1540</v>
      </c>
      <c r="AH12" s="56">
        <v>2</v>
      </c>
      <c r="AI12" s="56" t="s">
        <v>6937</v>
      </c>
      <c r="AJ12" s="56">
        <v>170</v>
      </c>
      <c r="AK12" s="56">
        <v>2</v>
      </c>
      <c r="AL12" s="56" t="s">
        <v>7065</v>
      </c>
      <c r="AM12" s="56">
        <v>2280</v>
      </c>
      <c r="AN12" s="56">
        <v>2</v>
      </c>
      <c r="AO12" s="56" t="s">
        <v>6937</v>
      </c>
      <c r="AP12" s="56">
        <v>200</v>
      </c>
    </row>
    <row r="13" spans="1:42">
      <c r="A13" s="570">
        <v>40212</v>
      </c>
      <c r="B13" s="570" t="s">
        <v>388</v>
      </c>
      <c r="C13" s="570">
        <v>1</v>
      </c>
      <c r="D13" s="570" t="str">
        <f t="shared" si="2"/>
        <v>ARTIFACT_40212</v>
      </c>
      <c r="E13" s="570" t="str">
        <f t="shared" si="3"/>
        <v>ARTIFACTDES_40212</v>
      </c>
      <c r="F13" s="570">
        <v>3</v>
      </c>
      <c r="G13" s="570">
        <v>0</v>
      </c>
      <c r="H13" s="570" t="s">
        <v>16289</v>
      </c>
      <c r="I13" s="570" t="str">
        <f t="shared" ref="I13:I66" si="9">IF(SUM(M13:S13)=0,"","["&amp;(SUM(M13:O13)*100+SUM(P13:S13))/100&amp;","&amp;(SUM(M13:O13)*100+SUM(P13:S13))/250&amp;","&amp;(SUM(M13:O13)*100+SUM(P13:S13))/250&amp;"]")</f>
        <v>[0.04,0.016,0.016]</v>
      </c>
      <c r="J13" s="570">
        <v>3</v>
      </c>
      <c r="K13" s="570" t="str">
        <f t="shared" si="0"/>
        <v>[[5,1,0.4],[118,3,1.2]]</v>
      </c>
      <c r="L13" s="56" t="str">
        <f t="shared" si="1"/>
        <v>[,[5,1,0.4],[118,3,1.2]]</v>
      </c>
      <c r="M13" s="574"/>
      <c r="N13" s="574">
        <v>0.01</v>
      </c>
      <c r="O13" s="574"/>
      <c r="P13" s="575"/>
      <c r="Q13" s="575"/>
      <c r="R13" s="575">
        <v>3</v>
      </c>
      <c r="S13" s="576"/>
      <c r="T13" s="570" t="s">
        <v>16287</v>
      </c>
      <c r="U13" s="570" t="str">
        <f t="shared" si="5"/>
        <v>[[3,3,70],[3,6,1310],[3,3,150],[3,6,2540],[3,3,280],[3,6,3780],[3,3,330]]</v>
      </c>
      <c r="V13" s="56">
        <v>3</v>
      </c>
      <c r="W13" s="56" t="s">
        <v>6937</v>
      </c>
      <c r="X13" s="56">
        <v>70</v>
      </c>
      <c r="Y13" s="56">
        <v>3</v>
      </c>
      <c r="Z13" s="56" t="s">
        <v>7065</v>
      </c>
      <c r="AA13" s="56">
        <v>1310</v>
      </c>
      <c r="AB13" s="56">
        <v>3</v>
      </c>
      <c r="AC13" s="56" t="s">
        <v>6937</v>
      </c>
      <c r="AD13" s="56">
        <v>150</v>
      </c>
      <c r="AE13" s="56">
        <v>3</v>
      </c>
      <c r="AF13" s="56" t="s">
        <v>7065</v>
      </c>
      <c r="AG13" s="56">
        <v>2540</v>
      </c>
      <c r="AH13" s="56">
        <v>3</v>
      </c>
      <c r="AI13" s="56" t="s">
        <v>6937</v>
      </c>
      <c r="AJ13" s="56">
        <v>280</v>
      </c>
      <c r="AK13" s="56">
        <v>3</v>
      </c>
      <c r="AL13" s="56" t="s">
        <v>7065</v>
      </c>
      <c r="AM13" s="56">
        <v>3780</v>
      </c>
      <c r="AN13" s="56">
        <v>3</v>
      </c>
      <c r="AO13" s="56" t="s">
        <v>6937</v>
      </c>
      <c r="AP13" s="56">
        <v>330</v>
      </c>
    </row>
    <row r="14" spans="1:42" ht="15" thickBot="1">
      <c r="A14" s="570">
        <v>40213</v>
      </c>
      <c r="B14" s="570" t="s">
        <v>389</v>
      </c>
      <c r="C14" s="570">
        <v>1</v>
      </c>
      <c r="D14" s="570" t="str">
        <f t="shared" si="2"/>
        <v>ARTIFACT_40213</v>
      </c>
      <c r="E14" s="570" t="str">
        <f t="shared" si="3"/>
        <v>ARTIFACTDES_40213</v>
      </c>
      <c r="F14" s="570">
        <v>3</v>
      </c>
      <c r="G14" s="570">
        <v>0</v>
      </c>
      <c r="H14" s="570" t="s">
        <v>16289</v>
      </c>
      <c r="I14" s="570" t="str">
        <f t="shared" si="9"/>
        <v>[0.04,0.016,0.016]</v>
      </c>
      <c r="J14" s="570">
        <v>3</v>
      </c>
      <c r="K14" s="570" t="str">
        <f t="shared" si="0"/>
        <v>[[131,1,0.4],[112,3,1.2]]</v>
      </c>
      <c r="L14" s="56" t="str">
        <f t="shared" si="1"/>
        <v>[,[131,1,0.4],[112,3,1.2]]</v>
      </c>
      <c r="M14" s="577"/>
      <c r="N14" s="577"/>
      <c r="O14" s="577">
        <v>0.01</v>
      </c>
      <c r="P14" s="578">
        <v>3</v>
      </c>
      <c r="Q14" s="578"/>
      <c r="R14" s="578"/>
      <c r="S14" s="579"/>
      <c r="T14" s="570" t="s">
        <v>16287</v>
      </c>
      <c r="U14" s="570" t="str">
        <f t="shared" si="5"/>
        <v>[[4,3,140],[4,6,2670],[4,3,310],[4,6,5170],[4,3,560],[4,6,7690],[4,3,670]]</v>
      </c>
      <c r="V14" s="56">
        <v>4</v>
      </c>
      <c r="W14" s="56" t="s">
        <v>6937</v>
      </c>
      <c r="X14" s="56">
        <v>140</v>
      </c>
      <c r="Y14" s="56">
        <v>4</v>
      </c>
      <c r="Z14" s="56" t="s">
        <v>7065</v>
      </c>
      <c r="AA14" s="56">
        <v>2670</v>
      </c>
      <c r="AB14" s="56">
        <v>4</v>
      </c>
      <c r="AC14" s="56" t="s">
        <v>6937</v>
      </c>
      <c r="AD14" s="56">
        <v>310</v>
      </c>
      <c r="AE14" s="56">
        <v>4</v>
      </c>
      <c r="AF14" s="56" t="s">
        <v>7065</v>
      </c>
      <c r="AG14" s="56">
        <v>5170</v>
      </c>
      <c r="AH14" s="56">
        <v>4</v>
      </c>
      <c r="AI14" s="56" t="s">
        <v>6937</v>
      </c>
      <c r="AJ14" s="56">
        <v>560</v>
      </c>
      <c r="AK14" s="56">
        <v>4</v>
      </c>
      <c r="AL14" s="56" t="s">
        <v>7065</v>
      </c>
      <c r="AM14" s="56">
        <v>7690</v>
      </c>
      <c r="AN14" s="56">
        <v>4</v>
      </c>
      <c r="AO14" s="56" t="s">
        <v>6937</v>
      </c>
      <c r="AP14" s="56">
        <v>670</v>
      </c>
    </row>
    <row r="15" spans="1:42">
      <c r="A15" s="580">
        <v>40221</v>
      </c>
      <c r="B15" s="580" t="s">
        <v>390</v>
      </c>
      <c r="C15" s="580">
        <v>0</v>
      </c>
      <c r="D15" s="580" t="str">
        <f t="shared" si="2"/>
        <v>ARTIFACT_40221</v>
      </c>
      <c r="E15" s="580" t="str">
        <f t="shared" si="3"/>
        <v>ARTIFACTDES_40221</v>
      </c>
      <c r="F15" s="580">
        <v>3</v>
      </c>
      <c r="G15" s="580">
        <v>0</v>
      </c>
      <c r="H15" s="580" t="s">
        <v>16290</v>
      </c>
      <c r="I15" s="580" t="str">
        <f t="shared" si="9"/>
        <v>[0.05,0.02,0.02]</v>
      </c>
      <c r="J15" s="580">
        <v>3</v>
      </c>
      <c r="K15" s="580" t="str">
        <f t="shared" si="0"/>
        <v>[[2,1,0.4],[118,2,0.8],[121,2,0.8]]</v>
      </c>
      <c r="L15" s="56" t="str">
        <f t="shared" si="1"/>
        <v>[[2,1,0.4],[118,2,0.8],[121,2,0.8]]</v>
      </c>
      <c r="M15" s="581">
        <v>0.01</v>
      </c>
      <c r="N15" s="581"/>
      <c r="O15" s="581"/>
      <c r="P15" s="582"/>
      <c r="Q15" s="573"/>
      <c r="R15" s="582">
        <v>2</v>
      </c>
      <c r="S15" s="582">
        <v>2</v>
      </c>
      <c r="T15" s="580" t="s">
        <v>16287</v>
      </c>
      <c r="U15" s="580" t="str">
        <f t="shared" si="5"/>
        <v>[[2,6,520],[2,3,60],[2,6,1140],[2,3,120],[2,6,2090],[2,3,180],[2,6,2480]]</v>
      </c>
      <c r="V15" s="56">
        <v>2</v>
      </c>
      <c r="W15" s="56" t="s">
        <v>7065</v>
      </c>
      <c r="X15" s="56">
        <v>520</v>
      </c>
      <c r="Y15" s="56">
        <v>2</v>
      </c>
      <c r="Z15" s="56" t="s">
        <v>6937</v>
      </c>
      <c r="AA15" s="56">
        <v>60</v>
      </c>
      <c r="AB15" s="56">
        <v>2</v>
      </c>
      <c r="AC15" s="56" t="s">
        <v>7065</v>
      </c>
      <c r="AD15" s="56">
        <v>1140</v>
      </c>
      <c r="AE15" s="56">
        <v>2</v>
      </c>
      <c r="AF15" s="56" t="s">
        <v>6937</v>
      </c>
      <c r="AG15" s="56">
        <v>120</v>
      </c>
      <c r="AH15" s="56">
        <v>2</v>
      </c>
      <c r="AI15" s="56" t="s">
        <v>7065</v>
      </c>
      <c r="AJ15" s="56">
        <v>2090</v>
      </c>
      <c r="AK15" s="56">
        <v>2</v>
      </c>
      <c r="AL15" s="56" t="s">
        <v>6937</v>
      </c>
      <c r="AM15" s="56">
        <v>180</v>
      </c>
      <c r="AN15" s="56">
        <v>2</v>
      </c>
      <c r="AO15" s="56" t="s">
        <v>7065</v>
      </c>
      <c r="AP15" s="56">
        <v>2480</v>
      </c>
    </row>
    <row r="16" spans="1:42">
      <c r="A16" s="580">
        <v>40222</v>
      </c>
      <c r="B16" s="580" t="s">
        <v>391</v>
      </c>
      <c r="C16" s="580">
        <v>0</v>
      </c>
      <c r="D16" s="580" t="str">
        <f t="shared" si="2"/>
        <v>ARTIFACT_40222</v>
      </c>
      <c r="E16" s="580" t="str">
        <f t="shared" si="3"/>
        <v>ARTIFACTDES_40222</v>
      </c>
      <c r="F16" s="580">
        <v>3</v>
      </c>
      <c r="G16" s="580">
        <v>0</v>
      </c>
      <c r="H16" s="580" t="s">
        <v>16290</v>
      </c>
      <c r="I16" s="580" t="str">
        <f t="shared" si="9"/>
        <v>[0.05,0.02,0.02]</v>
      </c>
      <c r="J16" s="580">
        <v>3</v>
      </c>
      <c r="K16" s="580" t="str">
        <f t="shared" si="0"/>
        <v>[[131,1,0.4],[112,2,0.8],[118,2,0.8]]</v>
      </c>
      <c r="L16" s="56" t="str">
        <f t="shared" si="1"/>
        <v>[,[131,1,0.4],[112,2,0.8],[118,2,0.8]]</v>
      </c>
      <c r="M16" s="583"/>
      <c r="N16" s="583"/>
      <c r="O16" s="583">
        <v>0.01</v>
      </c>
      <c r="P16" s="584">
        <v>2</v>
      </c>
      <c r="Q16" s="576"/>
      <c r="R16" s="584">
        <v>2</v>
      </c>
      <c r="S16" s="584"/>
      <c r="T16" s="580" t="s">
        <v>16287</v>
      </c>
      <c r="U16" s="580" t="str">
        <f t="shared" si="5"/>
        <v>[[3,6,870],[3,3,100],[3,6,1880],[3,3,200],[3,6,3460],[3,3,300],[3,6,4100]]</v>
      </c>
      <c r="V16" s="56">
        <v>3</v>
      </c>
      <c r="W16" s="56" t="s">
        <v>7065</v>
      </c>
      <c r="X16" s="56">
        <v>870</v>
      </c>
      <c r="Y16" s="56">
        <v>3</v>
      </c>
      <c r="Z16" s="56" t="s">
        <v>6937</v>
      </c>
      <c r="AA16" s="56">
        <v>100</v>
      </c>
      <c r="AB16" s="56">
        <v>3</v>
      </c>
      <c r="AC16" s="56" t="s">
        <v>7065</v>
      </c>
      <c r="AD16" s="56">
        <v>1880</v>
      </c>
      <c r="AE16" s="56">
        <v>3</v>
      </c>
      <c r="AF16" s="56" t="s">
        <v>6937</v>
      </c>
      <c r="AG16" s="56">
        <v>200</v>
      </c>
      <c r="AH16" s="56">
        <v>3</v>
      </c>
      <c r="AI16" s="56" t="s">
        <v>7065</v>
      </c>
      <c r="AJ16" s="56">
        <v>3460</v>
      </c>
      <c r="AK16" s="56">
        <v>3</v>
      </c>
      <c r="AL16" s="56" t="s">
        <v>6937</v>
      </c>
      <c r="AM16" s="56">
        <v>300</v>
      </c>
      <c r="AN16" s="56">
        <v>3</v>
      </c>
      <c r="AO16" s="56" t="s">
        <v>7065</v>
      </c>
      <c r="AP16" s="56">
        <v>4100</v>
      </c>
    </row>
    <row r="17" spans="1:42" ht="15" thickBot="1">
      <c r="A17" s="580">
        <v>40223</v>
      </c>
      <c r="B17" s="580" t="s">
        <v>392</v>
      </c>
      <c r="C17" s="580">
        <v>0</v>
      </c>
      <c r="D17" s="580" t="str">
        <f t="shared" si="2"/>
        <v>ARTIFACT_40223</v>
      </c>
      <c r="E17" s="580" t="str">
        <f t="shared" si="3"/>
        <v>ARTIFACTDES_40223</v>
      </c>
      <c r="F17" s="580">
        <v>3</v>
      </c>
      <c r="G17" s="580">
        <v>0</v>
      </c>
      <c r="H17" s="580" t="s">
        <v>16290</v>
      </c>
      <c r="I17" s="580" t="str">
        <f t="shared" si="9"/>
        <v>[0.05,0.02,0.02]</v>
      </c>
      <c r="J17" s="580">
        <v>3</v>
      </c>
      <c r="K17" s="580" t="str">
        <f t="shared" si="0"/>
        <v>[[5,1,0.4],[112,2,0.8],[121,2,0.8]]</v>
      </c>
      <c r="L17" s="56" t="str">
        <f t="shared" si="1"/>
        <v>[,[5,1,0.4],[112,2,0.8],[121,2,0.8]]</v>
      </c>
      <c r="M17" s="585"/>
      <c r="N17" s="585">
        <v>0.01</v>
      </c>
      <c r="O17" s="585"/>
      <c r="P17" s="586">
        <v>2</v>
      </c>
      <c r="Q17" s="579"/>
      <c r="R17" s="586"/>
      <c r="S17" s="586">
        <v>2</v>
      </c>
      <c r="T17" s="580" t="s">
        <v>16287</v>
      </c>
      <c r="U17" s="580" t="str">
        <f t="shared" si="5"/>
        <v>[[5,6,5930],[5,3,720],[5,6,12860],[5,3,1390],[5,6,23680],[5,3,2070],[5,6,28020]]</v>
      </c>
      <c r="V17" s="56">
        <v>5</v>
      </c>
      <c r="W17" s="56" t="s">
        <v>7065</v>
      </c>
      <c r="X17" s="56">
        <v>5930</v>
      </c>
      <c r="Y17" s="56">
        <v>5</v>
      </c>
      <c r="Z17" s="56" t="s">
        <v>6937</v>
      </c>
      <c r="AA17" s="56">
        <v>720</v>
      </c>
      <c r="AB17" s="56">
        <v>5</v>
      </c>
      <c r="AC17" s="56" t="s">
        <v>7065</v>
      </c>
      <c r="AD17" s="56">
        <v>12860</v>
      </c>
      <c r="AE17" s="56">
        <v>5</v>
      </c>
      <c r="AF17" s="56" t="s">
        <v>6937</v>
      </c>
      <c r="AG17" s="56">
        <v>1390</v>
      </c>
      <c r="AH17" s="56">
        <v>5</v>
      </c>
      <c r="AI17" s="56" t="s">
        <v>7065</v>
      </c>
      <c r="AJ17" s="56">
        <v>23680</v>
      </c>
      <c r="AK17" s="56">
        <v>5</v>
      </c>
      <c r="AL17" s="56" t="s">
        <v>6937</v>
      </c>
      <c r="AM17" s="56">
        <v>2070</v>
      </c>
      <c r="AN17" s="56">
        <v>5</v>
      </c>
      <c r="AO17" s="56" t="s">
        <v>7065</v>
      </c>
      <c r="AP17" s="56">
        <v>28020</v>
      </c>
    </row>
    <row r="18" spans="1:42">
      <c r="A18" s="570">
        <v>40231</v>
      </c>
      <c r="B18" s="570" t="s">
        <v>393</v>
      </c>
      <c r="C18" s="570">
        <v>1</v>
      </c>
      <c r="D18" s="570" t="str">
        <f t="shared" si="2"/>
        <v>ARTIFACT_40231</v>
      </c>
      <c r="E18" s="570" t="str">
        <f t="shared" si="3"/>
        <v>ARTIFACTDES_40231</v>
      </c>
      <c r="F18" s="570">
        <v>3</v>
      </c>
      <c r="G18" s="570">
        <v>0</v>
      </c>
      <c r="H18" s="570" t="s">
        <v>14089</v>
      </c>
      <c r="I18" s="570" t="str">
        <f>IF(SUM(M18:S18)=0,"","["&amp;(SUM(M18:O18)*100+SUM(P18:S18))/100&amp;","&amp;(SUM(M18:O18)*100+SUM(P18:S18))/250&amp;","&amp;(SUM(M18:O18)*100+SUM(P18:S18))/250&amp;"]")</f>
        <v>[0.05,0.02,0.02]</v>
      </c>
      <c r="J18" s="570">
        <v>3</v>
      </c>
      <c r="K18" s="570" t="str">
        <f>IF(LEFT(L18,2)="[,",REPLACE(L18,2,1,""),L18)</f>
        <v>[[2,1,0.4],[5,1,0.4],[121,3,1.2]]</v>
      </c>
      <c r="L18" s="56" t="str">
        <f t="shared" si="1"/>
        <v>[[2,1,0.4],[5,1,0.4],[121,3,1.2]]</v>
      </c>
      <c r="M18" s="571">
        <v>0.01</v>
      </c>
      <c r="N18" s="571">
        <v>0.01</v>
      </c>
      <c r="O18" s="571"/>
      <c r="P18" s="587"/>
      <c r="Q18" s="572"/>
      <c r="R18" s="572"/>
      <c r="S18" s="572">
        <v>3</v>
      </c>
      <c r="T18" s="570" t="s">
        <v>16287</v>
      </c>
      <c r="U18" s="570" t="str">
        <f t="shared" si="5"/>
        <v>[[2,3,40],[2,6,790],[2,3,90],[2,6,1540],[2,3,170],[2,6,2280],[2,3,200]]</v>
      </c>
      <c r="V18" s="56">
        <v>2</v>
      </c>
      <c r="W18" s="56" t="s">
        <v>6937</v>
      </c>
      <c r="X18" s="56">
        <v>40</v>
      </c>
      <c r="Y18" s="56">
        <v>2</v>
      </c>
      <c r="Z18" s="56" t="s">
        <v>7065</v>
      </c>
      <c r="AA18" s="56">
        <v>790</v>
      </c>
      <c r="AB18" s="56">
        <v>2</v>
      </c>
      <c r="AC18" s="56" t="s">
        <v>6937</v>
      </c>
      <c r="AD18" s="56">
        <v>90</v>
      </c>
      <c r="AE18" s="56">
        <v>2</v>
      </c>
      <c r="AF18" s="56" t="s">
        <v>7065</v>
      </c>
      <c r="AG18" s="56">
        <v>1540</v>
      </c>
      <c r="AH18" s="56">
        <v>2</v>
      </c>
      <c r="AI18" s="56" t="s">
        <v>6937</v>
      </c>
      <c r="AJ18" s="56">
        <v>170</v>
      </c>
      <c r="AK18" s="56">
        <v>2</v>
      </c>
      <c r="AL18" s="56" t="s">
        <v>7065</v>
      </c>
      <c r="AM18" s="56">
        <v>2280</v>
      </c>
      <c r="AN18" s="56">
        <v>2</v>
      </c>
      <c r="AO18" s="56" t="s">
        <v>6937</v>
      </c>
      <c r="AP18" s="56">
        <v>200</v>
      </c>
    </row>
    <row r="19" spans="1:42">
      <c r="A19" s="570">
        <v>40232</v>
      </c>
      <c r="B19" s="570" t="s">
        <v>394</v>
      </c>
      <c r="C19" s="570">
        <v>1</v>
      </c>
      <c r="D19" s="570" t="str">
        <f t="shared" si="2"/>
        <v>ARTIFACT_40232</v>
      </c>
      <c r="E19" s="570" t="str">
        <f t="shared" si="3"/>
        <v>ARTIFACTDES_40232</v>
      </c>
      <c r="F19" s="570">
        <v>3</v>
      </c>
      <c r="G19" s="570">
        <v>0</v>
      </c>
      <c r="H19" s="570" t="s">
        <v>14089</v>
      </c>
      <c r="I19" s="570" t="str">
        <f t="shared" ref="I19:I20" si="10">IF(SUM(M19:S19)=0,"","["&amp;(SUM(M19:O19)*100+SUM(P19:S19))/100&amp;","&amp;(SUM(M19:O19)*100+SUM(P19:S19))/250&amp;","&amp;(SUM(M19:O19)*100+SUM(P19:S19))/250&amp;"]")</f>
        <v>[0.06,0.024,0.024]</v>
      </c>
      <c r="J19" s="570">
        <v>3</v>
      </c>
      <c r="K19" s="570" t="str">
        <f t="shared" ref="K19:K20" si="11">IF(LEFT(L19,2)="[,",REPLACE(L19,2,1,""),L19)</f>
        <v>[[5,1,0.4],[118,2,0.8],[121,3,1.2]]</v>
      </c>
      <c r="L19" s="56" t="str">
        <f t="shared" si="1"/>
        <v>[,[5,1,0.4],[118,2,0.8],[121,3,1.2]]</v>
      </c>
      <c r="M19" s="574"/>
      <c r="N19" s="574">
        <v>0.01</v>
      </c>
      <c r="O19" s="574"/>
      <c r="P19" s="588"/>
      <c r="Q19" s="575"/>
      <c r="R19" s="575">
        <v>2</v>
      </c>
      <c r="S19" s="575">
        <v>3</v>
      </c>
      <c r="T19" s="570" t="s">
        <v>16287</v>
      </c>
      <c r="U19" s="570" t="str">
        <f t="shared" si="5"/>
        <v>[[5,3,470],[5,6,8970],[5,3,1030],[5,6,17400],[5,3,1890],[5,6,25850],[5,3,2240]]</v>
      </c>
      <c r="V19" s="56">
        <v>5</v>
      </c>
      <c r="W19" s="56" t="s">
        <v>6937</v>
      </c>
      <c r="X19" s="56">
        <v>470</v>
      </c>
      <c r="Y19" s="56">
        <v>5</v>
      </c>
      <c r="Z19" s="56" t="s">
        <v>7065</v>
      </c>
      <c r="AA19" s="56">
        <v>8970</v>
      </c>
      <c r="AB19" s="56">
        <v>5</v>
      </c>
      <c r="AC19" s="56" t="s">
        <v>6937</v>
      </c>
      <c r="AD19" s="56">
        <v>1030</v>
      </c>
      <c r="AE19" s="56">
        <v>5</v>
      </c>
      <c r="AF19" s="56" t="s">
        <v>7065</v>
      </c>
      <c r="AG19" s="56">
        <v>17400</v>
      </c>
      <c r="AH19" s="56">
        <v>5</v>
      </c>
      <c r="AI19" s="56" t="s">
        <v>6937</v>
      </c>
      <c r="AJ19" s="56">
        <v>1890</v>
      </c>
      <c r="AK19" s="56">
        <v>5</v>
      </c>
      <c r="AL19" s="56" t="s">
        <v>7065</v>
      </c>
      <c r="AM19" s="56">
        <v>25850</v>
      </c>
      <c r="AN19" s="56">
        <v>5</v>
      </c>
      <c r="AO19" s="56" t="s">
        <v>6937</v>
      </c>
      <c r="AP19" s="56">
        <v>2240</v>
      </c>
    </row>
    <row r="20" spans="1:42" ht="15" thickBot="1">
      <c r="A20" s="570">
        <v>40233</v>
      </c>
      <c r="B20" s="570" t="s">
        <v>395</v>
      </c>
      <c r="C20" s="570">
        <v>1</v>
      </c>
      <c r="D20" s="570" t="str">
        <f t="shared" si="2"/>
        <v>ARTIFACT_40233</v>
      </c>
      <c r="E20" s="570" t="str">
        <f t="shared" si="3"/>
        <v>ARTIFACTDES_40233</v>
      </c>
      <c r="F20" s="570">
        <v>3</v>
      </c>
      <c r="G20" s="570">
        <v>0</v>
      </c>
      <c r="H20" s="570" t="s">
        <v>14089</v>
      </c>
      <c r="I20" s="570" t="str">
        <f t="shared" si="10"/>
        <v>[0.05,0.02,0.02]</v>
      </c>
      <c r="J20" s="570">
        <v>3</v>
      </c>
      <c r="K20" s="570" t="str">
        <f t="shared" si="11"/>
        <v>[[5,1,0.4],[131,1,0.4],[121,3,1.2]]</v>
      </c>
      <c r="L20" s="56" t="str">
        <f t="shared" si="1"/>
        <v>[,[5,1,0.4],[131,1,0.4],[121,3,1.2]]</v>
      </c>
      <c r="M20" s="577"/>
      <c r="N20" s="577">
        <v>0.01</v>
      </c>
      <c r="O20" s="577">
        <v>0.01</v>
      </c>
      <c r="P20" s="589"/>
      <c r="Q20" s="578"/>
      <c r="R20" s="578"/>
      <c r="S20" s="578">
        <v>3</v>
      </c>
      <c r="T20" s="570" t="s">
        <v>16287</v>
      </c>
      <c r="U20" s="570" t="str">
        <f t="shared" si="5"/>
        <v>[[4,3,140],[4,6,2670],[4,3,310],[4,6,5170],[4,3,560],[4,6,7690],[4,3,670]]</v>
      </c>
      <c r="V20" s="56">
        <v>4</v>
      </c>
      <c r="W20" s="56" t="s">
        <v>6937</v>
      </c>
      <c r="X20" s="56">
        <v>140</v>
      </c>
      <c r="Y20" s="56">
        <v>4</v>
      </c>
      <c r="Z20" s="56" t="s">
        <v>7065</v>
      </c>
      <c r="AA20" s="56">
        <v>2670</v>
      </c>
      <c r="AB20" s="56">
        <v>4</v>
      </c>
      <c r="AC20" s="56" t="s">
        <v>6937</v>
      </c>
      <c r="AD20" s="56">
        <v>310</v>
      </c>
      <c r="AE20" s="56">
        <v>4</v>
      </c>
      <c r="AF20" s="56" t="s">
        <v>7065</v>
      </c>
      <c r="AG20" s="56">
        <v>5170</v>
      </c>
      <c r="AH20" s="56">
        <v>4</v>
      </c>
      <c r="AI20" s="56" t="s">
        <v>6937</v>
      </c>
      <c r="AJ20" s="56">
        <v>560</v>
      </c>
      <c r="AK20" s="56">
        <v>4</v>
      </c>
      <c r="AL20" s="56" t="s">
        <v>7065</v>
      </c>
      <c r="AM20" s="56">
        <v>7690</v>
      </c>
      <c r="AN20" s="56">
        <v>4</v>
      </c>
      <c r="AO20" s="56" t="s">
        <v>6937</v>
      </c>
      <c r="AP20" s="56">
        <v>670</v>
      </c>
    </row>
    <row r="21" spans="1:42">
      <c r="A21" s="590">
        <v>40301</v>
      </c>
      <c r="B21" s="590" t="s">
        <v>396</v>
      </c>
      <c r="C21" s="590">
        <v>0</v>
      </c>
      <c r="D21" s="590" t="str">
        <f t="shared" si="2"/>
        <v>ARTIFACT_40301</v>
      </c>
      <c r="E21" s="590" t="str">
        <f t="shared" si="3"/>
        <v>ARTIFACTDES_40301</v>
      </c>
      <c r="F21" s="590">
        <v>4</v>
      </c>
      <c r="G21" s="590">
        <v>0</v>
      </c>
      <c r="H21" s="590" t="s">
        <v>16291</v>
      </c>
      <c r="I21" s="590" t="str">
        <f t="shared" si="9"/>
        <v>[0.1,0.04,0.04]</v>
      </c>
      <c r="J21" s="590">
        <v>25</v>
      </c>
      <c r="K21" s="590" t="str">
        <f t="shared" si="0"/>
        <v>[[131,4,1.6],[112,6,2.4]]</v>
      </c>
      <c r="L21" s="56" t="str">
        <f t="shared" si="1"/>
        <v>[,[131,4,1.6],[112,6,2.4]]</v>
      </c>
      <c r="M21" s="551"/>
      <c r="N21" s="591"/>
      <c r="O21" s="591">
        <v>0.04</v>
      </c>
      <c r="P21" s="592">
        <v>6</v>
      </c>
      <c r="Q21" s="592"/>
      <c r="R21" s="592"/>
      <c r="S21" s="592"/>
      <c r="T21" s="590" t="s">
        <v>16287</v>
      </c>
      <c r="U21" s="590" t="str">
        <f t="shared" si="5"/>
        <v>[[5,3,620],[5,6,11770],[5,3,1350],[5,6,22840],[5,3,2490],[5,6,33930],[5,3,2940]]</v>
      </c>
      <c r="V21" s="56">
        <v>5</v>
      </c>
      <c r="W21" s="56" t="s">
        <v>6937</v>
      </c>
      <c r="X21" s="56">
        <v>620</v>
      </c>
      <c r="Y21" s="56">
        <v>5</v>
      </c>
      <c r="Z21" s="56" t="s">
        <v>7065</v>
      </c>
      <c r="AA21" s="56">
        <v>11770</v>
      </c>
      <c r="AB21" s="56">
        <v>5</v>
      </c>
      <c r="AC21" s="56" t="s">
        <v>6937</v>
      </c>
      <c r="AD21" s="56">
        <v>1350</v>
      </c>
      <c r="AE21" s="56">
        <v>5</v>
      </c>
      <c r="AF21" s="56" t="s">
        <v>7065</v>
      </c>
      <c r="AG21" s="56">
        <v>22840</v>
      </c>
      <c r="AH21" s="56">
        <v>5</v>
      </c>
      <c r="AI21" s="56" t="s">
        <v>6937</v>
      </c>
      <c r="AJ21" s="56">
        <v>2490</v>
      </c>
      <c r="AK21" s="56">
        <v>5</v>
      </c>
      <c r="AL21" s="56" t="s">
        <v>7065</v>
      </c>
      <c r="AM21" s="56">
        <v>33930</v>
      </c>
      <c r="AN21" s="56">
        <v>5</v>
      </c>
      <c r="AO21" s="56" t="s">
        <v>6937</v>
      </c>
      <c r="AP21" s="56">
        <v>2940</v>
      </c>
    </row>
    <row r="22" spans="1:42">
      <c r="A22" s="590">
        <v>40302</v>
      </c>
      <c r="B22" s="590" t="s">
        <v>397</v>
      </c>
      <c r="C22" s="590">
        <v>0</v>
      </c>
      <c r="D22" s="590" t="str">
        <f t="shared" si="2"/>
        <v>ARTIFACT_40302</v>
      </c>
      <c r="E22" s="590" t="str">
        <f t="shared" si="3"/>
        <v>ARTIFACTDES_40302</v>
      </c>
      <c r="F22" s="590">
        <v>4</v>
      </c>
      <c r="G22" s="590">
        <v>0</v>
      </c>
      <c r="H22" s="590" t="s">
        <v>16291</v>
      </c>
      <c r="I22" s="590" t="str">
        <f t="shared" si="9"/>
        <v>[0.1,0.04,0.04]</v>
      </c>
      <c r="J22" s="590">
        <v>25</v>
      </c>
      <c r="K22" s="590" t="str">
        <f t="shared" si="0"/>
        <v>[[5,4,1.6],[115,6,2.4]]</v>
      </c>
      <c r="L22" s="56" t="str">
        <f t="shared" si="1"/>
        <v>[,[5,4,1.6],[115,6,2.4]]</v>
      </c>
      <c r="M22" s="554"/>
      <c r="N22" s="593">
        <v>0.04</v>
      </c>
      <c r="O22" s="593"/>
      <c r="P22" s="594"/>
      <c r="Q22" s="594">
        <v>6</v>
      </c>
      <c r="R22" s="594"/>
      <c r="S22" s="594"/>
      <c r="T22" s="590" t="s">
        <v>16287</v>
      </c>
      <c r="U22" s="590" t="str">
        <f t="shared" si="5"/>
        <v>[[4,3,190],[4,6,3500],[4,3,400],[4,6,6790],[4,3,740],[4,6,10090],[4,3,870]]</v>
      </c>
      <c r="V22" s="56">
        <v>4</v>
      </c>
      <c r="W22" s="56" t="s">
        <v>6937</v>
      </c>
      <c r="X22" s="56">
        <v>190</v>
      </c>
      <c r="Y22" s="56">
        <v>4</v>
      </c>
      <c r="Z22" s="56" t="s">
        <v>7065</v>
      </c>
      <c r="AA22" s="56">
        <v>3500</v>
      </c>
      <c r="AB22" s="56">
        <v>4</v>
      </c>
      <c r="AC22" s="56" t="s">
        <v>6937</v>
      </c>
      <c r="AD22" s="56">
        <v>400</v>
      </c>
      <c r="AE22" s="56">
        <v>4</v>
      </c>
      <c r="AF22" s="56" t="s">
        <v>7065</v>
      </c>
      <c r="AG22" s="56">
        <v>6790</v>
      </c>
      <c r="AH22" s="56">
        <v>4</v>
      </c>
      <c r="AI22" s="56" t="s">
        <v>6937</v>
      </c>
      <c r="AJ22" s="56">
        <v>740</v>
      </c>
      <c r="AK22" s="56">
        <v>4</v>
      </c>
      <c r="AL22" s="56" t="s">
        <v>7065</v>
      </c>
      <c r="AM22" s="56">
        <v>10090</v>
      </c>
      <c r="AN22" s="56">
        <v>4</v>
      </c>
      <c r="AO22" s="56" t="s">
        <v>6937</v>
      </c>
      <c r="AP22" s="56">
        <v>870</v>
      </c>
    </row>
    <row r="23" spans="1:42">
      <c r="A23" s="590">
        <v>40303</v>
      </c>
      <c r="B23" s="590" t="s">
        <v>398</v>
      </c>
      <c r="C23" s="590">
        <v>0</v>
      </c>
      <c r="D23" s="590" t="str">
        <f t="shared" si="2"/>
        <v>ARTIFACT_40303</v>
      </c>
      <c r="E23" s="590" t="str">
        <f t="shared" si="3"/>
        <v>ARTIFACTDES_40303</v>
      </c>
      <c r="F23" s="590">
        <v>4</v>
      </c>
      <c r="G23" s="590">
        <v>0</v>
      </c>
      <c r="H23" s="590" t="s">
        <v>16291</v>
      </c>
      <c r="I23" s="590" t="str">
        <f t="shared" si="9"/>
        <v>[0.1,0.04,0.04]</v>
      </c>
      <c r="J23" s="590">
        <v>25</v>
      </c>
      <c r="K23" s="590" t="str">
        <f t="shared" si="0"/>
        <v>[[131,4,1.6],[118,6,2.4]]</v>
      </c>
      <c r="L23" s="56" t="str">
        <f t="shared" si="1"/>
        <v>[,[131,4,1.6],[118,6,2.4]]</v>
      </c>
      <c r="M23" s="554"/>
      <c r="N23" s="593"/>
      <c r="O23" s="593">
        <v>0.04</v>
      </c>
      <c r="P23" s="594"/>
      <c r="Q23" s="594"/>
      <c r="R23" s="594">
        <v>6</v>
      </c>
      <c r="S23" s="594"/>
      <c r="T23" s="590" t="s">
        <v>16287</v>
      </c>
      <c r="U23" s="590" t="str">
        <f t="shared" si="5"/>
        <v>[[3,3,90],[3,6,1720],[3,3,200],[3,6,3340],[3,3,360],[3,6,4960],[3,3,430]]</v>
      </c>
      <c r="V23" s="56">
        <v>3</v>
      </c>
      <c r="W23" s="56" t="s">
        <v>6937</v>
      </c>
      <c r="X23" s="56">
        <v>90</v>
      </c>
      <c r="Y23" s="56">
        <v>3</v>
      </c>
      <c r="Z23" s="56" t="s">
        <v>7065</v>
      </c>
      <c r="AA23" s="56">
        <v>1720</v>
      </c>
      <c r="AB23" s="56">
        <v>3</v>
      </c>
      <c r="AC23" s="56" t="s">
        <v>6937</v>
      </c>
      <c r="AD23" s="56">
        <v>200</v>
      </c>
      <c r="AE23" s="56">
        <v>3</v>
      </c>
      <c r="AF23" s="56" t="s">
        <v>7065</v>
      </c>
      <c r="AG23" s="56">
        <v>3340</v>
      </c>
      <c r="AH23" s="56">
        <v>3</v>
      </c>
      <c r="AI23" s="56" t="s">
        <v>6937</v>
      </c>
      <c r="AJ23" s="56">
        <v>360</v>
      </c>
      <c r="AK23" s="56">
        <v>3</v>
      </c>
      <c r="AL23" s="56" t="s">
        <v>7065</v>
      </c>
      <c r="AM23" s="56">
        <v>4960</v>
      </c>
      <c r="AN23" s="56">
        <v>3</v>
      </c>
      <c r="AO23" s="56" t="s">
        <v>6937</v>
      </c>
      <c r="AP23" s="56">
        <v>430</v>
      </c>
    </row>
    <row r="24" spans="1:42" ht="15" thickBot="1">
      <c r="A24" s="590">
        <v>40304</v>
      </c>
      <c r="B24" s="590" t="s">
        <v>399</v>
      </c>
      <c r="C24" s="590">
        <v>0</v>
      </c>
      <c r="D24" s="590" t="str">
        <f t="shared" si="2"/>
        <v>ARTIFACT_40304</v>
      </c>
      <c r="E24" s="590" t="str">
        <f t="shared" si="3"/>
        <v>ARTIFACTDES_40304</v>
      </c>
      <c r="F24" s="590">
        <v>4</v>
      </c>
      <c r="G24" s="590">
        <v>0</v>
      </c>
      <c r="H24" s="590" t="s">
        <v>16291</v>
      </c>
      <c r="I24" s="590" t="str">
        <f t="shared" si="9"/>
        <v>[0.1,0.04,0.04]</v>
      </c>
      <c r="J24" s="590">
        <v>25</v>
      </c>
      <c r="K24" s="590" t="str">
        <f t="shared" si="0"/>
        <v>[[5,4,1.6],[121,6,2.4]]</v>
      </c>
      <c r="L24" s="56" t="str">
        <f t="shared" si="1"/>
        <v>[,[5,4,1.6],[121,6,2.4]]</v>
      </c>
      <c r="M24" s="595"/>
      <c r="N24" s="596">
        <v>0.04</v>
      </c>
      <c r="O24" s="596"/>
      <c r="P24" s="597"/>
      <c r="Q24" s="597"/>
      <c r="R24" s="597"/>
      <c r="S24" s="597">
        <v>6</v>
      </c>
      <c r="T24" s="590" t="s">
        <v>16287</v>
      </c>
      <c r="U24" s="590" t="str">
        <f t="shared" si="5"/>
        <v>[[2,3,60],[2,6,1040],[2,3,120],[2,6,2020],[2,3,220],[2,6,3000],[2,3,260]]</v>
      </c>
      <c r="V24" s="56">
        <v>2</v>
      </c>
      <c r="W24" s="56" t="s">
        <v>6937</v>
      </c>
      <c r="X24" s="56">
        <v>60</v>
      </c>
      <c r="Y24" s="56">
        <v>2</v>
      </c>
      <c r="Z24" s="56" t="s">
        <v>7065</v>
      </c>
      <c r="AA24" s="56">
        <v>1040</v>
      </c>
      <c r="AB24" s="56">
        <v>2</v>
      </c>
      <c r="AC24" s="56" t="s">
        <v>6937</v>
      </c>
      <c r="AD24" s="56">
        <v>120</v>
      </c>
      <c r="AE24" s="56">
        <v>2</v>
      </c>
      <c r="AF24" s="56" t="s">
        <v>7065</v>
      </c>
      <c r="AG24" s="56">
        <v>2020</v>
      </c>
      <c r="AH24" s="56">
        <v>2</v>
      </c>
      <c r="AI24" s="56" t="s">
        <v>6937</v>
      </c>
      <c r="AJ24" s="56">
        <v>220</v>
      </c>
      <c r="AK24" s="56">
        <v>2</v>
      </c>
      <c r="AL24" s="56" t="s">
        <v>7065</v>
      </c>
      <c r="AM24" s="56">
        <v>3000</v>
      </c>
      <c r="AN24" s="56">
        <v>2</v>
      </c>
      <c r="AO24" s="56" t="s">
        <v>6937</v>
      </c>
      <c r="AP24" s="56">
        <v>260</v>
      </c>
    </row>
    <row r="25" spans="1:42">
      <c r="A25" s="598">
        <v>40311</v>
      </c>
      <c r="B25" s="598" t="s">
        <v>400</v>
      </c>
      <c r="C25" s="598">
        <v>0</v>
      </c>
      <c r="D25" s="598" t="str">
        <f t="shared" si="2"/>
        <v>ARTIFACT_40311</v>
      </c>
      <c r="E25" s="598" t="str">
        <f t="shared" si="3"/>
        <v>ARTIFACTDES_40311</v>
      </c>
      <c r="F25" s="598">
        <v>4</v>
      </c>
      <c r="G25" s="598">
        <v>1</v>
      </c>
      <c r="H25" s="598" t="s">
        <v>14098</v>
      </c>
      <c r="I25" s="598" t="str">
        <f t="shared" si="9"/>
        <v>[0.13,0.052,0.052]</v>
      </c>
      <c r="J25" s="598">
        <v>25</v>
      </c>
      <c r="K25" s="598" t="str">
        <f t="shared" si="0"/>
        <v>[[2,3,1.2],[112,5,2],[118,5,2]]</v>
      </c>
      <c r="L25" s="56" t="str">
        <f t="shared" si="1"/>
        <v>[[2,3,1.2],[112,5,2],[118,5,2]]</v>
      </c>
      <c r="M25" s="599">
        <v>0.03</v>
      </c>
      <c r="N25" s="599"/>
      <c r="O25" s="551"/>
      <c r="P25" s="600">
        <v>5</v>
      </c>
      <c r="Q25" s="600"/>
      <c r="R25" s="600">
        <v>5</v>
      </c>
      <c r="S25" s="600"/>
      <c r="T25" s="598" t="s">
        <v>16287</v>
      </c>
      <c r="U25" s="598" t="str">
        <f t="shared" si="5"/>
        <v>[[2,3,60],[2,6,1040],[2,3,120],[2,6,2020],[2,3,220],[2,6,3000],[2,3,260]]</v>
      </c>
      <c r="V25" s="56">
        <v>2</v>
      </c>
      <c r="W25" s="56" t="s">
        <v>6937</v>
      </c>
      <c r="X25" s="56">
        <v>60</v>
      </c>
      <c r="Y25" s="56">
        <v>2</v>
      </c>
      <c r="Z25" s="56" t="s">
        <v>7065</v>
      </c>
      <c r="AA25" s="56">
        <v>1040</v>
      </c>
      <c r="AB25" s="56">
        <v>2</v>
      </c>
      <c r="AC25" s="56" t="s">
        <v>6937</v>
      </c>
      <c r="AD25" s="56">
        <v>120</v>
      </c>
      <c r="AE25" s="56">
        <v>2</v>
      </c>
      <c r="AF25" s="56" t="s">
        <v>7065</v>
      </c>
      <c r="AG25" s="56">
        <v>2020</v>
      </c>
      <c r="AH25" s="56">
        <v>2</v>
      </c>
      <c r="AI25" s="56" t="s">
        <v>6937</v>
      </c>
      <c r="AJ25" s="56">
        <v>220</v>
      </c>
      <c r="AK25" s="56">
        <v>2</v>
      </c>
      <c r="AL25" s="56" t="s">
        <v>7065</v>
      </c>
      <c r="AM25" s="56">
        <v>3000</v>
      </c>
      <c r="AN25" s="56">
        <v>2</v>
      </c>
      <c r="AO25" s="56" t="s">
        <v>6937</v>
      </c>
      <c r="AP25" s="56">
        <v>260</v>
      </c>
    </row>
    <row r="26" spans="1:42">
      <c r="A26" s="598">
        <v>40312</v>
      </c>
      <c r="B26" s="598" t="s">
        <v>401</v>
      </c>
      <c r="C26" s="598">
        <v>0</v>
      </c>
      <c r="D26" s="598" t="str">
        <f t="shared" si="2"/>
        <v>ARTIFACT_40312</v>
      </c>
      <c r="E26" s="598" t="str">
        <f t="shared" si="3"/>
        <v>ARTIFACTDES_40312</v>
      </c>
      <c r="F26" s="598">
        <v>4</v>
      </c>
      <c r="G26" s="598">
        <v>1</v>
      </c>
      <c r="H26" s="598" t="s">
        <v>14098</v>
      </c>
      <c r="I26" s="598" t="str">
        <f t="shared" si="9"/>
        <v>[0.13,0.052,0.052]</v>
      </c>
      <c r="J26" s="598">
        <v>25</v>
      </c>
      <c r="K26" s="598" t="str">
        <f t="shared" si="0"/>
        <v>[[5,3,1.2],[115,5,2],[121,5,2]]</v>
      </c>
      <c r="L26" s="56" t="str">
        <f t="shared" si="1"/>
        <v>[,[5,3,1.2],[115,5,2],[121,5,2]]</v>
      </c>
      <c r="M26" s="601"/>
      <c r="N26" s="601">
        <v>0.03</v>
      </c>
      <c r="O26" s="554"/>
      <c r="P26" s="602"/>
      <c r="Q26" s="602">
        <v>5</v>
      </c>
      <c r="R26" s="602"/>
      <c r="S26" s="602">
        <v>5</v>
      </c>
      <c r="T26" s="598" t="s">
        <v>16287</v>
      </c>
      <c r="U26" s="598" t="str">
        <f t="shared" si="5"/>
        <v>[[4,3,190],[4,6,3500],[4,3,400],[4,6,6790],[4,3,740],[4,6,10090],[4,3,870]]</v>
      </c>
      <c r="V26" s="56">
        <v>4</v>
      </c>
      <c r="W26" s="56" t="s">
        <v>6937</v>
      </c>
      <c r="X26" s="56">
        <v>190</v>
      </c>
      <c r="Y26" s="56">
        <v>4</v>
      </c>
      <c r="Z26" s="56" t="s">
        <v>7065</v>
      </c>
      <c r="AA26" s="56">
        <v>3500</v>
      </c>
      <c r="AB26" s="56">
        <v>4</v>
      </c>
      <c r="AC26" s="56" t="s">
        <v>6937</v>
      </c>
      <c r="AD26" s="56">
        <v>400</v>
      </c>
      <c r="AE26" s="56">
        <v>4</v>
      </c>
      <c r="AF26" s="56" t="s">
        <v>7065</v>
      </c>
      <c r="AG26" s="56">
        <v>6790</v>
      </c>
      <c r="AH26" s="56">
        <v>4</v>
      </c>
      <c r="AI26" s="56" t="s">
        <v>6937</v>
      </c>
      <c r="AJ26" s="56">
        <v>740</v>
      </c>
      <c r="AK26" s="56">
        <v>4</v>
      </c>
      <c r="AL26" s="56" t="s">
        <v>7065</v>
      </c>
      <c r="AM26" s="56">
        <v>10090</v>
      </c>
      <c r="AN26" s="56">
        <v>4</v>
      </c>
      <c r="AO26" s="56" t="s">
        <v>6937</v>
      </c>
      <c r="AP26" s="56">
        <v>870</v>
      </c>
    </row>
    <row r="27" spans="1:42">
      <c r="A27" s="598">
        <v>40313</v>
      </c>
      <c r="B27" s="598" t="s">
        <v>402</v>
      </c>
      <c r="C27" s="598">
        <v>0</v>
      </c>
      <c r="D27" s="598" t="str">
        <f t="shared" si="2"/>
        <v>ARTIFACT_40313</v>
      </c>
      <c r="E27" s="598" t="str">
        <f t="shared" si="3"/>
        <v>ARTIFACTDES_40313</v>
      </c>
      <c r="F27" s="598">
        <v>4</v>
      </c>
      <c r="G27" s="598">
        <v>1</v>
      </c>
      <c r="H27" s="598" t="s">
        <v>14098</v>
      </c>
      <c r="I27" s="598" t="str">
        <f t="shared" si="9"/>
        <v>[0.13,0.052,0.052]</v>
      </c>
      <c r="J27" s="598">
        <v>25</v>
      </c>
      <c r="K27" s="598" t="str">
        <f t="shared" si="0"/>
        <v>[[2,3,1.2],[118,5,2],[121,5,2]]</v>
      </c>
      <c r="L27" s="56" t="str">
        <f t="shared" si="1"/>
        <v>[[2,3,1.2],[118,5,2],[121,5,2]]</v>
      </c>
      <c r="M27" s="601">
        <v>0.03</v>
      </c>
      <c r="N27" s="601"/>
      <c r="O27" s="554"/>
      <c r="P27" s="602"/>
      <c r="Q27" s="602"/>
      <c r="R27" s="602">
        <v>5</v>
      </c>
      <c r="S27" s="602">
        <v>5</v>
      </c>
      <c r="T27" s="598" t="s">
        <v>16287</v>
      </c>
      <c r="U27" s="598" t="str">
        <f t="shared" si="5"/>
        <v>[[3,3,90],[3,6,1720],[3,3,200],[3,6,3340],[3,3,360],[3,6,4960],[3,3,430]]</v>
      </c>
      <c r="V27" s="56">
        <v>3</v>
      </c>
      <c r="W27" s="56" t="s">
        <v>6937</v>
      </c>
      <c r="X27" s="56">
        <v>90</v>
      </c>
      <c r="Y27" s="56">
        <v>3</v>
      </c>
      <c r="Z27" s="56" t="s">
        <v>7065</v>
      </c>
      <c r="AA27" s="56">
        <v>1720</v>
      </c>
      <c r="AB27" s="56">
        <v>3</v>
      </c>
      <c r="AC27" s="56" t="s">
        <v>6937</v>
      </c>
      <c r="AD27" s="56">
        <v>200</v>
      </c>
      <c r="AE27" s="56">
        <v>3</v>
      </c>
      <c r="AF27" s="56" t="s">
        <v>7065</v>
      </c>
      <c r="AG27" s="56">
        <v>3340</v>
      </c>
      <c r="AH27" s="56">
        <v>3</v>
      </c>
      <c r="AI27" s="56" t="s">
        <v>6937</v>
      </c>
      <c r="AJ27" s="56">
        <v>360</v>
      </c>
      <c r="AK27" s="56">
        <v>3</v>
      </c>
      <c r="AL27" s="56" t="s">
        <v>7065</v>
      </c>
      <c r="AM27" s="56">
        <v>4960</v>
      </c>
      <c r="AN27" s="56">
        <v>3</v>
      </c>
      <c r="AO27" s="56" t="s">
        <v>6937</v>
      </c>
      <c r="AP27" s="56">
        <v>430</v>
      </c>
    </row>
    <row r="28" spans="1:42" ht="15" thickBot="1">
      <c r="A28" s="598">
        <v>40314</v>
      </c>
      <c r="B28" s="598" t="s">
        <v>403</v>
      </c>
      <c r="C28" s="598">
        <v>0</v>
      </c>
      <c r="D28" s="598" t="str">
        <f t="shared" si="2"/>
        <v>ARTIFACT_40314</v>
      </c>
      <c r="E28" s="598" t="str">
        <f t="shared" si="3"/>
        <v>ARTIFACTDES_40314</v>
      </c>
      <c r="F28" s="598">
        <v>4</v>
      </c>
      <c r="G28" s="598">
        <v>1</v>
      </c>
      <c r="H28" s="598" t="s">
        <v>14098</v>
      </c>
      <c r="I28" s="598" t="str">
        <f t="shared" si="9"/>
        <v>[0.13,0.052,0.052]</v>
      </c>
      <c r="J28" s="598">
        <v>25</v>
      </c>
      <c r="K28" s="598" t="str">
        <f t="shared" si="0"/>
        <v>[[5,3,1.2],[112,5,2],[115,5,2]]</v>
      </c>
      <c r="L28" s="56" t="str">
        <f t="shared" si="1"/>
        <v>[,[5,3,1.2],[112,5,2],[115,5,2]]</v>
      </c>
      <c r="M28" s="603"/>
      <c r="N28" s="603">
        <v>0.03</v>
      </c>
      <c r="O28" s="595"/>
      <c r="P28" s="604">
        <v>5</v>
      </c>
      <c r="Q28" s="604">
        <v>5</v>
      </c>
      <c r="R28" s="604"/>
      <c r="S28" s="604"/>
      <c r="T28" s="598" t="s">
        <v>16287</v>
      </c>
      <c r="U28" s="598" t="str">
        <f t="shared" si="5"/>
        <v>[[5,3,620],[5,6,11770],[5,3,1350],[5,6,22840],[5,3,2490],[5,6,33930],[5,3,2940]]</v>
      </c>
      <c r="V28" s="56">
        <v>5</v>
      </c>
      <c r="W28" s="56" t="s">
        <v>6937</v>
      </c>
      <c r="X28" s="56">
        <v>620</v>
      </c>
      <c r="Y28" s="56">
        <v>5</v>
      </c>
      <c r="Z28" s="56" t="s">
        <v>7065</v>
      </c>
      <c r="AA28" s="56">
        <v>11770</v>
      </c>
      <c r="AB28" s="56">
        <v>5</v>
      </c>
      <c r="AC28" s="56" t="s">
        <v>6937</v>
      </c>
      <c r="AD28" s="56">
        <v>1350</v>
      </c>
      <c r="AE28" s="56">
        <v>5</v>
      </c>
      <c r="AF28" s="56" t="s">
        <v>7065</v>
      </c>
      <c r="AG28" s="56">
        <v>22840</v>
      </c>
      <c r="AH28" s="56">
        <v>5</v>
      </c>
      <c r="AI28" s="56" t="s">
        <v>6937</v>
      </c>
      <c r="AJ28" s="56">
        <v>2490</v>
      </c>
      <c r="AK28" s="56">
        <v>5</v>
      </c>
      <c r="AL28" s="56" t="s">
        <v>7065</v>
      </c>
      <c r="AM28" s="56">
        <v>33930</v>
      </c>
      <c r="AN28" s="56">
        <v>5</v>
      </c>
      <c r="AO28" s="56" t="s">
        <v>6937</v>
      </c>
      <c r="AP28" s="56">
        <v>2940</v>
      </c>
    </row>
    <row r="29" spans="1:42">
      <c r="A29" s="416">
        <v>40101</v>
      </c>
      <c r="B29" s="416" t="s">
        <v>404</v>
      </c>
      <c r="C29" s="416">
        <v>1</v>
      </c>
      <c r="D29" s="416" t="str">
        <f t="shared" si="2"/>
        <v>ARTIFACT_40101</v>
      </c>
      <c r="E29" s="416" t="str">
        <f t="shared" si="3"/>
        <v>ARTIFACTDES_40101</v>
      </c>
      <c r="F29" s="416">
        <v>4</v>
      </c>
      <c r="G29" s="416">
        <v>0</v>
      </c>
      <c r="H29" s="416" t="s">
        <v>14678</v>
      </c>
      <c r="I29" s="416" t="str">
        <f t="shared" si="9"/>
        <v>[0.08,0.032,0.032]</v>
      </c>
      <c r="J29" s="416">
        <v>25</v>
      </c>
      <c r="K29" s="416" t="str">
        <f t="shared" si="0"/>
        <v>[[2,4,1.6],[112,4,1.6]]</v>
      </c>
      <c r="L29" s="56" t="str">
        <f t="shared" si="1"/>
        <v>[[2,4,1.6],[112,4,1.6]]</v>
      </c>
      <c r="M29" s="591">
        <v>0.04</v>
      </c>
      <c r="N29" s="551"/>
      <c r="O29" s="591"/>
      <c r="P29" s="605">
        <v>4</v>
      </c>
      <c r="Q29" s="605"/>
      <c r="R29" s="605"/>
      <c r="S29" s="605"/>
      <c r="T29" s="416" t="s">
        <v>16287</v>
      </c>
      <c r="U29" s="416" t="str">
        <f t="shared" si="5"/>
        <v>[[2,3,50],[2,6,890],[2,3,100],[2,6,1730],[2,3,190],[2,6,2570],[2,3,220]]</v>
      </c>
      <c r="V29" s="56">
        <v>2</v>
      </c>
      <c r="W29" s="56" t="s">
        <v>6937</v>
      </c>
      <c r="X29" s="56">
        <v>50</v>
      </c>
      <c r="Y29" s="56">
        <v>2</v>
      </c>
      <c r="Z29" s="56" t="s">
        <v>7065</v>
      </c>
      <c r="AA29" s="56">
        <v>890</v>
      </c>
      <c r="AB29" s="56">
        <v>2</v>
      </c>
      <c r="AC29" s="56" t="s">
        <v>6937</v>
      </c>
      <c r="AD29" s="56">
        <v>100</v>
      </c>
      <c r="AE29" s="56">
        <v>2</v>
      </c>
      <c r="AF29" s="56" t="s">
        <v>7065</v>
      </c>
      <c r="AG29" s="56">
        <v>1730</v>
      </c>
      <c r="AH29" s="56">
        <v>2</v>
      </c>
      <c r="AI29" s="56" t="s">
        <v>6937</v>
      </c>
      <c r="AJ29" s="56">
        <v>190</v>
      </c>
      <c r="AK29" s="56">
        <v>2</v>
      </c>
      <c r="AL29" s="56" t="s">
        <v>7065</v>
      </c>
      <c r="AM29" s="56">
        <v>2570</v>
      </c>
      <c r="AN29" s="56">
        <v>2</v>
      </c>
      <c r="AO29" s="56" t="s">
        <v>6937</v>
      </c>
      <c r="AP29" s="56">
        <v>220</v>
      </c>
    </row>
    <row r="30" spans="1:42">
      <c r="A30" s="416">
        <v>40102</v>
      </c>
      <c r="B30" s="416" t="s">
        <v>405</v>
      </c>
      <c r="C30" s="416">
        <v>1</v>
      </c>
      <c r="D30" s="416" t="str">
        <f t="shared" si="2"/>
        <v>ARTIFACT_40102</v>
      </c>
      <c r="E30" s="416" t="str">
        <f t="shared" si="3"/>
        <v>ARTIFACTDES_40102</v>
      </c>
      <c r="F30" s="416">
        <v>4</v>
      </c>
      <c r="G30" s="416">
        <v>0</v>
      </c>
      <c r="H30" s="416" t="s">
        <v>14678</v>
      </c>
      <c r="I30" s="416" t="str">
        <f t="shared" si="9"/>
        <v>[0.08,0.032,0.032]</v>
      </c>
      <c r="J30" s="416">
        <v>25</v>
      </c>
      <c r="K30" s="416" t="str">
        <f t="shared" si="0"/>
        <v>[[2,2,0.8],[131,2,0.8],[115,4,1.6]]</v>
      </c>
      <c r="L30" s="56" t="str">
        <f t="shared" si="1"/>
        <v>[[2,2,0.8],[131,2,0.8],[115,4,1.6]]</v>
      </c>
      <c r="M30" s="593">
        <v>0.02</v>
      </c>
      <c r="N30" s="554"/>
      <c r="O30" s="593">
        <v>0.02</v>
      </c>
      <c r="P30" s="606"/>
      <c r="Q30" s="606">
        <v>4</v>
      </c>
      <c r="R30" s="606"/>
      <c r="S30" s="606"/>
      <c r="T30" s="416" t="s">
        <v>16287</v>
      </c>
      <c r="U30" s="416" t="str">
        <f t="shared" si="5"/>
        <v>[[5,3,530],[5,6,10090],[5,3,1160],[5,6,19570],[5,3,2130],[5,6,29080],[5,3,2520]]</v>
      </c>
      <c r="V30" s="56">
        <v>5</v>
      </c>
      <c r="W30" s="56" t="s">
        <v>6937</v>
      </c>
      <c r="X30" s="56">
        <v>530</v>
      </c>
      <c r="Y30" s="56">
        <v>5</v>
      </c>
      <c r="Z30" s="56" t="s">
        <v>7065</v>
      </c>
      <c r="AA30" s="56">
        <v>10090</v>
      </c>
      <c r="AB30" s="56">
        <v>5</v>
      </c>
      <c r="AC30" s="56" t="s">
        <v>6937</v>
      </c>
      <c r="AD30" s="56">
        <v>1160</v>
      </c>
      <c r="AE30" s="56">
        <v>5</v>
      </c>
      <c r="AF30" s="56" t="s">
        <v>7065</v>
      </c>
      <c r="AG30" s="56">
        <v>19570</v>
      </c>
      <c r="AH30" s="56">
        <v>5</v>
      </c>
      <c r="AI30" s="56" t="s">
        <v>6937</v>
      </c>
      <c r="AJ30" s="56">
        <v>2130</v>
      </c>
      <c r="AK30" s="56">
        <v>5</v>
      </c>
      <c r="AL30" s="56" t="s">
        <v>7065</v>
      </c>
      <c r="AM30" s="56">
        <v>29080</v>
      </c>
      <c r="AN30" s="56">
        <v>5</v>
      </c>
      <c r="AO30" s="56" t="s">
        <v>6937</v>
      </c>
      <c r="AP30" s="56">
        <v>2520</v>
      </c>
    </row>
    <row r="31" spans="1:42" ht="15" thickBot="1">
      <c r="A31" s="416">
        <v>40103</v>
      </c>
      <c r="B31" s="416" t="s">
        <v>406</v>
      </c>
      <c r="C31" s="416">
        <v>1</v>
      </c>
      <c r="D31" s="416" t="str">
        <f t="shared" si="2"/>
        <v>ARTIFACT_40103</v>
      </c>
      <c r="E31" s="416" t="str">
        <f t="shared" si="3"/>
        <v>ARTIFACTDES_40103</v>
      </c>
      <c r="F31" s="416">
        <v>4</v>
      </c>
      <c r="G31" s="416">
        <v>0</v>
      </c>
      <c r="H31" s="416" t="s">
        <v>14678</v>
      </c>
      <c r="I31" s="416" t="str">
        <f t="shared" si="9"/>
        <v>[0.08,0.032,0.032]</v>
      </c>
      <c r="J31" s="416">
        <v>25</v>
      </c>
      <c r="K31" s="416" t="str">
        <f t="shared" si="0"/>
        <v>[[131,4,1.6],[121,4,1.6]]</v>
      </c>
      <c r="L31" s="56" t="str">
        <f t="shared" si="1"/>
        <v>[,[131,4,1.6],[121,4,1.6]]</v>
      </c>
      <c r="M31" s="596"/>
      <c r="N31" s="595"/>
      <c r="O31" s="596">
        <v>0.04</v>
      </c>
      <c r="P31" s="607"/>
      <c r="Q31" s="607"/>
      <c r="R31" s="607"/>
      <c r="S31" s="607">
        <v>4</v>
      </c>
      <c r="T31" s="416" t="s">
        <v>16287</v>
      </c>
      <c r="U31" s="416" t="str">
        <f t="shared" si="5"/>
        <v>[[4,3,160],[4,6,3000],[4,3,340],[4,6,5820],[4,3,630],[4,6,8650],[4,3,750]]</v>
      </c>
      <c r="V31" s="56">
        <v>4</v>
      </c>
      <c r="W31" s="56" t="s">
        <v>6937</v>
      </c>
      <c r="X31" s="56">
        <v>160</v>
      </c>
      <c r="Y31" s="56">
        <v>4</v>
      </c>
      <c r="Z31" s="56" t="s">
        <v>7065</v>
      </c>
      <c r="AA31" s="56">
        <v>3000</v>
      </c>
      <c r="AB31" s="56">
        <v>4</v>
      </c>
      <c r="AC31" s="56" t="s">
        <v>6937</v>
      </c>
      <c r="AD31" s="56">
        <v>340</v>
      </c>
      <c r="AE31" s="56">
        <v>4</v>
      </c>
      <c r="AF31" s="56" t="s">
        <v>7065</v>
      </c>
      <c r="AG31" s="56">
        <v>5820</v>
      </c>
      <c r="AH31" s="56">
        <v>4</v>
      </c>
      <c r="AI31" s="56" t="s">
        <v>6937</v>
      </c>
      <c r="AJ31" s="56">
        <v>630</v>
      </c>
      <c r="AK31" s="56">
        <v>4</v>
      </c>
      <c r="AL31" s="56" t="s">
        <v>7065</v>
      </c>
      <c r="AM31" s="56">
        <v>8650</v>
      </c>
      <c r="AN31" s="56">
        <v>4</v>
      </c>
      <c r="AO31" s="56" t="s">
        <v>6937</v>
      </c>
      <c r="AP31" s="56">
        <v>750</v>
      </c>
    </row>
    <row r="32" spans="1:42">
      <c r="A32" s="598">
        <v>40321</v>
      </c>
      <c r="B32" s="598" t="s">
        <v>407</v>
      </c>
      <c r="C32" s="598">
        <v>1</v>
      </c>
      <c r="D32" s="598" t="str">
        <f t="shared" si="2"/>
        <v>ARTIFACT_40321</v>
      </c>
      <c r="E32" s="598" t="str">
        <f t="shared" si="3"/>
        <v>ARTIFACTDES_40321</v>
      </c>
      <c r="F32" s="598">
        <v>4</v>
      </c>
      <c r="G32" s="598">
        <v>0</v>
      </c>
      <c r="H32" s="598" t="s">
        <v>16292</v>
      </c>
      <c r="I32" s="598" t="str">
        <f t="shared" si="9"/>
        <v>[0.11,0.044,0.044]</v>
      </c>
      <c r="J32" s="598">
        <v>25</v>
      </c>
      <c r="K32" s="598" t="str">
        <f t="shared" si="0"/>
        <v>[[131,3,1.2],[118,2,0.8],[121,6,2.4]]</v>
      </c>
      <c r="L32" s="56" t="str">
        <f t="shared" si="1"/>
        <v>[,[131,3,1.2],[118,2,0.8],[121,6,2.4]]</v>
      </c>
      <c r="M32" s="599"/>
      <c r="N32" s="599"/>
      <c r="O32" s="599">
        <v>0.03</v>
      </c>
      <c r="P32" s="573"/>
      <c r="Q32" s="600"/>
      <c r="R32" s="600">
        <v>2</v>
      </c>
      <c r="S32" s="600">
        <v>6</v>
      </c>
      <c r="T32" s="598" t="s">
        <v>16287</v>
      </c>
      <c r="U32" s="598" t="str">
        <f t="shared" si="5"/>
        <v>[[4,6,1980],[4,3,240],[4,6,4300],[4,3,470],[4,6,7920],[4,3,690],[4,6,9370]]</v>
      </c>
      <c r="V32" s="56">
        <v>4</v>
      </c>
      <c r="W32" s="56" t="s">
        <v>7065</v>
      </c>
      <c r="X32" s="56">
        <v>1980</v>
      </c>
      <c r="Y32" s="56">
        <v>4</v>
      </c>
      <c r="Z32" s="56" t="s">
        <v>6937</v>
      </c>
      <c r="AA32" s="56">
        <v>240</v>
      </c>
      <c r="AB32" s="56">
        <v>4</v>
      </c>
      <c r="AC32" s="56" t="s">
        <v>7065</v>
      </c>
      <c r="AD32" s="56">
        <v>4300</v>
      </c>
      <c r="AE32" s="56">
        <v>4</v>
      </c>
      <c r="AF32" s="56" t="s">
        <v>6937</v>
      </c>
      <c r="AG32" s="56">
        <v>470</v>
      </c>
      <c r="AH32" s="56">
        <v>4</v>
      </c>
      <c r="AI32" s="56" t="s">
        <v>7065</v>
      </c>
      <c r="AJ32" s="56">
        <v>7920</v>
      </c>
      <c r="AK32" s="56">
        <v>4</v>
      </c>
      <c r="AL32" s="56" t="s">
        <v>6937</v>
      </c>
      <c r="AM32" s="56">
        <v>690</v>
      </c>
      <c r="AN32" s="56">
        <v>4</v>
      </c>
      <c r="AO32" s="56" t="s">
        <v>7065</v>
      </c>
      <c r="AP32" s="56">
        <v>9370</v>
      </c>
    </row>
    <row r="33" spans="1:42">
      <c r="A33" s="598">
        <v>40322</v>
      </c>
      <c r="B33" s="598" t="s">
        <v>408</v>
      </c>
      <c r="C33" s="598">
        <v>1</v>
      </c>
      <c r="D33" s="598" t="str">
        <f t="shared" si="2"/>
        <v>ARTIFACT_40322</v>
      </c>
      <c r="E33" s="598" t="str">
        <f t="shared" si="3"/>
        <v>ARTIFACTDES_40322</v>
      </c>
      <c r="F33" s="598">
        <v>4</v>
      </c>
      <c r="G33" s="598">
        <v>0</v>
      </c>
      <c r="H33" s="598" t="s">
        <v>16292</v>
      </c>
      <c r="I33" s="598" t="str">
        <f t="shared" si="9"/>
        <v>[0.09,0.036,0.036]</v>
      </c>
      <c r="J33" s="598">
        <v>25</v>
      </c>
      <c r="K33" s="598" t="str">
        <f t="shared" si="0"/>
        <v>[[5,3,1.2],[115,6,2.4]]</v>
      </c>
      <c r="L33" s="56" t="str">
        <f t="shared" si="1"/>
        <v>[,[5,3,1.2],[115,6,2.4]]</v>
      </c>
      <c r="M33" s="601"/>
      <c r="N33" s="601">
        <v>0.03</v>
      </c>
      <c r="O33" s="601"/>
      <c r="P33" s="576"/>
      <c r="Q33" s="602">
        <v>6</v>
      </c>
      <c r="R33" s="602"/>
      <c r="S33" s="602"/>
      <c r="T33" s="598" t="s">
        <v>16287</v>
      </c>
      <c r="U33" s="598" t="str">
        <f t="shared" si="5"/>
        <v>[[3,6,980],[3,3,120],[3,6,2120],[3,3,230],[3,6,3900],[3,3,340],[3,6,4610]]</v>
      </c>
      <c r="V33" s="56">
        <v>3</v>
      </c>
      <c r="W33" s="56" t="s">
        <v>7065</v>
      </c>
      <c r="X33" s="56">
        <v>980</v>
      </c>
      <c r="Y33" s="56">
        <v>3</v>
      </c>
      <c r="Z33" s="56" t="s">
        <v>6937</v>
      </c>
      <c r="AA33" s="56">
        <v>120</v>
      </c>
      <c r="AB33" s="56">
        <v>3</v>
      </c>
      <c r="AC33" s="56" t="s">
        <v>7065</v>
      </c>
      <c r="AD33" s="56">
        <v>2120</v>
      </c>
      <c r="AE33" s="56">
        <v>3</v>
      </c>
      <c r="AF33" s="56" t="s">
        <v>6937</v>
      </c>
      <c r="AG33" s="56">
        <v>230</v>
      </c>
      <c r="AH33" s="56">
        <v>3</v>
      </c>
      <c r="AI33" s="56" t="s">
        <v>7065</v>
      </c>
      <c r="AJ33" s="56">
        <v>3900</v>
      </c>
      <c r="AK33" s="56">
        <v>3</v>
      </c>
      <c r="AL33" s="56" t="s">
        <v>6937</v>
      </c>
      <c r="AM33" s="56">
        <v>340</v>
      </c>
      <c r="AN33" s="56">
        <v>3</v>
      </c>
      <c r="AO33" s="56" t="s">
        <v>7065</v>
      </c>
      <c r="AP33" s="56">
        <v>4610</v>
      </c>
    </row>
    <row r="34" spans="1:42" ht="15" thickBot="1">
      <c r="A34" s="598">
        <v>40323</v>
      </c>
      <c r="B34" s="598" t="s">
        <v>409</v>
      </c>
      <c r="C34" s="598">
        <v>1</v>
      </c>
      <c r="D34" s="598" t="str">
        <f t="shared" si="2"/>
        <v>ARTIFACT_40323</v>
      </c>
      <c r="E34" s="598" t="str">
        <f t="shared" si="3"/>
        <v>ARTIFACTDES_40323</v>
      </c>
      <c r="F34" s="598">
        <v>4</v>
      </c>
      <c r="G34" s="598">
        <v>0</v>
      </c>
      <c r="H34" s="598" t="s">
        <v>16292</v>
      </c>
      <c r="I34" s="598" t="str">
        <f t="shared" si="9"/>
        <v>[0.08,0.032,0.032]</v>
      </c>
      <c r="J34" s="598">
        <v>25</v>
      </c>
      <c r="K34" s="598" t="str">
        <f t="shared" si="0"/>
        <v>[[2,2,0.8],[5,2,0.8],[121,4,1.6]]</v>
      </c>
      <c r="L34" s="56" t="str">
        <f t="shared" si="1"/>
        <v>[[2,2,0.8],[5,2,0.8],[121,4,1.6]]</v>
      </c>
      <c r="M34" s="608">
        <v>0.02</v>
      </c>
      <c r="N34" s="608">
        <v>0.02</v>
      </c>
      <c r="O34" s="608"/>
      <c r="P34" s="609"/>
      <c r="Q34" s="610"/>
      <c r="R34" s="610"/>
      <c r="S34" s="610">
        <v>4</v>
      </c>
      <c r="T34" s="598" t="s">
        <v>16287</v>
      </c>
      <c r="U34" s="598" t="str">
        <f t="shared" si="5"/>
        <v>[[2,6,590],[2,3,70],[2,6,1280],[2,3,140],[2,6,2350],[2,3,210],[2,6,2790]]</v>
      </c>
      <c r="V34" s="56">
        <v>2</v>
      </c>
      <c r="W34" s="56" t="s">
        <v>7065</v>
      </c>
      <c r="X34" s="56">
        <v>590</v>
      </c>
      <c r="Y34" s="56">
        <v>2</v>
      </c>
      <c r="Z34" s="56" t="s">
        <v>6937</v>
      </c>
      <c r="AA34" s="56">
        <v>70</v>
      </c>
      <c r="AB34" s="56">
        <v>2</v>
      </c>
      <c r="AC34" s="56" t="s">
        <v>7065</v>
      </c>
      <c r="AD34" s="56">
        <v>1280</v>
      </c>
      <c r="AE34" s="56">
        <v>2</v>
      </c>
      <c r="AF34" s="56" t="s">
        <v>6937</v>
      </c>
      <c r="AG34" s="56">
        <v>140</v>
      </c>
      <c r="AH34" s="56">
        <v>2</v>
      </c>
      <c r="AI34" s="56" t="s">
        <v>7065</v>
      </c>
      <c r="AJ34" s="56">
        <v>2350</v>
      </c>
      <c r="AK34" s="56">
        <v>2</v>
      </c>
      <c r="AL34" s="56" t="s">
        <v>6937</v>
      </c>
      <c r="AM34" s="56">
        <v>210</v>
      </c>
      <c r="AN34" s="56">
        <v>2</v>
      </c>
      <c r="AO34" s="56" t="s">
        <v>7065</v>
      </c>
      <c r="AP34" s="56">
        <v>2790</v>
      </c>
    </row>
    <row r="35" spans="1:42" s="105" customFormat="1">
      <c r="A35" s="611">
        <v>40421</v>
      </c>
      <c r="B35" s="611" t="s">
        <v>410</v>
      </c>
      <c r="C35" s="611">
        <v>2</v>
      </c>
      <c r="D35" s="611" t="str">
        <f t="shared" si="2"/>
        <v>ARTIFACT_40421</v>
      </c>
      <c r="E35" s="611" t="str">
        <f t="shared" si="3"/>
        <v>ARTIFACTDES_40421</v>
      </c>
      <c r="F35" s="611">
        <v>5</v>
      </c>
      <c r="G35" s="611">
        <v>0</v>
      </c>
      <c r="H35" s="611" t="s">
        <v>16293</v>
      </c>
      <c r="I35" s="611" t="str">
        <f t="shared" si="9"/>
        <v>[0.2,0.08,0.08]</v>
      </c>
      <c r="J35" s="611">
        <v>75</v>
      </c>
      <c r="K35" s="611" t="str">
        <f t="shared" si="0"/>
        <v>[[131,4,1.6],[112,6,2.4],[118,10,4]]</v>
      </c>
      <c r="L35" s="105" t="str">
        <f t="shared" si="1"/>
        <v>[,[131,4,1.6],[112,6,2.4],[118,10,4]]</v>
      </c>
      <c r="M35" s="612"/>
      <c r="N35" s="613"/>
      <c r="O35" s="613">
        <v>0.04</v>
      </c>
      <c r="P35" s="614">
        <v>6</v>
      </c>
      <c r="Q35" s="614"/>
      <c r="R35" s="614">
        <v>10</v>
      </c>
      <c r="S35" s="614"/>
      <c r="T35" s="611" t="s">
        <v>16287</v>
      </c>
      <c r="U35" s="611" t="str">
        <f t="shared" si="5"/>
        <v>[[5,6,9270],[5,3,1120],[5,6,20090],[5,3,2170],[5,6,37000],[5,3,3230],[5,6,43780]]</v>
      </c>
      <c r="V35" s="105">
        <v>5</v>
      </c>
      <c r="W35" s="105" t="s">
        <v>7065</v>
      </c>
      <c r="X35" s="105">
        <v>9270</v>
      </c>
      <c r="Y35" s="105">
        <v>5</v>
      </c>
      <c r="Z35" s="105" t="s">
        <v>6937</v>
      </c>
      <c r="AA35" s="105">
        <v>1120</v>
      </c>
      <c r="AB35" s="105">
        <v>5</v>
      </c>
      <c r="AC35" s="105" t="s">
        <v>7065</v>
      </c>
      <c r="AD35" s="105">
        <v>20090</v>
      </c>
      <c r="AE35" s="105">
        <v>5</v>
      </c>
      <c r="AF35" s="105" t="s">
        <v>6937</v>
      </c>
      <c r="AG35" s="105">
        <v>2170</v>
      </c>
      <c r="AH35" s="105">
        <v>5</v>
      </c>
      <c r="AI35" s="105" t="s">
        <v>7065</v>
      </c>
      <c r="AJ35" s="105">
        <v>37000</v>
      </c>
      <c r="AK35" s="105">
        <v>5</v>
      </c>
      <c r="AL35" s="105" t="s">
        <v>6937</v>
      </c>
      <c r="AM35" s="105">
        <v>3230</v>
      </c>
      <c r="AN35" s="105">
        <v>5</v>
      </c>
      <c r="AO35" s="105" t="s">
        <v>7065</v>
      </c>
      <c r="AP35" s="105">
        <v>43780</v>
      </c>
    </row>
    <row r="36" spans="1:42" s="105" customFormat="1">
      <c r="A36" s="615">
        <v>40422</v>
      </c>
      <c r="B36" s="615" t="s">
        <v>411</v>
      </c>
      <c r="C36" s="615">
        <v>2</v>
      </c>
      <c r="D36" s="615" t="str">
        <f t="shared" si="2"/>
        <v>ARTIFACT_40422</v>
      </c>
      <c r="E36" s="615" t="str">
        <f t="shared" si="3"/>
        <v>ARTIFACTDES_40422</v>
      </c>
      <c r="F36" s="615">
        <v>5</v>
      </c>
      <c r="G36" s="615">
        <v>0</v>
      </c>
      <c r="H36" s="615" t="s">
        <v>16293</v>
      </c>
      <c r="I36" s="615" t="str">
        <f t="shared" si="9"/>
        <v>[0.18,0.072,0.072]</v>
      </c>
      <c r="J36" s="615">
        <v>75</v>
      </c>
      <c r="K36" s="615" t="str">
        <f t="shared" si="0"/>
        <v>[[5,6,2.4],[121,12,4.8]]</v>
      </c>
      <c r="L36" s="105" t="str">
        <f t="shared" si="1"/>
        <v>[,[5,6,2.4],[121,12,4.8]]</v>
      </c>
      <c r="M36" s="616"/>
      <c r="N36" s="617">
        <v>0.06</v>
      </c>
      <c r="O36" s="617"/>
      <c r="P36" s="618"/>
      <c r="Q36" s="618"/>
      <c r="R36" s="618"/>
      <c r="S36" s="618">
        <v>12</v>
      </c>
      <c r="T36" s="615" t="s">
        <v>16287</v>
      </c>
      <c r="U36" s="615" t="str">
        <f t="shared" si="5"/>
        <v>[[4,6,2750],[4,3,330],[4,6,5970],[4,3,650],[4,6,11000],[4,3,960],[4,6,13020]]</v>
      </c>
      <c r="V36" s="105">
        <v>4</v>
      </c>
      <c r="W36" s="105" t="s">
        <v>7065</v>
      </c>
      <c r="X36" s="105">
        <v>2750</v>
      </c>
      <c r="Y36" s="105">
        <v>4</v>
      </c>
      <c r="Z36" s="105" t="s">
        <v>6937</v>
      </c>
      <c r="AA36" s="105">
        <v>330</v>
      </c>
      <c r="AB36" s="105">
        <v>4</v>
      </c>
      <c r="AC36" s="105" t="s">
        <v>7065</v>
      </c>
      <c r="AD36" s="105">
        <v>5970</v>
      </c>
      <c r="AE36" s="105">
        <v>4</v>
      </c>
      <c r="AF36" s="105" t="s">
        <v>6937</v>
      </c>
      <c r="AG36" s="105">
        <v>650</v>
      </c>
      <c r="AH36" s="105">
        <v>4</v>
      </c>
      <c r="AI36" s="105" t="s">
        <v>7065</v>
      </c>
      <c r="AJ36" s="105">
        <v>11000</v>
      </c>
      <c r="AK36" s="105">
        <v>4</v>
      </c>
      <c r="AL36" s="105" t="s">
        <v>6937</v>
      </c>
      <c r="AM36" s="105">
        <v>960</v>
      </c>
      <c r="AN36" s="105">
        <v>4</v>
      </c>
      <c r="AO36" s="105" t="s">
        <v>7065</v>
      </c>
      <c r="AP36" s="105">
        <v>13020</v>
      </c>
    </row>
    <row r="37" spans="1:42" s="105" customFormat="1">
      <c r="A37" s="611">
        <v>40423</v>
      </c>
      <c r="B37" s="611" t="s">
        <v>412</v>
      </c>
      <c r="C37" s="611">
        <v>2</v>
      </c>
      <c r="D37" s="611" t="str">
        <f t="shared" si="2"/>
        <v>ARTIFACT_40423</v>
      </c>
      <c r="E37" s="611" t="str">
        <f t="shared" si="3"/>
        <v>ARTIFACTDES_40423</v>
      </c>
      <c r="F37" s="611">
        <v>5</v>
      </c>
      <c r="G37" s="611">
        <v>0</v>
      </c>
      <c r="H37" s="611" t="s">
        <v>16293</v>
      </c>
      <c r="I37" s="611" t="str">
        <f t="shared" si="9"/>
        <v>[0.18,0.072,0.072]</v>
      </c>
      <c r="J37" s="611">
        <v>75</v>
      </c>
      <c r="K37" s="611" t="str">
        <f t="shared" si="0"/>
        <v>[[131,6,2.4],[118,12,4.8]]</v>
      </c>
      <c r="L37" s="105" t="str">
        <f t="shared" si="1"/>
        <v>[,[131,6,2.4],[118,12,4.8]]</v>
      </c>
      <c r="M37" s="619"/>
      <c r="N37" s="620"/>
      <c r="O37" s="620">
        <v>0.06</v>
      </c>
      <c r="P37" s="621"/>
      <c r="Q37" s="621"/>
      <c r="R37" s="621">
        <v>12</v>
      </c>
      <c r="S37" s="621"/>
      <c r="T37" s="611" t="s">
        <v>16287</v>
      </c>
      <c r="U37" s="611" t="str">
        <f t="shared" si="5"/>
        <v>[[3,6,1350],[3,3,160],[3,6,2940],[3,3,320],[3,6,5410],[3,3,470],[3,6,6400]]</v>
      </c>
      <c r="V37" s="105">
        <v>3</v>
      </c>
      <c r="W37" s="105" t="s">
        <v>7065</v>
      </c>
      <c r="X37" s="105">
        <v>1350</v>
      </c>
      <c r="Y37" s="105">
        <v>3</v>
      </c>
      <c r="Z37" s="105" t="s">
        <v>6937</v>
      </c>
      <c r="AA37" s="105">
        <v>160</v>
      </c>
      <c r="AB37" s="105">
        <v>3</v>
      </c>
      <c r="AC37" s="105" t="s">
        <v>7065</v>
      </c>
      <c r="AD37" s="105">
        <v>2940</v>
      </c>
      <c r="AE37" s="105">
        <v>3</v>
      </c>
      <c r="AF37" s="105" t="s">
        <v>6937</v>
      </c>
      <c r="AG37" s="105">
        <v>320</v>
      </c>
      <c r="AH37" s="105">
        <v>3</v>
      </c>
      <c r="AI37" s="105" t="s">
        <v>7065</v>
      </c>
      <c r="AJ37" s="105">
        <v>5410</v>
      </c>
      <c r="AK37" s="105">
        <v>3</v>
      </c>
      <c r="AL37" s="105" t="s">
        <v>6937</v>
      </c>
      <c r="AM37" s="105">
        <v>470</v>
      </c>
      <c r="AN37" s="105">
        <v>3</v>
      </c>
      <c r="AO37" s="105" t="s">
        <v>7065</v>
      </c>
      <c r="AP37" s="105">
        <v>6400</v>
      </c>
    </row>
    <row r="38" spans="1:42" s="105" customFormat="1" ht="15" thickBot="1">
      <c r="A38" s="615">
        <v>40424</v>
      </c>
      <c r="B38" s="615" t="s">
        <v>413</v>
      </c>
      <c r="C38" s="615">
        <v>2</v>
      </c>
      <c r="D38" s="615" t="str">
        <f t="shared" si="2"/>
        <v>ARTIFACT_40424</v>
      </c>
      <c r="E38" s="615" t="str">
        <f t="shared" si="3"/>
        <v>ARTIFACTDES_40424</v>
      </c>
      <c r="F38" s="615">
        <v>5</v>
      </c>
      <c r="G38" s="615">
        <v>0</v>
      </c>
      <c r="H38" s="615" t="s">
        <v>16293</v>
      </c>
      <c r="I38" s="615" t="str">
        <f t="shared" si="9"/>
        <v>[0.17,0.068,0.068]</v>
      </c>
      <c r="J38" s="615">
        <v>75</v>
      </c>
      <c r="K38" s="615" t="str">
        <f t="shared" si="0"/>
        <v>[[5,7,2.8],[115,10,4]]</v>
      </c>
      <c r="L38" s="105" t="str">
        <f t="shared" si="1"/>
        <v>[,[5,7,2.8],[115,10,4]]</v>
      </c>
      <c r="M38" s="622"/>
      <c r="N38" s="623">
        <v>7.0000000000000007E-2</v>
      </c>
      <c r="O38" s="623"/>
      <c r="P38" s="624"/>
      <c r="Q38" s="624">
        <v>10</v>
      </c>
      <c r="R38" s="624"/>
      <c r="S38" s="624"/>
      <c r="T38" s="615" t="s">
        <v>16287</v>
      </c>
      <c r="U38" s="615" t="str">
        <f t="shared" si="5"/>
        <v>[[2,6,820],[2,3,100],[2,6,1780],[2,3,190],[2,6,3270],[2,3,290],[2,6,3870]]</v>
      </c>
      <c r="V38" s="105">
        <v>2</v>
      </c>
      <c r="W38" s="105" t="s">
        <v>7065</v>
      </c>
      <c r="X38" s="105">
        <v>820</v>
      </c>
      <c r="Y38" s="105">
        <v>2</v>
      </c>
      <c r="Z38" s="105" t="s">
        <v>6937</v>
      </c>
      <c r="AA38" s="105">
        <v>100</v>
      </c>
      <c r="AB38" s="105">
        <v>2</v>
      </c>
      <c r="AC38" s="105" t="s">
        <v>7065</v>
      </c>
      <c r="AD38" s="105">
        <v>1780</v>
      </c>
      <c r="AE38" s="105">
        <v>2</v>
      </c>
      <c r="AF38" s="105" t="s">
        <v>6937</v>
      </c>
      <c r="AG38" s="105">
        <v>190</v>
      </c>
      <c r="AH38" s="105">
        <v>2</v>
      </c>
      <c r="AI38" s="105" t="s">
        <v>7065</v>
      </c>
      <c r="AJ38" s="105">
        <v>3270</v>
      </c>
      <c r="AK38" s="105">
        <v>2</v>
      </c>
      <c r="AL38" s="105" t="s">
        <v>6937</v>
      </c>
      <c r="AM38" s="105">
        <v>290</v>
      </c>
      <c r="AN38" s="105">
        <v>2</v>
      </c>
      <c r="AO38" s="105" t="s">
        <v>7065</v>
      </c>
      <c r="AP38" s="105">
        <v>3870</v>
      </c>
    </row>
    <row r="39" spans="1:42" s="106" customFormat="1">
      <c r="A39" s="625">
        <v>40331</v>
      </c>
      <c r="B39" s="625" t="s">
        <v>414</v>
      </c>
      <c r="C39" s="625">
        <v>1</v>
      </c>
      <c r="D39" s="625" t="str">
        <f t="shared" si="2"/>
        <v>ARTIFACT_40331</v>
      </c>
      <c r="E39" s="625" t="str">
        <f t="shared" si="3"/>
        <v>ARTIFACTDES_40331</v>
      </c>
      <c r="F39" s="625">
        <v>5</v>
      </c>
      <c r="G39" s="625">
        <v>0</v>
      </c>
      <c r="H39" s="625" t="s">
        <v>16294</v>
      </c>
      <c r="I39" s="625" t="str">
        <f t="shared" ref="I39:I41" si="12">IF(SUM(M39:S39)=0,"","["&amp;(SUM(M39:O39)*100+SUM(P39:S39))/100&amp;","&amp;(SUM(M39:O39)*100+SUM(P39:S39))/250&amp;","&amp;(SUM(M39:O39)*100+SUM(P39:S39))/250&amp;"]")</f>
        <v>[0.18,0.072,0.072]</v>
      </c>
      <c r="J39" s="625">
        <v>75</v>
      </c>
      <c r="K39" s="625" t="str">
        <f t="shared" si="0"/>
        <v>[[2,4,1.6],[5,2,0.8],[115,12,4.8]]</v>
      </c>
      <c r="L39" s="106" t="str">
        <f t="shared" si="1"/>
        <v>[[2,4,1.6],[5,2,0.8],[115,12,4.8]]</v>
      </c>
      <c r="M39" s="626">
        <v>0.04</v>
      </c>
      <c r="N39" s="626">
        <v>0.02</v>
      </c>
      <c r="O39" s="626"/>
      <c r="P39" s="627"/>
      <c r="Q39" s="627">
        <v>12</v>
      </c>
      <c r="R39" s="627"/>
      <c r="S39" s="627"/>
      <c r="T39" s="625" t="s">
        <v>16287</v>
      </c>
      <c r="U39" s="625" t="str">
        <f>"[["&amp;V39&amp;","&amp;IF(W39="攻击",3,IF(W39="生命",6,7))&amp;","&amp;X39&amp;"],["&amp;Y39&amp;","&amp;IF(Z39="攻击",3,IF(Z39="生命",6,7))&amp;","&amp;AA39&amp;"],["&amp;AB39&amp;","&amp;IF(AC39="攻击",3,IF(AC39="生命",6,7))&amp;","&amp;AD39&amp;"],["&amp;AE39&amp;","&amp;IF(AF39="攻击",3,IF(AF39="生命",6,7))&amp;","&amp;AG39&amp;"],["&amp;AH39&amp;","&amp;IF(AI39="攻击",3,IF(AI39="生命",6,7))&amp;","&amp;AJ39&amp;"],["&amp;AK39&amp;","&amp;IF(AL39="攻击",3,IF(AL39="生命",6,7))&amp;","&amp;AM39&amp;"],["&amp;AN39&amp;","&amp;IF(AO39="攻击",3,IF(AO39="生命",6,7))&amp;","&amp;AP39&amp;"]]"</f>
        <v>[[5,6,6670],[5,3,810],[5,6,14470],[5,3,1570],[5,6,26640],[5,3,2330],[5,6,31520]]</v>
      </c>
      <c r="V39" s="106">
        <v>5</v>
      </c>
      <c r="W39" s="106" t="s">
        <v>7065</v>
      </c>
      <c r="X39" s="106">
        <v>6670</v>
      </c>
      <c r="Y39" s="106">
        <v>5</v>
      </c>
      <c r="Z39" s="106" t="s">
        <v>6937</v>
      </c>
      <c r="AA39" s="106">
        <v>810</v>
      </c>
      <c r="AB39" s="106">
        <v>5</v>
      </c>
      <c r="AC39" s="106" t="s">
        <v>7065</v>
      </c>
      <c r="AD39" s="106">
        <v>14470</v>
      </c>
      <c r="AE39" s="106">
        <v>5</v>
      </c>
      <c r="AF39" s="106" t="s">
        <v>6937</v>
      </c>
      <c r="AG39" s="106">
        <v>1570</v>
      </c>
      <c r="AH39" s="106">
        <v>5</v>
      </c>
      <c r="AI39" s="106" t="s">
        <v>7065</v>
      </c>
      <c r="AJ39" s="106">
        <v>26640</v>
      </c>
      <c r="AK39" s="106">
        <v>5</v>
      </c>
      <c r="AL39" s="106" t="s">
        <v>6937</v>
      </c>
      <c r="AM39" s="106">
        <v>2330</v>
      </c>
      <c r="AN39" s="106">
        <v>5</v>
      </c>
      <c r="AO39" s="106" t="s">
        <v>7065</v>
      </c>
      <c r="AP39" s="106">
        <v>31520</v>
      </c>
    </row>
    <row r="40" spans="1:42" s="106" customFormat="1">
      <c r="A40" s="625">
        <v>40332</v>
      </c>
      <c r="B40" s="625" t="s">
        <v>415</v>
      </c>
      <c r="C40" s="625">
        <v>1</v>
      </c>
      <c r="D40" s="625" t="str">
        <f t="shared" si="2"/>
        <v>ARTIFACT_40332</v>
      </c>
      <c r="E40" s="625" t="str">
        <f t="shared" si="3"/>
        <v>ARTIFACTDES_40332</v>
      </c>
      <c r="F40" s="625">
        <v>5</v>
      </c>
      <c r="G40" s="625">
        <v>0</v>
      </c>
      <c r="H40" s="625" t="s">
        <v>16294</v>
      </c>
      <c r="I40" s="625" t="str">
        <f t="shared" si="12"/>
        <v>[0.18,0.072,0.072]</v>
      </c>
      <c r="J40" s="625">
        <v>75</v>
      </c>
      <c r="K40" s="625" t="str">
        <f t="shared" si="0"/>
        <v>[[5,2,0.8],[131,4,1.6],[112,12,4.8]]</v>
      </c>
      <c r="L40" s="106" t="str">
        <f t="shared" si="1"/>
        <v>[,[5,2,0.8],[131,4,1.6],[112,12,4.8]]</v>
      </c>
      <c r="M40" s="628"/>
      <c r="N40" s="628">
        <v>0.02</v>
      </c>
      <c r="O40" s="628">
        <v>0.04</v>
      </c>
      <c r="P40" s="629">
        <v>12</v>
      </c>
      <c r="Q40" s="629"/>
      <c r="R40" s="629"/>
      <c r="S40" s="629"/>
      <c r="T40" s="625" t="s">
        <v>16287</v>
      </c>
      <c r="U40" s="625" t="str">
        <f>"[["&amp;V40&amp;","&amp;IF(W40="攻击",3,IF(W40="生命",6,7))&amp;","&amp;X40&amp;"],["&amp;Y40&amp;","&amp;IF(Z40="攻击",3,IF(Z40="生命",6,7))&amp;","&amp;AA40&amp;"],["&amp;AB40&amp;","&amp;IF(AC40="攻击",3,IF(AC40="生命",6,7))&amp;","&amp;AD40&amp;"],["&amp;AE40&amp;","&amp;IF(AF40="攻击",3,IF(AF40="生命",6,7))&amp;","&amp;AG40&amp;"],["&amp;AH40&amp;","&amp;IF(AI40="攻击",3,IF(AI40="生命",6,7))&amp;","&amp;AJ40&amp;"],["&amp;AK40&amp;","&amp;IF(AL40="攻击",3,IF(AL40="生命",6,7))&amp;","&amp;AM40&amp;"],["&amp;AN40&amp;","&amp;IF(AO40="攻击",3,IF(AO40="生命",6,7))&amp;","&amp;AP40&amp;"]]"</f>
        <v>[[3,6,980],[3,3,120],[3,6,2120],[3,3,230],[3,6,3900],[3,3,340],[3,6,4610]]</v>
      </c>
      <c r="V40" s="106">
        <v>3</v>
      </c>
      <c r="W40" s="106" t="s">
        <v>7065</v>
      </c>
      <c r="X40" s="106">
        <v>980</v>
      </c>
      <c r="Y40" s="106">
        <v>3</v>
      </c>
      <c r="Z40" s="106" t="s">
        <v>6937</v>
      </c>
      <c r="AA40" s="106">
        <v>120</v>
      </c>
      <c r="AB40" s="106">
        <v>3</v>
      </c>
      <c r="AC40" s="106" t="s">
        <v>7065</v>
      </c>
      <c r="AD40" s="106">
        <v>2120</v>
      </c>
      <c r="AE40" s="106">
        <v>3</v>
      </c>
      <c r="AF40" s="106" t="s">
        <v>6937</v>
      </c>
      <c r="AG40" s="106">
        <v>230</v>
      </c>
      <c r="AH40" s="106">
        <v>3</v>
      </c>
      <c r="AI40" s="106" t="s">
        <v>7065</v>
      </c>
      <c r="AJ40" s="106">
        <v>3900</v>
      </c>
      <c r="AK40" s="106">
        <v>3</v>
      </c>
      <c r="AL40" s="106" t="s">
        <v>6937</v>
      </c>
      <c r="AM40" s="106">
        <v>340</v>
      </c>
      <c r="AN40" s="106">
        <v>3</v>
      </c>
      <c r="AO40" s="106" t="s">
        <v>7065</v>
      </c>
      <c r="AP40" s="106">
        <v>4610</v>
      </c>
    </row>
    <row r="41" spans="1:42" s="106" customFormat="1">
      <c r="A41" s="625">
        <v>40333</v>
      </c>
      <c r="B41" s="625" t="s">
        <v>416</v>
      </c>
      <c r="C41" s="625">
        <v>1</v>
      </c>
      <c r="D41" s="625" t="str">
        <f t="shared" si="2"/>
        <v>ARTIFACT_40333</v>
      </c>
      <c r="E41" s="625" t="str">
        <f t="shared" si="3"/>
        <v>ARTIFACTDES_40333</v>
      </c>
      <c r="F41" s="625">
        <v>5</v>
      </c>
      <c r="G41" s="625">
        <v>0</v>
      </c>
      <c r="H41" s="625" t="s">
        <v>16294</v>
      </c>
      <c r="I41" s="625" t="str">
        <f t="shared" si="12"/>
        <v>[0.18,0.072,0.072]</v>
      </c>
      <c r="J41" s="625">
        <v>75</v>
      </c>
      <c r="K41" s="625" t="str">
        <f t="shared" si="0"/>
        <v>[[2,4,1.6],[5,2,0.8],[121,12,4.8]]</v>
      </c>
      <c r="L41" s="106" t="str">
        <f t="shared" si="1"/>
        <v>[[2,4,1.6],[5,2,0.8],[121,12,4.8]]</v>
      </c>
      <c r="M41" s="630">
        <v>0.04</v>
      </c>
      <c r="N41" s="630">
        <v>0.02</v>
      </c>
      <c r="O41" s="630"/>
      <c r="P41" s="631"/>
      <c r="Q41" s="631"/>
      <c r="R41" s="631"/>
      <c r="S41" s="631">
        <v>12</v>
      </c>
      <c r="T41" s="625" t="s">
        <v>16287</v>
      </c>
      <c r="U41" s="625" t="str">
        <f>"[["&amp;V41&amp;","&amp;IF(W41="攻击",3,IF(W41="生命",6,7))&amp;","&amp;X41&amp;"],["&amp;Y41&amp;","&amp;IF(Z41="攻击",3,IF(Z41="生命",6,7))&amp;","&amp;AA41&amp;"],["&amp;AB41&amp;","&amp;IF(AC41="攻击",3,IF(AC41="生命",6,7))&amp;","&amp;AD41&amp;"],["&amp;AE41&amp;","&amp;IF(AF41="攻击",3,IF(AF41="生命",6,7))&amp;","&amp;AG41&amp;"],["&amp;AH41&amp;","&amp;IF(AI41="攻击",3,IF(AI41="生命",6,7))&amp;","&amp;AJ41&amp;"],["&amp;AK41&amp;","&amp;IF(AL41="攻击",3,IF(AL41="生命",6,7))&amp;","&amp;AM41&amp;"],["&amp;AN41&amp;","&amp;IF(AO41="攻击",3,IF(AO41="生命",6,7))&amp;","&amp;AP41&amp;"]]"</f>
        <v>[[2,6,590],[2,3,70],[2,6,1280],[2,3,140],[2,6,2350],[2,3,210],[2,6,2790]]</v>
      </c>
      <c r="V41" s="106">
        <v>2</v>
      </c>
      <c r="W41" s="106" t="s">
        <v>7065</v>
      </c>
      <c r="X41" s="106">
        <v>590</v>
      </c>
      <c r="Y41" s="106">
        <v>2</v>
      </c>
      <c r="Z41" s="106" t="s">
        <v>6937</v>
      </c>
      <c r="AA41" s="106">
        <v>70</v>
      </c>
      <c r="AB41" s="106">
        <v>2</v>
      </c>
      <c r="AC41" s="106" t="s">
        <v>7065</v>
      </c>
      <c r="AD41" s="106">
        <v>1280</v>
      </c>
      <c r="AE41" s="106">
        <v>2</v>
      </c>
      <c r="AF41" s="106" t="s">
        <v>6937</v>
      </c>
      <c r="AG41" s="106">
        <v>140</v>
      </c>
      <c r="AH41" s="106">
        <v>2</v>
      </c>
      <c r="AI41" s="106" t="s">
        <v>7065</v>
      </c>
      <c r="AJ41" s="106">
        <v>2350</v>
      </c>
      <c r="AK41" s="106">
        <v>2</v>
      </c>
      <c r="AL41" s="106" t="s">
        <v>6937</v>
      </c>
      <c r="AM41" s="106">
        <v>210</v>
      </c>
      <c r="AN41" s="106">
        <v>2</v>
      </c>
      <c r="AO41" s="106" t="s">
        <v>7065</v>
      </c>
      <c r="AP41" s="106">
        <v>2790</v>
      </c>
    </row>
    <row r="42" spans="1:42" s="106" customFormat="1" ht="15" thickBot="1">
      <c r="A42" s="625">
        <v>40334</v>
      </c>
      <c r="B42" s="625" t="s">
        <v>417</v>
      </c>
      <c r="C42" s="625">
        <v>1</v>
      </c>
      <c r="D42" s="625" t="str">
        <f t="shared" si="2"/>
        <v>ARTIFACT_40334</v>
      </c>
      <c r="E42" s="625" t="str">
        <f t="shared" si="3"/>
        <v>ARTIFACTDES_40334</v>
      </c>
      <c r="F42" s="625">
        <v>5</v>
      </c>
      <c r="G42" s="625">
        <v>0</v>
      </c>
      <c r="H42" s="625" t="s">
        <v>16294</v>
      </c>
      <c r="I42" s="625" t="str">
        <f t="shared" ref="I42" si="13">IF(SUM(M42:S42)=0,"","["&amp;(SUM(M42:O42)*100+SUM(P42:S42))/100&amp;","&amp;(SUM(M42:O42)*100+SUM(P42:S42))/250&amp;","&amp;(SUM(M42:O42)*100+SUM(P42:S42))/250&amp;"]")</f>
        <v>[0.18,0.072,0.072]</v>
      </c>
      <c r="J42" s="625">
        <v>75</v>
      </c>
      <c r="K42" s="625" t="str">
        <f t="shared" si="0"/>
        <v>[[5,3,1.2],[131,3,1.2],[118,12,4.8]]</v>
      </c>
      <c r="L42" s="106" t="str">
        <f t="shared" si="1"/>
        <v>[,[5,3,1.2],[131,3,1.2],[118,12,4.8]]</v>
      </c>
      <c r="M42" s="632"/>
      <c r="N42" s="632">
        <v>0.03</v>
      </c>
      <c r="O42" s="632">
        <v>0.03</v>
      </c>
      <c r="P42" s="633"/>
      <c r="Q42" s="633"/>
      <c r="R42" s="633">
        <v>12</v>
      </c>
      <c r="S42" s="633"/>
      <c r="T42" s="625" t="s">
        <v>16287</v>
      </c>
      <c r="U42" s="625" t="str">
        <f t="shared" ref="U42:U48" si="14">"[["&amp;V42&amp;","&amp;IF(W42="攻击",3,IF(W42="生命",6,7))&amp;","&amp;X42&amp;"],["&amp;Y42&amp;","&amp;IF(Z42="攻击",3,IF(Z42="生命",6,7))&amp;","&amp;AA42&amp;"],["&amp;AB42&amp;","&amp;IF(AC42="攻击",3,IF(AC42="生命",6,7))&amp;","&amp;AD42&amp;"],["&amp;AE42&amp;","&amp;IF(AF42="攻击",3,IF(AF42="生命",6,7))&amp;","&amp;AG42&amp;"],["&amp;AH42&amp;","&amp;IF(AI42="攻击",3,IF(AI42="生命",6,7))&amp;","&amp;AJ42&amp;"],["&amp;AK42&amp;","&amp;IF(AL42="攻击",3,IF(AL42="生命",6,7))&amp;","&amp;AM42&amp;"],["&amp;AN42&amp;","&amp;IF(AO42="攻击",3,IF(AO42="生命",6,7))&amp;","&amp;AP42&amp;"]]"</f>
        <v>[[4,6,1980],[4,3,240],[4,6,4300],[4,3,470],[4,6,7920],[4,3,690],[4,6,9370]]</v>
      </c>
      <c r="V42" s="106">
        <v>4</v>
      </c>
      <c r="W42" s="106" t="s">
        <v>7065</v>
      </c>
      <c r="X42" s="106">
        <v>1980</v>
      </c>
      <c r="Y42" s="106">
        <v>4</v>
      </c>
      <c r="Z42" s="106" t="s">
        <v>6937</v>
      </c>
      <c r="AA42" s="106">
        <v>240</v>
      </c>
      <c r="AB42" s="106">
        <v>4</v>
      </c>
      <c r="AC42" s="106" t="s">
        <v>7065</v>
      </c>
      <c r="AD42" s="106">
        <v>4300</v>
      </c>
      <c r="AE42" s="106">
        <v>4</v>
      </c>
      <c r="AF42" s="106" t="s">
        <v>6937</v>
      </c>
      <c r="AG42" s="106">
        <v>470</v>
      </c>
      <c r="AH42" s="106">
        <v>4</v>
      </c>
      <c r="AI42" s="106" t="s">
        <v>7065</v>
      </c>
      <c r="AJ42" s="106">
        <v>7920</v>
      </c>
      <c r="AK42" s="106">
        <v>4</v>
      </c>
      <c r="AL42" s="106" t="s">
        <v>6937</v>
      </c>
      <c r="AM42" s="106">
        <v>690</v>
      </c>
      <c r="AN42" s="106">
        <v>4</v>
      </c>
      <c r="AO42" s="106" t="s">
        <v>7065</v>
      </c>
      <c r="AP42" s="106">
        <v>9370</v>
      </c>
    </row>
    <row r="43" spans="1:42">
      <c r="A43" s="634">
        <v>40431</v>
      </c>
      <c r="B43" s="634" t="s">
        <v>424</v>
      </c>
      <c r="C43" s="634">
        <v>2</v>
      </c>
      <c r="D43" s="634" t="str">
        <f t="shared" si="2"/>
        <v>ARTIFACT_40431</v>
      </c>
      <c r="E43" s="634" t="str">
        <f t="shared" si="3"/>
        <v>ARTIFACTDES_40431</v>
      </c>
      <c r="F43" s="634">
        <v>5</v>
      </c>
      <c r="G43" s="634">
        <v>0</v>
      </c>
      <c r="H43" s="634" t="s">
        <v>14120</v>
      </c>
      <c r="I43" s="634" t="str">
        <f t="shared" ref="I43:I48" si="15">IF(SUM(M43:S43)=0,"","["&amp;(SUM(M43:O43)*100+SUM(P43:S43))/100&amp;","&amp;(SUM(M43:O43)*100+SUM(P43:S43))/250&amp;","&amp;(SUM(M43:O43)*100+SUM(P43:S43))/250&amp;"]")</f>
        <v>[0.2,0.08,0.08]</v>
      </c>
      <c r="J43" s="634">
        <v>225</v>
      </c>
      <c r="K43" s="634" t="str">
        <f t="shared" si="0"/>
        <v>[[2,2,0.8],[5,8,3.2],[112,10,4]]</v>
      </c>
      <c r="L43" s="56" t="str">
        <f t="shared" si="1"/>
        <v>[[2,2,0.8],[5,8,3.2],[112,10,4]]</v>
      </c>
      <c r="M43" s="635">
        <v>0.02</v>
      </c>
      <c r="N43" s="635">
        <v>0.08</v>
      </c>
      <c r="O43" s="636"/>
      <c r="P43" s="637">
        <v>10</v>
      </c>
      <c r="Q43" s="637"/>
      <c r="R43" s="637"/>
      <c r="S43" s="637"/>
      <c r="T43" s="634" t="s">
        <v>16287</v>
      </c>
      <c r="U43" s="634" t="str">
        <f t="shared" si="14"/>
        <v>[[5,3,890],[5,6,16820],[5,3,1930],[5,6,32620],[5,3,3550],[5,6,48470],[5,3,4200]]</v>
      </c>
      <c r="V43" s="56">
        <v>5</v>
      </c>
      <c r="W43" s="56" t="s">
        <v>6937</v>
      </c>
      <c r="X43" s="56">
        <v>890</v>
      </c>
      <c r="Y43" s="56">
        <v>5</v>
      </c>
      <c r="Z43" s="56" t="s">
        <v>7065</v>
      </c>
      <c r="AA43" s="56">
        <v>16820</v>
      </c>
      <c r="AB43" s="56">
        <v>5</v>
      </c>
      <c r="AC43" s="56" t="s">
        <v>6937</v>
      </c>
      <c r="AD43" s="56">
        <v>1930</v>
      </c>
      <c r="AE43" s="56">
        <v>5</v>
      </c>
      <c r="AF43" s="56" t="s">
        <v>7065</v>
      </c>
      <c r="AG43" s="56">
        <v>32620</v>
      </c>
      <c r="AH43" s="56">
        <v>5</v>
      </c>
      <c r="AI43" s="56" t="s">
        <v>6937</v>
      </c>
      <c r="AJ43" s="56">
        <v>3550</v>
      </c>
      <c r="AK43" s="56">
        <v>5</v>
      </c>
      <c r="AL43" s="56" t="s">
        <v>7065</v>
      </c>
      <c r="AM43" s="56">
        <v>48470</v>
      </c>
      <c r="AN43" s="56">
        <v>5</v>
      </c>
      <c r="AO43" s="56" t="s">
        <v>6937</v>
      </c>
      <c r="AP43" s="56">
        <v>4200</v>
      </c>
    </row>
    <row r="44" spans="1:42">
      <c r="A44" s="634">
        <v>40432</v>
      </c>
      <c r="B44" s="634" t="s">
        <v>425</v>
      </c>
      <c r="C44" s="634">
        <v>2</v>
      </c>
      <c r="D44" s="634" t="str">
        <f t="shared" si="2"/>
        <v>ARTIFACT_40432</v>
      </c>
      <c r="E44" s="634" t="str">
        <f t="shared" si="3"/>
        <v>ARTIFACTDES_40432</v>
      </c>
      <c r="F44" s="634">
        <v>5</v>
      </c>
      <c r="G44" s="634">
        <v>0</v>
      </c>
      <c r="H44" s="634" t="s">
        <v>14120</v>
      </c>
      <c r="I44" s="634" t="str">
        <f t="shared" si="15"/>
        <v>[0.25,0.1,0.1]</v>
      </c>
      <c r="J44" s="634">
        <v>225</v>
      </c>
      <c r="K44" s="634" t="str">
        <f t="shared" si="0"/>
        <v>[[2,5,2],[112,12,4.8],[115,8,3.2]]</v>
      </c>
      <c r="L44" s="56" t="str">
        <f t="shared" si="1"/>
        <v>[[2,5,2],[112,12,4.8],[115,8,3.2]]</v>
      </c>
      <c r="M44" s="638">
        <v>0.05</v>
      </c>
      <c r="N44" s="638"/>
      <c r="O44" s="639"/>
      <c r="P44" s="640">
        <v>12</v>
      </c>
      <c r="Q44" s="640">
        <v>8</v>
      </c>
      <c r="R44" s="640"/>
      <c r="S44" s="640"/>
      <c r="T44" s="634" t="s">
        <v>16287</v>
      </c>
      <c r="U44" s="634" t="str">
        <f t="shared" si="14"/>
        <v>[[3,3,130],[3,6,2460],[3,3,280],[3,6,4770],[3,3,520],[3,6,7090],[3,3,610]]</v>
      </c>
      <c r="V44" s="56">
        <v>3</v>
      </c>
      <c r="W44" s="56" t="s">
        <v>6937</v>
      </c>
      <c r="X44" s="56">
        <v>130</v>
      </c>
      <c r="Y44" s="56">
        <v>3</v>
      </c>
      <c r="Z44" s="56" t="s">
        <v>7065</v>
      </c>
      <c r="AA44" s="56">
        <v>2460</v>
      </c>
      <c r="AB44" s="56">
        <v>3</v>
      </c>
      <c r="AC44" s="56" t="s">
        <v>6937</v>
      </c>
      <c r="AD44" s="56">
        <v>280</v>
      </c>
      <c r="AE44" s="56">
        <v>3</v>
      </c>
      <c r="AF44" s="56" t="s">
        <v>7065</v>
      </c>
      <c r="AG44" s="56">
        <v>4770</v>
      </c>
      <c r="AH44" s="56">
        <v>3</v>
      </c>
      <c r="AI44" s="56" t="s">
        <v>6937</v>
      </c>
      <c r="AJ44" s="56">
        <v>520</v>
      </c>
      <c r="AK44" s="56">
        <v>3</v>
      </c>
      <c r="AL44" s="56" t="s">
        <v>7065</v>
      </c>
      <c r="AM44" s="56">
        <v>7090</v>
      </c>
      <c r="AN44" s="56">
        <v>3</v>
      </c>
      <c r="AO44" s="56" t="s">
        <v>6937</v>
      </c>
      <c r="AP44" s="56">
        <v>610</v>
      </c>
    </row>
    <row r="45" spans="1:42">
      <c r="A45" s="634">
        <v>40433</v>
      </c>
      <c r="B45" s="634" t="s">
        <v>426</v>
      </c>
      <c r="C45" s="634">
        <v>2</v>
      </c>
      <c r="D45" s="634" t="str">
        <f t="shared" si="2"/>
        <v>ARTIFACT_40433</v>
      </c>
      <c r="E45" s="634" t="str">
        <f t="shared" si="3"/>
        <v>ARTIFACTDES_40433</v>
      </c>
      <c r="F45" s="634">
        <v>5</v>
      </c>
      <c r="G45" s="634">
        <v>0</v>
      </c>
      <c r="H45" s="634" t="s">
        <v>14120</v>
      </c>
      <c r="I45" s="634" t="str">
        <f t="shared" si="15"/>
        <v>[0.18,0.072,0.072]</v>
      </c>
      <c r="J45" s="634">
        <v>225</v>
      </c>
      <c r="K45" s="634" t="str">
        <f t="shared" si="0"/>
        <v>[[2,2,0.8],[5,10,4],[112,6,2.4]]</v>
      </c>
      <c r="L45" s="56" t="str">
        <f t="shared" si="1"/>
        <v>[[2,2,0.8],[5,10,4],[112,6,2.4]]</v>
      </c>
      <c r="M45" s="638">
        <v>0.02</v>
      </c>
      <c r="N45" s="638">
        <v>0.1</v>
      </c>
      <c r="O45" s="639"/>
      <c r="P45" s="640">
        <v>6</v>
      </c>
      <c r="Q45" s="640"/>
      <c r="R45" s="640"/>
      <c r="S45" s="640"/>
      <c r="T45" s="634" t="s">
        <v>16287</v>
      </c>
      <c r="U45" s="634" t="str">
        <f t="shared" si="14"/>
        <v>[[2,3,80],[2,6,1490],[2,3,170],[2,6,2880],[2,3,310],[2,6,4280],[2,3,370]]</v>
      </c>
      <c r="V45" s="56">
        <v>2</v>
      </c>
      <c r="W45" s="56" t="s">
        <v>6937</v>
      </c>
      <c r="X45" s="56">
        <v>80</v>
      </c>
      <c r="Y45" s="56">
        <v>2</v>
      </c>
      <c r="Z45" s="56" t="s">
        <v>7065</v>
      </c>
      <c r="AA45" s="56">
        <v>1490</v>
      </c>
      <c r="AB45" s="56">
        <v>2</v>
      </c>
      <c r="AC45" s="56" t="s">
        <v>6937</v>
      </c>
      <c r="AD45" s="56">
        <v>170</v>
      </c>
      <c r="AE45" s="56">
        <v>2</v>
      </c>
      <c r="AF45" s="56" t="s">
        <v>7065</v>
      </c>
      <c r="AG45" s="56">
        <v>2880</v>
      </c>
      <c r="AH45" s="56">
        <v>2</v>
      </c>
      <c r="AI45" s="56" t="s">
        <v>6937</v>
      </c>
      <c r="AJ45" s="56">
        <v>310</v>
      </c>
      <c r="AK45" s="56">
        <v>2</v>
      </c>
      <c r="AL45" s="56" t="s">
        <v>7065</v>
      </c>
      <c r="AM45" s="56">
        <v>4280</v>
      </c>
      <c r="AN45" s="56">
        <v>2</v>
      </c>
      <c r="AO45" s="56" t="s">
        <v>6937</v>
      </c>
      <c r="AP45" s="56">
        <v>370</v>
      </c>
    </row>
    <row r="46" spans="1:42">
      <c r="A46" s="634">
        <v>40434</v>
      </c>
      <c r="B46" s="634" t="s">
        <v>427</v>
      </c>
      <c r="C46" s="634">
        <v>2</v>
      </c>
      <c r="D46" s="634" t="str">
        <f t="shared" si="2"/>
        <v>ARTIFACT_40434</v>
      </c>
      <c r="E46" s="634" t="str">
        <f t="shared" si="3"/>
        <v>ARTIFACTDES_40434</v>
      </c>
      <c r="F46" s="634">
        <v>5</v>
      </c>
      <c r="G46" s="634">
        <v>0</v>
      </c>
      <c r="H46" s="634" t="s">
        <v>14120</v>
      </c>
      <c r="I46" s="634" t="str">
        <f t="shared" si="15"/>
        <v>[0.24,0.096,0.096]</v>
      </c>
      <c r="J46" s="634">
        <v>225</v>
      </c>
      <c r="K46" s="634" t="str">
        <f t="shared" si="0"/>
        <v>[[5,6,2.4],[115,12,4.8],[118,6,2.4]]</v>
      </c>
      <c r="L46" s="56" t="str">
        <f t="shared" si="1"/>
        <v>[,[5,6,2.4],[115,12,4.8],[118,6,2.4]]</v>
      </c>
      <c r="M46" s="638"/>
      <c r="N46" s="638">
        <v>0.06</v>
      </c>
      <c r="O46" s="639"/>
      <c r="P46" s="640"/>
      <c r="Q46" s="640">
        <v>12</v>
      </c>
      <c r="R46" s="640">
        <v>6</v>
      </c>
      <c r="S46" s="640"/>
      <c r="T46" s="634" t="s">
        <v>16287</v>
      </c>
      <c r="U46" s="634" t="str">
        <f t="shared" si="14"/>
        <v>[[4,3,260],[4,6,5000],[4,3,570],[4,6,9700],[4,3,1060],[4,6,14410],[4,3,1250]]</v>
      </c>
      <c r="V46" s="56">
        <v>4</v>
      </c>
      <c r="W46" s="56" t="s">
        <v>6937</v>
      </c>
      <c r="X46" s="56">
        <v>260</v>
      </c>
      <c r="Y46" s="56">
        <v>4</v>
      </c>
      <c r="Z46" s="56" t="s">
        <v>7065</v>
      </c>
      <c r="AA46" s="56">
        <v>5000</v>
      </c>
      <c r="AB46" s="56">
        <v>4</v>
      </c>
      <c r="AC46" s="56" t="s">
        <v>6937</v>
      </c>
      <c r="AD46" s="56">
        <v>570</v>
      </c>
      <c r="AE46" s="56">
        <v>4</v>
      </c>
      <c r="AF46" s="56" t="s">
        <v>7065</v>
      </c>
      <c r="AG46" s="56">
        <v>9700</v>
      </c>
      <c r="AH46" s="56">
        <v>4</v>
      </c>
      <c r="AI46" s="56" t="s">
        <v>6937</v>
      </c>
      <c r="AJ46" s="56">
        <v>1060</v>
      </c>
      <c r="AK46" s="56">
        <v>4</v>
      </c>
      <c r="AL46" s="56" t="s">
        <v>7065</v>
      </c>
      <c r="AM46" s="56">
        <v>14410</v>
      </c>
      <c r="AN46" s="56">
        <v>4</v>
      </c>
      <c r="AO46" s="56" t="s">
        <v>6937</v>
      </c>
      <c r="AP46" s="56">
        <v>1250</v>
      </c>
    </row>
    <row r="47" spans="1:42">
      <c r="A47" s="634">
        <v>40435</v>
      </c>
      <c r="B47" s="634" t="s">
        <v>428</v>
      </c>
      <c r="C47" s="634">
        <v>2</v>
      </c>
      <c r="D47" s="634" t="str">
        <f t="shared" si="2"/>
        <v>ARTIFACT_40435</v>
      </c>
      <c r="E47" s="634" t="str">
        <f t="shared" si="3"/>
        <v>ARTIFACTDES_40435</v>
      </c>
      <c r="F47" s="634">
        <v>5</v>
      </c>
      <c r="G47" s="634">
        <v>0</v>
      </c>
      <c r="H47" s="634" t="s">
        <v>14120</v>
      </c>
      <c r="I47" s="634" t="str">
        <f t="shared" si="15"/>
        <v>[0.22,0.088,0.088]</v>
      </c>
      <c r="J47" s="634">
        <v>225</v>
      </c>
      <c r="K47" s="634" t="str">
        <f t="shared" si="0"/>
        <v>[[5,8,3.2],[115,10,4],[121,4,1.6]]</v>
      </c>
      <c r="L47" s="56" t="str">
        <f t="shared" si="1"/>
        <v>[,[5,8,3.2],[115,10,4],[121,4,1.6]]</v>
      </c>
      <c r="M47" s="638"/>
      <c r="N47" s="638">
        <v>0.08</v>
      </c>
      <c r="O47" s="639"/>
      <c r="P47" s="640"/>
      <c r="Q47" s="640">
        <v>10</v>
      </c>
      <c r="R47" s="640"/>
      <c r="S47" s="640">
        <v>4</v>
      </c>
      <c r="T47" s="634" t="s">
        <v>16287</v>
      </c>
      <c r="U47" s="634" t="str">
        <f t="shared" si="14"/>
        <v>[[4,3,260],[4,6,5000],[4,3,570],[4,6,9700],[4,3,1060],[4,6,14410],[4,3,1250]]</v>
      </c>
      <c r="V47" s="56">
        <v>4</v>
      </c>
      <c r="W47" s="56" t="s">
        <v>6937</v>
      </c>
      <c r="X47" s="56">
        <v>260</v>
      </c>
      <c r="Y47" s="56">
        <v>4</v>
      </c>
      <c r="Z47" s="56" t="s">
        <v>7065</v>
      </c>
      <c r="AA47" s="56">
        <v>5000</v>
      </c>
      <c r="AB47" s="56">
        <v>4</v>
      </c>
      <c r="AC47" s="56" t="s">
        <v>6937</v>
      </c>
      <c r="AD47" s="56">
        <v>570</v>
      </c>
      <c r="AE47" s="56">
        <v>4</v>
      </c>
      <c r="AF47" s="56" t="s">
        <v>7065</v>
      </c>
      <c r="AG47" s="56">
        <v>9700</v>
      </c>
      <c r="AH47" s="56">
        <v>4</v>
      </c>
      <c r="AI47" s="56" t="s">
        <v>6937</v>
      </c>
      <c r="AJ47" s="56">
        <v>1060</v>
      </c>
      <c r="AK47" s="56">
        <v>4</v>
      </c>
      <c r="AL47" s="56" t="s">
        <v>7065</v>
      </c>
      <c r="AM47" s="56">
        <v>14410</v>
      </c>
      <c r="AN47" s="56">
        <v>4</v>
      </c>
      <c r="AO47" s="56" t="s">
        <v>6937</v>
      </c>
      <c r="AP47" s="56">
        <v>1250</v>
      </c>
    </row>
    <row r="48" spans="1:42" ht="15" thickBot="1">
      <c r="A48" s="634">
        <v>40436</v>
      </c>
      <c r="B48" s="634" t="s">
        <v>429</v>
      </c>
      <c r="C48" s="634">
        <v>2</v>
      </c>
      <c r="D48" s="634" t="str">
        <f t="shared" si="2"/>
        <v>ARTIFACT_40436</v>
      </c>
      <c r="E48" s="634" t="str">
        <f t="shared" si="3"/>
        <v>ARTIFACTDES_40436</v>
      </c>
      <c r="F48" s="634">
        <v>5</v>
      </c>
      <c r="G48" s="634">
        <v>0</v>
      </c>
      <c r="H48" s="634" t="s">
        <v>14120</v>
      </c>
      <c r="I48" s="634" t="str">
        <f t="shared" si="15"/>
        <v>[0.3,0.12,0.12]</v>
      </c>
      <c r="J48" s="634">
        <v>225</v>
      </c>
      <c r="K48" s="634" t="str">
        <f t="shared" si="0"/>
        <v>[[112,8,3.2],[118,10,4],[121,12,4.8]]</v>
      </c>
      <c r="L48" s="56" t="str">
        <f t="shared" si="1"/>
        <v>[,[112,8,3.2],[118,10,4],[121,12,4.8]]</v>
      </c>
      <c r="M48" s="641"/>
      <c r="N48" s="641"/>
      <c r="O48" s="642"/>
      <c r="P48" s="643">
        <v>8</v>
      </c>
      <c r="Q48" s="643"/>
      <c r="R48" s="643">
        <v>10</v>
      </c>
      <c r="S48" s="643">
        <v>12</v>
      </c>
      <c r="T48" s="634" t="s">
        <v>16287</v>
      </c>
      <c r="U48" s="634" t="str">
        <f t="shared" si="14"/>
        <v>[[2,3,80],[2,6,1490],[2,3,170],[2,6,2880],[2,3,310],[2,6,4280],[2,3,370]]</v>
      </c>
      <c r="V48" s="56">
        <v>2</v>
      </c>
      <c r="W48" s="56" t="s">
        <v>6937</v>
      </c>
      <c r="X48" s="56">
        <v>80</v>
      </c>
      <c r="Y48" s="56">
        <v>2</v>
      </c>
      <c r="Z48" s="56" t="s">
        <v>7065</v>
      </c>
      <c r="AA48" s="56">
        <v>1490</v>
      </c>
      <c r="AB48" s="56">
        <v>2</v>
      </c>
      <c r="AC48" s="56" t="s">
        <v>6937</v>
      </c>
      <c r="AD48" s="56">
        <v>170</v>
      </c>
      <c r="AE48" s="56">
        <v>2</v>
      </c>
      <c r="AF48" s="56" t="s">
        <v>7065</v>
      </c>
      <c r="AG48" s="56">
        <v>2880</v>
      </c>
      <c r="AH48" s="56">
        <v>2</v>
      </c>
      <c r="AI48" s="56" t="s">
        <v>6937</v>
      </c>
      <c r="AJ48" s="56">
        <v>310</v>
      </c>
      <c r="AK48" s="56">
        <v>2</v>
      </c>
      <c r="AL48" s="56" t="s">
        <v>7065</v>
      </c>
      <c r="AM48" s="56">
        <v>4280</v>
      </c>
      <c r="AN48" s="56">
        <v>2</v>
      </c>
      <c r="AO48" s="56" t="s">
        <v>6937</v>
      </c>
      <c r="AP48" s="56">
        <v>370</v>
      </c>
    </row>
    <row r="49" spans="1:42">
      <c r="A49" s="644">
        <v>40401</v>
      </c>
      <c r="B49" s="644" t="s">
        <v>418</v>
      </c>
      <c r="C49" s="644">
        <v>2</v>
      </c>
      <c r="D49" s="644" t="str">
        <f t="shared" si="2"/>
        <v>ARTIFACT_40401</v>
      </c>
      <c r="E49" s="644" t="str">
        <f t="shared" si="3"/>
        <v>ARTIFACTDES_40401</v>
      </c>
      <c r="F49" s="644">
        <v>5</v>
      </c>
      <c r="G49" s="644">
        <v>0</v>
      </c>
      <c r="H49" s="644" t="s">
        <v>16295</v>
      </c>
      <c r="I49" s="644" t="str">
        <f t="shared" si="9"/>
        <v>[0.22,0.088,0.088]</v>
      </c>
      <c r="J49" s="644">
        <v>225</v>
      </c>
      <c r="K49" s="644" t="str">
        <f t="shared" si="0"/>
        <v>[[5,10,4],[115,12,4.8]]</v>
      </c>
      <c r="L49" s="56" t="str">
        <f t="shared" si="1"/>
        <v>[,[5,10,4],[115,12,4.8]]</v>
      </c>
      <c r="M49" s="645"/>
      <c r="N49" s="645">
        <v>0.1</v>
      </c>
      <c r="O49" s="645"/>
      <c r="P49" s="646"/>
      <c r="Q49" s="646">
        <v>12</v>
      </c>
      <c r="R49" s="647"/>
      <c r="S49" s="646"/>
      <c r="T49" s="644" t="s">
        <v>16287</v>
      </c>
      <c r="U49" s="644" t="str">
        <f t="shared" si="5"/>
        <v>[[5,3,890],[5,6,16820],[5,3,1930],[5,6,32620],[5,3,3550],[5,6,48470],[5,3,4200]]</v>
      </c>
      <c r="V49" s="56">
        <v>5</v>
      </c>
      <c r="W49" s="56" t="s">
        <v>6937</v>
      </c>
      <c r="X49" s="56">
        <v>890</v>
      </c>
      <c r="Y49" s="56">
        <v>5</v>
      </c>
      <c r="Z49" s="56" t="s">
        <v>7065</v>
      </c>
      <c r="AA49" s="56">
        <v>16820</v>
      </c>
      <c r="AB49" s="56">
        <v>5</v>
      </c>
      <c r="AC49" s="56" t="s">
        <v>6937</v>
      </c>
      <c r="AD49" s="56">
        <v>1930</v>
      </c>
      <c r="AE49" s="56">
        <v>5</v>
      </c>
      <c r="AF49" s="56" t="s">
        <v>7065</v>
      </c>
      <c r="AG49" s="56">
        <v>32620</v>
      </c>
      <c r="AH49" s="56">
        <v>5</v>
      </c>
      <c r="AI49" s="56" t="s">
        <v>6937</v>
      </c>
      <c r="AJ49" s="56">
        <v>3550</v>
      </c>
      <c r="AK49" s="56">
        <v>5</v>
      </c>
      <c r="AL49" s="56" t="s">
        <v>7065</v>
      </c>
      <c r="AM49" s="56">
        <v>48470</v>
      </c>
      <c r="AN49" s="56">
        <v>5</v>
      </c>
      <c r="AO49" s="56" t="s">
        <v>6937</v>
      </c>
      <c r="AP49" s="56">
        <v>4200</v>
      </c>
    </row>
    <row r="50" spans="1:42">
      <c r="A50" s="644">
        <v>40402</v>
      </c>
      <c r="B50" s="644" t="s">
        <v>419</v>
      </c>
      <c r="C50" s="644">
        <v>2</v>
      </c>
      <c r="D50" s="644" t="str">
        <f t="shared" si="2"/>
        <v>ARTIFACT_40402</v>
      </c>
      <c r="E50" s="644" t="str">
        <f t="shared" si="3"/>
        <v>ARTIFACTDES_40402</v>
      </c>
      <c r="F50" s="644">
        <v>5</v>
      </c>
      <c r="G50" s="644">
        <v>0</v>
      </c>
      <c r="H50" s="644" t="s">
        <v>16295</v>
      </c>
      <c r="I50" s="644" t="str">
        <f t="shared" si="9"/>
        <v>[0.22,0.088,0.088]</v>
      </c>
      <c r="J50" s="644">
        <v>225</v>
      </c>
      <c r="K50" s="644" t="str">
        <f t="shared" si="0"/>
        <v>[[5,8,3.2],[131,2,0.8],[121,12,4.8]]</v>
      </c>
      <c r="L50" s="56" t="str">
        <f t="shared" si="1"/>
        <v>[,[5,8,3.2],[131,2,0.8],[121,12,4.8]]</v>
      </c>
      <c r="M50" s="628"/>
      <c r="N50" s="628">
        <v>0.08</v>
      </c>
      <c r="O50" s="628">
        <v>0.02</v>
      </c>
      <c r="P50" s="629"/>
      <c r="Q50" s="629"/>
      <c r="R50" s="576"/>
      <c r="S50" s="629">
        <v>12</v>
      </c>
      <c r="T50" s="644" t="s">
        <v>16287</v>
      </c>
      <c r="U50" s="644" t="str">
        <f t="shared" si="5"/>
        <v>[[3,3,130],[3,6,2460],[3,3,280],[3,6,4770],[3,3,520],[3,6,7090],[3,3,610]]</v>
      </c>
      <c r="V50" s="56">
        <v>3</v>
      </c>
      <c r="W50" s="56" t="s">
        <v>6937</v>
      </c>
      <c r="X50" s="56">
        <v>130</v>
      </c>
      <c r="Y50" s="56">
        <v>3</v>
      </c>
      <c r="Z50" s="56" t="s">
        <v>7065</v>
      </c>
      <c r="AA50" s="56">
        <v>2460</v>
      </c>
      <c r="AB50" s="56">
        <v>3</v>
      </c>
      <c r="AC50" s="56" t="s">
        <v>6937</v>
      </c>
      <c r="AD50" s="56">
        <v>280</v>
      </c>
      <c r="AE50" s="56">
        <v>3</v>
      </c>
      <c r="AF50" s="56" t="s">
        <v>7065</v>
      </c>
      <c r="AG50" s="56">
        <v>4770</v>
      </c>
      <c r="AH50" s="56">
        <v>3</v>
      </c>
      <c r="AI50" s="56" t="s">
        <v>6937</v>
      </c>
      <c r="AJ50" s="56">
        <v>520</v>
      </c>
      <c r="AK50" s="56">
        <v>3</v>
      </c>
      <c r="AL50" s="56" t="s">
        <v>7065</v>
      </c>
      <c r="AM50" s="56">
        <v>7090</v>
      </c>
      <c r="AN50" s="56">
        <v>3</v>
      </c>
      <c r="AO50" s="56" t="s">
        <v>6937</v>
      </c>
      <c r="AP50" s="56">
        <v>610</v>
      </c>
    </row>
    <row r="51" spans="1:42">
      <c r="A51" s="644">
        <v>40403</v>
      </c>
      <c r="B51" s="644" t="s">
        <v>420</v>
      </c>
      <c r="C51" s="644">
        <v>2</v>
      </c>
      <c r="D51" s="644" t="str">
        <f t="shared" si="2"/>
        <v>ARTIFACT_40403</v>
      </c>
      <c r="E51" s="644" t="str">
        <f t="shared" si="3"/>
        <v>ARTIFACTDES_40403</v>
      </c>
      <c r="F51" s="644">
        <v>5</v>
      </c>
      <c r="G51" s="644">
        <v>0</v>
      </c>
      <c r="H51" s="644" t="s">
        <v>16295</v>
      </c>
      <c r="I51" s="644" t="str">
        <f t="shared" si="9"/>
        <v>[0.19,0.076,0.076]</v>
      </c>
      <c r="J51" s="644">
        <v>225</v>
      </c>
      <c r="K51" s="644" t="str">
        <f t="shared" si="0"/>
        <v>[[2,6,2.4],[5,3,1.2],[112,10,4]]</v>
      </c>
      <c r="L51" s="56" t="str">
        <f t="shared" si="1"/>
        <v>[[2,6,2.4],[5,3,1.2],[112,10,4]]</v>
      </c>
      <c r="M51" s="628">
        <v>0.06</v>
      </c>
      <c r="N51" s="628">
        <v>0.03</v>
      </c>
      <c r="O51" s="628"/>
      <c r="P51" s="629">
        <v>10</v>
      </c>
      <c r="Q51" s="629"/>
      <c r="R51" s="576"/>
      <c r="S51" s="629"/>
      <c r="T51" s="644" t="s">
        <v>16287</v>
      </c>
      <c r="U51" s="644" t="str">
        <f t="shared" si="5"/>
        <v>[[2,3,80],[2,6,1490],[2,3,170],[2,6,2880],[2,3,310],[2,6,4280],[2,3,370]]</v>
      </c>
      <c r="V51" s="56">
        <v>2</v>
      </c>
      <c r="W51" s="56" t="s">
        <v>6937</v>
      </c>
      <c r="X51" s="56">
        <v>80</v>
      </c>
      <c r="Y51" s="56">
        <v>2</v>
      </c>
      <c r="Z51" s="56" t="s">
        <v>7065</v>
      </c>
      <c r="AA51" s="56">
        <v>1490</v>
      </c>
      <c r="AB51" s="56">
        <v>2</v>
      </c>
      <c r="AC51" s="56" t="s">
        <v>6937</v>
      </c>
      <c r="AD51" s="56">
        <v>170</v>
      </c>
      <c r="AE51" s="56">
        <v>2</v>
      </c>
      <c r="AF51" s="56" t="s">
        <v>7065</v>
      </c>
      <c r="AG51" s="56">
        <v>2880</v>
      </c>
      <c r="AH51" s="56">
        <v>2</v>
      </c>
      <c r="AI51" s="56" t="s">
        <v>6937</v>
      </c>
      <c r="AJ51" s="56">
        <v>310</v>
      </c>
      <c r="AK51" s="56">
        <v>2</v>
      </c>
      <c r="AL51" s="56" t="s">
        <v>7065</v>
      </c>
      <c r="AM51" s="56">
        <v>4280</v>
      </c>
      <c r="AN51" s="56">
        <v>2</v>
      </c>
      <c r="AO51" s="56" t="s">
        <v>6937</v>
      </c>
      <c r="AP51" s="56">
        <v>370</v>
      </c>
    </row>
    <row r="52" spans="1:42">
      <c r="A52" s="644">
        <v>40404</v>
      </c>
      <c r="B52" s="644" t="s">
        <v>421</v>
      </c>
      <c r="C52" s="644">
        <v>2</v>
      </c>
      <c r="D52" s="644" t="str">
        <f t="shared" si="2"/>
        <v>ARTIFACT_40404</v>
      </c>
      <c r="E52" s="644" t="str">
        <f t="shared" si="3"/>
        <v>ARTIFACTDES_40404</v>
      </c>
      <c r="F52" s="644">
        <v>5</v>
      </c>
      <c r="G52" s="644">
        <v>0</v>
      </c>
      <c r="H52" s="644" t="s">
        <v>16295</v>
      </c>
      <c r="I52" s="644" t="str">
        <f t="shared" si="9"/>
        <v>[0.19,0.076,0.076]</v>
      </c>
      <c r="J52" s="644">
        <v>225</v>
      </c>
      <c r="K52" s="644" t="str">
        <f t="shared" si="0"/>
        <v>[[5,3,1.2],[131,6,2.4],[115,10,4]]</v>
      </c>
      <c r="L52" s="56" t="str">
        <f t="shared" si="1"/>
        <v>[,[5,3,1.2],[131,6,2.4],[115,10,4]]</v>
      </c>
      <c r="M52" s="628"/>
      <c r="N52" s="628">
        <v>0.03</v>
      </c>
      <c r="O52" s="628">
        <v>0.06</v>
      </c>
      <c r="P52" s="629"/>
      <c r="Q52" s="629">
        <v>10</v>
      </c>
      <c r="R52" s="576"/>
      <c r="S52" s="629"/>
      <c r="T52" s="644" t="s">
        <v>16287</v>
      </c>
      <c r="U52" s="644" t="str">
        <f t="shared" si="5"/>
        <v>[[4,3,260],[4,6,5000],[4,3,570],[4,6,9700],[4,3,1060],[4,6,14410],[4,3,1250]]</v>
      </c>
      <c r="V52" s="56">
        <v>4</v>
      </c>
      <c r="W52" s="56" t="s">
        <v>6937</v>
      </c>
      <c r="X52" s="56">
        <v>260</v>
      </c>
      <c r="Y52" s="56">
        <v>4</v>
      </c>
      <c r="Z52" s="56" t="s">
        <v>7065</v>
      </c>
      <c r="AA52" s="56">
        <v>5000</v>
      </c>
      <c r="AB52" s="56">
        <v>4</v>
      </c>
      <c r="AC52" s="56" t="s">
        <v>6937</v>
      </c>
      <c r="AD52" s="56">
        <v>570</v>
      </c>
      <c r="AE52" s="56">
        <v>4</v>
      </c>
      <c r="AF52" s="56" t="s">
        <v>7065</v>
      </c>
      <c r="AG52" s="56">
        <v>9700</v>
      </c>
      <c r="AH52" s="56">
        <v>4</v>
      </c>
      <c r="AI52" s="56" t="s">
        <v>6937</v>
      </c>
      <c r="AJ52" s="56">
        <v>1060</v>
      </c>
      <c r="AK52" s="56">
        <v>4</v>
      </c>
      <c r="AL52" s="56" t="s">
        <v>7065</v>
      </c>
      <c r="AM52" s="56">
        <v>14410</v>
      </c>
      <c r="AN52" s="56">
        <v>4</v>
      </c>
      <c r="AO52" s="56" t="s">
        <v>6937</v>
      </c>
      <c r="AP52" s="56">
        <v>1250</v>
      </c>
    </row>
    <row r="53" spans="1:42">
      <c r="A53" s="644">
        <v>40405</v>
      </c>
      <c r="B53" s="644" t="s">
        <v>422</v>
      </c>
      <c r="C53" s="644">
        <v>2</v>
      </c>
      <c r="D53" s="644" t="str">
        <f t="shared" si="2"/>
        <v>ARTIFACT_40405</v>
      </c>
      <c r="E53" s="644" t="str">
        <f t="shared" si="3"/>
        <v>ARTIFACTDES_40405</v>
      </c>
      <c r="F53" s="644">
        <v>5</v>
      </c>
      <c r="G53" s="644">
        <v>0</v>
      </c>
      <c r="H53" s="644" t="s">
        <v>16295</v>
      </c>
      <c r="I53" s="644" t="str">
        <f t="shared" si="9"/>
        <v>[0.26,0.104,0.104]</v>
      </c>
      <c r="J53" s="644">
        <v>225</v>
      </c>
      <c r="K53" s="644" t="str">
        <f t="shared" si="0"/>
        <v>[[2,4,1.6],[115,6,2.4],[121,16,6.4]]</v>
      </c>
      <c r="L53" s="56" t="str">
        <f t="shared" si="1"/>
        <v>[[2,4,1.6],[115,6,2.4],[121,16,6.4]]</v>
      </c>
      <c r="M53" s="628">
        <v>0.04</v>
      </c>
      <c r="N53" s="628"/>
      <c r="O53" s="628"/>
      <c r="P53" s="629"/>
      <c r="Q53" s="629">
        <v>6</v>
      </c>
      <c r="R53" s="576"/>
      <c r="S53" s="629">
        <v>16</v>
      </c>
      <c r="T53" s="644" t="s">
        <v>16287</v>
      </c>
      <c r="U53" s="644" t="str">
        <f t="shared" si="5"/>
        <v>[[5,3,890],[5,6,16820],[5,3,1930],[5,6,32620],[5,3,3550],[5,6,48470],[5,3,4200]]</v>
      </c>
      <c r="V53" s="56">
        <v>5</v>
      </c>
      <c r="W53" s="56" t="s">
        <v>6937</v>
      </c>
      <c r="X53" s="56">
        <v>890</v>
      </c>
      <c r="Y53" s="56">
        <v>5</v>
      </c>
      <c r="Z53" s="56" t="s">
        <v>7065</v>
      </c>
      <c r="AA53" s="56">
        <v>16820</v>
      </c>
      <c r="AB53" s="56">
        <v>5</v>
      </c>
      <c r="AC53" s="56" t="s">
        <v>6937</v>
      </c>
      <c r="AD53" s="56">
        <v>1930</v>
      </c>
      <c r="AE53" s="56">
        <v>5</v>
      </c>
      <c r="AF53" s="56" t="s">
        <v>7065</v>
      </c>
      <c r="AG53" s="56">
        <v>32620</v>
      </c>
      <c r="AH53" s="56">
        <v>5</v>
      </c>
      <c r="AI53" s="56" t="s">
        <v>6937</v>
      </c>
      <c r="AJ53" s="56">
        <v>3550</v>
      </c>
      <c r="AK53" s="56">
        <v>5</v>
      </c>
      <c r="AL53" s="56" t="s">
        <v>7065</v>
      </c>
      <c r="AM53" s="56">
        <v>48470</v>
      </c>
      <c r="AN53" s="56">
        <v>5</v>
      </c>
      <c r="AO53" s="56" t="s">
        <v>6937</v>
      </c>
      <c r="AP53" s="56">
        <v>4200</v>
      </c>
    </row>
    <row r="54" spans="1:42" ht="15" thickBot="1">
      <c r="A54" s="644">
        <v>40406</v>
      </c>
      <c r="B54" s="644" t="s">
        <v>423</v>
      </c>
      <c r="C54" s="644">
        <v>2</v>
      </c>
      <c r="D54" s="644" t="str">
        <f t="shared" si="2"/>
        <v>ARTIFACT_40406</v>
      </c>
      <c r="E54" s="644" t="str">
        <f t="shared" si="3"/>
        <v>ARTIFACTDES_40406</v>
      </c>
      <c r="F54" s="644">
        <v>5</v>
      </c>
      <c r="G54" s="644">
        <v>0</v>
      </c>
      <c r="H54" s="644" t="s">
        <v>16295</v>
      </c>
      <c r="I54" s="644" t="str">
        <f t="shared" si="9"/>
        <v>[0.2,0.08,0.08]</v>
      </c>
      <c r="J54" s="644">
        <v>225</v>
      </c>
      <c r="K54" s="644" t="str">
        <f t="shared" si="0"/>
        <v>[[2,4,1.6],[131,4,1.6],[115,12,4.8]]</v>
      </c>
      <c r="L54" s="56" t="str">
        <f t="shared" si="1"/>
        <v>[[2,4,1.6],[131,4,1.6],[115,12,4.8]]</v>
      </c>
      <c r="M54" s="632">
        <v>0.04</v>
      </c>
      <c r="N54" s="632"/>
      <c r="O54" s="632">
        <v>0.04</v>
      </c>
      <c r="P54" s="633"/>
      <c r="Q54" s="633">
        <v>12</v>
      </c>
      <c r="R54" s="579"/>
      <c r="S54" s="633"/>
      <c r="T54" s="644" t="s">
        <v>16287</v>
      </c>
      <c r="U54" s="644" t="str">
        <f t="shared" si="5"/>
        <v>[[3,3,130],[3,6,2460],[3,3,280],[3,6,4770],[3,3,520],[3,6,7090],[3,3,610]]</v>
      </c>
      <c r="V54" s="56">
        <v>3</v>
      </c>
      <c r="W54" s="56" t="s">
        <v>6937</v>
      </c>
      <c r="X54" s="56">
        <v>130</v>
      </c>
      <c r="Y54" s="56">
        <v>3</v>
      </c>
      <c r="Z54" s="56" t="s">
        <v>7065</v>
      </c>
      <c r="AA54" s="56">
        <v>2460</v>
      </c>
      <c r="AB54" s="56">
        <v>3</v>
      </c>
      <c r="AC54" s="56" t="s">
        <v>6937</v>
      </c>
      <c r="AD54" s="56">
        <v>280</v>
      </c>
      <c r="AE54" s="56">
        <v>3</v>
      </c>
      <c r="AF54" s="56" t="s">
        <v>7065</v>
      </c>
      <c r="AG54" s="56">
        <v>4770</v>
      </c>
      <c r="AH54" s="56">
        <v>3</v>
      </c>
      <c r="AI54" s="56" t="s">
        <v>6937</v>
      </c>
      <c r="AJ54" s="56">
        <v>520</v>
      </c>
      <c r="AK54" s="56">
        <v>3</v>
      </c>
      <c r="AL54" s="56" t="s">
        <v>7065</v>
      </c>
      <c r="AM54" s="56">
        <v>7090</v>
      </c>
      <c r="AN54" s="56">
        <v>3</v>
      </c>
      <c r="AO54" s="56" t="s">
        <v>6937</v>
      </c>
      <c r="AP54" s="56">
        <v>610</v>
      </c>
    </row>
    <row r="55" spans="1:42">
      <c r="A55" s="634">
        <v>40441</v>
      </c>
      <c r="B55" s="634" t="s">
        <v>430</v>
      </c>
      <c r="C55" s="634">
        <v>2</v>
      </c>
      <c r="D55" s="634" t="str">
        <f t="shared" si="2"/>
        <v>ARTIFACT_40441</v>
      </c>
      <c r="E55" s="634" t="str">
        <f t="shared" si="3"/>
        <v>ARTIFACTDES_40441</v>
      </c>
      <c r="F55" s="634">
        <v>5</v>
      </c>
      <c r="G55" s="634">
        <v>0</v>
      </c>
      <c r="H55" s="634" t="s">
        <v>16296</v>
      </c>
      <c r="I55" s="634" t="str">
        <f t="shared" ref="I55:I60" si="16">IF(SUM(M55:S55)=0,"","["&amp;(SUM(M55:O55)*100+SUM(P55:S55))/100&amp;","&amp;(SUM(M55:O55)*100+SUM(P55:S55))/250&amp;","&amp;(SUM(M55:O55)*100+SUM(P55:S55))/250&amp;"]")</f>
        <v>[0.04,0.016,0.016]</v>
      </c>
      <c r="J55" s="634">
        <v>225</v>
      </c>
      <c r="K55" s="634" t="str">
        <f t="shared" si="0"/>
        <v>[[2,4,1.6]]</v>
      </c>
      <c r="L55" s="56" t="str">
        <f t="shared" si="1"/>
        <v>[[2,4,1.6]]</v>
      </c>
      <c r="M55" s="635">
        <v>0.04</v>
      </c>
      <c r="N55" s="635"/>
      <c r="O55" s="635"/>
      <c r="P55" s="637"/>
      <c r="Q55" s="637"/>
      <c r="R55" s="637"/>
      <c r="S55" s="637"/>
      <c r="T55" s="634" t="s">
        <v>16287</v>
      </c>
      <c r="U55" s="634" t="str">
        <f t="shared" si="5"/>
        <v>[[5,3,890],[5,6,16820],[5,3,1930],[5,6,32620],[5,3,3550],[5,6,48470],[5,3,4200]]</v>
      </c>
      <c r="V55" s="56">
        <v>5</v>
      </c>
      <c r="W55" s="56" t="s">
        <v>6937</v>
      </c>
      <c r="X55" s="56">
        <v>890</v>
      </c>
      <c r="Y55" s="56">
        <v>5</v>
      </c>
      <c r="Z55" s="56" t="s">
        <v>7065</v>
      </c>
      <c r="AA55" s="56">
        <v>16820</v>
      </c>
      <c r="AB55" s="56">
        <v>5</v>
      </c>
      <c r="AC55" s="56" t="s">
        <v>6937</v>
      </c>
      <c r="AD55" s="56">
        <v>1930</v>
      </c>
      <c r="AE55" s="56">
        <v>5</v>
      </c>
      <c r="AF55" s="56" t="s">
        <v>7065</v>
      </c>
      <c r="AG55" s="56">
        <v>32620</v>
      </c>
      <c r="AH55" s="56">
        <v>5</v>
      </c>
      <c r="AI55" s="56" t="s">
        <v>6937</v>
      </c>
      <c r="AJ55" s="56">
        <v>3550</v>
      </c>
      <c r="AK55" s="56">
        <v>5</v>
      </c>
      <c r="AL55" s="56" t="s">
        <v>7065</v>
      </c>
      <c r="AM55" s="56">
        <v>48470</v>
      </c>
      <c r="AN55" s="56">
        <v>5</v>
      </c>
      <c r="AO55" s="56" t="s">
        <v>6937</v>
      </c>
      <c r="AP55" s="56">
        <v>4200</v>
      </c>
    </row>
    <row r="56" spans="1:42">
      <c r="A56" s="634">
        <v>40442</v>
      </c>
      <c r="B56" s="634" t="s">
        <v>431</v>
      </c>
      <c r="C56" s="634">
        <v>2</v>
      </c>
      <c r="D56" s="634" t="str">
        <f t="shared" si="2"/>
        <v>ARTIFACT_40442</v>
      </c>
      <c r="E56" s="634" t="str">
        <f t="shared" si="3"/>
        <v>ARTIFACTDES_40442</v>
      </c>
      <c r="F56" s="634">
        <v>5</v>
      </c>
      <c r="G56" s="634">
        <v>0</v>
      </c>
      <c r="H56" s="634" t="s">
        <v>16296</v>
      </c>
      <c r="I56" s="634" t="str">
        <f t="shared" si="16"/>
        <v>[0.04,0.016,0.016]</v>
      </c>
      <c r="J56" s="634">
        <v>225</v>
      </c>
      <c r="K56" s="634" t="str">
        <f t="shared" si="0"/>
        <v>[[5,4,1.6]]</v>
      </c>
      <c r="L56" s="56" t="str">
        <f t="shared" si="1"/>
        <v>[,[5,4,1.6]]</v>
      </c>
      <c r="M56" s="638"/>
      <c r="N56" s="638">
        <v>0.04</v>
      </c>
      <c r="O56" s="638"/>
      <c r="P56" s="640"/>
      <c r="Q56" s="640"/>
      <c r="R56" s="640"/>
      <c r="S56" s="640"/>
      <c r="T56" s="634" t="s">
        <v>16287</v>
      </c>
      <c r="U56" s="634" t="str">
        <f t="shared" si="5"/>
        <v>[[3,3,130],[3,6,2460],[3,3,280],[3,6,4770],[3,3,520],[3,6,7090],[3,3,610]]</v>
      </c>
      <c r="V56" s="56">
        <v>3</v>
      </c>
      <c r="W56" s="56" t="s">
        <v>6937</v>
      </c>
      <c r="X56" s="56">
        <v>130</v>
      </c>
      <c r="Y56" s="56">
        <v>3</v>
      </c>
      <c r="Z56" s="56" t="s">
        <v>7065</v>
      </c>
      <c r="AA56" s="56">
        <v>2460</v>
      </c>
      <c r="AB56" s="56">
        <v>3</v>
      </c>
      <c r="AC56" s="56" t="s">
        <v>6937</v>
      </c>
      <c r="AD56" s="56">
        <v>280</v>
      </c>
      <c r="AE56" s="56">
        <v>3</v>
      </c>
      <c r="AF56" s="56" t="s">
        <v>7065</v>
      </c>
      <c r="AG56" s="56">
        <v>4770</v>
      </c>
      <c r="AH56" s="56">
        <v>3</v>
      </c>
      <c r="AI56" s="56" t="s">
        <v>6937</v>
      </c>
      <c r="AJ56" s="56">
        <v>520</v>
      </c>
      <c r="AK56" s="56">
        <v>3</v>
      </c>
      <c r="AL56" s="56" t="s">
        <v>7065</v>
      </c>
      <c r="AM56" s="56">
        <v>7090</v>
      </c>
      <c r="AN56" s="56">
        <v>3</v>
      </c>
      <c r="AO56" s="56" t="s">
        <v>6937</v>
      </c>
      <c r="AP56" s="56">
        <v>610</v>
      </c>
    </row>
    <row r="57" spans="1:42">
      <c r="A57" s="634">
        <v>40443</v>
      </c>
      <c r="B57" s="634" t="s">
        <v>432</v>
      </c>
      <c r="C57" s="634">
        <v>2</v>
      </c>
      <c r="D57" s="634" t="str">
        <f t="shared" si="2"/>
        <v>ARTIFACT_40443</v>
      </c>
      <c r="E57" s="634" t="str">
        <f t="shared" si="3"/>
        <v>ARTIFACTDES_40443</v>
      </c>
      <c r="F57" s="634">
        <v>5</v>
      </c>
      <c r="G57" s="634">
        <v>0</v>
      </c>
      <c r="H57" s="634" t="s">
        <v>16296</v>
      </c>
      <c r="I57" s="634" t="str">
        <f t="shared" si="16"/>
        <v>[0.04,0.016,0.016]</v>
      </c>
      <c r="J57" s="634">
        <v>225</v>
      </c>
      <c r="K57" s="634" t="str">
        <f t="shared" si="0"/>
        <v>[[5,4,1.6]]</v>
      </c>
      <c r="L57" s="56" t="str">
        <f t="shared" si="1"/>
        <v>[,[5,4,1.6]]</v>
      </c>
      <c r="M57" s="638"/>
      <c r="N57" s="638">
        <v>0.04</v>
      </c>
      <c r="O57" s="638"/>
      <c r="P57" s="640"/>
      <c r="Q57" s="640"/>
      <c r="R57" s="640"/>
      <c r="S57" s="640"/>
      <c r="T57" s="634" t="s">
        <v>16287</v>
      </c>
      <c r="U57" s="634" t="str">
        <f t="shared" si="5"/>
        <v>[[2,3,80],[2,6,1490],[2,3,170],[2,6,2880],[2,3,310],[2,6,4280],[2,3,370]]</v>
      </c>
      <c r="V57" s="56">
        <v>2</v>
      </c>
      <c r="W57" s="56" t="s">
        <v>6937</v>
      </c>
      <c r="X57" s="56">
        <v>80</v>
      </c>
      <c r="Y57" s="56">
        <v>2</v>
      </c>
      <c r="Z57" s="56" t="s">
        <v>7065</v>
      </c>
      <c r="AA57" s="56">
        <v>1490</v>
      </c>
      <c r="AB57" s="56">
        <v>2</v>
      </c>
      <c r="AC57" s="56" t="s">
        <v>6937</v>
      </c>
      <c r="AD57" s="56">
        <v>170</v>
      </c>
      <c r="AE57" s="56">
        <v>2</v>
      </c>
      <c r="AF57" s="56" t="s">
        <v>7065</v>
      </c>
      <c r="AG57" s="56">
        <v>2880</v>
      </c>
      <c r="AH57" s="56">
        <v>2</v>
      </c>
      <c r="AI57" s="56" t="s">
        <v>6937</v>
      </c>
      <c r="AJ57" s="56">
        <v>310</v>
      </c>
      <c r="AK57" s="56">
        <v>2</v>
      </c>
      <c r="AL57" s="56" t="s">
        <v>7065</v>
      </c>
      <c r="AM57" s="56">
        <v>4280</v>
      </c>
      <c r="AN57" s="56">
        <v>2</v>
      </c>
      <c r="AO57" s="56" t="s">
        <v>6937</v>
      </c>
      <c r="AP57" s="56">
        <v>370</v>
      </c>
    </row>
    <row r="58" spans="1:42">
      <c r="A58" s="634">
        <v>40444</v>
      </c>
      <c r="B58" s="634" t="s">
        <v>433</v>
      </c>
      <c r="C58" s="634">
        <v>2</v>
      </c>
      <c r="D58" s="634" t="str">
        <f t="shared" si="2"/>
        <v>ARTIFACT_40444</v>
      </c>
      <c r="E58" s="634" t="str">
        <f t="shared" si="3"/>
        <v>ARTIFACTDES_40444</v>
      </c>
      <c r="F58" s="634">
        <v>5</v>
      </c>
      <c r="G58" s="634">
        <v>0</v>
      </c>
      <c r="H58" s="634" t="s">
        <v>16296</v>
      </c>
      <c r="I58" s="634" t="str">
        <f t="shared" si="16"/>
        <v/>
      </c>
      <c r="J58" s="634">
        <v>225</v>
      </c>
      <c r="K58" s="634" t="str">
        <f t="shared" si="0"/>
        <v>[]</v>
      </c>
      <c r="L58" s="56" t="str">
        <f t="shared" si="1"/>
        <v>[]</v>
      </c>
      <c r="M58" s="638"/>
      <c r="N58" s="638"/>
      <c r="O58" s="638"/>
      <c r="P58" s="640"/>
      <c r="Q58" s="640"/>
      <c r="R58" s="640"/>
      <c r="S58" s="640"/>
      <c r="T58" s="634" t="s">
        <v>16287</v>
      </c>
      <c r="U58" s="634" t="str">
        <f t="shared" si="5"/>
        <v>[[4,3,260],[4,6,5000],[4,3,570],[4,6,9700],[4,3,1060],[4,6,14410],[4,3,1250]]</v>
      </c>
      <c r="V58" s="56">
        <v>4</v>
      </c>
      <c r="W58" s="56" t="s">
        <v>6937</v>
      </c>
      <c r="X58" s="56">
        <v>260</v>
      </c>
      <c r="Y58" s="56">
        <v>4</v>
      </c>
      <c r="Z58" s="56" t="s">
        <v>7065</v>
      </c>
      <c r="AA58" s="56">
        <v>5000</v>
      </c>
      <c r="AB58" s="56">
        <v>4</v>
      </c>
      <c r="AC58" s="56" t="s">
        <v>6937</v>
      </c>
      <c r="AD58" s="56">
        <v>570</v>
      </c>
      <c r="AE58" s="56">
        <v>4</v>
      </c>
      <c r="AF58" s="56" t="s">
        <v>7065</v>
      </c>
      <c r="AG58" s="56">
        <v>9700</v>
      </c>
      <c r="AH58" s="56">
        <v>4</v>
      </c>
      <c r="AI58" s="56" t="s">
        <v>6937</v>
      </c>
      <c r="AJ58" s="56">
        <v>1060</v>
      </c>
      <c r="AK58" s="56">
        <v>4</v>
      </c>
      <c r="AL58" s="56" t="s">
        <v>7065</v>
      </c>
      <c r="AM58" s="56">
        <v>14410</v>
      </c>
      <c r="AN58" s="56">
        <v>4</v>
      </c>
      <c r="AO58" s="56" t="s">
        <v>6937</v>
      </c>
      <c r="AP58" s="56">
        <v>1250</v>
      </c>
    </row>
    <row r="59" spans="1:42">
      <c r="A59" s="634">
        <v>40445</v>
      </c>
      <c r="B59" s="634" t="s">
        <v>434</v>
      </c>
      <c r="C59" s="634">
        <v>2</v>
      </c>
      <c r="D59" s="634" t="str">
        <f t="shared" si="2"/>
        <v>ARTIFACT_40445</v>
      </c>
      <c r="E59" s="634" t="str">
        <f t="shared" si="3"/>
        <v>ARTIFACTDES_40445</v>
      </c>
      <c r="F59" s="634">
        <v>5</v>
      </c>
      <c r="G59" s="634">
        <v>0</v>
      </c>
      <c r="H59" s="634" t="s">
        <v>16296</v>
      </c>
      <c r="I59" s="634" t="str">
        <f t="shared" si="16"/>
        <v/>
      </c>
      <c r="J59" s="634">
        <v>225</v>
      </c>
      <c r="K59" s="634" t="str">
        <f t="shared" si="0"/>
        <v>[]</v>
      </c>
      <c r="L59" s="56" t="str">
        <f t="shared" si="1"/>
        <v>[]</v>
      </c>
      <c r="M59" s="638"/>
      <c r="N59" s="638"/>
      <c r="O59" s="638"/>
      <c r="P59" s="640"/>
      <c r="Q59" s="640"/>
      <c r="R59" s="640"/>
      <c r="S59" s="640"/>
      <c r="T59" s="634" t="s">
        <v>16287</v>
      </c>
      <c r="U59" s="634" t="str">
        <f t="shared" si="5"/>
        <v>[[5,3,890],[5,6,16820],[5,3,1930],[5,6,32620],[5,3,3550],[5,6,48470],[5,3,4200]]</v>
      </c>
      <c r="V59" s="56">
        <v>5</v>
      </c>
      <c r="W59" s="56" t="s">
        <v>6937</v>
      </c>
      <c r="X59" s="56">
        <v>890</v>
      </c>
      <c r="Y59" s="56">
        <v>5</v>
      </c>
      <c r="Z59" s="56" t="s">
        <v>7065</v>
      </c>
      <c r="AA59" s="56">
        <v>16820</v>
      </c>
      <c r="AB59" s="56">
        <v>5</v>
      </c>
      <c r="AC59" s="56" t="s">
        <v>6937</v>
      </c>
      <c r="AD59" s="56">
        <v>1930</v>
      </c>
      <c r="AE59" s="56">
        <v>5</v>
      </c>
      <c r="AF59" s="56" t="s">
        <v>7065</v>
      </c>
      <c r="AG59" s="56">
        <v>32620</v>
      </c>
      <c r="AH59" s="56">
        <v>5</v>
      </c>
      <c r="AI59" s="56" t="s">
        <v>6937</v>
      </c>
      <c r="AJ59" s="56">
        <v>3550</v>
      </c>
      <c r="AK59" s="56">
        <v>5</v>
      </c>
      <c r="AL59" s="56" t="s">
        <v>7065</v>
      </c>
      <c r="AM59" s="56">
        <v>48470</v>
      </c>
      <c r="AN59" s="56">
        <v>5</v>
      </c>
      <c r="AO59" s="56" t="s">
        <v>6937</v>
      </c>
      <c r="AP59" s="56">
        <v>4200</v>
      </c>
    </row>
    <row r="60" spans="1:42" ht="15" thickBot="1">
      <c r="A60" s="634">
        <v>40446</v>
      </c>
      <c r="B60" s="634" t="s">
        <v>435</v>
      </c>
      <c r="C60" s="634">
        <v>2</v>
      </c>
      <c r="D60" s="634" t="str">
        <f t="shared" si="2"/>
        <v>ARTIFACT_40446</v>
      </c>
      <c r="E60" s="634" t="str">
        <f t="shared" si="3"/>
        <v>ARTIFACTDES_40446</v>
      </c>
      <c r="F60" s="634">
        <v>5</v>
      </c>
      <c r="G60" s="634">
        <v>0</v>
      </c>
      <c r="H60" s="634" t="s">
        <v>16296</v>
      </c>
      <c r="I60" s="634" t="str">
        <f t="shared" si="16"/>
        <v/>
      </c>
      <c r="J60" s="634">
        <v>225</v>
      </c>
      <c r="K60" s="634" t="str">
        <f t="shared" si="0"/>
        <v>[]</v>
      </c>
      <c r="L60" s="56" t="str">
        <f t="shared" si="1"/>
        <v>[]</v>
      </c>
      <c r="M60" s="641"/>
      <c r="N60" s="641"/>
      <c r="O60" s="641"/>
      <c r="P60" s="643"/>
      <c r="Q60" s="643"/>
      <c r="R60" s="643"/>
      <c r="S60" s="643"/>
      <c r="T60" s="634" t="s">
        <v>16287</v>
      </c>
      <c r="U60" s="634" t="str">
        <f t="shared" si="5"/>
        <v>[[3,3,130],[3,6,2460],[3,3,280],[3,6,4770],[3,3,520],[3,6,7090],[3,3,610]]</v>
      </c>
      <c r="V60" s="56">
        <v>3</v>
      </c>
      <c r="W60" s="56" t="s">
        <v>6937</v>
      </c>
      <c r="X60" s="56">
        <v>130</v>
      </c>
      <c r="Y60" s="56">
        <v>3</v>
      </c>
      <c r="Z60" s="56" t="s">
        <v>7065</v>
      </c>
      <c r="AA60" s="56">
        <v>2460</v>
      </c>
      <c r="AB60" s="56">
        <v>3</v>
      </c>
      <c r="AC60" s="56" t="s">
        <v>6937</v>
      </c>
      <c r="AD60" s="56">
        <v>280</v>
      </c>
      <c r="AE60" s="56">
        <v>3</v>
      </c>
      <c r="AF60" s="56" t="s">
        <v>7065</v>
      </c>
      <c r="AG60" s="56">
        <v>4770</v>
      </c>
      <c r="AH60" s="56">
        <v>3</v>
      </c>
      <c r="AI60" s="56" t="s">
        <v>6937</v>
      </c>
      <c r="AJ60" s="56">
        <v>520</v>
      </c>
      <c r="AK60" s="56">
        <v>3</v>
      </c>
      <c r="AL60" s="56" t="s">
        <v>7065</v>
      </c>
      <c r="AM60" s="56">
        <v>7090</v>
      </c>
      <c r="AN60" s="56">
        <v>3</v>
      </c>
      <c r="AO60" s="56" t="s">
        <v>6937</v>
      </c>
      <c r="AP60" s="56">
        <v>610</v>
      </c>
    </row>
    <row r="61" spans="1:42">
      <c r="A61" s="644">
        <v>40411</v>
      </c>
      <c r="B61" s="644" t="s">
        <v>436</v>
      </c>
      <c r="C61" s="644">
        <v>2</v>
      </c>
      <c r="D61" s="644" t="str">
        <f t="shared" si="2"/>
        <v>ARTIFACT_40411</v>
      </c>
      <c r="E61" s="644" t="str">
        <f t="shared" si="3"/>
        <v>ARTIFACTDES_40411</v>
      </c>
      <c r="F61" s="644">
        <v>5</v>
      </c>
      <c r="G61" s="644">
        <v>0</v>
      </c>
      <c r="H61" s="644" t="s">
        <v>14131</v>
      </c>
      <c r="I61" s="644" t="str">
        <f t="shared" si="9"/>
        <v>[0.22,0.088,0.088]</v>
      </c>
      <c r="J61" s="644">
        <v>225</v>
      </c>
      <c r="K61" s="644" t="str">
        <f t="shared" si="0"/>
        <v>[[2,14,5.6],[112,8,3.2]]</v>
      </c>
      <c r="L61" s="56" t="str">
        <f t="shared" si="1"/>
        <v>[[2,14,5.6],[112,8,3.2]]</v>
      </c>
      <c r="M61" s="626">
        <v>0.14000000000000001</v>
      </c>
      <c r="N61" s="626"/>
      <c r="O61" s="626"/>
      <c r="P61" s="627">
        <v>8</v>
      </c>
      <c r="Q61" s="627"/>
      <c r="R61" s="627"/>
      <c r="S61" s="627"/>
      <c r="T61" s="644" t="s">
        <v>16287</v>
      </c>
      <c r="U61" s="644" t="str">
        <f t="shared" si="5"/>
        <v>[[5,6,11120],[5,3,1350],[5,6,24110],[5,3,2610],[5,6,44390],[5,3,3880],[5,6,52540]]</v>
      </c>
      <c r="V61" s="56">
        <v>5</v>
      </c>
      <c r="W61" s="56" t="s">
        <v>7065</v>
      </c>
      <c r="X61" s="56">
        <v>11120</v>
      </c>
      <c r="Y61" s="56">
        <v>5</v>
      </c>
      <c r="Z61" s="56" t="s">
        <v>6937</v>
      </c>
      <c r="AA61" s="56">
        <v>1350</v>
      </c>
      <c r="AB61" s="56">
        <v>5</v>
      </c>
      <c r="AC61" s="56" t="s">
        <v>7065</v>
      </c>
      <c r="AD61" s="56">
        <v>24110</v>
      </c>
      <c r="AE61" s="56">
        <v>5</v>
      </c>
      <c r="AF61" s="56" t="s">
        <v>6937</v>
      </c>
      <c r="AG61" s="56">
        <v>2610</v>
      </c>
      <c r="AH61" s="56">
        <v>5</v>
      </c>
      <c r="AI61" s="56" t="s">
        <v>7065</v>
      </c>
      <c r="AJ61" s="56">
        <v>44390</v>
      </c>
      <c r="AK61" s="56">
        <v>5</v>
      </c>
      <c r="AL61" s="56" t="s">
        <v>6937</v>
      </c>
      <c r="AM61" s="56">
        <v>3880</v>
      </c>
      <c r="AN61" s="56">
        <v>5</v>
      </c>
      <c r="AO61" s="56" t="s">
        <v>7065</v>
      </c>
      <c r="AP61" s="56">
        <v>52540</v>
      </c>
    </row>
    <row r="62" spans="1:42">
      <c r="A62" s="644">
        <v>40412</v>
      </c>
      <c r="B62" s="644" t="s">
        <v>437</v>
      </c>
      <c r="C62" s="644">
        <v>2</v>
      </c>
      <c r="D62" s="644" t="str">
        <f t="shared" si="2"/>
        <v>ARTIFACT_40412</v>
      </c>
      <c r="E62" s="644" t="str">
        <f t="shared" si="3"/>
        <v>ARTIFACTDES_40412</v>
      </c>
      <c r="F62" s="644">
        <v>5</v>
      </c>
      <c r="G62" s="644">
        <v>0</v>
      </c>
      <c r="H62" s="644" t="s">
        <v>14131</v>
      </c>
      <c r="I62" s="644" t="str">
        <f t="shared" si="9"/>
        <v>[0.24,0.096,0.096]</v>
      </c>
      <c r="J62" s="644">
        <v>225</v>
      </c>
      <c r="K62" s="644" t="str">
        <f t="shared" si="0"/>
        <v>[[2,5,2],[5,3,1.2],[115,16,6.4]]</v>
      </c>
      <c r="L62" s="56" t="str">
        <f t="shared" si="1"/>
        <v>[[2,5,2],[5,3,1.2],[115,16,6.4]]</v>
      </c>
      <c r="M62" s="628">
        <v>0.05</v>
      </c>
      <c r="N62" s="628">
        <v>0.03</v>
      </c>
      <c r="O62" s="628"/>
      <c r="P62" s="629"/>
      <c r="Q62" s="629">
        <v>16</v>
      </c>
      <c r="R62" s="629"/>
      <c r="S62" s="629"/>
      <c r="T62" s="644" t="s">
        <v>16287</v>
      </c>
      <c r="U62" s="644" t="str">
        <f t="shared" si="5"/>
        <v>[[4,6,3310],[4,3,400],[4,6,7170],[4,3,780],[4,6,13200],[4,3,1150],[4,6,15620]]</v>
      </c>
      <c r="V62" s="56">
        <v>4</v>
      </c>
      <c r="W62" s="56" t="s">
        <v>7065</v>
      </c>
      <c r="X62" s="56">
        <v>3310</v>
      </c>
      <c r="Y62" s="56">
        <v>4</v>
      </c>
      <c r="Z62" s="56" t="s">
        <v>6937</v>
      </c>
      <c r="AA62" s="56">
        <v>400</v>
      </c>
      <c r="AB62" s="56">
        <v>4</v>
      </c>
      <c r="AC62" s="56" t="s">
        <v>7065</v>
      </c>
      <c r="AD62" s="56">
        <v>7170</v>
      </c>
      <c r="AE62" s="56">
        <v>4</v>
      </c>
      <c r="AF62" s="56" t="s">
        <v>6937</v>
      </c>
      <c r="AG62" s="56">
        <v>780</v>
      </c>
      <c r="AH62" s="56">
        <v>4</v>
      </c>
      <c r="AI62" s="56" t="s">
        <v>7065</v>
      </c>
      <c r="AJ62" s="56">
        <v>13200</v>
      </c>
      <c r="AK62" s="56">
        <v>4</v>
      </c>
      <c r="AL62" s="56" t="s">
        <v>6937</v>
      </c>
      <c r="AM62" s="56">
        <v>1150</v>
      </c>
      <c r="AN62" s="56">
        <v>4</v>
      </c>
      <c r="AO62" s="56" t="s">
        <v>7065</v>
      </c>
      <c r="AP62" s="56">
        <v>15620</v>
      </c>
    </row>
    <row r="63" spans="1:42">
      <c r="A63" s="644">
        <v>40413</v>
      </c>
      <c r="B63" s="644" t="s">
        <v>438</v>
      </c>
      <c r="C63" s="644">
        <v>2</v>
      </c>
      <c r="D63" s="644" t="str">
        <f t="shared" si="2"/>
        <v>ARTIFACT_40413</v>
      </c>
      <c r="E63" s="644" t="str">
        <f t="shared" si="3"/>
        <v>ARTIFACTDES_40413</v>
      </c>
      <c r="F63" s="644">
        <v>5</v>
      </c>
      <c r="G63" s="644">
        <v>0</v>
      </c>
      <c r="H63" s="644" t="s">
        <v>14131</v>
      </c>
      <c r="I63" s="644" t="str">
        <f t="shared" si="9"/>
        <v>[0.26,0.104,0.104]</v>
      </c>
      <c r="J63" s="644">
        <v>225</v>
      </c>
      <c r="K63" s="644" t="str">
        <f t="shared" si="0"/>
        <v>[[2,4,1.6],[112,6,2.4],[118,16,6.4]]</v>
      </c>
      <c r="L63" s="56" t="str">
        <f t="shared" si="1"/>
        <v>[[2,4,1.6],[112,6,2.4],[118,16,6.4]]</v>
      </c>
      <c r="M63" s="628">
        <v>0.04</v>
      </c>
      <c r="N63" s="628"/>
      <c r="O63" s="628"/>
      <c r="P63" s="629">
        <v>6</v>
      </c>
      <c r="Q63" s="629"/>
      <c r="R63" s="629">
        <v>16</v>
      </c>
      <c r="S63" s="629"/>
      <c r="T63" s="644" t="s">
        <v>16287</v>
      </c>
      <c r="U63" s="644" t="str">
        <f t="shared" si="5"/>
        <v>[[3,6,1630],[3,3,200],[3,6,3530],[3,3,380],[3,6,6490],[3,3,570],[3,6,7680]]</v>
      </c>
      <c r="V63" s="56">
        <v>3</v>
      </c>
      <c r="W63" s="56" t="s">
        <v>7065</v>
      </c>
      <c r="X63" s="56">
        <v>1630</v>
      </c>
      <c r="Y63" s="56">
        <v>3</v>
      </c>
      <c r="Z63" s="56" t="s">
        <v>6937</v>
      </c>
      <c r="AA63" s="56">
        <v>200</v>
      </c>
      <c r="AB63" s="56">
        <v>3</v>
      </c>
      <c r="AC63" s="56" t="s">
        <v>7065</v>
      </c>
      <c r="AD63" s="56">
        <v>3530</v>
      </c>
      <c r="AE63" s="56">
        <v>3</v>
      </c>
      <c r="AF63" s="56" t="s">
        <v>6937</v>
      </c>
      <c r="AG63" s="56">
        <v>380</v>
      </c>
      <c r="AH63" s="56">
        <v>3</v>
      </c>
      <c r="AI63" s="56" t="s">
        <v>7065</v>
      </c>
      <c r="AJ63" s="56">
        <v>6490</v>
      </c>
      <c r="AK63" s="56">
        <v>3</v>
      </c>
      <c r="AL63" s="56" t="s">
        <v>6937</v>
      </c>
      <c r="AM63" s="56">
        <v>570</v>
      </c>
      <c r="AN63" s="56">
        <v>3</v>
      </c>
      <c r="AO63" s="56" t="s">
        <v>7065</v>
      </c>
      <c r="AP63" s="56">
        <v>7680</v>
      </c>
    </row>
    <row r="64" spans="1:42">
      <c r="A64" s="644">
        <v>40414</v>
      </c>
      <c r="B64" s="644" t="s">
        <v>439</v>
      </c>
      <c r="C64" s="644">
        <v>2</v>
      </c>
      <c r="D64" s="644" t="str">
        <f t="shared" si="2"/>
        <v>ARTIFACT_40414</v>
      </c>
      <c r="E64" s="644" t="str">
        <f t="shared" si="3"/>
        <v>ARTIFACTDES_40414</v>
      </c>
      <c r="F64" s="644">
        <v>5</v>
      </c>
      <c r="G64" s="644">
        <v>0</v>
      </c>
      <c r="H64" s="644" t="s">
        <v>14131</v>
      </c>
      <c r="I64" s="644" t="str">
        <f t="shared" si="9"/>
        <v>[0.28,0.112,0.112]</v>
      </c>
      <c r="J64" s="644">
        <v>225</v>
      </c>
      <c r="K64" s="644" t="str">
        <f t="shared" si="0"/>
        <v>[[5,8,3.2],[115,4,1.6],[121,16,6.4]]</v>
      </c>
      <c r="L64" s="56" t="str">
        <f t="shared" si="1"/>
        <v>[,[5,8,3.2],[115,4,1.6],[121,16,6.4]]</v>
      </c>
      <c r="M64" s="628"/>
      <c r="N64" s="628">
        <v>0.08</v>
      </c>
      <c r="O64" s="628"/>
      <c r="P64" s="629"/>
      <c r="Q64" s="629">
        <v>4</v>
      </c>
      <c r="R64" s="629"/>
      <c r="S64" s="629">
        <v>16</v>
      </c>
      <c r="T64" s="644" t="s">
        <v>16287</v>
      </c>
      <c r="U64" s="644" t="str">
        <f t="shared" si="5"/>
        <v>[[2,6,980],[2,3,120],[2,6,2130],[2,3,230],[2,6,3920],[2,3,340],[2,6,4640]]</v>
      </c>
      <c r="V64" s="56">
        <v>2</v>
      </c>
      <c r="W64" s="56" t="s">
        <v>7065</v>
      </c>
      <c r="X64" s="56">
        <v>980</v>
      </c>
      <c r="Y64" s="56">
        <v>2</v>
      </c>
      <c r="Z64" s="56" t="s">
        <v>6937</v>
      </c>
      <c r="AA64" s="56">
        <v>120</v>
      </c>
      <c r="AB64" s="56">
        <v>2</v>
      </c>
      <c r="AC64" s="56" t="s">
        <v>7065</v>
      </c>
      <c r="AD64" s="56">
        <v>2130</v>
      </c>
      <c r="AE64" s="56">
        <v>2</v>
      </c>
      <c r="AF64" s="56" t="s">
        <v>6937</v>
      </c>
      <c r="AG64" s="56">
        <v>230</v>
      </c>
      <c r="AH64" s="56">
        <v>2</v>
      </c>
      <c r="AI64" s="56" t="s">
        <v>7065</v>
      </c>
      <c r="AJ64" s="56">
        <v>3920</v>
      </c>
      <c r="AK64" s="56">
        <v>2</v>
      </c>
      <c r="AL64" s="56" t="s">
        <v>6937</v>
      </c>
      <c r="AM64" s="56">
        <v>340</v>
      </c>
      <c r="AN64" s="56">
        <v>2</v>
      </c>
      <c r="AO64" s="56" t="s">
        <v>7065</v>
      </c>
      <c r="AP64" s="56">
        <v>4640</v>
      </c>
    </row>
    <row r="65" spans="1:42">
      <c r="A65" s="644">
        <v>40415</v>
      </c>
      <c r="B65" s="644" t="s">
        <v>440</v>
      </c>
      <c r="C65" s="644">
        <v>2</v>
      </c>
      <c r="D65" s="644" t="str">
        <f t="shared" si="2"/>
        <v>ARTIFACT_40415</v>
      </c>
      <c r="E65" s="644" t="str">
        <f t="shared" si="3"/>
        <v>ARTIFACTDES_40415</v>
      </c>
      <c r="F65" s="644">
        <v>5</v>
      </c>
      <c r="G65" s="644">
        <v>0</v>
      </c>
      <c r="H65" s="644" t="s">
        <v>14131</v>
      </c>
      <c r="I65" s="644" t="str">
        <f t="shared" si="9"/>
        <v>[0.26,0.104,0.104]</v>
      </c>
      <c r="J65" s="644">
        <v>225</v>
      </c>
      <c r="K65" s="644" t="str">
        <f t="shared" si="0"/>
        <v>[[2,4,1.6],[112,6,2.4],[118,16,6.4]]</v>
      </c>
      <c r="L65" s="56" t="str">
        <f t="shared" si="1"/>
        <v>[[2,4,1.6],[112,6,2.4],[118,16,6.4]]</v>
      </c>
      <c r="M65" s="628">
        <v>0.04</v>
      </c>
      <c r="N65" s="628"/>
      <c r="O65" s="628"/>
      <c r="P65" s="629">
        <v>6</v>
      </c>
      <c r="Q65" s="629"/>
      <c r="R65" s="629">
        <v>16</v>
      </c>
      <c r="S65" s="629"/>
      <c r="T65" s="644" t="s">
        <v>16287</v>
      </c>
      <c r="U65" s="644" t="str">
        <f t="shared" si="5"/>
        <v>[[5,6,11120],[5,3,1350],[5,6,24110],[5,3,2610],[5,6,44390],[5,3,3880],[5,6,52540]]</v>
      </c>
      <c r="V65" s="56">
        <v>5</v>
      </c>
      <c r="W65" s="56" t="s">
        <v>7065</v>
      </c>
      <c r="X65" s="56">
        <v>11120</v>
      </c>
      <c r="Y65" s="56">
        <v>5</v>
      </c>
      <c r="Z65" s="56" t="s">
        <v>6937</v>
      </c>
      <c r="AA65" s="56">
        <v>1350</v>
      </c>
      <c r="AB65" s="56">
        <v>5</v>
      </c>
      <c r="AC65" s="56" t="s">
        <v>7065</v>
      </c>
      <c r="AD65" s="56">
        <v>24110</v>
      </c>
      <c r="AE65" s="56">
        <v>5</v>
      </c>
      <c r="AF65" s="56" t="s">
        <v>6937</v>
      </c>
      <c r="AG65" s="56">
        <v>2610</v>
      </c>
      <c r="AH65" s="56">
        <v>5</v>
      </c>
      <c r="AI65" s="56" t="s">
        <v>7065</v>
      </c>
      <c r="AJ65" s="56">
        <v>44390</v>
      </c>
      <c r="AK65" s="56">
        <v>5</v>
      </c>
      <c r="AL65" s="56" t="s">
        <v>6937</v>
      </c>
      <c r="AM65" s="56">
        <v>3880</v>
      </c>
      <c r="AN65" s="56">
        <v>5</v>
      </c>
      <c r="AO65" s="56" t="s">
        <v>7065</v>
      </c>
      <c r="AP65" s="56">
        <v>52540</v>
      </c>
    </row>
    <row r="66" spans="1:42" ht="15" thickBot="1">
      <c r="A66" s="644">
        <v>40416</v>
      </c>
      <c r="B66" s="644" t="s">
        <v>441</v>
      </c>
      <c r="C66" s="644">
        <v>2</v>
      </c>
      <c r="D66" s="644" t="str">
        <f t="shared" si="2"/>
        <v>ARTIFACT_40416</v>
      </c>
      <c r="E66" s="644" t="str">
        <f t="shared" si="3"/>
        <v>ARTIFACTDES_40416</v>
      </c>
      <c r="F66" s="644">
        <v>5</v>
      </c>
      <c r="G66" s="644">
        <v>0</v>
      </c>
      <c r="H66" s="644" t="s">
        <v>14131</v>
      </c>
      <c r="I66" s="644" t="str">
        <f t="shared" si="9"/>
        <v>[0.26,0.104,0.104]</v>
      </c>
      <c r="J66" s="644">
        <v>225</v>
      </c>
      <c r="K66" s="644" t="str">
        <f t="shared" si="0"/>
        <v>[[5,4,1.6],[112,6,2.4],[118,16,6.4]]</v>
      </c>
      <c r="L66" s="56" t="str">
        <f t="shared" si="1"/>
        <v>[,[5,4,1.6],[112,6,2.4],[118,16,6.4]]</v>
      </c>
      <c r="M66" s="632"/>
      <c r="N66" s="632">
        <v>0.04</v>
      </c>
      <c r="O66" s="632"/>
      <c r="P66" s="633">
        <v>6</v>
      </c>
      <c r="Q66" s="633"/>
      <c r="R66" s="633">
        <v>16</v>
      </c>
      <c r="S66" s="633"/>
      <c r="T66" s="644" t="s">
        <v>16287</v>
      </c>
      <c r="U66" s="644" t="str">
        <f t="shared" si="5"/>
        <v>[[4,6,3310],[4,3,400],[4,6,7170],[4,3,780],[4,6,13200],[4,3,1150],[4,6,15620]]</v>
      </c>
      <c r="V66" s="56">
        <v>4</v>
      </c>
      <c r="W66" s="56" t="s">
        <v>7065</v>
      </c>
      <c r="X66" s="56">
        <v>3310</v>
      </c>
      <c r="Y66" s="56">
        <v>4</v>
      </c>
      <c r="Z66" s="56" t="s">
        <v>6937</v>
      </c>
      <c r="AA66" s="56">
        <v>400</v>
      </c>
      <c r="AB66" s="56">
        <v>4</v>
      </c>
      <c r="AC66" s="56" t="s">
        <v>7065</v>
      </c>
      <c r="AD66" s="56">
        <v>7170</v>
      </c>
      <c r="AE66" s="56">
        <v>4</v>
      </c>
      <c r="AF66" s="56" t="s">
        <v>6937</v>
      </c>
      <c r="AG66" s="56">
        <v>780</v>
      </c>
      <c r="AH66" s="56">
        <v>4</v>
      </c>
      <c r="AI66" s="56" t="s">
        <v>7065</v>
      </c>
      <c r="AJ66" s="56">
        <v>13200</v>
      </c>
      <c r="AK66" s="56">
        <v>4</v>
      </c>
      <c r="AL66" s="56" t="s">
        <v>6937</v>
      </c>
      <c r="AM66" s="56">
        <v>1150</v>
      </c>
      <c r="AN66" s="56">
        <v>4</v>
      </c>
      <c r="AO66" s="56" t="s">
        <v>7065</v>
      </c>
      <c r="AP66" s="56">
        <v>15620</v>
      </c>
    </row>
  </sheetData>
  <phoneticPr fontId="1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6"/>
  <sheetViews>
    <sheetView workbookViewId="0">
      <selection activeCell="B25" sqref="B25"/>
    </sheetView>
  </sheetViews>
  <sheetFormatPr defaultRowHeight="14.25"/>
  <cols>
    <col min="1" max="1" width="19" style="42" bestFit="1" customWidth="1"/>
    <col min="2" max="2" width="40.25" style="42" bestFit="1" customWidth="1"/>
    <col min="3" max="3" width="10.5" customWidth="1"/>
    <col min="5" max="5" width="17.625" bestFit="1" customWidth="1"/>
  </cols>
  <sheetData>
    <row r="1" spans="1:5">
      <c r="A1" s="40" t="s">
        <v>1773</v>
      </c>
      <c r="B1" s="40" t="s">
        <v>1774</v>
      </c>
      <c r="D1" s="40" t="s">
        <v>1775</v>
      </c>
      <c r="E1" s="40" t="s">
        <v>1776</v>
      </c>
    </row>
    <row r="2" spans="1:5">
      <c r="A2" s="43" t="s">
        <v>1462</v>
      </c>
      <c r="B2" s="43" t="s">
        <v>1463</v>
      </c>
      <c r="D2" s="44" t="s">
        <v>1466</v>
      </c>
      <c r="E2" s="41" t="str">
        <f>IFERROR(INDEX(数据结构!B:B,MATCH(数据结构!D2,数据结构!A:A,0),0),"注意拼写和'_'下划线")</f>
        <v>初始化时间inittime</v>
      </c>
    </row>
    <row r="3" spans="1:5">
      <c r="A3" s="43" t="s">
        <v>1464</v>
      </c>
      <c r="B3" s="43" t="s">
        <v>1465</v>
      </c>
      <c r="D3" s="44" t="s">
        <v>1777</v>
      </c>
      <c r="E3" s="41" t="str">
        <f>VLOOKUP(D3,IF({1,0},数据结构!B:B,数据结构!A:A),2,0)</f>
        <v>_id</v>
      </c>
    </row>
    <row r="4" spans="1:5">
      <c r="A4" s="43" t="s">
        <v>1466</v>
      </c>
      <c r="B4" s="43" t="s">
        <v>1467</v>
      </c>
    </row>
    <row r="5" spans="1:5">
      <c r="A5" s="43" t="s">
        <v>1468</v>
      </c>
      <c r="B5" s="43" t="s">
        <v>1469</v>
      </c>
    </row>
    <row r="6" spans="1:5">
      <c r="A6" s="43" t="s">
        <v>1470</v>
      </c>
      <c r="B6" s="43" t="s">
        <v>1471</v>
      </c>
    </row>
    <row r="7" spans="1:5">
      <c r="A7" s="43" t="s">
        <v>1472</v>
      </c>
      <c r="B7" s="43" t="s">
        <v>1473</v>
      </c>
    </row>
    <row r="8" spans="1:5">
      <c r="A8" s="43" t="s">
        <v>1474</v>
      </c>
      <c r="B8" s="43" t="s">
        <v>1475</v>
      </c>
    </row>
    <row r="9" spans="1:5">
      <c r="A9" s="43" t="s">
        <v>1476</v>
      </c>
      <c r="B9" s="43" t="s">
        <v>1477</v>
      </c>
    </row>
    <row r="10" spans="1:5">
      <c r="A10" s="43" t="s">
        <v>1478</v>
      </c>
      <c r="B10" s="43" t="s">
        <v>1479</v>
      </c>
    </row>
    <row r="11" spans="1:5">
      <c r="A11" s="43" t="s">
        <v>1480</v>
      </c>
      <c r="B11" s="43" t="s">
        <v>1481</v>
      </c>
    </row>
    <row r="12" spans="1:5">
      <c r="A12" s="43" t="s">
        <v>1482</v>
      </c>
      <c r="B12" s="43" t="s">
        <v>1483</v>
      </c>
    </row>
    <row r="13" spans="1:5">
      <c r="A13" s="43" t="s">
        <v>1484</v>
      </c>
      <c r="B13" s="43" t="s">
        <v>1485</v>
      </c>
    </row>
    <row r="14" spans="1:5">
      <c r="A14" s="43" t="s">
        <v>1486</v>
      </c>
      <c r="B14" s="43" t="s">
        <v>1487</v>
      </c>
    </row>
    <row r="15" spans="1:5">
      <c r="A15" s="43" t="s">
        <v>1488</v>
      </c>
      <c r="B15" s="43" t="s">
        <v>6</v>
      </c>
    </row>
    <row r="16" spans="1:5">
      <c r="A16" s="43" t="s">
        <v>1396</v>
      </c>
      <c r="B16" s="43" t="s">
        <v>1397</v>
      </c>
    </row>
    <row r="17" spans="1:2">
      <c r="A17" s="43" t="s">
        <v>1399</v>
      </c>
      <c r="B17" s="43" t="s">
        <v>1489</v>
      </c>
    </row>
    <row r="18" spans="1:2">
      <c r="A18" s="43" t="s">
        <v>1490</v>
      </c>
      <c r="B18" s="43" t="s">
        <v>1491</v>
      </c>
    </row>
    <row r="19" spans="1:2">
      <c r="A19" s="43" t="s">
        <v>1429</v>
      </c>
      <c r="B19" s="43" t="s">
        <v>1492</v>
      </c>
    </row>
    <row r="20" spans="1:2">
      <c r="A20" s="43" t="s">
        <v>1493</v>
      </c>
      <c r="B20" s="43" t="s">
        <v>1494</v>
      </c>
    </row>
    <row r="21" spans="1:2">
      <c r="A21" s="43" t="s">
        <v>1495</v>
      </c>
      <c r="B21" s="43" t="s">
        <v>1496</v>
      </c>
    </row>
    <row r="22" spans="1:2">
      <c r="A22" s="43" t="s">
        <v>1497</v>
      </c>
      <c r="B22" s="43" t="s">
        <v>1498</v>
      </c>
    </row>
    <row r="23" spans="1:2">
      <c r="A23" s="43" t="s">
        <v>1499</v>
      </c>
      <c r="B23" s="43" t="s">
        <v>1500</v>
      </c>
    </row>
    <row r="24" spans="1:2">
      <c r="A24" s="43" t="s">
        <v>1501</v>
      </c>
      <c r="B24" s="43" t="s">
        <v>1502</v>
      </c>
    </row>
    <row r="25" spans="1:2">
      <c r="A25" s="43" t="s">
        <v>1503</v>
      </c>
      <c r="B25" s="43" t="s">
        <v>1504</v>
      </c>
    </row>
    <row r="26" spans="1:2">
      <c r="A26" s="43" t="s">
        <v>1505</v>
      </c>
      <c r="B26" s="43" t="s">
        <v>1506</v>
      </c>
    </row>
    <row r="27" spans="1:2">
      <c r="A27" s="43" t="s">
        <v>1507</v>
      </c>
      <c r="B27" s="43" t="s">
        <v>1508</v>
      </c>
    </row>
    <row r="28" spans="1:2">
      <c r="A28" s="43" t="s">
        <v>1509</v>
      </c>
      <c r="B28" s="43" t="s">
        <v>1510</v>
      </c>
    </row>
    <row r="29" spans="1:2">
      <c r="A29" s="43" t="s">
        <v>1511</v>
      </c>
      <c r="B29" s="43" t="s">
        <v>1512</v>
      </c>
    </row>
    <row r="30" spans="1:2">
      <c r="A30" s="43" t="s">
        <v>1513</v>
      </c>
      <c r="B30" s="43" t="s">
        <v>1514</v>
      </c>
    </row>
    <row r="31" spans="1:2">
      <c r="A31" s="43" t="s">
        <v>1515</v>
      </c>
      <c r="B31" s="43" t="s">
        <v>1516</v>
      </c>
    </row>
    <row r="32" spans="1:2">
      <c r="A32" s="43" t="s">
        <v>1517</v>
      </c>
      <c r="B32" s="43" t="s">
        <v>1518</v>
      </c>
    </row>
    <row r="33" spans="1:2">
      <c r="A33" s="43" t="s">
        <v>1519</v>
      </c>
      <c r="B33" s="43" t="s">
        <v>1520</v>
      </c>
    </row>
    <row r="34" spans="1:2">
      <c r="A34" s="43" t="s">
        <v>1521</v>
      </c>
      <c r="B34" s="43" t="s">
        <v>1522</v>
      </c>
    </row>
    <row r="35" spans="1:2">
      <c r="A35" s="43" t="s">
        <v>1523</v>
      </c>
      <c r="B35" s="43" t="s">
        <v>1524</v>
      </c>
    </row>
    <row r="36" spans="1:2">
      <c r="A36" s="43" t="s">
        <v>1525</v>
      </c>
      <c r="B36" s="43" t="s">
        <v>1526</v>
      </c>
    </row>
    <row r="37" spans="1:2">
      <c r="A37" s="43" t="s">
        <v>1527</v>
      </c>
      <c r="B37" s="43" t="s">
        <v>1528</v>
      </c>
    </row>
    <row r="38" spans="1:2">
      <c r="A38" s="43" t="s">
        <v>1529</v>
      </c>
      <c r="B38" s="43" t="s">
        <v>1530</v>
      </c>
    </row>
    <row r="39" spans="1:2">
      <c r="A39" s="43" t="s">
        <v>1531</v>
      </c>
      <c r="B39" s="43" t="s">
        <v>1532</v>
      </c>
    </row>
    <row r="40" spans="1:2">
      <c r="A40" s="43" t="s">
        <v>1533</v>
      </c>
      <c r="B40" s="43" t="s">
        <v>1534</v>
      </c>
    </row>
    <row r="41" spans="1:2">
      <c r="A41" s="43" t="s">
        <v>1535</v>
      </c>
      <c r="B41" s="43" t="s">
        <v>1536</v>
      </c>
    </row>
    <row r="42" spans="1:2">
      <c r="A42" s="43" t="s">
        <v>1537</v>
      </c>
      <c r="B42" s="43" t="s">
        <v>1538</v>
      </c>
    </row>
    <row r="43" spans="1:2">
      <c r="A43" s="43" t="s">
        <v>1539</v>
      </c>
      <c r="B43" s="43" t="s">
        <v>1540</v>
      </c>
    </row>
    <row r="44" spans="1:2">
      <c r="A44" s="43" t="s">
        <v>1541</v>
      </c>
      <c r="B44" s="43" t="s">
        <v>1542</v>
      </c>
    </row>
    <row r="45" spans="1:2">
      <c r="A45" s="43" t="s">
        <v>1543</v>
      </c>
      <c r="B45" s="43" t="s">
        <v>1544</v>
      </c>
    </row>
    <row r="46" spans="1:2">
      <c r="A46" s="43" t="s">
        <v>1545</v>
      </c>
      <c r="B46" s="43" t="s">
        <v>1546</v>
      </c>
    </row>
    <row r="47" spans="1:2">
      <c r="A47" s="43" t="s">
        <v>1547</v>
      </c>
      <c r="B47" s="43" t="s">
        <v>1548</v>
      </c>
    </row>
    <row r="48" spans="1:2">
      <c r="A48" s="43" t="s">
        <v>1549</v>
      </c>
      <c r="B48" s="43" t="s">
        <v>1550</v>
      </c>
    </row>
    <row r="49" spans="1:2">
      <c r="A49" s="43" t="s">
        <v>1551</v>
      </c>
      <c r="B49" s="43" t="s">
        <v>1552</v>
      </c>
    </row>
    <row r="50" spans="1:2">
      <c r="A50" s="43" t="s">
        <v>1394</v>
      </c>
      <c r="B50" s="43" t="s">
        <v>1553</v>
      </c>
    </row>
    <row r="51" spans="1:2">
      <c r="A51" s="43" t="s">
        <v>1401</v>
      </c>
      <c r="B51" s="43" t="s">
        <v>8</v>
      </c>
    </row>
    <row r="52" spans="1:2">
      <c r="A52" s="43" t="s">
        <v>1402</v>
      </c>
      <c r="B52" s="43" t="s">
        <v>1403</v>
      </c>
    </row>
    <row r="53" spans="1:2">
      <c r="A53" s="43" t="s">
        <v>1404</v>
      </c>
      <c r="B53" s="43" t="s">
        <v>1554</v>
      </c>
    </row>
    <row r="54" spans="1:2">
      <c r="A54" s="43" t="s">
        <v>1406</v>
      </c>
      <c r="B54" s="43" t="s">
        <v>1555</v>
      </c>
    </row>
    <row r="55" spans="1:2">
      <c r="A55" s="43" t="s">
        <v>1410</v>
      </c>
      <c r="B55" s="43" t="s">
        <v>1556</v>
      </c>
    </row>
    <row r="56" spans="1:2">
      <c r="A56" s="43" t="s">
        <v>1557</v>
      </c>
      <c r="B56" s="43" t="s">
        <v>1558</v>
      </c>
    </row>
    <row r="57" spans="1:2">
      <c r="A57" s="43" t="s">
        <v>1559</v>
      </c>
      <c r="B57" s="43" t="s">
        <v>1560</v>
      </c>
    </row>
    <row r="58" spans="1:2">
      <c r="A58" s="43" t="s">
        <v>1561</v>
      </c>
      <c r="B58" s="43" t="s">
        <v>1562</v>
      </c>
    </row>
    <row r="59" spans="1:2">
      <c r="A59" s="43" t="s">
        <v>1563</v>
      </c>
      <c r="B59" s="43" t="s">
        <v>1564</v>
      </c>
    </row>
    <row r="60" spans="1:2">
      <c r="A60" s="43" t="s">
        <v>1565</v>
      </c>
      <c r="B60" s="43" t="s">
        <v>1566</v>
      </c>
    </row>
    <row r="61" spans="1:2">
      <c r="A61" s="43" t="s">
        <v>1425</v>
      </c>
      <c r="B61" s="43" t="s">
        <v>1567</v>
      </c>
    </row>
    <row r="62" spans="1:2">
      <c r="A62" s="43" t="s">
        <v>1568</v>
      </c>
      <c r="B62" s="43" t="s">
        <v>1569</v>
      </c>
    </row>
    <row r="63" spans="1:2">
      <c r="A63" s="43" t="s">
        <v>1570</v>
      </c>
      <c r="B63" s="43" t="s">
        <v>1571</v>
      </c>
    </row>
    <row r="64" spans="1:2">
      <c r="A64" s="43" t="s">
        <v>1572</v>
      </c>
      <c r="B64" s="43" t="s">
        <v>1573</v>
      </c>
    </row>
    <row r="65" spans="1:2">
      <c r="A65" s="43" t="s">
        <v>1574</v>
      </c>
      <c r="B65" s="43" t="s">
        <v>1575</v>
      </c>
    </row>
    <row r="66" spans="1:2">
      <c r="A66" s="43" t="s">
        <v>1576</v>
      </c>
      <c r="B66" s="43" t="s">
        <v>1577</v>
      </c>
    </row>
    <row r="67" spans="1:2">
      <c r="A67" s="43" t="s">
        <v>1578</v>
      </c>
      <c r="B67" s="43" t="s">
        <v>1579</v>
      </c>
    </row>
    <row r="68" spans="1:2">
      <c r="A68" s="43" t="s">
        <v>1580</v>
      </c>
      <c r="B68" s="43" t="s">
        <v>1581</v>
      </c>
    </row>
    <row r="69" spans="1:2">
      <c r="A69" s="43" t="s">
        <v>1582</v>
      </c>
      <c r="B69" s="43" t="s">
        <v>1583</v>
      </c>
    </row>
    <row r="70" spans="1:2">
      <c r="A70" s="43" t="s">
        <v>1584</v>
      </c>
      <c r="B70" s="43" t="s">
        <v>1585</v>
      </c>
    </row>
    <row r="71" spans="1:2">
      <c r="A71" s="43" t="s">
        <v>1586</v>
      </c>
      <c r="B71" s="43" t="s">
        <v>1587</v>
      </c>
    </row>
    <row r="72" spans="1:2">
      <c r="A72" s="43" t="s">
        <v>1588</v>
      </c>
      <c r="B72" s="43" t="s">
        <v>1589</v>
      </c>
    </row>
    <row r="73" spans="1:2">
      <c r="A73" s="43" t="s">
        <v>1590</v>
      </c>
      <c r="B73" s="43" t="s">
        <v>1591</v>
      </c>
    </row>
    <row r="74" spans="1:2">
      <c r="A74" s="43" t="s">
        <v>1592</v>
      </c>
      <c r="B74" s="43" t="s">
        <v>1593</v>
      </c>
    </row>
    <row r="75" spans="1:2">
      <c r="A75" s="43" t="s">
        <v>1594</v>
      </c>
      <c r="B75" s="43" t="s">
        <v>1595</v>
      </c>
    </row>
    <row r="76" spans="1:2">
      <c r="A76" s="43" t="s">
        <v>1596</v>
      </c>
      <c r="B76" s="43" t="s">
        <v>1597</v>
      </c>
    </row>
    <row r="77" spans="1:2">
      <c r="A77" s="43" t="s">
        <v>1598</v>
      </c>
      <c r="B77" s="43" t="s">
        <v>1599</v>
      </c>
    </row>
    <row r="78" spans="1:2">
      <c r="A78" s="43" t="s">
        <v>1600</v>
      </c>
      <c r="B78" s="43" t="s">
        <v>1601</v>
      </c>
    </row>
    <row r="79" spans="1:2">
      <c r="A79" s="43" t="s">
        <v>1602</v>
      </c>
      <c r="B79" s="43" t="s">
        <v>1601</v>
      </c>
    </row>
    <row r="80" spans="1:2">
      <c r="A80" s="43" t="s">
        <v>1603</v>
      </c>
      <c r="B80" s="43" t="s">
        <v>1604</v>
      </c>
    </row>
    <row r="81" spans="1:2">
      <c r="A81" s="43" t="s">
        <v>1605</v>
      </c>
      <c r="B81" s="43" t="s">
        <v>1606</v>
      </c>
    </row>
    <row r="82" spans="1:2">
      <c r="A82" s="43" t="s">
        <v>1607</v>
      </c>
      <c r="B82" s="43" t="s">
        <v>1608</v>
      </c>
    </row>
    <row r="83" spans="1:2" s="1" customFormat="1">
      <c r="A83" s="43" t="s">
        <v>1609</v>
      </c>
      <c r="B83" s="43" t="s">
        <v>1610</v>
      </c>
    </row>
    <row r="84" spans="1:2" s="1" customFormat="1">
      <c r="A84" s="43" t="s">
        <v>1611</v>
      </c>
      <c r="B84" s="43" t="s">
        <v>1612</v>
      </c>
    </row>
    <row r="85" spans="1:2" s="1" customFormat="1">
      <c r="A85" s="43" t="s">
        <v>1613</v>
      </c>
      <c r="B85" s="43" t="s">
        <v>1614</v>
      </c>
    </row>
    <row r="86" spans="1:2" s="1" customFormat="1">
      <c r="A86" s="43" t="s">
        <v>1615</v>
      </c>
      <c r="B86" s="43" t="s">
        <v>1616</v>
      </c>
    </row>
    <row r="87" spans="1:2" s="1" customFormat="1">
      <c r="A87" s="43" t="s">
        <v>1617</v>
      </c>
      <c r="B87" s="43" t="s">
        <v>1618</v>
      </c>
    </row>
    <row r="88" spans="1:2" s="1" customFormat="1">
      <c r="A88" s="43" t="s">
        <v>1619</v>
      </c>
      <c r="B88" s="43" t="s">
        <v>1620</v>
      </c>
    </row>
    <row r="89" spans="1:2" s="1" customFormat="1">
      <c r="A89" s="43" t="s">
        <v>1621</v>
      </c>
      <c r="B89" s="43" t="s">
        <v>1622</v>
      </c>
    </row>
    <row r="90" spans="1:2" s="1" customFormat="1">
      <c r="A90" s="43" t="s">
        <v>1398</v>
      </c>
      <c r="B90" s="43" t="s">
        <v>7</v>
      </c>
    </row>
    <row r="91" spans="1:2" s="1" customFormat="1">
      <c r="A91" s="43" t="s">
        <v>1623</v>
      </c>
      <c r="B91" s="43" t="s">
        <v>1624</v>
      </c>
    </row>
    <row r="92" spans="1:2" s="1" customFormat="1">
      <c r="A92" s="43" t="s">
        <v>1625</v>
      </c>
      <c r="B92" s="43" t="s">
        <v>1626</v>
      </c>
    </row>
    <row r="93" spans="1:2" s="1" customFormat="1">
      <c r="A93" s="43" t="s">
        <v>1627</v>
      </c>
      <c r="B93" s="43" t="s">
        <v>1628</v>
      </c>
    </row>
    <row r="94" spans="1:2" s="1" customFormat="1">
      <c r="A94" s="43" t="s">
        <v>1629</v>
      </c>
      <c r="B94" s="43" t="s">
        <v>1630</v>
      </c>
    </row>
    <row r="95" spans="1:2" s="1" customFormat="1">
      <c r="A95" s="43" t="s">
        <v>1631</v>
      </c>
      <c r="B95" s="43" t="s">
        <v>1632</v>
      </c>
    </row>
    <row r="96" spans="1:2" s="1" customFormat="1">
      <c r="A96" s="43" t="s">
        <v>1633</v>
      </c>
      <c r="B96" s="43" t="s">
        <v>1634</v>
      </c>
    </row>
    <row r="97" spans="1:2" s="1" customFormat="1">
      <c r="A97" s="43" t="s">
        <v>1635</v>
      </c>
      <c r="B97" s="43" t="s">
        <v>1636</v>
      </c>
    </row>
    <row r="98" spans="1:2" s="1" customFormat="1">
      <c r="A98" s="43" t="s">
        <v>1637</v>
      </c>
      <c r="B98" s="43" t="s">
        <v>1638</v>
      </c>
    </row>
    <row r="99" spans="1:2" s="1" customFormat="1">
      <c r="A99" s="43" t="s">
        <v>1639</v>
      </c>
      <c r="B99" s="43" t="s">
        <v>1413</v>
      </c>
    </row>
    <row r="100" spans="1:2" s="1" customFormat="1">
      <c r="A100" s="43" t="s">
        <v>1640</v>
      </c>
      <c r="B100" s="43" t="s">
        <v>1641</v>
      </c>
    </row>
    <row r="101" spans="1:2" s="1" customFormat="1">
      <c r="A101" s="43" t="s">
        <v>1642</v>
      </c>
      <c r="B101" s="43" t="s">
        <v>1643</v>
      </c>
    </row>
    <row r="102" spans="1:2" s="1" customFormat="1">
      <c r="A102" s="43" t="s">
        <v>1644</v>
      </c>
      <c r="B102" s="43" t="s">
        <v>1645</v>
      </c>
    </row>
    <row r="103" spans="1:2" s="1" customFormat="1">
      <c r="A103" s="43" t="s">
        <v>1646</v>
      </c>
      <c r="B103" s="43" t="s">
        <v>1647</v>
      </c>
    </row>
    <row r="104" spans="1:2" s="1" customFormat="1">
      <c r="A104" s="43" t="s">
        <v>1648</v>
      </c>
      <c r="B104" s="43" t="s">
        <v>1649</v>
      </c>
    </row>
    <row r="105" spans="1:2" s="1" customFormat="1">
      <c r="A105" s="43" t="s">
        <v>1650</v>
      </c>
      <c r="B105" s="43" t="s">
        <v>1651</v>
      </c>
    </row>
    <row r="106" spans="1:2" s="1" customFormat="1">
      <c r="A106" s="43" t="s">
        <v>1652</v>
      </c>
      <c r="B106" s="43" t="s">
        <v>1653</v>
      </c>
    </row>
    <row r="107" spans="1:2" s="1" customFormat="1">
      <c r="A107" s="43" t="s">
        <v>1654</v>
      </c>
      <c r="B107" s="43" t="s">
        <v>1655</v>
      </c>
    </row>
    <row r="108" spans="1:2" s="1" customFormat="1">
      <c r="A108" s="43" t="s">
        <v>1656</v>
      </c>
      <c r="B108" s="43" t="s">
        <v>1657</v>
      </c>
    </row>
    <row r="109" spans="1:2" s="1" customFormat="1">
      <c r="A109" s="43" t="s">
        <v>1658</v>
      </c>
      <c r="B109" s="43" t="s">
        <v>1659</v>
      </c>
    </row>
    <row r="110" spans="1:2" s="1" customFormat="1">
      <c r="A110" s="43" t="s">
        <v>1660</v>
      </c>
      <c r="B110" s="43" t="s">
        <v>1661</v>
      </c>
    </row>
    <row r="111" spans="1:2" s="1" customFormat="1">
      <c r="A111" s="43" t="s">
        <v>1662</v>
      </c>
      <c r="B111" s="43" t="s">
        <v>1663</v>
      </c>
    </row>
    <row r="112" spans="1:2" s="1" customFormat="1">
      <c r="A112" s="43" t="s">
        <v>1664</v>
      </c>
      <c r="B112" s="43" t="s">
        <v>1665</v>
      </c>
    </row>
    <row r="113" spans="1:2">
      <c r="A113" s="43" t="s">
        <v>1666</v>
      </c>
      <c r="B113" s="43" t="s">
        <v>1665</v>
      </c>
    </row>
    <row r="114" spans="1:2">
      <c r="A114" s="43" t="s">
        <v>1667</v>
      </c>
      <c r="B114" s="43" t="s">
        <v>1668</v>
      </c>
    </row>
    <row r="115" spans="1:2">
      <c r="A115" s="43" t="s">
        <v>1669</v>
      </c>
      <c r="B115" s="43" t="s">
        <v>1670</v>
      </c>
    </row>
    <row r="116" spans="1:2">
      <c r="A116" s="43" t="s">
        <v>1671</v>
      </c>
      <c r="B116" s="43" t="s">
        <v>1672</v>
      </c>
    </row>
    <row r="117" spans="1:2">
      <c r="A117" s="43" t="s">
        <v>1673</v>
      </c>
      <c r="B117" s="43" t="s">
        <v>1674</v>
      </c>
    </row>
    <row r="118" spans="1:2">
      <c r="A118" s="43" t="s">
        <v>1675</v>
      </c>
      <c r="B118" s="43" t="s">
        <v>1676</v>
      </c>
    </row>
    <row r="119" spans="1:2">
      <c r="A119" s="43" t="s">
        <v>1677</v>
      </c>
      <c r="B119" s="43" t="s">
        <v>1678</v>
      </c>
    </row>
    <row r="120" spans="1:2">
      <c r="A120" s="43" t="s">
        <v>1679</v>
      </c>
      <c r="B120" s="43" t="s">
        <v>1680</v>
      </c>
    </row>
    <row r="121" spans="1:2">
      <c r="A121" s="43" t="s">
        <v>1681</v>
      </c>
      <c r="B121" s="43" t="s">
        <v>1682</v>
      </c>
    </row>
    <row r="122" spans="1:2">
      <c r="A122" s="43" t="s">
        <v>1683</v>
      </c>
      <c r="B122" s="43" t="s">
        <v>1684</v>
      </c>
    </row>
    <row r="123" spans="1:2">
      <c r="A123" s="43" t="s">
        <v>1685</v>
      </c>
      <c r="B123" s="43" t="s">
        <v>1686</v>
      </c>
    </row>
    <row r="124" spans="1:2">
      <c r="A124" s="43" t="s">
        <v>1687</v>
      </c>
      <c r="B124" s="43" t="s">
        <v>1688</v>
      </c>
    </row>
    <row r="125" spans="1:2">
      <c r="A125" s="43" t="s">
        <v>1689</v>
      </c>
      <c r="B125" s="43" t="s">
        <v>1690</v>
      </c>
    </row>
    <row r="126" spans="1:2">
      <c r="A126" s="43" t="s">
        <v>1691</v>
      </c>
      <c r="B126" s="43" t="s">
        <v>1692</v>
      </c>
    </row>
    <row r="127" spans="1:2">
      <c r="A127" s="43" t="s">
        <v>1693</v>
      </c>
      <c r="B127" s="43" t="s">
        <v>1694</v>
      </c>
    </row>
    <row r="128" spans="1:2">
      <c r="A128" s="43" t="s">
        <v>1695</v>
      </c>
      <c r="B128" s="43" t="s">
        <v>1696</v>
      </c>
    </row>
    <row r="129" spans="1:2">
      <c r="A129" s="43" t="s">
        <v>1697</v>
      </c>
      <c r="B129" s="43" t="s">
        <v>1698</v>
      </c>
    </row>
    <row r="130" spans="1:2">
      <c r="A130" s="43" t="s">
        <v>1699</v>
      </c>
      <c r="B130" s="43" t="s">
        <v>1700</v>
      </c>
    </row>
    <row r="131" spans="1:2">
      <c r="A131" s="43" t="s">
        <v>1701</v>
      </c>
      <c r="B131" s="43" t="s">
        <v>1702</v>
      </c>
    </row>
    <row r="132" spans="1:2">
      <c r="A132" s="43" t="s">
        <v>1703</v>
      </c>
      <c r="B132" s="43" t="s">
        <v>1704</v>
      </c>
    </row>
    <row r="133" spans="1:2">
      <c r="A133" s="43" t="s">
        <v>1705</v>
      </c>
      <c r="B133" s="43" t="s">
        <v>1706</v>
      </c>
    </row>
    <row r="134" spans="1:2">
      <c r="A134" s="43" t="s">
        <v>1707</v>
      </c>
      <c r="B134" s="43" t="s">
        <v>1708</v>
      </c>
    </row>
    <row r="135" spans="1:2">
      <c r="A135" s="43" t="s">
        <v>1709</v>
      </c>
      <c r="B135" s="43" t="s">
        <v>1710</v>
      </c>
    </row>
    <row r="136" spans="1:2">
      <c r="A136" s="43" t="s">
        <v>1711</v>
      </c>
      <c r="B136" s="43" t="s">
        <v>1712</v>
      </c>
    </row>
    <row r="137" spans="1:2">
      <c r="A137" s="43" t="s">
        <v>1713</v>
      </c>
      <c r="B137" s="43" t="s">
        <v>1714</v>
      </c>
    </row>
    <row r="138" spans="1:2">
      <c r="A138" s="43" t="s">
        <v>1715</v>
      </c>
      <c r="B138" s="43" t="s">
        <v>1716</v>
      </c>
    </row>
    <row r="139" spans="1:2">
      <c r="A139" s="43" t="s">
        <v>1717</v>
      </c>
      <c r="B139" s="43" t="s">
        <v>1718</v>
      </c>
    </row>
    <row r="140" spans="1:2">
      <c r="A140" s="43" t="s">
        <v>1719</v>
      </c>
      <c r="B140" s="43" t="s">
        <v>1720</v>
      </c>
    </row>
    <row r="141" spans="1:2">
      <c r="A141" s="43" t="s">
        <v>1721</v>
      </c>
      <c r="B141" s="43" t="s">
        <v>1722</v>
      </c>
    </row>
    <row r="142" spans="1:2">
      <c r="A142" s="43" t="s">
        <v>1723</v>
      </c>
      <c r="B142" s="43" t="s">
        <v>1724</v>
      </c>
    </row>
    <row r="143" spans="1:2">
      <c r="A143" s="43" t="s">
        <v>1725</v>
      </c>
      <c r="B143" s="43" t="s">
        <v>1726</v>
      </c>
    </row>
    <row r="144" spans="1:2">
      <c r="A144" s="43" t="s">
        <v>1727</v>
      </c>
      <c r="B144" s="43" t="s">
        <v>1728</v>
      </c>
    </row>
    <row r="145" spans="1:2">
      <c r="A145" s="43" t="s">
        <v>1729</v>
      </c>
      <c r="B145" s="43" t="s">
        <v>1730</v>
      </c>
    </row>
    <row r="146" spans="1:2">
      <c r="A146" s="43" t="s">
        <v>1731</v>
      </c>
      <c r="B146" s="43" t="s">
        <v>1732</v>
      </c>
    </row>
    <row r="147" spans="1:2">
      <c r="A147" s="43" t="s">
        <v>1733</v>
      </c>
      <c r="B147" s="43" t="s">
        <v>1734</v>
      </c>
    </row>
    <row r="148" spans="1:2">
      <c r="A148" s="43" t="s">
        <v>1735</v>
      </c>
      <c r="B148" s="43" t="s">
        <v>1736</v>
      </c>
    </row>
    <row r="149" spans="1:2">
      <c r="A149" s="43" t="s">
        <v>1737</v>
      </c>
      <c r="B149" s="43" t="s">
        <v>1738</v>
      </c>
    </row>
    <row r="150" spans="1:2">
      <c r="A150" s="43" t="s">
        <v>1739</v>
      </c>
      <c r="B150" s="43" t="s">
        <v>1740</v>
      </c>
    </row>
    <row r="151" spans="1:2">
      <c r="A151" s="43" t="s">
        <v>1741</v>
      </c>
      <c r="B151" s="43" t="s">
        <v>1742</v>
      </c>
    </row>
    <row r="152" spans="1:2">
      <c r="A152" s="43" t="s">
        <v>1743</v>
      </c>
      <c r="B152" s="43" t="s">
        <v>1744</v>
      </c>
    </row>
    <row r="153" spans="1:2">
      <c r="A153" s="43" t="s">
        <v>1745</v>
      </c>
      <c r="B153" s="43" t="s">
        <v>1746</v>
      </c>
    </row>
    <row r="154" spans="1:2">
      <c r="A154" s="43" t="s">
        <v>1747</v>
      </c>
      <c r="B154" s="43" t="s">
        <v>1748</v>
      </c>
    </row>
    <row r="155" spans="1:2">
      <c r="A155" s="43" t="s">
        <v>1749</v>
      </c>
      <c r="B155" s="43" t="s">
        <v>1750</v>
      </c>
    </row>
    <row r="156" spans="1:2">
      <c r="A156" s="43" t="s">
        <v>1751</v>
      </c>
      <c r="B156" s="43" t="s">
        <v>1752</v>
      </c>
    </row>
    <row r="157" spans="1:2">
      <c r="A157" s="43" t="s">
        <v>1753</v>
      </c>
      <c r="B157" s="43" t="s">
        <v>1754</v>
      </c>
    </row>
    <row r="158" spans="1:2">
      <c r="A158" s="43" t="s">
        <v>1755</v>
      </c>
      <c r="B158" s="43" t="s">
        <v>1756</v>
      </c>
    </row>
    <row r="159" spans="1:2">
      <c r="A159" s="43" t="s">
        <v>1757</v>
      </c>
      <c r="B159" s="43" t="s">
        <v>1758</v>
      </c>
    </row>
    <row r="160" spans="1:2">
      <c r="A160" s="43" t="s">
        <v>1759</v>
      </c>
      <c r="B160" s="43" t="s">
        <v>1760</v>
      </c>
    </row>
    <row r="161" spans="1:2">
      <c r="A161" s="43" t="s">
        <v>1761</v>
      </c>
      <c r="B161" s="43" t="s">
        <v>1762</v>
      </c>
    </row>
    <row r="162" spans="1:2">
      <c r="A162" s="43" t="s">
        <v>1763</v>
      </c>
      <c r="B162" s="43" t="s">
        <v>1764</v>
      </c>
    </row>
    <row r="163" spans="1:2">
      <c r="A163" s="43" t="s">
        <v>1765</v>
      </c>
      <c r="B163" s="43" t="s">
        <v>1766</v>
      </c>
    </row>
    <row r="164" spans="1:2">
      <c r="A164" s="43" t="s">
        <v>1767</v>
      </c>
      <c r="B164" s="43" t="s">
        <v>1768</v>
      </c>
    </row>
    <row r="165" spans="1:2">
      <c r="A165" s="43" t="s">
        <v>1769</v>
      </c>
      <c r="B165" s="43" t="s">
        <v>1770</v>
      </c>
    </row>
    <row r="166" spans="1:2">
      <c r="A166" s="43" t="s">
        <v>1771</v>
      </c>
      <c r="B166" s="43" t="s">
        <v>1772</v>
      </c>
    </row>
  </sheetData>
  <phoneticPr fontId="11" type="noConversion"/>
  <conditionalFormatting sqref="A112">
    <cfRule type="duplicateValues" dxfId="6" priority="9"/>
  </conditionalFormatting>
  <dataValidations count="1">
    <dataValidation type="list" allowBlank="1" showInputMessage="1" showErrorMessage="1" errorTitle="输入有误" error="      请注意拼写和下划线，如_id，或使用下拉列表找到需要查询的字段。" sqref="D2">
      <formula1>$A:$A</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772"/>
  <sheetViews>
    <sheetView topLeftCell="A33" zoomScale="90" zoomScaleNormal="90" workbookViewId="0">
      <selection activeCell="L51" sqref="L51"/>
    </sheetView>
  </sheetViews>
  <sheetFormatPr defaultRowHeight="14.25"/>
  <cols>
    <col min="1" max="1" width="21" style="1" bestFit="1" customWidth="1"/>
    <col min="2" max="2" width="0.625" style="1" customWidth="1"/>
    <col min="3" max="3" width="35.625" style="1" bestFit="1" customWidth="1"/>
    <col min="4" max="4" width="0.75" style="1" customWidth="1"/>
    <col min="5" max="5" width="11.625" style="17" bestFit="1" customWidth="1"/>
    <col min="6" max="6" width="6.5" style="17" bestFit="1" customWidth="1"/>
    <col min="7" max="7" width="10" style="17" bestFit="1" customWidth="1"/>
    <col min="8" max="8" width="0.75" style="1" customWidth="1"/>
    <col min="9" max="9" width="16.625" style="56" customWidth="1"/>
    <col min="10" max="10" width="11.375" style="56" customWidth="1"/>
    <col min="11" max="11" width="1" style="1" customWidth="1"/>
    <col min="12" max="12" width="23.125" style="1" bestFit="1" customWidth="1"/>
    <col min="13" max="13" width="17.375" style="94" customWidth="1"/>
    <col min="14" max="14" width="0.75" style="54" customWidth="1"/>
    <col min="15" max="15" width="9" style="104"/>
    <col min="16" max="16" width="13.875" style="104" bestFit="1" customWidth="1"/>
    <col min="17" max="17" width="16.375" style="94" customWidth="1"/>
    <col min="18" max="18" width="0.75" style="54" customWidth="1"/>
    <col min="19" max="19" width="25.75" style="54" bestFit="1" customWidth="1"/>
    <col min="20" max="20" width="30.625" style="54" customWidth="1"/>
    <col min="21" max="21" width="9" style="94"/>
    <col min="22" max="23" width="9" style="1"/>
    <col min="24" max="24" width="12.125" style="1" bestFit="1" customWidth="1"/>
    <col min="25" max="25" width="12" style="1" customWidth="1"/>
    <col min="26" max="26" width="122.625" style="1" bestFit="1" customWidth="1"/>
    <col min="27" max="16384" width="9" style="1"/>
  </cols>
  <sheetData>
    <row r="1" spans="1:26" ht="28.5">
      <c r="A1" s="50" t="s">
        <v>2492</v>
      </c>
      <c r="C1" s="50" t="s">
        <v>2491</v>
      </c>
      <c r="E1" s="692" t="s">
        <v>6873</v>
      </c>
      <c r="F1" s="692"/>
      <c r="G1" s="692"/>
      <c r="I1" s="692" t="s">
        <v>11114</v>
      </c>
      <c r="J1" s="692"/>
      <c r="L1" s="690" t="s">
        <v>11116</v>
      </c>
      <c r="M1" s="690"/>
      <c r="O1" s="103" t="s">
        <v>11471</v>
      </c>
      <c r="P1" s="103" t="s">
        <v>11353</v>
      </c>
      <c r="Q1" s="77" t="s">
        <v>11470</v>
      </c>
      <c r="S1" s="102" t="s">
        <v>11489</v>
      </c>
      <c r="T1" s="102" t="s">
        <v>11490</v>
      </c>
      <c r="U1" s="95" t="s">
        <v>11731</v>
      </c>
      <c r="X1" s="693" t="s">
        <v>2218</v>
      </c>
      <c r="Y1" s="693"/>
      <c r="Z1" s="693"/>
    </row>
    <row r="2" spans="1:26" ht="15.75">
      <c r="A2" s="37" t="s">
        <v>1801</v>
      </c>
      <c r="C2" s="37" t="s">
        <v>2433</v>
      </c>
      <c r="E2" s="48" t="s">
        <v>6872</v>
      </c>
      <c r="F2" s="48">
        <f>--MID(E2,7,5)</f>
        <v>50001</v>
      </c>
      <c r="G2" s="48" t="s">
        <v>2099</v>
      </c>
      <c r="I2" s="51" t="s">
        <v>6878</v>
      </c>
      <c r="J2" s="77" t="s">
        <v>6831</v>
      </c>
      <c r="L2" s="53" t="s">
        <v>11117</v>
      </c>
      <c r="M2" s="95" t="s">
        <v>11211</v>
      </c>
      <c r="N2" s="56"/>
      <c r="O2" s="135">
        <f>INDEX(子宝物disTreasure!$A:$A,MATCH(语言辅助表!P2,子宝物disTreasure!$B:$B,0),0)</f>
        <v>40111</v>
      </c>
      <c r="P2" s="115" t="s">
        <v>381</v>
      </c>
      <c r="Q2" s="131" t="s">
        <v>11396</v>
      </c>
      <c r="S2" s="102" t="s">
        <v>11491</v>
      </c>
      <c r="T2" s="117" t="s">
        <v>11790</v>
      </c>
      <c r="U2" s="128" t="s">
        <v>11732</v>
      </c>
      <c r="X2" s="1">
        <v>50213</v>
      </c>
      <c r="Y2" s="1" t="s">
        <v>2219</v>
      </c>
      <c r="Z2" s="1" t="s">
        <v>6874</v>
      </c>
    </row>
    <row r="3" spans="1:26" ht="15.75">
      <c r="A3" s="37" t="s">
        <v>1805</v>
      </c>
      <c r="C3" s="37" t="s">
        <v>2434</v>
      </c>
      <c r="E3" s="48" t="s">
        <v>1933</v>
      </c>
      <c r="F3" s="48">
        <f t="shared" ref="F3:F66" si="0">--MID(E3,7,5)</f>
        <v>50002</v>
      </c>
      <c r="G3" s="48" t="s">
        <v>2100</v>
      </c>
      <c r="I3" s="51" t="s">
        <v>2603</v>
      </c>
      <c r="J3" s="77" t="s">
        <v>116</v>
      </c>
      <c r="L3" s="53" t="s">
        <v>11118</v>
      </c>
      <c r="M3" s="95" t="s">
        <v>11212</v>
      </c>
      <c r="N3" s="56"/>
      <c r="O3" s="135">
        <f>INDEX(子宝物disTreasure!$A:$A,MATCH(语言辅助表!P3,子宝物disTreasure!$B:$B,0),0)</f>
        <v>40112</v>
      </c>
      <c r="P3" s="115" t="s">
        <v>382</v>
      </c>
      <c r="Q3" s="131" t="s">
        <v>11397</v>
      </c>
      <c r="S3" s="102" t="s">
        <v>11492</v>
      </c>
      <c r="T3" s="117" t="s">
        <v>11790</v>
      </c>
      <c r="U3" s="128" t="s">
        <v>11732</v>
      </c>
      <c r="X3" s="1">
        <v>51120</v>
      </c>
      <c r="Y3" s="1" t="s">
        <v>2222</v>
      </c>
      <c r="Z3" s="1" t="s">
        <v>6875</v>
      </c>
    </row>
    <row r="4" spans="1:26" ht="15.75">
      <c r="A4" s="37" t="s">
        <v>1802</v>
      </c>
      <c r="C4" s="37" t="s">
        <v>2435</v>
      </c>
      <c r="E4" s="48" t="s">
        <v>1934</v>
      </c>
      <c r="F4" s="48">
        <f t="shared" si="0"/>
        <v>50003</v>
      </c>
      <c r="G4" s="48" t="s">
        <v>2101</v>
      </c>
      <c r="I4" s="51" t="s">
        <v>2604</v>
      </c>
      <c r="J4" s="77" t="s">
        <v>117</v>
      </c>
      <c r="L4" s="53" t="s">
        <v>11119</v>
      </c>
      <c r="M4" s="95" t="s">
        <v>11213</v>
      </c>
      <c r="N4" s="56"/>
      <c r="O4" s="135">
        <f>INDEX(子宝物disTreasure!$A:$A,MATCH(语言辅助表!P4,子宝物disTreasure!$B:$B,0),0)</f>
        <v>40113</v>
      </c>
      <c r="P4" s="115" t="s">
        <v>383</v>
      </c>
      <c r="Q4" s="131" t="s">
        <v>11398</v>
      </c>
      <c r="S4" s="102" t="s">
        <v>11493</v>
      </c>
      <c r="T4" s="117" t="s">
        <v>11790</v>
      </c>
      <c r="U4" s="128" t="s">
        <v>11732</v>
      </c>
      <c r="X4" s="1">
        <v>52067</v>
      </c>
      <c r="Y4" s="1" t="s">
        <v>2221</v>
      </c>
      <c r="Z4" s="1" t="s">
        <v>6876</v>
      </c>
    </row>
    <row r="5" spans="1:26" ht="15.75">
      <c r="A5" s="37" t="s">
        <v>1804</v>
      </c>
      <c r="C5" s="37" t="s">
        <v>2436</v>
      </c>
      <c r="E5" s="48" t="s">
        <v>1935</v>
      </c>
      <c r="F5" s="48">
        <f t="shared" si="0"/>
        <v>50004</v>
      </c>
      <c r="G5" s="48" t="s">
        <v>2102</v>
      </c>
      <c r="I5" s="51" t="s">
        <v>2605</v>
      </c>
      <c r="J5" s="77" t="s">
        <v>118</v>
      </c>
      <c r="L5" s="53" t="s">
        <v>11268</v>
      </c>
      <c r="M5" s="95" t="s">
        <v>11214</v>
      </c>
      <c r="N5" s="56"/>
      <c r="O5" s="135">
        <f>INDEX(子宝物disTreasure!$A:$A,MATCH(语言辅助表!P5,子宝物disTreasure!$B:$B,0),0)</f>
        <v>40121</v>
      </c>
      <c r="P5" s="115" t="s">
        <v>384</v>
      </c>
      <c r="Q5" s="131" t="s">
        <v>11399</v>
      </c>
      <c r="S5" s="102" t="s">
        <v>11494</v>
      </c>
      <c r="T5" s="117" t="s">
        <v>11791</v>
      </c>
      <c r="U5" s="128" t="s">
        <v>11733</v>
      </c>
      <c r="X5" s="1">
        <v>52066</v>
      </c>
      <c r="Y5" s="1" t="s">
        <v>2220</v>
      </c>
      <c r="Z5" s="1" t="s">
        <v>6877</v>
      </c>
    </row>
    <row r="6" spans="1:26" ht="15.75">
      <c r="A6" s="37" t="s">
        <v>1803</v>
      </c>
      <c r="C6" s="37" t="s">
        <v>2437</v>
      </c>
      <c r="E6" s="48" t="s">
        <v>1936</v>
      </c>
      <c r="F6" s="48">
        <f t="shared" si="0"/>
        <v>50005</v>
      </c>
      <c r="G6" s="48" t="s">
        <v>2103</v>
      </c>
      <c r="I6" s="51" t="s">
        <v>2606</v>
      </c>
      <c r="J6" s="77" t="s">
        <v>1781</v>
      </c>
      <c r="L6" s="53" t="s">
        <v>11120</v>
      </c>
      <c r="M6" s="95" t="s">
        <v>11215</v>
      </c>
      <c r="N6" s="56"/>
      <c r="O6" s="135">
        <f>INDEX(子宝物disTreasure!$A:$A,MATCH(语言辅助表!P6,子宝物disTreasure!$B:$B,0),0)</f>
        <v>40122</v>
      </c>
      <c r="P6" s="115" t="s">
        <v>385</v>
      </c>
      <c r="Q6" s="131" t="s">
        <v>11400</v>
      </c>
      <c r="S6" s="102" t="s">
        <v>11495</v>
      </c>
      <c r="T6" s="117" t="s">
        <v>11791</v>
      </c>
      <c r="U6" s="128" t="s">
        <v>11733</v>
      </c>
      <c r="X6" s="1">
        <v>51121</v>
      </c>
      <c r="Y6" s="1" t="s">
        <v>2223</v>
      </c>
      <c r="Z6" s="1" t="s">
        <v>6879</v>
      </c>
    </row>
    <row r="7" spans="1:26" ht="15.75">
      <c r="A7" s="37" t="s">
        <v>1802</v>
      </c>
      <c r="C7" s="37" t="s">
        <v>2438</v>
      </c>
      <c r="E7" s="48" t="s">
        <v>1937</v>
      </c>
      <c r="F7" s="48">
        <f t="shared" si="0"/>
        <v>50006</v>
      </c>
      <c r="G7" s="48" t="s">
        <v>2099</v>
      </c>
      <c r="I7" s="51" t="s">
        <v>2607</v>
      </c>
      <c r="J7" s="77" t="s">
        <v>120</v>
      </c>
      <c r="L7" s="53" t="s">
        <v>11121</v>
      </c>
      <c r="M7" s="95" t="s">
        <v>11216</v>
      </c>
      <c r="N7" s="56"/>
      <c r="O7" s="135">
        <f>INDEX(子宝物disTreasure!$A:$A,MATCH(语言辅助表!P7,子宝物disTreasure!$B:$B,0),0)</f>
        <v>40123</v>
      </c>
      <c r="P7" s="115" t="s">
        <v>386</v>
      </c>
      <c r="Q7" s="131" t="s">
        <v>11401</v>
      </c>
      <c r="S7" s="102" t="s">
        <v>11496</v>
      </c>
      <c r="T7" s="117" t="s">
        <v>11791</v>
      </c>
      <c r="U7" s="128" t="s">
        <v>11733</v>
      </c>
    </row>
    <row r="8" spans="1:26" ht="15.75">
      <c r="A8" s="37" t="s">
        <v>1801</v>
      </c>
      <c r="C8" s="37" t="s">
        <v>2439</v>
      </c>
      <c r="E8" s="48" t="s">
        <v>1938</v>
      </c>
      <c r="F8" s="48">
        <f t="shared" si="0"/>
        <v>50007</v>
      </c>
      <c r="G8" s="48" t="s">
        <v>626</v>
      </c>
      <c r="I8" s="51" t="s">
        <v>2608</v>
      </c>
      <c r="J8" s="77" t="s">
        <v>121</v>
      </c>
      <c r="L8" s="53" t="s">
        <v>11122</v>
      </c>
      <c r="M8" s="95" t="s">
        <v>11217</v>
      </c>
      <c r="N8" s="56"/>
      <c r="O8" s="135">
        <f>INDEX(子宝物disTreasure!$A:$A,MATCH(语言辅助表!P8,子宝物disTreasure!$B:$B,0),0)</f>
        <v>40211</v>
      </c>
      <c r="P8" s="115" t="s">
        <v>387</v>
      </c>
      <c r="Q8" s="131" t="s">
        <v>11402</v>
      </c>
      <c r="S8" s="102" t="s">
        <v>11497</v>
      </c>
      <c r="T8" s="117" t="s">
        <v>11792</v>
      </c>
      <c r="U8" s="128" t="s">
        <v>11734</v>
      </c>
    </row>
    <row r="9" spans="1:26" ht="15.75">
      <c r="A9" s="37" t="s">
        <v>1804</v>
      </c>
      <c r="C9" s="37" t="s">
        <v>2440</v>
      </c>
      <c r="E9" s="48" t="s">
        <v>1939</v>
      </c>
      <c r="F9" s="48">
        <f t="shared" si="0"/>
        <v>50008</v>
      </c>
      <c r="G9" s="48" t="s">
        <v>2104</v>
      </c>
      <c r="I9" s="51" t="s">
        <v>2609</v>
      </c>
      <c r="J9" s="77" t="s">
        <v>122</v>
      </c>
      <c r="L9" s="53" t="s">
        <v>11123</v>
      </c>
      <c r="M9" s="95" t="s">
        <v>11218</v>
      </c>
      <c r="N9" s="56"/>
      <c r="O9" s="135">
        <f>INDEX(子宝物disTreasure!$A:$A,MATCH(语言辅助表!P9,子宝物disTreasure!$B:$B,0),0)</f>
        <v>40212</v>
      </c>
      <c r="P9" s="115" t="s">
        <v>388</v>
      </c>
      <c r="Q9" s="131" t="s">
        <v>11403</v>
      </c>
      <c r="S9" s="102" t="s">
        <v>11498</v>
      </c>
      <c r="T9" s="117" t="s">
        <v>11792</v>
      </c>
      <c r="U9" s="128" t="s">
        <v>11734</v>
      </c>
    </row>
    <row r="10" spans="1:26" ht="15.75">
      <c r="A10" s="37" t="s">
        <v>1804</v>
      </c>
      <c r="C10" s="37" t="s">
        <v>2441</v>
      </c>
      <c r="E10" s="48" t="s">
        <v>1940</v>
      </c>
      <c r="F10" s="48">
        <f t="shared" si="0"/>
        <v>50009</v>
      </c>
      <c r="G10" s="48" t="s">
        <v>2105</v>
      </c>
      <c r="I10" s="51" t="s">
        <v>2610</v>
      </c>
      <c r="J10" s="77" t="s">
        <v>123</v>
      </c>
      <c r="L10" s="53" t="s">
        <v>11124</v>
      </c>
      <c r="M10" s="95" t="s">
        <v>11219</v>
      </c>
      <c r="N10" s="56"/>
      <c r="O10" s="135">
        <f>INDEX(子宝物disTreasure!$A:$A,MATCH(语言辅助表!P10,子宝物disTreasure!$B:$B,0),0)</f>
        <v>40213</v>
      </c>
      <c r="P10" s="115" t="s">
        <v>389</v>
      </c>
      <c r="Q10" s="131" t="s">
        <v>11404</v>
      </c>
      <c r="S10" s="102" t="s">
        <v>11499</v>
      </c>
      <c r="T10" s="117" t="s">
        <v>11792</v>
      </c>
      <c r="U10" s="128" t="s">
        <v>11734</v>
      </c>
    </row>
    <row r="11" spans="1:26" ht="15.75">
      <c r="A11" s="37" t="s">
        <v>1805</v>
      </c>
      <c r="C11" s="37" t="s">
        <v>2442</v>
      </c>
      <c r="E11" s="48" t="s">
        <v>1941</v>
      </c>
      <c r="F11" s="48">
        <f t="shared" si="0"/>
        <v>50010</v>
      </c>
      <c r="G11" s="48" t="s">
        <v>2105</v>
      </c>
      <c r="I11" s="51" t="s">
        <v>2611</v>
      </c>
      <c r="J11" s="77" t="s">
        <v>124</v>
      </c>
      <c r="L11" s="53" t="s">
        <v>11125</v>
      </c>
      <c r="M11" s="95" t="s">
        <v>11212</v>
      </c>
      <c r="N11" s="56"/>
      <c r="O11" s="135">
        <f>INDEX(子宝物disTreasure!$A:$A,MATCH(语言辅助表!P11,子宝物disTreasure!$B:$B,0),0)</f>
        <v>40221</v>
      </c>
      <c r="P11" s="115" t="s">
        <v>390</v>
      </c>
      <c r="Q11" s="131" t="s">
        <v>11405</v>
      </c>
      <c r="S11" s="102" t="s">
        <v>11500</v>
      </c>
      <c r="T11" s="117" t="s">
        <v>11793</v>
      </c>
      <c r="U11" s="128" t="s">
        <v>11735</v>
      </c>
    </row>
    <row r="12" spans="1:26" ht="15.75">
      <c r="A12" s="37" t="s">
        <v>1805</v>
      </c>
      <c r="C12" s="37" t="s">
        <v>2443</v>
      </c>
      <c r="E12" s="48" t="s">
        <v>1942</v>
      </c>
      <c r="F12" s="48">
        <f t="shared" si="0"/>
        <v>50011</v>
      </c>
      <c r="G12" s="48" t="s">
        <v>2105</v>
      </c>
      <c r="I12" s="51" t="s">
        <v>2612</v>
      </c>
      <c r="J12" s="77" t="s">
        <v>125</v>
      </c>
      <c r="L12" s="53" t="s">
        <v>11126</v>
      </c>
      <c r="M12" s="95" t="s">
        <v>11220</v>
      </c>
      <c r="N12" s="56"/>
      <c r="O12" s="135">
        <f>INDEX(子宝物disTreasure!$A:$A,MATCH(语言辅助表!P12,子宝物disTreasure!$B:$B,0),0)</f>
        <v>40222</v>
      </c>
      <c r="P12" s="115" t="s">
        <v>391</v>
      </c>
      <c r="Q12" s="131" t="s">
        <v>11406</v>
      </c>
      <c r="S12" s="102" t="s">
        <v>11501</v>
      </c>
      <c r="T12" s="117" t="s">
        <v>11793</v>
      </c>
      <c r="U12" s="128" t="s">
        <v>11735</v>
      </c>
    </row>
    <row r="13" spans="1:26" ht="15.75">
      <c r="A13" s="37" t="s">
        <v>1804</v>
      </c>
      <c r="C13" s="37" t="s">
        <v>2444</v>
      </c>
      <c r="E13" s="48" t="s">
        <v>1943</v>
      </c>
      <c r="F13" s="48">
        <f t="shared" si="0"/>
        <v>50012</v>
      </c>
      <c r="G13" s="48" t="s">
        <v>2105</v>
      </c>
      <c r="I13" s="51" t="s">
        <v>2613</v>
      </c>
      <c r="J13" s="77" t="s">
        <v>126</v>
      </c>
      <c r="L13" s="53" t="s">
        <v>11127</v>
      </c>
      <c r="M13" s="95" t="s">
        <v>11221</v>
      </c>
      <c r="N13" s="56"/>
      <c r="O13" s="135">
        <f>INDEX(子宝物disTreasure!$A:$A,MATCH(语言辅助表!P13,子宝物disTreasure!$B:$B,0),0)</f>
        <v>40223</v>
      </c>
      <c r="P13" s="115" t="s">
        <v>392</v>
      </c>
      <c r="Q13" s="131" t="s">
        <v>11407</v>
      </c>
      <c r="S13" s="102" t="s">
        <v>11502</v>
      </c>
      <c r="T13" s="117" t="s">
        <v>11793</v>
      </c>
      <c r="U13" s="128" t="s">
        <v>11735</v>
      </c>
    </row>
    <row r="14" spans="1:26" ht="15.75">
      <c r="A14" s="37" t="s">
        <v>1802</v>
      </c>
      <c r="C14" s="37" t="s">
        <v>2445</v>
      </c>
      <c r="E14" s="48" t="s">
        <v>1944</v>
      </c>
      <c r="F14" s="48">
        <f t="shared" si="0"/>
        <v>50013</v>
      </c>
      <c r="G14" s="48" t="s">
        <v>2105</v>
      </c>
      <c r="I14" s="51" t="s">
        <v>2614</v>
      </c>
      <c r="J14" s="77" t="s">
        <v>127</v>
      </c>
      <c r="L14" s="53" t="s">
        <v>11128</v>
      </c>
      <c r="M14" s="95" t="s">
        <v>11222</v>
      </c>
      <c r="N14" s="56"/>
      <c r="O14" s="135">
        <f>INDEX(子宝物disTreasure!$A:$A,MATCH(语言辅助表!P14,子宝物disTreasure!$B:$B,0),0)</f>
        <v>40231</v>
      </c>
      <c r="P14" s="115" t="s">
        <v>393</v>
      </c>
      <c r="Q14" s="131" t="s">
        <v>11408</v>
      </c>
      <c r="S14" s="102" t="s">
        <v>11503</v>
      </c>
      <c r="T14" s="117" t="s">
        <v>11794</v>
      </c>
      <c r="U14" s="128" t="s">
        <v>11736</v>
      </c>
    </row>
    <row r="15" spans="1:26" ht="15.75">
      <c r="A15" s="37" t="s">
        <v>1803</v>
      </c>
      <c r="C15" s="37" t="s">
        <v>2446</v>
      </c>
      <c r="E15" s="48" t="s">
        <v>1945</v>
      </c>
      <c r="F15" s="48">
        <f t="shared" si="0"/>
        <v>50014</v>
      </c>
      <c r="G15" s="48" t="s">
        <v>2105</v>
      </c>
      <c r="I15" s="51" t="s">
        <v>2615</v>
      </c>
      <c r="J15" s="77" t="s">
        <v>128</v>
      </c>
      <c r="L15" s="53" t="s">
        <v>11129</v>
      </c>
      <c r="M15" s="95" t="s">
        <v>11216</v>
      </c>
      <c r="N15" s="56"/>
      <c r="O15" s="135">
        <f>INDEX(子宝物disTreasure!$A:$A,MATCH(语言辅助表!P15,子宝物disTreasure!$B:$B,0),0)</f>
        <v>40232</v>
      </c>
      <c r="P15" s="115" t="s">
        <v>394</v>
      </c>
      <c r="Q15" s="131" t="s">
        <v>11409</v>
      </c>
      <c r="S15" s="102" t="s">
        <v>11504</v>
      </c>
      <c r="T15" s="117" t="s">
        <v>11794</v>
      </c>
      <c r="U15" s="128" t="s">
        <v>11736</v>
      </c>
    </row>
    <row r="16" spans="1:26" ht="15.75">
      <c r="A16" s="37" t="s">
        <v>1804</v>
      </c>
      <c r="C16" s="37" t="s">
        <v>2447</v>
      </c>
      <c r="E16" s="48" t="s">
        <v>1946</v>
      </c>
      <c r="F16" s="48">
        <f t="shared" si="0"/>
        <v>50015</v>
      </c>
      <c r="G16" s="48" t="s">
        <v>2105</v>
      </c>
      <c r="I16" s="51" t="s">
        <v>2616</v>
      </c>
      <c r="J16" s="77" t="s">
        <v>129</v>
      </c>
      <c r="L16" s="53" t="s">
        <v>11130</v>
      </c>
      <c r="M16" s="95" t="s">
        <v>11223</v>
      </c>
      <c r="N16" s="56"/>
      <c r="O16" s="135">
        <f>INDEX(子宝物disTreasure!$A:$A,MATCH(语言辅助表!P16,子宝物disTreasure!$B:$B,0),0)</f>
        <v>40233</v>
      </c>
      <c r="P16" s="115" t="s">
        <v>395</v>
      </c>
      <c r="Q16" s="131" t="s">
        <v>11410</v>
      </c>
      <c r="S16" s="102" t="s">
        <v>11505</v>
      </c>
      <c r="T16" s="117" t="s">
        <v>11794</v>
      </c>
      <c r="U16" s="128" t="s">
        <v>11736</v>
      </c>
    </row>
    <row r="17" spans="1:21" ht="15.75">
      <c r="A17" s="37" t="s">
        <v>1804</v>
      </c>
      <c r="C17" s="37" t="s">
        <v>2448</v>
      </c>
      <c r="E17" s="48" t="s">
        <v>1947</v>
      </c>
      <c r="F17" s="48">
        <f t="shared" si="0"/>
        <v>50016</v>
      </c>
      <c r="G17" s="48" t="s">
        <v>2106</v>
      </c>
      <c r="I17" s="51" t="s">
        <v>2617</v>
      </c>
      <c r="J17" s="77" t="s">
        <v>130</v>
      </c>
      <c r="L17" s="53" t="s">
        <v>11131</v>
      </c>
      <c r="M17" s="95" t="s">
        <v>11224</v>
      </c>
      <c r="N17" s="56"/>
      <c r="O17" s="135">
        <f>INDEX(子宝物disTreasure!$A:$A,MATCH(语言辅助表!P17,子宝物disTreasure!$B:$B,0),0)</f>
        <v>40301</v>
      </c>
      <c r="P17" s="115" t="s">
        <v>11355</v>
      </c>
      <c r="Q17" s="131" t="s">
        <v>11411</v>
      </c>
      <c r="S17" s="102" t="s">
        <v>11506</v>
      </c>
      <c r="T17" s="117" t="s">
        <v>11795</v>
      </c>
      <c r="U17" s="128" t="s">
        <v>11737</v>
      </c>
    </row>
    <row r="18" spans="1:21" ht="15.75">
      <c r="A18" s="37" t="s">
        <v>1803</v>
      </c>
      <c r="C18" s="37" t="s">
        <v>2449</v>
      </c>
      <c r="E18" s="48" t="s">
        <v>1948</v>
      </c>
      <c r="F18" s="48">
        <f t="shared" si="0"/>
        <v>50017</v>
      </c>
      <c r="G18" s="48" t="s">
        <v>2107</v>
      </c>
      <c r="I18" s="51" t="s">
        <v>2618</v>
      </c>
      <c r="J18" s="77" t="s">
        <v>131</v>
      </c>
      <c r="L18" s="53" t="s">
        <v>11132</v>
      </c>
      <c r="M18" s="95" t="s">
        <v>11225</v>
      </c>
      <c r="N18" s="56"/>
      <c r="O18" s="135">
        <f>INDEX(子宝物disTreasure!$A:$A,MATCH(语言辅助表!P18,子宝物disTreasure!$B:$B,0),0)</f>
        <v>40302</v>
      </c>
      <c r="P18" s="115" t="s">
        <v>11356</v>
      </c>
      <c r="Q18" s="131" t="s">
        <v>11412</v>
      </c>
      <c r="S18" s="102" t="s">
        <v>11507</v>
      </c>
      <c r="T18" s="117" t="s">
        <v>11795</v>
      </c>
      <c r="U18" s="128" t="s">
        <v>11737</v>
      </c>
    </row>
    <row r="19" spans="1:21" ht="15.75">
      <c r="A19" s="37" t="s">
        <v>1802</v>
      </c>
      <c r="C19" s="37" t="s">
        <v>2450</v>
      </c>
      <c r="E19" s="48" t="s">
        <v>1949</v>
      </c>
      <c r="F19" s="48">
        <f t="shared" si="0"/>
        <v>50018</v>
      </c>
      <c r="G19" s="48" t="s">
        <v>2108</v>
      </c>
      <c r="I19" s="51" t="s">
        <v>2619</v>
      </c>
      <c r="J19" s="77" t="s">
        <v>132</v>
      </c>
      <c r="L19" s="53" t="s">
        <v>11133</v>
      </c>
      <c r="M19" s="95" t="s">
        <v>11226</v>
      </c>
      <c r="N19" s="56"/>
      <c r="O19" s="135">
        <f>INDEX(子宝物disTreasure!$A:$A,MATCH(语言辅助表!P19,子宝物disTreasure!$B:$B,0),0)</f>
        <v>40303</v>
      </c>
      <c r="P19" s="115" t="s">
        <v>11357</v>
      </c>
      <c r="Q19" s="131" t="s">
        <v>11413</v>
      </c>
      <c r="S19" s="102" t="s">
        <v>11508</v>
      </c>
      <c r="T19" s="117" t="s">
        <v>11795</v>
      </c>
      <c r="U19" s="128" t="s">
        <v>11737</v>
      </c>
    </row>
    <row r="20" spans="1:21" ht="15.75">
      <c r="A20" s="37" t="s">
        <v>1803</v>
      </c>
      <c r="C20" s="37" t="s">
        <v>2451</v>
      </c>
      <c r="E20" s="48" t="s">
        <v>1950</v>
      </c>
      <c r="F20" s="48">
        <f t="shared" si="0"/>
        <v>50019</v>
      </c>
      <c r="G20" s="48" t="s">
        <v>2109</v>
      </c>
      <c r="I20" s="51" t="s">
        <v>2620</v>
      </c>
      <c r="J20" s="77" t="s">
        <v>133</v>
      </c>
      <c r="L20" s="53" t="s">
        <v>11134</v>
      </c>
      <c r="M20" s="95" t="s">
        <v>11227</v>
      </c>
      <c r="N20" s="56"/>
      <c r="O20" s="135">
        <f>INDEX(子宝物disTreasure!$A:$A,MATCH(语言辅助表!P20,子宝物disTreasure!$B:$B,0),0)</f>
        <v>40304</v>
      </c>
      <c r="P20" s="115" t="s">
        <v>11358</v>
      </c>
      <c r="Q20" s="131" t="s">
        <v>11414</v>
      </c>
      <c r="S20" s="102" t="s">
        <v>11509</v>
      </c>
      <c r="T20" s="117" t="s">
        <v>7100</v>
      </c>
      <c r="U20" s="128" t="s">
        <v>11738</v>
      </c>
    </row>
    <row r="21" spans="1:21" ht="15.75">
      <c r="A21" s="37" t="s">
        <v>1802</v>
      </c>
      <c r="C21" s="37" t="s">
        <v>2452</v>
      </c>
      <c r="E21" s="48" t="s">
        <v>1951</v>
      </c>
      <c r="F21" s="48">
        <f t="shared" si="0"/>
        <v>52207</v>
      </c>
      <c r="G21" s="48" t="s">
        <v>2110</v>
      </c>
      <c r="I21" s="51" t="s">
        <v>2621</v>
      </c>
      <c r="J21" s="77" t="s">
        <v>134</v>
      </c>
      <c r="L21" s="53" t="s">
        <v>11135</v>
      </c>
      <c r="M21" s="95" t="s">
        <v>11228</v>
      </c>
      <c r="N21" s="56"/>
      <c r="O21" s="135">
        <f>INDEX(子宝物disTreasure!$A:$A,MATCH(语言辅助表!P21,子宝物disTreasure!$B:$B,0),0)</f>
        <v>40311</v>
      </c>
      <c r="P21" s="116" t="s">
        <v>11359</v>
      </c>
      <c r="Q21" s="131" t="s">
        <v>11415</v>
      </c>
      <c r="S21" s="102" t="s">
        <v>11510</v>
      </c>
      <c r="T21" s="117" t="s">
        <v>7100</v>
      </c>
      <c r="U21" s="128" t="s">
        <v>11738</v>
      </c>
    </row>
    <row r="22" spans="1:21" ht="15.75">
      <c r="A22" s="37" t="s">
        <v>1801</v>
      </c>
      <c r="C22" s="37" t="s">
        <v>2453</v>
      </c>
      <c r="E22" s="48" t="s">
        <v>1952</v>
      </c>
      <c r="F22" s="48">
        <f t="shared" si="0"/>
        <v>50021</v>
      </c>
      <c r="G22" s="48" t="s">
        <v>2111</v>
      </c>
      <c r="I22" s="51" t="s">
        <v>2622</v>
      </c>
      <c r="J22" s="77" t="s">
        <v>135</v>
      </c>
      <c r="L22" s="53" t="s">
        <v>11136</v>
      </c>
      <c r="M22" s="95" t="s">
        <v>11229</v>
      </c>
      <c r="N22" s="56"/>
      <c r="O22" s="135">
        <f>INDEX(子宝物disTreasure!$A:$A,MATCH(语言辅助表!P22,子宝物disTreasure!$B:$B,0),0)</f>
        <v>40312</v>
      </c>
      <c r="P22" s="116" t="s">
        <v>11344</v>
      </c>
      <c r="Q22" s="131" t="s">
        <v>11416</v>
      </c>
      <c r="S22" s="102" t="s">
        <v>11511</v>
      </c>
      <c r="T22" s="117" t="s">
        <v>7100</v>
      </c>
      <c r="U22" s="128" t="s">
        <v>11738</v>
      </c>
    </row>
    <row r="23" spans="1:21" ht="15.75">
      <c r="A23" s="37" t="s">
        <v>1804</v>
      </c>
      <c r="C23" s="37" t="s">
        <v>2454</v>
      </c>
      <c r="E23" s="48" t="s">
        <v>1953</v>
      </c>
      <c r="F23" s="48">
        <f t="shared" si="0"/>
        <v>50022</v>
      </c>
      <c r="G23" s="48" t="s">
        <v>2112</v>
      </c>
      <c r="I23" s="51" t="s">
        <v>2623</v>
      </c>
      <c r="J23" s="77" t="s">
        <v>136</v>
      </c>
      <c r="L23" s="53" t="s">
        <v>11137</v>
      </c>
      <c r="M23" s="95" t="s">
        <v>11230</v>
      </c>
      <c r="N23" s="56"/>
      <c r="O23" s="135">
        <f>INDEX(子宝物disTreasure!$A:$A,MATCH(语言辅助表!P23,子宝物disTreasure!$B:$B,0),0)</f>
        <v>40313</v>
      </c>
      <c r="P23" s="116" t="s">
        <v>11360</v>
      </c>
      <c r="Q23" s="131" t="s">
        <v>11417</v>
      </c>
      <c r="S23" s="102" t="s">
        <v>11512</v>
      </c>
      <c r="T23" s="117" t="s">
        <v>11796</v>
      </c>
      <c r="U23" s="128" t="s">
        <v>11739</v>
      </c>
    </row>
    <row r="24" spans="1:21" ht="15.75">
      <c r="A24" s="37" t="s">
        <v>1801</v>
      </c>
      <c r="C24" s="37" t="s">
        <v>2455</v>
      </c>
      <c r="E24" s="48" t="s">
        <v>1954</v>
      </c>
      <c r="F24" s="48">
        <f t="shared" si="0"/>
        <v>50023</v>
      </c>
      <c r="G24" s="48" t="s">
        <v>2113</v>
      </c>
      <c r="I24" s="51" t="s">
        <v>10634</v>
      </c>
      <c r="J24" s="77" t="s">
        <v>1806</v>
      </c>
      <c r="L24" s="53" t="s">
        <v>11138</v>
      </c>
      <c r="M24" s="95" t="s">
        <v>11231</v>
      </c>
      <c r="N24" s="56"/>
      <c r="O24" s="135">
        <f>INDEX(子宝物disTreasure!$A:$A,MATCH(语言辅助表!P24,子宝物disTreasure!$B:$B,0),0)</f>
        <v>40314</v>
      </c>
      <c r="P24" s="116" t="s">
        <v>9494</v>
      </c>
      <c r="Q24" s="131" t="s">
        <v>11418</v>
      </c>
      <c r="S24" s="102" t="s">
        <v>11513</v>
      </c>
      <c r="T24" s="117" t="s">
        <v>11796</v>
      </c>
      <c r="U24" s="128" t="s">
        <v>11739</v>
      </c>
    </row>
    <row r="25" spans="1:21" ht="15.75">
      <c r="A25" s="37" t="s">
        <v>1802</v>
      </c>
      <c r="C25" s="37" t="s">
        <v>2456</v>
      </c>
      <c r="E25" s="48" t="s">
        <v>1955</v>
      </c>
      <c r="F25" s="48">
        <f t="shared" si="0"/>
        <v>50024</v>
      </c>
      <c r="G25" s="48" t="s">
        <v>2114</v>
      </c>
      <c r="I25" s="51" t="s">
        <v>2624</v>
      </c>
      <c r="J25" s="77" t="s">
        <v>138</v>
      </c>
      <c r="L25" s="53" t="s">
        <v>11139</v>
      </c>
      <c r="M25" s="95" t="s">
        <v>11232</v>
      </c>
      <c r="N25" s="56"/>
      <c r="O25" s="135">
        <f>INDEX(子宝物disTreasure!$A:$A,MATCH(语言辅助表!P25,子宝物disTreasure!$B:$B,0),0)</f>
        <v>40101</v>
      </c>
      <c r="P25" s="115" t="s">
        <v>11361</v>
      </c>
      <c r="Q25" s="131" t="s">
        <v>11419</v>
      </c>
      <c r="S25" s="102" t="s">
        <v>11514</v>
      </c>
      <c r="T25" s="117" t="s">
        <v>11796</v>
      </c>
      <c r="U25" s="128" t="s">
        <v>11739</v>
      </c>
    </row>
    <row r="26" spans="1:21" ht="15.75">
      <c r="A26" s="37" t="s">
        <v>1805</v>
      </c>
      <c r="C26" s="37" t="s">
        <v>2457</v>
      </c>
      <c r="E26" s="48" t="s">
        <v>1956</v>
      </c>
      <c r="F26" s="48">
        <f t="shared" si="0"/>
        <v>50025</v>
      </c>
      <c r="G26" s="48" t="s">
        <v>2115</v>
      </c>
      <c r="I26" s="51" t="s">
        <v>2625</v>
      </c>
      <c r="J26" s="77" t="s">
        <v>139</v>
      </c>
      <c r="L26" s="53" t="s">
        <v>11140</v>
      </c>
      <c r="M26" s="95" t="s">
        <v>11233</v>
      </c>
      <c r="N26" s="56"/>
      <c r="O26" s="135">
        <f>INDEX(子宝物disTreasure!$A:$A,MATCH(语言辅助表!P26,子宝物disTreasure!$B:$B,0),0)</f>
        <v>40102</v>
      </c>
      <c r="P26" s="115" t="s">
        <v>11362</v>
      </c>
      <c r="Q26" s="131" t="s">
        <v>11420</v>
      </c>
      <c r="S26" s="102" t="s">
        <v>11515</v>
      </c>
      <c r="T26" s="117" t="s">
        <v>11797</v>
      </c>
      <c r="U26" s="128" t="s">
        <v>11740</v>
      </c>
    </row>
    <row r="27" spans="1:21" ht="15.75">
      <c r="A27" s="37" t="s">
        <v>1804</v>
      </c>
      <c r="C27" s="37" t="s">
        <v>2458</v>
      </c>
      <c r="E27" s="48" t="s">
        <v>1957</v>
      </c>
      <c r="F27" s="48">
        <f t="shared" si="0"/>
        <v>50026</v>
      </c>
      <c r="G27" s="48" t="s">
        <v>2115</v>
      </c>
      <c r="I27" s="51" t="s">
        <v>2626</v>
      </c>
      <c r="J27" s="77" t="s">
        <v>140</v>
      </c>
      <c r="L27" s="53" t="s">
        <v>11141</v>
      </c>
      <c r="M27" s="95" t="s">
        <v>11226</v>
      </c>
      <c r="N27" s="56"/>
      <c r="O27" s="135">
        <f>INDEX(子宝物disTreasure!$A:$A,MATCH(语言辅助表!P27,子宝物disTreasure!$B:$B,0),0)</f>
        <v>40103</v>
      </c>
      <c r="P27" s="115" t="s">
        <v>11345</v>
      </c>
      <c r="Q27" s="131" t="s">
        <v>11421</v>
      </c>
      <c r="S27" s="102" t="s">
        <v>11516</v>
      </c>
      <c r="T27" s="117" t="s">
        <v>11797</v>
      </c>
      <c r="U27" s="128" t="s">
        <v>11740</v>
      </c>
    </row>
    <row r="28" spans="1:21" ht="15.75">
      <c r="A28" s="37" t="s">
        <v>1803</v>
      </c>
      <c r="C28" s="37" t="s">
        <v>2459</v>
      </c>
      <c r="E28" s="48" t="s">
        <v>1958</v>
      </c>
      <c r="F28" s="48">
        <f t="shared" si="0"/>
        <v>50027</v>
      </c>
      <c r="G28" s="48" t="s">
        <v>2115</v>
      </c>
      <c r="I28" s="51" t="s">
        <v>2627</v>
      </c>
      <c r="J28" s="77" t="s">
        <v>141</v>
      </c>
      <c r="L28" s="53" t="s">
        <v>11142</v>
      </c>
      <c r="M28" s="95" t="s">
        <v>11234</v>
      </c>
      <c r="N28" s="56"/>
      <c r="O28" s="135">
        <f>INDEX(子宝物disTreasure!$A:$A,MATCH(语言辅助表!P28,子宝物disTreasure!$B:$B,0),0)</f>
        <v>40321</v>
      </c>
      <c r="P28" s="115" t="s">
        <v>11363</v>
      </c>
      <c r="Q28" s="131" t="s">
        <v>11422</v>
      </c>
      <c r="S28" s="102" t="s">
        <v>11517</v>
      </c>
      <c r="T28" s="117" t="s">
        <v>11797</v>
      </c>
      <c r="U28" s="128" t="s">
        <v>11740</v>
      </c>
    </row>
    <row r="29" spans="1:21" ht="15.75">
      <c r="A29" s="37" t="s">
        <v>1805</v>
      </c>
      <c r="C29" s="37" t="s">
        <v>2460</v>
      </c>
      <c r="E29" s="48" t="s">
        <v>1959</v>
      </c>
      <c r="F29" s="48">
        <f t="shared" si="0"/>
        <v>50028</v>
      </c>
      <c r="G29" s="48" t="s">
        <v>2115</v>
      </c>
      <c r="I29" s="51" t="s">
        <v>2628</v>
      </c>
      <c r="J29" s="77" t="s">
        <v>142</v>
      </c>
      <c r="L29" s="53" t="s">
        <v>11143</v>
      </c>
      <c r="M29" s="95" t="s">
        <v>11235</v>
      </c>
      <c r="N29" s="56"/>
      <c r="O29" s="135">
        <f>INDEX(子宝物disTreasure!$A:$A,MATCH(语言辅助表!P29,子宝物disTreasure!$B:$B,0),0)</f>
        <v>40322</v>
      </c>
      <c r="P29" s="115" t="s">
        <v>11364</v>
      </c>
      <c r="Q29" s="131" t="s">
        <v>11423</v>
      </c>
      <c r="S29" s="102" t="s">
        <v>11518</v>
      </c>
      <c r="T29" s="117" t="s">
        <v>11798</v>
      </c>
      <c r="U29" s="128" t="s">
        <v>11741</v>
      </c>
    </row>
    <row r="30" spans="1:21" ht="15.75">
      <c r="A30" s="37" t="s">
        <v>1804</v>
      </c>
      <c r="C30" s="37" t="s">
        <v>2461</v>
      </c>
      <c r="E30" s="48" t="s">
        <v>1960</v>
      </c>
      <c r="F30" s="48">
        <f t="shared" si="0"/>
        <v>50029</v>
      </c>
      <c r="G30" s="48" t="s">
        <v>2115</v>
      </c>
      <c r="I30" s="51" t="s">
        <v>2629</v>
      </c>
      <c r="J30" s="77" t="s">
        <v>143</v>
      </c>
      <c r="L30" s="53" t="s">
        <v>11144</v>
      </c>
      <c r="M30" s="95" t="s">
        <v>11236</v>
      </c>
      <c r="N30" s="56"/>
      <c r="O30" s="135">
        <f>INDEX(子宝物disTreasure!$A:$A,MATCH(语言辅助表!P30,子宝物disTreasure!$B:$B,0),0)</f>
        <v>40323</v>
      </c>
      <c r="P30" s="115" t="s">
        <v>11365</v>
      </c>
      <c r="Q30" s="131" t="s">
        <v>11424</v>
      </c>
      <c r="S30" s="102" t="s">
        <v>11519</v>
      </c>
      <c r="T30" s="117" t="s">
        <v>11798</v>
      </c>
      <c r="U30" s="128" t="s">
        <v>11741</v>
      </c>
    </row>
    <row r="31" spans="1:21" ht="15.75">
      <c r="A31" s="37" t="s">
        <v>1804</v>
      </c>
      <c r="C31" s="37" t="s">
        <v>2462</v>
      </c>
      <c r="E31" s="48" t="s">
        <v>1961</v>
      </c>
      <c r="F31" s="48">
        <f t="shared" si="0"/>
        <v>50030</v>
      </c>
      <c r="G31" s="48" t="s">
        <v>2115</v>
      </c>
      <c r="I31" s="51" t="s">
        <v>2630</v>
      </c>
      <c r="J31" s="77" t="s">
        <v>144</v>
      </c>
      <c r="L31" s="53" t="s">
        <v>11145</v>
      </c>
      <c r="M31" s="95" t="s">
        <v>11230</v>
      </c>
      <c r="N31" s="56"/>
      <c r="O31" s="135">
        <f>INDEX(子宝物disTreasure!$A:$A,MATCH(语言辅助表!P31,子宝物disTreasure!$B:$B,0),0)</f>
        <v>40331</v>
      </c>
      <c r="P31" s="115" t="s">
        <v>11366</v>
      </c>
      <c r="Q31" s="131" t="s">
        <v>11425</v>
      </c>
      <c r="S31" s="102" t="s">
        <v>11520</v>
      </c>
      <c r="T31" s="117" t="s">
        <v>11798</v>
      </c>
      <c r="U31" s="128" t="s">
        <v>11741</v>
      </c>
    </row>
    <row r="32" spans="1:21" ht="15.75">
      <c r="A32" s="37" t="s">
        <v>1803</v>
      </c>
      <c r="C32" s="37" t="s">
        <v>2463</v>
      </c>
      <c r="E32" s="48" t="s">
        <v>1962</v>
      </c>
      <c r="F32" s="48">
        <f t="shared" si="0"/>
        <v>50031</v>
      </c>
      <c r="G32" s="48" t="s">
        <v>2116</v>
      </c>
      <c r="I32" s="51" t="s">
        <v>2631</v>
      </c>
      <c r="J32" s="77" t="s">
        <v>145</v>
      </c>
      <c r="L32" s="53" t="s">
        <v>11146</v>
      </c>
      <c r="M32" s="95" t="s">
        <v>11237</v>
      </c>
      <c r="N32" s="56"/>
      <c r="O32" s="135">
        <f>INDEX(子宝物disTreasure!$A:$A,MATCH(语言辅助表!P32,子宝物disTreasure!$B:$B,0),0)</f>
        <v>40332</v>
      </c>
      <c r="P32" s="115" t="s">
        <v>11367</v>
      </c>
      <c r="Q32" s="131" t="s">
        <v>11426</v>
      </c>
      <c r="S32" s="102" t="s">
        <v>11521</v>
      </c>
      <c r="T32" s="117" t="s">
        <v>11799</v>
      </c>
      <c r="U32" s="128" t="s">
        <v>11742</v>
      </c>
    </row>
    <row r="33" spans="1:21" ht="15.75">
      <c r="A33" s="37" t="s">
        <v>1802</v>
      </c>
      <c r="C33" s="37" t="s">
        <v>2464</v>
      </c>
      <c r="E33" s="48" t="s">
        <v>1963</v>
      </c>
      <c r="F33" s="48">
        <f t="shared" si="0"/>
        <v>50032</v>
      </c>
      <c r="G33" s="48" t="s">
        <v>2117</v>
      </c>
      <c r="I33" s="51" t="s">
        <v>2632</v>
      </c>
      <c r="J33" s="77" t="s">
        <v>6880</v>
      </c>
      <c r="L33" s="53" t="s">
        <v>11147</v>
      </c>
      <c r="M33" s="95" t="s">
        <v>11238</v>
      </c>
      <c r="N33" s="56"/>
      <c r="O33" s="135">
        <f>INDEX(子宝物disTreasure!$A:$A,MATCH(语言辅助表!P33,子宝物disTreasure!$B:$B,0),0)</f>
        <v>40333</v>
      </c>
      <c r="P33" s="115" t="s">
        <v>11368</v>
      </c>
      <c r="Q33" s="131" t="s">
        <v>11427</v>
      </c>
      <c r="S33" s="102" t="s">
        <v>11522</v>
      </c>
      <c r="T33" s="117" t="s">
        <v>11799</v>
      </c>
      <c r="U33" s="128" t="s">
        <v>11742</v>
      </c>
    </row>
    <row r="34" spans="1:21" ht="15.75">
      <c r="A34" s="37" t="s">
        <v>1804</v>
      </c>
      <c r="C34" s="37" t="s">
        <v>2465</v>
      </c>
      <c r="E34" s="48" t="s">
        <v>1964</v>
      </c>
      <c r="F34" s="48">
        <f t="shared" si="0"/>
        <v>50033</v>
      </c>
      <c r="G34" s="48" t="s">
        <v>2118</v>
      </c>
      <c r="I34" s="51" t="s">
        <v>2633</v>
      </c>
      <c r="J34" s="77" t="s">
        <v>147</v>
      </c>
      <c r="L34" s="53" t="s">
        <v>11148</v>
      </c>
      <c r="M34" s="95" t="s">
        <v>11239</v>
      </c>
      <c r="N34" s="56"/>
      <c r="O34" s="135">
        <f>INDEX(子宝物disTreasure!$A:$A,MATCH(语言辅助表!P34,子宝物disTreasure!$B:$B,0),0)</f>
        <v>40334</v>
      </c>
      <c r="P34" s="115" t="s">
        <v>11369</v>
      </c>
      <c r="Q34" s="131" t="s">
        <v>11428</v>
      </c>
      <c r="S34" s="102" t="s">
        <v>11523</v>
      </c>
      <c r="T34" s="117" t="s">
        <v>11799</v>
      </c>
      <c r="U34" s="128" t="s">
        <v>11742</v>
      </c>
    </row>
    <row r="35" spans="1:21" ht="15.75">
      <c r="A35" s="37" t="s">
        <v>1801</v>
      </c>
      <c r="C35" s="37" t="s">
        <v>2466</v>
      </c>
      <c r="E35" s="48" t="s">
        <v>1965</v>
      </c>
      <c r="F35" s="48">
        <f t="shared" si="0"/>
        <v>50034</v>
      </c>
      <c r="G35" s="48" t="s">
        <v>2119</v>
      </c>
      <c r="I35" s="51" t="s">
        <v>2634</v>
      </c>
      <c r="J35" s="77" t="s">
        <v>148</v>
      </c>
      <c r="L35" s="53" t="s">
        <v>11149</v>
      </c>
      <c r="M35" s="95" t="s">
        <v>11240</v>
      </c>
      <c r="N35" s="56"/>
      <c r="O35" s="135">
        <f>INDEX(子宝物disTreasure!$A:$A,MATCH(语言辅助表!P35,子宝物disTreasure!$B:$B,0),0)</f>
        <v>40421</v>
      </c>
      <c r="P35" s="115" t="s">
        <v>410</v>
      </c>
      <c r="Q35" s="131" t="s">
        <v>11429</v>
      </c>
      <c r="S35" s="102" t="s">
        <v>11524</v>
      </c>
      <c r="T35" s="117" t="s">
        <v>11800</v>
      </c>
      <c r="U35" s="128" t="s">
        <v>11743</v>
      </c>
    </row>
    <row r="36" spans="1:21" ht="15.75">
      <c r="A36" s="37" t="s">
        <v>1803</v>
      </c>
      <c r="C36" s="37" t="s">
        <v>2467</v>
      </c>
      <c r="E36" s="48" t="s">
        <v>1966</v>
      </c>
      <c r="F36" s="48">
        <f t="shared" si="0"/>
        <v>50035</v>
      </c>
      <c r="G36" s="48" t="s">
        <v>2099</v>
      </c>
      <c r="I36" s="51" t="s">
        <v>2635</v>
      </c>
      <c r="J36" s="77" t="s">
        <v>149</v>
      </c>
      <c r="L36" s="53" t="s">
        <v>11150</v>
      </c>
      <c r="M36" s="95" t="s">
        <v>11241</v>
      </c>
      <c r="N36" s="56"/>
      <c r="O36" s="135">
        <f>INDEX(子宝物disTreasure!$A:$A,MATCH(语言辅助表!P36,子宝物disTreasure!$B:$B,0),0)</f>
        <v>40422</v>
      </c>
      <c r="P36" s="115" t="s">
        <v>411</v>
      </c>
      <c r="Q36" s="131" t="s">
        <v>11430</v>
      </c>
      <c r="S36" s="102" t="s">
        <v>11525</v>
      </c>
      <c r="T36" s="117" t="s">
        <v>11800</v>
      </c>
      <c r="U36" s="128" t="s">
        <v>11743</v>
      </c>
    </row>
    <row r="37" spans="1:21" ht="15.75">
      <c r="A37" s="37" t="s">
        <v>1801</v>
      </c>
      <c r="C37" s="37" t="s">
        <v>2468</v>
      </c>
      <c r="E37" s="48" t="s">
        <v>1967</v>
      </c>
      <c r="F37" s="48">
        <f t="shared" si="0"/>
        <v>50036</v>
      </c>
      <c r="G37" s="48" t="s">
        <v>2120</v>
      </c>
      <c r="I37" s="51" t="s">
        <v>2636</v>
      </c>
      <c r="J37" s="77" t="s">
        <v>150</v>
      </c>
      <c r="L37" s="53" t="s">
        <v>11151</v>
      </c>
      <c r="M37" s="95" t="s">
        <v>11242</v>
      </c>
      <c r="N37" s="56"/>
      <c r="O37" s="135">
        <f>INDEX(子宝物disTreasure!$A:$A,MATCH(语言辅助表!P37,子宝物disTreasure!$B:$B,0),0)</f>
        <v>40423</v>
      </c>
      <c r="P37" s="115" t="s">
        <v>412</v>
      </c>
      <c r="Q37" s="131" t="s">
        <v>11431</v>
      </c>
      <c r="S37" s="102" t="s">
        <v>11526</v>
      </c>
      <c r="T37" s="117" t="s">
        <v>11800</v>
      </c>
      <c r="U37" s="128" t="s">
        <v>11743</v>
      </c>
    </row>
    <row r="38" spans="1:21" ht="15.75">
      <c r="A38" s="37" t="s">
        <v>1805</v>
      </c>
      <c r="C38" s="37" t="s">
        <v>2469</v>
      </c>
      <c r="E38" s="48" t="s">
        <v>1968</v>
      </c>
      <c r="F38" s="48">
        <f t="shared" si="0"/>
        <v>50037</v>
      </c>
      <c r="G38" s="48" t="s">
        <v>2121</v>
      </c>
      <c r="I38" s="51" t="s">
        <v>10635</v>
      </c>
      <c r="J38" s="77" t="s">
        <v>151</v>
      </c>
      <c r="L38" s="53" t="s">
        <v>11152</v>
      </c>
      <c r="M38" s="95" t="s">
        <v>11243</v>
      </c>
      <c r="N38" s="56"/>
      <c r="O38" s="135">
        <f>INDEX(子宝物disTreasure!$A:$A,MATCH(语言辅助表!P38,子宝物disTreasure!$B:$B,0),0)</f>
        <v>40424</v>
      </c>
      <c r="P38" s="115" t="s">
        <v>413</v>
      </c>
      <c r="Q38" s="131" t="s">
        <v>11432</v>
      </c>
      <c r="S38" s="102" t="s">
        <v>11527</v>
      </c>
      <c r="T38" s="117" t="s">
        <v>11801</v>
      </c>
      <c r="U38" s="128" t="s">
        <v>11744</v>
      </c>
    </row>
    <row r="39" spans="1:21" ht="15.75">
      <c r="A39" s="37" t="s">
        <v>1801</v>
      </c>
      <c r="C39" s="37" t="s">
        <v>2470</v>
      </c>
      <c r="E39" s="48" t="s">
        <v>1969</v>
      </c>
      <c r="F39" s="48">
        <f t="shared" si="0"/>
        <v>50038</v>
      </c>
      <c r="G39" s="48" t="s">
        <v>2122</v>
      </c>
      <c r="I39" s="51" t="s">
        <v>10636</v>
      </c>
      <c r="J39" s="77" t="s">
        <v>6881</v>
      </c>
      <c r="L39" s="53" t="s">
        <v>11153</v>
      </c>
      <c r="M39" s="95" t="s">
        <v>11216</v>
      </c>
      <c r="N39" s="56"/>
      <c r="O39" s="135">
        <f>INDEX(子宝物disTreasure!$A:$A,MATCH(语言辅助表!P39,子宝物disTreasure!$B:$B,0),0)</f>
        <v>40401</v>
      </c>
      <c r="P39" s="116" t="s">
        <v>11370</v>
      </c>
      <c r="Q39" s="131" t="s">
        <v>11433</v>
      </c>
      <c r="S39" s="102" t="s">
        <v>11528</v>
      </c>
      <c r="T39" s="117" t="s">
        <v>11801</v>
      </c>
      <c r="U39" s="128" t="s">
        <v>11744</v>
      </c>
    </row>
    <row r="40" spans="1:21" ht="15.75">
      <c r="A40" s="37" t="s">
        <v>1804</v>
      </c>
      <c r="C40" s="37" t="s">
        <v>2471</v>
      </c>
      <c r="E40" s="48" t="s">
        <v>1970</v>
      </c>
      <c r="F40" s="48">
        <f t="shared" si="0"/>
        <v>50039</v>
      </c>
      <c r="G40" s="48" t="s">
        <v>2123</v>
      </c>
      <c r="I40" s="51" t="s">
        <v>2637</v>
      </c>
      <c r="J40" s="77" t="s">
        <v>152</v>
      </c>
      <c r="L40" s="53" t="s">
        <v>11154</v>
      </c>
      <c r="M40" s="95" t="s">
        <v>11244</v>
      </c>
      <c r="N40" s="56"/>
      <c r="O40" s="135">
        <f>INDEX(子宝物disTreasure!$A:$A,MATCH(语言辅助表!P40,子宝物disTreasure!$B:$B,0),0)</f>
        <v>40402</v>
      </c>
      <c r="P40" s="116" t="s">
        <v>11371</v>
      </c>
      <c r="Q40" s="131" t="s">
        <v>11434</v>
      </c>
      <c r="S40" s="102" t="s">
        <v>11529</v>
      </c>
      <c r="T40" s="117" t="s">
        <v>11801</v>
      </c>
      <c r="U40" s="128" t="s">
        <v>11744</v>
      </c>
    </row>
    <row r="41" spans="1:21" ht="15.75">
      <c r="A41" s="37" t="s">
        <v>1803</v>
      </c>
      <c r="C41" s="37" t="s">
        <v>2472</v>
      </c>
      <c r="E41" s="48" t="s">
        <v>1971</v>
      </c>
      <c r="F41" s="48">
        <f t="shared" si="0"/>
        <v>50040</v>
      </c>
      <c r="G41" s="48" t="s">
        <v>2124</v>
      </c>
      <c r="I41" s="51" t="s">
        <v>2638</v>
      </c>
      <c r="J41" s="77" t="s">
        <v>153</v>
      </c>
      <c r="L41" s="53" t="s">
        <v>11155</v>
      </c>
      <c r="M41" s="95" t="s">
        <v>11245</v>
      </c>
      <c r="N41" s="56"/>
      <c r="O41" s="135">
        <f>INDEX(子宝物disTreasure!$A:$A,MATCH(语言辅助表!P41,子宝物disTreasure!$B:$B,0),0)</f>
        <v>40403</v>
      </c>
      <c r="P41" s="116" t="s">
        <v>11319</v>
      </c>
      <c r="Q41" s="131" t="s">
        <v>11435</v>
      </c>
      <c r="S41" s="102" t="s">
        <v>11530</v>
      </c>
      <c r="T41" s="117" t="s">
        <v>11802</v>
      </c>
      <c r="U41" s="128" t="s">
        <v>11745</v>
      </c>
    </row>
    <row r="42" spans="1:21" ht="15.75">
      <c r="A42" s="37" t="s">
        <v>1803</v>
      </c>
      <c r="C42" s="37" t="s">
        <v>2473</v>
      </c>
      <c r="E42" s="48" t="s">
        <v>1972</v>
      </c>
      <c r="F42" s="48">
        <f t="shared" si="0"/>
        <v>50041</v>
      </c>
      <c r="G42" s="48" t="s">
        <v>2125</v>
      </c>
      <c r="I42" s="51" t="s">
        <v>2639</v>
      </c>
      <c r="J42" s="77" t="s">
        <v>154</v>
      </c>
      <c r="L42" s="53" t="s">
        <v>11156</v>
      </c>
      <c r="M42" s="95" t="s">
        <v>11246</v>
      </c>
      <c r="N42" s="56"/>
      <c r="O42" s="135">
        <f>INDEX(子宝物disTreasure!$A:$A,MATCH(语言辅助表!P42,子宝物disTreasure!$B:$B,0),0)</f>
        <v>40404</v>
      </c>
      <c r="P42" s="116" t="s">
        <v>11320</v>
      </c>
      <c r="Q42" s="131" t="s">
        <v>11436</v>
      </c>
      <c r="S42" s="102" t="s">
        <v>11531</v>
      </c>
      <c r="T42" s="117" t="s">
        <v>11802</v>
      </c>
      <c r="U42" s="128" t="s">
        <v>11745</v>
      </c>
    </row>
    <row r="43" spans="1:21" ht="15.75">
      <c r="A43" s="37" t="s">
        <v>1801</v>
      </c>
      <c r="C43" s="37" t="s">
        <v>2474</v>
      </c>
      <c r="E43" s="48" t="s">
        <v>1973</v>
      </c>
      <c r="F43" s="48">
        <f t="shared" si="0"/>
        <v>50042</v>
      </c>
      <c r="G43" s="48" t="s">
        <v>2126</v>
      </c>
      <c r="I43" s="51" t="s">
        <v>2640</v>
      </c>
      <c r="J43" s="77" t="s">
        <v>155</v>
      </c>
      <c r="L43" s="53" t="s">
        <v>11157</v>
      </c>
      <c r="M43" s="95" t="s">
        <v>11230</v>
      </c>
      <c r="N43" s="56"/>
      <c r="O43" s="135">
        <f>INDEX(子宝物disTreasure!$A:$A,MATCH(语言辅助表!P43,子宝物disTreasure!$B:$B,0),0)</f>
        <v>40405</v>
      </c>
      <c r="P43" s="116" t="s">
        <v>11372</v>
      </c>
      <c r="Q43" s="131" t="s">
        <v>11437</v>
      </c>
      <c r="S43" s="102" t="s">
        <v>11532</v>
      </c>
      <c r="T43" s="117" t="s">
        <v>11802</v>
      </c>
      <c r="U43" s="128" t="s">
        <v>11745</v>
      </c>
    </row>
    <row r="44" spans="1:21" ht="15.75">
      <c r="A44" s="37" t="s">
        <v>1803</v>
      </c>
      <c r="C44" s="37" t="s">
        <v>2475</v>
      </c>
      <c r="E44" s="48" t="s">
        <v>1974</v>
      </c>
      <c r="F44" s="48">
        <f t="shared" si="0"/>
        <v>50043</v>
      </c>
      <c r="G44" s="48" t="s">
        <v>2127</v>
      </c>
      <c r="I44" s="51" t="s">
        <v>2641</v>
      </c>
      <c r="J44" s="77" t="s">
        <v>156</v>
      </c>
      <c r="L44" s="53" t="s">
        <v>11158</v>
      </c>
      <c r="M44" s="95" t="s">
        <v>11247</v>
      </c>
      <c r="N44" s="56"/>
      <c r="O44" s="135">
        <f>INDEX(子宝物disTreasure!$A:$A,MATCH(语言辅助表!P44,子宝物disTreasure!$B:$B,0),0)</f>
        <v>40406</v>
      </c>
      <c r="P44" s="116" t="s">
        <v>11373</v>
      </c>
      <c r="Q44" s="131" t="s">
        <v>11438</v>
      </c>
      <c r="S44" s="102" t="s">
        <v>11533</v>
      </c>
      <c r="T44" s="117" t="s">
        <v>11803</v>
      </c>
      <c r="U44" s="128" t="s">
        <v>11746</v>
      </c>
    </row>
    <row r="45" spans="1:21" ht="15.75">
      <c r="A45" s="37" t="s">
        <v>1801</v>
      </c>
      <c r="C45" s="37" t="s">
        <v>2476</v>
      </c>
      <c r="E45" s="48" t="s">
        <v>1975</v>
      </c>
      <c r="F45" s="48">
        <f t="shared" si="0"/>
        <v>59113</v>
      </c>
      <c r="G45" s="48" t="s">
        <v>2128</v>
      </c>
      <c r="I45" s="51" t="s">
        <v>2642</v>
      </c>
      <c r="J45" s="77" t="s">
        <v>157</v>
      </c>
      <c r="L45" s="53" t="s">
        <v>11159</v>
      </c>
      <c r="M45" s="95" t="s">
        <v>11248</v>
      </c>
      <c r="N45" s="56"/>
      <c r="O45" s="135">
        <f>INDEX(子宝物disTreasure!$A:$A,MATCH(语言辅助表!P45,子宝物disTreasure!$B:$B,0),0)</f>
        <v>40431</v>
      </c>
      <c r="P45" s="116" t="s">
        <v>11469</v>
      </c>
      <c r="Q45" s="131" t="s">
        <v>11937</v>
      </c>
      <c r="S45" s="102" t="s">
        <v>11534</v>
      </c>
      <c r="T45" s="117" t="s">
        <v>11803</v>
      </c>
      <c r="U45" s="128" t="s">
        <v>11746</v>
      </c>
    </row>
    <row r="46" spans="1:21" ht="15.75">
      <c r="A46" s="37" t="s">
        <v>1802</v>
      </c>
      <c r="C46" s="37" t="s">
        <v>2477</v>
      </c>
      <c r="E46" s="48" t="s">
        <v>1976</v>
      </c>
      <c r="F46" s="48">
        <f t="shared" si="0"/>
        <v>50045</v>
      </c>
      <c r="G46" s="48" t="s">
        <v>2129</v>
      </c>
      <c r="I46" s="51" t="s">
        <v>2643</v>
      </c>
      <c r="J46" s="77" t="s">
        <v>158</v>
      </c>
      <c r="L46" s="53" t="s">
        <v>11160</v>
      </c>
      <c r="M46" s="95" t="s">
        <v>11249</v>
      </c>
      <c r="N46" s="56"/>
      <c r="O46" s="135">
        <f>INDEX(子宝物disTreasure!$A:$A,MATCH(语言辅助表!P46,子宝物disTreasure!$B:$B,0),0)</f>
        <v>40432</v>
      </c>
      <c r="P46" s="116" t="s">
        <v>11352</v>
      </c>
      <c r="Q46" s="131" t="s">
        <v>11439</v>
      </c>
      <c r="S46" s="102" t="s">
        <v>11535</v>
      </c>
      <c r="T46" s="117" t="s">
        <v>11803</v>
      </c>
      <c r="U46" s="128" t="s">
        <v>11746</v>
      </c>
    </row>
    <row r="47" spans="1:21" ht="15.75">
      <c r="A47" s="37" t="s">
        <v>1803</v>
      </c>
      <c r="C47" s="37" t="s">
        <v>2478</v>
      </c>
      <c r="E47" s="48" t="s">
        <v>1977</v>
      </c>
      <c r="F47" s="48">
        <f t="shared" si="0"/>
        <v>50046</v>
      </c>
      <c r="G47" s="48" t="s">
        <v>2130</v>
      </c>
      <c r="I47" s="51" t="s">
        <v>2644</v>
      </c>
      <c r="J47" s="77" t="s">
        <v>159</v>
      </c>
      <c r="L47" s="53" t="s">
        <v>11161</v>
      </c>
      <c r="M47" s="95" t="s">
        <v>11226</v>
      </c>
      <c r="N47" s="56"/>
      <c r="O47" s="135">
        <f>INDEX(子宝物disTreasure!$A:$A,MATCH(语言辅助表!P47,子宝物disTreasure!$B:$B,0),0)</f>
        <v>40433</v>
      </c>
      <c r="P47" s="116" t="s">
        <v>11374</v>
      </c>
      <c r="Q47" s="131" t="s">
        <v>11440</v>
      </c>
      <c r="S47" s="102" t="s">
        <v>11536</v>
      </c>
      <c r="T47" s="117" t="s">
        <v>11474</v>
      </c>
      <c r="U47" s="128" t="s">
        <v>11747</v>
      </c>
    </row>
    <row r="48" spans="1:21" ht="15.75">
      <c r="A48" s="37" t="s">
        <v>1805</v>
      </c>
      <c r="C48" s="37" t="s">
        <v>2479</v>
      </c>
      <c r="E48" s="48" t="s">
        <v>1978</v>
      </c>
      <c r="F48" s="48">
        <f t="shared" si="0"/>
        <v>50047</v>
      </c>
      <c r="G48" s="48" t="s">
        <v>2131</v>
      </c>
      <c r="I48" s="51" t="s">
        <v>2645</v>
      </c>
      <c r="J48" s="77" t="s">
        <v>160</v>
      </c>
      <c r="L48" s="53" t="s">
        <v>11162</v>
      </c>
      <c r="M48" s="95" t="s">
        <v>11250</v>
      </c>
      <c r="N48" s="56"/>
      <c r="O48" s="135">
        <f>INDEX(子宝物disTreasure!$A:$A,MATCH(语言辅助表!P48,子宝物disTreasure!$B:$B,0),0)</f>
        <v>40434</v>
      </c>
      <c r="P48" s="116" t="s">
        <v>11375</v>
      </c>
      <c r="Q48" s="131" t="s">
        <v>11441</v>
      </c>
      <c r="S48" s="102" t="s">
        <v>11537</v>
      </c>
      <c r="T48" s="117" t="s">
        <v>11474</v>
      </c>
      <c r="U48" s="128" t="s">
        <v>11747</v>
      </c>
    </row>
    <row r="49" spans="1:21" ht="15.75">
      <c r="A49" s="37" t="s">
        <v>1804</v>
      </c>
      <c r="C49" s="37" t="s">
        <v>2480</v>
      </c>
      <c r="E49" s="48" t="s">
        <v>1979</v>
      </c>
      <c r="F49" s="48">
        <f t="shared" si="0"/>
        <v>50048</v>
      </c>
      <c r="G49" s="48" t="s">
        <v>2132</v>
      </c>
      <c r="I49" s="51" t="s">
        <v>2646</v>
      </c>
      <c r="J49" s="77" t="s">
        <v>161</v>
      </c>
      <c r="L49" s="53" t="s">
        <v>11163</v>
      </c>
      <c r="M49" s="95" t="s">
        <v>11251</v>
      </c>
      <c r="N49" s="56"/>
      <c r="O49" s="135">
        <f>INDEX(子宝物disTreasure!$A:$A,MATCH(语言辅助表!P49,子宝物disTreasure!$B:$B,0),0)</f>
        <v>40435</v>
      </c>
      <c r="P49" s="116" t="s">
        <v>11376</v>
      </c>
      <c r="Q49" s="131" t="s">
        <v>11442</v>
      </c>
      <c r="S49" s="102" t="s">
        <v>11538</v>
      </c>
      <c r="T49" s="117" t="s">
        <v>11474</v>
      </c>
      <c r="U49" s="128" t="s">
        <v>11747</v>
      </c>
    </row>
    <row r="50" spans="1:21" ht="15.75">
      <c r="A50" s="37" t="s">
        <v>1801</v>
      </c>
      <c r="C50" s="37" t="s">
        <v>2481</v>
      </c>
      <c r="E50" s="48" t="s">
        <v>1980</v>
      </c>
      <c r="F50" s="48">
        <f t="shared" si="0"/>
        <v>50049</v>
      </c>
      <c r="G50" s="46" t="s">
        <v>2133</v>
      </c>
      <c r="I50" s="51" t="s">
        <v>2647</v>
      </c>
      <c r="J50" s="77" t="s">
        <v>162</v>
      </c>
      <c r="L50" s="53" t="s">
        <v>11272</v>
      </c>
      <c r="M50" s="53" t="s">
        <v>11252</v>
      </c>
      <c r="O50" s="135">
        <f>INDEX(子宝物disTreasure!$A:$A,MATCH(语言辅助表!P50,子宝物disTreasure!$B:$B,0),0)</f>
        <v>40436</v>
      </c>
      <c r="P50" s="116" t="s">
        <v>11377</v>
      </c>
      <c r="Q50" s="131" t="s">
        <v>11443</v>
      </c>
      <c r="S50" s="102" t="s">
        <v>11539</v>
      </c>
      <c r="T50" s="102" t="s">
        <v>11804</v>
      </c>
      <c r="U50" s="128" t="s">
        <v>11748</v>
      </c>
    </row>
    <row r="51" spans="1:21" ht="15.75">
      <c r="A51" s="37" t="s">
        <v>1804</v>
      </c>
      <c r="C51" s="37" t="s">
        <v>2482</v>
      </c>
      <c r="E51" s="48" t="s">
        <v>1981</v>
      </c>
      <c r="F51" s="48">
        <f t="shared" si="0"/>
        <v>50050</v>
      </c>
      <c r="G51" s="48" t="s">
        <v>2134</v>
      </c>
      <c r="I51" s="51" t="s">
        <v>2648</v>
      </c>
      <c r="J51" s="77" t="s">
        <v>163</v>
      </c>
      <c r="L51" s="53" t="s">
        <v>11164</v>
      </c>
      <c r="M51" s="53" t="s">
        <v>11253</v>
      </c>
      <c r="O51" s="135">
        <f>INDEX(子宝物disTreasure!$A:$A,MATCH(语言辅助表!P51,子宝物disTreasure!$B:$B,0),0)</f>
        <v>40441</v>
      </c>
      <c r="P51" s="116" t="s">
        <v>430</v>
      </c>
      <c r="Q51" s="131" t="s">
        <v>11444</v>
      </c>
      <c r="S51" s="102" t="s">
        <v>11540</v>
      </c>
      <c r="T51" s="102" t="s">
        <v>11804</v>
      </c>
      <c r="U51" s="128" t="s">
        <v>11748</v>
      </c>
    </row>
    <row r="52" spans="1:21" ht="15.75">
      <c r="A52" s="37" t="s">
        <v>1801</v>
      </c>
      <c r="C52" s="37" t="s">
        <v>2481</v>
      </c>
      <c r="E52" s="48" t="s">
        <v>1982</v>
      </c>
      <c r="F52" s="48">
        <f t="shared" si="0"/>
        <v>50051</v>
      </c>
      <c r="G52" s="48" t="s">
        <v>2131</v>
      </c>
      <c r="I52" s="51" t="s">
        <v>2649</v>
      </c>
      <c r="J52" s="77" t="s">
        <v>164</v>
      </c>
      <c r="L52" s="53" t="s">
        <v>11165</v>
      </c>
      <c r="M52" s="53" t="s">
        <v>11254</v>
      </c>
      <c r="O52" s="135">
        <f>INDEX(子宝物disTreasure!$A:$A,MATCH(语言辅助表!P52,子宝物disTreasure!$B:$B,0),0)</f>
        <v>40442</v>
      </c>
      <c r="P52" s="116" t="s">
        <v>431</v>
      </c>
      <c r="Q52" s="131" t="s">
        <v>11445</v>
      </c>
      <c r="S52" s="102" t="s">
        <v>11541</v>
      </c>
      <c r="T52" s="102" t="s">
        <v>11804</v>
      </c>
      <c r="U52" s="128" t="s">
        <v>11748</v>
      </c>
    </row>
    <row r="53" spans="1:21" ht="15.75">
      <c r="A53" s="37" t="s">
        <v>1805</v>
      </c>
      <c r="C53" s="37" t="s">
        <v>2481</v>
      </c>
      <c r="E53" s="48" t="s">
        <v>1983</v>
      </c>
      <c r="F53" s="48">
        <f t="shared" si="0"/>
        <v>50052</v>
      </c>
      <c r="G53" s="48" t="s">
        <v>2132</v>
      </c>
      <c r="I53" s="51" t="s">
        <v>2650</v>
      </c>
      <c r="J53" s="77" t="s">
        <v>165</v>
      </c>
      <c r="L53" s="53" t="s">
        <v>11166</v>
      </c>
      <c r="M53" s="53" t="s">
        <v>11255</v>
      </c>
      <c r="O53" s="135">
        <f>INDEX(子宝物disTreasure!$A:$A,MATCH(语言辅助表!P53,子宝物disTreasure!$B:$B,0),0)</f>
        <v>40443</v>
      </c>
      <c r="P53" s="116" t="s">
        <v>432</v>
      </c>
      <c r="Q53" s="131" t="s">
        <v>11446</v>
      </c>
      <c r="S53" s="102" t="s">
        <v>11542</v>
      </c>
      <c r="T53" s="102" t="s">
        <v>2105</v>
      </c>
      <c r="U53" s="130" t="s">
        <v>11749</v>
      </c>
    </row>
    <row r="54" spans="1:21" ht="15.75">
      <c r="A54" s="37" t="s">
        <v>1801</v>
      </c>
      <c r="C54" s="37" t="s">
        <v>2481</v>
      </c>
      <c r="E54" s="48" t="s">
        <v>1984</v>
      </c>
      <c r="F54" s="48">
        <f t="shared" si="0"/>
        <v>50053</v>
      </c>
      <c r="G54" s="48" t="s">
        <v>2135</v>
      </c>
      <c r="I54" s="51" t="s">
        <v>2651</v>
      </c>
      <c r="J54" s="77" t="s">
        <v>166</v>
      </c>
      <c r="L54" s="53" t="s">
        <v>11167</v>
      </c>
      <c r="M54" s="53" t="s">
        <v>11256</v>
      </c>
      <c r="O54" s="135">
        <f>INDEX(子宝物disTreasure!$A:$A,MATCH(语言辅助表!P54,子宝物disTreasure!$B:$B,0),0)</f>
        <v>40444</v>
      </c>
      <c r="P54" s="116" t="s">
        <v>433</v>
      </c>
      <c r="Q54" s="131" t="s">
        <v>11447</v>
      </c>
      <c r="S54" s="102" t="s">
        <v>11543</v>
      </c>
      <c r="T54" s="102" t="s">
        <v>2105</v>
      </c>
      <c r="U54" s="130" t="s">
        <v>11749</v>
      </c>
    </row>
    <row r="55" spans="1:21" ht="15.75">
      <c r="A55" s="37" t="s">
        <v>1805</v>
      </c>
      <c r="C55" s="37" t="s">
        <v>2481</v>
      </c>
      <c r="E55" s="48" t="s">
        <v>1985</v>
      </c>
      <c r="F55" s="48">
        <f t="shared" si="0"/>
        <v>50054</v>
      </c>
      <c r="G55" s="48" t="s">
        <v>2136</v>
      </c>
      <c r="I55" s="51" t="s">
        <v>2652</v>
      </c>
      <c r="J55" s="77" t="s">
        <v>167</v>
      </c>
      <c r="L55" s="53" t="s">
        <v>11168</v>
      </c>
      <c r="M55" s="53" t="s">
        <v>11257</v>
      </c>
      <c r="O55" s="135">
        <f>INDEX(子宝物disTreasure!$A:$A,MATCH(语言辅助表!P55,子宝物disTreasure!$B:$B,0),0)</f>
        <v>40445</v>
      </c>
      <c r="P55" s="116" t="s">
        <v>434</v>
      </c>
      <c r="Q55" s="131" t="s">
        <v>11448</v>
      </c>
      <c r="S55" s="102" t="s">
        <v>11544</v>
      </c>
      <c r="T55" s="102" t="s">
        <v>2105</v>
      </c>
      <c r="U55" s="130" t="s">
        <v>11749</v>
      </c>
    </row>
    <row r="56" spans="1:21" ht="15.75">
      <c r="A56" s="37" t="s">
        <v>1804</v>
      </c>
      <c r="C56" s="37" t="s">
        <v>2481</v>
      </c>
      <c r="E56" s="48" t="s">
        <v>1986</v>
      </c>
      <c r="F56" s="48">
        <f t="shared" si="0"/>
        <v>50055</v>
      </c>
      <c r="G56" s="48" t="s">
        <v>2137</v>
      </c>
      <c r="I56" s="51" t="s">
        <v>2653</v>
      </c>
      <c r="J56" s="77" t="s">
        <v>168</v>
      </c>
      <c r="L56" s="53" t="s">
        <v>11169</v>
      </c>
      <c r="M56" s="53" t="s">
        <v>11254</v>
      </c>
      <c r="O56" s="135">
        <f>INDEX(子宝物disTreasure!$A:$A,MATCH(语言辅助表!P56,子宝物disTreasure!$B:$B,0),0)</f>
        <v>40446</v>
      </c>
      <c r="P56" s="115" t="s">
        <v>435</v>
      </c>
      <c r="Q56" s="131" t="s">
        <v>11449</v>
      </c>
      <c r="S56" s="102" t="s">
        <v>11545</v>
      </c>
      <c r="T56" s="102" t="s">
        <v>11805</v>
      </c>
      <c r="U56" s="130" t="s">
        <v>11750</v>
      </c>
    </row>
    <row r="57" spans="1:21" ht="15.75">
      <c r="A57" s="37" t="s">
        <v>1801</v>
      </c>
      <c r="C57" s="37" t="s">
        <v>2481</v>
      </c>
      <c r="E57" s="48" t="s">
        <v>1987</v>
      </c>
      <c r="F57" s="48">
        <f t="shared" si="0"/>
        <v>50056</v>
      </c>
      <c r="G57" s="48" t="s">
        <v>2138</v>
      </c>
      <c r="I57" s="51" t="s">
        <v>2654</v>
      </c>
      <c r="J57" s="77" t="s">
        <v>169</v>
      </c>
      <c r="L57" s="53" t="s">
        <v>11170</v>
      </c>
      <c r="M57" s="53" t="s">
        <v>11255</v>
      </c>
      <c r="O57" s="135">
        <f>INDEX(子宝物disTreasure!$A:$A,MATCH(语言辅助表!P57,子宝物disTreasure!$B:$B,0),0)</f>
        <v>40411</v>
      </c>
      <c r="P57" s="115" t="s">
        <v>11378</v>
      </c>
      <c r="Q57" s="131" t="s">
        <v>11450</v>
      </c>
      <c r="S57" s="102" t="s">
        <v>11546</v>
      </c>
      <c r="T57" s="102" t="s">
        <v>11805</v>
      </c>
      <c r="U57" s="130" t="s">
        <v>11751</v>
      </c>
    </row>
    <row r="58" spans="1:21" ht="15.75">
      <c r="A58" s="37" t="s">
        <v>1801</v>
      </c>
      <c r="C58" s="37" t="s">
        <v>2481</v>
      </c>
      <c r="E58" s="48" t="s">
        <v>1988</v>
      </c>
      <c r="F58" s="48">
        <f t="shared" si="0"/>
        <v>50057</v>
      </c>
      <c r="G58" s="48" t="s">
        <v>2139</v>
      </c>
      <c r="I58" s="51" t="s">
        <v>2655</v>
      </c>
      <c r="J58" s="77" t="s">
        <v>170</v>
      </c>
      <c r="L58" s="53" t="s">
        <v>11171</v>
      </c>
      <c r="M58" s="53" t="s">
        <v>11258</v>
      </c>
      <c r="O58" s="135">
        <f>INDEX(子宝物disTreasure!$A:$A,MATCH(语言辅助表!P58,子宝物disTreasure!$B:$B,0),0)</f>
        <v>40412</v>
      </c>
      <c r="P58" s="115" t="s">
        <v>11379</v>
      </c>
      <c r="Q58" s="131" t="s">
        <v>11451</v>
      </c>
      <c r="S58" s="102" t="s">
        <v>11547</v>
      </c>
      <c r="T58" s="102" t="s">
        <v>11805</v>
      </c>
      <c r="U58" s="130" t="s">
        <v>11752</v>
      </c>
    </row>
    <row r="59" spans="1:21" ht="15.75">
      <c r="A59" s="37" t="s">
        <v>1802</v>
      </c>
      <c r="C59" s="37" t="s">
        <v>2483</v>
      </c>
      <c r="E59" s="48" t="s">
        <v>1989</v>
      </c>
      <c r="F59" s="48">
        <f t="shared" si="0"/>
        <v>50058</v>
      </c>
      <c r="G59" s="48" t="s">
        <v>2140</v>
      </c>
      <c r="I59" s="51" t="s">
        <v>2656</v>
      </c>
      <c r="J59" s="77" t="s">
        <v>171</v>
      </c>
      <c r="L59" s="53" t="s">
        <v>11172</v>
      </c>
      <c r="M59" s="53" t="s">
        <v>11253</v>
      </c>
      <c r="O59" s="135">
        <f>INDEX(子宝物disTreasure!$A:$A,MATCH(语言辅助表!P59,子宝物disTreasure!$B:$B,0),0)</f>
        <v>40413</v>
      </c>
      <c r="P59" s="115" t="s">
        <v>11380</v>
      </c>
      <c r="Q59" s="131" t="s">
        <v>11452</v>
      </c>
      <c r="S59" s="102" t="s">
        <v>11548</v>
      </c>
      <c r="T59" s="102" t="s">
        <v>2132</v>
      </c>
      <c r="U59" s="130" t="s">
        <v>11753</v>
      </c>
    </row>
    <row r="60" spans="1:21" ht="15.75">
      <c r="A60" s="37" t="s">
        <v>1805</v>
      </c>
      <c r="C60" s="37" t="s">
        <v>2484</v>
      </c>
      <c r="E60" s="48" t="s">
        <v>1990</v>
      </c>
      <c r="F60" s="48">
        <f t="shared" si="0"/>
        <v>50059</v>
      </c>
      <c r="G60" s="48" t="s">
        <v>2141</v>
      </c>
      <c r="I60" s="51" t="s">
        <v>2657</v>
      </c>
      <c r="J60" s="77" t="s">
        <v>172</v>
      </c>
      <c r="L60" s="53" t="s">
        <v>11173</v>
      </c>
      <c r="M60" s="53" t="s">
        <v>11254</v>
      </c>
      <c r="O60" s="135">
        <f>INDEX(子宝物disTreasure!$A:$A,MATCH(语言辅助表!P60,子宝物disTreasure!$B:$B,0),0)</f>
        <v>40414</v>
      </c>
      <c r="P60" s="115" t="s">
        <v>11381</v>
      </c>
      <c r="Q60" s="131" t="s">
        <v>11453</v>
      </c>
      <c r="S60" s="102" t="s">
        <v>11549</v>
      </c>
      <c r="T60" s="102" t="s">
        <v>2132</v>
      </c>
      <c r="U60" s="130" t="s">
        <v>11754</v>
      </c>
    </row>
    <row r="61" spans="1:21" ht="15.75">
      <c r="A61" s="37" t="s">
        <v>1803</v>
      </c>
      <c r="C61" s="37" t="s">
        <v>2485</v>
      </c>
      <c r="E61" s="48" t="s">
        <v>1991</v>
      </c>
      <c r="F61" s="48">
        <f t="shared" si="0"/>
        <v>50060</v>
      </c>
      <c r="G61" s="48" t="s">
        <v>2142</v>
      </c>
      <c r="I61" s="51" t="s">
        <v>10637</v>
      </c>
      <c r="J61" s="77" t="s">
        <v>6882</v>
      </c>
      <c r="L61" s="53" t="s">
        <v>11174</v>
      </c>
      <c r="M61" s="53" t="s">
        <v>11255</v>
      </c>
      <c r="O61" s="135">
        <f>INDEX(子宝物disTreasure!$A:$A,MATCH(语言辅助表!P61,子宝物disTreasure!$B:$B,0),0)</f>
        <v>40415</v>
      </c>
      <c r="P61" s="115" t="s">
        <v>11382</v>
      </c>
      <c r="Q61" s="131" t="s">
        <v>11454</v>
      </c>
      <c r="S61" s="102" t="s">
        <v>11550</v>
      </c>
      <c r="T61" s="102" t="s">
        <v>2132</v>
      </c>
      <c r="U61" s="130" t="s">
        <v>11755</v>
      </c>
    </row>
    <row r="62" spans="1:21" ht="15.75">
      <c r="A62" s="37" t="s">
        <v>1801</v>
      </c>
      <c r="C62" s="37" t="s">
        <v>2486</v>
      </c>
      <c r="E62" s="48" t="s">
        <v>1992</v>
      </c>
      <c r="F62" s="48">
        <f t="shared" si="0"/>
        <v>50061</v>
      </c>
      <c r="G62" s="48" t="s">
        <v>2143</v>
      </c>
      <c r="I62" s="51" t="s">
        <v>2658</v>
      </c>
      <c r="J62" s="77" t="s">
        <v>6883</v>
      </c>
      <c r="L62" s="53" t="s">
        <v>11175</v>
      </c>
      <c r="M62" s="53" t="s">
        <v>11259</v>
      </c>
      <c r="O62" s="135">
        <f>INDEX(子宝物disTreasure!$A:$A,MATCH(语言辅助表!P62,子宝物disTreasure!$B:$B,0),0)</f>
        <v>40416</v>
      </c>
      <c r="P62" s="115" t="s">
        <v>11383</v>
      </c>
      <c r="Q62" s="131" t="s">
        <v>11455</v>
      </c>
      <c r="S62" s="102" t="s">
        <v>11551</v>
      </c>
      <c r="T62" s="102" t="s">
        <v>11806</v>
      </c>
      <c r="U62" s="130" t="s">
        <v>11756</v>
      </c>
    </row>
    <row r="63" spans="1:21" ht="15.75">
      <c r="A63" s="37" t="s">
        <v>1804</v>
      </c>
      <c r="C63" s="37" t="s">
        <v>2487</v>
      </c>
      <c r="E63" s="48" t="s">
        <v>1993</v>
      </c>
      <c r="F63" s="48">
        <f t="shared" si="0"/>
        <v>50062</v>
      </c>
      <c r="G63" s="48" t="s">
        <v>2099</v>
      </c>
      <c r="I63" s="51" t="s">
        <v>10638</v>
      </c>
      <c r="J63" s="77" t="s">
        <v>6884</v>
      </c>
      <c r="L63" s="53" t="s">
        <v>11176</v>
      </c>
      <c r="M63" s="53" t="s">
        <v>11257</v>
      </c>
      <c r="O63" s="135">
        <f>INDEX(物品列表!B:B,MATCH(语言辅助表!P63,物品列表!C:C,0),0)</f>
        <v>41002</v>
      </c>
      <c r="P63" s="115" t="s">
        <v>443</v>
      </c>
      <c r="Q63" s="131" t="s">
        <v>11456</v>
      </c>
      <c r="S63" s="102" t="s">
        <v>11552</v>
      </c>
      <c r="T63" s="102" t="s">
        <v>11806</v>
      </c>
      <c r="U63" s="130" t="s">
        <v>11757</v>
      </c>
    </row>
    <row r="64" spans="1:21" ht="15.75">
      <c r="A64" s="37" t="s">
        <v>1801</v>
      </c>
      <c r="C64" s="37" t="s">
        <v>2488</v>
      </c>
      <c r="E64" s="48" t="s">
        <v>1994</v>
      </c>
      <c r="F64" s="48">
        <f t="shared" si="0"/>
        <v>50063</v>
      </c>
      <c r="G64" s="48">
        <v>1</v>
      </c>
      <c r="I64" s="51" t="s">
        <v>2659</v>
      </c>
      <c r="J64" s="77" t="s">
        <v>6885</v>
      </c>
      <c r="L64" s="53" t="s">
        <v>11177</v>
      </c>
      <c r="M64" s="53" t="s">
        <v>11254</v>
      </c>
      <c r="O64" s="135" t="e">
        <f>INDEX(子宝物disTreasure!$A:$A,MATCH(语言辅助表!P64,子宝物disTreasure!$B:$B,0),0)</f>
        <v>#N/A</v>
      </c>
      <c r="P64" s="115" t="s">
        <v>11940</v>
      </c>
      <c r="Q64" s="132" t="s">
        <v>11941</v>
      </c>
      <c r="S64" s="102" t="s">
        <v>11553</v>
      </c>
      <c r="T64" s="102" t="s">
        <v>11806</v>
      </c>
      <c r="U64" s="130" t="s">
        <v>11758</v>
      </c>
    </row>
    <row r="65" spans="1:21" ht="15.75">
      <c r="A65" s="37" t="s">
        <v>1803</v>
      </c>
      <c r="C65" s="37" t="s">
        <v>2489</v>
      </c>
      <c r="E65" s="48" t="s">
        <v>1995</v>
      </c>
      <c r="F65" s="48">
        <f t="shared" si="0"/>
        <v>50064</v>
      </c>
      <c r="G65" s="48" t="s">
        <v>2144</v>
      </c>
      <c r="I65" s="51" t="s">
        <v>10639</v>
      </c>
      <c r="J65" s="77" t="s">
        <v>6886</v>
      </c>
      <c r="L65" s="53" t="s">
        <v>11178</v>
      </c>
      <c r="M65" s="53" t="s">
        <v>11260</v>
      </c>
      <c r="O65" s="135" t="e">
        <f>INDEX(子宝物disTreasure!$A:$A,MATCH(语言辅助表!P65,子宝物disTreasure!$B:$B,0),0)</f>
        <v>#N/A</v>
      </c>
      <c r="P65" s="115" t="s">
        <v>11384</v>
      </c>
      <c r="Q65" s="131" t="s">
        <v>11457</v>
      </c>
      <c r="S65" s="102" t="s">
        <v>11554</v>
      </c>
      <c r="T65" s="102" t="s">
        <v>11807</v>
      </c>
      <c r="U65" s="130" t="s">
        <v>11759</v>
      </c>
    </row>
    <row r="66" spans="1:21" ht="15.75">
      <c r="E66" s="48" t="s">
        <v>1996</v>
      </c>
      <c r="F66" s="48">
        <f t="shared" si="0"/>
        <v>50065</v>
      </c>
      <c r="G66" s="48" t="s">
        <v>2145</v>
      </c>
      <c r="I66" s="51" t="s">
        <v>2660</v>
      </c>
      <c r="J66" s="77" t="s">
        <v>6887</v>
      </c>
      <c r="L66" s="53" t="s">
        <v>11179</v>
      </c>
      <c r="M66" s="53" t="s">
        <v>11252</v>
      </c>
      <c r="O66" s="135" t="e">
        <f>INDEX(子宝物disTreasure!$A:$A,MATCH(语言辅助表!P66,子宝物disTreasure!$B:$B,0),0)</f>
        <v>#N/A</v>
      </c>
      <c r="P66" s="115" t="s">
        <v>11385</v>
      </c>
      <c r="Q66" s="131" t="s">
        <v>11458</v>
      </c>
      <c r="S66" s="102" t="s">
        <v>11555</v>
      </c>
      <c r="T66" s="102" t="s">
        <v>11807</v>
      </c>
      <c r="U66" s="130" t="s">
        <v>11760</v>
      </c>
    </row>
    <row r="67" spans="1:21" ht="15.75">
      <c r="E67" s="48" t="s">
        <v>1997</v>
      </c>
      <c r="F67" s="48">
        <f t="shared" ref="F67:F130" si="1">--MID(E67,7,5)</f>
        <v>50066</v>
      </c>
      <c r="G67" s="48" t="s">
        <v>2146</v>
      </c>
      <c r="I67" s="51" t="s">
        <v>10640</v>
      </c>
      <c r="J67" s="77" t="s">
        <v>179</v>
      </c>
      <c r="L67" s="53" t="s">
        <v>11180</v>
      </c>
      <c r="M67" s="53" t="s">
        <v>11261</v>
      </c>
      <c r="O67" s="135" t="e">
        <f>INDEX(子宝物disTreasure!$A:$A,MATCH(语言辅助表!P67,子宝物disTreasure!$B:$B,0),0)</f>
        <v>#N/A</v>
      </c>
      <c r="P67" s="115" t="s">
        <v>11386</v>
      </c>
      <c r="Q67" s="131" t="s">
        <v>11459</v>
      </c>
      <c r="S67" s="102" t="s">
        <v>11556</v>
      </c>
      <c r="T67" s="102" t="s">
        <v>11807</v>
      </c>
      <c r="U67" s="130" t="s">
        <v>11761</v>
      </c>
    </row>
    <row r="68" spans="1:21" ht="15.75">
      <c r="E68" s="48" t="s">
        <v>1998</v>
      </c>
      <c r="F68" s="48">
        <f t="shared" si="1"/>
        <v>50067</v>
      </c>
      <c r="G68" s="48" t="s">
        <v>2147</v>
      </c>
      <c r="I68" s="51" t="s">
        <v>2661</v>
      </c>
      <c r="J68" s="77" t="s">
        <v>6888</v>
      </c>
      <c r="L68" s="53" t="s">
        <v>11181</v>
      </c>
      <c r="M68" s="53" t="s">
        <v>11254</v>
      </c>
      <c r="O68" s="135" t="e">
        <f>INDEX(子宝物disTreasure!$A:$A,MATCH(语言辅助表!P68,子宝物disTreasure!$B:$B,0),0)</f>
        <v>#N/A</v>
      </c>
      <c r="P68" s="115" t="s">
        <v>11387</v>
      </c>
      <c r="Q68" s="131" t="s">
        <v>11460</v>
      </c>
      <c r="S68" s="102" t="s">
        <v>11557</v>
      </c>
      <c r="T68" s="102" t="s">
        <v>11808</v>
      </c>
      <c r="U68" s="128" t="s">
        <v>11762</v>
      </c>
    </row>
    <row r="69" spans="1:21" ht="15.75">
      <c r="E69" s="48" t="s">
        <v>1999</v>
      </c>
      <c r="F69" s="48">
        <f t="shared" si="1"/>
        <v>50068</v>
      </c>
      <c r="G69" s="48" t="s">
        <v>2148</v>
      </c>
      <c r="I69" s="51" t="s">
        <v>2662</v>
      </c>
      <c r="J69" s="77" t="s">
        <v>6888</v>
      </c>
      <c r="L69" s="53" t="s">
        <v>11182</v>
      </c>
      <c r="M69" s="53" t="s">
        <v>11262</v>
      </c>
      <c r="O69" s="135" t="e">
        <f>INDEX(子宝物disTreasure!$A:$A,MATCH(语言辅助表!P69,子宝物disTreasure!$B:$B,0),0)</f>
        <v>#N/A</v>
      </c>
      <c r="P69" s="115" t="s">
        <v>11388</v>
      </c>
      <c r="Q69" s="131" t="s">
        <v>11461</v>
      </c>
      <c r="S69" s="102" t="s">
        <v>11558</v>
      </c>
      <c r="T69" s="102" t="s">
        <v>11808</v>
      </c>
      <c r="U69" s="128" t="s">
        <v>11762</v>
      </c>
    </row>
    <row r="70" spans="1:21" ht="15.75">
      <c r="E70" s="48" t="s">
        <v>2000</v>
      </c>
      <c r="F70" s="48">
        <f t="shared" si="1"/>
        <v>50069</v>
      </c>
      <c r="G70" s="48">
        <v>1</v>
      </c>
      <c r="I70" s="78" t="s">
        <v>2663</v>
      </c>
      <c r="J70" s="79" t="s">
        <v>6889</v>
      </c>
      <c r="L70" s="53" t="s">
        <v>11183</v>
      </c>
      <c r="M70" s="53" t="s">
        <v>11256</v>
      </c>
      <c r="O70" s="135" t="e">
        <f>INDEX(子宝物disTreasure!$A:$A,MATCH(语言辅助表!P70,子宝物disTreasure!$B:$B,0),0)</f>
        <v>#N/A</v>
      </c>
      <c r="P70" s="115" t="s">
        <v>11389</v>
      </c>
      <c r="Q70" s="131" t="s">
        <v>11462</v>
      </c>
      <c r="S70" s="102" t="s">
        <v>11559</v>
      </c>
      <c r="T70" s="102" t="s">
        <v>11808</v>
      </c>
      <c r="U70" s="128" t="s">
        <v>11762</v>
      </c>
    </row>
    <row r="71" spans="1:21" ht="15.75">
      <c r="E71" s="48" t="s">
        <v>2001</v>
      </c>
      <c r="F71" s="48">
        <f t="shared" si="1"/>
        <v>50070</v>
      </c>
      <c r="G71" s="48" t="s">
        <v>2099</v>
      </c>
      <c r="I71" s="49" t="s">
        <v>2664</v>
      </c>
      <c r="J71" s="79" t="s">
        <v>6890</v>
      </c>
      <c r="L71" s="53" t="s">
        <v>11184</v>
      </c>
      <c r="M71" s="53" t="s">
        <v>11263</v>
      </c>
      <c r="O71" s="135" t="e">
        <f>INDEX(子宝物disTreasure!$A:$A,MATCH(语言辅助表!P71,子宝物disTreasure!$B:$B,0),0)</f>
        <v>#N/A</v>
      </c>
      <c r="P71" s="115" t="s">
        <v>11390</v>
      </c>
      <c r="Q71" s="131" t="s">
        <v>11463</v>
      </c>
      <c r="S71" s="102" t="s">
        <v>11560</v>
      </c>
      <c r="T71" s="102" t="s">
        <v>667</v>
      </c>
      <c r="U71" s="130" t="s">
        <v>11763</v>
      </c>
    </row>
    <row r="72" spans="1:21" ht="15.75">
      <c r="E72" s="48" t="s">
        <v>2002</v>
      </c>
      <c r="F72" s="48">
        <f t="shared" si="1"/>
        <v>50071</v>
      </c>
      <c r="G72" s="48" t="s">
        <v>2149</v>
      </c>
      <c r="I72" s="78" t="s">
        <v>2665</v>
      </c>
      <c r="J72" s="79" t="s">
        <v>6891</v>
      </c>
      <c r="L72" s="53" t="s">
        <v>11185</v>
      </c>
      <c r="M72" s="53" t="s">
        <v>11254</v>
      </c>
      <c r="O72" s="135" t="e">
        <f>INDEX(子宝物disTreasure!$A:$A,MATCH(语言辅助表!P72,子宝物disTreasure!$B:$B,0),0)</f>
        <v>#N/A</v>
      </c>
      <c r="P72" s="115" t="s">
        <v>11391</v>
      </c>
      <c r="Q72" s="131" t="s">
        <v>11464</v>
      </c>
      <c r="S72" s="102" t="s">
        <v>11561</v>
      </c>
      <c r="T72" s="102" t="s">
        <v>667</v>
      </c>
      <c r="U72" s="130" t="s">
        <v>11764</v>
      </c>
    </row>
    <row r="73" spans="1:21" ht="15.75">
      <c r="E73" s="48" t="s">
        <v>2003</v>
      </c>
      <c r="F73" s="48">
        <f t="shared" si="1"/>
        <v>50072</v>
      </c>
      <c r="G73" s="48" t="s">
        <v>2150</v>
      </c>
      <c r="I73" s="49" t="s">
        <v>2666</v>
      </c>
      <c r="J73" s="79" t="s">
        <v>6892</v>
      </c>
      <c r="L73" s="53" t="s">
        <v>11186</v>
      </c>
      <c r="M73" s="53" t="s">
        <v>11260</v>
      </c>
      <c r="O73" s="135" t="e">
        <f>INDEX(子宝物disTreasure!$A:$A,MATCH(语言辅助表!P73,子宝物disTreasure!$B:$B,0),0)</f>
        <v>#N/A</v>
      </c>
      <c r="P73" s="115" t="s">
        <v>11392</v>
      </c>
      <c r="Q73" s="131" t="s">
        <v>11465</v>
      </c>
      <c r="S73" s="102" t="s">
        <v>11562</v>
      </c>
      <c r="T73" s="102" t="s">
        <v>667</v>
      </c>
      <c r="U73" s="130" t="s">
        <v>11765</v>
      </c>
    </row>
    <row r="74" spans="1:21" ht="15.75">
      <c r="E74" s="48" t="s">
        <v>2004</v>
      </c>
      <c r="F74" s="48">
        <f t="shared" si="1"/>
        <v>50073</v>
      </c>
      <c r="G74" s="48" t="s">
        <v>2099</v>
      </c>
      <c r="I74" s="78" t="s">
        <v>2667</v>
      </c>
      <c r="J74" s="79" t="s">
        <v>6893</v>
      </c>
      <c r="L74" s="53" t="s">
        <v>11187</v>
      </c>
      <c r="M74" s="53" t="s">
        <v>11258</v>
      </c>
      <c r="O74" s="135" t="e">
        <f>INDEX(子宝物disTreasure!$A:$A,MATCH(语言辅助表!P74,子宝物disTreasure!$B:$B,0),0)</f>
        <v>#N/A</v>
      </c>
      <c r="P74" s="115" t="s">
        <v>11393</v>
      </c>
      <c r="Q74" s="131" t="s">
        <v>11466</v>
      </c>
      <c r="S74" s="102" t="s">
        <v>11563</v>
      </c>
      <c r="T74" s="102" t="s">
        <v>11809</v>
      </c>
      <c r="U74" s="130" t="s">
        <v>11766</v>
      </c>
    </row>
    <row r="75" spans="1:21" ht="15.75">
      <c r="E75" s="48" t="s">
        <v>2231</v>
      </c>
      <c r="F75" s="48">
        <f t="shared" si="1"/>
        <v>50074</v>
      </c>
      <c r="G75" s="48">
        <v>1</v>
      </c>
      <c r="I75" s="49" t="s">
        <v>2668</v>
      </c>
      <c r="J75" s="79" t="s">
        <v>6894</v>
      </c>
      <c r="L75" s="53" t="s">
        <v>11188</v>
      </c>
      <c r="M75" s="53" t="s">
        <v>11261</v>
      </c>
      <c r="O75" s="135" t="e">
        <f>INDEX(子宝物disTreasure!$A:$A,MATCH(语言辅助表!P75,子宝物disTreasure!$B:$B,0),0)</f>
        <v>#N/A</v>
      </c>
      <c r="P75" s="115" t="s">
        <v>11394</v>
      </c>
      <c r="Q75" s="131" t="s">
        <v>11467</v>
      </c>
      <c r="S75" s="102" t="s">
        <v>11564</v>
      </c>
      <c r="T75" s="102" t="s">
        <v>11810</v>
      </c>
      <c r="U75" s="130" t="s">
        <v>11766</v>
      </c>
    </row>
    <row r="76" spans="1:21" ht="15.75">
      <c r="E76" s="48" t="s">
        <v>2005</v>
      </c>
      <c r="F76" s="48">
        <f t="shared" si="1"/>
        <v>50075</v>
      </c>
      <c r="G76" s="48">
        <v>1</v>
      </c>
      <c r="I76" s="78" t="s">
        <v>2669</v>
      </c>
      <c r="J76" s="79" t="s">
        <v>6888</v>
      </c>
      <c r="L76" s="53" t="s">
        <v>11189</v>
      </c>
      <c r="M76" s="53" t="s">
        <v>11254</v>
      </c>
      <c r="O76" s="135" t="e">
        <f>INDEX(子宝物disTreasure!$A:$A,MATCH(语言辅助表!P76,子宝物disTreasure!$B:$B,0),0)</f>
        <v>#N/A</v>
      </c>
      <c r="P76" s="115" t="s">
        <v>11395</v>
      </c>
      <c r="Q76" s="131" t="s">
        <v>11468</v>
      </c>
      <c r="S76" s="102" t="s">
        <v>11565</v>
      </c>
      <c r="T76" s="102" t="s">
        <v>11386</v>
      </c>
      <c r="U76" s="130" t="s">
        <v>11766</v>
      </c>
    </row>
    <row r="77" spans="1:21">
      <c r="E77" s="48" t="s">
        <v>2006</v>
      </c>
      <c r="F77" s="48">
        <f t="shared" si="1"/>
        <v>50076</v>
      </c>
      <c r="G77" s="48">
        <v>1</v>
      </c>
      <c r="I77" s="49" t="s">
        <v>2670</v>
      </c>
      <c r="J77" s="79" t="s">
        <v>6888</v>
      </c>
      <c r="L77" s="53" t="s">
        <v>11190</v>
      </c>
      <c r="M77" s="53" t="s">
        <v>11262</v>
      </c>
      <c r="S77" s="102" t="s">
        <v>11566</v>
      </c>
      <c r="T77" s="102" t="s">
        <v>11811</v>
      </c>
      <c r="U77" s="128" t="s">
        <v>11767</v>
      </c>
    </row>
    <row r="78" spans="1:21">
      <c r="E78" s="48" t="s">
        <v>2007</v>
      </c>
      <c r="F78" s="48">
        <f t="shared" si="1"/>
        <v>50077</v>
      </c>
      <c r="G78" s="48">
        <v>1</v>
      </c>
      <c r="I78" s="78" t="s">
        <v>2671</v>
      </c>
      <c r="J78" s="79" t="s">
        <v>130</v>
      </c>
      <c r="L78" s="53" t="s">
        <v>11191</v>
      </c>
      <c r="M78" s="53" t="s">
        <v>11264</v>
      </c>
      <c r="S78" s="102" t="s">
        <v>11567</v>
      </c>
      <c r="T78" s="102" t="s">
        <v>11812</v>
      </c>
      <c r="U78" s="128" t="s">
        <v>11768</v>
      </c>
    </row>
    <row r="79" spans="1:21">
      <c r="E79" s="48" t="s">
        <v>2008</v>
      </c>
      <c r="F79" s="48">
        <f t="shared" si="1"/>
        <v>50078</v>
      </c>
      <c r="G79" s="48" t="s">
        <v>2132</v>
      </c>
      <c r="I79" s="49" t="s">
        <v>2672</v>
      </c>
      <c r="J79" s="79" t="s">
        <v>6895</v>
      </c>
      <c r="L79" s="53" t="s">
        <v>11192</v>
      </c>
      <c r="M79" s="53" t="s">
        <v>11263</v>
      </c>
      <c r="S79" s="102" t="s">
        <v>11568</v>
      </c>
      <c r="T79" s="102" t="s">
        <v>11813</v>
      </c>
      <c r="U79" s="128" t="s">
        <v>11769</v>
      </c>
    </row>
    <row r="80" spans="1:21">
      <c r="E80" s="48" t="s">
        <v>2009</v>
      </c>
      <c r="F80" s="48">
        <f t="shared" si="1"/>
        <v>50079</v>
      </c>
      <c r="G80" s="48" t="s">
        <v>2151</v>
      </c>
      <c r="I80" s="51" t="s">
        <v>2673</v>
      </c>
      <c r="J80" s="77" t="s">
        <v>6896</v>
      </c>
      <c r="L80" s="53" t="s">
        <v>11193</v>
      </c>
      <c r="M80" s="53" t="s">
        <v>11254</v>
      </c>
      <c r="S80" s="102" t="s">
        <v>11569</v>
      </c>
      <c r="T80" s="102" t="s">
        <v>11814</v>
      </c>
      <c r="U80" s="128" t="s">
        <v>11770</v>
      </c>
    </row>
    <row r="81" spans="5:21">
      <c r="E81" s="48" t="s">
        <v>2010</v>
      </c>
      <c r="F81" s="48">
        <f t="shared" si="1"/>
        <v>50080</v>
      </c>
      <c r="G81" s="48" t="s">
        <v>2132</v>
      </c>
      <c r="I81" s="51" t="s">
        <v>10641</v>
      </c>
      <c r="J81" s="77" t="s">
        <v>6897</v>
      </c>
      <c r="L81" s="53" t="s">
        <v>11194</v>
      </c>
      <c r="M81" s="53" t="s">
        <v>11262</v>
      </c>
      <c r="S81" s="102" t="s">
        <v>11570</v>
      </c>
      <c r="T81" s="102" t="s">
        <v>11815</v>
      </c>
      <c r="U81" s="128" t="s">
        <v>11771</v>
      </c>
    </row>
    <row r="82" spans="5:21">
      <c r="E82" s="48" t="s">
        <v>2011</v>
      </c>
      <c r="F82" s="48">
        <f t="shared" si="1"/>
        <v>50081</v>
      </c>
      <c r="G82" s="48" t="s">
        <v>2132</v>
      </c>
      <c r="I82" s="51" t="s">
        <v>2674</v>
      </c>
      <c r="J82" s="77" t="s">
        <v>6898</v>
      </c>
      <c r="L82" s="53" t="s">
        <v>11195</v>
      </c>
      <c r="M82" s="53" t="s">
        <v>11265</v>
      </c>
      <c r="S82" s="102" t="s">
        <v>11571</v>
      </c>
      <c r="T82" s="102"/>
      <c r="U82" s="128" t="s">
        <v>11732</v>
      </c>
    </row>
    <row r="83" spans="5:21">
      <c r="E83" s="48" t="s">
        <v>2012</v>
      </c>
      <c r="F83" s="48">
        <f t="shared" si="1"/>
        <v>50082</v>
      </c>
      <c r="G83" s="48" t="s">
        <v>2152</v>
      </c>
      <c r="I83" s="51" t="s">
        <v>2675</v>
      </c>
      <c r="J83" s="77" t="s">
        <v>127</v>
      </c>
      <c r="L83" s="53" t="s">
        <v>11196</v>
      </c>
      <c r="M83" s="53" t="s">
        <v>11266</v>
      </c>
      <c r="S83" s="102" t="s">
        <v>11572</v>
      </c>
      <c r="T83" s="102"/>
      <c r="U83" s="128" t="s">
        <v>11732</v>
      </c>
    </row>
    <row r="84" spans="5:21">
      <c r="E84" s="48" t="s">
        <v>2013</v>
      </c>
      <c r="F84" s="48">
        <f t="shared" si="1"/>
        <v>50083</v>
      </c>
      <c r="G84" s="48" t="s">
        <v>2153</v>
      </c>
      <c r="I84" s="51" t="s">
        <v>2676</v>
      </c>
      <c r="J84" s="77" t="s">
        <v>6898</v>
      </c>
      <c r="L84" s="53" t="s">
        <v>11197</v>
      </c>
      <c r="M84" s="53" t="s">
        <v>11254</v>
      </c>
      <c r="S84" s="102" t="s">
        <v>11573</v>
      </c>
      <c r="T84" s="102"/>
      <c r="U84" s="128" t="s">
        <v>11732</v>
      </c>
    </row>
    <row r="85" spans="5:21">
      <c r="E85" s="48" t="s">
        <v>2014</v>
      </c>
      <c r="F85" s="48">
        <f t="shared" si="1"/>
        <v>50084</v>
      </c>
      <c r="G85" s="48" t="s">
        <v>2154</v>
      </c>
      <c r="I85" s="51" t="s">
        <v>2677</v>
      </c>
      <c r="J85" s="77" t="s">
        <v>6899</v>
      </c>
      <c r="L85" s="53" t="s">
        <v>11198</v>
      </c>
      <c r="M85" s="53" t="s">
        <v>11262</v>
      </c>
      <c r="S85" s="102" t="s">
        <v>11574</v>
      </c>
      <c r="T85" s="102"/>
      <c r="U85" s="128" t="s">
        <v>11733</v>
      </c>
    </row>
    <row r="86" spans="5:21">
      <c r="E86" s="48" t="s">
        <v>2015</v>
      </c>
      <c r="F86" s="48">
        <f t="shared" si="1"/>
        <v>50085</v>
      </c>
      <c r="G86" s="48" t="s">
        <v>2155</v>
      </c>
      <c r="I86" s="51" t="s">
        <v>2678</v>
      </c>
      <c r="J86" s="77" t="s">
        <v>6900</v>
      </c>
      <c r="L86" s="53" t="s">
        <v>11199</v>
      </c>
      <c r="M86" s="53" t="s">
        <v>11264</v>
      </c>
      <c r="S86" s="102" t="s">
        <v>11575</v>
      </c>
      <c r="T86" s="102"/>
      <c r="U86" s="128" t="s">
        <v>11733</v>
      </c>
    </row>
    <row r="87" spans="5:21">
      <c r="E87" s="48" t="s">
        <v>2016</v>
      </c>
      <c r="F87" s="48">
        <f t="shared" si="1"/>
        <v>50086</v>
      </c>
      <c r="G87" s="48" t="s">
        <v>2126</v>
      </c>
      <c r="I87" s="51" t="s">
        <v>2679</v>
      </c>
      <c r="J87" s="77" t="s">
        <v>6901</v>
      </c>
      <c r="L87" s="53" t="s">
        <v>11200</v>
      </c>
      <c r="M87" s="53" t="s">
        <v>11257</v>
      </c>
      <c r="S87" s="102" t="s">
        <v>11576</v>
      </c>
      <c r="T87" s="102"/>
      <c r="U87" s="128" t="s">
        <v>11733</v>
      </c>
    </row>
    <row r="88" spans="5:21">
      <c r="E88" s="48" t="s">
        <v>2017</v>
      </c>
      <c r="F88" s="48">
        <f t="shared" si="1"/>
        <v>50087</v>
      </c>
      <c r="G88" s="48" t="s">
        <v>2156</v>
      </c>
      <c r="I88" s="51" t="s">
        <v>10642</v>
      </c>
      <c r="J88" s="77" t="s">
        <v>6902</v>
      </c>
      <c r="L88" s="53" t="s">
        <v>11201</v>
      </c>
      <c r="M88" s="53" t="s">
        <v>11254</v>
      </c>
      <c r="S88" s="102" t="s">
        <v>11577</v>
      </c>
      <c r="T88" s="102"/>
      <c r="U88" s="128" t="s">
        <v>11734</v>
      </c>
    </row>
    <row r="89" spans="5:21">
      <c r="E89" s="48" t="s">
        <v>2018</v>
      </c>
      <c r="F89" s="48">
        <f t="shared" si="1"/>
        <v>50088</v>
      </c>
      <c r="G89" s="48" t="s">
        <v>2157</v>
      </c>
      <c r="I89" s="51" t="s">
        <v>2680</v>
      </c>
      <c r="J89" s="77" t="s">
        <v>6903</v>
      </c>
      <c r="L89" s="53" t="s">
        <v>11202</v>
      </c>
      <c r="M89" s="53" t="s">
        <v>11260</v>
      </c>
      <c r="S89" s="102" t="s">
        <v>11578</v>
      </c>
      <c r="T89" s="102"/>
      <c r="U89" s="128" t="s">
        <v>11734</v>
      </c>
    </row>
    <row r="90" spans="5:21">
      <c r="E90" s="48" t="s">
        <v>2019</v>
      </c>
      <c r="F90" s="48">
        <f t="shared" si="1"/>
        <v>50089</v>
      </c>
      <c r="G90" s="48" t="s">
        <v>2158</v>
      </c>
      <c r="I90" s="51" t="s">
        <v>2681</v>
      </c>
      <c r="J90" s="77" t="s">
        <v>6904</v>
      </c>
      <c r="L90" s="53" t="s">
        <v>11203</v>
      </c>
      <c r="M90" s="53" t="s">
        <v>11267</v>
      </c>
      <c r="S90" s="102" t="s">
        <v>11579</v>
      </c>
      <c r="T90" s="102"/>
      <c r="U90" s="133" t="s">
        <v>11734</v>
      </c>
    </row>
    <row r="91" spans="5:21">
      <c r="E91" s="48" t="s">
        <v>2020</v>
      </c>
      <c r="F91" s="48">
        <f t="shared" si="1"/>
        <v>50090</v>
      </c>
      <c r="G91" s="48" t="s">
        <v>2159</v>
      </c>
      <c r="I91" s="51" t="s">
        <v>2682</v>
      </c>
      <c r="J91" s="77" t="s">
        <v>6905</v>
      </c>
      <c r="L91" s="53" t="s">
        <v>11204</v>
      </c>
      <c r="M91" s="53" t="s">
        <v>11263</v>
      </c>
      <c r="S91" s="102" t="s">
        <v>11580</v>
      </c>
      <c r="T91" s="102"/>
      <c r="U91" s="128" t="s">
        <v>11735</v>
      </c>
    </row>
    <row r="92" spans="5:21">
      <c r="E92" s="48" t="s">
        <v>2021</v>
      </c>
      <c r="F92" s="48">
        <f t="shared" si="1"/>
        <v>50091</v>
      </c>
      <c r="G92" s="48" t="s">
        <v>2160</v>
      </c>
      <c r="I92" s="51" t="s">
        <v>2683</v>
      </c>
      <c r="J92" s="77" t="s">
        <v>6906</v>
      </c>
      <c r="L92" s="53" t="s">
        <v>11205</v>
      </c>
      <c r="M92" s="53" t="s">
        <v>11254</v>
      </c>
      <c r="S92" s="102" t="s">
        <v>11581</v>
      </c>
      <c r="T92" s="102"/>
      <c r="U92" s="130" t="s">
        <v>11735</v>
      </c>
    </row>
    <row r="93" spans="5:21">
      <c r="E93" s="48" t="s">
        <v>2022</v>
      </c>
      <c r="F93" s="48">
        <f t="shared" si="1"/>
        <v>50092</v>
      </c>
      <c r="G93" s="48" t="s">
        <v>2161</v>
      </c>
      <c r="I93" s="51" t="s">
        <v>2684</v>
      </c>
      <c r="J93" s="77" t="s">
        <v>6906</v>
      </c>
      <c r="L93" s="53" t="s">
        <v>11206</v>
      </c>
      <c r="M93" s="53" t="s">
        <v>11262</v>
      </c>
      <c r="S93" s="102" t="s">
        <v>11582</v>
      </c>
      <c r="T93" s="102"/>
      <c r="U93" s="130" t="s">
        <v>11735</v>
      </c>
    </row>
    <row r="94" spans="5:21">
      <c r="E94" s="48" t="s">
        <v>2023</v>
      </c>
      <c r="F94" s="48">
        <f t="shared" si="1"/>
        <v>50093</v>
      </c>
      <c r="G94" s="48" t="s">
        <v>2162</v>
      </c>
      <c r="I94" s="51" t="s">
        <v>10643</v>
      </c>
      <c r="J94" s="77" t="s">
        <v>6907</v>
      </c>
      <c r="L94" s="53" t="s">
        <v>11207</v>
      </c>
      <c r="M94" s="53" t="s">
        <v>11264</v>
      </c>
      <c r="S94" s="102" t="s">
        <v>11583</v>
      </c>
      <c r="T94" s="102"/>
      <c r="U94" s="130" t="s">
        <v>11736</v>
      </c>
    </row>
    <row r="95" spans="5:21">
      <c r="E95" s="48" t="s">
        <v>2024</v>
      </c>
      <c r="F95" s="48">
        <f t="shared" si="1"/>
        <v>50094</v>
      </c>
      <c r="G95" s="48">
        <v>1</v>
      </c>
      <c r="I95" s="51" t="s">
        <v>2685</v>
      </c>
      <c r="J95" s="77" t="s">
        <v>6908</v>
      </c>
      <c r="L95" s="53" t="s">
        <v>11208</v>
      </c>
      <c r="M95" s="53" t="s">
        <v>11261</v>
      </c>
      <c r="S95" s="102" t="s">
        <v>11584</v>
      </c>
      <c r="T95" s="102"/>
      <c r="U95" s="128" t="s">
        <v>11736</v>
      </c>
    </row>
    <row r="96" spans="5:21">
      <c r="E96" s="48" t="s">
        <v>2025</v>
      </c>
      <c r="F96" s="48">
        <f t="shared" si="1"/>
        <v>50095</v>
      </c>
      <c r="G96" s="48" t="s">
        <v>2163</v>
      </c>
      <c r="I96" s="51" t="s">
        <v>10644</v>
      </c>
      <c r="J96" s="77" t="s">
        <v>6909</v>
      </c>
      <c r="L96" s="53" t="s">
        <v>11209</v>
      </c>
      <c r="M96" s="53" t="s">
        <v>11254</v>
      </c>
      <c r="S96" s="102" t="s">
        <v>11585</v>
      </c>
      <c r="T96" s="102"/>
      <c r="U96" s="128" t="s">
        <v>11736</v>
      </c>
    </row>
    <row r="97" spans="5:21">
      <c r="E97" s="48" t="s">
        <v>2026</v>
      </c>
      <c r="F97" s="48">
        <f t="shared" si="1"/>
        <v>50096</v>
      </c>
      <c r="G97" s="48" t="s">
        <v>2164</v>
      </c>
      <c r="I97" s="51" t="s">
        <v>10645</v>
      </c>
      <c r="J97" s="77" t="s">
        <v>6910</v>
      </c>
      <c r="L97" s="53" t="s">
        <v>11210</v>
      </c>
      <c r="M97" s="53" t="s">
        <v>11260</v>
      </c>
      <c r="S97" s="102" t="s">
        <v>11586</v>
      </c>
      <c r="T97" s="102"/>
      <c r="U97" s="128" t="s">
        <v>11737</v>
      </c>
    </row>
    <row r="98" spans="5:21">
      <c r="E98" s="48" t="s">
        <v>2027</v>
      </c>
      <c r="F98" s="48">
        <f t="shared" si="1"/>
        <v>50097</v>
      </c>
      <c r="G98" s="48" t="s">
        <v>2165</v>
      </c>
      <c r="I98" s="51" t="s">
        <v>10646</v>
      </c>
      <c r="J98" s="77" t="s">
        <v>6911</v>
      </c>
      <c r="S98" s="102" t="s">
        <v>11587</v>
      </c>
      <c r="T98" s="102"/>
      <c r="U98" s="122" t="s">
        <v>11737</v>
      </c>
    </row>
    <row r="99" spans="5:21">
      <c r="E99" s="48" t="s">
        <v>2028</v>
      </c>
      <c r="F99" s="48">
        <f t="shared" si="1"/>
        <v>50098</v>
      </c>
      <c r="G99" s="48" t="s">
        <v>2166</v>
      </c>
      <c r="I99" s="51" t="s">
        <v>10647</v>
      </c>
      <c r="J99" s="77" t="s">
        <v>6912</v>
      </c>
      <c r="S99" s="102" t="s">
        <v>11588</v>
      </c>
      <c r="T99" s="102"/>
      <c r="U99" s="128" t="s">
        <v>11737</v>
      </c>
    </row>
    <row r="100" spans="5:21">
      <c r="E100" s="48" t="s">
        <v>2029</v>
      </c>
      <c r="F100" s="48">
        <f t="shared" si="1"/>
        <v>50099</v>
      </c>
      <c r="G100" s="48" t="s">
        <v>2167</v>
      </c>
      <c r="I100" s="51" t="s">
        <v>10648</v>
      </c>
      <c r="J100" s="77" t="s">
        <v>145</v>
      </c>
      <c r="S100" s="102" t="s">
        <v>11589</v>
      </c>
      <c r="T100" s="102"/>
      <c r="U100" s="128" t="s">
        <v>11738</v>
      </c>
    </row>
    <row r="101" spans="5:21">
      <c r="E101" s="48" t="s">
        <v>2030</v>
      </c>
      <c r="F101" s="48">
        <f t="shared" si="1"/>
        <v>50100</v>
      </c>
      <c r="G101" s="48" t="s">
        <v>2168</v>
      </c>
      <c r="I101" s="51" t="s">
        <v>10649</v>
      </c>
      <c r="J101" s="77" t="s">
        <v>6913</v>
      </c>
      <c r="S101" s="102" t="s">
        <v>11590</v>
      </c>
      <c r="T101" s="102"/>
      <c r="U101" s="128" t="s">
        <v>11738</v>
      </c>
    </row>
    <row r="102" spans="5:21">
      <c r="E102" s="48" t="s">
        <v>2031</v>
      </c>
      <c r="F102" s="48">
        <f t="shared" si="1"/>
        <v>50101</v>
      </c>
      <c r="G102" s="48" t="s">
        <v>2169</v>
      </c>
      <c r="I102" s="51" t="s">
        <v>10650</v>
      </c>
      <c r="J102" s="77" t="s">
        <v>6914</v>
      </c>
      <c r="S102" s="102" t="s">
        <v>11591</v>
      </c>
      <c r="T102" s="102"/>
      <c r="U102" s="128" t="s">
        <v>11738</v>
      </c>
    </row>
    <row r="103" spans="5:21">
      <c r="E103" s="48" t="s">
        <v>2032</v>
      </c>
      <c r="F103" s="48">
        <f t="shared" si="1"/>
        <v>50102</v>
      </c>
      <c r="G103" s="48" t="s">
        <v>2170</v>
      </c>
      <c r="I103" s="51" t="s">
        <v>10651</v>
      </c>
      <c r="J103" s="77" t="s">
        <v>6915</v>
      </c>
      <c r="S103" s="102" t="s">
        <v>11592</v>
      </c>
      <c r="T103" s="102"/>
      <c r="U103" s="128" t="s">
        <v>11739</v>
      </c>
    </row>
    <row r="104" spans="5:21">
      <c r="E104" s="48" t="s">
        <v>2033</v>
      </c>
      <c r="F104" s="48">
        <f t="shared" si="1"/>
        <v>50103</v>
      </c>
      <c r="G104" s="48" t="s">
        <v>2171</v>
      </c>
      <c r="I104" s="51" t="s">
        <v>10652</v>
      </c>
      <c r="J104" s="77" t="s">
        <v>6916</v>
      </c>
      <c r="S104" s="102" t="s">
        <v>11593</v>
      </c>
      <c r="T104" s="102"/>
      <c r="U104" s="128" t="s">
        <v>11739</v>
      </c>
    </row>
    <row r="105" spans="5:21">
      <c r="E105" s="48" t="s">
        <v>2034</v>
      </c>
      <c r="F105" s="48">
        <f t="shared" si="1"/>
        <v>50104</v>
      </c>
      <c r="G105" s="48" t="s">
        <v>2172</v>
      </c>
      <c r="I105" s="51" t="s">
        <v>10653</v>
      </c>
      <c r="J105" s="77" t="s">
        <v>6917</v>
      </c>
      <c r="S105" s="102" t="s">
        <v>11594</v>
      </c>
      <c r="T105" s="102"/>
      <c r="U105" s="128" t="s">
        <v>11739</v>
      </c>
    </row>
    <row r="106" spans="5:21">
      <c r="E106" s="48" t="s">
        <v>2035</v>
      </c>
      <c r="F106" s="48">
        <f t="shared" si="1"/>
        <v>50105</v>
      </c>
      <c r="G106" s="48" t="s">
        <v>2173</v>
      </c>
      <c r="I106" s="51" t="s">
        <v>10654</v>
      </c>
      <c r="J106" s="77" t="s">
        <v>6912</v>
      </c>
      <c r="S106" s="102" t="s">
        <v>11595</v>
      </c>
      <c r="T106" s="102"/>
      <c r="U106" s="122" t="s">
        <v>11740</v>
      </c>
    </row>
    <row r="107" spans="5:21">
      <c r="E107" s="48" t="s">
        <v>2036</v>
      </c>
      <c r="F107" s="48">
        <f t="shared" si="1"/>
        <v>50106</v>
      </c>
      <c r="G107" s="48" t="s">
        <v>2171</v>
      </c>
      <c r="I107" s="51" t="s">
        <v>10655</v>
      </c>
      <c r="J107" s="77" t="s">
        <v>147</v>
      </c>
      <c r="S107" s="102" t="s">
        <v>11596</v>
      </c>
      <c r="T107" s="102"/>
      <c r="U107" s="128" t="s">
        <v>11740</v>
      </c>
    </row>
    <row r="108" spans="5:21">
      <c r="E108" s="48" t="s">
        <v>2037</v>
      </c>
      <c r="F108" s="48">
        <f t="shared" si="1"/>
        <v>50107</v>
      </c>
      <c r="G108" s="48" t="s">
        <v>2174</v>
      </c>
      <c r="I108" s="51" t="s">
        <v>10656</v>
      </c>
      <c r="J108" s="77" t="s">
        <v>147</v>
      </c>
      <c r="S108" s="102" t="s">
        <v>11597</v>
      </c>
      <c r="T108" s="102"/>
      <c r="U108" s="128" t="s">
        <v>11740</v>
      </c>
    </row>
    <row r="109" spans="5:21">
      <c r="E109" s="48" t="s">
        <v>2038</v>
      </c>
      <c r="F109" s="48">
        <f t="shared" si="1"/>
        <v>50108</v>
      </c>
      <c r="G109" s="48" t="s">
        <v>2175</v>
      </c>
      <c r="I109" s="51" t="s">
        <v>10657</v>
      </c>
      <c r="J109" s="77" t="s">
        <v>148</v>
      </c>
      <c r="S109" s="102" t="s">
        <v>11598</v>
      </c>
      <c r="T109" s="102"/>
      <c r="U109" s="128" t="s">
        <v>11741</v>
      </c>
    </row>
    <row r="110" spans="5:21">
      <c r="E110" s="48" t="s">
        <v>2039</v>
      </c>
      <c r="F110" s="48">
        <f t="shared" si="1"/>
        <v>50109</v>
      </c>
      <c r="G110" s="48" t="s">
        <v>2176</v>
      </c>
      <c r="I110" s="51" t="s">
        <v>10658</v>
      </c>
      <c r="J110" s="77" t="s">
        <v>6918</v>
      </c>
      <c r="S110" s="102" t="s">
        <v>11599</v>
      </c>
      <c r="T110" s="102"/>
      <c r="U110" s="128" t="s">
        <v>11741</v>
      </c>
    </row>
    <row r="111" spans="5:21">
      <c r="E111" s="48" t="s">
        <v>2040</v>
      </c>
      <c r="F111" s="48">
        <f t="shared" si="1"/>
        <v>50110</v>
      </c>
      <c r="G111" s="48" t="s">
        <v>2177</v>
      </c>
      <c r="I111" s="51" t="s">
        <v>10659</v>
      </c>
      <c r="J111" s="77" t="s">
        <v>148</v>
      </c>
      <c r="S111" s="102" t="s">
        <v>11600</v>
      </c>
      <c r="T111" s="102"/>
      <c r="U111" s="128" t="s">
        <v>11741</v>
      </c>
    </row>
    <row r="112" spans="5:21">
      <c r="E112" s="48" t="s">
        <v>2041</v>
      </c>
      <c r="F112" s="48">
        <f t="shared" si="1"/>
        <v>50111</v>
      </c>
      <c r="G112" s="48" t="s">
        <v>2178</v>
      </c>
      <c r="I112" s="51" t="s">
        <v>2686</v>
      </c>
      <c r="J112" s="77" t="s">
        <v>6919</v>
      </c>
      <c r="S112" s="102" t="s">
        <v>11601</v>
      </c>
      <c r="T112" s="102"/>
      <c r="U112" s="128" t="s">
        <v>11742</v>
      </c>
    </row>
    <row r="113" spans="5:21">
      <c r="E113" s="48" t="s">
        <v>2042</v>
      </c>
      <c r="F113" s="48">
        <f t="shared" si="1"/>
        <v>51104</v>
      </c>
      <c r="G113" s="48" t="s">
        <v>2179</v>
      </c>
      <c r="I113" s="51" t="s">
        <v>2687</v>
      </c>
      <c r="J113" s="77" t="s">
        <v>6920</v>
      </c>
      <c r="S113" s="102" t="s">
        <v>11602</v>
      </c>
      <c r="T113" s="102"/>
      <c r="U113" s="128" t="s">
        <v>11742</v>
      </c>
    </row>
    <row r="114" spans="5:21">
      <c r="E114" s="48" t="s">
        <v>2043</v>
      </c>
      <c r="F114" s="48">
        <f t="shared" si="1"/>
        <v>50113</v>
      </c>
      <c r="G114" s="48" t="s">
        <v>2180</v>
      </c>
      <c r="I114" s="51" t="s">
        <v>2688</v>
      </c>
      <c r="J114" s="77" t="s">
        <v>6921</v>
      </c>
      <c r="S114" s="102" t="s">
        <v>11603</v>
      </c>
      <c r="T114" s="102"/>
      <c r="U114" s="122" t="s">
        <v>11742</v>
      </c>
    </row>
    <row r="115" spans="5:21">
      <c r="E115" s="48" t="s">
        <v>2044</v>
      </c>
      <c r="F115" s="48">
        <f t="shared" si="1"/>
        <v>50114</v>
      </c>
      <c r="G115" s="48" t="s">
        <v>2180</v>
      </c>
      <c r="I115" s="51" t="s">
        <v>2689</v>
      </c>
      <c r="J115" s="77" t="s">
        <v>6922</v>
      </c>
      <c r="S115" s="102" t="s">
        <v>11604</v>
      </c>
      <c r="T115" s="102"/>
      <c r="U115" s="128" t="s">
        <v>11743</v>
      </c>
    </row>
    <row r="116" spans="5:21">
      <c r="E116" s="48" t="s">
        <v>2427</v>
      </c>
      <c r="F116" s="48">
        <f t="shared" si="1"/>
        <v>59245</v>
      </c>
      <c r="G116" s="48" t="s">
        <v>2180</v>
      </c>
      <c r="I116" s="51" t="s">
        <v>6923</v>
      </c>
      <c r="J116" s="77"/>
      <c r="S116" s="102" t="s">
        <v>11605</v>
      </c>
      <c r="T116" s="102"/>
      <c r="U116" s="128" t="s">
        <v>11743</v>
      </c>
    </row>
    <row r="117" spans="5:21">
      <c r="E117" s="48" t="s">
        <v>2045</v>
      </c>
      <c r="F117" s="48">
        <f t="shared" si="1"/>
        <v>50529</v>
      </c>
      <c r="G117" s="48" t="s">
        <v>2180</v>
      </c>
      <c r="I117" s="51" t="s">
        <v>2690</v>
      </c>
      <c r="J117" s="77" t="s">
        <v>6924</v>
      </c>
      <c r="S117" s="102" t="s">
        <v>11606</v>
      </c>
      <c r="T117" s="102"/>
      <c r="U117" s="128" t="s">
        <v>11743</v>
      </c>
    </row>
    <row r="118" spans="5:21">
      <c r="E118" s="48" t="s">
        <v>2046</v>
      </c>
      <c r="F118" s="48">
        <f t="shared" si="1"/>
        <v>50115</v>
      </c>
      <c r="G118" s="48" t="s">
        <v>2181</v>
      </c>
      <c r="I118" s="51" t="s">
        <v>2691</v>
      </c>
      <c r="J118" s="77" t="s">
        <v>6925</v>
      </c>
      <c r="S118" s="102" t="s">
        <v>11607</v>
      </c>
      <c r="T118" s="102"/>
      <c r="U118" s="128" t="s">
        <v>11744</v>
      </c>
    </row>
    <row r="119" spans="5:21">
      <c r="E119" s="48" t="s">
        <v>2428</v>
      </c>
      <c r="F119" s="48">
        <f t="shared" si="1"/>
        <v>50526</v>
      </c>
      <c r="G119" s="48" t="s">
        <v>2181</v>
      </c>
      <c r="I119" s="51" t="s">
        <v>6926</v>
      </c>
      <c r="J119" s="77"/>
      <c r="S119" s="102" t="s">
        <v>11608</v>
      </c>
      <c r="T119" s="102"/>
      <c r="U119" s="128" t="s">
        <v>11744</v>
      </c>
    </row>
    <row r="120" spans="5:21">
      <c r="E120" s="48" t="s">
        <v>2047</v>
      </c>
      <c r="F120" s="48">
        <f t="shared" si="1"/>
        <v>50116</v>
      </c>
      <c r="G120" s="48" t="s">
        <v>2182</v>
      </c>
      <c r="I120" s="51" t="s">
        <v>2692</v>
      </c>
      <c r="J120" s="77" t="s">
        <v>6927</v>
      </c>
      <c r="S120" s="102" t="s">
        <v>11609</v>
      </c>
      <c r="T120" s="102"/>
      <c r="U120" s="128" t="s">
        <v>11744</v>
      </c>
    </row>
    <row r="121" spans="5:21">
      <c r="E121" s="48" t="s">
        <v>2048</v>
      </c>
      <c r="F121" s="48">
        <f t="shared" si="1"/>
        <v>50117</v>
      </c>
      <c r="G121" s="48" t="s">
        <v>2183</v>
      </c>
      <c r="I121" s="51" t="s">
        <v>10660</v>
      </c>
      <c r="J121" s="77" t="s">
        <v>6928</v>
      </c>
      <c r="S121" s="102" t="s">
        <v>11610</v>
      </c>
      <c r="T121" s="102"/>
      <c r="U121" s="128" t="s">
        <v>11745</v>
      </c>
    </row>
    <row r="122" spans="5:21">
      <c r="E122" s="48" t="s">
        <v>2049</v>
      </c>
      <c r="F122" s="48">
        <f t="shared" si="1"/>
        <v>50118</v>
      </c>
      <c r="G122" s="48" t="s">
        <v>2184</v>
      </c>
      <c r="I122" s="51" t="s">
        <v>2693</v>
      </c>
      <c r="J122" s="77" t="s">
        <v>6929</v>
      </c>
      <c r="S122" s="102" t="s">
        <v>11611</v>
      </c>
      <c r="T122" s="102"/>
      <c r="U122" s="133" t="s">
        <v>11745</v>
      </c>
    </row>
    <row r="123" spans="5:21">
      <c r="E123" s="48" t="s">
        <v>2050</v>
      </c>
      <c r="F123" s="48">
        <f t="shared" si="1"/>
        <v>50119</v>
      </c>
      <c r="G123" s="48" t="s">
        <v>126</v>
      </c>
      <c r="I123" s="51" t="s">
        <v>10661</v>
      </c>
      <c r="J123" s="77" t="s">
        <v>6930</v>
      </c>
      <c r="S123" s="102" t="s">
        <v>11612</v>
      </c>
      <c r="T123" s="102"/>
      <c r="U123" s="128" t="s">
        <v>11745</v>
      </c>
    </row>
    <row r="124" spans="5:21">
      <c r="E124" s="48" t="s">
        <v>2051</v>
      </c>
      <c r="F124" s="48">
        <f t="shared" si="1"/>
        <v>50120</v>
      </c>
      <c r="G124" s="48" t="s">
        <v>2185</v>
      </c>
      <c r="I124" s="51" t="s">
        <v>10662</v>
      </c>
      <c r="J124" s="77" t="s">
        <v>6931</v>
      </c>
      <c r="S124" s="102" t="s">
        <v>11613</v>
      </c>
      <c r="T124" s="102"/>
      <c r="U124" s="128" t="s">
        <v>11746</v>
      </c>
    </row>
    <row r="125" spans="5:21">
      <c r="E125" s="48" t="s">
        <v>2052</v>
      </c>
      <c r="F125" s="48">
        <f t="shared" si="1"/>
        <v>50121</v>
      </c>
      <c r="G125" s="48" t="s">
        <v>2186</v>
      </c>
      <c r="I125" s="51" t="s">
        <v>10663</v>
      </c>
      <c r="J125" s="77" t="s">
        <v>6932</v>
      </c>
      <c r="S125" s="102" t="s">
        <v>11614</v>
      </c>
      <c r="T125" s="102"/>
      <c r="U125" s="128" t="s">
        <v>11746</v>
      </c>
    </row>
    <row r="126" spans="5:21">
      <c r="E126" s="48" t="s">
        <v>2053</v>
      </c>
      <c r="F126" s="48">
        <f t="shared" si="1"/>
        <v>50123</v>
      </c>
      <c r="G126" s="48" t="s">
        <v>2187</v>
      </c>
      <c r="I126" s="51" t="s">
        <v>10664</v>
      </c>
      <c r="J126" s="77" t="s">
        <v>6933</v>
      </c>
      <c r="S126" s="102" t="s">
        <v>11615</v>
      </c>
      <c r="T126" s="102"/>
      <c r="U126" s="128" t="s">
        <v>11746</v>
      </c>
    </row>
    <row r="127" spans="5:21">
      <c r="E127" s="48" t="s">
        <v>2054</v>
      </c>
      <c r="F127" s="48">
        <f t="shared" si="1"/>
        <v>50128</v>
      </c>
      <c r="G127" s="48" t="s">
        <v>2147</v>
      </c>
      <c r="I127" s="51" t="s">
        <v>6934</v>
      </c>
      <c r="J127" s="77" t="s">
        <v>6831</v>
      </c>
      <c r="S127" s="102" t="s">
        <v>11616</v>
      </c>
      <c r="T127" s="102"/>
      <c r="U127" s="128" t="s">
        <v>11747</v>
      </c>
    </row>
    <row r="128" spans="5:21">
      <c r="E128" s="48" t="s">
        <v>2055</v>
      </c>
      <c r="F128" s="48">
        <f t="shared" si="1"/>
        <v>50129</v>
      </c>
      <c r="G128" s="48" t="s">
        <v>2188</v>
      </c>
      <c r="I128" s="51" t="s">
        <v>12010</v>
      </c>
      <c r="J128" s="77" t="s">
        <v>1874</v>
      </c>
      <c r="S128" s="102" t="s">
        <v>11617</v>
      </c>
      <c r="T128" s="102"/>
      <c r="U128" s="128" t="s">
        <v>11747</v>
      </c>
    </row>
    <row r="129" spans="5:21">
      <c r="E129" s="48" t="s">
        <v>2056</v>
      </c>
      <c r="F129" s="48">
        <f t="shared" si="1"/>
        <v>50130</v>
      </c>
      <c r="G129" s="48" t="s">
        <v>2189</v>
      </c>
      <c r="I129" s="51" t="s">
        <v>2694</v>
      </c>
      <c r="J129" s="77" t="s">
        <v>1875</v>
      </c>
      <c r="S129" s="102" t="s">
        <v>11618</v>
      </c>
      <c r="T129" s="102"/>
      <c r="U129" s="128" t="s">
        <v>11747</v>
      </c>
    </row>
    <row r="130" spans="5:21">
      <c r="E130" s="48" t="s">
        <v>2057</v>
      </c>
      <c r="F130" s="48">
        <f t="shared" si="1"/>
        <v>50131</v>
      </c>
      <c r="G130" s="48" t="s">
        <v>2155</v>
      </c>
      <c r="I130" s="51" t="s">
        <v>2695</v>
      </c>
      <c r="J130" s="77" t="s">
        <v>1876</v>
      </c>
      <c r="S130" s="102" t="s">
        <v>11619</v>
      </c>
      <c r="T130" s="102"/>
      <c r="U130" s="122" t="s">
        <v>11748</v>
      </c>
    </row>
    <row r="131" spans="5:21">
      <c r="E131" s="48" t="s">
        <v>2058</v>
      </c>
      <c r="F131" s="48">
        <f t="shared" ref="F131:F175" si="2">--MID(E131,7,5)</f>
        <v>50133</v>
      </c>
      <c r="G131" s="48" t="s">
        <v>2157</v>
      </c>
      <c r="I131" s="51" t="s">
        <v>2696</v>
      </c>
      <c r="J131" s="77" t="s">
        <v>1877</v>
      </c>
      <c r="S131" s="102" t="s">
        <v>11620</v>
      </c>
      <c r="T131" s="102"/>
      <c r="U131" s="128" t="s">
        <v>11748</v>
      </c>
    </row>
    <row r="132" spans="5:21">
      <c r="E132" s="48" t="s">
        <v>2059</v>
      </c>
      <c r="F132" s="48">
        <f t="shared" si="2"/>
        <v>51119</v>
      </c>
      <c r="G132" s="48" t="s">
        <v>2190</v>
      </c>
      <c r="I132" s="51" t="s">
        <v>2697</v>
      </c>
      <c r="J132" s="77" t="s">
        <v>1878</v>
      </c>
      <c r="S132" s="102" t="s">
        <v>11621</v>
      </c>
      <c r="T132" s="102"/>
      <c r="U132" s="128" t="s">
        <v>11748</v>
      </c>
    </row>
    <row r="133" spans="5:21">
      <c r="E133" s="48" t="s">
        <v>2060</v>
      </c>
      <c r="F133" s="48">
        <f t="shared" si="2"/>
        <v>50135</v>
      </c>
      <c r="G133" s="48" t="s">
        <v>2191</v>
      </c>
      <c r="I133" s="51" t="s">
        <v>2698</v>
      </c>
      <c r="J133" s="77" t="s">
        <v>1879</v>
      </c>
      <c r="S133" s="84" t="s">
        <v>11622</v>
      </c>
      <c r="T133" s="102"/>
      <c r="U133" s="128" t="s">
        <v>11749</v>
      </c>
    </row>
    <row r="134" spans="5:21">
      <c r="E134" s="48" t="s">
        <v>2061</v>
      </c>
      <c r="F134" s="48">
        <f t="shared" si="2"/>
        <v>50139</v>
      </c>
      <c r="G134" s="48" t="s">
        <v>2192</v>
      </c>
      <c r="I134" s="51" t="s">
        <v>2699</v>
      </c>
      <c r="J134" s="77" t="s">
        <v>1880</v>
      </c>
      <c r="S134" s="84" t="s">
        <v>11623</v>
      </c>
      <c r="T134" s="102"/>
      <c r="U134" s="128" t="s">
        <v>11749</v>
      </c>
    </row>
    <row r="135" spans="5:21">
      <c r="E135" s="48" t="s">
        <v>2062</v>
      </c>
      <c r="F135" s="48">
        <f t="shared" si="2"/>
        <v>50147</v>
      </c>
      <c r="G135" s="48" t="s">
        <v>2165</v>
      </c>
      <c r="I135" s="51" t="s">
        <v>2700</v>
      </c>
      <c r="J135" s="77" t="s">
        <v>1881</v>
      </c>
      <c r="S135" s="84" t="s">
        <v>11624</v>
      </c>
      <c r="T135" s="102"/>
      <c r="U135" s="128" t="s">
        <v>11749</v>
      </c>
    </row>
    <row r="136" spans="5:21">
      <c r="E136" s="48" t="s">
        <v>2063</v>
      </c>
      <c r="F136" s="48">
        <f t="shared" si="2"/>
        <v>50148</v>
      </c>
      <c r="G136" s="48" t="s">
        <v>615</v>
      </c>
      <c r="I136" s="51" t="s">
        <v>2701</v>
      </c>
      <c r="J136" s="77" t="s">
        <v>1882</v>
      </c>
      <c r="S136" s="84" t="s">
        <v>11625</v>
      </c>
      <c r="T136" s="102"/>
      <c r="U136" s="128" t="s">
        <v>11750</v>
      </c>
    </row>
    <row r="137" spans="5:21">
      <c r="E137" s="48" t="s">
        <v>2064</v>
      </c>
      <c r="F137" s="48">
        <f t="shared" si="2"/>
        <v>50153</v>
      </c>
      <c r="G137" s="48" t="s">
        <v>2193</v>
      </c>
      <c r="I137" s="51" t="s">
        <v>2702</v>
      </c>
      <c r="J137" s="77" t="s">
        <v>1883</v>
      </c>
      <c r="S137" s="84" t="s">
        <v>11626</v>
      </c>
      <c r="T137" s="102"/>
      <c r="U137" s="128" t="s">
        <v>11751</v>
      </c>
    </row>
    <row r="138" spans="5:21">
      <c r="E138" s="48" t="s">
        <v>2065</v>
      </c>
      <c r="F138" s="48">
        <f t="shared" si="2"/>
        <v>50154</v>
      </c>
      <c r="G138" s="48" t="s">
        <v>2194</v>
      </c>
      <c r="I138" s="51" t="s">
        <v>2703</v>
      </c>
      <c r="J138" s="77" t="s">
        <v>1884</v>
      </c>
      <c r="S138" s="84" t="s">
        <v>11627</v>
      </c>
      <c r="T138" s="102"/>
      <c r="U138" s="133" t="s">
        <v>11752</v>
      </c>
    </row>
    <row r="139" spans="5:21">
      <c r="E139" s="48" t="s">
        <v>2066</v>
      </c>
      <c r="F139" s="48">
        <f t="shared" si="2"/>
        <v>50156</v>
      </c>
      <c r="G139" s="48" t="s">
        <v>2195</v>
      </c>
      <c r="I139" s="51" t="s">
        <v>2704</v>
      </c>
      <c r="J139" s="77" t="s">
        <v>1885</v>
      </c>
      <c r="S139" s="84" t="s">
        <v>11628</v>
      </c>
      <c r="T139" s="102"/>
      <c r="U139" s="128" t="s">
        <v>11753</v>
      </c>
    </row>
    <row r="140" spans="5:21">
      <c r="E140" s="48" t="s">
        <v>2067</v>
      </c>
      <c r="F140" s="48">
        <f t="shared" si="2"/>
        <v>50157</v>
      </c>
      <c r="G140" s="48" t="s">
        <v>2133</v>
      </c>
      <c r="I140" s="51" t="s">
        <v>2705</v>
      </c>
      <c r="J140" s="77" t="s">
        <v>1886</v>
      </c>
      <c r="S140" s="84" t="s">
        <v>11629</v>
      </c>
      <c r="T140" s="102"/>
      <c r="U140" s="128" t="s">
        <v>11754</v>
      </c>
    </row>
    <row r="141" spans="5:21">
      <c r="E141" s="48" t="s">
        <v>2068</v>
      </c>
      <c r="F141" s="48">
        <f t="shared" si="2"/>
        <v>50158</v>
      </c>
      <c r="G141" s="48" t="s">
        <v>2196</v>
      </c>
      <c r="I141" s="51" t="s">
        <v>2706</v>
      </c>
      <c r="J141" s="77" t="s">
        <v>1887</v>
      </c>
      <c r="S141" s="84" t="s">
        <v>11630</v>
      </c>
      <c r="T141" s="102"/>
      <c r="U141" s="128" t="s">
        <v>11755</v>
      </c>
    </row>
    <row r="142" spans="5:21">
      <c r="E142" s="48" t="s">
        <v>2069</v>
      </c>
      <c r="F142" s="48">
        <f t="shared" si="2"/>
        <v>50160</v>
      </c>
      <c r="G142" s="48" t="s">
        <v>2197</v>
      </c>
      <c r="I142" s="51" t="s">
        <v>2707</v>
      </c>
      <c r="J142" s="77" t="s">
        <v>1888</v>
      </c>
      <c r="S142" s="84" t="s">
        <v>11631</v>
      </c>
      <c r="T142" s="102"/>
      <c r="U142" s="128" t="s">
        <v>11756</v>
      </c>
    </row>
    <row r="143" spans="5:21">
      <c r="E143" s="48" t="s">
        <v>2070</v>
      </c>
      <c r="F143" s="48">
        <f t="shared" si="2"/>
        <v>50161</v>
      </c>
      <c r="G143" s="48" t="s">
        <v>2198</v>
      </c>
      <c r="I143" s="51" t="s">
        <v>2708</v>
      </c>
      <c r="J143" s="77" t="s">
        <v>1889</v>
      </c>
      <c r="S143" s="84" t="s">
        <v>11632</v>
      </c>
      <c r="T143" s="102"/>
      <c r="U143" s="128" t="s">
        <v>11757</v>
      </c>
    </row>
    <row r="144" spans="5:21">
      <c r="E144" s="48" t="s">
        <v>2071</v>
      </c>
      <c r="F144" s="48">
        <f t="shared" si="2"/>
        <v>50162</v>
      </c>
      <c r="G144" s="48" t="s">
        <v>2136</v>
      </c>
      <c r="I144" s="51" t="s">
        <v>2709</v>
      </c>
      <c r="J144" s="77" t="s">
        <v>1890</v>
      </c>
      <c r="S144" s="84" t="s">
        <v>11633</v>
      </c>
      <c r="T144" s="102"/>
      <c r="U144" s="128" t="s">
        <v>11758</v>
      </c>
    </row>
    <row r="145" spans="5:21">
      <c r="E145" s="48" t="s">
        <v>2072</v>
      </c>
      <c r="F145" s="48">
        <f t="shared" si="2"/>
        <v>50163</v>
      </c>
      <c r="G145" s="48" t="s">
        <v>2199</v>
      </c>
      <c r="I145" s="51" t="s">
        <v>2710</v>
      </c>
      <c r="J145" s="77" t="s">
        <v>1891</v>
      </c>
      <c r="S145" s="84" t="s">
        <v>11634</v>
      </c>
      <c r="T145" s="102"/>
      <c r="U145" s="128" t="s">
        <v>11759</v>
      </c>
    </row>
    <row r="146" spans="5:21">
      <c r="E146" s="48" t="s">
        <v>2073</v>
      </c>
      <c r="F146" s="48">
        <f t="shared" si="2"/>
        <v>50164</v>
      </c>
      <c r="G146" s="48" t="s">
        <v>2138</v>
      </c>
      <c r="I146" s="51" t="s">
        <v>2711</v>
      </c>
      <c r="J146" s="77" t="s">
        <v>1892</v>
      </c>
      <c r="S146" s="84" t="s">
        <v>11635</v>
      </c>
      <c r="T146" s="102"/>
      <c r="U146" s="122" t="s">
        <v>11760</v>
      </c>
    </row>
    <row r="147" spans="5:21">
      <c r="E147" s="48" t="s">
        <v>2074</v>
      </c>
      <c r="F147" s="48">
        <f t="shared" si="2"/>
        <v>50165</v>
      </c>
      <c r="G147" s="48" t="s">
        <v>2139</v>
      </c>
      <c r="I147" s="51" t="s">
        <v>2712</v>
      </c>
      <c r="J147" s="77" t="s">
        <v>1893</v>
      </c>
      <c r="S147" s="84" t="s">
        <v>11636</v>
      </c>
      <c r="T147" s="102"/>
      <c r="U147" s="128" t="s">
        <v>11761</v>
      </c>
    </row>
    <row r="148" spans="5:21">
      <c r="E148" s="48" t="s">
        <v>2075</v>
      </c>
      <c r="F148" s="48">
        <f t="shared" si="2"/>
        <v>51122</v>
      </c>
      <c r="G148" s="48" t="s">
        <v>2140</v>
      </c>
      <c r="I148" s="51" t="s">
        <v>2713</v>
      </c>
      <c r="J148" s="77" t="s">
        <v>1894</v>
      </c>
      <c r="S148" s="102" t="s">
        <v>11637</v>
      </c>
      <c r="T148" s="102"/>
      <c r="U148" s="128" t="s">
        <v>11762</v>
      </c>
    </row>
    <row r="149" spans="5:21">
      <c r="E149" s="48" t="s">
        <v>2076</v>
      </c>
      <c r="F149" s="48">
        <f t="shared" si="2"/>
        <v>50167</v>
      </c>
      <c r="G149" s="48" t="s">
        <v>2200</v>
      </c>
      <c r="I149" s="51" t="s">
        <v>10665</v>
      </c>
      <c r="J149" s="77" t="s">
        <v>1895</v>
      </c>
      <c r="S149" s="102" t="s">
        <v>11638</v>
      </c>
      <c r="T149" s="102"/>
      <c r="U149" s="128" t="s">
        <v>11762</v>
      </c>
    </row>
    <row r="150" spans="5:21">
      <c r="E150" s="48" t="s">
        <v>2077</v>
      </c>
      <c r="F150" s="48">
        <f t="shared" si="2"/>
        <v>50170</v>
      </c>
      <c r="G150" s="48" t="s">
        <v>2157</v>
      </c>
      <c r="I150" s="51" t="s">
        <v>2714</v>
      </c>
      <c r="J150" s="77" t="s">
        <v>1896</v>
      </c>
      <c r="S150" s="102" t="s">
        <v>11639</v>
      </c>
      <c r="T150" s="102"/>
      <c r="U150" s="128" t="s">
        <v>11762</v>
      </c>
    </row>
    <row r="151" spans="5:21">
      <c r="E151" s="48" t="s">
        <v>2078</v>
      </c>
      <c r="F151" s="48">
        <f t="shared" si="2"/>
        <v>50171</v>
      </c>
      <c r="G151" s="48" t="s">
        <v>2160</v>
      </c>
      <c r="I151" s="51" t="s">
        <v>2715</v>
      </c>
      <c r="J151" s="77" t="s">
        <v>1897</v>
      </c>
      <c r="S151" s="84" t="s">
        <v>11640</v>
      </c>
      <c r="T151" s="102"/>
      <c r="U151" s="134" t="s">
        <v>11763</v>
      </c>
    </row>
    <row r="152" spans="5:21">
      <c r="E152" s="48" t="s">
        <v>2079</v>
      </c>
      <c r="F152" s="48">
        <f t="shared" si="2"/>
        <v>50172</v>
      </c>
      <c r="G152" s="48" t="s">
        <v>2161</v>
      </c>
      <c r="I152" s="51" t="s">
        <v>2716</v>
      </c>
      <c r="J152" s="77" t="s">
        <v>1898</v>
      </c>
      <c r="S152" s="84" t="s">
        <v>11641</v>
      </c>
      <c r="T152" s="102"/>
      <c r="U152" s="134" t="s">
        <v>11764</v>
      </c>
    </row>
    <row r="153" spans="5:21">
      <c r="E153" s="48" t="s">
        <v>2080</v>
      </c>
      <c r="F153" s="48">
        <f t="shared" si="2"/>
        <v>50173</v>
      </c>
      <c r="G153" s="48" t="s">
        <v>2201</v>
      </c>
      <c r="I153" s="51" t="s">
        <v>2717</v>
      </c>
      <c r="J153" s="77" t="s">
        <v>1899</v>
      </c>
      <c r="S153" s="84" t="s">
        <v>11642</v>
      </c>
      <c r="T153" s="102"/>
      <c r="U153" s="134" t="s">
        <v>11765</v>
      </c>
    </row>
    <row r="154" spans="5:21">
      <c r="E154" s="48" t="s">
        <v>2081</v>
      </c>
      <c r="F154" s="48">
        <f t="shared" si="2"/>
        <v>50174</v>
      </c>
      <c r="G154" s="48" t="s">
        <v>2202</v>
      </c>
      <c r="I154" s="51" t="s">
        <v>2718</v>
      </c>
      <c r="J154" s="77" t="s">
        <v>1900</v>
      </c>
      <c r="S154" s="84" t="s">
        <v>11643</v>
      </c>
      <c r="T154" s="102"/>
      <c r="U154" s="122" t="s">
        <v>11766</v>
      </c>
    </row>
    <row r="155" spans="5:21">
      <c r="E155" s="48" t="s">
        <v>2082</v>
      </c>
      <c r="F155" s="48">
        <f t="shared" si="2"/>
        <v>50175</v>
      </c>
      <c r="G155" s="48" t="s">
        <v>2118</v>
      </c>
      <c r="I155" s="51" t="s">
        <v>2719</v>
      </c>
      <c r="J155" s="77" t="s">
        <v>1901</v>
      </c>
      <c r="S155" s="84" t="s">
        <v>11644</v>
      </c>
      <c r="T155" s="102"/>
      <c r="U155" s="128" t="s">
        <v>11766</v>
      </c>
    </row>
    <row r="156" spans="5:21">
      <c r="E156" s="48" t="s">
        <v>2083</v>
      </c>
      <c r="F156" s="48">
        <f t="shared" si="2"/>
        <v>50176</v>
      </c>
      <c r="G156" s="48" t="s">
        <v>2203</v>
      </c>
      <c r="I156" s="51" t="s">
        <v>2720</v>
      </c>
      <c r="J156" s="77" t="s">
        <v>1902</v>
      </c>
      <c r="S156" s="84" t="s">
        <v>11645</v>
      </c>
      <c r="T156" s="102"/>
      <c r="U156" s="128" t="s">
        <v>11766</v>
      </c>
    </row>
    <row r="157" spans="5:21">
      <c r="E157" s="48" t="s">
        <v>2084</v>
      </c>
      <c r="F157" s="48">
        <f t="shared" si="2"/>
        <v>50177</v>
      </c>
      <c r="G157" s="48" t="s">
        <v>2204</v>
      </c>
      <c r="I157" s="51" t="s">
        <v>2721</v>
      </c>
      <c r="J157" s="77" t="s">
        <v>1903</v>
      </c>
      <c r="S157" s="102" t="s">
        <v>11646</v>
      </c>
      <c r="T157" s="102"/>
      <c r="U157" s="128" t="s">
        <v>11767</v>
      </c>
    </row>
    <row r="158" spans="5:21">
      <c r="E158" s="48" t="s">
        <v>2085</v>
      </c>
      <c r="F158" s="48">
        <f t="shared" si="2"/>
        <v>50178</v>
      </c>
      <c r="G158" s="48" t="s">
        <v>2205</v>
      </c>
      <c r="I158" s="51" t="s">
        <v>2722</v>
      </c>
      <c r="J158" s="77" t="s">
        <v>1904</v>
      </c>
      <c r="S158" s="102" t="s">
        <v>11647</v>
      </c>
      <c r="T158" s="102"/>
      <c r="U158" s="128" t="s">
        <v>11768</v>
      </c>
    </row>
    <row r="159" spans="5:21">
      <c r="E159" s="48" t="s">
        <v>2086</v>
      </c>
      <c r="F159" s="48">
        <f t="shared" si="2"/>
        <v>50179</v>
      </c>
      <c r="G159" s="48" t="s">
        <v>2206</v>
      </c>
      <c r="I159" s="51" t="s">
        <v>2723</v>
      </c>
      <c r="J159" s="77" t="s">
        <v>1905</v>
      </c>
      <c r="S159" s="102" t="s">
        <v>11648</v>
      </c>
      <c r="T159" s="102"/>
      <c r="U159" s="134" t="s">
        <v>11769</v>
      </c>
    </row>
    <row r="160" spans="5:21">
      <c r="E160" s="48" t="s">
        <v>2087</v>
      </c>
      <c r="F160" s="48">
        <f t="shared" si="2"/>
        <v>50180</v>
      </c>
      <c r="G160" s="48" t="s">
        <v>2207</v>
      </c>
      <c r="I160" s="51" t="s">
        <v>2724</v>
      </c>
      <c r="J160" s="77" t="s">
        <v>1906</v>
      </c>
      <c r="S160" s="102" t="s">
        <v>11649</v>
      </c>
      <c r="T160" s="102"/>
      <c r="U160" s="134" t="s">
        <v>11770</v>
      </c>
    </row>
    <row r="161" spans="5:21">
      <c r="E161" s="48" t="s">
        <v>2088</v>
      </c>
      <c r="F161" s="48">
        <f t="shared" si="2"/>
        <v>59244</v>
      </c>
      <c r="G161" s="48" t="s">
        <v>2180</v>
      </c>
      <c r="I161" s="51" t="s">
        <v>2725</v>
      </c>
      <c r="J161" s="77" t="s">
        <v>1907</v>
      </c>
      <c r="S161" s="102" t="s">
        <v>11650</v>
      </c>
      <c r="T161" s="102"/>
      <c r="U161" s="134" t="s">
        <v>11771</v>
      </c>
    </row>
    <row r="162" spans="5:21">
      <c r="E162" s="48" t="s">
        <v>2089</v>
      </c>
      <c r="F162" s="48">
        <f t="shared" si="2"/>
        <v>50201</v>
      </c>
      <c r="G162" s="48" t="s">
        <v>2208</v>
      </c>
      <c r="I162" s="51" t="s">
        <v>2726</v>
      </c>
      <c r="J162" s="77" t="s">
        <v>1908</v>
      </c>
      <c r="S162" s="102" t="s">
        <v>11651</v>
      </c>
      <c r="T162" s="102"/>
      <c r="U162" s="95" t="s">
        <v>11772</v>
      </c>
    </row>
    <row r="163" spans="5:21">
      <c r="E163" s="48" t="s">
        <v>2090</v>
      </c>
      <c r="F163" s="48">
        <f t="shared" si="2"/>
        <v>50202</v>
      </c>
      <c r="G163" s="48" t="s">
        <v>2209</v>
      </c>
      <c r="I163" s="51" t="s">
        <v>2727</v>
      </c>
      <c r="J163" s="77" t="s">
        <v>1909</v>
      </c>
      <c r="S163" s="102" t="s">
        <v>11652</v>
      </c>
      <c r="T163" s="102"/>
      <c r="U163" s="95" t="s">
        <v>11773</v>
      </c>
    </row>
    <row r="164" spans="5:21">
      <c r="E164" s="48" t="s">
        <v>2091</v>
      </c>
      <c r="F164" s="48">
        <f t="shared" si="2"/>
        <v>50206</v>
      </c>
      <c r="G164" s="48" t="s">
        <v>2210</v>
      </c>
      <c r="I164" s="51" t="s">
        <v>2728</v>
      </c>
      <c r="J164" s="80" t="s">
        <v>1910</v>
      </c>
      <c r="S164" s="102" t="s">
        <v>11653</v>
      </c>
      <c r="T164" s="102"/>
      <c r="U164" s="95" t="s">
        <v>11774</v>
      </c>
    </row>
    <row r="165" spans="5:21">
      <c r="E165" s="48" t="s">
        <v>2092</v>
      </c>
      <c r="F165" s="48">
        <f t="shared" si="2"/>
        <v>50207</v>
      </c>
      <c r="G165" s="48" t="s">
        <v>2211</v>
      </c>
      <c r="I165" s="51" t="s">
        <v>2729</v>
      </c>
      <c r="J165" s="80" t="s">
        <v>1911</v>
      </c>
      <c r="S165" s="102" t="s">
        <v>11654</v>
      </c>
      <c r="T165" s="102"/>
      <c r="U165" s="95" t="s">
        <v>11775</v>
      </c>
    </row>
    <row r="166" spans="5:21">
      <c r="E166" s="48" t="s">
        <v>2093</v>
      </c>
      <c r="F166" s="48">
        <f t="shared" si="2"/>
        <v>50208</v>
      </c>
      <c r="G166" s="48" t="s">
        <v>2212</v>
      </c>
      <c r="I166" s="51" t="s">
        <v>2730</v>
      </c>
      <c r="J166" s="80" t="s">
        <v>1912</v>
      </c>
      <c r="S166" s="102" t="s">
        <v>11655</v>
      </c>
      <c r="T166" s="102"/>
      <c r="U166" s="95" t="s">
        <v>11776</v>
      </c>
    </row>
    <row r="167" spans="5:21">
      <c r="E167" s="48" t="s">
        <v>2094</v>
      </c>
      <c r="F167" s="48">
        <f t="shared" si="2"/>
        <v>50210</v>
      </c>
      <c r="G167" s="48" t="s">
        <v>2199</v>
      </c>
      <c r="I167" s="51" t="s">
        <v>2731</v>
      </c>
      <c r="J167" s="80" t="s">
        <v>1913</v>
      </c>
      <c r="S167" s="102" t="s">
        <v>11656</v>
      </c>
      <c r="T167" s="102"/>
      <c r="U167" s="95" t="s">
        <v>11777</v>
      </c>
    </row>
    <row r="168" spans="5:21">
      <c r="E168" s="48" t="s">
        <v>2095</v>
      </c>
      <c r="F168" s="48">
        <f t="shared" si="2"/>
        <v>50211</v>
      </c>
      <c r="G168" s="48" t="s">
        <v>2102</v>
      </c>
      <c r="I168" s="51" t="s">
        <v>2732</v>
      </c>
      <c r="J168" s="80" t="s">
        <v>1914</v>
      </c>
      <c r="S168" s="102" t="s">
        <v>11657</v>
      </c>
      <c r="T168" s="102"/>
      <c r="U168" s="95" t="s">
        <v>11778</v>
      </c>
    </row>
    <row r="169" spans="5:21">
      <c r="E169" s="48" t="s">
        <v>2096</v>
      </c>
      <c r="F169" s="48">
        <f t="shared" si="2"/>
        <v>50212</v>
      </c>
      <c r="G169" s="48" t="s">
        <v>2213</v>
      </c>
      <c r="I169" s="51" t="s">
        <v>2733</v>
      </c>
      <c r="J169" s="80" t="s">
        <v>1915</v>
      </c>
      <c r="S169" s="102" t="s">
        <v>11658</v>
      </c>
      <c r="T169" s="102"/>
      <c r="U169" s="95" t="s">
        <v>11779</v>
      </c>
    </row>
    <row r="170" spans="5:21">
      <c r="E170" s="48" t="s">
        <v>2429</v>
      </c>
      <c r="F170" s="48">
        <f t="shared" si="2"/>
        <v>50450</v>
      </c>
      <c r="G170" s="49" t="s">
        <v>627</v>
      </c>
      <c r="I170" s="51" t="s">
        <v>2734</v>
      </c>
      <c r="J170" s="80" t="s">
        <v>1916</v>
      </c>
      <c r="S170" s="102" t="s">
        <v>11659</v>
      </c>
      <c r="T170" s="102"/>
      <c r="U170" s="95" t="s">
        <v>11779</v>
      </c>
    </row>
    <row r="171" spans="5:21">
      <c r="E171" s="48" t="s">
        <v>2430</v>
      </c>
      <c r="F171" s="48">
        <f t="shared" si="2"/>
        <v>50451</v>
      </c>
      <c r="G171" s="49" t="s">
        <v>2214</v>
      </c>
      <c r="I171" s="51" t="s">
        <v>2735</v>
      </c>
      <c r="J171" s="80" t="s">
        <v>1917</v>
      </c>
      <c r="S171" s="102" t="s">
        <v>11660</v>
      </c>
      <c r="T171" s="102"/>
      <c r="U171" s="95" t="s">
        <v>11779</v>
      </c>
    </row>
    <row r="172" spans="5:21">
      <c r="E172" s="48" t="s">
        <v>2431</v>
      </c>
      <c r="F172" s="48">
        <f t="shared" si="2"/>
        <v>50452</v>
      </c>
      <c r="G172" s="49" t="s">
        <v>2215</v>
      </c>
      <c r="I172" s="51" t="s">
        <v>2736</v>
      </c>
      <c r="J172" s="80" t="s">
        <v>1918</v>
      </c>
      <c r="S172" s="84" t="s">
        <v>11661</v>
      </c>
      <c r="T172" s="102"/>
      <c r="U172" s="95" t="s">
        <v>11780</v>
      </c>
    </row>
    <row r="173" spans="5:21">
      <c r="E173" s="48" t="s">
        <v>2432</v>
      </c>
      <c r="F173" s="48">
        <f t="shared" si="2"/>
        <v>50453</v>
      </c>
      <c r="G173" s="49" t="s">
        <v>2216</v>
      </c>
      <c r="I173" s="51" t="s">
        <v>2737</v>
      </c>
      <c r="J173" s="77" t="s">
        <v>1919</v>
      </c>
      <c r="S173" s="84" t="s">
        <v>11662</v>
      </c>
      <c r="T173" s="102"/>
      <c r="U173" s="95" t="s">
        <v>11780</v>
      </c>
    </row>
    <row r="174" spans="5:21">
      <c r="E174" s="48" t="s">
        <v>2097</v>
      </c>
      <c r="F174" s="48">
        <f t="shared" si="2"/>
        <v>50204</v>
      </c>
      <c r="G174" s="49" t="s">
        <v>2153</v>
      </c>
      <c r="I174" s="51" t="s">
        <v>2738</v>
      </c>
      <c r="J174" s="77" t="s">
        <v>1920</v>
      </c>
      <c r="S174" s="84" t="s">
        <v>11663</v>
      </c>
      <c r="T174" s="102"/>
      <c r="U174" s="95" t="s">
        <v>11780</v>
      </c>
    </row>
    <row r="175" spans="5:21">
      <c r="E175" s="48" t="s">
        <v>2098</v>
      </c>
      <c r="F175" s="48">
        <f t="shared" si="2"/>
        <v>50215</v>
      </c>
      <c r="G175" s="49" t="s">
        <v>2153</v>
      </c>
      <c r="I175" s="51" t="s">
        <v>2739</v>
      </c>
      <c r="J175" s="80" t="s">
        <v>1921</v>
      </c>
      <c r="S175" s="102" t="s">
        <v>11664</v>
      </c>
      <c r="T175" s="102"/>
      <c r="U175" s="95" t="s">
        <v>11781</v>
      </c>
    </row>
    <row r="176" spans="5:21">
      <c r="E176" s="690" t="s">
        <v>6935</v>
      </c>
      <c r="F176" s="690"/>
      <c r="G176" s="690"/>
      <c r="I176" s="51" t="s">
        <v>2740</v>
      </c>
      <c r="J176" s="80" t="s">
        <v>1922</v>
      </c>
      <c r="S176" s="102" t="s">
        <v>11665</v>
      </c>
      <c r="T176" s="102"/>
      <c r="U176" s="95" t="s">
        <v>11781</v>
      </c>
    </row>
    <row r="177" spans="5:21">
      <c r="E177" s="37" t="s">
        <v>2232</v>
      </c>
      <c r="F177" s="37">
        <f>--MID(E177,7,5)</f>
        <v>51001</v>
      </c>
      <c r="G177" s="37" t="s">
        <v>2233</v>
      </c>
      <c r="I177" s="51" t="s">
        <v>2741</v>
      </c>
      <c r="J177" s="77" t="s">
        <v>1923</v>
      </c>
      <c r="S177" s="102" t="s">
        <v>11666</v>
      </c>
      <c r="T177" s="102"/>
      <c r="U177" s="95" t="s">
        <v>11781</v>
      </c>
    </row>
    <row r="178" spans="5:21">
      <c r="E178" s="37" t="s">
        <v>2234</v>
      </c>
      <c r="F178" s="37">
        <f t="shared" ref="F178:F241" si="3">--MID(E178,7,5)</f>
        <v>51002</v>
      </c>
      <c r="G178" s="37" t="s">
        <v>2235</v>
      </c>
      <c r="I178" s="51" t="s">
        <v>2742</v>
      </c>
      <c r="J178" s="77" t="s">
        <v>166</v>
      </c>
      <c r="S178" s="102" t="s">
        <v>11667</v>
      </c>
      <c r="T178" s="102"/>
      <c r="U178" s="95" t="s">
        <v>11782</v>
      </c>
    </row>
    <row r="179" spans="5:21">
      <c r="E179" s="37" t="s">
        <v>2236</v>
      </c>
      <c r="F179" s="37">
        <f t="shared" si="3"/>
        <v>59001</v>
      </c>
      <c r="G179" s="37" t="s">
        <v>2237</v>
      </c>
      <c r="I179" s="51" t="s">
        <v>2743</v>
      </c>
      <c r="J179" s="77" t="s">
        <v>167</v>
      </c>
      <c r="S179" s="102" t="s">
        <v>11668</v>
      </c>
      <c r="T179" s="102"/>
      <c r="U179" s="95" t="s">
        <v>11816</v>
      </c>
    </row>
    <row r="180" spans="5:21">
      <c r="E180" s="37" t="s">
        <v>2238</v>
      </c>
      <c r="F180" s="37">
        <f t="shared" si="3"/>
        <v>51003</v>
      </c>
      <c r="G180" s="37" t="s">
        <v>2239</v>
      </c>
      <c r="I180" s="51" t="s">
        <v>2744</v>
      </c>
      <c r="J180" s="77" t="s">
        <v>168</v>
      </c>
      <c r="S180" s="102" t="s">
        <v>11669</v>
      </c>
      <c r="T180" s="102"/>
      <c r="U180" s="95" t="s">
        <v>11817</v>
      </c>
    </row>
    <row r="181" spans="5:21">
      <c r="E181" s="37" t="s">
        <v>2240</v>
      </c>
      <c r="F181" s="37">
        <f t="shared" si="3"/>
        <v>51004</v>
      </c>
      <c r="G181" s="37" t="s">
        <v>2241</v>
      </c>
      <c r="I181" s="51" t="s">
        <v>2745</v>
      </c>
      <c r="J181" s="77" t="s">
        <v>169</v>
      </c>
      <c r="S181" s="102" t="s">
        <v>11670</v>
      </c>
      <c r="T181" s="102"/>
      <c r="U181" s="95" t="s">
        <v>11818</v>
      </c>
    </row>
    <row r="182" spans="5:21">
      <c r="E182" s="37" t="s">
        <v>2242</v>
      </c>
      <c r="F182" s="37">
        <f t="shared" si="3"/>
        <v>59002</v>
      </c>
      <c r="G182" s="37" t="s">
        <v>2243</v>
      </c>
      <c r="I182" s="51" t="s">
        <v>2746</v>
      </c>
      <c r="J182" s="77" t="s">
        <v>170</v>
      </c>
      <c r="S182" s="102" t="s">
        <v>11671</v>
      </c>
      <c r="T182" s="102"/>
      <c r="U182" s="95" t="s">
        <v>11819</v>
      </c>
    </row>
    <row r="183" spans="5:21">
      <c r="E183" s="37" t="s">
        <v>2244</v>
      </c>
      <c r="F183" s="37">
        <f t="shared" si="3"/>
        <v>51005</v>
      </c>
      <c r="G183" s="37" t="s">
        <v>2245</v>
      </c>
      <c r="I183" s="51" t="s">
        <v>2747</v>
      </c>
      <c r="J183" s="77" t="s">
        <v>171</v>
      </c>
      <c r="S183" s="102" t="s">
        <v>11672</v>
      </c>
      <c r="T183" s="102"/>
      <c r="U183" s="95" t="s">
        <v>11817</v>
      </c>
    </row>
    <row r="184" spans="5:21">
      <c r="E184" s="37" t="s">
        <v>2246</v>
      </c>
      <c r="F184" s="37">
        <f t="shared" si="3"/>
        <v>51006</v>
      </c>
      <c r="G184" s="37" t="s">
        <v>2573</v>
      </c>
      <c r="I184" s="51" t="s">
        <v>2748</v>
      </c>
      <c r="J184" s="77" t="s">
        <v>172</v>
      </c>
      <c r="S184" s="102" t="s">
        <v>11673</v>
      </c>
      <c r="T184" s="102"/>
      <c r="U184" s="95" t="s">
        <v>11820</v>
      </c>
    </row>
    <row r="185" spans="5:21">
      <c r="E185" s="37" t="s">
        <v>2247</v>
      </c>
      <c r="F185" s="37">
        <f t="shared" si="3"/>
        <v>51007</v>
      </c>
      <c r="G185" s="37" t="s">
        <v>2250</v>
      </c>
      <c r="I185" s="51" t="s">
        <v>10666</v>
      </c>
      <c r="J185" s="77" t="s">
        <v>1924</v>
      </c>
      <c r="S185" s="102" t="s">
        <v>11674</v>
      </c>
      <c r="T185" s="102"/>
      <c r="U185" s="95" t="s">
        <v>11821</v>
      </c>
    </row>
    <row r="186" spans="5:21">
      <c r="E186" s="37" t="s">
        <v>2248</v>
      </c>
      <c r="F186" s="37">
        <f t="shared" si="3"/>
        <v>51009</v>
      </c>
      <c r="G186" s="37" t="s">
        <v>2574</v>
      </c>
      <c r="I186" s="51" t="s">
        <v>10667</v>
      </c>
      <c r="J186" s="77" t="s">
        <v>1925</v>
      </c>
      <c r="S186" s="102" t="s">
        <v>11675</v>
      </c>
      <c r="T186" s="102"/>
      <c r="U186" s="95" t="s">
        <v>11783</v>
      </c>
    </row>
    <row r="187" spans="5:21">
      <c r="E187" s="37" t="s">
        <v>2249</v>
      </c>
      <c r="F187" s="37">
        <f t="shared" si="3"/>
        <v>59004</v>
      </c>
      <c r="G187" s="37" t="s">
        <v>2250</v>
      </c>
      <c r="I187" s="51" t="s">
        <v>10668</v>
      </c>
      <c r="J187" s="77" t="s">
        <v>1926</v>
      </c>
      <c r="S187" s="102" t="s">
        <v>11676</v>
      </c>
      <c r="T187" s="102"/>
      <c r="U187" s="95" t="s">
        <v>11822</v>
      </c>
    </row>
    <row r="188" spans="5:21">
      <c r="E188" s="37" t="s">
        <v>2251</v>
      </c>
      <c r="F188" s="37">
        <f t="shared" si="3"/>
        <v>51008</v>
      </c>
      <c r="G188" s="37" t="s">
        <v>2252</v>
      </c>
      <c r="I188" s="51" t="s">
        <v>10669</v>
      </c>
      <c r="J188" s="77" t="s">
        <v>1927</v>
      </c>
      <c r="S188" s="102" t="s">
        <v>11677</v>
      </c>
      <c r="T188" s="102"/>
      <c r="U188" s="95" t="s">
        <v>11823</v>
      </c>
    </row>
    <row r="189" spans="5:21">
      <c r="E189" s="37" t="s">
        <v>2253</v>
      </c>
      <c r="F189" s="37">
        <f t="shared" si="3"/>
        <v>59003</v>
      </c>
      <c r="G189" s="37" t="s">
        <v>2252</v>
      </c>
      <c r="I189" s="51" t="s">
        <v>10670</v>
      </c>
      <c r="J189" s="77" t="s">
        <v>1928</v>
      </c>
      <c r="S189" s="102" t="s">
        <v>11678</v>
      </c>
      <c r="T189" s="102"/>
      <c r="U189" s="95" t="s">
        <v>11824</v>
      </c>
    </row>
    <row r="190" spans="5:21">
      <c r="E190" s="37" t="s">
        <v>2254</v>
      </c>
      <c r="F190" s="37">
        <f t="shared" si="3"/>
        <v>51010</v>
      </c>
      <c r="G190" s="37" t="s">
        <v>2255</v>
      </c>
      <c r="I190" s="51" t="s">
        <v>10671</v>
      </c>
      <c r="J190" s="77" t="s">
        <v>1929</v>
      </c>
      <c r="S190" s="102" t="s">
        <v>11679</v>
      </c>
      <c r="T190" s="102"/>
      <c r="U190" s="95" t="s">
        <v>11825</v>
      </c>
    </row>
    <row r="191" spans="5:21">
      <c r="E191" s="37" t="s">
        <v>2256</v>
      </c>
      <c r="F191" s="37">
        <f t="shared" si="3"/>
        <v>51011</v>
      </c>
      <c r="G191" s="37" t="s">
        <v>2257</v>
      </c>
      <c r="I191" s="51" t="s">
        <v>2749</v>
      </c>
      <c r="J191" s="77" t="s">
        <v>1930</v>
      </c>
      <c r="S191" s="102" t="s">
        <v>11680</v>
      </c>
      <c r="T191" s="102"/>
      <c r="U191" s="95" t="s">
        <v>11826</v>
      </c>
    </row>
    <row r="192" spans="5:21">
      <c r="E192" s="37" t="s">
        <v>2258</v>
      </c>
      <c r="F192" s="37">
        <f t="shared" si="3"/>
        <v>59046</v>
      </c>
      <c r="G192" s="37" t="s">
        <v>2259</v>
      </c>
      <c r="I192" s="51" t="s">
        <v>6936</v>
      </c>
      <c r="J192" s="77" t="s">
        <v>6831</v>
      </c>
      <c r="S192" s="102" t="s">
        <v>11681</v>
      </c>
      <c r="T192" s="102"/>
      <c r="U192" s="95" t="s">
        <v>11826</v>
      </c>
    </row>
    <row r="193" spans="5:21">
      <c r="E193" s="37" t="s">
        <v>2260</v>
      </c>
      <c r="F193" s="37">
        <f t="shared" si="3"/>
        <v>51012</v>
      </c>
      <c r="G193" s="37" t="s">
        <v>2261</v>
      </c>
      <c r="I193" s="51" t="s">
        <v>2750</v>
      </c>
      <c r="J193" s="77" t="s">
        <v>6937</v>
      </c>
      <c r="S193" s="102" t="s">
        <v>11682</v>
      </c>
      <c r="T193" s="102"/>
      <c r="U193" s="95" t="s">
        <v>11826</v>
      </c>
    </row>
    <row r="194" spans="5:21">
      <c r="E194" s="37" t="s">
        <v>2262</v>
      </c>
      <c r="F194" s="37">
        <f t="shared" si="3"/>
        <v>51013</v>
      </c>
      <c r="G194" s="37" t="s">
        <v>2263</v>
      </c>
      <c r="I194" s="51" t="s">
        <v>2751</v>
      </c>
      <c r="J194" s="77" t="s">
        <v>6938</v>
      </c>
      <c r="S194" s="102" t="s">
        <v>11683</v>
      </c>
      <c r="T194" s="102"/>
      <c r="U194" s="95" t="s">
        <v>11784</v>
      </c>
    </row>
    <row r="195" spans="5:21">
      <c r="E195" s="37" t="s">
        <v>2264</v>
      </c>
      <c r="F195" s="37">
        <f t="shared" si="3"/>
        <v>51014</v>
      </c>
      <c r="G195" s="37" t="s">
        <v>2265</v>
      </c>
      <c r="I195" s="51" t="s">
        <v>2752</v>
      </c>
      <c r="J195" s="77" t="s">
        <v>6939</v>
      </c>
      <c r="S195" s="102" t="s">
        <v>11684</v>
      </c>
      <c r="T195" s="102"/>
      <c r="U195" s="95" t="s">
        <v>11827</v>
      </c>
    </row>
    <row r="196" spans="5:21">
      <c r="E196" s="37" t="s">
        <v>2266</v>
      </c>
      <c r="F196" s="37">
        <f t="shared" si="3"/>
        <v>51015</v>
      </c>
      <c r="G196" s="37" t="s">
        <v>2267</v>
      </c>
      <c r="I196" s="51" t="s">
        <v>2753</v>
      </c>
      <c r="J196" s="77" t="s">
        <v>6940</v>
      </c>
      <c r="S196" s="102" t="s">
        <v>11685</v>
      </c>
      <c r="T196" s="102"/>
      <c r="U196" s="95" t="s">
        <v>11827</v>
      </c>
    </row>
    <row r="197" spans="5:21">
      <c r="E197" s="37" t="s">
        <v>2268</v>
      </c>
      <c r="F197" s="37">
        <f t="shared" si="3"/>
        <v>51016</v>
      </c>
      <c r="G197" s="37" t="s">
        <v>2269</v>
      </c>
      <c r="I197" s="51" t="s">
        <v>2754</v>
      </c>
      <c r="J197" s="77" t="s">
        <v>6941</v>
      </c>
      <c r="S197" s="102" t="s">
        <v>11686</v>
      </c>
      <c r="T197" s="102"/>
      <c r="U197" s="95" t="s">
        <v>11828</v>
      </c>
    </row>
    <row r="198" spans="5:21">
      <c r="E198" s="37" t="s">
        <v>2270</v>
      </c>
      <c r="F198" s="37">
        <f t="shared" si="3"/>
        <v>59005</v>
      </c>
      <c r="G198" s="37" t="s">
        <v>2187</v>
      </c>
      <c r="I198" s="51" t="s">
        <v>6942</v>
      </c>
      <c r="J198" s="77" t="s">
        <v>6831</v>
      </c>
      <c r="S198" s="102" t="s">
        <v>11687</v>
      </c>
      <c r="T198" s="102"/>
      <c r="U198" s="95" t="s">
        <v>11829</v>
      </c>
    </row>
    <row r="199" spans="5:21">
      <c r="E199" s="37" t="s">
        <v>2271</v>
      </c>
      <c r="F199" s="37">
        <f t="shared" si="3"/>
        <v>51017</v>
      </c>
      <c r="G199" s="37" t="s">
        <v>2272</v>
      </c>
      <c r="I199" s="51" t="s">
        <v>2755</v>
      </c>
      <c r="J199" s="77" t="s">
        <v>6943</v>
      </c>
      <c r="S199" s="102" t="s">
        <v>11688</v>
      </c>
      <c r="T199" s="102"/>
      <c r="U199" s="95" t="s">
        <v>11830</v>
      </c>
    </row>
    <row r="200" spans="5:21">
      <c r="E200" s="37" t="s">
        <v>2273</v>
      </c>
      <c r="F200" s="37">
        <f t="shared" si="3"/>
        <v>59006</v>
      </c>
      <c r="G200" s="37" t="s">
        <v>2575</v>
      </c>
      <c r="I200" s="51" t="s">
        <v>2756</v>
      </c>
      <c r="J200" s="77" t="s">
        <v>6944</v>
      </c>
      <c r="S200" s="102" t="s">
        <v>11689</v>
      </c>
      <c r="T200" s="102"/>
      <c r="U200" s="95" t="s">
        <v>11831</v>
      </c>
    </row>
    <row r="201" spans="5:21">
      <c r="E201" s="37" t="s">
        <v>2275</v>
      </c>
      <c r="F201" s="37">
        <f t="shared" si="3"/>
        <v>51019</v>
      </c>
      <c r="G201" s="37" t="s">
        <v>2276</v>
      </c>
      <c r="I201" s="51" t="s">
        <v>2757</v>
      </c>
      <c r="J201" s="77" t="s">
        <v>6945</v>
      </c>
      <c r="S201" s="102" t="s">
        <v>11690</v>
      </c>
      <c r="T201" s="102"/>
      <c r="U201" s="95" t="s">
        <v>11830</v>
      </c>
    </row>
    <row r="202" spans="5:21">
      <c r="E202" s="37" t="s">
        <v>2277</v>
      </c>
      <c r="F202" s="37">
        <f t="shared" si="3"/>
        <v>51020</v>
      </c>
      <c r="G202" s="37" t="s">
        <v>2278</v>
      </c>
      <c r="I202" s="51" t="s">
        <v>2758</v>
      </c>
      <c r="J202" s="77" t="s">
        <v>6946</v>
      </c>
      <c r="S202" s="102" t="s">
        <v>11691</v>
      </c>
      <c r="T202" s="102"/>
      <c r="U202" s="95" t="s">
        <v>11785</v>
      </c>
    </row>
    <row r="203" spans="5:21">
      <c r="E203" s="37" t="s">
        <v>2279</v>
      </c>
      <c r="F203" s="37">
        <f t="shared" si="3"/>
        <v>59007</v>
      </c>
      <c r="G203" s="37" t="s">
        <v>2280</v>
      </c>
      <c r="I203" s="51" t="s">
        <v>2759</v>
      </c>
      <c r="J203" s="77" t="s">
        <v>6947</v>
      </c>
      <c r="S203" s="102" t="s">
        <v>11692</v>
      </c>
      <c r="T203" s="102"/>
      <c r="U203" s="95" t="s">
        <v>11832</v>
      </c>
    </row>
    <row r="204" spans="5:21">
      <c r="E204" s="37" t="s">
        <v>2281</v>
      </c>
      <c r="F204" s="37">
        <f t="shared" si="3"/>
        <v>51021</v>
      </c>
      <c r="G204" s="37" t="s">
        <v>2282</v>
      </c>
      <c r="I204" s="51" t="s">
        <v>6948</v>
      </c>
      <c r="J204" s="77" t="s">
        <v>6831</v>
      </c>
      <c r="S204" s="102" t="s">
        <v>11693</v>
      </c>
      <c r="T204" s="102"/>
      <c r="U204" s="95" t="s">
        <v>11832</v>
      </c>
    </row>
    <row r="205" spans="5:21">
      <c r="E205" s="37" t="s">
        <v>2283</v>
      </c>
      <c r="F205" s="37">
        <f t="shared" si="3"/>
        <v>59008</v>
      </c>
      <c r="G205" s="37" t="s">
        <v>2284</v>
      </c>
      <c r="I205" s="51" t="s">
        <v>2760</v>
      </c>
      <c r="J205" s="77" t="s">
        <v>1778</v>
      </c>
      <c r="S205" s="102" t="s">
        <v>11694</v>
      </c>
      <c r="T205" s="102"/>
      <c r="U205" s="95" t="s">
        <v>11832</v>
      </c>
    </row>
    <row r="206" spans="5:21">
      <c r="E206" s="37" t="s">
        <v>2285</v>
      </c>
      <c r="F206" s="37">
        <f t="shared" si="3"/>
        <v>51022</v>
      </c>
      <c r="G206" s="48" t="s">
        <v>2576</v>
      </c>
      <c r="I206" s="51" t="s">
        <v>2761</v>
      </c>
      <c r="J206" s="77" t="s">
        <v>1783</v>
      </c>
      <c r="S206" s="102" t="s">
        <v>11695</v>
      </c>
      <c r="T206" s="102"/>
      <c r="U206" s="95" t="s">
        <v>11832</v>
      </c>
    </row>
    <row r="207" spans="5:21">
      <c r="E207" s="37" t="s">
        <v>2287</v>
      </c>
      <c r="F207" s="37">
        <f t="shared" si="3"/>
        <v>51023</v>
      </c>
      <c r="G207" s="37" t="s">
        <v>2288</v>
      </c>
      <c r="I207" s="51" t="s">
        <v>2762</v>
      </c>
      <c r="J207" s="77" t="s">
        <v>1789</v>
      </c>
      <c r="S207" s="102" t="s">
        <v>11696</v>
      </c>
      <c r="T207" s="102"/>
      <c r="U207" s="95" t="s">
        <v>11833</v>
      </c>
    </row>
    <row r="208" spans="5:21">
      <c r="E208" s="37" t="s">
        <v>2289</v>
      </c>
      <c r="F208" s="37">
        <f t="shared" si="3"/>
        <v>51024</v>
      </c>
      <c r="G208" s="37" t="s">
        <v>2290</v>
      </c>
      <c r="I208" s="51" t="s">
        <v>2763</v>
      </c>
      <c r="J208" s="77" t="s">
        <v>6949</v>
      </c>
      <c r="S208" s="102" t="s">
        <v>11697</v>
      </c>
      <c r="T208" s="102"/>
      <c r="U208" s="95" t="s">
        <v>11833</v>
      </c>
    </row>
    <row r="209" spans="5:21">
      <c r="E209" s="37" t="s">
        <v>2291</v>
      </c>
      <c r="F209" s="37">
        <f t="shared" si="3"/>
        <v>59009</v>
      </c>
      <c r="G209" s="37" t="s">
        <v>2199</v>
      </c>
      <c r="I209" s="51" t="s">
        <v>2764</v>
      </c>
      <c r="J209" s="77" t="s">
        <v>1792</v>
      </c>
      <c r="S209" s="102" t="s">
        <v>11698</v>
      </c>
      <c r="T209" s="102"/>
      <c r="U209" s="95" t="s">
        <v>11833</v>
      </c>
    </row>
    <row r="210" spans="5:21">
      <c r="E210" s="37" t="s">
        <v>2292</v>
      </c>
      <c r="F210" s="37">
        <f t="shared" si="3"/>
        <v>59010</v>
      </c>
      <c r="G210" s="37" t="s">
        <v>2138</v>
      </c>
      <c r="I210" s="51" t="s">
        <v>2765</v>
      </c>
      <c r="J210" s="77" t="s">
        <v>1798</v>
      </c>
      <c r="S210" s="102" t="s">
        <v>11699</v>
      </c>
      <c r="T210" s="102"/>
      <c r="U210" s="95" t="s">
        <v>11786</v>
      </c>
    </row>
    <row r="211" spans="5:21">
      <c r="E211" s="37" t="s">
        <v>2293</v>
      </c>
      <c r="F211" s="37">
        <f t="shared" si="3"/>
        <v>51025</v>
      </c>
      <c r="G211" s="37" t="s">
        <v>2272</v>
      </c>
      <c r="I211" s="51" t="s">
        <v>2766</v>
      </c>
      <c r="J211" s="77" t="s">
        <v>6950</v>
      </c>
      <c r="S211" s="102" t="s">
        <v>11700</v>
      </c>
      <c r="T211" s="102"/>
      <c r="U211" s="95" t="s">
        <v>11834</v>
      </c>
    </row>
    <row r="212" spans="5:21">
      <c r="E212" s="37" t="s">
        <v>2294</v>
      </c>
      <c r="F212" s="37">
        <f t="shared" si="3"/>
        <v>59011</v>
      </c>
      <c r="G212" s="37" t="s">
        <v>2274</v>
      </c>
      <c r="I212" s="51" t="s">
        <v>2767</v>
      </c>
      <c r="J212" s="77" t="s">
        <v>6951</v>
      </c>
      <c r="S212" s="102" t="s">
        <v>11701</v>
      </c>
      <c r="T212" s="102"/>
      <c r="U212" s="95" t="s">
        <v>11835</v>
      </c>
    </row>
    <row r="213" spans="5:21">
      <c r="E213" s="37" t="s">
        <v>2295</v>
      </c>
      <c r="F213" s="37">
        <f t="shared" si="3"/>
        <v>51026</v>
      </c>
      <c r="G213" s="37" t="s">
        <v>2126</v>
      </c>
      <c r="I213" s="51" t="s">
        <v>2768</v>
      </c>
      <c r="J213" s="77" t="s">
        <v>6952</v>
      </c>
      <c r="S213" s="102" t="s">
        <v>11702</v>
      </c>
      <c r="T213" s="102"/>
      <c r="U213" s="95" t="s">
        <v>11836</v>
      </c>
    </row>
    <row r="214" spans="5:21">
      <c r="E214" s="37" t="s">
        <v>2296</v>
      </c>
      <c r="F214" s="37">
        <f t="shared" si="3"/>
        <v>51027</v>
      </c>
      <c r="G214" s="37" t="s">
        <v>2142</v>
      </c>
      <c r="I214" s="51" t="s">
        <v>2769</v>
      </c>
      <c r="J214" s="77" t="s">
        <v>6953</v>
      </c>
      <c r="S214" s="102" t="s">
        <v>11703</v>
      </c>
      <c r="T214" s="102"/>
      <c r="U214" s="95" t="s">
        <v>11837</v>
      </c>
    </row>
    <row r="215" spans="5:21">
      <c r="E215" s="37" t="s">
        <v>2297</v>
      </c>
      <c r="F215" s="37">
        <f t="shared" si="3"/>
        <v>51028</v>
      </c>
      <c r="G215" s="37" t="s">
        <v>2298</v>
      </c>
      <c r="I215" s="51" t="s">
        <v>2770</v>
      </c>
      <c r="J215" s="77" t="s">
        <v>6954</v>
      </c>
      <c r="S215" s="102" t="s">
        <v>11704</v>
      </c>
      <c r="T215" s="102"/>
      <c r="U215" s="95" t="s">
        <v>11838</v>
      </c>
    </row>
    <row r="216" spans="5:21">
      <c r="E216" s="37" t="s">
        <v>2299</v>
      </c>
      <c r="F216" s="37">
        <f t="shared" si="3"/>
        <v>59012</v>
      </c>
      <c r="G216" s="37" t="s">
        <v>2143</v>
      </c>
      <c r="I216" s="51" t="s">
        <v>2771</v>
      </c>
      <c r="J216" s="77" t="s">
        <v>6955</v>
      </c>
      <c r="S216" s="102" t="s">
        <v>11705</v>
      </c>
      <c r="T216" s="102"/>
      <c r="U216" s="95" t="s">
        <v>11839</v>
      </c>
    </row>
    <row r="217" spans="5:21">
      <c r="E217" s="37" t="s">
        <v>2300</v>
      </c>
      <c r="F217" s="37">
        <f t="shared" si="3"/>
        <v>51029</v>
      </c>
      <c r="G217" s="37" t="s">
        <v>2301</v>
      </c>
      <c r="I217" s="51" t="s">
        <v>2772</v>
      </c>
      <c r="J217" s="77" t="s">
        <v>1793</v>
      </c>
      <c r="S217" s="102" t="s">
        <v>11706</v>
      </c>
      <c r="T217" s="102"/>
      <c r="U217" s="95" t="s">
        <v>11840</v>
      </c>
    </row>
    <row r="218" spans="5:21">
      <c r="E218" s="37" t="s">
        <v>2302</v>
      </c>
      <c r="F218" s="37">
        <f t="shared" si="3"/>
        <v>59013</v>
      </c>
      <c r="G218" s="37" t="s">
        <v>2099</v>
      </c>
      <c r="I218" s="51" t="s">
        <v>2773</v>
      </c>
      <c r="J218" s="77" t="s">
        <v>1785</v>
      </c>
      <c r="S218" s="102" t="s">
        <v>11707</v>
      </c>
      <c r="T218" s="102"/>
      <c r="U218" s="95" t="s">
        <v>11787</v>
      </c>
    </row>
    <row r="219" spans="5:21">
      <c r="E219" s="37" t="s">
        <v>2303</v>
      </c>
      <c r="F219" s="37">
        <f t="shared" si="3"/>
        <v>59014</v>
      </c>
      <c r="G219" s="48" t="s">
        <v>2099</v>
      </c>
      <c r="I219" s="51" t="s">
        <v>2774</v>
      </c>
      <c r="J219" s="77" t="s">
        <v>1791</v>
      </c>
      <c r="S219" s="102" t="s">
        <v>11708</v>
      </c>
      <c r="T219" s="102"/>
      <c r="U219" s="95" t="s">
        <v>11841</v>
      </c>
    </row>
    <row r="220" spans="5:21">
      <c r="E220" s="37" t="s">
        <v>2304</v>
      </c>
      <c r="F220" s="37">
        <f t="shared" si="3"/>
        <v>59015</v>
      </c>
      <c r="G220" s="37" t="s">
        <v>2109</v>
      </c>
      <c r="I220" s="51" t="s">
        <v>2775</v>
      </c>
      <c r="J220" s="77" t="s">
        <v>6956</v>
      </c>
      <c r="S220" s="102" t="s">
        <v>11709</v>
      </c>
      <c r="T220" s="102"/>
      <c r="U220" s="95" t="s">
        <v>11842</v>
      </c>
    </row>
    <row r="221" spans="5:21">
      <c r="E221" s="37" t="s">
        <v>2305</v>
      </c>
      <c r="F221" s="37">
        <f t="shared" si="3"/>
        <v>51030</v>
      </c>
      <c r="G221" s="37" t="s">
        <v>2243</v>
      </c>
      <c r="I221" s="51" t="s">
        <v>2776</v>
      </c>
      <c r="J221" s="77" t="s">
        <v>6957</v>
      </c>
      <c r="S221" s="102" t="s">
        <v>11710</v>
      </c>
      <c r="T221" s="102"/>
      <c r="U221" s="95" t="s">
        <v>11843</v>
      </c>
    </row>
    <row r="222" spans="5:21">
      <c r="E222" s="37" t="s">
        <v>2306</v>
      </c>
      <c r="F222" s="37">
        <f t="shared" si="3"/>
        <v>59016</v>
      </c>
      <c r="G222" s="37" t="s">
        <v>2114</v>
      </c>
      <c r="I222" s="51" t="s">
        <v>2777</v>
      </c>
      <c r="J222" s="77" t="s">
        <v>6958</v>
      </c>
      <c r="S222" s="102" t="s">
        <v>11711</v>
      </c>
      <c r="T222" s="102"/>
      <c r="U222" s="95" t="s">
        <v>11844</v>
      </c>
    </row>
    <row r="223" spans="5:21">
      <c r="E223" s="37" t="s">
        <v>2307</v>
      </c>
      <c r="F223" s="37">
        <f t="shared" si="3"/>
        <v>59017</v>
      </c>
      <c r="G223" s="37" t="s">
        <v>2099</v>
      </c>
      <c r="I223" s="51" t="s">
        <v>2778</v>
      </c>
      <c r="J223" s="77" t="s">
        <v>1779</v>
      </c>
      <c r="S223" s="102" t="s">
        <v>11712</v>
      </c>
      <c r="T223" s="102"/>
      <c r="U223" s="95" t="s">
        <v>11845</v>
      </c>
    </row>
    <row r="224" spans="5:21">
      <c r="E224" s="37" t="s">
        <v>2308</v>
      </c>
      <c r="F224" s="37">
        <f t="shared" si="3"/>
        <v>51031</v>
      </c>
      <c r="G224" s="37">
        <v>1</v>
      </c>
      <c r="I224" s="51" t="s">
        <v>2779</v>
      </c>
      <c r="J224" s="77" t="s">
        <v>6959</v>
      </c>
      <c r="S224" s="102" t="s">
        <v>11713</v>
      </c>
      <c r="T224" s="102"/>
      <c r="U224" s="95" t="s">
        <v>11846</v>
      </c>
    </row>
    <row r="225" spans="5:21">
      <c r="E225" s="37" t="s">
        <v>2309</v>
      </c>
      <c r="F225" s="37">
        <f t="shared" si="3"/>
        <v>59018</v>
      </c>
      <c r="G225" s="37" t="s">
        <v>2310</v>
      </c>
      <c r="I225" s="51" t="s">
        <v>2780</v>
      </c>
      <c r="J225" s="77" t="s">
        <v>1784</v>
      </c>
      <c r="S225" s="102" t="s">
        <v>11714</v>
      </c>
      <c r="T225" s="102"/>
      <c r="U225" s="95" t="s">
        <v>11847</v>
      </c>
    </row>
    <row r="226" spans="5:21">
      <c r="E226" s="37" t="s">
        <v>2311</v>
      </c>
      <c r="F226" s="37">
        <f t="shared" si="3"/>
        <v>59019</v>
      </c>
      <c r="G226" s="37" t="s">
        <v>2261</v>
      </c>
      <c r="I226" s="51" t="s">
        <v>2781</v>
      </c>
      <c r="J226" s="77" t="s">
        <v>1790</v>
      </c>
      <c r="S226" s="102" t="s">
        <v>11715</v>
      </c>
      <c r="T226" s="102"/>
      <c r="U226" s="95" t="s">
        <v>11788</v>
      </c>
    </row>
    <row r="227" spans="5:21">
      <c r="E227" s="37" t="s">
        <v>2312</v>
      </c>
      <c r="F227" s="37">
        <f t="shared" si="3"/>
        <v>59020</v>
      </c>
      <c r="G227" s="37">
        <v>1</v>
      </c>
      <c r="I227" s="51" t="s">
        <v>2782</v>
      </c>
      <c r="J227" s="77" t="s">
        <v>1787</v>
      </c>
      <c r="S227" s="102" t="s">
        <v>11716</v>
      </c>
      <c r="T227" s="102"/>
      <c r="U227" s="95" t="s">
        <v>11848</v>
      </c>
    </row>
    <row r="228" spans="5:21">
      <c r="E228" s="37" t="s">
        <v>2313</v>
      </c>
      <c r="F228" s="37">
        <f t="shared" si="3"/>
        <v>51032</v>
      </c>
      <c r="G228" s="37">
        <v>1</v>
      </c>
      <c r="I228" s="51" t="s">
        <v>2783</v>
      </c>
      <c r="J228" s="77" t="s">
        <v>1788</v>
      </c>
      <c r="S228" s="102" t="s">
        <v>11717</v>
      </c>
      <c r="T228" s="102"/>
      <c r="U228" s="95" t="s">
        <v>11848</v>
      </c>
    </row>
    <row r="229" spans="5:21">
      <c r="E229" s="37" t="s">
        <v>2314</v>
      </c>
      <c r="F229" s="37">
        <f t="shared" si="3"/>
        <v>59021</v>
      </c>
      <c r="G229" s="37" t="s">
        <v>2315</v>
      </c>
      <c r="I229" s="51" t="s">
        <v>2784</v>
      </c>
      <c r="J229" s="77" t="s">
        <v>1782</v>
      </c>
      <c r="S229" s="102" t="s">
        <v>11718</v>
      </c>
      <c r="T229" s="102"/>
      <c r="U229" s="95" t="s">
        <v>11848</v>
      </c>
    </row>
    <row r="230" spans="5:21">
      <c r="E230" s="37" t="s">
        <v>2316</v>
      </c>
      <c r="F230" s="37">
        <f t="shared" si="3"/>
        <v>59022</v>
      </c>
      <c r="G230" s="37" t="s">
        <v>2104</v>
      </c>
      <c r="I230" s="51" t="s">
        <v>2785</v>
      </c>
      <c r="J230" s="77" t="s">
        <v>1796</v>
      </c>
      <c r="S230" s="102" t="s">
        <v>11719</v>
      </c>
      <c r="T230" s="102"/>
      <c r="U230" s="95" t="s">
        <v>11848</v>
      </c>
    </row>
    <row r="231" spans="5:21">
      <c r="E231" s="37" t="s">
        <v>2317</v>
      </c>
      <c r="F231" s="37">
        <f t="shared" si="3"/>
        <v>59023</v>
      </c>
      <c r="G231" s="37" t="s">
        <v>2130</v>
      </c>
      <c r="I231" s="51" t="s">
        <v>2786</v>
      </c>
      <c r="J231" s="77" t="s">
        <v>1780</v>
      </c>
      <c r="S231" s="102" t="s">
        <v>11720</v>
      </c>
      <c r="T231" s="102"/>
      <c r="U231" s="95" t="s">
        <v>11849</v>
      </c>
    </row>
    <row r="232" spans="5:21">
      <c r="E232" s="37" t="s">
        <v>2318</v>
      </c>
      <c r="F232" s="37">
        <f t="shared" si="3"/>
        <v>59025</v>
      </c>
      <c r="G232" s="37" t="s">
        <v>2134</v>
      </c>
      <c r="I232" s="51" t="s">
        <v>2787</v>
      </c>
      <c r="J232" s="77" t="s">
        <v>511</v>
      </c>
      <c r="S232" s="102" t="s">
        <v>11721</v>
      </c>
      <c r="T232" s="102"/>
      <c r="U232" s="95" t="s">
        <v>11850</v>
      </c>
    </row>
    <row r="233" spans="5:21">
      <c r="E233" s="37" t="s">
        <v>2319</v>
      </c>
      <c r="F233" s="37">
        <f t="shared" si="3"/>
        <v>59026</v>
      </c>
      <c r="G233" s="37" t="s">
        <v>2286</v>
      </c>
      <c r="I233" s="51" t="s">
        <v>2788</v>
      </c>
      <c r="J233" s="77" t="s">
        <v>512</v>
      </c>
      <c r="S233" s="102" t="s">
        <v>11722</v>
      </c>
      <c r="T233" s="102"/>
      <c r="U233" s="95" t="s">
        <v>11851</v>
      </c>
    </row>
    <row r="234" spans="5:21">
      <c r="E234" s="37" t="s">
        <v>2320</v>
      </c>
      <c r="F234" s="37">
        <f t="shared" si="3"/>
        <v>59027</v>
      </c>
      <c r="G234" s="37" t="s">
        <v>2132</v>
      </c>
      <c r="I234" s="51" t="s">
        <v>2789</v>
      </c>
      <c r="J234" s="77" t="s">
        <v>504</v>
      </c>
      <c r="S234" s="102" t="s">
        <v>11723</v>
      </c>
      <c r="T234" s="102"/>
      <c r="U234" s="95" t="s">
        <v>11789</v>
      </c>
    </row>
    <row r="235" spans="5:21">
      <c r="E235" s="37" t="s">
        <v>2321</v>
      </c>
      <c r="F235" s="37">
        <f t="shared" si="3"/>
        <v>59028</v>
      </c>
      <c r="G235" s="37" t="s">
        <v>2152</v>
      </c>
      <c r="I235" s="51" t="s">
        <v>2790</v>
      </c>
      <c r="J235" s="77" t="s">
        <v>513</v>
      </c>
      <c r="S235" s="102" t="s">
        <v>11724</v>
      </c>
      <c r="T235" s="102"/>
      <c r="U235" s="95" t="s">
        <v>11852</v>
      </c>
    </row>
    <row r="236" spans="5:21">
      <c r="E236" s="37" t="s">
        <v>2322</v>
      </c>
      <c r="F236" s="37">
        <f t="shared" si="3"/>
        <v>51033</v>
      </c>
      <c r="G236" s="37" t="s">
        <v>2197</v>
      </c>
      <c r="I236" s="51" t="s">
        <v>2791</v>
      </c>
      <c r="J236" s="77" t="s">
        <v>503</v>
      </c>
      <c r="S236" s="102" t="s">
        <v>11725</v>
      </c>
      <c r="T236" s="102"/>
      <c r="U236" s="95" t="s">
        <v>11852</v>
      </c>
    </row>
    <row r="237" spans="5:21">
      <c r="E237" s="37" t="s">
        <v>2323</v>
      </c>
      <c r="F237" s="37">
        <f t="shared" si="3"/>
        <v>59029</v>
      </c>
      <c r="G237" s="37" t="s">
        <v>2197</v>
      </c>
      <c r="I237" s="51" t="s">
        <v>2792</v>
      </c>
      <c r="J237" s="77" t="s">
        <v>505</v>
      </c>
      <c r="S237" s="102" t="s">
        <v>11726</v>
      </c>
      <c r="T237" s="102"/>
      <c r="U237" s="95" t="s">
        <v>11852</v>
      </c>
    </row>
    <row r="238" spans="5:21">
      <c r="E238" s="37" t="s">
        <v>2324</v>
      </c>
      <c r="F238" s="37">
        <f t="shared" si="3"/>
        <v>51034</v>
      </c>
      <c r="G238" s="37" t="s">
        <v>2325</v>
      </c>
      <c r="I238" s="51" t="s">
        <v>2793</v>
      </c>
      <c r="J238" s="77" t="s">
        <v>1794</v>
      </c>
      <c r="S238" s="102" t="s">
        <v>11727</v>
      </c>
      <c r="T238" s="102"/>
      <c r="U238" s="95" t="s">
        <v>11852</v>
      </c>
    </row>
    <row r="239" spans="5:21">
      <c r="E239" s="37" t="s">
        <v>2326</v>
      </c>
      <c r="F239" s="37">
        <f t="shared" si="3"/>
        <v>59030</v>
      </c>
      <c r="G239" s="37" t="s">
        <v>2325</v>
      </c>
      <c r="I239" s="51" t="s">
        <v>2794</v>
      </c>
      <c r="J239" s="77" t="s">
        <v>6960</v>
      </c>
      <c r="S239" s="102" t="s">
        <v>11728</v>
      </c>
      <c r="T239" s="102"/>
      <c r="U239" s="95" t="s">
        <v>11852</v>
      </c>
    </row>
    <row r="240" spans="5:21">
      <c r="E240" s="37" t="s">
        <v>2327</v>
      </c>
      <c r="F240" s="37">
        <f t="shared" si="3"/>
        <v>59031</v>
      </c>
      <c r="G240" s="37" t="s">
        <v>2099</v>
      </c>
      <c r="I240" s="51" t="s">
        <v>2795</v>
      </c>
      <c r="J240" s="77" t="s">
        <v>1797</v>
      </c>
      <c r="S240" s="102" t="s">
        <v>11729</v>
      </c>
      <c r="T240" s="102"/>
      <c r="U240" s="95" t="s">
        <v>11852</v>
      </c>
    </row>
    <row r="241" spans="5:21">
      <c r="E241" s="37" t="s">
        <v>2328</v>
      </c>
      <c r="F241" s="37">
        <f t="shared" si="3"/>
        <v>59032</v>
      </c>
      <c r="G241" s="37" t="s">
        <v>2329</v>
      </c>
      <c r="I241" s="51" t="s">
        <v>2796</v>
      </c>
      <c r="J241" s="77" t="s">
        <v>6961</v>
      </c>
      <c r="S241" s="102" t="s">
        <v>11730</v>
      </c>
      <c r="T241" s="102"/>
      <c r="U241" s="95" t="s">
        <v>11852</v>
      </c>
    </row>
    <row r="242" spans="5:21">
      <c r="E242" s="37" t="s">
        <v>2330</v>
      </c>
      <c r="F242" s="37">
        <f t="shared" ref="F242:F305" si="4">--MID(E242,7,5)</f>
        <v>51035</v>
      </c>
      <c r="G242" s="37">
        <v>1</v>
      </c>
      <c r="I242" s="51" t="s">
        <v>2797</v>
      </c>
      <c r="J242" s="77" t="s">
        <v>6962</v>
      </c>
    </row>
    <row r="243" spans="5:21">
      <c r="E243" s="37" t="s">
        <v>2331</v>
      </c>
      <c r="F243" s="37">
        <f t="shared" si="4"/>
        <v>59033</v>
      </c>
      <c r="G243" s="37" t="s">
        <v>2332</v>
      </c>
      <c r="I243" s="51" t="s">
        <v>6963</v>
      </c>
      <c r="J243" s="77" t="s">
        <v>6831</v>
      </c>
    </row>
    <row r="244" spans="5:21">
      <c r="E244" s="37" t="s">
        <v>2333</v>
      </c>
      <c r="F244" s="37">
        <f t="shared" si="4"/>
        <v>51036</v>
      </c>
      <c r="G244" s="37">
        <v>1</v>
      </c>
      <c r="I244" s="51" t="s">
        <v>2798</v>
      </c>
      <c r="J244" s="77" t="s">
        <v>6964</v>
      </c>
    </row>
    <row r="245" spans="5:21">
      <c r="E245" s="37" t="s">
        <v>2334</v>
      </c>
      <c r="F245" s="37">
        <f t="shared" si="4"/>
        <v>59034</v>
      </c>
      <c r="G245" s="37" t="s">
        <v>2335</v>
      </c>
      <c r="I245" s="51" t="s">
        <v>2799</v>
      </c>
      <c r="J245" s="77" t="s">
        <v>6965</v>
      </c>
    </row>
    <row r="246" spans="5:21">
      <c r="E246" s="37" t="s">
        <v>2336</v>
      </c>
      <c r="F246" s="37">
        <f t="shared" si="4"/>
        <v>51037</v>
      </c>
      <c r="G246" s="37" t="s">
        <v>2164</v>
      </c>
      <c r="I246" s="51" t="s">
        <v>2800</v>
      </c>
      <c r="J246" s="77" t="s">
        <v>6966</v>
      </c>
    </row>
    <row r="247" spans="5:21">
      <c r="E247" s="37" t="s">
        <v>2337</v>
      </c>
      <c r="F247" s="37">
        <f t="shared" si="4"/>
        <v>59035</v>
      </c>
      <c r="G247" s="37" t="s">
        <v>2164</v>
      </c>
      <c r="I247" s="51" t="s">
        <v>2801</v>
      </c>
      <c r="J247" s="77" t="s">
        <v>6967</v>
      </c>
    </row>
    <row r="248" spans="5:21">
      <c r="E248" s="37" t="s">
        <v>2338</v>
      </c>
      <c r="F248" s="37">
        <f t="shared" si="4"/>
        <v>59036</v>
      </c>
      <c r="G248" s="37" t="s">
        <v>2335</v>
      </c>
      <c r="I248" s="51" t="s">
        <v>2802</v>
      </c>
      <c r="J248" s="77" t="s">
        <v>6968</v>
      </c>
    </row>
    <row r="249" spans="5:21">
      <c r="E249" s="37" t="s">
        <v>2339</v>
      </c>
      <c r="F249" s="37">
        <f t="shared" si="4"/>
        <v>51038</v>
      </c>
      <c r="G249" s="37">
        <v>1</v>
      </c>
      <c r="I249" s="51" t="s">
        <v>2803</v>
      </c>
      <c r="J249" s="77" t="s">
        <v>6969</v>
      </c>
    </row>
    <row r="250" spans="5:21">
      <c r="E250" s="37" t="s">
        <v>2340</v>
      </c>
      <c r="F250" s="37">
        <f t="shared" si="4"/>
        <v>59037</v>
      </c>
      <c r="G250" s="37" t="s">
        <v>2341</v>
      </c>
      <c r="I250" s="51" t="s">
        <v>2804</v>
      </c>
      <c r="J250" s="77" t="s">
        <v>6970</v>
      </c>
    </row>
    <row r="251" spans="5:21">
      <c r="E251" s="37" t="s">
        <v>2342</v>
      </c>
      <c r="F251" s="37">
        <f t="shared" si="4"/>
        <v>51039</v>
      </c>
      <c r="G251" s="37" t="s">
        <v>2343</v>
      </c>
      <c r="I251" s="51" t="s">
        <v>2805</v>
      </c>
      <c r="J251" s="77" t="s">
        <v>6971</v>
      </c>
    </row>
    <row r="252" spans="5:21">
      <c r="E252" s="37" t="s">
        <v>2344</v>
      </c>
      <c r="F252" s="37">
        <f t="shared" si="4"/>
        <v>51040</v>
      </c>
      <c r="G252" s="37" t="s">
        <v>2345</v>
      </c>
      <c r="I252" s="51" t="s">
        <v>2806</v>
      </c>
      <c r="J252" s="77" t="s">
        <v>6972</v>
      </c>
    </row>
    <row r="253" spans="5:21">
      <c r="E253" s="37" t="s">
        <v>2346</v>
      </c>
      <c r="F253" s="37">
        <f t="shared" si="4"/>
        <v>59038</v>
      </c>
      <c r="G253" s="37" t="s">
        <v>2345</v>
      </c>
      <c r="I253" s="51" t="s">
        <v>2807</v>
      </c>
      <c r="J253" s="77" t="s">
        <v>6973</v>
      </c>
    </row>
    <row r="254" spans="5:21">
      <c r="E254" s="37" t="s">
        <v>2347</v>
      </c>
      <c r="F254" s="37">
        <f t="shared" si="4"/>
        <v>51041</v>
      </c>
      <c r="G254" s="37" t="s">
        <v>2184</v>
      </c>
      <c r="I254" s="51" t="s">
        <v>2808</v>
      </c>
      <c r="J254" s="77" t="s">
        <v>6974</v>
      </c>
    </row>
    <row r="255" spans="5:21">
      <c r="E255" s="37" t="s">
        <v>2348</v>
      </c>
      <c r="F255" s="37">
        <f t="shared" si="4"/>
        <v>59040</v>
      </c>
      <c r="G255" s="37" t="s">
        <v>2184</v>
      </c>
      <c r="I255" s="51" t="s">
        <v>2809</v>
      </c>
      <c r="J255" s="77" t="s">
        <v>6975</v>
      </c>
    </row>
    <row r="256" spans="5:21">
      <c r="E256" s="37" t="s">
        <v>2349</v>
      </c>
      <c r="F256" s="37">
        <f t="shared" si="4"/>
        <v>51042</v>
      </c>
      <c r="G256" s="37" t="s">
        <v>2350</v>
      </c>
      <c r="I256" s="51" t="s">
        <v>2810</v>
      </c>
      <c r="J256" s="77" t="s">
        <v>6976</v>
      </c>
    </row>
    <row r="257" spans="5:10">
      <c r="E257" s="37" t="s">
        <v>2351</v>
      </c>
      <c r="F257" s="37">
        <f t="shared" si="4"/>
        <v>51043</v>
      </c>
      <c r="G257" s="37" t="s">
        <v>2350</v>
      </c>
      <c r="I257" s="51" t="s">
        <v>2811</v>
      </c>
      <c r="J257" s="77" t="s">
        <v>6977</v>
      </c>
    </row>
    <row r="258" spans="5:10">
      <c r="E258" s="37" t="s">
        <v>2352</v>
      </c>
      <c r="F258" s="37">
        <f t="shared" si="4"/>
        <v>59041</v>
      </c>
      <c r="G258" s="37" t="s">
        <v>2353</v>
      </c>
      <c r="I258" s="51" t="s">
        <v>2812</v>
      </c>
      <c r="J258" s="77" t="s">
        <v>6978</v>
      </c>
    </row>
    <row r="259" spans="5:10">
      <c r="E259" s="37" t="s">
        <v>2354</v>
      </c>
      <c r="F259" s="37">
        <f t="shared" si="4"/>
        <v>59042</v>
      </c>
      <c r="G259" s="37" t="s">
        <v>2355</v>
      </c>
      <c r="I259" s="51" t="s">
        <v>2813</v>
      </c>
      <c r="J259" s="77" t="s">
        <v>6979</v>
      </c>
    </row>
    <row r="260" spans="5:10">
      <c r="E260" s="37" t="s">
        <v>2356</v>
      </c>
      <c r="F260" s="37">
        <f t="shared" si="4"/>
        <v>59043</v>
      </c>
      <c r="G260" s="37" t="s">
        <v>2357</v>
      </c>
      <c r="I260" s="51" t="s">
        <v>2814</v>
      </c>
      <c r="J260" s="77" t="s">
        <v>6980</v>
      </c>
    </row>
    <row r="261" spans="5:10">
      <c r="E261" s="37" t="s">
        <v>2358</v>
      </c>
      <c r="F261" s="37">
        <f t="shared" si="4"/>
        <v>52112</v>
      </c>
      <c r="G261" s="37" t="s">
        <v>2105</v>
      </c>
      <c r="I261" s="51" t="s">
        <v>2815</v>
      </c>
      <c r="J261" s="77" t="s">
        <v>6981</v>
      </c>
    </row>
    <row r="262" spans="5:10">
      <c r="E262" s="37" t="s">
        <v>2359</v>
      </c>
      <c r="F262" s="37">
        <f t="shared" si="4"/>
        <v>51046</v>
      </c>
      <c r="G262" s="37" t="s">
        <v>2360</v>
      </c>
      <c r="I262" s="51" t="s">
        <v>2816</v>
      </c>
      <c r="J262" s="77" t="s">
        <v>6982</v>
      </c>
    </row>
    <row r="263" spans="5:10">
      <c r="E263" s="37" t="s">
        <v>2361</v>
      </c>
      <c r="F263" s="37">
        <f t="shared" si="4"/>
        <v>59045</v>
      </c>
      <c r="G263" s="37" t="s">
        <v>2099</v>
      </c>
      <c r="I263" s="51" t="s">
        <v>2817</v>
      </c>
      <c r="J263" s="77" t="s">
        <v>6983</v>
      </c>
    </row>
    <row r="264" spans="5:10">
      <c r="E264" s="37" t="s">
        <v>2362</v>
      </c>
      <c r="F264" s="37">
        <f t="shared" si="4"/>
        <v>50122</v>
      </c>
      <c r="G264" s="37" t="s">
        <v>2138</v>
      </c>
      <c r="I264" s="51" t="s">
        <v>2818</v>
      </c>
      <c r="J264" s="77" t="s">
        <v>6984</v>
      </c>
    </row>
    <row r="265" spans="5:10">
      <c r="E265" s="37" t="s">
        <v>2363</v>
      </c>
      <c r="F265" s="37">
        <f t="shared" si="4"/>
        <v>59048</v>
      </c>
      <c r="G265" s="37" t="s">
        <v>2551</v>
      </c>
      <c r="I265" s="51" t="s">
        <v>2819</v>
      </c>
      <c r="J265" s="77" t="s">
        <v>6985</v>
      </c>
    </row>
    <row r="266" spans="5:10">
      <c r="E266" s="37" t="s">
        <v>2364</v>
      </c>
      <c r="F266" s="37">
        <f t="shared" si="4"/>
        <v>59049</v>
      </c>
      <c r="G266" s="37" t="s">
        <v>2551</v>
      </c>
      <c r="I266" s="51" t="s">
        <v>2820</v>
      </c>
      <c r="J266" s="77" t="s">
        <v>6986</v>
      </c>
    </row>
    <row r="267" spans="5:10">
      <c r="E267" s="37" t="s">
        <v>2365</v>
      </c>
      <c r="F267" s="37">
        <f t="shared" si="4"/>
        <v>59050</v>
      </c>
      <c r="G267" s="37" t="s">
        <v>2551</v>
      </c>
      <c r="I267" s="51" t="s">
        <v>2821</v>
      </c>
      <c r="J267" s="77" t="s">
        <v>6987</v>
      </c>
    </row>
    <row r="268" spans="5:10">
      <c r="E268" s="37" t="s">
        <v>2366</v>
      </c>
      <c r="F268" s="37">
        <f t="shared" si="4"/>
        <v>59051</v>
      </c>
      <c r="G268" s="37" t="s">
        <v>2577</v>
      </c>
      <c r="I268" s="51" t="s">
        <v>2822</v>
      </c>
      <c r="J268" s="77" t="s">
        <v>6988</v>
      </c>
    </row>
    <row r="269" spans="5:10">
      <c r="E269" s="37" t="s">
        <v>2367</v>
      </c>
      <c r="F269" s="37">
        <f t="shared" si="4"/>
        <v>59052</v>
      </c>
      <c r="G269" s="37" t="s">
        <v>2099</v>
      </c>
      <c r="I269" s="51" t="s">
        <v>2823</v>
      </c>
      <c r="J269" s="77" t="s">
        <v>6989</v>
      </c>
    </row>
    <row r="270" spans="5:10">
      <c r="E270" s="37" t="s">
        <v>2368</v>
      </c>
      <c r="F270" s="37">
        <f t="shared" si="4"/>
        <v>59053</v>
      </c>
      <c r="G270" s="37" t="s">
        <v>2551</v>
      </c>
      <c r="I270" s="51" t="s">
        <v>2824</v>
      </c>
      <c r="J270" s="77" t="s">
        <v>6990</v>
      </c>
    </row>
    <row r="271" spans="5:10">
      <c r="E271" s="37" t="s">
        <v>2369</v>
      </c>
      <c r="F271" s="37">
        <f t="shared" si="4"/>
        <v>59054</v>
      </c>
      <c r="G271" s="37" t="s">
        <v>2325</v>
      </c>
      <c r="I271" s="51" t="s">
        <v>2825</v>
      </c>
      <c r="J271" s="77" t="s">
        <v>6991</v>
      </c>
    </row>
    <row r="272" spans="5:10">
      <c r="E272" s="37" t="s">
        <v>2370</v>
      </c>
      <c r="F272" s="37">
        <f t="shared" si="4"/>
        <v>59055</v>
      </c>
      <c r="G272" s="37" t="s">
        <v>2154</v>
      </c>
      <c r="I272" s="51" t="s">
        <v>2826</v>
      </c>
      <c r="J272" s="77" t="s">
        <v>6992</v>
      </c>
    </row>
    <row r="273" spans="5:10">
      <c r="E273" s="37" t="s">
        <v>2371</v>
      </c>
      <c r="F273" s="37">
        <f t="shared" si="4"/>
        <v>59056</v>
      </c>
      <c r="G273" s="37" t="s">
        <v>2578</v>
      </c>
      <c r="I273" s="51" t="s">
        <v>2827</v>
      </c>
      <c r="J273" s="77" t="s">
        <v>6992</v>
      </c>
    </row>
    <row r="274" spans="5:10">
      <c r="E274" s="37" t="s">
        <v>2372</v>
      </c>
      <c r="F274" s="37">
        <f t="shared" si="4"/>
        <v>59057</v>
      </c>
      <c r="G274" s="37" t="s">
        <v>2579</v>
      </c>
      <c r="I274" s="51" t="s">
        <v>2828</v>
      </c>
      <c r="J274" s="77" t="s">
        <v>6993</v>
      </c>
    </row>
    <row r="275" spans="5:10">
      <c r="E275" s="37" t="s">
        <v>2373</v>
      </c>
      <c r="F275" s="37">
        <f t="shared" si="4"/>
        <v>50138</v>
      </c>
      <c r="G275" s="37" t="s">
        <v>2580</v>
      </c>
      <c r="I275" s="51" t="s">
        <v>2829</v>
      </c>
      <c r="J275" s="77" t="s">
        <v>6994</v>
      </c>
    </row>
    <row r="276" spans="5:10">
      <c r="E276" s="37" t="s">
        <v>2374</v>
      </c>
      <c r="F276" s="37">
        <f t="shared" si="4"/>
        <v>59059</v>
      </c>
      <c r="G276" s="37" t="s">
        <v>2581</v>
      </c>
      <c r="I276" s="51" t="s">
        <v>2830</v>
      </c>
      <c r="J276" s="77" t="s">
        <v>6991</v>
      </c>
    </row>
    <row r="277" spans="5:10">
      <c r="E277" s="37" t="s">
        <v>2375</v>
      </c>
      <c r="F277" s="37">
        <f t="shared" si="4"/>
        <v>51052</v>
      </c>
      <c r="G277" s="37" t="s">
        <v>2582</v>
      </c>
      <c r="I277" s="51" t="s">
        <v>6995</v>
      </c>
      <c r="J277" s="77"/>
    </row>
    <row r="278" spans="5:10">
      <c r="E278" s="37" t="s">
        <v>2376</v>
      </c>
      <c r="F278" s="37">
        <f t="shared" si="4"/>
        <v>59060</v>
      </c>
      <c r="G278" s="37" t="s">
        <v>2261</v>
      </c>
      <c r="I278" s="51" t="s">
        <v>1932</v>
      </c>
      <c r="J278" s="77" t="s">
        <v>2099</v>
      </c>
    </row>
    <row r="279" spans="5:10">
      <c r="E279" s="37" t="s">
        <v>2377</v>
      </c>
      <c r="F279" s="37">
        <f t="shared" si="4"/>
        <v>59061</v>
      </c>
      <c r="G279" s="37" t="s">
        <v>2583</v>
      </c>
      <c r="I279" s="51" t="s">
        <v>1933</v>
      </c>
      <c r="J279" s="77" t="s">
        <v>2100</v>
      </c>
    </row>
    <row r="280" spans="5:10">
      <c r="E280" s="37" t="s">
        <v>2378</v>
      </c>
      <c r="F280" s="37">
        <f t="shared" si="4"/>
        <v>50150</v>
      </c>
      <c r="G280" s="37" t="s">
        <v>2138</v>
      </c>
      <c r="I280" s="51" t="s">
        <v>1934</v>
      </c>
      <c r="J280" s="77" t="s">
        <v>2101</v>
      </c>
    </row>
    <row r="281" spans="5:10">
      <c r="E281" s="37" t="s">
        <v>2379</v>
      </c>
      <c r="F281" s="37">
        <f t="shared" si="4"/>
        <v>51053</v>
      </c>
      <c r="G281" s="37" t="s">
        <v>2584</v>
      </c>
      <c r="I281" s="51" t="s">
        <v>1935</v>
      </c>
      <c r="J281" s="77" t="s">
        <v>2102</v>
      </c>
    </row>
    <row r="282" spans="5:10">
      <c r="E282" s="37" t="s">
        <v>2380</v>
      </c>
      <c r="F282" s="37">
        <f t="shared" si="4"/>
        <v>59063</v>
      </c>
      <c r="G282" s="37" t="s">
        <v>2561</v>
      </c>
      <c r="I282" s="51" t="s">
        <v>1936</v>
      </c>
      <c r="J282" s="77" t="s">
        <v>2103</v>
      </c>
    </row>
    <row r="283" spans="5:10">
      <c r="E283" s="37" t="s">
        <v>2381</v>
      </c>
      <c r="F283" s="37">
        <f t="shared" si="4"/>
        <v>59064</v>
      </c>
      <c r="G283" s="37" t="s">
        <v>2325</v>
      </c>
      <c r="I283" s="51" t="s">
        <v>1937</v>
      </c>
      <c r="J283" s="77" t="s">
        <v>2099</v>
      </c>
    </row>
    <row r="284" spans="5:10">
      <c r="E284" s="37" t="s">
        <v>2382</v>
      </c>
      <c r="F284" s="37">
        <f t="shared" si="4"/>
        <v>59065</v>
      </c>
      <c r="G284" s="37" t="s">
        <v>2250</v>
      </c>
      <c r="I284" s="51" t="s">
        <v>1938</v>
      </c>
      <c r="J284" s="77" t="s">
        <v>626</v>
      </c>
    </row>
    <row r="285" spans="5:10">
      <c r="E285" s="37" t="s">
        <v>2383</v>
      </c>
      <c r="F285" s="37">
        <f t="shared" si="4"/>
        <v>59066</v>
      </c>
      <c r="G285" s="37" t="s">
        <v>2584</v>
      </c>
      <c r="I285" s="51" t="s">
        <v>1939</v>
      </c>
      <c r="J285" s="77" t="s">
        <v>2104</v>
      </c>
    </row>
    <row r="286" spans="5:10">
      <c r="E286" s="37" t="s">
        <v>2384</v>
      </c>
      <c r="F286" s="37">
        <f t="shared" si="4"/>
        <v>51018</v>
      </c>
      <c r="G286" s="47" t="s">
        <v>2585</v>
      </c>
      <c r="I286" s="51" t="s">
        <v>1940</v>
      </c>
      <c r="J286" s="77" t="s">
        <v>2105</v>
      </c>
    </row>
    <row r="287" spans="5:10">
      <c r="E287" s="37" t="s">
        <v>2385</v>
      </c>
      <c r="F287" s="37">
        <f t="shared" si="4"/>
        <v>59067</v>
      </c>
      <c r="G287" s="37" t="s">
        <v>2571</v>
      </c>
      <c r="I287" s="51" t="s">
        <v>1941</v>
      </c>
      <c r="J287" s="77" t="s">
        <v>2105</v>
      </c>
    </row>
    <row r="288" spans="5:10">
      <c r="E288" s="37" t="s">
        <v>2386</v>
      </c>
      <c r="F288" s="37">
        <f t="shared" si="4"/>
        <v>59068</v>
      </c>
      <c r="G288" s="37" t="s">
        <v>2586</v>
      </c>
      <c r="I288" s="51" t="s">
        <v>1942</v>
      </c>
      <c r="J288" s="77" t="s">
        <v>2105</v>
      </c>
    </row>
    <row r="289" spans="5:10">
      <c r="E289" s="37" t="s">
        <v>2387</v>
      </c>
      <c r="F289" s="37">
        <f t="shared" si="4"/>
        <v>59069</v>
      </c>
      <c r="G289" s="37" t="s">
        <v>2587</v>
      </c>
      <c r="I289" s="51" t="s">
        <v>1943</v>
      </c>
      <c r="J289" s="77" t="s">
        <v>2105</v>
      </c>
    </row>
    <row r="290" spans="5:10">
      <c r="E290" s="37" t="s">
        <v>2388</v>
      </c>
      <c r="F290" s="37">
        <f t="shared" si="4"/>
        <v>59071</v>
      </c>
      <c r="G290" s="37" t="s">
        <v>2551</v>
      </c>
      <c r="I290" s="51" t="s">
        <v>1944</v>
      </c>
      <c r="J290" s="77" t="s">
        <v>2105</v>
      </c>
    </row>
    <row r="291" spans="5:10">
      <c r="E291" s="37" t="s">
        <v>2389</v>
      </c>
      <c r="F291" s="37">
        <f t="shared" si="4"/>
        <v>59070</v>
      </c>
      <c r="G291" s="37" t="s">
        <v>2551</v>
      </c>
      <c r="I291" s="51" t="s">
        <v>1945</v>
      </c>
      <c r="J291" s="77" t="s">
        <v>2105</v>
      </c>
    </row>
    <row r="292" spans="5:10">
      <c r="E292" s="37" t="s">
        <v>2390</v>
      </c>
      <c r="F292" s="37">
        <f t="shared" si="4"/>
        <v>51058</v>
      </c>
      <c r="G292" s="37" t="s">
        <v>2588</v>
      </c>
      <c r="I292" s="51" t="s">
        <v>1946</v>
      </c>
      <c r="J292" s="77" t="s">
        <v>2105</v>
      </c>
    </row>
    <row r="293" spans="5:10">
      <c r="E293" s="37" t="s">
        <v>2391</v>
      </c>
      <c r="F293" s="37">
        <f t="shared" si="4"/>
        <v>59072</v>
      </c>
      <c r="G293" s="37" t="s">
        <v>2219</v>
      </c>
      <c r="I293" s="51" t="s">
        <v>1947</v>
      </c>
      <c r="J293" s="77" t="s">
        <v>2106</v>
      </c>
    </row>
    <row r="294" spans="5:10">
      <c r="E294" s="37" t="s">
        <v>2392</v>
      </c>
      <c r="F294" s="37">
        <f t="shared" si="4"/>
        <v>59073</v>
      </c>
      <c r="G294" s="37" t="s">
        <v>2153</v>
      </c>
      <c r="I294" s="51" t="s">
        <v>1948</v>
      </c>
      <c r="J294" s="77" t="s">
        <v>2107</v>
      </c>
    </row>
    <row r="295" spans="5:10">
      <c r="E295" s="37" t="s">
        <v>2393</v>
      </c>
      <c r="F295" s="37">
        <f t="shared" si="4"/>
        <v>59076</v>
      </c>
      <c r="G295" s="37" t="s">
        <v>2589</v>
      </c>
      <c r="I295" s="51" t="s">
        <v>1949</v>
      </c>
      <c r="J295" s="77" t="s">
        <v>2108</v>
      </c>
    </row>
    <row r="296" spans="5:10">
      <c r="E296" s="37" t="s">
        <v>2394</v>
      </c>
      <c r="F296" s="37">
        <f t="shared" si="4"/>
        <v>59074</v>
      </c>
      <c r="G296" s="37" t="s">
        <v>2156</v>
      </c>
      <c r="I296" s="51" t="s">
        <v>1950</v>
      </c>
      <c r="J296" s="77" t="s">
        <v>2109</v>
      </c>
    </row>
    <row r="297" spans="5:10">
      <c r="E297" s="37" t="s">
        <v>2395</v>
      </c>
      <c r="F297" s="37">
        <f t="shared" si="4"/>
        <v>50132</v>
      </c>
      <c r="G297" s="37" t="s">
        <v>2590</v>
      </c>
      <c r="I297" s="51" t="s">
        <v>1951</v>
      </c>
      <c r="J297" s="77" t="s">
        <v>2110</v>
      </c>
    </row>
    <row r="298" spans="5:10">
      <c r="E298" s="37" t="s">
        <v>2396</v>
      </c>
      <c r="F298" s="37">
        <f t="shared" si="4"/>
        <v>59077</v>
      </c>
      <c r="G298" s="37" t="s">
        <v>2562</v>
      </c>
      <c r="I298" s="51" t="s">
        <v>1952</v>
      </c>
      <c r="J298" s="77" t="s">
        <v>2111</v>
      </c>
    </row>
    <row r="299" spans="5:10">
      <c r="E299" s="37" t="s">
        <v>2397</v>
      </c>
      <c r="F299" s="37">
        <f t="shared" si="4"/>
        <v>51062</v>
      </c>
      <c r="G299" s="37" t="s">
        <v>2591</v>
      </c>
      <c r="I299" s="51" t="s">
        <v>1953</v>
      </c>
      <c r="J299" s="77" t="s">
        <v>2112</v>
      </c>
    </row>
    <row r="300" spans="5:10">
      <c r="E300" s="37" t="s">
        <v>2398</v>
      </c>
      <c r="F300" s="37">
        <f t="shared" si="4"/>
        <v>59078</v>
      </c>
      <c r="G300" s="37" t="s">
        <v>2551</v>
      </c>
      <c r="I300" s="51" t="s">
        <v>1954</v>
      </c>
      <c r="J300" s="77" t="s">
        <v>2113</v>
      </c>
    </row>
    <row r="301" spans="5:10">
      <c r="E301" s="37" t="s">
        <v>2399</v>
      </c>
      <c r="F301" s="37">
        <f t="shared" si="4"/>
        <v>51063</v>
      </c>
      <c r="G301" s="47" t="s">
        <v>1792</v>
      </c>
      <c r="I301" s="51" t="s">
        <v>1955</v>
      </c>
      <c r="J301" s="77" t="s">
        <v>2114</v>
      </c>
    </row>
    <row r="302" spans="5:10">
      <c r="E302" s="37" t="s">
        <v>2400</v>
      </c>
      <c r="F302" s="37">
        <f t="shared" si="4"/>
        <v>51065</v>
      </c>
      <c r="G302" s="37" t="s">
        <v>2591</v>
      </c>
      <c r="I302" s="51" t="s">
        <v>1956</v>
      </c>
      <c r="J302" s="77" t="s">
        <v>2115</v>
      </c>
    </row>
    <row r="303" spans="5:10">
      <c r="E303" s="37" t="s">
        <v>2401</v>
      </c>
      <c r="F303" s="37">
        <f t="shared" si="4"/>
        <v>59083</v>
      </c>
      <c r="G303" s="37" t="s">
        <v>2114</v>
      </c>
      <c r="I303" s="51" t="s">
        <v>1957</v>
      </c>
      <c r="J303" s="77" t="s">
        <v>2115</v>
      </c>
    </row>
    <row r="304" spans="5:10">
      <c r="E304" s="37" t="s">
        <v>2402</v>
      </c>
      <c r="F304" s="37">
        <f t="shared" si="4"/>
        <v>59039</v>
      </c>
      <c r="G304" s="37" t="s">
        <v>2592</v>
      </c>
      <c r="I304" s="51" t="s">
        <v>1958</v>
      </c>
      <c r="J304" s="77" t="s">
        <v>2115</v>
      </c>
    </row>
    <row r="305" spans="5:10">
      <c r="E305" s="37" t="s">
        <v>2403</v>
      </c>
      <c r="F305" s="37">
        <f t="shared" si="4"/>
        <v>59243</v>
      </c>
      <c r="G305" s="37" t="s">
        <v>2592</v>
      </c>
      <c r="I305" s="51" t="s">
        <v>1959</v>
      </c>
      <c r="J305" s="77" t="s">
        <v>2115</v>
      </c>
    </row>
    <row r="306" spans="5:10">
      <c r="E306" s="48" t="s">
        <v>2404</v>
      </c>
      <c r="F306" s="37">
        <f t="shared" ref="F306:F369" si="5">--MID(E306,7,5)</f>
        <v>59246</v>
      </c>
      <c r="G306" s="37" t="s">
        <v>2592</v>
      </c>
      <c r="I306" s="51" t="s">
        <v>1960</v>
      </c>
      <c r="J306" s="77" t="s">
        <v>2115</v>
      </c>
    </row>
    <row r="307" spans="5:10">
      <c r="E307" s="37" t="s">
        <v>2405</v>
      </c>
      <c r="F307" s="37">
        <f t="shared" si="5"/>
        <v>59080</v>
      </c>
      <c r="G307" s="37" t="s">
        <v>2180</v>
      </c>
      <c r="I307" s="51" t="s">
        <v>1961</v>
      </c>
      <c r="J307" s="77" t="s">
        <v>2115</v>
      </c>
    </row>
    <row r="308" spans="5:10">
      <c r="E308" s="37" t="s">
        <v>2406</v>
      </c>
      <c r="F308" s="37">
        <f t="shared" si="5"/>
        <v>59081</v>
      </c>
      <c r="G308" s="37" t="s">
        <v>2181</v>
      </c>
      <c r="I308" s="51" t="s">
        <v>1962</v>
      </c>
      <c r="J308" s="77" t="s">
        <v>2116</v>
      </c>
    </row>
    <row r="309" spans="5:10">
      <c r="E309" s="37" t="s">
        <v>2407</v>
      </c>
      <c r="F309" s="37">
        <f t="shared" si="5"/>
        <v>59082</v>
      </c>
      <c r="G309" s="37" t="s">
        <v>2593</v>
      </c>
      <c r="I309" s="51" t="s">
        <v>1963</v>
      </c>
      <c r="J309" s="77" t="s">
        <v>2117</v>
      </c>
    </row>
    <row r="310" spans="5:10">
      <c r="E310" s="37" t="s">
        <v>2408</v>
      </c>
      <c r="F310" s="37">
        <f t="shared" si="5"/>
        <v>60006</v>
      </c>
      <c r="G310" s="37" t="s">
        <v>2594</v>
      </c>
      <c r="I310" s="51" t="s">
        <v>1964</v>
      </c>
      <c r="J310" s="77" t="s">
        <v>2118</v>
      </c>
    </row>
    <row r="311" spans="5:10">
      <c r="E311" s="37" t="s">
        <v>2409</v>
      </c>
      <c r="F311" s="37">
        <f t="shared" si="5"/>
        <v>52065</v>
      </c>
      <c r="G311" s="37" t="s">
        <v>2595</v>
      </c>
      <c r="I311" s="51" t="s">
        <v>1965</v>
      </c>
      <c r="J311" s="77" t="s">
        <v>2119</v>
      </c>
    </row>
    <row r="312" spans="5:10">
      <c r="E312" s="37" t="s">
        <v>2410</v>
      </c>
      <c r="F312" s="37">
        <f t="shared" si="5"/>
        <v>51102</v>
      </c>
      <c r="G312" s="47" t="s">
        <v>2596</v>
      </c>
      <c r="I312" s="51" t="s">
        <v>1966</v>
      </c>
      <c r="J312" s="77" t="s">
        <v>2099</v>
      </c>
    </row>
    <row r="313" spans="5:10">
      <c r="E313" s="37" t="s">
        <v>2411</v>
      </c>
      <c r="F313" s="37">
        <f t="shared" si="5"/>
        <v>50217</v>
      </c>
      <c r="G313" s="47" t="s">
        <v>2597</v>
      </c>
      <c r="I313" s="51" t="s">
        <v>1967</v>
      </c>
      <c r="J313" s="77" t="s">
        <v>2120</v>
      </c>
    </row>
    <row r="314" spans="5:10">
      <c r="E314" s="37" t="s">
        <v>2412</v>
      </c>
      <c r="F314" s="37">
        <f t="shared" si="5"/>
        <v>59105</v>
      </c>
      <c r="G314" s="37" t="s">
        <v>2153</v>
      </c>
      <c r="I314" s="51" t="s">
        <v>1968</v>
      </c>
      <c r="J314" s="77" t="s">
        <v>2121</v>
      </c>
    </row>
    <row r="315" spans="5:10">
      <c r="E315" s="37" t="s">
        <v>2413</v>
      </c>
      <c r="F315" s="37">
        <f t="shared" si="5"/>
        <v>59106</v>
      </c>
      <c r="G315" s="37" t="s">
        <v>2153</v>
      </c>
      <c r="I315" s="51" t="s">
        <v>1969</v>
      </c>
      <c r="J315" s="77" t="s">
        <v>2122</v>
      </c>
    </row>
    <row r="316" spans="5:10">
      <c r="E316" s="37" t="s">
        <v>2414</v>
      </c>
      <c r="F316" s="37">
        <f t="shared" si="5"/>
        <v>59107</v>
      </c>
      <c r="G316" s="37" t="s">
        <v>2153</v>
      </c>
      <c r="I316" s="51" t="s">
        <v>1970</v>
      </c>
      <c r="J316" s="77" t="s">
        <v>2123</v>
      </c>
    </row>
    <row r="317" spans="5:10">
      <c r="E317" s="37" t="s">
        <v>2415</v>
      </c>
      <c r="F317" s="37">
        <f t="shared" si="5"/>
        <v>59108</v>
      </c>
      <c r="G317" s="37" t="s">
        <v>2153</v>
      </c>
      <c r="I317" s="51" t="s">
        <v>1971</v>
      </c>
      <c r="J317" s="77" t="s">
        <v>2124</v>
      </c>
    </row>
    <row r="318" spans="5:10">
      <c r="E318" s="37" t="s">
        <v>2416</v>
      </c>
      <c r="F318" s="37">
        <f t="shared" si="5"/>
        <v>59109</v>
      </c>
      <c r="G318" s="37" t="s">
        <v>2153</v>
      </c>
      <c r="I318" s="51" t="s">
        <v>1972</v>
      </c>
      <c r="J318" s="77" t="s">
        <v>2125</v>
      </c>
    </row>
    <row r="319" spans="5:10">
      <c r="E319" s="37" t="s">
        <v>2417</v>
      </c>
      <c r="F319" s="37">
        <f t="shared" si="5"/>
        <v>59110</v>
      </c>
      <c r="G319" s="37" t="s">
        <v>2171</v>
      </c>
      <c r="I319" s="51" t="s">
        <v>1973</v>
      </c>
      <c r="J319" s="77" t="s">
        <v>2126</v>
      </c>
    </row>
    <row r="320" spans="5:10">
      <c r="E320" s="37" t="s">
        <v>2418</v>
      </c>
      <c r="F320" s="37">
        <f t="shared" si="5"/>
        <v>51111</v>
      </c>
      <c r="G320" s="37" t="s">
        <v>2598</v>
      </c>
      <c r="I320" s="51" t="s">
        <v>1974</v>
      </c>
      <c r="J320" s="77" t="s">
        <v>2127</v>
      </c>
    </row>
    <row r="321" spans="5:10">
      <c r="E321" s="37" t="s">
        <v>2419</v>
      </c>
      <c r="F321" s="37">
        <f t="shared" si="5"/>
        <v>51112</v>
      </c>
      <c r="G321" s="37" t="s">
        <v>2599</v>
      </c>
      <c r="I321" s="51" t="s">
        <v>1975</v>
      </c>
      <c r="J321" s="77" t="s">
        <v>2128</v>
      </c>
    </row>
    <row r="322" spans="5:10">
      <c r="E322" s="37" t="s">
        <v>2420</v>
      </c>
      <c r="F322" s="37">
        <f t="shared" si="5"/>
        <v>59111</v>
      </c>
      <c r="G322" s="37" t="s">
        <v>2600</v>
      </c>
      <c r="I322" s="51" t="s">
        <v>1976</v>
      </c>
      <c r="J322" s="77" t="s">
        <v>2129</v>
      </c>
    </row>
    <row r="323" spans="5:10">
      <c r="E323" s="37" t="s">
        <v>2421</v>
      </c>
      <c r="F323" s="37">
        <f t="shared" si="5"/>
        <v>51114</v>
      </c>
      <c r="G323" s="37" t="s">
        <v>2565</v>
      </c>
      <c r="I323" s="51" t="s">
        <v>1977</v>
      </c>
      <c r="J323" s="77" t="s">
        <v>2130</v>
      </c>
    </row>
    <row r="324" spans="5:10">
      <c r="E324" s="37" t="s">
        <v>2422</v>
      </c>
      <c r="F324" s="37">
        <f t="shared" si="5"/>
        <v>59112</v>
      </c>
      <c r="G324" s="37" t="s">
        <v>2601</v>
      </c>
      <c r="I324" s="51" t="s">
        <v>1978</v>
      </c>
      <c r="J324" s="77" t="s">
        <v>2131</v>
      </c>
    </row>
    <row r="325" spans="5:10">
      <c r="E325" s="37" t="s">
        <v>2423</v>
      </c>
      <c r="F325" s="37">
        <f t="shared" si="5"/>
        <v>51116</v>
      </c>
      <c r="G325" s="37" t="s">
        <v>2573</v>
      </c>
      <c r="I325" s="51" t="s">
        <v>1979</v>
      </c>
      <c r="J325" s="77" t="s">
        <v>2132</v>
      </c>
    </row>
    <row r="326" spans="5:10">
      <c r="E326" s="37" t="s">
        <v>2424</v>
      </c>
      <c r="F326" s="37">
        <f t="shared" si="5"/>
        <v>51117</v>
      </c>
      <c r="G326" s="47" t="s">
        <v>2596</v>
      </c>
      <c r="I326" s="51" t="s">
        <v>1980</v>
      </c>
      <c r="J326" s="71" t="s">
        <v>2133</v>
      </c>
    </row>
    <row r="327" spans="5:10">
      <c r="E327" s="37" t="s">
        <v>2425</v>
      </c>
      <c r="F327" s="37">
        <f t="shared" si="5"/>
        <v>51118</v>
      </c>
      <c r="G327" s="37" t="s">
        <v>2167</v>
      </c>
      <c r="I327" s="51" t="s">
        <v>1981</v>
      </c>
      <c r="J327" s="77" t="s">
        <v>2134</v>
      </c>
    </row>
    <row r="328" spans="5:10">
      <c r="E328" s="47" t="s">
        <v>2425</v>
      </c>
      <c r="F328" s="37">
        <f t="shared" si="5"/>
        <v>51118</v>
      </c>
      <c r="G328" s="37" t="s">
        <v>2167</v>
      </c>
      <c r="I328" s="51" t="s">
        <v>1982</v>
      </c>
      <c r="J328" s="77" t="s">
        <v>2131</v>
      </c>
    </row>
    <row r="329" spans="5:10">
      <c r="E329" s="47" t="s">
        <v>2426</v>
      </c>
      <c r="F329" s="37">
        <f t="shared" si="5"/>
        <v>59210</v>
      </c>
      <c r="G329" s="47" t="s">
        <v>2602</v>
      </c>
      <c r="I329" s="51" t="s">
        <v>1983</v>
      </c>
      <c r="J329" s="77" t="s">
        <v>2132</v>
      </c>
    </row>
    <row r="330" spans="5:10">
      <c r="E330" s="690" t="s">
        <v>6996</v>
      </c>
      <c r="F330" s="690"/>
      <c r="G330" s="690"/>
      <c r="I330" s="51" t="s">
        <v>1984</v>
      </c>
      <c r="J330" s="77" t="s">
        <v>2135</v>
      </c>
    </row>
    <row r="331" spans="5:10">
      <c r="E331" s="37" t="s">
        <v>2493</v>
      </c>
      <c r="F331" s="37">
        <f t="shared" si="5"/>
        <v>52001</v>
      </c>
      <c r="G331" s="37" t="s">
        <v>2104</v>
      </c>
      <c r="I331" s="51" t="s">
        <v>1985</v>
      </c>
      <c r="J331" s="77" t="s">
        <v>2136</v>
      </c>
    </row>
    <row r="332" spans="5:10">
      <c r="E332" s="37" t="s">
        <v>2494</v>
      </c>
      <c r="F332" s="37">
        <f t="shared" si="5"/>
        <v>52002</v>
      </c>
      <c r="G332" s="37" t="s">
        <v>2550</v>
      </c>
      <c r="I332" s="51" t="s">
        <v>1986</v>
      </c>
      <c r="J332" s="77" t="s">
        <v>2137</v>
      </c>
    </row>
    <row r="333" spans="5:10">
      <c r="E333" s="37" t="s">
        <v>2495</v>
      </c>
      <c r="F333" s="37">
        <f t="shared" si="5"/>
        <v>52003</v>
      </c>
      <c r="G333" s="37" t="s">
        <v>2357</v>
      </c>
      <c r="I333" s="51" t="s">
        <v>1987</v>
      </c>
      <c r="J333" s="77" t="s">
        <v>2138</v>
      </c>
    </row>
    <row r="334" spans="5:10">
      <c r="E334" s="37" t="s">
        <v>2496</v>
      </c>
      <c r="F334" s="37">
        <f t="shared" si="5"/>
        <v>52004</v>
      </c>
      <c r="G334" s="37" t="s">
        <v>2186</v>
      </c>
      <c r="I334" s="51" t="s">
        <v>1988</v>
      </c>
      <c r="J334" s="77" t="s">
        <v>2139</v>
      </c>
    </row>
    <row r="335" spans="5:10">
      <c r="E335" s="37" t="s">
        <v>2497</v>
      </c>
      <c r="F335" s="37">
        <f t="shared" si="5"/>
        <v>52005</v>
      </c>
      <c r="G335" s="37" t="s">
        <v>2550</v>
      </c>
      <c r="I335" s="51" t="s">
        <v>1989</v>
      </c>
      <c r="J335" s="77" t="s">
        <v>2140</v>
      </c>
    </row>
    <row r="336" spans="5:10">
      <c r="E336" s="37" t="s">
        <v>2498</v>
      </c>
      <c r="F336" s="37">
        <f t="shared" si="5"/>
        <v>52006</v>
      </c>
      <c r="G336" s="37" t="s">
        <v>2551</v>
      </c>
      <c r="I336" s="51" t="s">
        <v>1990</v>
      </c>
      <c r="J336" s="77" t="s">
        <v>2141</v>
      </c>
    </row>
    <row r="337" spans="5:10">
      <c r="E337" s="37" t="s">
        <v>2499</v>
      </c>
      <c r="F337" s="37">
        <f t="shared" si="5"/>
        <v>52007</v>
      </c>
      <c r="G337" s="37" t="s">
        <v>2551</v>
      </c>
      <c r="I337" s="51" t="s">
        <v>1991</v>
      </c>
      <c r="J337" s="77" t="s">
        <v>2142</v>
      </c>
    </row>
    <row r="338" spans="5:10">
      <c r="E338" s="37" t="s">
        <v>2500</v>
      </c>
      <c r="F338" s="37">
        <f t="shared" si="5"/>
        <v>52008</v>
      </c>
      <c r="G338" s="37" t="s">
        <v>2552</v>
      </c>
      <c r="I338" s="51" t="s">
        <v>1992</v>
      </c>
      <c r="J338" s="77" t="s">
        <v>2143</v>
      </c>
    </row>
    <row r="339" spans="5:10">
      <c r="E339" s="37" t="s">
        <v>2501</v>
      </c>
      <c r="F339" s="37">
        <f t="shared" si="5"/>
        <v>52009</v>
      </c>
      <c r="G339" s="37" t="s">
        <v>2355</v>
      </c>
      <c r="I339" s="51" t="s">
        <v>1993</v>
      </c>
      <c r="J339" s="77" t="s">
        <v>2099</v>
      </c>
    </row>
    <row r="340" spans="5:10">
      <c r="E340" s="37" t="s">
        <v>2502</v>
      </c>
      <c r="F340" s="37">
        <f t="shared" si="5"/>
        <v>52010</v>
      </c>
      <c r="G340" s="37" t="s">
        <v>2252</v>
      </c>
      <c r="I340" s="51" t="s">
        <v>1994</v>
      </c>
      <c r="J340" s="77">
        <v>1</v>
      </c>
    </row>
    <row r="341" spans="5:10">
      <c r="E341" s="37" t="s">
        <v>2503</v>
      </c>
      <c r="F341" s="37">
        <f t="shared" si="5"/>
        <v>52011</v>
      </c>
      <c r="G341" s="37" t="s">
        <v>2553</v>
      </c>
      <c r="I341" s="51" t="s">
        <v>1995</v>
      </c>
      <c r="J341" s="77" t="s">
        <v>2144</v>
      </c>
    </row>
    <row r="342" spans="5:10">
      <c r="E342" s="37" t="s">
        <v>2504</v>
      </c>
      <c r="F342" s="37">
        <f t="shared" si="5"/>
        <v>52012</v>
      </c>
      <c r="G342" s="37" t="s">
        <v>2186</v>
      </c>
      <c r="I342" s="51" t="s">
        <v>1996</v>
      </c>
      <c r="J342" s="77" t="s">
        <v>2145</v>
      </c>
    </row>
    <row r="343" spans="5:10">
      <c r="E343" s="37" t="s">
        <v>2505</v>
      </c>
      <c r="F343" s="37">
        <f t="shared" si="5"/>
        <v>52013</v>
      </c>
      <c r="G343" s="37" t="s">
        <v>2310</v>
      </c>
      <c r="I343" s="51" t="s">
        <v>1997</v>
      </c>
      <c r="J343" s="77" t="s">
        <v>2146</v>
      </c>
    </row>
    <row r="344" spans="5:10">
      <c r="E344" s="37" t="s">
        <v>2506</v>
      </c>
      <c r="F344" s="37">
        <f t="shared" si="5"/>
        <v>52014</v>
      </c>
      <c r="G344" s="37" t="s">
        <v>2554</v>
      </c>
      <c r="I344" s="51" t="s">
        <v>1998</v>
      </c>
      <c r="J344" s="77" t="s">
        <v>2147</v>
      </c>
    </row>
    <row r="345" spans="5:10">
      <c r="E345" s="37" t="s">
        <v>2507</v>
      </c>
      <c r="F345" s="37">
        <f t="shared" si="5"/>
        <v>52015</v>
      </c>
      <c r="G345" s="37" t="s">
        <v>2105</v>
      </c>
      <c r="I345" s="51" t="s">
        <v>1999</v>
      </c>
      <c r="J345" s="77" t="s">
        <v>2148</v>
      </c>
    </row>
    <row r="346" spans="5:10">
      <c r="E346" s="37" t="s">
        <v>2508</v>
      </c>
      <c r="F346" s="37">
        <f t="shared" si="5"/>
        <v>52016</v>
      </c>
      <c r="G346" s="37" t="s">
        <v>2184</v>
      </c>
      <c r="I346" s="51" t="s">
        <v>2000</v>
      </c>
      <c r="J346" s="77">
        <v>1</v>
      </c>
    </row>
    <row r="347" spans="5:10">
      <c r="E347" s="37" t="s">
        <v>2509</v>
      </c>
      <c r="F347" s="37">
        <f t="shared" si="5"/>
        <v>52017</v>
      </c>
      <c r="G347" s="37" t="s">
        <v>2555</v>
      </c>
      <c r="I347" s="51" t="s">
        <v>2001</v>
      </c>
      <c r="J347" s="77" t="s">
        <v>2099</v>
      </c>
    </row>
    <row r="348" spans="5:10">
      <c r="E348" s="37" t="s">
        <v>2510</v>
      </c>
      <c r="F348" s="37">
        <f t="shared" si="5"/>
        <v>52018</v>
      </c>
      <c r="G348" s="37" t="s">
        <v>2556</v>
      </c>
      <c r="I348" s="51" t="s">
        <v>2002</v>
      </c>
      <c r="J348" s="77" t="s">
        <v>2149</v>
      </c>
    </row>
    <row r="349" spans="5:10">
      <c r="E349" s="37" t="s">
        <v>2511</v>
      </c>
      <c r="F349" s="37">
        <f t="shared" si="5"/>
        <v>52019</v>
      </c>
      <c r="G349" s="37" t="s">
        <v>2557</v>
      </c>
      <c r="I349" s="51" t="s">
        <v>2003</v>
      </c>
      <c r="J349" s="77" t="s">
        <v>2150</v>
      </c>
    </row>
    <row r="350" spans="5:10">
      <c r="E350" s="37" t="s">
        <v>2512</v>
      </c>
      <c r="F350" s="37">
        <f t="shared" si="5"/>
        <v>52020</v>
      </c>
      <c r="G350" s="37" t="s">
        <v>2152</v>
      </c>
      <c r="I350" s="51" t="s">
        <v>2004</v>
      </c>
      <c r="J350" s="77" t="s">
        <v>2099</v>
      </c>
    </row>
    <row r="351" spans="5:10">
      <c r="E351" s="37" t="s">
        <v>2513</v>
      </c>
      <c r="F351" s="37">
        <f t="shared" si="5"/>
        <v>52021</v>
      </c>
      <c r="G351" s="37" t="s">
        <v>2152</v>
      </c>
      <c r="I351" s="51" t="s">
        <v>2831</v>
      </c>
      <c r="J351" s="77">
        <v>1</v>
      </c>
    </row>
    <row r="352" spans="5:10">
      <c r="E352" s="37" t="s">
        <v>2514</v>
      </c>
      <c r="F352" s="37">
        <f t="shared" si="5"/>
        <v>52022</v>
      </c>
      <c r="G352" s="37" t="s">
        <v>2152</v>
      </c>
      <c r="I352" s="51" t="s">
        <v>2005</v>
      </c>
      <c r="J352" s="77">
        <v>1</v>
      </c>
    </row>
    <row r="353" spans="5:10">
      <c r="E353" s="37" t="s">
        <v>2515</v>
      </c>
      <c r="F353" s="37">
        <f t="shared" si="5"/>
        <v>52023</v>
      </c>
      <c r="G353" s="37" t="s">
        <v>2558</v>
      </c>
      <c r="I353" s="51" t="s">
        <v>2006</v>
      </c>
      <c r="J353" s="77">
        <v>1</v>
      </c>
    </row>
    <row r="354" spans="5:10">
      <c r="E354" s="37" t="s">
        <v>2516</v>
      </c>
      <c r="F354" s="37">
        <f t="shared" si="5"/>
        <v>52024</v>
      </c>
      <c r="G354" s="37" t="s">
        <v>2152</v>
      </c>
      <c r="I354" s="51" t="s">
        <v>2007</v>
      </c>
      <c r="J354" s="77">
        <v>1</v>
      </c>
    </row>
    <row r="355" spans="5:10">
      <c r="E355" s="37" t="s">
        <v>2517</v>
      </c>
      <c r="F355" s="37">
        <f t="shared" si="5"/>
        <v>52025</v>
      </c>
      <c r="G355" s="37" t="s">
        <v>2551</v>
      </c>
      <c r="I355" s="51" t="s">
        <v>2008</v>
      </c>
      <c r="J355" s="77" t="s">
        <v>2132</v>
      </c>
    </row>
    <row r="356" spans="5:10">
      <c r="E356" s="37" t="s">
        <v>2516</v>
      </c>
      <c r="F356" s="37">
        <f t="shared" si="5"/>
        <v>52024</v>
      </c>
      <c r="G356" s="37" t="s">
        <v>2152</v>
      </c>
      <c r="I356" s="51" t="s">
        <v>2009</v>
      </c>
      <c r="J356" s="77" t="s">
        <v>2151</v>
      </c>
    </row>
    <row r="357" spans="5:10">
      <c r="E357" s="37" t="s">
        <v>2518</v>
      </c>
      <c r="F357" s="37">
        <f t="shared" si="5"/>
        <v>52029</v>
      </c>
      <c r="G357" s="37" t="s">
        <v>2559</v>
      </c>
      <c r="I357" s="51" t="s">
        <v>2010</v>
      </c>
      <c r="J357" s="77" t="s">
        <v>2132</v>
      </c>
    </row>
    <row r="358" spans="5:10">
      <c r="E358" s="37" t="s">
        <v>2519</v>
      </c>
      <c r="F358" s="37">
        <f t="shared" si="5"/>
        <v>52030</v>
      </c>
      <c r="G358" s="37" t="s">
        <v>2560</v>
      </c>
      <c r="I358" s="51" t="s">
        <v>2011</v>
      </c>
      <c r="J358" s="77" t="s">
        <v>2132</v>
      </c>
    </row>
    <row r="359" spans="5:10">
      <c r="E359" s="37" t="s">
        <v>2520</v>
      </c>
      <c r="F359" s="37">
        <f t="shared" si="5"/>
        <v>52031</v>
      </c>
      <c r="G359" s="37" t="s">
        <v>2561</v>
      </c>
      <c r="I359" s="51" t="s">
        <v>2012</v>
      </c>
      <c r="J359" s="77" t="s">
        <v>2152</v>
      </c>
    </row>
    <row r="360" spans="5:10">
      <c r="E360" s="37" t="s">
        <v>2521</v>
      </c>
      <c r="F360" s="37">
        <f t="shared" si="5"/>
        <v>52032</v>
      </c>
      <c r="G360" s="37" t="s">
        <v>2310</v>
      </c>
      <c r="I360" s="51" t="s">
        <v>2013</v>
      </c>
      <c r="J360" s="77" t="s">
        <v>2153</v>
      </c>
    </row>
    <row r="361" spans="5:10">
      <c r="E361" s="37" t="s">
        <v>2522</v>
      </c>
      <c r="F361" s="37">
        <f t="shared" si="5"/>
        <v>52033</v>
      </c>
      <c r="G361" s="37" t="s">
        <v>2261</v>
      </c>
      <c r="I361" s="51" t="s">
        <v>2014</v>
      </c>
      <c r="J361" s="77" t="s">
        <v>2154</v>
      </c>
    </row>
    <row r="362" spans="5:10">
      <c r="E362" s="37" t="s">
        <v>2523</v>
      </c>
      <c r="F362" s="37">
        <f t="shared" si="5"/>
        <v>52034</v>
      </c>
      <c r="G362" s="37" t="s">
        <v>2551</v>
      </c>
      <c r="I362" s="51" t="s">
        <v>2015</v>
      </c>
      <c r="J362" s="77" t="s">
        <v>2155</v>
      </c>
    </row>
    <row r="363" spans="5:10">
      <c r="E363" s="37" t="s">
        <v>2524</v>
      </c>
      <c r="F363" s="37">
        <f t="shared" si="5"/>
        <v>52035</v>
      </c>
      <c r="G363" s="37" t="s">
        <v>2197</v>
      </c>
      <c r="I363" s="51" t="s">
        <v>2016</v>
      </c>
      <c r="J363" s="77" t="s">
        <v>2126</v>
      </c>
    </row>
    <row r="364" spans="5:10">
      <c r="E364" s="37" t="s">
        <v>2525</v>
      </c>
      <c r="F364" s="37">
        <f t="shared" si="5"/>
        <v>52036</v>
      </c>
      <c r="G364" s="37" t="s">
        <v>2325</v>
      </c>
      <c r="I364" s="51" t="s">
        <v>2017</v>
      </c>
      <c r="J364" s="77" t="s">
        <v>2156</v>
      </c>
    </row>
    <row r="365" spans="5:10">
      <c r="E365" s="37" t="s">
        <v>2526</v>
      </c>
      <c r="F365" s="37">
        <f t="shared" si="5"/>
        <v>52037</v>
      </c>
      <c r="G365" s="37" t="s">
        <v>2551</v>
      </c>
      <c r="I365" s="51" t="s">
        <v>2018</v>
      </c>
      <c r="J365" s="77" t="s">
        <v>2157</v>
      </c>
    </row>
    <row r="366" spans="5:10">
      <c r="E366" s="37" t="s">
        <v>2527</v>
      </c>
      <c r="F366" s="37">
        <f t="shared" si="5"/>
        <v>52038</v>
      </c>
      <c r="G366" s="37" t="s">
        <v>2145</v>
      </c>
      <c r="I366" s="51" t="s">
        <v>2019</v>
      </c>
      <c r="J366" s="77" t="s">
        <v>2158</v>
      </c>
    </row>
    <row r="367" spans="5:10">
      <c r="E367" s="37" t="s">
        <v>2528</v>
      </c>
      <c r="F367" s="37">
        <f t="shared" si="5"/>
        <v>52039</v>
      </c>
      <c r="G367" s="37" t="s">
        <v>2329</v>
      </c>
      <c r="I367" s="51" t="s">
        <v>2020</v>
      </c>
      <c r="J367" s="77" t="s">
        <v>2159</v>
      </c>
    </row>
    <row r="368" spans="5:10">
      <c r="E368" s="37" t="s">
        <v>2529</v>
      </c>
      <c r="F368" s="37">
        <f t="shared" si="5"/>
        <v>52040</v>
      </c>
      <c r="G368" s="37" t="s">
        <v>2562</v>
      </c>
      <c r="I368" s="51" t="s">
        <v>2021</v>
      </c>
      <c r="J368" s="77" t="s">
        <v>2160</v>
      </c>
    </row>
    <row r="369" spans="5:10">
      <c r="E369" s="37" t="s">
        <v>2530</v>
      </c>
      <c r="F369" s="37">
        <f t="shared" si="5"/>
        <v>52041</v>
      </c>
      <c r="G369" s="37" t="s">
        <v>2551</v>
      </c>
      <c r="I369" s="51" t="s">
        <v>2022</v>
      </c>
      <c r="J369" s="77" t="s">
        <v>2161</v>
      </c>
    </row>
    <row r="370" spans="5:10">
      <c r="E370" s="37" t="s">
        <v>2531</v>
      </c>
      <c r="F370" s="37">
        <f t="shared" ref="F370:F388" si="6">--MID(E370,7,5)</f>
        <v>52110</v>
      </c>
      <c r="G370" s="37" t="s">
        <v>2105</v>
      </c>
      <c r="I370" s="51" t="s">
        <v>2023</v>
      </c>
      <c r="J370" s="77" t="s">
        <v>2162</v>
      </c>
    </row>
    <row r="371" spans="5:10">
      <c r="E371" s="37" t="s">
        <v>2532</v>
      </c>
      <c r="F371" s="37">
        <f t="shared" si="6"/>
        <v>52049</v>
      </c>
      <c r="G371" s="37" t="s">
        <v>2563</v>
      </c>
      <c r="I371" s="51" t="s">
        <v>2024</v>
      </c>
      <c r="J371" s="77">
        <v>1</v>
      </c>
    </row>
    <row r="372" spans="5:10">
      <c r="E372" s="37" t="s">
        <v>2533</v>
      </c>
      <c r="F372" s="37">
        <f t="shared" si="6"/>
        <v>52050</v>
      </c>
      <c r="G372" s="37" t="s">
        <v>2145</v>
      </c>
      <c r="I372" s="51" t="s">
        <v>2025</v>
      </c>
      <c r="J372" s="77" t="s">
        <v>2163</v>
      </c>
    </row>
    <row r="373" spans="5:10">
      <c r="E373" s="37" t="s">
        <v>2534</v>
      </c>
      <c r="F373" s="37">
        <f t="shared" si="6"/>
        <v>51103</v>
      </c>
      <c r="G373" s="37" t="s">
        <v>2564</v>
      </c>
      <c r="I373" s="51" t="s">
        <v>2026</v>
      </c>
      <c r="J373" s="77" t="s">
        <v>2164</v>
      </c>
    </row>
    <row r="374" spans="5:10">
      <c r="E374" s="37" t="s">
        <v>2535</v>
      </c>
      <c r="F374" s="37">
        <f t="shared" si="6"/>
        <v>52052</v>
      </c>
      <c r="G374" s="37" t="s">
        <v>2565</v>
      </c>
      <c r="I374" s="51" t="s">
        <v>2027</v>
      </c>
      <c r="J374" s="77" t="s">
        <v>2165</v>
      </c>
    </row>
    <row r="375" spans="5:10">
      <c r="E375" s="37" t="s">
        <v>2536</v>
      </c>
      <c r="F375" s="37">
        <f t="shared" si="6"/>
        <v>52057</v>
      </c>
      <c r="G375" s="37" t="s">
        <v>2252</v>
      </c>
      <c r="I375" s="51" t="s">
        <v>2028</v>
      </c>
      <c r="J375" s="77" t="s">
        <v>2166</v>
      </c>
    </row>
    <row r="376" spans="5:10">
      <c r="E376" s="37" t="s">
        <v>2537</v>
      </c>
      <c r="F376" s="37">
        <f t="shared" si="6"/>
        <v>52055</v>
      </c>
      <c r="G376" s="37" t="s">
        <v>2551</v>
      </c>
      <c r="I376" s="51" t="s">
        <v>2029</v>
      </c>
      <c r="J376" s="77" t="s">
        <v>2167</v>
      </c>
    </row>
    <row r="377" spans="5:10">
      <c r="E377" s="37" t="s">
        <v>2538</v>
      </c>
      <c r="F377" s="37">
        <f t="shared" si="6"/>
        <v>52053</v>
      </c>
      <c r="G377" s="37" t="s">
        <v>2566</v>
      </c>
      <c r="I377" s="51" t="s">
        <v>2030</v>
      </c>
      <c r="J377" s="77" t="s">
        <v>2168</v>
      </c>
    </row>
    <row r="378" spans="5:10">
      <c r="E378" s="37" t="s">
        <v>2539</v>
      </c>
      <c r="F378" s="37">
        <f t="shared" si="6"/>
        <v>52060</v>
      </c>
      <c r="G378" s="37" t="s">
        <v>2563</v>
      </c>
      <c r="I378" s="51" t="s">
        <v>2031</v>
      </c>
      <c r="J378" s="77" t="s">
        <v>2169</v>
      </c>
    </row>
    <row r="379" spans="5:10">
      <c r="E379" s="37" t="s">
        <v>2540</v>
      </c>
      <c r="F379" s="37">
        <f t="shared" si="6"/>
        <v>52061</v>
      </c>
      <c r="G379" s="37" t="s">
        <v>2562</v>
      </c>
      <c r="I379" s="51" t="s">
        <v>2032</v>
      </c>
      <c r="J379" s="77" t="s">
        <v>2170</v>
      </c>
    </row>
    <row r="380" spans="5:10">
      <c r="E380" s="37" t="s">
        <v>2541</v>
      </c>
      <c r="F380" s="37">
        <f t="shared" si="6"/>
        <v>52063</v>
      </c>
      <c r="G380" s="37" t="s">
        <v>2567</v>
      </c>
      <c r="I380" s="51" t="s">
        <v>2033</v>
      </c>
      <c r="J380" s="77" t="s">
        <v>2171</v>
      </c>
    </row>
    <row r="381" spans="5:10">
      <c r="E381" s="37" t="s">
        <v>2542</v>
      </c>
      <c r="F381" s="37">
        <f t="shared" si="6"/>
        <v>52113</v>
      </c>
      <c r="G381" s="37" t="s">
        <v>2568</v>
      </c>
      <c r="I381" s="51" t="s">
        <v>2034</v>
      </c>
      <c r="J381" s="77" t="s">
        <v>2172</v>
      </c>
    </row>
    <row r="382" spans="5:10">
      <c r="E382" s="37" t="s">
        <v>2543</v>
      </c>
      <c r="F382" s="37">
        <f t="shared" si="6"/>
        <v>59114</v>
      </c>
      <c r="G382" s="37" t="s">
        <v>2569</v>
      </c>
      <c r="I382" s="51" t="s">
        <v>2035</v>
      </c>
      <c r="J382" s="77" t="s">
        <v>2173</v>
      </c>
    </row>
    <row r="383" spans="5:10">
      <c r="E383" s="37" t="s">
        <v>2544</v>
      </c>
      <c r="F383" s="37">
        <f t="shared" si="6"/>
        <v>52116</v>
      </c>
      <c r="G383" s="37" t="s">
        <v>2570</v>
      </c>
      <c r="I383" s="51" t="s">
        <v>2036</v>
      </c>
      <c r="J383" s="77" t="s">
        <v>2171</v>
      </c>
    </row>
    <row r="384" spans="5:10">
      <c r="E384" s="37" t="s">
        <v>2545</v>
      </c>
      <c r="F384" s="37">
        <f t="shared" si="6"/>
        <v>52107</v>
      </c>
      <c r="G384" s="37" t="s">
        <v>2571</v>
      </c>
      <c r="I384" s="51" t="s">
        <v>2037</v>
      </c>
      <c r="J384" s="77" t="s">
        <v>2174</v>
      </c>
    </row>
    <row r="385" spans="5:10">
      <c r="E385" s="37" t="s">
        <v>2546</v>
      </c>
      <c r="F385" s="37">
        <f t="shared" si="6"/>
        <v>59209</v>
      </c>
      <c r="G385" s="37" t="s">
        <v>2183</v>
      </c>
      <c r="I385" s="51" t="s">
        <v>2038</v>
      </c>
      <c r="J385" s="77" t="s">
        <v>2175</v>
      </c>
    </row>
    <row r="386" spans="5:10">
      <c r="E386" s="37" t="s">
        <v>2547</v>
      </c>
      <c r="F386" s="37">
        <f t="shared" si="6"/>
        <v>50321</v>
      </c>
      <c r="G386" s="37" t="s">
        <v>2110</v>
      </c>
      <c r="I386" s="51" t="s">
        <v>2039</v>
      </c>
      <c r="J386" s="77" t="s">
        <v>2176</v>
      </c>
    </row>
    <row r="387" spans="5:10">
      <c r="E387" s="37" t="s">
        <v>2548</v>
      </c>
      <c r="F387" s="37">
        <f t="shared" si="6"/>
        <v>59212</v>
      </c>
      <c r="G387" s="37" t="s">
        <v>2572</v>
      </c>
      <c r="I387" s="51" t="s">
        <v>2040</v>
      </c>
      <c r="J387" s="77" t="s">
        <v>2177</v>
      </c>
    </row>
    <row r="388" spans="5:10">
      <c r="E388" s="37" t="s">
        <v>2549</v>
      </c>
      <c r="F388" s="37">
        <f t="shared" si="6"/>
        <v>59213</v>
      </c>
      <c r="G388" s="37" t="s">
        <v>2237</v>
      </c>
      <c r="I388" s="51" t="s">
        <v>2041</v>
      </c>
      <c r="J388" s="77" t="s">
        <v>2178</v>
      </c>
    </row>
    <row r="389" spans="5:10">
      <c r="I389" s="51" t="s">
        <v>2042</v>
      </c>
      <c r="J389" s="77" t="s">
        <v>2179</v>
      </c>
    </row>
    <row r="390" spans="5:10">
      <c r="I390" s="51" t="s">
        <v>2043</v>
      </c>
      <c r="J390" s="77" t="s">
        <v>2180</v>
      </c>
    </row>
    <row r="391" spans="5:10">
      <c r="I391" s="51" t="s">
        <v>2044</v>
      </c>
      <c r="J391" s="77" t="s">
        <v>2180</v>
      </c>
    </row>
    <row r="392" spans="5:10">
      <c r="I392" s="51" t="s">
        <v>2427</v>
      </c>
      <c r="J392" s="77" t="s">
        <v>2180</v>
      </c>
    </row>
    <row r="393" spans="5:10">
      <c r="I393" s="51" t="s">
        <v>2045</v>
      </c>
      <c r="J393" s="77" t="s">
        <v>2180</v>
      </c>
    </row>
    <row r="394" spans="5:10">
      <c r="I394" s="51" t="s">
        <v>2046</v>
      </c>
      <c r="J394" s="77" t="s">
        <v>2181</v>
      </c>
    </row>
    <row r="395" spans="5:10">
      <c r="I395" s="51" t="s">
        <v>2428</v>
      </c>
      <c r="J395" s="77" t="s">
        <v>2181</v>
      </c>
    </row>
    <row r="396" spans="5:10">
      <c r="I396" s="51" t="s">
        <v>2047</v>
      </c>
      <c r="J396" s="77" t="s">
        <v>2182</v>
      </c>
    </row>
    <row r="397" spans="5:10">
      <c r="I397" s="51" t="s">
        <v>2048</v>
      </c>
      <c r="J397" s="77" t="s">
        <v>2183</v>
      </c>
    </row>
    <row r="398" spans="5:10">
      <c r="I398" s="51" t="s">
        <v>2049</v>
      </c>
      <c r="J398" s="77" t="s">
        <v>2184</v>
      </c>
    </row>
    <row r="399" spans="5:10">
      <c r="I399" s="51" t="s">
        <v>2050</v>
      </c>
      <c r="J399" s="77" t="s">
        <v>126</v>
      </c>
    </row>
    <row r="400" spans="5:10">
      <c r="I400" s="51" t="s">
        <v>2051</v>
      </c>
      <c r="J400" s="77" t="s">
        <v>2185</v>
      </c>
    </row>
    <row r="401" spans="9:10">
      <c r="I401" s="51" t="s">
        <v>2052</v>
      </c>
      <c r="J401" s="77" t="s">
        <v>2186</v>
      </c>
    </row>
    <row r="402" spans="9:10">
      <c r="I402" s="51" t="s">
        <v>2053</v>
      </c>
      <c r="J402" s="77" t="s">
        <v>2187</v>
      </c>
    </row>
    <row r="403" spans="9:10">
      <c r="I403" s="51" t="s">
        <v>2054</v>
      </c>
      <c r="J403" s="77" t="s">
        <v>2147</v>
      </c>
    </row>
    <row r="404" spans="9:10">
      <c r="I404" s="51" t="s">
        <v>2055</v>
      </c>
      <c r="J404" s="77" t="s">
        <v>2188</v>
      </c>
    </row>
    <row r="405" spans="9:10">
      <c r="I405" s="51" t="s">
        <v>2056</v>
      </c>
      <c r="J405" s="77" t="s">
        <v>2189</v>
      </c>
    </row>
    <row r="406" spans="9:10">
      <c r="I406" s="51" t="s">
        <v>2057</v>
      </c>
      <c r="J406" s="77" t="s">
        <v>2155</v>
      </c>
    </row>
    <row r="407" spans="9:10">
      <c r="I407" s="51" t="s">
        <v>2058</v>
      </c>
      <c r="J407" s="77" t="s">
        <v>2157</v>
      </c>
    </row>
    <row r="408" spans="9:10">
      <c r="I408" s="51" t="s">
        <v>2059</v>
      </c>
      <c r="J408" s="77" t="s">
        <v>2190</v>
      </c>
    </row>
    <row r="409" spans="9:10">
      <c r="I409" s="51" t="s">
        <v>2060</v>
      </c>
      <c r="J409" s="77" t="s">
        <v>2191</v>
      </c>
    </row>
    <row r="410" spans="9:10">
      <c r="I410" s="51" t="s">
        <v>2061</v>
      </c>
      <c r="J410" s="77" t="s">
        <v>2192</v>
      </c>
    </row>
    <row r="411" spans="9:10">
      <c r="I411" s="51" t="s">
        <v>2062</v>
      </c>
      <c r="J411" s="77" t="s">
        <v>2165</v>
      </c>
    </row>
    <row r="412" spans="9:10">
      <c r="I412" s="51" t="s">
        <v>2063</v>
      </c>
      <c r="J412" s="77" t="s">
        <v>615</v>
      </c>
    </row>
    <row r="413" spans="9:10">
      <c r="I413" s="51" t="s">
        <v>2064</v>
      </c>
      <c r="J413" s="77" t="s">
        <v>2193</v>
      </c>
    </row>
    <row r="414" spans="9:10">
      <c r="I414" s="51" t="s">
        <v>2065</v>
      </c>
      <c r="J414" s="77" t="s">
        <v>2194</v>
      </c>
    </row>
    <row r="415" spans="9:10">
      <c r="I415" s="51" t="s">
        <v>2066</v>
      </c>
      <c r="J415" s="77" t="s">
        <v>2195</v>
      </c>
    </row>
    <row r="416" spans="9:10">
      <c r="I416" s="51" t="s">
        <v>2067</v>
      </c>
      <c r="J416" s="77" t="s">
        <v>2133</v>
      </c>
    </row>
    <row r="417" spans="9:10">
      <c r="I417" s="51" t="s">
        <v>2068</v>
      </c>
      <c r="J417" s="77" t="s">
        <v>2196</v>
      </c>
    </row>
    <row r="418" spans="9:10">
      <c r="I418" s="51" t="s">
        <v>2069</v>
      </c>
      <c r="J418" s="77" t="s">
        <v>2197</v>
      </c>
    </row>
    <row r="419" spans="9:10">
      <c r="I419" s="51" t="s">
        <v>2070</v>
      </c>
      <c r="J419" s="77" t="s">
        <v>2198</v>
      </c>
    </row>
    <row r="420" spans="9:10">
      <c r="I420" s="51" t="s">
        <v>2071</v>
      </c>
      <c r="J420" s="77" t="s">
        <v>2136</v>
      </c>
    </row>
    <row r="421" spans="9:10">
      <c r="I421" s="51" t="s">
        <v>2072</v>
      </c>
      <c r="J421" s="77" t="s">
        <v>2199</v>
      </c>
    </row>
    <row r="422" spans="9:10">
      <c r="I422" s="51" t="s">
        <v>2073</v>
      </c>
      <c r="J422" s="77" t="s">
        <v>2138</v>
      </c>
    </row>
    <row r="423" spans="9:10">
      <c r="I423" s="51" t="s">
        <v>2074</v>
      </c>
      <c r="J423" s="77" t="s">
        <v>2139</v>
      </c>
    </row>
    <row r="424" spans="9:10">
      <c r="I424" s="51" t="s">
        <v>2075</v>
      </c>
      <c r="J424" s="77" t="s">
        <v>2140</v>
      </c>
    </row>
    <row r="425" spans="9:10">
      <c r="I425" s="51" t="s">
        <v>2076</v>
      </c>
      <c r="J425" s="77" t="s">
        <v>2200</v>
      </c>
    </row>
    <row r="426" spans="9:10">
      <c r="I426" s="51" t="s">
        <v>2077</v>
      </c>
      <c r="J426" s="77" t="s">
        <v>2157</v>
      </c>
    </row>
    <row r="427" spans="9:10">
      <c r="I427" s="51" t="s">
        <v>2078</v>
      </c>
      <c r="J427" s="77" t="s">
        <v>2160</v>
      </c>
    </row>
    <row r="428" spans="9:10">
      <c r="I428" s="51" t="s">
        <v>2079</v>
      </c>
      <c r="J428" s="77" t="s">
        <v>2161</v>
      </c>
    </row>
    <row r="429" spans="9:10">
      <c r="I429" s="51" t="s">
        <v>2080</v>
      </c>
      <c r="J429" s="77" t="s">
        <v>2201</v>
      </c>
    </row>
    <row r="430" spans="9:10">
      <c r="I430" s="51" t="s">
        <v>2081</v>
      </c>
      <c r="J430" s="77" t="s">
        <v>2202</v>
      </c>
    </row>
    <row r="431" spans="9:10">
      <c r="I431" s="51" t="s">
        <v>2082</v>
      </c>
      <c r="J431" s="77" t="s">
        <v>2118</v>
      </c>
    </row>
    <row r="432" spans="9:10">
      <c r="I432" s="51" t="s">
        <v>2083</v>
      </c>
      <c r="J432" s="77" t="s">
        <v>2203</v>
      </c>
    </row>
    <row r="433" spans="9:10">
      <c r="I433" s="51" t="s">
        <v>2084</v>
      </c>
      <c r="J433" s="77" t="s">
        <v>2204</v>
      </c>
    </row>
    <row r="434" spans="9:10">
      <c r="I434" s="51" t="s">
        <v>2085</v>
      </c>
      <c r="J434" s="77" t="s">
        <v>2205</v>
      </c>
    </row>
    <row r="435" spans="9:10">
      <c r="I435" s="51" t="s">
        <v>2086</v>
      </c>
      <c r="J435" s="77" t="s">
        <v>2206</v>
      </c>
    </row>
    <row r="436" spans="9:10">
      <c r="I436" s="51" t="s">
        <v>2087</v>
      </c>
      <c r="J436" s="77" t="s">
        <v>2207</v>
      </c>
    </row>
    <row r="437" spans="9:10">
      <c r="I437" s="51" t="s">
        <v>2088</v>
      </c>
      <c r="J437" s="77" t="s">
        <v>2180</v>
      </c>
    </row>
    <row r="438" spans="9:10">
      <c r="I438" s="51" t="s">
        <v>2089</v>
      </c>
      <c r="J438" s="77" t="s">
        <v>2208</v>
      </c>
    </row>
    <row r="439" spans="9:10">
      <c r="I439" s="51" t="s">
        <v>2090</v>
      </c>
      <c r="J439" s="77" t="s">
        <v>2209</v>
      </c>
    </row>
    <row r="440" spans="9:10">
      <c r="I440" s="51" t="s">
        <v>2091</v>
      </c>
      <c r="J440" s="77" t="s">
        <v>2210</v>
      </c>
    </row>
    <row r="441" spans="9:10">
      <c r="I441" s="51" t="s">
        <v>2092</v>
      </c>
      <c r="J441" s="77" t="s">
        <v>2211</v>
      </c>
    </row>
    <row r="442" spans="9:10">
      <c r="I442" s="51" t="s">
        <v>2093</v>
      </c>
      <c r="J442" s="77" t="s">
        <v>2212</v>
      </c>
    </row>
    <row r="443" spans="9:10">
      <c r="I443" s="51" t="s">
        <v>2094</v>
      </c>
      <c r="J443" s="77" t="s">
        <v>2199</v>
      </c>
    </row>
    <row r="444" spans="9:10">
      <c r="I444" s="51" t="s">
        <v>2095</v>
      </c>
      <c r="J444" s="77" t="s">
        <v>2102</v>
      </c>
    </row>
    <row r="445" spans="9:10">
      <c r="I445" s="51" t="s">
        <v>2096</v>
      </c>
      <c r="J445" s="77" t="s">
        <v>2213</v>
      </c>
    </row>
    <row r="446" spans="9:10">
      <c r="I446" s="51" t="s">
        <v>2429</v>
      </c>
      <c r="J446" s="81" t="s">
        <v>627</v>
      </c>
    </row>
    <row r="447" spans="9:10">
      <c r="I447" s="51" t="s">
        <v>2430</v>
      </c>
      <c r="J447" s="81" t="s">
        <v>2214</v>
      </c>
    </row>
    <row r="448" spans="9:10">
      <c r="I448" s="51" t="s">
        <v>2431</v>
      </c>
      <c r="J448" s="81" t="s">
        <v>2215</v>
      </c>
    </row>
    <row r="449" spans="9:10">
      <c r="I449" s="51" t="s">
        <v>2432</v>
      </c>
      <c r="J449" s="81" t="s">
        <v>2216</v>
      </c>
    </row>
    <row r="450" spans="9:10">
      <c r="I450" s="51" t="s">
        <v>2097</v>
      </c>
      <c r="J450" s="81" t="s">
        <v>2153</v>
      </c>
    </row>
    <row r="451" spans="9:10">
      <c r="I451" s="51" t="s">
        <v>2098</v>
      </c>
      <c r="J451" s="81" t="s">
        <v>2153</v>
      </c>
    </row>
    <row r="452" spans="9:10">
      <c r="I452" s="51" t="s">
        <v>6935</v>
      </c>
      <c r="J452" s="77"/>
    </row>
    <row r="453" spans="9:10">
      <c r="I453" s="51" t="s">
        <v>2232</v>
      </c>
      <c r="J453" s="77" t="s">
        <v>2233</v>
      </c>
    </row>
    <row r="454" spans="9:10">
      <c r="I454" s="51" t="s">
        <v>2234</v>
      </c>
      <c r="J454" s="77" t="s">
        <v>2235</v>
      </c>
    </row>
    <row r="455" spans="9:10">
      <c r="I455" s="51" t="s">
        <v>2236</v>
      </c>
      <c r="J455" s="77" t="s">
        <v>2237</v>
      </c>
    </row>
    <row r="456" spans="9:10">
      <c r="I456" s="51" t="s">
        <v>2238</v>
      </c>
      <c r="J456" s="77" t="s">
        <v>2239</v>
      </c>
    </row>
    <row r="457" spans="9:10">
      <c r="I457" s="51" t="s">
        <v>2240</v>
      </c>
      <c r="J457" s="77" t="s">
        <v>2241</v>
      </c>
    </row>
    <row r="458" spans="9:10">
      <c r="I458" s="51" t="s">
        <v>2242</v>
      </c>
      <c r="J458" s="77" t="s">
        <v>2243</v>
      </c>
    </row>
    <row r="459" spans="9:10">
      <c r="I459" s="51" t="s">
        <v>2244</v>
      </c>
      <c r="J459" s="77" t="s">
        <v>2245</v>
      </c>
    </row>
    <row r="460" spans="9:10">
      <c r="I460" s="51" t="s">
        <v>2246</v>
      </c>
      <c r="J460" s="77" t="s">
        <v>2573</v>
      </c>
    </row>
    <row r="461" spans="9:10">
      <c r="I461" s="51" t="s">
        <v>2247</v>
      </c>
      <c r="J461" s="77" t="s">
        <v>2250</v>
      </c>
    </row>
    <row r="462" spans="9:10">
      <c r="I462" s="51" t="s">
        <v>2248</v>
      </c>
      <c r="J462" s="77" t="s">
        <v>2574</v>
      </c>
    </row>
    <row r="463" spans="9:10">
      <c r="I463" s="51" t="s">
        <v>2249</v>
      </c>
      <c r="J463" s="77" t="s">
        <v>2250</v>
      </c>
    </row>
    <row r="464" spans="9:10">
      <c r="I464" s="51" t="s">
        <v>2251</v>
      </c>
      <c r="J464" s="77" t="s">
        <v>2252</v>
      </c>
    </row>
    <row r="465" spans="9:10">
      <c r="I465" s="51" t="s">
        <v>2253</v>
      </c>
      <c r="J465" s="77" t="s">
        <v>2252</v>
      </c>
    </row>
    <row r="466" spans="9:10">
      <c r="I466" s="51" t="s">
        <v>2254</v>
      </c>
      <c r="J466" s="77" t="s">
        <v>2255</v>
      </c>
    </row>
    <row r="467" spans="9:10">
      <c r="I467" s="51" t="s">
        <v>2256</v>
      </c>
      <c r="J467" s="77" t="s">
        <v>2257</v>
      </c>
    </row>
    <row r="468" spans="9:10">
      <c r="I468" s="51" t="s">
        <v>2258</v>
      </c>
      <c r="J468" s="77" t="s">
        <v>2259</v>
      </c>
    </row>
    <row r="469" spans="9:10">
      <c r="I469" s="51" t="s">
        <v>2260</v>
      </c>
      <c r="J469" s="77" t="s">
        <v>2261</v>
      </c>
    </row>
    <row r="470" spans="9:10">
      <c r="I470" s="51" t="s">
        <v>2262</v>
      </c>
      <c r="J470" s="77" t="s">
        <v>2263</v>
      </c>
    </row>
    <row r="471" spans="9:10">
      <c r="I471" s="51" t="s">
        <v>2264</v>
      </c>
      <c r="J471" s="77" t="s">
        <v>2265</v>
      </c>
    </row>
    <row r="472" spans="9:10">
      <c r="I472" s="51" t="s">
        <v>2266</v>
      </c>
      <c r="J472" s="77" t="s">
        <v>2267</v>
      </c>
    </row>
    <row r="473" spans="9:10">
      <c r="I473" s="51" t="s">
        <v>2268</v>
      </c>
      <c r="J473" s="77" t="s">
        <v>2269</v>
      </c>
    </row>
    <row r="474" spans="9:10">
      <c r="I474" s="51" t="s">
        <v>2270</v>
      </c>
      <c r="J474" s="77" t="s">
        <v>2187</v>
      </c>
    </row>
    <row r="475" spans="9:10">
      <c r="I475" s="51" t="s">
        <v>2271</v>
      </c>
      <c r="J475" s="77" t="s">
        <v>2272</v>
      </c>
    </row>
    <row r="476" spans="9:10">
      <c r="I476" s="51" t="s">
        <v>2273</v>
      </c>
      <c r="J476" s="77" t="s">
        <v>2575</v>
      </c>
    </row>
    <row r="477" spans="9:10">
      <c r="I477" s="51" t="s">
        <v>2275</v>
      </c>
      <c r="J477" s="77" t="s">
        <v>2276</v>
      </c>
    </row>
    <row r="478" spans="9:10">
      <c r="I478" s="51" t="s">
        <v>2277</v>
      </c>
      <c r="J478" s="77" t="s">
        <v>2278</v>
      </c>
    </row>
    <row r="479" spans="9:10">
      <c r="I479" s="51" t="s">
        <v>2279</v>
      </c>
      <c r="J479" s="77" t="s">
        <v>2280</v>
      </c>
    </row>
    <row r="480" spans="9:10">
      <c r="I480" s="51" t="s">
        <v>2281</v>
      </c>
      <c r="J480" s="77" t="s">
        <v>2282</v>
      </c>
    </row>
    <row r="481" spans="9:10">
      <c r="I481" s="51" t="s">
        <v>2283</v>
      </c>
      <c r="J481" s="77" t="s">
        <v>2284</v>
      </c>
    </row>
    <row r="482" spans="9:10">
      <c r="I482" s="51" t="s">
        <v>2285</v>
      </c>
      <c r="J482" s="77" t="s">
        <v>2576</v>
      </c>
    </row>
    <row r="483" spans="9:10">
      <c r="I483" s="51" t="s">
        <v>2287</v>
      </c>
      <c r="J483" s="77" t="s">
        <v>2288</v>
      </c>
    </row>
    <row r="484" spans="9:10">
      <c r="I484" s="51" t="s">
        <v>2289</v>
      </c>
      <c r="J484" s="77" t="s">
        <v>2290</v>
      </c>
    </row>
    <row r="485" spans="9:10">
      <c r="I485" s="51" t="s">
        <v>2291</v>
      </c>
      <c r="J485" s="77" t="s">
        <v>2199</v>
      </c>
    </row>
    <row r="486" spans="9:10">
      <c r="I486" s="51" t="s">
        <v>2292</v>
      </c>
      <c r="J486" s="77" t="s">
        <v>2138</v>
      </c>
    </row>
    <row r="487" spans="9:10">
      <c r="I487" s="51" t="s">
        <v>2293</v>
      </c>
      <c r="J487" s="77" t="s">
        <v>2272</v>
      </c>
    </row>
    <row r="488" spans="9:10">
      <c r="I488" s="51" t="s">
        <v>2294</v>
      </c>
      <c r="J488" s="77" t="s">
        <v>2274</v>
      </c>
    </row>
    <row r="489" spans="9:10">
      <c r="I489" s="51" t="s">
        <v>2295</v>
      </c>
      <c r="J489" s="77" t="s">
        <v>2126</v>
      </c>
    </row>
    <row r="490" spans="9:10">
      <c r="I490" s="51" t="s">
        <v>2296</v>
      </c>
      <c r="J490" s="77" t="s">
        <v>2142</v>
      </c>
    </row>
    <row r="491" spans="9:10">
      <c r="I491" s="51" t="s">
        <v>2297</v>
      </c>
      <c r="J491" s="77" t="s">
        <v>2298</v>
      </c>
    </row>
    <row r="492" spans="9:10">
      <c r="I492" s="51" t="s">
        <v>2299</v>
      </c>
      <c r="J492" s="77" t="s">
        <v>2143</v>
      </c>
    </row>
    <row r="493" spans="9:10">
      <c r="I493" s="51" t="s">
        <v>2300</v>
      </c>
      <c r="J493" s="77" t="s">
        <v>2301</v>
      </c>
    </row>
    <row r="494" spans="9:10">
      <c r="I494" s="51" t="s">
        <v>2302</v>
      </c>
      <c r="J494" s="77" t="s">
        <v>2099</v>
      </c>
    </row>
    <row r="495" spans="9:10">
      <c r="I495" s="51" t="s">
        <v>2303</v>
      </c>
      <c r="J495" s="77" t="s">
        <v>2099</v>
      </c>
    </row>
    <row r="496" spans="9:10">
      <c r="I496" s="51" t="s">
        <v>2304</v>
      </c>
      <c r="J496" s="77" t="s">
        <v>2109</v>
      </c>
    </row>
    <row r="497" spans="9:10">
      <c r="I497" s="51" t="s">
        <v>2305</v>
      </c>
      <c r="J497" s="77" t="s">
        <v>2243</v>
      </c>
    </row>
    <row r="498" spans="9:10">
      <c r="I498" s="51" t="s">
        <v>2306</v>
      </c>
      <c r="J498" s="77" t="s">
        <v>2114</v>
      </c>
    </row>
    <row r="499" spans="9:10">
      <c r="I499" s="51" t="s">
        <v>2307</v>
      </c>
      <c r="J499" s="77" t="s">
        <v>2099</v>
      </c>
    </row>
    <row r="500" spans="9:10">
      <c r="I500" s="51" t="s">
        <v>2308</v>
      </c>
      <c r="J500" s="77">
        <v>1</v>
      </c>
    </row>
    <row r="501" spans="9:10">
      <c r="I501" s="51" t="s">
        <v>2309</v>
      </c>
      <c r="J501" s="77" t="s">
        <v>2310</v>
      </c>
    </row>
    <row r="502" spans="9:10">
      <c r="I502" s="51" t="s">
        <v>2311</v>
      </c>
      <c r="J502" s="77" t="s">
        <v>2261</v>
      </c>
    </row>
    <row r="503" spans="9:10">
      <c r="I503" s="51" t="s">
        <v>2312</v>
      </c>
      <c r="J503" s="77">
        <v>1</v>
      </c>
    </row>
    <row r="504" spans="9:10">
      <c r="I504" s="51" t="s">
        <v>2313</v>
      </c>
      <c r="J504" s="77">
        <v>1</v>
      </c>
    </row>
    <row r="505" spans="9:10">
      <c r="I505" s="51" t="s">
        <v>2314</v>
      </c>
      <c r="J505" s="77" t="s">
        <v>2315</v>
      </c>
    </row>
    <row r="506" spans="9:10">
      <c r="I506" s="51" t="s">
        <v>2316</v>
      </c>
      <c r="J506" s="77" t="s">
        <v>2104</v>
      </c>
    </row>
    <row r="507" spans="9:10">
      <c r="I507" s="51" t="s">
        <v>2317</v>
      </c>
      <c r="J507" s="77" t="s">
        <v>2130</v>
      </c>
    </row>
    <row r="508" spans="9:10">
      <c r="I508" s="51" t="s">
        <v>2318</v>
      </c>
      <c r="J508" s="77" t="s">
        <v>2134</v>
      </c>
    </row>
    <row r="509" spans="9:10">
      <c r="I509" s="51" t="s">
        <v>2319</v>
      </c>
      <c r="J509" s="77" t="s">
        <v>2286</v>
      </c>
    </row>
    <row r="510" spans="9:10">
      <c r="I510" s="51" t="s">
        <v>2320</v>
      </c>
      <c r="J510" s="77" t="s">
        <v>2132</v>
      </c>
    </row>
    <row r="511" spans="9:10">
      <c r="I511" s="51" t="s">
        <v>2321</v>
      </c>
      <c r="J511" s="77" t="s">
        <v>2152</v>
      </c>
    </row>
    <row r="512" spans="9:10">
      <c r="I512" s="51" t="s">
        <v>2322</v>
      </c>
      <c r="J512" s="77" t="s">
        <v>2197</v>
      </c>
    </row>
    <row r="513" spans="9:10">
      <c r="I513" s="51" t="s">
        <v>2323</v>
      </c>
      <c r="J513" s="77" t="s">
        <v>2197</v>
      </c>
    </row>
    <row r="514" spans="9:10">
      <c r="I514" s="51" t="s">
        <v>2324</v>
      </c>
      <c r="J514" s="77" t="s">
        <v>2325</v>
      </c>
    </row>
    <row r="515" spans="9:10">
      <c r="I515" s="51" t="s">
        <v>2326</v>
      </c>
      <c r="J515" s="77" t="s">
        <v>2325</v>
      </c>
    </row>
    <row r="516" spans="9:10">
      <c r="I516" s="51" t="s">
        <v>2327</v>
      </c>
      <c r="J516" s="77" t="s">
        <v>2099</v>
      </c>
    </row>
    <row r="517" spans="9:10">
      <c r="I517" s="51" t="s">
        <v>2328</v>
      </c>
      <c r="J517" s="77" t="s">
        <v>2329</v>
      </c>
    </row>
    <row r="518" spans="9:10">
      <c r="I518" s="51" t="s">
        <v>2330</v>
      </c>
      <c r="J518" s="77">
        <v>1</v>
      </c>
    </row>
    <row r="519" spans="9:10">
      <c r="I519" s="51" t="s">
        <v>2331</v>
      </c>
      <c r="J519" s="77" t="s">
        <v>2332</v>
      </c>
    </row>
    <row r="520" spans="9:10">
      <c r="I520" s="51" t="s">
        <v>2333</v>
      </c>
      <c r="J520" s="77">
        <v>1</v>
      </c>
    </row>
    <row r="521" spans="9:10">
      <c r="I521" s="51" t="s">
        <v>2334</v>
      </c>
      <c r="J521" s="77" t="s">
        <v>2335</v>
      </c>
    </row>
    <row r="522" spans="9:10">
      <c r="I522" s="51" t="s">
        <v>2336</v>
      </c>
      <c r="J522" s="77" t="s">
        <v>2164</v>
      </c>
    </row>
    <row r="523" spans="9:10">
      <c r="I523" s="51" t="s">
        <v>2337</v>
      </c>
      <c r="J523" s="77" t="s">
        <v>2164</v>
      </c>
    </row>
    <row r="524" spans="9:10">
      <c r="I524" s="51" t="s">
        <v>2338</v>
      </c>
      <c r="J524" s="77" t="s">
        <v>2335</v>
      </c>
    </row>
    <row r="525" spans="9:10">
      <c r="I525" s="51" t="s">
        <v>2339</v>
      </c>
      <c r="J525" s="77">
        <v>1</v>
      </c>
    </row>
    <row r="526" spans="9:10">
      <c r="I526" s="51" t="s">
        <v>2340</v>
      </c>
      <c r="J526" s="77" t="s">
        <v>2341</v>
      </c>
    </row>
    <row r="527" spans="9:10">
      <c r="I527" s="51" t="s">
        <v>2342</v>
      </c>
      <c r="J527" s="77" t="s">
        <v>2343</v>
      </c>
    </row>
    <row r="528" spans="9:10">
      <c r="I528" s="51" t="s">
        <v>2344</v>
      </c>
      <c r="J528" s="77" t="s">
        <v>2345</v>
      </c>
    </row>
    <row r="529" spans="9:10">
      <c r="I529" s="51" t="s">
        <v>2346</v>
      </c>
      <c r="J529" s="77" t="s">
        <v>2345</v>
      </c>
    </row>
    <row r="530" spans="9:10">
      <c r="I530" s="51" t="s">
        <v>2347</v>
      </c>
      <c r="J530" s="77" t="s">
        <v>2184</v>
      </c>
    </row>
    <row r="531" spans="9:10">
      <c r="I531" s="51" t="s">
        <v>2348</v>
      </c>
      <c r="J531" s="77" t="s">
        <v>2184</v>
      </c>
    </row>
    <row r="532" spans="9:10">
      <c r="I532" s="51" t="s">
        <v>2349</v>
      </c>
      <c r="J532" s="77" t="s">
        <v>2350</v>
      </c>
    </row>
    <row r="533" spans="9:10">
      <c r="I533" s="51" t="s">
        <v>2351</v>
      </c>
      <c r="J533" s="77" t="s">
        <v>2350</v>
      </c>
    </row>
    <row r="534" spans="9:10">
      <c r="I534" s="51" t="s">
        <v>2352</v>
      </c>
      <c r="J534" s="77" t="s">
        <v>2353</v>
      </c>
    </row>
    <row r="535" spans="9:10">
      <c r="I535" s="51" t="s">
        <v>2354</v>
      </c>
      <c r="J535" s="77" t="s">
        <v>2355</v>
      </c>
    </row>
    <row r="536" spans="9:10">
      <c r="I536" s="51" t="s">
        <v>2356</v>
      </c>
      <c r="J536" s="77" t="s">
        <v>2357</v>
      </c>
    </row>
    <row r="537" spans="9:10">
      <c r="I537" s="51" t="s">
        <v>2358</v>
      </c>
      <c r="J537" s="77" t="s">
        <v>2105</v>
      </c>
    </row>
    <row r="538" spans="9:10">
      <c r="I538" s="51" t="s">
        <v>2359</v>
      </c>
      <c r="J538" s="77" t="s">
        <v>2360</v>
      </c>
    </row>
    <row r="539" spans="9:10">
      <c r="I539" s="51" t="s">
        <v>2361</v>
      </c>
      <c r="J539" s="77" t="s">
        <v>2099</v>
      </c>
    </row>
    <row r="540" spans="9:10">
      <c r="I540" s="51" t="s">
        <v>2362</v>
      </c>
      <c r="J540" s="77" t="s">
        <v>2138</v>
      </c>
    </row>
    <row r="541" spans="9:10">
      <c r="I541" s="51" t="s">
        <v>2363</v>
      </c>
      <c r="J541" s="77" t="s">
        <v>2551</v>
      </c>
    </row>
    <row r="542" spans="9:10">
      <c r="I542" s="51" t="s">
        <v>2364</v>
      </c>
      <c r="J542" s="77" t="s">
        <v>2551</v>
      </c>
    </row>
    <row r="543" spans="9:10">
      <c r="I543" s="51" t="s">
        <v>2365</v>
      </c>
      <c r="J543" s="77" t="s">
        <v>2551</v>
      </c>
    </row>
    <row r="544" spans="9:10">
      <c r="I544" s="51" t="s">
        <v>2366</v>
      </c>
      <c r="J544" s="77" t="s">
        <v>2577</v>
      </c>
    </row>
    <row r="545" spans="9:10">
      <c r="I545" s="51" t="s">
        <v>2367</v>
      </c>
      <c r="J545" s="77" t="s">
        <v>2099</v>
      </c>
    </row>
    <row r="546" spans="9:10">
      <c r="I546" s="51" t="s">
        <v>2368</v>
      </c>
      <c r="J546" s="77" t="s">
        <v>2551</v>
      </c>
    </row>
    <row r="547" spans="9:10">
      <c r="I547" s="51" t="s">
        <v>2369</v>
      </c>
      <c r="J547" s="77" t="s">
        <v>2325</v>
      </c>
    </row>
    <row r="548" spans="9:10">
      <c r="I548" s="51" t="s">
        <v>2370</v>
      </c>
      <c r="J548" s="77" t="s">
        <v>2154</v>
      </c>
    </row>
    <row r="549" spans="9:10">
      <c r="I549" s="51" t="s">
        <v>2371</v>
      </c>
      <c r="J549" s="77" t="s">
        <v>2578</v>
      </c>
    </row>
    <row r="550" spans="9:10">
      <c r="I550" s="51" t="s">
        <v>2372</v>
      </c>
      <c r="J550" s="77" t="s">
        <v>2579</v>
      </c>
    </row>
    <row r="551" spans="9:10">
      <c r="I551" s="51" t="s">
        <v>2373</v>
      </c>
      <c r="J551" s="77" t="s">
        <v>2580</v>
      </c>
    </row>
    <row r="552" spans="9:10">
      <c r="I552" s="51" t="s">
        <v>2374</v>
      </c>
      <c r="J552" s="77" t="s">
        <v>2581</v>
      </c>
    </row>
    <row r="553" spans="9:10">
      <c r="I553" s="51" t="s">
        <v>2375</v>
      </c>
      <c r="J553" s="77" t="s">
        <v>2582</v>
      </c>
    </row>
    <row r="554" spans="9:10">
      <c r="I554" s="51" t="s">
        <v>2376</v>
      </c>
      <c r="J554" s="77" t="s">
        <v>2261</v>
      </c>
    </row>
    <row r="555" spans="9:10">
      <c r="I555" s="51" t="s">
        <v>2377</v>
      </c>
      <c r="J555" s="77" t="s">
        <v>2583</v>
      </c>
    </row>
    <row r="556" spans="9:10">
      <c r="I556" s="51" t="s">
        <v>2378</v>
      </c>
      <c r="J556" s="77" t="s">
        <v>2138</v>
      </c>
    </row>
    <row r="557" spans="9:10">
      <c r="I557" s="51" t="s">
        <v>2379</v>
      </c>
      <c r="J557" s="77" t="s">
        <v>2584</v>
      </c>
    </row>
    <row r="558" spans="9:10">
      <c r="I558" s="51" t="s">
        <v>2380</v>
      </c>
      <c r="J558" s="77" t="s">
        <v>2561</v>
      </c>
    </row>
    <row r="559" spans="9:10">
      <c r="I559" s="51" t="s">
        <v>2381</v>
      </c>
      <c r="J559" s="77" t="s">
        <v>2325</v>
      </c>
    </row>
    <row r="560" spans="9:10">
      <c r="I560" s="51" t="s">
        <v>2382</v>
      </c>
      <c r="J560" s="77" t="s">
        <v>2250</v>
      </c>
    </row>
    <row r="561" spans="9:10">
      <c r="I561" s="51" t="s">
        <v>2383</v>
      </c>
      <c r="J561" s="77" t="s">
        <v>2584</v>
      </c>
    </row>
    <row r="562" spans="9:10">
      <c r="I562" s="51" t="s">
        <v>2384</v>
      </c>
      <c r="J562" s="77" t="s">
        <v>2585</v>
      </c>
    </row>
    <row r="563" spans="9:10">
      <c r="I563" s="51" t="s">
        <v>2385</v>
      </c>
      <c r="J563" s="77" t="s">
        <v>2571</v>
      </c>
    </row>
    <row r="564" spans="9:10">
      <c r="I564" s="51" t="s">
        <v>2386</v>
      </c>
      <c r="J564" s="77" t="s">
        <v>2586</v>
      </c>
    </row>
    <row r="565" spans="9:10">
      <c r="I565" s="51" t="s">
        <v>2387</v>
      </c>
      <c r="J565" s="77" t="s">
        <v>2587</v>
      </c>
    </row>
    <row r="566" spans="9:10">
      <c r="I566" s="51" t="s">
        <v>2388</v>
      </c>
      <c r="J566" s="77" t="s">
        <v>2551</v>
      </c>
    </row>
    <row r="567" spans="9:10">
      <c r="I567" s="51" t="s">
        <v>2389</v>
      </c>
      <c r="J567" s="77" t="s">
        <v>2551</v>
      </c>
    </row>
    <row r="568" spans="9:10">
      <c r="I568" s="51" t="s">
        <v>2390</v>
      </c>
      <c r="J568" s="77" t="s">
        <v>2588</v>
      </c>
    </row>
    <row r="569" spans="9:10">
      <c r="I569" s="51" t="s">
        <v>2391</v>
      </c>
      <c r="J569" s="77" t="s">
        <v>2219</v>
      </c>
    </row>
    <row r="570" spans="9:10">
      <c r="I570" s="51" t="s">
        <v>2392</v>
      </c>
      <c r="J570" s="77" t="s">
        <v>2153</v>
      </c>
    </row>
    <row r="571" spans="9:10">
      <c r="I571" s="51" t="s">
        <v>2393</v>
      </c>
      <c r="J571" s="77" t="s">
        <v>2589</v>
      </c>
    </row>
    <row r="572" spans="9:10">
      <c r="I572" s="51" t="s">
        <v>2394</v>
      </c>
      <c r="J572" s="77" t="s">
        <v>2156</v>
      </c>
    </row>
    <row r="573" spans="9:10">
      <c r="I573" s="51" t="s">
        <v>2395</v>
      </c>
      <c r="J573" s="77" t="s">
        <v>2590</v>
      </c>
    </row>
    <row r="574" spans="9:10">
      <c r="I574" s="51" t="s">
        <v>2396</v>
      </c>
      <c r="J574" s="77" t="s">
        <v>2562</v>
      </c>
    </row>
    <row r="575" spans="9:10">
      <c r="I575" s="51" t="s">
        <v>2397</v>
      </c>
      <c r="J575" s="77" t="s">
        <v>2591</v>
      </c>
    </row>
    <row r="576" spans="9:10">
      <c r="I576" s="51" t="s">
        <v>2398</v>
      </c>
      <c r="J576" s="77" t="s">
        <v>2551</v>
      </c>
    </row>
    <row r="577" spans="9:10">
      <c r="I577" s="51" t="s">
        <v>2399</v>
      </c>
      <c r="J577" s="77" t="s">
        <v>1792</v>
      </c>
    </row>
    <row r="578" spans="9:10">
      <c r="I578" s="51" t="s">
        <v>2400</v>
      </c>
      <c r="J578" s="77" t="s">
        <v>2591</v>
      </c>
    </row>
    <row r="579" spans="9:10">
      <c r="I579" s="51" t="s">
        <v>2401</v>
      </c>
      <c r="J579" s="77" t="s">
        <v>2114</v>
      </c>
    </row>
    <row r="580" spans="9:10">
      <c r="I580" s="51" t="s">
        <v>2402</v>
      </c>
      <c r="J580" s="77" t="s">
        <v>2592</v>
      </c>
    </row>
    <row r="581" spans="9:10">
      <c r="I581" s="51" t="s">
        <v>2403</v>
      </c>
      <c r="J581" s="77" t="s">
        <v>2592</v>
      </c>
    </row>
    <row r="582" spans="9:10">
      <c r="I582" s="51" t="s">
        <v>10672</v>
      </c>
      <c r="J582" s="77" t="s">
        <v>2592</v>
      </c>
    </row>
    <row r="583" spans="9:10">
      <c r="I583" s="51" t="s">
        <v>2405</v>
      </c>
      <c r="J583" s="77" t="s">
        <v>2180</v>
      </c>
    </row>
    <row r="584" spans="9:10">
      <c r="I584" s="51" t="s">
        <v>2406</v>
      </c>
      <c r="J584" s="77" t="s">
        <v>2181</v>
      </c>
    </row>
    <row r="585" spans="9:10">
      <c r="I585" s="51" t="s">
        <v>2407</v>
      </c>
      <c r="J585" s="77" t="s">
        <v>2593</v>
      </c>
    </row>
    <row r="586" spans="9:10">
      <c r="I586" s="51" t="s">
        <v>2408</v>
      </c>
      <c r="J586" s="77" t="s">
        <v>2594</v>
      </c>
    </row>
    <row r="587" spans="9:10">
      <c r="I587" s="51" t="s">
        <v>2409</v>
      </c>
      <c r="J587" s="77" t="s">
        <v>2595</v>
      </c>
    </row>
    <row r="588" spans="9:10">
      <c r="I588" s="51" t="s">
        <v>2410</v>
      </c>
      <c r="J588" s="77" t="s">
        <v>2596</v>
      </c>
    </row>
    <row r="589" spans="9:10">
      <c r="I589" s="51" t="s">
        <v>2411</v>
      </c>
      <c r="J589" s="77" t="s">
        <v>2597</v>
      </c>
    </row>
    <row r="590" spans="9:10">
      <c r="I590" s="51" t="s">
        <v>2412</v>
      </c>
      <c r="J590" s="77" t="s">
        <v>2153</v>
      </c>
    </row>
    <row r="591" spans="9:10">
      <c r="I591" s="51" t="s">
        <v>2413</v>
      </c>
      <c r="J591" s="77" t="s">
        <v>2153</v>
      </c>
    </row>
    <row r="592" spans="9:10">
      <c r="I592" s="51" t="s">
        <v>2414</v>
      </c>
      <c r="J592" s="77" t="s">
        <v>2153</v>
      </c>
    </row>
    <row r="593" spans="9:10">
      <c r="I593" s="51" t="s">
        <v>2415</v>
      </c>
      <c r="J593" s="77" t="s">
        <v>2153</v>
      </c>
    </row>
    <row r="594" spans="9:10">
      <c r="I594" s="51" t="s">
        <v>2416</v>
      </c>
      <c r="J594" s="77" t="s">
        <v>2153</v>
      </c>
    </row>
    <row r="595" spans="9:10">
      <c r="I595" s="51" t="s">
        <v>2417</v>
      </c>
      <c r="J595" s="77" t="s">
        <v>2171</v>
      </c>
    </row>
    <row r="596" spans="9:10">
      <c r="I596" s="51" t="s">
        <v>2418</v>
      </c>
      <c r="J596" s="77" t="s">
        <v>2598</v>
      </c>
    </row>
    <row r="597" spans="9:10">
      <c r="I597" s="51" t="s">
        <v>2419</v>
      </c>
      <c r="J597" s="77" t="s">
        <v>2599</v>
      </c>
    </row>
    <row r="598" spans="9:10">
      <c r="I598" s="51" t="s">
        <v>2420</v>
      </c>
      <c r="J598" s="77" t="s">
        <v>2600</v>
      </c>
    </row>
    <row r="599" spans="9:10">
      <c r="I599" s="51" t="s">
        <v>2421</v>
      </c>
      <c r="J599" s="77" t="s">
        <v>2565</v>
      </c>
    </row>
    <row r="600" spans="9:10">
      <c r="I600" s="51" t="s">
        <v>2422</v>
      </c>
      <c r="J600" s="77" t="s">
        <v>2601</v>
      </c>
    </row>
    <row r="601" spans="9:10">
      <c r="I601" s="51" t="s">
        <v>2423</v>
      </c>
      <c r="J601" s="77" t="s">
        <v>2573</v>
      </c>
    </row>
    <row r="602" spans="9:10">
      <c r="I602" s="51" t="s">
        <v>2424</v>
      </c>
      <c r="J602" s="77" t="s">
        <v>2596</v>
      </c>
    </row>
    <row r="603" spans="9:10">
      <c r="I603" s="51" t="s">
        <v>2425</v>
      </c>
      <c r="J603" s="77" t="s">
        <v>2167</v>
      </c>
    </row>
    <row r="604" spans="9:10">
      <c r="I604" s="51" t="s">
        <v>2425</v>
      </c>
      <c r="J604" s="77" t="s">
        <v>2167</v>
      </c>
    </row>
    <row r="605" spans="9:10">
      <c r="I605" s="51" t="s">
        <v>2426</v>
      </c>
      <c r="J605" s="77" t="s">
        <v>2602</v>
      </c>
    </row>
    <row r="606" spans="9:10">
      <c r="I606" s="51" t="s">
        <v>6997</v>
      </c>
      <c r="J606" s="77"/>
    </row>
    <row r="607" spans="9:10">
      <c r="I607" s="51" t="s">
        <v>2832</v>
      </c>
      <c r="J607" s="77" t="s">
        <v>6998</v>
      </c>
    </row>
    <row r="608" spans="9:10">
      <c r="I608" s="51" t="s">
        <v>2833</v>
      </c>
      <c r="J608" s="77" t="s">
        <v>6999</v>
      </c>
    </row>
    <row r="609" spans="9:10">
      <c r="I609" s="51" t="s">
        <v>2834</v>
      </c>
      <c r="J609" s="77" t="s">
        <v>7000</v>
      </c>
    </row>
    <row r="610" spans="9:10">
      <c r="I610" s="51" t="s">
        <v>2835</v>
      </c>
      <c r="J610" s="77" t="s">
        <v>7001</v>
      </c>
    </row>
    <row r="611" spans="9:10">
      <c r="I611" s="51" t="s">
        <v>2836</v>
      </c>
      <c r="J611" s="77" t="s">
        <v>7002</v>
      </c>
    </row>
    <row r="612" spans="9:10">
      <c r="I612" s="51" t="s">
        <v>2837</v>
      </c>
      <c r="J612" s="77" t="s">
        <v>7003</v>
      </c>
    </row>
    <row r="613" spans="9:10">
      <c r="I613" s="51" t="s">
        <v>2838</v>
      </c>
      <c r="J613" s="77" t="s">
        <v>7004</v>
      </c>
    </row>
    <row r="614" spans="9:10">
      <c r="I614" s="51" t="s">
        <v>2839</v>
      </c>
      <c r="J614" s="77" t="s">
        <v>7005</v>
      </c>
    </row>
    <row r="615" spans="9:10">
      <c r="I615" s="51" t="s">
        <v>10673</v>
      </c>
      <c r="J615" s="77" t="s">
        <v>7006</v>
      </c>
    </row>
    <row r="616" spans="9:10">
      <c r="I616" s="51" t="s">
        <v>10674</v>
      </c>
      <c r="J616" s="77" t="s">
        <v>7007</v>
      </c>
    </row>
    <row r="617" spans="9:10">
      <c r="I617" s="51" t="s">
        <v>10675</v>
      </c>
      <c r="J617" s="77" t="s">
        <v>7008</v>
      </c>
    </row>
    <row r="618" spans="9:10">
      <c r="I618" s="51" t="s">
        <v>10676</v>
      </c>
      <c r="J618" s="77" t="s">
        <v>7009</v>
      </c>
    </row>
    <row r="619" spans="9:10">
      <c r="I619" s="51" t="s">
        <v>2840</v>
      </c>
      <c r="J619" s="77" t="s">
        <v>7008</v>
      </c>
    </row>
    <row r="620" spans="9:10">
      <c r="I620" s="51" t="s">
        <v>2841</v>
      </c>
      <c r="J620" s="77" t="s">
        <v>7009</v>
      </c>
    </row>
    <row r="621" spans="9:10">
      <c r="I621" s="51" t="s">
        <v>2842</v>
      </c>
      <c r="J621" s="77" t="s">
        <v>7010</v>
      </c>
    </row>
    <row r="622" spans="9:10">
      <c r="I622" s="51" t="s">
        <v>2843</v>
      </c>
      <c r="J622" s="77" t="s">
        <v>7011</v>
      </c>
    </row>
    <row r="623" spans="9:10">
      <c r="I623" s="51" t="s">
        <v>2844</v>
      </c>
      <c r="J623" s="77" t="s">
        <v>7012</v>
      </c>
    </row>
    <row r="624" spans="9:10">
      <c r="I624" s="51" t="s">
        <v>2845</v>
      </c>
      <c r="J624" s="77" t="s">
        <v>7013</v>
      </c>
    </row>
    <row r="625" spans="9:10">
      <c r="I625" s="51" t="s">
        <v>2846</v>
      </c>
      <c r="J625" s="77" t="s">
        <v>7014</v>
      </c>
    </row>
    <row r="626" spans="9:10">
      <c r="I626" s="51" t="s">
        <v>2847</v>
      </c>
      <c r="J626" s="77" t="s">
        <v>7015</v>
      </c>
    </row>
    <row r="627" spans="9:10">
      <c r="I627" s="51" t="s">
        <v>2848</v>
      </c>
      <c r="J627" s="77" t="s">
        <v>7016</v>
      </c>
    </row>
    <row r="628" spans="9:10">
      <c r="I628" s="51" t="s">
        <v>2849</v>
      </c>
      <c r="J628" s="77" t="s">
        <v>7017</v>
      </c>
    </row>
    <row r="629" spans="9:10">
      <c r="I629" s="51" t="s">
        <v>2850</v>
      </c>
      <c r="J629" s="77" t="s">
        <v>7015</v>
      </c>
    </row>
    <row r="630" spans="9:10">
      <c r="I630" s="51" t="s">
        <v>2851</v>
      </c>
      <c r="J630" s="77" t="s">
        <v>7018</v>
      </c>
    </row>
    <row r="631" spans="9:10">
      <c r="I631" s="51" t="s">
        <v>2852</v>
      </c>
      <c r="J631" s="77" t="s">
        <v>7019</v>
      </c>
    </row>
    <row r="632" spans="9:10">
      <c r="I632" s="51" t="s">
        <v>2853</v>
      </c>
      <c r="J632" s="77" t="s">
        <v>7020</v>
      </c>
    </row>
    <row r="633" spans="9:10">
      <c r="I633" s="51" t="s">
        <v>2854</v>
      </c>
      <c r="J633" s="77" t="s">
        <v>7021</v>
      </c>
    </row>
    <row r="634" spans="9:10">
      <c r="I634" s="51" t="s">
        <v>2855</v>
      </c>
      <c r="J634" s="77" t="s">
        <v>7022</v>
      </c>
    </row>
    <row r="635" spans="9:10">
      <c r="I635" s="51" t="s">
        <v>2856</v>
      </c>
      <c r="J635" s="77" t="s">
        <v>7021</v>
      </c>
    </row>
    <row r="636" spans="9:10">
      <c r="I636" s="51" t="s">
        <v>2857</v>
      </c>
      <c r="J636" s="77" t="s">
        <v>7021</v>
      </c>
    </row>
    <row r="637" spans="9:10">
      <c r="I637" s="51" t="s">
        <v>2858</v>
      </c>
      <c r="J637" s="77" t="s">
        <v>7023</v>
      </c>
    </row>
    <row r="638" spans="9:10">
      <c r="I638" s="51" t="s">
        <v>2859</v>
      </c>
      <c r="J638" s="77" t="s">
        <v>7021</v>
      </c>
    </row>
    <row r="639" spans="9:10">
      <c r="I639" s="51" t="s">
        <v>2860</v>
      </c>
      <c r="J639" s="77" t="s">
        <v>7020</v>
      </c>
    </row>
    <row r="640" spans="9:10">
      <c r="I640" s="51" t="s">
        <v>2861</v>
      </c>
      <c r="J640" s="77" t="s">
        <v>7022</v>
      </c>
    </row>
    <row r="641" spans="9:10">
      <c r="I641" s="51" t="s">
        <v>2862</v>
      </c>
      <c r="J641" s="77" t="s">
        <v>7024</v>
      </c>
    </row>
    <row r="642" spans="9:10">
      <c r="I642" s="51" t="s">
        <v>2863</v>
      </c>
      <c r="J642" s="77" t="s">
        <v>7025</v>
      </c>
    </row>
    <row r="643" spans="9:10">
      <c r="I643" s="51" t="s">
        <v>2864</v>
      </c>
      <c r="J643" s="77" t="s">
        <v>7026</v>
      </c>
    </row>
    <row r="644" spans="9:10">
      <c r="I644" s="51" t="s">
        <v>2865</v>
      </c>
      <c r="J644" s="77" t="s">
        <v>7027</v>
      </c>
    </row>
    <row r="645" spans="9:10">
      <c r="I645" s="51" t="s">
        <v>2866</v>
      </c>
      <c r="J645" s="77" t="s">
        <v>7028</v>
      </c>
    </row>
    <row r="646" spans="9:10">
      <c r="I646" s="51" t="s">
        <v>2867</v>
      </c>
      <c r="J646" s="77" t="s">
        <v>7029</v>
      </c>
    </row>
    <row r="647" spans="9:10">
      <c r="I647" s="51" t="s">
        <v>6996</v>
      </c>
      <c r="J647" s="77"/>
    </row>
    <row r="648" spans="9:10">
      <c r="I648" s="51" t="s">
        <v>2493</v>
      </c>
      <c r="J648" s="77" t="s">
        <v>2104</v>
      </c>
    </row>
    <row r="649" spans="9:10">
      <c r="I649" s="51" t="s">
        <v>2494</v>
      </c>
      <c r="J649" s="77" t="s">
        <v>2550</v>
      </c>
    </row>
    <row r="650" spans="9:10">
      <c r="I650" s="51" t="s">
        <v>2495</v>
      </c>
      <c r="J650" s="77" t="s">
        <v>2357</v>
      </c>
    </row>
    <row r="651" spans="9:10">
      <c r="I651" s="51" t="s">
        <v>2496</v>
      </c>
      <c r="J651" s="77" t="s">
        <v>2186</v>
      </c>
    </row>
    <row r="652" spans="9:10">
      <c r="I652" s="51" t="s">
        <v>2497</v>
      </c>
      <c r="J652" s="77" t="s">
        <v>2550</v>
      </c>
    </row>
    <row r="653" spans="9:10">
      <c r="I653" s="51" t="s">
        <v>2498</v>
      </c>
      <c r="J653" s="77" t="s">
        <v>2551</v>
      </c>
    </row>
    <row r="654" spans="9:10">
      <c r="I654" s="51" t="s">
        <v>2499</v>
      </c>
      <c r="J654" s="77" t="s">
        <v>2551</v>
      </c>
    </row>
    <row r="655" spans="9:10">
      <c r="I655" s="51" t="s">
        <v>2500</v>
      </c>
      <c r="J655" s="77" t="s">
        <v>2552</v>
      </c>
    </row>
    <row r="656" spans="9:10">
      <c r="I656" s="51" t="s">
        <v>2501</v>
      </c>
      <c r="J656" s="77" t="s">
        <v>2355</v>
      </c>
    </row>
    <row r="657" spans="9:10">
      <c r="I657" s="51" t="s">
        <v>2502</v>
      </c>
      <c r="J657" s="77" t="s">
        <v>2252</v>
      </c>
    </row>
    <row r="658" spans="9:10">
      <c r="I658" s="51" t="s">
        <v>2503</v>
      </c>
      <c r="J658" s="77" t="s">
        <v>2553</v>
      </c>
    </row>
    <row r="659" spans="9:10">
      <c r="I659" s="51" t="s">
        <v>2504</v>
      </c>
      <c r="J659" s="77" t="s">
        <v>2186</v>
      </c>
    </row>
    <row r="660" spans="9:10">
      <c r="I660" s="51" t="s">
        <v>2505</v>
      </c>
      <c r="J660" s="77" t="s">
        <v>2310</v>
      </c>
    </row>
    <row r="661" spans="9:10">
      <c r="I661" s="51" t="s">
        <v>2506</v>
      </c>
      <c r="J661" s="77" t="s">
        <v>2554</v>
      </c>
    </row>
    <row r="662" spans="9:10">
      <c r="I662" s="51" t="s">
        <v>2507</v>
      </c>
      <c r="J662" s="77" t="s">
        <v>2105</v>
      </c>
    </row>
    <row r="663" spans="9:10">
      <c r="I663" s="51" t="s">
        <v>2508</v>
      </c>
      <c r="J663" s="77" t="s">
        <v>2184</v>
      </c>
    </row>
    <row r="664" spans="9:10">
      <c r="I664" s="51" t="s">
        <v>2509</v>
      </c>
      <c r="J664" s="77" t="s">
        <v>2555</v>
      </c>
    </row>
    <row r="665" spans="9:10">
      <c r="I665" s="51" t="s">
        <v>2510</v>
      </c>
      <c r="J665" s="77" t="s">
        <v>2556</v>
      </c>
    </row>
    <row r="666" spans="9:10">
      <c r="I666" s="51" t="s">
        <v>2511</v>
      </c>
      <c r="J666" s="77" t="s">
        <v>2557</v>
      </c>
    </row>
    <row r="667" spans="9:10">
      <c r="I667" s="51" t="s">
        <v>2512</v>
      </c>
      <c r="J667" s="77" t="s">
        <v>2152</v>
      </c>
    </row>
    <row r="668" spans="9:10">
      <c r="I668" s="51" t="s">
        <v>2513</v>
      </c>
      <c r="J668" s="77" t="s">
        <v>2152</v>
      </c>
    </row>
    <row r="669" spans="9:10">
      <c r="I669" s="51" t="s">
        <v>2514</v>
      </c>
      <c r="J669" s="77" t="s">
        <v>2152</v>
      </c>
    </row>
    <row r="670" spans="9:10">
      <c r="I670" s="51" t="s">
        <v>2515</v>
      </c>
      <c r="J670" s="77" t="s">
        <v>2558</v>
      </c>
    </row>
    <row r="671" spans="9:10">
      <c r="I671" s="51" t="s">
        <v>2516</v>
      </c>
      <c r="J671" s="77" t="s">
        <v>2152</v>
      </c>
    </row>
    <row r="672" spans="9:10">
      <c r="I672" s="51" t="s">
        <v>2517</v>
      </c>
      <c r="J672" s="77" t="s">
        <v>2551</v>
      </c>
    </row>
    <row r="673" spans="9:10">
      <c r="I673" s="51" t="s">
        <v>2516</v>
      </c>
      <c r="J673" s="77" t="s">
        <v>2152</v>
      </c>
    </row>
    <row r="674" spans="9:10">
      <c r="I674" s="51" t="s">
        <v>2518</v>
      </c>
      <c r="J674" s="77" t="s">
        <v>2559</v>
      </c>
    </row>
    <row r="675" spans="9:10">
      <c r="I675" s="51" t="s">
        <v>2519</v>
      </c>
      <c r="J675" s="77" t="s">
        <v>2560</v>
      </c>
    </row>
    <row r="676" spans="9:10">
      <c r="I676" s="51" t="s">
        <v>2520</v>
      </c>
      <c r="J676" s="77" t="s">
        <v>2561</v>
      </c>
    </row>
    <row r="677" spans="9:10">
      <c r="I677" s="51" t="s">
        <v>2521</v>
      </c>
      <c r="J677" s="77" t="s">
        <v>2310</v>
      </c>
    </row>
    <row r="678" spans="9:10">
      <c r="I678" s="51" t="s">
        <v>2522</v>
      </c>
      <c r="J678" s="77" t="s">
        <v>2261</v>
      </c>
    </row>
    <row r="679" spans="9:10">
      <c r="I679" s="51" t="s">
        <v>2523</v>
      </c>
      <c r="J679" s="77" t="s">
        <v>2551</v>
      </c>
    </row>
    <row r="680" spans="9:10">
      <c r="I680" s="51" t="s">
        <v>2524</v>
      </c>
      <c r="J680" s="77" t="s">
        <v>2197</v>
      </c>
    </row>
    <row r="681" spans="9:10">
      <c r="I681" s="51" t="s">
        <v>2525</v>
      </c>
      <c r="J681" s="77" t="s">
        <v>2325</v>
      </c>
    </row>
    <row r="682" spans="9:10">
      <c r="I682" s="51" t="s">
        <v>2526</v>
      </c>
      <c r="J682" s="77" t="s">
        <v>2551</v>
      </c>
    </row>
    <row r="683" spans="9:10">
      <c r="I683" s="51" t="s">
        <v>2527</v>
      </c>
      <c r="J683" s="77" t="s">
        <v>2145</v>
      </c>
    </row>
    <row r="684" spans="9:10">
      <c r="I684" s="51" t="s">
        <v>2528</v>
      </c>
      <c r="J684" s="77" t="s">
        <v>2329</v>
      </c>
    </row>
    <row r="685" spans="9:10">
      <c r="I685" s="51" t="s">
        <v>2529</v>
      </c>
      <c r="J685" s="77" t="s">
        <v>2562</v>
      </c>
    </row>
    <row r="686" spans="9:10">
      <c r="I686" s="51" t="s">
        <v>2530</v>
      </c>
      <c r="J686" s="77" t="s">
        <v>2551</v>
      </c>
    </row>
    <row r="687" spans="9:10">
      <c r="I687" s="51" t="s">
        <v>2531</v>
      </c>
      <c r="J687" s="77" t="s">
        <v>2105</v>
      </c>
    </row>
    <row r="688" spans="9:10">
      <c r="I688" s="51" t="s">
        <v>2532</v>
      </c>
      <c r="J688" s="77" t="s">
        <v>2563</v>
      </c>
    </row>
    <row r="689" spans="9:10">
      <c r="I689" s="51" t="s">
        <v>2533</v>
      </c>
      <c r="J689" s="77" t="s">
        <v>2145</v>
      </c>
    </row>
    <row r="690" spans="9:10">
      <c r="I690" s="51" t="s">
        <v>2534</v>
      </c>
      <c r="J690" s="77" t="s">
        <v>2564</v>
      </c>
    </row>
    <row r="691" spans="9:10">
      <c r="I691" s="51" t="s">
        <v>2535</v>
      </c>
      <c r="J691" s="77" t="s">
        <v>2565</v>
      </c>
    </row>
    <row r="692" spans="9:10">
      <c r="I692" s="51" t="s">
        <v>2536</v>
      </c>
      <c r="J692" s="77" t="s">
        <v>2252</v>
      </c>
    </row>
    <row r="693" spans="9:10">
      <c r="I693" s="51" t="s">
        <v>2537</v>
      </c>
      <c r="J693" s="77" t="s">
        <v>2551</v>
      </c>
    </row>
    <row r="694" spans="9:10">
      <c r="I694" s="51" t="s">
        <v>2538</v>
      </c>
      <c r="J694" s="77" t="s">
        <v>2566</v>
      </c>
    </row>
    <row r="695" spans="9:10">
      <c r="I695" s="51" t="s">
        <v>2539</v>
      </c>
      <c r="J695" s="77" t="s">
        <v>2563</v>
      </c>
    </row>
    <row r="696" spans="9:10">
      <c r="I696" s="51" t="s">
        <v>2540</v>
      </c>
      <c r="J696" s="77" t="s">
        <v>2562</v>
      </c>
    </row>
    <row r="697" spans="9:10">
      <c r="I697" s="51" t="s">
        <v>2541</v>
      </c>
      <c r="J697" s="77" t="s">
        <v>2567</v>
      </c>
    </row>
    <row r="698" spans="9:10">
      <c r="I698" s="51" t="s">
        <v>2542</v>
      </c>
      <c r="J698" s="77" t="s">
        <v>2568</v>
      </c>
    </row>
    <row r="699" spans="9:10">
      <c r="I699" s="51" t="s">
        <v>2543</v>
      </c>
      <c r="J699" s="77" t="s">
        <v>2569</v>
      </c>
    </row>
    <row r="700" spans="9:10">
      <c r="I700" s="51" t="s">
        <v>2544</v>
      </c>
      <c r="J700" s="77" t="s">
        <v>2570</v>
      </c>
    </row>
    <row r="701" spans="9:10">
      <c r="I701" s="51" t="s">
        <v>2545</v>
      </c>
      <c r="J701" s="77" t="s">
        <v>2571</v>
      </c>
    </row>
    <row r="702" spans="9:10">
      <c r="I702" s="51" t="s">
        <v>2546</v>
      </c>
      <c r="J702" s="77" t="s">
        <v>2183</v>
      </c>
    </row>
    <row r="703" spans="9:10">
      <c r="I703" s="51" t="s">
        <v>2547</v>
      </c>
      <c r="J703" s="77" t="s">
        <v>2110</v>
      </c>
    </row>
    <row r="704" spans="9:10">
      <c r="I704" s="51" t="s">
        <v>2548</v>
      </c>
      <c r="J704" s="72" t="s">
        <v>2572</v>
      </c>
    </row>
    <row r="705" spans="9:10">
      <c r="I705" s="70" t="s">
        <v>2549</v>
      </c>
      <c r="J705" s="77" t="s">
        <v>2237</v>
      </c>
    </row>
    <row r="706" spans="9:10">
      <c r="I706" s="51" t="s">
        <v>2868</v>
      </c>
      <c r="J706" s="77" t="s">
        <v>7030</v>
      </c>
    </row>
    <row r="707" spans="9:10">
      <c r="I707" s="51" t="s">
        <v>2869</v>
      </c>
      <c r="J707" s="77" t="s">
        <v>7031</v>
      </c>
    </row>
    <row r="708" spans="9:10">
      <c r="I708" s="51" t="s">
        <v>2870</v>
      </c>
      <c r="J708" s="77" t="s">
        <v>7032</v>
      </c>
    </row>
    <row r="709" spans="9:10">
      <c r="I709" s="51" t="s">
        <v>2871</v>
      </c>
      <c r="J709" s="77" t="s">
        <v>7033</v>
      </c>
    </row>
    <row r="710" spans="9:10">
      <c r="I710" s="51" t="s">
        <v>2872</v>
      </c>
      <c r="J710" s="77" t="s">
        <v>7034</v>
      </c>
    </row>
    <row r="711" spans="9:10">
      <c r="I711" s="51" t="s">
        <v>2873</v>
      </c>
      <c r="J711" s="77" t="s">
        <v>7035</v>
      </c>
    </row>
    <row r="712" spans="9:10">
      <c r="I712" s="51" t="s">
        <v>2874</v>
      </c>
      <c r="J712" s="77" t="s">
        <v>7036</v>
      </c>
    </row>
    <row r="713" spans="9:10">
      <c r="I713" s="51" t="s">
        <v>2875</v>
      </c>
      <c r="J713" s="77" t="s">
        <v>7037</v>
      </c>
    </row>
    <row r="714" spans="9:10">
      <c r="I714" s="51" t="s">
        <v>2876</v>
      </c>
      <c r="J714" s="77" t="s">
        <v>7038</v>
      </c>
    </row>
    <row r="715" spans="9:10">
      <c r="I715" s="51" t="s">
        <v>2877</v>
      </c>
      <c r="J715" s="77" t="s">
        <v>7039</v>
      </c>
    </row>
    <row r="716" spans="9:10">
      <c r="I716" s="51" t="s">
        <v>2878</v>
      </c>
      <c r="J716" s="77" t="s">
        <v>7040</v>
      </c>
    </row>
    <row r="717" spans="9:10">
      <c r="I717" s="51" t="s">
        <v>2879</v>
      </c>
      <c r="J717" s="77" t="s">
        <v>7032</v>
      </c>
    </row>
    <row r="718" spans="9:10">
      <c r="I718" s="51" t="s">
        <v>2880</v>
      </c>
      <c r="J718" s="77" t="s">
        <v>7041</v>
      </c>
    </row>
    <row r="719" spans="9:10">
      <c r="I719" s="51" t="s">
        <v>2881</v>
      </c>
      <c r="J719" s="77" t="s">
        <v>7042</v>
      </c>
    </row>
    <row r="720" spans="9:10">
      <c r="I720" s="51" t="s">
        <v>2882</v>
      </c>
      <c r="J720" s="77" t="s">
        <v>7043</v>
      </c>
    </row>
    <row r="721" spans="9:10">
      <c r="I721" s="51" t="s">
        <v>2883</v>
      </c>
      <c r="J721" s="77" t="s">
        <v>7044</v>
      </c>
    </row>
    <row r="722" spans="9:10">
      <c r="I722" s="51" t="s">
        <v>2884</v>
      </c>
      <c r="J722" s="77" t="s">
        <v>7045</v>
      </c>
    </row>
    <row r="723" spans="9:10">
      <c r="I723" s="51" t="s">
        <v>2885</v>
      </c>
      <c r="J723" s="77" t="s">
        <v>7046</v>
      </c>
    </row>
    <row r="724" spans="9:10">
      <c r="I724" s="51" t="s">
        <v>2886</v>
      </c>
      <c r="J724" s="77" t="s">
        <v>7032</v>
      </c>
    </row>
    <row r="725" spans="9:10">
      <c r="I725" s="51" t="s">
        <v>2887</v>
      </c>
      <c r="J725" s="77" t="s">
        <v>7047</v>
      </c>
    </row>
    <row r="726" spans="9:10">
      <c r="I726" s="51" t="s">
        <v>2888</v>
      </c>
      <c r="J726" s="77" t="s">
        <v>7048</v>
      </c>
    </row>
    <row r="727" spans="9:10">
      <c r="I727" s="51" t="s">
        <v>2889</v>
      </c>
      <c r="J727" s="77" t="s">
        <v>7049</v>
      </c>
    </row>
    <row r="728" spans="9:10">
      <c r="I728" s="51" t="s">
        <v>2890</v>
      </c>
      <c r="J728" s="77" t="s">
        <v>7050</v>
      </c>
    </row>
    <row r="729" spans="9:10">
      <c r="I729" s="51" t="s">
        <v>2891</v>
      </c>
      <c r="J729" s="77" t="s">
        <v>7032</v>
      </c>
    </row>
    <row r="730" spans="9:10">
      <c r="I730" s="51" t="s">
        <v>2892</v>
      </c>
      <c r="J730" s="77" t="s">
        <v>7051</v>
      </c>
    </row>
    <row r="731" spans="9:10">
      <c r="I731" s="51" t="s">
        <v>2893</v>
      </c>
      <c r="J731" s="77" t="s">
        <v>7052</v>
      </c>
    </row>
    <row r="732" spans="9:10">
      <c r="I732" s="51" t="s">
        <v>2894</v>
      </c>
      <c r="J732" s="77" t="s">
        <v>7053</v>
      </c>
    </row>
    <row r="733" spans="9:10">
      <c r="I733" s="51" t="s">
        <v>2895</v>
      </c>
      <c r="J733" s="77" t="s">
        <v>7032</v>
      </c>
    </row>
    <row r="734" spans="9:10">
      <c r="I734" s="51" t="s">
        <v>7054</v>
      </c>
      <c r="J734" s="77"/>
    </row>
    <row r="735" spans="9:10">
      <c r="I735" s="51" t="s">
        <v>2896</v>
      </c>
      <c r="J735" s="77" t="s">
        <v>2138</v>
      </c>
    </row>
    <row r="736" spans="9:10">
      <c r="I736" s="51" t="s">
        <v>2897</v>
      </c>
      <c r="J736" s="77" t="s">
        <v>2149</v>
      </c>
    </row>
    <row r="737" spans="9:10">
      <c r="I737" s="51" t="s">
        <v>2898</v>
      </c>
      <c r="J737" s="77" t="s">
        <v>7055</v>
      </c>
    </row>
    <row r="738" spans="9:10">
      <c r="I738" s="51" t="s">
        <v>2899</v>
      </c>
      <c r="J738" s="77" t="s">
        <v>2138</v>
      </c>
    </row>
    <row r="739" spans="9:10">
      <c r="I739" s="51" t="s">
        <v>2900</v>
      </c>
      <c r="J739" s="77" t="s">
        <v>7056</v>
      </c>
    </row>
    <row r="740" spans="9:10">
      <c r="I740" s="51" t="s">
        <v>2901</v>
      </c>
      <c r="J740" s="77" t="s">
        <v>7056</v>
      </c>
    </row>
    <row r="741" spans="9:10">
      <c r="I741" s="51" t="s">
        <v>2902</v>
      </c>
      <c r="J741" s="77" t="s">
        <v>2561</v>
      </c>
    </row>
    <row r="742" spans="9:10">
      <c r="I742" s="51" t="s">
        <v>2903</v>
      </c>
      <c r="J742" s="77" t="s">
        <v>2189</v>
      </c>
    </row>
    <row r="743" spans="9:10">
      <c r="I743" s="51" t="s">
        <v>2904</v>
      </c>
      <c r="J743" s="77" t="s">
        <v>2329</v>
      </c>
    </row>
    <row r="744" spans="9:10">
      <c r="I744" s="51" t="s">
        <v>2905</v>
      </c>
      <c r="J744" s="77" t="s">
        <v>7057</v>
      </c>
    </row>
    <row r="745" spans="9:10">
      <c r="I745" s="51" t="s">
        <v>2906</v>
      </c>
      <c r="J745" s="77" t="s">
        <v>2203</v>
      </c>
    </row>
    <row r="746" spans="9:10">
      <c r="I746" s="51" t="s">
        <v>2907</v>
      </c>
      <c r="J746" s="77" t="s">
        <v>2592</v>
      </c>
    </row>
    <row r="747" spans="9:10">
      <c r="I747" s="51" t="s">
        <v>2908</v>
      </c>
      <c r="J747" s="77" t="s">
        <v>7058</v>
      </c>
    </row>
    <row r="748" spans="9:10">
      <c r="I748" s="51" t="s">
        <v>7059</v>
      </c>
      <c r="J748" s="77"/>
    </row>
    <row r="749" spans="9:10">
      <c r="I749" s="51" t="s">
        <v>10677</v>
      </c>
      <c r="J749" s="77" t="s">
        <v>2118</v>
      </c>
    </row>
    <row r="750" spans="9:10">
      <c r="I750" s="51" t="s">
        <v>2909</v>
      </c>
      <c r="J750" s="77" t="s">
        <v>7060</v>
      </c>
    </row>
    <row r="751" spans="9:10">
      <c r="I751" s="51" t="s">
        <v>2910</v>
      </c>
      <c r="J751" s="77" t="s">
        <v>7061</v>
      </c>
    </row>
    <row r="752" spans="9:10">
      <c r="I752" s="51" t="s">
        <v>2911</v>
      </c>
      <c r="J752" s="77" t="s">
        <v>2139</v>
      </c>
    </row>
    <row r="753" spans="9:10">
      <c r="I753" s="51" t="s">
        <v>2912</v>
      </c>
      <c r="J753" s="77" t="s">
        <v>7062</v>
      </c>
    </row>
    <row r="754" spans="9:10">
      <c r="I754" s="51" t="s">
        <v>2913</v>
      </c>
      <c r="J754" s="77" t="s">
        <v>7060</v>
      </c>
    </row>
    <row r="755" spans="9:10">
      <c r="I755" s="51" t="s">
        <v>2914</v>
      </c>
      <c r="J755" s="77" t="s">
        <v>7063</v>
      </c>
    </row>
    <row r="756" spans="9:10">
      <c r="I756" s="51" t="s">
        <v>7064</v>
      </c>
      <c r="J756" s="77" t="s">
        <v>6831</v>
      </c>
    </row>
    <row r="757" spans="9:10">
      <c r="I757" s="51" t="s">
        <v>2915</v>
      </c>
      <c r="J757" s="77" t="s">
        <v>6937</v>
      </c>
    </row>
    <row r="758" spans="9:10">
      <c r="I758" s="51" t="s">
        <v>2916</v>
      </c>
      <c r="J758" s="77" t="s">
        <v>6937</v>
      </c>
    </row>
    <row r="759" spans="9:10">
      <c r="I759" s="51" t="s">
        <v>2917</v>
      </c>
      <c r="J759" s="77" t="s">
        <v>6937</v>
      </c>
    </row>
    <row r="760" spans="9:10">
      <c r="I760" s="51" t="s">
        <v>2918</v>
      </c>
      <c r="J760" s="77" t="s">
        <v>7065</v>
      </c>
    </row>
    <row r="761" spans="9:10">
      <c r="I761" s="51" t="s">
        <v>2919</v>
      </c>
      <c r="J761" s="77" t="s">
        <v>7065</v>
      </c>
    </row>
    <row r="762" spans="9:10">
      <c r="I762" s="51" t="s">
        <v>2920</v>
      </c>
      <c r="J762" s="77" t="s">
        <v>7065</v>
      </c>
    </row>
    <row r="763" spans="9:10">
      <c r="I763" s="51" t="s">
        <v>2921</v>
      </c>
      <c r="J763" s="77" t="s">
        <v>6938</v>
      </c>
    </row>
    <row r="764" spans="9:10">
      <c r="I764" s="51" t="s">
        <v>2922</v>
      </c>
      <c r="J764" s="77" t="s">
        <v>7066</v>
      </c>
    </row>
    <row r="765" spans="9:10">
      <c r="I765" s="51" t="s">
        <v>2923</v>
      </c>
      <c r="J765" s="77" t="s">
        <v>7067</v>
      </c>
    </row>
    <row r="766" spans="9:10">
      <c r="I766" s="51" t="s">
        <v>2924</v>
      </c>
      <c r="J766" s="77" t="s">
        <v>7068</v>
      </c>
    </row>
    <row r="767" spans="9:10">
      <c r="I767" s="51" t="s">
        <v>2925</v>
      </c>
      <c r="J767" s="77" t="s">
        <v>7069</v>
      </c>
    </row>
    <row r="768" spans="9:10">
      <c r="I768" s="51" t="s">
        <v>2926</v>
      </c>
      <c r="J768" s="77" t="s">
        <v>7070</v>
      </c>
    </row>
    <row r="769" spans="9:10">
      <c r="I769" s="51" t="s">
        <v>2927</v>
      </c>
      <c r="J769" s="77" t="s">
        <v>7071</v>
      </c>
    </row>
    <row r="770" spans="9:10">
      <c r="I770" s="51" t="s">
        <v>2928</v>
      </c>
      <c r="J770" s="77" t="s">
        <v>7072</v>
      </c>
    </row>
    <row r="771" spans="9:10">
      <c r="I771" s="51" t="s">
        <v>2929</v>
      </c>
      <c r="J771" s="77" t="s">
        <v>7073</v>
      </c>
    </row>
    <row r="772" spans="9:10">
      <c r="I772" s="51" t="s">
        <v>2930</v>
      </c>
      <c r="J772" s="77" t="s">
        <v>7074</v>
      </c>
    </row>
    <row r="773" spans="9:10">
      <c r="I773" s="51" t="s">
        <v>2931</v>
      </c>
      <c r="J773" s="77" t="s">
        <v>7074</v>
      </c>
    </row>
    <row r="774" spans="9:10">
      <c r="I774" s="51" t="s">
        <v>2932</v>
      </c>
      <c r="J774" s="77" t="s">
        <v>7075</v>
      </c>
    </row>
    <row r="775" spans="9:10">
      <c r="I775" s="51" t="s">
        <v>2933</v>
      </c>
      <c r="J775" s="77" t="s">
        <v>7075</v>
      </c>
    </row>
    <row r="776" spans="9:10">
      <c r="I776" s="51" t="s">
        <v>2934</v>
      </c>
      <c r="J776" s="77" t="s">
        <v>7076</v>
      </c>
    </row>
    <row r="777" spans="9:10">
      <c r="I777" s="51" t="s">
        <v>2935</v>
      </c>
      <c r="J777" s="77" t="s">
        <v>7077</v>
      </c>
    </row>
    <row r="778" spans="9:10">
      <c r="I778" s="51" t="s">
        <v>2936</v>
      </c>
      <c r="J778" s="77" t="s">
        <v>7078</v>
      </c>
    </row>
    <row r="779" spans="9:10">
      <c r="I779" s="51" t="s">
        <v>2937</v>
      </c>
      <c r="J779" s="77" t="s">
        <v>7078</v>
      </c>
    </row>
    <row r="780" spans="9:10">
      <c r="I780" s="51" t="s">
        <v>2938</v>
      </c>
      <c r="J780" s="77" t="s">
        <v>7079</v>
      </c>
    </row>
    <row r="781" spans="9:10">
      <c r="I781" s="51" t="s">
        <v>2939</v>
      </c>
      <c r="J781" s="77" t="s">
        <v>7079</v>
      </c>
    </row>
    <row r="782" spans="9:10">
      <c r="I782" s="51" t="s">
        <v>2940</v>
      </c>
      <c r="J782" s="77" t="s">
        <v>7080</v>
      </c>
    </row>
    <row r="783" spans="9:10">
      <c r="I783" s="51" t="s">
        <v>2941</v>
      </c>
      <c r="J783" s="77" t="s">
        <v>7081</v>
      </c>
    </row>
    <row r="784" spans="9:10">
      <c r="I784" s="51" t="s">
        <v>2942</v>
      </c>
      <c r="J784" s="77" t="s">
        <v>7082</v>
      </c>
    </row>
    <row r="785" spans="9:10">
      <c r="I785" s="51" t="s">
        <v>2943</v>
      </c>
      <c r="J785" s="77" t="s">
        <v>7083</v>
      </c>
    </row>
    <row r="786" spans="9:10">
      <c r="I786" s="51" t="s">
        <v>2944</v>
      </c>
      <c r="J786" s="77" t="s">
        <v>7084</v>
      </c>
    </row>
    <row r="787" spans="9:10">
      <c r="I787" s="51" t="s">
        <v>2945</v>
      </c>
      <c r="J787" s="77" t="s">
        <v>7085</v>
      </c>
    </row>
    <row r="788" spans="9:10">
      <c r="I788" s="51" t="s">
        <v>2946</v>
      </c>
      <c r="J788" s="77" t="s">
        <v>7086</v>
      </c>
    </row>
    <row r="789" spans="9:10">
      <c r="I789" s="51" t="s">
        <v>2947</v>
      </c>
      <c r="J789" s="77" t="s">
        <v>7087</v>
      </c>
    </row>
    <row r="790" spans="9:10">
      <c r="I790" s="51" t="s">
        <v>2947</v>
      </c>
      <c r="J790" s="77" t="s">
        <v>7087</v>
      </c>
    </row>
    <row r="791" spans="9:10">
      <c r="I791" s="51" t="s">
        <v>10678</v>
      </c>
      <c r="J791" s="77" t="s">
        <v>6938</v>
      </c>
    </row>
    <row r="792" spans="9:10">
      <c r="I792" s="51" t="s">
        <v>10679</v>
      </c>
      <c r="J792" s="77" t="s">
        <v>7088</v>
      </c>
    </row>
    <row r="793" spans="9:10">
      <c r="I793" s="51" t="s">
        <v>2948</v>
      </c>
      <c r="J793" s="77" t="s">
        <v>7089</v>
      </c>
    </row>
    <row r="794" spans="9:10">
      <c r="I794" s="51" t="s">
        <v>2949</v>
      </c>
      <c r="J794" s="77" t="s">
        <v>7072</v>
      </c>
    </row>
    <row r="795" spans="9:10">
      <c r="I795" s="51" t="s">
        <v>2950</v>
      </c>
      <c r="J795" s="77" t="s">
        <v>7090</v>
      </c>
    </row>
    <row r="796" spans="9:10">
      <c r="I796" s="51" t="s">
        <v>2951</v>
      </c>
      <c r="J796" s="77" t="s">
        <v>7091</v>
      </c>
    </row>
    <row r="797" spans="9:10">
      <c r="I797" s="51" t="s">
        <v>2952</v>
      </c>
      <c r="J797" s="77" t="s">
        <v>7092</v>
      </c>
    </row>
    <row r="798" spans="9:10">
      <c r="I798" s="51" t="s">
        <v>2953</v>
      </c>
      <c r="J798" s="77" t="s">
        <v>7093</v>
      </c>
    </row>
    <row r="799" spans="9:10">
      <c r="I799" s="51" t="s">
        <v>2954</v>
      </c>
      <c r="J799" s="77" t="s">
        <v>7094</v>
      </c>
    </row>
    <row r="800" spans="9:10">
      <c r="I800" s="51" t="s">
        <v>10680</v>
      </c>
      <c r="J800" s="77" t="s">
        <v>7095</v>
      </c>
    </row>
    <row r="801" spans="9:10">
      <c r="I801" s="51" t="s">
        <v>2955</v>
      </c>
      <c r="J801" s="77" t="s">
        <v>7096</v>
      </c>
    </row>
    <row r="802" spans="9:10">
      <c r="I802" s="51" t="s">
        <v>2956</v>
      </c>
      <c r="J802" s="77" t="s">
        <v>7097</v>
      </c>
    </row>
    <row r="803" spans="9:10">
      <c r="I803" s="51" t="s">
        <v>2957</v>
      </c>
      <c r="J803" s="77" t="s">
        <v>7068</v>
      </c>
    </row>
    <row r="804" spans="9:10">
      <c r="I804" s="51" t="s">
        <v>2958</v>
      </c>
      <c r="J804" s="77" t="s">
        <v>7074</v>
      </c>
    </row>
    <row r="805" spans="9:10">
      <c r="I805" s="51" t="s">
        <v>2959</v>
      </c>
      <c r="J805" s="77" t="s">
        <v>7075</v>
      </c>
    </row>
    <row r="806" spans="9:10">
      <c r="I806" s="51" t="s">
        <v>2960</v>
      </c>
      <c r="J806" s="77" t="s">
        <v>7098</v>
      </c>
    </row>
    <row r="807" spans="9:10">
      <c r="I807" s="51" t="s">
        <v>2961</v>
      </c>
      <c r="J807" s="77" t="s">
        <v>7076</v>
      </c>
    </row>
    <row r="808" spans="9:10">
      <c r="I808" s="51" t="s">
        <v>2962</v>
      </c>
      <c r="J808" s="77" t="s">
        <v>7077</v>
      </c>
    </row>
    <row r="809" spans="9:10">
      <c r="I809" s="51" t="s">
        <v>2963</v>
      </c>
      <c r="J809" s="77" t="s">
        <v>7088</v>
      </c>
    </row>
    <row r="810" spans="9:10">
      <c r="I810" s="51" t="s">
        <v>2964</v>
      </c>
      <c r="J810" s="77" t="s">
        <v>7078</v>
      </c>
    </row>
    <row r="811" spans="9:10">
      <c r="I811" s="51" t="s">
        <v>2965</v>
      </c>
      <c r="J811" s="77" t="s">
        <v>7079</v>
      </c>
    </row>
    <row r="812" spans="9:10">
      <c r="I812" s="51" t="s">
        <v>2966</v>
      </c>
      <c r="J812" s="77" t="s">
        <v>7085</v>
      </c>
    </row>
    <row r="813" spans="9:10">
      <c r="I813" s="51" t="s">
        <v>2967</v>
      </c>
      <c r="J813" s="77" t="s">
        <v>7099</v>
      </c>
    </row>
    <row r="814" spans="9:10">
      <c r="I814" s="51" t="s">
        <v>2968</v>
      </c>
      <c r="J814" s="77" t="s">
        <v>6937</v>
      </c>
    </row>
    <row r="815" spans="9:10">
      <c r="I815" s="51" t="s">
        <v>10681</v>
      </c>
      <c r="J815" s="77" t="s">
        <v>6938</v>
      </c>
    </row>
    <row r="816" spans="9:10">
      <c r="I816" s="51" t="s">
        <v>10682</v>
      </c>
      <c r="J816" s="77" t="s">
        <v>7100</v>
      </c>
    </row>
    <row r="817" spans="9:10">
      <c r="I817" s="51" t="s">
        <v>10683</v>
      </c>
      <c r="J817" s="77" t="s">
        <v>7101</v>
      </c>
    </row>
    <row r="818" spans="9:10">
      <c r="I818" s="51" t="s">
        <v>2969</v>
      </c>
      <c r="J818" s="77" t="s">
        <v>7102</v>
      </c>
    </row>
    <row r="819" spans="9:10">
      <c r="I819" s="51" t="s">
        <v>2970</v>
      </c>
      <c r="J819" s="77" t="s">
        <v>7103</v>
      </c>
    </row>
    <row r="820" spans="9:10">
      <c r="I820" s="51" t="s">
        <v>2971</v>
      </c>
      <c r="J820" s="77" t="s">
        <v>7104</v>
      </c>
    </row>
    <row r="821" spans="9:10">
      <c r="I821" s="51" t="s">
        <v>2972</v>
      </c>
      <c r="J821" s="77" t="s">
        <v>7105</v>
      </c>
    </row>
    <row r="822" spans="9:10">
      <c r="I822" s="51" t="s">
        <v>2973</v>
      </c>
      <c r="J822" s="77" t="s">
        <v>7106</v>
      </c>
    </row>
    <row r="823" spans="9:10">
      <c r="I823" s="51" t="s">
        <v>2974</v>
      </c>
      <c r="J823" s="77" t="s">
        <v>7107</v>
      </c>
    </row>
    <row r="824" spans="9:10">
      <c r="I824" s="51" t="s">
        <v>2975</v>
      </c>
      <c r="J824" s="77" t="s">
        <v>7108</v>
      </c>
    </row>
    <row r="825" spans="9:10">
      <c r="I825" s="51" t="s">
        <v>2976</v>
      </c>
      <c r="J825" s="77" t="s">
        <v>7109</v>
      </c>
    </row>
    <row r="826" spans="9:10">
      <c r="I826" s="51" t="s">
        <v>2977</v>
      </c>
      <c r="J826" s="77" t="s">
        <v>7110</v>
      </c>
    </row>
    <row r="827" spans="9:10">
      <c r="I827" s="51" t="s">
        <v>2978</v>
      </c>
      <c r="J827" s="77" t="s">
        <v>7111</v>
      </c>
    </row>
    <row r="828" spans="9:10">
      <c r="I828" s="51" t="s">
        <v>2979</v>
      </c>
      <c r="J828" s="77" t="s">
        <v>7112</v>
      </c>
    </row>
    <row r="829" spans="9:10">
      <c r="I829" s="51" t="s">
        <v>2980</v>
      </c>
      <c r="J829" s="77" t="s">
        <v>7113</v>
      </c>
    </row>
    <row r="830" spans="9:10">
      <c r="I830" s="51" t="s">
        <v>2981</v>
      </c>
      <c r="J830" s="77" t="s">
        <v>7114</v>
      </c>
    </row>
    <row r="831" spans="9:10">
      <c r="I831" s="51" t="s">
        <v>2982</v>
      </c>
      <c r="J831" s="77" t="s">
        <v>7115</v>
      </c>
    </row>
    <row r="832" spans="9:10">
      <c r="I832" s="51" t="s">
        <v>2983</v>
      </c>
      <c r="J832" s="77" t="s">
        <v>7116</v>
      </c>
    </row>
    <row r="833" spans="9:10">
      <c r="I833" s="51" t="s">
        <v>2984</v>
      </c>
      <c r="J833" s="77" t="s">
        <v>7117</v>
      </c>
    </row>
    <row r="834" spans="9:10">
      <c r="I834" s="51" t="s">
        <v>2985</v>
      </c>
      <c r="J834" s="77" t="s">
        <v>7118</v>
      </c>
    </row>
    <row r="835" spans="9:10">
      <c r="I835" s="51" t="s">
        <v>2986</v>
      </c>
      <c r="J835" s="77" t="s">
        <v>7119</v>
      </c>
    </row>
    <row r="836" spans="9:10">
      <c r="I836" s="51" t="s">
        <v>2987</v>
      </c>
      <c r="J836" s="77" t="s">
        <v>7120</v>
      </c>
    </row>
    <row r="837" spans="9:10">
      <c r="I837" s="51" t="s">
        <v>7121</v>
      </c>
      <c r="J837" s="77"/>
    </row>
    <row r="838" spans="9:10">
      <c r="I838" s="51" t="s">
        <v>2988</v>
      </c>
      <c r="J838" s="77" t="s">
        <v>7122</v>
      </c>
    </row>
    <row r="839" spans="9:10">
      <c r="I839" s="51" t="s">
        <v>2989</v>
      </c>
      <c r="J839" s="77" t="s">
        <v>7123</v>
      </c>
    </row>
    <row r="840" spans="9:10">
      <c r="I840" s="51" t="s">
        <v>2990</v>
      </c>
      <c r="J840" s="77" t="s">
        <v>7124</v>
      </c>
    </row>
    <row r="841" spans="9:10">
      <c r="I841" s="51" t="s">
        <v>2991</v>
      </c>
      <c r="J841" s="77" t="s">
        <v>7056</v>
      </c>
    </row>
    <row r="842" spans="9:10">
      <c r="I842" s="51" t="s">
        <v>2992</v>
      </c>
      <c r="J842" s="77" t="s">
        <v>1778</v>
      </c>
    </row>
    <row r="843" spans="9:10">
      <c r="I843" s="51" t="s">
        <v>2993</v>
      </c>
      <c r="J843" s="77" t="s">
        <v>1783</v>
      </c>
    </row>
    <row r="844" spans="9:10">
      <c r="I844" s="51" t="s">
        <v>2994</v>
      </c>
      <c r="J844" s="77" t="s">
        <v>1786</v>
      </c>
    </row>
    <row r="845" spans="9:10">
      <c r="I845" s="51" t="s">
        <v>2995</v>
      </c>
      <c r="J845" s="77" t="s">
        <v>1789</v>
      </c>
    </row>
    <row r="846" spans="9:10">
      <c r="I846" s="51" t="s">
        <v>2996</v>
      </c>
      <c r="J846" s="77" t="s">
        <v>1792</v>
      </c>
    </row>
    <row r="847" spans="9:10">
      <c r="I847" s="51" t="s">
        <v>2997</v>
      </c>
      <c r="J847" s="77" t="s">
        <v>1798</v>
      </c>
    </row>
    <row r="848" spans="9:10">
      <c r="I848" s="51" t="s">
        <v>2998</v>
      </c>
      <c r="J848" s="77" t="s">
        <v>1794</v>
      </c>
    </row>
    <row r="849" spans="9:10">
      <c r="I849" s="51" t="s">
        <v>2999</v>
      </c>
      <c r="J849" s="77" t="s">
        <v>1795</v>
      </c>
    </row>
    <row r="850" spans="9:10">
      <c r="I850" s="51" t="s">
        <v>3000</v>
      </c>
      <c r="J850" s="77" t="s">
        <v>7125</v>
      </c>
    </row>
    <row r="851" spans="9:10">
      <c r="I851" s="51" t="s">
        <v>10684</v>
      </c>
      <c r="J851" s="77" t="s">
        <v>7126</v>
      </c>
    </row>
    <row r="852" spans="9:10">
      <c r="I852" s="51" t="s">
        <v>3001</v>
      </c>
      <c r="J852" s="77" t="s">
        <v>7127</v>
      </c>
    </row>
    <row r="853" spans="9:10">
      <c r="I853" s="51" t="s">
        <v>10685</v>
      </c>
      <c r="J853" s="77" t="s">
        <v>7128</v>
      </c>
    </row>
    <row r="854" spans="9:10">
      <c r="I854" s="51" t="s">
        <v>3002</v>
      </c>
      <c r="J854" s="77" t="s">
        <v>7129</v>
      </c>
    </row>
    <row r="855" spans="9:10">
      <c r="I855" s="51" t="s">
        <v>3003</v>
      </c>
      <c r="J855" s="77" t="s">
        <v>7130</v>
      </c>
    </row>
    <row r="856" spans="9:10">
      <c r="I856" s="51" t="s">
        <v>3004</v>
      </c>
      <c r="J856" s="77" t="s">
        <v>7131</v>
      </c>
    </row>
    <row r="857" spans="9:10">
      <c r="I857" s="51" t="s">
        <v>3005</v>
      </c>
      <c r="J857" s="77" t="s">
        <v>7132</v>
      </c>
    </row>
    <row r="858" spans="9:10">
      <c r="I858" s="51" t="s">
        <v>3006</v>
      </c>
      <c r="J858" s="77" t="s">
        <v>7133</v>
      </c>
    </row>
    <row r="859" spans="9:10">
      <c r="I859" s="51" t="s">
        <v>3007</v>
      </c>
      <c r="J859" s="77" t="s">
        <v>7134</v>
      </c>
    </row>
    <row r="860" spans="9:10">
      <c r="I860" s="51" t="s">
        <v>3008</v>
      </c>
      <c r="J860" s="77" t="s">
        <v>7135</v>
      </c>
    </row>
    <row r="861" spans="9:10">
      <c r="I861" s="51" t="s">
        <v>3009</v>
      </c>
      <c r="J861" s="77" t="s">
        <v>7136</v>
      </c>
    </row>
    <row r="862" spans="9:10">
      <c r="I862" s="51" t="s">
        <v>3010</v>
      </c>
      <c r="J862" s="77" t="s">
        <v>7137</v>
      </c>
    </row>
    <row r="863" spans="9:10">
      <c r="I863" s="51" t="s">
        <v>3011</v>
      </c>
      <c r="J863" s="77" t="s">
        <v>7138</v>
      </c>
    </row>
    <row r="864" spans="9:10">
      <c r="I864" s="51" t="s">
        <v>3012</v>
      </c>
      <c r="J864" s="77" t="s">
        <v>7139</v>
      </c>
    </row>
    <row r="865" spans="9:10">
      <c r="I865" s="51" t="s">
        <v>3013</v>
      </c>
      <c r="J865" s="77" t="s">
        <v>7140</v>
      </c>
    </row>
    <row r="866" spans="9:10">
      <c r="I866" s="51" t="s">
        <v>3014</v>
      </c>
      <c r="J866" s="77" t="s">
        <v>7141</v>
      </c>
    </row>
    <row r="867" spans="9:10">
      <c r="I867" s="51" t="s">
        <v>10686</v>
      </c>
      <c r="J867" s="77" t="s">
        <v>7142</v>
      </c>
    </row>
    <row r="868" spans="9:10">
      <c r="I868" s="51" t="s">
        <v>3015</v>
      </c>
      <c r="J868" s="77" t="s">
        <v>7143</v>
      </c>
    </row>
    <row r="869" spans="9:10">
      <c r="I869" s="51" t="s">
        <v>3016</v>
      </c>
      <c r="J869" s="77" t="s">
        <v>7144</v>
      </c>
    </row>
    <row r="870" spans="9:10">
      <c r="I870" s="51" t="s">
        <v>10687</v>
      </c>
      <c r="J870" s="77" t="s">
        <v>7145</v>
      </c>
    </row>
    <row r="871" spans="9:10">
      <c r="I871" s="51" t="s">
        <v>3017</v>
      </c>
      <c r="J871" s="77" t="s">
        <v>7146</v>
      </c>
    </row>
    <row r="872" spans="9:10">
      <c r="I872" s="51" t="s">
        <v>3018</v>
      </c>
      <c r="J872" s="77" t="s">
        <v>7147</v>
      </c>
    </row>
    <row r="873" spans="9:10">
      <c r="I873" s="51" t="s">
        <v>10688</v>
      </c>
      <c r="J873" s="77" t="s">
        <v>7148</v>
      </c>
    </row>
    <row r="874" spans="9:10">
      <c r="I874" s="51" t="s">
        <v>3019</v>
      </c>
      <c r="J874" s="77" t="s">
        <v>7149</v>
      </c>
    </row>
    <row r="875" spans="9:10">
      <c r="I875" s="51" t="s">
        <v>10689</v>
      </c>
      <c r="J875" s="77" t="s">
        <v>7150</v>
      </c>
    </row>
    <row r="876" spans="9:10">
      <c r="I876" s="51" t="s">
        <v>3020</v>
      </c>
      <c r="J876" s="77" t="s">
        <v>7151</v>
      </c>
    </row>
    <row r="877" spans="9:10">
      <c r="I877" s="51" t="s">
        <v>10690</v>
      </c>
      <c r="J877" s="77" t="s">
        <v>7152</v>
      </c>
    </row>
    <row r="878" spans="9:10">
      <c r="I878" s="51" t="s">
        <v>3021</v>
      </c>
      <c r="J878" s="77" t="s">
        <v>7153</v>
      </c>
    </row>
    <row r="879" spans="9:10">
      <c r="I879" s="51" t="s">
        <v>10691</v>
      </c>
      <c r="J879" s="77" t="s">
        <v>7154</v>
      </c>
    </row>
    <row r="880" spans="9:10">
      <c r="I880" s="51" t="s">
        <v>3022</v>
      </c>
      <c r="J880" s="77" t="s">
        <v>7155</v>
      </c>
    </row>
    <row r="881" spans="9:10">
      <c r="I881" s="51" t="s">
        <v>10692</v>
      </c>
      <c r="J881" s="77" t="s">
        <v>7156</v>
      </c>
    </row>
    <row r="882" spans="9:10">
      <c r="I882" s="51" t="s">
        <v>3023</v>
      </c>
      <c r="J882" s="77" t="s">
        <v>7157</v>
      </c>
    </row>
    <row r="883" spans="9:10">
      <c r="I883" s="51" t="s">
        <v>10693</v>
      </c>
      <c r="J883" s="77" t="s">
        <v>7158</v>
      </c>
    </row>
    <row r="884" spans="9:10">
      <c r="I884" s="51" t="s">
        <v>10694</v>
      </c>
      <c r="J884" s="77" t="s">
        <v>7159</v>
      </c>
    </row>
    <row r="885" spans="9:10">
      <c r="I885" s="51" t="s">
        <v>3024</v>
      </c>
      <c r="J885" s="77" t="s">
        <v>7160</v>
      </c>
    </row>
    <row r="886" spans="9:10">
      <c r="I886" s="51" t="s">
        <v>10695</v>
      </c>
      <c r="J886" s="77" t="s">
        <v>7161</v>
      </c>
    </row>
    <row r="887" spans="9:10">
      <c r="I887" s="51" t="s">
        <v>3025</v>
      </c>
      <c r="J887" s="77" t="s">
        <v>7162</v>
      </c>
    </row>
    <row r="888" spans="9:10">
      <c r="I888" s="51" t="s">
        <v>10696</v>
      </c>
      <c r="J888" s="77" t="s">
        <v>7163</v>
      </c>
    </row>
    <row r="889" spans="9:10">
      <c r="I889" s="51" t="s">
        <v>3026</v>
      </c>
      <c r="J889" s="77" t="s">
        <v>7164</v>
      </c>
    </row>
    <row r="890" spans="9:10">
      <c r="I890" s="51" t="s">
        <v>10697</v>
      </c>
      <c r="J890" s="77" t="s">
        <v>7165</v>
      </c>
    </row>
    <row r="891" spans="9:10">
      <c r="I891" s="51" t="s">
        <v>3027</v>
      </c>
      <c r="J891" s="77" t="s">
        <v>7166</v>
      </c>
    </row>
    <row r="892" spans="9:10">
      <c r="I892" s="51" t="s">
        <v>10698</v>
      </c>
      <c r="J892" s="77" t="s">
        <v>7167</v>
      </c>
    </row>
    <row r="893" spans="9:10">
      <c r="I893" s="51" t="s">
        <v>3028</v>
      </c>
      <c r="J893" s="77" t="s">
        <v>7168</v>
      </c>
    </row>
    <row r="894" spans="9:10">
      <c r="I894" s="51" t="s">
        <v>10699</v>
      </c>
      <c r="J894" s="77" t="s">
        <v>7169</v>
      </c>
    </row>
    <row r="895" spans="9:10">
      <c r="I895" s="51" t="s">
        <v>3029</v>
      </c>
      <c r="J895" s="77" t="s">
        <v>7170</v>
      </c>
    </row>
    <row r="896" spans="9:10">
      <c r="I896" s="51" t="s">
        <v>3030</v>
      </c>
      <c r="J896" s="77" t="s">
        <v>7171</v>
      </c>
    </row>
    <row r="897" spans="9:10">
      <c r="I897" s="51" t="s">
        <v>3031</v>
      </c>
      <c r="J897" s="77" t="s">
        <v>7172</v>
      </c>
    </row>
    <row r="898" spans="9:10">
      <c r="I898" s="51" t="s">
        <v>3032</v>
      </c>
      <c r="J898" s="77" t="s">
        <v>7173</v>
      </c>
    </row>
    <row r="899" spans="9:10">
      <c r="I899" s="51" t="s">
        <v>3033</v>
      </c>
      <c r="J899" s="77" t="s">
        <v>7174</v>
      </c>
    </row>
    <row r="900" spans="9:10">
      <c r="I900" s="51" t="s">
        <v>3034</v>
      </c>
      <c r="J900" s="77" t="s">
        <v>7175</v>
      </c>
    </row>
    <row r="901" spans="9:10">
      <c r="I901" s="51" t="s">
        <v>3035</v>
      </c>
      <c r="J901" s="77" t="s">
        <v>7176</v>
      </c>
    </row>
    <row r="902" spans="9:10">
      <c r="I902" s="51" t="s">
        <v>3036</v>
      </c>
      <c r="J902" s="77" t="s">
        <v>7177</v>
      </c>
    </row>
    <row r="903" spans="9:10">
      <c r="I903" s="51" t="s">
        <v>3037</v>
      </c>
      <c r="J903" s="77" t="s">
        <v>7178</v>
      </c>
    </row>
    <row r="904" spans="9:10">
      <c r="I904" s="51" t="s">
        <v>3038</v>
      </c>
      <c r="J904" s="77" t="s">
        <v>7179</v>
      </c>
    </row>
    <row r="905" spans="9:10">
      <c r="I905" s="51" t="s">
        <v>3039</v>
      </c>
      <c r="J905" s="77" t="s">
        <v>7180</v>
      </c>
    </row>
    <row r="906" spans="9:10">
      <c r="I906" s="51" t="s">
        <v>3040</v>
      </c>
      <c r="J906" s="77" t="s">
        <v>7181</v>
      </c>
    </row>
    <row r="907" spans="9:10">
      <c r="I907" s="51" t="s">
        <v>3041</v>
      </c>
      <c r="J907" s="77" t="s">
        <v>7182</v>
      </c>
    </row>
    <row r="908" spans="9:10">
      <c r="I908" s="51" t="s">
        <v>3042</v>
      </c>
      <c r="J908" s="77" t="s">
        <v>7183</v>
      </c>
    </row>
    <row r="909" spans="9:10">
      <c r="I909" s="51" t="s">
        <v>3043</v>
      </c>
      <c r="J909" s="77" t="s">
        <v>7184</v>
      </c>
    </row>
    <row r="910" spans="9:10">
      <c r="I910" s="51" t="s">
        <v>3044</v>
      </c>
      <c r="J910" s="77" t="s">
        <v>7185</v>
      </c>
    </row>
    <row r="911" spans="9:10">
      <c r="I911" s="51" t="s">
        <v>3045</v>
      </c>
      <c r="J911" s="77" t="s">
        <v>7186</v>
      </c>
    </row>
    <row r="912" spans="9:10">
      <c r="I912" s="51" t="s">
        <v>3046</v>
      </c>
      <c r="J912" s="77" t="s">
        <v>7187</v>
      </c>
    </row>
    <row r="913" spans="9:10">
      <c r="I913" s="51" t="s">
        <v>3047</v>
      </c>
      <c r="J913" s="77" t="s">
        <v>7188</v>
      </c>
    </row>
    <row r="914" spans="9:10">
      <c r="I914" s="51" t="s">
        <v>3048</v>
      </c>
      <c r="J914" s="77" t="s">
        <v>7189</v>
      </c>
    </row>
    <row r="915" spans="9:10">
      <c r="I915" s="51" t="s">
        <v>3049</v>
      </c>
      <c r="J915" s="77" t="s">
        <v>7190</v>
      </c>
    </row>
    <row r="916" spans="9:10">
      <c r="I916" s="51" t="s">
        <v>3050</v>
      </c>
      <c r="J916" s="77" t="s">
        <v>7191</v>
      </c>
    </row>
    <row r="917" spans="9:10">
      <c r="I917" s="51" t="s">
        <v>3051</v>
      </c>
      <c r="J917" s="77" t="s">
        <v>7192</v>
      </c>
    </row>
    <row r="918" spans="9:10">
      <c r="I918" s="51" t="s">
        <v>3052</v>
      </c>
      <c r="J918" s="77" t="s">
        <v>7193</v>
      </c>
    </row>
    <row r="919" spans="9:10">
      <c r="I919" s="51" t="s">
        <v>3053</v>
      </c>
      <c r="J919" s="77" t="s">
        <v>7194</v>
      </c>
    </row>
    <row r="920" spans="9:10">
      <c r="I920" s="51" t="s">
        <v>3054</v>
      </c>
      <c r="J920" s="77" t="s">
        <v>7195</v>
      </c>
    </row>
    <row r="921" spans="9:10">
      <c r="I921" s="51" t="s">
        <v>3055</v>
      </c>
      <c r="J921" s="77" t="s">
        <v>7196</v>
      </c>
    </row>
    <row r="922" spans="9:10">
      <c r="I922" s="51" t="s">
        <v>3056</v>
      </c>
      <c r="J922" s="77" t="s">
        <v>7197</v>
      </c>
    </row>
    <row r="923" spans="9:10">
      <c r="I923" s="51" t="s">
        <v>10700</v>
      </c>
      <c r="J923" s="77" t="s">
        <v>7198</v>
      </c>
    </row>
    <row r="924" spans="9:10">
      <c r="I924" s="51" t="s">
        <v>3057</v>
      </c>
      <c r="J924" s="77" t="s">
        <v>7199</v>
      </c>
    </row>
    <row r="925" spans="9:10">
      <c r="I925" s="51" t="s">
        <v>3058</v>
      </c>
      <c r="J925" s="77" t="s">
        <v>7200</v>
      </c>
    </row>
    <row r="926" spans="9:10">
      <c r="I926" s="51" t="s">
        <v>3059</v>
      </c>
      <c r="J926" s="77" t="s">
        <v>7201</v>
      </c>
    </row>
    <row r="927" spans="9:10">
      <c r="I927" s="51" t="s">
        <v>3060</v>
      </c>
      <c r="J927" s="77" t="s">
        <v>7202</v>
      </c>
    </row>
    <row r="928" spans="9:10">
      <c r="I928" s="51" t="s">
        <v>3061</v>
      </c>
      <c r="J928" s="77" t="s">
        <v>7203</v>
      </c>
    </row>
    <row r="929" spans="9:10">
      <c r="I929" s="51" t="s">
        <v>3062</v>
      </c>
      <c r="J929" s="77" t="s">
        <v>7204</v>
      </c>
    </row>
    <row r="930" spans="9:10">
      <c r="I930" s="51" t="s">
        <v>3063</v>
      </c>
      <c r="J930" s="77" t="s">
        <v>7205</v>
      </c>
    </row>
    <row r="931" spans="9:10">
      <c r="I931" s="51" t="s">
        <v>3064</v>
      </c>
      <c r="J931" s="77" t="s">
        <v>7206</v>
      </c>
    </row>
    <row r="932" spans="9:10">
      <c r="I932" s="51" t="s">
        <v>3065</v>
      </c>
      <c r="J932" s="77" t="s">
        <v>7207</v>
      </c>
    </row>
    <row r="933" spans="9:10">
      <c r="I933" s="51" t="s">
        <v>3066</v>
      </c>
      <c r="J933" s="77" t="s">
        <v>7208</v>
      </c>
    </row>
    <row r="934" spans="9:10">
      <c r="I934" s="51" t="s">
        <v>3067</v>
      </c>
      <c r="J934" s="77" t="s">
        <v>7209</v>
      </c>
    </row>
    <row r="935" spans="9:10">
      <c r="I935" s="51" t="s">
        <v>3068</v>
      </c>
      <c r="J935" s="77" t="s">
        <v>7210</v>
      </c>
    </row>
    <row r="936" spans="9:10">
      <c r="I936" s="51" t="s">
        <v>10701</v>
      </c>
      <c r="J936" s="77" t="s">
        <v>7211</v>
      </c>
    </row>
    <row r="937" spans="9:10">
      <c r="I937" s="51" t="s">
        <v>3069</v>
      </c>
      <c r="J937" s="77" t="s">
        <v>7212</v>
      </c>
    </row>
    <row r="938" spans="9:10">
      <c r="I938" s="51" t="s">
        <v>10702</v>
      </c>
      <c r="J938" s="77" t="s">
        <v>7213</v>
      </c>
    </row>
    <row r="939" spans="9:10">
      <c r="I939" s="51" t="s">
        <v>3070</v>
      </c>
      <c r="J939" s="77" t="s">
        <v>7214</v>
      </c>
    </row>
    <row r="940" spans="9:10">
      <c r="I940" s="51" t="s">
        <v>10703</v>
      </c>
      <c r="J940" s="77" t="s">
        <v>7215</v>
      </c>
    </row>
    <row r="941" spans="9:10">
      <c r="I941" s="51" t="s">
        <v>3071</v>
      </c>
      <c r="J941" s="77" t="s">
        <v>7216</v>
      </c>
    </row>
    <row r="942" spans="9:10">
      <c r="I942" s="51" t="s">
        <v>10704</v>
      </c>
      <c r="J942" s="77" t="s">
        <v>7217</v>
      </c>
    </row>
    <row r="943" spans="9:10">
      <c r="I943" s="51" t="s">
        <v>3072</v>
      </c>
      <c r="J943" s="77" t="s">
        <v>7218</v>
      </c>
    </row>
    <row r="944" spans="9:10">
      <c r="I944" s="51" t="s">
        <v>3073</v>
      </c>
      <c r="J944" s="77" t="s">
        <v>7219</v>
      </c>
    </row>
    <row r="945" spans="9:10">
      <c r="I945" s="51" t="s">
        <v>3074</v>
      </c>
      <c r="J945" s="77" t="s">
        <v>7220</v>
      </c>
    </row>
    <row r="946" spans="9:10">
      <c r="I946" s="51" t="s">
        <v>10705</v>
      </c>
      <c r="J946" s="77" t="s">
        <v>7221</v>
      </c>
    </row>
    <row r="947" spans="9:10">
      <c r="I947" s="51" t="s">
        <v>3075</v>
      </c>
      <c r="J947" s="77" t="s">
        <v>7222</v>
      </c>
    </row>
    <row r="948" spans="9:10">
      <c r="I948" s="51" t="s">
        <v>10706</v>
      </c>
      <c r="J948" s="77" t="s">
        <v>7223</v>
      </c>
    </row>
    <row r="949" spans="9:10">
      <c r="I949" s="51" t="s">
        <v>3076</v>
      </c>
      <c r="J949" s="77" t="s">
        <v>7224</v>
      </c>
    </row>
    <row r="950" spans="9:10">
      <c r="I950" s="51" t="s">
        <v>10707</v>
      </c>
      <c r="J950" s="77" t="s">
        <v>7225</v>
      </c>
    </row>
    <row r="951" spans="9:10">
      <c r="I951" s="51" t="s">
        <v>3077</v>
      </c>
      <c r="J951" s="77" t="s">
        <v>7226</v>
      </c>
    </row>
    <row r="952" spans="9:10">
      <c r="I952" s="51" t="s">
        <v>10708</v>
      </c>
      <c r="J952" s="77" t="s">
        <v>7227</v>
      </c>
    </row>
    <row r="953" spans="9:10">
      <c r="I953" s="51" t="s">
        <v>3078</v>
      </c>
      <c r="J953" s="77" t="s">
        <v>7228</v>
      </c>
    </row>
    <row r="954" spans="9:10">
      <c r="I954" s="51" t="s">
        <v>10709</v>
      </c>
      <c r="J954" s="77" t="s">
        <v>7229</v>
      </c>
    </row>
    <row r="955" spans="9:10">
      <c r="I955" s="51" t="s">
        <v>3079</v>
      </c>
      <c r="J955" s="77" t="s">
        <v>7230</v>
      </c>
    </row>
    <row r="956" spans="9:10">
      <c r="I956" s="51" t="s">
        <v>10710</v>
      </c>
      <c r="J956" s="77" t="s">
        <v>7231</v>
      </c>
    </row>
    <row r="957" spans="9:10">
      <c r="I957" s="51" t="s">
        <v>3080</v>
      </c>
      <c r="J957" s="77" t="s">
        <v>7232</v>
      </c>
    </row>
    <row r="958" spans="9:10">
      <c r="I958" s="51" t="s">
        <v>10711</v>
      </c>
      <c r="J958" s="77" t="s">
        <v>7233</v>
      </c>
    </row>
    <row r="959" spans="9:10">
      <c r="I959" s="51" t="s">
        <v>3081</v>
      </c>
      <c r="J959" s="77" t="s">
        <v>7234</v>
      </c>
    </row>
    <row r="960" spans="9:10">
      <c r="I960" s="51" t="s">
        <v>10712</v>
      </c>
      <c r="J960" s="77" t="s">
        <v>7235</v>
      </c>
    </row>
    <row r="961" spans="9:10">
      <c r="I961" s="51" t="s">
        <v>3082</v>
      </c>
      <c r="J961" s="77" t="s">
        <v>7236</v>
      </c>
    </row>
    <row r="962" spans="9:10">
      <c r="I962" s="51" t="s">
        <v>10713</v>
      </c>
      <c r="J962" s="77" t="s">
        <v>7237</v>
      </c>
    </row>
    <row r="963" spans="9:10">
      <c r="I963" s="51" t="s">
        <v>3083</v>
      </c>
      <c r="J963" s="77" t="s">
        <v>7238</v>
      </c>
    </row>
    <row r="964" spans="9:10">
      <c r="I964" s="51" t="s">
        <v>10714</v>
      </c>
      <c r="J964" s="77" t="s">
        <v>7239</v>
      </c>
    </row>
    <row r="965" spans="9:10">
      <c r="I965" s="51" t="s">
        <v>3084</v>
      </c>
      <c r="J965" s="77" t="s">
        <v>7240</v>
      </c>
    </row>
    <row r="966" spans="9:10">
      <c r="I966" s="51" t="s">
        <v>3085</v>
      </c>
      <c r="J966" s="77" t="s">
        <v>7241</v>
      </c>
    </row>
    <row r="967" spans="9:10">
      <c r="I967" s="51" t="s">
        <v>3086</v>
      </c>
      <c r="J967" s="77" t="s">
        <v>7242</v>
      </c>
    </row>
    <row r="968" spans="9:10">
      <c r="I968" s="51" t="s">
        <v>3087</v>
      </c>
      <c r="J968" s="77" t="s">
        <v>7243</v>
      </c>
    </row>
    <row r="969" spans="9:10">
      <c r="I969" s="51" t="s">
        <v>3088</v>
      </c>
      <c r="J969" s="77" t="s">
        <v>7244</v>
      </c>
    </row>
    <row r="970" spans="9:10">
      <c r="I970" s="51" t="s">
        <v>3089</v>
      </c>
      <c r="J970" s="77" t="s">
        <v>7245</v>
      </c>
    </row>
    <row r="971" spans="9:10">
      <c r="I971" s="51" t="s">
        <v>3090</v>
      </c>
      <c r="J971" s="77" t="s">
        <v>7246</v>
      </c>
    </row>
    <row r="972" spans="9:10">
      <c r="I972" s="51" t="s">
        <v>3091</v>
      </c>
      <c r="J972" s="77" t="s">
        <v>7247</v>
      </c>
    </row>
    <row r="973" spans="9:10">
      <c r="I973" s="51" t="s">
        <v>3092</v>
      </c>
      <c r="J973" s="77" t="s">
        <v>7248</v>
      </c>
    </row>
    <row r="974" spans="9:10">
      <c r="I974" s="51" t="s">
        <v>3093</v>
      </c>
      <c r="J974" s="77" t="s">
        <v>7249</v>
      </c>
    </row>
    <row r="975" spans="9:10">
      <c r="I975" s="51" t="s">
        <v>3094</v>
      </c>
      <c r="J975" s="77" t="s">
        <v>7250</v>
      </c>
    </row>
    <row r="976" spans="9:10">
      <c r="I976" s="51" t="s">
        <v>3095</v>
      </c>
      <c r="J976" s="77" t="s">
        <v>7251</v>
      </c>
    </row>
    <row r="977" spans="9:10">
      <c r="I977" s="51" t="s">
        <v>3096</v>
      </c>
      <c r="J977" s="77" t="s">
        <v>7252</v>
      </c>
    </row>
    <row r="978" spans="9:10">
      <c r="I978" s="51" t="s">
        <v>3097</v>
      </c>
      <c r="J978" s="77" t="s">
        <v>7253</v>
      </c>
    </row>
    <row r="979" spans="9:10">
      <c r="I979" s="51" t="s">
        <v>3098</v>
      </c>
      <c r="J979" s="77" t="s">
        <v>7254</v>
      </c>
    </row>
    <row r="980" spans="9:10">
      <c r="I980" s="51" t="s">
        <v>3099</v>
      </c>
      <c r="J980" s="77" t="s">
        <v>7255</v>
      </c>
    </row>
    <row r="981" spans="9:10">
      <c r="I981" s="51" t="s">
        <v>3100</v>
      </c>
      <c r="J981" s="77" t="s">
        <v>7256</v>
      </c>
    </row>
    <row r="982" spans="9:10">
      <c r="I982" s="51" t="s">
        <v>3101</v>
      </c>
      <c r="J982" s="77" t="s">
        <v>7257</v>
      </c>
    </row>
    <row r="983" spans="9:10">
      <c r="I983" s="51" t="s">
        <v>3102</v>
      </c>
      <c r="J983" s="77" t="s">
        <v>7258</v>
      </c>
    </row>
    <row r="984" spans="9:10">
      <c r="I984" s="51" t="s">
        <v>3103</v>
      </c>
      <c r="J984" s="77" t="s">
        <v>7259</v>
      </c>
    </row>
    <row r="985" spans="9:10">
      <c r="I985" s="51" t="s">
        <v>3104</v>
      </c>
      <c r="J985" s="77" t="s">
        <v>7260</v>
      </c>
    </row>
    <row r="986" spans="9:10">
      <c r="I986" s="51" t="s">
        <v>3105</v>
      </c>
      <c r="J986" s="77" t="s">
        <v>7261</v>
      </c>
    </row>
    <row r="987" spans="9:10">
      <c r="I987" s="51" t="s">
        <v>3106</v>
      </c>
      <c r="J987" s="77" t="s">
        <v>7262</v>
      </c>
    </row>
    <row r="988" spans="9:10">
      <c r="I988" s="51" t="s">
        <v>3107</v>
      </c>
      <c r="J988" s="77" t="s">
        <v>7263</v>
      </c>
    </row>
    <row r="989" spans="9:10">
      <c r="I989" s="51" t="s">
        <v>3108</v>
      </c>
      <c r="J989" s="77" t="s">
        <v>7264</v>
      </c>
    </row>
    <row r="990" spans="9:10">
      <c r="I990" s="51" t="s">
        <v>3109</v>
      </c>
      <c r="J990" s="77" t="s">
        <v>7265</v>
      </c>
    </row>
    <row r="991" spans="9:10">
      <c r="I991" s="51" t="s">
        <v>3110</v>
      </c>
      <c r="J991" s="77" t="s">
        <v>7266</v>
      </c>
    </row>
    <row r="992" spans="9:10">
      <c r="I992" s="51" t="s">
        <v>3111</v>
      </c>
      <c r="J992" s="77" t="s">
        <v>7267</v>
      </c>
    </row>
    <row r="993" spans="9:10">
      <c r="I993" s="51" t="s">
        <v>3112</v>
      </c>
      <c r="J993" s="77" t="s">
        <v>7268</v>
      </c>
    </row>
    <row r="994" spans="9:10">
      <c r="I994" s="51" t="s">
        <v>3113</v>
      </c>
      <c r="J994" s="77" t="s">
        <v>7269</v>
      </c>
    </row>
    <row r="995" spans="9:10">
      <c r="I995" s="51" t="s">
        <v>3114</v>
      </c>
      <c r="J995" s="77" t="s">
        <v>7270</v>
      </c>
    </row>
    <row r="996" spans="9:10">
      <c r="I996" s="51" t="s">
        <v>3115</v>
      </c>
      <c r="J996" s="77" t="s">
        <v>7271</v>
      </c>
    </row>
    <row r="997" spans="9:10">
      <c r="I997" s="51" t="s">
        <v>3116</v>
      </c>
      <c r="J997" s="77" t="s">
        <v>7272</v>
      </c>
    </row>
    <row r="998" spans="9:10">
      <c r="I998" s="51" t="s">
        <v>3117</v>
      </c>
      <c r="J998" s="77" t="s">
        <v>7273</v>
      </c>
    </row>
    <row r="999" spans="9:10">
      <c r="I999" s="51" t="s">
        <v>3118</v>
      </c>
      <c r="J999" s="77" t="s">
        <v>7274</v>
      </c>
    </row>
    <row r="1000" spans="9:10">
      <c r="I1000" s="51" t="s">
        <v>3119</v>
      </c>
      <c r="J1000" s="77" t="s">
        <v>7275</v>
      </c>
    </row>
    <row r="1001" spans="9:10">
      <c r="I1001" s="51" t="s">
        <v>3120</v>
      </c>
      <c r="J1001" s="77" t="s">
        <v>7276</v>
      </c>
    </row>
    <row r="1002" spans="9:10">
      <c r="I1002" s="51" t="s">
        <v>3121</v>
      </c>
      <c r="J1002" s="77" t="s">
        <v>7277</v>
      </c>
    </row>
    <row r="1003" spans="9:10">
      <c r="I1003" s="51" t="s">
        <v>3122</v>
      </c>
      <c r="J1003" s="77" t="s">
        <v>7278</v>
      </c>
    </row>
    <row r="1004" spans="9:10">
      <c r="I1004" s="51" t="s">
        <v>3123</v>
      </c>
      <c r="J1004" s="77" t="s">
        <v>7279</v>
      </c>
    </row>
    <row r="1005" spans="9:10">
      <c r="I1005" s="51" t="s">
        <v>3124</v>
      </c>
      <c r="J1005" s="77" t="s">
        <v>7280</v>
      </c>
    </row>
    <row r="1006" spans="9:10">
      <c r="I1006" s="51" t="s">
        <v>3125</v>
      </c>
      <c r="J1006" s="77" t="s">
        <v>7281</v>
      </c>
    </row>
    <row r="1007" spans="9:10">
      <c r="I1007" s="82" t="s">
        <v>3126</v>
      </c>
      <c r="J1007" s="83" t="s">
        <v>7281</v>
      </c>
    </row>
    <row r="1008" spans="9:10">
      <c r="I1008" s="82" t="s">
        <v>3127</v>
      </c>
      <c r="J1008" s="83" t="s">
        <v>7282</v>
      </c>
    </row>
    <row r="1009" spans="9:10">
      <c r="I1009" s="82" t="s">
        <v>3128</v>
      </c>
      <c r="J1009" s="83" t="s">
        <v>7283</v>
      </c>
    </row>
    <row r="1010" spans="9:10">
      <c r="I1010" s="82" t="s">
        <v>3129</v>
      </c>
      <c r="J1010" s="83" t="s">
        <v>7284</v>
      </c>
    </row>
    <row r="1011" spans="9:10">
      <c r="I1011" s="82" t="s">
        <v>3130</v>
      </c>
      <c r="J1011" s="83" t="s">
        <v>7285</v>
      </c>
    </row>
    <row r="1012" spans="9:10">
      <c r="I1012" s="82" t="s">
        <v>3131</v>
      </c>
      <c r="J1012" s="83" t="s">
        <v>7286</v>
      </c>
    </row>
    <row r="1013" spans="9:10">
      <c r="I1013" s="82" t="s">
        <v>3132</v>
      </c>
      <c r="J1013" s="83" t="s">
        <v>7287</v>
      </c>
    </row>
    <row r="1014" spans="9:10">
      <c r="I1014" s="82" t="s">
        <v>3133</v>
      </c>
      <c r="J1014" s="83" t="s">
        <v>7288</v>
      </c>
    </row>
    <row r="1015" spans="9:10">
      <c r="I1015" s="82" t="s">
        <v>3134</v>
      </c>
      <c r="J1015" s="83" t="s">
        <v>7289</v>
      </c>
    </row>
    <row r="1016" spans="9:10">
      <c r="I1016" s="82" t="s">
        <v>3135</v>
      </c>
      <c r="J1016" s="83" t="s">
        <v>7290</v>
      </c>
    </row>
    <row r="1017" spans="9:10">
      <c r="I1017" s="82" t="s">
        <v>3136</v>
      </c>
      <c r="J1017" s="83" t="s">
        <v>7291</v>
      </c>
    </row>
    <row r="1018" spans="9:10">
      <c r="I1018" s="82" t="s">
        <v>3137</v>
      </c>
      <c r="J1018" s="83" t="s">
        <v>7292</v>
      </c>
    </row>
    <row r="1019" spans="9:10">
      <c r="I1019" s="82" t="s">
        <v>3138</v>
      </c>
      <c r="J1019" s="83" t="s">
        <v>7293</v>
      </c>
    </row>
    <row r="1020" spans="9:10">
      <c r="I1020" s="82" t="s">
        <v>3139</v>
      </c>
      <c r="J1020" s="83" t="s">
        <v>7294</v>
      </c>
    </row>
    <row r="1021" spans="9:10">
      <c r="I1021" s="82" t="s">
        <v>3140</v>
      </c>
      <c r="J1021" s="83" t="s">
        <v>7295</v>
      </c>
    </row>
    <row r="1022" spans="9:10">
      <c r="I1022" s="82" t="s">
        <v>3141</v>
      </c>
      <c r="J1022" s="83" t="s">
        <v>7296</v>
      </c>
    </row>
    <row r="1023" spans="9:10">
      <c r="I1023" s="82" t="s">
        <v>3142</v>
      </c>
      <c r="J1023" s="83" t="s">
        <v>7297</v>
      </c>
    </row>
    <row r="1024" spans="9:10">
      <c r="I1024" s="82" t="s">
        <v>3143</v>
      </c>
      <c r="J1024" s="83" t="s">
        <v>7298</v>
      </c>
    </row>
    <row r="1025" spans="9:10">
      <c r="I1025" s="82" t="s">
        <v>3144</v>
      </c>
      <c r="J1025" s="83" t="s">
        <v>7299</v>
      </c>
    </row>
    <row r="1026" spans="9:10">
      <c r="I1026" s="82" t="s">
        <v>3145</v>
      </c>
      <c r="J1026" s="83" t="s">
        <v>7300</v>
      </c>
    </row>
    <row r="1027" spans="9:10">
      <c r="I1027" s="51" t="s">
        <v>3146</v>
      </c>
      <c r="J1027" s="77" t="s">
        <v>7301</v>
      </c>
    </row>
    <row r="1028" spans="9:10">
      <c r="I1028" s="51" t="s">
        <v>3147</v>
      </c>
      <c r="J1028" s="77" t="s">
        <v>7302</v>
      </c>
    </row>
    <row r="1029" spans="9:10">
      <c r="I1029" s="51" t="s">
        <v>3148</v>
      </c>
      <c r="J1029" s="77" t="s">
        <v>7303</v>
      </c>
    </row>
    <row r="1030" spans="9:10">
      <c r="I1030" s="51" t="s">
        <v>3149</v>
      </c>
      <c r="J1030" s="77" t="s">
        <v>7304</v>
      </c>
    </row>
    <row r="1031" spans="9:10">
      <c r="I1031" s="51" t="s">
        <v>3150</v>
      </c>
      <c r="J1031" s="77" t="s">
        <v>7305</v>
      </c>
    </row>
    <row r="1032" spans="9:10">
      <c r="I1032" s="51" t="s">
        <v>3151</v>
      </c>
      <c r="J1032" s="77" t="s">
        <v>7306</v>
      </c>
    </row>
    <row r="1033" spans="9:10">
      <c r="I1033" s="51" t="s">
        <v>3152</v>
      </c>
      <c r="J1033" s="77" t="s">
        <v>7307</v>
      </c>
    </row>
    <row r="1034" spans="9:10">
      <c r="I1034" s="51" t="s">
        <v>3153</v>
      </c>
      <c r="J1034" s="77" t="s">
        <v>7308</v>
      </c>
    </row>
    <row r="1035" spans="9:10">
      <c r="I1035" s="51" t="s">
        <v>3154</v>
      </c>
      <c r="J1035" s="77" t="s">
        <v>7309</v>
      </c>
    </row>
    <row r="1036" spans="9:10">
      <c r="I1036" s="51" t="s">
        <v>3155</v>
      </c>
      <c r="J1036" s="77" t="s">
        <v>7310</v>
      </c>
    </row>
    <row r="1037" spans="9:10">
      <c r="I1037" s="51" t="s">
        <v>3156</v>
      </c>
      <c r="J1037" s="77" t="s">
        <v>7311</v>
      </c>
    </row>
    <row r="1038" spans="9:10">
      <c r="I1038" s="51" t="s">
        <v>3157</v>
      </c>
      <c r="J1038" s="77" t="s">
        <v>7312</v>
      </c>
    </row>
    <row r="1039" spans="9:10">
      <c r="I1039" s="51" t="s">
        <v>3158</v>
      </c>
      <c r="J1039" s="77" t="s">
        <v>7313</v>
      </c>
    </row>
    <row r="1040" spans="9:10">
      <c r="I1040" s="51" t="s">
        <v>3159</v>
      </c>
      <c r="J1040" s="77" t="s">
        <v>7314</v>
      </c>
    </row>
    <row r="1041" spans="9:10">
      <c r="I1041" s="51" t="s">
        <v>3160</v>
      </c>
      <c r="J1041" s="77" t="s">
        <v>7315</v>
      </c>
    </row>
    <row r="1042" spans="9:10">
      <c r="I1042" s="51" t="s">
        <v>3161</v>
      </c>
      <c r="J1042" s="77" t="s">
        <v>7316</v>
      </c>
    </row>
    <row r="1043" spans="9:10">
      <c r="I1043" s="51" t="s">
        <v>3162</v>
      </c>
      <c r="J1043" s="77" t="s">
        <v>7317</v>
      </c>
    </row>
    <row r="1044" spans="9:10">
      <c r="I1044" s="51" t="s">
        <v>3163</v>
      </c>
      <c r="J1044" s="77" t="s">
        <v>7318</v>
      </c>
    </row>
    <row r="1045" spans="9:10">
      <c r="I1045" s="51" t="s">
        <v>3164</v>
      </c>
      <c r="J1045" s="77" t="s">
        <v>7319</v>
      </c>
    </row>
    <row r="1046" spans="9:10">
      <c r="I1046" s="51" t="s">
        <v>3165</v>
      </c>
      <c r="J1046" s="77" t="s">
        <v>7320</v>
      </c>
    </row>
    <row r="1047" spans="9:10">
      <c r="I1047" s="51" t="s">
        <v>3166</v>
      </c>
      <c r="J1047" s="77" t="s">
        <v>7321</v>
      </c>
    </row>
    <row r="1048" spans="9:10">
      <c r="I1048" s="51" t="s">
        <v>3167</v>
      </c>
      <c r="J1048" s="77" t="s">
        <v>7322</v>
      </c>
    </row>
    <row r="1049" spans="9:10">
      <c r="I1049" s="51" t="s">
        <v>3168</v>
      </c>
      <c r="J1049" s="77" t="s">
        <v>7323</v>
      </c>
    </row>
    <row r="1050" spans="9:10">
      <c r="I1050" s="51" t="s">
        <v>3169</v>
      </c>
      <c r="J1050" s="77" t="s">
        <v>7324</v>
      </c>
    </row>
    <row r="1051" spans="9:10">
      <c r="I1051" s="51" t="s">
        <v>3170</v>
      </c>
      <c r="J1051" s="77" t="s">
        <v>7325</v>
      </c>
    </row>
    <row r="1052" spans="9:10">
      <c r="I1052" s="51" t="s">
        <v>3171</v>
      </c>
      <c r="J1052" s="77" t="s">
        <v>7326</v>
      </c>
    </row>
    <row r="1053" spans="9:10">
      <c r="I1053" s="51" t="s">
        <v>3172</v>
      </c>
      <c r="J1053" s="77" t="s">
        <v>7327</v>
      </c>
    </row>
    <row r="1054" spans="9:10">
      <c r="I1054" s="51" t="s">
        <v>3173</v>
      </c>
      <c r="J1054" s="77" t="s">
        <v>7328</v>
      </c>
    </row>
    <row r="1055" spans="9:10">
      <c r="I1055" s="51" t="s">
        <v>3174</v>
      </c>
      <c r="J1055" s="77" t="s">
        <v>7329</v>
      </c>
    </row>
    <row r="1056" spans="9:10">
      <c r="I1056" s="51" t="s">
        <v>3175</v>
      </c>
      <c r="J1056" s="77" t="s">
        <v>7330</v>
      </c>
    </row>
    <row r="1057" spans="9:10">
      <c r="I1057" s="51" t="s">
        <v>3176</v>
      </c>
      <c r="J1057" s="77" t="s">
        <v>7331</v>
      </c>
    </row>
    <row r="1058" spans="9:10">
      <c r="I1058" s="51" t="s">
        <v>3177</v>
      </c>
      <c r="J1058" s="77" t="s">
        <v>7332</v>
      </c>
    </row>
    <row r="1059" spans="9:10">
      <c r="I1059" s="51" t="s">
        <v>3178</v>
      </c>
      <c r="J1059" s="77" t="s">
        <v>7333</v>
      </c>
    </row>
    <row r="1060" spans="9:10">
      <c r="I1060" s="51" t="s">
        <v>3179</v>
      </c>
      <c r="J1060" s="77" t="s">
        <v>7334</v>
      </c>
    </row>
    <row r="1061" spans="9:10">
      <c r="I1061" s="51" t="s">
        <v>3180</v>
      </c>
      <c r="J1061" s="77" t="s">
        <v>7335</v>
      </c>
    </row>
    <row r="1062" spans="9:10">
      <c r="I1062" s="51" t="s">
        <v>3181</v>
      </c>
      <c r="J1062" s="77" t="s">
        <v>7336</v>
      </c>
    </row>
    <row r="1063" spans="9:10">
      <c r="I1063" s="51" t="s">
        <v>3182</v>
      </c>
      <c r="J1063" s="77" t="s">
        <v>7337</v>
      </c>
    </row>
    <row r="1064" spans="9:10">
      <c r="I1064" s="51" t="s">
        <v>3183</v>
      </c>
      <c r="J1064" s="77" t="s">
        <v>7338</v>
      </c>
    </row>
    <row r="1065" spans="9:10">
      <c r="I1065" s="51" t="s">
        <v>3184</v>
      </c>
      <c r="J1065" s="77" t="s">
        <v>7339</v>
      </c>
    </row>
    <row r="1066" spans="9:10">
      <c r="I1066" s="51" t="s">
        <v>3185</v>
      </c>
      <c r="J1066" s="77" t="s">
        <v>7340</v>
      </c>
    </row>
    <row r="1067" spans="9:10">
      <c r="I1067" s="51" t="s">
        <v>3186</v>
      </c>
      <c r="J1067" s="77" t="s">
        <v>7341</v>
      </c>
    </row>
    <row r="1068" spans="9:10">
      <c r="I1068" s="51" t="s">
        <v>3187</v>
      </c>
      <c r="J1068" s="77" t="s">
        <v>7342</v>
      </c>
    </row>
    <row r="1069" spans="9:10">
      <c r="I1069" s="51" t="s">
        <v>3188</v>
      </c>
      <c r="J1069" s="77" t="s">
        <v>7343</v>
      </c>
    </row>
    <row r="1070" spans="9:10">
      <c r="I1070" s="51" t="s">
        <v>3189</v>
      </c>
      <c r="J1070" s="77" t="s">
        <v>7344</v>
      </c>
    </row>
    <row r="1071" spans="9:10">
      <c r="I1071" s="51" t="s">
        <v>3190</v>
      </c>
      <c r="J1071" s="77" t="s">
        <v>7345</v>
      </c>
    </row>
    <row r="1072" spans="9:10">
      <c r="I1072" s="51" t="s">
        <v>3191</v>
      </c>
      <c r="J1072" s="77" t="s">
        <v>7346</v>
      </c>
    </row>
    <row r="1073" spans="9:10">
      <c r="I1073" s="51" t="s">
        <v>3192</v>
      </c>
      <c r="J1073" s="77" t="s">
        <v>7347</v>
      </c>
    </row>
    <row r="1074" spans="9:10">
      <c r="I1074" s="51" t="s">
        <v>3193</v>
      </c>
      <c r="J1074" s="77" t="s">
        <v>7348</v>
      </c>
    </row>
    <row r="1075" spans="9:10">
      <c r="I1075" s="51" t="s">
        <v>3194</v>
      </c>
      <c r="J1075" s="77" t="s">
        <v>7349</v>
      </c>
    </row>
    <row r="1076" spans="9:10">
      <c r="I1076" s="51" t="s">
        <v>3195</v>
      </c>
      <c r="J1076" s="77" t="s">
        <v>7350</v>
      </c>
    </row>
    <row r="1077" spans="9:10">
      <c r="I1077" s="51" t="s">
        <v>3196</v>
      </c>
      <c r="J1077" s="77" t="s">
        <v>7351</v>
      </c>
    </row>
    <row r="1078" spans="9:10">
      <c r="I1078" s="51" t="s">
        <v>3197</v>
      </c>
      <c r="J1078" s="77" t="s">
        <v>7352</v>
      </c>
    </row>
    <row r="1079" spans="9:10">
      <c r="I1079" s="51" t="s">
        <v>3198</v>
      </c>
      <c r="J1079" s="77" t="s">
        <v>7353</v>
      </c>
    </row>
    <row r="1080" spans="9:10">
      <c r="I1080" s="51" t="s">
        <v>3199</v>
      </c>
      <c r="J1080" s="77" t="s">
        <v>7354</v>
      </c>
    </row>
    <row r="1081" spans="9:10">
      <c r="I1081" s="51" t="s">
        <v>3200</v>
      </c>
      <c r="J1081" s="77" t="s">
        <v>7355</v>
      </c>
    </row>
    <row r="1082" spans="9:10">
      <c r="I1082" s="51" t="s">
        <v>3201</v>
      </c>
      <c r="J1082" s="77" t="s">
        <v>7356</v>
      </c>
    </row>
    <row r="1083" spans="9:10">
      <c r="I1083" s="51" t="s">
        <v>3202</v>
      </c>
      <c r="J1083" s="77" t="s">
        <v>7357</v>
      </c>
    </row>
    <row r="1084" spans="9:10">
      <c r="I1084" s="51" t="s">
        <v>3203</v>
      </c>
      <c r="J1084" s="77" t="s">
        <v>7358</v>
      </c>
    </row>
    <row r="1085" spans="9:10">
      <c r="I1085" s="51" t="s">
        <v>3204</v>
      </c>
      <c r="J1085" s="77" t="s">
        <v>7359</v>
      </c>
    </row>
    <row r="1086" spans="9:10">
      <c r="I1086" s="51" t="s">
        <v>3205</v>
      </c>
      <c r="J1086" s="77" t="s">
        <v>7360</v>
      </c>
    </row>
    <row r="1087" spans="9:10">
      <c r="I1087" s="51" t="s">
        <v>3206</v>
      </c>
      <c r="J1087" s="77" t="s">
        <v>7361</v>
      </c>
    </row>
    <row r="1088" spans="9:10">
      <c r="I1088" s="51" t="s">
        <v>3207</v>
      </c>
      <c r="J1088" s="77" t="s">
        <v>7362</v>
      </c>
    </row>
    <row r="1089" spans="9:10">
      <c r="I1089" s="51" t="s">
        <v>3208</v>
      </c>
      <c r="J1089" s="77" t="s">
        <v>7363</v>
      </c>
    </row>
    <row r="1090" spans="9:10">
      <c r="I1090" s="51" t="s">
        <v>3209</v>
      </c>
      <c r="J1090" s="77" t="s">
        <v>7364</v>
      </c>
    </row>
    <row r="1091" spans="9:10">
      <c r="I1091" s="51" t="s">
        <v>3210</v>
      </c>
      <c r="J1091" s="77" t="s">
        <v>7365</v>
      </c>
    </row>
    <row r="1092" spans="9:10">
      <c r="I1092" s="51" t="s">
        <v>3211</v>
      </c>
      <c r="J1092" s="77" t="s">
        <v>7366</v>
      </c>
    </row>
    <row r="1093" spans="9:10">
      <c r="I1093" s="51" t="s">
        <v>3212</v>
      </c>
      <c r="J1093" s="77" t="s">
        <v>7367</v>
      </c>
    </row>
    <row r="1094" spans="9:10">
      <c r="I1094" s="51" t="s">
        <v>3213</v>
      </c>
      <c r="J1094" s="77" t="s">
        <v>7368</v>
      </c>
    </row>
    <row r="1095" spans="9:10">
      <c r="I1095" s="51" t="s">
        <v>3214</v>
      </c>
      <c r="J1095" s="77" t="s">
        <v>7369</v>
      </c>
    </row>
    <row r="1096" spans="9:10">
      <c r="I1096" s="51" t="s">
        <v>3215</v>
      </c>
      <c r="J1096" s="77" t="s">
        <v>7370</v>
      </c>
    </row>
    <row r="1097" spans="9:10">
      <c r="I1097" s="51" t="s">
        <v>3216</v>
      </c>
      <c r="J1097" s="77" t="s">
        <v>7371</v>
      </c>
    </row>
    <row r="1098" spans="9:10">
      <c r="I1098" s="51" t="s">
        <v>3217</v>
      </c>
      <c r="J1098" s="77" t="s">
        <v>7372</v>
      </c>
    </row>
    <row r="1099" spans="9:10">
      <c r="I1099" s="51" t="s">
        <v>3218</v>
      </c>
      <c r="J1099" s="77" t="s">
        <v>7373</v>
      </c>
    </row>
    <row r="1100" spans="9:10">
      <c r="I1100" s="51" t="s">
        <v>3219</v>
      </c>
      <c r="J1100" s="77" t="s">
        <v>7374</v>
      </c>
    </row>
    <row r="1101" spans="9:10">
      <c r="I1101" s="51" t="s">
        <v>3220</v>
      </c>
      <c r="J1101" s="77" t="s">
        <v>7375</v>
      </c>
    </row>
    <row r="1102" spans="9:10">
      <c r="I1102" s="51" t="s">
        <v>3221</v>
      </c>
      <c r="J1102" s="77" t="s">
        <v>7376</v>
      </c>
    </row>
    <row r="1103" spans="9:10">
      <c r="I1103" s="51" t="s">
        <v>3222</v>
      </c>
      <c r="J1103" s="77" t="s">
        <v>7377</v>
      </c>
    </row>
    <row r="1104" spans="9:10">
      <c r="I1104" s="51" t="s">
        <v>3223</v>
      </c>
      <c r="J1104" s="77" t="s">
        <v>7378</v>
      </c>
    </row>
    <row r="1105" spans="9:10">
      <c r="I1105" s="51" t="s">
        <v>3224</v>
      </c>
      <c r="J1105" s="77" t="s">
        <v>7379</v>
      </c>
    </row>
    <row r="1106" spans="9:10">
      <c r="I1106" s="51" t="s">
        <v>3225</v>
      </c>
      <c r="J1106" s="77" t="s">
        <v>7380</v>
      </c>
    </row>
    <row r="1107" spans="9:10">
      <c r="I1107" s="51" t="s">
        <v>3226</v>
      </c>
      <c r="J1107" s="77" t="s">
        <v>7381</v>
      </c>
    </row>
    <row r="1108" spans="9:10">
      <c r="I1108" s="51" t="s">
        <v>3227</v>
      </c>
      <c r="J1108" s="77" t="s">
        <v>7382</v>
      </c>
    </row>
    <row r="1109" spans="9:10">
      <c r="I1109" s="51" t="s">
        <v>3228</v>
      </c>
      <c r="J1109" s="77" t="s">
        <v>7383</v>
      </c>
    </row>
    <row r="1110" spans="9:10">
      <c r="I1110" s="51" t="s">
        <v>3229</v>
      </c>
      <c r="J1110" s="77" t="s">
        <v>7384</v>
      </c>
    </row>
    <row r="1111" spans="9:10">
      <c r="I1111" s="51" t="s">
        <v>3230</v>
      </c>
      <c r="J1111" s="77" t="s">
        <v>7385</v>
      </c>
    </row>
    <row r="1112" spans="9:10">
      <c r="I1112" s="51" t="s">
        <v>3231</v>
      </c>
      <c r="J1112" s="77" t="s">
        <v>7386</v>
      </c>
    </row>
    <row r="1113" spans="9:10">
      <c r="I1113" s="51" t="s">
        <v>3232</v>
      </c>
      <c r="J1113" s="77" t="s">
        <v>7387</v>
      </c>
    </row>
    <row r="1114" spans="9:10">
      <c r="I1114" s="51" t="s">
        <v>3233</v>
      </c>
      <c r="J1114" s="77" t="s">
        <v>7388</v>
      </c>
    </row>
    <row r="1115" spans="9:10">
      <c r="I1115" s="51" t="s">
        <v>3234</v>
      </c>
      <c r="J1115" s="77" t="s">
        <v>7389</v>
      </c>
    </row>
    <row r="1116" spans="9:10">
      <c r="I1116" s="51" t="s">
        <v>3235</v>
      </c>
      <c r="J1116" s="77" t="s">
        <v>7390</v>
      </c>
    </row>
    <row r="1117" spans="9:10">
      <c r="I1117" s="51" t="s">
        <v>3236</v>
      </c>
      <c r="J1117" s="77" t="s">
        <v>7391</v>
      </c>
    </row>
    <row r="1118" spans="9:10">
      <c r="I1118" s="51" t="s">
        <v>3237</v>
      </c>
      <c r="J1118" s="77" t="s">
        <v>7392</v>
      </c>
    </row>
    <row r="1119" spans="9:10">
      <c r="I1119" s="51" t="s">
        <v>3238</v>
      </c>
      <c r="J1119" s="77" t="s">
        <v>7393</v>
      </c>
    </row>
    <row r="1120" spans="9:10">
      <c r="I1120" s="51" t="s">
        <v>3239</v>
      </c>
      <c r="J1120" s="77" t="s">
        <v>7394</v>
      </c>
    </row>
    <row r="1121" spans="9:10">
      <c r="I1121" s="51" t="s">
        <v>3240</v>
      </c>
      <c r="J1121" s="77" t="s">
        <v>7395</v>
      </c>
    </row>
    <row r="1122" spans="9:10">
      <c r="I1122" s="51" t="s">
        <v>3241</v>
      </c>
      <c r="J1122" s="77" t="s">
        <v>7396</v>
      </c>
    </row>
    <row r="1123" spans="9:10">
      <c r="I1123" s="51" t="s">
        <v>3242</v>
      </c>
      <c r="J1123" s="77" t="s">
        <v>7397</v>
      </c>
    </row>
    <row r="1124" spans="9:10">
      <c r="I1124" s="51" t="s">
        <v>3243</v>
      </c>
      <c r="J1124" s="77" t="s">
        <v>7398</v>
      </c>
    </row>
    <row r="1125" spans="9:10">
      <c r="I1125" s="51" t="s">
        <v>3244</v>
      </c>
      <c r="J1125" s="77" t="s">
        <v>7399</v>
      </c>
    </row>
    <row r="1126" spans="9:10">
      <c r="I1126" s="51" t="s">
        <v>3245</v>
      </c>
      <c r="J1126" s="77" t="s">
        <v>7400</v>
      </c>
    </row>
    <row r="1127" spans="9:10">
      <c r="I1127" s="51" t="s">
        <v>3246</v>
      </c>
      <c r="J1127" s="77" t="s">
        <v>7401</v>
      </c>
    </row>
    <row r="1128" spans="9:10">
      <c r="I1128" s="51" t="s">
        <v>3247</v>
      </c>
      <c r="J1128" s="77" t="s">
        <v>7402</v>
      </c>
    </row>
    <row r="1129" spans="9:10">
      <c r="I1129" s="51" t="s">
        <v>3248</v>
      </c>
      <c r="J1129" s="77" t="s">
        <v>7403</v>
      </c>
    </row>
    <row r="1130" spans="9:10">
      <c r="I1130" s="51" t="s">
        <v>3249</v>
      </c>
      <c r="J1130" s="77" t="s">
        <v>7404</v>
      </c>
    </row>
    <row r="1131" spans="9:10">
      <c r="I1131" s="51" t="s">
        <v>3250</v>
      </c>
      <c r="J1131" s="77" t="s">
        <v>7405</v>
      </c>
    </row>
    <row r="1132" spans="9:10">
      <c r="I1132" s="51" t="s">
        <v>3251</v>
      </c>
      <c r="J1132" s="77" t="s">
        <v>7406</v>
      </c>
    </row>
    <row r="1133" spans="9:10">
      <c r="I1133" s="51" t="s">
        <v>3252</v>
      </c>
      <c r="J1133" s="77" t="s">
        <v>7407</v>
      </c>
    </row>
    <row r="1134" spans="9:10">
      <c r="I1134" s="51" t="s">
        <v>3253</v>
      </c>
      <c r="J1134" s="77" t="s">
        <v>7408</v>
      </c>
    </row>
    <row r="1135" spans="9:10">
      <c r="I1135" s="51" t="s">
        <v>3254</v>
      </c>
      <c r="J1135" s="77" t="s">
        <v>7409</v>
      </c>
    </row>
    <row r="1136" spans="9:10">
      <c r="I1136" s="51" t="s">
        <v>3255</v>
      </c>
      <c r="J1136" s="77" t="s">
        <v>7410</v>
      </c>
    </row>
    <row r="1137" spans="9:10">
      <c r="I1137" s="51" t="s">
        <v>3256</v>
      </c>
      <c r="J1137" s="77" t="s">
        <v>7411</v>
      </c>
    </row>
    <row r="1138" spans="9:10">
      <c r="I1138" s="51" t="s">
        <v>3257</v>
      </c>
      <c r="J1138" s="77" t="s">
        <v>7412</v>
      </c>
    </row>
    <row r="1139" spans="9:10">
      <c r="I1139" s="51" t="s">
        <v>3258</v>
      </c>
      <c r="J1139" s="77" t="s">
        <v>7413</v>
      </c>
    </row>
    <row r="1140" spans="9:10">
      <c r="I1140" s="51" t="s">
        <v>3259</v>
      </c>
      <c r="J1140" s="77" t="s">
        <v>7414</v>
      </c>
    </row>
    <row r="1141" spans="9:10">
      <c r="I1141" s="51" t="s">
        <v>3260</v>
      </c>
      <c r="J1141" s="77" t="s">
        <v>7415</v>
      </c>
    </row>
    <row r="1142" spans="9:10">
      <c r="I1142" s="51" t="s">
        <v>3261</v>
      </c>
      <c r="J1142" s="77" t="s">
        <v>7416</v>
      </c>
    </row>
    <row r="1143" spans="9:10">
      <c r="I1143" s="51" t="s">
        <v>3262</v>
      </c>
      <c r="J1143" s="77" t="s">
        <v>7417</v>
      </c>
    </row>
    <row r="1144" spans="9:10">
      <c r="I1144" s="51" t="s">
        <v>3263</v>
      </c>
      <c r="J1144" s="77" t="s">
        <v>7418</v>
      </c>
    </row>
    <row r="1145" spans="9:10">
      <c r="I1145" s="51" t="s">
        <v>3264</v>
      </c>
      <c r="J1145" s="77" t="s">
        <v>7419</v>
      </c>
    </row>
    <row r="1146" spans="9:10">
      <c r="I1146" s="51" t="s">
        <v>3265</v>
      </c>
      <c r="J1146" s="77" t="s">
        <v>7420</v>
      </c>
    </row>
    <row r="1147" spans="9:10">
      <c r="I1147" s="51" t="s">
        <v>3266</v>
      </c>
      <c r="J1147" s="77" t="s">
        <v>7421</v>
      </c>
    </row>
    <row r="1148" spans="9:10">
      <c r="I1148" s="51" t="s">
        <v>3267</v>
      </c>
      <c r="J1148" s="77" t="s">
        <v>7422</v>
      </c>
    </row>
    <row r="1149" spans="9:10">
      <c r="I1149" s="51" t="s">
        <v>10715</v>
      </c>
      <c r="J1149" s="77" t="s">
        <v>7423</v>
      </c>
    </row>
    <row r="1150" spans="9:10">
      <c r="I1150" s="51" t="s">
        <v>3268</v>
      </c>
      <c r="J1150" s="77" t="s">
        <v>7424</v>
      </c>
    </row>
    <row r="1151" spans="9:10">
      <c r="I1151" s="51" t="s">
        <v>3269</v>
      </c>
      <c r="J1151" s="77" t="s">
        <v>7425</v>
      </c>
    </row>
    <row r="1152" spans="9:10">
      <c r="I1152" s="51" t="s">
        <v>3270</v>
      </c>
      <c r="J1152" s="77" t="s">
        <v>7426</v>
      </c>
    </row>
    <row r="1153" spans="9:10">
      <c r="I1153" s="51" t="s">
        <v>3271</v>
      </c>
      <c r="J1153" s="77" t="s">
        <v>7427</v>
      </c>
    </row>
    <row r="1154" spans="9:10">
      <c r="I1154" s="51" t="s">
        <v>3272</v>
      </c>
      <c r="J1154" s="77" t="s">
        <v>7428</v>
      </c>
    </row>
    <row r="1155" spans="9:10">
      <c r="I1155" s="51" t="s">
        <v>3273</v>
      </c>
      <c r="J1155" s="77" t="s">
        <v>7429</v>
      </c>
    </row>
    <row r="1156" spans="9:10">
      <c r="I1156" s="51" t="s">
        <v>3274</v>
      </c>
      <c r="J1156" s="77" t="s">
        <v>7430</v>
      </c>
    </row>
    <row r="1157" spans="9:10">
      <c r="I1157" s="51" t="s">
        <v>3275</v>
      </c>
      <c r="J1157" s="77" t="s">
        <v>7431</v>
      </c>
    </row>
    <row r="1158" spans="9:10">
      <c r="I1158" s="51" t="s">
        <v>3276</v>
      </c>
      <c r="J1158" s="77" t="s">
        <v>7432</v>
      </c>
    </row>
    <row r="1159" spans="9:10">
      <c r="I1159" s="51" t="s">
        <v>3277</v>
      </c>
      <c r="J1159" s="77" t="s">
        <v>7433</v>
      </c>
    </row>
    <row r="1160" spans="9:10">
      <c r="I1160" s="51" t="s">
        <v>3278</v>
      </c>
      <c r="J1160" s="77" t="s">
        <v>7434</v>
      </c>
    </row>
    <row r="1161" spans="9:10">
      <c r="I1161" s="51" t="s">
        <v>3279</v>
      </c>
      <c r="J1161" s="77" t="s">
        <v>7435</v>
      </c>
    </row>
    <row r="1162" spans="9:10">
      <c r="I1162" s="51" t="s">
        <v>3280</v>
      </c>
      <c r="J1162" s="77" t="s">
        <v>7436</v>
      </c>
    </row>
    <row r="1163" spans="9:10">
      <c r="I1163" s="51" t="s">
        <v>3281</v>
      </c>
      <c r="J1163" s="77" t="s">
        <v>7437</v>
      </c>
    </row>
    <row r="1164" spans="9:10">
      <c r="I1164" s="51" t="s">
        <v>3282</v>
      </c>
      <c r="J1164" s="77" t="s">
        <v>7438</v>
      </c>
    </row>
    <row r="1165" spans="9:10">
      <c r="I1165" s="51" t="s">
        <v>3283</v>
      </c>
      <c r="J1165" s="77" t="s">
        <v>7439</v>
      </c>
    </row>
    <row r="1166" spans="9:10">
      <c r="I1166" s="51" t="s">
        <v>3284</v>
      </c>
      <c r="J1166" s="77" t="s">
        <v>7440</v>
      </c>
    </row>
    <row r="1167" spans="9:10">
      <c r="I1167" s="51" t="s">
        <v>3285</v>
      </c>
      <c r="J1167" s="77" t="s">
        <v>7441</v>
      </c>
    </row>
    <row r="1168" spans="9:10">
      <c r="I1168" s="51" t="s">
        <v>3286</v>
      </c>
      <c r="J1168" s="77" t="s">
        <v>7442</v>
      </c>
    </row>
    <row r="1169" spans="9:10">
      <c r="I1169" s="51" t="s">
        <v>3287</v>
      </c>
      <c r="J1169" s="77" t="s">
        <v>7443</v>
      </c>
    </row>
    <row r="1170" spans="9:10">
      <c r="I1170" s="51" t="s">
        <v>3288</v>
      </c>
      <c r="J1170" s="77" t="s">
        <v>7444</v>
      </c>
    </row>
    <row r="1171" spans="9:10">
      <c r="I1171" s="51" t="s">
        <v>3289</v>
      </c>
      <c r="J1171" s="77" t="s">
        <v>7445</v>
      </c>
    </row>
    <row r="1172" spans="9:10">
      <c r="I1172" s="51" t="s">
        <v>3290</v>
      </c>
      <c r="J1172" s="77" t="s">
        <v>7446</v>
      </c>
    </row>
    <row r="1173" spans="9:10">
      <c r="I1173" s="51" t="s">
        <v>3291</v>
      </c>
      <c r="J1173" s="77" t="s">
        <v>7447</v>
      </c>
    </row>
    <row r="1174" spans="9:10">
      <c r="I1174" s="51" t="s">
        <v>3292</v>
      </c>
      <c r="J1174" s="77" t="s">
        <v>7448</v>
      </c>
    </row>
    <row r="1175" spans="9:10">
      <c r="I1175" s="51" t="s">
        <v>3293</v>
      </c>
      <c r="J1175" s="77" t="s">
        <v>7449</v>
      </c>
    </row>
    <row r="1176" spans="9:10">
      <c r="I1176" s="51" t="s">
        <v>3294</v>
      </c>
      <c r="J1176" s="77" t="s">
        <v>7450</v>
      </c>
    </row>
    <row r="1177" spans="9:10">
      <c r="I1177" s="51" t="s">
        <v>3295</v>
      </c>
      <c r="J1177" s="77" t="s">
        <v>7451</v>
      </c>
    </row>
    <row r="1178" spans="9:10">
      <c r="I1178" s="51" t="s">
        <v>3296</v>
      </c>
      <c r="J1178" s="77" t="s">
        <v>7452</v>
      </c>
    </row>
    <row r="1179" spans="9:10">
      <c r="I1179" s="51" t="s">
        <v>3297</v>
      </c>
      <c r="J1179" s="77" t="s">
        <v>7453</v>
      </c>
    </row>
    <row r="1180" spans="9:10">
      <c r="I1180" s="51" t="s">
        <v>3298</v>
      </c>
      <c r="J1180" s="77" t="s">
        <v>7454</v>
      </c>
    </row>
    <row r="1181" spans="9:10">
      <c r="I1181" s="51" t="s">
        <v>3299</v>
      </c>
      <c r="J1181" s="77" t="s">
        <v>7455</v>
      </c>
    </row>
    <row r="1182" spans="9:10">
      <c r="I1182" s="51" t="s">
        <v>3300</v>
      </c>
      <c r="J1182" s="77" t="s">
        <v>7456</v>
      </c>
    </row>
    <row r="1183" spans="9:10">
      <c r="I1183" s="51" t="s">
        <v>3301</v>
      </c>
      <c r="J1183" s="77" t="s">
        <v>7457</v>
      </c>
    </row>
    <row r="1184" spans="9:10">
      <c r="I1184" s="51" t="s">
        <v>3302</v>
      </c>
      <c r="J1184" s="77" t="s">
        <v>7458</v>
      </c>
    </row>
    <row r="1185" spans="9:10">
      <c r="I1185" s="51" t="s">
        <v>3303</v>
      </c>
      <c r="J1185" s="77" t="s">
        <v>7459</v>
      </c>
    </row>
    <row r="1186" spans="9:10">
      <c r="I1186" s="51" t="s">
        <v>3304</v>
      </c>
      <c r="J1186" s="77" t="s">
        <v>7460</v>
      </c>
    </row>
    <row r="1187" spans="9:10">
      <c r="I1187" s="51" t="s">
        <v>3305</v>
      </c>
      <c r="J1187" s="77" t="s">
        <v>7461</v>
      </c>
    </row>
    <row r="1188" spans="9:10">
      <c r="I1188" s="51" t="s">
        <v>3306</v>
      </c>
      <c r="J1188" s="77" t="s">
        <v>7462</v>
      </c>
    </row>
    <row r="1189" spans="9:10">
      <c r="I1189" s="51" t="s">
        <v>10716</v>
      </c>
      <c r="J1189" s="77" t="s">
        <v>7463</v>
      </c>
    </row>
    <row r="1190" spans="9:10">
      <c r="I1190" s="51" t="s">
        <v>10717</v>
      </c>
      <c r="J1190" s="77" t="s">
        <v>7464</v>
      </c>
    </row>
    <row r="1191" spans="9:10">
      <c r="I1191" s="51" t="s">
        <v>10718</v>
      </c>
      <c r="J1191" s="77" t="s">
        <v>7465</v>
      </c>
    </row>
    <row r="1192" spans="9:10">
      <c r="I1192" s="51" t="s">
        <v>10719</v>
      </c>
      <c r="J1192" s="77" t="s">
        <v>7466</v>
      </c>
    </row>
    <row r="1193" spans="9:10">
      <c r="I1193" s="51" t="s">
        <v>10720</v>
      </c>
      <c r="J1193" s="77" t="s">
        <v>7467</v>
      </c>
    </row>
    <row r="1194" spans="9:10">
      <c r="I1194" s="51" t="s">
        <v>10721</v>
      </c>
      <c r="J1194" s="77" t="s">
        <v>7468</v>
      </c>
    </row>
    <row r="1195" spans="9:10">
      <c r="I1195" s="51" t="s">
        <v>10722</v>
      </c>
      <c r="J1195" s="77" t="s">
        <v>7469</v>
      </c>
    </row>
    <row r="1196" spans="9:10">
      <c r="I1196" s="51" t="s">
        <v>10723</v>
      </c>
      <c r="J1196" s="77" t="s">
        <v>7470</v>
      </c>
    </row>
    <row r="1197" spans="9:10">
      <c r="I1197" s="51" t="s">
        <v>10724</v>
      </c>
      <c r="J1197" s="77" t="s">
        <v>7471</v>
      </c>
    </row>
    <row r="1198" spans="9:10">
      <c r="I1198" s="51" t="s">
        <v>10725</v>
      </c>
      <c r="J1198" s="77" t="s">
        <v>7472</v>
      </c>
    </row>
    <row r="1199" spans="9:10">
      <c r="I1199" s="51" t="s">
        <v>3307</v>
      </c>
      <c r="J1199" s="77" t="s">
        <v>7473</v>
      </c>
    </row>
    <row r="1200" spans="9:10">
      <c r="I1200" s="51" t="s">
        <v>3308</v>
      </c>
      <c r="J1200" s="77" t="s">
        <v>7474</v>
      </c>
    </row>
    <row r="1201" spans="9:10">
      <c r="I1201" s="51" t="s">
        <v>3309</v>
      </c>
      <c r="J1201" s="77" t="s">
        <v>7475</v>
      </c>
    </row>
    <row r="1202" spans="9:10">
      <c r="I1202" s="51" t="s">
        <v>3310</v>
      </c>
      <c r="J1202" s="77" t="s">
        <v>7476</v>
      </c>
    </row>
    <row r="1203" spans="9:10">
      <c r="I1203" s="51" t="s">
        <v>3311</v>
      </c>
      <c r="J1203" s="77" t="s">
        <v>7477</v>
      </c>
    </row>
    <row r="1204" spans="9:10">
      <c r="I1204" s="51" t="s">
        <v>3312</v>
      </c>
      <c r="J1204" s="77" t="s">
        <v>7478</v>
      </c>
    </row>
    <row r="1205" spans="9:10">
      <c r="I1205" s="51" t="s">
        <v>3313</v>
      </c>
      <c r="J1205" s="77" t="s">
        <v>7479</v>
      </c>
    </row>
    <row r="1206" spans="9:10">
      <c r="I1206" s="51" t="s">
        <v>3314</v>
      </c>
      <c r="J1206" s="77" t="s">
        <v>7480</v>
      </c>
    </row>
    <row r="1207" spans="9:10">
      <c r="I1207" s="51" t="s">
        <v>3315</v>
      </c>
      <c r="J1207" s="77" t="s">
        <v>7481</v>
      </c>
    </row>
    <row r="1208" spans="9:10">
      <c r="I1208" s="51" t="s">
        <v>3316</v>
      </c>
      <c r="J1208" s="77" t="s">
        <v>7482</v>
      </c>
    </row>
    <row r="1209" spans="9:10">
      <c r="I1209" s="51" t="s">
        <v>3317</v>
      </c>
      <c r="J1209" s="77" t="s">
        <v>7483</v>
      </c>
    </row>
    <row r="1210" spans="9:10">
      <c r="I1210" s="51" t="s">
        <v>3318</v>
      </c>
      <c r="J1210" s="77" t="s">
        <v>7484</v>
      </c>
    </row>
    <row r="1211" spans="9:10">
      <c r="I1211" s="51" t="s">
        <v>3319</v>
      </c>
      <c r="J1211" s="77" t="s">
        <v>7485</v>
      </c>
    </row>
    <row r="1212" spans="9:10">
      <c r="I1212" s="51" t="s">
        <v>3320</v>
      </c>
      <c r="J1212" s="77" t="s">
        <v>7486</v>
      </c>
    </row>
    <row r="1213" spans="9:10">
      <c r="I1213" s="51" t="s">
        <v>3321</v>
      </c>
      <c r="J1213" s="77" t="s">
        <v>7487</v>
      </c>
    </row>
    <row r="1214" spans="9:10">
      <c r="I1214" s="51" t="s">
        <v>3322</v>
      </c>
      <c r="J1214" s="77" t="s">
        <v>7488</v>
      </c>
    </row>
    <row r="1215" spans="9:10">
      <c r="I1215" s="51" t="s">
        <v>3323</v>
      </c>
      <c r="J1215" s="77" t="s">
        <v>7489</v>
      </c>
    </row>
    <row r="1216" spans="9:10">
      <c r="I1216" s="51" t="s">
        <v>3324</v>
      </c>
      <c r="J1216" s="77" t="s">
        <v>7490</v>
      </c>
    </row>
    <row r="1217" spans="9:10">
      <c r="I1217" s="51" t="s">
        <v>3325</v>
      </c>
      <c r="J1217" s="77" t="s">
        <v>7491</v>
      </c>
    </row>
    <row r="1218" spans="9:10">
      <c r="I1218" s="51" t="s">
        <v>3326</v>
      </c>
      <c r="J1218" s="77" t="s">
        <v>7492</v>
      </c>
    </row>
    <row r="1219" spans="9:10">
      <c r="I1219" s="51" t="s">
        <v>3327</v>
      </c>
      <c r="J1219" s="77" t="s">
        <v>7493</v>
      </c>
    </row>
    <row r="1220" spans="9:10">
      <c r="I1220" s="51" t="s">
        <v>3328</v>
      </c>
      <c r="J1220" s="77" t="s">
        <v>7494</v>
      </c>
    </row>
    <row r="1221" spans="9:10">
      <c r="I1221" s="51" t="s">
        <v>3329</v>
      </c>
      <c r="J1221" s="77" t="s">
        <v>7495</v>
      </c>
    </row>
    <row r="1222" spans="9:10">
      <c r="I1222" s="51" t="s">
        <v>3330</v>
      </c>
      <c r="J1222" s="77" t="s">
        <v>7496</v>
      </c>
    </row>
    <row r="1223" spans="9:10">
      <c r="I1223" s="51" t="s">
        <v>3331</v>
      </c>
      <c r="J1223" s="77" t="s">
        <v>7497</v>
      </c>
    </row>
    <row r="1224" spans="9:10">
      <c r="I1224" s="51" t="s">
        <v>3332</v>
      </c>
      <c r="J1224" s="77" t="s">
        <v>7498</v>
      </c>
    </row>
    <row r="1225" spans="9:10">
      <c r="I1225" s="51" t="s">
        <v>3333</v>
      </c>
      <c r="J1225" s="77" t="s">
        <v>7499</v>
      </c>
    </row>
    <row r="1226" spans="9:10">
      <c r="I1226" s="51" t="s">
        <v>3334</v>
      </c>
      <c r="J1226" s="77" t="s">
        <v>7500</v>
      </c>
    </row>
    <row r="1227" spans="9:10">
      <c r="I1227" s="51" t="s">
        <v>3335</v>
      </c>
      <c r="J1227" s="77" t="s">
        <v>7501</v>
      </c>
    </row>
    <row r="1228" spans="9:10">
      <c r="I1228" s="51" t="s">
        <v>3336</v>
      </c>
      <c r="J1228" s="77" t="s">
        <v>7502</v>
      </c>
    </row>
    <row r="1229" spans="9:10">
      <c r="I1229" s="51" t="s">
        <v>3337</v>
      </c>
      <c r="J1229" s="77" t="s">
        <v>7503</v>
      </c>
    </row>
    <row r="1230" spans="9:10">
      <c r="I1230" s="51" t="s">
        <v>3338</v>
      </c>
      <c r="J1230" s="77" t="s">
        <v>7504</v>
      </c>
    </row>
    <row r="1231" spans="9:10">
      <c r="I1231" s="51" t="s">
        <v>3339</v>
      </c>
      <c r="J1231" s="77" t="s">
        <v>7505</v>
      </c>
    </row>
    <row r="1232" spans="9:10">
      <c r="I1232" s="51" t="s">
        <v>3340</v>
      </c>
      <c r="J1232" s="77" t="s">
        <v>7506</v>
      </c>
    </row>
    <row r="1233" spans="9:10">
      <c r="I1233" s="51" t="s">
        <v>3341</v>
      </c>
      <c r="J1233" s="77" t="s">
        <v>7507</v>
      </c>
    </row>
    <row r="1234" spans="9:10">
      <c r="I1234" s="51" t="s">
        <v>3342</v>
      </c>
      <c r="J1234" s="77" t="s">
        <v>7508</v>
      </c>
    </row>
    <row r="1235" spans="9:10">
      <c r="I1235" s="51" t="s">
        <v>3343</v>
      </c>
      <c r="J1235" s="77" t="s">
        <v>7509</v>
      </c>
    </row>
    <row r="1236" spans="9:10">
      <c r="I1236" s="51" t="s">
        <v>3344</v>
      </c>
      <c r="J1236" s="77" t="s">
        <v>7510</v>
      </c>
    </row>
    <row r="1237" spans="9:10">
      <c r="I1237" s="51" t="s">
        <v>3345</v>
      </c>
      <c r="J1237" s="77" t="s">
        <v>7511</v>
      </c>
    </row>
    <row r="1238" spans="9:10">
      <c r="I1238" s="51" t="s">
        <v>3346</v>
      </c>
      <c r="J1238" s="77" t="s">
        <v>7512</v>
      </c>
    </row>
    <row r="1239" spans="9:10">
      <c r="I1239" s="51" t="s">
        <v>3347</v>
      </c>
      <c r="J1239" s="77" t="s">
        <v>7513</v>
      </c>
    </row>
    <row r="1240" spans="9:10">
      <c r="I1240" s="51" t="s">
        <v>3348</v>
      </c>
      <c r="J1240" s="77" t="s">
        <v>7514</v>
      </c>
    </row>
    <row r="1241" spans="9:10">
      <c r="I1241" s="51" t="s">
        <v>3349</v>
      </c>
      <c r="J1241" s="77" t="s">
        <v>7515</v>
      </c>
    </row>
    <row r="1242" spans="9:10">
      <c r="I1242" s="51" t="s">
        <v>3350</v>
      </c>
      <c r="J1242" s="77" t="s">
        <v>7516</v>
      </c>
    </row>
    <row r="1243" spans="9:10">
      <c r="I1243" s="51" t="s">
        <v>3351</v>
      </c>
      <c r="J1243" s="77" t="s">
        <v>7517</v>
      </c>
    </row>
    <row r="1244" spans="9:10">
      <c r="I1244" s="51" t="s">
        <v>3352</v>
      </c>
      <c r="J1244" s="77" t="s">
        <v>7518</v>
      </c>
    </row>
    <row r="1245" spans="9:10">
      <c r="I1245" s="51" t="s">
        <v>3353</v>
      </c>
      <c r="J1245" s="77" t="s">
        <v>7519</v>
      </c>
    </row>
    <row r="1246" spans="9:10">
      <c r="I1246" s="51" t="s">
        <v>3354</v>
      </c>
      <c r="J1246" s="77" t="s">
        <v>7520</v>
      </c>
    </row>
    <row r="1247" spans="9:10">
      <c r="I1247" s="51" t="s">
        <v>3355</v>
      </c>
      <c r="J1247" s="77" t="s">
        <v>7521</v>
      </c>
    </row>
    <row r="1248" spans="9:10">
      <c r="I1248" s="51" t="s">
        <v>3356</v>
      </c>
      <c r="J1248" s="77" t="s">
        <v>7522</v>
      </c>
    </row>
    <row r="1249" spans="9:10">
      <c r="I1249" s="51" t="s">
        <v>3357</v>
      </c>
      <c r="J1249" s="77" t="s">
        <v>7523</v>
      </c>
    </row>
    <row r="1250" spans="9:10">
      <c r="I1250" s="51" t="s">
        <v>3358</v>
      </c>
      <c r="J1250" s="77" t="s">
        <v>7524</v>
      </c>
    </row>
    <row r="1251" spans="9:10">
      <c r="I1251" s="51" t="s">
        <v>3359</v>
      </c>
      <c r="J1251" s="77" t="s">
        <v>7525</v>
      </c>
    </row>
    <row r="1252" spans="9:10">
      <c r="I1252" s="51" t="s">
        <v>3360</v>
      </c>
      <c r="J1252" s="77" t="s">
        <v>7526</v>
      </c>
    </row>
    <row r="1253" spans="9:10">
      <c r="I1253" s="51" t="s">
        <v>3361</v>
      </c>
      <c r="J1253" s="77" t="s">
        <v>7527</v>
      </c>
    </row>
    <row r="1254" spans="9:10">
      <c r="I1254" s="51" t="s">
        <v>3362</v>
      </c>
      <c r="J1254" s="77" t="s">
        <v>7528</v>
      </c>
    </row>
    <row r="1255" spans="9:10">
      <c r="I1255" s="51" t="s">
        <v>3363</v>
      </c>
      <c r="J1255" s="77" t="s">
        <v>7529</v>
      </c>
    </row>
    <row r="1256" spans="9:10">
      <c r="I1256" s="51" t="s">
        <v>3364</v>
      </c>
      <c r="J1256" s="77" t="s">
        <v>7530</v>
      </c>
    </row>
    <row r="1257" spans="9:10">
      <c r="I1257" s="51" t="s">
        <v>3365</v>
      </c>
      <c r="J1257" s="77" t="s">
        <v>7531</v>
      </c>
    </row>
    <row r="1258" spans="9:10">
      <c r="I1258" s="51" t="s">
        <v>3366</v>
      </c>
      <c r="J1258" s="77" t="s">
        <v>7532</v>
      </c>
    </row>
    <row r="1259" spans="9:10">
      <c r="I1259" s="51" t="s">
        <v>3367</v>
      </c>
      <c r="J1259" s="77" t="s">
        <v>7533</v>
      </c>
    </row>
    <row r="1260" spans="9:10">
      <c r="I1260" s="51" t="s">
        <v>3368</v>
      </c>
      <c r="J1260" s="77" t="s">
        <v>7534</v>
      </c>
    </row>
    <row r="1261" spans="9:10">
      <c r="I1261" s="51" t="s">
        <v>3369</v>
      </c>
      <c r="J1261" s="77" t="s">
        <v>7535</v>
      </c>
    </row>
    <row r="1262" spans="9:10">
      <c r="I1262" s="51" t="s">
        <v>3370</v>
      </c>
      <c r="J1262" s="77" t="s">
        <v>7536</v>
      </c>
    </row>
    <row r="1263" spans="9:10">
      <c r="I1263" s="51" t="s">
        <v>3371</v>
      </c>
      <c r="J1263" s="77" t="s">
        <v>7537</v>
      </c>
    </row>
    <row r="1264" spans="9:10">
      <c r="I1264" s="51" t="s">
        <v>3372</v>
      </c>
      <c r="J1264" s="77" t="s">
        <v>7538</v>
      </c>
    </row>
    <row r="1265" spans="9:10">
      <c r="I1265" s="51" t="s">
        <v>3373</v>
      </c>
      <c r="J1265" s="77" t="s">
        <v>7539</v>
      </c>
    </row>
    <row r="1266" spans="9:10">
      <c r="I1266" s="51" t="s">
        <v>3374</v>
      </c>
      <c r="J1266" s="77" t="s">
        <v>7540</v>
      </c>
    </row>
    <row r="1267" spans="9:10">
      <c r="I1267" s="51" t="s">
        <v>3375</v>
      </c>
      <c r="J1267" s="77" t="s">
        <v>7541</v>
      </c>
    </row>
    <row r="1268" spans="9:10">
      <c r="I1268" s="51" t="s">
        <v>3376</v>
      </c>
      <c r="J1268" s="77" t="s">
        <v>7542</v>
      </c>
    </row>
    <row r="1269" spans="9:10">
      <c r="I1269" s="51" t="s">
        <v>3377</v>
      </c>
      <c r="J1269" s="77" t="s">
        <v>7543</v>
      </c>
    </row>
    <row r="1270" spans="9:10">
      <c r="I1270" s="51" t="s">
        <v>3378</v>
      </c>
      <c r="J1270" s="77" t="s">
        <v>7544</v>
      </c>
    </row>
    <row r="1271" spans="9:10">
      <c r="I1271" s="51" t="s">
        <v>3379</v>
      </c>
      <c r="J1271" s="77" t="s">
        <v>7545</v>
      </c>
    </row>
    <row r="1272" spans="9:10">
      <c r="I1272" s="51" t="s">
        <v>3380</v>
      </c>
      <c r="J1272" s="77" t="s">
        <v>7546</v>
      </c>
    </row>
    <row r="1273" spans="9:10">
      <c r="I1273" s="51" t="s">
        <v>3381</v>
      </c>
      <c r="J1273" s="77" t="s">
        <v>7547</v>
      </c>
    </row>
    <row r="1274" spans="9:10">
      <c r="I1274" s="51" t="s">
        <v>3382</v>
      </c>
      <c r="J1274" s="77" t="s">
        <v>7548</v>
      </c>
    </row>
    <row r="1275" spans="9:10">
      <c r="I1275" s="51" t="s">
        <v>3383</v>
      </c>
      <c r="J1275" s="77" t="s">
        <v>7549</v>
      </c>
    </row>
    <row r="1276" spans="9:10">
      <c r="I1276" s="51" t="s">
        <v>3384</v>
      </c>
      <c r="J1276" s="77" t="s">
        <v>7550</v>
      </c>
    </row>
    <row r="1277" spans="9:10">
      <c r="I1277" s="51" t="s">
        <v>3385</v>
      </c>
      <c r="J1277" s="77" t="s">
        <v>7551</v>
      </c>
    </row>
    <row r="1278" spans="9:10">
      <c r="I1278" s="51" t="s">
        <v>3386</v>
      </c>
      <c r="J1278" s="77" t="s">
        <v>7552</v>
      </c>
    </row>
    <row r="1279" spans="9:10">
      <c r="I1279" s="51" t="s">
        <v>3387</v>
      </c>
      <c r="J1279" s="77" t="s">
        <v>7553</v>
      </c>
    </row>
    <row r="1280" spans="9:10">
      <c r="I1280" s="51" t="s">
        <v>3388</v>
      </c>
      <c r="J1280" s="77" t="s">
        <v>7554</v>
      </c>
    </row>
    <row r="1281" spans="9:10">
      <c r="I1281" s="51" t="s">
        <v>3389</v>
      </c>
      <c r="J1281" s="77" t="s">
        <v>7555</v>
      </c>
    </row>
    <row r="1282" spans="9:10">
      <c r="I1282" s="51" t="s">
        <v>3390</v>
      </c>
      <c r="J1282" s="77" t="s">
        <v>7556</v>
      </c>
    </row>
    <row r="1283" spans="9:10">
      <c r="I1283" s="51" t="s">
        <v>3391</v>
      </c>
      <c r="J1283" s="77" t="s">
        <v>7557</v>
      </c>
    </row>
    <row r="1284" spans="9:10">
      <c r="I1284" s="51" t="s">
        <v>3392</v>
      </c>
      <c r="J1284" s="77" t="s">
        <v>7558</v>
      </c>
    </row>
    <row r="1285" spans="9:10">
      <c r="I1285" s="51" t="s">
        <v>3393</v>
      </c>
      <c r="J1285" s="77" t="s">
        <v>7559</v>
      </c>
    </row>
    <row r="1286" spans="9:10">
      <c r="I1286" s="51" t="s">
        <v>3394</v>
      </c>
      <c r="J1286" s="77" t="s">
        <v>7560</v>
      </c>
    </row>
    <row r="1287" spans="9:10">
      <c r="I1287" s="51" t="s">
        <v>3395</v>
      </c>
      <c r="J1287" s="77" t="s">
        <v>7561</v>
      </c>
    </row>
    <row r="1288" spans="9:10">
      <c r="I1288" s="51" t="s">
        <v>3396</v>
      </c>
      <c r="J1288" s="77" t="s">
        <v>7562</v>
      </c>
    </row>
    <row r="1289" spans="9:10">
      <c r="I1289" s="51" t="s">
        <v>3397</v>
      </c>
      <c r="J1289" s="77" t="s">
        <v>7563</v>
      </c>
    </row>
    <row r="1290" spans="9:10">
      <c r="I1290" s="51" t="s">
        <v>3398</v>
      </c>
      <c r="J1290" s="77" t="s">
        <v>7564</v>
      </c>
    </row>
    <row r="1291" spans="9:10">
      <c r="I1291" s="51" t="s">
        <v>3399</v>
      </c>
      <c r="J1291" s="77" t="s">
        <v>7565</v>
      </c>
    </row>
    <row r="1292" spans="9:10">
      <c r="I1292" s="51" t="s">
        <v>3400</v>
      </c>
      <c r="J1292" s="77" t="s">
        <v>7566</v>
      </c>
    </row>
    <row r="1293" spans="9:10">
      <c r="I1293" s="51" t="s">
        <v>3401</v>
      </c>
      <c r="J1293" s="77" t="s">
        <v>7567</v>
      </c>
    </row>
    <row r="1294" spans="9:10">
      <c r="I1294" s="51" t="s">
        <v>3402</v>
      </c>
      <c r="J1294" s="77" t="s">
        <v>7568</v>
      </c>
    </row>
    <row r="1295" spans="9:10">
      <c r="I1295" s="51" t="s">
        <v>3403</v>
      </c>
      <c r="J1295" s="77" t="s">
        <v>7569</v>
      </c>
    </row>
    <row r="1296" spans="9:10">
      <c r="I1296" s="51" t="s">
        <v>3404</v>
      </c>
      <c r="J1296" s="77" t="s">
        <v>7570</v>
      </c>
    </row>
    <row r="1297" spans="9:10">
      <c r="I1297" s="51" t="s">
        <v>3405</v>
      </c>
      <c r="J1297" s="77" t="s">
        <v>7571</v>
      </c>
    </row>
    <row r="1298" spans="9:10">
      <c r="I1298" s="51" t="s">
        <v>3406</v>
      </c>
      <c r="J1298" s="77" t="s">
        <v>7572</v>
      </c>
    </row>
    <row r="1299" spans="9:10">
      <c r="I1299" s="51" t="s">
        <v>3407</v>
      </c>
      <c r="J1299" s="77" t="s">
        <v>7573</v>
      </c>
    </row>
    <row r="1300" spans="9:10">
      <c r="I1300" s="51" t="s">
        <v>3408</v>
      </c>
      <c r="J1300" s="77" t="s">
        <v>7574</v>
      </c>
    </row>
    <row r="1301" spans="9:10">
      <c r="I1301" s="51" t="s">
        <v>3409</v>
      </c>
      <c r="J1301" s="77" t="s">
        <v>7575</v>
      </c>
    </row>
    <row r="1302" spans="9:10">
      <c r="I1302" s="51" t="s">
        <v>3410</v>
      </c>
      <c r="J1302" s="77" t="s">
        <v>7576</v>
      </c>
    </row>
    <row r="1303" spans="9:10">
      <c r="I1303" s="51" t="s">
        <v>3411</v>
      </c>
      <c r="J1303" s="77" t="s">
        <v>7577</v>
      </c>
    </row>
    <row r="1304" spans="9:10">
      <c r="I1304" s="51" t="s">
        <v>3412</v>
      </c>
      <c r="J1304" s="77" t="s">
        <v>7578</v>
      </c>
    </row>
    <row r="1305" spans="9:10">
      <c r="I1305" s="51" t="s">
        <v>3413</v>
      </c>
      <c r="J1305" s="77" t="s">
        <v>7579</v>
      </c>
    </row>
    <row r="1306" spans="9:10">
      <c r="I1306" s="51" t="s">
        <v>3414</v>
      </c>
      <c r="J1306" s="77" t="s">
        <v>7580</v>
      </c>
    </row>
    <row r="1307" spans="9:10">
      <c r="I1307" s="51" t="s">
        <v>3415</v>
      </c>
      <c r="J1307" s="77" t="s">
        <v>7581</v>
      </c>
    </row>
    <row r="1308" spans="9:10">
      <c r="I1308" s="51" t="s">
        <v>3416</v>
      </c>
      <c r="J1308" s="77" t="s">
        <v>7582</v>
      </c>
    </row>
    <row r="1309" spans="9:10">
      <c r="I1309" s="51" t="s">
        <v>3417</v>
      </c>
      <c r="J1309" s="77" t="s">
        <v>7583</v>
      </c>
    </row>
    <row r="1310" spans="9:10">
      <c r="I1310" s="51" t="s">
        <v>3418</v>
      </c>
      <c r="J1310" s="77" t="s">
        <v>7584</v>
      </c>
    </row>
    <row r="1311" spans="9:10">
      <c r="I1311" s="51" t="s">
        <v>3419</v>
      </c>
      <c r="J1311" s="77" t="s">
        <v>7585</v>
      </c>
    </row>
    <row r="1312" spans="9:10">
      <c r="I1312" s="51" t="s">
        <v>3420</v>
      </c>
      <c r="J1312" s="77" t="s">
        <v>7586</v>
      </c>
    </row>
    <row r="1313" spans="9:10">
      <c r="I1313" s="51" t="s">
        <v>3421</v>
      </c>
      <c r="J1313" s="77" t="s">
        <v>7587</v>
      </c>
    </row>
    <row r="1314" spans="9:10">
      <c r="I1314" s="51" t="s">
        <v>3422</v>
      </c>
      <c r="J1314" s="77" t="s">
        <v>7588</v>
      </c>
    </row>
    <row r="1315" spans="9:10">
      <c r="I1315" s="51" t="s">
        <v>3423</v>
      </c>
      <c r="J1315" s="77" t="s">
        <v>7589</v>
      </c>
    </row>
    <row r="1316" spans="9:10">
      <c r="I1316" s="51" t="s">
        <v>3424</v>
      </c>
      <c r="J1316" s="77" t="s">
        <v>7590</v>
      </c>
    </row>
    <row r="1317" spans="9:10">
      <c r="I1317" s="51" t="s">
        <v>3425</v>
      </c>
      <c r="J1317" s="77" t="s">
        <v>7591</v>
      </c>
    </row>
    <row r="1318" spans="9:10">
      <c r="I1318" s="51" t="s">
        <v>3426</v>
      </c>
      <c r="J1318" s="77" t="s">
        <v>7592</v>
      </c>
    </row>
    <row r="1319" spans="9:10">
      <c r="I1319" s="51" t="s">
        <v>3427</v>
      </c>
      <c r="J1319" s="77" t="s">
        <v>7593</v>
      </c>
    </row>
    <row r="1320" spans="9:10">
      <c r="I1320" s="51" t="s">
        <v>3428</v>
      </c>
      <c r="J1320" s="77" t="s">
        <v>7594</v>
      </c>
    </row>
    <row r="1321" spans="9:10">
      <c r="I1321" s="51" t="s">
        <v>3429</v>
      </c>
      <c r="J1321" s="77" t="s">
        <v>7595</v>
      </c>
    </row>
    <row r="1322" spans="9:10">
      <c r="I1322" s="51" t="s">
        <v>3430</v>
      </c>
      <c r="J1322" s="77" t="s">
        <v>7596</v>
      </c>
    </row>
    <row r="1323" spans="9:10">
      <c r="I1323" s="51" t="s">
        <v>3431</v>
      </c>
      <c r="J1323" s="77" t="s">
        <v>7597</v>
      </c>
    </row>
    <row r="1324" spans="9:10">
      <c r="I1324" s="51" t="s">
        <v>3432</v>
      </c>
      <c r="J1324" s="77" t="s">
        <v>7598</v>
      </c>
    </row>
    <row r="1325" spans="9:10">
      <c r="I1325" s="51" t="s">
        <v>3433</v>
      </c>
      <c r="J1325" s="77" t="s">
        <v>7599</v>
      </c>
    </row>
    <row r="1326" spans="9:10">
      <c r="I1326" s="51" t="s">
        <v>3434</v>
      </c>
      <c r="J1326" s="77" t="s">
        <v>7600</v>
      </c>
    </row>
    <row r="1327" spans="9:10">
      <c r="I1327" s="51" t="s">
        <v>3435</v>
      </c>
      <c r="J1327" s="77" t="s">
        <v>7601</v>
      </c>
    </row>
    <row r="1328" spans="9:10">
      <c r="I1328" s="51" t="s">
        <v>3436</v>
      </c>
      <c r="J1328" s="77" t="s">
        <v>7602</v>
      </c>
    </row>
    <row r="1329" spans="9:10">
      <c r="I1329" s="51" t="s">
        <v>3437</v>
      </c>
      <c r="J1329" s="77" t="s">
        <v>7603</v>
      </c>
    </row>
    <row r="1330" spans="9:10">
      <c r="I1330" s="51" t="s">
        <v>3438</v>
      </c>
      <c r="J1330" s="77" t="s">
        <v>7604</v>
      </c>
    </row>
    <row r="1331" spans="9:10">
      <c r="I1331" s="51" t="s">
        <v>3439</v>
      </c>
      <c r="J1331" s="77" t="s">
        <v>7605</v>
      </c>
    </row>
    <row r="1332" spans="9:10">
      <c r="I1332" s="51" t="s">
        <v>3440</v>
      </c>
      <c r="J1332" s="77" t="s">
        <v>7606</v>
      </c>
    </row>
    <row r="1333" spans="9:10">
      <c r="I1333" s="51" t="s">
        <v>3441</v>
      </c>
      <c r="J1333" s="77" t="s">
        <v>7607</v>
      </c>
    </row>
    <row r="1334" spans="9:10">
      <c r="I1334" s="51" t="s">
        <v>3442</v>
      </c>
      <c r="J1334" s="77" t="s">
        <v>7608</v>
      </c>
    </row>
    <row r="1335" spans="9:10">
      <c r="I1335" s="51" t="s">
        <v>3443</v>
      </c>
      <c r="J1335" s="77" t="s">
        <v>7609</v>
      </c>
    </row>
    <row r="1336" spans="9:10">
      <c r="I1336" s="51" t="s">
        <v>3444</v>
      </c>
      <c r="J1336" s="77" t="s">
        <v>7610</v>
      </c>
    </row>
    <row r="1337" spans="9:10">
      <c r="I1337" s="51" t="s">
        <v>3445</v>
      </c>
      <c r="J1337" s="77" t="s">
        <v>7611</v>
      </c>
    </row>
    <row r="1338" spans="9:10">
      <c r="I1338" s="51" t="s">
        <v>3446</v>
      </c>
      <c r="J1338" s="77" t="s">
        <v>7612</v>
      </c>
    </row>
    <row r="1339" spans="9:10">
      <c r="I1339" s="51" t="s">
        <v>3447</v>
      </c>
      <c r="J1339" s="77" t="s">
        <v>7613</v>
      </c>
    </row>
    <row r="1340" spans="9:10">
      <c r="I1340" s="51" t="s">
        <v>3448</v>
      </c>
      <c r="J1340" s="77" t="s">
        <v>7614</v>
      </c>
    </row>
    <row r="1341" spans="9:10">
      <c r="I1341" s="51" t="s">
        <v>3449</v>
      </c>
      <c r="J1341" s="77" t="s">
        <v>7615</v>
      </c>
    </row>
    <row r="1342" spans="9:10">
      <c r="I1342" s="51" t="s">
        <v>3450</v>
      </c>
      <c r="J1342" s="77" t="s">
        <v>7616</v>
      </c>
    </row>
    <row r="1343" spans="9:10">
      <c r="I1343" s="51" t="s">
        <v>3451</v>
      </c>
      <c r="J1343" s="77" t="s">
        <v>7617</v>
      </c>
    </row>
    <row r="1344" spans="9:10">
      <c r="I1344" s="51" t="s">
        <v>3452</v>
      </c>
      <c r="J1344" s="77" t="s">
        <v>7618</v>
      </c>
    </row>
    <row r="1345" spans="9:10">
      <c r="I1345" s="51" t="s">
        <v>3453</v>
      </c>
      <c r="J1345" s="77" t="s">
        <v>7619</v>
      </c>
    </row>
    <row r="1346" spans="9:10">
      <c r="I1346" s="51" t="s">
        <v>3454</v>
      </c>
      <c r="J1346" s="77" t="s">
        <v>7620</v>
      </c>
    </row>
    <row r="1347" spans="9:10">
      <c r="I1347" s="51" t="s">
        <v>3455</v>
      </c>
      <c r="J1347" s="77" t="s">
        <v>7621</v>
      </c>
    </row>
    <row r="1348" spans="9:10">
      <c r="I1348" s="51" t="s">
        <v>3456</v>
      </c>
      <c r="J1348" s="77" t="s">
        <v>7622</v>
      </c>
    </row>
    <row r="1349" spans="9:10">
      <c r="I1349" s="51" t="s">
        <v>3457</v>
      </c>
      <c r="J1349" s="77" t="s">
        <v>7623</v>
      </c>
    </row>
    <row r="1350" spans="9:10">
      <c r="I1350" s="51" t="s">
        <v>3458</v>
      </c>
      <c r="J1350" s="77" t="s">
        <v>7624</v>
      </c>
    </row>
    <row r="1351" spans="9:10">
      <c r="I1351" s="51" t="s">
        <v>3459</v>
      </c>
      <c r="J1351" s="77" t="s">
        <v>7625</v>
      </c>
    </row>
    <row r="1352" spans="9:10">
      <c r="I1352" s="51" t="s">
        <v>3460</v>
      </c>
      <c r="J1352" s="77" t="s">
        <v>7626</v>
      </c>
    </row>
    <row r="1353" spans="9:10">
      <c r="I1353" s="51" t="s">
        <v>3461</v>
      </c>
      <c r="J1353" s="77" t="s">
        <v>7627</v>
      </c>
    </row>
    <row r="1354" spans="9:10">
      <c r="I1354" s="51" t="s">
        <v>3462</v>
      </c>
      <c r="J1354" s="77" t="s">
        <v>7628</v>
      </c>
    </row>
    <row r="1355" spans="9:10">
      <c r="I1355" s="51" t="s">
        <v>3463</v>
      </c>
      <c r="J1355" s="77" t="s">
        <v>7629</v>
      </c>
    </row>
    <row r="1356" spans="9:10">
      <c r="I1356" s="51" t="s">
        <v>3464</v>
      </c>
      <c r="J1356" s="77" t="s">
        <v>7630</v>
      </c>
    </row>
    <row r="1357" spans="9:10">
      <c r="I1357" s="51" t="s">
        <v>3465</v>
      </c>
      <c r="J1357" s="77" t="s">
        <v>7631</v>
      </c>
    </row>
    <row r="1358" spans="9:10">
      <c r="I1358" s="51" t="s">
        <v>3466</v>
      </c>
      <c r="J1358" s="77" t="s">
        <v>7632</v>
      </c>
    </row>
    <row r="1359" spans="9:10">
      <c r="I1359" s="51" t="s">
        <v>3467</v>
      </c>
      <c r="J1359" s="77" t="s">
        <v>7633</v>
      </c>
    </row>
    <row r="1360" spans="9:10">
      <c r="I1360" s="51" t="s">
        <v>3468</v>
      </c>
      <c r="J1360" s="77" t="s">
        <v>7634</v>
      </c>
    </row>
    <row r="1361" spans="9:10">
      <c r="I1361" s="51" t="s">
        <v>3469</v>
      </c>
      <c r="J1361" s="77" t="s">
        <v>7635</v>
      </c>
    </row>
    <row r="1362" spans="9:10">
      <c r="I1362" s="51" t="s">
        <v>3470</v>
      </c>
      <c r="J1362" s="77" t="s">
        <v>7636</v>
      </c>
    </row>
    <row r="1363" spans="9:10">
      <c r="I1363" s="51" t="s">
        <v>3471</v>
      </c>
      <c r="J1363" s="77" t="s">
        <v>7637</v>
      </c>
    </row>
    <row r="1364" spans="9:10">
      <c r="I1364" s="51" t="s">
        <v>3472</v>
      </c>
      <c r="J1364" s="77" t="s">
        <v>7638</v>
      </c>
    </row>
    <row r="1365" spans="9:10">
      <c r="I1365" s="51" t="s">
        <v>3473</v>
      </c>
      <c r="J1365" s="77" t="s">
        <v>7639</v>
      </c>
    </row>
    <row r="1366" spans="9:10">
      <c r="I1366" s="51" t="s">
        <v>3474</v>
      </c>
      <c r="J1366" s="77" t="s">
        <v>7640</v>
      </c>
    </row>
    <row r="1367" spans="9:10">
      <c r="I1367" s="51" t="s">
        <v>3475</v>
      </c>
      <c r="J1367" s="77" t="s">
        <v>7641</v>
      </c>
    </row>
    <row r="1368" spans="9:10">
      <c r="I1368" s="51" t="s">
        <v>3476</v>
      </c>
      <c r="J1368" s="77" t="s">
        <v>7642</v>
      </c>
    </row>
    <row r="1369" spans="9:10">
      <c r="I1369" s="51" t="s">
        <v>3477</v>
      </c>
      <c r="J1369" s="77" t="s">
        <v>7643</v>
      </c>
    </row>
    <row r="1370" spans="9:10">
      <c r="I1370" s="51" t="s">
        <v>3478</v>
      </c>
      <c r="J1370" s="77" t="s">
        <v>7644</v>
      </c>
    </row>
    <row r="1371" spans="9:10">
      <c r="I1371" s="51" t="s">
        <v>3479</v>
      </c>
      <c r="J1371" s="77" t="s">
        <v>7645</v>
      </c>
    </row>
    <row r="1372" spans="9:10">
      <c r="I1372" s="51" t="s">
        <v>3480</v>
      </c>
      <c r="J1372" s="77" t="s">
        <v>7646</v>
      </c>
    </row>
    <row r="1373" spans="9:10">
      <c r="I1373" s="51" t="s">
        <v>10726</v>
      </c>
      <c r="J1373" s="77" t="s">
        <v>7647</v>
      </c>
    </row>
    <row r="1374" spans="9:10">
      <c r="I1374" s="51" t="s">
        <v>10727</v>
      </c>
      <c r="J1374" s="77" t="s">
        <v>7648</v>
      </c>
    </row>
    <row r="1375" spans="9:10">
      <c r="I1375" s="51" t="s">
        <v>10728</v>
      </c>
      <c r="J1375" s="77" t="s">
        <v>7649</v>
      </c>
    </row>
    <row r="1376" spans="9:10">
      <c r="I1376" s="51" t="s">
        <v>10729</v>
      </c>
      <c r="J1376" s="77" t="s">
        <v>7650</v>
      </c>
    </row>
    <row r="1377" spans="9:10">
      <c r="I1377" s="51" t="s">
        <v>10730</v>
      </c>
      <c r="J1377" s="77" t="s">
        <v>7651</v>
      </c>
    </row>
    <row r="1378" spans="9:10">
      <c r="I1378" s="51" t="s">
        <v>10731</v>
      </c>
      <c r="J1378" s="77" t="s">
        <v>7652</v>
      </c>
    </row>
    <row r="1379" spans="9:10">
      <c r="I1379" s="51" t="s">
        <v>10732</v>
      </c>
      <c r="J1379" s="77" t="s">
        <v>7653</v>
      </c>
    </row>
    <row r="1380" spans="9:10">
      <c r="I1380" s="51" t="s">
        <v>10733</v>
      </c>
      <c r="J1380" s="77" t="s">
        <v>7653</v>
      </c>
    </row>
    <row r="1381" spans="9:10">
      <c r="I1381" s="51" t="s">
        <v>10734</v>
      </c>
      <c r="J1381" s="77" t="s">
        <v>7653</v>
      </c>
    </row>
    <row r="1382" spans="9:10">
      <c r="I1382" s="51" t="s">
        <v>10735</v>
      </c>
      <c r="J1382" s="77" t="s">
        <v>7653</v>
      </c>
    </row>
    <row r="1383" spans="9:10">
      <c r="I1383" s="51" t="s">
        <v>10736</v>
      </c>
      <c r="J1383" s="77" t="s">
        <v>7653</v>
      </c>
    </row>
    <row r="1384" spans="9:10">
      <c r="I1384" s="51" t="s">
        <v>10737</v>
      </c>
      <c r="J1384" s="77" t="s">
        <v>7654</v>
      </c>
    </row>
    <row r="1385" spans="9:10">
      <c r="I1385" s="51" t="s">
        <v>3481</v>
      </c>
      <c r="J1385" s="77" t="s">
        <v>7655</v>
      </c>
    </row>
    <row r="1386" spans="9:10">
      <c r="I1386" s="51" t="s">
        <v>3482</v>
      </c>
      <c r="J1386" s="77" t="s">
        <v>7655</v>
      </c>
    </row>
    <row r="1387" spans="9:10">
      <c r="I1387" s="51" t="s">
        <v>3483</v>
      </c>
      <c r="J1387" s="77" t="s">
        <v>7656</v>
      </c>
    </row>
    <row r="1388" spans="9:10">
      <c r="I1388" s="51" t="s">
        <v>3484</v>
      </c>
      <c r="J1388" s="77" t="s">
        <v>7656</v>
      </c>
    </row>
    <row r="1389" spans="9:10">
      <c r="I1389" s="51" t="s">
        <v>3485</v>
      </c>
      <c r="J1389" s="77" t="s">
        <v>7657</v>
      </c>
    </row>
    <row r="1390" spans="9:10">
      <c r="I1390" s="51" t="s">
        <v>3486</v>
      </c>
      <c r="J1390" s="77" t="s">
        <v>7658</v>
      </c>
    </row>
    <row r="1391" spans="9:10">
      <c r="I1391" s="51" t="s">
        <v>3487</v>
      </c>
      <c r="J1391" s="77" t="s">
        <v>7659</v>
      </c>
    </row>
    <row r="1392" spans="9:10">
      <c r="I1392" s="51" t="s">
        <v>3488</v>
      </c>
      <c r="J1392" s="77" t="s">
        <v>7660</v>
      </c>
    </row>
    <row r="1393" spans="9:10">
      <c r="I1393" s="51" t="s">
        <v>3489</v>
      </c>
      <c r="J1393" s="77" t="s">
        <v>7661</v>
      </c>
    </row>
    <row r="1394" spans="9:10">
      <c r="I1394" s="51" t="s">
        <v>3490</v>
      </c>
      <c r="J1394" s="77" t="s">
        <v>7662</v>
      </c>
    </row>
    <row r="1395" spans="9:10">
      <c r="I1395" s="51" t="s">
        <v>3491</v>
      </c>
      <c r="J1395" s="77" t="s">
        <v>7663</v>
      </c>
    </row>
    <row r="1396" spans="9:10">
      <c r="I1396" s="51" t="s">
        <v>3492</v>
      </c>
      <c r="J1396" s="77" t="s">
        <v>7664</v>
      </c>
    </row>
    <row r="1397" spans="9:10">
      <c r="I1397" s="51" t="s">
        <v>3493</v>
      </c>
      <c r="J1397" s="77" t="s">
        <v>7665</v>
      </c>
    </row>
    <row r="1398" spans="9:10">
      <c r="I1398" s="51" t="s">
        <v>3494</v>
      </c>
      <c r="J1398" s="77" t="s">
        <v>7666</v>
      </c>
    </row>
    <row r="1399" spans="9:10">
      <c r="I1399" s="51" t="s">
        <v>3495</v>
      </c>
      <c r="J1399" s="77" t="s">
        <v>7667</v>
      </c>
    </row>
    <row r="1400" spans="9:10">
      <c r="I1400" s="51" t="s">
        <v>3496</v>
      </c>
      <c r="J1400" s="77" t="s">
        <v>7668</v>
      </c>
    </row>
    <row r="1401" spans="9:10">
      <c r="I1401" s="51" t="s">
        <v>3497</v>
      </c>
      <c r="J1401" s="77" t="s">
        <v>7669</v>
      </c>
    </row>
    <row r="1402" spans="9:10">
      <c r="I1402" s="51" t="s">
        <v>3498</v>
      </c>
      <c r="J1402" s="77" t="s">
        <v>7670</v>
      </c>
    </row>
    <row r="1403" spans="9:10">
      <c r="I1403" s="51" t="s">
        <v>3499</v>
      </c>
      <c r="J1403" s="77" t="s">
        <v>7671</v>
      </c>
    </row>
    <row r="1404" spans="9:10">
      <c r="I1404" s="51" t="s">
        <v>3500</v>
      </c>
      <c r="J1404" s="77" t="s">
        <v>7672</v>
      </c>
    </row>
    <row r="1405" spans="9:10">
      <c r="I1405" s="51" t="s">
        <v>3501</v>
      </c>
      <c r="J1405" s="77" t="s">
        <v>7673</v>
      </c>
    </row>
    <row r="1406" spans="9:10">
      <c r="I1406" s="51" t="s">
        <v>3502</v>
      </c>
      <c r="J1406" s="77" t="s">
        <v>7674</v>
      </c>
    </row>
    <row r="1407" spans="9:10">
      <c r="I1407" s="51" t="s">
        <v>3503</v>
      </c>
      <c r="J1407" s="77" t="s">
        <v>7675</v>
      </c>
    </row>
    <row r="1408" spans="9:10">
      <c r="I1408" s="51" t="s">
        <v>3504</v>
      </c>
      <c r="J1408" s="77" t="s">
        <v>7676</v>
      </c>
    </row>
    <row r="1409" spans="9:10">
      <c r="I1409" s="51" t="s">
        <v>3505</v>
      </c>
      <c r="J1409" s="77" t="s">
        <v>7677</v>
      </c>
    </row>
    <row r="1410" spans="9:10">
      <c r="I1410" s="51" t="s">
        <v>3506</v>
      </c>
      <c r="J1410" s="77" t="s">
        <v>7678</v>
      </c>
    </row>
    <row r="1411" spans="9:10">
      <c r="I1411" s="51" t="s">
        <v>3507</v>
      </c>
      <c r="J1411" s="77" t="s">
        <v>7679</v>
      </c>
    </row>
    <row r="1412" spans="9:10">
      <c r="I1412" s="51" t="s">
        <v>3508</v>
      </c>
      <c r="J1412" s="77" t="s">
        <v>7680</v>
      </c>
    </row>
    <row r="1413" spans="9:10">
      <c r="I1413" s="51" t="s">
        <v>3509</v>
      </c>
      <c r="J1413" s="77" t="s">
        <v>7681</v>
      </c>
    </row>
    <row r="1414" spans="9:10">
      <c r="I1414" s="51" t="s">
        <v>3510</v>
      </c>
      <c r="J1414" s="77" t="s">
        <v>7682</v>
      </c>
    </row>
    <row r="1415" spans="9:10">
      <c r="I1415" s="51" t="s">
        <v>3511</v>
      </c>
      <c r="J1415" s="77" t="s">
        <v>7683</v>
      </c>
    </row>
    <row r="1416" spans="9:10">
      <c r="I1416" s="51" t="s">
        <v>3512</v>
      </c>
      <c r="J1416" s="77" t="s">
        <v>7684</v>
      </c>
    </row>
    <row r="1417" spans="9:10">
      <c r="I1417" s="51" t="s">
        <v>3513</v>
      </c>
      <c r="J1417" s="77" t="s">
        <v>7685</v>
      </c>
    </row>
    <row r="1418" spans="9:10">
      <c r="I1418" s="51" t="s">
        <v>3514</v>
      </c>
      <c r="J1418" s="77" t="s">
        <v>7686</v>
      </c>
    </row>
    <row r="1419" spans="9:10">
      <c r="I1419" s="51" t="s">
        <v>3515</v>
      </c>
      <c r="J1419" s="77" t="s">
        <v>7687</v>
      </c>
    </row>
    <row r="1420" spans="9:10">
      <c r="I1420" s="51" t="s">
        <v>3516</v>
      </c>
      <c r="J1420" s="77" t="s">
        <v>7688</v>
      </c>
    </row>
    <row r="1421" spans="9:10">
      <c r="I1421" s="51" t="s">
        <v>3517</v>
      </c>
      <c r="J1421" s="77" t="s">
        <v>7689</v>
      </c>
    </row>
    <row r="1422" spans="9:10">
      <c r="I1422" s="51" t="s">
        <v>3518</v>
      </c>
      <c r="J1422" s="77" t="s">
        <v>7690</v>
      </c>
    </row>
    <row r="1423" spans="9:10">
      <c r="I1423" s="51" t="s">
        <v>3519</v>
      </c>
      <c r="J1423" s="77" t="s">
        <v>7691</v>
      </c>
    </row>
    <row r="1424" spans="9:10">
      <c r="I1424" s="51" t="s">
        <v>10738</v>
      </c>
      <c r="J1424" s="77" t="s">
        <v>7692</v>
      </c>
    </row>
    <row r="1425" spans="9:10">
      <c r="I1425" s="51" t="s">
        <v>3520</v>
      </c>
      <c r="J1425" s="77" t="s">
        <v>7693</v>
      </c>
    </row>
    <row r="1426" spans="9:10">
      <c r="I1426" s="51" t="s">
        <v>10739</v>
      </c>
      <c r="J1426" s="77" t="s">
        <v>7694</v>
      </c>
    </row>
    <row r="1427" spans="9:10">
      <c r="I1427" s="51" t="s">
        <v>3521</v>
      </c>
      <c r="J1427" s="77" t="s">
        <v>7695</v>
      </c>
    </row>
    <row r="1428" spans="9:10">
      <c r="I1428" s="51" t="s">
        <v>3522</v>
      </c>
      <c r="J1428" s="77" t="s">
        <v>7695</v>
      </c>
    </row>
    <row r="1429" spans="9:10">
      <c r="I1429" s="51" t="s">
        <v>3523</v>
      </c>
      <c r="J1429" s="77" t="s">
        <v>7695</v>
      </c>
    </row>
    <row r="1430" spans="9:10">
      <c r="I1430" s="51" t="s">
        <v>3524</v>
      </c>
      <c r="J1430" s="77" t="s">
        <v>7695</v>
      </c>
    </row>
    <row r="1431" spans="9:10">
      <c r="I1431" s="51" t="s">
        <v>3525</v>
      </c>
      <c r="J1431" s="77" t="s">
        <v>7695</v>
      </c>
    </row>
    <row r="1432" spans="9:10">
      <c r="I1432" s="51" t="s">
        <v>3526</v>
      </c>
      <c r="J1432" s="77" t="s">
        <v>7695</v>
      </c>
    </row>
    <row r="1433" spans="9:10">
      <c r="I1433" s="51" t="s">
        <v>3527</v>
      </c>
      <c r="J1433" s="77" t="s">
        <v>7695</v>
      </c>
    </row>
    <row r="1434" spans="9:10">
      <c r="I1434" s="51" t="s">
        <v>3528</v>
      </c>
      <c r="J1434" s="77" t="s">
        <v>7696</v>
      </c>
    </row>
    <row r="1435" spans="9:10">
      <c r="I1435" s="51" t="s">
        <v>3529</v>
      </c>
      <c r="J1435" s="77" t="s">
        <v>7697</v>
      </c>
    </row>
    <row r="1436" spans="9:10">
      <c r="I1436" s="51" t="s">
        <v>3530</v>
      </c>
      <c r="J1436" s="77" t="s">
        <v>7698</v>
      </c>
    </row>
    <row r="1437" spans="9:10">
      <c r="I1437" s="51" t="s">
        <v>3531</v>
      </c>
      <c r="J1437" s="77" t="s">
        <v>7699</v>
      </c>
    </row>
    <row r="1438" spans="9:10">
      <c r="I1438" s="51" t="s">
        <v>3532</v>
      </c>
      <c r="J1438" s="77" t="s">
        <v>7700</v>
      </c>
    </row>
    <row r="1439" spans="9:10">
      <c r="I1439" s="51" t="s">
        <v>3533</v>
      </c>
      <c r="J1439" s="77" t="s">
        <v>7701</v>
      </c>
    </row>
    <row r="1440" spans="9:10">
      <c r="I1440" s="51" t="s">
        <v>3534</v>
      </c>
      <c r="J1440" s="77" t="s">
        <v>7702</v>
      </c>
    </row>
    <row r="1441" spans="9:10">
      <c r="I1441" s="51" t="s">
        <v>3535</v>
      </c>
      <c r="J1441" s="77" t="s">
        <v>7703</v>
      </c>
    </row>
    <row r="1442" spans="9:10">
      <c r="I1442" s="51" t="s">
        <v>3536</v>
      </c>
      <c r="J1442" s="77" t="s">
        <v>7704</v>
      </c>
    </row>
    <row r="1443" spans="9:10">
      <c r="I1443" s="51" t="s">
        <v>3537</v>
      </c>
      <c r="J1443" s="77" t="s">
        <v>7705</v>
      </c>
    </row>
    <row r="1444" spans="9:10">
      <c r="I1444" s="51" t="s">
        <v>3538</v>
      </c>
      <c r="J1444" s="77" t="s">
        <v>7706</v>
      </c>
    </row>
    <row r="1445" spans="9:10">
      <c r="I1445" s="51" t="s">
        <v>3539</v>
      </c>
      <c r="J1445" s="77" t="s">
        <v>7707</v>
      </c>
    </row>
    <row r="1446" spans="9:10">
      <c r="I1446" s="51" t="s">
        <v>3540</v>
      </c>
      <c r="J1446" s="77" t="s">
        <v>7708</v>
      </c>
    </row>
    <row r="1447" spans="9:10">
      <c r="I1447" s="51" t="s">
        <v>3541</v>
      </c>
      <c r="J1447" s="77" t="s">
        <v>7709</v>
      </c>
    </row>
    <row r="1448" spans="9:10">
      <c r="I1448" s="51" t="s">
        <v>3542</v>
      </c>
      <c r="J1448" s="77" t="s">
        <v>7710</v>
      </c>
    </row>
    <row r="1449" spans="9:10">
      <c r="I1449" s="51" t="s">
        <v>3543</v>
      </c>
      <c r="J1449" s="77" t="s">
        <v>7711</v>
      </c>
    </row>
    <row r="1450" spans="9:10">
      <c r="I1450" s="51" t="s">
        <v>3544</v>
      </c>
      <c r="J1450" s="77" t="s">
        <v>7712</v>
      </c>
    </row>
    <row r="1451" spans="9:10">
      <c r="I1451" s="51" t="s">
        <v>3545</v>
      </c>
      <c r="J1451" s="77" t="s">
        <v>7713</v>
      </c>
    </row>
    <row r="1452" spans="9:10">
      <c r="I1452" s="51" t="s">
        <v>3546</v>
      </c>
      <c r="J1452" s="77" t="s">
        <v>7714</v>
      </c>
    </row>
    <row r="1453" spans="9:10">
      <c r="I1453" s="51" t="s">
        <v>3547</v>
      </c>
      <c r="J1453" s="77" t="s">
        <v>7715</v>
      </c>
    </row>
    <row r="1454" spans="9:10">
      <c r="I1454" s="51" t="s">
        <v>3548</v>
      </c>
      <c r="J1454" s="77" t="s">
        <v>7716</v>
      </c>
    </row>
    <row r="1455" spans="9:10">
      <c r="I1455" s="51" t="s">
        <v>3549</v>
      </c>
      <c r="J1455" s="77" t="s">
        <v>7716</v>
      </c>
    </row>
    <row r="1456" spans="9:10">
      <c r="I1456" s="51" t="s">
        <v>3550</v>
      </c>
      <c r="J1456" s="77" t="s">
        <v>7716</v>
      </c>
    </row>
    <row r="1457" spans="9:10">
      <c r="I1457" s="51" t="s">
        <v>3551</v>
      </c>
      <c r="J1457" s="77" t="s">
        <v>7716</v>
      </c>
    </row>
    <row r="1458" spans="9:10">
      <c r="I1458" s="51" t="s">
        <v>3552</v>
      </c>
      <c r="J1458" s="77" t="s">
        <v>7716</v>
      </c>
    </row>
    <row r="1459" spans="9:10">
      <c r="I1459" s="51" t="s">
        <v>3553</v>
      </c>
      <c r="J1459" s="77" t="s">
        <v>7716</v>
      </c>
    </row>
    <row r="1460" spans="9:10">
      <c r="I1460" s="51" t="s">
        <v>3554</v>
      </c>
      <c r="J1460" s="77" t="s">
        <v>7716</v>
      </c>
    </row>
    <row r="1461" spans="9:10">
      <c r="I1461" s="51" t="s">
        <v>3555</v>
      </c>
      <c r="J1461" s="77" t="s">
        <v>7716</v>
      </c>
    </row>
    <row r="1462" spans="9:10">
      <c r="I1462" s="51" t="s">
        <v>3556</v>
      </c>
      <c r="J1462" s="77" t="s">
        <v>7716</v>
      </c>
    </row>
    <row r="1463" spans="9:10">
      <c r="I1463" s="51" t="s">
        <v>3557</v>
      </c>
      <c r="J1463" s="77" t="s">
        <v>7716</v>
      </c>
    </row>
    <row r="1464" spans="9:10">
      <c r="I1464" s="51" t="s">
        <v>3558</v>
      </c>
      <c r="J1464" s="77" t="s">
        <v>7717</v>
      </c>
    </row>
    <row r="1465" spans="9:10">
      <c r="I1465" s="51" t="s">
        <v>3559</v>
      </c>
      <c r="J1465" s="77" t="s">
        <v>7718</v>
      </c>
    </row>
    <row r="1466" spans="9:10">
      <c r="I1466" s="51" t="s">
        <v>3560</v>
      </c>
      <c r="J1466" s="77" t="s">
        <v>7719</v>
      </c>
    </row>
    <row r="1467" spans="9:10">
      <c r="I1467" s="51" t="s">
        <v>3561</v>
      </c>
      <c r="J1467" s="77" t="s">
        <v>7720</v>
      </c>
    </row>
    <row r="1468" spans="9:10">
      <c r="I1468" s="51" t="s">
        <v>3562</v>
      </c>
      <c r="J1468" s="77" t="s">
        <v>7721</v>
      </c>
    </row>
    <row r="1469" spans="9:10">
      <c r="I1469" s="51" t="s">
        <v>3563</v>
      </c>
      <c r="J1469" s="77" t="s">
        <v>7722</v>
      </c>
    </row>
    <row r="1470" spans="9:10">
      <c r="I1470" s="51" t="s">
        <v>3564</v>
      </c>
      <c r="J1470" s="77" t="s">
        <v>7723</v>
      </c>
    </row>
    <row r="1471" spans="9:10">
      <c r="I1471" s="51" t="s">
        <v>3565</v>
      </c>
      <c r="J1471" s="77" t="s">
        <v>7724</v>
      </c>
    </row>
    <row r="1472" spans="9:10">
      <c r="I1472" s="51" t="s">
        <v>10740</v>
      </c>
      <c r="J1472" s="77" t="s">
        <v>7725</v>
      </c>
    </row>
    <row r="1473" spans="9:10">
      <c r="I1473" s="51" t="s">
        <v>10741</v>
      </c>
      <c r="J1473" s="77" t="s">
        <v>7726</v>
      </c>
    </row>
    <row r="1474" spans="9:10">
      <c r="I1474" s="51" t="s">
        <v>10742</v>
      </c>
      <c r="J1474" s="77" t="s">
        <v>7727</v>
      </c>
    </row>
    <row r="1475" spans="9:10">
      <c r="I1475" s="51" t="s">
        <v>10743</v>
      </c>
      <c r="J1475" s="77" t="s">
        <v>7728</v>
      </c>
    </row>
    <row r="1476" spans="9:10">
      <c r="I1476" s="51" t="s">
        <v>3566</v>
      </c>
      <c r="J1476" s="77" t="s">
        <v>7729</v>
      </c>
    </row>
    <row r="1477" spans="9:10">
      <c r="I1477" s="51" t="s">
        <v>3567</v>
      </c>
      <c r="J1477" s="77" t="s">
        <v>7730</v>
      </c>
    </row>
    <row r="1478" spans="9:10">
      <c r="I1478" s="51" t="s">
        <v>3568</v>
      </c>
      <c r="J1478" s="77" t="s">
        <v>7731</v>
      </c>
    </row>
    <row r="1479" spans="9:10">
      <c r="I1479" s="51" t="s">
        <v>3569</v>
      </c>
      <c r="J1479" s="77" t="s">
        <v>7732</v>
      </c>
    </row>
    <row r="1480" spans="9:10">
      <c r="I1480" s="51" t="s">
        <v>3570</v>
      </c>
      <c r="J1480" s="77" t="s">
        <v>7733</v>
      </c>
    </row>
    <row r="1481" spans="9:10">
      <c r="I1481" s="51" t="s">
        <v>3571</v>
      </c>
      <c r="J1481" s="77" t="s">
        <v>7734</v>
      </c>
    </row>
    <row r="1482" spans="9:10">
      <c r="I1482" s="51" t="s">
        <v>3572</v>
      </c>
      <c r="J1482" s="77" t="s">
        <v>7735</v>
      </c>
    </row>
    <row r="1483" spans="9:10">
      <c r="I1483" s="51" t="s">
        <v>3573</v>
      </c>
      <c r="J1483" s="77" t="s">
        <v>7736</v>
      </c>
    </row>
    <row r="1484" spans="9:10">
      <c r="I1484" s="51" t="s">
        <v>1504</v>
      </c>
      <c r="J1484" s="77"/>
    </row>
    <row r="1485" spans="9:10">
      <c r="I1485" s="84" t="s">
        <v>3574</v>
      </c>
      <c r="J1485" s="77" t="s">
        <v>7737</v>
      </c>
    </row>
    <row r="1486" spans="9:10">
      <c r="I1486" s="51" t="s">
        <v>3575</v>
      </c>
      <c r="J1486" s="77" t="s">
        <v>7738</v>
      </c>
    </row>
    <row r="1487" spans="9:10">
      <c r="I1487" s="51" t="s">
        <v>3576</v>
      </c>
      <c r="J1487" s="77" t="s">
        <v>7739</v>
      </c>
    </row>
    <row r="1488" spans="9:10">
      <c r="I1488" s="51" t="s">
        <v>3577</v>
      </c>
      <c r="J1488" s="77" t="s">
        <v>7740</v>
      </c>
    </row>
    <row r="1489" spans="9:10">
      <c r="I1489" s="51" t="s">
        <v>3578</v>
      </c>
      <c r="J1489" s="77" t="s">
        <v>7741</v>
      </c>
    </row>
    <row r="1490" spans="9:10">
      <c r="I1490" s="51" t="s">
        <v>3579</v>
      </c>
      <c r="J1490" s="77" t="s">
        <v>7742</v>
      </c>
    </row>
    <row r="1491" spans="9:10">
      <c r="I1491" s="51" t="s">
        <v>3580</v>
      </c>
      <c r="J1491" s="77" t="s">
        <v>7743</v>
      </c>
    </row>
    <row r="1492" spans="9:10">
      <c r="I1492" s="51" t="s">
        <v>3581</v>
      </c>
      <c r="J1492" s="77" t="s">
        <v>7744</v>
      </c>
    </row>
    <row r="1493" spans="9:10">
      <c r="I1493" s="51" t="s">
        <v>3582</v>
      </c>
      <c r="J1493" s="77" t="s">
        <v>7745</v>
      </c>
    </row>
    <row r="1494" spans="9:10">
      <c r="I1494" s="51" t="s">
        <v>3583</v>
      </c>
      <c r="J1494" s="77" t="s">
        <v>7746</v>
      </c>
    </row>
    <row r="1495" spans="9:10">
      <c r="I1495" s="51" t="s">
        <v>3584</v>
      </c>
      <c r="J1495" s="77" t="s">
        <v>7747</v>
      </c>
    </row>
    <row r="1496" spans="9:10">
      <c r="I1496" s="51" t="s">
        <v>3585</v>
      </c>
      <c r="J1496" s="77" t="s">
        <v>7748</v>
      </c>
    </row>
    <row r="1497" spans="9:10">
      <c r="I1497" s="51" t="s">
        <v>3586</v>
      </c>
      <c r="J1497" s="77" t="s">
        <v>7749</v>
      </c>
    </row>
    <row r="1498" spans="9:10">
      <c r="I1498" s="51" t="s">
        <v>3587</v>
      </c>
      <c r="J1498" s="77" t="s">
        <v>7750</v>
      </c>
    </row>
    <row r="1499" spans="9:10">
      <c r="I1499" s="51" t="s">
        <v>3588</v>
      </c>
      <c r="J1499" s="77" t="s">
        <v>7751</v>
      </c>
    </row>
    <row r="1500" spans="9:10">
      <c r="I1500" s="51" t="s">
        <v>3589</v>
      </c>
      <c r="J1500" s="77" t="s">
        <v>7752</v>
      </c>
    </row>
    <row r="1501" spans="9:10">
      <c r="I1501" s="51" t="s">
        <v>3590</v>
      </c>
      <c r="J1501" s="77" t="s">
        <v>7753</v>
      </c>
    </row>
    <row r="1502" spans="9:10">
      <c r="I1502" s="51" t="s">
        <v>3591</v>
      </c>
      <c r="J1502" s="77" t="s">
        <v>7754</v>
      </c>
    </row>
    <row r="1503" spans="9:10">
      <c r="I1503" s="51" t="s">
        <v>3592</v>
      </c>
      <c r="J1503" s="81" t="s">
        <v>7755</v>
      </c>
    </row>
    <row r="1504" spans="9:10">
      <c r="I1504" s="51" t="s">
        <v>3593</v>
      </c>
      <c r="J1504" s="77" t="s">
        <v>7756</v>
      </c>
    </row>
    <row r="1505" spans="9:10">
      <c r="I1505" s="51" t="s">
        <v>3594</v>
      </c>
      <c r="J1505" s="75" t="s">
        <v>7757</v>
      </c>
    </row>
    <row r="1506" spans="9:10">
      <c r="I1506" s="51" t="s">
        <v>3595</v>
      </c>
      <c r="J1506" s="77" t="s">
        <v>7758</v>
      </c>
    </row>
    <row r="1507" spans="9:10">
      <c r="I1507" s="51" t="s">
        <v>3596</v>
      </c>
      <c r="J1507" s="77" t="s">
        <v>7759</v>
      </c>
    </row>
    <row r="1508" spans="9:10">
      <c r="I1508" s="51" t="s">
        <v>3597</v>
      </c>
      <c r="J1508" s="77" t="s">
        <v>7760</v>
      </c>
    </row>
    <row r="1509" spans="9:10">
      <c r="I1509" s="51" t="s">
        <v>3598</v>
      </c>
      <c r="J1509" s="77" t="s">
        <v>7761</v>
      </c>
    </row>
    <row r="1510" spans="9:10">
      <c r="I1510" s="51" t="s">
        <v>3599</v>
      </c>
      <c r="J1510" s="77" t="s">
        <v>7762</v>
      </c>
    </row>
    <row r="1511" spans="9:10">
      <c r="I1511" s="51" t="s">
        <v>3600</v>
      </c>
      <c r="J1511" s="77" t="s">
        <v>7763</v>
      </c>
    </row>
    <row r="1512" spans="9:10">
      <c r="I1512" s="51" t="s">
        <v>3601</v>
      </c>
      <c r="J1512" s="77" t="s">
        <v>7764</v>
      </c>
    </row>
    <row r="1513" spans="9:10">
      <c r="I1513" s="51" t="s">
        <v>3602</v>
      </c>
      <c r="J1513" s="77" t="s">
        <v>7765</v>
      </c>
    </row>
    <row r="1514" spans="9:10">
      <c r="I1514" s="51" t="s">
        <v>3603</v>
      </c>
      <c r="J1514" s="77" t="s">
        <v>7766</v>
      </c>
    </row>
    <row r="1515" spans="9:10">
      <c r="I1515" s="51" t="s">
        <v>3604</v>
      </c>
      <c r="J1515" s="77" t="s">
        <v>7767</v>
      </c>
    </row>
    <row r="1516" spans="9:10">
      <c r="I1516" s="51" t="s">
        <v>3605</v>
      </c>
      <c r="J1516" s="77" t="s">
        <v>7768</v>
      </c>
    </row>
    <row r="1517" spans="9:10">
      <c r="I1517" s="51" t="s">
        <v>3606</v>
      </c>
      <c r="J1517" s="77" t="s">
        <v>7769</v>
      </c>
    </row>
    <row r="1518" spans="9:10">
      <c r="I1518" s="51" t="s">
        <v>3607</v>
      </c>
      <c r="J1518" s="77" t="s">
        <v>7770</v>
      </c>
    </row>
    <row r="1519" spans="9:10">
      <c r="I1519" s="51" t="s">
        <v>3608</v>
      </c>
      <c r="J1519" s="77" t="s">
        <v>7771</v>
      </c>
    </row>
    <row r="1520" spans="9:10">
      <c r="I1520" s="51" t="s">
        <v>3609</v>
      </c>
      <c r="J1520" s="77" t="s">
        <v>7772</v>
      </c>
    </row>
    <row r="1521" spans="9:10">
      <c r="I1521" s="51" t="s">
        <v>3610</v>
      </c>
      <c r="J1521" s="77" t="s">
        <v>7773</v>
      </c>
    </row>
    <row r="1522" spans="9:10">
      <c r="I1522" s="51" t="s">
        <v>3611</v>
      </c>
      <c r="J1522" s="77" t="s">
        <v>7774</v>
      </c>
    </row>
    <row r="1523" spans="9:10">
      <c r="I1523" s="51" t="s">
        <v>3612</v>
      </c>
      <c r="J1523" s="77" t="s">
        <v>7775</v>
      </c>
    </row>
    <row r="1524" spans="9:10">
      <c r="I1524" s="51" t="s">
        <v>3613</v>
      </c>
      <c r="J1524" s="77" t="s">
        <v>7776</v>
      </c>
    </row>
    <row r="1525" spans="9:10">
      <c r="I1525" s="51" t="s">
        <v>3614</v>
      </c>
      <c r="J1525" s="77" t="s">
        <v>7777</v>
      </c>
    </row>
    <row r="1526" spans="9:10">
      <c r="I1526" s="51" t="s">
        <v>3615</v>
      </c>
      <c r="J1526" s="77" t="s">
        <v>7778</v>
      </c>
    </row>
    <row r="1527" spans="9:10">
      <c r="I1527" s="51" t="s">
        <v>3616</v>
      </c>
      <c r="J1527" s="77" t="s">
        <v>7779</v>
      </c>
    </row>
    <row r="1528" spans="9:10">
      <c r="I1528" s="51" t="s">
        <v>3617</v>
      </c>
      <c r="J1528" s="77" t="s">
        <v>7780</v>
      </c>
    </row>
    <row r="1529" spans="9:10">
      <c r="I1529" s="51" t="s">
        <v>3618</v>
      </c>
      <c r="J1529" s="77" t="s">
        <v>7781</v>
      </c>
    </row>
    <row r="1530" spans="9:10">
      <c r="I1530" s="51" t="s">
        <v>3619</v>
      </c>
      <c r="J1530" s="77" t="s">
        <v>7782</v>
      </c>
    </row>
    <row r="1531" spans="9:10">
      <c r="I1531" s="51" t="s">
        <v>3620</v>
      </c>
      <c r="J1531" s="77" t="s">
        <v>7783</v>
      </c>
    </row>
    <row r="1532" spans="9:10">
      <c r="I1532" s="51" t="s">
        <v>3621</v>
      </c>
      <c r="J1532" s="77" t="s">
        <v>7784</v>
      </c>
    </row>
    <row r="1533" spans="9:10">
      <c r="I1533" s="51" t="s">
        <v>3622</v>
      </c>
      <c r="J1533" s="77" t="s">
        <v>7785</v>
      </c>
    </row>
    <row r="1534" spans="9:10">
      <c r="I1534" s="51" t="s">
        <v>3623</v>
      </c>
      <c r="J1534" s="77" t="s">
        <v>7786</v>
      </c>
    </row>
    <row r="1535" spans="9:10">
      <c r="I1535" s="51" t="s">
        <v>3624</v>
      </c>
      <c r="J1535" s="77" t="s">
        <v>7787</v>
      </c>
    </row>
    <row r="1536" spans="9:10">
      <c r="I1536" s="51" t="s">
        <v>3625</v>
      </c>
      <c r="J1536" s="77" t="s">
        <v>7788</v>
      </c>
    </row>
    <row r="1537" spans="9:10">
      <c r="I1537" s="51" t="s">
        <v>3626</v>
      </c>
      <c r="J1537" s="77" t="s">
        <v>7789</v>
      </c>
    </row>
    <row r="1538" spans="9:10">
      <c r="I1538" s="51" t="s">
        <v>3627</v>
      </c>
      <c r="J1538" s="77" t="s">
        <v>7790</v>
      </c>
    </row>
    <row r="1539" spans="9:10">
      <c r="I1539" s="51" t="s">
        <v>3628</v>
      </c>
      <c r="J1539" s="77" t="s">
        <v>7791</v>
      </c>
    </row>
    <row r="1540" spans="9:10">
      <c r="I1540" s="51" t="s">
        <v>3629</v>
      </c>
      <c r="J1540" s="77" t="s">
        <v>7792</v>
      </c>
    </row>
    <row r="1541" spans="9:10">
      <c r="I1541" s="51" t="s">
        <v>3630</v>
      </c>
      <c r="J1541" s="77" t="s">
        <v>7793</v>
      </c>
    </row>
    <row r="1542" spans="9:10">
      <c r="I1542" s="51" t="s">
        <v>3631</v>
      </c>
      <c r="J1542" s="77" t="s">
        <v>7794</v>
      </c>
    </row>
    <row r="1543" spans="9:10">
      <c r="I1543" s="51" t="s">
        <v>3632</v>
      </c>
      <c r="J1543" s="77" t="s">
        <v>7795</v>
      </c>
    </row>
    <row r="1544" spans="9:10">
      <c r="I1544" s="51" t="s">
        <v>3633</v>
      </c>
      <c r="J1544" s="77" t="s">
        <v>7796</v>
      </c>
    </row>
    <row r="1545" spans="9:10">
      <c r="I1545" s="51" t="s">
        <v>3634</v>
      </c>
      <c r="J1545" s="77" t="s">
        <v>7797</v>
      </c>
    </row>
    <row r="1546" spans="9:10">
      <c r="I1546" s="51" t="s">
        <v>3635</v>
      </c>
      <c r="J1546" s="77" t="s">
        <v>7798</v>
      </c>
    </row>
    <row r="1547" spans="9:10">
      <c r="I1547" s="51" t="s">
        <v>3636</v>
      </c>
      <c r="J1547" s="77" t="s">
        <v>7799</v>
      </c>
    </row>
    <row r="1548" spans="9:10">
      <c r="I1548" s="51" t="s">
        <v>3637</v>
      </c>
      <c r="J1548" s="77" t="s">
        <v>7800</v>
      </c>
    </row>
    <row r="1549" spans="9:10">
      <c r="I1549" s="51" t="s">
        <v>3638</v>
      </c>
      <c r="J1549" s="77" t="s">
        <v>7801</v>
      </c>
    </row>
    <row r="1550" spans="9:10">
      <c r="I1550" s="51" t="s">
        <v>3639</v>
      </c>
      <c r="J1550" s="77" t="s">
        <v>7802</v>
      </c>
    </row>
    <row r="1551" spans="9:10">
      <c r="I1551" s="51" t="s">
        <v>3640</v>
      </c>
      <c r="J1551" s="77" t="s">
        <v>7803</v>
      </c>
    </row>
    <row r="1552" spans="9:10">
      <c r="I1552" s="51" t="s">
        <v>3641</v>
      </c>
      <c r="J1552" s="77" t="s">
        <v>7804</v>
      </c>
    </row>
    <row r="1553" spans="9:10">
      <c r="I1553" s="51" t="s">
        <v>3642</v>
      </c>
      <c r="J1553" s="77" t="s">
        <v>7805</v>
      </c>
    </row>
    <row r="1554" spans="9:10">
      <c r="I1554" s="51" t="s">
        <v>3643</v>
      </c>
      <c r="J1554" s="77" t="s">
        <v>7806</v>
      </c>
    </row>
    <row r="1555" spans="9:10">
      <c r="I1555" s="51" t="s">
        <v>3644</v>
      </c>
      <c r="J1555" s="77" t="s">
        <v>7807</v>
      </c>
    </row>
    <row r="1556" spans="9:10">
      <c r="I1556" s="51" t="s">
        <v>3645</v>
      </c>
      <c r="J1556" s="77" t="s">
        <v>7808</v>
      </c>
    </row>
    <row r="1557" spans="9:10">
      <c r="I1557" s="51" t="s">
        <v>3646</v>
      </c>
      <c r="J1557" s="77" t="s">
        <v>7809</v>
      </c>
    </row>
    <row r="1558" spans="9:10">
      <c r="I1558" s="51" t="s">
        <v>3647</v>
      </c>
      <c r="J1558" s="77" t="s">
        <v>7810</v>
      </c>
    </row>
    <row r="1559" spans="9:10">
      <c r="I1559" s="51" t="s">
        <v>3648</v>
      </c>
      <c r="J1559" s="77" t="s">
        <v>7811</v>
      </c>
    </row>
    <row r="1560" spans="9:10">
      <c r="I1560" s="51" t="s">
        <v>3649</v>
      </c>
      <c r="J1560" s="77" t="s">
        <v>7812</v>
      </c>
    </row>
    <row r="1561" spans="9:10">
      <c r="I1561" s="51" t="s">
        <v>3650</v>
      </c>
      <c r="J1561" s="77" t="s">
        <v>7813</v>
      </c>
    </row>
    <row r="1562" spans="9:10">
      <c r="I1562" s="51" t="s">
        <v>3651</v>
      </c>
      <c r="J1562" s="77" t="s">
        <v>7814</v>
      </c>
    </row>
    <row r="1563" spans="9:10">
      <c r="I1563" s="51" t="s">
        <v>3652</v>
      </c>
      <c r="J1563" s="77" t="s">
        <v>7815</v>
      </c>
    </row>
    <row r="1564" spans="9:10">
      <c r="I1564" s="51" t="s">
        <v>3653</v>
      </c>
      <c r="J1564" s="77" t="s">
        <v>7816</v>
      </c>
    </row>
    <row r="1565" spans="9:10">
      <c r="I1565" s="51" t="s">
        <v>3654</v>
      </c>
      <c r="J1565" s="77" t="s">
        <v>7817</v>
      </c>
    </row>
    <row r="1566" spans="9:10">
      <c r="I1566" s="51" t="s">
        <v>3655</v>
      </c>
      <c r="J1566" s="77" t="s">
        <v>7818</v>
      </c>
    </row>
    <row r="1567" spans="9:10">
      <c r="I1567" s="84" t="s">
        <v>3656</v>
      </c>
      <c r="J1567" s="81" t="s">
        <v>7819</v>
      </c>
    </row>
    <row r="1568" spans="9:10">
      <c r="I1568" s="51" t="s">
        <v>3657</v>
      </c>
      <c r="J1568" s="77" t="s">
        <v>7820</v>
      </c>
    </row>
    <row r="1569" spans="9:10">
      <c r="I1569" s="51" t="s">
        <v>3658</v>
      </c>
      <c r="J1569" s="77" t="s">
        <v>7821</v>
      </c>
    </row>
    <row r="1570" spans="9:10">
      <c r="I1570" s="51" t="s">
        <v>3659</v>
      </c>
      <c r="J1570" s="77" t="s">
        <v>7822</v>
      </c>
    </row>
    <row r="1571" spans="9:10">
      <c r="I1571" s="51" t="s">
        <v>10744</v>
      </c>
      <c r="J1571" s="77" t="s">
        <v>7823</v>
      </c>
    </row>
    <row r="1572" spans="9:10">
      <c r="I1572" s="51" t="s">
        <v>3660</v>
      </c>
      <c r="J1572" s="77" t="s">
        <v>7824</v>
      </c>
    </row>
    <row r="1573" spans="9:10">
      <c r="I1573" s="51" t="s">
        <v>3661</v>
      </c>
      <c r="J1573" s="77" t="s">
        <v>7825</v>
      </c>
    </row>
    <row r="1574" spans="9:10">
      <c r="I1574" s="51" t="s">
        <v>3662</v>
      </c>
      <c r="J1574" s="77" t="s">
        <v>7826</v>
      </c>
    </row>
    <row r="1575" spans="9:10">
      <c r="I1575" s="51" t="s">
        <v>3663</v>
      </c>
      <c r="J1575" s="77" t="s">
        <v>7827</v>
      </c>
    </row>
    <row r="1576" spans="9:10">
      <c r="I1576" s="51" t="s">
        <v>3664</v>
      </c>
      <c r="J1576" s="77" t="s">
        <v>7828</v>
      </c>
    </row>
    <row r="1577" spans="9:10">
      <c r="I1577" s="51" t="s">
        <v>3665</v>
      </c>
      <c r="J1577" s="77" t="s">
        <v>7829</v>
      </c>
    </row>
    <row r="1578" spans="9:10">
      <c r="I1578" s="51" t="s">
        <v>3666</v>
      </c>
      <c r="J1578" s="77" t="s">
        <v>7830</v>
      </c>
    </row>
    <row r="1579" spans="9:10">
      <c r="I1579" s="51" t="s">
        <v>3667</v>
      </c>
      <c r="J1579" s="77" t="s">
        <v>7831</v>
      </c>
    </row>
    <row r="1580" spans="9:10">
      <c r="I1580" s="51" t="s">
        <v>3668</v>
      </c>
      <c r="J1580" s="77" t="s">
        <v>7832</v>
      </c>
    </row>
    <row r="1581" spans="9:10">
      <c r="I1581" s="51" t="s">
        <v>3669</v>
      </c>
      <c r="J1581" s="77" t="s">
        <v>7833</v>
      </c>
    </row>
    <row r="1582" spans="9:10">
      <c r="I1582" s="51" t="s">
        <v>3670</v>
      </c>
      <c r="J1582" s="77" t="s">
        <v>7834</v>
      </c>
    </row>
    <row r="1583" spans="9:10">
      <c r="I1583" s="51" t="s">
        <v>10745</v>
      </c>
      <c r="J1583" s="77" t="s">
        <v>7835</v>
      </c>
    </row>
    <row r="1584" spans="9:10">
      <c r="I1584" s="51" t="s">
        <v>3671</v>
      </c>
      <c r="J1584" s="77" t="s">
        <v>7836</v>
      </c>
    </row>
    <row r="1585" spans="9:10">
      <c r="I1585" s="51" t="s">
        <v>3672</v>
      </c>
      <c r="J1585" s="77" t="s">
        <v>7837</v>
      </c>
    </row>
    <row r="1586" spans="9:10">
      <c r="I1586" s="51" t="s">
        <v>10746</v>
      </c>
      <c r="J1586" s="77" t="s">
        <v>7838</v>
      </c>
    </row>
    <row r="1587" spans="9:10">
      <c r="I1587" s="51" t="s">
        <v>3673</v>
      </c>
      <c r="J1587" s="77" t="s">
        <v>7839</v>
      </c>
    </row>
    <row r="1588" spans="9:10">
      <c r="I1588" s="51" t="s">
        <v>10747</v>
      </c>
      <c r="J1588" s="77" t="s">
        <v>7840</v>
      </c>
    </row>
    <row r="1589" spans="9:10">
      <c r="I1589" s="51" t="s">
        <v>3674</v>
      </c>
      <c r="J1589" s="77" t="s">
        <v>7841</v>
      </c>
    </row>
    <row r="1590" spans="9:10">
      <c r="I1590" s="51" t="s">
        <v>10748</v>
      </c>
      <c r="J1590" s="77" t="s">
        <v>7842</v>
      </c>
    </row>
    <row r="1591" spans="9:10">
      <c r="I1591" s="51" t="s">
        <v>3675</v>
      </c>
      <c r="J1591" s="77" t="s">
        <v>7843</v>
      </c>
    </row>
    <row r="1592" spans="9:10">
      <c r="I1592" s="51" t="s">
        <v>10749</v>
      </c>
      <c r="J1592" s="77" t="s">
        <v>7844</v>
      </c>
    </row>
    <row r="1593" spans="9:10">
      <c r="I1593" s="51" t="s">
        <v>3676</v>
      </c>
      <c r="J1593" s="77" t="s">
        <v>7845</v>
      </c>
    </row>
    <row r="1594" spans="9:10">
      <c r="I1594" s="51" t="s">
        <v>3677</v>
      </c>
      <c r="J1594" s="77" t="s">
        <v>7846</v>
      </c>
    </row>
    <row r="1595" spans="9:10">
      <c r="I1595" s="51" t="s">
        <v>3678</v>
      </c>
      <c r="J1595" s="77" t="s">
        <v>7847</v>
      </c>
    </row>
    <row r="1596" spans="9:10">
      <c r="I1596" s="51" t="s">
        <v>3679</v>
      </c>
      <c r="J1596" s="77" t="s">
        <v>7848</v>
      </c>
    </row>
    <row r="1597" spans="9:10">
      <c r="I1597" s="51" t="s">
        <v>3680</v>
      </c>
      <c r="J1597" s="77" t="s">
        <v>7849</v>
      </c>
    </row>
    <row r="1598" spans="9:10">
      <c r="I1598" s="51" t="s">
        <v>3681</v>
      </c>
      <c r="J1598" s="77" t="s">
        <v>7850</v>
      </c>
    </row>
    <row r="1599" spans="9:10">
      <c r="I1599" s="51" t="s">
        <v>3682</v>
      </c>
      <c r="J1599" s="77"/>
    </row>
    <row r="1600" spans="9:10">
      <c r="I1600" s="51" t="s">
        <v>3683</v>
      </c>
      <c r="J1600" s="77" t="s">
        <v>7851</v>
      </c>
    </row>
    <row r="1601" spans="9:10">
      <c r="I1601" s="51" t="s">
        <v>3684</v>
      </c>
      <c r="J1601" s="77" t="s">
        <v>7852</v>
      </c>
    </row>
    <row r="1602" spans="9:10">
      <c r="I1602" s="51" t="s">
        <v>3685</v>
      </c>
      <c r="J1602" s="77" t="s">
        <v>7853</v>
      </c>
    </row>
    <row r="1603" spans="9:10">
      <c r="I1603" s="51" t="s">
        <v>3686</v>
      </c>
      <c r="J1603" s="77" t="s">
        <v>7854</v>
      </c>
    </row>
    <row r="1604" spans="9:10">
      <c r="I1604" s="51" t="s">
        <v>3687</v>
      </c>
      <c r="J1604" s="77" t="s">
        <v>7855</v>
      </c>
    </row>
    <row r="1605" spans="9:10">
      <c r="I1605" s="51" t="s">
        <v>7856</v>
      </c>
      <c r="J1605" s="77"/>
    </row>
    <row r="1606" spans="9:10">
      <c r="I1606" s="84" t="s">
        <v>3688</v>
      </c>
      <c r="J1606" s="77" t="s">
        <v>7857</v>
      </c>
    </row>
    <row r="1607" spans="9:10">
      <c r="I1607" s="84" t="s">
        <v>3689</v>
      </c>
      <c r="J1607" s="77" t="s">
        <v>7858</v>
      </c>
    </row>
    <row r="1608" spans="9:10">
      <c r="I1608" s="84" t="s">
        <v>3690</v>
      </c>
      <c r="J1608" s="77" t="s">
        <v>7859</v>
      </c>
    </row>
    <row r="1609" spans="9:10">
      <c r="I1609" s="84" t="s">
        <v>3691</v>
      </c>
      <c r="J1609" s="77" t="s">
        <v>7860</v>
      </c>
    </row>
    <row r="1610" spans="9:10">
      <c r="I1610" s="84" t="s">
        <v>3692</v>
      </c>
      <c r="J1610" s="77" t="s">
        <v>7861</v>
      </c>
    </row>
    <row r="1611" spans="9:10">
      <c r="I1611" s="84" t="s">
        <v>3693</v>
      </c>
      <c r="J1611" s="77" t="s">
        <v>7862</v>
      </c>
    </row>
    <row r="1612" spans="9:10">
      <c r="I1612" s="84" t="s">
        <v>3694</v>
      </c>
      <c r="J1612" s="77" t="s">
        <v>7863</v>
      </c>
    </row>
    <row r="1613" spans="9:10">
      <c r="I1613" s="84" t="s">
        <v>3695</v>
      </c>
      <c r="J1613" s="77" t="s">
        <v>7864</v>
      </c>
    </row>
    <row r="1614" spans="9:10">
      <c r="I1614" s="84" t="s">
        <v>3696</v>
      </c>
      <c r="J1614" s="77" t="s">
        <v>7865</v>
      </c>
    </row>
    <row r="1615" spans="9:10">
      <c r="I1615" s="84" t="s">
        <v>3697</v>
      </c>
      <c r="J1615" s="77" t="s">
        <v>7866</v>
      </c>
    </row>
    <row r="1616" spans="9:10">
      <c r="I1616" s="84" t="s">
        <v>3698</v>
      </c>
      <c r="J1616" s="77" t="s">
        <v>7867</v>
      </c>
    </row>
    <row r="1617" spans="9:10">
      <c r="I1617" s="84" t="s">
        <v>3699</v>
      </c>
      <c r="J1617" s="77" t="s">
        <v>7868</v>
      </c>
    </row>
    <row r="1618" spans="9:10">
      <c r="I1618" s="84" t="s">
        <v>3700</v>
      </c>
      <c r="J1618" s="77" t="s">
        <v>7869</v>
      </c>
    </row>
    <row r="1619" spans="9:10">
      <c r="I1619" s="84" t="s">
        <v>3701</v>
      </c>
      <c r="J1619" s="77" t="s">
        <v>7870</v>
      </c>
    </row>
    <row r="1620" spans="9:10">
      <c r="I1620" s="84" t="s">
        <v>3702</v>
      </c>
      <c r="J1620" s="77" t="s">
        <v>7871</v>
      </c>
    </row>
    <row r="1621" spans="9:10">
      <c r="I1621" s="84" t="s">
        <v>3703</v>
      </c>
      <c r="J1621" s="77" t="s">
        <v>7872</v>
      </c>
    </row>
    <row r="1622" spans="9:10">
      <c r="I1622" s="84" t="s">
        <v>3704</v>
      </c>
      <c r="J1622" s="77" t="s">
        <v>7873</v>
      </c>
    </row>
    <row r="1623" spans="9:10">
      <c r="I1623" s="84" t="s">
        <v>3705</v>
      </c>
      <c r="J1623" s="77" t="s">
        <v>7874</v>
      </c>
    </row>
    <row r="1624" spans="9:10">
      <c r="I1624" s="84" t="s">
        <v>3706</v>
      </c>
      <c r="J1624" s="77" t="s">
        <v>7875</v>
      </c>
    </row>
    <row r="1625" spans="9:10">
      <c r="I1625" s="84" t="s">
        <v>3707</v>
      </c>
      <c r="J1625" s="77" t="s">
        <v>7876</v>
      </c>
    </row>
    <row r="1626" spans="9:10">
      <c r="I1626" s="84" t="s">
        <v>3708</v>
      </c>
      <c r="J1626" s="77" t="s">
        <v>7877</v>
      </c>
    </row>
    <row r="1627" spans="9:10">
      <c r="I1627" s="84" t="s">
        <v>3709</v>
      </c>
      <c r="J1627" s="77" t="s">
        <v>7878</v>
      </c>
    </row>
    <row r="1628" spans="9:10">
      <c r="I1628" s="84" t="s">
        <v>3710</v>
      </c>
      <c r="J1628" s="77" t="s">
        <v>7876</v>
      </c>
    </row>
    <row r="1629" spans="9:10">
      <c r="I1629" s="84" t="s">
        <v>3711</v>
      </c>
      <c r="J1629" s="77" t="s">
        <v>7879</v>
      </c>
    </row>
    <row r="1630" spans="9:10">
      <c r="I1630" s="84" t="s">
        <v>3712</v>
      </c>
      <c r="J1630" s="77" t="s">
        <v>7880</v>
      </c>
    </row>
    <row r="1631" spans="9:10">
      <c r="I1631" s="84" t="s">
        <v>3713</v>
      </c>
      <c r="J1631" s="77" t="s">
        <v>7881</v>
      </c>
    </row>
    <row r="1632" spans="9:10">
      <c r="I1632" s="84" t="s">
        <v>3714</v>
      </c>
      <c r="J1632" s="77" t="s">
        <v>7882</v>
      </c>
    </row>
    <row r="1633" spans="9:10">
      <c r="I1633" s="84" t="s">
        <v>3715</v>
      </c>
      <c r="J1633" s="77" t="s">
        <v>7883</v>
      </c>
    </row>
    <row r="1634" spans="9:10">
      <c r="I1634" s="84" t="s">
        <v>3716</v>
      </c>
      <c r="J1634" s="77" t="s">
        <v>7884</v>
      </c>
    </row>
    <row r="1635" spans="9:10">
      <c r="I1635" s="84" t="s">
        <v>3717</v>
      </c>
      <c r="J1635" s="77" t="s">
        <v>7885</v>
      </c>
    </row>
    <row r="1636" spans="9:10">
      <c r="I1636" s="84" t="s">
        <v>3718</v>
      </c>
      <c r="J1636" s="77" t="s">
        <v>7886</v>
      </c>
    </row>
    <row r="1637" spans="9:10">
      <c r="I1637" s="51" t="s">
        <v>3719</v>
      </c>
      <c r="J1637" s="77" t="s">
        <v>7887</v>
      </c>
    </row>
    <row r="1638" spans="9:10">
      <c r="I1638" s="51" t="s">
        <v>3720</v>
      </c>
      <c r="J1638" s="77" t="s">
        <v>7888</v>
      </c>
    </row>
    <row r="1639" spans="9:10">
      <c r="I1639" s="51" t="s">
        <v>3721</v>
      </c>
      <c r="J1639" s="77" t="s">
        <v>7889</v>
      </c>
    </row>
    <row r="1640" spans="9:10">
      <c r="I1640" s="51" t="s">
        <v>3722</v>
      </c>
      <c r="J1640" s="77" t="s">
        <v>7890</v>
      </c>
    </row>
    <row r="1641" spans="9:10">
      <c r="I1641" s="51" t="s">
        <v>3723</v>
      </c>
      <c r="J1641" s="77" t="s">
        <v>7891</v>
      </c>
    </row>
    <row r="1642" spans="9:10">
      <c r="I1642" s="51" t="s">
        <v>3724</v>
      </c>
      <c r="J1642" s="77" t="s">
        <v>7892</v>
      </c>
    </row>
    <row r="1643" spans="9:10">
      <c r="I1643" s="51" t="s">
        <v>3725</v>
      </c>
      <c r="J1643" s="77" t="s">
        <v>7893</v>
      </c>
    </row>
    <row r="1644" spans="9:10">
      <c r="I1644" s="51" t="s">
        <v>3726</v>
      </c>
      <c r="J1644" s="77" t="s">
        <v>7894</v>
      </c>
    </row>
    <row r="1645" spans="9:10">
      <c r="I1645" s="51" t="s">
        <v>3727</v>
      </c>
      <c r="J1645" s="77" t="s">
        <v>7895</v>
      </c>
    </row>
    <row r="1646" spans="9:10">
      <c r="I1646" s="51" t="s">
        <v>3728</v>
      </c>
      <c r="J1646" s="77" t="s">
        <v>7896</v>
      </c>
    </row>
    <row r="1647" spans="9:10">
      <c r="I1647" s="51" t="s">
        <v>3729</v>
      </c>
      <c r="J1647" s="77" t="s">
        <v>7897</v>
      </c>
    </row>
    <row r="1648" spans="9:10">
      <c r="I1648" s="51" t="s">
        <v>3730</v>
      </c>
      <c r="J1648" s="77" t="s">
        <v>7898</v>
      </c>
    </row>
    <row r="1649" spans="9:10">
      <c r="I1649" s="51" t="s">
        <v>3731</v>
      </c>
      <c r="J1649" s="77" t="s">
        <v>7899</v>
      </c>
    </row>
    <row r="1650" spans="9:10">
      <c r="I1650" s="51" t="s">
        <v>3732</v>
      </c>
      <c r="J1650" s="77" t="s">
        <v>7900</v>
      </c>
    </row>
    <row r="1651" spans="9:10">
      <c r="I1651" s="51" t="s">
        <v>3732</v>
      </c>
      <c r="J1651" s="77" t="s">
        <v>7900</v>
      </c>
    </row>
    <row r="1652" spans="9:10">
      <c r="I1652" s="51" t="s">
        <v>3733</v>
      </c>
      <c r="J1652" s="77" t="s">
        <v>7901</v>
      </c>
    </row>
    <row r="1653" spans="9:10">
      <c r="I1653" s="51" t="s">
        <v>3734</v>
      </c>
      <c r="J1653" s="77" t="s">
        <v>7902</v>
      </c>
    </row>
    <row r="1654" spans="9:10">
      <c r="I1654" s="51" t="s">
        <v>3735</v>
      </c>
      <c r="J1654" s="77" t="s">
        <v>7903</v>
      </c>
    </row>
    <row r="1655" spans="9:10">
      <c r="I1655" s="51" t="s">
        <v>3736</v>
      </c>
      <c r="J1655" s="77" t="s">
        <v>7904</v>
      </c>
    </row>
    <row r="1656" spans="9:10">
      <c r="I1656" s="51" t="s">
        <v>3737</v>
      </c>
      <c r="J1656" s="77" t="s">
        <v>7905</v>
      </c>
    </row>
    <row r="1657" spans="9:10">
      <c r="I1657" s="51" t="s">
        <v>3738</v>
      </c>
      <c r="J1657" s="77" t="s">
        <v>7906</v>
      </c>
    </row>
    <row r="1658" spans="9:10">
      <c r="I1658" s="51" t="s">
        <v>3739</v>
      </c>
      <c r="J1658" s="77" t="s">
        <v>7907</v>
      </c>
    </row>
    <row r="1659" spans="9:10">
      <c r="I1659" s="51" t="s">
        <v>3740</v>
      </c>
      <c r="J1659" s="77" t="s">
        <v>7908</v>
      </c>
    </row>
    <row r="1660" spans="9:10">
      <c r="I1660" s="51" t="s">
        <v>3741</v>
      </c>
      <c r="J1660" s="77" t="s">
        <v>7909</v>
      </c>
    </row>
    <row r="1661" spans="9:10">
      <c r="I1661" s="51" t="s">
        <v>3742</v>
      </c>
      <c r="J1661" s="77" t="s">
        <v>7910</v>
      </c>
    </row>
    <row r="1662" spans="9:10">
      <c r="I1662" s="51" t="s">
        <v>3743</v>
      </c>
      <c r="J1662" s="77" t="s">
        <v>7911</v>
      </c>
    </row>
    <row r="1663" spans="9:10">
      <c r="I1663" s="51" t="s">
        <v>3744</v>
      </c>
      <c r="J1663" s="77" t="s">
        <v>7912</v>
      </c>
    </row>
    <row r="1664" spans="9:10">
      <c r="I1664" s="51" t="s">
        <v>3745</v>
      </c>
      <c r="J1664" s="77" t="s">
        <v>7913</v>
      </c>
    </row>
    <row r="1665" spans="9:10">
      <c r="I1665" s="51" t="s">
        <v>3746</v>
      </c>
      <c r="J1665" s="77" t="s">
        <v>7914</v>
      </c>
    </row>
    <row r="1666" spans="9:10">
      <c r="I1666" s="51" t="s">
        <v>3747</v>
      </c>
      <c r="J1666" s="77" t="s">
        <v>7915</v>
      </c>
    </row>
    <row r="1667" spans="9:10">
      <c r="I1667" s="51" t="s">
        <v>3748</v>
      </c>
      <c r="J1667" s="77" t="s">
        <v>7916</v>
      </c>
    </row>
    <row r="1668" spans="9:10">
      <c r="I1668" s="51" t="s">
        <v>3749</v>
      </c>
      <c r="J1668" s="77" t="s">
        <v>7917</v>
      </c>
    </row>
    <row r="1669" spans="9:10">
      <c r="I1669" s="51" t="s">
        <v>3750</v>
      </c>
      <c r="J1669" s="77" t="s">
        <v>7832</v>
      </c>
    </row>
    <row r="1670" spans="9:10">
      <c r="I1670" s="51" t="s">
        <v>3751</v>
      </c>
      <c r="J1670" s="77" t="s">
        <v>7918</v>
      </c>
    </row>
    <row r="1671" spans="9:10">
      <c r="I1671" s="51" t="s">
        <v>3752</v>
      </c>
      <c r="J1671" s="77" t="s">
        <v>7919</v>
      </c>
    </row>
    <row r="1672" spans="9:10">
      <c r="I1672" s="51" t="s">
        <v>3753</v>
      </c>
      <c r="J1672" s="77" t="s">
        <v>7920</v>
      </c>
    </row>
    <row r="1673" spans="9:10">
      <c r="I1673" s="51" t="s">
        <v>3754</v>
      </c>
      <c r="J1673" s="77" t="s">
        <v>7921</v>
      </c>
    </row>
    <row r="1674" spans="9:10">
      <c r="I1674" s="51" t="s">
        <v>3755</v>
      </c>
      <c r="J1674" s="77"/>
    </row>
    <row r="1675" spans="9:10">
      <c r="I1675" s="51" t="s">
        <v>3756</v>
      </c>
      <c r="J1675" s="77" t="s">
        <v>7922</v>
      </c>
    </row>
    <row r="1676" spans="9:10">
      <c r="I1676" s="51" t="s">
        <v>3757</v>
      </c>
      <c r="J1676" s="77" t="s">
        <v>7923</v>
      </c>
    </row>
    <row r="1677" spans="9:10">
      <c r="I1677" s="51" t="s">
        <v>3758</v>
      </c>
      <c r="J1677" s="77" t="s">
        <v>7924</v>
      </c>
    </row>
    <row r="1678" spans="9:10">
      <c r="I1678" s="51" t="s">
        <v>3759</v>
      </c>
      <c r="J1678" s="77" t="s">
        <v>7925</v>
      </c>
    </row>
    <row r="1679" spans="9:10">
      <c r="I1679" s="51" t="s">
        <v>3760</v>
      </c>
      <c r="J1679" s="77" t="s">
        <v>7926</v>
      </c>
    </row>
    <row r="1680" spans="9:10">
      <c r="I1680" s="51" t="s">
        <v>3761</v>
      </c>
      <c r="J1680" s="77" t="s">
        <v>7927</v>
      </c>
    </row>
    <row r="1681" spans="9:10">
      <c r="I1681" s="51" t="s">
        <v>3762</v>
      </c>
      <c r="J1681" s="77" t="s">
        <v>7928</v>
      </c>
    </row>
    <row r="1682" spans="9:10">
      <c r="I1682" s="51" t="s">
        <v>3755</v>
      </c>
      <c r="J1682" s="77" t="s">
        <v>7929</v>
      </c>
    </row>
    <row r="1683" spans="9:10">
      <c r="I1683" s="51" t="s">
        <v>3763</v>
      </c>
      <c r="J1683" s="77" t="s">
        <v>7930</v>
      </c>
    </row>
    <row r="1684" spans="9:10">
      <c r="I1684" s="51" t="s">
        <v>3764</v>
      </c>
      <c r="J1684" s="77" t="s">
        <v>7931</v>
      </c>
    </row>
    <row r="1685" spans="9:10">
      <c r="I1685" s="51" t="s">
        <v>3765</v>
      </c>
      <c r="J1685" s="77" t="s">
        <v>7932</v>
      </c>
    </row>
    <row r="1686" spans="9:10">
      <c r="I1686" s="51" t="s">
        <v>3766</v>
      </c>
      <c r="J1686" s="77" t="s">
        <v>7933</v>
      </c>
    </row>
    <row r="1687" spans="9:10">
      <c r="I1687" s="51" t="s">
        <v>3767</v>
      </c>
      <c r="J1687" s="77" t="s">
        <v>7934</v>
      </c>
    </row>
    <row r="1688" spans="9:10">
      <c r="I1688" s="51" t="s">
        <v>3768</v>
      </c>
      <c r="J1688" s="77" t="s">
        <v>7935</v>
      </c>
    </row>
    <row r="1689" spans="9:10">
      <c r="I1689" s="51" t="s">
        <v>3769</v>
      </c>
      <c r="J1689" s="77" t="s">
        <v>7936</v>
      </c>
    </row>
    <row r="1690" spans="9:10">
      <c r="I1690" s="51" t="s">
        <v>3770</v>
      </c>
      <c r="J1690" s="77" t="s">
        <v>7937</v>
      </c>
    </row>
    <row r="1691" spans="9:10">
      <c r="I1691" s="51" t="s">
        <v>3771</v>
      </c>
      <c r="J1691" s="77" t="s">
        <v>7938</v>
      </c>
    </row>
    <row r="1692" spans="9:10">
      <c r="I1692" s="51" t="s">
        <v>3772</v>
      </c>
      <c r="J1692" s="77" t="s">
        <v>7939</v>
      </c>
    </row>
    <row r="1693" spans="9:10">
      <c r="I1693" s="51" t="s">
        <v>3773</v>
      </c>
      <c r="J1693" s="81" t="s">
        <v>7940</v>
      </c>
    </row>
    <row r="1694" spans="9:10">
      <c r="I1694" s="51" t="s">
        <v>3774</v>
      </c>
      <c r="J1694" s="81" t="s">
        <v>7941</v>
      </c>
    </row>
    <row r="1695" spans="9:10">
      <c r="I1695" s="51" t="s">
        <v>3775</v>
      </c>
      <c r="J1695" s="77" t="s">
        <v>7942</v>
      </c>
    </row>
    <row r="1696" spans="9:10">
      <c r="I1696" s="51" t="s">
        <v>3776</v>
      </c>
      <c r="J1696" s="77" t="s">
        <v>7943</v>
      </c>
    </row>
    <row r="1697" spans="9:10">
      <c r="I1697" s="51" t="s">
        <v>3777</v>
      </c>
      <c r="J1697" s="77" t="s">
        <v>7944</v>
      </c>
    </row>
    <row r="1698" spans="9:10">
      <c r="I1698" s="51" t="s">
        <v>3778</v>
      </c>
      <c r="J1698" s="77" t="s">
        <v>7945</v>
      </c>
    </row>
    <row r="1699" spans="9:10">
      <c r="I1699" s="51" t="s">
        <v>3779</v>
      </c>
      <c r="J1699" s="77" t="s">
        <v>7946</v>
      </c>
    </row>
    <row r="1700" spans="9:10">
      <c r="I1700" s="51" t="s">
        <v>3780</v>
      </c>
      <c r="J1700" s="77" t="s">
        <v>7947</v>
      </c>
    </row>
    <row r="1701" spans="9:10">
      <c r="I1701" s="51" t="s">
        <v>10750</v>
      </c>
      <c r="J1701" s="77" t="s">
        <v>7948</v>
      </c>
    </row>
    <row r="1702" spans="9:10">
      <c r="I1702" s="51" t="s">
        <v>3781</v>
      </c>
      <c r="J1702" s="77" t="s">
        <v>7949</v>
      </c>
    </row>
    <row r="1703" spans="9:10">
      <c r="I1703" s="51" t="s">
        <v>3782</v>
      </c>
      <c r="J1703" s="77" t="s">
        <v>7950</v>
      </c>
    </row>
    <row r="1704" spans="9:10">
      <c r="I1704" s="51" t="s">
        <v>3783</v>
      </c>
      <c r="J1704" s="77" t="s">
        <v>7951</v>
      </c>
    </row>
    <row r="1705" spans="9:10">
      <c r="I1705" s="51" t="s">
        <v>3784</v>
      </c>
      <c r="J1705" s="77" t="s">
        <v>7952</v>
      </c>
    </row>
    <row r="1706" spans="9:10">
      <c r="I1706" s="51" t="s">
        <v>3785</v>
      </c>
      <c r="J1706" s="77" t="s">
        <v>7953</v>
      </c>
    </row>
    <row r="1707" spans="9:10">
      <c r="I1707" s="51" t="s">
        <v>3786</v>
      </c>
      <c r="J1707" s="77" t="s">
        <v>7954</v>
      </c>
    </row>
    <row r="1708" spans="9:10">
      <c r="I1708" s="51" t="s">
        <v>3787</v>
      </c>
      <c r="J1708" s="77" t="s">
        <v>7955</v>
      </c>
    </row>
    <row r="1709" spans="9:10">
      <c r="I1709" s="51" t="s">
        <v>3788</v>
      </c>
      <c r="J1709" s="77" t="s">
        <v>7956</v>
      </c>
    </row>
    <row r="1710" spans="9:10">
      <c r="I1710" s="51" t="s">
        <v>3789</v>
      </c>
      <c r="J1710" s="77" t="s">
        <v>7957</v>
      </c>
    </row>
    <row r="1711" spans="9:10">
      <c r="I1711" s="51" t="s">
        <v>3790</v>
      </c>
      <c r="J1711" s="77" t="s">
        <v>7958</v>
      </c>
    </row>
    <row r="1712" spans="9:10">
      <c r="I1712" s="51" t="s">
        <v>3791</v>
      </c>
      <c r="J1712" s="77" t="s">
        <v>7959</v>
      </c>
    </row>
    <row r="1713" spans="9:10">
      <c r="I1713" s="51" t="s">
        <v>3792</v>
      </c>
      <c r="J1713" s="77" t="s">
        <v>7960</v>
      </c>
    </row>
    <row r="1714" spans="9:10">
      <c r="I1714" s="51" t="s">
        <v>10751</v>
      </c>
      <c r="J1714" s="77" t="s">
        <v>7961</v>
      </c>
    </row>
    <row r="1715" spans="9:10">
      <c r="I1715" s="51" t="s">
        <v>3793</v>
      </c>
      <c r="J1715" s="77" t="s">
        <v>7962</v>
      </c>
    </row>
    <row r="1716" spans="9:10">
      <c r="I1716" s="51" t="s">
        <v>10752</v>
      </c>
      <c r="J1716" s="77" t="s">
        <v>7963</v>
      </c>
    </row>
    <row r="1717" spans="9:10">
      <c r="I1717" s="51" t="s">
        <v>3794</v>
      </c>
      <c r="J1717" s="77" t="s">
        <v>7964</v>
      </c>
    </row>
    <row r="1718" spans="9:10">
      <c r="I1718" s="51" t="s">
        <v>10753</v>
      </c>
      <c r="J1718" s="77" t="s">
        <v>7965</v>
      </c>
    </row>
    <row r="1719" spans="9:10">
      <c r="I1719" s="51" t="s">
        <v>10754</v>
      </c>
      <c r="J1719" s="77" t="s">
        <v>7966</v>
      </c>
    </row>
    <row r="1720" spans="9:10">
      <c r="I1720" s="51" t="s">
        <v>3795</v>
      </c>
      <c r="J1720" s="77" t="s">
        <v>7967</v>
      </c>
    </row>
    <row r="1721" spans="9:10">
      <c r="I1721" s="51" t="s">
        <v>10755</v>
      </c>
      <c r="J1721" s="77" t="s">
        <v>7968</v>
      </c>
    </row>
    <row r="1722" spans="9:10">
      <c r="I1722" s="51" t="s">
        <v>3796</v>
      </c>
      <c r="J1722" s="77" t="s">
        <v>7969</v>
      </c>
    </row>
    <row r="1723" spans="9:10">
      <c r="I1723" s="51" t="s">
        <v>10756</v>
      </c>
      <c r="J1723" s="77" t="s">
        <v>7970</v>
      </c>
    </row>
    <row r="1724" spans="9:10">
      <c r="I1724" s="51" t="s">
        <v>3797</v>
      </c>
      <c r="J1724" s="77" t="s">
        <v>7971</v>
      </c>
    </row>
    <row r="1725" spans="9:10">
      <c r="I1725" s="51" t="s">
        <v>3798</v>
      </c>
      <c r="J1725" s="77" t="s">
        <v>7972</v>
      </c>
    </row>
    <row r="1726" spans="9:10">
      <c r="I1726" s="51" t="s">
        <v>10757</v>
      </c>
      <c r="J1726" s="77" t="s">
        <v>7973</v>
      </c>
    </row>
    <row r="1727" spans="9:10">
      <c r="I1727" s="51" t="s">
        <v>3799</v>
      </c>
      <c r="J1727" s="77" t="s">
        <v>7974</v>
      </c>
    </row>
    <row r="1728" spans="9:10">
      <c r="I1728" s="51" t="s">
        <v>10758</v>
      </c>
      <c r="J1728" s="77" t="s">
        <v>7975</v>
      </c>
    </row>
    <row r="1729" spans="9:10">
      <c r="I1729" s="51" t="s">
        <v>3800</v>
      </c>
      <c r="J1729" s="77" t="s">
        <v>7976</v>
      </c>
    </row>
    <row r="1730" spans="9:10">
      <c r="I1730" s="51" t="s">
        <v>3801</v>
      </c>
      <c r="J1730" s="77" t="s">
        <v>7977</v>
      </c>
    </row>
    <row r="1731" spans="9:10">
      <c r="I1731" s="51" t="s">
        <v>10759</v>
      </c>
      <c r="J1731" s="77" t="s">
        <v>7978</v>
      </c>
    </row>
    <row r="1732" spans="9:10">
      <c r="I1732" s="51" t="s">
        <v>3802</v>
      </c>
      <c r="J1732" s="77" t="s">
        <v>7979</v>
      </c>
    </row>
    <row r="1733" spans="9:10">
      <c r="I1733" s="51" t="s">
        <v>10760</v>
      </c>
      <c r="J1733" s="77" t="s">
        <v>7980</v>
      </c>
    </row>
    <row r="1734" spans="9:10">
      <c r="I1734" s="51" t="s">
        <v>3803</v>
      </c>
      <c r="J1734" s="77" t="s">
        <v>7981</v>
      </c>
    </row>
    <row r="1735" spans="9:10">
      <c r="I1735" s="51" t="s">
        <v>10761</v>
      </c>
      <c r="J1735" s="77" t="s">
        <v>7982</v>
      </c>
    </row>
    <row r="1736" spans="9:10">
      <c r="I1736" s="51" t="s">
        <v>3804</v>
      </c>
      <c r="J1736" s="77" t="s">
        <v>7983</v>
      </c>
    </row>
    <row r="1737" spans="9:10">
      <c r="I1737" s="51" t="s">
        <v>10762</v>
      </c>
      <c r="J1737" s="77" t="s">
        <v>7984</v>
      </c>
    </row>
    <row r="1738" spans="9:10">
      <c r="I1738" s="51" t="s">
        <v>3805</v>
      </c>
      <c r="J1738" s="77" t="s">
        <v>7985</v>
      </c>
    </row>
    <row r="1739" spans="9:10">
      <c r="I1739" s="51" t="s">
        <v>10763</v>
      </c>
      <c r="J1739" s="77" t="s">
        <v>7986</v>
      </c>
    </row>
    <row r="1740" spans="9:10">
      <c r="I1740" s="51" t="s">
        <v>10764</v>
      </c>
      <c r="J1740" s="77" t="s">
        <v>7987</v>
      </c>
    </row>
    <row r="1741" spans="9:10">
      <c r="I1741" s="51" t="s">
        <v>3806</v>
      </c>
      <c r="J1741" s="77" t="s">
        <v>7988</v>
      </c>
    </row>
    <row r="1742" spans="9:10">
      <c r="I1742" s="51" t="s">
        <v>10765</v>
      </c>
      <c r="J1742" s="77" t="s">
        <v>7989</v>
      </c>
    </row>
    <row r="1743" spans="9:10">
      <c r="I1743" s="51" t="s">
        <v>3807</v>
      </c>
      <c r="J1743" s="77" t="s">
        <v>7990</v>
      </c>
    </row>
    <row r="1744" spans="9:10">
      <c r="I1744" s="51" t="s">
        <v>10766</v>
      </c>
      <c r="J1744" s="77" t="s">
        <v>7991</v>
      </c>
    </row>
    <row r="1745" spans="9:10">
      <c r="I1745" s="51" t="s">
        <v>3808</v>
      </c>
      <c r="J1745" s="77" t="s">
        <v>7992</v>
      </c>
    </row>
    <row r="1746" spans="9:10">
      <c r="I1746" s="51" t="s">
        <v>3809</v>
      </c>
      <c r="J1746" s="77" t="s">
        <v>7993</v>
      </c>
    </row>
    <row r="1747" spans="9:10">
      <c r="I1747" s="51" t="s">
        <v>3810</v>
      </c>
      <c r="J1747" s="77" t="s">
        <v>7994</v>
      </c>
    </row>
    <row r="1748" spans="9:10">
      <c r="I1748" s="51" t="s">
        <v>3811</v>
      </c>
      <c r="J1748" s="77" t="s">
        <v>7995</v>
      </c>
    </row>
    <row r="1749" spans="9:10">
      <c r="I1749" s="51" t="s">
        <v>3812</v>
      </c>
      <c r="J1749" s="77" t="s">
        <v>7996</v>
      </c>
    </row>
    <row r="1750" spans="9:10">
      <c r="I1750" s="51" t="s">
        <v>3813</v>
      </c>
      <c r="J1750" s="77" t="s">
        <v>7997</v>
      </c>
    </row>
    <row r="1751" spans="9:10">
      <c r="I1751" s="51" t="s">
        <v>3814</v>
      </c>
      <c r="J1751" s="77" t="s">
        <v>7998</v>
      </c>
    </row>
    <row r="1752" spans="9:10">
      <c r="I1752" s="51" t="s">
        <v>10767</v>
      </c>
      <c r="J1752" s="77" t="s">
        <v>7999</v>
      </c>
    </row>
    <row r="1753" spans="9:10">
      <c r="I1753" s="51" t="s">
        <v>3815</v>
      </c>
      <c r="J1753" s="77" t="s">
        <v>8000</v>
      </c>
    </row>
    <row r="1754" spans="9:10">
      <c r="I1754" s="51" t="s">
        <v>10768</v>
      </c>
      <c r="J1754" s="77" t="s">
        <v>8001</v>
      </c>
    </row>
    <row r="1755" spans="9:10">
      <c r="I1755" s="51" t="s">
        <v>3816</v>
      </c>
      <c r="J1755" s="77" t="s">
        <v>8002</v>
      </c>
    </row>
    <row r="1756" spans="9:10">
      <c r="I1756" s="51" t="s">
        <v>10769</v>
      </c>
      <c r="J1756" s="77" t="s">
        <v>8003</v>
      </c>
    </row>
    <row r="1757" spans="9:10">
      <c r="I1757" s="51" t="s">
        <v>3817</v>
      </c>
      <c r="J1757" s="77" t="s">
        <v>8004</v>
      </c>
    </row>
    <row r="1758" spans="9:10">
      <c r="I1758" s="51" t="s">
        <v>8005</v>
      </c>
      <c r="J1758" s="77"/>
    </row>
    <row r="1759" spans="9:10">
      <c r="I1759" s="84" t="s">
        <v>3818</v>
      </c>
      <c r="J1759" s="77" t="s">
        <v>8006</v>
      </c>
    </row>
    <row r="1760" spans="9:10">
      <c r="I1760" s="84" t="s">
        <v>3819</v>
      </c>
      <c r="J1760" s="77" t="s">
        <v>8007</v>
      </c>
    </row>
    <row r="1761" spans="9:10">
      <c r="I1761" s="84" t="s">
        <v>3820</v>
      </c>
      <c r="J1761" s="77" t="s">
        <v>8008</v>
      </c>
    </row>
    <row r="1762" spans="9:10">
      <c r="I1762" s="84" t="s">
        <v>3821</v>
      </c>
      <c r="J1762" s="77" t="s">
        <v>8009</v>
      </c>
    </row>
    <row r="1763" spans="9:10">
      <c r="I1763" s="84" t="s">
        <v>3822</v>
      </c>
      <c r="J1763" s="77" t="s">
        <v>8010</v>
      </c>
    </row>
    <row r="1764" spans="9:10">
      <c r="I1764" s="84" t="s">
        <v>3823</v>
      </c>
      <c r="J1764" s="77" t="s">
        <v>8011</v>
      </c>
    </row>
    <row r="1765" spans="9:10">
      <c r="I1765" s="84" t="s">
        <v>3824</v>
      </c>
      <c r="J1765" s="77" t="s">
        <v>8012</v>
      </c>
    </row>
    <row r="1766" spans="9:10">
      <c r="I1766" s="84" t="s">
        <v>3825</v>
      </c>
      <c r="J1766" s="77" t="s">
        <v>8013</v>
      </c>
    </row>
    <row r="1767" spans="9:10">
      <c r="I1767" s="84" t="s">
        <v>3826</v>
      </c>
      <c r="J1767" s="77" t="s">
        <v>8014</v>
      </c>
    </row>
    <row r="1768" spans="9:10">
      <c r="I1768" s="84" t="s">
        <v>3827</v>
      </c>
      <c r="J1768" s="77" t="s">
        <v>8015</v>
      </c>
    </row>
    <row r="1769" spans="9:10">
      <c r="I1769" s="51" t="s">
        <v>8016</v>
      </c>
      <c r="J1769" s="77"/>
    </row>
    <row r="1770" spans="9:10">
      <c r="I1770" s="84" t="s">
        <v>3828</v>
      </c>
      <c r="J1770" s="77" t="s">
        <v>8017</v>
      </c>
    </row>
    <row r="1771" spans="9:10">
      <c r="I1771" s="84" t="s">
        <v>3829</v>
      </c>
      <c r="J1771" s="77" t="s">
        <v>8018</v>
      </c>
    </row>
    <row r="1772" spans="9:10">
      <c r="I1772" s="51" t="s">
        <v>3830</v>
      </c>
      <c r="J1772" s="77" t="s">
        <v>8019</v>
      </c>
    </row>
    <row r="1773" spans="9:10">
      <c r="I1773" s="51" t="s">
        <v>3831</v>
      </c>
      <c r="J1773" s="77" t="s">
        <v>8020</v>
      </c>
    </row>
    <row r="1774" spans="9:10">
      <c r="I1774" s="84" t="s">
        <v>3832</v>
      </c>
      <c r="J1774" s="77" t="s">
        <v>8021</v>
      </c>
    </row>
    <row r="1775" spans="9:10">
      <c r="I1775" s="51" t="s">
        <v>3833</v>
      </c>
      <c r="J1775" s="77" t="s">
        <v>8022</v>
      </c>
    </row>
    <row r="1776" spans="9:10">
      <c r="I1776" s="84" t="s">
        <v>3834</v>
      </c>
      <c r="J1776" s="77" t="s">
        <v>8023</v>
      </c>
    </row>
    <row r="1777" spans="9:10">
      <c r="I1777" s="84" t="s">
        <v>3835</v>
      </c>
      <c r="J1777" s="77" t="s">
        <v>8024</v>
      </c>
    </row>
    <row r="1778" spans="9:10">
      <c r="I1778" s="84" t="s">
        <v>3836</v>
      </c>
      <c r="J1778" s="77" t="s">
        <v>8025</v>
      </c>
    </row>
    <row r="1779" spans="9:10">
      <c r="I1779" s="84" t="s">
        <v>3837</v>
      </c>
      <c r="J1779" s="77" t="s">
        <v>8026</v>
      </c>
    </row>
    <row r="1780" spans="9:10">
      <c r="I1780" s="51" t="s">
        <v>3838</v>
      </c>
      <c r="J1780" s="77" t="s">
        <v>8027</v>
      </c>
    </row>
    <row r="1781" spans="9:10">
      <c r="I1781" s="51" t="s">
        <v>3839</v>
      </c>
      <c r="J1781" s="77" t="s">
        <v>8028</v>
      </c>
    </row>
    <row r="1782" spans="9:10">
      <c r="I1782" s="51" t="s">
        <v>3840</v>
      </c>
      <c r="J1782" s="77" t="s">
        <v>8029</v>
      </c>
    </row>
    <row r="1783" spans="9:10">
      <c r="I1783" s="51" t="s">
        <v>3841</v>
      </c>
      <c r="J1783" s="77" t="s">
        <v>8030</v>
      </c>
    </row>
    <row r="1784" spans="9:10">
      <c r="I1784" s="51" t="s">
        <v>3842</v>
      </c>
      <c r="J1784" s="81" t="s">
        <v>8031</v>
      </c>
    </row>
    <row r="1785" spans="9:10">
      <c r="I1785" s="51" t="s">
        <v>3843</v>
      </c>
      <c r="J1785" s="77" t="s">
        <v>8032</v>
      </c>
    </row>
    <row r="1786" spans="9:10">
      <c r="I1786" s="51" t="s">
        <v>3844</v>
      </c>
      <c r="J1786" s="77" t="s">
        <v>8033</v>
      </c>
    </row>
    <row r="1787" spans="9:10">
      <c r="I1787" s="51" t="s">
        <v>3845</v>
      </c>
      <c r="J1787" s="77" t="s">
        <v>8034</v>
      </c>
    </row>
    <row r="1788" spans="9:10">
      <c r="I1788" s="51" t="s">
        <v>3846</v>
      </c>
      <c r="J1788" s="77" t="s">
        <v>8035</v>
      </c>
    </row>
    <row r="1789" spans="9:10">
      <c r="I1789" s="51" t="s">
        <v>3847</v>
      </c>
      <c r="J1789" s="77" t="s">
        <v>8036</v>
      </c>
    </row>
    <row r="1790" spans="9:10">
      <c r="I1790" s="51" t="s">
        <v>3848</v>
      </c>
      <c r="J1790" s="77" t="s">
        <v>8037</v>
      </c>
    </row>
    <row r="1791" spans="9:10">
      <c r="I1791" s="51" t="s">
        <v>3849</v>
      </c>
      <c r="J1791" s="77" t="s">
        <v>8038</v>
      </c>
    </row>
    <row r="1792" spans="9:10">
      <c r="I1792" s="51" t="s">
        <v>3850</v>
      </c>
      <c r="J1792" s="77" t="s">
        <v>8039</v>
      </c>
    </row>
    <row r="1793" spans="9:10">
      <c r="I1793" s="51" t="s">
        <v>3851</v>
      </c>
      <c r="J1793" s="77" t="s">
        <v>8040</v>
      </c>
    </row>
    <row r="1794" spans="9:10">
      <c r="I1794" s="51" t="s">
        <v>3852</v>
      </c>
      <c r="J1794" s="77" t="s">
        <v>8041</v>
      </c>
    </row>
    <row r="1795" spans="9:10">
      <c r="I1795" s="51" t="s">
        <v>3853</v>
      </c>
      <c r="J1795" s="77" t="s">
        <v>8042</v>
      </c>
    </row>
    <row r="1796" spans="9:10">
      <c r="I1796" s="51" t="s">
        <v>3854</v>
      </c>
      <c r="J1796" s="77" t="s">
        <v>8043</v>
      </c>
    </row>
    <row r="1797" spans="9:10">
      <c r="I1797" s="51" t="s">
        <v>3855</v>
      </c>
      <c r="J1797" s="77" t="s">
        <v>8044</v>
      </c>
    </row>
    <row r="1798" spans="9:10">
      <c r="I1798" s="51" t="s">
        <v>3856</v>
      </c>
      <c r="J1798" s="77" t="s">
        <v>8045</v>
      </c>
    </row>
    <row r="1799" spans="9:10">
      <c r="I1799" s="51" t="s">
        <v>3857</v>
      </c>
      <c r="J1799" s="77" t="s">
        <v>8046</v>
      </c>
    </row>
    <row r="1800" spans="9:10">
      <c r="I1800" s="51" t="s">
        <v>3858</v>
      </c>
      <c r="J1800" s="77" t="s">
        <v>8047</v>
      </c>
    </row>
    <row r="1801" spans="9:10">
      <c r="I1801" s="51" t="s">
        <v>3859</v>
      </c>
      <c r="J1801" s="77" t="s">
        <v>8048</v>
      </c>
    </row>
    <row r="1802" spans="9:10">
      <c r="I1802" s="51" t="s">
        <v>3860</v>
      </c>
      <c r="J1802" s="77" t="s">
        <v>8049</v>
      </c>
    </row>
    <row r="1803" spans="9:10">
      <c r="I1803" s="51" t="s">
        <v>3861</v>
      </c>
      <c r="J1803" s="77" t="s">
        <v>8050</v>
      </c>
    </row>
    <row r="1804" spans="9:10">
      <c r="I1804" s="51" t="s">
        <v>3862</v>
      </c>
      <c r="J1804" s="77" t="s">
        <v>8051</v>
      </c>
    </row>
    <row r="1805" spans="9:10">
      <c r="I1805" s="51" t="s">
        <v>3863</v>
      </c>
      <c r="J1805" s="77" t="s">
        <v>8052</v>
      </c>
    </row>
    <row r="1806" spans="9:10">
      <c r="I1806" s="51" t="s">
        <v>3864</v>
      </c>
      <c r="J1806" s="77" t="s">
        <v>8053</v>
      </c>
    </row>
    <row r="1807" spans="9:10">
      <c r="I1807" s="51" t="s">
        <v>3865</v>
      </c>
      <c r="J1807" s="77" t="s">
        <v>8054</v>
      </c>
    </row>
    <row r="1808" spans="9:10">
      <c r="I1808" s="51" t="s">
        <v>3866</v>
      </c>
      <c r="J1808" s="77" t="s">
        <v>8055</v>
      </c>
    </row>
    <row r="1809" spans="9:10">
      <c r="I1809" s="51" t="s">
        <v>3867</v>
      </c>
      <c r="J1809" s="77" t="s">
        <v>8056</v>
      </c>
    </row>
    <row r="1810" spans="9:10">
      <c r="I1810" s="51" t="s">
        <v>3868</v>
      </c>
      <c r="J1810" s="77" t="s">
        <v>8057</v>
      </c>
    </row>
    <row r="1811" spans="9:10">
      <c r="I1811" s="51" t="s">
        <v>3869</v>
      </c>
      <c r="J1811" s="77" t="s">
        <v>8058</v>
      </c>
    </row>
    <row r="1812" spans="9:10">
      <c r="I1812" s="51" t="s">
        <v>3870</v>
      </c>
      <c r="J1812" s="77" t="s">
        <v>8059</v>
      </c>
    </row>
    <row r="1813" spans="9:10">
      <c r="I1813" s="51" t="s">
        <v>3871</v>
      </c>
      <c r="J1813" s="77" t="s">
        <v>8060</v>
      </c>
    </row>
    <row r="1814" spans="9:10">
      <c r="I1814" s="51" t="s">
        <v>3872</v>
      </c>
      <c r="J1814" s="77" t="s">
        <v>8061</v>
      </c>
    </row>
    <row r="1815" spans="9:10">
      <c r="I1815" s="51" t="s">
        <v>3873</v>
      </c>
      <c r="J1815" s="77" t="s">
        <v>8062</v>
      </c>
    </row>
    <row r="1816" spans="9:10">
      <c r="I1816" s="51" t="s">
        <v>3874</v>
      </c>
      <c r="J1816" s="77" t="s">
        <v>8063</v>
      </c>
    </row>
    <row r="1817" spans="9:10">
      <c r="I1817" s="51" t="s">
        <v>3875</v>
      </c>
      <c r="J1817" s="77" t="s">
        <v>8064</v>
      </c>
    </row>
    <row r="1818" spans="9:10">
      <c r="I1818" s="51" t="s">
        <v>3876</v>
      </c>
      <c r="J1818" s="77" t="s">
        <v>8065</v>
      </c>
    </row>
    <row r="1819" spans="9:10">
      <c r="I1819" s="51" t="s">
        <v>3877</v>
      </c>
      <c r="J1819" s="77" t="s">
        <v>8066</v>
      </c>
    </row>
    <row r="1820" spans="9:10">
      <c r="I1820" s="51" t="s">
        <v>3878</v>
      </c>
      <c r="J1820" s="77" t="s">
        <v>8067</v>
      </c>
    </row>
    <row r="1821" spans="9:10">
      <c r="I1821" s="51" t="s">
        <v>3879</v>
      </c>
      <c r="J1821" s="77" t="s">
        <v>8068</v>
      </c>
    </row>
    <row r="1822" spans="9:10">
      <c r="I1822" s="51" t="s">
        <v>3880</v>
      </c>
      <c r="J1822" s="77" t="s">
        <v>8069</v>
      </c>
    </row>
    <row r="1823" spans="9:10">
      <c r="I1823" s="51" t="s">
        <v>3881</v>
      </c>
      <c r="J1823" s="77" t="s">
        <v>8070</v>
      </c>
    </row>
    <row r="1824" spans="9:10">
      <c r="I1824" s="51" t="s">
        <v>3882</v>
      </c>
      <c r="J1824" s="77" t="s">
        <v>8071</v>
      </c>
    </row>
    <row r="1825" spans="9:10">
      <c r="I1825" s="51" t="s">
        <v>3883</v>
      </c>
      <c r="J1825" s="77" t="s">
        <v>8072</v>
      </c>
    </row>
    <row r="1826" spans="9:10">
      <c r="I1826" s="51" t="s">
        <v>3884</v>
      </c>
      <c r="J1826" s="77" t="s">
        <v>8073</v>
      </c>
    </row>
    <row r="1827" spans="9:10">
      <c r="I1827" s="51" t="s">
        <v>3885</v>
      </c>
      <c r="J1827" s="77" t="s">
        <v>8074</v>
      </c>
    </row>
    <row r="1828" spans="9:10">
      <c r="I1828" s="51" t="s">
        <v>3886</v>
      </c>
      <c r="J1828" s="77" t="s">
        <v>8075</v>
      </c>
    </row>
    <row r="1829" spans="9:10">
      <c r="I1829" s="51" t="s">
        <v>3887</v>
      </c>
      <c r="J1829" s="77" t="s">
        <v>8075</v>
      </c>
    </row>
    <row r="1830" spans="9:10">
      <c r="I1830" s="51" t="s">
        <v>3888</v>
      </c>
      <c r="J1830" s="77" t="s">
        <v>8076</v>
      </c>
    </row>
    <row r="1831" spans="9:10">
      <c r="I1831" s="51" t="s">
        <v>3889</v>
      </c>
      <c r="J1831" s="77" t="s">
        <v>8077</v>
      </c>
    </row>
    <row r="1832" spans="9:10">
      <c r="I1832" s="51" t="s">
        <v>3890</v>
      </c>
      <c r="J1832" s="77" t="s">
        <v>8078</v>
      </c>
    </row>
    <row r="1833" spans="9:10">
      <c r="I1833" s="51" t="s">
        <v>3891</v>
      </c>
      <c r="J1833" s="77" t="s">
        <v>8079</v>
      </c>
    </row>
    <row r="1834" spans="9:10">
      <c r="I1834" s="51" t="s">
        <v>3892</v>
      </c>
      <c r="J1834" s="77" t="s">
        <v>8080</v>
      </c>
    </row>
    <row r="1835" spans="9:10">
      <c r="I1835" s="84" t="s">
        <v>3893</v>
      </c>
      <c r="J1835" s="77" t="s">
        <v>8081</v>
      </c>
    </row>
    <row r="1836" spans="9:10">
      <c r="I1836" s="84" t="s">
        <v>3894</v>
      </c>
      <c r="J1836" s="77" t="s">
        <v>8082</v>
      </c>
    </row>
    <row r="1837" spans="9:10">
      <c r="I1837" s="85" t="s">
        <v>3895</v>
      </c>
      <c r="J1837" s="77" t="s">
        <v>8083</v>
      </c>
    </row>
    <row r="1838" spans="9:10">
      <c r="I1838" s="85" t="s">
        <v>3896</v>
      </c>
      <c r="J1838" s="77" t="s">
        <v>8084</v>
      </c>
    </row>
    <row r="1839" spans="9:10">
      <c r="I1839" s="85" t="s">
        <v>3897</v>
      </c>
      <c r="J1839" s="77" t="s">
        <v>8085</v>
      </c>
    </row>
    <row r="1840" spans="9:10">
      <c r="I1840" s="85" t="s">
        <v>3898</v>
      </c>
      <c r="J1840" s="77" t="s">
        <v>8086</v>
      </c>
    </row>
    <row r="1841" spans="9:10">
      <c r="I1841" s="85" t="s">
        <v>3899</v>
      </c>
      <c r="J1841" s="77" t="s">
        <v>8087</v>
      </c>
    </row>
    <row r="1842" spans="9:10">
      <c r="I1842" s="51" t="s">
        <v>3900</v>
      </c>
      <c r="J1842" s="77" t="s">
        <v>8088</v>
      </c>
    </row>
    <row r="1843" spans="9:10">
      <c r="I1843" s="51" t="s">
        <v>3901</v>
      </c>
      <c r="J1843" s="77" t="s">
        <v>8089</v>
      </c>
    </row>
    <row r="1844" spans="9:10">
      <c r="I1844" s="51" t="s">
        <v>3902</v>
      </c>
      <c r="J1844" s="77" t="s">
        <v>8090</v>
      </c>
    </row>
    <row r="1845" spans="9:10">
      <c r="I1845" s="51" t="s">
        <v>3903</v>
      </c>
      <c r="J1845" s="77" t="s">
        <v>8091</v>
      </c>
    </row>
    <row r="1846" spans="9:10">
      <c r="I1846" s="51" t="s">
        <v>3904</v>
      </c>
      <c r="J1846" s="77" t="s">
        <v>8092</v>
      </c>
    </row>
    <row r="1847" spans="9:10">
      <c r="I1847" s="51" t="s">
        <v>3905</v>
      </c>
      <c r="J1847" s="77" t="s">
        <v>8093</v>
      </c>
    </row>
    <row r="1848" spans="9:10">
      <c r="I1848" s="51" t="s">
        <v>3906</v>
      </c>
      <c r="J1848" s="77" t="s">
        <v>8094</v>
      </c>
    </row>
    <row r="1849" spans="9:10">
      <c r="I1849" s="51" t="s">
        <v>3907</v>
      </c>
      <c r="J1849" s="77" t="s">
        <v>8095</v>
      </c>
    </row>
    <row r="1850" spans="9:10">
      <c r="I1850" s="51" t="s">
        <v>3908</v>
      </c>
      <c r="J1850" s="77" t="s">
        <v>8096</v>
      </c>
    </row>
    <row r="1851" spans="9:10">
      <c r="I1851" s="51" t="s">
        <v>3909</v>
      </c>
      <c r="J1851" s="77" t="s">
        <v>8097</v>
      </c>
    </row>
    <row r="1852" spans="9:10">
      <c r="I1852" s="51" t="s">
        <v>3910</v>
      </c>
      <c r="J1852" s="77" t="s">
        <v>8098</v>
      </c>
    </row>
    <row r="1853" spans="9:10">
      <c r="I1853" s="51" t="s">
        <v>3911</v>
      </c>
      <c r="J1853" s="77" t="s">
        <v>8099</v>
      </c>
    </row>
    <row r="1854" spans="9:10">
      <c r="I1854" s="51" t="s">
        <v>3912</v>
      </c>
      <c r="J1854" s="77" t="s">
        <v>8100</v>
      </c>
    </row>
    <row r="1855" spans="9:10">
      <c r="I1855" s="51" t="s">
        <v>3913</v>
      </c>
      <c r="J1855" s="77" t="s">
        <v>8101</v>
      </c>
    </row>
    <row r="1856" spans="9:10">
      <c r="I1856" s="51" t="s">
        <v>3914</v>
      </c>
      <c r="J1856" s="77" t="s">
        <v>8102</v>
      </c>
    </row>
    <row r="1857" spans="9:10">
      <c r="I1857" s="51" t="s">
        <v>8103</v>
      </c>
      <c r="J1857" s="77"/>
    </row>
    <row r="1858" spans="9:10">
      <c r="I1858" s="51" t="s">
        <v>3915</v>
      </c>
      <c r="J1858" s="77" t="s">
        <v>8104</v>
      </c>
    </row>
    <row r="1859" spans="9:10">
      <c r="I1859" s="51" t="s">
        <v>3916</v>
      </c>
      <c r="J1859" s="77" t="s">
        <v>8104</v>
      </c>
    </row>
    <row r="1860" spans="9:10">
      <c r="I1860" s="51" t="s">
        <v>3917</v>
      </c>
      <c r="J1860" s="77" t="s">
        <v>8105</v>
      </c>
    </row>
    <row r="1861" spans="9:10">
      <c r="I1861" s="51" t="s">
        <v>3918</v>
      </c>
      <c r="J1861" s="77" t="s">
        <v>8106</v>
      </c>
    </row>
    <row r="1862" spans="9:10">
      <c r="I1862" s="51" t="s">
        <v>3919</v>
      </c>
      <c r="J1862" s="77" t="s">
        <v>8104</v>
      </c>
    </row>
    <row r="1863" spans="9:10">
      <c r="I1863" s="51" t="s">
        <v>3920</v>
      </c>
      <c r="J1863" s="77" t="s">
        <v>8107</v>
      </c>
    </row>
    <row r="1864" spans="9:10">
      <c r="I1864" s="51" t="s">
        <v>3921</v>
      </c>
      <c r="J1864" s="77" t="s">
        <v>8107</v>
      </c>
    </row>
    <row r="1865" spans="9:10">
      <c r="I1865" s="51" t="s">
        <v>3922</v>
      </c>
      <c r="J1865" s="77" t="s">
        <v>8106</v>
      </c>
    </row>
    <row r="1866" spans="9:10">
      <c r="I1866" s="51" t="s">
        <v>3923</v>
      </c>
      <c r="J1866" s="77" t="s">
        <v>8108</v>
      </c>
    </row>
    <row r="1867" spans="9:10">
      <c r="I1867" s="51" t="s">
        <v>3924</v>
      </c>
      <c r="J1867" s="77" t="s">
        <v>8106</v>
      </c>
    </row>
    <row r="1868" spans="9:10">
      <c r="I1868" s="51" t="s">
        <v>3925</v>
      </c>
      <c r="J1868" s="77" t="s">
        <v>8106</v>
      </c>
    </row>
    <row r="1869" spans="9:10">
      <c r="I1869" s="51" t="s">
        <v>3926</v>
      </c>
      <c r="J1869" s="77" t="s">
        <v>8106</v>
      </c>
    </row>
    <row r="1870" spans="9:10">
      <c r="I1870" s="51" t="s">
        <v>3927</v>
      </c>
      <c r="J1870" s="77" t="s">
        <v>8105</v>
      </c>
    </row>
    <row r="1871" spans="9:10">
      <c r="I1871" s="51" t="s">
        <v>3928</v>
      </c>
      <c r="J1871" s="77" t="s">
        <v>8109</v>
      </c>
    </row>
    <row r="1872" spans="9:10">
      <c r="I1872" s="51" t="s">
        <v>3929</v>
      </c>
      <c r="J1872" s="77" t="s">
        <v>8110</v>
      </c>
    </row>
    <row r="1873" spans="9:10">
      <c r="I1873" s="51" t="s">
        <v>3930</v>
      </c>
      <c r="J1873" s="77" t="s">
        <v>8110</v>
      </c>
    </row>
    <row r="1874" spans="9:10">
      <c r="I1874" s="51" t="s">
        <v>3931</v>
      </c>
      <c r="J1874" s="77" t="s">
        <v>8110</v>
      </c>
    </row>
    <row r="1875" spans="9:10">
      <c r="I1875" s="51" t="s">
        <v>3932</v>
      </c>
      <c r="J1875" s="77" t="s">
        <v>8110</v>
      </c>
    </row>
    <row r="1876" spans="9:10">
      <c r="I1876" s="51" t="s">
        <v>3933</v>
      </c>
      <c r="J1876" s="77" t="s">
        <v>8110</v>
      </c>
    </row>
    <row r="1877" spans="9:10">
      <c r="I1877" s="51" t="s">
        <v>3934</v>
      </c>
      <c r="J1877" s="77" t="s">
        <v>8110</v>
      </c>
    </row>
    <row r="1878" spans="9:10">
      <c r="I1878" s="51" t="s">
        <v>3935</v>
      </c>
      <c r="J1878" s="77" t="s">
        <v>8110</v>
      </c>
    </row>
    <row r="1879" spans="9:10">
      <c r="I1879" s="51" t="s">
        <v>3936</v>
      </c>
      <c r="J1879" s="77" t="s">
        <v>8110</v>
      </c>
    </row>
    <row r="1880" spans="9:10">
      <c r="I1880" s="51" t="s">
        <v>3937</v>
      </c>
      <c r="J1880" s="77" t="s">
        <v>8110</v>
      </c>
    </row>
    <row r="1881" spans="9:10">
      <c r="I1881" s="51" t="s">
        <v>3938</v>
      </c>
      <c r="J1881" s="77" t="s">
        <v>8110</v>
      </c>
    </row>
    <row r="1882" spans="9:10">
      <c r="I1882" s="51" t="s">
        <v>3939</v>
      </c>
      <c r="J1882" s="77" t="s">
        <v>8110</v>
      </c>
    </row>
    <row r="1883" spans="9:10">
      <c r="I1883" s="51" t="s">
        <v>3940</v>
      </c>
      <c r="J1883" s="77" t="s">
        <v>8110</v>
      </c>
    </row>
    <row r="1884" spans="9:10">
      <c r="I1884" s="51" t="s">
        <v>3941</v>
      </c>
      <c r="J1884" s="77" t="s">
        <v>8110</v>
      </c>
    </row>
    <row r="1885" spans="9:10">
      <c r="I1885" s="51" t="s">
        <v>3942</v>
      </c>
      <c r="J1885" s="77" t="s">
        <v>8110</v>
      </c>
    </row>
    <row r="1886" spans="9:10">
      <c r="I1886" s="51" t="s">
        <v>3943</v>
      </c>
      <c r="J1886" s="77" t="s">
        <v>8110</v>
      </c>
    </row>
    <row r="1887" spans="9:10">
      <c r="I1887" s="51" t="s">
        <v>3944</v>
      </c>
      <c r="J1887" s="77" t="s">
        <v>8110</v>
      </c>
    </row>
    <row r="1888" spans="9:10">
      <c r="I1888" s="51" t="s">
        <v>3945</v>
      </c>
      <c r="J1888" s="77" t="s">
        <v>8110</v>
      </c>
    </row>
    <row r="1889" spans="9:10">
      <c r="I1889" s="51" t="s">
        <v>3946</v>
      </c>
      <c r="J1889" s="77" t="s">
        <v>8110</v>
      </c>
    </row>
    <row r="1890" spans="9:10">
      <c r="I1890" s="51" t="s">
        <v>3947</v>
      </c>
      <c r="J1890" s="77" t="s">
        <v>8110</v>
      </c>
    </row>
    <row r="1891" spans="9:10">
      <c r="I1891" s="51" t="s">
        <v>3948</v>
      </c>
      <c r="J1891" s="77" t="s">
        <v>8110</v>
      </c>
    </row>
    <row r="1892" spans="9:10">
      <c r="I1892" s="51" t="s">
        <v>3949</v>
      </c>
      <c r="J1892" s="77" t="s">
        <v>8110</v>
      </c>
    </row>
    <row r="1893" spans="9:10">
      <c r="I1893" s="51" t="s">
        <v>3950</v>
      </c>
      <c r="J1893" s="77" t="s">
        <v>8110</v>
      </c>
    </row>
    <row r="1894" spans="9:10">
      <c r="I1894" s="51" t="s">
        <v>3951</v>
      </c>
      <c r="J1894" s="77" t="s">
        <v>8110</v>
      </c>
    </row>
    <row r="1895" spans="9:10">
      <c r="I1895" s="51" t="s">
        <v>3952</v>
      </c>
      <c r="J1895" s="77" t="s">
        <v>8110</v>
      </c>
    </row>
    <row r="1896" spans="9:10">
      <c r="I1896" s="51" t="s">
        <v>3953</v>
      </c>
      <c r="J1896" s="77" t="s">
        <v>8110</v>
      </c>
    </row>
    <row r="1897" spans="9:10">
      <c r="I1897" s="51" t="s">
        <v>3954</v>
      </c>
      <c r="J1897" s="77" t="s">
        <v>8110</v>
      </c>
    </row>
    <row r="1898" spans="9:10">
      <c r="I1898" s="51" t="s">
        <v>3955</v>
      </c>
      <c r="J1898" s="77" t="s">
        <v>8110</v>
      </c>
    </row>
    <row r="1899" spans="9:10">
      <c r="I1899" s="51" t="s">
        <v>3956</v>
      </c>
      <c r="J1899" s="77" t="s">
        <v>8110</v>
      </c>
    </row>
    <row r="1900" spans="9:10">
      <c r="I1900" s="51" t="s">
        <v>3957</v>
      </c>
      <c r="J1900" s="77" t="s">
        <v>8110</v>
      </c>
    </row>
    <row r="1901" spans="9:10">
      <c r="I1901" s="51" t="s">
        <v>3958</v>
      </c>
      <c r="J1901" s="77" t="s">
        <v>8110</v>
      </c>
    </row>
    <row r="1902" spans="9:10">
      <c r="I1902" s="51" t="s">
        <v>3959</v>
      </c>
      <c r="J1902" s="77" t="s">
        <v>8110</v>
      </c>
    </row>
    <row r="1903" spans="9:10">
      <c r="I1903" s="51" t="s">
        <v>3960</v>
      </c>
      <c r="J1903" s="77" t="s">
        <v>8110</v>
      </c>
    </row>
    <row r="1904" spans="9:10">
      <c r="I1904" s="51" t="s">
        <v>3961</v>
      </c>
      <c r="J1904" s="77" t="s">
        <v>8110</v>
      </c>
    </row>
    <row r="1905" spans="9:10">
      <c r="I1905" s="51" t="s">
        <v>3962</v>
      </c>
      <c r="J1905" s="77" t="s">
        <v>8110</v>
      </c>
    </row>
    <row r="1906" spans="9:10">
      <c r="I1906" s="51" t="s">
        <v>3963</v>
      </c>
      <c r="J1906" s="77" t="s">
        <v>8110</v>
      </c>
    </row>
    <row r="1907" spans="9:10">
      <c r="I1907" s="51" t="s">
        <v>3964</v>
      </c>
      <c r="J1907" s="77" t="s">
        <v>8110</v>
      </c>
    </row>
    <row r="1908" spans="9:10">
      <c r="I1908" s="51" t="s">
        <v>3965</v>
      </c>
      <c r="J1908" s="77" t="s">
        <v>8110</v>
      </c>
    </row>
    <row r="1909" spans="9:10">
      <c r="I1909" s="51" t="s">
        <v>3966</v>
      </c>
      <c r="J1909" s="77" t="s">
        <v>8110</v>
      </c>
    </row>
    <row r="1910" spans="9:10">
      <c r="I1910" s="51" t="s">
        <v>3967</v>
      </c>
      <c r="J1910" s="77" t="s">
        <v>8110</v>
      </c>
    </row>
    <row r="1911" spans="9:10">
      <c r="I1911" s="51" t="s">
        <v>3968</v>
      </c>
      <c r="J1911" s="77" t="s">
        <v>8110</v>
      </c>
    </row>
    <row r="1912" spans="9:10">
      <c r="I1912" s="51" t="s">
        <v>3969</v>
      </c>
      <c r="J1912" s="77" t="s">
        <v>8110</v>
      </c>
    </row>
    <row r="1913" spans="9:10">
      <c r="I1913" s="51" t="s">
        <v>3970</v>
      </c>
      <c r="J1913" s="77" t="s">
        <v>8110</v>
      </c>
    </row>
    <row r="1914" spans="9:10">
      <c r="I1914" s="51" t="s">
        <v>3971</v>
      </c>
      <c r="J1914" s="77" t="s">
        <v>8111</v>
      </c>
    </row>
    <row r="1915" spans="9:10">
      <c r="I1915" s="51" t="s">
        <v>3972</v>
      </c>
      <c r="J1915" s="86" t="s">
        <v>8112</v>
      </c>
    </row>
    <row r="1916" spans="9:10">
      <c r="I1916" s="51" t="s">
        <v>3973</v>
      </c>
      <c r="J1916" s="86" t="s">
        <v>8113</v>
      </c>
    </row>
    <row r="1917" spans="9:10">
      <c r="I1917" s="51" t="s">
        <v>3974</v>
      </c>
      <c r="J1917" s="86" t="s">
        <v>8114</v>
      </c>
    </row>
    <row r="1918" spans="9:10">
      <c r="I1918" s="51" t="s">
        <v>3975</v>
      </c>
      <c r="J1918" s="86" t="s">
        <v>8115</v>
      </c>
    </row>
    <row r="1919" spans="9:10">
      <c r="I1919" s="51" t="s">
        <v>3976</v>
      </c>
      <c r="J1919" s="86" t="s">
        <v>8116</v>
      </c>
    </row>
    <row r="1920" spans="9:10">
      <c r="I1920" s="51" t="s">
        <v>3977</v>
      </c>
      <c r="J1920" s="86" t="s">
        <v>8117</v>
      </c>
    </row>
    <row r="1921" spans="9:10">
      <c r="I1921" s="51" t="s">
        <v>3978</v>
      </c>
      <c r="J1921" s="86" t="s">
        <v>8118</v>
      </c>
    </row>
    <row r="1922" spans="9:10">
      <c r="I1922" s="51" t="s">
        <v>3979</v>
      </c>
      <c r="J1922" s="86" t="s">
        <v>8119</v>
      </c>
    </row>
    <row r="1923" spans="9:10">
      <c r="I1923" s="51" t="s">
        <v>3980</v>
      </c>
      <c r="J1923" s="86" t="s">
        <v>8120</v>
      </c>
    </row>
    <row r="1924" spans="9:10">
      <c r="I1924" s="51" t="s">
        <v>3981</v>
      </c>
      <c r="J1924" s="86" t="s">
        <v>8121</v>
      </c>
    </row>
    <row r="1925" spans="9:10">
      <c r="I1925" s="51" t="s">
        <v>3982</v>
      </c>
      <c r="J1925" s="86" t="s">
        <v>8122</v>
      </c>
    </row>
    <row r="1926" spans="9:10">
      <c r="I1926" s="51" t="s">
        <v>3983</v>
      </c>
      <c r="J1926" s="86" t="s">
        <v>8123</v>
      </c>
    </row>
    <row r="1927" spans="9:10">
      <c r="I1927" s="51" t="s">
        <v>3984</v>
      </c>
      <c r="J1927" s="86" t="s">
        <v>8124</v>
      </c>
    </row>
    <row r="1928" spans="9:10">
      <c r="I1928" s="51" t="s">
        <v>3985</v>
      </c>
      <c r="J1928" s="86" t="s">
        <v>8125</v>
      </c>
    </row>
    <row r="1929" spans="9:10">
      <c r="I1929" s="51" t="s">
        <v>3986</v>
      </c>
      <c r="J1929" s="86" t="s">
        <v>8126</v>
      </c>
    </row>
    <row r="1930" spans="9:10">
      <c r="I1930" s="51" t="s">
        <v>3987</v>
      </c>
      <c r="J1930" s="86" t="s">
        <v>8127</v>
      </c>
    </row>
    <row r="1931" spans="9:10">
      <c r="I1931" s="51" t="s">
        <v>3988</v>
      </c>
      <c r="J1931" s="86" t="s">
        <v>8128</v>
      </c>
    </row>
    <row r="1932" spans="9:10">
      <c r="I1932" s="51" t="s">
        <v>3989</v>
      </c>
      <c r="J1932" s="86" t="s">
        <v>8129</v>
      </c>
    </row>
    <row r="1933" spans="9:10">
      <c r="I1933" s="51" t="s">
        <v>3990</v>
      </c>
      <c r="J1933" s="86" t="s">
        <v>8130</v>
      </c>
    </row>
    <row r="1934" spans="9:10">
      <c r="I1934" s="51" t="s">
        <v>3991</v>
      </c>
      <c r="J1934" s="86" t="s">
        <v>8131</v>
      </c>
    </row>
    <row r="1935" spans="9:10">
      <c r="I1935" s="51" t="s">
        <v>3992</v>
      </c>
      <c r="J1935" s="86" t="s">
        <v>8132</v>
      </c>
    </row>
    <row r="1936" spans="9:10">
      <c r="I1936" s="51" t="s">
        <v>10770</v>
      </c>
      <c r="J1936" s="86" t="s">
        <v>8133</v>
      </c>
    </row>
    <row r="1937" spans="9:10">
      <c r="I1937" s="51" t="s">
        <v>3993</v>
      </c>
      <c r="J1937" s="86" t="s">
        <v>8134</v>
      </c>
    </row>
    <row r="1938" spans="9:10">
      <c r="I1938" s="51" t="s">
        <v>3994</v>
      </c>
      <c r="J1938" s="86" t="s">
        <v>8135</v>
      </c>
    </row>
    <row r="1939" spans="9:10">
      <c r="I1939" s="51" t="s">
        <v>3995</v>
      </c>
      <c r="J1939" s="86" t="s">
        <v>8136</v>
      </c>
    </row>
    <row r="1940" spans="9:10">
      <c r="I1940" s="51" t="s">
        <v>3996</v>
      </c>
      <c r="J1940" s="86" t="s">
        <v>8137</v>
      </c>
    </row>
    <row r="1941" spans="9:10">
      <c r="I1941" s="51" t="s">
        <v>3997</v>
      </c>
      <c r="J1941" s="86" t="s">
        <v>8138</v>
      </c>
    </row>
    <row r="1942" spans="9:10">
      <c r="I1942" s="51" t="s">
        <v>3998</v>
      </c>
      <c r="J1942" s="86" t="s">
        <v>8139</v>
      </c>
    </row>
    <row r="1943" spans="9:10">
      <c r="I1943" s="51" t="s">
        <v>3999</v>
      </c>
      <c r="J1943" s="86" t="s">
        <v>8140</v>
      </c>
    </row>
    <row r="1944" spans="9:10">
      <c r="I1944" s="51" t="s">
        <v>4000</v>
      </c>
      <c r="J1944" s="86" t="s">
        <v>8141</v>
      </c>
    </row>
    <row r="1945" spans="9:10">
      <c r="I1945" s="51" t="s">
        <v>4001</v>
      </c>
      <c r="J1945" s="86" t="s">
        <v>8142</v>
      </c>
    </row>
    <row r="1946" spans="9:10">
      <c r="I1946" s="51" t="s">
        <v>4002</v>
      </c>
      <c r="J1946" s="86" t="s">
        <v>8143</v>
      </c>
    </row>
    <row r="1947" spans="9:10">
      <c r="I1947" s="51" t="s">
        <v>4003</v>
      </c>
      <c r="J1947" s="86" t="s">
        <v>8144</v>
      </c>
    </row>
    <row r="1948" spans="9:10">
      <c r="I1948" s="51" t="s">
        <v>4004</v>
      </c>
      <c r="J1948" s="86" t="s">
        <v>8145</v>
      </c>
    </row>
    <row r="1949" spans="9:10">
      <c r="I1949" s="51" t="s">
        <v>4005</v>
      </c>
      <c r="J1949" s="86" t="s">
        <v>8146</v>
      </c>
    </row>
    <row r="1950" spans="9:10">
      <c r="I1950" s="51" t="s">
        <v>4006</v>
      </c>
      <c r="J1950" s="86" t="s">
        <v>8147</v>
      </c>
    </row>
    <row r="1951" spans="9:10">
      <c r="I1951" s="51" t="s">
        <v>4007</v>
      </c>
      <c r="J1951" s="77" t="s">
        <v>8148</v>
      </c>
    </row>
    <row r="1952" spans="9:10">
      <c r="I1952" s="51" t="s">
        <v>4008</v>
      </c>
      <c r="J1952" s="77" t="s">
        <v>8149</v>
      </c>
    </row>
    <row r="1953" spans="9:10">
      <c r="I1953" s="51" t="s">
        <v>4009</v>
      </c>
      <c r="J1953" s="77" t="s">
        <v>8150</v>
      </c>
    </row>
    <row r="1954" spans="9:10">
      <c r="I1954" s="51" t="s">
        <v>4010</v>
      </c>
      <c r="J1954" s="77" t="s">
        <v>8151</v>
      </c>
    </row>
    <row r="1955" spans="9:10">
      <c r="I1955" s="51" t="s">
        <v>4011</v>
      </c>
      <c r="J1955" s="77" t="s">
        <v>8152</v>
      </c>
    </row>
    <row r="1956" spans="9:10">
      <c r="I1956" s="51" t="s">
        <v>4012</v>
      </c>
      <c r="J1956" s="77" t="s">
        <v>8153</v>
      </c>
    </row>
    <row r="1957" spans="9:10">
      <c r="I1957" s="51" t="s">
        <v>4013</v>
      </c>
      <c r="J1957" s="77" t="s">
        <v>8154</v>
      </c>
    </row>
    <row r="1958" spans="9:10">
      <c r="I1958" s="51" t="s">
        <v>4014</v>
      </c>
      <c r="J1958" s="77" t="s">
        <v>8155</v>
      </c>
    </row>
    <row r="1959" spans="9:10">
      <c r="I1959" s="51" t="s">
        <v>4015</v>
      </c>
      <c r="J1959" s="77" t="s">
        <v>8156</v>
      </c>
    </row>
    <row r="1960" spans="9:10">
      <c r="I1960" s="51" t="s">
        <v>4016</v>
      </c>
      <c r="J1960" s="77" t="s">
        <v>8157</v>
      </c>
    </row>
    <row r="1961" spans="9:10">
      <c r="I1961" s="51" t="s">
        <v>4017</v>
      </c>
      <c r="J1961" s="77" t="s">
        <v>8158</v>
      </c>
    </row>
    <row r="1962" spans="9:10">
      <c r="I1962" s="51" t="s">
        <v>4018</v>
      </c>
      <c r="J1962" s="77" t="s">
        <v>8159</v>
      </c>
    </row>
    <row r="1963" spans="9:10">
      <c r="I1963" s="51" t="s">
        <v>4019</v>
      </c>
      <c r="J1963" s="77" t="s">
        <v>8160</v>
      </c>
    </row>
    <row r="1964" spans="9:10">
      <c r="I1964" s="51" t="s">
        <v>4020</v>
      </c>
      <c r="J1964" s="77" t="s">
        <v>8161</v>
      </c>
    </row>
    <row r="1965" spans="9:10">
      <c r="I1965" s="51" t="s">
        <v>4021</v>
      </c>
      <c r="J1965" s="77" t="s">
        <v>8162</v>
      </c>
    </row>
    <row r="1966" spans="9:10">
      <c r="I1966" s="51" t="s">
        <v>4022</v>
      </c>
      <c r="J1966" s="77" t="s">
        <v>8162</v>
      </c>
    </row>
    <row r="1967" spans="9:10">
      <c r="I1967" s="51" t="s">
        <v>4023</v>
      </c>
      <c r="J1967" s="77" t="s">
        <v>8162</v>
      </c>
    </row>
    <row r="1968" spans="9:10">
      <c r="I1968" s="51" t="s">
        <v>4024</v>
      </c>
      <c r="J1968" s="77" t="s">
        <v>8162</v>
      </c>
    </row>
    <row r="1969" spans="9:10">
      <c r="I1969" s="51" t="s">
        <v>4025</v>
      </c>
      <c r="J1969" s="77" t="s">
        <v>8162</v>
      </c>
    </row>
    <row r="1970" spans="9:10">
      <c r="I1970" s="51" t="s">
        <v>4026</v>
      </c>
      <c r="J1970" s="77" t="s">
        <v>8162</v>
      </c>
    </row>
    <row r="1971" spans="9:10">
      <c r="I1971" s="51" t="s">
        <v>4027</v>
      </c>
      <c r="J1971" s="77" t="s">
        <v>8162</v>
      </c>
    </row>
    <row r="1972" spans="9:10">
      <c r="I1972" s="51" t="s">
        <v>10771</v>
      </c>
      <c r="J1972" s="77" t="s">
        <v>8163</v>
      </c>
    </row>
    <row r="1973" spans="9:10">
      <c r="I1973" s="51" t="s">
        <v>10772</v>
      </c>
      <c r="J1973" s="77" t="s">
        <v>8164</v>
      </c>
    </row>
    <row r="1974" spans="9:10">
      <c r="I1974" s="51" t="s">
        <v>10773</v>
      </c>
      <c r="J1974" s="77" t="s">
        <v>8165</v>
      </c>
    </row>
    <row r="1975" spans="9:10">
      <c r="I1975" s="51" t="s">
        <v>10774</v>
      </c>
      <c r="J1975" s="77" t="s">
        <v>8166</v>
      </c>
    </row>
    <row r="1976" spans="9:10">
      <c r="I1976" s="51" t="s">
        <v>10775</v>
      </c>
      <c r="J1976" s="77" t="s">
        <v>8167</v>
      </c>
    </row>
    <row r="1977" spans="9:10">
      <c r="I1977" s="51" t="s">
        <v>10776</v>
      </c>
      <c r="J1977" s="77" t="s">
        <v>8168</v>
      </c>
    </row>
    <row r="1978" spans="9:10">
      <c r="I1978" s="51" t="s">
        <v>4028</v>
      </c>
      <c r="J1978" s="77" t="s">
        <v>8169</v>
      </c>
    </row>
    <row r="1979" spans="9:10">
      <c r="I1979" s="51" t="s">
        <v>4029</v>
      </c>
      <c r="J1979" s="77" t="s">
        <v>6937</v>
      </c>
    </row>
    <row r="1980" spans="9:10">
      <c r="I1980" s="51" t="s">
        <v>4030</v>
      </c>
      <c r="J1980" s="77" t="s">
        <v>6938</v>
      </c>
    </row>
    <row r="1981" spans="9:10">
      <c r="I1981" s="51" t="s">
        <v>4031</v>
      </c>
      <c r="J1981" s="77" t="s">
        <v>6939</v>
      </c>
    </row>
    <row r="1982" spans="9:10">
      <c r="I1982" s="51" t="s">
        <v>4032</v>
      </c>
      <c r="J1982" s="77" t="s">
        <v>6940</v>
      </c>
    </row>
    <row r="1983" spans="9:10">
      <c r="I1983" s="51" t="s">
        <v>4033</v>
      </c>
      <c r="J1983" s="77" t="s">
        <v>6941</v>
      </c>
    </row>
    <row r="1984" spans="9:10">
      <c r="I1984" s="51" t="s">
        <v>4034</v>
      </c>
      <c r="J1984" s="77" t="s">
        <v>511</v>
      </c>
    </row>
    <row r="1985" spans="9:10">
      <c r="I1985" s="51" t="s">
        <v>4035</v>
      </c>
      <c r="J1985" s="77" t="s">
        <v>512</v>
      </c>
    </row>
    <row r="1986" spans="9:10">
      <c r="I1986" s="51" t="s">
        <v>4036</v>
      </c>
      <c r="J1986" s="77" t="s">
        <v>504</v>
      </c>
    </row>
    <row r="1987" spans="9:10">
      <c r="I1987" s="51" t="s">
        <v>4037</v>
      </c>
      <c r="J1987" s="77" t="s">
        <v>513</v>
      </c>
    </row>
    <row r="1988" spans="9:10">
      <c r="I1988" s="51" t="s">
        <v>4038</v>
      </c>
      <c r="J1988" s="77" t="s">
        <v>503</v>
      </c>
    </row>
    <row r="1989" spans="9:10">
      <c r="I1989" s="51" t="s">
        <v>4039</v>
      </c>
      <c r="J1989" s="77" t="s">
        <v>505</v>
      </c>
    </row>
    <row r="1990" spans="9:10">
      <c r="I1990" s="51" t="s">
        <v>10777</v>
      </c>
      <c r="J1990" s="77" t="s">
        <v>1797</v>
      </c>
    </row>
    <row r="1991" spans="9:10">
      <c r="I1991" s="51" t="s">
        <v>4040</v>
      </c>
      <c r="J1991" s="77" t="s">
        <v>1794</v>
      </c>
    </row>
    <row r="1992" spans="9:10">
      <c r="I1992" s="51" t="s">
        <v>4041</v>
      </c>
      <c r="J1992" s="77" t="s">
        <v>8170</v>
      </c>
    </row>
    <row r="1993" spans="9:10">
      <c r="I1993" s="51" t="s">
        <v>4042</v>
      </c>
      <c r="J1993" s="77" t="s">
        <v>8171</v>
      </c>
    </row>
    <row r="1994" spans="9:10">
      <c r="I1994" s="51" t="s">
        <v>4043</v>
      </c>
      <c r="J1994" s="77" t="s">
        <v>8172</v>
      </c>
    </row>
    <row r="1995" spans="9:10">
      <c r="I1995" s="51" t="s">
        <v>4044</v>
      </c>
      <c r="J1995" s="77" t="s">
        <v>8173</v>
      </c>
    </row>
    <row r="1996" spans="9:10">
      <c r="I1996" s="51" t="s">
        <v>4045</v>
      </c>
      <c r="J1996" s="77" t="s">
        <v>8174</v>
      </c>
    </row>
    <row r="1997" spans="9:10">
      <c r="I1997" s="51" t="s">
        <v>4046</v>
      </c>
      <c r="J1997" s="77" t="s">
        <v>8175</v>
      </c>
    </row>
    <row r="1998" spans="9:10">
      <c r="I1998" s="51" t="s">
        <v>4047</v>
      </c>
      <c r="J1998" s="77" t="s">
        <v>8176</v>
      </c>
    </row>
    <row r="1999" spans="9:10">
      <c r="I1999" s="51" t="s">
        <v>4048</v>
      </c>
      <c r="J1999" s="77" t="s">
        <v>8177</v>
      </c>
    </row>
    <row r="2000" spans="9:10">
      <c r="I2000" s="51" t="s">
        <v>4049</v>
      </c>
      <c r="J2000" s="77" t="s">
        <v>8178</v>
      </c>
    </row>
    <row r="2001" spans="9:10">
      <c r="I2001" s="51" t="s">
        <v>4050</v>
      </c>
      <c r="J2001" s="77" t="s">
        <v>8179</v>
      </c>
    </row>
    <row r="2002" spans="9:10">
      <c r="I2002" s="51" t="s">
        <v>10778</v>
      </c>
      <c r="J2002" s="77" t="s">
        <v>8180</v>
      </c>
    </row>
    <row r="2003" spans="9:10">
      <c r="I2003" s="51" t="s">
        <v>4051</v>
      </c>
      <c r="J2003" s="77" t="s">
        <v>8181</v>
      </c>
    </row>
    <row r="2004" spans="9:10">
      <c r="I2004" s="51" t="s">
        <v>4052</v>
      </c>
      <c r="J2004" s="77" t="s">
        <v>8182</v>
      </c>
    </row>
    <row r="2005" spans="9:10">
      <c r="I2005" s="51" t="s">
        <v>4053</v>
      </c>
      <c r="J2005" s="77" t="s">
        <v>8183</v>
      </c>
    </row>
    <row r="2006" spans="9:10">
      <c r="I2006" s="51" t="s">
        <v>4054</v>
      </c>
      <c r="J2006" s="77" t="s">
        <v>8184</v>
      </c>
    </row>
    <row r="2007" spans="9:10">
      <c r="I2007" s="51" t="s">
        <v>4055</v>
      </c>
      <c r="J2007" s="77" t="s">
        <v>8185</v>
      </c>
    </row>
    <row r="2008" spans="9:10">
      <c r="I2008" s="51" t="s">
        <v>4056</v>
      </c>
      <c r="J2008" s="77" t="s">
        <v>8186</v>
      </c>
    </row>
    <row r="2009" spans="9:10">
      <c r="I2009" s="51" t="s">
        <v>4057</v>
      </c>
      <c r="J2009" s="77" t="s">
        <v>8187</v>
      </c>
    </row>
    <row r="2010" spans="9:10">
      <c r="I2010" s="51" t="s">
        <v>4058</v>
      </c>
      <c r="J2010" s="77" t="s">
        <v>8188</v>
      </c>
    </row>
    <row r="2011" spans="9:10">
      <c r="I2011" s="51" t="s">
        <v>4059</v>
      </c>
      <c r="J2011" s="77" t="s">
        <v>8189</v>
      </c>
    </row>
    <row r="2012" spans="9:10">
      <c r="I2012" s="51" t="s">
        <v>4060</v>
      </c>
      <c r="J2012" s="77" t="s">
        <v>8190</v>
      </c>
    </row>
    <row r="2013" spans="9:10">
      <c r="I2013" s="51" t="s">
        <v>4061</v>
      </c>
      <c r="J2013" s="77" t="s">
        <v>8191</v>
      </c>
    </row>
    <row r="2014" spans="9:10">
      <c r="I2014" s="51" t="s">
        <v>4062</v>
      </c>
      <c r="J2014" s="77" t="s">
        <v>8192</v>
      </c>
    </row>
    <row r="2015" spans="9:10">
      <c r="I2015" s="51" t="s">
        <v>10779</v>
      </c>
      <c r="J2015" s="77" t="s">
        <v>8193</v>
      </c>
    </row>
    <row r="2016" spans="9:10">
      <c r="I2016" s="51" t="s">
        <v>4063</v>
      </c>
      <c r="J2016" s="77" t="s">
        <v>8194</v>
      </c>
    </row>
    <row r="2017" spans="9:10">
      <c r="I2017" s="51" t="s">
        <v>4064</v>
      </c>
      <c r="J2017" s="77" t="s">
        <v>8195</v>
      </c>
    </row>
    <row r="2018" spans="9:10">
      <c r="I2018" s="51" t="s">
        <v>4065</v>
      </c>
      <c r="J2018" s="77" t="s">
        <v>8196</v>
      </c>
    </row>
    <row r="2019" spans="9:10">
      <c r="I2019" s="51" t="s">
        <v>4066</v>
      </c>
      <c r="J2019" s="77" t="s">
        <v>8197</v>
      </c>
    </row>
    <row r="2020" spans="9:10">
      <c r="I2020" s="51" t="s">
        <v>4067</v>
      </c>
      <c r="J2020" s="77" t="s">
        <v>8198</v>
      </c>
    </row>
    <row r="2021" spans="9:10">
      <c r="I2021" s="51" t="s">
        <v>4068</v>
      </c>
      <c r="J2021" s="77" t="s">
        <v>8199</v>
      </c>
    </row>
    <row r="2022" spans="9:10">
      <c r="I2022" s="51" t="s">
        <v>4069</v>
      </c>
      <c r="J2022" s="77" t="s">
        <v>8200</v>
      </c>
    </row>
    <row r="2023" spans="9:10">
      <c r="I2023" s="51" t="s">
        <v>4070</v>
      </c>
      <c r="J2023" s="77" t="s">
        <v>8201</v>
      </c>
    </row>
    <row r="2024" spans="9:10">
      <c r="I2024" s="51" t="s">
        <v>4071</v>
      </c>
      <c r="J2024" s="77" t="s">
        <v>8202</v>
      </c>
    </row>
    <row r="2025" spans="9:10">
      <c r="I2025" s="51" t="s">
        <v>4072</v>
      </c>
      <c r="J2025" s="77" t="s">
        <v>8203</v>
      </c>
    </row>
    <row r="2026" spans="9:10">
      <c r="I2026" s="51" t="s">
        <v>4073</v>
      </c>
      <c r="J2026" s="77" t="s">
        <v>8204</v>
      </c>
    </row>
    <row r="2027" spans="9:10">
      <c r="I2027" s="51" t="s">
        <v>4074</v>
      </c>
      <c r="J2027" s="77" t="s">
        <v>8205</v>
      </c>
    </row>
    <row r="2028" spans="9:10">
      <c r="I2028" s="51" t="s">
        <v>10780</v>
      </c>
      <c r="J2028" s="77" t="s">
        <v>8206</v>
      </c>
    </row>
    <row r="2029" spans="9:10">
      <c r="I2029" s="51" t="s">
        <v>4075</v>
      </c>
      <c r="J2029" s="77" t="s">
        <v>8207</v>
      </c>
    </row>
    <row r="2030" spans="9:10">
      <c r="I2030" s="51" t="s">
        <v>4076</v>
      </c>
      <c r="J2030" s="77" t="s">
        <v>8208</v>
      </c>
    </row>
    <row r="2031" spans="9:10">
      <c r="I2031" s="51" t="s">
        <v>4077</v>
      </c>
      <c r="J2031" s="77" t="s">
        <v>8209</v>
      </c>
    </row>
    <row r="2032" spans="9:10">
      <c r="I2032" s="51" t="s">
        <v>4078</v>
      </c>
      <c r="J2032" s="77" t="s">
        <v>8210</v>
      </c>
    </row>
    <row r="2033" spans="9:10">
      <c r="I2033" s="51" t="s">
        <v>4079</v>
      </c>
      <c r="J2033" s="77" t="s">
        <v>8211</v>
      </c>
    </row>
    <row r="2034" spans="9:10">
      <c r="I2034" s="51" t="s">
        <v>4080</v>
      </c>
      <c r="J2034" s="77" t="s">
        <v>8212</v>
      </c>
    </row>
    <row r="2035" spans="9:10">
      <c r="I2035" s="51" t="s">
        <v>4081</v>
      </c>
      <c r="J2035" s="77" t="s">
        <v>8213</v>
      </c>
    </row>
    <row r="2036" spans="9:10">
      <c r="I2036" s="51" t="s">
        <v>4082</v>
      </c>
      <c r="J2036" s="77" t="s">
        <v>8214</v>
      </c>
    </row>
    <row r="2037" spans="9:10">
      <c r="I2037" s="51" t="s">
        <v>4083</v>
      </c>
      <c r="J2037" s="77" t="s">
        <v>8215</v>
      </c>
    </row>
    <row r="2038" spans="9:10">
      <c r="I2038" s="51" t="s">
        <v>4084</v>
      </c>
      <c r="J2038" s="77" t="s">
        <v>8216</v>
      </c>
    </row>
    <row r="2039" spans="9:10">
      <c r="I2039" s="51" t="s">
        <v>4085</v>
      </c>
      <c r="J2039" s="77" t="s">
        <v>8217</v>
      </c>
    </row>
    <row r="2040" spans="9:10">
      <c r="I2040" s="51" t="s">
        <v>4086</v>
      </c>
      <c r="J2040" s="77" t="s">
        <v>8218</v>
      </c>
    </row>
    <row r="2041" spans="9:10">
      <c r="I2041" s="51" t="s">
        <v>4087</v>
      </c>
      <c r="J2041" s="77" t="s">
        <v>8219</v>
      </c>
    </row>
    <row r="2042" spans="9:10">
      <c r="I2042" s="51" t="s">
        <v>4088</v>
      </c>
      <c r="J2042" s="77" t="s">
        <v>8220</v>
      </c>
    </row>
    <row r="2043" spans="9:10">
      <c r="I2043" s="51" t="s">
        <v>4089</v>
      </c>
      <c r="J2043" s="77" t="s">
        <v>8221</v>
      </c>
    </row>
    <row r="2044" spans="9:10">
      <c r="I2044" s="51" t="s">
        <v>4090</v>
      </c>
      <c r="J2044" s="77" t="s">
        <v>8222</v>
      </c>
    </row>
    <row r="2045" spans="9:10">
      <c r="I2045" s="51" t="s">
        <v>4091</v>
      </c>
      <c r="J2045" s="77" t="s">
        <v>8223</v>
      </c>
    </row>
    <row r="2046" spans="9:10">
      <c r="I2046" s="51" t="s">
        <v>4092</v>
      </c>
      <c r="J2046" s="77" t="s">
        <v>8224</v>
      </c>
    </row>
    <row r="2047" spans="9:10">
      <c r="I2047" s="51" t="s">
        <v>4093</v>
      </c>
      <c r="J2047" s="77" t="s">
        <v>8225</v>
      </c>
    </row>
    <row r="2048" spans="9:10">
      <c r="I2048" s="51" t="s">
        <v>4094</v>
      </c>
      <c r="J2048" s="77" t="s">
        <v>8226</v>
      </c>
    </row>
    <row r="2049" spans="9:10">
      <c r="I2049" s="51" t="s">
        <v>4095</v>
      </c>
      <c r="J2049" s="77" t="s">
        <v>8227</v>
      </c>
    </row>
    <row r="2050" spans="9:10">
      <c r="I2050" s="51" t="s">
        <v>4096</v>
      </c>
      <c r="J2050" s="77" t="s">
        <v>8228</v>
      </c>
    </row>
    <row r="2051" spans="9:10">
      <c r="I2051" s="51" t="s">
        <v>4097</v>
      </c>
      <c r="J2051" s="77" t="s">
        <v>8229</v>
      </c>
    </row>
    <row r="2052" spans="9:10">
      <c r="I2052" s="51" t="s">
        <v>4098</v>
      </c>
      <c r="J2052" s="77" t="s">
        <v>8230</v>
      </c>
    </row>
    <row r="2053" spans="9:10">
      <c r="I2053" s="51" t="s">
        <v>4099</v>
      </c>
      <c r="J2053" s="77" t="s">
        <v>8231</v>
      </c>
    </row>
    <row r="2054" spans="9:10">
      <c r="I2054" s="51" t="s">
        <v>4100</v>
      </c>
      <c r="J2054" s="77" t="s">
        <v>8232</v>
      </c>
    </row>
    <row r="2055" spans="9:10">
      <c r="I2055" s="51" t="s">
        <v>4101</v>
      </c>
      <c r="J2055" s="77" t="s">
        <v>8233</v>
      </c>
    </row>
    <row r="2056" spans="9:10">
      <c r="I2056" s="51" t="s">
        <v>4102</v>
      </c>
      <c r="J2056" s="77" t="s">
        <v>8234</v>
      </c>
    </row>
    <row r="2057" spans="9:10">
      <c r="I2057" s="51" t="s">
        <v>4103</v>
      </c>
      <c r="J2057" s="77" t="s">
        <v>8235</v>
      </c>
    </row>
    <row r="2058" spans="9:10">
      <c r="I2058" s="51" t="s">
        <v>4104</v>
      </c>
      <c r="J2058" s="77" t="s">
        <v>8236</v>
      </c>
    </row>
    <row r="2059" spans="9:10">
      <c r="I2059" s="51" t="s">
        <v>4105</v>
      </c>
      <c r="J2059" s="77" t="s">
        <v>8237</v>
      </c>
    </row>
    <row r="2060" spans="9:10">
      <c r="I2060" s="51" t="s">
        <v>4106</v>
      </c>
      <c r="J2060" s="77" t="s">
        <v>8238</v>
      </c>
    </row>
    <row r="2061" spans="9:10">
      <c r="I2061" s="51" t="s">
        <v>4107</v>
      </c>
      <c r="J2061" s="77" t="s">
        <v>8239</v>
      </c>
    </row>
    <row r="2062" spans="9:10">
      <c r="I2062" s="51" t="s">
        <v>4108</v>
      </c>
      <c r="J2062" s="77" t="s">
        <v>8240</v>
      </c>
    </row>
    <row r="2063" spans="9:10">
      <c r="I2063" s="51" t="s">
        <v>4109</v>
      </c>
      <c r="J2063" s="77" t="s">
        <v>8241</v>
      </c>
    </row>
    <row r="2064" spans="9:10">
      <c r="I2064" s="51" t="s">
        <v>4110</v>
      </c>
      <c r="J2064" s="77" t="s">
        <v>8242</v>
      </c>
    </row>
    <row r="2065" spans="9:10">
      <c r="I2065" s="51" t="s">
        <v>4111</v>
      </c>
      <c r="J2065" s="77" t="s">
        <v>8243</v>
      </c>
    </row>
    <row r="2066" spans="9:10">
      <c r="I2066" s="51" t="s">
        <v>4112</v>
      </c>
      <c r="J2066" s="77" t="s">
        <v>8244</v>
      </c>
    </row>
    <row r="2067" spans="9:10">
      <c r="I2067" s="51" t="s">
        <v>4113</v>
      </c>
      <c r="J2067" s="77" t="s">
        <v>8245</v>
      </c>
    </row>
    <row r="2068" spans="9:10">
      <c r="I2068" s="51" t="s">
        <v>4114</v>
      </c>
      <c r="J2068" s="77" t="s">
        <v>8246</v>
      </c>
    </row>
    <row r="2069" spans="9:10">
      <c r="I2069" s="51" t="s">
        <v>4115</v>
      </c>
      <c r="J2069" s="77" t="s">
        <v>8247</v>
      </c>
    </row>
    <row r="2070" spans="9:10">
      <c r="I2070" s="51" t="s">
        <v>4116</v>
      </c>
      <c r="J2070" s="77" t="s">
        <v>8248</v>
      </c>
    </row>
    <row r="2071" spans="9:10">
      <c r="I2071" s="51" t="s">
        <v>4117</v>
      </c>
      <c r="J2071" s="77" t="s">
        <v>8249</v>
      </c>
    </row>
    <row r="2072" spans="9:10">
      <c r="I2072" s="51" t="s">
        <v>4118</v>
      </c>
      <c r="J2072" s="77" t="s">
        <v>8250</v>
      </c>
    </row>
    <row r="2073" spans="9:10">
      <c r="I2073" s="51" t="s">
        <v>4119</v>
      </c>
      <c r="J2073" s="77" t="s">
        <v>8251</v>
      </c>
    </row>
    <row r="2074" spans="9:10">
      <c r="I2074" s="51" t="s">
        <v>4120</v>
      </c>
      <c r="J2074" s="77" t="s">
        <v>8252</v>
      </c>
    </row>
    <row r="2075" spans="9:10">
      <c r="I2075" s="51" t="s">
        <v>4121</v>
      </c>
      <c r="J2075" s="77" t="s">
        <v>8253</v>
      </c>
    </row>
    <row r="2076" spans="9:10">
      <c r="I2076" s="51" t="s">
        <v>4122</v>
      </c>
      <c r="J2076" s="77" t="s">
        <v>8254</v>
      </c>
    </row>
    <row r="2077" spans="9:10">
      <c r="I2077" s="51" t="s">
        <v>4123</v>
      </c>
      <c r="J2077" s="77" t="s">
        <v>8255</v>
      </c>
    </row>
    <row r="2078" spans="9:10">
      <c r="I2078" s="51" t="s">
        <v>4124</v>
      </c>
      <c r="J2078" s="77" t="s">
        <v>8256</v>
      </c>
    </row>
    <row r="2079" spans="9:10">
      <c r="I2079" s="51" t="s">
        <v>4125</v>
      </c>
      <c r="J2079" s="77" t="s">
        <v>8257</v>
      </c>
    </row>
    <row r="2080" spans="9:10">
      <c r="I2080" s="51" t="s">
        <v>4126</v>
      </c>
      <c r="J2080" s="77" t="s">
        <v>8258</v>
      </c>
    </row>
    <row r="2081" spans="9:10">
      <c r="I2081" s="51" t="s">
        <v>4127</v>
      </c>
      <c r="J2081" s="77" t="s">
        <v>8259</v>
      </c>
    </row>
    <row r="2082" spans="9:10">
      <c r="I2082" s="51" t="s">
        <v>4128</v>
      </c>
      <c r="J2082" s="77" t="s">
        <v>8260</v>
      </c>
    </row>
    <row r="2083" spans="9:10">
      <c r="I2083" s="51" t="s">
        <v>4129</v>
      </c>
      <c r="J2083" s="77" t="s">
        <v>8261</v>
      </c>
    </row>
    <row r="2084" spans="9:10">
      <c r="I2084" s="51" t="s">
        <v>4130</v>
      </c>
      <c r="J2084" s="77" t="s">
        <v>8262</v>
      </c>
    </row>
    <row r="2085" spans="9:10">
      <c r="I2085" s="51" t="s">
        <v>4131</v>
      </c>
      <c r="J2085" s="77" t="s">
        <v>8263</v>
      </c>
    </row>
    <row r="2086" spans="9:10">
      <c r="I2086" s="51" t="s">
        <v>4132</v>
      </c>
      <c r="J2086" s="77" t="s">
        <v>8264</v>
      </c>
    </row>
    <row r="2087" spans="9:10">
      <c r="I2087" s="51" t="s">
        <v>4133</v>
      </c>
      <c r="J2087" s="77" t="s">
        <v>8265</v>
      </c>
    </row>
    <row r="2088" spans="9:10">
      <c r="I2088" s="51" t="s">
        <v>4134</v>
      </c>
      <c r="J2088" s="77" t="s">
        <v>8266</v>
      </c>
    </row>
    <row r="2089" spans="9:10">
      <c r="I2089" s="51" t="s">
        <v>4135</v>
      </c>
      <c r="J2089" s="77" t="s">
        <v>8267</v>
      </c>
    </row>
    <row r="2090" spans="9:10">
      <c r="I2090" s="51" t="s">
        <v>4136</v>
      </c>
      <c r="J2090" s="77" t="s">
        <v>8268</v>
      </c>
    </row>
    <row r="2091" spans="9:10">
      <c r="I2091" s="51" t="s">
        <v>4137</v>
      </c>
      <c r="J2091" s="77" t="s">
        <v>8269</v>
      </c>
    </row>
    <row r="2092" spans="9:10">
      <c r="I2092" s="51" t="s">
        <v>4138</v>
      </c>
      <c r="J2092" s="77" t="s">
        <v>8270</v>
      </c>
    </row>
    <row r="2093" spans="9:10">
      <c r="I2093" s="51" t="s">
        <v>4139</v>
      </c>
      <c r="J2093" s="77" t="s">
        <v>8271</v>
      </c>
    </row>
    <row r="2094" spans="9:10">
      <c r="I2094" s="51" t="s">
        <v>4140</v>
      </c>
      <c r="J2094" s="77" t="s">
        <v>8272</v>
      </c>
    </row>
    <row r="2095" spans="9:10">
      <c r="I2095" s="51" t="s">
        <v>4141</v>
      </c>
      <c r="J2095" s="77" t="s">
        <v>8273</v>
      </c>
    </row>
    <row r="2096" spans="9:10">
      <c r="I2096" s="51" t="s">
        <v>4142</v>
      </c>
      <c r="J2096" s="77" t="s">
        <v>8274</v>
      </c>
    </row>
    <row r="2097" spans="9:10">
      <c r="I2097" s="51" t="s">
        <v>4143</v>
      </c>
      <c r="J2097" s="77" t="s">
        <v>8275</v>
      </c>
    </row>
    <row r="2098" spans="9:10">
      <c r="I2098" s="51" t="s">
        <v>4144</v>
      </c>
      <c r="J2098" s="77" t="s">
        <v>8276</v>
      </c>
    </row>
    <row r="2099" spans="9:10">
      <c r="I2099" s="51" t="s">
        <v>4145</v>
      </c>
      <c r="J2099" s="77" t="s">
        <v>8277</v>
      </c>
    </row>
    <row r="2100" spans="9:10">
      <c r="I2100" s="51" t="s">
        <v>4146</v>
      </c>
      <c r="J2100" s="77" t="s">
        <v>8278</v>
      </c>
    </row>
    <row r="2101" spans="9:10">
      <c r="I2101" s="51" t="s">
        <v>4147</v>
      </c>
      <c r="J2101" s="77" t="s">
        <v>8279</v>
      </c>
    </row>
    <row r="2102" spans="9:10">
      <c r="I2102" s="51" t="s">
        <v>4148</v>
      </c>
      <c r="J2102" s="77" t="s">
        <v>8280</v>
      </c>
    </row>
    <row r="2103" spans="9:10">
      <c r="I2103" s="51" t="s">
        <v>4149</v>
      </c>
      <c r="J2103" s="77" t="s">
        <v>8281</v>
      </c>
    </row>
    <row r="2104" spans="9:10">
      <c r="I2104" s="51" t="s">
        <v>4150</v>
      </c>
      <c r="J2104" s="77" t="s">
        <v>8282</v>
      </c>
    </row>
    <row r="2105" spans="9:10">
      <c r="I2105" s="51" t="s">
        <v>4151</v>
      </c>
      <c r="J2105" s="77" t="s">
        <v>8283</v>
      </c>
    </row>
    <row r="2106" spans="9:10">
      <c r="I2106" s="51" t="s">
        <v>4152</v>
      </c>
      <c r="J2106" s="77" t="s">
        <v>8284</v>
      </c>
    </row>
    <row r="2107" spans="9:10">
      <c r="I2107" s="51" t="s">
        <v>4153</v>
      </c>
      <c r="J2107" s="77" t="s">
        <v>8285</v>
      </c>
    </row>
    <row r="2108" spans="9:10">
      <c r="I2108" s="51" t="s">
        <v>4154</v>
      </c>
      <c r="J2108" s="77" t="s">
        <v>8286</v>
      </c>
    </row>
    <row r="2109" spans="9:10">
      <c r="I2109" s="51" t="s">
        <v>4155</v>
      </c>
      <c r="J2109" s="77" t="s">
        <v>8287</v>
      </c>
    </row>
    <row r="2110" spans="9:10">
      <c r="I2110" s="51" t="s">
        <v>4156</v>
      </c>
      <c r="J2110" s="77" t="s">
        <v>8288</v>
      </c>
    </row>
    <row r="2111" spans="9:10">
      <c r="I2111" s="51" t="s">
        <v>4157</v>
      </c>
      <c r="J2111" s="77" t="s">
        <v>8289</v>
      </c>
    </row>
    <row r="2112" spans="9:10">
      <c r="I2112" s="51" t="s">
        <v>4158</v>
      </c>
      <c r="J2112" s="77" t="s">
        <v>8290</v>
      </c>
    </row>
    <row r="2113" spans="9:10">
      <c r="I2113" s="51" t="s">
        <v>4159</v>
      </c>
      <c r="J2113" s="77" t="s">
        <v>8291</v>
      </c>
    </row>
    <row r="2114" spans="9:10">
      <c r="I2114" s="51" t="s">
        <v>4160</v>
      </c>
      <c r="J2114" s="77" t="s">
        <v>8292</v>
      </c>
    </row>
    <row r="2115" spans="9:10">
      <c r="I2115" s="51" t="s">
        <v>10781</v>
      </c>
      <c r="J2115" s="77" t="s">
        <v>8293</v>
      </c>
    </row>
    <row r="2116" spans="9:10">
      <c r="I2116" s="51" t="s">
        <v>10782</v>
      </c>
      <c r="J2116" s="77" t="s">
        <v>8294</v>
      </c>
    </row>
    <row r="2117" spans="9:10">
      <c r="I2117" s="51" t="s">
        <v>4161</v>
      </c>
      <c r="J2117" s="77" t="s">
        <v>8295</v>
      </c>
    </row>
    <row r="2118" spans="9:10">
      <c r="I2118" s="51" t="s">
        <v>4162</v>
      </c>
      <c r="J2118" s="77" t="s">
        <v>8296</v>
      </c>
    </row>
    <row r="2119" spans="9:10">
      <c r="I2119" s="51" t="s">
        <v>4163</v>
      </c>
      <c r="J2119" s="77" t="s">
        <v>8297</v>
      </c>
    </row>
    <row r="2120" spans="9:10">
      <c r="I2120" s="51" t="s">
        <v>4164</v>
      </c>
      <c r="J2120" s="77" t="s">
        <v>8298</v>
      </c>
    </row>
    <row r="2121" spans="9:10">
      <c r="I2121" s="51" t="s">
        <v>4165</v>
      </c>
      <c r="J2121" s="77" t="s">
        <v>8299</v>
      </c>
    </row>
    <row r="2122" spans="9:10">
      <c r="I2122" s="51" t="s">
        <v>4166</v>
      </c>
      <c r="J2122" s="77" t="s">
        <v>8300</v>
      </c>
    </row>
    <row r="2123" spans="9:10">
      <c r="I2123" s="51" t="s">
        <v>4167</v>
      </c>
      <c r="J2123" s="77" t="s">
        <v>8301</v>
      </c>
    </row>
    <row r="2124" spans="9:10">
      <c r="I2124" s="51" t="s">
        <v>4168</v>
      </c>
      <c r="J2124" s="77" t="s">
        <v>8302</v>
      </c>
    </row>
    <row r="2125" spans="9:10">
      <c r="I2125" s="51" t="s">
        <v>4169</v>
      </c>
      <c r="J2125" s="77" t="s">
        <v>8303</v>
      </c>
    </row>
    <row r="2126" spans="9:10">
      <c r="I2126" s="51" t="s">
        <v>10783</v>
      </c>
      <c r="J2126" s="77" t="s">
        <v>8304</v>
      </c>
    </row>
    <row r="2127" spans="9:10">
      <c r="I2127" s="51" t="s">
        <v>4170</v>
      </c>
      <c r="J2127" s="77" t="s">
        <v>8305</v>
      </c>
    </row>
    <row r="2128" spans="9:10">
      <c r="I2128" s="51" t="s">
        <v>4171</v>
      </c>
      <c r="J2128" s="77" t="s">
        <v>8306</v>
      </c>
    </row>
    <row r="2129" spans="9:10">
      <c r="I2129" s="51" t="s">
        <v>4172</v>
      </c>
      <c r="J2129" s="77" t="s">
        <v>8307</v>
      </c>
    </row>
    <row r="2130" spans="9:10">
      <c r="I2130" s="51" t="s">
        <v>4173</v>
      </c>
      <c r="J2130" s="77" t="s">
        <v>8308</v>
      </c>
    </row>
    <row r="2131" spans="9:10">
      <c r="I2131" s="51" t="s">
        <v>4174</v>
      </c>
      <c r="J2131" s="77" t="s">
        <v>8309</v>
      </c>
    </row>
    <row r="2132" spans="9:10">
      <c r="I2132" s="51" t="s">
        <v>4175</v>
      </c>
      <c r="J2132" s="77" t="s">
        <v>8310</v>
      </c>
    </row>
    <row r="2133" spans="9:10">
      <c r="I2133" s="51" t="s">
        <v>10784</v>
      </c>
      <c r="J2133" s="77" t="s">
        <v>8311</v>
      </c>
    </row>
    <row r="2134" spans="9:10">
      <c r="I2134" s="51" t="s">
        <v>10785</v>
      </c>
      <c r="J2134" s="77" t="s">
        <v>8312</v>
      </c>
    </row>
    <row r="2135" spans="9:10">
      <c r="I2135" s="51" t="s">
        <v>4176</v>
      </c>
      <c r="J2135" s="77" t="s">
        <v>8313</v>
      </c>
    </row>
    <row r="2136" spans="9:10">
      <c r="I2136" s="51" t="s">
        <v>4177</v>
      </c>
      <c r="J2136" s="77" t="s">
        <v>8314</v>
      </c>
    </row>
    <row r="2137" spans="9:10">
      <c r="I2137" s="51" t="s">
        <v>4178</v>
      </c>
      <c r="J2137" s="77" t="s">
        <v>8315</v>
      </c>
    </row>
    <row r="2138" spans="9:10">
      <c r="I2138" s="51" t="s">
        <v>4179</v>
      </c>
      <c r="J2138" s="77" t="s">
        <v>8316</v>
      </c>
    </row>
    <row r="2139" spans="9:10">
      <c r="I2139" s="51" t="s">
        <v>4180</v>
      </c>
      <c r="J2139" s="77" t="s">
        <v>8317</v>
      </c>
    </row>
    <row r="2140" spans="9:10">
      <c r="I2140" s="51" t="s">
        <v>4181</v>
      </c>
      <c r="J2140" s="77" t="s">
        <v>8318</v>
      </c>
    </row>
    <row r="2141" spans="9:10">
      <c r="I2141" s="51" t="s">
        <v>4182</v>
      </c>
      <c r="J2141" s="77" t="s">
        <v>8319</v>
      </c>
    </row>
    <row r="2142" spans="9:10">
      <c r="I2142" s="51" t="s">
        <v>4183</v>
      </c>
      <c r="J2142" s="77" t="s">
        <v>8320</v>
      </c>
    </row>
    <row r="2143" spans="9:10">
      <c r="I2143" s="51" t="s">
        <v>4184</v>
      </c>
      <c r="J2143" s="77" t="s">
        <v>8321</v>
      </c>
    </row>
    <row r="2144" spans="9:10">
      <c r="I2144" s="51" t="s">
        <v>10786</v>
      </c>
      <c r="J2144" s="77" t="s">
        <v>8322</v>
      </c>
    </row>
    <row r="2145" spans="9:10">
      <c r="I2145" s="51" t="s">
        <v>4185</v>
      </c>
      <c r="J2145" s="77" t="s">
        <v>8323</v>
      </c>
    </row>
    <row r="2146" spans="9:10">
      <c r="I2146" s="51" t="s">
        <v>4186</v>
      </c>
      <c r="J2146" s="77" t="s">
        <v>8324</v>
      </c>
    </row>
    <row r="2147" spans="9:10">
      <c r="I2147" s="51" t="s">
        <v>4187</v>
      </c>
      <c r="J2147" s="77" t="s">
        <v>8325</v>
      </c>
    </row>
    <row r="2148" spans="9:10">
      <c r="I2148" s="51" t="s">
        <v>4188</v>
      </c>
      <c r="J2148" s="77" t="s">
        <v>8326</v>
      </c>
    </row>
    <row r="2149" spans="9:10">
      <c r="I2149" s="51" t="s">
        <v>4189</v>
      </c>
      <c r="J2149" s="77" t="s">
        <v>6832</v>
      </c>
    </row>
    <row r="2150" spans="9:10">
      <c r="I2150" s="51" t="s">
        <v>4190</v>
      </c>
      <c r="J2150" s="77" t="s">
        <v>6833</v>
      </c>
    </row>
    <row r="2151" spans="9:10">
      <c r="I2151" s="51" t="s">
        <v>4191</v>
      </c>
      <c r="J2151" s="77" t="s">
        <v>6834</v>
      </c>
    </row>
    <row r="2152" spans="9:10">
      <c r="I2152" s="51" t="s">
        <v>4192</v>
      </c>
      <c r="J2152" s="77" t="s">
        <v>6835</v>
      </c>
    </row>
    <row r="2153" spans="9:10">
      <c r="I2153" s="51" t="s">
        <v>4193</v>
      </c>
      <c r="J2153" s="77" t="s">
        <v>6836</v>
      </c>
    </row>
    <row r="2154" spans="9:10">
      <c r="I2154" s="51" t="s">
        <v>4194</v>
      </c>
      <c r="J2154" s="77" t="s">
        <v>6837</v>
      </c>
    </row>
    <row r="2155" spans="9:10">
      <c r="I2155" s="51" t="s">
        <v>4195</v>
      </c>
      <c r="J2155" s="77" t="s">
        <v>6838</v>
      </c>
    </row>
    <row r="2156" spans="9:10">
      <c r="I2156" s="51" t="s">
        <v>4196</v>
      </c>
      <c r="J2156" s="77" t="s">
        <v>6839</v>
      </c>
    </row>
    <row r="2157" spans="9:10">
      <c r="I2157" s="51" t="s">
        <v>4197</v>
      </c>
      <c r="J2157" s="77" t="s">
        <v>6840</v>
      </c>
    </row>
    <row r="2158" spans="9:10">
      <c r="I2158" s="51" t="s">
        <v>4198</v>
      </c>
      <c r="J2158" s="77" t="s">
        <v>6841</v>
      </c>
    </row>
    <row r="2159" spans="9:10">
      <c r="I2159" s="51" t="s">
        <v>4199</v>
      </c>
      <c r="J2159" s="77" t="s">
        <v>6842</v>
      </c>
    </row>
    <row r="2160" spans="9:10">
      <c r="I2160" s="51" t="s">
        <v>4200</v>
      </c>
      <c r="J2160" s="77" t="s">
        <v>6843</v>
      </c>
    </row>
    <row r="2161" spans="9:10">
      <c r="I2161" s="51" t="s">
        <v>4201</v>
      </c>
      <c r="J2161" s="77" t="s">
        <v>6844</v>
      </c>
    </row>
    <row r="2162" spans="9:10">
      <c r="I2162" s="51" t="s">
        <v>4202</v>
      </c>
      <c r="J2162" s="77" t="s">
        <v>6845</v>
      </c>
    </row>
    <row r="2163" spans="9:10">
      <c r="I2163" s="51" t="s">
        <v>4203</v>
      </c>
      <c r="J2163" s="77" t="s">
        <v>8327</v>
      </c>
    </row>
    <row r="2164" spans="9:10">
      <c r="I2164" s="51" t="s">
        <v>4204</v>
      </c>
      <c r="J2164" s="77" t="s">
        <v>8328</v>
      </c>
    </row>
    <row r="2165" spans="9:10">
      <c r="I2165" s="51" t="s">
        <v>4205</v>
      </c>
      <c r="J2165" s="77" t="s">
        <v>8329</v>
      </c>
    </row>
    <row r="2166" spans="9:10">
      <c r="I2166" s="51" t="s">
        <v>4206</v>
      </c>
      <c r="J2166" s="77" t="s">
        <v>8330</v>
      </c>
    </row>
    <row r="2167" spans="9:10">
      <c r="I2167" s="51" t="s">
        <v>4207</v>
      </c>
      <c r="J2167" s="77" t="s">
        <v>8331</v>
      </c>
    </row>
    <row r="2168" spans="9:10">
      <c r="I2168" s="51" t="s">
        <v>4208</v>
      </c>
      <c r="J2168" s="77" t="s">
        <v>8328</v>
      </c>
    </row>
    <row r="2169" spans="9:10">
      <c r="I2169" s="51" t="s">
        <v>4209</v>
      </c>
      <c r="J2169" s="77" t="s">
        <v>8332</v>
      </c>
    </row>
    <row r="2170" spans="9:10">
      <c r="I2170" s="51" t="s">
        <v>4210</v>
      </c>
      <c r="J2170" s="77" t="s">
        <v>8333</v>
      </c>
    </row>
    <row r="2171" spans="9:10">
      <c r="I2171" s="51" t="s">
        <v>4211</v>
      </c>
      <c r="J2171" s="77" t="s">
        <v>8334</v>
      </c>
    </row>
    <row r="2172" spans="9:10">
      <c r="I2172" s="51" t="s">
        <v>4212</v>
      </c>
      <c r="J2172" s="77" t="s">
        <v>8335</v>
      </c>
    </row>
    <row r="2173" spans="9:10">
      <c r="I2173" s="51" t="s">
        <v>4213</v>
      </c>
      <c r="J2173" s="77" t="s">
        <v>8336</v>
      </c>
    </row>
    <row r="2174" spans="9:10">
      <c r="I2174" s="51" t="s">
        <v>4214</v>
      </c>
      <c r="J2174" s="77" t="s">
        <v>8337</v>
      </c>
    </row>
    <row r="2175" spans="9:10">
      <c r="I2175" s="51" t="s">
        <v>4215</v>
      </c>
      <c r="J2175" s="77" t="s">
        <v>8338</v>
      </c>
    </row>
    <row r="2176" spans="9:10">
      <c r="I2176" s="51" t="s">
        <v>4216</v>
      </c>
      <c r="J2176" s="77" t="s">
        <v>8339</v>
      </c>
    </row>
    <row r="2177" spans="9:10">
      <c r="I2177" s="51" t="s">
        <v>4217</v>
      </c>
      <c r="J2177" s="77" t="s">
        <v>8340</v>
      </c>
    </row>
    <row r="2178" spans="9:10">
      <c r="I2178" s="51" t="s">
        <v>4218</v>
      </c>
      <c r="J2178" s="77" t="s">
        <v>8341</v>
      </c>
    </row>
    <row r="2179" spans="9:10">
      <c r="I2179" s="51" t="s">
        <v>4219</v>
      </c>
      <c r="J2179" s="77" t="s">
        <v>8342</v>
      </c>
    </row>
    <row r="2180" spans="9:10">
      <c r="I2180" s="51" t="s">
        <v>4220</v>
      </c>
      <c r="J2180" s="77" t="s">
        <v>8343</v>
      </c>
    </row>
    <row r="2181" spans="9:10">
      <c r="I2181" s="51" t="s">
        <v>4221</v>
      </c>
      <c r="J2181" s="77" t="s">
        <v>8344</v>
      </c>
    </row>
    <row r="2182" spans="9:10">
      <c r="I2182" s="51" t="s">
        <v>4222</v>
      </c>
      <c r="J2182" s="77" t="s">
        <v>8345</v>
      </c>
    </row>
    <row r="2183" spans="9:10">
      <c r="I2183" s="51" t="s">
        <v>4223</v>
      </c>
      <c r="J2183" s="77" t="s">
        <v>8346</v>
      </c>
    </row>
    <row r="2184" spans="9:10">
      <c r="I2184" s="51" t="s">
        <v>4224</v>
      </c>
      <c r="J2184" s="77" t="s">
        <v>8347</v>
      </c>
    </row>
    <row r="2185" spans="9:10">
      <c r="I2185" s="51" t="s">
        <v>4225</v>
      </c>
      <c r="J2185" s="77" t="s">
        <v>8348</v>
      </c>
    </row>
    <row r="2186" spans="9:10">
      <c r="I2186" s="51" t="s">
        <v>4226</v>
      </c>
      <c r="J2186" s="77" t="s">
        <v>8349</v>
      </c>
    </row>
    <row r="2187" spans="9:10">
      <c r="I2187" s="51" t="s">
        <v>4227</v>
      </c>
      <c r="J2187" s="77" t="s">
        <v>8350</v>
      </c>
    </row>
    <row r="2188" spans="9:10">
      <c r="I2188" s="51" t="s">
        <v>4228</v>
      </c>
      <c r="J2188" s="77" t="s">
        <v>8351</v>
      </c>
    </row>
    <row r="2189" spans="9:10">
      <c r="I2189" s="51" t="s">
        <v>4229</v>
      </c>
      <c r="J2189" s="77" t="s">
        <v>8352</v>
      </c>
    </row>
    <row r="2190" spans="9:10">
      <c r="I2190" s="51" t="s">
        <v>4230</v>
      </c>
      <c r="J2190" s="77" t="s">
        <v>8353</v>
      </c>
    </row>
    <row r="2191" spans="9:10">
      <c r="I2191" s="51" t="s">
        <v>4231</v>
      </c>
      <c r="J2191" s="77" t="s">
        <v>8354</v>
      </c>
    </row>
    <row r="2192" spans="9:10">
      <c r="I2192" s="51" t="s">
        <v>4232</v>
      </c>
      <c r="J2192" s="77" t="s">
        <v>8355</v>
      </c>
    </row>
    <row r="2193" spans="9:10">
      <c r="I2193" s="51" t="s">
        <v>4233</v>
      </c>
      <c r="J2193" s="77" t="s">
        <v>8356</v>
      </c>
    </row>
    <row r="2194" spans="9:10">
      <c r="I2194" s="51" t="s">
        <v>4234</v>
      </c>
      <c r="J2194" s="77" t="s">
        <v>8357</v>
      </c>
    </row>
    <row r="2195" spans="9:10">
      <c r="I2195" s="51" t="s">
        <v>4235</v>
      </c>
      <c r="J2195" s="77" t="s">
        <v>8358</v>
      </c>
    </row>
    <row r="2196" spans="9:10">
      <c r="I2196" s="51" t="s">
        <v>4236</v>
      </c>
      <c r="J2196" s="77" t="s">
        <v>8359</v>
      </c>
    </row>
    <row r="2197" spans="9:10">
      <c r="I2197" s="51" t="s">
        <v>4237</v>
      </c>
      <c r="J2197" s="77" t="s">
        <v>8360</v>
      </c>
    </row>
    <row r="2198" spans="9:10">
      <c r="I2198" s="51" t="s">
        <v>4238</v>
      </c>
      <c r="J2198" s="77" t="s">
        <v>8361</v>
      </c>
    </row>
    <row r="2199" spans="9:10">
      <c r="I2199" s="51" t="s">
        <v>4239</v>
      </c>
      <c r="J2199" s="77" t="s">
        <v>8362</v>
      </c>
    </row>
    <row r="2200" spans="9:10">
      <c r="I2200" s="51" t="s">
        <v>4240</v>
      </c>
      <c r="J2200" s="77" t="s">
        <v>8363</v>
      </c>
    </row>
    <row r="2201" spans="9:10">
      <c r="I2201" s="51" t="s">
        <v>4241</v>
      </c>
      <c r="J2201" s="77" t="s">
        <v>8364</v>
      </c>
    </row>
    <row r="2202" spans="9:10">
      <c r="I2202" s="51" t="s">
        <v>4242</v>
      </c>
      <c r="J2202" s="77" t="s">
        <v>8365</v>
      </c>
    </row>
    <row r="2203" spans="9:10">
      <c r="I2203" s="51" t="s">
        <v>4243</v>
      </c>
      <c r="J2203" s="77" t="s">
        <v>8366</v>
      </c>
    </row>
    <row r="2204" spans="9:10">
      <c r="I2204" s="51" t="s">
        <v>4244</v>
      </c>
      <c r="J2204" s="77" t="s">
        <v>8367</v>
      </c>
    </row>
    <row r="2205" spans="9:10">
      <c r="I2205" s="51" t="s">
        <v>4245</v>
      </c>
      <c r="J2205" s="77" t="s">
        <v>8368</v>
      </c>
    </row>
    <row r="2206" spans="9:10">
      <c r="I2206" s="51" t="s">
        <v>4246</v>
      </c>
      <c r="J2206" s="77" t="s">
        <v>8369</v>
      </c>
    </row>
    <row r="2207" spans="9:10">
      <c r="I2207" s="51" t="s">
        <v>4247</v>
      </c>
      <c r="J2207" s="77" t="s">
        <v>8370</v>
      </c>
    </row>
    <row r="2208" spans="9:10">
      <c r="I2208" s="51" t="s">
        <v>4248</v>
      </c>
      <c r="J2208" s="77" t="s">
        <v>8371</v>
      </c>
    </row>
    <row r="2209" spans="9:10">
      <c r="I2209" s="51" t="s">
        <v>4249</v>
      </c>
      <c r="J2209" s="77" t="s">
        <v>8372</v>
      </c>
    </row>
    <row r="2210" spans="9:10">
      <c r="I2210" s="51" t="s">
        <v>4250</v>
      </c>
      <c r="J2210" s="77" t="s">
        <v>8373</v>
      </c>
    </row>
    <row r="2211" spans="9:10">
      <c r="I2211" s="51" t="s">
        <v>4251</v>
      </c>
      <c r="J2211" s="77" t="s">
        <v>8374</v>
      </c>
    </row>
    <row r="2212" spans="9:10">
      <c r="I2212" s="51" t="s">
        <v>4252</v>
      </c>
      <c r="J2212" s="77" t="s">
        <v>8375</v>
      </c>
    </row>
    <row r="2213" spans="9:10">
      <c r="I2213" s="51" t="s">
        <v>4253</v>
      </c>
      <c r="J2213" s="77" t="s">
        <v>8376</v>
      </c>
    </row>
    <row r="2214" spans="9:10">
      <c r="I2214" s="51" t="s">
        <v>4254</v>
      </c>
      <c r="J2214" s="77" t="s">
        <v>8377</v>
      </c>
    </row>
    <row r="2215" spans="9:10">
      <c r="I2215" s="51" t="s">
        <v>4255</v>
      </c>
      <c r="J2215" s="77" t="s">
        <v>8378</v>
      </c>
    </row>
    <row r="2216" spans="9:10">
      <c r="I2216" s="51" t="s">
        <v>4256</v>
      </c>
      <c r="J2216" s="77" t="s">
        <v>8379</v>
      </c>
    </row>
    <row r="2217" spans="9:10">
      <c r="I2217" s="51" t="s">
        <v>4257</v>
      </c>
      <c r="J2217" s="77" t="s">
        <v>8380</v>
      </c>
    </row>
    <row r="2218" spans="9:10">
      <c r="I2218" s="51" t="s">
        <v>4258</v>
      </c>
      <c r="J2218" s="77" t="s">
        <v>8381</v>
      </c>
    </row>
    <row r="2219" spans="9:10">
      <c r="I2219" s="51" t="s">
        <v>4259</v>
      </c>
      <c r="J2219" s="77" t="s">
        <v>8382</v>
      </c>
    </row>
    <row r="2220" spans="9:10">
      <c r="I2220" s="51" t="s">
        <v>4260</v>
      </c>
      <c r="J2220" s="77" t="s">
        <v>8383</v>
      </c>
    </row>
    <row r="2221" spans="9:10">
      <c r="I2221" s="51" t="s">
        <v>4261</v>
      </c>
      <c r="J2221" s="77" t="s">
        <v>8384</v>
      </c>
    </row>
    <row r="2222" spans="9:10">
      <c r="I2222" s="51" t="s">
        <v>4262</v>
      </c>
      <c r="J2222" s="77" t="s">
        <v>8385</v>
      </c>
    </row>
    <row r="2223" spans="9:10">
      <c r="I2223" s="51" t="s">
        <v>4263</v>
      </c>
      <c r="J2223" s="77" t="s">
        <v>8386</v>
      </c>
    </row>
    <row r="2224" spans="9:10">
      <c r="I2224" s="51" t="s">
        <v>4264</v>
      </c>
      <c r="J2224" s="77" t="s">
        <v>8387</v>
      </c>
    </row>
    <row r="2225" spans="9:10">
      <c r="I2225" s="51" t="s">
        <v>4265</v>
      </c>
      <c r="J2225" s="77" t="s">
        <v>8388</v>
      </c>
    </row>
    <row r="2226" spans="9:10">
      <c r="I2226" s="51" t="s">
        <v>4266</v>
      </c>
      <c r="J2226" s="77" t="s">
        <v>8389</v>
      </c>
    </row>
    <row r="2227" spans="9:10">
      <c r="I2227" s="51" t="s">
        <v>4267</v>
      </c>
      <c r="J2227" s="77" t="s">
        <v>8390</v>
      </c>
    </row>
    <row r="2228" spans="9:10">
      <c r="I2228" s="51" t="s">
        <v>4268</v>
      </c>
      <c r="J2228" s="77" t="s">
        <v>8391</v>
      </c>
    </row>
    <row r="2229" spans="9:10">
      <c r="I2229" s="51" t="s">
        <v>4269</v>
      </c>
      <c r="J2229" s="77" t="s">
        <v>8392</v>
      </c>
    </row>
    <row r="2230" spans="9:10">
      <c r="I2230" s="51" t="s">
        <v>4270</v>
      </c>
      <c r="J2230" s="77" t="s">
        <v>8393</v>
      </c>
    </row>
    <row r="2231" spans="9:10">
      <c r="I2231" s="51" t="s">
        <v>4271</v>
      </c>
      <c r="J2231" s="77" t="s">
        <v>8394</v>
      </c>
    </row>
    <row r="2232" spans="9:10">
      <c r="I2232" s="51" t="s">
        <v>4272</v>
      </c>
      <c r="J2232" s="77" t="s">
        <v>8395</v>
      </c>
    </row>
    <row r="2233" spans="9:10">
      <c r="I2233" s="51" t="s">
        <v>4273</v>
      </c>
      <c r="J2233" s="77" t="s">
        <v>8396</v>
      </c>
    </row>
    <row r="2234" spans="9:10">
      <c r="I2234" s="51" t="s">
        <v>4274</v>
      </c>
      <c r="J2234" s="77" t="s">
        <v>8397</v>
      </c>
    </row>
    <row r="2235" spans="9:10">
      <c r="I2235" s="51" t="s">
        <v>4275</v>
      </c>
      <c r="J2235" s="77" t="s">
        <v>8398</v>
      </c>
    </row>
    <row r="2236" spans="9:10">
      <c r="I2236" s="51" t="s">
        <v>4276</v>
      </c>
      <c r="J2236" s="77" t="s">
        <v>8399</v>
      </c>
    </row>
    <row r="2237" spans="9:10">
      <c r="I2237" s="51" t="s">
        <v>4277</v>
      </c>
      <c r="J2237" s="77" t="s">
        <v>8400</v>
      </c>
    </row>
    <row r="2238" spans="9:10">
      <c r="I2238" s="51" t="s">
        <v>4278</v>
      </c>
      <c r="J2238" s="77" t="s">
        <v>8401</v>
      </c>
    </row>
    <row r="2239" spans="9:10">
      <c r="I2239" s="51" t="s">
        <v>4279</v>
      </c>
      <c r="J2239" s="77" t="s">
        <v>8402</v>
      </c>
    </row>
    <row r="2240" spans="9:10">
      <c r="I2240" s="51" t="s">
        <v>4280</v>
      </c>
      <c r="J2240" s="77" t="s">
        <v>8403</v>
      </c>
    </row>
    <row r="2241" spans="9:10">
      <c r="I2241" s="51" t="s">
        <v>4281</v>
      </c>
      <c r="J2241" s="77" t="s">
        <v>8404</v>
      </c>
    </row>
    <row r="2242" spans="9:10">
      <c r="I2242" s="51" t="s">
        <v>4282</v>
      </c>
      <c r="J2242" s="77" t="s">
        <v>8405</v>
      </c>
    </row>
    <row r="2243" spans="9:10">
      <c r="I2243" s="51" t="s">
        <v>4283</v>
      </c>
      <c r="J2243" s="77" t="s">
        <v>8406</v>
      </c>
    </row>
    <row r="2244" spans="9:10">
      <c r="I2244" s="51" t="s">
        <v>4284</v>
      </c>
      <c r="J2244" s="77" t="s">
        <v>8407</v>
      </c>
    </row>
    <row r="2245" spans="9:10">
      <c r="I2245" s="51" t="s">
        <v>4285</v>
      </c>
      <c r="J2245" s="77" t="s">
        <v>8408</v>
      </c>
    </row>
    <row r="2246" spans="9:10">
      <c r="I2246" s="51" t="s">
        <v>4286</v>
      </c>
      <c r="J2246" s="77" t="s">
        <v>8409</v>
      </c>
    </row>
    <row r="2247" spans="9:10">
      <c r="I2247" s="51" t="s">
        <v>10787</v>
      </c>
      <c r="J2247" s="77" t="s">
        <v>8410</v>
      </c>
    </row>
    <row r="2248" spans="9:10">
      <c r="I2248" s="51" t="s">
        <v>10788</v>
      </c>
      <c r="J2248" s="77" t="s">
        <v>8411</v>
      </c>
    </row>
    <row r="2249" spans="9:10">
      <c r="I2249" s="51" t="s">
        <v>10789</v>
      </c>
      <c r="J2249" s="77" t="s">
        <v>8412</v>
      </c>
    </row>
    <row r="2250" spans="9:10">
      <c r="I2250" s="51" t="s">
        <v>10790</v>
      </c>
      <c r="J2250" s="77" t="s">
        <v>8413</v>
      </c>
    </row>
    <row r="2251" spans="9:10">
      <c r="I2251" s="51" t="s">
        <v>4287</v>
      </c>
      <c r="J2251" s="77" t="s">
        <v>8414</v>
      </c>
    </row>
    <row r="2252" spans="9:10">
      <c r="I2252" s="51" t="s">
        <v>4288</v>
      </c>
      <c r="J2252" s="77" t="s">
        <v>8415</v>
      </c>
    </row>
    <row r="2253" spans="9:10">
      <c r="I2253" s="51" t="s">
        <v>4289</v>
      </c>
      <c r="J2253" s="77" t="s">
        <v>8416</v>
      </c>
    </row>
    <row r="2254" spans="9:10">
      <c r="I2254" s="51" t="s">
        <v>4290</v>
      </c>
      <c r="J2254" s="77" t="s">
        <v>8417</v>
      </c>
    </row>
    <row r="2255" spans="9:10">
      <c r="I2255" s="84" t="s">
        <v>4291</v>
      </c>
      <c r="J2255" s="77" t="s">
        <v>8418</v>
      </c>
    </row>
    <row r="2256" spans="9:10">
      <c r="I2256" s="84" t="s">
        <v>4292</v>
      </c>
      <c r="J2256" s="77" t="s">
        <v>8419</v>
      </c>
    </row>
    <row r="2257" spans="9:10">
      <c r="I2257" s="84" t="s">
        <v>4293</v>
      </c>
      <c r="J2257" s="77" t="s">
        <v>8420</v>
      </c>
    </row>
    <row r="2258" spans="9:10">
      <c r="I2258" s="84" t="s">
        <v>4294</v>
      </c>
      <c r="J2258" s="77" t="s">
        <v>8421</v>
      </c>
    </row>
    <row r="2259" spans="9:10">
      <c r="I2259" s="84" t="s">
        <v>4295</v>
      </c>
      <c r="J2259" s="77" t="s">
        <v>8422</v>
      </c>
    </row>
    <row r="2260" spans="9:10">
      <c r="I2260" s="84" t="s">
        <v>4296</v>
      </c>
      <c r="J2260" s="77" t="s">
        <v>8423</v>
      </c>
    </row>
    <row r="2261" spans="9:10">
      <c r="I2261" s="84" t="s">
        <v>4297</v>
      </c>
      <c r="J2261" s="77" t="s">
        <v>8424</v>
      </c>
    </row>
    <row r="2262" spans="9:10">
      <c r="I2262" s="84" t="s">
        <v>4298</v>
      </c>
      <c r="J2262" s="77" t="s">
        <v>8425</v>
      </c>
    </row>
    <row r="2263" spans="9:10">
      <c r="I2263" s="51" t="s">
        <v>4299</v>
      </c>
      <c r="J2263" s="77" t="s">
        <v>8426</v>
      </c>
    </row>
    <row r="2264" spans="9:10">
      <c r="I2264" s="51" t="s">
        <v>4300</v>
      </c>
      <c r="J2264" s="77" t="s">
        <v>8427</v>
      </c>
    </row>
    <row r="2265" spans="9:10">
      <c r="I2265" s="51" t="s">
        <v>4301</v>
      </c>
      <c r="J2265" s="77" t="s">
        <v>8428</v>
      </c>
    </row>
    <row r="2266" spans="9:10">
      <c r="I2266" s="51" t="s">
        <v>4302</v>
      </c>
      <c r="J2266" s="77" t="s">
        <v>8429</v>
      </c>
    </row>
    <row r="2267" spans="9:10">
      <c r="I2267" s="51" t="s">
        <v>4303</v>
      </c>
      <c r="J2267" s="77" t="s">
        <v>8430</v>
      </c>
    </row>
    <row r="2268" spans="9:10">
      <c r="I2268" s="51" t="s">
        <v>4304</v>
      </c>
      <c r="J2268" s="77" t="s">
        <v>8431</v>
      </c>
    </row>
    <row r="2269" spans="9:10">
      <c r="I2269" s="51" t="s">
        <v>4305</v>
      </c>
      <c r="J2269" s="77" t="s">
        <v>8432</v>
      </c>
    </row>
    <row r="2270" spans="9:10">
      <c r="I2270" s="51" t="s">
        <v>4306</v>
      </c>
      <c r="J2270" s="77" t="s">
        <v>8433</v>
      </c>
    </row>
    <row r="2271" spans="9:10">
      <c r="I2271" s="84" t="s">
        <v>4307</v>
      </c>
      <c r="J2271" s="77" t="s">
        <v>8434</v>
      </c>
    </row>
    <row r="2272" spans="9:10">
      <c r="I2272" s="84" t="s">
        <v>4308</v>
      </c>
      <c r="J2272" s="77" t="s">
        <v>8435</v>
      </c>
    </row>
    <row r="2273" spans="9:10">
      <c r="I2273" s="84" t="s">
        <v>4309</v>
      </c>
      <c r="J2273" s="77" t="s">
        <v>8436</v>
      </c>
    </row>
    <row r="2274" spans="9:10">
      <c r="I2274" s="84" t="s">
        <v>4310</v>
      </c>
      <c r="J2274" s="77" t="s">
        <v>8437</v>
      </c>
    </row>
    <row r="2275" spans="9:10">
      <c r="I2275" s="51" t="s">
        <v>4311</v>
      </c>
      <c r="J2275" s="77" t="s">
        <v>8438</v>
      </c>
    </row>
    <row r="2276" spans="9:10">
      <c r="I2276" s="51" t="s">
        <v>4312</v>
      </c>
      <c r="J2276" s="87" t="s">
        <v>8439</v>
      </c>
    </row>
    <row r="2277" spans="9:10">
      <c r="I2277" s="51" t="s">
        <v>4313</v>
      </c>
      <c r="J2277" s="77" t="s">
        <v>8440</v>
      </c>
    </row>
    <row r="2278" spans="9:10">
      <c r="I2278" s="51" t="s">
        <v>4314</v>
      </c>
      <c r="J2278" s="77" t="s">
        <v>2562</v>
      </c>
    </row>
    <row r="2279" spans="9:10">
      <c r="I2279" s="51" t="s">
        <v>4315</v>
      </c>
      <c r="J2279" s="77" t="s">
        <v>8441</v>
      </c>
    </row>
    <row r="2280" spans="9:10">
      <c r="I2280" s="51" t="s">
        <v>4316</v>
      </c>
      <c r="J2280" s="77" t="s">
        <v>8442</v>
      </c>
    </row>
    <row r="2281" spans="9:10">
      <c r="I2281" s="51" t="s">
        <v>4317</v>
      </c>
      <c r="J2281" s="77" t="s">
        <v>8443</v>
      </c>
    </row>
    <row r="2282" spans="9:10">
      <c r="I2282" s="51" t="s">
        <v>4318</v>
      </c>
      <c r="J2282" s="77" t="s">
        <v>8444</v>
      </c>
    </row>
    <row r="2283" spans="9:10">
      <c r="I2283" s="51" t="s">
        <v>4319</v>
      </c>
      <c r="J2283" s="77" t="s">
        <v>8445</v>
      </c>
    </row>
    <row r="2284" spans="9:10">
      <c r="I2284" s="51" t="s">
        <v>4320</v>
      </c>
      <c r="J2284" s="77" t="s">
        <v>8446</v>
      </c>
    </row>
    <row r="2285" spans="9:10">
      <c r="I2285" s="51" t="s">
        <v>4321</v>
      </c>
      <c r="J2285" s="77" t="s">
        <v>8447</v>
      </c>
    </row>
    <row r="2286" spans="9:10">
      <c r="I2286" s="51" t="s">
        <v>4322</v>
      </c>
      <c r="J2286" s="77" t="s">
        <v>8448</v>
      </c>
    </row>
    <row r="2287" spans="9:10">
      <c r="I2287" s="51" t="s">
        <v>4323</v>
      </c>
      <c r="J2287" s="77" t="s">
        <v>8449</v>
      </c>
    </row>
    <row r="2288" spans="9:10">
      <c r="I2288" s="51" t="s">
        <v>4324</v>
      </c>
      <c r="J2288" s="77" t="s">
        <v>8450</v>
      </c>
    </row>
    <row r="2289" spans="9:10">
      <c r="I2289" s="51" t="s">
        <v>4325</v>
      </c>
      <c r="J2289" s="77" t="s">
        <v>8451</v>
      </c>
    </row>
    <row r="2290" spans="9:10">
      <c r="I2290" s="51" t="s">
        <v>4326</v>
      </c>
      <c r="J2290" s="77" t="s">
        <v>8452</v>
      </c>
    </row>
    <row r="2291" spans="9:10">
      <c r="I2291" s="51" t="s">
        <v>4327</v>
      </c>
      <c r="J2291" s="77" t="s">
        <v>8453</v>
      </c>
    </row>
    <row r="2292" spans="9:10">
      <c r="I2292" s="51" t="s">
        <v>4328</v>
      </c>
      <c r="J2292" s="77" t="s">
        <v>8454</v>
      </c>
    </row>
    <row r="2293" spans="9:10">
      <c r="I2293" s="51" t="s">
        <v>4329</v>
      </c>
      <c r="J2293" s="77" t="s">
        <v>8455</v>
      </c>
    </row>
    <row r="2294" spans="9:10">
      <c r="I2294" s="51" t="s">
        <v>4330</v>
      </c>
      <c r="J2294" s="77" t="s">
        <v>8456</v>
      </c>
    </row>
    <row r="2295" spans="9:10">
      <c r="I2295" s="51" t="s">
        <v>4331</v>
      </c>
      <c r="J2295" s="77" t="s">
        <v>8457</v>
      </c>
    </row>
    <row r="2296" spans="9:10">
      <c r="I2296" s="51" t="s">
        <v>4332</v>
      </c>
      <c r="J2296" s="77" t="s">
        <v>8458</v>
      </c>
    </row>
    <row r="2297" spans="9:10">
      <c r="I2297" s="51" t="s">
        <v>4333</v>
      </c>
      <c r="J2297" s="77" t="s">
        <v>8459</v>
      </c>
    </row>
    <row r="2298" spans="9:10">
      <c r="I2298" s="51" t="s">
        <v>4334</v>
      </c>
      <c r="J2298" s="77" t="s">
        <v>8460</v>
      </c>
    </row>
    <row r="2299" spans="9:10">
      <c r="I2299" s="51" t="s">
        <v>4335</v>
      </c>
      <c r="J2299" s="77" t="s">
        <v>8461</v>
      </c>
    </row>
    <row r="2300" spans="9:10">
      <c r="I2300" s="51" t="s">
        <v>4336</v>
      </c>
      <c r="J2300" s="77" t="s">
        <v>8462</v>
      </c>
    </row>
    <row r="2301" spans="9:10">
      <c r="I2301" s="51" t="s">
        <v>4337</v>
      </c>
      <c r="J2301" s="77" t="s">
        <v>8463</v>
      </c>
    </row>
    <row r="2302" spans="9:10">
      <c r="I2302" s="51" t="s">
        <v>4338</v>
      </c>
      <c r="J2302" s="77" t="s">
        <v>8464</v>
      </c>
    </row>
    <row r="2303" spans="9:10">
      <c r="I2303" s="51" t="s">
        <v>4339</v>
      </c>
      <c r="J2303" s="77" t="s">
        <v>8465</v>
      </c>
    </row>
    <row r="2304" spans="9:10">
      <c r="I2304" s="51" t="s">
        <v>4340</v>
      </c>
      <c r="J2304" s="77" t="s">
        <v>8466</v>
      </c>
    </row>
    <row r="2305" spans="9:10">
      <c r="I2305" s="51" t="s">
        <v>4341</v>
      </c>
      <c r="J2305" s="77" t="s">
        <v>8467</v>
      </c>
    </row>
    <row r="2306" spans="9:10">
      <c r="I2306" s="51" t="s">
        <v>4342</v>
      </c>
      <c r="J2306" s="77" t="s">
        <v>8468</v>
      </c>
    </row>
    <row r="2307" spans="9:10">
      <c r="I2307" s="51" t="s">
        <v>4343</v>
      </c>
      <c r="J2307" s="77" t="s">
        <v>8469</v>
      </c>
    </row>
    <row r="2308" spans="9:10">
      <c r="I2308" s="51" t="s">
        <v>4344</v>
      </c>
      <c r="J2308" s="77" t="s">
        <v>8470</v>
      </c>
    </row>
    <row r="2309" spans="9:10">
      <c r="I2309" s="51" t="s">
        <v>4345</v>
      </c>
      <c r="J2309" s="77" t="s">
        <v>8471</v>
      </c>
    </row>
    <row r="2310" spans="9:10">
      <c r="I2310" s="51" t="s">
        <v>4346</v>
      </c>
      <c r="J2310" s="77" t="s">
        <v>8472</v>
      </c>
    </row>
    <row r="2311" spans="9:10">
      <c r="I2311" s="51" t="s">
        <v>4347</v>
      </c>
      <c r="J2311" s="77" t="s">
        <v>8473</v>
      </c>
    </row>
    <row r="2312" spans="9:10">
      <c r="I2312" s="51" t="s">
        <v>4348</v>
      </c>
      <c r="J2312" s="77" t="s">
        <v>8474</v>
      </c>
    </row>
    <row r="2313" spans="9:10">
      <c r="I2313" s="51" t="s">
        <v>4349</v>
      </c>
      <c r="J2313" s="77" t="s">
        <v>8475</v>
      </c>
    </row>
    <row r="2314" spans="9:10">
      <c r="I2314" s="51" t="s">
        <v>4350</v>
      </c>
      <c r="J2314" s="77" t="s">
        <v>8476</v>
      </c>
    </row>
    <row r="2315" spans="9:10">
      <c r="I2315" s="51" t="s">
        <v>4351</v>
      </c>
      <c r="J2315" s="77" t="s">
        <v>8477</v>
      </c>
    </row>
    <row r="2316" spans="9:10">
      <c r="I2316" s="51" t="s">
        <v>4352</v>
      </c>
      <c r="J2316" s="77" t="s">
        <v>8478</v>
      </c>
    </row>
    <row r="2317" spans="9:10">
      <c r="I2317" s="51" t="s">
        <v>4353</v>
      </c>
      <c r="J2317" s="77" t="s">
        <v>8479</v>
      </c>
    </row>
    <row r="2318" spans="9:10">
      <c r="I2318" s="51" t="s">
        <v>4354</v>
      </c>
      <c r="J2318" s="77" t="s">
        <v>8480</v>
      </c>
    </row>
    <row r="2319" spans="9:10">
      <c r="I2319" s="51" t="s">
        <v>4355</v>
      </c>
      <c r="J2319" s="77" t="s">
        <v>8481</v>
      </c>
    </row>
    <row r="2320" spans="9:10">
      <c r="I2320" s="51" t="s">
        <v>4356</v>
      </c>
      <c r="J2320" s="77" t="s">
        <v>8482</v>
      </c>
    </row>
    <row r="2321" spans="9:10">
      <c r="I2321" s="51" t="s">
        <v>4357</v>
      </c>
      <c r="J2321" s="77" t="s">
        <v>8483</v>
      </c>
    </row>
    <row r="2322" spans="9:10">
      <c r="I2322" s="51" t="s">
        <v>4358</v>
      </c>
      <c r="J2322" s="77" t="s">
        <v>8484</v>
      </c>
    </row>
    <row r="2323" spans="9:10">
      <c r="I2323" s="51" t="s">
        <v>4359</v>
      </c>
      <c r="J2323" s="77" t="s">
        <v>8485</v>
      </c>
    </row>
    <row r="2324" spans="9:10">
      <c r="I2324" s="51" t="s">
        <v>4360</v>
      </c>
      <c r="J2324" s="77" t="s">
        <v>8486</v>
      </c>
    </row>
    <row r="2325" spans="9:10">
      <c r="I2325" s="51" t="s">
        <v>4361</v>
      </c>
      <c r="J2325" s="77" t="s">
        <v>8487</v>
      </c>
    </row>
    <row r="2326" spans="9:10">
      <c r="I2326" s="51" t="s">
        <v>4362</v>
      </c>
      <c r="J2326" s="77" t="s">
        <v>8488</v>
      </c>
    </row>
    <row r="2327" spans="9:10">
      <c r="I2327" s="51" t="s">
        <v>4363</v>
      </c>
      <c r="J2327" s="77" t="s">
        <v>8489</v>
      </c>
    </row>
    <row r="2328" spans="9:10">
      <c r="I2328" s="51" t="s">
        <v>4364</v>
      </c>
      <c r="J2328" s="77" t="s">
        <v>8490</v>
      </c>
    </row>
    <row r="2329" spans="9:10">
      <c r="I2329" s="51" t="s">
        <v>4365</v>
      </c>
      <c r="J2329" s="77" t="s">
        <v>8491</v>
      </c>
    </row>
    <row r="2330" spans="9:10">
      <c r="I2330" s="51" t="s">
        <v>4366</v>
      </c>
      <c r="J2330" s="77" t="s">
        <v>8492</v>
      </c>
    </row>
    <row r="2331" spans="9:10">
      <c r="I2331" s="51" t="s">
        <v>4367</v>
      </c>
      <c r="J2331" s="77" t="s">
        <v>8493</v>
      </c>
    </row>
    <row r="2332" spans="9:10">
      <c r="I2332" s="51" t="s">
        <v>4368</v>
      </c>
      <c r="J2332" s="77" t="s">
        <v>8494</v>
      </c>
    </row>
    <row r="2333" spans="9:10">
      <c r="I2333" s="51" t="s">
        <v>4369</v>
      </c>
      <c r="J2333" s="77" t="s">
        <v>8495</v>
      </c>
    </row>
    <row r="2334" spans="9:10">
      <c r="I2334" s="51" t="s">
        <v>4370</v>
      </c>
      <c r="J2334" s="77" t="s">
        <v>8496</v>
      </c>
    </row>
    <row r="2335" spans="9:10">
      <c r="I2335" s="51" t="s">
        <v>4371</v>
      </c>
      <c r="J2335" s="77" t="s">
        <v>8497</v>
      </c>
    </row>
    <row r="2336" spans="9:10">
      <c r="I2336" s="51" t="s">
        <v>4372</v>
      </c>
      <c r="J2336" s="77" t="s">
        <v>8498</v>
      </c>
    </row>
    <row r="2337" spans="9:10">
      <c r="I2337" s="51" t="s">
        <v>4373</v>
      </c>
      <c r="J2337" s="77" t="s">
        <v>8499</v>
      </c>
    </row>
    <row r="2338" spans="9:10">
      <c r="I2338" s="51" t="s">
        <v>4374</v>
      </c>
      <c r="J2338" s="77" t="s">
        <v>8500</v>
      </c>
    </row>
    <row r="2339" spans="9:10">
      <c r="I2339" s="51" t="s">
        <v>10791</v>
      </c>
      <c r="J2339" s="77" t="s">
        <v>8501</v>
      </c>
    </row>
    <row r="2340" spans="9:10">
      <c r="I2340" s="51" t="s">
        <v>10792</v>
      </c>
      <c r="J2340" s="77" t="s">
        <v>8502</v>
      </c>
    </row>
    <row r="2341" spans="9:10">
      <c r="I2341" s="51" t="s">
        <v>10793</v>
      </c>
      <c r="J2341" s="77" t="s">
        <v>8503</v>
      </c>
    </row>
    <row r="2342" spans="9:10">
      <c r="I2342" s="51" t="s">
        <v>10794</v>
      </c>
      <c r="J2342" s="77" t="s">
        <v>8504</v>
      </c>
    </row>
    <row r="2343" spans="9:10">
      <c r="I2343" s="51" t="s">
        <v>10795</v>
      </c>
      <c r="J2343" s="77" t="s">
        <v>8505</v>
      </c>
    </row>
    <row r="2344" spans="9:10">
      <c r="I2344" s="51" t="s">
        <v>10796</v>
      </c>
      <c r="J2344" s="77" t="s">
        <v>8506</v>
      </c>
    </row>
    <row r="2345" spans="9:10">
      <c r="I2345" s="51" t="s">
        <v>10797</v>
      </c>
      <c r="J2345" s="77" t="s">
        <v>8507</v>
      </c>
    </row>
    <row r="2346" spans="9:10">
      <c r="I2346" s="51" t="s">
        <v>10798</v>
      </c>
      <c r="J2346" s="77" t="s">
        <v>8508</v>
      </c>
    </row>
    <row r="2347" spans="9:10">
      <c r="I2347" s="51" t="s">
        <v>10799</v>
      </c>
      <c r="J2347" s="77" t="s">
        <v>8509</v>
      </c>
    </row>
    <row r="2348" spans="9:10">
      <c r="I2348" s="51" t="s">
        <v>10800</v>
      </c>
      <c r="J2348" s="77" t="s">
        <v>8510</v>
      </c>
    </row>
    <row r="2349" spans="9:10">
      <c r="I2349" s="51" t="s">
        <v>10801</v>
      </c>
      <c r="J2349" s="77" t="s">
        <v>8511</v>
      </c>
    </row>
    <row r="2350" spans="9:10">
      <c r="I2350" s="51" t="s">
        <v>10802</v>
      </c>
      <c r="J2350" s="77" t="s">
        <v>8512</v>
      </c>
    </row>
    <row r="2351" spans="9:10">
      <c r="I2351" s="51" t="s">
        <v>10803</v>
      </c>
      <c r="J2351" s="77" t="s">
        <v>8513</v>
      </c>
    </row>
    <row r="2352" spans="9:10">
      <c r="I2352" s="51" t="s">
        <v>10804</v>
      </c>
      <c r="J2352" s="77" t="s">
        <v>8514</v>
      </c>
    </row>
    <row r="2353" spans="9:10">
      <c r="I2353" s="51" t="s">
        <v>10805</v>
      </c>
      <c r="J2353" s="77" t="s">
        <v>8515</v>
      </c>
    </row>
    <row r="2354" spans="9:10">
      <c r="I2354" s="51" t="s">
        <v>10806</v>
      </c>
      <c r="J2354" s="77" t="s">
        <v>8516</v>
      </c>
    </row>
    <row r="2355" spans="9:10">
      <c r="I2355" s="51" t="s">
        <v>10807</v>
      </c>
      <c r="J2355" s="77" t="s">
        <v>8517</v>
      </c>
    </row>
    <row r="2356" spans="9:10">
      <c r="I2356" s="51" t="s">
        <v>10808</v>
      </c>
      <c r="J2356" s="77" t="s">
        <v>8518</v>
      </c>
    </row>
    <row r="2357" spans="9:10">
      <c r="I2357" s="51" t="s">
        <v>10809</v>
      </c>
      <c r="J2357" s="77" t="s">
        <v>8519</v>
      </c>
    </row>
    <row r="2358" spans="9:10">
      <c r="I2358" s="51" t="s">
        <v>10810</v>
      </c>
      <c r="J2358" s="77" t="s">
        <v>8520</v>
      </c>
    </row>
    <row r="2359" spans="9:10">
      <c r="I2359" s="51" t="s">
        <v>10811</v>
      </c>
      <c r="J2359" s="77" t="s">
        <v>8521</v>
      </c>
    </row>
    <row r="2360" spans="9:10">
      <c r="I2360" s="51" t="s">
        <v>10812</v>
      </c>
      <c r="J2360" s="77" t="s">
        <v>8522</v>
      </c>
    </row>
    <row r="2361" spans="9:10">
      <c r="I2361" s="51" t="s">
        <v>10813</v>
      </c>
      <c r="J2361" s="77" t="s">
        <v>8523</v>
      </c>
    </row>
    <row r="2362" spans="9:10">
      <c r="I2362" s="51" t="s">
        <v>10814</v>
      </c>
      <c r="J2362" s="77" t="s">
        <v>8524</v>
      </c>
    </row>
    <row r="2363" spans="9:10">
      <c r="I2363" s="51" t="s">
        <v>10815</v>
      </c>
      <c r="J2363" s="77" t="s">
        <v>8525</v>
      </c>
    </row>
    <row r="2364" spans="9:10">
      <c r="I2364" s="51" t="s">
        <v>10816</v>
      </c>
      <c r="J2364" s="77" t="s">
        <v>8526</v>
      </c>
    </row>
    <row r="2365" spans="9:10">
      <c r="I2365" s="51" t="s">
        <v>10817</v>
      </c>
      <c r="J2365" s="77" t="s">
        <v>8527</v>
      </c>
    </row>
    <row r="2366" spans="9:10">
      <c r="I2366" s="51" t="s">
        <v>10818</v>
      </c>
      <c r="J2366" s="77" t="s">
        <v>8528</v>
      </c>
    </row>
    <row r="2367" spans="9:10">
      <c r="I2367" s="51" t="s">
        <v>4375</v>
      </c>
      <c r="J2367" s="77" t="s">
        <v>8529</v>
      </c>
    </row>
    <row r="2368" spans="9:10">
      <c r="I2368" s="51" t="s">
        <v>4376</v>
      </c>
      <c r="J2368" s="77" t="s">
        <v>8530</v>
      </c>
    </row>
    <row r="2369" spans="9:10">
      <c r="I2369" s="51" t="s">
        <v>4377</v>
      </c>
      <c r="J2369" s="77" t="s">
        <v>8531</v>
      </c>
    </row>
    <row r="2370" spans="9:10">
      <c r="I2370" s="51" t="s">
        <v>4378</v>
      </c>
      <c r="J2370" s="77" t="s">
        <v>8532</v>
      </c>
    </row>
    <row r="2371" spans="9:10">
      <c r="I2371" s="51" t="s">
        <v>4379</v>
      </c>
      <c r="J2371" s="77" t="s">
        <v>8533</v>
      </c>
    </row>
    <row r="2372" spans="9:10">
      <c r="I2372" s="51" t="s">
        <v>4380</v>
      </c>
      <c r="J2372" s="77" t="s">
        <v>8534</v>
      </c>
    </row>
    <row r="2373" spans="9:10">
      <c r="I2373" s="51" t="s">
        <v>4381</v>
      </c>
      <c r="J2373" s="77" t="s">
        <v>8535</v>
      </c>
    </row>
    <row r="2374" spans="9:10">
      <c r="I2374" s="51" t="s">
        <v>4382</v>
      </c>
      <c r="J2374" s="77" t="s">
        <v>8536</v>
      </c>
    </row>
    <row r="2375" spans="9:10">
      <c r="I2375" s="51" t="s">
        <v>4383</v>
      </c>
      <c r="J2375" s="77" t="s">
        <v>8537</v>
      </c>
    </row>
    <row r="2376" spans="9:10">
      <c r="I2376" s="51" t="s">
        <v>4384</v>
      </c>
      <c r="J2376" s="77" t="s">
        <v>8538</v>
      </c>
    </row>
    <row r="2377" spans="9:10">
      <c r="I2377" s="51" t="s">
        <v>4385</v>
      </c>
      <c r="J2377" s="77" t="s">
        <v>8539</v>
      </c>
    </row>
    <row r="2378" spans="9:10">
      <c r="I2378" s="51" t="s">
        <v>4386</v>
      </c>
      <c r="J2378" s="77" t="s">
        <v>8540</v>
      </c>
    </row>
    <row r="2379" spans="9:10">
      <c r="I2379" s="51" t="s">
        <v>4387</v>
      </c>
      <c r="J2379" s="77" t="s">
        <v>8541</v>
      </c>
    </row>
    <row r="2380" spans="9:10">
      <c r="I2380" s="51" t="s">
        <v>4388</v>
      </c>
      <c r="J2380" s="77" t="s">
        <v>8542</v>
      </c>
    </row>
    <row r="2381" spans="9:10">
      <c r="I2381" s="51" t="s">
        <v>4389</v>
      </c>
      <c r="J2381" s="77" t="s">
        <v>8543</v>
      </c>
    </row>
    <row r="2382" spans="9:10">
      <c r="I2382" s="51" t="s">
        <v>4390</v>
      </c>
      <c r="J2382" s="77" t="s">
        <v>8544</v>
      </c>
    </row>
    <row r="2383" spans="9:10">
      <c r="I2383" s="51" t="s">
        <v>4391</v>
      </c>
      <c r="J2383" s="77" t="s">
        <v>8545</v>
      </c>
    </row>
    <row r="2384" spans="9:10">
      <c r="I2384" s="51" t="s">
        <v>4392</v>
      </c>
      <c r="J2384" s="77" t="s">
        <v>8546</v>
      </c>
    </row>
    <row r="2385" spans="9:10">
      <c r="I2385" s="51" t="s">
        <v>4393</v>
      </c>
      <c r="J2385" s="77" t="s">
        <v>8547</v>
      </c>
    </row>
    <row r="2386" spans="9:10">
      <c r="I2386" s="51" t="s">
        <v>4394</v>
      </c>
      <c r="J2386" s="77" t="s">
        <v>8548</v>
      </c>
    </row>
    <row r="2387" spans="9:10">
      <c r="I2387" s="51" t="s">
        <v>4395</v>
      </c>
      <c r="J2387" s="77" t="s">
        <v>8549</v>
      </c>
    </row>
    <row r="2388" spans="9:10">
      <c r="I2388" s="51" t="s">
        <v>4396</v>
      </c>
      <c r="J2388" s="77" t="s">
        <v>8550</v>
      </c>
    </row>
    <row r="2389" spans="9:10">
      <c r="I2389" s="51" t="s">
        <v>4397</v>
      </c>
      <c r="J2389" s="77" t="s">
        <v>8551</v>
      </c>
    </row>
    <row r="2390" spans="9:10">
      <c r="I2390" s="51" t="s">
        <v>4398</v>
      </c>
      <c r="J2390" s="77" t="s">
        <v>8552</v>
      </c>
    </row>
    <row r="2391" spans="9:10">
      <c r="I2391" s="51" t="s">
        <v>4399</v>
      </c>
      <c r="J2391" s="77" t="s">
        <v>8553</v>
      </c>
    </row>
    <row r="2392" spans="9:10">
      <c r="I2392" s="51" t="s">
        <v>4400</v>
      </c>
      <c r="J2392" s="77" t="s">
        <v>8554</v>
      </c>
    </row>
    <row r="2393" spans="9:10">
      <c r="I2393" s="51" t="s">
        <v>4401</v>
      </c>
      <c r="J2393" s="77" t="s">
        <v>8554</v>
      </c>
    </row>
    <row r="2394" spans="9:10">
      <c r="I2394" s="51" t="s">
        <v>4402</v>
      </c>
      <c r="J2394" s="77" t="s">
        <v>8554</v>
      </c>
    </row>
    <row r="2395" spans="9:10">
      <c r="I2395" s="51" t="s">
        <v>4403</v>
      </c>
      <c r="J2395" s="77" t="s">
        <v>8554</v>
      </c>
    </row>
    <row r="2396" spans="9:10">
      <c r="I2396" s="51" t="s">
        <v>4404</v>
      </c>
      <c r="J2396" s="77" t="s">
        <v>8554</v>
      </c>
    </row>
    <row r="2397" spans="9:10">
      <c r="I2397" s="51" t="s">
        <v>4405</v>
      </c>
      <c r="J2397" s="77" t="s">
        <v>8554</v>
      </c>
    </row>
    <row r="2398" spans="9:10">
      <c r="I2398" s="51" t="s">
        <v>4406</v>
      </c>
      <c r="J2398" s="77" t="s">
        <v>8555</v>
      </c>
    </row>
    <row r="2399" spans="9:10">
      <c r="I2399" s="51" t="s">
        <v>4407</v>
      </c>
      <c r="J2399" s="77" t="s">
        <v>8556</v>
      </c>
    </row>
    <row r="2400" spans="9:10">
      <c r="I2400" s="51" t="s">
        <v>4408</v>
      </c>
      <c r="J2400" s="77" t="s">
        <v>8557</v>
      </c>
    </row>
    <row r="2401" spans="9:10">
      <c r="I2401" s="51" t="s">
        <v>4409</v>
      </c>
      <c r="J2401" s="77" t="s">
        <v>8558</v>
      </c>
    </row>
    <row r="2402" spans="9:10">
      <c r="I2402" s="51" t="s">
        <v>4410</v>
      </c>
      <c r="J2402" s="77" t="s">
        <v>8559</v>
      </c>
    </row>
    <row r="2403" spans="9:10">
      <c r="I2403" s="51" t="s">
        <v>4411</v>
      </c>
      <c r="J2403" s="77" t="s">
        <v>8560</v>
      </c>
    </row>
    <row r="2404" spans="9:10">
      <c r="I2404" s="51" t="s">
        <v>4412</v>
      </c>
      <c r="J2404" s="77" t="s">
        <v>8561</v>
      </c>
    </row>
    <row r="2405" spans="9:10">
      <c r="I2405" s="51" t="s">
        <v>4413</v>
      </c>
      <c r="J2405" s="77" t="s">
        <v>8562</v>
      </c>
    </row>
    <row r="2406" spans="9:10">
      <c r="I2406" s="51" t="s">
        <v>4414</v>
      </c>
      <c r="J2406" s="77" t="s">
        <v>8563</v>
      </c>
    </row>
    <row r="2407" spans="9:10">
      <c r="I2407" s="51" t="s">
        <v>4415</v>
      </c>
      <c r="J2407" s="77" t="s">
        <v>8564</v>
      </c>
    </row>
    <row r="2408" spans="9:10">
      <c r="I2408" s="51" t="s">
        <v>4416</v>
      </c>
      <c r="J2408" s="77" t="s">
        <v>8565</v>
      </c>
    </row>
    <row r="2409" spans="9:10">
      <c r="I2409" s="51" t="s">
        <v>4417</v>
      </c>
      <c r="J2409" s="77" t="s">
        <v>8566</v>
      </c>
    </row>
    <row r="2410" spans="9:10">
      <c r="I2410" s="51" t="s">
        <v>4418</v>
      </c>
      <c r="J2410" s="77" t="s">
        <v>8567</v>
      </c>
    </row>
    <row r="2411" spans="9:10">
      <c r="I2411" s="51" t="s">
        <v>4419</v>
      </c>
      <c r="J2411" s="77" t="s">
        <v>8568</v>
      </c>
    </row>
    <row r="2412" spans="9:10">
      <c r="I2412" s="51" t="s">
        <v>4420</v>
      </c>
      <c r="J2412" s="77" t="s">
        <v>8569</v>
      </c>
    </row>
    <row r="2413" spans="9:10">
      <c r="I2413" s="51" t="s">
        <v>4421</v>
      </c>
      <c r="J2413" s="77" t="s">
        <v>8570</v>
      </c>
    </row>
    <row r="2414" spans="9:10">
      <c r="I2414" s="51" t="s">
        <v>4422</v>
      </c>
      <c r="J2414" s="77" t="s">
        <v>8571</v>
      </c>
    </row>
    <row r="2415" spans="9:10">
      <c r="I2415" s="51" t="s">
        <v>4423</v>
      </c>
      <c r="J2415" s="77" t="s">
        <v>8572</v>
      </c>
    </row>
    <row r="2416" spans="9:10">
      <c r="I2416" s="51" t="s">
        <v>4424</v>
      </c>
      <c r="J2416" s="77" t="s">
        <v>8572</v>
      </c>
    </row>
    <row r="2417" spans="9:10">
      <c r="I2417" s="51" t="s">
        <v>4425</v>
      </c>
      <c r="J2417" s="77" t="s">
        <v>8571</v>
      </c>
    </row>
    <row r="2418" spans="9:10">
      <c r="I2418" s="51" t="s">
        <v>4426</v>
      </c>
      <c r="J2418" s="77" t="s">
        <v>8571</v>
      </c>
    </row>
    <row r="2419" spans="9:10">
      <c r="I2419" s="51" t="s">
        <v>4427</v>
      </c>
      <c r="J2419" s="77" t="s">
        <v>8571</v>
      </c>
    </row>
    <row r="2420" spans="9:10">
      <c r="I2420" s="51" t="s">
        <v>4428</v>
      </c>
      <c r="J2420" s="77" t="s">
        <v>8573</v>
      </c>
    </row>
    <row r="2421" spans="9:10">
      <c r="I2421" s="51" t="s">
        <v>4429</v>
      </c>
      <c r="J2421" s="77" t="s">
        <v>8574</v>
      </c>
    </row>
    <row r="2422" spans="9:10">
      <c r="I2422" s="51" t="s">
        <v>4430</v>
      </c>
      <c r="J2422" s="77" t="s">
        <v>8575</v>
      </c>
    </row>
    <row r="2423" spans="9:10">
      <c r="I2423" s="51" t="s">
        <v>4431</v>
      </c>
      <c r="J2423" s="77" t="s">
        <v>8576</v>
      </c>
    </row>
    <row r="2424" spans="9:10">
      <c r="I2424" s="51" t="s">
        <v>4432</v>
      </c>
      <c r="J2424" s="77" t="s">
        <v>8577</v>
      </c>
    </row>
    <row r="2425" spans="9:10">
      <c r="I2425" s="51" t="s">
        <v>4433</v>
      </c>
      <c r="J2425" s="77" t="s">
        <v>8578</v>
      </c>
    </row>
    <row r="2426" spans="9:10">
      <c r="I2426" s="51" t="s">
        <v>4434</v>
      </c>
      <c r="J2426" s="77" t="s">
        <v>8579</v>
      </c>
    </row>
    <row r="2427" spans="9:10">
      <c r="I2427" s="51" t="s">
        <v>4435</v>
      </c>
      <c r="J2427" s="77" t="s">
        <v>8580</v>
      </c>
    </row>
    <row r="2428" spans="9:10">
      <c r="I2428" s="51" t="s">
        <v>4436</v>
      </c>
      <c r="J2428" s="77" t="s">
        <v>8581</v>
      </c>
    </row>
    <row r="2429" spans="9:10">
      <c r="I2429" s="51" t="s">
        <v>4437</v>
      </c>
      <c r="J2429" s="77" t="s">
        <v>8582</v>
      </c>
    </row>
    <row r="2430" spans="9:10">
      <c r="I2430" s="51" t="s">
        <v>4438</v>
      </c>
      <c r="J2430" s="77" t="s">
        <v>8583</v>
      </c>
    </row>
    <row r="2431" spans="9:10">
      <c r="I2431" s="51" t="s">
        <v>4439</v>
      </c>
      <c r="J2431" s="77" t="s">
        <v>8572</v>
      </c>
    </row>
    <row r="2432" spans="9:10">
      <c r="I2432" s="51" t="s">
        <v>4440</v>
      </c>
      <c r="J2432" s="77" t="s">
        <v>8584</v>
      </c>
    </row>
    <row r="2433" spans="9:10">
      <c r="I2433" s="51" t="s">
        <v>4441</v>
      </c>
      <c r="J2433" s="77" t="s">
        <v>8585</v>
      </c>
    </row>
    <row r="2434" spans="9:10">
      <c r="I2434" s="51" t="s">
        <v>4442</v>
      </c>
      <c r="J2434" s="77" t="s">
        <v>8586</v>
      </c>
    </row>
    <row r="2435" spans="9:10">
      <c r="I2435" s="51" t="s">
        <v>4443</v>
      </c>
      <c r="J2435" s="77" t="s">
        <v>8587</v>
      </c>
    </row>
    <row r="2436" spans="9:10">
      <c r="I2436" s="51" t="s">
        <v>4444</v>
      </c>
      <c r="J2436" s="77" t="s">
        <v>8588</v>
      </c>
    </row>
    <row r="2437" spans="9:10">
      <c r="I2437" s="51" t="s">
        <v>4445</v>
      </c>
      <c r="J2437" s="77" t="s">
        <v>8589</v>
      </c>
    </row>
    <row r="2438" spans="9:10">
      <c r="I2438" s="51" t="s">
        <v>4446</v>
      </c>
      <c r="J2438" s="77" t="s">
        <v>8590</v>
      </c>
    </row>
    <row r="2439" spans="9:10">
      <c r="I2439" s="51" t="s">
        <v>4447</v>
      </c>
      <c r="J2439" s="77" t="s">
        <v>8591</v>
      </c>
    </row>
    <row r="2440" spans="9:10">
      <c r="I2440" s="51" t="s">
        <v>4428</v>
      </c>
      <c r="J2440" s="77" t="s">
        <v>8592</v>
      </c>
    </row>
    <row r="2441" spans="9:10">
      <c r="I2441" s="51" t="s">
        <v>4429</v>
      </c>
      <c r="J2441" s="77" t="s">
        <v>8593</v>
      </c>
    </row>
    <row r="2442" spans="9:10">
      <c r="I2442" s="51" t="s">
        <v>4430</v>
      </c>
      <c r="J2442" s="77" t="s">
        <v>8594</v>
      </c>
    </row>
    <row r="2443" spans="9:10">
      <c r="I2443" s="51" t="s">
        <v>4431</v>
      </c>
      <c r="J2443" s="77" t="s">
        <v>8595</v>
      </c>
    </row>
    <row r="2444" spans="9:10">
      <c r="I2444" s="51" t="s">
        <v>4432</v>
      </c>
      <c r="J2444" s="77" t="s">
        <v>8596</v>
      </c>
    </row>
    <row r="2445" spans="9:10">
      <c r="I2445" s="51" t="s">
        <v>4433</v>
      </c>
      <c r="J2445" s="77" t="s">
        <v>8597</v>
      </c>
    </row>
    <row r="2446" spans="9:10">
      <c r="I2446" s="51" t="s">
        <v>4434</v>
      </c>
      <c r="J2446" s="77" t="s">
        <v>8598</v>
      </c>
    </row>
    <row r="2447" spans="9:10">
      <c r="I2447" s="51" t="s">
        <v>4435</v>
      </c>
      <c r="J2447" s="77" t="s">
        <v>8599</v>
      </c>
    </row>
    <row r="2448" spans="9:10">
      <c r="I2448" s="51" t="s">
        <v>4436</v>
      </c>
      <c r="J2448" s="77" t="s">
        <v>8600</v>
      </c>
    </row>
    <row r="2449" spans="9:10">
      <c r="I2449" s="51" t="s">
        <v>4437</v>
      </c>
      <c r="J2449" s="77" t="s">
        <v>8601</v>
      </c>
    </row>
    <row r="2450" spans="9:10">
      <c r="I2450" s="51" t="s">
        <v>4448</v>
      </c>
      <c r="J2450" s="77" t="s">
        <v>8602</v>
      </c>
    </row>
    <row r="2451" spans="9:10">
      <c r="I2451" s="51" t="s">
        <v>4449</v>
      </c>
      <c r="J2451" s="77" t="s">
        <v>8603</v>
      </c>
    </row>
    <row r="2452" spans="9:10">
      <c r="I2452" s="51" t="s">
        <v>4450</v>
      </c>
      <c r="J2452" s="77" t="s">
        <v>8604</v>
      </c>
    </row>
    <row r="2453" spans="9:10">
      <c r="I2453" s="51" t="s">
        <v>4451</v>
      </c>
      <c r="J2453" s="77" t="s">
        <v>8605</v>
      </c>
    </row>
    <row r="2454" spans="9:10">
      <c r="I2454" s="51" t="s">
        <v>4452</v>
      </c>
      <c r="J2454" s="77" t="s">
        <v>8606</v>
      </c>
    </row>
    <row r="2455" spans="9:10">
      <c r="I2455" s="51" t="s">
        <v>4453</v>
      </c>
      <c r="J2455" s="77" t="s">
        <v>8607</v>
      </c>
    </row>
    <row r="2456" spans="9:10">
      <c r="I2456" s="51" t="s">
        <v>4454</v>
      </c>
      <c r="J2456" s="77" t="s">
        <v>8608</v>
      </c>
    </row>
    <row r="2457" spans="9:10">
      <c r="I2457" s="51" t="s">
        <v>4455</v>
      </c>
      <c r="J2457" s="77" t="s">
        <v>8609</v>
      </c>
    </row>
    <row r="2458" spans="9:10">
      <c r="I2458" s="51" t="s">
        <v>4456</v>
      </c>
      <c r="J2458" s="77" t="s">
        <v>8610</v>
      </c>
    </row>
    <row r="2459" spans="9:10">
      <c r="I2459" s="51" t="s">
        <v>4457</v>
      </c>
      <c r="J2459" s="77" t="s">
        <v>8611</v>
      </c>
    </row>
    <row r="2460" spans="9:10">
      <c r="I2460" s="51" t="s">
        <v>4458</v>
      </c>
      <c r="J2460" s="77" t="s">
        <v>8612</v>
      </c>
    </row>
    <row r="2461" spans="9:10">
      <c r="I2461" s="51" t="s">
        <v>4459</v>
      </c>
      <c r="J2461" s="77" t="s">
        <v>8613</v>
      </c>
    </row>
    <row r="2462" spans="9:10">
      <c r="I2462" s="51" t="s">
        <v>4460</v>
      </c>
      <c r="J2462" s="77" t="s">
        <v>8614</v>
      </c>
    </row>
    <row r="2463" spans="9:10">
      <c r="I2463" s="51" t="s">
        <v>4461</v>
      </c>
      <c r="J2463" s="77" t="s">
        <v>8615</v>
      </c>
    </row>
    <row r="2464" spans="9:10">
      <c r="I2464" s="51" t="s">
        <v>4462</v>
      </c>
      <c r="J2464" s="77" t="s">
        <v>8615</v>
      </c>
    </row>
    <row r="2465" spans="9:10">
      <c r="I2465" s="51" t="s">
        <v>4463</v>
      </c>
      <c r="J2465" s="77" t="s">
        <v>8616</v>
      </c>
    </row>
    <row r="2466" spans="9:10">
      <c r="I2466" s="51" t="s">
        <v>4464</v>
      </c>
      <c r="J2466" s="83" t="s">
        <v>8617</v>
      </c>
    </row>
    <row r="2467" spans="9:10">
      <c r="I2467" s="51" t="s">
        <v>4465</v>
      </c>
      <c r="J2467" s="81" t="s">
        <v>8618</v>
      </c>
    </row>
    <row r="2468" spans="9:10">
      <c r="I2468" s="51" t="s">
        <v>4466</v>
      </c>
      <c r="J2468" s="81" t="s">
        <v>8619</v>
      </c>
    </row>
    <row r="2469" spans="9:10">
      <c r="I2469" s="51" t="s">
        <v>4467</v>
      </c>
      <c r="J2469" s="83" t="s">
        <v>8620</v>
      </c>
    </row>
    <row r="2470" spans="9:10">
      <c r="I2470" s="51" t="s">
        <v>4468</v>
      </c>
      <c r="J2470" s="81" t="s">
        <v>8621</v>
      </c>
    </row>
    <row r="2471" spans="9:10">
      <c r="I2471" s="51" t="s">
        <v>4469</v>
      </c>
      <c r="J2471" s="81" t="s">
        <v>8622</v>
      </c>
    </row>
    <row r="2472" spans="9:10">
      <c r="I2472" s="51" t="s">
        <v>4470</v>
      </c>
      <c r="J2472" s="81" t="s">
        <v>8623</v>
      </c>
    </row>
    <row r="2473" spans="9:10">
      <c r="I2473" s="51" t="s">
        <v>4471</v>
      </c>
      <c r="J2473" s="83" t="s">
        <v>8624</v>
      </c>
    </row>
    <row r="2474" spans="9:10">
      <c r="I2474" s="51" t="s">
        <v>4472</v>
      </c>
      <c r="J2474" s="81" t="s">
        <v>8625</v>
      </c>
    </row>
    <row r="2475" spans="9:10">
      <c r="I2475" s="51" t="s">
        <v>4473</v>
      </c>
      <c r="J2475" s="81" t="s">
        <v>8626</v>
      </c>
    </row>
    <row r="2476" spans="9:10">
      <c r="I2476" s="51" t="s">
        <v>4474</v>
      </c>
      <c r="J2476" s="81" t="s">
        <v>8627</v>
      </c>
    </row>
    <row r="2477" spans="9:10">
      <c r="I2477" s="51" t="s">
        <v>4475</v>
      </c>
      <c r="J2477" s="83" t="s">
        <v>8628</v>
      </c>
    </row>
    <row r="2478" spans="9:10">
      <c r="I2478" s="51" t="s">
        <v>4476</v>
      </c>
      <c r="J2478" s="81" t="s">
        <v>8629</v>
      </c>
    </row>
    <row r="2479" spans="9:10">
      <c r="I2479" s="51" t="s">
        <v>4477</v>
      </c>
      <c r="J2479" s="81" t="s">
        <v>8630</v>
      </c>
    </row>
    <row r="2480" spans="9:10">
      <c r="I2480" s="51" t="s">
        <v>4478</v>
      </c>
      <c r="J2480" s="81" t="s">
        <v>8631</v>
      </c>
    </row>
    <row r="2481" spans="9:10">
      <c r="I2481" s="51" t="s">
        <v>4479</v>
      </c>
      <c r="J2481" s="83" t="s">
        <v>8632</v>
      </c>
    </row>
    <row r="2482" spans="9:10">
      <c r="I2482" s="51" t="s">
        <v>4480</v>
      </c>
      <c r="J2482" s="81" t="s">
        <v>8633</v>
      </c>
    </row>
    <row r="2483" spans="9:10">
      <c r="I2483" s="51" t="s">
        <v>4481</v>
      </c>
      <c r="J2483" s="81" t="s">
        <v>8634</v>
      </c>
    </row>
    <row r="2484" spans="9:10">
      <c r="I2484" s="51" t="s">
        <v>4482</v>
      </c>
      <c r="J2484" s="81" t="s">
        <v>8635</v>
      </c>
    </row>
    <row r="2485" spans="9:10">
      <c r="I2485" s="51" t="s">
        <v>4483</v>
      </c>
      <c r="J2485" s="83" t="s">
        <v>8636</v>
      </c>
    </row>
    <row r="2486" spans="9:10">
      <c r="I2486" s="51" t="s">
        <v>4484</v>
      </c>
      <c r="J2486" s="81" t="s">
        <v>8637</v>
      </c>
    </row>
    <row r="2487" spans="9:10">
      <c r="I2487" s="51" t="s">
        <v>4485</v>
      </c>
      <c r="J2487" s="81" t="s">
        <v>8638</v>
      </c>
    </row>
    <row r="2488" spans="9:10">
      <c r="I2488" s="51" t="s">
        <v>4486</v>
      </c>
      <c r="J2488" s="83" t="s">
        <v>8639</v>
      </c>
    </row>
    <row r="2489" spans="9:10">
      <c r="I2489" s="51" t="s">
        <v>4487</v>
      </c>
      <c r="J2489" s="81" t="s">
        <v>8640</v>
      </c>
    </row>
    <row r="2490" spans="9:10">
      <c r="I2490" s="51" t="s">
        <v>4488</v>
      </c>
      <c r="J2490" s="81" t="s">
        <v>8641</v>
      </c>
    </row>
    <row r="2491" spans="9:10">
      <c r="I2491" s="51" t="s">
        <v>4489</v>
      </c>
      <c r="J2491" s="83" t="s">
        <v>8642</v>
      </c>
    </row>
    <row r="2492" spans="9:10">
      <c r="I2492" s="51" t="s">
        <v>4490</v>
      </c>
      <c r="J2492" s="81" t="s">
        <v>8643</v>
      </c>
    </row>
    <row r="2493" spans="9:10">
      <c r="I2493" s="51" t="s">
        <v>4491</v>
      </c>
      <c r="J2493" s="81" t="s">
        <v>8644</v>
      </c>
    </row>
    <row r="2494" spans="9:10">
      <c r="I2494" s="51" t="s">
        <v>4492</v>
      </c>
      <c r="J2494" s="83" t="s">
        <v>8645</v>
      </c>
    </row>
    <row r="2495" spans="9:10">
      <c r="I2495" s="51" t="s">
        <v>4493</v>
      </c>
      <c r="J2495" s="81" t="s">
        <v>8646</v>
      </c>
    </row>
    <row r="2496" spans="9:10">
      <c r="I2496" s="51" t="s">
        <v>4494</v>
      </c>
      <c r="J2496" s="81" t="s">
        <v>8647</v>
      </c>
    </row>
    <row r="2497" spans="9:10">
      <c r="I2497" s="51" t="s">
        <v>4495</v>
      </c>
      <c r="J2497" s="81" t="s">
        <v>8648</v>
      </c>
    </row>
    <row r="2498" spans="9:10">
      <c r="I2498" s="51" t="s">
        <v>4496</v>
      </c>
      <c r="J2498" s="83" t="s">
        <v>8649</v>
      </c>
    </row>
    <row r="2499" spans="9:10">
      <c r="I2499" s="51" t="s">
        <v>4497</v>
      </c>
      <c r="J2499" s="81" t="s">
        <v>8650</v>
      </c>
    </row>
    <row r="2500" spans="9:10">
      <c r="I2500" s="51" t="s">
        <v>4498</v>
      </c>
      <c r="J2500" s="81" t="s">
        <v>8651</v>
      </c>
    </row>
    <row r="2501" spans="9:10">
      <c r="I2501" s="51" t="s">
        <v>4499</v>
      </c>
      <c r="J2501" s="83" t="s">
        <v>8652</v>
      </c>
    </row>
    <row r="2502" spans="9:10">
      <c r="I2502" s="51" t="s">
        <v>4500</v>
      </c>
      <c r="J2502" s="81" t="s">
        <v>8653</v>
      </c>
    </row>
    <row r="2503" spans="9:10">
      <c r="I2503" s="51" t="s">
        <v>4501</v>
      </c>
      <c r="J2503" s="81" t="s">
        <v>8654</v>
      </c>
    </row>
    <row r="2504" spans="9:10">
      <c r="I2504" s="51" t="s">
        <v>4502</v>
      </c>
      <c r="J2504" s="83" t="s">
        <v>8655</v>
      </c>
    </row>
    <row r="2505" spans="9:10">
      <c r="I2505" s="51" t="s">
        <v>4503</v>
      </c>
      <c r="J2505" s="81" t="s">
        <v>8656</v>
      </c>
    </row>
    <row r="2506" spans="9:10">
      <c r="I2506" s="51" t="s">
        <v>4504</v>
      </c>
      <c r="J2506" s="81" t="s">
        <v>8657</v>
      </c>
    </row>
    <row r="2507" spans="9:10">
      <c r="I2507" s="51" t="s">
        <v>4505</v>
      </c>
      <c r="J2507" s="83" t="s">
        <v>8658</v>
      </c>
    </row>
    <row r="2508" spans="9:10">
      <c r="I2508" s="51" t="s">
        <v>4506</v>
      </c>
      <c r="J2508" s="81" t="s">
        <v>8659</v>
      </c>
    </row>
    <row r="2509" spans="9:10">
      <c r="I2509" s="51" t="s">
        <v>4507</v>
      </c>
      <c r="J2509" s="81" t="s">
        <v>8660</v>
      </c>
    </row>
    <row r="2510" spans="9:10">
      <c r="I2510" s="51" t="s">
        <v>4508</v>
      </c>
      <c r="J2510" s="83" t="s">
        <v>8661</v>
      </c>
    </row>
    <row r="2511" spans="9:10">
      <c r="I2511" s="51" t="s">
        <v>4509</v>
      </c>
      <c r="J2511" s="81" t="s">
        <v>8662</v>
      </c>
    </row>
    <row r="2512" spans="9:10">
      <c r="I2512" s="51" t="s">
        <v>4510</v>
      </c>
      <c r="J2512" s="81" t="s">
        <v>8663</v>
      </c>
    </row>
    <row r="2513" spans="9:10">
      <c r="I2513" s="51" t="s">
        <v>4511</v>
      </c>
      <c r="J2513" s="83" t="s">
        <v>8664</v>
      </c>
    </row>
    <row r="2514" spans="9:10">
      <c r="I2514" s="51" t="s">
        <v>4512</v>
      </c>
      <c r="J2514" s="81" t="s">
        <v>8665</v>
      </c>
    </row>
    <row r="2515" spans="9:10">
      <c r="I2515" s="51" t="s">
        <v>4513</v>
      </c>
      <c r="J2515" s="81" t="s">
        <v>8666</v>
      </c>
    </row>
    <row r="2516" spans="9:10">
      <c r="I2516" s="51" t="s">
        <v>4514</v>
      </c>
      <c r="J2516" s="81" t="s">
        <v>8667</v>
      </c>
    </row>
    <row r="2517" spans="9:10">
      <c r="I2517" s="51" t="s">
        <v>4515</v>
      </c>
      <c r="J2517" s="81" t="s">
        <v>8668</v>
      </c>
    </row>
    <row r="2518" spans="9:10">
      <c r="I2518" s="51" t="s">
        <v>4516</v>
      </c>
      <c r="J2518" s="81" t="s">
        <v>8669</v>
      </c>
    </row>
    <row r="2519" spans="9:10">
      <c r="I2519" s="51" t="s">
        <v>4517</v>
      </c>
      <c r="J2519" s="81" t="s">
        <v>8670</v>
      </c>
    </row>
    <row r="2520" spans="9:10">
      <c r="I2520" s="51" t="s">
        <v>4518</v>
      </c>
      <c r="J2520" s="81" t="s">
        <v>8671</v>
      </c>
    </row>
    <row r="2521" spans="9:10">
      <c r="I2521" s="51" t="s">
        <v>4519</v>
      </c>
      <c r="J2521" s="81" t="s">
        <v>8672</v>
      </c>
    </row>
    <row r="2522" spans="9:10">
      <c r="I2522" s="51" t="s">
        <v>4520</v>
      </c>
      <c r="J2522" s="81" t="s">
        <v>8673</v>
      </c>
    </row>
    <row r="2523" spans="9:10">
      <c r="I2523" s="51" t="s">
        <v>4521</v>
      </c>
      <c r="J2523" s="81" t="s">
        <v>8674</v>
      </c>
    </row>
    <row r="2524" spans="9:10">
      <c r="I2524" s="51" t="s">
        <v>4522</v>
      </c>
      <c r="J2524" s="81" t="s">
        <v>8675</v>
      </c>
    </row>
    <row r="2525" spans="9:10">
      <c r="I2525" s="51" t="s">
        <v>4523</v>
      </c>
      <c r="J2525" s="81" t="s">
        <v>8676</v>
      </c>
    </row>
    <row r="2526" spans="9:10">
      <c r="I2526" s="51" t="s">
        <v>4524</v>
      </c>
      <c r="J2526" s="81" t="s">
        <v>8677</v>
      </c>
    </row>
    <row r="2527" spans="9:10">
      <c r="I2527" s="51" t="s">
        <v>4525</v>
      </c>
      <c r="J2527" s="81" t="s">
        <v>8678</v>
      </c>
    </row>
    <row r="2528" spans="9:10">
      <c r="I2528" s="51" t="s">
        <v>4526</v>
      </c>
      <c r="J2528" s="83" t="s">
        <v>8679</v>
      </c>
    </row>
    <row r="2529" spans="9:10">
      <c r="I2529" s="51" t="s">
        <v>4527</v>
      </c>
      <c r="J2529" s="81" t="s">
        <v>8680</v>
      </c>
    </row>
    <row r="2530" spans="9:10">
      <c r="I2530" s="51" t="s">
        <v>4528</v>
      </c>
      <c r="J2530" s="81" t="s">
        <v>8681</v>
      </c>
    </row>
    <row r="2531" spans="9:10">
      <c r="I2531" s="51" t="s">
        <v>4529</v>
      </c>
      <c r="J2531" s="83" t="s">
        <v>8682</v>
      </c>
    </row>
    <row r="2532" spans="9:10">
      <c r="I2532" s="51" t="s">
        <v>4530</v>
      </c>
      <c r="J2532" s="81" t="s">
        <v>8683</v>
      </c>
    </row>
    <row r="2533" spans="9:10">
      <c r="I2533" s="51" t="s">
        <v>4531</v>
      </c>
      <c r="J2533" s="81" t="s">
        <v>8684</v>
      </c>
    </row>
    <row r="2534" spans="9:10">
      <c r="I2534" s="51" t="s">
        <v>4532</v>
      </c>
      <c r="J2534" s="81" t="s">
        <v>8685</v>
      </c>
    </row>
    <row r="2535" spans="9:10">
      <c r="I2535" s="51" t="s">
        <v>4533</v>
      </c>
      <c r="J2535" s="83" t="s">
        <v>6846</v>
      </c>
    </row>
    <row r="2536" spans="9:10">
      <c r="I2536" s="51" t="s">
        <v>4534</v>
      </c>
      <c r="J2536" s="81" t="s">
        <v>6847</v>
      </c>
    </row>
    <row r="2537" spans="9:10">
      <c r="I2537" s="51" t="s">
        <v>4535</v>
      </c>
      <c r="J2537" s="81" t="s">
        <v>6848</v>
      </c>
    </row>
    <row r="2538" spans="9:10">
      <c r="I2538" s="51" t="s">
        <v>4536</v>
      </c>
      <c r="J2538" s="81" t="s">
        <v>6849</v>
      </c>
    </row>
    <row r="2539" spans="9:10">
      <c r="I2539" s="51" t="s">
        <v>4537</v>
      </c>
      <c r="J2539" s="83" t="s">
        <v>6850</v>
      </c>
    </row>
    <row r="2540" spans="9:10">
      <c r="I2540" s="51" t="s">
        <v>4538</v>
      </c>
      <c r="J2540" s="81" t="s">
        <v>6851</v>
      </c>
    </row>
    <row r="2541" spans="9:10">
      <c r="I2541" s="51" t="s">
        <v>4539</v>
      </c>
      <c r="J2541" s="77" t="s">
        <v>6852</v>
      </c>
    </row>
    <row r="2542" spans="9:10">
      <c r="I2542" s="51" t="s">
        <v>4540</v>
      </c>
      <c r="J2542" s="83" t="s">
        <v>6853</v>
      </c>
    </row>
    <row r="2543" spans="9:10">
      <c r="I2543" s="51" t="s">
        <v>4541</v>
      </c>
      <c r="J2543" s="81" t="s">
        <v>6854</v>
      </c>
    </row>
    <row r="2544" spans="9:10">
      <c r="I2544" s="51" t="s">
        <v>4542</v>
      </c>
      <c r="J2544" s="81" t="s">
        <v>6855</v>
      </c>
    </row>
    <row r="2545" spans="9:10">
      <c r="I2545" s="51" t="s">
        <v>4543</v>
      </c>
      <c r="J2545" s="81" t="s">
        <v>6856</v>
      </c>
    </row>
    <row r="2546" spans="9:10">
      <c r="I2546" s="51" t="s">
        <v>4544</v>
      </c>
      <c r="J2546" s="81" t="s">
        <v>6857</v>
      </c>
    </row>
    <row r="2547" spans="9:10">
      <c r="I2547" s="51" t="s">
        <v>4545</v>
      </c>
      <c r="J2547" s="81" t="s">
        <v>6858</v>
      </c>
    </row>
    <row r="2548" spans="9:10">
      <c r="I2548" s="51" t="s">
        <v>4546</v>
      </c>
      <c r="J2548" s="81" t="s">
        <v>6859</v>
      </c>
    </row>
    <row r="2549" spans="9:10">
      <c r="I2549" s="51" t="s">
        <v>4547</v>
      </c>
      <c r="J2549" s="81" t="s">
        <v>6860</v>
      </c>
    </row>
    <row r="2550" spans="9:10">
      <c r="I2550" s="51" t="s">
        <v>4548</v>
      </c>
      <c r="J2550" s="81" t="s">
        <v>6861</v>
      </c>
    </row>
    <row r="2551" spans="9:10">
      <c r="I2551" s="51" t="s">
        <v>4549</v>
      </c>
      <c r="J2551" s="81" t="s">
        <v>6862</v>
      </c>
    </row>
    <row r="2552" spans="9:10">
      <c r="I2552" s="51" t="s">
        <v>4550</v>
      </c>
      <c r="J2552" s="81" t="s">
        <v>6863</v>
      </c>
    </row>
    <row r="2553" spans="9:10">
      <c r="I2553" s="51" t="s">
        <v>4551</v>
      </c>
      <c r="J2553" s="81" t="s">
        <v>6864</v>
      </c>
    </row>
    <row r="2554" spans="9:10">
      <c r="I2554" s="51" t="s">
        <v>4552</v>
      </c>
      <c r="J2554" s="81" t="s">
        <v>6865</v>
      </c>
    </row>
    <row r="2555" spans="9:10">
      <c r="I2555" s="51" t="s">
        <v>4553</v>
      </c>
      <c r="J2555" s="77" t="s">
        <v>6866</v>
      </c>
    </row>
    <row r="2556" spans="9:10">
      <c r="I2556" s="51" t="s">
        <v>4554</v>
      </c>
      <c r="J2556" s="77" t="s">
        <v>6867</v>
      </c>
    </row>
    <row r="2557" spans="9:10">
      <c r="I2557" s="51" t="s">
        <v>4555</v>
      </c>
      <c r="J2557" s="77" t="s">
        <v>6868</v>
      </c>
    </row>
    <row r="2558" spans="9:10">
      <c r="I2558" s="51" t="s">
        <v>4556</v>
      </c>
      <c r="J2558" s="77" t="s">
        <v>6869</v>
      </c>
    </row>
    <row r="2559" spans="9:10">
      <c r="I2559" s="51" t="s">
        <v>4557</v>
      </c>
      <c r="J2559" s="77" t="s">
        <v>6870</v>
      </c>
    </row>
    <row r="2560" spans="9:10">
      <c r="I2560" s="51" t="s">
        <v>4558</v>
      </c>
      <c r="J2560" s="77" t="s">
        <v>6871</v>
      </c>
    </row>
    <row r="2561" spans="9:10">
      <c r="I2561" s="51" t="s">
        <v>4559</v>
      </c>
      <c r="J2561" s="77" t="s">
        <v>8686</v>
      </c>
    </row>
    <row r="2562" spans="9:10">
      <c r="I2562" s="51" t="s">
        <v>4560</v>
      </c>
      <c r="J2562" s="77" t="s">
        <v>8687</v>
      </c>
    </row>
    <row r="2563" spans="9:10">
      <c r="I2563" s="51" t="s">
        <v>4561</v>
      </c>
      <c r="J2563" s="77" t="s">
        <v>8688</v>
      </c>
    </row>
    <row r="2564" spans="9:10">
      <c r="I2564" s="51" t="s">
        <v>4562</v>
      </c>
      <c r="J2564" s="77" t="s">
        <v>8689</v>
      </c>
    </row>
    <row r="2565" spans="9:10">
      <c r="I2565" s="51" t="s">
        <v>4563</v>
      </c>
      <c r="J2565" s="77" t="s">
        <v>8690</v>
      </c>
    </row>
    <row r="2566" spans="9:10">
      <c r="I2566" s="51" t="s">
        <v>4564</v>
      </c>
      <c r="J2566" s="77" t="s">
        <v>8691</v>
      </c>
    </row>
    <row r="2567" spans="9:10">
      <c r="I2567" s="51" t="s">
        <v>4565</v>
      </c>
      <c r="J2567" s="77" t="s">
        <v>8692</v>
      </c>
    </row>
    <row r="2568" spans="9:10">
      <c r="I2568" s="51" t="s">
        <v>4566</v>
      </c>
      <c r="J2568" s="77" t="s">
        <v>8693</v>
      </c>
    </row>
    <row r="2569" spans="9:10">
      <c r="I2569" s="51" t="s">
        <v>4567</v>
      </c>
      <c r="J2569" s="77" t="s">
        <v>8694</v>
      </c>
    </row>
    <row r="2570" spans="9:10">
      <c r="I2570" s="51" t="s">
        <v>4568</v>
      </c>
      <c r="J2570" s="77" t="s">
        <v>8695</v>
      </c>
    </row>
    <row r="2571" spans="9:10">
      <c r="I2571" s="51" t="s">
        <v>4569</v>
      </c>
      <c r="J2571" s="77" t="s">
        <v>8696</v>
      </c>
    </row>
    <row r="2572" spans="9:10">
      <c r="I2572" s="51" t="s">
        <v>4570</v>
      </c>
      <c r="J2572" s="77" t="s">
        <v>8697</v>
      </c>
    </row>
    <row r="2573" spans="9:10">
      <c r="I2573" s="51" t="s">
        <v>4571</v>
      </c>
      <c r="J2573" s="77" t="s">
        <v>8698</v>
      </c>
    </row>
    <row r="2574" spans="9:10">
      <c r="I2574" s="51" t="s">
        <v>4572</v>
      </c>
      <c r="J2574" s="77" t="s">
        <v>8699</v>
      </c>
    </row>
    <row r="2575" spans="9:10">
      <c r="I2575" s="51" t="s">
        <v>4573</v>
      </c>
      <c r="J2575" s="77" t="s">
        <v>8700</v>
      </c>
    </row>
    <row r="2576" spans="9:10">
      <c r="I2576" s="51" t="s">
        <v>4574</v>
      </c>
      <c r="J2576" s="77" t="s">
        <v>8701</v>
      </c>
    </row>
    <row r="2577" spans="9:10">
      <c r="I2577" s="51" t="s">
        <v>4575</v>
      </c>
      <c r="J2577" s="77" t="s">
        <v>8702</v>
      </c>
    </row>
    <row r="2578" spans="9:10">
      <c r="I2578" s="51" t="s">
        <v>4576</v>
      </c>
      <c r="J2578" s="77" t="s">
        <v>8703</v>
      </c>
    </row>
    <row r="2579" spans="9:10">
      <c r="I2579" s="51" t="s">
        <v>4577</v>
      </c>
      <c r="J2579" s="77" t="s">
        <v>8704</v>
      </c>
    </row>
    <row r="2580" spans="9:10">
      <c r="I2580" s="51" t="s">
        <v>4578</v>
      </c>
      <c r="J2580" s="77" t="s">
        <v>8705</v>
      </c>
    </row>
    <row r="2581" spans="9:10">
      <c r="I2581" s="51" t="s">
        <v>4579</v>
      </c>
      <c r="J2581" s="77" t="s">
        <v>8706</v>
      </c>
    </row>
    <row r="2582" spans="9:10">
      <c r="I2582" s="51" t="s">
        <v>4580</v>
      </c>
      <c r="J2582" s="77" t="s">
        <v>8707</v>
      </c>
    </row>
    <row r="2583" spans="9:10">
      <c r="I2583" s="51" t="s">
        <v>4581</v>
      </c>
      <c r="J2583" s="77" t="s">
        <v>8708</v>
      </c>
    </row>
    <row r="2584" spans="9:10">
      <c r="I2584" s="51" t="s">
        <v>4582</v>
      </c>
      <c r="J2584" s="77" t="s">
        <v>8709</v>
      </c>
    </row>
    <row r="2585" spans="9:10">
      <c r="I2585" s="51" t="s">
        <v>4583</v>
      </c>
      <c r="J2585" s="77" t="s">
        <v>8710</v>
      </c>
    </row>
    <row r="2586" spans="9:10">
      <c r="I2586" s="51" t="s">
        <v>4584</v>
      </c>
      <c r="J2586" s="77" t="s">
        <v>8711</v>
      </c>
    </row>
    <row r="2587" spans="9:10">
      <c r="I2587" s="51" t="s">
        <v>4585</v>
      </c>
      <c r="J2587" s="77" t="s">
        <v>8712</v>
      </c>
    </row>
    <row r="2588" spans="9:10">
      <c r="I2588" s="51" t="s">
        <v>4586</v>
      </c>
      <c r="J2588" s="77" t="s">
        <v>8713</v>
      </c>
    </row>
    <row r="2589" spans="9:10">
      <c r="I2589" s="51" t="s">
        <v>4587</v>
      </c>
      <c r="J2589" s="77" t="s">
        <v>8714</v>
      </c>
    </row>
    <row r="2590" spans="9:10">
      <c r="I2590" s="51" t="s">
        <v>4588</v>
      </c>
      <c r="J2590" s="77" t="s">
        <v>8715</v>
      </c>
    </row>
    <row r="2591" spans="9:10">
      <c r="I2591" s="51" t="s">
        <v>4589</v>
      </c>
      <c r="J2591" s="77" t="s">
        <v>8716</v>
      </c>
    </row>
    <row r="2592" spans="9:10">
      <c r="I2592" s="51" t="s">
        <v>4590</v>
      </c>
      <c r="J2592" s="77" t="s">
        <v>8717</v>
      </c>
    </row>
    <row r="2593" spans="9:10">
      <c r="I2593" s="51" t="s">
        <v>4591</v>
      </c>
      <c r="J2593" s="77" t="s">
        <v>8718</v>
      </c>
    </row>
    <row r="2594" spans="9:10">
      <c r="I2594" s="51" t="s">
        <v>4592</v>
      </c>
      <c r="J2594" s="77" t="s">
        <v>8719</v>
      </c>
    </row>
    <row r="2595" spans="9:10">
      <c r="I2595" s="51" t="s">
        <v>4593</v>
      </c>
      <c r="J2595" s="77" t="s">
        <v>8720</v>
      </c>
    </row>
    <row r="2596" spans="9:10">
      <c r="I2596" s="51" t="s">
        <v>4594</v>
      </c>
      <c r="J2596" s="77" t="s">
        <v>8721</v>
      </c>
    </row>
    <row r="2597" spans="9:10">
      <c r="I2597" s="51" t="s">
        <v>4595</v>
      </c>
      <c r="J2597" s="77" t="s">
        <v>8722</v>
      </c>
    </row>
    <row r="2598" spans="9:10">
      <c r="I2598" s="51" t="s">
        <v>4596</v>
      </c>
      <c r="J2598" s="77" t="s">
        <v>8723</v>
      </c>
    </row>
    <row r="2599" spans="9:10">
      <c r="I2599" s="51" t="s">
        <v>4597</v>
      </c>
      <c r="J2599" s="77" t="s">
        <v>8724</v>
      </c>
    </row>
    <row r="2600" spans="9:10">
      <c r="I2600" s="51" t="s">
        <v>4598</v>
      </c>
      <c r="J2600" s="77" t="s">
        <v>8725</v>
      </c>
    </row>
    <row r="2601" spans="9:10">
      <c r="I2601" s="51" t="s">
        <v>4599</v>
      </c>
      <c r="J2601" s="77" t="s">
        <v>8726</v>
      </c>
    </row>
    <row r="2602" spans="9:10">
      <c r="I2602" s="51" t="s">
        <v>4600</v>
      </c>
      <c r="J2602" s="77" t="s">
        <v>8727</v>
      </c>
    </row>
    <row r="2603" spans="9:10">
      <c r="I2603" s="51" t="s">
        <v>4601</v>
      </c>
      <c r="J2603" s="77" t="s">
        <v>8728</v>
      </c>
    </row>
    <row r="2604" spans="9:10">
      <c r="I2604" s="51" t="s">
        <v>4602</v>
      </c>
      <c r="J2604" s="77" t="s">
        <v>8729</v>
      </c>
    </row>
    <row r="2605" spans="9:10">
      <c r="I2605" s="51" t="s">
        <v>4603</v>
      </c>
      <c r="J2605" s="77" t="s">
        <v>8730</v>
      </c>
    </row>
    <row r="2606" spans="9:10">
      <c r="I2606" s="51" t="s">
        <v>4604</v>
      </c>
      <c r="J2606" s="77" t="s">
        <v>8731</v>
      </c>
    </row>
    <row r="2607" spans="9:10">
      <c r="I2607" s="51" t="s">
        <v>4605</v>
      </c>
      <c r="J2607" s="77" t="s">
        <v>8732</v>
      </c>
    </row>
    <row r="2608" spans="9:10">
      <c r="I2608" s="51" t="s">
        <v>4606</v>
      </c>
      <c r="J2608" s="77" t="s">
        <v>8733</v>
      </c>
    </row>
    <row r="2609" spans="9:10">
      <c r="I2609" s="51" t="s">
        <v>4607</v>
      </c>
      <c r="J2609" s="77" t="s">
        <v>8734</v>
      </c>
    </row>
    <row r="2610" spans="9:10">
      <c r="I2610" s="51" t="s">
        <v>4608</v>
      </c>
      <c r="J2610" s="77" t="s">
        <v>8735</v>
      </c>
    </row>
    <row r="2611" spans="9:10">
      <c r="I2611" s="51" t="s">
        <v>4609</v>
      </c>
      <c r="J2611" s="77" t="s">
        <v>8736</v>
      </c>
    </row>
    <row r="2612" spans="9:10">
      <c r="I2612" s="51" t="s">
        <v>4610</v>
      </c>
      <c r="J2612" s="77" t="s">
        <v>8737</v>
      </c>
    </row>
    <row r="2613" spans="9:10">
      <c r="I2613" s="51" t="s">
        <v>4611</v>
      </c>
      <c r="J2613" s="77" t="s">
        <v>8738</v>
      </c>
    </row>
    <row r="2614" spans="9:10">
      <c r="I2614" s="51" t="s">
        <v>4612</v>
      </c>
      <c r="J2614" s="77" t="s">
        <v>8739</v>
      </c>
    </row>
    <row r="2615" spans="9:10">
      <c r="I2615" s="51" t="s">
        <v>4613</v>
      </c>
      <c r="J2615" s="77" t="s">
        <v>8740</v>
      </c>
    </row>
    <row r="2616" spans="9:10">
      <c r="I2616" s="51" t="s">
        <v>4614</v>
      </c>
      <c r="J2616" s="77" t="s">
        <v>8741</v>
      </c>
    </row>
    <row r="2617" spans="9:10">
      <c r="I2617" s="51" t="s">
        <v>4615</v>
      </c>
      <c r="J2617" s="77" t="s">
        <v>8742</v>
      </c>
    </row>
    <row r="2618" spans="9:10">
      <c r="I2618" s="51" t="s">
        <v>4616</v>
      </c>
      <c r="J2618" s="77" t="s">
        <v>8743</v>
      </c>
    </row>
    <row r="2619" spans="9:10">
      <c r="I2619" s="51" t="s">
        <v>4617</v>
      </c>
      <c r="J2619" s="77" t="s">
        <v>8744</v>
      </c>
    </row>
    <row r="2620" spans="9:10">
      <c r="I2620" s="51" t="s">
        <v>4618</v>
      </c>
      <c r="J2620" s="77" t="s">
        <v>8745</v>
      </c>
    </row>
    <row r="2621" spans="9:10">
      <c r="I2621" s="51" t="s">
        <v>4619</v>
      </c>
      <c r="J2621" s="77" t="s">
        <v>8746</v>
      </c>
    </row>
    <row r="2622" spans="9:10">
      <c r="I2622" s="51" t="s">
        <v>4620</v>
      </c>
      <c r="J2622" s="77" t="s">
        <v>8747</v>
      </c>
    </row>
    <row r="2623" spans="9:10">
      <c r="I2623" s="51" t="s">
        <v>4621</v>
      </c>
      <c r="J2623" s="77" t="s">
        <v>8748</v>
      </c>
    </row>
    <row r="2624" spans="9:10">
      <c r="I2624" s="51" t="s">
        <v>4622</v>
      </c>
      <c r="J2624" s="77" t="s">
        <v>8749</v>
      </c>
    </row>
    <row r="2625" spans="9:10">
      <c r="I2625" s="51" t="s">
        <v>4623</v>
      </c>
      <c r="J2625" s="77" t="s">
        <v>8750</v>
      </c>
    </row>
    <row r="2626" spans="9:10">
      <c r="I2626" s="51" t="s">
        <v>4624</v>
      </c>
      <c r="J2626" s="77" t="s">
        <v>8751</v>
      </c>
    </row>
    <row r="2627" spans="9:10">
      <c r="I2627" s="51" t="s">
        <v>4625</v>
      </c>
      <c r="J2627" s="77" t="s">
        <v>8752</v>
      </c>
    </row>
    <row r="2628" spans="9:10">
      <c r="I2628" s="51" t="s">
        <v>4626</v>
      </c>
      <c r="J2628" s="77" t="s">
        <v>8753</v>
      </c>
    </row>
    <row r="2629" spans="9:10">
      <c r="I2629" s="51" t="s">
        <v>4627</v>
      </c>
      <c r="J2629" s="77" t="s">
        <v>8754</v>
      </c>
    </row>
    <row r="2630" spans="9:10">
      <c r="I2630" s="51" t="s">
        <v>4628</v>
      </c>
      <c r="J2630" s="77" t="s">
        <v>8755</v>
      </c>
    </row>
    <row r="2631" spans="9:10">
      <c r="I2631" s="51" t="s">
        <v>4629</v>
      </c>
      <c r="J2631" s="77" t="s">
        <v>8756</v>
      </c>
    </row>
    <row r="2632" spans="9:10">
      <c r="I2632" s="51" t="s">
        <v>4630</v>
      </c>
      <c r="J2632" s="77" t="s">
        <v>8757</v>
      </c>
    </row>
    <row r="2633" spans="9:10">
      <c r="I2633" s="51" t="s">
        <v>4631</v>
      </c>
      <c r="J2633" s="77" t="s">
        <v>8758</v>
      </c>
    </row>
    <row r="2634" spans="9:10">
      <c r="I2634" s="51" t="s">
        <v>4632</v>
      </c>
      <c r="J2634" s="77" t="s">
        <v>8759</v>
      </c>
    </row>
    <row r="2635" spans="9:10">
      <c r="I2635" s="51" t="s">
        <v>4633</v>
      </c>
      <c r="J2635" s="77" t="s">
        <v>8760</v>
      </c>
    </row>
    <row r="2636" spans="9:10">
      <c r="I2636" s="51" t="s">
        <v>4634</v>
      </c>
      <c r="J2636" s="77" t="s">
        <v>8761</v>
      </c>
    </row>
    <row r="2637" spans="9:10">
      <c r="I2637" s="51" t="s">
        <v>4635</v>
      </c>
      <c r="J2637" s="77" t="s">
        <v>8762</v>
      </c>
    </row>
    <row r="2638" spans="9:10">
      <c r="I2638" s="51" t="s">
        <v>4636</v>
      </c>
      <c r="J2638" s="77" t="s">
        <v>8763</v>
      </c>
    </row>
    <row r="2639" spans="9:10">
      <c r="I2639" s="51" t="s">
        <v>4637</v>
      </c>
      <c r="J2639" s="77" t="s">
        <v>8764</v>
      </c>
    </row>
    <row r="2640" spans="9:10">
      <c r="I2640" s="51" t="s">
        <v>4638</v>
      </c>
      <c r="J2640" s="77" t="s">
        <v>8765</v>
      </c>
    </row>
    <row r="2641" spans="9:10">
      <c r="I2641" s="51" t="s">
        <v>4639</v>
      </c>
      <c r="J2641" s="77" t="s">
        <v>8766</v>
      </c>
    </row>
    <row r="2642" spans="9:10">
      <c r="I2642" s="51" t="s">
        <v>4640</v>
      </c>
      <c r="J2642" s="77" t="s">
        <v>8767</v>
      </c>
    </row>
    <row r="2643" spans="9:10">
      <c r="I2643" s="51" t="s">
        <v>4641</v>
      </c>
      <c r="J2643" s="77" t="s">
        <v>8768</v>
      </c>
    </row>
    <row r="2644" spans="9:10">
      <c r="I2644" s="51" t="s">
        <v>4642</v>
      </c>
      <c r="J2644" s="77" t="s">
        <v>8769</v>
      </c>
    </row>
    <row r="2645" spans="9:10">
      <c r="I2645" s="51" t="s">
        <v>4643</v>
      </c>
      <c r="J2645" s="77" t="s">
        <v>8770</v>
      </c>
    </row>
    <row r="2646" spans="9:10">
      <c r="I2646" s="51" t="s">
        <v>4644</v>
      </c>
      <c r="J2646" s="77" t="s">
        <v>8771</v>
      </c>
    </row>
    <row r="2647" spans="9:10">
      <c r="I2647" s="51" t="s">
        <v>4645</v>
      </c>
      <c r="J2647" s="77" t="s">
        <v>8772</v>
      </c>
    </row>
    <row r="2648" spans="9:10">
      <c r="I2648" s="51" t="s">
        <v>4646</v>
      </c>
      <c r="J2648" s="77" t="s">
        <v>8773</v>
      </c>
    </row>
    <row r="2649" spans="9:10">
      <c r="I2649" s="51" t="s">
        <v>4647</v>
      </c>
      <c r="J2649" s="77" t="s">
        <v>8774</v>
      </c>
    </row>
    <row r="2650" spans="9:10">
      <c r="I2650" s="51" t="s">
        <v>4648</v>
      </c>
      <c r="J2650" s="77" t="s">
        <v>8775</v>
      </c>
    </row>
    <row r="2651" spans="9:10">
      <c r="I2651" s="51" t="s">
        <v>4649</v>
      </c>
      <c r="J2651" s="77" t="s">
        <v>8776</v>
      </c>
    </row>
    <row r="2652" spans="9:10">
      <c r="I2652" s="51" t="s">
        <v>4650</v>
      </c>
      <c r="J2652" s="77" t="s">
        <v>8777</v>
      </c>
    </row>
    <row r="2653" spans="9:10">
      <c r="I2653" s="51" t="s">
        <v>4651</v>
      </c>
      <c r="J2653" s="77" t="s">
        <v>8778</v>
      </c>
    </row>
    <row r="2654" spans="9:10">
      <c r="I2654" s="51" t="s">
        <v>4652</v>
      </c>
      <c r="J2654" s="77" t="s">
        <v>8779</v>
      </c>
    </row>
    <row r="2655" spans="9:10">
      <c r="I2655" s="51" t="s">
        <v>4653</v>
      </c>
      <c r="J2655" s="77" t="s">
        <v>8780</v>
      </c>
    </row>
    <row r="2656" spans="9:10">
      <c r="I2656" s="51" t="s">
        <v>4654</v>
      </c>
      <c r="J2656" s="87" t="s">
        <v>8781</v>
      </c>
    </row>
    <row r="2657" spans="9:10">
      <c r="I2657" s="51" t="s">
        <v>4655</v>
      </c>
      <c r="J2657" s="75" t="s">
        <v>8782</v>
      </c>
    </row>
    <row r="2658" spans="9:10">
      <c r="I2658" s="51" t="s">
        <v>4656</v>
      </c>
      <c r="J2658" s="75" t="s">
        <v>8783</v>
      </c>
    </row>
    <row r="2659" spans="9:10">
      <c r="I2659" s="51" t="s">
        <v>4657</v>
      </c>
      <c r="J2659" s="75" t="s">
        <v>8784</v>
      </c>
    </row>
    <row r="2660" spans="9:10">
      <c r="I2660" s="51" t="s">
        <v>4658</v>
      </c>
      <c r="J2660" s="75" t="s">
        <v>8785</v>
      </c>
    </row>
    <row r="2661" spans="9:10">
      <c r="I2661" s="51" t="s">
        <v>4659</v>
      </c>
      <c r="J2661" s="75" t="s">
        <v>8786</v>
      </c>
    </row>
    <row r="2662" spans="9:10">
      <c r="I2662" s="51" t="s">
        <v>4660</v>
      </c>
      <c r="J2662" s="75" t="s">
        <v>8787</v>
      </c>
    </row>
    <row r="2663" spans="9:10">
      <c r="I2663" s="51" t="s">
        <v>4661</v>
      </c>
      <c r="J2663" s="75" t="s">
        <v>8788</v>
      </c>
    </row>
    <row r="2664" spans="9:10">
      <c r="I2664" s="51" t="s">
        <v>4662</v>
      </c>
      <c r="J2664" s="75" t="s">
        <v>8789</v>
      </c>
    </row>
    <row r="2665" spans="9:10">
      <c r="I2665" s="51" t="s">
        <v>4663</v>
      </c>
      <c r="J2665" s="75" t="s">
        <v>8790</v>
      </c>
    </row>
    <row r="2666" spans="9:10">
      <c r="I2666" s="51" t="s">
        <v>4664</v>
      </c>
      <c r="J2666" s="75" t="s">
        <v>8791</v>
      </c>
    </row>
    <row r="2667" spans="9:10">
      <c r="I2667" s="51" t="s">
        <v>4665</v>
      </c>
      <c r="J2667" s="75" t="s">
        <v>8792</v>
      </c>
    </row>
    <row r="2668" spans="9:10">
      <c r="I2668" s="51" t="s">
        <v>4666</v>
      </c>
      <c r="J2668" s="75" t="s">
        <v>8793</v>
      </c>
    </row>
    <row r="2669" spans="9:10">
      <c r="I2669" s="51" t="s">
        <v>4667</v>
      </c>
      <c r="J2669" s="75" t="s">
        <v>8794</v>
      </c>
    </row>
    <row r="2670" spans="9:10">
      <c r="I2670" s="51" t="s">
        <v>4668</v>
      </c>
      <c r="J2670" s="75" t="s">
        <v>8795</v>
      </c>
    </row>
    <row r="2671" spans="9:10">
      <c r="I2671" s="51" t="s">
        <v>4669</v>
      </c>
      <c r="J2671" s="75" t="s">
        <v>8796</v>
      </c>
    </row>
    <row r="2672" spans="9:10">
      <c r="I2672" s="51" t="s">
        <v>4670</v>
      </c>
      <c r="J2672" s="75" t="s">
        <v>8797</v>
      </c>
    </row>
    <row r="2673" spans="9:10">
      <c r="I2673" s="51" t="s">
        <v>4671</v>
      </c>
      <c r="J2673" s="75" t="s">
        <v>8798</v>
      </c>
    </row>
    <row r="2674" spans="9:10">
      <c r="I2674" s="51" t="s">
        <v>4672</v>
      </c>
      <c r="J2674" s="75" t="s">
        <v>8799</v>
      </c>
    </row>
    <row r="2675" spans="9:10">
      <c r="I2675" s="51" t="s">
        <v>4673</v>
      </c>
      <c r="J2675" s="75" t="s">
        <v>8800</v>
      </c>
    </row>
    <row r="2676" spans="9:10">
      <c r="I2676" s="51" t="s">
        <v>4674</v>
      </c>
      <c r="J2676" s="75" t="s">
        <v>8801</v>
      </c>
    </row>
    <row r="2677" spans="9:10">
      <c r="I2677" s="51" t="s">
        <v>4675</v>
      </c>
      <c r="J2677" s="75" t="s">
        <v>8802</v>
      </c>
    </row>
    <row r="2678" spans="9:10">
      <c r="I2678" s="51" t="s">
        <v>4676</v>
      </c>
      <c r="J2678" s="75" t="s">
        <v>8803</v>
      </c>
    </row>
    <row r="2679" spans="9:10">
      <c r="I2679" s="51" t="s">
        <v>4677</v>
      </c>
      <c r="J2679" s="75" t="s">
        <v>8804</v>
      </c>
    </row>
    <row r="2680" spans="9:10">
      <c r="I2680" s="51" t="s">
        <v>4678</v>
      </c>
      <c r="J2680" s="75" t="s">
        <v>8805</v>
      </c>
    </row>
    <row r="2681" spans="9:10">
      <c r="I2681" s="51" t="s">
        <v>4679</v>
      </c>
      <c r="J2681" s="75" t="s">
        <v>8806</v>
      </c>
    </row>
    <row r="2682" spans="9:10">
      <c r="I2682" s="51" t="s">
        <v>4680</v>
      </c>
      <c r="J2682" s="75" t="s">
        <v>8807</v>
      </c>
    </row>
    <row r="2683" spans="9:10">
      <c r="I2683" s="51" t="s">
        <v>4681</v>
      </c>
      <c r="J2683" s="75" t="s">
        <v>8808</v>
      </c>
    </row>
    <row r="2684" spans="9:10">
      <c r="I2684" s="51" t="s">
        <v>4682</v>
      </c>
      <c r="J2684" s="75" t="s">
        <v>8809</v>
      </c>
    </row>
    <row r="2685" spans="9:10">
      <c r="I2685" s="51" t="s">
        <v>4683</v>
      </c>
      <c r="J2685" s="75" t="s">
        <v>8810</v>
      </c>
    </row>
    <row r="2686" spans="9:10">
      <c r="I2686" s="51" t="s">
        <v>4684</v>
      </c>
      <c r="J2686" s="75" t="s">
        <v>8811</v>
      </c>
    </row>
    <row r="2687" spans="9:10">
      <c r="I2687" s="51" t="s">
        <v>4685</v>
      </c>
      <c r="J2687" s="75" t="s">
        <v>8812</v>
      </c>
    </row>
    <row r="2688" spans="9:10">
      <c r="I2688" s="51" t="s">
        <v>4686</v>
      </c>
      <c r="J2688" s="75" t="s">
        <v>8813</v>
      </c>
    </row>
    <row r="2689" spans="9:10">
      <c r="I2689" s="51" t="s">
        <v>4687</v>
      </c>
      <c r="J2689" s="75" t="s">
        <v>8814</v>
      </c>
    </row>
    <row r="2690" spans="9:10">
      <c r="I2690" s="51" t="s">
        <v>10819</v>
      </c>
      <c r="J2690" s="75" t="s">
        <v>8815</v>
      </c>
    </row>
    <row r="2691" spans="9:10">
      <c r="I2691" s="51" t="s">
        <v>10820</v>
      </c>
      <c r="J2691" s="75" t="s">
        <v>8814</v>
      </c>
    </row>
    <row r="2692" spans="9:10">
      <c r="I2692" s="51" t="s">
        <v>4688</v>
      </c>
      <c r="J2692" s="88" t="s">
        <v>8816</v>
      </c>
    </row>
    <row r="2693" spans="9:10">
      <c r="I2693" s="51" t="s">
        <v>4689</v>
      </c>
      <c r="J2693" s="75" t="s">
        <v>8817</v>
      </c>
    </row>
    <row r="2694" spans="9:10">
      <c r="I2694" s="51" t="s">
        <v>4690</v>
      </c>
      <c r="J2694" s="89" t="s">
        <v>8818</v>
      </c>
    </row>
    <row r="2695" spans="9:10">
      <c r="I2695" s="51" t="s">
        <v>4691</v>
      </c>
      <c r="J2695" s="75" t="s">
        <v>8819</v>
      </c>
    </row>
    <row r="2696" spans="9:10">
      <c r="I2696" s="51" t="s">
        <v>4692</v>
      </c>
      <c r="J2696" s="75" t="s">
        <v>8820</v>
      </c>
    </row>
    <row r="2697" spans="9:10">
      <c r="I2697" s="51" t="s">
        <v>4693</v>
      </c>
      <c r="J2697" s="75" t="s">
        <v>8821</v>
      </c>
    </row>
    <row r="2698" spans="9:10">
      <c r="I2698" s="51" t="s">
        <v>4694</v>
      </c>
      <c r="J2698" s="75" t="s">
        <v>8822</v>
      </c>
    </row>
    <row r="2699" spans="9:10">
      <c r="I2699" s="51" t="s">
        <v>4695</v>
      </c>
      <c r="J2699" s="75" t="s">
        <v>8823</v>
      </c>
    </row>
    <row r="2700" spans="9:10">
      <c r="I2700" s="51" t="s">
        <v>4696</v>
      </c>
      <c r="J2700" s="75" t="s">
        <v>8824</v>
      </c>
    </row>
    <row r="2701" spans="9:10">
      <c r="I2701" s="51" t="s">
        <v>4697</v>
      </c>
      <c r="J2701" s="75" t="s">
        <v>8825</v>
      </c>
    </row>
    <row r="2702" spans="9:10">
      <c r="I2702" s="51" t="s">
        <v>4698</v>
      </c>
      <c r="J2702" s="75" t="s">
        <v>8826</v>
      </c>
    </row>
    <row r="2703" spans="9:10">
      <c r="I2703" s="51" t="s">
        <v>4699</v>
      </c>
      <c r="J2703" s="75" t="s">
        <v>8827</v>
      </c>
    </row>
    <row r="2704" spans="9:10">
      <c r="I2704" s="51" t="s">
        <v>10821</v>
      </c>
      <c r="J2704" s="75" t="s">
        <v>8828</v>
      </c>
    </row>
    <row r="2705" spans="9:10">
      <c r="I2705" s="51" t="s">
        <v>10822</v>
      </c>
      <c r="J2705" s="75" t="s">
        <v>8829</v>
      </c>
    </row>
    <row r="2706" spans="9:10">
      <c r="I2706" s="51" t="s">
        <v>4700</v>
      </c>
      <c r="J2706" s="75" t="s">
        <v>8830</v>
      </c>
    </row>
    <row r="2707" spans="9:10">
      <c r="I2707" s="51" t="s">
        <v>4701</v>
      </c>
      <c r="J2707" s="75" t="s">
        <v>8831</v>
      </c>
    </row>
    <row r="2708" spans="9:10">
      <c r="I2708" s="51" t="s">
        <v>4702</v>
      </c>
      <c r="J2708" s="75" t="s">
        <v>8832</v>
      </c>
    </row>
    <row r="2709" spans="9:10">
      <c r="I2709" s="51" t="s">
        <v>4703</v>
      </c>
      <c r="J2709" s="75" t="s">
        <v>8833</v>
      </c>
    </row>
    <row r="2710" spans="9:10">
      <c r="I2710" s="51" t="s">
        <v>4704</v>
      </c>
      <c r="J2710" s="75" t="s">
        <v>8834</v>
      </c>
    </row>
    <row r="2711" spans="9:10">
      <c r="I2711" s="51" t="s">
        <v>4705</v>
      </c>
      <c r="J2711" s="75" t="s">
        <v>8835</v>
      </c>
    </row>
    <row r="2712" spans="9:10">
      <c r="I2712" s="51" t="s">
        <v>4706</v>
      </c>
      <c r="J2712" s="89" t="s">
        <v>8836</v>
      </c>
    </row>
    <row r="2713" spans="9:10">
      <c r="I2713" s="51" t="s">
        <v>4707</v>
      </c>
      <c r="J2713" s="75" t="s">
        <v>8837</v>
      </c>
    </row>
    <row r="2714" spans="9:10">
      <c r="I2714" s="51" t="s">
        <v>4708</v>
      </c>
      <c r="J2714" s="75" t="s">
        <v>8838</v>
      </c>
    </row>
    <row r="2715" spans="9:10">
      <c r="I2715" s="51" t="s">
        <v>4709</v>
      </c>
      <c r="J2715" s="75" t="s">
        <v>8839</v>
      </c>
    </row>
    <row r="2716" spans="9:10">
      <c r="I2716" s="51" t="s">
        <v>4710</v>
      </c>
      <c r="J2716" s="75" t="s">
        <v>8840</v>
      </c>
    </row>
    <row r="2717" spans="9:10">
      <c r="I2717" s="51" t="s">
        <v>4711</v>
      </c>
      <c r="J2717" s="75" t="s">
        <v>8841</v>
      </c>
    </row>
    <row r="2718" spans="9:10">
      <c r="I2718" s="51" t="s">
        <v>10823</v>
      </c>
      <c r="J2718" s="89" t="s">
        <v>8842</v>
      </c>
    </row>
    <row r="2719" spans="9:10">
      <c r="I2719" s="51" t="s">
        <v>10824</v>
      </c>
      <c r="J2719" s="75" t="s">
        <v>8843</v>
      </c>
    </row>
    <row r="2720" spans="9:10">
      <c r="I2720" s="51" t="s">
        <v>4712</v>
      </c>
      <c r="J2720" s="90" t="s">
        <v>8844</v>
      </c>
    </row>
    <row r="2721" spans="9:10">
      <c r="I2721" s="51" t="s">
        <v>4713</v>
      </c>
      <c r="J2721" s="81" t="s">
        <v>8845</v>
      </c>
    </row>
    <row r="2722" spans="9:10">
      <c r="I2722" s="51" t="s">
        <v>4714</v>
      </c>
      <c r="J2722" s="81" t="s">
        <v>8846</v>
      </c>
    </row>
    <row r="2723" spans="9:10">
      <c r="I2723" s="51" t="s">
        <v>4715</v>
      </c>
      <c r="J2723" s="81" t="s">
        <v>8847</v>
      </c>
    </row>
    <row r="2724" spans="9:10">
      <c r="I2724" s="51" t="s">
        <v>4716</v>
      </c>
      <c r="J2724" s="75" t="s">
        <v>8848</v>
      </c>
    </row>
    <row r="2725" spans="9:10">
      <c r="I2725" s="51" t="s">
        <v>4717</v>
      </c>
      <c r="J2725" s="75" t="s">
        <v>8849</v>
      </c>
    </row>
    <row r="2726" spans="9:10">
      <c r="I2726" s="51" t="s">
        <v>4718</v>
      </c>
      <c r="J2726" s="75" t="s">
        <v>8850</v>
      </c>
    </row>
    <row r="2727" spans="9:10">
      <c r="I2727" s="51" t="s">
        <v>4719</v>
      </c>
      <c r="J2727" s="75" t="s">
        <v>8851</v>
      </c>
    </row>
    <row r="2728" spans="9:10">
      <c r="I2728" s="51" t="s">
        <v>4720</v>
      </c>
      <c r="J2728" s="75" t="s">
        <v>8852</v>
      </c>
    </row>
    <row r="2729" spans="9:10">
      <c r="I2729" s="51" t="s">
        <v>4721</v>
      </c>
      <c r="J2729" s="75" t="s">
        <v>8853</v>
      </c>
    </row>
    <row r="2730" spans="9:10">
      <c r="I2730" s="51" t="s">
        <v>4722</v>
      </c>
      <c r="J2730" s="75" t="s">
        <v>8854</v>
      </c>
    </row>
    <row r="2731" spans="9:10">
      <c r="I2731" s="51" t="s">
        <v>4723</v>
      </c>
      <c r="J2731" s="75" t="s">
        <v>8855</v>
      </c>
    </row>
    <row r="2732" spans="9:10">
      <c r="I2732" s="51" t="s">
        <v>4724</v>
      </c>
      <c r="J2732" s="91" t="s">
        <v>8856</v>
      </c>
    </row>
    <row r="2733" spans="9:10">
      <c r="I2733" s="51" t="s">
        <v>4725</v>
      </c>
      <c r="J2733" s="75" t="s">
        <v>8857</v>
      </c>
    </row>
    <row r="2734" spans="9:10">
      <c r="I2734" s="51" t="s">
        <v>4726</v>
      </c>
      <c r="J2734" s="89" t="s">
        <v>8858</v>
      </c>
    </row>
    <row r="2735" spans="9:10">
      <c r="I2735" s="51" t="s">
        <v>4727</v>
      </c>
      <c r="J2735" s="75" t="s">
        <v>8859</v>
      </c>
    </row>
    <row r="2736" spans="9:10">
      <c r="I2736" s="51" t="s">
        <v>4728</v>
      </c>
      <c r="J2736" s="89" t="s">
        <v>8860</v>
      </c>
    </row>
    <row r="2737" spans="9:10">
      <c r="I2737" s="51" t="s">
        <v>4729</v>
      </c>
      <c r="J2737" s="75" t="s">
        <v>8861</v>
      </c>
    </row>
    <row r="2738" spans="9:10">
      <c r="I2738" s="51" t="s">
        <v>4730</v>
      </c>
      <c r="J2738" s="75" t="s">
        <v>8862</v>
      </c>
    </row>
    <row r="2739" spans="9:10">
      <c r="I2739" s="51" t="s">
        <v>4731</v>
      </c>
      <c r="J2739" s="75" t="s">
        <v>8863</v>
      </c>
    </row>
    <row r="2740" spans="9:10">
      <c r="I2740" s="51" t="s">
        <v>4732</v>
      </c>
      <c r="J2740" s="89" t="s">
        <v>8864</v>
      </c>
    </row>
    <row r="2741" spans="9:10">
      <c r="I2741" s="51" t="s">
        <v>4733</v>
      </c>
      <c r="J2741" s="75" t="s">
        <v>8865</v>
      </c>
    </row>
    <row r="2742" spans="9:10">
      <c r="I2742" s="51" t="s">
        <v>4734</v>
      </c>
      <c r="J2742" s="75" t="s">
        <v>8866</v>
      </c>
    </row>
    <row r="2743" spans="9:10">
      <c r="I2743" s="51" t="s">
        <v>4735</v>
      </c>
      <c r="J2743" s="75" t="s">
        <v>8867</v>
      </c>
    </row>
    <row r="2744" spans="9:10">
      <c r="I2744" s="51" t="s">
        <v>4736</v>
      </c>
      <c r="J2744" s="89" t="s">
        <v>8868</v>
      </c>
    </row>
    <row r="2745" spans="9:10">
      <c r="I2745" s="51" t="s">
        <v>4737</v>
      </c>
      <c r="J2745" s="81" t="s">
        <v>8869</v>
      </c>
    </row>
    <row r="2746" spans="9:10">
      <c r="I2746" s="51" t="s">
        <v>4738</v>
      </c>
      <c r="J2746" s="81" t="s">
        <v>8870</v>
      </c>
    </row>
    <row r="2747" spans="9:10">
      <c r="I2747" s="51" t="s">
        <v>4739</v>
      </c>
      <c r="J2747" s="81" t="s">
        <v>8871</v>
      </c>
    </row>
    <row r="2748" spans="9:10">
      <c r="I2748" s="51" t="s">
        <v>11113</v>
      </c>
      <c r="J2748" s="81" t="s">
        <v>8872</v>
      </c>
    </row>
    <row r="2749" spans="9:10">
      <c r="I2749" s="51" t="s">
        <v>4740</v>
      </c>
      <c r="J2749" s="81" t="s">
        <v>8873</v>
      </c>
    </row>
    <row r="2750" spans="9:10">
      <c r="I2750" s="51" t="s">
        <v>4741</v>
      </c>
      <c r="J2750" s="92" t="s">
        <v>8874</v>
      </c>
    </row>
    <row r="2751" spans="9:10">
      <c r="I2751" s="51" t="s">
        <v>4742</v>
      </c>
      <c r="J2751" s="81" t="s">
        <v>8875</v>
      </c>
    </row>
    <row r="2752" spans="9:10">
      <c r="I2752" s="51" t="s">
        <v>4743</v>
      </c>
      <c r="J2752" s="92" t="s">
        <v>8876</v>
      </c>
    </row>
    <row r="2753" spans="9:10">
      <c r="I2753" s="51" t="s">
        <v>4744</v>
      </c>
      <c r="J2753" s="81" t="s">
        <v>8877</v>
      </c>
    </row>
    <row r="2754" spans="9:10">
      <c r="I2754" s="51" t="s">
        <v>4745</v>
      </c>
      <c r="J2754" s="81" t="s">
        <v>8878</v>
      </c>
    </row>
    <row r="2755" spans="9:10">
      <c r="I2755" s="51" t="s">
        <v>4746</v>
      </c>
      <c r="J2755" s="81" t="s">
        <v>8879</v>
      </c>
    </row>
    <row r="2756" spans="9:10">
      <c r="I2756" s="51" t="s">
        <v>4747</v>
      </c>
      <c r="J2756" s="81" t="s">
        <v>8880</v>
      </c>
    </row>
    <row r="2757" spans="9:10">
      <c r="I2757" s="51" t="s">
        <v>4748</v>
      </c>
      <c r="J2757" s="81" t="s">
        <v>8881</v>
      </c>
    </row>
    <row r="2758" spans="9:10">
      <c r="I2758" s="51" t="s">
        <v>4749</v>
      </c>
      <c r="J2758" s="92" t="s">
        <v>8882</v>
      </c>
    </row>
    <row r="2759" spans="9:10">
      <c r="I2759" s="51" t="s">
        <v>4750</v>
      </c>
      <c r="J2759" s="81" t="s">
        <v>8883</v>
      </c>
    </row>
    <row r="2760" spans="9:10">
      <c r="I2760" s="51" t="s">
        <v>4751</v>
      </c>
      <c r="J2760" s="92" t="s">
        <v>8884</v>
      </c>
    </row>
    <row r="2761" spans="9:10">
      <c r="I2761" s="51" t="s">
        <v>4752</v>
      </c>
      <c r="J2761" s="81" t="s">
        <v>8885</v>
      </c>
    </row>
    <row r="2762" spans="9:10">
      <c r="I2762" s="51" t="s">
        <v>4753</v>
      </c>
      <c r="J2762" s="87" t="s">
        <v>8886</v>
      </c>
    </row>
    <row r="2763" spans="9:10">
      <c r="I2763" s="51" t="s">
        <v>4754</v>
      </c>
      <c r="J2763" s="75" t="s">
        <v>8887</v>
      </c>
    </row>
    <row r="2764" spans="9:10">
      <c r="I2764" s="51" t="s">
        <v>4755</v>
      </c>
      <c r="J2764" s="75" t="s">
        <v>8888</v>
      </c>
    </row>
    <row r="2765" spans="9:10">
      <c r="I2765" s="51" t="s">
        <v>4756</v>
      </c>
      <c r="J2765" s="75" t="s">
        <v>8881</v>
      </c>
    </row>
    <row r="2766" spans="9:10">
      <c r="I2766" s="51" t="s">
        <v>4757</v>
      </c>
      <c r="J2766" s="75" t="s">
        <v>8889</v>
      </c>
    </row>
    <row r="2767" spans="9:10">
      <c r="I2767" s="51" t="s">
        <v>4758</v>
      </c>
      <c r="J2767" s="75" t="s">
        <v>8890</v>
      </c>
    </row>
    <row r="2768" spans="9:10">
      <c r="I2768" s="51" t="s">
        <v>4759</v>
      </c>
      <c r="J2768" s="75" t="s">
        <v>8891</v>
      </c>
    </row>
    <row r="2769" spans="9:10">
      <c r="I2769" s="51" t="s">
        <v>4760</v>
      </c>
      <c r="J2769" s="75" t="s">
        <v>8892</v>
      </c>
    </row>
    <row r="2770" spans="9:10">
      <c r="I2770" s="51" t="s">
        <v>4761</v>
      </c>
      <c r="J2770" s="75" t="s">
        <v>8893</v>
      </c>
    </row>
    <row r="2771" spans="9:10">
      <c r="I2771" s="51" t="s">
        <v>4762</v>
      </c>
      <c r="J2771" s="75" t="s">
        <v>8894</v>
      </c>
    </row>
    <row r="2772" spans="9:10">
      <c r="I2772" s="51" t="s">
        <v>4763</v>
      </c>
      <c r="J2772" s="75" t="s">
        <v>8895</v>
      </c>
    </row>
    <row r="2773" spans="9:10">
      <c r="I2773" s="51" t="s">
        <v>4764</v>
      </c>
      <c r="J2773" s="75" t="s">
        <v>8896</v>
      </c>
    </row>
    <row r="2774" spans="9:10">
      <c r="I2774" s="51" t="s">
        <v>4765</v>
      </c>
      <c r="J2774" s="75" t="s">
        <v>8897</v>
      </c>
    </row>
    <row r="2775" spans="9:10">
      <c r="I2775" s="51" t="s">
        <v>4766</v>
      </c>
      <c r="J2775" s="75" t="s">
        <v>8898</v>
      </c>
    </row>
    <row r="2776" spans="9:10">
      <c r="I2776" s="51" t="s">
        <v>4767</v>
      </c>
      <c r="J2776" s="81" t="s">
        <v>8899</v>
      </c>
    </row>
    <row r="2777" spans="9:10">
      <c r="I2777" s="51" t="s">
        <v>4768</v>
      </c>
      <c r="J2777" s="81" t="s">
        <v>8900</v>
      </c>
    </row>
    <row r="2778" spans="9:10">
      <c r="I2778" s="51" t="s">
        <v>4769</v>
      </c>
      <c r="J2778" s="81" t="s">
        <v>8901</v>
      </c>
    </row>
    <row r="2779" spans="9:10">
      <c r="I2779" s="51" t="s">
        <v>4770</v>
      </c>
      <c r="J2779" s="81" t="s">
        <v>8902</v>
      </c>
    </row>
    <row r="2780" spans="9:10">
      <c r="I2780" s="51" t="s">
        <v>4771</v>
      </c>
      <c r="J2780" s="81" t="s">
        <v>8903</v>
      </c>
    </row>
    <row r="2781" spans="9:10">
      <c r="I2781" s="51" t="s">
        <v>4772</v>
      </c>
      <c r="J2781" s="81" t="s">
        <v>8904</v>
      </c>
    </row>
    <row r="2782" spans="9:10">
      <c r="I2782" s="51" t="s">
        <v>4773</v>
      </c>
      <c r="J2782" s="75" t="s">
        <v>8905</v>
      </c>
    </row>
    <row r="2783" spans="9:10">
      <c r="I2783" s="51" t="s">
        <v>4774</v>
      </c>
      <c r="J2783" s="75" t="s">
        <v>8906</v>
      </c>
    </row>
    <row r="2784" spans="9:10">
      <c r="I2784" s="51" t="s">
        <v>4775</v>
      </c>
      <c r="J2784" s="75" t="s">
        <v>8907</v>
      </c>
    </row>
    <row r="2785" spans="9:10">
      <c r="I2785" s="51" t="s">
        <v>4776</v>
      </c>
      <c r="J2785" s="75" t="s">
        <v>8908</v>
      </c>
    </row>
    <row r="2786" spans="9:10">
      <c r="I2786" s="51" t="s">
        <v>4777</v>
      </c>
      <c r="J2786" s="75" t="s">
        <v>8909</v>
      </c>
    </row>
    <row r="2787" spans="9:10">
      <c r="I2787" s="51" t="s">
        <v>4778</v>
      </c>
      <c r="J2787" s="75" t="s">
        <v>8910</v>
      </c>
    </row>
    <row r="2788" spans="9:10">
      <c r="I2788" s="51" t="s">
        <v>4779</v>
      </c>
      <c r="J2788" s="75" t="s">
        <v>8911</v>
      </c>
    </row>
    <row r="2789" spans="9:10">
      <c r="I2789" s="51" t="s">
        <v>4780</v>
      </c>
      <c r="J2789" s="75" t="s">
        <v>8912</v>
      </c>
    </row>
    <row r="2790" spans="9:10">
      <c r="I2790" s="51" t="s">
        <v>4781</v>
      </c>
      <c r="J2790" s="75" t="s">
        <v>8913</v>
      </c>
    </row>
    <row r="2791" spans="9:10">
      <c r="I2791" s="51" t="s">
        <v>4782</v>
      </c>
      <c r="J2791" s="81" t="s">
        <v>8914</v>
      </c>
    </row>
    <row r="2792" spans="9:10">
      <c r="I2792" s="51" t="s">
        <v>4783</v>
      </c>
      <c r="J2792" s="81" t="s">
        <v>8915</v>
      </c>
    </row>
    <row r="2793" spans="9:10">
      <c r="I2793" s="51" t="s">
        <v>4784</v>
      </c>
      <c r="J2793" s="81" t="s">
        <v>8916</v>
      </c>
    </row>
    <row r="2794" spans="9:10">
      <c r="I2794" s="51" t="s">
        <v>4785</v>
      </c>
      <c r="J2794" s="81" t="s">
        <v>8917</v>
      </c>
    </row>
    <row r="2795" spans="9:10">
      <c r="I2795" s="51" t="s">
        <v>4786</v>
      </c>
      <c r="J2795" s="81" t="s">
        <v>8918</v>
      </c>
    </row>
    <row r="2796" spans="9:10">
      <c r="I2796" s="51" t="s">
        <v>4787</v>
      </c>
      <c r="J2796" s="81" t="s">
        <v>8919</v>
      </c>
    </row>
    <row r="2797" spans="9:10">
      <c r="I2797" s="51" t="s">
        <v>4788</v>
      </c>
      <c r="J2797" s="81" t="s">
        <v>8920</v>
      </c>
    </row>
    <row r="2798" spans="9:10">
      <c r="I2798" s="51" t="s">
        <v>4789</v>
      </c>
      <c r="J2798" s="81" t="s">
        <v>8921</v>
      </c>
    </row>
    <row r="2799" spans="9:10">
      <c r="I2799" s="51" t="s">
        <v>4790</v>
      </c>
      <c r="J2799" s="75" t="s">
        <v>8922</v>
      </c>
    </row>
    <row r="2800" spans="9:10">
      <c r="I2800" s="51" t="s">
        <v>4791</v>
      </c>
      <c r="J2800" s="75" t="s">
        <v>8923</v>
      </c>
    </row>
    <row r="2801" spans="9:10">
      <c r="I2801" s="51" t="s">
        <v>4792</v>
      </c>
      <c r="J2801" s="75" t="s">
        <v>8924</v>
      </c>
    </row>
    <row r="2802" spans="9:10">
      <c r="I2802" s="51" t="s">
        <v>4793</v>
      </c>
      <c r="J2802" s="75" t="s">
        <v>8925</v>
      </c>
    </row>
    <row r="2803" spans="9:10">
      <c r="I2803" s="51" t="s">
        <v>4794</v>
      </c>
      <c r="J2803" s="75" t="s">
        <v>8926</v>
      </c>
    </row>
    <row r="2804" spans="9:10">
      <c r="I2804" s="51" t="s">
        <v>4795</v>
      </c>
      <c r="J2804" s="75" t="s">
        <v>8927</v>
      </c>
    </row>
    <row r="2805" spans="9:10">
      <c r="I2805" s="51" t="s">
        <v>4796</v>
      </c>
      <c r="J2805" s="75" t="s">
        <v>8928</v>
      </c>
    </row>
    <row r="2806" spans="9:10">
      <c r="I2806" s="51" t="s">
        <v>4797</v>
      </c>
      <c r="J2806" s="75" t="s">
        <v>8929</v>
      </c>
    </row>
    <row r="2807" spans="9:10">
      <c r="I2807" s="51" t="s">
        <v>4798</v>
      </c>
      <c r="J2807" s="75" t="s">
        <v>8930</v>
      </c>
    </row>
    <row r="2808" spans="9:10">
      <c r="I2808" s="51" t="s">
        <v>4799</v>
      </c>
      <c r="J2808" s="75" t="s">
        <v>8931</v>
      </c>
    </row>
    <row r="2809" spans="9:10">
      <c r="I2809" s="51" t="s">
        <v>4800</v>
      </c>
      <c r="J2809" s="75" t="s">
        <v>8932</v>
      </c>
    </row>
    <row r="2810" spans="9:10">
      <c r="I2810" s="51" t="s">
        <v>4801</v>
      </c>
      <c r="J2810" s="75" t="s">
        <v>8933</v>
      </c>
    </row>
    <row r="2811" spans="9:10">
      <c r="I2811" s="51" t="s">
        <v>4802</v>
      </c>
      <c r="J2811" s="75" t="s">
        <v>8934</v>
      </c>
    </row>
    <row r="2812" spans="9:10">
      <c r="I2812" s="51" t="s">
        <v>4803</v>
      </c>
      <c r="J2812" s="75" t="s">
        <v>8935</v>
      </c>
    </row>
    <row r="2813" spans="9:10">
      <c r="I2813" s="51" t="s">
        <v>4804</v>
      </c>
      <c r="J2813" s="75" t="s">
        <v>8936</v>
      </c>
    </row>
    <row r="2814" spans="9:10">
      <c r="I2814" s="51" t="s">
        <v>4805</v>
      </c>
      <c r="J2814" s="81" t="s">
        <v>8937</v>
      </c>
    </row>
    <row r="2815" spans="9:10">
      <c r="I2815" s="51" t="s">
        <v>4806</v>
      </c>
      <c r="J2815" s="81" t="s">
        <v>8938</v>
      </c>
    </row>
    <row r="2816" spans="9:10">
      <c r="I2816" s="51" t="s">
        <v>4807</v>
      </c>
      <c r="J2816" s="75" t="s">
        <v>8939</v>
      </c>
    </row>
    <row r="2817" spans="9:10">
      <c r="I2817" s="51" t="s">
        <v>4808</v>
      </c>
      <c r="J2817" s="75" t="s">
        <v>8940</v>
      </c>
    </row>
    <row r="2818" spans="9:10">
      <c r="I2818" s="51" t="s">
        <v>4809</v>
      </c>
      <c r="J2818" s="75" t="s">
        <v>8941</v>
      </c>
    </row>
    <row r="2819" spans="9:10">
      <c r="I2819" s="51" t="s">
        <v>4810</v>
      </c>
      <c r="J2819" s="75" t="s">
        <v>8942</v>
      </c>
    </row>
    <row r="2820" spans="9:10">
      <c r="I2820" s="51" t="s">
        <v>4811</v>
      </c>
      <c r="J2820" s="75" t="s">
        <v>8943</v>
      </c>
    </row>
    <row r="2821" spans="9:10">
      <c r="I2821" s="51" t="s">
        <v>4812</v>
      </c>
      <c r="J2821" s="75" t="s">
        <v>8944</v>
      </c>
    </row>
    <row r="2822" spans="9:10">
      <c r="I2822" s="51" t="s">
        <v>4813</v>
      </c>
      <c r="J2822" s="75" t="s">
        <v>8945</v>
      </c>
    </row>
    <row r="2823" spans="9:10">
      <c r="I2823" s="51" t="s">
        <v>4814</v>
      </c>
      <c r="J2823" s="75" t="s">
        <v>8946</v>
      </c>
    </row>
    <row r="2824" spans="9:10">
      <c r="I2824" s="51" t="s">
        <v>4815</v>
      </c>
      <c r="J2824" s="75" t="s">
        <v>8947</v>
      </c>
    </row>
    <row r="2825" spans="9:10">
      <c r="I2825" s="51" t="s">
        <v>4816</v>
      </c>
      <c r="J2825" s="75" t="s">
        <v>8948</v>
      </c>
    </row>
    <row r="2826" spans="9:10">
      <c r="I2826" s="51" t="s">
        <v>4817</v>
      </c>
      <c r="J2826" s="75" t="s">
        <v>8949</v>
      </c>
    </row>
    <row r="2827" spans="9:10">
      <c r="I2827" s="51" t="s">
        <v>4818</v>
      </c>
      <c r="J2827" s="75" t="s">
        <v>8950</v>
      </c>
    </row>
    <row r="2828" spans="9:10">
      <c r="I2828" s="51" t="s">
        <v>4819</v>
      </c>
      <c r="J2828" s="75" t="s">
        <v>8951</v>
      </c>
    </row>
    <row r="2829" spans="9:10">
      <c r="I2829" s="51" t="s">
        <v>4820</v>
      </c>
      <c r="J2829" s="75" t="s">
        <v>8952</v>
      </c>
    </row>
    <row r="2830" spans="9:10">
      <c r="I2830" s="51" t="s">
        <v>4821</v>
      </c>
      <c r="J2830" s="75" t="s">
        <v>8953</v>
      </c>
    </row>
    <row r="2831" spans="9:10">
      <c r="I2831" s="51" t="s">
        <v>4822</v>
      </c>
      <c r="J2831" s="75" t="s">
        <v>8954</v>
      </c>
    </row>
    <row r="2832" spans="9:10">
      <c r="I2832" s="51" t="s">
        <v>4823</v>
      </c>
      <c r="J2832" s="75" t="s">
        <v>8955</v>
      </c>
    </row>
    <row r="2833" spans="9:10">
      <c r="I2833" s="51" t="s">
        <v>4824</v>
      </c>
      <c r="J2833" s="75" t="s">
        <v>8956</v>
      </c>
    </row>
    <row r="2834" spans="9:10">
      <c r="I2834" s="51" t="s">
        <v>4825</v>
      </c>
      <c r="J2834" s="75" t="s">
        <v>8957</v>
      </c>
    </row>
    <row r="2835" spans="9:10">
      <c r="I2835" s="51" t="s">
        <v>4826</v>
      </c>
      <c r="J2835" s="75" t="s">
        <v>8958</v>
      </c>
    </row>
    <row r="2836" spans="9:10">
      <c r="I2836" s="51" t="s">
        <v>4827</v>
      </c>
      <c r="J2836" s="75" t="s">
        <v>8959</v>
      </c>
    </row>
    <row r="2837" spans="9:10">
      <c r="I2837" s="51" t="s">
        <v>4828</v>
      </c>
      <c r="J2837" s="75" t="s">
        <v>8960</v>
      </c>
    </row>
    <row r="2838" spans="9:10">
      <c r="I2838" s="51" t="s">
        <v>4829</v>
      </c>
      <c r="J2838" s="81" t="s">
        <v>8961</v>
      </c>
    </row>
    <row r="2839" spans="9:10">
      <c r="I2839" s="51" t="s">
        <v>4830</v>
      </c>
      <c r="J2839" s="81" t="s">
        <v>8962</v>
      </c>
    </row>
    <row r="2840" spans="9:10">
      <c r="I2840" s="51" t="s">
        <v>4831</v>
      </c>
      <c r="J2840" s="81" t="s">
        <v>8963</v>
      </c>
    </row>
    <row r="2841" spans="9:10">
      <c r="I2841" s="51" t="s">
        <v>4832</v>
      </c>
      <c r="J2841" s="81" t="s">
        <v>8964</v>
      </c>
    </row>
    <row r="2842" spans="9:10">
      <c r="I2842" s="51" t="s">
        <v>4833</v>
      </c>
      <c r="J2842" s="81" t="s">
        <v>8965</v>
      </c>
    </row>
    <row r="2843" spans="9:10">
      <c r="I2843" s="51" t="s">
        <v>4834</v>
      </c>
      <c r="J2843" s="81" t="s">
        <v>8966</v>
      </c>
    </row>
    <row r="2844" spans="9:10">
      <c r="I2844" s="51" t="s">
        <v>4835</v>
      </c>
      <c r="J2844" s="81" t="s">
        <v>8967</v>
      </c>
    </row>
    <row r="2845" spans="9:10">
      <c r="I2845" s="51" t="s">
        <v>10825</v>
      </c>
      <c r="J2845" s="81" t="s">
        <v>8968</v>
      </c>
    </row>
    <row r="2846" spans="9:10">
      <c r="I2846" s="51" t="s">
        <v>10826</v>
      </c>
      <c r="J2846" s="81" t="s">
        <v>8969</v>
      </c>
    </row>
    <row r="2847" spans="9:10">
      <c r="I2847" s="51" t="s">
        <v>10827</v>
      </c>
      <c r="J2847" s="81" t="s">
        <v>8970</v>
      </c>
    </row>
    <row r="2848" spans="9:10">
      <c r="I2848" s="51" t="s">
        <v>4836</v>
      </c>
      <c r="J2848" s="81" t="s">
        <v>8971</v>
      </c>
    </row>
    <row r="2849" spans="9:10">
      <c r="I2849" s="51" t="s">
        <v>4837</v>
      </c>
      <c r="J2849" s="81" t="s">
        <v>8972</v>
      </c>
    </row>
    <row r="2850" spans="9:10">
      <c r="I2850" s="51" t="s">
        <v>4838</v>
      </c>
      <c r="J2850" s="81" t="s">
        <v>8973</v>
      </c>
    </row>
    <row r="2851" spans="9:10">
      <c r="I2851" s="51" t="s">
        <v>10828</v>
      </c>
      <c r="J2851" s="81" t="s">
        <v>8974</v>
      </c>
    </row>
    <row r="2852" spans="9:10">
      <c r="I2852" s="51" t="s">
        <v>10829</v>
      </c>
      <c r="J2852" s="81" t="s">
        <v>8974</v>
      </c>
    </row>
    <row r="2853" spans="9:10">
      <c r="I2853" s="51" t="s">
        <v>4839</v>
      </c>
      <c r="J2853" s="81" t="s">
        <v>8975</v>
      </c>
    </row>
    <row r="2854" spans="9:10">
      <c r="I2854" s="51" t="s">
        <v>4840</v>
      </c>
      <c r="J2854" s="81" t="s">
        <v>8976</v>
      </c>
    </row>
    <row r="2855" spans="9:10">
      <c r="I2855" s="51" t="s">
        <v>4841</v>
      </c>
      <c r="J2855" s="75" t="s">
        <v>8977</v>
      </c>
    </row>
    <row r="2856" spans="9:10">
      <c r="I2856" s="51" t="s">
        <v>4842</v>
      </c>
      <c r="J2856" s="75" t="s">
        <v>8978</v>
      </c>
    </row>
    <row r="2857" spans="9:10">
      <c r="I2857" s="51" t="s">
        <v>4843</v>
      </c>
      <c r="J2857" s="75" t="s">
        <v>8979</v>
      </c>
    </row>
    <row r="2858" spans="9:10">
      <c r="I2858" s="51" t="s">
        <v>4844</v>
      </c>
      <c r="J2858" s="75" t="s">
        <v>8980</v>
      </c>
    </row>
    <row r="2859" spans="9:10">
      <c r="I2859" s="51" t="s">
        <v>4845</v>
      </c>
      <c r="J2859" s="75" t="s">
        <v>8981</v>
      </c>
    </row>
    <row r="2860" spans="9:10">
      <c r="I2860" s="51" t="s">
        <v>4846</v>
      </c>
      <c r="J2860" s="75" t="s">
        <v>8982</v>
      </c>
    </row>
    <row r="2861" spans="9:10">
      <c r="I2861" s="51" t="s">
        <v>4847</v>
      </c>
      <c r="J2861" s="81" t="s">
        <v>8983</v>
      </c>
    </row>
    <row r="2862" spans="9:10">
      <c r="I2862" s="51" t="s">
        <v>4848</v>
      </c>
      <c r="J2862" s="75" t="s">
        <v>8984</v>
      </c>
    </row>
    <row r="2863" spans="9:10">
      <c r="I2863" s="51" t="s">
        <v>4849</v>
      </c>
      <c r="J2863" s="75" t="s">
        <v>8985</v>
      </c>
    </row>
    <row r="2864" spans="9:10">
      <c r="I2864" s="51" t="s">
        <v>4850</v>
      </c>
      <c r="J2864" s="75" t="s">
        <v>8986</v>
      </c>
    </row>
    <row r="2865" spans="9:10">
      <c r="I2865" s="51" t="s">
        <v>4851</v>
      </c>
      <c r="J2865" s="75" t="s">
        <v>8987</v>
      </c>
    </row>
    <row r="2866" spans="9:10">
      <c r="I2866" s="51" t="s">
        <v>4852</v>
      </c>
      <c r="J2866" s="75" t="s">
        <v>8988</v>
      </c>
    </row>
    <row r="2867" spans="9:10">
      <c r="I2867" s="51" t="s">
        <v>4853</v>
      </c>
      <c r="J2867" s="75" t="s">
        <v>8989</v>
      </c>
    </row>
    <row r="2868" spans="9:10">
      <c r="I2868" s="51" t="s">
        <v>4854</v>
      </c>
      <c r="J2868" s="75" t="s">
        <v>8990</v>
      </c>
    </row>
    <row r="2869" spans="9:10">
      <c r="I2869" s="51" t="s">
        <v>4855</v>
      </c>
      <c r="J2869" s="75" t="s">
        <v>8991</v>
      </c>
    </row>
    <row r="2870" spans="9:10">
      <c r="I2870" s="51" t="s">
        <v>4856</v>
      </c>
      <c r="J2870" s="75" t="s">
        <v>8992</v>
      </c>
    </row>
    <row r="2871" spans="9:10">
      <c r="I2871" s="51" t="s">
        <v>4857</v>
      </c>
      <c r="J2871" s="75" t="s">
        <v>8993</v>
      </c>
    </row>
    <row r="2872" spans="9:10">
      <c r="I2872" s="51" t="s">
        <v>4858</v>
      </c>
      <c r="J2872" s="75" t="s">
        <v>8994</v>
      </c>
    </row>
    <row r="2873" spans="9:10">
      <c r="I2873" s="51" t="s">
        <v>4859</v>
      </c>
      <c r="J2873" s="75" t="s">
        <v>8995</v>
      </c>
    </row>
    <row r="2874" spans="9:10">
      <c r="I2874" s="51" t="s">
        <v>4860</v>
      </c>
      <c r="J2874" s="75" t="s">
        <v>8980</v>
      </c>
    </row>
    <row r="2875" spans="9:10">
      <c r="I2875" s="51" t="s">
        <v>4861</v>
      </c>
      <c r="J2875" s="75" t="s">
        <v>8996</v>
      </c>
    </row>
    <row r="2876" spans="9:10">
      <c r="I2876" s="51" t="s">
        <v>4862</v>
      </c>
      <c r="J2876" s="75" t="s">
        <v>8982</v>
      </c>
    </row>
    <row r="2877" spans="9:10">
      <c r="I2877" s="51" t="s">
        <v>4863</v>
      </c>
      <c r="J2877" s="75" t="s">
        <v>8997</v>
      </c>
    </row>
    <row r="2878" spans="9:10">
      <c r="I2878" s="51" t="s">
        <v>4864</v>
      </c>
      <c r="J2878" s="75" t="s">
        <v>8998</v>
      </c>
    </row>
    <row r="2879" spans="9:10">
      <c r="I2879" s="51" t="s">
        <v>4865</v>
      </c>
      <c r="J2879" s="75" t="s">
        <v>8999</v>
      </c>
    </row>
    <row r="2880" spans="9:10">
      <c r="I2880" s="51" t="s">
        <v>4866</v>
      </c>
      <c r="J2880" s="75" t="s">
        <v>8994</v>
      </c>
    </row>
    <row r="2881" spans="9:10">
      <c r="I2881" s="51" t="s">
        <v>4867</v>
      </c>
      <c r="J2881" s="75" t="s">
        <v>9000</v>
      </c>
    </row>
    <row r="2882" spans="9:10">
      <c r="I2882" s="51" t="s">
        <v>4868</v>
      </c>
      <c r="J2882" s="75" t="s">
        <v>9001</v>
      </c>
    </row>
    <row r="2883" spans="9:10">
      <c r="I2883" s="51" t="s">
        <v>4869</v>
      </c>
      <c r="J2883" s="75" t="s">
        <v>9002</v>
      </c>
    </row>
    <row r="2884" spans="9:10">
      <c r="I2884" s="51" t="s">
        <v>4870</v>
      </c>
      <c r="J2884" s="75" t="s">
        <v>9003</v>
      </c>
    </row>
    <row r="2885" spans="9:10">
      <c r="I2885" s="51" t="s">
        <v>4871</v>
      </c>
      <c r="J2885" s="75" t="s">
        <v>9004</v>
      </c>
    </row>
    <row r="2886" spans="9:10">
      <c r="I2886" s="51" t="s">
        <v>4872</v>
      </c>
      <c r="J2886" s="75" t="s">
        <v>9005</v>
      </c>
    </row>
    <row r="2887" spans="9:10">
      <c r="I2887" s="51" t="s">
        <v>4873</v>
      </c>
      <c r="J2887" s="75" t="s">
        <v>9006</v>
      </c>
    </row>
    <row r="2888" spans="9:10">
      <c r="I2888" s="51" t="s">
        <v>4874</v>
      </c>
      <c r="J2888" s="75" t="s">
        <v>9007</v>
      </c>
    </row>
    <row r="2889" spans="9:10">
      <c r="I2889" s="51" t="s">
        <v>4875</v>
      </c>
      <c r="J2889" s="75" t="s">
        <v>9008</v>
      </c>
    </row>
    <row r="2890" spans="9:10">
      <c r="I2890" s="51" t="s">
        <v>4876</v>
      </c>
      <c r="J2890" s="75" t="s">
        <v>8980</v>
      </c>
    </row>
    <row r="2891" spans="9:10">
      <c r="I2891" s="51" t="s">
        <v>4877</v>
      </c>
      <c r="J2891" s="75" t="s">
        <v>9009</v>
      </c>
    </row>
    <row r="2892" spans="9:10">
      <c r="I2892" s="51" t="s">
        <v>4878</v>
      </c>
      <c r="J2892" s="75" t="s">
        <v>9010</v>
      </c>
    </row>
    <row r="2893" spans="9:10">
      <c r="I2893" s="51" t="s">
        <v>4879</v>
      </c>
      <c r="J2893" s="75" t="s">
        <v>9011</v>
      </c>
    </row>
    <row r="2894" spans="9:10">
      <c r="I2894" s="51" t="s">
        <v>4880</v>
      </c>
      <c r="J2894" s="75" t="s">
        <v>9012</v>
      </c>
    </row>
    <row r="2895" spans="9:10">
      <c r="I2895" s="51" t="s">
        <v>4881</v>
      </c>
      <c r="J2895" s="75" t="s">
        <v>9013</v>
      </c>
    </row>
    <row r="2896" spans="9:10">
      <c r="I2896" s="51" t="s">
        <v>4882</v>
      </c>
      <c r="J2896" s="75" t="s">
        <v>9014</v>
      </c>
    </row>
    <row r="2897" spans="9:10">
      <c r="I2897" s="51" t="s">
        <v>4883</v>
      </c>
      <c r="J2897" s="81" t="s">
        <v>9015</v>
      </c>
    </row>
    <row r="2898" spans="9:10">
      <c r="I2898" s="51" t="s">
        <v>4884</v>
      </c>
      <c r="J2898" s="81" t="s">
        <v>9016</v>
      </c>
    </row>
    <row r="2899" spans="9:10">
      <c r="I2899" s="51" t="s">
        <v>10830</v>
      </c>
      <c r="J2899" s="81" t="s">
        <v>9017</v>
      </c>
    </row>
    <row r="2900" spans="9:10">
      <c r="I2900" s="51" t="s">
        <v>10831</v>
      </c>
      <c r="J2900" s="75" t="s">
        <v>9018</v>
      </c>
    </row>
    <row r="2901" spans="9:10">
      <c r="I2901" s="51" t="s">
        <v>4885</v>
      </c>
      <c r="J2901" s="75" t="s">
        <v>9019</v>
      </c>
    </row>
    <row r="2902" spans="9:10">
      <c r="I2902" s="51" t="s">
        <v>4886</v>
      </c>
      <c r="J2902" s="75" t="s">
        <v>9020</v>
      </c>
    </row>
    <row r="2903" spans="9:10">
      <c r="I2903" s="51" t="s">
        <v>4887</v>
      </c>
      <c r="J2903" s="75" t="s">
        <v>9021</v>
      </c>
    </row>
    <row r="2904" spans="9:10">
      <c r="I2904" s="51" t="s">
        <v>4888</v>
      </c>
      <c r="J2904" s="75" t="s">
        <v>9022</v>
      </c>
    </row>
    <row r="2905" spans="9:10">
      <c r="I2905" s="51" t="s">
        <v>4889</v>
      </c>
      <c r="J2905" s="75" t="s">
        <v>9023</v>
      </c>
    </row>
    <row r="2906" spans="9:10">
      <c r="I2906" s="51" t="s">
        <v>4890</v>
      </c>
      <c r="J2906" s="75" t="s">
        <v>9024</v>
      </c>
    </row>
    <row r="2907" spans="9:10">
      <c r="I2907" s="51" t="s">
        <v>4891</v>
      </c>
      <c r="J2907" s="75" t="s">
        <v>9025</v>
      </c>
    </row>
    <row r="2908" spans="9:10">
      <c r="I2908" s="51" t="s">
        <v>4892</v>
      </c>
      <c r="J2908" s="75" t="s">
        <v>9026</v>
      </c>
    </row>
    <row r="2909" spans="9:10">
      <c r="I2909" s="51" t="s">
        <v>4893</v>
      </c>
      <c r="J2909" s="75" t="s">
        <v>9027</v>
      </c>
    </row>
    <row r="2910" spans="9:10">
      <c r="I2910" s="51" t="s">
        <v>4894</v>
      </c>
      <c r="J2910" s="81" t="s">
        <v>9026</v>
      </c>
    </row>
    <row r="2911" spans="9:10">
      <c r="I2911" s="51" t="s">
        <v>10832</v>
      </c>
      <c r="J2911" s="81" t="s">
        <v>9028</v>
      </c>
    </row>
    <row r="2912" spans="9:10">
      <c r="I2912" s="51" t="s">
        <v>4895</v>
      </c>
      <c r="J2912" s="81" t="s">
        <v>9029</v>
      </c>
    </row>
    <row r="2913" spans="9:10">
      <c r="I2913" s="51" t="s">
        <v>4896</v>
      </c>
      <c r="J2913" s="81" t="s">
        <v>9030</v>
      </c>
    </row>
    <row r="2914" spans="9:10">
      <c r="I2914" s="51" t="s">
        <v>4897</v>
      </c>
      <c r="J2914" s="75" t="s">
        <v>9031</v>
      </c>
    </row>
    <row r="2915" spans="9:10">
      <c r="I2915" s="51" t="s">
        <v>4898</v>
      </c>
      <c r="J2915" s="91" t="s">
        <v>9032</v>
      </c>
    </row>
    <row r="2916" spans="9:10">
      <c r="I2916" s="51" t="s">
        <v>4899</v>
      </c>
      <c r="J2916" s="75" t="s">
        <v>9033</v>
      </c>
    </row>
    <row r="2917" spans="9:10">
      <c r="I2917" s="51" t="s">
        <v>4900</v>
      </c>
      <c r="J2917" s="75" t="s">
        <v>9034</v>
      </c>
    </row>
    <row r="2918" spans="9:10">
      <c r="I2918" s="51" t="s">
        <v>4901</v>
      </c>
      <c r="J2918" s="75" t="s">
        <v>9035</v>
      </c>
    </row>
    <row r="2919" spans="9:10">
      <c r="I2919" s="51" t="s">
        <v>4902</v>
      </c>
      <c r="J2919" s="75" t="s">
        <v>9036</v>
      </c>
    </row>
    <row r="2920" spans="9:10">
      <c r="I2920" s="51" t="s">
        <v>4903</v>
      </c>
      <c r="J2920" s="75" t="s">
        <v>9037</v>
      </c>
    </row>
    <row r="2921" spans="9:10">
      <c r="I2921" s="51" t="s">
        <v>4904</v>
      </c>
      <c r="J2921" s="75" t="s">
        <v>9038</v>
      </c>
    </row>
    <row r="2922" spans="9:10">
      <c r="I2922" s="51" t="s">
        <v>4905</v>
      </c>
      <c r="J2922" s="75" t="s">
        <v>9039</v>
      </c>
    </row>
    <row r="2923" spans="9:10">
      <c r="I2923" s="51" t="s">
        <v>4906</v>
      </c>
      <c r="J2923" s="91" t="s">
        <v>9040</v>
      </c>
    </row>
    <row r="2924" spans="9:10">
      <c r="I2924" s="51" t="s">
        <v>4907</v>
      </c>
      <c r="J2924" s="75" t="s">
        <v>9041</v>
      </c>
    </row>
    <row r="2925" spans="9:10">
      <c r="I2925" s="51" t="s">
        <v>4908</v>
      </c>
      <c r="J2925" s="75" t="s">
        <v>9042</v>
      </c>
    </row>
    <row r="2926" spans="9:10">
      <c r="I2926" s="51" t="s">
        <v>4909</v>
      </c>
      <c r="J2926" s="75" t="s">
        <v>9043</v>
      </c>
    </row>
    <row r="2927" spans="9:10">
      <c r="I2927" s="51" t="s">
        <v>4910</v>
      </c>
      <c r="J2927" s="75" t="s">
        <v>9044</v>
      </c>
    </row>
    <row r="2928" spans="9:10">
      <c r="I2928" s="51" t="s">
        <v>4911</v>
      </c>
      <c r="J2928" s="75" t="s">
        <v>9045</v>
      </c>
    </row>
    <row r="2929" spans="9:10">
      <c r="I2929" s="51" t="s">
        <v>4912</v>
      </c>
      <c r="J2929" s="91" t="s">
        <v>9046</v>
      </c>
    </row>
    <row r="2930" spans="9:10">
      <c r="I2930" s="51" t="s">
        <v>4913</v>
      </c>
      <c r="J2930" s="75" t="s">
        <v>9047</v>
      </c>
    </row>
    <row r="2931" spans="9:10">
      <c r="I2931" s="51" t="s">
        <v>4914</v>
      </c>
      <c r="J2931" s="91" t="s">
        <v>9048</v>
      </c>
    </row>
    <row r="2932" spans="9:10">
      <c r="I2932" s="51" t="s">
        <v>4915</v>
      </c>
      <c r="J2932" s="75" t="s">
        <v>9049</v>
      </c>
    </row>
    <row r="2933" spans="9:10">
      <c r="I2933" s="51" t="s">
        <v>4916</v>
      </c>
      <c r="J2933" s="75" t="s">
        <v>9050</v>
      </c>
    </row>
    <row r="2934" spans="9:10">
      <c r="I2934" s="51" t="s">
        <v>4917</v>
      </c>
      <c r="J2934" s="75" t="s">
        <v>9051</v>
      </c>
    </row>
    <row r="2935" spans="9:10">
      <c r="I2935" s="51" t="s">
        <v>4918</v>
      </c>
      <c r="J2935" s="91" t="s">
        <v>9052</v>
      </c>
    </row>
    <row r="2936" spans="9:10">
      <c r="I2936" s="51" t="s">
        <v>4919</v>
      </c>
      <c r="J2936" s="75" t="s">
        <v>9053</v>
      </c>
    </row>
    <row r="2937" spans="9:10">
      <c r="I2937" s="51" t="s">
        <v>4920</v>
      </c>
      <c r="J2937" s="75" t="s">
        <v>9054</v>
      </c>
    </row>
    <row r="2938" spans="9:10">
      <c r="I2938" s="51" t="s">
        <v>4921</v>
      </c>
      <c r="J2938" s="75" t="s">
        <v>9055</v>
      </c>
    </row>
    <row r="2939" spans="9:10">
      <c r="I2939" s="51" t="s">
        <v>4922</v>
      </c>
      <c r="J2939" s="91" t="s">
        <v>9056</v>
      </c>
    </row>
    <row r="2940" spans="9:10">
      <c r="I2940" s="51" t="s">
        <v>4923</v>
      </c>
      <c r="J2940" s="75" t="s">
        <v>9057</v>
      </c>
    </row>
    <row r="2941" spans="9:10">
      <c r="I2941" s="51" t="s">
        <v>4924</v>
      </c>
      <c r="J2941" s="75" t="s">
        <v>9058</v>
      </c>
    </row>
    <row r="2942" spans="9:10">
      <c r="I2942" s="51" t="s">
        <v>4925</v>
      </c>
      <c r="J2942" s="75" t="s">
        <v>9059</v>
      </c>
    </row>
    <row r="2943" spans="9:10">
      <c r="I2943" s="51" t="s">
        <v>4926</v>
      </c>
      <c r="J2943" s="91" t="s">
        <v>9060</v>
      </c>
    </row>
    <row r="2944" spans="9:10">
      <c r="I2944" s="51" t="s">
        <v>4927</v>
      </c>
      <c r="J2944" s="81" t="s">
        <v>9061</v>
      </c>
    </row>
    <row r="2945" spans="9:10">
      <c r="I2945" s="51" t="s">
        <v>4928</v>
      </c>
      <c r="J2945" s="93" t="s">
        <v>9062</v>
      </c>
    </row>
    <row r="2946" spans="9:10">
      <c r="I2946" s="51" t="s">
        <v>4929</v>
      </c>
      <c r="J2946" s="75" t="s">
        <v>9063</v>
      </c>
    </row>
    <row r="2947" spans="9:10">
      <c r="I2947" s="51" t="s">
        <v>4930</v>
      </c>
      <c r="J2947" s="91" t="s">
        <v>9064</v>
      </c>
    </row>
    <row r="2948" spans="9:10">
      <c r="I2948" s="51" t="s">
        <v>4931</v>
      </c>
      <c r="J2948" s="75" t="s">
        <v>9065</v>
      </c>
    </row>
    <row r="2949" spans="9:10">
      <c r="I2949" s="51" t="s">
        <v>4932</v>
      </c>
      <c r="J2949" s="91" t="s">
        <v>9066</v>
      </c>
    </row>
    <row r="2950" spans="9:10">
      <c r="I2950" s="51" t="s">
        <v>4933</v>
      </c>
      <c r="J2950" s="75" t="s">
        <v>9067</v>
      </c>
    </row>
    <row r="2951" spans="9:10">
      <c r="I2951" s="51" t="s">
        <v>4934</v>
      </c>
      <c r="J2951" s="91" t="s">
        <v>9068</v>
      </c>
    </row>
    <row r="2952" spans="9:10">
      <c r="I2952" s="51" t="s">
        <v>4935</v>
      </c>
      <c r="J2952" s="75" t="s">
        <v>9069</v>
      </c>
    </row>
    <row r="2953" spans="9:10">
      <c r="I2953" s="51" t="s">
        <v>4936</v>
      </c>
      <c r="J2953" s="91" t="s">
        <v>9070</v>
      </c>
    </row>
    <row r="2954" spans="9:10">
      <c r="I2954" s="51" t="s">
        <v>4937</v>
      </c>
      <c r="J2954" s="75" t="s">
        <v>9071</v>
      </c>
    </row>
    <row r="2955" spans="9:10">
      <c r="I2955" s="51" t="s">
        <v>10833</v>
      </c>
      <c r="J2955" s="75" t="s">
        <v>9072</v>
      </c>
    </row>
    <row r="2956" spans="9:10">
      <c r="I2956" s="51" t="s">
        <v>4938</v>
      </c>
      <c r="J2956" s="75" t="s">
        <v>9073</v>
      </c>
    </row>
    <row r="2957" spans="9:10">
      <c r="I2957" s="51" t="s">
        <v>4939</v>
      </c>
      <c r="J2957" s="75" t="s">
        <v>9074</v>
      </c>
    </row>
    <row r="2958" spans="9:10">
      <c r="I2958" s="51" t="s">
        <v>4940</v>
      </c>
      <c r="J2958" s="91" t="s">
        <v>9075</v>
      </c>
    </row>
    <row r="2959" spans="9:10">
      <c r="I2959" s="51" t="s">
        <v>4941</v>
      </c>
      <c r="J2959" s="75" t="s">
        <v>9076</v>
      </c>
    </row>
    <row r="2960" spans="9:10">
      <c r="I2960" s="51" t="s">
        <v>4942</v>
      </c>
      <c r="J2960" s="91" t="s">
        <v>9077</v>
      </c>
    </row>
    <row r="2961" spans="9:10">
      <c r="I2961" s="51" t="s">
        <v>4943</v>
      </c>
      <c r="J2961" s="75" t="s">
        <v>9078</v>
      </c>
    </row>
    <row r="2962" spans="9:10">
      <c r="I2962" s="51" t="s">
        <v>4944</v>
      </c>
      <c r="J2962" s="75" t="s">
        <v>9079</v>
      </c>
    </row>
    <row r="2963" spans="9:10">
      <c r="I2963" s="51" t="s">
        <v>4945</v>
      </c>
      <c r="J2963" s="75" t="s">
        <v>9080</v>
      </c>
    </row>
    <row r="2964" spans="9:10">
      <c r="I2964" s="51" t="s">
        <v>4946</v>
      </c>
      <c r="J2964" s="91" t="s">
        <v>9081</v>
      </c>
    </row>
    <row r="2965" spans="9:10">
      <c r="I2965" s="51" t="s">
        <v>10834</v>
      </c>
      <c r="J2965" s="75" t="s">
        <v>9082</v>
      </c>
    </row>
    <row r="2966" spans="9:10">
      <c r="I2966" s="51" t="s">
        <v>4947</v>
      </c>
      <c r="J2966" s="91" t="s">
        <v>9083</v>
      </c>
    </row>
    <row r="2967" spans="9:10">
      <c r="I2967" s="51" t="s">
        <v>4948</v>
      </c>
      <c r="J2967" s="75" t="s">
        <v>9084</v>
      </c>
    </row>
    <row r="2968" spans="9:10">
      <c r="I2968" s="51" t="s">
        <v>4949</v>
      </c>
      <c r="J2968" s="91" t="s">
        <v>9085</v>
      </c>
    </row>
    <row r="2969" spans="9:10">
      <c r="I2969" s="51" t="s">
        <v>4950</v>
      </c>
      <c r="J2969" s="75" t="s">
        <v>9086</v>
      </c>
    </row>
    <row r="2970" spans="9:10">
      <c r="I2970" s="51" t="s">
        <v>10835</v>
      </c>
      <c r="J2970" s="75" t="s">
        <v>9087</v>
      </c>
    </row>
    <row r="2971" spans="9:10">
      <c r="I2971" s="51" t="s">
        <v>10836</v>
      </c>
      <c r="J2971" s="75" t="s">
        <v>9080</v>
      </c>
    </row>
    <row r="2972" spans="9:10">
      <c r="I2972" s="51" t="s">
        <v>10837</v>
      </c>
      <c r="J2972" s="91" t="s">
        <v>9088</v>
      </c>
    </row>
    <row r="2973" spans="9:10">
      <c r="I2973" s="51" t="s">
        <v>4951</v>
      </c>
      <c r="J2973" s="75" t="s">
        <v>9082</v>
      </c>
    </row>
    <row r="2974" spans="9:10">
      <c r="I2974" s="51" t="s">
        <v>10838</v>
      </c>
      <c r="J2974" s="91" t="s">
        <v>9089</v>
      </c>
    </row>
    <row r="2975" spans="9:10">
      <c r="I2975" s="51" t="s">
        <v>10839</v>
      </c>
      <c r="J2975" s="75" t="s">
        <v>9084</v>
      </c>
    </row>
    <row r="2976" spans="9:10">
      <c r="I2976" s="51" t="s">
        <v>4952</v>
      </c>
      <c r="J2976" s="75" t="s">
        <v>9090</v>
      </c>
    </row>
    <row r="2977" spans="9:10">
      <c r="I2977" s="51" t="s">
        <v>4953</v>
      </c>
      <c r="J2977" s="75" t="s">
        <v>9080</v>
      </c>
    </row>
    <row r="2978" spans="9:10">
      <c r="I2978" s="51" t="s">
        <v>10840</v>
      </c>
      <c r="J2978" s="75" t="s">
        <v>9091</v>
      </c>
    </row>
    <row r="2979" spans="9:10">
      <c r="I2979" s="51" t="s">
        <v>4954</v>
      </c>
      <c r="J2979" s="75" t="s">
        <v>9092</v>
      </c>
    </row>
    <row r="2980" spans="9:10">
      <c r="I2980" s="51" t="s">
        <v>4955</v>
      </c>
      <c r="J2980" s="75" t="s">
        <v>9093</v>
      </c>
    </row>
    <row r="2981" spans="9:10">
      <c r="I2981" s="51" t="s">
        <v>4956</v>
      </c>
      <c r="J2981" s="75" t="s">
        <v>9094</v>
      </c>
    </row>
    <row r="2982" spans="9:10">
      <c r="I2982" s="51" t="s">
        <v>4957</v>
      </c>
      <c r="J2982" s="75" t="s">
        <v>2550</v>
      </c>
    </row>
    <row r="2983" spans="9:10">
      <c r="I2983" s="51" t="s">
        <v>4958</v>
      </c>
      <c r="J2983" s="87" t="s">
        <v>9095</v>
      </c>
    </row>
    <row r="2984" spans="9:10">
      <c r="I2984" s="51" t="s">
        <v>4959</v>
      </c>
      <c r="J2984" s="75" t="s">
        <v>9096</v>
      </c>
    </row>
    <row r="2985" spans="9:10">
      <c r="I2985" s="51" t="s">
        <v>4960</v>
      </c>
      <c r="J2985" s="75" t="s">
        <v>7032</v>
      </c>
    </row>
    <row r="2986" spans="9:10">
      <c r="I2986" s="51" t="s">
        <v>4961</v>
      </c>
      <c r="J2986" s="75" t="s">
        <v>9097</v>
      </c>
    </row>
    <row r="2987" spans="9:10">
      <c r="I2987" s="51" t="s">
        <v>4962</v>
      </c>
      <c r="J2987" s="75" t="s">
        <v>9098</v>
      </c>
    </row>
    <row r="2988" spans="9:10">
      <c r="I2988" s="51" t="s">
        <v>10841</v>
      </c>
      <c r="J2988" s="75" t="s">
        <v>9099</v>
      </c>
    </row>
    <row r="2989" spans="9:10">
      <c r="I2989" s="51" t="s">
        <v>4963</v>
      </c>
      <c r="J2989" s="87" t="s">
        <v>9100</v>
      </c>
    </row>
    <row r="2990" spans="9:10">
      <c r="I2990" s="51" t="s">
        <v>4964</v>
      </c>
      <c r="J2990" s="75" t="s">
        <v>9101</v>
      </c>
    </row>
    <row r="2991" spans="9:10">
      <c r="I2991" s="51" t="s">
        <v>4965</v>
      </c>
      <c r="J2991" s="75" t="s">
        <v>9102</v>
      </c>
    </row>
    <row r="2992" spans="9:10">
      <c r="I2992" s="51" t="s">
        <v>4966</v>
      </c>
      <c r="J2992" s="87" t="s">
        <v>9103</v>
      </c>
    </row>
    <row r="2993" spans="9:10">
      <c r="I2993" s="51" t="s">
        <v>4967</v>
      </c>
      <c r="J2993" s="75" t="s">
        <v>9104</v>
      </c>
    </row>
    <row r="2994" spans="9:10">
      <c r="I2994" s="51" t="s">
        <v>4968</v>
      </c>
      <c r="J2994" s="75" t="s">
        <v>9105</v>
      </c>
    </row>
    <row r="2995" spans="9:10">
      <c r="I2995" s="51" t="s">
        <v>4969</v>
      </c>
      <c r="J2995" s="87" t="s">
        <v>9106</v>
      </c>
    </row>
    <row r="2996" spans="9:10">
      <c r="I2996" s="51" t="s">
        <v>4970</v>
      </c>
      <c r="J2996" s="75" t="s">
        <v>9107</v>
      </c>
    </row>
    <row r="2997" spans="9:10">
      <c r="I2997" s="51" t="s">
        <v>4971</v>
      </c>
      <c r="J2997" s="75" t="s">
        <v>7057</v>
      </c>
    </row>
    <row r="2998" spans="9:10">
      <c r="I2998" s="51" t="s">
        <v>4972</v>
      </c>
      <c r="J2998" s="87" t="s">
        <v>9108</v>
      </c>
    </row>
    <row r="2999" spans="9:10">
      <c r="I2999" s="51" t="s">
        <v>4973</v>
      </c>
      <c r="J2999" s="75" t="s">
        <v>9109</v>
      </c>
    </row>
    <row r="3000" spans="9:10">
      <c r="I3000" s="51" t="s">
        <v>4974</v>
      </c>
      <c r="J3000" s="75" t="s">
        <v>9110</v>
      </c>
    </row>
    <row r="3001" spans="9:10">
      <c r="I3001" s="51" t="s">
        <v>4975</v>
      </c>
      <c r="J3001" s="87" t="s">
        <v>9111</v>
      </c>
    </row>
    <row r="3002" spans="9:10">
      <c r="I3002" s="51" t="s">
        <v>4976</v>
      </c>
      <c r="J3002" s="75" t="s">
        <v>9112</v>
      </c>
    </row>
    <row r="3003" spans="9:10">
      <c r="I3003" s="51" t="s">
        <v>4977</v>
      </c>
      <c r="J3003" s="75" t="s">
        <v>9113</v>
      </c>
    </row>
    <row r="3004" spans="9:10">
      <c r="I3004" s="51" t="s">
        <v>4978</v>
      </c>
      <c r="J3004" s="75" t="s">
        <v>9114</v>
      </c>
    </row>
    <row r="3005" spans="9:10">
      <c r="I3005" s="51" t="s">
        <v>4979</v>
      </c>
      <c r="J3005" s="75" t="s">
        <v>9115</v>
      </c>
    </row>
    <row r="3006" spans="9:10">
      <c r="I3006" s="51" t="s">
        <v>10842</v>
      </c>
      <c r="J3006" s="75" t="s">
        <v>7039</v>
      </c>
    </row>
    <row r="3007" spans="9:10">
      <c r="I3007" s="51" t="s">
        <v>10843</v>
      </c>
      <c r="J3007" s="87" t="s">
        <v>9116</v>
      </c>
    </row>
    <row r="3008" spans="9:10">
      <c r="I3008" s="51" t="s">
        <v>10844</v>
      </c>
      <c r="J3008" s="75" t="s">
        <v>9117</v>
      </c>
    </row>
    <row r="3009" spans="9:10">
      <c r="I3009" s="51" t="s">
        <v>4980</v>
      </c>
      <c r="J3009" s="75" t="s">
        <v>2573</v>
      </c>
    </row>
    <row r="3010" spans="9:10">
      <c r="I3010" s="51" t="s">
        <v>10845</v>
      </c>
      <c r="J3010" s="75" t="s">
        <v>9118</v>
      </c>
    </row>
    <row r="3011" spans="9:10">
      <c r="I3011" s="51" t="s">
        <v>10846</v>
      </c>
      <c r="J3011" s="75" t="s">
        <v>9119</v>
      </c>
    </row>
    <row r="3012" spans="9:10">
      <c r="I3012" s="51" t="s">
        <v>4981</v>
      </c>
      <c r="J3012" s="75" t="s">
        <v>7032</v>
      </c>
    </row>
    <row r="3013" spans="9:10">
      <c r="I3013" s="51" t="s">
        <v>4982</v>
      </c>
      <c r="J3013" s="87" t="s">
        <v>9120</v>
      </c>
    </row>
    <row r="3014" spans="9:10">
      <c r="I3014" s="51" t="s">
        <v>4983</v>
      </c>
      <c r="J3014" s="75" t="s">
        <v>9121</v>
      </c>
    </row>
    <row r="3015" spans="9:10">
      <c r="I3015" s="51" t="s">
        <v>4984</v>
      </c>
      <c r="J3015" s="75" t="s">
        <v>7044</v>
      </c>
    </row>
    <row r="3016" spans="9:10">
      <c r="I3016" s="51" t="s">
        <v>4985</v>
      </c>
      <c r="J3016" s="75" t="s">
        <v>9122</v>
      </c>
    </row>
    <row r="3017" spans="9:10">
      <c r="I3017" s="51" t="s">
        <v>4986</v>
      </c>
      <c r="J3017" s="75" t="s">
        <v>9123</v>
      </c>
    </row>
    <row r="3018" spans="9:10">
      <c r="I3018" s="51" t="s">
        <v>4987</v>
      </c>
      <c r="J3018" s="75" t="s">
        <v>7041</v>
      </c>
    </row>
    <row r="3019" spans="9:10">
      <c r="I3019" s="51" t="s">
        <v>4988</v>
      </c>
      <c r="J3019" s="75" t="s">
        <v>9124</v>
      </c>
    </row>
    <row r="3020" spans="9:10">
      <c r="I3020" s="51" t="s">
        <v>4989</v>
      </c>
      <c r="J3020" s="75" t="s">
        <v>9125</v>
      </c>
    </row>
    <row r="3021" spans="9:10">
      <c r="I3021" s="51" t="s">
        <v>4990</v>
      </c>
      <c r="J3021" s="75" t="s">
        <v>7041</v>
      </c>
    </row>
    <row r="3022" spans="9:10">
      <c r="I3022" s="51" t="s">
        <v>4991</v>
      </c>
      <c r="J3022" s="75" t="s">
        <v>9126</v>
      </c>
    </row>
    <row r="3023" spans="9:10">
      <c r="I3023" s="51" t="s">
        <v>4992</v>
      </c>
      <c r="J3023" s="75" t="s">
        <v>9125</v>
      </c>
    </row>
    <row r="3024" spans="9:10">
      <c r="I3024" s="51" t="s">
        <v>4993</v>
      </c>
      <c r="J3024" s="75" t="s">
        <v>7043</v>
      </c>
    </row>
    <row r="3025" spans="9:10">
      <c r="I3025" s="51" t="s">
        <v>4994</v>
      </c>
      <c r="J3025" s="87" t="s">
        <v>9127</v>
      </c>
    </row>
    <row r="3026" spans="9:10">
      <c r="I3026" s="51" t="s">
        <v>4995</v>
      </c>
      <c r="J3026" s="75" t="s">
        <v>9128</v>
      </c>
    </row>
    <row r="3027" spans="9:10">
      <c r="I3027" s="51" t="s">
        <v>4996</v>
      </c>
      <c r="J3027" s="75" t="s">
        <v>9129</v>
      </c>
    </row>
    <row r="3028" spans="9:10">
      <c r="I3028" s="51" t="s">
        <v>4997</v>
      </c>
      <c r="J3028" s="87" t="s">
        <v>9130</v>
      </c>
    </row>
    <row r="3029" spans="9:10">
      <c r="I3029" s="51" t="s">
        <v>4998</v>
      </c>
      <c r="J3029" s="75" t="s">
        <v>9131</v>
      </c>
    </row>
    <row r="3030" spans="9:10">
      <c r="I3030" s="51" t="s">
        <v>4999</v>
      </c>
      <c r="J3030" s="75" t="s">
        <v>9132</v>
      </c>
    </row>
    <row r="3031" spans="9:10">
      <c r="I3031" s="51" t="s">
        <v>5000</v>
      </c>
      <c r="J3031" s="87" t="s">
        <v>9133</v>
      </c>
    </row>
    <row r="3032" spans="9:10">
      <c r="I3032" s="51" t="s">
        <v>5001</v>
      </c>
      <c r="J3032" s="75" t="s">
        <v>9134</v>
      </c>
    </row>
    <row r="3033" spans="9:10">
      <c r="I3033" s="51" t="s">
        <v>5002</v>
      </c>
      <c r="J3033" s="75" t="s">
        <v>7045</v>
      </c>
    </row>
    <row r="3034" spans="9:10">
      <c r="I3034" s="51" t="s">
        <v>5003</v>
      </c>
      <c r="J3034" s="87" t="s">
        <v>9135</v>
      </c>
    </row>
    <row r="3035" spans="9:10">
      <c r="I3035" s="51" t="s">
        <v>5004</v>
      </c>
      <c r="J3035" s="75" t="s">
        <v>9136</v>
      </c>
    </row>
    <row r="3036" spans="9:10">
      <c r="I3036" s="51" t="s">
        <v>5005</v>
      </c>
      <c r="J3036" s="75" t="s">
        <v>7032</v>
      </c>
    </row>
    <row r="3037" spans="9:10">
      <c r="I3037" s="51" t="s">
        <v>5006</v>
      </c>
      <c r="J3037" s="87" t="s">
        <v>9137</v>
      </c>
    </row>
    <row r="3038" spans="9:10">
      <c r="I3038" s="51" t="s">
        <v>5007</v>
      </c>
      <c r="J3038" s="75" t="s">
        <v>9138</v>
      </c>
    </row>
    <row r="3039" spans="9:10">
      <c r="I3039" s="51" t="s">
        <v>5008</v>
      </c>
      <c r="J3039" s="75" t="s">
        <v>9139</v>
      </c>
    </row>
    <row r="3040" spans="9:10">
      <c r="I3040" s="51" t="s">
        <v>5009</v>
      </c>
      <c r="J3040" s="87" t="s">
        <v>9140</v>
      </c>
    </row>
    <row r="3041" spans="9:10">
      <c r="I3041" s="51" t="s">
        <v>5010</v>
      </c>
      <c r="J3041" s="75" t="s">
        <v>9141</v>
      </c>
    </row>
    <row r="3042" spans="9:10">
      <c r="I3042" s="51" t="s">
        <v>5011</v>
      </c>
      <c r="J3042" s="75" t="s">
        <v>7048</v>
      </c>
    </row>
    <row r="3043" spans="9:10">
      <c r="I3043" s="51" t="s">
        <v>5012</v>
      </c>
      <c r="J3043" s="75" t="s">
        <v>9142</v>
      </c>
    </row>
    <row r="3044" spans="9:10">
      <c r="I3044" s="51" t="s">
        <v>5013</v>
      </c>
      <c r="J3044" s="75" t="s">
        <v>9143</v>
      </c>
    </row>
    <row r="3045" spans="9:10">
      <c r="I3045" s="51" t="s">
        <v>5014</v>
      </c>
      <c r="J3045" s="75" t="s">
        <v>9144</v>
      </c>
    </row>
    <row r="3046" spans="9:10">
      <c r="I3046" s="51" t="s">
        <v>5015</v>
      </c>
      <c r="J3046" s="87" t="s">
        <v>9145</v>
      </c>
    </row>
    <row r="3047" spans="9:10">
      <c r="I3047" s="51" t="s">
        <v>5016</v>
      </c>
      <c r="J3047" s="75" t="s">
        <v>9146</v>
      </c>
    </row>
    <row r="3048" spans="9:10">
      <c r="I3048" s="51" t="s">
        <v>5017</v>
      </c>
      <c r="J3048" s="75" t="s">
        <v>7050</v>
      </c>
    </row>
    <row r="3049" spans="9:10">
      <c r="I3049" s="51" t="s">
        <v>5018</v>
      </c>
      <c r="J3049" s="87" t="s">
        <v>9147</v>
      </c>
    </row>
    <row r="3050" spans="9:10">
      <c r="I3050" s="51" t="s">
        <v>5019</v>
      </c>
      <c r="J3050" s="75" t="s">
        <v>9148</v>
      </c>
    </row>
    <row r="3051" spans="9:10">
      <c r="I3051" s="51" t="s">
        <v>5020</v>
      </c>
      <c r="J3051" s="75" t="s">
        <v>7032</v>
      </c>
    </row>
    <row r="3052" spans="9:10">
      <c r="I3052" s="51" t="s">
        <v>5021</v>
      </c>
      <c r="J3052" s="87" t="s">
        <v>9149</v>
      </c>
    </row>
    <row r="3053" spans="9:10">
      <c r="I3053" s="51" t="s">
        <v>5022</v>
      </c>
      <c r="J3053" s="75" t="s">
        <v>9150</v>
      </c>
    </row>
    <row r="3054" spans="9:10">
      <c r="I3054" s="51" t="s">
        <v>5023</v>
      </c>
      <c r="J3054" s="75" t="s">
        <v>7051</v>
      </c>
    </row>
    <row r="3055" spans="9:10">
      <c r="I3055" s="51" t="s">
        <v>5024</v>
      </c>
      <c r="J3055" s="87" t="s">
        <v>9151</v>
      </c>
    </row>
    <row r="3056" spans="9:10">
      <c r="I3056" s="51" t="s">
        <v>5025</v>
      </c>
      <c r="J3056" s="75" t="s">
        <v>9152</v>
      </c>
    </row>
    <row r="3057" spans="9:10">
      <c r="I3057" s="51" t="s">
        <v>5026</v>
      </c>
      <c r="J3057" s="75" t="s">
        <v>7052</v>
      </c>
    </row>
    <row r="3058" spans="9:10">
      <c r="I3058" s="51" t="s">
        <v>5027</v>
      </c>
      <c r="J3058" s="87" t="s">
        <v>9153</v>
      </c>
    </row>
    <row r="3059" spans="9:10">
      <c r="I3059" s="51" t="s">
        <v>5028</v>
      </c>
      <c r="J3059" s="75" t="s">
        <v>9154</v>
      </c>
    </row>
    <row r="3060" spans="9:10">
      <c r="I3060" s="51" t="s">
        <v>5029</v>
      </c>
      <c r="J3060" s="75" t="s">
        <v>9155</v>
      </c>
    </row>
    <row r="3061" spans="9:10">
      <c r="I3061" s="51" t="s">
        <v>5030</v>
      </c>
      <c r="J3061" s="87" t="s">
        <v>9156</v>
      </c>
    </row>
    <row r="3062" spans="9:10">
      <c r="I3062" s="51" t="s">
        <v>5031</v>
      </c>
      <c r="J3062" s="75" t="s">
        <v>9157</v>
      </c>
    </row>
    <row r="3063" spans="9:10">
      <c r="I3063" s="51" t="s">
        <v>5032</v>
      </c>
      <c r="J3063" s="75" t="s">
        <v>7032</v>
      </c>
    </row>
    <row r="3064" spans="9:10">
      <c r="I3064" s="51" t="s">
        <v>5033</v>
      </c>
      <c r="J3064" s="75" t="s">
        <v>9158</v>
      </c>
    </row>
    <row r="3065" spans="9:10">
      <c r="I3065" s="51" t="s">
        <v>10847</v>
      </c>
      <c r="J3065" s="75" t="s">
        <v>9159</v>
      </c>
    </row>
    <row r="3066" spans="9:10">
      <c r="I3066" s="51" t="s">
        <v>10848</v>
      </c>
      <c r="J3066" s="75" t="s">
        <v>7045</v>
      </c>
    </row>
    <row r="3067" spans="9:10">
      <c r="I3067" s="51" t="s">
        <v>2911</v>
      </c>
      <c r="J3067" s="75" t="s">
        <v>2139</v>
      </c>
    </row>
    <row r="3068" spans="9:10">
      <c r="I3068" s="51" t="s">
        <v>5034</v>
      </c>
      <c r="J3068" s="75" t="s">
        <v>2128</v>
      </c>
    </row>
    <row r="3069" spans="9:10">
      <c r="I3069" s="51" t="s">
        <v>5035</v>
      </c>
      <c r="J3069" s="75" t="s">
        <v>2190</v>
      </c>
    </row>
    <row r="3070" spans="9:10">
      <c r="I3070" s="51" t="s">
        <v>10849</v>
      </c>
      <c r="J3070" s="75" t="s">
        <v>2192</v>
      </c>
    </row>
    <row r="3071" spans="9:10">
      <c r="I3071" s="51" t="s">
        <v>10850</v>
      </c>
      <c r="J3071" s="87" t="s">
        <v>9160</v>
      </c>
    </row>
    <row r="3072" spans="9:10">
      <c r="I3072" s="51" t="s">
        <v>10851</v>
      </c>
      <c r="J3072" s="75" t="s">
        <v>9161</v>
      </c>
    </row>
    <row r="3073" spans="9:10">
      <c r="I3073" s="51" t="s">
        <v>5036</v>
      </c>
      <c r="J3073" s="75" t="s">
        <v>9162</v>
      </c>
    </row>
    <row r="3074" spans="9:10">
      <c r="I3074" s="51" t="s">
        <v>10852</v>
      </c>
      <c r="J3074" s="87" t="s">
        <v>9163</v>
      </c>
    </row>
    <row r="3075" spans="9:10">
      <c r="I3075" s="51" t="s">
        <v>10853</v>
      </c>
      <c r="J3075" s="75" t="s">
        <v>9164</v>
      </c>
    </row>
    <row r="3076" spans="9:10">
      <c r="I3076" s="51" t="s">
        <v>10854</v>
      </c>
      <c r="J3076" s="75" t="s">
        <v>9165</v>
      </c>
    </row>
    <row r="3077" spans="9:10">
      <c r="I3077" s="51" t="s">
        <v>10855</v>
      </c>
      <c r="J3077" s="87" t="s">
        <v>9166</v>
      </c>
    </row>
    <row r="3078" spans="9:10">
      <c r="I3078" s="51" t="s">
        <v>10856</v>
      </c>
      <c r="J3078" s="75" t="s">
        <v>9167</v>
      </c>
    </row>
    <row r="3079" spans="9:10">
      <c r="I3079" s="51" t="s">
        <v>10857</v>
      </c>
      <c r="J3079" s="75" t="s">
        <v>9168</v>
      </c>
    </row>
    <row r="3080" spans="9:10">
      <c r="I3080" s="51" t="s">
        <v>10858</v>
      </c>
      <c r="J3080" s="75" t="s">
        <v>9169</v>
      </c>
    </row>
    <row r="3081" spans="9:10">
      <c r="I3081" s="51" t="s">
        <v>5037</v>
      </c>
      <c r="J3081" s="81" t="s">
        <v>9170</v>
      </c>
    </row>
    <row r="3082" spans="9:10">
      <c r="I3082" s="51" t="s">
        <v>5038</v>
      </c>
      <c r="J3082" s="81" t="s">
        <v>9171</v>
      </c>
    </row>
    <row r="3083" spans="9:10">
      <c r="I3083" s="51" t="s">
        <v>5039</v>
      </c>
      <c r="J3083" s="77" t="s">
        <v>9172</v>
      </c>
    </row>
    <row r="3084" spans="9:10">
      <c r="I3084" s="51" t="s">
        <v>5040</v>
      </c>
      <c r="J3084" s="81" t="s">
        <v>9173</v>
      </c>
    </row>
    <row r="3085" spans="9:10">
      <c r="I3085" s="51" t="s">
        <v>10859</v>
      </c>
      <c r="J3085" s="81" t="s">
        <v>9105</v>
      </c>
    </row>
    <row r="3086" spans="9:10">
      <c r="I3086" s="51" t="s">
        <v>10860</v>
      </c>
      <c r="J3086" s="77" t="s">
        <v>9174</v>
      </c>
    </row>
    <row r="3087" spans="9:10">
      <c r="I3087" s="51" t="s">
        <v>10861</v>
      </c>
      <c r="J3087" s="81" t="s">
        <v>9175</v>
      </c>
    </row>
    <row r="3088" spans="9:10">
      <c r="I3088" s="51" t="s">
        <v>10862</v>
      </c>
      <c r="J3088" s="81" t="s">
        <v>9176</v>
      </c>
    </row>
    <row r="3089" spans="9:10">
      <c r="I3089" s="51" t="s">
        <v>10863</v>
      </c>
      <c r="J3089" s="77" t="s">
        <v>9177</v>
      </c>
    </row>
    <row r="3090" spans="9:10">
      <c r="I3090" s="51" t="s">
        <v>10864</v>
      </c>
      <c r="J3090" s="81" t="s">
        <v>9178</v>
      </c>
    </row>
    <row r="3091" spans="9:10">
      <c r="I3091" s="51" t="s">
        <v>10865</v>
      </c>
      <c r="J3091" s="81" t="s">
        <v>9179</v>
      </c>
    </row>
    <row r="3092" spans="9:10">
      <c r="I3092" s="51" t="s">
        <v>10866</v>
      </c>
      <c r="J3092" s="81" t="s">
        <v>9180</v>
      </c>
    </row>
    <row r="3093" spans="9:10">
      <c r="I3093" s="51" t="s">
        <v>5041</v>
      </c>
      <c r="J3093" s="81" t="s">
        <v>9181</v>
      </c>
    </row>
    <row r="3094" spans="9:10">
      <c r="I3094" s="51" t="s">
        <v>10867</v>
      </c>
      <c r="J3094" s="81" t="s">
        <v>7044</v>
      </c>
    </row>
    <row r="3095" spans="9:10">
      <c r="I3095" s="51" t="s">
        <v>10868</v>
      </c>
      <c r="J3095" s="77" t="s">
        <v>9182</v>
      </c>
    </row>
    <row r="3096" spans="9:10">
      <c r="I3096" s="51" t="s">
        <v>10869</v>
      </c>
      <c r="J3096" s="81" t="s">
        <v>9183</v>
      </c>
    </row>
    <row r="3097" spans="9:10">
      <c r="I3097" s="51" t="s">
        <v>5042</v>
      </c>
      <c r="J3097" s="81" t="s">
        <v>9184</v>
      </c>
    </row>
    <row r="3098" spans="9:10">
      <c r="I3098" s="51" t="s">
        <v>5043</v>
      </c>
      <c r="J3098" s="81" t="s">
        <v>9184</v>
      </c>
    </row>
    <row r="3099" spans="9:10">
      <c r="I3099" s="51" t="s">
        <v>5044</v>
      </c>
      <c r="J3099" s="77" t="s">
        <v>9185</v>
      </c>
    </row>
    <row r="3100" spans="9:10">
      <c r="I3100" s="51" t="s">
        <v>5045</v>
      </c>
      <c r="J3100" s="81" t="s">
        <v>9186</v>
      </c>
    </row>
    <row r="3101" spans="9:10">
      <c r="I3101" s="51" t="s">
        <v>5046</v>
      </c>
      <c r="J3101" s="81" t="s">
        <v>9187</v>
      </c>
    </row>
    <row r="3102" spans="9:10">
      <c r="I3102" s="51" t="s">
        <v>5047</v>
      </c>
      <c r="J3102" s="77" t="s">
        <v>9188</v>
      </c>
    </row>
    <row r="3103" spans="9:10">
      <c r="I3103" s="51" t="s">
        <v>5048</v>
      </c>
      <c r="J3103" s="81" t="s">
        <v>9189</v>
      </c>
    </row>
    <row r="3104" spans="9:10">
      <c r="I3104" s="51" t="s">
        <v>10870</v>
      </c>
      <c r="J3104" s="81" t="s">
        <v>2223</v>
      </c>
    </row>
    <row r="3105" spans="9:10">
      <c r="I3105" s="51" t="s">
        <v>10871</v>
      </c>
      <c r="J3105" s="81" t="s">
        <v>9190</v>
      </c>
    </row>
    <row r="3106" spans="9:10">
      <c r="I3106" s="51" t="s">
        <v>5049</v>
      </c>
      <c r="J3106" s="81" t="s">
        <v>9191</v>
      </c>
    </row>
    <row r="3107" spans="9:10">
      <c r="I3107" s="51" t="s">
        <v>10872</v>
      </c>
      <c r="J3107" s="81" t="s">
        <v>9192</v>
      </c>
    </row>
    <row r="3108" spans="9:10">
      <c r="I3108" s="51" t="s">
        <v>10873</v>
      </c>
      <c r="J3108" s="77" t="s">
        <v>9193</v>
      </c>
    </row>
    <row r="3109" spans="9:10">
      <c r="I3109" s="51" t="s">
        <v>10874</v>
      </c>
      <c r="J3109" s="81" t="s">
        <v>9194</v>
      </c>
    </row>
    <row r="3110" spans="9:10">
      <c r="I3110" s="51" t="s">
        <v>5050</v>
      </c>
      <c r="J3110" s="81" t="s">
        <v>9195</v>
      </c>
    </row>
    <row r="3111" spans="9:10">
      <c r="I3111" s="51" t="s">
        <v>10875</v>
      </c>
      <c r="J3111" s="81" t="s">
        <v>9196</v>
      </c>
    </row>
    <row r="3112" spans="9:10">
      <c r="I3112" s="51" t="s">
        <v>10876</v>
      </c>
      <c r="J3112" s="81" t="s">
        <v>9197</v>
      </c>
    </row>
    <row r="3113" spans="9:10">
      <c r="I3113" s="51" t="s">
        <v>10877</v>
      </c>
      <c r="J3113" s="81" t="s">
        <v>9198</v>
      </c>
    </row>
    <row r="3114" spans="9:10">
      <c r="I3114" s="51" t="s">
        <v>10878</v>
      </c>
      <c r="J3114" s="77" t="s">
        <v>9199</v>
      </c>
    </row>
    <row r="3115" spans="9:10">
      <c r="I3115" s="51" t="s">
        <v>10879</v>
      </c>
      <c r="J3115" s="81" t="s">
        <v>9200</v>
      </c>
    </row>
    <row r="3116" spans="9:10">
      <c r="I3116" s="51" t="s">
        <v>10880</v>
      </c>
      <c r="J3116" s="81" t="s">
        <v>9201</v>
      </c>
    </row>
    <row r="3117" spans="9:10">
      <c r="I3117" s="51" t="s">
        <v>10881</v>
      </c>
      <c r="J3117" s="81" t="s">
        <v>9202</v>
      </c>
    </row>
    <row r="3118" spans="9:10">
      <c r="I3118" s="51" t="s">
        <v>5051</v>
      </c>
      <c r="J3118" s="81" t="s">
        <v>9203</v>
      </c>
    </row>
    <row r="3119" spans="9:10">
      <c r="I3119" s="51" t="s">
        <v>10882</v>
      </c>
      <c r="J3119" s="81" t="s">
        <v>9204</v>
      </c>
    </row>
    <row r="3120" spans="9:10">
      <c r="I3120" s="51" t="s">
        <v>10883</v>
      </c>
      <c r="J3120" s="77" t="s">
        <v>9205</v>
      </c>
    </row>
    <row r="3121" spans="9:10">
      <c r="I3121" s="51" t="s">
        <v>10884</v>
      </c>
      <c r="J3121" s="81" t="s">
        <v>9206</v>
      </c>
    </row>
    <row r="3122" spans="9:10">
      <c r="I3122" s="51" t="s">
        <v>10885</v>
      </c>
      <c r="J3122" s="81" t="s">
        <v>9207</v>
      </c>
    </row>
    <row r="3123" spans="9:10">
      <c r="I3123" s="51" t="s">
        <v>10886</v>
      </c>
      <c r="J3123" s="77" t="s">
        <v>9208</v>
      </c>
    </row>
    <row r="3124" spans="9:10">
      <c r="I3124" s="51" t="s">
        <v>10887</v>
      </c>
      <c r="J3124" s="81" t="s">
        <v>9209</v>
      </c>
    </row>
    <row r="3125" spans="9:10">
      <c r="I3125" s="51" t="s">
        <v>10888</v>
      </c>
      <c r="J3125" s="81" t="s">
        <v>9210</v>
      </c>
    </row>
    <row r="3126" spans="9:10">
      <c r="I3126" s="51" t="s">
        <v>10889</v>
      </c>
      <c r="J3126" s="77" t="s">
        <v>9211</v>
      </c>
    </row>
    <row r="3127" spans="9:10">
      <c r="I3127" s="51" t="s">
        <v>10890</v>
      </c>
      <c r="J3127" s="81" t="s">
        <v>9212</v>
      </c>
    </row>
    <row r="3128" spans="9:10">
      <c r="I3128" s="51" t="s">
        <v>10891</v>
      </c>
      <c r="J3128" s="81" t="s">
        <v>9213</v>
      </c>
    </row>
    <row r="3129" spans="9:10">
      <c r="I3129" s="51" t="s">
        <v>10892</v>
      </c>
      <c r="J3129" s="81" t="s">
        <v>9214</v>
      </c>
    </row>
    <row r="3130" spans="9:10">
      <c r="I3130" s="51" t="s">
        <v>5052</v>
      </c>
      <c r="J3130" s="81" t="s">
        <v>9215</v>
      </c>
    </row>
    <row r="3131" spans="9:10">
      <c r="I3131" s="51" t="s">
        <v>5053</v>
      </c>
      <c r="J3131" s="81" t="s">
        <v>9216</v>
      </c>
    </row>
    <row r="3132" spans="9:10">
      <c r="I3132" s="51" t="s">
        <v>5054</v>
      </c>
      <c r="J3132" s="77" t="s">
        <v>9217</v>
      </c>
    </row>
    <row r="3133" spans="9:10">
      <c r="I3133" s="51" t="s">
        <v>5055</v>
      </c>
      <c r="J3133" s="81" t="s">
        <v>9218</v>
      </c>
    </row>
    <row r="3134" spans="9:10">
      <c r="I3134" s="51" t="s">
        <v>10893</v>
      </c>
      <c r="J3134" s="81" t="s">
        <v>9219</v>
      </c>
    </row>
    <row r="3135" spans="9:10">
      <c r="I3135" s="51" t="s">
        <v>10894</v>
      </c>
      <c r="J3135" s="77" t="s">
        <v>9220</v>
      </c>
    </row>
    <row r="3136" spans="9:10">
      <c r="I3136" s="51" t="s">
        <v>10895</v>
      </c>
      <c r="J3136" s="81" t="s">
        <v>9221</v>
      </c>
    </row>
    <row r="3137" spans="9:10">
      <c r="I3137" s="51" t="s">
        <v>10896</v>
      </c>
      <c r="J3137" s="81" t="s">
        <v>9222</v>
      </c>
    </row>
    <row r="3138" spans="9:10">
      <c r="I3138" s="51" t="s">
        <v>10897</v>
      </c>
      <c r="J3138" s="77" t="s">
        <v>9223</v>
      </c>
    </row>
    <row r="3139" spans="9:10">
      <c r="I3139" s="51" t="s">
        <v>10898</v>
      </c>
      <c r="J3139" s="81" t="s">
        <v>9224</v>
      </c>
    </row>
    <row r="3140" spans="9:10">
      <c r="I3140" s="51" t="s">
        <v>10899</v>
      </c>
      <c r="J3140" s="81" t="s">
        <v>9225</v>
      </c>
    </row>
    <row r="3141" spans="9:10">
      <c r="I3141" s="51" t="s">
        <v>10900</v>
      </c>
      <c r="J3141" s="81" t="s">
        <v>9226</v>
      </c>
    </row>
    <row r="3142" spans="9:10">
      <c r="I3142" s="51" t="s">
        <v>5056</v>
      </c>
      <c r="J3142" s="81" t="s">
        <v>9227</v>
      </c>
    </row>
    <row r="3143" spans="9:10">
      <c r="I3143" s="51" t="s">
        <v>10901</v>
      </c>
      <c r="J3143" s="81" t="s">
        <v>9228</v>
      </c>
    </row>
    <row r="3144" spans="9:10">
      <c r="I3144" s="51" t="s">
        <v>10902</v>
      </c>
      <c r="J3144" s="81" t="s">
        <v>9229</v>
      </c>
    </row>
    <row r="3145" spans="9:10">
      <c r="I3145" s="51" t="s">
        <v>10903</v>
      </c>
      <c r="J3145" s="81" t="s">
        <v>2215</v>
      </c>
    </row>
    <row r="3146" spans="9:10">
      <c r="I3146" s="51" t="s">
        <v>10904</v>
      </c>
      <c r="J3146" s="75" t="s">
        <v>9230</v>
      </c>
    </row>
    <row r="3147" spans="9:10">
      <c r="I3147" s="51" t="s">
        <v>5057</v>
      </c>
      <c r="J3147" s="75" t="s">
        <v>9231</v>
      </c>
    </row>
    <row r="3148" spans="9:10">
      <c r="I3148" s="51" t="s">
        <v>5058</v>
      </c>
      <c r="J3148" s="75" t="s">
        <v>9232</v>
      </c>
    </row>
    <row r="3149" spans="9:10">
      <c r="I3149" s="51" t="s">
        <v>10905</v>
      </c>
      <c r="J3149" s="75" t="s">
        <v>9233</v>
      </c>
    </row>
    <row r="3150" spans="9:10">
      <c r="I3150" s="51" t="s">
        <v>10906</v>
      </c>
      <c r="J3150" s="75" t="s">
        <v>9234</v>
      </c>
    </row>
    <row r="3151" spans="9:10">
      <c r="I3151" s="51" t="s">
        <v>10907</v>
      </c>
      <c r="J3151" s="75" t="s">
        <v>9235</v>
      </c>
    </row>
    <row r="3152" spans="9:10">
      <c r="I3152" s="51" t="s">
        <v>10908</v>
      </c>
      <c r="J3152" s="75" t="s">
        <v>9236</v>
      </c>
    </row>
    <row r="3153" spans="9:10">
      <c r="I3153" s="51" t="s">
        <v>10909</v>
      </c>
      <c r="J3153" s="75" t="s">
        <v>9237</v>
      </c>
    </row>
    <row r="3154" spans="9:10">
      <c r="I3154" s="51" t="s">
        <v>5059</v>
      </c>
      <c r="J3154" s="75" t="s">
        <v>9238</v>
      </c>
    </row>
    <row r="3155" spans="9:10">
      <c r="I3155" s="51" t="s">
        <v>10910</v>
      </c>
      <c r="J3155" s="75" t="s">
        <v>9239</v>
      </c>
    </row>
    <row r="3156" spans="9:10">
      <c r="I3156" s="51" t="s">
        <v>5060</v>
      </c>
      <c r="J3156" s="75" t="s">
        <v>9240</v>
      </c>
    </row>
    <row r="3157" spans="9:10">
      <c r="I3157" s="51" t="s">
        <v>5061</v>
      </c>
      <c r="J3157" s="75" t="s">
        <v>9241</v>
      </c>
    </row>
    <row r="3158" spans="9:10">
      <c r="I3158" s="51" t="s">
        <v>5062</v>
      </c>
      <c r="J3158" s="75" t="s">
        <v>9242</v>
      </c>
    </row>
    <row r="3159" spans="9:10">
      <c r="I3159" s="51" t="s">
        <v>5063</v>
      </c>
      <c r="J3159" s="75" t="s">
        <v>9243</v>
      </c>
    </row>
    <row r="3160" spans="9:10">
      <c r="I3160" s="51" t="s">
        <v>5064</v>
      </c>
      <c r="J3160" s="75" t="s">
        <v>9244</v>
      </c>
    </row>
    <row r="3161" spans="9:10">
      <c r="I3161" s="51" t="s">
        <v>5065</v>
      </c>
      <c r="J3161" s="75" t="s">
        <v>2164</v>
      </c>
    </row>
    <row r="3162" spans="9:10">
      <c r="I3162" s="51" t="s">
        <v>5066</v>
      </c>
      <c r="J3162" s="75" t="s">
        <v>9245</v>
      </c>
    </row>
    <row r="3163" spans="9:10">
      <c r="I3163" s="51" t="s">
        <v>5067</v>
      </c>
      <c r="J3163" s="75" t="s">
        <v>9246</v>
      </c>
    </row>
    <row r="3164" spans="9:10">
      <c r="I3164" s="51" t="s">
        <v>5068</v>
      </c>
      <c r="J3164" s="75" t="s">
        <v>9247</v>
      </c>
    </row>
    <row r="3165" spans="9:10">
      <c r="I3165" s="51" t="s">
        <v>5069</v>
      </c>
      <c r="J3165" s="75" t="s">
        <v>9248</v>
      </c>
    </row>
    <row r="3166" spans="9:10">
      <c r="I3166" s="51" t="s">
        <v>5070</v>
      </c>
      <c r="J3166" s="75" t="s">
        <v>9249</v>
      </c>
    </row>
    <row r="3167" spans="9:10">
      <c r="I3167" s="51" t="s">
        <v>5071</v>
      </c>
      <c r="J3167" s="87" t="s">
        <v>9250</v>
      </c>
    </row>
    <row r="3168" spans="9:10">
      <c r="I3168" s="51" t="s">
        <v>5072</v>
      </c>
      <c r="J3168" s="87" t="s">
        <v>9251</v>
      </c>
    </row>
    <row r="3169" spans="9:10">
      <c r="I3169" s="51" t="s">
        <v>5073</v>
      </c>
      <c r="J3169" s="87" t="s">
        <v>9252</v>
      </c>
    </row>
    <row r="3170" spans="9:10">
      <c r="I3170" s="51" t="s">
        <v>5074</v>
      </c>
      <c r="J3170" s="87" t="s">
        <v>9253</v>
      </c>
    </row>
    <row r="3171" spans="9:10">
      <c r="I3171" s="51" t="s">
        <v>5075</v>
      </c>
      <c r="J3171" s="87" t="s">
        <v>9254</v>
      </c>
    </row>
    <row r="3172" spans="9:10">
      <c r="I3172" s="51" t="s">
        <v>5076</v>
      </c>
      <c r="J3172" s="87" t="s">
        <v>9255</v>
      </c>
    </row>
    <row r="3173" spans="9:10">
      <c r="I3173" s="51" t="s">
        <v>5077</v>
      </c>
      <c r="J3173" s="87" t="s">
        <v>2215</v>
      </c>
    </row>
    <row r="3174" spans="9:10">
      <c r="I3174" s="51" t="s">
        <v>5078</v>
      </c>
      <c r="J3174" s="87" t="s">
        <v>9256</v>
      </c>
    </row>
    <row r="3175" spans="9:10">
      <c r="I3175" s="51" t="s">
        <v>5079</v>
      </c>
      <c r="J3175" s="87" t="s">
        <v>9257</v>
      </c>
    </row>
    <row r="3176" spans="9:10">
      <c r="I3176" s="51" t="s">
        <v>5080</v>
      </c>
      <c r="J3176" s="87" t="s">
        <v>9258</v>
      </c>
    </row>
    <row r="3177" spans="9:10">
      <c r="I3177" s="51" t="s">
        <v>5081</v>
      </c>
      <c r="J3177" s="87" t="s">
        <v>9259</v>
      </c>
    </row>
    <row r="3178" spans="9:10">
      <c r="I3178" s="51" t="s">
        <v>5082</v>
      </c>
      <c r="J3178" s="87" t="s">
        <v>9260</v>
      </c>
    </row>
    <row r="3179" spans="9:10">
      <c r="I3179" s="51" t="s">
        <v>10911</v>
      </c>
      <c r="J3179" s="87" t="s">
        <v>9261</v>
      </c>
    </row>
    <row r="3180" spans="9:10">
      <c r="I3180" s="51" t="s">
        <v>10912</v>
      </c>
      <c r="J3180" s="87" t="s">
        <v>9262</v>
      </c>
    </row>
    <row r="3181" spans="9:10">
      <c r="I3181" s="51" t="s">
        <v>10913</v>
      </c>
      <c r="J3181" s="87" t="s">
        <v>9263</v>
      </c>
    </row>
    <row r="3182" spans="9:10">
      <c r="I3182" s="51" t="s">
        <v>5083</v>
      </c>
      <c r="J3182" s="87" t="s">
        <v>9264</v>
      </c>
    </row>
    <row r="3183" spans="9:10">
      <c r="I3183" s="51" t="s">
        <v>5084</v>
      </c>
      <c r="J3183" s="87" t="s">
        <v>9265</v>
      </c>
    </row>
    <row r="3184" spans="9:10">
      <c r="I3184" s="51" t="s">
        <v>5085</v>
      </c>
      <c r="J3184" s="87" t="s">
        <v>9266</v>
      </c>
    </row>
    <row r="3185" spans="9:10">
      <c r="I3185" s="51" t="s">
        <v>5086</v>
      </c>
      <c r="J3185" s="87" t="s">
        <v>2215</v>
      </c>
    </row>
    <row r="3186" spans="9:10">
      <c r="I3186" s="51" t="s">
        <v>5087</v>
      </c>
      <c r="J3186" s="87" t="s">
        <v>9267</v>
      </c>
    </row>
    <row r="3187" spans="9:10">
      <c r="I3187" s="51" t="s">
        <v>5088</v>
      </c>
      <c r="J3187" s="87" t="s">
        <v>9268</v>
      </c>
    </row>
    <row r="3188" spans="9:10">
      <c r="I3188" s="51" t="s">
        <v>5089</v>
      </c>
      <c r="J3188" s="87" t="s">
        <v>9269</v>
      </c>
    </row>
    <row r="3189" spans="9:10">
      <c r="I3189" s="51" t="s">
        <v>5090</v>
      </c>
      <c r="J3189" s="87" t="s">
        <v>9270</v>
      </c>
    </row>
    <row r="3190" spans="9:10">
      <c r="I3190" s="51" t="s">
        <v>5091</v>
      </c>
      <c r="J3190" s="87" t="s">
        <v>9271</v>
      </c>
    </row>
    <row r="3191" spans="9:10">
      <c r="I3191" s="51" t="s">
        <v>5092</v>
      </c>
      <c r="J3191" s="87" t="s">
        <v>9272</v>
      </c>
    </row>
    <row r="3192" spans="9:10">
      <c r="I3192" s="51" t="s">
        <v>5093</v>
      </c>
      <c r="J3192" s="87" t="s">
        <v>9273</v>
      </c>
    </row>
    <row r="3193" spans="9:10">
      <c r="I3193" s="51" t="s">
        <v>5094</v>
      </c>
      <c r="J3193" s="87" t="s">
        <v>9274</v>
      </c>
    </row>
    <row r="3194" spans="9:10">
      <c r="I3194" s="51" t="s">
        <v>10914</v>
      </c>
      <c r="J3194" s="87" t="s">
        <v>9272</v>
      </c>
    </row>
    <row r="3195" spans="9:10">
      <c r="I3195" s="51" t="s">
        <v>10915</v>
      </c>
      <c r="J3195" s="87" t="s">
        <v>9275</v>
      </c>
    </row>
    <row r="3196" spans="9:10">
      <c r="I3196" s="51" t="s">
        <v>10916</v>
      </c>
      <c r="J3196" s="87" t="s">
        <v>9274</v>
      </c>
    </row>
    <row r="3197" spans="9:10">
      <c r="I3197" s="51" t="s">
        <v>5095</v>
      </c>
      <c r="J3197" s="87" t="s">
        <v>9276</v>
      </c>
    </row>
    <row r="3198" spans="9:10">
      <c r="I3198" s="51" t="s">
        <v>5096</v>
      </c>
      <c r="J3198" s="87" t="s">
        <v>9277</v>
      </c>
    </row>
    <row r="3199" spans="9:10">
      <c r="I3199" s="51" t="s">
        <v>5097</v>
      </c>
      <c r="J3199" s="87" t="s">
        <v>9278</v>
      </c>
    </row>
    <row r="3200" spans="9:10">
      <c r="I3200" s="51" t="s">
        <v>5098</v>
      </c>
      <c r="J3200" s="77" t="s">
        <v>9279</v>
      </c>
    </row>
    <row r="3201" spans="9:10">
      <c r="I3201" s="51" t="s">
        <v>5099</v>
      </c>
      <c r="J3201" s="77" t="s">
        <v>9280</v>
      </c>
    </row>
    <row r="3202" spans="9:10">
      <c r="I3202" s="51" t="s">
        <v>5100</v>
      </c>
      <c r="J3202" s="87" t="s">
        <v>9281</v>
      </c>
    </row>
    <row r="3203" spans="9:10">
      <c r="I3203" s="51" t="s">
        <v>5101</v>
      </c>
      <c r="J3203" s="87" t="s">
        <v>9282</v>
      </c>
    </row>
    <row r="3204" spans="9:10">
      <c r="I3204" s="51" t="s">
        <v>5102</v>
      </c>
      <c r="J3204" s="87" t="s">
        <v>9283</v>
      </c>
    </row>
    <row r="3205" spans="9:10">
      <c r="I3205" s="51" t="s">
        <v>5103</v>
      </c>
      <c r="J3205" s="87" t="s">
        <v>9284</v>
      </c>
    </row>
    <row r="3206" spans="9:10">
      <c r="I3206" s="51" t="s">
        <v>9285</v>
      </c>
      <c r="J3206" s="75" t="s">
        <v>1797</v>
      </c>
    </row>
    <row r="3207" spans="9:10">
      <c r="I3207" s="51" t="s">
        <v>5104</v>
      </c>
      <c r="J3207" s="75" t="s">
        <v>9286</v>
      </c>
    </row>
    <row r="3208" spans="9:10">
      <c r="I3208" s="51" t="s">
        <v>5105</v>
      </c>
      <c r="J3208" s="75" t="s">
        <v>9287</v>
      </c>
    </row>
    <row r="3209" spans="9:10">
      <c r="I3209" s="51" t="s">
        <v>5106</v>
      </c>
      <c r="J3209" s="75" t="s">
        <v>9288</v>
      </c>
    </row>
    <row r="3210" spans="9:10">
      <c r="I3210" s="51" t="s">
        <v>5107</v>
      </c>
      <c r="J3210" s="75" t="s">
        <v>9289</v>
      </c>
    </row>
    <row r="3211" spans="9:10">
      <c r="I3211" s="51" t="s">
        <v>5108</v>
      </c>
      <c r="J3211" s="75" t="s">
        <v>9290</v>
      </c>
    </row>
    <row r="3212" spans="9:10">
      <c r="I3212" s="51" t="s">
        <v>5109</v>
      </c>
      <c r="J3212" s="75" t="s">
        <v>9291</v>
      </c>
    </row>
    <row r="3213" spans="9:10">
      <c r="I3213" s="51" t="s">
        <v>5110</v>
      </c>
      <c r="J3213" s="75" t="s">
        <v>9292</v>
      </c>
    </row>
    <row r="3214" spans="9:10">
      <c r="I3214" s="51" t="s">
        <v>5111</v>
      </c>
      <c r="J3214" s="75" t="s">
        <v>9293</v>
      </c>
    </row>
    <row r="3215" spans="9:10">
      <c r="I3215" s="51" t="s">
        <v>5112</v>
      </c>
      <c r="J3215" s="75" t="s">
        <v>9294</v>
      </c>
    </row>
    <row r="3216" spans="9:10">
      <c r="I3216" s="51" t="s">
        <v>5113</v>
      </c>
      <c r="J3216" s="75" t="s">
        <v>9295</v>
      </c>
    </row>
    <row r="3217" spans="9:10">
      <c r="I3217" s="51" t="s">
        <v>5114</v>
      </c>
      <c r="J3217" s="75" t="s">
        <v>9296</v>
      </c>
    </row>
    <row r="3218" spans="9:10">
      <c r="I3218" s="51" t="s">
        <v>5115</v>
      </c>
      <c r="J3218" s="75" t="s">
        <v>9297</v>
      </c>
    </row>
    <row r="3219" spans="9:10">
      <c r="I3219" s="51" t="s">
        <v>5116</v>
      </c>
      <c r="J3219" s="75" t="s">
        <v>9298</v>
      </c>
    </row>
    <row r="3220" spans="9:10">
      <c r="I3220" s="51" t="s">
        <v>5117</v>
      </c>
      <c r="J3220" s="75" t="s">
        <v>9299</v>
      </c>
    </row>
    <row r="3221" spans="9:10">
      <c r="I3221" s="51" t="s">
        <v>5118</v>
      </c>
      <c r="J3221" s="81" t="s">
        <v>9300</v>
      </c>
    </row>
    <row r="3222" spans="9:10">
      <c r="I3222" s="51" t="s">
        <v>5119</v>
      </c>
      <c r="J3222" s="81" t="s">
        <v>9301</v>
      </c>
    </row>
    <row r="3223" spans="9:10">
      <c r="I3223" s="51" t="s">
        <v>5120</v>
      </c>
      <c r="J3223" s="81" t="s">
        <v>9302</v>
      </c>
    </row>
    <row r="3224" spans="9:10">
      <c r="I3224" s="51" t="s">
        <v>5121</v>
      </c>
      <c r="J3224" s="81" t="s">
        <v>9303</v>
      </c>
    </row>
    <row r="3225" spans="9:10">
      <c r="I3225" s="51" t="s">
        <v>5122</v>
      </c>
      <c r="J3225" s="81" t="s">
        <v>9304</v>
      </c>
    </row>
    <row r="3226" spans="9:10">
      <c r="I3226" s="51" t="s">
        <v>5123</v>
      </c>
      <c r="J3226" s="81" t="s">
        <v>9305</v>
      </c>
    </row>
    <row r="3227" spans="9:10">
      <c r="I3227" s="51" t="s">
        <v>5124</v>
      </c>
      <c r="J3227" s="81" t="s">
        <v>9306</v>
      </c>
    </row>
    <row r="3228" spans="9:10">
      <c r="I3228" s="51" t="s">
        <v>5125</v>
      </c>
      <c r="J3228" s="81" t="s">
        <v>9307</v>
      </c>
    </row>
    <row r="3229" spans="9:10">
      <c r="I3229" s="51" t="s">
        <v>5126</v>
      </c>
      <c r="J3229" s="81" t="s">
        <v>9308</v>
      </c>
    </row>
    <row r="3230" spans="9:10">
      <c r="I3230" s="51" t="s">
        <v>5127</v>
      </c>
      <c r="J3230" s="81" t="s">
        <v>9309</v>
      </c>
    </row>
    <row r="3231" spans="9:10">
      <c r="I3231" s="51" t="s">
        <v>5128</v>
      </c>
      <c r="J3231" s="81" t="s">
        <v>9310</v>
      </c>
    </row>
    <row r="3232" spans="9:10">
      <c r="I3232" s="51" t="s">
        <v>5129</v>
      </c>
      <c r="J3232" s="81" t="s">
        <v>9311</v>
      </c>
    </row>
    <row r="3233" spans="9:10">
      <c r="I3233" s="51" t="s">
        <v>5130</v>
      </c>
      <c r="J3233" s="81" t="s">
        <v>9312</v>
      </c>
    </row>
    <row r="3234" spans="9:10">
      <c r="I3234" s="51" t="s">
        <v>5131</v>
      </c>
      <c r="J3234" s="81" t="s">
        <v>9313</v>
      </c>
    </row>
    <row r="3235" spans="9:10">
      <c r="I3235" s="51" t="s">
        <v>5132</v>
      </c>
      <c r="J3235" s="81" t="s">
        <v>9314</v>
      </c>
    </row>
    <row r="3236" spans="9:10">
      <c r="I3236" s="51" t="s">
        <v>5133</v>
      </c>
      <c r="J3236" s="81" t="s">
        <v>9315</v>
      </c>
    </row>
    <row r="3237" spans="9:10">
      <c r="I3237" s="51" t="s">
        <v>5134</v>
      </c>
      <c r="J3237" s="81" t="s">
        <v>9316</v>
      </c>
    </row>
    <row r="3238" spans="9:10">
      <c r="I3238" s="51" t="s">
        <v>5135</v>
      </c>
      <c r="J3238" s="81" t="s">
        <v>9317</v>
      </c>
    </row>
    <row r="3239" spans="9:10">
      <c r="I3239" s="51" t="s">
        <v>5136</v>
      </c>
      <c r="J3239" s="81" t="s">
        <v>9318</v>
      </c>
    </row>
    <row r="3240" spans="9:10">
      <c r="I3240" s="51" t="s">
        <v>5137</v>
      </c>
      <c r="J3240" s="81" t="s">
        <v>9319</v>
      </c>
    </row>
    <row r="3241" spans="9:10">
      <c r="I3241" s="51" t="s">
        <v>5138</v>
      </c>
      <c r="J3241" s="81" t="s">
        <v>9320</v>
      </c>
    </row>
    <row r="3242" spans="9:10">
      <c r="I3242" s="51" t="s">
        <v>5139</v>
      </c>
      <c r="J3242" s="81" t="s">
        <v>9321</v>
      </c>
    </row>
    <row r="3243" spans="9:10">
      <c r="I3243" s="51" t="s">
        <v>5140</v>
      </c>
      <c r="J3243" s="81" t="s">
        <v>9322</v>
      </c>
    </row>
    <row r="3244" spans="9:10">
      <c r="I3244" s="51" t="s">
        <v>5141</v>
      </c>
      <c r="J3244" s="81" t="s">
        <v>9323</v>
      </c>
    </row>
    <row r="3245" spans="9:10">
      <c r="I3245" s="51" t="s">
        <v>5142</v>
      </c>
      <c r="J3245" s="81" t="s">
        <v>9324</v>
      </c>
    </row>
    <row r="3246" spans="9:10">
      <c r="I3246" s="51" t="s">
        <v>5143</v>
      </c>
      <c r="J3246" s="81" t="s">
        <v>9325</v>
      </c>
    </row>
    <row r="3247" spans="9:10">
      <c r="I3247" s="51" t="s">
        <v>5144</v>
      </c>
      <c r="J3247" s="81" t="s">
        <v>9326</v>
      </c>
    </row>
    <row r="3248" spans="9:10">
      <c r="I3248" s="51" t="s">
        <v>5145</v>
      </c>
      <c r="J3248" s="81" t="s">
        <v>9327</v>
      </c>
    </row>
    <row r="3249" spans="9:10">
      <c r="I3249" s="51" t="s">
        <v>5146</v>
      </c>
      <c r="J3249" s="81" t="s">
        <v>9328</v>
      </c>
    </row>
    <row r="3250" spans="9:10">
      <c r="I3250" s="51" t="s">
        <v>5147</v>
      </c>
      <c r="J3250" s="81" t="s">
        <v>9329</v>
      </c>
    </row>
    <row r="3251" spans="9:10">
      <c r="I3251" s="73" t="s">
        <v>5148</v>
      </c>
      <c r="J3251" s="74" t="s">
        <v>9330</v>
      </c>
    </row>
    <row r="3252" spans="9:10">
      <c r="I3252" s="73" t="s">
        <v>5149</v>
      </c>
      <c r="J3252" s="74" t="s">
        <v>9331</v>
      </c>
    </row>
    <row r="3253" spans="9:10">
      <c r="I3253" s="73" t="s">
        <v>5150</v>
      </c>
      <c r="J3253" s="74" t="s">
        <v>9332</v>
      </c>
    </row>
    <row r="3254" spans="9:10">
      <c r="I3254" s="73" t="s">
        <v>5151</v>
      </c>
      <c r="J3254" s="74" t="s">
        <v>9333</v>
      </c>
    </row>
    <row r="3255" spans="9:10">
      <c r="I3255" s="51" t="s">
        <v>5152</v>
      </c>
      <c r="J3255" s="74" t="s">
        <v>9330</v>
      </c>
    </row>
    <row r="3256" spans="9:10">
      <c r="I3256" s="51" t="s">
        <v>5153</v>
      </c>
      <c r="J3256" s="74" t="s">
        <v>9331</v>
      </c>
    </row>
    <row r="3257" spans="9:10">
      <c r="I3257" s="51" t="s">
        <v>5154</v>
      </c>
      <c r="J3257" s="74" t="s">
        <v>9332</v>
      </c>
    </row>
    <row r="3258" spans="9:10">
      <c r="I3258" s="51" t="s">
        <v>5155</v>
      </c>
      <c r="J3258" s="74" t="s">
        <v>9333</v>
      </c>
    </row>
    <row r="3259" spans="9:10">
      <c r="I3259" s="51" t="s">
        <v>5156</v>
      </c>
      <c r="J3259" s="77" t="s">
        <v>9334</v>
      </c>
    </row>
    <row r="3260" spans="9:10">
      <c r="I3260" s="51" t="s">
        <v>5157</v>
      </c>
      <c r="J3260" s="77" t="s">
        <v>9335</v>
      </c>
    </row>
    <row r="3261" spans="9:10">
      <c r="I3261" s="51" t="s">
        <v>5158</v>
      </c>
      <c r="J3261" s="77" t="s">
        <v>9336</v>
      </c>
    </row>
    <row r="3262" spans="9:10">
      <c r="I3262" s="51" t="s">
        <v>5159</v>
      </c>
      <c r="J3262" s="77" t="s">
        <v>9337</v>
      </c>
    </row>
    <row r="3263" spans="9:10">
      <c r="I3263" s="51" t="s">
        <v>9338</v>
      </c>
      <c r="J3263" s="77"/>
    </row>
    <row r="3264" spans="9:10">
      <c r="I3264" s="51" t="s">
        <v>5160</v>
      </c>
      <c r="J3264" s="77" t="s">
        <v>9339</v>
      </c>
    </row>
    <row r="3265" spans="9:10">
      <c r="I3265" s="51" t="s">
        <v>5161</v>
      </c>
      <c r="J3265" s="77" t="s">
        <v>9339</v>
      </c>
    </row>
    <row r="3266" spans="9:10">
      <c r="I3266" s="51" t="s">
        <v>5162</v>
      </c>
      <c r="J3266" s="77" t="s">
        <v>9340</v>
      </c>
    </row>
    <row r="3267" spans="9:10">
      <c r="I3267" s="51" t="s">
        <v>5163</v>
      </c>
      <c r="J3267" s="77" t="s">
        <v>9340</v>
      </c>
    </row>
    <row r="3268" spans="9:10">
      <c r="I3268" s="51" t="s">
        <v>5164</v>
      </c>
      <c r="J3268" s="77" t="s">
        <v>9341</v>
      </c>
    </row>
    <row r="3269" spans="9:10">
      <c r="I3269" s="51" t="s">
        <v>5165</v>
      </c>
      <c r="J3269" s="77" t="s">
        <v>9341</v>
      </c>
    </row>
    <row r="3270" spans="9:10">
      <c r="I3270" s="51" t="s">
        <v>5166</v>
      </c>
      <c r="J3270" s="77" t="s">
        <v>9342</v>
      </c>
    </row>
    <row r="3271" spans="9:10">
      <c r="I3271" s="51" t="s">
        <v>5167</v>
      </c>
      <c r="J3271" s="77" t="s">
        <v>9342</v>
      </c>
    </row>
    <row r="3272" spans="9:10">
      <c r="I3272" s="51" t="s">
        <v>5168</v>
      </c>
      <c r="J3272" s="77" t="s">
        <v>9343</v>
      </c>
    </row>
    <row r="3273" spans="9:10">
      <c r="I3273" s="51" t="s">
        <v>5169</v>
      </c>
      <c r="J3273" s="77" t="s">
        <v>9343</v>
      </c>
    </row>
    <row r="3274" spans="9:10">
      <c r="I3274" s="51" t="s">
        <v>5170</v>
      </c>
      <c r="J3274" s="77" t="s">
        <v>9344</v>
      </c>
    </row>
    <row r="3275" spans="9:10">
      <c r="I3275" s="51" t="s">
        <v>5171</v>
      </c>
      <c r="J3275" s="77" t="s">
        <v>9344</v>
      </c>
    </row>
    <row r="3276" spans="9:10">
      <c r="I3276" s="51" t="s">
        <v>5172</v>
      </c>
      <c r="J3276" s="77" t="s">
        <v>9345</v>
      </c>
    </row>
    <row r="3277" spans="9:10">
      <c r="I3277" s="51" t="s">
        <v>5173</v>
      </c>
      <c r="J3277" s="77" t="s">
        <v>9345</v>
      </c>
    </row>
    <row r="3278" spans="9:10">
      <c r="I3278" s="51" t="s">
        <v>10917</v>
      </c>
      <c r="J3278" s="77" t="s">
        <v>9346</v>
      </c>
    </row>
    <row r="3279" spans="9:10">
      <c r="I3279" s="51" t="s">
        <v>10918</v>
      </c>
      <c r="J3279" s="77" t="s">
        <v>9346</v>
      </c>
    </row>
    <row r="3280" spans="9:10">
      <c r="I3280" s="51" t="s">
        <v>5174</v>
      </c>
      <c r="J3280" s="77" t="s">
        <v>9347</v>
      </c>
    </row>
    <row r="3281" spans="9:10">
      <c r="I3281" s="51" t="s">
        <v>5175</v>
      </c>
      <c r="J3281" s="77" t="s">
        <v>9347</v>
      </c>
    </row>
    <row r="3282" spans="9:10">
      <c r="I3282" s="51" t="s">
        <v>5176</v>
      </c>
      <c r="J3282" s="77" t="s">
        <v>9348</v>
      </c>
    </row>
    <row r="3283" spans="9:10">
      <c r="I3283" s="51" t="s">
        <v>5177</v>
      </c>
      <c r="J3283" s="77" t="s">
        <v>9348</v>
      </c>
    </row>
    <row r="3284" spans="9:10">
      <c r="I3284" s="51" t="s">
        <v>5178</v>
      </c>
      <c r="J3284" s="77" t="s">
        <v>9349</v>
      </c>
    </row>
    <row r="3285" spans="9:10">
      <c r="I3285" s="51" t="s">
        <v>5179</v>
      </c>
      <c r="J3285" s="77" t="s">
        <v>9349</v>
      </c>
    </row>
    <row r="3286" spans="9:10">
      <c r="I3286" s="51" t="s">
        <v>5180</v>
      </c>
      <c r="J3286" s="77" t="s">
        <v>9350</v>
      </c>
    </row>
    <row r="3287" spans="9:10">
      <c r="I3287" s="51" t="s">
        <v>5181</v>
      </c>
      <c r="J3287" s="77" t="s">
        <v>9350</v>
      </c>
    </row>
    <row r="3288" spans="9:10">
      <c r="I3288" s="51" t="s">
        <v>5182</v>
      </c>
      <c r="J3288" s="77" t="s">
        <v>9351</v>
      </c>
    </row>
    <row r="3289" spans="9:10">
      <c r="I3289" s="51" t="s">
        <v>5183</v>
      </c>
      <c r="J3289" s="77" t="s">
        <v>9351</v>
      </c>
    </row>
    <row r="3290" spans="9:10">
      <c r="I3290" s="51" t="s">
        <v>5184</v>
      </c>
      <c r="J3290" s="77" t="s">
        <v>9352</v>
      </c>
    </row>
    <row r="3291" spans="9:10">
      <c r="I3291" s="51" t="s">
        <v>5185</v>
      </c>
      <c r="J3291" s="77" t="s">
        <v>9352</v>
      </c>
    </row>
    <row r="3292" spans="9:10">
      <c r="I3292" s="51" t="s">
        <v>5186</v>
      </c>
      <c r="J3292" s="77" t="s">
        <v>9353</v>
      </c>
    </row>
    <row r="3293" spans="9:10">
      <c r="I3293" s="51" t="s">
        <v>5187</v>
      </c>
      <c r="J3293" s="77" t="s">
        <v>9353</v>
      </c>
    </row>
    <row r="3294" spans="9:10">
      <c r="I3294" s="51" t="s">
        <v>5188</v>
      </c>
      <c r="J3294" s="77" t="s">
        <v>9354</v>
      </c>
    </row>
    <row r="3295" spans="9:10">
      <c r="I3295" s="51" t="s">
        <v>5189</v>
      </c>
      <c r="J3295" s="77" t="s">
        <v>9354</v>
      </c>
    </row>
    <row r="3296" spans="9:10">
      <c r="I3296" s="51" t="s">
        <v>5190</v>
      </c>
      <c r="J3296" s="77" t="s">
        <v>9355</v>
      </c>
    </row>
    <row r="3297" spans="9:10">
      <c r="I3297" s="51" t="s">
        <v>5191</v>
      </c>
      <c r="J3297" s="77" t="s">
        <v>9355</v>
      </c>
    </row>
    <row r="3298" spans="9:10">
      <c r="I3298" s="51" t="s">
        <v>5192</v>
      </c>
      <c r="J3298" s="77" t="s">
        <v>9356</v>
      </c>
    </row>
    <row r="3299" spans="9:10">
      <c r="I3299" s="51" t="s">
        <v>5193</v>
      </c>
      <c r="J3299" s="77" t="s">
        <v>9356</v>
      </c>
    </row>
    <row r="3300" spans="9:10">
      <c r="I3300" s="51" t="s">
        <v>5194</v>
      </c>
      <c r="J3300" s="77" t="s">
        <v>9357</v>
      </c>
    </row>
    <row r="3301" spans="9:10">
      <c r="I3301" s="51" t="s">
        <v>5195</v>
      </c>
      <c r="J3301" s="77" t="s">
        <v>9357</v>
      </c>
    </row>
    <row r="3302" spans="9:10">
      <c r="I3302" s="51" t="s">
        <v>5196</v>
      </c>
      <c r="J3302" s="77" t="s">
        <v>9358</v>
      </c>
    </row>
    <row r="3303" spans="9:10">
      <c r="I3303" s="51" t="s">
        <v>5197</v>
      </c>
      <c r="J3303" s="77" t="s">
        <v>9358</v>
      </c>
    </row>
    <row r="3304" spans="9:10">
      <c r="I3304" s="51" t="s">
        <v>5198</v>
      </c>
      <c r="J3304" s="77" t="s">
        <v>9359</v>
      </c>
    </row>
    <row r="3305" spans="9:10">
      <c r="I3305" s="51" t="s">
        <v>5199</v>
      </c>
      <c r="J3305" s="77" t="s">
        <v>9359</v>
      </c>
    </row>
    <row r="3306" spans="9:10">
      <c r="I3306" s="51" t="s">
        <v>5200</v>
      </c>
      <c r="J3306" s="77" t="s">
        <v>9360</v>
      </c>
    </row>
    <row r="3307" spans="9:10">
      <c r="I3307" s="51" t="s">
        <v>5201</v>
      </c>
      <c r="J3307" s="77" t="s">
        <v>9360</v>
      </c>
    </row>
    <row r="3308" spans="9:10">
      <c r="I3308" s="51" t="s">
        <v>5202</v>
      </c>
      <c r="J3308" s="77" t="s">
        <v>9361</v>
      </c>
    </row>
    <row r="3309" spans="9:10">
      <c r="I3309" s="51" t="s">
        <v>5203</v>
      </c>
      <c r="J3309" s="77" t="s">
        <v>9361</v>
      </c>
    </row>
    <row r="3310" spans="9:10">
      <c r="I3310" s="51" t="s">
        <v>5204</v>
      </c>
      <c r="J3310" s="77" t="s">
        <v>9362</v>
      </c>
    </row>
    <row r="3311" spans="9:10">
      <c r="I3311" s="51" t="s">
        <v>5205</v>
      </c>
      <c r="J3311" s="77" t="s">
        <v>9362</v>
      </c>
    </row>
    <row r="3312" spans="9:10">
      <c r="I3312" s="51" t="s">
        <v>5206</v>
      </c>
      <c r="J3312" s="77" t="s">
        <v>9363</v>
      </c>
    </row>
    <row r="3313" spans="9:10">
      <c r="I3313" s="51" t="s">
        <v>5207</v>
      </c>
      <c r="J3313" s="77" t="s">
        <v>9363</v>
      </c>
    </row>
    <row r="3314" spans="9:10">
      <c r="I3314" s="51" t="s">
        <v>5208</v>
      </c>
      <c r="J3314" s="77" t="s">
        <v>9364</v>
      </c>
    </row>
    <row r="3315" spans="9:10">
      <c r="I3315" s="51" t="s">
        <v>5209</v>
      </c>
      <c r="J3315" s="77" t="s">
        <v>9364</v>
      </c>
    </row>
    <row r="3316" spans="9:10">
      <c r="I3316" s="51" t="s">
        <v>5210</v>
      </c>
      <c r="J3316" s="77" t="s">
        <v>9365</v>
      </c>
    </row>
    <row r="3317" spans="9:10">
      <c r="I3317" s="51" t="s">
        <v>5211</v>
      </c>
      <c r="J3317" s="77" t="s">
        <v>9365</v>
      </c>
    </row>
    <row r="3318" spans="9:10">
      <c r="I3318" s="51" t="s">
        <v>5212</v>
      </c>
      <c r="J3318" s="77" t="s">
        <v>9366</v>
      </c>
    </row>
    <row r="3319" spans="9:10">
      <c r="I3319" s="51" t="s">
        <v>5213</v>
      </c>
      <c r="J3319" s="77" t="s">
        <v>9366</v>
      </c>
    </row>
    <row r="3320" spans="9:10">
      <c r="I3320" s="51" t="s">
        <v>5214</v>
      </c>
      <c r="J3320" s="77" t="s">
        <v>9367</v>
      </c>
    </row>
    <row r="3321" spans="9:10">
      <c r="I3321" s="51" t="s">
        <v>5215</v>
      </c>
      <c r="J3321" s="77" t="s">
        <v>9367</v>
      </c>
    </row>
    <row r="3322" spans="9:10">
      <c r="I3322" s="51" t="s">
        <v>5216</v>
      </c>
      <c r="J3322" s="77" t="s">
        <v>9368</v>
      </c>
    </row>
    <row r="3323" spans="9:10">
      <c r="I3323" s="51" t="s">
        <v>5217</v>
      </c>
      <c r="J3323" s="77" t="s">
        <v>9368</v>
      </c>
    </row>
    <row r="3324" spans="9:10">
      <c r="I3324" s="51" t="s">
        <v>5218</v>
      </c>
      <c r="J3324" s="77" t="s">
        <v>9369</v>
      </c>
    </row>
    <row r="3325" spans="9:10">
      <c r="I3325" s="51" t="s">
        <v>5219</v>
      </c>
      <c r="J3325" s="77" t="s">
        <v>9369</v>
      </c>
    </row>
    <row r="3326" spans="9:10">
      <c r="I3326" s="51" t="s">
        <v>5220</v>
      </c>
      <c r="J3326" s="77" t="s">
        <v>9370</v>
      </c>
    </row>
    <row r="3327" spans="9:10">
      <c r="I3327" s="51" t="s">
        <v>5221</v>
      </c>
      <c r="J3327" s="77" t="s">
        <v>9370</v>
      </c>
    </row>
    <row r="3328" spans="9:10">
      <c r="I3328" s="51" t="s">
        <v>5222</v>
      </c>
      <c r="J3328" s="77" t="s">
        <v>9371</v>
      </c>
    </row>
    <row r="3329" spans="9:10">
      <c r="I3329" s="51" t="s">
        <v>5223</v>
      </c>
      <c r="J3329" s="77" t="s">
        <v>9371</v>
      </c>
    </row>
    <row r="3330" spans="9:10">
      <c r="I3330" s="51" t="s">
        <v>5224</v>
      </c>
      <c r="J3330" s="77" t="s">
        <v>9372</v>
      </c>
    </row>
    <row r="3331" spans="9:10">
      <c r="I3331" s="51" t="s">
        <v>5225</v>
      </c>
      <c r="J3331" s="77" t="s">
        <v>9372</v>
      </c>
    </row>
    <row r="3332" spans="9:10">
      <c r="I3332" s="51" t="s">
        <v>5226</v>
      </c>
      <c r="J3332" s="77" t="s">
        <v>9373</v>
      </c>
    </row>
    <row r="3333" spans="9:10">
      <c r="I3333" s="51" t="s">
        <v>5227</v>
      </c>
      <c r="J3333" s="77" t="s">
        <v>9373</v>
      </c>
    </row>
    <row r="3334" spans="9:10">
      <c r="I3334" s="51" t="s">
        <v>5228</v>
      </c>
      <c r="J3334" s="77" t="s">
        <v>9374</v>
      </c>
    </row>
    <row r="3335" spans="9:10">
      <c r="I3335" s="51" t="s">
        <v>5229</v>
      </c>
      <c r="J3335" s="77" t="s">
        <v>9374</v>
      </c>
    </row>
    <row r="3336" spans="9:10">
      <c r="I3336" s="51" t="s">
        <v>5230</v>
      </c>
      <c r="J3336" s="77" t="s">
        <v>9375</v>
      </c>
    </row>
    <row r="3337" spans="9:10">
      <c r="I3337" s="51" t="s">
        <v>5231</v>
      </c>
      <c r="J3337" s="77" t="s">
        <v>9375</v>
      </c>
    </row>
    <row r="3338" spans="9:10">
      <c r="I3338" s="51" t="s">
        <v>5232</v>
      </c>
      <c r="J3338" s="77" t="s">
        <v>9376</v>
      </c>
    </row>
    <row r="3339" spans="9:10">
      <c r="I3339" s="51" t="s">
        <v>5233</v>
      </c>
      <c r="J3339" s="77" t="s">
        <v>9376</v>
      </c>
    </row>
    <row r="3340" spans="9:10">
      <c r="I3340" s="51" t="s">
        <v>5234</v>
      </c>
      <c r="J3340" s="77" t="s">
        <v>9377</v>
      </c>
    </row>
    <row r="3341" spans="9:10">
      <c r="I3341" s="51" t="s">
        <v>5235</v>
      </c>
      <c r="J3341" s="77" t="s">
        <v>9378</v>
      </c>
    </row>
    <row r="3342" spans="9:10">
      <c r="I3342" s="51" t="s">
        <v>5236</v>
      </c>
      <c r="J3342" s="77" t="s">
        <v>9379</v>
      </c>
    </row>
    <row r="3343" spans="9:10">
      <c r="I3343" s="51" t="s">
        <v>5237</v>
      </c>
      <c r="J3343" s="77" t="s">
        <v>9380</v>
      </c>
    </row>
    <row r="3344" spans="9:10">
      <c r="I3344" s="51" t="s">
        <v>5238</v>
      </c>
      <c r="J3344" s="77" t="s">
        <v>9381</v>
      </c>
    </row>
    <row r="3345" spans="9:10">
      <c r="I3345" s="51" t="s">
        <v>5239</v>
      </c>
      <c r="J3345" s="77" t="s">
        <v>9382</v>
      </c>
    </row>
    <row r="3346" spans="9:10">
      <c r="I3346" s="51" t="s">
        <v>5240</v>
      </c>
      <c r="J3346" s="77" t="s">
        <v>9383</v>
      </c>
    </row>
    <row r="3347" spans="9:10">
      <c r="I3347" s="51" t="s">
        <v>5241</v>
      </c>
      <c r="J3347" s="77" t="s">
        <v>9384</v>
      </c>
    </row>
    <row r="3348" spans="9:10">
      <c r="I3348" s="51" t="s">
        <v>5242</v>
      </c>
      <c r="J3348" s="77" t="s">
        <v>9385</v>
      </c>
    </row>
    <row r="3349" spans="9:10">
      <c r="I3349" s="51" t="s">
        <v>5243</v>
      </c>
      <c r="J3349" s="77" t="s">
        <v>9386</v>
      </c>
    </row>
    <row r="3350" spans="9:10">
      <c r="I3350" s="51" t="s">
        <v>5244</v>
      </c>
      <c r="J3350" s="77" t="s">
        <v>9387</v>
      </c>
    </row>
    <row r="3351" spans="9:10">
      <c r="I3351" s="51" t="s">
        <v>5245</v>
      </c>
      <c r="J3351" s="77" t="s">
        <v>9388</v>
      </c>
    </row>
    <row r="3352" spans="9:10">
      <c r="I3352" s="51" t="s">
        <v>5246</v>
      </c>
      <c r="J3352" s="77" t="s">
        <v>9389</v>
      </c>
    </row>
    <row r="3353" spans="9:10">
      <c r="I3353" s="51" t="s">
        <v>5247</v>
      </c>
      <c r="J3353" s="77" t="s">
        <v>9390</v>
      </c>
    </row>
    <row r="3354" spans="9:10">
      <c r="I3354" s="51" t="s">
        <v>5248</v>
      </c>
      <c r="J3354" s="77" t="s">
        <v>9391</v>
      </c>
    </row>
    <row r="3355" spans="9:10">
      <c r="I3355" s="51" t="s">
        <v>5249</v>
      </c>
      <c r="J3355" s="77" t="s">
        <v>9392</v>
      </c>
    </row>
    <row r="3356" spans="9:10">
      <c r="I3356" s="51" t="s">
        <v>5250</v>
      </c>
      <c r="J3356" s="77" t="s">
        <v>9393</v>
      </c>
    </row>
    <row r="3357" spans="9:10">
      <c r="I3357" s="51" t="s">
        <v>5251</v>
      </c>
      <c r="J3357" s="77" t="s">
        <v>9394</v>
      </c>
    </row>
    <row r="3358" spans="9:10">
      <c r="I3358" s="51" t="s">
        <v>5252</v>
      </c>
      <c r="J3358" s="77" t="s">
        <v>9395</v>
      </c>
    </row>
    <row r="3359" spans="9:10">
      <c r="I3359" s="51" t="s">
        <v>5253</v>
      </c>
      <c r="J3359" s="77" t="s">
        <v>9396</v>
      </c>
    </row>
    <row r="3360" spans="9:10">
      <c r="I3360" s="51" t="s">
        <v>5254</v>
      </c>
      <c r="J3360" s="77" t="s">
        <v>9397</v>
      </c>
    </row>
    <row r="3361" spans="9:10">
      <c r="I3361" s="51" t="s">
        <v>5255</v>
      </c>
      <c r="J3361" s="77" t="s">
        <v>9398</v>
      </c>
    </row>
    <row r="3362" spans="9:10">
      <c r="I3362" s="51" t="s">
        <v>5256</v>
      </c>
      <c r="J3362" s="77" t="s">
        <v>9399</v>
      </c>
    </row>
    <row r="3363" spans="9:10">
      <c r="I3363" s="51" t="s">
        <v>5257</v>
      </c>
      <c r="J3363" s="77" t="s">
        <v>9400</v>
      </c>
    </row>
    <row r="3364" spans="9:10">
      <c r="I3364" s="51" t="s">
        <v>5258</v>
      </c>
      <c r="J3364" s="77" t="s">
        <v>9401</v>
      </c>
    </row>
    <row r="3365" spans="9:10">
      <c r="I3365" s="51" t="s">
        <v>5259</v>
      </c>
      <c r="J3365" s="77" t="s">
        <v>9402</v>
      </c>
    </row>
    <row r="3366" spans="9:10">
      <c r="I3366" s="51" t="s">
        <v>5260</v>
      </c>
      <c r="J3366" s="77" t="s">
        <v>9403</v>
      </c>
    </row>
    <row r="3367" spans="9:10">
      <c r="I3367" s="51" t="s">
        <v>5261</v>
      </c>
      <c r="J3367" s="77" t="s">
        <v>9404</v>
      </c>
    </row>
    <row r="3368" spans="9:10">
      <c r="I3368" s="51" t="s">
        <v>5262</v>
      </c>
      <c r="J3368" s="77" t="s">
        <v>9405</v>
      </c>
    </row>
    <row r="3369" spans="9:10">
      <c r="I3369" s="51" t="s">
        <v>5263</v>
      </c>
      <c r="J3369" s="77" t="s">
        <v>9406</v>
      </c>
    </row>
    <row r="3370" spans="9:10">
      <c r="I3370" s="51" t="s">
        <v>5264</v>
      </c>
      <c r="J3370" s="77" t="s">
        <v>9407</v>
      </c>
    </row>
    <row r="3371" spans="9:10">
      <c r="I3371" s="51" t="s">
        <v>5265</v>
      </c>
      <c r="J3371" s="77" t="s">
        <v>9408</v>
      </c>
    </row>
    <row r="3372" spans="9:10">
      <c r="I3372" s="51" t="s">
        <v>5266</v>
      </c>
      <c r="J3372" s="77" t="s">
        <v>9409</v>
      </c>
    </row>
    <row r="3373" spans="9:10">
      <c r="I3373" s="51" t="s">
        <v>5267</v>
      </c>
      <c r="J3373" s="77" t="s">
        <v>9410</v>
      </c>
    </row>
    <row r="3374" spans="9:10">
      <c r="I3374" s="51" t="s">
        <v>5268</v>
      </c>
      <c r="J3374" s="77" t="s">
        <v>9411</v>
      </c>
    </row>
    <row r="3375" spans="9:10">
      <c r="I3375" s="51" t="s">
        <v>5269</v>
      </c>
      <c r="J3375" s="77" t="s">
        <v>9412</v>
      </c>
    </row>
    <row r="3376" spans="9:10">
      <c r="I3376" s="51" t="s">
        <v>5270</v>
      </c>
      <c r="J3376" s="77" t="s">
        <v>9413</v>
      </c>
    </row>
    <row r="3377" spans="9:10">
      <c r="I3377" s="51" t="s">
        <v>5271</v>
      </c>
      <c r="J3377" s="77" t="s">
        <v>9414</v>
      </c>
    </row>
    <row r="3378" spans="9:10">
      <c r="I3378" s="51" t="s">
        <v>5272</v>
      </c>
      <c r="J3378" s="77" t="s">
        <v>9415</v>
      </c>
    </row>
    <row r="3379" spans="9:10">
      <c r="I3379" s="51" t="s">
        <v>5273</v>
      </c>
      <c r="J3379" s="77" t="s">
        <v>9416</v>
      </c>
    </row>
    <row r="3380" spans="9:10">
      <c r="I3380" s="51" t="s">
        <v>5274</v>
      </c>
      <c r="J3380" s="77" t="s">
        <v>9417</v>
      </c>
    </row>
    <row r="3381" spans="9:10">
      <c r="I3381" s="51" t="s">
        <v>5275</v>
      </c>
      <c r="J3381" s="77" t="s">
        <v>9418</v>
      </c>
    </row>
    <row r="3382" spans="9:10">
      <c r="I3382" s="51" t="s">
        <v>5276</v>
      </c>
      <c r="J3382" s="77" t="s">
        <v>9419</v>
      </c>
    </row>
    <row r="3383" spans="9:10">
      <c r="I3383" s="51" t="s">
        <v>5277</v>
      </c>
      <c r="J3383" s="77" t="s">
        <v>9420</v>
      </c>
    </row>
    <row r="3384" spans="9:10">
      <c r="I3384" s="51" t="s">
        <v>5278</v>
      </c>
      <c r="J3384" s="77" t="s">
        <v>9421</v>
      </c>
    </row>
    <row r="3385" spans="9:10">
      <c r="I3385" s="51" t="s">
        <v>5279</v>
      </c>
      <c r="J3385" s="77" t="s">
        <v>9422</v>
      </c>
    </row>
    <row r="3386" spans="9:10">
      <c r="I3386" s="51" t="s">
        <v>5280</v>
      </c>
      <c r="J3386" s="77" t="s">
        <v>9423</v>
      </c>
    </row>
    <row r="3387" spans="9:10">
      <c r="I3387" s="51" t="s">
        <v>5281</v>
      </c>
      <c r="J3387" s="77" t="s">
        <v>9424</v>
      </c>
    </row>
    <row r="3388" spans="9:10">
      <c r="I3388" s="51" t="s">
        <v>5282</v>
      </c>
      <c r="J3388" s="77" t="s">
        <v>9425</v>
      </c>
    </row>
    <row r="3389" spans="9:10">
      <c r="I3389" s="51" t="s">
        <v>5283</v>
      </c>
      <c r="J3389" s="77" t="s">
        <v>9426</v>
      </c>
    </row>
    <row r="3390" spans="9:10">
      <c r="I3390" s="51" t="s">
        <v>5284</v>
      </c>
      <c r="J3390" s="77" t="s">
        <v>9427</v>
      </c>
    </row>
    <row r="3391" spans="9:10">
      <c r="I3391" s="51" t="s">
        <v>5285</v>
      </c>
      <c r="J3391" s="77" t="s">
        <v>9428</v>
      </c>
    </row>
    <row r="3392" spans="9:10">
      <c r="I3392" s="51" t="s">
        <v>5286</v>
      </c>
      <c r="J3392" s="77" t="s">
        <v>9429</v>
      </c>
    </row>
    <row r="3393" spans="9:10">
      <c r="I3393" s="51" t="s">
        <v>5287</v>
      </c>
      <c r="J3393" s="77" t="s">
        <v>9430</v>
      </c>
    </row>
    <row r="3394" spans="9:10">
      <c r="I3394" s="51" t="s">
        <v>5288</v>
      </c>
      <c r="J3394" s="77" t="s">
        <v>9431</v>
      </c>
    </row>
    <row r="3395" spans="9:10">
      <c r="I3395" s="51" t="s">
        <v>5289</v>
      </c>
      <c r="J3395" s="77" t="s">
        <v>9432</v>
      </c>
    </row>
    <row r="3396" spans="9:10">
      <c r="I3396" s="51" t="s">
        <v>5290</v>
      </c>
      <c r="J3396" s="77" t="s">
        <v>9433</v>
      </c>
    </row>
    <row r="3397" spans="9:10">
      <c r="I3397" s="51" t="s">
        <v>5291</v>
      </c>
      <c r="J3397" s="81" t="s">
        <v>9434</v>
      </c>
    </row>
    <row r="3398" spans="9:10">
      <c r="I3398" s="51" t="s">
        <v>5292</v>
      </c>
      <c r="J3398" s="79" t="s">
        <v>9435</v>
      </c>
    </row>
    <row r="3399" spans="9:10">
      <c r="I3399" s="51" t="s">
        <v>5293</v>
      </c>
      <c r="J3399" s="77" t="s">
        <v>9436</v>
      </c>
    </row>
    <row r="3400" spans="9:10">
      <c r="I3400" s="51" t="s">
        <v>5294</v>
      </c>
      <c r="J3400" s="77" t="s">
        <v>9436</v>
      </c>
    </row>
    <row r="3401" spans="9:10">
      <c r="I3401" s="51" t="s">
        <v>5295</v>
      </c>
      <c r="J3401" s="77" t="s">
        <v>9436</v>
      </c>
    </row>
    <row r="3402" spans="9:10">
      <c r="I3402" s="51" t="s">
        <v>5296</v>
      </c>
      <c r="J3402" s="77" t="s">
        <v>9437</v>
      </c>
    </row>
    <row r="3403" spans="9:10">
      <c r="I3403" s="51" t="s">
        <v>5297</v>
      </c>
      <c r="J3403" s="77" t="s">
        <v>9437</v>
      </c>
    </row>
    <row r="3404" spans="9:10">
      <c r="I3404" s="51" t="s">
        <v>5298</v>
      </c>
      <c r="J3404" s="77" t="s">
        <v>9438</v>
      </c>
    </row>
    <row r="3405" spans="9:10">
      <c r="I3405" s="51" t="s">
        <v>5299</v>
      </c>
      <c r="J3405" s="77" t="s">
        <v>9439</v>
      </c>
    </row>
    <row r="3406" spans="9:10">
      <c r="I3406" s="51" t="s">
        <v>5300</v>
      </c>
      <c r="J3406" s="77" t="s">
        <v>9439</v>
      </c>
    </row>
    <row r="3407" spans="9:10">
      <c r="I3407" s="51" t="s">
        <v>5301</v>
      </c>
      <c r="J3407" s="77" t="s">
        <v>9438</v>
      </c>
    </row>
    <row r="3408" spans="9:10">
      <c r="I3408" s="51" t="s">
        <v>5302</v>
      </c>
      <c r="J3408" s="77" t="s">
        <v>9438</v>
      </c>
    </row>
    <row r="3409" spans="9:10">
      <c r="I3409" s="51" t="s">
        <v>5303</v>
      </c>
      <c r="J3409" s="77" t="s">
        <v>9440</v>
      </c>
    </row>
    <row r="3410" spans="9:10">
      <c r="I3410" s="51" t="s">
        <v>5304</v>
      </c>
      <c r="J3410" s="77" t="s">
        <v>9440</v>
      </c>
    </row>
    <row r="3411" spans="9:10">
      <c r="I3411" s="51" t="s">
        <v>5305</v>
      </c>
      <c r="J3411" s="77" t="s">
        <v>9440</v>
      </c>
    </row>
    <row r="3412" spans="9:10">
      <c r="I3412" s="51" t="s">
        <v>5306</v>
      </c>
      <c r="J3412" s="77" t="s">
        <v>9441</v>
      </c>
    </row>
    <row r="3413" spans="9:10">
      <c r="I3413" s="51" t="s">
        <v>5307</v>
      </c>
      <c r="J3413" s="77" t="s">
        <v>9441</v>
      </c>
    </row>
    <row r="3414" spans="9:10">
      <c r="I3414" s="51" t="s">
        <v>5308</v>
      </c>
      <c r="J3414" s="77" t="s">
        <v>9441</v>
      </c>
    </row>
    <row r="3415" spans="9:10">
      <c r="I3415" s="51" t="s">
        <v>5309</v>
      </c>
      <c r="J3415" s="77" t="s">
        <v>9442</v>
      </c>
    </row>
    <row r="3416" spans="9:10">
      <c r="I3416" s="51" t="s">
        <v>5310</v>
      </c>
      <c r="J3416" s="77" t="s">
        <v>9442</v>
      </c>
    </row>
    <row r="3417" spans="9:10">
      <c r="I3417" s="51" t="s">
        <v>5311</v>
      </c>
      <c r="J3417" s="77" t="s">
        <v>9442</v>
      </c>
    </row>
    <row r="3418" spans="9:10">
      <c r="I3418" s="51" t="s">
        <v>5312</v>
      </c>
      <c r="J3418" s="77" t="s">
        <v>9443</v>
      </c>
    </row>
    <row r="3419" spans="9:10">
      <c r="I3419" s="51" t="s">
        <v>5313</v>
      </c>
      <c r="J3419" s="77" t="s">
        <v>9443</v>
      </c>
    </row>
    <row r="3420" spans="9:10">
      <c r="I3420" s="51" t="s">
        <v>5314</v>
      </c>
      <c r="J3420" s="77" t="s">
        <v>9443</v>
      </c>
    </row>
    <row r="3421" spans="9:10">
      <c r="I3421" s="51" t="s">
        <v>5315</v>
      </c>
      <c r="J3421" s="77" t="s">
        <v>9444</v>
      </c>
    </row>
    <row r="3422" spans="9:10">
      <c r="I3422" s="51" t="s">
        <v>5316</v>
      </c>
      <c r="J3422" s="77" t="s">
        <v>9444</v>
      </c>
    </row>
    <row r="3423" spans="9:10">
      <c r="I3423" s="51" t="s">
        <v>5317</v>
      </c>
      <c r="J3423" s="77" t="s">
        <v>9444</v>
      </c>
    </row>
    <row r="3424" spans="9:10">
      <c r="I3424" s="51" t="s">
        <v>5318</v>
      </c>
      <c r="J3424" s="77" t="s">
        <v>9445</v>
      </c>
    </row>
    <row r="3425" spans="9:10">
      <c r="I3425" s="51" t="s">
        <v>5319</v>
      </c>
      <c r="J3425" s="77" t="s">
        <v>9445</v>
      </c>
    </row>
    <row r="3426" spans="9:10">
      <c r="I3426" s="51" t="s">
        <v>5320</v>
      </c>
      <c r="J3426" s="77" t="s">
        <v>9445</v>
      </c>
    </row>
    <row r="3427" spans="9:10">
      <c r="I3427" s="51" t="s">
        <v>5321</v>
      </c>
      <c r="J3427" s="77" t="s">
        <v>9446</v>
      </c>
    </row>
    <row r="3428" spans="9:10">
      <c r="I3428" s="51" t="s">
        <v>5322</v>
      </c>
      <c r="J3428" s="77" t="s">
        <v>9447</v>
      </c>
    </row>
    <row r="3429" spans="9:10">
      <c r="I3429" s="51" t="s">
        <v>5323</v>
      </c>
      <c r="J3429" s="77" t="s">
        <v>9448</v>
      </c>
    </row>
    <row r="3430" spans="9:10">
      <c r="I3430" s="51" t="s">
        <v>5324</v>
      </c>
      <c r="J3430" s="77" t="s">
        <v>9449</v>
      </c>
    </row>
    <row r="3431" spans="9:10">
      <c r="I3431" s="51" t="s">
        <v>5325</v>
      </c>
      <c r="J3431" s="77" t="s">
        <v>9450</v>
      </c>
    </row>
    <row r="3432" spans="9:10">
      <c r="I3432" s="51" t="s">
        <v>5326</v>
      </c>
      <c r="J3432" s="77" t="s">
        <v>9451</v>
      </c>
    </row>
    <row r="3433" spans="9:10">
      <c r="I3433" s="51" t="s">
        <v>5327</v>
      </c>
      <c r="J3433" s="77" t="s">
        <v>9452</v>
      </c>
    </row>
    <row r="3434" spans="9:10">
      <c r="I3434" s="51" t="s">
        <v>5328</v>
      </c>
      <c r="J3434" s="77" t="s">
        <v>9453</v>
      </c>
    </row>
    <row r="3435" spans="9:10">
      <c r="I3435" s="51" t="s">
        <v>5329</v>
      </c>
      <c r="J3435" s="77" t="s">
        <v>9454</v>
      </c>
    </row>
    <row r="3436" spans="9:10">
      <c r="I3436" s="51" t="s">
        <v>5330</v>
      </c>
      <c r="J3436" s="77" t="s">
        <v>9455</v>
      </c>
    </row>
    <row r="3437" spans="9:10">
      <c r="I3437" s="51" t="s">
        <v>5331</v>
      </c>
      <c r="J3437" s="77" t="s">
        <v>9456</v>
      </c>
    </row>
    <row r="3438" spans="9:10">
      <c r="I3438" s="51" t="s">
        <v>5332</v>
      </c>
      <c r="J3438" s="77" t="s">
        <v>9457</v>
      </c>
    </row>
    <row r="3439" spans="9:10">
      <c r="I3439" s="51" t="s">
        <v>5333</v>
      </c>
      <c r="J3439" s="77" t="s">
        <v>9458</v>
      </c>
    </row>
    <row r="3440" spans="9:10">
      <c r="I3440" s="51" t="s">
        <v>5334</v>
      </c>
      <c r="J3440" s="77" t="s">
        <v>9459</v>
      </c>
    </row>
    <row r="3441" spans="9:10">
      <c r="I3441" s="51" t="s">
        <v>5335</v>
      </c>
      <c r="J3441" s="77" t="s">
        <v>9460</v>
      </c>
    </row>
    <row r="3442" spans="9:10">
      <c r="I3442" s="51" t="s">
        <v>5336</v>
      </c>
      <c r="J3442" s="77" t="s">
        <v>1649</v>
      </c>
    </row>
    <row r="3443" spans="9:10">
      <c r="I3443" s="51" t="s">
        <v>5337</v>
      </c>
      <c r="J3443" s="77" t="s">
        <v>9461</v>
      </c>
    </row>
    <row r="3444" spans="9:10">
      <c r="I3444" s="51" t="s">
        <v>5338</v>
      </c>
      <c r="J3444" s="77" t="s">
        <v>9462</v>
      </c>
    </row>
    <row r="3445" spans="9:10">
      <c r="I3445" s="51" t="s">
        <v>5339</v>
      </c>
      <c r="J3445" s="77" t="s">
        <v>9463</v>
      </c>
    </row>
    <row r="3446" spans="9:10">
      <c r="I3446" s="51" t="s">
        <v>5340</v>
      </c>
      <c r="J3446" s="77" t="s">
        <v>9464</v>
      </c>
    </row>
    <row r="3447" spans="9:10">
      <c r="I3447" s="51" t="s">
        <v>5341</v>
      </c>
      <c r="J3447" s="77" t="s">
        <v>9465</v>
      </c>
    </row>
    <row r="3448" spans="9:10">
      <c r="I3448" s="51" t="s">
        <v>5342</v>
      </c>
      <c r="J3448" s="77" t="s">
        <v>9466</v>
      </c>
    </row>
    <row r="3449" spans="9:10">
      <c r="I3449" s="51" t="s">
        <v>5343</v>
      </c>
      <c r="J3449" s="77" t="s">
        <v>9467</v>
      </c>
    </row>
    <row r="3450" spans="9:10">
      <c r="I3450" s="51" t="s">
        <v>5344</v>
      </c>
      <c r="J3450" s="77" t="s">
        <v>9468</v>
      </c>
    </row>
    <row r="3451" spans="9:10">
      <c r="I3451" s="51" t="s">
        <v>5345</v>
      </c>
      <c r="J3451" s="77" t="s">
        <v>9469</v>
      </c>
    </row>
    <row r="3452" spans="9:10">
      <c r="I3452" s="51" t="s">
        <v>5346</v>
      </c>
      <c r="J3452" s="77" t="s">
        <v>9470</v>
      </c>
    </row>
    <row r="3453" spans="9:10">
      <c r="I3453" s="51" t="s">
        <v>5347</v>
      </c>
      <c r="J3453" s="77" t="s">
        <v>9471</v>
      </c>
    </row>
    <row r="3454" spans="9:10">
      <c r="I3454" s="51" t="s">
        <v>5348</v>
      </c>
      <c r="J3454" s="77" t="s">
        <v>9472</v>
      </c>
    </row>
    <row r="3455" spans="9:10">
      <c r="I3455" s="51" t="s">
        <v>5349</v>
      </c>
      <c r="J3455" s="77" t="s">
        <v>9473</v>
      </c>
    </row>
    <row r="3456" spans="9:10">
      <c r="I3456" s="51" t="s">
        <v>5350</v>
      </c>
      <c r="J3456" s="77" t="s">
        <v>9470</v>
      </c>
    </row>
    <row r="3457" spans="9:10">
      <c r="I3457" s="51" t="s">
        <v>5351</v>
      </c>
      <c r="J3457" s="77" t="s">
        <v>9470</v>
      </c>
    </row>
    <row r="3458" spans="9:10">
      <c r="I3458" s="51" t="s">
        <v>5352</v>
      </c>
      <c r="J3458" s="77" t="s">
        <v>9470</v>
      </c>
    </row>
    <row r="3459" spans="9:10">
      <c r="I3459" s="51" t="s">
        <v>5353</v>
      </c>
      <c r="J3459" s="77" t="s">
        <v>9460</v>
      </c>
    </row>
    <row r="3460" spans="9:10">
      <c r="I3460" s="51" t="s">
        <v>5354</v>
      </c>
      <c r="J3460" s="77" t="s">
        <v>9460</v>
      </c>
    </row>
    <row r="3461" spans="9:10">
      <c r="I3461" s="51" t="s">
        <v>5355</v>
      </c>
      <c r="J3461" s="77" t="s">
        <v>9471</v>
      </c>
    </row>
    <row r="3462" spans="9:10">
      <c r="I3462" s="51" t="s">
        <v>5356</v>
      </c>
      <c r="J3462" s="77" t="s">
        <v>9474</v>
      </c>
    </row>
    <row r="3463" spans="9:10">
      <c r="I3463" s="51" t="s">
        <v>5357</v>
      </c>
      <c r="J3463" s="77" t="s">
        <v>9475</v>
      </c>
    </row>
    <row r="3464" spans="9:10">
      <c r="I3464" s="51" t="s">
        <v>5358</v>
      </c>
      <c r="J3464" s="77" t="s">
        <v>9476</v>
      </c>
    </row>
    <row r="3465" spans="9:10">
      <c r="I3465" s="51" t="s">
        <v>5359</v>
      </c>
      <c r="J3465" s="77" t="s">
        <v>9477</v>
      </c>
    </row>
    <row r="3466" spans="9:10">
      <c r="I3466" s="51" t="s">
        <v>5360</v>
      </c>
      <c r="J3466" s="77" t="s">
        <v>9478</v>
      </c>
    </row>
    <row r="3467" spans="9:10">
      <c r="I3467" s="51" t="s">
        <v>5361</v>
      </c>
      <c r="J3467" s="77" t="s">
        <v>9479</v>
      </c>
    </row>
    <row r="3468" spans="9:10">
      <c r="I3468" s="51" t="s">
        <v>5362</v>
      </c>
      <c r="J3468" s="77" t="s">
        <v>9457</v>
      </c>
    </row>
    <row r="3469" spans="9:10">
      <c r="I3469" s="51" t="s">
        <v>5363</v>
      </c>
      <c r="J3469" s="77" t="s">
        <v>9480</v>
      </c>
    </row>
    <row r="3470" spans="9:10">
      <c r="I3470" s="51" t="s">
        <v>5364</v>
      </c>
      <c r="J3470" s="77" t="s">
        <v>9460</v>
      </c>
    </row>
    <row r="3471" spans="9:10">
      <c r="I3471" s="51" t="s">
        <v>5365</v>
      </c>
      <c r="J3471" s="77"/>
    </row>
    <row r="3472" spans="9:10">
      <c r="I3472" s="51" t="s">
        <v>5366</v>
      </c>
      <c r="J3472" s="77" t="s">
        <v>9481</v>
      </c>
    </row>
    <row r="3473" spans="9:10">
      <c r="I3473" s="51" t="s">
        <v>5367</v>
      </c>
      <c r="J3473" s="77" t="s">
        <v>9482</v>
      </c>
    </row>
    <row r="3474" spans="9:10">
      <c r="I3474" s="51" t="s">
        <v>5368</v>
      </c>
      <c r="J3474" s="77" t="s">
        <v>9483</v>
      </c>
    </row>
    <row r="3475" spans="9:10">
      <c r="I3475" s="51" t="s">
        <v>5369</v>
      </c>
      <c r="J3475" s="77" t="s">
        <v>9484</v>
      </c>
    </row>
    <row r="3476" spans="9:10">
      <c r="I3476" s="51" t="s">
        <v>5370</v>
      </c>
      <c r="J3476" s="77" t="s">
        <v>9485</v>
      </c>
    </row>
    <row r="3477" spans="9:10">
      <c r="I3477" s="51" t="s">
        <v>5371</v>
      </c>
      <c r="J3477" s="77" t="s">
        <v>9486</v>
      </c>
    </row>
    <row r="3478" spans="9:10">
      <c r="I3478" s="51" t="s">
        <v>5372</v>
      </c>
      <c r="J3478" s="77" t="s">
        <v>9487</v>
      </c>
    </row>
    <row r="3479" spans="9:10">
      <c r="I3479" s="51" t="s">
        <v>5373</v>
      </c>
      <c r="J3479" s="77" t="s">
        <v>9488</v>
      </c>
    </row>
    <row r="3480" spans="9:10">
      <c r="I3480" s="51" t="s">
        <v>5374</v>
      </c>
      <c r="J3480" s="77" t="s">
        <v>6919</v>
      </c>
    </row>
    <row r="3481" spans="9:10">
      <c r="I3481" s="51" t="s">
        <v>5375</v>
      </c>
      <c r="J3481" s="77" t="s">
        <v>6920</v>
      </c>
    </row>
    <row r="3482" spans="9:10">
      <c r="I3482" s="51" t="s">
        <v>5376</v>
      </c>
      <c r="J3482" s="77" t="s">
        <v>6921</v>
      </c>
    </row>
    <row r="3483" spans="9:10">
      <c r="I3483" s="73" t="s">
        <v>5377</v>
      </c>
      <c r="J3483" s="75" t="s">
        <v>9489</v>
      </c>
    </row>
    <row r="3484" spans="9:10">
      <c r="I3484" s="73" t="s">
        <v>5378</v>
      </c>
      <c r="J3484" s="75" t="s">
        <v>9490</v>
      </c>
    </row>
    <row r="3485" spans="9:10">
      <c r="I3485" s="73" t="s">
        <v>5379</v>
      </c>
      <c r="J3485" s="75"/>
    </row>
    <row r="3486" spans="9:10">
      <c r="I3486" s="73" t="s">
        <v>5380</v>
      </c>
      <c r="J3486" s="75" t="s">
        <v>9491</v>
      </c>
    </row>
    <row r="3487" spans="9:10">
      <c r="I3487" s="73" t="s">
        <v>5381</v>
      </c>
      <c r="J3487" s="75" t="s">
        <v>386</v>
      </c>
    </row>
    <row r="3488" spans="9:10">
      <c r="I3488" s="73" t="s">
        <v>5382</v>
      </c>
      <c r="J3488" s="75"/>
    </row>
    <row r="3489" spans="9:10">
      <c r="I3489" s="73" t="s">
        <v>5383</v>
      </c>
      <c r="J3489" s="75"/>
    </row>
    <row r="3490" spans="9:10">
      <c r="I3490" s="73" t="s">
        <v>5384</v>
      </c>
      <c r="J3490" s="75" t="s">
        <v>9492</v>
      </c>
    </row>
    <row r="3491" spans="9:10">
      <c r="I3491" s="73" t="s">
        <v>5385</v>
      </c>
      <c r="J3491" s="75" t="s">
        <v>9493</v>
      </c>
    </row>
    <row r="3492" spans="9:10">
      <c r="I3492" s="73" t="s">
        <v>5386</v>
      </c>
      <c r="J3492" s="75" t="s">
        <v>9494</v>
      </c>
    </row>
    <row r="3493" spans="9:10">
      <c r="I3493" s="73" t="s">
        <v>5387</v>
      </c>
      <c r="J3493" s="75" t="s">
        <v>9495</v>
      </c>
    </row>
    <row r="3494" spans="9:10">
      <c r="I3494" s="73" t="s">
        <v>5388</v>
      </c>
      <c r="J3494" s="75"/>
    </row>
    <row r="3495" spans="9:10">
      <c r="I3495" s="73" t="s">
        <v>5389</v>
      </c>
      <c r="J3495" s="75" t="s">
        <v>9496</v>
      </c>
    </row>
    <row r="3496" spans="9:10">
      <c r="I3496" s="73" t="s">
        <v>5390</v>
      </c>
      <c r="J3496" s="75"/>
    </row>
    <row r="3497" spans="9:10">
      <c r="I3497" s="73" t="s">
        <v>5391</v>
      </c>
      <c r="J3497" s="75"/>
    </row>
    <row r="3498" spans="9:10">
      <c r="I3498" s="73" t="s">
        <v>5392</v>
      </c>
      <c r="J3498" s="75"/>
    </row>
    <row r="3499" spans="9:10">
      <c r="I3499" s="73" t="s">
        <v>5393</v>
      </c>
      <c r="J3499" s="75"/>
    </row>
    <row r="3500" spans="9:10">
      <c r="I3500" s="73" t="s">
        <v>5394</v>
      </c>
      <c r="J3500" s="75" t="s">
        <v>9497</v>
      </c>
    </row>
    <row r="3501" spans="9:10">
      <c r="I3501" s="51" t="s">
        <v>5395</v>
      </c>
      <c r="J3501" s="77" t="s">
        <v>9451</v>
      </c>
    </row>
    <row r="3502" spans="9:10">
      <c r="I3502" s="73" t="s">
        <v>5396</v>
      </c>
      <c r="J3502" s="75" t="s">
        <v>9498</v>
      </c>
    </row>
    <row r="3503" spans="9:10">
      <c r="I3503" s="73" t="s">
        <v>5397</v>
      </c>
      <c r="J3503" s="75" t="s">
        <v>9498</v>
      </c>
    </row>
    <row r="3504" spans="9:10">
      <c r="I3504" s="51" t="s">
        <v>5398</v>
      </c>
      <c r="J3504" s="77" t="s">
        <v>9499</v>
      </c>
    </row>
    <row r="3505" spans="9:10">
      <c r="I3505" s="51" t="s">
        <v>5399</v>
      </c>
      <c r="J3505" s="77" t="s">
        <v>9500</v>
      </c>
    </row>
    <row r="3506" spans="9:10">
      <c r="I3506" s="51" t="s">
        <v>5400</v>
      </c>
      <c r="J3506" s="77" t="s">
        <v>9501</v>
      </c>
    </row>
    <row r="3507" spans="9:10">
      <c r="I3507" s="51" t="s">
        <v>5401</v>
      </c>
      <c r="J3507" s="77" t="s">
        <v>9502</v>
      </c>
    </row>
    <row r="3508" spans="9:10">
      <c r="I3508" s="51" t="s">
        <v>5402</v>
      </c>
      <c r="J3508" s="77" t="s">
        <v>116</v>
      </c>
    </row>
    <row r="3509" spans="9:10">
      <c r="I3509" s="51" t="s">
        <v>5403</v>
      </c>
      <c r="J3509" s="77" t="s">
        <v>117</v>
      </c>
    </row>
    <row r="3510" spans="9:10">
      <c r="I3510" s="51" t="s">
        <v>5404</v>
      </c>
      <c r="J3510" s="77" t="s">
        <v>118</v>
      </c>
    </row>
    <row r="3511" spans="9:10">
      <c r="I3511" s="51" t="s">
        <v>5405</v>
      </c>
      <c r="J3511" s="77" t="s">
        <v>1781</v>
      </c>
    </row>
    <row r="3512" spans="9:10">
      <c r="I3512" s="51" t="s">
        <v>5406</v>
      </c>
      <c r="J3512" s="77" t="s">
        <v>120</v>
      </c>
    </row>
    <row r="3513" spans="9:10">
      <c r="I3513" s="51" t="s">
        <v>5407</v>
      </c>
      <c r="J3513" s="77" t="s">
        <v>121</v>
      </c>
    </row>
    <row r="3514" spans="9:10">
      <c r="I3514" s="51" t="s">
        <v>5408</v>
      </c>
      <c r="J3514" s="77" t="s">
        <v>122</v>
      </c>
    </row>
    <row r="3515" spans="9:10">
      <c r="I3515" s="51" t="s">
        <v>5409</v>
      </c>
      <c r="J3515" s="77" t="s">
        <v>123</v>
      </c>
    </row>
    <row r="3516" spans="9:10">
      <c r="I3516" s="51" t="s">
        <v>5410</v>
      </c>
      <c r="J3516" s="77" t="s">
        <v>124</v>
      </c>
    </row>
    <row r="3517" spans="9:10">
      <c r="I3517" s="51" t="s">
        <v>5411</v>
      </c>
      <c r="J3517" s="77" t="s">
        <v>125</v>
      </c>
    </row>
    <row r="3518" spans="9:10">
      <c r="I3518" s="51" t="s">
        <v>5412</v>
      </c>
      <c r="J3518" s="77" t="s">
        <v>126</v>
      </c>
    </row>
    <row r="3519" spans="9:10">
      <c r="I3519" s="51" t="s">
        <v>5413</v>
      </c>
      <c r="J3519" s="77" t="s">
        <v>127</v>
      </c>
    </row>
    <row r="3520" spans="9:10">
      <c r="I3520" s="51" t="s">
        <v>5414</v>
      </c>
      <c r="J3520" s="77" t="s">
        <v>128</v>
      </c>
    </row>
    <row r="3521" spans="9:10">
      <c r="I3521" s="51" t="s">
        <v>5415</v>
      </c>
      <c r="J3521" s="77" t="s">
        <v>129</v>
      </c>
    </row>
    <row r="3522" spans="9:10">
      <c r="I3522" s="51" t="s">
        <v>5416</v>
      </c>
      <c r="J3522" s="77" t="s">
        <v>130</v>
      </c>
    </row>
    <row r="3523" spans="9:10">
      <c r="I3523" s="51" t="s">
        <v>5417</v>
      </c>
      <c r="J3523" s="77" t="s">
        <v>131</v>
      </c>
    </row>
    <row r="3524" spans="9:10">
      <c r="I3524" s="51" t="s">
        <v>5418</v>
      </c>
      <c r="J3524" s="77" t="s">
        <v>132</v>
      </c>
    </row>
    <row r="3525" spans="9:10">
      <c r="I3525" s="51" t="s">
        <v>5419</v>
      </c>
      <c r="J3525" s="77" t="s">
        <v>133</v>
      </c>
    </row>
    <row r="3526" spans="9:10">
      <c r="I3526" s="51" t="s">
        <v>5420</v>
      </c>
      <c r="J3526" s="77" t="s">
        <v>134</v>
      </c>
    </row>
    <row r="3527" spans="9:10">
      <c r="I3527" s="51" t="s">
        <v>5421</v>
      </c>
      <c r="J3527" s="77" t="s">
        <v>135</v>
      </c>
    </row>
    <row r="3528" spans="9:10">
      <c r="I3528" s="51" t="s">
        <v>5422</v>
      </c>
      <c r="J3528" s="77" t="s">
        <v>136</v>
      </c>
    </row>
    <row r="3529" spans="9:10">
      <c r="I3529" s="51" t="s">
        <v>5423</v>
      </c>
      <c r="J3529" s="77" t="s">
        <v>138</v>
      </c>
    </row>
    <row r="3530" spans="9:10">
      <c r="I3530" s="51" t="s">
        <v>5424</v>
      </c>
      <c r="J3530" s="77" t="s">
        <v>139</v>
      </c>
    </row>
    <row r="3531" spans="9:10">
      <c r="I3531" s="51" t="s">
        <v>5425</v>
      </c>
      <c r="J3531" s="77" t="s">
        <v>140</v>
      </c>
    </row>
    <row r="3532" spans="9:10">
      <c r="I3532" s="51" t="s">
        <v>5426</v>
      </c>
      <c r="J3532" s="77" t="s">
        <v>141</v>
      </c>
    </row>
    <row r="3533" spans="9:10">
      <c r="I3533" s="51" t="s">
        <v>5427</v>
      </c>
      <c r="J3533" s="77" t="s">
        <v>142</v>
      </c>
    </row>
    <row r="3534" spans="9:10">
      <c r="I3534" s="51" t="s">
        <v>5428</v>
      </c>
      <c r="J3534" s="77" t="s">
        <v>143</v>
      </c>
    </row>
    <row r="3535" spans="9:10">
      <c r="I3535" s="51" t="s">
        <v>5429</v>
      </c>
      <c r="J3535" s="77" t="s">
        <v>144</v>
      </c>
    </row>
    <row r="3536" spans="9:10">
      <c r="I3536" s="51" t="s">
        <v>5430</v>
      </c>
      <c r="J3536" s="77" t="s">
        <v>145</v>
      </c>
    </row>
    <row r="3537" spans="9:10">
      <c r="I3537" s="51" t="s">
        <v>5431</v>
      </c>
      <c r="J3537" s="77" t="s">
        <v>6880</v>
      </c>
    </row>
    <row r="3538" spans="9:10">
      <c r="I3538" s="51" t="s">
        <v>5432</v>
      </c>
      <c r="J3538" s="77" t="s">
        <v>147</v>
      </c>
    </row>
    <row r="3539" spans="9:10">
      <c r="I3539" s="51" t="s">
        <v>5433</v>
      </c>
      <c r="J3539" s="77" t="s">
        <v>148</v>
      </c>
    </row>
    <row r="3540" spans="9:10">
      <c r="I3540" s="51" t="s">
        <v>5434</v>
      </c>
      <c r="J3540" s="77" t="s">
        <v>149</v>
      </c>
    </row>
    <row r="3541" spans="9:10">
      <c r="I3541" s="51" t="s">
        <v>5435</v>
      </c>
      <c r="J3541" s="77" t="s">
        <v>150</v>
      </c>
    </row>
    <row r="3542" spans="9:10">
      <c r="I3542" s="51" t="s">
        <v>5436</v>
      </c>
      <c r="J3542" s="77" t="s">
        <v>151</v>
      </c>
    </row>
    <row r="3543" spans="9:10">
      <c r="I3543" s="51" t="s">
        <v>5437</v>
      </c>
      <c r="J3543" s="77" t="s">
        <v>152</v>
      </c>
    </row>
    <row r="3544" spans="9:10">
      <c r="I3544" s="51" t="s">
        <v>5438</v>
      </c>
      <c r="J3544" s="77" t="s">
        <v>153</v>
      </c>
    </row>
    <row r="3545" spans="9:10">
      <c r="I3545" s="51" t="s">
        <v>5439</v>
      </c>
      <c r="J3545" s="77" t="s">
        <v>154</v>
      </c>
    </row>
    <row r="3546" spans="9:10">
      <c r="I3546" s="51" t="s">
        <v>5440</v>
      </c>
      <c r="J3546" s="77" t="s">
        <v>155</v>
      </c>
    </row>
    <row r="3547" spans="9:10">
      <c r="I3547" s="51" t="s">
        <v>5441</v>
      </c>
      <c r="J3547" s="77" t="s">
        <v>156</v>
      </c>
    </row>
    <row r="3548" spans="9:10">
      <c r="I3548" s="51" t="s">
        <v>5442</v>
      </c>
      <c r="J3548" s="77" t="s">
        <v>157</v>
      </c>
    </row>
    <row r="3549" spans="9:10">
      <c r="I3549" s="51" t="s">
        <v>5443</v>
      </c>
      <c r="J3549" s="77" t="s">
        <v>158</v>
      </c>
    </row>
    <row r="3550" spans="9:10">
      <c r="I3550" s="51" t="s">
        <v>5444</v>
      </c>
      <c r="J3550" s="77" t="s">
        <v>9503</v>
      </c>
    </row>
    <row r="3551" spans="9:10">
      <c r="I3551" s="51" t="s">
        <v>5445</v>
      </c>
      <c r="J3551" s="77" t="s">
        <v>9504</v>
      </c>
    </row>
    <row r="3552" spans="9:10">
      <c r="I3552" s="51" t="s">
        <v>5446</v>
      </c>
      <c r="J3552" s="77" t="s">
        <v>9505</v>
      </c>
    </row>
    <row r="3553" spans="9:10">
      <c r="I3553" s="51" t="s">
        <v>5447</v>
      </c>
      <c r="J3553" s="77" t="s">
        <v>9506</v>
      </c>
    </row>
    <row r="3554" spans="9:10">
      <c r="I3554" s="51" t="s">
        <v>10919</v>
      </c>
      <c r="J3554" s="77" t="s">
        <v>9507</v>
      </c>
    </row>
    <row r="3555" spans="9:10">
      <c r="I3555" s="51" t="s">
        <v>5448</v>
      </c>
      <c r="J3555" s="77" t="s">
        <v>9508</v>
      </c>
    </row>
    <row r="3556" spans="9:10">
      <c r="I3556" s="51" t="s">
        <v>5449</v>
      </c>
      <c r="J3556" s="77" t="s">
        <v>9508</v>
      </c>
    </row>
    <row r="3557" spans="9:10">
      <c r="I3557" s="51" t="s">
        <v>5450</v>
      </c>
      <c r="J3557" s="77" t="s">
        <v>9508</v>
      </c>
    </row>
    <row r="3558" spans="9:10">
      <c r="I3558" s="51" t="s">
        <v>5451</v>
      </c>
      <c r="J3558" s="77" t="s">
        <v>9509</v>
      </c>
    </row>
    <row r="3559" spans="9:10">
      <c r="I3559" s="51" t="s">
        <v>5452</v>
      </c>
      <c r="J3559" s="77" t="s">
        <v>9509</v>
      </c>
    </row>
    <row r="3560" spans="9:10">
      <c r="I3560" s="51" t="s">
        <v>5453</v>
      </c>
      <c r="J3560" s="77" t="s">
        <v>9510</v>
      </c>
    </row>
    <row r="3561" spans="9:10">
      <c r="I3561" s="51" t="s">
        <v>5454</v>
      </c>
      <c r="J3561" s="77" t="s">
        <v>9511</v>
      </c>
    </row>
    <row r="3562" spans="9:10">
      <c r="I3562" s="51" t="s">
        <v>5455</v>
      </c>
      <c r="J3562" s="77" t="s">
        <v>9511</v>
      </c>
    </row>
    <row r="3563" spans="9:10">
      <c r="I3563" s="51" t="s">
        <v>5456</v>
      </c>
      <c r="J3563" s="77" t="s">
        <v>9510</v>
      </c>
    </row>
    <row r="3564" spans="9:10">
      <c r="I3564" s="51" t="s">
        <v>5457</v>
      </c>
      <c r="J3564" s="77" t="s">
        <v>9510</v>
      </c>
    </row>
    <row r="3565" spans="9:10">
      <c r="I3565" s="51" t="s">
        <v>5458</v>
      </c>
      <c r="J3565" s="77" t="s">
        <v>9512</v>
      </c>
    </row>
    <row r="3566" spans="9:10">
      <c r="I3566" s="51" t="s">
        <v>5459</v>
      </c>
      <c r="J3566" s="77" t="s">
        <v>9512</v>
      </c>
    </row>
    <row r="3567" spans="9:10">
      <c r="I3567" s="51" t="s">
        <v>5460</v>
      </c>
      <c r="J3567" s="77" t="s">
        <v>9512</v>
      </c>
    </row>
    <row r="3568" spans="9:10">
      <c r="I3568" s="51" t="s">
        <v>5461</v>
      </c>
      <c r="J3568" s="77" t="s">
        <v>9513</v>
      </c>
    </row>
    <row r="3569" spans="9:10">
      <c r="I3569" s="51" t="s">
        <v>5462</v>
      </c>
      <c r="J3569" s="77" t="s">
        <v>9513</v>
      </c>
    </row>
    <row r="3570" spans="9:10">
      <c r="I3570" s="51" t="s">
        <v>5463</v>
      </c>
      <c r="J3570" s="77" t="s">
        <v>9513</v>
      </c>
    </row>
    <row r="3571" spans="9:10">
      <c r="I3571" s="51" t="s">
        <v>5464</v>
      </c>
      <c r="J3571" s="77" t="s">
        <v>9514</v>
      </c>
    </row>
    <row r="3572" spans="9:10">
      <c r="I3572" s="51" t="s">
        <v>5465</v>
      </c>
      <c r="J3572" s="77" t="s">
        <v>9514</v>
      </c>
    </row>
    <row r="3573" spans="9:10">
      <c r="I3573" s="51" t="s">
        <v>5466</v>
      </c>
      <c r="J3573" s="77" t="s">
        <v>9514</v>
      </c>
    </row>
    <row r="3574" spans="9:10">
      <c r="I3574" s="51" t="s">
        <v>5467</v>
      </c>
      <c r="J3574" s="77" t="s">
        <v>9515</v>
      </c>
    </row>
    <row r="3575" spans="9:10">
      <c r="I3575" s="51" t="s">
        <v>5468</v>
      </c>
      <c r="J3575" s="77" t="s">
        <v>9515</v>
      </c>
    </row>
    <row r="3576" spans="9:10">
      <c r="I3576" s="51" t="s">
        <v>5469</v>
      </c>
      <c r="J3576" s="77" t="s">
        <v>9515</v>
      </c>
    </row>
    <row r="3577" spans="9:10">
      <c r="I3577" s="51" t="s">
        <v>5470</v>
      </c>
      <c r="J3577" s="77" t="s">
        <v>9516</v>
      </c>
    </row>
    <row r="3578" spans="9:10">
      <c r="I3578" s="51" t="s">
        <v>5471</v>
      </c>
      <c r="J3578" s="77" t="s">
        <v>9516</v>
      </c>
    </row>
    <row r="3579" spans="9:10">
      <c r="I3579" s="51" t="s">
        <v>5472</v>
      </c>
      <c r="J3579" s="77" t="s">
        <v>9516</v>
      </c>
    </row>
    <row r="3580" spans="9:10">
      <c r="I3580" s="51" t="s">
        <v>5473</v>
      </c>
      <c r="J3580" s="77" t="s">
        <v>9517</v>
      </c>
    </row>
    <row r="3581" spans="9:10">
      <c r="I3581" s="51" t="s">
        <v>5474</v>
      </c>
      <c r="J3581" s="77" t="s">
        <v>9517</v>
      </c>
    </row>
    <row r="3582" spans="9:10">
      <c r="I3582" s="51" t="s">
        <v>5475</v>
      </c>
      <c r="J3582" s="77" t="s">
        <v>9517</v>
      </c>
    </row>
    <row r="3583" spans="9:10">
      <c r="I3583" s="51" t="s">
        <v>5476</v>
      </c>
      <c r="J3583" s="77" t="s">
        <v>9518</v>
      </c>
    </row>
    <row r="3584" spans="9:10">
      <c r="I3584" s="51" t="s">
        <v>5477</v>
      </c>
      <c r="J3584" s="77" t="s">
        <v>9519</v>
      </c>
    </row>
    <row r="3585" spans="9:10">
      <c r="I3585" s="51" t="s">
        <v>5478</v>
      </c>
      <c r="J3585" s="77" t="s">
        <v>9520</v>
      </c>
    </row>
    <row r="3586" spans="9:10">
      <c r="I3586" s="51" t="s">
        <v>5479</v>
      </c>
      <c r="J3586" s="77" t="s">
        <v>9521</v>
      </c>
    </row>
    <row r="3587" spans="9:10">
      <c r="I3587" s="51" t="s">
        <v>5480</v>
      </c>
      <c r="J3587" s="77" t="s">
        <v>9522</v>
      </c>
    </row>
    <row r="3588" spans="9:10">
      <c r="I3588" s="51" t="s">
        <v>5481</v>
      </c>
      <c r="J3588" s="77" t="s">
        <v>9523</v>
      </c>
    </row>
    <row r="3589" spans="9:10">
      <c r="I3589" s="51" t="s">
        <v>5482</v>
      </c>
      <c r="J3589" s="77" t="s">
        <v>9524</v>
      </c>
    </row>
    <row r="3590" spans="9:10">
      <c r="I3590" s="51" t="s">
        <v>5483</v>
      </c>
      <c r="J3590" s="77" t="s">
        <v>9525</v>
      </c>
    </row>
    <row r="3591" spans="9:10">
      <c r="I3591" s="51" t="s">
        <v>5484</v>
      </c>
      <c r="J3591" s="77" t="s">
        <v>9526</v>
      </c>
    </row>
    <row r="3592" spans="9:10">
      <c r="I3592" s="51" t="s">
        <v>5485</v>
      </c>
      <c r="J3592" s="77" t="s">
        <v>9527</v>
      </c>
    </row>
    <row r="3593" spans="9:10">
      <c r="I3593" s="51" t="s">
        <v>5486</v>
      </c>
      <c r="J3593" s="77" t="s">
        <v>9528</v>
      </c>
    </row>
    <row r="3594" spans="9:10">
      <c r="I3594" s="51" t="s">
        <v>5487</v>
      </c>
      <c r="J3594" s="77" t="s">
        <v>9529</v>
      </c>
    </row>
    <row r="3595" spans="9:10">
      <c r="I3595" s="51" t="s">
        <v>5488</v>
      </c>
      <c r="J3595" s="77" t="s">
        <v>9530</v>
      </c>
    </row>
    <row r="3596" spans="9:10">
      <c r="I3596" s="51" t="s">
        <v>5489</v>
      </c>
      <c r="J3596" s="77" t="s">
        <v>9531</v>
      </c>
    </row>
    <row r="3597" spans="9:10">
      <c r="I3597" s="51" t="s">
        <v>5490</v>
      </c>
      <c r="J3597" s="77" t="s">
        <v>9532</v>
      </c>
    </row>
    <row r="3598" spans="9:10">
      <c r="I3598" s="51" t="s">
        <v>5491</v>
      </c>
      <c r="J3598" s="77" t="s">
        <v>9533</v>
      </c>
    </row>
    <row r="3599" spans="9:10">
      <c r="I3599" s="51" t="s">
        <v>5492</v>
      </c>
      <c r="J3599" s="77" t="s">
        <v>9534</v>
      </c>
    </row>
    <row r="3600" spans="9:10">
      <c r="I3600" s="51" t="s">
        <v>5493</v>
      </c>
      <c r="J3600" s="77" t="s">
        <v>9535</v>
      </c>
    </row>
    <row r="3601" spans="9:10">
      <c r="I3601" s="51" t="s">
        <v>5494</v>
      </c>
      <c r="J3601" s="77" t="s">
        <v>9536</v>
      </c>
    </row>
    <row r="3602" spans="9:10">
      <c r="I3602" s="51" t="s">
        <v>5495</v>
      </c>
      <c r="J3602" s="77" t="s">
        <v>9537</v>
      </c>
    </row>
    <row r="3603" spans="9:10">
      <c r="I3603" s="51" t="s">
        <v>5496</v>
      </c>
      <c r="J3603" s="77" t="s">
        <v>9538</v>
      </c>
    </row>
    <row r="3604" spans="9:10">
      <c r="I3604" s="51" t="s">
        <v>5497</v>
      </c>
      <c r="J3604" s="77" t="s">
        <v>9539</v>
      </c>
    </row>
    <row r="3605" spans="9:10">
      <c r="I3605" s="51" t="s">
        <v>5498</v>
      </c>
      <c r="J3605" s="77" t="s">
        <v>9540</v>
      </c>
    </row>
    <row r="3606" spans="9:10">
      <c r="I3606" s="51" t="s">
        <v>5499</v>
      </c>
      <c r="J3606" s="77" t="s">
        <v>9541</v>
      </c>
    </row>
    <row r="3607" spans="9:10">
      <c r="I3607" s="51" t="s">
        <v>5500</v>
      </c>
      <c r="J3607" s="77" t="s">
        <v>9542</v>
      </c>
    </row>
    <row r="3608" spans="9:10">
      <c r="I3608" s="51" t="s">
        <v>5501</v>
      </c>
      <c r="J3608" s="77" t="s">
        <v>9543</v>
      </c>
    </row>
    <row r="3609" spans="9:10">
      <c r="I3609" s="51" t="s">
        <v>5502</v>
      </c>
      <c r="J3609" s="77" t="s">
        <v>9544</v>
      </c>
    </row>
    <row r="3610" spans="9:10">
      <c r="I3610" s="51" t="s">
        <v>5503</v>
      </c>
      <c r="J3610" s="77" t="s">
        <v>9545</v>
      </c>
    </row>
    <row r="3611" spans="9:10">
      <c r="I3611" s="51" t="s">
        <v>5504</v>
      </c>
      <c r="J3611" s="77" t="s">
        <v>9546</v>
      </c>
    </row>
    <row r="3612" spans="9:10">
      <c r="I3612" s="51" t="s">
        <v>5505</v>
      </c>
      <c r="J3612" s="77" t="s">
        <v>9543</v>
      </c>
    </row>
    <row r="3613" spans="9:10">
      <c r="I3613" s="51" t="s">
        <v>5506</v>
      </c>
      <c r="J3613" s="77" t="s">
        <v>9543</v>
      </c>
    </row>
    <row r="3614" spans="9:10">
      <c r="I3614" s="51" t="s">
        <v>5507</v>
      </c>
      <c r="J3614" s="77" t="s">
        <v>9543</v>
      </c>
    </row>
    <row r="3615" spans="9:10">
      <c r="I3615" s="51" t="s">
        <v>5508</v>
      </c>
      <c r="J3615" s="77" t="s">
        <v>9547</v>
      </c>
    </row>
    <row r="3616" spans="9:10">
      <c r="I3616" s="51" t="s">
        <v>5509</v>
      </c>
      <c r="J3616" s="77" t="s">
        <v>9548</v>
      </c>
    </row>
    <row r="3617" spans="9:10">
      <c r="I3617" s="51" t="s">
        <v>5510</v>
      </c>
      <c r="J3617" s="77" t="s">
        <v>9549</v>
      </c>
    </row>
    <row r="3618" spans="9:10">
      <c r="I3618" s="51" t="s">
        <v>5511</v>
      </c>
      <c r="J3618" s="77" t="s">
        <v>9550</v>
      </c>
    </row>
    <row r="3619" spans="9:10">
      <c r="I3619" s="51" t="s">
        <v>5512</v>
      </c>
      <c r="J3619" s="77" t="s">
        <v>9551</v>
      </c>
    </row>
    <row r="3620" spans="9:10">
      <c r="I3620" s="51" t="s">
        <v>5513</v>
      </c>
      <c r="J3620" s="77" t="s">
        <v>9552</v>
      </c>
    </row>
    <row r="3621" spans="9:10">
      <c r="I3621" s="51" t="s">
        <v>5514</v>
      </c>
      <c r="J3621" s="77" t="s">
        <v>9553</v>
      </c>
    </row>
    <row r="3622" spans="9:10">
      <c r="I3622" s="51" t="s">
        <v>5515</v>
      </c>
      <c r="J3622" s="77" t="s">
        <v>9554</v>
      </c>
    </row>
    <row r="3623" spans="9:10">
      <c r="I3623" s="51" t="s">
        <v>5516</v>
      </c>
      <c r="J3623" s="77" t="s">
        <v>9555</v>
      </c>
    </row>
    <row r="3624" spans="9:10">
      <c r="I3624" s="51" t="s">
        <v>5517</v>
      </c>
      <c r="J3624" s="77" t="s">
        <v>9556</v>
      </c>
    </row>
    <row r="3625" spans="9:10">
      <c r="I3625" s="51" t="s">
        <v>5518</v>
      </c>
      <c r="J3625" s="77" t="s">
        <v>9557</v>
      </c>
    </row>
    <row r="3626" spans="9:10">
      <c r="I3626" s="51" t="s">
        <v>5519</v>
      </c>
      <c r="J3626" s="77" t="s">
        <v>9558</v>
      </c>
    </row>
    <row r="3627" spans="9:10">
      <c r="I3627" s="51" t="s">
        <v>5520</v>
      </c>
      <c r="J3627" s="77" t="s">
        <v>9559</v>
      </c>
    </row>
    <row r="3628" spans="9:10">
      <c r="I3628" s="51" t="s">
        <v>5521</v>
      </c>
      <c r="J3628" s="77" t="s">
        <v>9560</v>
      </c>
    </row>
    <row r="3629" spans="9:10">
      <c r="I3629" s="51" t="s">
        <v>5522</v>
      </c>
      <c r="J3629" s="77" t="s">
        <v>9561</v>
      </c>
    </row>
    <row r="3630" spans="9:10">
      <c r="I3630" s="51" t="s">
        <v>5523</v>
      </c>
      <c r="J3630" s="77" t="s">
        <v>9562</v>
      </c>
    </row>
    <row r="3631" spans="9:10">
      <c r="I3631" s="51" t="s">
        <v>5524</v>
      </c>
      <c r="J3631" s="77" t="s">
        <v>9563</v>
      </c>
    </row>
    <row r="3632" spans="9:10">
      <c r="I3632" s="51" t="s">
        <v>5525</v>
      </c>
      <c r="J3632" s="77" t="s">
        <v>9564</v>
      </c>
    </row>
    <row r="3633" spans="9:10">
      <c r="I3633" s="51" t="s">
        <v>5526</v>
      </c>
      <c r="J3633" s="77" t="s">
        <v>9565</v>
      </c>
    </row>
    <row r="3634" spans="9:10">
      <c r="I3634" s="51" t="s">
        <v>5527</v>
      </c>
      <c r="J3634" s="77" t="s">
        <v>9566</v>
      </c>
    </row>
    <row r="3635" spans="9:10">
      <c r="I3635" s="51" t="s">
        <v>5528</v>
      </c>
      <c r="J3635" s="77" t="s">
        <v>9567</v>
      </c>
    </row>
    <row r="3636" spans="9:10">
      <c r="I3636" s="51" t="s">
        <v>5529</v>
      </c>
      <c r="J3636" s="77" t="s">
        <v>9567</v>
      </c>
    </row>
    <row r="3637" spans="9:10">
      <c r="I3637" s="51" t="s">
        <v>5530</v>
      </c>
      <c r="J3637" s="77" t="s">
        <v>9567</v>
      </c>
    </row>
    <row r="3638" spans="9:10">
      <c r="I3638" s="51" t="s">
        <v>10920</v>
      </c>
      <c r="J3638" s="77" t="s">
        <v>9568</v>
      </c>
    </row>
    <row r="3639" spans="9:10">
      <c r="I3639" s="51" t="s">
        <v>10921</v>
      </c>
      <c r="J3639" s="77" t="s">
        <v>9569</v>
      </c>
    </row>
    <row r="3640" spans="9:10">
      <c r="I3640" s="51" t="s">
        <v>5531</v>
      </c>
      <c r="J3640" s="77" t="s">
        <v>9570</v>
      </c>
    </row>
    <row r="3641" spans="9:10">
      <c r="I3641" s="51" t="s">
        <v>5532</v>
      </c>
      <c r="J3641" s="77" t="s">
        <v>9571</v>
      </c>
    </row>
    <row r="3642" spans="9:10">
      <c r="I3642" s="51" t="s">
        <v>5533</v>
      </c>
      <c r="J3642" s="77" t="s">
        <v>9572</v>
      </c>
    </row>
    <row r="3643" spans="9:10">
      <c r="I3643" s="51" t="s">
        <v>5534</v>
      </c>
      <c r="J3643" s="77" t="s">
        <v>9573</v>
      </c>
    </row>
    <row r="3644" spans="9:10">
      <c r="I3644" s="51" t="s">
        <v>5535</v>
      </c>
      <c r="J3644" s="77" t="s">
        <v>9574</v>
      </c>
    </row>
    <row r="3645" spans="9:10">
      <c r="I3645" s="51" t="s">
        <v>10922</v>
      </c>
      <c r="J3645" s="77" t="s">
        <v>9575</v>
      </c>
    </row>
    <row r="3646" spans="9:10">
      <c r="I3646" s="51" t="s">
        <v>5536</v>
      </c>
      <c r="J3646" s="77" t="s">
        <v>9574</v>
      </c>
    </row>
    <row r="3647" spans="9:10">
      <c r="I3647" s="51" t="s">
        <v>5537</v>
      </c>
      <c r="J3647" s="77" t="s">
        <v>9574</v>
      </c>
    </row>
    <row r="3648" spans="9:10">
      <c r="I3648" s="51" t="s">
        <v>5538</v>
      </c>
      <c r="J3648" s="77" t="s">
        <v>9574</v>
      </c>
    </row>
    <row r="3649" spans="9:10">
      <c r="I3649" s="51" t="s">
        <v>5539</v>
      </c>
      <c r="J3649" s="77" t="s">
        <v>9575</v>
      </c>
    </row>
    <row r="3650" spans="9:10">
      <c r="I3650" s="51" t="s">
        <v>5540</v>
      </c>
      <c r="J3650" s="77" t="s">
        <v>9574</v>
      </c>
    </row>
    <row r="3651" spans="9:10">
      <c r="I3651" s="51" t="s">
        <v>5541</v>
      </c>
      <c r="J3651" s="77" t="s">
        <v>9574</v>
      </c>
    </row>
    <row r="3652" spans="9:10">
      <c r="I3652" s="51" t="s">
        <v>5542</v>
      </c>
      <c r="J3652" s="77" t="s">
        <v>9574</v>
      </c>
    </row>
    <row r="3653" spans="9:10">
      <c r="I3653" s="51" t="s">
        <v>5543</v>
      </c>
      <c r="J3653" s="77" t="s">
        <v>9575</v>
      </c>
    </row>
    <row r="3654" spans="9:10">
      <c r="I3654" s="51" t="s">
        <v>5544</v>
      </c>
      <c r="J3654" s="77" t="s">
        <v>9574</v>
      </c>
    </row>
    <row r="3655" spans="9:10">
      <c r="I3655" s="51" t="s">
        <v>5545</v>
      </c>
      <c r="J3655" s="77" t="s">
        <v>9574</v>
      </c>
    </row>
    <row r="3656" spans="9:10">
      <c r="I3656" s="51" t="s">
        <v>5546</v>
      </c>
      <c r="J3656" s="77" t="s">
        <v>9574</v>
      </c>
    </row>
    <row r="3657" spans="9:10">
      <c r="I3657" s="51" t="s">
        <v>5547</v>
      </c>
      <c r="J3657" s="77" t="s">
        <v>9575</v>
      </c>
    </row>
    <row r="3658" spans="9:10">
      <c r="I3658" s="51" t="s">
        <v>5548</v>
      </c>
      <c r="J3658" s="77" t="s">
        <v>9574</v>
      </c>
    </row>
    <row r="3659" spans="9:10">
      <c r="I3659" s="51" t="s">
        <v>5549</v>
      </c>
      <c r="J3659" s="77" t="s">
        <v>9574</v>
      </c>
    </row>
    <row r="3660" spans="9:10">
      <c r="I3660" s="51" t="s">
        <v>5550</v>
      </c>
      <c r="J3660" s="77" t="s">
        <v>9576</v>
      </c>
    </row>
    <row r="3661" spans="9:10">
      <c r="I3661" s="51" t="s">
        <v>5551</v>
      </c>
      <c r="J3661" s="77" t="s">
        <v>9577</v>
      </c>
    </row>
    <row r="3662" spans="9:10">
      <c r="I3662" s="51" t="s">
        <v>5552</v>
      </c>
      <c r="J3662" s="77" t="s">
        <v>9578</v>
      </c>
    </row>
    <row r="3663" spans="9:10">
      <c r="I3663" s="51" t="s">
        <v>5553</v>
      </c>
      <c r="J3663" s="77" t="s">
        <v>9579</v>
      </c>
    </row>
    <row r="3664" spans="9:10">
      <c r="I3664" s="51" t="s">
        <v>10923</v>
      </c>
      <c r="J3664" s="77" t="s">
        <v>9580</v>
      </c>
    </row>
    <row r="3665" spans="9:10">
      <c r="I3665" s="49" t="s">
        <v>5554</v>
      </c>
      <c r="J3665" s="77" t="s">
        <v>9581</v>
      </c>
    </row>
    <row r="3666" spans="9:10">
      <c r="I3666" s="51" t="s">
        <v>5555</v>
      </c>
      <c r="J3666" s="77" t="s">
        <v>9582</v>
      </c>
    </row>
    <row r="3667" spans="9:10">
      <c r="I3667" s="51" t="s">
        <v>10924</v>
      </c>
      <c r="J3667" s="77" t="s">
        <v>9583</v>
      </c>
    </row>
    <row r="3668" spans="9:10">
      <c r="I3668" s="51" t="s">
        <v>5556</v>
      </c>
      <c r="J3668" s="77" t="s">
        <v>9584</v>
      </c>
    </row>
    <row r="3669" spans="9:10">
      <c r="I3669" s="51" t="s">
        <v>5557</v>
      </c>
      <c r="J3669" s="77" t="s">
        <v>9585</v>
      </c>
    </row>
    <row r="3670" spans="9:10">
      <c r="I3670" s="51" t="s">
        <v>5558</v>
      </c>
      <c r="J3670" s="77" t="s">
        <v>9586</v>
      </c>
    </row>
    <row r="3671" spans="9:10">
      <c r="I3671" s="51" t="s">
        <v>5559</v>
      </c>
      <c r="J3671" s="77" t="s">
        <v>9436</v>
      </c>
    </row>
    <row r="3672" spans="9:10">
      <c r="I3672" s="51" t="s">
        <v>5560</v>
      </c>
      <c r="J3672" s="77" t="s">
        <v>9436</v>
      </c>
    </row>
    <row r="3673" spans="9:10">
      <c r="I3673" s="51" t="s">
        <v>5561</v>
      </c>
      <c r="J3673" s="77" t="s">
        <v>9436</v>
      </c>
    </row>
    <row r="3674" spans="9:10">
      <c r="I3674" s="51" t="s">
        <v>5562</v>
      </c>
      <c r="J3674" s="77" t="s">
        <v>9437</v>
      </c>
    </row>
    <row r="3675" spans="9:10">
      <c r="I3675" s="51" t="s">
        <v>5563</v>
      </c>
      <c r="J3675" s="77" t="s">
        <v>9437</v>
      </c>
    </row>
    <row r="3676" spans="9:10">
      <c r="I3676" s="51" t="s">
        <v>5564</v>
      </c>
      <c r="J3676" s="77" t="s">
        <v>9438</v>
      </c>
    </row>
    <row r="3677" spans="9:10">
      <c r="I3677" s="51" t="s">
        <v>5565</v>
      </c>
      <c r="J3677" s="77" t="s">
        <v>9439</v>
      </c>
    </row>
    <row r="3678" spans="9:10">
      <c r="I3678" s="51" t="s">
        <v>5566</v>
      </c>
      <c r="J3678" s="77" t="s">
        <v>9439</v>
      </c>
    </row>
    <row r="3679" spans="9:10">
      <c r="I3679" s="51" t="s">
        <v>5567</v>
      </c>
      <c r="J3679" s="77" t="s">
        <v>9438</v>
      </c>
    </row>
    <row r="3680" spans="9:10">
      <c r="I3680" s="51" t="s">
        <v>5568</v>
      </c>
      <c r="J3680" s="77" t="s">
        <v>9438</v>
      </c>
    </row>
    <row r="3681" spans="9:10">
      <c r="I3681" s="51" t="s">
        <v>5569</v>
      </c>
      <c r="J3681" s="77" t="s">
        <v>9440</v>
      </c>
    </row>
    <row r="3682" spans="9:10">
      <c r="I3682" s="51" t="s">
        <v>5570</v>
      </c>
      <c r="J3682" s="77" t="s">
        <v>9440</v>
      </c>
    </row>
    <row r="3683" spans="9:10">
      <c r="I3683" s="51" t="s">
        <v>5571</v>
      </c>
      <c r="J3683" s="77" t="s">
        <v>9440</v>
      </c>
    </row>
    <row r="3684" spans="9:10">
      <c r="I3684" s="51" t="s">
        <v>5572</v>
      </c>
      <c r="J3684" s="77" t="s">
        <v>9441</v>
      </c>
    </row>
    <row r="3685" spans="9:10">
      <c r="I3685" s="51" t="s">
        <v>5573</v>
      </c>
      <c r="J3685" s="77" t="s">
        <v>9441</v>
      </c>
    </row>
    <row r="3686" spans="9:10">
      <c r="I3686" s="51" t="s">
        <v>5574</v>
      </c>
      <c r="J3686" s="77" t="s">
        <v>9441</v>
      </c>
    </row>
    <row r="3687" spans="9:10">
      <c r="I3687" s="51" t="s">
        <v>5575</v>
      </c>
      <c r="J3687" s="77" t="s">
        <v>9442</v>
      </c>
    </row>
    <row r="3688" spans="9:10">
      <c r="I3688" s="51" t="s">
        <v>5576</v>
      </c>
      <c r="J3688" s="77" t="s">
        <v>9442</v>
      </c>
    </row>
    <row r="3689" spans="9:10">
      <c r="I3689" s="51" t="s">
        <v>5577</v>
      </c>
      <c r="J3689" s="77" t="s">
        <v>9442</v>
      </c>
    </row>
    <row r="3690" spans="9:10">
      <c r="I3690" s="51" t="s">
        <v>5578</v>
      </c>
      <c r="J3690" s="77" t="s">
        <v>9443</v>
      </c>
    </row>
    <row r="3691" spans="9:10">
      <c r="I3691" s="51" t="s">
        <v>5579</v>
      </c>
      <c r="J3691" s="77" t="s">
        <v>9443</v>
      </c>
    </row>
    <row r="3692" spans="9:10">
      <c r="I3692" s="51" t="s">
        <v>5580</v>
      </c>
      <c r="J3692" s="77" t="s">
        <v>9443</v>
      </c>
    </row>
    <row r="3693" spans="9:10">
      <c r="I3693" s="51" t="s">
        <v>5581</v>
      </c>
      <c r="J3693" s="77" t="s">
        <v>9444</v>
      </c>
    </row>
    <row r="3694" spans="9:10">
      <c r="I3694" s="51" t="s">
        <v>5582</v>
      </c>
      <c r="J3694" s="77" t="s">
        <v>9444</v>
      </c>
    </row>
    <row r="3695" spans="9:10">
      <c r="I3695" s="51" t="s">
        <v>5583</v>
      </c>
      <c r="J3695" s="77" t="s">
        <v>9444</v>
      </c>
    </row>
    <row r="3696" spans="9:10">
      <c r="I3696" s="51" t="s">
        <v>5584</v>
      </c>
      <c r="J3696" s="77" t="s">
        <v>9445</v>
      </c>
    </row>
    <row r="3697" spans="9:10">
      <c r="I3697" s="51" t="s">
        <v>5585</v>
      </c>
      <c r="J3697" s="77" t="s">
        <v>9445</v>
      </c>
    </row>
    <row r="3698" spans="9:10">
      <c r="I3698" s="51" t="s">
        <v>5586</v>
      </c>
      <c r="J3698" s="77" t="s">
        <v>9445</v>
      </c>
    </row>
    <row r="3699" spans="9:10">
      <c r="I3699" s="51" t="s">
        <v>5587</v>
      </c>
      <c r="J3699" s="77" t="s">
        <v>9587</v>
      </c>
    </row>
    <row r="3700" spans="9:10">
      <c r="I3700" s="51" t="s">
        <v>5588</v>
      </c>
      <c r="J3700" s="77" t="s">
        <v>9588</v>
      </c>
    </row>
    <row r="3701" spans="9:10">
      <c r="I3701" s="51" t="s">
        <v>5589</v>
      </c>
      <c r="J3701" s="77" t="s">
        <v>9589</v>
      </c>
    </row>
    <row r="3702" spans="9:10">
      <c r="I3702" s="51" t="s">
        <v>5590</v>
      </c>
      <c r="J3702" s="77" t="s">
        <v>9590</v>
      </c>
    </row>
    <row r="3703" spans="9:10">
      <c r="I3703" s="51" t="s">
        <v>5591</v>
      </c>
      <c r="J3703" s="77" t="s">
        <v>9591</v>
      </c>
    </row>
    <row r="3704" spans="9:10">
      <c r="I3704" s="51" t="s">
        <v>5592</v>
      </c>
      <c r="J3704" s="77" t="s">
        <v>9592</v>
      </c>
    </row>
    <row r="3705" spans="9:10">
      <c r="I3705" s="51" t="s">
        <v>5593</v>
      </c>
      <c r="J3705" s="77" t="s">
        <v>9452</v>
      </c>
    </row>
    <row r="3706" spans="9:10">
      <c r="I3706" s="51" t="s">
        <v>5594</v>
      </c>
      <c r="J3706" s="77" t="s">
        <v>9453</v>
      </c>
    </row>
    <row r="3707" spans="9:10">
      <c r="I3707" s="51" t="s">
        <v>5595</v>
      </c>
      <c r="J3707" s="77" t="s">
        <v>9593</v>
      </c>
    </row>
    <row r="3708" spans="9:10">
      <c r="I3708" s="51" t="s">
        <v>5596</v>
      </c>
      <c r="J3708" s="77" t="s">
        <v>9594</v>
      </c>
    </row>
    <row r="3709" spans="9:10">
      <c r="I3709" s="51" t="s">
        <v>5597</v>
      </c>
      <c r="J3709" s="77" t="s">
        <v>9595</v>
      </c>
    </row>
    <row r="3710" spans="9:10">
      <c r="I3710" s="51" t="s">
        <v>5598</v>
      </c>
      <c r="J3710" s="77" t="s">
        <v>9596</v>
      </c>
    </row>
    <row r="3711" spans="9:10">
      <c r="I3711" s="51" t="s">
        <v>5599</v>
      </c>
      <c r="J3711" s="77" t="s">
        <v>9597</v>
      </c>
    </row>
    <row r="3712" spans="9:10">
      <c r="I3712" s="51" t="s">
        <v>5600</v>
      </c>
      <c r="J3712" s="77" t="s">
        <v>9598</v>
      </c>
    </row>
    <row r="3713" spans="9:10">
      <c r="I3713" s="51" t="s">
        <v>5601</v>
      </c>
      <c r="J3713" s="77" t="s">
        <v>9599</v>
      </c>
    </row>
    <row r="3714" spans="9:10">
      <c r="I3714" s="51" t="s">
        <v>5602</v>
      </c>
      <c r="J3714" s="77" t="s">
        <v>9600</v>
      </c>
    </row>
    <row r="3715" spans="9:10">
      <c r="I3715" s="51" t="s">
        <v>5603</v>
      </c>
      <c r="J3715" s="77" t="s">
        <v>9601</v>
      </c>
    </row>
    <row r="3716" spans="9:10">
      <c r="I3716" s="51" t="s">
        <v>5604</v>
      </c>
      <c r="J3716" s="77" t="s">
        <v>9602</v>
      </c>
    </row>
    <row r="3717" spans="9:10">
      <c r="I3717" s="51" t="s">
        <v>5605</v>
      </c>
      <c r="J3717" s="77" t="s">
        <v>9603</v>
      </c>
    </row>
    <row r="3718" spans="9:10">
      <c r="I3718" s="51" t="s">
        <v>5606</v>
      </c>
      <c r="J3718" s="77" t="s">
        <v>9604</v>
      </c>
    </row>
    <row r="3719" spans="9:10">
      <c r="I3719" s="51" t="s">
        <v>5607</v>
      </c>
      <c r="J3719" s="77" t="s">
        <v>9605</v>
      </c>
    </row>
    <row r="3720" spans="9:10">
      <c r="I3720" s="51" t="s">
        <v>5608</v>
      </c>
      <c r="J3720" s="77" t="s">
        <v>9606</v>
      </c>
    </row>
    <row r="3721" spans="9:10">
      <c r="I3721" s="51" t="s">
        <v>5609</v>
      </c>
      <c r="J3721" s="77" t="s">
        <v>9607</v>
      </c>
    </row>
    <row r="3722" spans="9:10">
      <c r="I3722" s="51" t="s">
        <v>5610</v>
      </c>
      <c r="J3722" s="77" t="s">
        <v>9608</v>
      </c>
    </row>
    <row r="3723" spans="9:10">
      <c r="I3723" s="51" t="s">
        <v>5611</v>
      </c>
      <c r="J3723" s="77" t="s">
        <v>9469</v>
      </c>
    </row>
    <row r="3724" spans="9:10">
      <c r="I3724" s="51" t="s">
        <v>5612</v>
      </c>
      <c r="J3724" s="77" t="s">
        <v>9470</v>
      </c>
    </row>
    <row r="3725" spans="9:10">
      <c r="I3725" s="51" t="s">
        <v>5613</v>
      </c>
      <c r="J3725" s="77" t="s">
        <v>9471</v>
      </c>
    </row>
    <row r="3726" spans="9:10">
      <c r="I3726" s="51" t="s">
        <v>5614</v>
      </c>
      <c r="J3726" s="77" t="s">
        <v>9609</v>
      </c>
    </row>
    <row r="3727" spans="9:10">
      <c r="I3727" s="51" t="s">
        <v>5615</v>
      </c>
      <c r="J3727" s="77" t="s">
        <v>9610</v>
      </c>
    </row>
    <row r="3728" spans="9:10">
      <c r="I3728" s="51" t="s">
        <v>5616</v>
      </c>
      <c r="J3728" s="77" t="s">
        <v>9470</v>
      </c>
    </row>
    <row r="3729" spans="9:10">
      <c r="I3729" s="51" t="s">
        <v>5617</v>
      </c>
      <c r="J3729" s="77" t="s">
        <v>9470</v>
      </c>
    </row>
    <row r="3730" spans="9:10">
      <c r="I3730" s="51" t="s">
        <v>5618</v>
      </c>
      <c r="J3730" s="77" t="s">
        <v>9470</v>
      </c>
    </row>
    <row r="3731" spans="9:10">
      <c r="I3731" s="51" t="s">
        <v>5619</v>
      </c>
      <c r="J3731" s="77" t="s">
        <v>9611</v>
      </c>
    </row>
    <row r="3732" spans="9:10">
      <c r="I3732" s="51" t="s">
        <v>5620</v>
      </c>
      <c r="J3732" s="77" t="s">
        <v>9612</v>
      </c>
    </row>
    <row r="3733" spans="9:10">
      <c r="I3733" s="51" t="s">
        <v>5621</v>
      </c>
      <c r="J3733" s="77" t="s">
        <v>9613</v>
      </c>
    </row>
    <row r="3734" spans="9:10">
      <c r="I3734" s="51" t="s">
        <v>5622</v>
      </c>
      <c r="J3734" s="77" t="s">
        <v>9474</v>
      </c>
    </row>
    <row r="3735" spans="9:10">
      <c r="I3735" s="51" t="s">
        <v>5623</v>
      </c>
      <c r="J3735" s="77" t="s">
        <v>9475</v>
      </c>
    </row>
    <row r="3736" spans="9:10">
      <c r="I3736" s="51" t="s">
        <v>5624</v>
      </c>
      <c r="J3736" s="77" t="s">
        <v>9614</v>
      </c>
    </row>
    <row r="3737" spans="9:10">
      <c r="I3737" s="51" t="s">
        <v>5625</v>
      </c>
      <c r="J3737" s="77" t="s">
        <v>9477</v>
      </c>
    </row>
    <row r="3738" spans="9:10">
      <c r="I3738" s="51" t="s">
        <v>5626</v>
      </c>
      <c r="J3738" s="77" t="s">
        <v>9478</v>
      </c>
    </row>
    <row r="3739" spans="9:10">
      <c r="I3739" s="51" t="s">
        <v>5627</v>
      </c>
      <c r="J3739" s="77" t="s">
        <v>9615</v>
      </c>
    </row>
    <row r="3740" spans="9:10">
      <c r="I3740" s="51" t="s">
        <v>5628</v>
      </c>
      <c r="J3740" s="77" t="s">
        <v>9616</v>
      </c>
    </row>
    <row r="3741" spans="9:10">
      <c r="I3741" s="51" t="s">
        <v>5629</v>
      </c>
      <c r="J3741" s="77" t="s">
        <v>9617</v>
      </c>
    </row>
    <row r="3742" spans="9:10">
      <c r="I3742" s="51" t="s">
        <v>5630</v>
      </c>
      <c r="J3742" s="77" t="s">
        <v>9618</v>
      </c>
    </row>
    <row r="3743" spans="9:10">
      <c r="I3743" s="51" t="s">
        <v>5631</v>
      </c>
      <c r="J3743" s="77" t="s">
        <v>9481</v>
      </c>
    </row>
    <row r="3744" spans="9:10">
      <c r="I3744" s="51" t="s">
        <v>5632</v>
      </c>
      <c r="J3744" s="77" t="s">
        <v>9619</v>
      </c>
    </row>
    <row r="3745" spans="9:10">
      <c r="I3745" s="51" t="s">
        <v>5633</v>
      </c>
      <c r="J3745" s="77" t="s">
        <v>9620</v>
      </c>
    </row>
    <row r="3746" spans="9:10">
      <c r="I3746" s="51" t="s">
        <v>5634</v>
      </c>
      <c r="J3746" s="77" t="s">
        <v>9621</v>
      </c>
    </row>
    <row r="3747" spans="9:10">
      <c r="I3747" s="51" t="s">
        <v>5635</v>
      </c>
      <c r="J3747" s="77" t="s">
        <v>9622</v>
      </c>
    </row>
    <row r="3748" spans="9:10">
      <c r="I3748" s="51" t="s">
        <v>5636</v>
      </c>
      <c r="J3748" s="77" t="s">
        <v>9623</v>
      </c>
    </row>
    <row r="3749" spans="9:10">
      <c r="I3749" s="51" t="s">
        <v>5637</v>
      </c>
      <c r="J3749" s="77" t="s">
        <v>9624</v>
      </c>
    </row>
    <row r="3750" spans="9:10">
      <c r="I3750" s="51" t="s">
        <v>5638</v>
      </c>
      <c r="J3750" s="77" t="s">
        <v>9625</v>
      </c>
    </row>
    <row r="3751" spans="9:10">
      <c r="I3751" s="51" t="s">
        <v>5639</v>
      </c>
      <c r="J3751" s="77" t="s">
        <v>9626</v>
      </c>
    </row>
    <row r="3752" spans="9:10">
      <c r="I3752" s="51" t="s">
        <v>5640</v>
      </c>
      <c r="J3752" s="77" t="s">
        <v>9626</v>
      </c>
    </row>
    <row r="3753" spans="9:10">
      <c r="I3753" s="51" t="s">
        <v>5641</v>
      </c>
      <c r="J3753" s="77" t="s">
        <v>9626</v>
      </c>
    </row>
    <row r="3754" spans="9:10">
      <c r="I3754" s="51" t="s">
        <v>10925</v>
      </c>
      <c r="J3754" s="77" t="s">
        <v>9627</v>
      </c>
    </row>
    <row r="3755" spans="9:10">
      <c r="I3755" s="51" t="s">
        <v>10926</v>
      </c>
      <c r="J3755" s="77" t="s">
        <v>9628</v>
      </c>
    </row>
    <row r="3756" spans="9:10">
      <c r="I3756" s="51" t="s">
        <v>5642</v>
      </c>
      <c r="J3756" s="77" t="s">
        <v>9629</v>
      </c>
    </row>
    <row r="3757" spans="9:10">
      <c r="I3757" s="51" t="s">
        <v>5643</v>
      </c>
      <c r="J3757" s="77" t="s">
        <v>9630</v>
      </c>
    </row>
    <row r="3758" spans="9:10">
      <c r="I3758" s="51" t="s">
        <v>5644</v>
      </c>
      <c r="J3758" s="77" t="s">
        <v>9631</v>
      </c>
    </row>
    <row r="3759" spans="9:10">
      <c r="I3759" s="51" t="s">
        <v>5645</v>
      </c>
      <c r="J3759" s="77" t="s">
        <v>9632</v>
      </c>
    </row>
    <row r="3760" spans="9:10">
      <c r="I3760" s="51" t="s">
        <v>5646</v>
      </c>
      <c r="J3760" s="77" t="s">
        <v>9633</v>
      </c>
    </row>
    <row r="3761" spans="9:10">
      <c r="I3761" s="51" t="s">
        <v>5647</v>
      </c>
      <c r="J3761" s="77" t="s">
        <v>9634</v>
      </c>
    </row>
    <row r="3762" spans="9:10">
      <c r="I3762" s="51" t="s">
        <v>5648</v>
      </c>
      <c r="J3762" s="77" t="s">
        <v>9635</v>
      </c>
    </row>
    <row r="3763" spans="9:10">
      <c r="I3763" s="51" t="s">
        <v>5649</v>
      </c>
      <c r="J3763" s="77" t="s">
        <v>9636</v>
      </c>
    </row>
    <row r="3764" spans="9:10">
      <c r="I3764" s="51" t="s">
        <v>10927</v>
      </c>
      <c r="J3764" s="77" t="s">
        <v>9637</v>
      </c>
    </row>
    <row r="3765" spans="9:10">
      <c r="I3765" s="49" t="s">
        <v>5650</v>
      </c>
      <c r="J3765" s="77" t="s">
        <v>9638</v>
      </c>
    </row>
    <row r="3766" spans="9:10">
      <c r="I3766" s="51" t="s">
        <v>5651</v>
      </c>
      <c r="J3766" s="77" t="s">
        <v>9639</v>
      </c>
    </row>
    <row r="3767" spans="9:10">
      <c r="I3767" s="51" t="s">
        <v>5652</v>
      </c>
      <c r="J3767" s="77" t="s">
        <v>9640</v>
      </c>
    </row>
    <row r="3768" spans="9:10">
      <c r="I3768" s="51" t="s">
        <v>5653</v>
      </c>
      <c r="J3768" s="77" t="s">
        <v>9641</v>
      </c>
    </row>
    <row r="3769" spans="9:10">
      <c r="I3769" s="51" t="s">
        <v>5654</v>
      </c>
      <c r="J3769" s="77" t="s">
        <v>9642</v>
      </c>
    </row>
    <row r="3770" spans="9:10">
      <c r="I3770" s="51" t="s">
        <v>5655</v>
      </c>
      <c r="J3770" s="77" t="s">
        <v>9643</v>
      </c>
    </row>
    <row r="3771" spans="9:10">
      <c r="I3771" s="51" t="s">
        <v>5656</v>
      </c>
      <c r="J3771" s="77" t="s">
        <v>9644</v>
      </c>
    </row>
    <row r="3772" spans="9:10">
      <c r="I3772" s="51" t="s">
        <v>5657</v>
      </c>
      <c r="J3772" s="77" t="s">
        <v>9645</v>
      </c>
    </row>
    <row r="3773" spans="9:10">
      <c r="I3773" s="51" t="s">
        <v>5658</v>
      </c>
      <c r="J3773" s="77" t="s">
        <v>9646</v>
      </c>
    </row>
    <row r="3774" spans="9:10">
      <c r="I3774" s="51" t="s">
        <v>5659</v>
      </c>
      <c r="J3774" s="77" t="s">
        <v>9647</v>
      </c>
    </row>
    <row r="3775" spans="9:10">
      <c r="I3775" s="51" t="s">
        <v>5660</v>
      </c>
      <c r="J3775" s="77" t="s">
        <v>9648</v>
      </c>
    </row>
    <row r="3776" spans="9:10">
      <c r="I3776" s="51" t="s">
        <v>5661</v>
      </c>
      <c r="J3776" s="77" t="s">
        <v>9649</v>
      </c>
    </row>
    <row r="3777" spans="9:10">
      <c r="I3777" s="51" t="s">
        <v>5662</v>
      </c>
      <c r="J3777" s="77" t="s">
        <v>9650</v>
      </c>
    </row>
    <row r="3778" spans="9:10">
      <c r="I3778" s="51" t="s">
        <v>10928</v>
      </c>
      <c r="J3778" s="77" t="s">
        <v>9651</v>
      </c>
    </row>
    <row r="3779" spans="9:10">
      <c r="I3779" s="51" t="s">
        <v>10929</v>
      </c>
      <c r="J3779" s="77" t="s">
        <v>9652</v>
      </c>
    </row>
    <row r="3780" spans="9:10">
      <c r="I3780" s="51" t="s">
        <v>5663</v>
      </c>
      <c r="J3780" s="77" t="s">
        <v>9653</v>
      </c>
    </row>
    <row r="3781" spans="9:10">
      <c r="I3781" s="51" t="s">
        <v>5664</v>
      </c>
      <c r="J3781" s="77" t="s">
        <v>9654</v>
      </c>
    </row>
    <row r="3782" spans="9:10">
      <c r="I3782" s="51" t="s">
        <v>5665</v>
      </c>
      <c r="J3782" s="77" t="s">
        <v>9655</v>
      </c>
    </row>
    <row r="3783" spans="9:10">
      <c r="I3783" s="51" t="s">
        <v>5666</v>
      </c>
      <c r="J3783" s="77" t="s">
        <v>9656</v>
      </c>
    </row>
    <row r="3784" spans="9:10">
      <c r="I3784" s="51" t="s">
        <v>5667</v>
      </c>
      <c r="J3784" s="77" t="s">
        <v>9657</v>
      </c>
    </row>
    <row r="3785" spans="9:10">
      <c r="I3785" s="51" t="s">
        <v>5668</v>
      </c>
      <c r="J3785" s="77" t="s">
        <v>9658</v>
      </c>
    </row>
    <row r="3786" spans="9:10">
      <c r="I3786" s="51" t="s">
        <v>5669</v>
      </c>
      <c r="J3786" s="77" t="s">
        <v>9659</v>
      </c>
    </row>
    <row r="3787" spans="9:10">
      <c r="I3787" s="51" t="s">
        <v>5670</v>
      </c>
      <c r="J3787" s="77" t="s">
        <v>9660</v>
      </c>
    </row>
    <row r="3788" spans="9:10">
      <c r="I3788" s="51" t="s">
        <v>5671</v>
      </c>
      <c r="J3788" s="77" t="s">
        <v>9661</v>
      </c>
    </row>
    <row r="3789" spans="9:10">
      <c r="I3789" s="51" t="s">
        <v>5672</v>
      </c>
      <c r="J3789" s="77" t="s">
        <v>9662</v>
      </c>
    </row>
    <row r="3790" spans="9:10">
      <c r="I3790" s="51" t="s">
        <v>5673</v>
      </c>
      <c r="J3790" s="77" t="s">
        <v>9663</v>
      </c>
    </row>
    <row r="3791" spans="9:10">
      <c r="I3791" s="51" t="s">
        <v>5674</v>
      </c>
      <c r="J3791" s="77" t="s">
        <v>9664</v>
      </c>
    </row>
    <row r="3792" spans="9:10">
      <c r="I3792" s="51" t="s">
        <v>5675</v>
      </c>
      <c r="J3792" s="77" t="s">
        <v>9665</v>
      </c>
    </row>
    <row r="3793" spans="9:10">
      <c r="I3793" s="51" t="s">
        <v>5676</v>
      </c>
      <c r="J3793" s="77" t="s">
        <v>9666</v>
      </c>
    </row>
    <row r="3794" spans="9:10">
      <c r="I3794" s="51" t="s">
        <v>10930</v>
      </c>
      <c r="J3794" s="77" t="s">
        <v>9667</v>
      </c>
    </row>
    <row r="3795" spans="9:10">
      <c r="I3795" s="51" t="s">
        <v>5677</v>
      </c>
      <c r="J3795" s="77" t="s">
        <v>9668</v>
      </c>
    </row>
    <row r="3796" spans="9:10">
      <c r="I3796" s="51" t="s">
        <v>5678</v>
      </c>
      <c r="J3796" s="77" t="s">
        <v>9669</v>
      </c>
    </row>
    <row r="3797" spans="9:10">
      <c r="I3797" s="51" t="s">
        <v>5679</v>
      </c>
      <c r="J3797" s="77" t="s">
        <v>9670</v>
      </c>
    </row>
    <row r="3798" spans="9:10">
      <c r="I3798" s="51" t="s">
        <v>5680</v>
      </c>
      <c r="J3798" s="77" t="s">
        <v>9671</v>
      </c>
    </row>
    <row r="3799" spans="9:10">
      <c r="I3799" s="51" t="s">
        <v>5681</v>
      </c>
      <c r="J3799" s="77" t="s">
        <v>9672</v>
      </c>
    </row>
    <row r="3800" spans="9:10">
      <c r="I3800" s="51" t="s">
        <v>5682</v>
      </c>
      <c r="J3800" s="77" t="s">
        <v>9673</v>
      </c>
    </row>
    <row r="3801" spans="9:10">
      <c r="I3801" s="51" t="s">
        <v>5683</v>
      </c>
      <c r="J3801" s="77" t="s">
        <v>9674</v>
      </c>
    </row>
    <row r="3802" spans="9:10">
      <c r="I3802" s="51" t="s">
        <v>5684</v>
      </c>
      <c r="J3802" s="77" t="s">
        <v>9675</v>
      </c>
    </row>
    <row r="3803" spans="9:10">
      <c r="I3803" s="51" t="s">
        <v>5685</v>
      </c>
      <c r="J3803" s="77" t="s">
        <v>9676</v>
      </c>
    </row>
    <row r="3804" spans="9:10">
      <c r="I3804" s="51" t="s">
        <v>5686</v>
      </c>
      <c r="J3804" s="77" t="s">
        <v>9677</v>
      </c>
    </row>
    <row r="3805" spans="9:10">
      <c r="I3805" s="51" t="s">
        <v>10931</v>
      </c>
      <c r="J3805" s="77" t="s">
        <v>9678</v>
      </c>
    </row>
    <row r="3806" spans="9:10">
      <c r="I3806" s="51" t="s">
        <v>5687</v>
      </c>
      <c r="J3806" s="77" t="s">
        <v>9679</v>
      </c>
    </row>
    <row r="3807" spans="9:10">
      <c r="I3807" s="51" t="s">
        <v>5688</v>
      </c>
      <c r="J3807" s="77" t="s">
        <v>9680</v>
      </c>
    </row>
    <row r="3808" spans="9:10">
      <c r="I3808" s="51" t="s">
        <v>5689</v>
      </c>
      <c r="J3808" s="77" t="s">
        <v>9681</v>
      </c>
    </row>
    <row r="3809" spans="9:10">
      <c r="I3809" s="51" t="s">
        <v>5690</v>
      </c>
      <c r="J3809" s="77" t="s">
        <v>9682</v>
      </c>
    </row>
    <row r="3810" spans="9:10">
      <c r="I3810" s="51" t="s">
        <v>5691</v>
      </c>
      <c r="J3810" s="77" t="s">
        <v>9683</v>
      </c>
    </row>
    <row r="3811" spans="9:10">
      <c r="I3811" s="51" t="s">
        <v>5692</v>
      </c>
      <c r="J3811" s="77" t="s">
        <v>9684</v>
      </c>
    </row>
    <row r="3812" spans="9:10">
      <c r="I3812" s="51" t="s">
        <v>5693</v>
      </c>
      <c r="J3812" s="77" t="s">
        <v>9685</v>
      </c>
    </row>
    <row r="3813" spans="9:10">
      <c r="I3813" s="51" t="s">
        <v>5694</v>
      </c>
      <c r="J3813" s="77" t="s">
        <v>9686</v>
      </c>
    </row>
    <row r="3814" spans="9:10">
      <c r="I3814" s="51" t="s">
        <v>5695</v>
      </c>
      <c r="J3814" s="77" t="s">
        <v>9687</v>
      </c>
    </row>
    <row r="3815" spans="9:10">
      <c r="I3815" s="51" t="s">
        <v>5696</v>
      </c>
      <c r="J3815" s="77" t="s">
        <v>9688</v>
      </c>
    </row>
    <row r="3816" spans="9:10">
      <c r="I3816" s="51" t="s">
        <v>5697</v>
      </c>
      <c r="J3816" s="77" t="s">
        <v>9689</v>
      </c>
    </row>
    <row r="3817" spans="9:10">
      <c r="I3817" s="51" t="s">
        <v>5698</v>
      </c>
      <c r="J3817" s="77" t="s">
        <v>9690</v>
      </c>
    </row>
    <row r="3818" spans="9:10">
      <c r="I3818" s="51" t="s">
        <v>5699</v>
      </c>
      <c r="J3818" s="77" t="s">
        <v>9691</v>
      </c>
    </row>
    <row r="3819" spans="9:10">
      <c r="I3819" s="51" t="s">
        <v>5700</v>
      </c>
      <c r="J3819" s="77" t="s">
        <v>9692</v>
      </c>
    </row>
    <row r="3820" spans="9:10">
      <c r="I3820" s="51" t="s">
        <v>5701</v>
      </c>
      <c r="J3820" s="77" t="s">
        <v>9693</v>
      </c>
    </row>
    <row r="3821" spans="9:10">
      <c r="I3821" s="51" t="s">
        <v>5702</v>
      </c>
      <c r="J3821" s="77" t="s">
        <v>9694</v>
      </c>
    </row>
    <row r="3822" spans="9:10">
      <c r="I3822" s="51" t="s">
        <v>5703</v>
      </c>
      <c r="J3822" s="77" t="s">
        <v>9695</v>
      </c>
    </row>
    <row r="3823" spans="9:10">
      <c r="I3823" s="51" t="s">
        <v>5704</v>
      </c>
      <c r="J3823" s="77" t="s">
        <v>9696</v>
      </c>
    </row>
    <row r="3824" spans="9:10">
      <c r="I3824" s="51" t="s">
        <v>5705</v>
      </c>
      <c r="J3824" s="77" t="s">
        <v>9697</v>
      </c>
    </row>
    <row r="3825" spans="9:10">
      <c r="I3825" s="51" t="s">
        <v>5706</v>
      </c>
      <c r="J3825" s="77" t="s">
        <v>9698</v>
      </c>
    </row>
    <row r="3826" spans="9:10">
      <c r="I3826" s="51" t="s">
        <v>5707</v>
      </c>
      <c r="J3826" s="77" t="s">
        <v>9699</v>
      </c>
    </row>
    <row r="3827" spans="9:10">
      <c r="I3827" s="51" t="s">
        <v>5708</v>
      </c>
      <c r="J3827" s="77" t="s">
        <v>9700</v>
      </c>
    </row>
    <row r="3828" spans="9:10">
      <c r="I3828" s="51" t="s">
        <v>5709</v>
      </c>
      <c r="J3828" s="77" t="s">
        <v>9701</v>
      </c>
    </row>
    <row r="3829" spans="9:10">
      <c r="I3829" s="51" t="s">
        <v>5710</v>
      </c>
      <c r="J3829" s="77" t="s">
        <v>9702</v>
      </c>
    </row>
    <row r="3830" spans="9:10">
      <c r="I3830" s="51" t="s">
        <v>5711</v>
      </c>
      <c r="J3830" s="77" t="s">
        <v>9703</v>
      </c>
    </row>
    <row r="3831" spans="9:10">
      <c r="I3831" s="51" t="s">
        <v>5712</v>
      </c>
      <c r="J3831" s="77" t="s">
        <v>9704</v>
      </c>
    </row>
    <row r="3832" spans="9:10">
      <c r="I3832" s="51" t="s">
        <v>5713</v>
      </c>
      <c r="J3832" s="77" t="s">
        <v>9705</v>
      </c>
    </row>
    <row r="3833" spans="9:10">
      <c r="I3833" s="51" t="s">
        <v>5714</v>
      </c>
      <c r="J3833" s="77" t="s">
        <v>9706</v>
      </c>
    </row>
    <row r="3834" spans="9:10">
      <c r="I3834" s="51" t="s">
        <v>5715</v>
      </c>
      <c r="J3834" s="77" t="s">
        <v>9707</v>
      </c>
    </row>
    <row r="3835" spans="9:10">
      <c r="I3835" s="51" t="s">
        <v>5716</v>
      </c>
      <c r="J3835" s="77" t="s">
        <v>9708</v>
      </c>
    </row>
    <row r="3836" spans="9:10">
      <c r="I3836" s="49" t="s">
        <v>5717</v>
      </c>
      <c r="J3836" s="81" t="s">
        <v>9709</v>
      </c>
    </row>
    <row r="3837" spans="9:10">
      <c r="I3837" s="49" t="s">
        <v>5718</v>
      </c>
      <c r="J3837" s="81" t="s">
        <v>7065</v>
      </c>
    </row>
    <row r="3838" spans="9:10">
      <c r="I3838" s="49" t="s">
        <v>5719</v>
      </c>
      <c r="J3838" s="81" t="s">
        <v>9710</v>
      </c>
    </row>
    <row r="3839" spans="9:10">
      <c r="I3839" s="49" t="s">
        <v>5720</v>
      </c>
      <c r="J3839" s="81" t="s">
        <v>9711</v>
      </c>
    </row>
    <row r="3840" spans="9:10">
      <c r="I3840" s="49" t="s">
        <v>5721</v>
      </c>
      <c r="J3840" s="81" t="s">
        <v>9712</v>
      </c>
    </row>
    <row r="3841" spans="9:10">
      <c r="I3841" s="49" t="s">
        <v>5722</v>
      </c>
      <c r="J3841" s="81" t="s">
        <v>1643</v>
      </c>
    </row>
    <row r="3842" spans="9:10">
      <c r="I3842" s="49" t="s">
        <v>5723</v>
      </c>
      <c r="J3842" s="81" t="s">
        <v>9713</v>
      </c>
    </row>
    <row r="3843" spans="9:10">
      <c r="I3843" s="49" t="s">
        <v>5724</v>
      </c>
      <c r="J3843" s="81" t="s">
        <v>9713</v>
      </c>
    </row>
    <row r="3844" spans="9:10">
      <c r="I3844" s="49" t="s">
        <v>5725</v>
      </c>
      <c r="J3844" s="81" t="s">
        <v>9714</v>
      </c>
    </row>
    <row r="3845" spans="9:10">
      <c r="I3845" s="49" t="s">
        <v>5726</v>
      </c>
      <c r="J3845" s="81" t="s">
        <v>9715</v>
      </c>
    </row>
    <row r="3846" spans="9:10">
      <c r="I3846" s="49" t="s">
        <v>5727</v>
      </c>
      <c r="J3846" s="81" t="s">
        <v>9446</v>
      </c>
    </row>
    <row r="3847" spans="9:10">
      <c r="I3847" s="49" t="s">
        <v>5728</v>
      </c>
      <c r="J3847" s="81" t="s">
        <v>1668</v>
      </c>
    </row>
    <row r="3848" spans="9:10">
      <c r="I3848" s="49" t="s">
        <v>5729</v>
      </c>
      <c r="J3848" s="81" t="s">
        <v>9716</v>
      </c>
    </row>
    <row r="3849" spans="9:10">
      <c r="I3849" s="49" t="s">
        <v>5730</v>
      </c>
      <c r="J3849" s="81" t="s">
        <v>9717</v>
      </c>
    </row>
    <row r="3850" spans="9:10">
      <c r="I3850" s="49" t="s">
        <v>5731</v>
      </c>
      <c r="J3850" s="81" t="s">
        <v>9717</v>
      </c>
    </row>
    <row r="3851" spans="9:10">
      <c r="I3851" s="49" t="s">
        <v>5732</v>
      </c>
      <c r="J3851" s="83" t="s">
        <v>9718</v>
      </c>
    </row>
    <row r="3852" spans="9:10">
      <c r="I3852" s="49" t="s">
        <v>5733</v>
      </c>
      <c r="J3852" s="83" t="s">
        <v>9719</v>
      </c>
    </row>
    <row r="3853" spans="9:10">
      <c r="I3853" s="49" t="s">
        <v>5734</v>
      </c>
      <c r="J3853" s="81" t="s">
        <v>9467</v>
      </c>
    </row>
    <row r="3854" spans="9:10">
      <c r="I3854" s="49" t="s">
        <v>5735</v>
      </c>
      <c r="J3854" s="81" t="s">
        <v>9720</v>
      </c>
    </row>
    <row r="3855" spans="9:10">
      <c r="I3855" s="49" t="s">
        <v>5736</v>
      </c>
      <c r="J3855" s="83" t="s">
        <v>9721</v>
      </c>
    </row>
    <row r="3856" spans="9:10">
      <c r="I3856" s="49" t="s">
        <v>5737</v>
      </c>
      <c r="J3856" s="83" t="s">
        <v>9468</v>
      </c>
    </row>
    <row r="3857" spans="9:10">
      <c r="I3857" s="49" t="s">
        <v>5738</v>
      </c>
      <c r="J3857" s="83" t="s">
        <v>9722</v>
      </c>
    </row>
    <row r="3858" spans="9:10">
      <c r="I3858" s="49" t="s">
        <v>5739</v>
      </c>
      <c r="J3858" s="83" t="s">
        <v>9723</v>
      </c>
    </row>
    <row r="3859" spans="9:10">
      <c r="I3859" s="49" t="s">
        <v>5740</v>
      </c>
      <c r="J3859" s="83" t="s">
        <v>9724</v>
      </c>
    </row>
    <row r="3860" spans="9:10">
      <c r="I3860" s="49" t="s">
        <v>5741</v>
      </c>
      <c r="J3860" s="83" t="s">
        <v>9725</v>
      </c>
    </row>
    <row r="3861" spans="9:10">
      <c r="I3861" s="49" t="s">
        <v>5742</v>
      </c>
      <c r="J3861" s="81" t="s">
        <v>9465</v>
      </c>
    </row>
    <row r="3862" spans="9:10">
      <c r="I3862" s="49" t="s">
        <v>5743</v>
      </c>
      <c r="J3862" s="81" t="s">
        <v>9471</v>
      </c>
    </row>
    <row r="3863" spans="9:10">
      <c r="I3863" s="49" t="s">
        <v>5744</v>
      </c>
      <c r="J3863" s="81" t="s">
        <v>9726</v>
      </c>
    </row>
    <row r="3864" spans="9:10">
      <c r="I3864" s="49" t="s">
        <v>5745</v>
      </c>
      <c r="J3864" s="81" t="s">
        <v>511</v>
      </c>
    </row>
    <row r="3865" spans="9:10">
      <c r="I3865" s="49" t="s">
        <v>5746</v>
      </c>
      <c r="J3865" s="81" t="s">
        <v>9460</v>
      </c>
    </row>
    <row r="3866" spans="9:10">
      <c r="I3866" s="49" t="s">
        <v>5747</v>
      </c>
      <c r="J3866" s="81" t="s">
        <v>9459</v>
      </c>
    </row>
    <row r="3867" spans="9:10">
      <c r="I3867" s="49" t="s">
        <v>5748</v>
      </c>
      <c r="J3867" s="81" t="s">
        <v>9727</v>
      </c>
    </row>
    <row r="3868" spans="9:10">
      <c r="I3868" s="49" t="s">
        <v>5749</v>
      </c>
      <c r="J3868" s="81" t="s">
        <v>9451</v>
      </c>
    </row>
    <row r="3869" spans="9:10">
      <c r="I3869" s="49" t="s">
        <v>5750</v>
      </c>
      <c r="J3869" s="81" t="s">
        <v>9728</v>
      </c>
    </row>
    <row r="3870" spans="9:10">
      <c r="I3870" s="51" t="s">
        <v>10932</v>
      </c>
      <c r="J3870" s="77" t="s">
        <v>9729</v>
      </c>
    </row>
    <row r="3871" spans="9:10">
      <c r="I3871" s="51" t="s">
        <v>10933</v>
      </c>
      <c r="J3871" s="77" t="s">
        <v>9730</v>
      </c>
    </row>
    <row r="3872" spans="9:10">
      <c r="I3872" s="51" t="s">
        <v>10934</v>
      </c>
      <c r="J3872" s="77" t="s">
        <v>9731</v>
      </c>
    </row>
    <row r="3873" spans="9:10">
      <c r="I3873" s="51" t="s">
        <v>10935</v>
      </c>
      <c r="J3873" s="77" t="s">
        <v>9732</v>
      </c>
    </row>
    <row r="3874" spans="9:10">
      <c r="I3874" s="51" t="s">
        <v>10936</v>
      </c>
      <c r="J3874" s="77" t="s">
        <v>9733</v>
      </c>
    </row>
    <row r="3875" spans="9:10">
      <c r="I3875" s="51" t="s">
        <v>10937</v>
      </c>
      <c r="J3875" s="77" t="s">
        <v>9734</v>
      </c>
    </row>
    <row r="3876" spans="9:10">
      <c r="I3876" s="51" t="s">
        <v>10938</v>
      </c>
      <c r="J3876" s="77" t="s">
        <v>9735</v>
      </c>
    </row>
    <row r="3877" spans="9:10">
      <c r="I3877" s="51" t="s">
        <v>10939</v>
      </c>
      <c r="J3877" s="77" t="s">
        <v>9736</v>
      </c>
    </row>
    <row r="3878" spans="9:10">
      <c r="I3878" s="51" t="s">
        <v>10940</v>
      </c>
      <c r="J3878" s="77" t="s">
        <v>9737</v>
      </c>
    </row>
    <row r="3879" spans="9:10">
      <c r="I3879" s="51" t="s">
        <v>10941</v>
      </c>
      <c r="J3879" s="77" t="s">
        <v>9738</v>
      </c>
    </row>
    <row r="3880" spans="9:10">
      <c r="I3880" s="51" t="s">
        <v>10942</v>
      </c>
      <c r="J3880" s="77" t="s">
        <v>9739</v>
      </c>
    </row>
    <row r="3881" spans="9:10">
      <c r="I3881" s="51" t="s">
        <v>10943</v>
      </c>
      <c r="J3881" s="77" t="s">
        <v>9740</v>
      </c>
    </row>
    <row r="3882" spans="9:10">
      <c r="I3882" s="51" t="s">
        <v>10944</v>
      </c>
      <c r="J3882" s="77" t="s">
        <v>9741</v>
      </c>
    </row>
    <row r="3883" spans="9:10">
      <c r="I3883" s="51" t="s">
        <v>10945</v>
      </c>
      <c r="J3883" s="77" t="s">
        <v>9742</v>
      </c>
    </row>
    <row r="3884" spans="9:10">
      <c r="I3884" s="51" t="s">
        <v>10946</v>
      </c>
      <c r="J3884" s="77" t="s">
        <v>9743</v>
      </c>
    </row>
    <row r="3885" spans="9:10">
      <c r="I3885" s="51" t="s">
        <v>10947</v>
      </c>
      <c r="J3885" s="77" t="s">
        <v>9744</v>
      </c>
    </row>
    <row r="3886" spans="9:10">
      <c r="I3886" s="51" t="s">
        <v>10948</v>
      </c>
      <c r="J3886" s="77" t="s">
        <v>9745</v>
      </c>
    </row>
    <row r="3887" spans="9:10">
      <c r="I3887" s="51" t="s">
        <v>5751</v>
      </c>
      <c r="J3887" s="77" t="s">
        <v>9746</v>
      </c>
    </row>
    <row r="3888" spans="9:10">
      <c r="I3888" s="51" t="s">
        <v>10949</v>
      </c>
      <c r="J3888" s="77" t="s">
        <v>9747</v>
      </c>
    </row>
    <row r="3889" spans="9:10">
      <c r="I3889" s="51" t="s">
        <v>5752</v>
      </c>
      <c r="J3889" s="77" t="s">
        <v>9748</v>
      </c>
    </row>
    <row r="3890" spans="9:10">
      <c r="I3890" s="51" t="s">
        <v>5753</v>
      </c>
      <c r="J3890" s="77" t="s">
        <v>9749</v>
      </c>
    </row>
    <row r="3891" spans="9:10">
      <c r="I3891" s="51" t="s">
        <v>5754</v>
      </c>
      <c r="J3891" s="77" t="s">
        <v>9750</v>
      </c>
    </row>
    <row r="3892" spans="9:10">
      <c r="I3892" s="51" t="s">
        <v>5755</v>
      </c>
      <c r="J3892" s="77" t="s">
        <v>9751</v>
      </c>
    </row>
    <row r="3893" spans="9:10">
      <c r="I3893" s="49" t="s">
        <v>5756</v>
      </c>
      <c r="J3893" s="77" t="s">
        <v>9752</v>
      </c>
    </row>
    <row r="3894" spans="9:10">
      <c r="I3894" s="51" t="s">
        <v>5757</v>
      </c>
      <c r="J3894" s="77" t="s">
        <v>9753</v>
      </c>
    </row>
    <row r="3895" spans="9:10">
      <c r="I3895" s="51" t="s">
        <v>5758</v>
      </c>
      <c r="J3895" s="77" t="s">
        <v>9754</v>
      </c>
    </row>
    <row r="3896" spans="9:10">
      <c r="I3896" s="51" t="s">
        <v>5759</v>
      </c>
      <c r="J3896" s="77" t="s">
        <v>9755</v>
      </c>
    </row>
    <row r="3897" spans="9:10">
      <c r="I3897" s="51" t="s">
        <v>5760</v>
      </c>
      <c r="J3897" s="77" t="s">
        <v>9756</v>
      </c>
    </row>
    <row r="3898" spans="9:10">
      <c r="I3898" s="51" t="s">
        <v>5761</v>
      </c>
      <c r="J3898" s="77" t="s">
        <v>9757</v>
      </c>
    </row>
    <row r="3899" spans="9:10">
      <c r="I3899" s="51" t="s">
        <v>5762</v>
      </c>
      <c r="J3899" s="77" t="s">
        <v>9758</v>
      </c>
    </row>
    <row r="3900" spans="9:10">
      <c r="I3900" s="51" t="s">
        <v>5763</v>
      </c>
      <c r="J3900" s="77" t="s">
        <v>9759</v>
      </c>
    </row>
    <row r="3901" spans="9:10">
      <c r="I3901" s="51" t="s">
        <v>5764</v>
      </c>
      <c r="J3901" s="77" t="s">
        <v>9760</v>
      </c>
    </row>
    <row r="3902" spans="9:10">
      <c r="I3902" s="51" t="s">
        <v>5765</v>
      </c>
      <c r="J3902" s="77" t="s">
        <v>9761</v>
      </c>
    </row>
    <row r="3903" spans="9:10">
      <c r="I3903" s="51" t="s">
        <v>5766</v>
      </c>
      <c r="J3903" s="77" t="s">
        <v>9762</v>
      </c>
    </row>
    <row r="3904" spans="9:10">
      <c r="I3904" s="51" t="s">
        <v>5767</v>
      </c>
      <c r="J3904" s="77" t="s">
        <v>9763</v>
      </c>
    </row>
    <row r="3905" spans="9:10">
      <c r="I3905" s="51" t="s">
        <v>5768</v>
      </c>
      <c r="J3905" s="77" t="s">
        <v>9764</v>
      </c>
    </row>
    <row r="3906" spans="9:10">
      <c r="I3906" s="51" t="s">
        <v>5769</v>
      </c>
      <c r="J3906" s="77" t="s">
        <v>9765</v>
      </c>
    </row>
    <row r="3907" spans="9:10">
      <c r="I3907" s="51" t="s">
        <v>5770</v>
      </c>
      <c r="J3907" s="77" t="s">
        <v>9766</v>
      </c>
    </row>
    <row r="3908" spans="9:10">
      <c r="I3908" s="51" t="s">
        <v>5771</v>
      </c>
      <c r="J3908" s="77" t="s">
        <v>9767</v>
      </c>
    </row>
    <row r="3909" spans="9:10">
      <c r="I3909" s="51" t="s">
        <v>5772</v>
      </c>
      <c r="J3909" s="77" t="s">
        <v>9768</v>
      </c>
    </row>
    <row r="3910" spans="9:10">
      <c r="I3910" s="51" t="s">
        <v>5773</v>
      </c>
      <c r="J3910" s="77" t="s">
        <v>9769</v>
      </c>
    </row>
    <row r="3911" spans="9:10">
      <c r="I3911" s="51" t="s">
        <v>5774</v>
      </c>
      <c r="J3911" s="77" t="s">
        <v>9770</v>
      </c>
    </row>
    <row r="3912" spans="9:10">
      <c r="I3912" s="51" t="s">
        <v>5775</v>
      </c>
      <c r="J3912" s="77" t="s">
        <v>9771</v>
      </c>
    </row>
    <row r="3913" spans="9:10">
      <c r="I3913" s="51" t="s">
        <v>5776</v>
      </c>
      <c r="J3913" s="77" t="s">
        <v>9772</v>
      </c>
    </row>
    <row r="3914" spans="9:10">
      <c r="I3914" s="51" t="s">
        <v>5777</v>
      </c>
      <c r="J3914" s="77" t="s">
        <v>9773</v>
      </c>
    </row>
    <row r="3915" spans="9:10">
      <c r="I3915" s="51" t="s">
        <v>5778</v>
      </c>
      <c r="J3915" s="77" t="s">
        <v>9774</v>
      </c>
    </row>
    <row r="3916" spans="9:10">
      <c r="I3916" s="51" t="s">
        <v>5779</v>
      </c>
      <c r="J3916" s="77" t="s">
        <v>9775</v>
      </c>
    </row>
    <row r="3917" spans="9:10">
      <c r="I3917" s="51" t="s">
        <v>5780</v>
      </c>
      <c r="J3917" s="77" t="s">
        <v>9776</v>
      </c>
    </row>
    <row r="3918" spans="9:10">
      <c r="I3918" s="51" t="s">
        <v>5781</v>
      </c>
      <c r="J3918" s="77" t="s">
        <v>9777</v>
      </c>
    </row>
    <row r="3919" spans="9:10">
      <c r="I3919" s="51" t="s">
        <v>5782</v>
      </c>
      <c r="J3919" s="77" t="s">
        <v>9778</v>
      </c>
    </row>
    <row r="3920" spans="9:10">
      <c r="I3920" s="51" t="s">
        <v>5783</v>
      </c>
      <c r="J3920" s="77" t="s">
        <v>9779</v>
      </c>
    </row>
    <row r="3921" spans="9:10">
      <c r="I3921" s="49" t="s">
        <v>5784</v>
      </c>
      <c r="J3921" s="81" t="s">
        <v>9780</v>
      </c>
    </row>
    <row r="3922" spans="9:10">
      <c r="I3922" s="49" t="s">
        <v>5785</v>
      </c>
      <c r="J3922" s="81" t="s">
        <v>9781</v>
      </c>
    </row>
    <row r="3923" spans="9:10">
      <c r="I3923" s="49" t="s">
        <v>5786</v>
      </c>
      <c r="J3923" s="81" t="s">
        <v>9782</v>
      </c>
    </row>
    <row r="3924" spans="9:10">
      <c r="I3924" s="49" t="s">
        <v>5787</v>
      </c>
      <c r="J3924" s="81" t="s">
        <v>9783</v>
      </c>
    </row>
    <row r="3925" spans="9:10">
      <c r="I3925" s="49" t="s">
        <v>5788</v>
      </c>
      <c r="J3925" s="81" t="s">
        <v>9784</v>
      </c>
    </row>
    <row r="3926" spans="9:10">
      <c r="I3926" s="49" t="s">
        <v>5789</v>
      </c>
      <c r="J3926" s="81" t="s">
        <v>9785</v>
      </c>
    </row>
    <row r="3927" spans="9:10">
      <c r="I3927" s="49" t="s">
        <v>5790</v>
      </c>
      <c r="J3927" s="81" t="s">
        <v>9786</v>
      </c>
    </row>
    <row r="3928" spans="9:10">
      <c r="I3928" s="49" t="s">
        <v>5791</v>
      </c>
      <c r="J3928" s="81" t="s">
        <v>9716</v>
      </c>
    </row>
    <row r="3929" spans="9:10">
      <c r="I3929" s="49" t="s">
        <v>5792</v>
      </c>
      <c r="J3929" s="81" t="s">
        <v>9787</v>
      </c>
    </row>
    <row r="3930" spans="9:10">
      <c r="I3930" s="49" t="s">
        <v>5793</v>
      </c>
      <c r="J3930" s="81" t="s">
        <v>9436</v>
      </c>
    </row>
    <row r="3931" spans="9:10">
      <c r="I3931" s="49" t="s">
        <v>5794</v>
      </c>
      <c r="J3931" s="81" t="s">
        <v>9716</v>
      </c>
    </row>
    <row r="3932" spans="9:10">
      <c r="I3932" s="49" t="s">
        <v>5795</v>
      </c>
      <c r="J3932" s="81" t="s">
        <v>9787</v>
      </c>
    </row>
    <row r="3933" spans="9:10">
      <c r="I3933" s="49" t="s">
        <v>5796</v>
      </c>
      <c r="J3933" s="81" t="s">
        <v>9436</v>
      </c>
    </row>
    <row r="3934" spans="9:10">
      <c r="I3934" s="49" t="s">
        <v>5797</v>
      </c>
      <c r="J3934" s="81" t="s">
        <v>9716</v>
      </c>
    </row>
    <row r="3935" spans="9:10">
      <c r="I3935" s="49" t="s">
        <v>5798</v>
      </c>
      <c r="J3935" s="81" t="s">
        <v>9787</v>
      </c>
    </row>
    <row r="3936" spans="9:10">
      <c r="I3936" s="49" t="s">
        <v>5799</v>
      </c>
      <c r="J3936" s="81" t="s">
        <v>9436</v>
      </c>
    </row>
    <row r="3937" spans="9:10">
      <c r="I3937" s="51" t="s">
        <v>5800</v>
      </c>
      <c r="J3937" s="81" t="s">
        <v>9716</v>
      </c>
    </row>
    <row r="3938" spans="9:10">
      <c r="I3938" s="51" t="s">
        <v>5801</v>
      </c>
      <c r="J3938" s="81" t="s">
        <v>9787</v>
      </c>
    </row>
    <row r="3939" spans="9:10">
      <c r="I3939" s="51" t="s">
        <v>5802</v>
      </c>
      <c r="J3939" s="81" t="s">
        <v>9436</v>
      </c>
    </row>
    <row r="3940" spans="9:10">
      <c r="I3940" s="51" t="s">
        <v>5803</v>
      </c>
      <c r="J3940" s="77" t="s">
        <v>9788</v>
      </c>
    </row>
    <row r="3941" spans="9:10">
      <c r="I3941" s="51" t="s">
        <v>5804</v>
      </c>
      <c r="J3941" s="77" t="s">
        <v>9789</v>
      </c>
    </row>
    <row r="3942" spans="9:10">
      <c r="I3942" s="51" t="s">
        <v>5805</v>
      </c>
      <c r="J3942" s="77" t="s">
        <v>9790</v>
      </c>
    </row>
    <row r="3943" spans="9:10">
      <c r="I3943" s="51" t="s">
        <v>5806</v>
      </c>
      <c r="J3943" s="77" t="s">
        <v>9791</v>
      </c>
    </row>
    <row r="3944" spans="9:10">
      <c r="I3944" s="51" t="s">
        <v>5807</v>
      </c>
      <c r="J3944" s="77" t="s">
        <v>9792</v>
      </c>
    </row>
    <row r="3945" spans="9:10">
      <c r="I3945" s="51" t="s">
        <v>5808</v>
      </c>
      <c r="J3945" s="77" t="s">
        <v>9788</v>
      </c>
    </row>
    <row r="3946" spans="9:10">
      <c r="I3946" s="51" t="s">
        <v>5809</v>
      </c>
      <c r="J3946" s="77" t="s">
        <v>9792</v>
      </c>
    </row>
    <row r="3947" spans="9:10">
      <c r="I3947" s="51" t="s">
        <v>5810</v>
      </c>
      <c r="J3947" s="77" t="s">
        <v>9792</v>
      </c>
    </row>
    <row r="3948" spans="9:10">
      <c r="I3948" s="51" t="s">
        <v>5811</v>
      </c>
      <c r="J3948" s="77" t="s">
        <v>9793</v>
      </c>
    </row>
    <row r="3949" spans="9:10">
      <c r="I3949" s="51" t="s">
        <v>5812</v>
      </c>
      <c r="J3949" s="77" t="s">
        <v>9793</v>
      </c>
    </row>
    <row r="3950" spans="9:10">
      <c r="I3950" s="51" t="s">
        <v>5813</v>
      </c>
      <c r="J3950" s="77" t="s">
        <v>9794</v>
      </c>
    </row>
    <row r="3951" spans="9:10">
      <c r="I3951" s="51" t="s">
        <v>5814</v>
      </c>
      <c r="J3951" s="77" t="s">
        <v>9436</v>
      </c>
    </row>
    <row r="3952" spans="9:10">
      <c r="I3952" s="51" t="s">
        <v>5815</v>
      </c>
      <c r="J3952" s="77" t="s">
        <v>9794</v>
      </c>
    </row>
    <row r="3953" spans="9:10">
      <c r="I3953" s="51" t="s">
        <v>5816</v>
      </c>
      <c r="J3953" s="77" t="s">
        <v>9436</v>
      </c>
    </row>
    <row r="3954" spans="9:10">
      <c r="I3954" s="51" t="s">
        <v>5817</v>
      </c>
      <c r="J3954" s="77" t="s">
        <v>9794</v>
      </c>
    </row>
    <row r="3955" spans="9:10">
      <c r="I3955" s="51" t="s">
        <v>5818</v>
      </c>
      <c r="J3955" s="77" t="s">
        <v>9436</v>
      </c>
    </row>
    <row r="3956" spans="9:10">
      <c r="I3956" s="51" t="s">
        <v>5819</v>
      </c>
      <c r="J3956" s="77" t="s">
        <v>9794</v>
      </c>
    </row>
    <row r="3957" spans="9:10">
      <c r="I3957" s="51" t="s">
        <v>5820</v>
      </c>
      <c r="J3957" s="77" t="s">
        <v>9436</v>
      </c>
    </row>
    <row r="3958" spans="9:10">
      <c r="I3958" s="51" t="s">
        <v>5821</v>
      </c>
      <c r="J3958" s="77" t="s">
        <v>9795</v>
      </c>
    </row>
    <row r="3959" spans="9:10">
      <c r="I3959" s="51" t="s">
        <v>5822</v>
      </c>
      <c r="J3959" s="77" t="s">
        <v>9796</v>
      </c>
    </row>
    <row r="3960" spans="9:10">
      <c r="I3960" s="51" t="s">
        <v>5823</v>
      </c>
      <c r="J3960" s="77" t="s">
        <v>9797</v>
      </c>
    </row>
    <row r="3961" spans="9:10">
      <c r="I3961" s="51" t="s">
        <v>5824</v>
      </c>
      <c r="J3961" s="77" t="s">
        <v>9798</v>
      </c>
    </row>
    <row r="3962" spans="9:10">
      <c r="I3962" s="51" t="s">
        <v>5825</v>
      </c>
      <c r="J3962" s="77" t="s">
        <v>9799</v>
      </c>
    </row>
    <row r="3963" spans="9:10">
      <c r="I3963" s="51" t="s">
        <v>5826</v>
      </c>
      <c r="J3963" s="77">
        <v>111</v>
      </c>
    </row>
    <row r="3964" spans="9:10">
      <c r="I3964" s="51" t="s">
        <v>5827</v>
      </c>
      <c r="J3964" s="77" t="s">
        <v>9800</v>
      </c>
    </row>
    <row r="3965" spans="9:10">
      <c r="I3965" s="51" t="s">
        <v>5828</v>
      </c>
      <c r="J3965" s="77" t="s">
        <v>9801</v>
      </c>
    </row>
    <row r="3966" spans="9:10">
      <c r="I3966" s="51" t="s">
        <v>5829</v>
      </c>
      <c r="J3966" s="77" t="s">
        <v>9802</v>
      </c>
    </row>
    <row r="3967" spans="9:10">
      <c r="I3967" s="51" t="s">
        <v>5830</v>
      </c>
      <c r="J3967" s="77" t="s">
        <v>9803</v>
      </c>
    </row>
    <row r="3968" spans="9:10">
      <c r="I3968" s="51" t="s">
        <v>5831</v>
      </c>
      <c r="J3968" s="77" t="s">
        <v>9804</v>
      </c>
    </row>
    <row r="3969" spans="9:10">
      <c r="I3969" s="51" t="s">
        <v>5832</v>
      </c>
      <c r="J3969" s="77" t="s">
        <v>9805</v>
      </c>
    </row>
    <row r="3970" spans="9:10">
      <c r="I3970" s="51" t="s">
        <v>5833</v>
      </c>
      <c r="J3970" s="77" t="s">
        <v>9806</v>
      </c>
    </row>
    <row r="3971" spans="9:10">
      <c r="I3971" s="51" t="s">
        <v>5834</v>
      </c>
      <c r="J3971" s="77" t="s">
        <v>9807</v>
      </c>
    </row>
    <row r="3972" spans="9:10">
      <c r="I3972" s="51" t="s">
        <v>5835</v>
      </c>
      <c r="J3972" s="77" t="s">
        <v>9808</v>
      </c>
    </row>
    <row r="3973" spans="9:10">
      <c r="I3973" s="51" t="s">
        <v>5836</v>
      </c>
      <c r="J3973" s="77" t="s">
        <v>9809</v>
      </c>
    </row>
    <row r="3974" spans="9:10">
      <c r="I3974" s="51" t="s">
        <v>5837</v>
      </c>
      <c r="J3974" s="77" t="s">
        <v>9810</v>
      </c>
    </row>
    <row r="3975" spans="9:10">
      <c r="I3975" s="51" t="s">
        <v>5838</v>
      </c>
      <c r="J3975" s="77" t="s">
        <v>9810</v>
      </c>
    </row>
    <row r="3976" spans="9:10">
      <c r="I3976" s="51" t="s">
        <v>5839</v>
      </c>
      <c r="J3976" s="77" t="s">
        <v>9811</v>
      </c>
    </row>
    <row r="3977" spans="9:10">
      <c r="I3977" s="51" t="s">
        <v>5840</v>
      </c>
      <c r="J3977" s="77" t="s">
        <v>9804</v>
      </c>
    </row>
    <row r="3978" spans="9:10">
      <c r="I3978" s="51" t="s">
        <v>5841</v>
      </c>
      <c r="J3978" s="77" t="s">
        <v>9805</v>
      </c>
    </row>
    <row r="3979" spans="9:10">
      <c r="I3979" s="51" t="s">
        <v>5842</v>
      </c>
      <c r="J3979" s="77" t="s">
        <v>9806</v>
      </c>
    </row>
    <row r="3980" spans="9:10">
      <c r="I3980" s="51" t="s">
        <v>5843</v>
      </c>
      <c r="J3980" s="77" t="s">
        <v>9807</v>
      </c>
    </row>
    <row r="3981" spans="9:10">
      <c r="I3981" s="51" t="s">
        <v>5844</v>
      </c>
      <c r="J3981" s="77" t="s">
        <v>9808</v>
      </c>
    </row>
    <row r="3982" spans="9:10">
      <c r="I3982" s="51" t="s">
        <v>5845</v>
      </c>
      <c r="J3982" s="77" t="s">
        <v>9809</v>
      </c>
    </row>
    <row r="3983" spans="9:10">
      <c r="I3983" s="51" t="s">
        <v>5846</v>
      </c>
      <c r="J3983" s="77" t="s">
        <v>9810</v>
      </c>
    </row>
    <row r="3984" spans="9:10">
      <c r="I3984" s="51" t="s">
        <v>5847</v>
      </c>
      <c r="J3984" s="77" t="s">
        <v>9810</v>
      </c>
    </row>
    <row r="3985" spans="9:10">
      <c r="I3985" s="51" t="s">
        <v>5848</v>
      </c>
      <c r="J3985" s="77" t="s">
        <v>9811</v>
      </c>
    </row>
    <row r="3986" spans="9:10">
      <c r="I3986" s="51" t="s">
        <v>5849</v>
      </c>
      <c r="J3986" s="77" t="s">
        <v>9804</v>
      </c>
    </row>
    <row r="3987" spans="9:10">
      <c r="I3987" s="51" t="s">
        <v>5850</v>
      </c>
      <c r="J3987" s="77" t="s">
        <v>9805</v>
      </c>
    </row>
    <row r="3988" spans="9:10">
      <c r="I3988" s="51" t="s">
        <v>5851</v>
      </c>
      <c r="J3988" s="77" t="s">
        <v>9806</v>
      </c>
    </row>
    <row r="3989" spans="9:10">
      <c r="I3989" s="51" t="s">
        <v>5852</v>
      </c>
      <c r="J3989" s="77" t="s">
        <v>9807</v>
      </c>
    </row>
    <row r="3990" spans="9:10">
      <c r="I3990" s="51" t="s">
        <v>5853</v>
      </c>
      <c r="J3990" s="77" t="s">
        <v>9808</v>
      </c>
    </row>
    <row r="3991" spans="9:10">
      <c r="I3991" s="51" t="s">
        <v>5854</v>
      </c>
      <c r="J3991" s="77" t="s">
        <v>9809</v>
      </c>
    </row>
    <row r="3992" spans="9:10">
      <c r="I3992" s="51" t="s">
        <v>5855</v>
      </c>
      <c r="J3992" s="77" t="s">
        <v>9810</v>
      </c>
    </row>
    <row r="3993" spans="9:10">
      <c r="I3993" s="51" t="s">
        <v>5856</v>
      </c>
      <c r="J3993" s="77" t="s">
        <v>9810</v>
      </c>
    </row>
    <row r="3994" spans="9:10">
      <c r="I3994" s="51" t="s">
        <v>5857</v>
      </c>
      <c r="J3994" s="77" t="s">
        <v>9811</v>
      </c>
    </row>
    <row r="3995" spans="9:10">
      <c r="I3995" s="51" t="s">
        <v>5858</v>
      </c>
      <c r="J3995" s="77" t="s">
        <v>9804</v>
      </c>
    </row>
    <row r="3996" spans="9:10">
      <c r="I3996" s="51" t="s">
        <v>5859</v>
      </c>
      <c r="J3996" s="77" t="s">
        <v>9805</v>
      </c>
    </row>
    <row r="3997" spans="9:10">
      <c r="I3997" s="51" t="s">
        <v>5860</v>
      </c>
      <c r="J3997" s="77" t="s">
        <v>9806</v>
      </c>
    </row>
    <row r="3998" spans="9:10">
      <c r="I3998" s="51" t="s">
        <v>5861</v>
      </c>
      <c r="J3998" s="77" t="s">
        <v>9807</v>
      </c>
    </row>
    <row r="3999" spans="9:10">
      <c r="I3999" s="51" t="s">
        <v>5862</v>
      </c>
      <c r="J3999" s="77" t="s">
        <v>9808</v>
      </c>
    </row>
    <row r="4000" spans="9:10">
      <c r="I4000" s="51" t="s">
        <v>5863</v>
      </c>
      <c r="J4000" s="77" t="s">
        <v>9809</v>
      </c>
    </row>
    <row r="4001" spans="9:10">
      <c r="I4001" s="51" t="s">
        <v>5864</v>
      </c>
      <c r="J4001" s="77" t="s">
        <v>9810</v>
      </c>
    </row>
    <row r="4002" spans="9:10">
      <c r="I4002" s="51" t="s">
        <v>5865</v>
      </c>
      <c r="J4002" s="77" t="s">
        <v>9810</v>
      </c>
    </row>
    <row r="4003" spans="9:10">
      <c r="I4003" s="51" t="s">
        <v>5866</v>
      </c>
      <c r="J4003" s="77" t="s">
        <v>9811</v>
      </c>
    </row>
    <row r="4004" spans="9:10">
      <c r="I4004" s="51" t="s">
        <v>10950</v>
      </c>
      <c r="J4004" s="77" t="s">
        <v>9812</v>
      </c>
    </row>
    <row r="4005" spans="9:10">
      <c r="I4005" s="51" t="s">
        <v>10951</v>
      </c>
      <c r="J4005" s="77" t="s">
        <v>9813</v>
      </c>
    </row>
    <row r="4006" spans="9:10">
      <c r="I4006" s="51" t="s">
        <v>5867</v>
      </c>
      <c r="J4006" s="77" t="s">
        <v>9814</v>
      </c>
    </row>
    <row r="4007" spans="9:10">
      <c r="I4007" s="51" t="s">
        <v>5868</v>
      </c>
      <c r="J4007" s="77" t="s">
        <v>9815</v>
      </c>
    </row>
    <row r="4008" spans="9:10">
      <c r="I4008" s="51" t="s">
        <v>5869</v>
      </c>
      <c r="J4008" s="77" t="s">
        <v>9816</v>
      </c>
    </row>
    <row r="4009" spans="9:10">
      <c r="I4009" s="51" t="s">
        <v>5870</v>
      </c>
      <c r="J4009" s="77" t="s">
        <v>9817</v>
      </c>
    </row>
    <row r="4010" spans="9:10">
      <c r="I4010" s="51" t="s">
        <v>5871</v>
      </c>
      <c r="J4010" s="77" t="s">
        <v>9818</v>
      </c>
    </row>
    <row r="4011" spans="9:10">
      <c r="I4011" s="51" t="s">
        <v>5872</v>
      </c>
      <c r="J4011" s="77" t="s">
        <v>9819</v>
      </c>
    </row>
    <row r="4012" spans="9:10">
      <c r="I4012" s="51" t="s">
        <v>5873</v>
      </c>
      <c r="J4012" s="77" t="s">
        <v>9820</v>
      </c>
    </row>
    <row r="4013" spans="9:10">
      <c r="I4013" s="51" t="s">
        <v>5874</v>
      </c>
      <c r="J4013" s="77" t="s">
        <v>9821</v>
      </c>
    </row>
    <row r="4014" spans="9:10">
      <c r="I4014" s="51" t="s">
        <v>5875</v>
      </c>
      <c r="J4014" s="77" t="s">
        <v>9822</v>
      </c>
    </row>
    <row r="4015" spans="9:10">
      <c r="I4015" s="51" t="s">
        <v>5876</v>
      </c>
      <c r="J4015" s="77" t="s">
        <v>9823</v>
      </c>
    </row>
    <row r="4016" spans="9:10">
      <c r="I4016" s="51" t="s">
        <v>5877</v>
      </c>
      <c r="J4016" s="77" t="s">
        <v>9824</v>
      </c>
    </row>
    <row r="4017" spans="9:10">
      <c r="I4017" s="51" t="s">
        <v>5878</v>
      </c>
      <c r="J4017" s="77" t="s">
        <v>9825</v>
      </c>
    </row>
    <row r="4018" spans="9:10">
      <c r="I4018" s="51" t="s">
        <v>5879</v>
      </c>
      <c r="J4018" s="77" t="s">
        <v>9826</v>
      </c>
    </row>
    <row r="4019" spans="9:10">
      <c r="I4019" s="51" t="s">
        <v>5880</v>
      </c>
      <c r="J4019" s="77" t="s">
        <v>9827</v>
      </c>
    </row>
    <row r="4020" spans="9:10">
      <c r="I4020" s="51" t="s">
        <v>5881</v>
      </c>
      <c r="J4020" s="77" t="s">
        <v>9828</v>
      </c>
    </row>
    <row r="4021" spans="9:10">
      <c r="I4021" s="51" t="s">
        <v>5882</v>
      </c>
      <c r="J4021" s="77" t="s">
        <v>9638</v>
      </c>
    </row>
    <row r="4022" spans="9:10">
      <c r="I4022" s="51" t="s">
        <v>5883</v>
      </c>
      <c r="J4022" s="77" t="s">
        <v>9829</v>
      </c>
    </row>
    <row r="4023" spans="9:10">
      <c r="I4023" s="51" t="s">
        <v>5884</v>
      </c>
      <c r="J4023" s="77" t="s">
        <v>9830</v>
      </c>
    </row>
    <row r="4024" spans="9:10">
      <c r="I4024" s="51" t="s">
        <v>5885</v>
      </c>
      <c r="J4024" s="77" t="s">
        <v>9831</v>
      </c>
    </row>
    <row r="4025" spans="9:10">
      <c r="I4025" s="51" t="s">
        <v>5886</v>
      </c>
      <c r="J4025" s="77" t="s">
        <v>9832</v>
      </c>
    </row>
    <row r="4026" spans="9:10">
      <c r="I4026" s="51" t="s">
        <v>5887</v>
      </c>
      <c r="J4026" s="77" t="s">
        <v>9833</v>
      </c>
    </row>
    <row r="4027" spans="9:10">
      <c r="I4027" s="51" t="s">
        <v>5888</v>
      </c>
      <c r="J4027" s="77" t="s">
        <v>9834</v>
      </c>
    </row>
    <row r="4028" spans="9:10">
      <c r="I4028" s="51" t="s">
        <v>5889</v>
      </c>
      <c r="J4028" s="77" t="s">
        <v>9835</v>
      </c>
    </row>
    <row r="4029" spans="9:10">
      <c r="I4029" s="51" t="s">
        <v>5890</v>
      </c>
      <c r="J4029" s="77" t="s">
        <v>9836</v>
      </c>
    </row>
    <row r="4030" spans="9:10">
      <c r="I4030" s="51" t="s">
        <v>5891</v>
      </c>
      <c r="J4030" s="77" t="s">
        <v>9837</v>
      </c>
    </row>
    <row r="4031" spans="9:10">
      <c r="I4031" s="51" t="s">
        <v>5892</v>
      </c>
      <c r="J4031" s="77" t="s">
        <v>9838</v>
      </c>
    </row>
    <row r="4032" spans="9:10">
      <c r="I4032" s="51" t="s">
        <v>5893</v>
      </c>
      <c r="J4032" s="77" t="s">
        <v>9839</v>
      </c>
    </row>
    <row r="4033" spans="9:10">
      <c r="I4033" s="51" t="s">
        <v>5894</v>
      </c>
      <c r="J4033" s="77" t="s">
        <v>9840</v>
      </c>
    </row>
    <row r="4034" spans="9:10">
      <c r="I4034" s="51" t="s">
        <v>5895</v>
      </c>
      <c r="J4034" s="77" t="s">
        <v>9841</v>
      </c>
    </row>
    <row r="4035" spans="9:10">
      <c r="I4035" s="51" t="s">
        <v>5896</v>
      </c>
      <c r="J4035" s="77" t="s">
        <v>9842</v>
      </c>
    </row>
    <row r="4036" spans="9:10">
      <c r="I4036" s="51" t="s">
        <v>5897</v>
      </c>
      <c r="J4036" s="77" t="s">
        <v>9843</v>
      </c>
    </row>
    <row r="4037" spans="9:10">
      <c r="I4037" s="51" t="s">
        <v>9844</v>
      </c>
      <c r="J4037" s="77"/>
    </row>
    <row r="4038" spans="9:10">
      <c r="I4038" s="51" t="s">
        <v>5898</v>
      </c>
      <c r="J4038" s="77" t="s">
        <v>9845</v>
      </c>
    </row>
    <row r="4039" spans="9:10">
      <c r="I4039" s="51" t="s">
        <v>5899</v>
      </c>
      <c r="J4039" s="77" t="s">
        <v>9846</v>
      </c>
    </row>
    <row r="4040" spans="9:10">
      <c r="I4040" s="51" t="s">
        <v>5900</v>
      </c>
      <c r="J4040" s="77" t="s">
        <v>9847</v>
      </c>
    </row>
    <row r="4041" spans="9:10">
      <c r="I4041" s="51" t="s">
        <v>5901</v>
      </c>
      <c r="J4041" s="77" t="s">
        <v>9848</v>
      </c>
    </row>
    <row r="4042" spans="9:10">
      <c r="I4042" s="51" t="s">
        <v>5902</v>
      </c>
      <c r="J4042" s="77" t="s">
        <v>9849</v>
      </c>
    </row>
    <row r="4043" spans="9:10">
      <c r="I4043" s="51" t="s">
        <v>5903</v>
      </c>
      <c r="J4043" s="77" t="s">
        <v>9850</v>
      </c>
    </row>
    <row r="4044" spans="9:10">
      <c r="I4044" s="51" t="s">
        <v>5904</v>
      </c>
      <c r="J4044" s="77" t="s">
        <v>9851</v>
      </c>
    </row>
    <row r="4045" spans="9:10">
      <c r="I4045" s="51" t="s">
        <v>5905</v>
      </c>
      <c r="J4045" s="77" t="s">
        <v>9852</v>
      </c>
    </row>
    <row r="4046" spans="9:10">
      <c r="I4046" s="51" t="s">
        <v>5906</v>
      </c>
      <c r="J4046" s="77"/>
    </row>
    <row r="4047" spans="9:10">
      <c r="I4047" s="51" t="s">
        <v>5907</v>
      </c>
      <c r="J4047" s="77"/>
    </row>
    <row r="4048" spans="9:10">
      <c r="I4048" s="51" t="s">
        <v>5908</v>
      </c>
      <c r="J4048" s="77" t="s">
        <v>9853</v>
      </c>
    </row>
    <row r="4049" spans="9:10">
      <c r="I4049" s="51" t="s">
        <v>9854</v>
      </c>
      <c r="J4049" s="77"/>
    </row>
    <row r="4050" spans="9:10">
      <c r="I4050" s="51" t="s">
        <v>5909</v>
      </c>
      <c r="J4050" s="77" t="s">
        <v>9855</v>
      </c>
    </row>
    <row r="4051" spans="9:10">
      <c r="I4051" s="51" t="s">
        <v>5910</v>
      </c>
      <c r="J4051" s="77" t="s">
        <v>9846</v>
      </c>
    </row>
    <row r="4052" spans="9:10">
      <c r="I4052" s="51" t="s">
        <v>5911</v>
      </c>
      <c r="J4052" s="77" t="s">
        <v>9856</v>
      </c>
    </row>
    <row r="4053" spans="9:10">
      <c r="I4053" s="51" t="s">
        <v>10952</v>
      </c>
      <c r="J4053" s="77" t="s">
        <v>9857</v>
      </c>
    </row>
    <row r="4054" spans="9:10">
      <c r="I4054" s="51" t="s">
        <v>9728</v>
      </c>
      <c r="J4054" s="77"/>
    </row>
    <row r="4055" spans="9:10">
      <c r="I4055" s="51" t="s">
        <v>5912</v>
      </c>
      <c r="J4055" s="77" t="s">
        <v>9858</v>
      </c>
    </row>
    <row r="4056" spans="9:10">
      <c r="I4056" s="51" t="s">
        <v>5913</v>
      </c>
      <c r="J4056" s="77" t="s">
        <v>9859</v>
      </c>
    </row>
    <row r="4057" spans="9:10">
      <c r="I4057" s="51" t="s">
        <v>5914</v>
      </c>
      <c r="J4057" s="77" t="s">
        <v>9860</v>
      </c>
    </row>
    <row r="4058" spans="9:10">
      <c r="I4058" s="51" t="s">
        <v>5915</v>
      </c>
      <c r="J4058" s="77" t="s">
        <v>9861</v>
      </c>
    </row>
    <row r="4059" spans="9:10">
      <c r="I4059" s="51" t="s">
        <v>5916</v>
      </c>
      <c r="J4059" s="77" t="s">
        <v>9862</v>
      </c>
    </row>
    <row r="4060" spans="9:10">
      <c r="I4060" s="51" t="s">
        <v>5917</v>
      </c>
      <c r="J4060" s="77" t="s">
        <v>9863</v>
      </c>
    </row>
    <row r="4061" spans="9:10">
      <c r="I4061" s="51" t="s">
        <v>5918</v>
      </c>
      <c r="J4061" s="77" t="s">
        <v>9863</v>
      </c>
    </row>
    <row r="4062" spans="9:10">
      <c r="I4062" s="51" t="s">
        <v>5919</v>
      </c>
      <c r="J4062" s="77" t="s">
        <v>9863</v>
      </c>
    </row>
    <row r="4063" spans="9:10">
      <c r="I4063" s="51" t="s">
        <v>5920</v>
      </c>
      <c r="J4063" s="77" t="s">
        <v>9863</v>
      </c>
    </row>
    <row r="4064" spans="9:10">
      <c r="I4064" s="51" t="s">
        <v>5921</v>
      </c>
      <c r="J4064" s="77" t="s">
        <v>9863</v>
      </c>
    </row>
    <row r="4065" spans="9:10">
      <c r="I4065" s="51" t="s">
        <v>5922</v>
      </c>
      <c r="J4065" s="77" t="s">
        <v>9864</v>
      </c>
    </row>
    <row r="4066" spans="9:10">
      <c r="I4066" s="51" t="s">
        <v>5922</v>
      </c>
      <c r="J4066" s="77" t="s">
        <v>9864</v>
      </c>
    </row>
    <row r="4067" spans="9:10">
      <c r="I4067" s="51" t="s">
        <v>5923</v>
      </c>
      <c r="J4067" s="77" t="s">
        <v>9864</v>
      </c>
    </row>
    <row r="4068" spans="9:10">
      <c r="I4068" s="51" t="s">
        <v>5922</v>
      </c>
      <c r="J4068" s="77" t="s">
        <v>9864</v>
      </c>
    </row>
    <row r="4069" spans="9:10">
      <c r="I4069" s="51" t="s">
        <v>5923</v>
      </c>
      <c r="J4069" s="77" t="s">
        <v>9864</v>
      </c>
    </row>
    <row r="4070" spans="9:10">
      <c r="I4070" s="51" t="s">
        <v>10953</v>
      </c>
      <c r="J4070" s="77" t="s">
        <v>9865</v>
      </c>
    </row>
    <row r="4071" spans="9:10">
      <c r="I4071" s="76" t="s">
        <v>5924</v>
      </c>
      <c r="J4071" s="77" t="s">
        <v>2190</v>
      </c>
    </row>
    <row r="4072" spans="9:10">
      <c r="I4072" s="76" t="s">
        <v>5925</v>
      </c>
      <c r="J4072" s="77" t="s">
        <v>9866</v>
      </c>
    </row>
    <row r="4073" spans="9:10">
      <c r="I4073" s="76" t="s">
        <v>5926</v>
      </c>
      <c r="J4073" s="77" t="s">
        <v>2136</v>
      </c>
    </row>
    <row r="4074" spans="9:10">
      <c r="I4074" s="76" t="s">
        <v>5927</v>
      </c>
      <c r="J4074" s="77" t="s">
        <v>9867</v>
      </c>
    </row>
    <row r="4075" spans="9:10">
      <c r="I4075" s="76" t="s">
        <v>5928</v>
      </c>
      <c r="J4075" s="77" t="s">
        <v>2192</v>
      </c>
    </row>
    <row r="4076" spans="9:10">
      <c r="I4076" s="76" t="s">
        <v>5929</v>
      </c>
      <c r="J4076" s="77" t="s">
        <v>9868</v>
      </c>
    </row>
    <row r="4077" spans="9:10">
      <c r="I4077" s="76" t="s">
        <v>5930</v>
      </c>
      <c r="J4077" s="77" t="s">
        <v>2106</v>
      </c>
    </row>
    <row r="4078" spans="9:10">
      <c r="I4078" s="76" t="s">
        <v>5931</v>
      </c>
      <c r="J4078" s="77" t="s">
        <v>9869</v>
      </c>
    </row>
    <row r="4079" spans="9:10">
      <c r="I4079" s="76" t="s">
        <v>5932</v>
      </c>
      <c r="J4079" s="77" t="s">
        <v>2107</v>
      </c>
    </row>
    <row r="4080" spans="9:10">
      <c r="I4080" s="76" t="s">
        <v>5933</v>
      </c>
      <c r="J4080" s="77" t="s">
        <v>9870</v>
      </c>
    </row>
    <row r="4081" spans="9:10">
      <c r="I4081" s="76" t="s">
        <v>5934</v>
      </c>
      <c r="J4081" s="77" t="s">
        <v>2116</v>
      </c>
    </row>
    <row r="4082" spans="9:10">
      <c r="I4082" s="76" t="s">
        <v>5935</v>
      </c>
      <c r="J4082" s="77" t="s">
        <v>9871</v>
      </c>
    </row>
    <row r="4083" spans="9:10">
      <c r="I4083" s="76" t="s">
        <v>5936</v>
      </c>
      <c r="J4083" s="77" t="s">
        <v>2155</v>
      </c>
    </row>
    <row r="4084" spans="9:10">
      <c r="I4084" s="76" t="s">
        <v>5937</v>
      </c>
      <c r="J4084" s="77" t="s">
        <v>9872</v>
      </c>
    </row>
    <row r="4085" spans="9:10">
      <c r="I4085" s="76" t="s">
        <v>5938</v>
      </c>
      <c r="J4085" s="77" t="s">
        <v>2205</v>
      </c>
    </row>
    <row r="4086" spans="9:10">
      <c r="I4086" s="76" t="s">
        <v>5939</v>
      </c>
      <c r="J4086" s="77" t="s">
        <v>9873</v>
      </c>
    </row>
    <row r="4087" spans="9:10">
      <c r="I4087" s="76" t="s">
        <v>5940</v>
      </c>
      <c r="J4087" s="77" t="s">
        <v>626</v>
      </c>
    </row>
    <row r="4088" spans="9:10">
      <c r="I4088" s="76" t="s">
        <v>5941</v>
      </c>
      <c r="J4088" s="77" t="s">
        <v>9874</v>
      </c>
    </row>
    <row r="4089" spans="9:10">
      <c r="I4089" s="76" t="s">
        <v>5942</v>
      </c>
      <c r="J4089" s="77" t="s">
        <v>2127</v>
      </c>
    </row>
    <row r="4090" spans="9:10">
      <c r="I4090" s="76" t="s">
        <v>5943</v>
      </c>
      <c r="J4090" s="77" t="s">
        <v>9875</v>
      </c>
    </row>
    <row r="4091" spans="9:10">
      <c r="I4091" s="76" t="s">
        <v>5944</v>
      </c>
      <c r="J4091" s="77" t="s">
        <v>2133</v>
      </c>
    </row>
    <row r="4092" spans="9:10">
      <c r="I4092" s="76" t="s">
        <v>5945</v>
      </c>
      <c r="J4092" s="77" t="s">
        <v>9876</v>
      </c>
    </row>
    <row r="4093" spans="9:10">
      <c r="I4093" s="73" t="s">
        <v>5946</v>
      </c>
      <c r="J4093" s="77" t="s">
        <v>2139</v>
      </c>
    </row>
    <row r="4094" spans="9:10">
      <c r="I4094" s="73" t="s">
        <v>5947</v>
      </c>
      <c r="J4094" s="77" t="s">
        <v>9877</v>
      </c>
    </row>
    <row r="4095" spans="9:10">
      <c r="I4095" s="73" t="s">
        <v>5948</v>
      </c>
      <c r="J4095" s="77" t="s">
        <v>2161</v>
      </c>
    </row>
    <row r="4096" spans="9:10">
      <c r="I4096" s="73" t="s">
        <v>5949</v>
      </c>
      <c r="J4096" s="77" t="s">
        <v>9878</v>
      </c>
    </row>
    <row r="4097" spans="9:10">
      <c r="I4097" s="73" t="s">
        <v>5950</v>
      </c>
      <c r="J4097" s="77" t="s">
        <v>7048</v>
      </c>
    </row>
    <row r="4098" spans="9:10">
      <c r="I4098" s="73" t="s">
        <v>5951</v>
      </c>
      <c r="J4098" s="77" t="s">
        <v>9879</v>
      </c>
    </row>
    <row r="4099" spans="9:10">
      <c r="I4099" s="73" t="s">
        <v>5952</v>
      </c>
      <c r="J4099" s="77" t="s">
        <v>2113</v>
      </c>
    </row>
    <row r="4100" spans="9:10">
      <c r="I4100" s="73" t="s">
        <v>5953</v>
      </c>
      <c r="J4100" s="77" t="s">
        <v>9880</v>
      </c>
    </row>
    <row r="4101" spans="9:10">
      <c r="I4101" s="76" t="s">
        <v>5954</v>
      </c>
      <c r="J4101" s="77" t="s">
        <v>9881</v>
      </c>
    </row>
    <row r="4102" spans="9:10">
      <c r="I4102" s="76" t="s">
        <v>5955</v>
      </c>
      <c r="J4102" s="77" t="s">
        <v>9882</v>
      </c>
    </row>
    <row r="4103" spans="9:10">
      <c r="I4103" s="76" t="s">
        <v>5956</v>
      </c>
      <c r="J4103" s="77" t="s">
        <v>9883</v>
      </c>
    </row>
    <row r="4104" spans="9:10">
      <c r="I4104" s="76" t="s">
        <v>5957</v>
      </c>
      <c r="J4104" s="77" t="s">
        <v>9884</v>
      </c>
    </row>
    <row r="4105" spans="9:10">
      <c r="I4105" s="76" t="s">
        <v>5958</v>
      </c>
      <c r="J4105" s="77" t="s">
        <v>9885</v>
      </c>
    </row>
    <row r="4106" spans="9:10">
      <c r="I4106" s="51" t="s">
        <v>5959</v>
      </c>
      <c r="J4106" s="77" t="s">
        <v>9886</v>
      </c>
    </row>
    <row r="4107" spans="9:10">
      <c r="I4107" s="51" t="s">
        <v>5960</v>
      </c>
      <c r="J4107" s="77" t="s">
        <v>9887</v>
      </c>
    </row>
    <row r="4108" spans="9:10">
      <c r="I4108" s="51" t="s">
        <v>5961</v>
      </c>
      <c r="J4108" s="77" t="s">
        <v>9888</v>
      </c>
    </row>
    <row r="4109" spans="9:10">
      <c r="I4109" s="51" t="s">
        <v>5962</v>
      </c>
      <c r="J4109" s="77" t="s">
        <v>9889</v>
      </c>
    </row>
    <row r="4110" spans="9:10">
      <c r="I4110" s="51" t="s">
        <v>5963</v>
      </c>
      <c r="J4110" s="77" t="s">
        <v>9890</v>
      </c>
    </row>
    <row r="4111" spans="9:10">
      <c r="I4111" s="51" t="s">
        <v>5964</v>
      </c>
      <c r="J4111" s="77" t="s">
        <v>9891</v>
      </c>
    </row>
    <row r="4112" spans="9:10">
      <c r="I4112" s="51" t="s">
        <v>5965</v>
      </c>
      <c r="J4112" s="77" t="s">
        <v>9892</v>
      </c>
    </row>
    <row r="4113" spans="9:10">
      <c r="I4113" s="51" t="s">
        <v>5966</v>
      </c>
      <c r="J4113" s="77" t="s">
        <v>9893</v>
      </c>
    </row>
    <row r="4114" spans="9:10">
      <c r="I4114" s="51" t="s">
        <v>5967</v>
      </c>
      <c r="J4114" s="77" t="s">
        <v>9894</v>
      </c>
    </row>
    <row r="4115" spans="9:10">
      <c r="I4115" s="51" t="s">
        <v>5968</v>
      </c>
      <c r="J4115" s="77" t="s">
        <v>9895</v>
      </c>
    </row>
    <row r="4116" spans="9:10">
      <c r="I4116" s="51" t="s">
        <v>5969</v>
      </c>
      <c r="J4116" s="77" t="s">
        <v>9896</v>
      </c>
    </row>
    <row r="4117" spans="9:10">
      <c r="I4117" s="51" t="s">
        <v>5970</v>
      </c>
      <c r="J4117" s="77" t="s">
        <v>9897</v>
      </c>
    </row>
    <row r="4118" spans="9:10">
      <c r="I4118" s="51" t="s">
        <v>5971</v>
      </c>
      <c r="J4118" s="77" t="s">
        <v>9898</v>
      </c>
    </row>
    <row r="4119" spans="9:10">
      <c r="I4119" s="51" t="s">
        <v>5972</v>
      </c>
      <c r="J4119" s="77" t="s">
        <v>9899</v>
      </c>
    </row>
    <row r="4120" spans="9:10">
      <c r="I4120" s="51" t="s">
        <v>5973</v>
      </c>
      <c r="J4120" s="77" t="s">
        <v>9900</v>
      </c>
    </row>
    <row r="4121" spans="9:10">
      <c r="I4121" s="51" t="s">
        <v>5974</v>
      </c>
      <c r="J4121" s="77" t="s">
        <v>9901</v>
      </c>
    </row>
    <row r="4122" spans="9:10">
      <c r="I4122" s="51" t="s">
        <v>5770</v>
      </c>
      <c r="J4122" s="77" t="s">
        <v>9902</v>
      </c>
    </row>
    <row r="4123" spans="9:10">
      <c r="I4123" s="51" t="s">
        <v>5771</v>
      </c>
      <c r="J4123" s="77" t="s">
        <v>9903</v>
      </c>
    </row>
    <row r="4124" spans="9:10">
      <c r="I4124" s="51" t="s">
        <v>5772</v>
      </c>
      <c r="J4124" s="77" t="s">
        <v>9902</v>
      </c>
    </row>
    <row r="4125" spans="9:10">
      <c r="I4125" s="51" t="s">
        <v>5773</v>
      </c>
      <c r="J4125" s="77" t="s">
        <v>9904</v>
      </c>
    </row>
    <row r="4126" spans="9:10">
      <c r="I4126" s="51" t="s">
        <v>5774</v>
      </c>
      <c r="J4126" s="77" t="s">
        <v>9902</v>
      </c>
    </row>
    <row r="4127" spans="9:10">
      <c r="I4127" s="51" t="s">
        <v>5775</v>
      </c>
      <c r="J4127" s="77" t="s">
        <v>9905</v>
      </c>
    </row>
    <row r="4128" spans="9:10">
      <c r="I4128" s="51" t="s">
        <v>5776</v>
      </c>
      <c r="J4128" s="77" t="s">
        <v>9906</v>
      </c>
    </row>
    <row r="4129" spans="9:10">
      <c r="I4129" s="51" t="s">
        <v>5777</v>
      </c>
      <c r="J4129" s="77" t="s">
        <v>9907</v>
      </c>
    </row>
    <row r="4130" spans="9:10">
      <c r="I4130" s="51" t="s">
        <v>5778</v>
      </c>
      <c r="J4130" s="77" t="s">
        <v>9906</v>
      </c>
    </row>
    <row r="4131" spans="9:10">
      <c r="I4131" s="51" t="s">
        <v>5779</v>
      </c>
      <c r="J4131" s="77" t="s">
        <v>9908</v>
      </c>
    </row>
    <row r="4132" spans="9:10">
      <c r="I4132" s="51" t="s">
        <v>5780</v>
      </c>
      <c r="J4132" s="77" t="s">
        <v>9906</v>
      </c>
    </row>
    <row r="4133" spans="9:10">
      <c r="I4133" s="51" t="s">
        <v>5781</v>
      </c>
      <c r="J4133" s="77" t="s">
        <v>9909</v>
      </c>
    </row>
    <row r="4134" spans="9:10">
      <c r="I4134" s="51" t="s">
        <v>5782</v>
      </c>
      <c r="J4134" s="77" t="s">
        <v>9902</v>
      </c>
    </row>
    <row r="4135" spans="9:10">
      <c r="I4135" s="51" t="s">
        <v>5783</v>
      </c>
      <c r="J4135" s="77" t="s">
        <v>9910</v>
      </c>
    </row>
    <row r="4136" spans="9:10">
      <c r="I4136" s="51" t="s">
        <v>5975</v>
      </c>
      <c r="J4136" s="77" t="s">
        <v>9608</v>
      </c>
    </row>
    <row r="4137" spans="9:10">
      <c r="I4137" s="51" t="s">
        <v>5976</v>
      </c>
      <c r="J4137" s="77" t="s">
        <v>9767</v>
      </c>
    </row>
    <row r="4138" spans="9:10">
      <c r="I4138" s="51" t="s">
        <v>5977</v>
      </c>
      <c r="J4138" s="77" t="s">
        <v>9608</v>
      </c>
    </row>
    <row r="4139" spans="9:10">
      <c r="I4139" s="51" t="s">
        <v>5978</v>
      </c>
      <c r="J4139" s="77" t="s">
        <v>9769</v>
      </c>
    </row>
    <row r="4140" spans="9:10">
      <c r="I4140" s="51" t="s">
        <v>5979</v>
      </c>
      <c r="J4140" s="77" t="s">
        <v>9608</v>
      </c>
    </row>
    <row r="4141" spans="9:10">
      <c r="I4141" s="51" t="s">
        <v>5980</v>
      </c>
      <c r="J4141" s="77" t="s">
        <v>9771</v>
      </c>
    </row>
    <row r="4142" spans="9:10">
      <c r="I4142" s="51" t="s">
        <v>5981</v>
      </c>
      <c r="J4142" s="77" t="s">
        <v>9907</v>
      </c>
    </row>
    <row r="4143" spans="9:10">
      <c r="I4143" s="51" t="s">
        <v>5982</v>
      </c>
      <c r="J4143" s="77" t="s">
        <v>9911</v>
      </c>
    </row>
    <row r="4144" spans="9:10">
      <c r="I4144" s="51" t="s">
        <v>5983</v>
      </c>
      <c r="J4144" s="77" t="s">
        <v>9908</v>
      </c>
    </row>
    <row r="4145" spans="9:10">
      <c r="I4145" s="51" t="s">
        <v>5984</v>
      </c>
      <c r="J4145" s="77" t="s">
        <v>9912</v>
      </c>
    </row>
    <row r="4146" spans="9:10">
      <c r="I4146" s="51" t="s">
        <v>5985</v>
      </c>
      <c r="J4146" s="77" t="s">
        <v>9909</v>
      </c>
    </row>
    <row r="4147" spans="9:10">
      <c r="I4147" s="51" t="s">
        <v>5986</v>
      </c>
      <c r="J4147" s="77" t="s">
        <v>9913</v>
      </c>
    </row>
    <row r="4148" spans="9:10">
      <c r="I4148" s="51" t="s">
        <v>5987</v>
      </c>
      <c r="J4148" s="77" t="s">
        <v>9914</v>
      </c>
    </row>
    <row r="4149" spans="9:10">
      <c r="I4149" s="51" t="s">
        <v>5988</v>
      </c>
      <c r="J4149" s="77" t="s">
        <v>9915</v>
      </c>
    </row>
    <row r="4150" spans="9:10">
      <c r="I4150" s="51" t="s">
        <v>5989</v>
      </c>
      <c r="J4150" s="77" t="s">
        <v>9916</v>
      </c>
    </row>
    <row r="4151" spans="9:10">
      <c r="I4151" s="51" t="s">
        <v>5990</v>
      </c>
      <c r="J4151" s="77" t="s">
        <v>9917</v>
      </c>
    </row>
    <row r="4152" spans="9:10">
      <c r="I4152" s="51" t="s">
        <v>5991</v>
      </c>
      <c r="J4152" s="77" t="s">
        <v>9918</v>
      </c>
    </row>
    <row r="4153" spans="9:10">
      <c r="I4153" s="51" t="s">
        <v>5992</v>
      </c>
      <c r="J4153" s="77" t="s">
        <v>9919</v>
      </c>
    </row>
    <row r="4154" spans="9:10">
      <c r="I4154" s="51" t="s">
        <v>5993</v>
      </c>
      <c r="J4154" s="77" t="s">
        <v>9917</v>
      </c>
    </row>
    <row r="4155" spans="9:10">
      <c r="I4155" s="51" t="s">
        <v>5994</v>
      </c>
      <c r="J4155" s="77" t="s">
        <v>9918</v>
      </c>
    </row>
    <row r="4156" spans="9:10">
      <c r="I4156" s="51" t="s">
        <v>5995</v>
      </c>
      <c r="J4156" s="77" t="s">
        <v>9919</v>
      </c>
    </row>
    <row r="4157" spans="9:10">
      <c r="I4157" s="51" t="s">
        <v>5996</v>
      </c>
      <c r="J4157" s="77" t="s">
        <v>9917</v>
      </c>
    </row>
    <row r="4158" spans="9:10">
      <c r="I4158" s="51" t="s">
        <v>5997</v>
      </c>
      <c r="J4158" s="77" t="s">
        <v>9918</v>
      </c>
    </row>
    <row r="4159" spans="9:10">
      <c r="I4159" s="51" t="s">
        <v>5998</v>
      </c>
      <c r="J4159" s="77" t="s">
        <v>9919</v>
      </c>
    </row>
    <row r="4160" spans="9:10">
      <c r="I4160" s="51" t="s">
        <v>5999</v>
      </c>
      <c r="J4160" s="77" t="s">
        <v>9917</v>
      </c>
    </row>
    <row r="4161" spans="9:10">
      <c r="I4161" s="51" t="s">
        <v>6000</v>
      </c>
      <c r="J4161" s="77" t="s">
        <v>9918</v>
      </c>
    </row>
    <row r="4162" spans="9:10">
      <c r="I4162" s="51" t="s">
        <v>6001</v>
      </c>
      <c r="J4162" s="77" t="s">
        <v>9919</v>
      </c>
    </row>
    <row r="4163" spans="9:10">
      <c r="I4163" s="51" t="s">
        <v>10954</v>
      </c>
      <c r="J4163" s="77" t="s">
        <v>9920</v>
      </c>
    </row>
    <row r="4164" spans="9:10">
      <c r="I4164" s="51" t="s">
        <v>10955</v>
      </c>
      <c r="J4164" s="77" t="s">
        <v>9921</v>
      </c>
    </row>
    <row r="4165" spans="9:10">
      <c r="I4165" s="51" t="s">
        <v>10956</v>
      </c>
      <c r="J4165" s="77" t="s">
        <v>9922</v>
      </c>
    </row>
    <row r="4166" spans="9:10">
      <c r="I4166" s="51" t="s">
        <v>6002</v>
      </c>
      <c r="J4166" s="77" t="s">
        <v>9923</v>
      </c>
    </row>
    <row r="4167" spans="9:10">
      <c r="I4167" s="51" t="s">
        <v>6003</v>
      </c>
      <c r="J4167" s="77" t="s">
        <v>9924</v>
      </c>
    </row>
    <row r="4168" spans="9:10">
      <c r="I4168" s="51" t="s">
        <v>6004</v>
      </c>
      <c r="J4168" s="77" t="s">
        <v>9925</v>
      </c>
    </row>
    <row r="4169" spans="9:10">
      <c r="I4169" s="51" t="s">
        <v>6005</v>
      </c>
      <c r="J4169" s="77" t="s">
        <v>9926</v>
      </c>
    </row>
    <row r="4170" spans="9:10">
      <c r="I4170" s="49" t="s">
        <v>6006</v>
      </c>
      <c r="J4170" s="77" t="s">
        <v>9927</v>
      </c>
    </row>
    <row r="4171" spans="9:10">
      <c r="I4171" s="49" t="s">
        <v>6007</v>
      </c>
      <c r="J4171" s="77" t="s">
        <v>9928</v>
      </c>
    </row>
    <row r="4172" spans="9:10">
      <c r="I4172" s="49" t="s">
        <v>6008</v>
      </c>
      <c r="J4172" s="77" t="s">
        <v>9929</v>
      </c>
    </row>
    <row r="4173" spans="9:10">
      <c r="I4173" s="49" t="s">
        <v>6009</v>
      </c>
      <c r="J4173" s="77" t="s">
        <v>9930</v>
      </c>
    </row>
    <row r="4174" spans="9:10">
      <c r="I4174" s="49" t="s">
        <v>6010</v>
      </c>
      <c r="J4174" s="77" t="s">
        <v>9931</v>
      </c>
    </row>
    <row r="4175" spans="9:10">
      <c r="I4175" s="49" t="s">
        <v>6011</v>
      </c>
      <c r="J4175" s="77" t="s">
        <v>9932</v>
      </c>
    </row>
    <row r="4176" spans="9:10">
      <c r="I4176" s="49" t="s">
        <v>6012</v>
      </c>
      <c r="J4176" s="77" t="s">
        <v>9933</v>
      </c>
    </row>
    <row r="4177" spans="9:10">
      <c r="I4177" s="49" t="s">
        <v>6013</v>
      </c>
      <c r="J4177" s="77" t="s">
        <v>9934</v>
      </c>
    </row>
    <row r="4178" spans="9:10">
      <c r="I4178" s="49" t="s">
        <v>6014</v>
      </c>
      <c r="J4178" s="77" t="s">
        <v>9935</v>
      </c>
    </row>
    <row r="4179" spans="9:10">
      <c r="I4179" s="49" t="s">
        <v>6015</v>
      </c>
      <c r="J4179" s="77" t="s">
        <v>9936</v>
      </c>
    </row>
    <row r="4180" spans="9:10">
      <c r="I4180" s="49" t="s">
        <v>6016</v>
      </c>
      <c r="J4180" s="77" t="s">
        <v>9937</v>
      </c>
    </row>
    <row r="4181" spans="9:10">
      <c r="I4181" s="49" t="s">
        <v>6017</v>
      </c>
      <c r="J4181" s="77" t="s">
        <v>9938</v>
      </c>
    </row>
    <row r="4182" spans="9:10">
      <c r="I4182" s="49" t="s">
        <v>6018</v>
      </c>
      <c r="J4182" s="77" t="s">
        <v>9939</v>
      </c>
    </row>
    <row r="4183" spans="9:10">
      <c r="I4183" s="49" t="s">
        <v>6019</v>
      </c>
      <c r="J4183" s="77" t="s">
        <v>9940</v>
      </c>
    </row>
    <row r="4184" spans="9:10">
      <c r="I4184" s="49" t="s">
        <v>6020</v>
      </c>
      <c r="J4184" s="77" t="s">
        <v>9941</v>
      </c>
    </row>
    <row r="4185" spans="9:10">
      <c r="I4185" s="49" t="s">
        <v>6021</v>
      </c>
      <c r="J4185" s="77" t="s">
        <v>9942</v>
      </c>
    </row>
    <row r="4186" spans="9:10">
      <c r="I4186" s="49" t="s">
        <v>6022</v>
      </c>
      <c r="J4186" s="77" t="s">
        <v>9943</v>
      </c>
    </row>
    <row r="4187" spans="9:10">
      <c r="I4187" s="49" t="s">
        <v>6023</v>
      </c>
      <c r="J4187" s="77" t="s">
        <v>9944</v>
      </c>
    </row>
    <row r="4188" spans="9:10">
      <c r="I4188" s="49" t="s">
        <v>6024</v>
      </c>
      <c r="J4188" s="77" t="s">
        <v>9945</v>
      </c>
    </row>
    <row r="4189" spans="9:10">
      <c r="I4189" s="49" t="s">
        <v>6025</v>
      </c>
      <c r="J4189" s="77" t="s">
        <v>9946</v>
      </c>
    </row>
    <row r="4190" spans="9:10">
      <c r="I4190" s="49" t="s">
        <v>6026</v>
      </c>
      <c r="J4190" s="77" t="s">
        <v>9947</v>
      </c>
    </row>
    <row r="4191" spans="9:10">
      <c r="I4191" s="49" t="s">
        <v>10957</v>
      </c>
      <c r="J4191" s="77" t="s">
        <v>9948</v>
      </c>
    </row>
    <row r="4192" spans="9:10">
      <c r="I4192" s="49" t="s">
        <v>6027</v>
      </c>
      <c r="J4192" s="77" t="s">
        <v>9949</v>
      </c>
    </row>
    <row r="4193" spans="9:10">
      <c r="I4193" s="49" t="s">
        <v>6028</v>
      </c>
      <c r="J4193" s="77" t="s">
        <v>9950</v>
      </c>
    </row>
    <row r="4194" spans="9:10">
      <c r="I4194" s="49" t="s">
        <v>6029</v>
      </c>
      <c r="J4194" s="77" t="s">
        <v>9951</v>
      </c>
    </row>
    <row r="4195" spans="9:10">
      <c r="I4195" s="49" t="s">
        <v>6030</v>
      </c>
      <c r="J4195" s="77" t="s">
        <v>9952</v>
      </c>
    </row>
    <row r="4196" spans="9:10">
      <c r="I4196" s="49" t="s">
        <v>6031</v>
      </c>
      <c r="J4196" s="77" t="s">
        <v>9953</v>
      </c>
    </row>
    <row r="4197" spans="9:10">
      <c r="I4197" s="49" t="s">
        <v>6032</v>
      </c>
      <c r="J4197" s="77" t="s">
        <v>9954</v>
      </c>
    </row>
    <row r="4198" spans="9:10">
      <c r="I4198" s="49" t="s">
        <v>6033</v>
      </c>
      <c r="J4198" s="77" t="s">
        <v>9955</v>
      </c>
    </row>
    <row r="4199" spans="9:10">
      <c r="I4199" s="49" t="s">
        <v>6034</v>
      </c>
      <c r="J4199" s="77" t="s">
        <v>9956</v>
      </c>
    </row>
    <row r="4200" spans="9:10">
      <c r="I4200" s="49" t="s">
        <v>6035</v>
      </c>
      <c r="J4200" s="77" t="s">
        <v>9957</v>
      </c>
    </row>
    <row r="4201" spans="9:10">
      <c r="I4201" s="49" t="s">
        <v>6036</v>
      </c>
      <c r="J4201" s="77" t="s">
        <v>9958</v>
      </c>
    </row>
    <row r="4202" spans="9:10">
      <c r="I4202" s="49" t="s">
        <v>6037</v>
      </c>
      <c r="J4202" s="77" t="s">
        <v>9959</v>
      </c>
    </row>
    <row r="4203" spans="9:10">
      <c r="I4203" s="49" t="s">
        <v>6038</v>
      </c>
      <c r="J4203" s="77" t="s">
        <v>9960</v>
      </c>
    </row>
    <row r="4204" spans="9:10">
      <c r="I4204" s="49" t="s">
        <v>6039</v>
      </c>
      <c r="J4204" s="77" t="s">
        <v>9961</v>
      </c>
    </row>
    <row r="4205" spans="9:10">
      <c r="I4205" s="49" t="s">
        <v>6040</v>
      </c>
      <c r="J4205" s="77" t="s">
        <v>9962</v>
      </c>
    </row>
    <row r="4206" spans="9:10">
      <c r="I4206" s="49" t="s">
        <v>6041</v>
      </c>
      <c r="J4206" s="77" t="s">
        <v>9963</v>
      </c>
    </row>
    <row r="4207" spans="9:10">
      <c r="I4207" s="49" t="s">
        <v>6042</v>
      </c>
      <c r="J4207" s="77" t="s">
        <v>9964</v>
      </c>
    </row>
    <row r="4208" spans="9:10">
      <c r="I4208" s="49" t="s">
        <v>6043</v>
      </c>
      <c r="J4208" s="77" t="s">
        <v>9965</v>
      </c>
    </row>
    <row r="4209" spans="9:10">
      <c r="I4209" s="49" t="s">
        <v>6044</v>
      </c>
      <c r="J4209" s="77" t="s">
        <v>9966</v>
      </c>
    </row>
    <row r="4210" spans="9:10">
      <c r="I4210" s="49" t="s">
        <v>6045</v>
      </c>
      <c r="J4210" s="77" t="s">
        <v>9967</v>
      </c>
    </row>
    <row r="4211" spans="9:10">
      <c r="I4211" s="49" t="s">
        <v>6046</v>
      </c>
      <c r="J4211" s="77" t="s">
        <v>9968</v>
      </c>
    </row>
    <row r="4212" spans="9:10">
      <c r="I4212" s="49" t="s">
        <v>6047</v>
      </c>
      <c r="J4212" s="77" t="s">
        <v>9969</v>
      </c>
    </row>
    <row r="4213" spans="9:10">
      <c r="I4213" s="49" t="s">
        <v>6048</v>
      </c>
      <c r="J4213" s="77" t="s">
        <v>9970</v>
      </c>
    </row>
    <row r="4214" spans="9:10">
      <c r="I4214" s="49" t="s">
        <v>6049</v>
      </c>
      <c r="J4214" s="77" t="s">
        <v>9971</v>
      </c>
    </row>
    <row r="4215" spans="9:10">
      <c r="I4215" s="49" t="s">
        <v>6050</v>
      </c>
      <c r="J4215" s="77" t="s">
        <v>9972</v>
      </c>
    </row>
    <row r="4216" spans="9:10">
      <c r="I4216" s="49" t="s">
        <v>6051</v>
      </c>
      <c r="J4216" s="77" t="s">
        <v>9973</v>
      </c>
    </row>
    <row r="4217" spans="9:10">
      <c r="I4217" s="49" t="s">
        <v>6052</v>
      </c>
      <c r="J4217" s="77" t="s">
        <v>9974</v>
      </c>
    </row>
    <row r="4218" spans="9:10">
      <c r="I4218" s="49" t="s">
        <v>6053</v>
      </c>
      <c r="J4218" s="77"/>
    </row>
    <row r="4219" spans="9:10">
      <c r="I4219" s="49" t="s">
        <v>6054</v>
      </c>
      <c r="J4219" s="77" t="s">
        <v>9975</v>
      </c>
    </row>
    <row r="4220" spans="9:10">
      <c r="I4220" s="49" t="s">
        <v>6055</v>
      </c>
      <c r="J4220" s="77"/>
    </row>
    <row r="4221" spans="9:10">
      <c r="I4221" s="49" t="s">
        <v>6056</v>
      </c>
      <c r="J4221" s="77"/>
    </row>
    <row r="4222" spans="9:10">
      <c r="I4222" s="49" t="s">
        <v>6057</v>
      </c>
      <c r="J4222" s="77"/>
    </row>
    <row r="4223" spans="9:10">
      <c r="I4223" s="49" t="s">
        <v>6058</v>
      </c>
      <c r="J4223" s="77"/>
    </row>
    <row r="4224" spans="9:10">
      <c r="I4224" s="49" t="s">
        <v>6059</v>
      </c>
      <c r="J4224" s="77"/>
    </row>
    <row r="4225" spans="9:10">
      <c r="I4225" s="49" t="s">
        <v>6060</v>
      </c>
      <c r="J4225" s="77"/>
    </row>
    <row r="4226" spans="9:10">
      <c r="I4226" s="49" t="s">
        <v>6061</v>
      </c>
      <c r="J4226" s="77"/>
    </row>
    <row r="4227" spans="9:10">
      <c r="I4227" s="49" t="s">
        <v>6062</v>
      </c>
      <c r="J4227" s="77" t="s">
        <v>9976</v>
      </c>
    </row>
    <row r="4228" spans="9:10">
      <c r="I4228" s="51" t="s">
        <v>6063</v>
      </c>
      <c r="J4228" s="77" t="s">
        <v>9977</v>
      </c>
    </row>
    <row r="4229" spans="9:10">
      <c r="I4229" s="51" t="s">
        <v>6064</v>
      </c>
      <c r="J4229" s="77" t="s">
        <v>9978</v>
      </c>
    </row>
    <row r="4230" spans="9:10">
      <c r="I4230" s="51" t="s">
        <v>6065</v>
      </c>
      <c r="J4230" s="77" t="s">
        <v>9979</v>
      </c>
    </row>
    <row r="4231" spans="9:10">
      <c r="I4231" s="51" t="s">
        <v>6066</v>
      </c>
      <c r="J4231" s="77" t="s">
        <v>9980</v>
      </c>
    </row>
    <row r="4232" spans="9:10">
      <c r="I4232" s="51" t="s">
        <v>6067</v>
      </c>
      <c r="J4232" s="77" t="s">
        <v>9981</v>
      </c>
    </row>
    <row r="4233" spans="9:10">
      <c r="I4233" s="51" t="s">
        <v>6068</v>
      </c>
      <c r="J4233" s="77" t="s">
        <v>9335</v>
      </c>
    </row>
    <row r="4234" spans="9:10">
      <c r="I4234" s="51" t="s">
        <v>6069</v>
      </c>
      <c r="J4234" s="77" t="s">
        <v>9982</v>
      </c>
    </row>
    <row r="4235" spans="9:10">
      <c r="I4235" s="51" t="s">
        <v>6070</v>
      </c>
      <c r="J4235" s="77" t="s">
        <v>9983</v>
      </c>
    </row>
    <row r="4236" spans="9:10">
      <c r="I4236" s="51" t="s">
        <v>6071</v>
      </c>
      <c r="J4236" s="77" t="s">
        <v>9984</v>
      </c>
    </row>
    <row r="4237" spans="9:10">
      <c r="I4237" s="51" t="s">
        <v>6072</v>
      </c>
      <c r="J4237" s="77" t="s">
        <v>9985</v>
      </c>
    </row>
    <row r="4238" spans="9:10">
      <c r="I4238" s="51" t="s">
        <v>6073</v>
      </c>
      <c r="J4238" s="77" t="s">
        <v>9986</v>
      </c>
    </row>
    <row r="4239" spans="9:10">
      <c r="I4239" s="51" t="s">
        <v>6074</v>
      </c>
      <c r="J4239" s="77" t="s">
        <v>9987</v>
      </c>
    </row>
    <row r="4240" spans="9:10">
      <c r="I4240" s="51" t="s">
        <v>6075</v>
      </c>
      <c r="J4240" s="77" t="s">
        <v>9988</v>
      </c>
    </row>
    <row r="4241" spans="9:10">
      <c r="I4241" s="51" t="s">
        <v>10958</v>
      </c>
      <c r="J4241" s="77" t="s">
        <v>9989</v>
      </c>
    </row>
    <row r="4242" spans="9:10">
      <c r="I4242" s="51" t="s">
        <v>10959</v>
      </c>
      <c r="J4242" s="77" t="s">
        <v>9990</v>
      </c>
    </row>
    <row r="4243" spans="9:10">
      <c r="I4243" s="51" t="s">
        <v>10960</v>
      </c>
      <c r="J4243" s="77" t="s">
        <v>9991</v>
      </c>
    </row>
    <row r="4244" spans="9:10">
      <c r="I4244" s="51" t="s">
        <v>10961</v>
      </c>
      <c r="J4244" s="77" t="s">
        <v>9992</v>
      </c>
    </row>
    <row r="4245" spans="9:10">
      <c r="I4245" s="51" t="s">
        <v>10962</v>
      </c>
      <c r="J4245" s="77" t="s">
        <v>9993</v>
      </c>
    </row>
    <row r="4246" spans="9:10">
      <c r="I4246" s="51" t="s">
        <v>10963</v>
      </c>
      <c r="J4246" s="77" t="s">
        <v>9994</v>
      </c>
    </row>
    <row r="4247" spans="9:10">
      <c r="I4247" s="51" t="s">
        <v>10964</v>
      </c>
      <c r="J4247" s="77" t="s">
        <v>9995</v>
      </c>
    </row>
    <row r="4248" spans="9:10">
      <c r="I4248" s="51" t="s">
        <v>10965</v>
      </c>
      <c r="J4248" s="77" t="s">
        <v>9996</v>
      </c>
    </row>
    <row r="4249" spans="9:10">
      <c r="I4249" s="51" t="s">
        <v>10966</v>
      </c>
      <c r="J4249" s="77" t="s">
        <v>9997</v>
      </c>
    </row>
    <row r="4250" spans="9:10">
      <c r="I4250" s="51" t="s">
        <v>10967</v>
      </c>
      <c r="J4250" s="77" t="s">
        <v>9998</v>
      </c>
    </row>
    <row r="4251" spans="9:10">
      <c r="I4251" s="51" t="s">
        <v>10968</v>
      </c>
      <c r="J4251" s="77" t="s">
        <v>9999</v>
      </c>
    </row>
    <row r="4252" spans="9:10">
      <c r="I4252" s="51" t="s">
        <v>10969</v>
      </c>
      <c r="J4252" s="77" t="s">
        <v>10000</v>
      </c>
    </row>
    <row r="4253" spans="9:10">
      <c r="I4253" s="51" t="s">
        <v>10970</v>
      </c>
      <c r="J4253" s="77" t="s">
        <v>10001</v>
      </c>
    </row>
    <row r="4254" spans="9:10">
      <c r="I4254" s="51" t="s">
        <v>10971</v>
      </c>
      <c r="J4254" s="77" t="s">
        <v>10002</v>
      </c>
    </row>
    <row r="4255" spans="9:10">
      <c r="I4255" s="51" t="s">
        <v>10972</v>
      </c>
      <c r="J4255" s="77" t="s">
        <v>10003</v>
      </c>
    </row>
    <row r="4256" spans="9:10">
      <c r="I4256" s="51" t="s">
        <v>10973</v>
      </c>
      <c r="J4256" s="77" t="s">
        <v>10004</v>
      </c>
    </row>
    <row r="4257" spans="9:10">
      <c r="I4257" s="51" t="s">
        <v>10974</v>
      </c>
      <c r="J4257" s="77" t="s">
        <v>10005</v>
      </c>
    </row>
    <row r="4258" spans="9:10">
      <c r="I4258" s="51" t="s">
        <v>10975</v>
      </c>
      <c r="J4258" s="77" t="s">
        <v>10006</v>
      </c>
    </row>
    <row r="4259" spans="9:10">
      <c r="I4259" s="51" t="s">
        <v>10976</v>
      </c>
      <c r="J4259" s="77" t="s">
        <v>10007</v>
      </c>
    </row>
    <row r="4260" spans="9:10">
      <c r="I4260" s="51" t="s">
        <v>10977</v>
      </c>
      <c r="J4260" s="77" t="s">
        <v>10008</v>
      </c>
    </row>
    <row r="4261" spans="9:10">
      <c r="I4261" s="51" t="s">
        <v>10978</v>
      </c>
      <c r="J4261" s="77" t="s">
        <v>10009</v>
      </c>
    </row>
    <row r="4262" spans="9:10">
      <c r="I4262" s="51" t="s">
        <v>10979</v>
      </c>
      <c r="J4262" s="77" t="s">
        <v>10010</v>
      </c>
    </row>
    <row r="4263" spans="9:10">
      <c r="I4263" s="51" t="s">
        <v>10980</v>
      </c>
      <c r="J4263" s="77" t="s">
        <v>10011</v>
      </c>
    </row>
    <row r="4264" spans="9:10">
      <c r="I4264" s="51" t="s">
        <v>10981</v>
      </c>
      <c r="J4264" s="77" t="s">
        <v>10012</v>
      </c>
    </row>
    <row r="4265" spans="9:10">
      <c r="I4265" s="51" t="s">
        <v>10982</v>
      </c>
      <c r="J4265" s="77" t="s">
        <v>10013</v>
      </c>
    </row>
    <row r="4266" spans="9:10">
      <c r="I4266" s="51" t="s">
        <v>6076</v>
      </c>
      <c r="J4266" s="77" t="s">
        <v>6937</v>
      </c>
    </row>
    <row r="4267" spans="9:10">
      <c r="I4267" s="51" t="s">
        <v>6077</v>
      </c>
      <c r="J4267" s="77" t="s">
        <v>7065</v>
      </c>
    </row>
    <row r="4268" spans="9:10">
      <c r="I4268" s="51" t="s">
        <v>6078</v>
      </c>
      <c r="J4268" s="77" t="s">
        <v>6938</v>
      </c>
    </row>
    <row r="4269" spans="9:10">
      <c r="I4269" s="51" t="s">
        <v>6079</v>
      </c>
      <c r="J4269" s="77" t="s">
        <v>7072</v>
      </c>
    </row>
    <row r="4270" spans="9:10">
      <c r="I4270" s="51" t="s">
        <v>6080</v>
      </c>
      <c r="J4270" s="77" t="s">
        <v>7097</v>
      </c>
    </row>
    <row r="4271" spans="9:10">
      <c r="I4271" s="51" t="s">
        <v>6081</v>
      </c>
      <c r="J4271" s="77" t="s">
        <v>7096</v>
      </c>
    </row>
    <row r="4272" spans="9:10">
      <c r="I4272" s="51" t="s">
        <v>6082</v>
      </c>
      <c r="J4272" s="77" t="s">
        <v>7077</v>
      </c>
    </row>
    <row r="4273" spans="9:10">
      <c r="I4273" s="51" t="s">
        <v>6083</v>
      </c>
      <c r="J4273" s="77" t="s">
        <v>7076</v>
      </c>
    </row>
    <row r="4274" spans="9:10">
      <c r="I4274" s="51" t="s">
        <v>6084</v>
      </c>
      <c r="J4274" s="77" t="s">
        <v>7088</v>
      </c>
    </row>
    <row r="4275" spans="9:10">
      <c r="I4275" s="51" t="s">
        <v>6085</v>
      </c>
      <c r="J4275" s="81" t="s">
        <v>10014</v>
      </c>
    </row>
    <row r="4276" spans="9:10">
      <c r="I4276" s="51" t="s">
        <v>6086</v>
      </c>
      <c r="J4276" s="81" t="s">
        <v>10015</v>
      </c>
    </row>
    <row r="4277" spans="9:10">
      <c r="I4277" s="51" t="s">
        <v>6087</v>
      </c>
      <c r="J4277" s="81" t="s">
        <v>10016</v>
      </c>
    </row>
    <row r="4278" spans="9:10">
      <c r="I4278" s="51" t="s">
        <v>6088</v>
      </c>
      <c r="J4278" s="77" t="s">
        <v>10017</v>
      </c>
    </row>
    <row r="4279" spans="9:10">
      <c r="I4279" s="51" t="s">
        <v>6089</v>
      </c>
      <c r="J4279" s="77" t="s">
        <v>10018</v>
      </c>
    </row>
    <row r="4280" spans="9:10">
      <c r="I4280" s="51" t="s">
        <v>6090</v>
      </c>
      <c r="J4280" s="77" t="s">
        <v>10019</v>
      </c>
    </row>
    <row r="4281" spans="9:10">
      <c r="I4281" s="51" t="s">
        <v>6091</v>
      </c>
      <c r="J4281" s="77" t="s">
        <v>10020</v>
      </c>
    </row>
    <row r="4282" spans="9:10">
      <c r="I4282" s="51" t="s">
        <v>6092</v>
      </c>
      <c r="J4282" s="77" t="s">
        <v>10021</v>
      </c>
    </row>
    <row r="4283" spans="9:10">
      <c r="I4283" s="51" t="s">
        <v>6093</v>
      </c>
      <c r="J4283" s="77" t="s">
        <v>10022</v>
      </c>
    </row>
    <row r="4284" spans="9:10">
      <c r="I4284" s="51" t="s">
        <v>6094</v>
      </c>
      <c r="J4284" s="77" t="s">
        <v>10023</v>
      </c>
    </row>
    <row r="4285" spans="9:10">
      <c r="I4285" s="51" t="s">
        <v>6095</v>
      </c>
      <c r="J4285" s="77" t="s">
        <v>10024</v>
      </c>
    </row>
    <row r="4286" spans="9:10">
      <c r="I4286" s="51" t="s">
        <v>6096</v>
      </c>
      <c r="J4286" s="77" t="s">
        <v>10025</v>
      </c>
    </row>
    <row r="4287" spans="9:10">
      <c r="I4287" s="51" t="s">
        <v>6097</v>
      </c>
      <c r="J4287" s="77" t="s">
        <v>10026</v>
      </c>
    </row>
    <row r="4288" spans="9:10">
      <c r="I4288" s="51" t="s">
        <v>6098</v>
      </c>
      <c r="J4288" s="77" t="s">
        <v>10027</v>
      </c>
    </row>
    <row r="4289" spans="9:10">
      <c r="I4289" s="51" t="s">
        <v>6099</v>
      </c>
      <c r="J4289" s="77" t="s">
        <v>10028</v>
      </c>
    </row>
    <row r="4290" spans="9:10">
      <c r="I4290" s="51" t="s">
        <v>6100</v>
      </c>
      <c r="J4290" s="77" t="s">
        <v>10029</v>
      </c>
    </row>
    <row r="4291" spans="9:10">
      <c r="I4291" s="51" t="s">
        <v>6101</v>
      </c>
      <c r="J4291" s="77" t="s">
        <v>10030</v>
      </c>
    </row>
    <row r="4292" spans="9:10">
      <c r="I4292" s="51" t="s">
        <v>6102</v>
      </c>
      <c r="J4292" s="77" t="s">
        <v>10031</v>
      </c>
    </row>
    <row r="4293" spans="9:10">
      <c r="I4293" s="51" t="s">
        <v>6103</v>
      </c>
      <c r="J4293" s="77" t="s">
        <v>10032</v>
      </c>
    </row>
    <row r="4294" spans="9:10">
      <c r="I4294" s="51" t="s">
        <v>6104</v>
      </c>
      <c r="J4294" s="77" t="s">
        <v>10033</v>
      </c>
    </row>
    <row r="4295" spans="9:10">
      <c r="I4295" s="51" t="s">
        <v>6105</v>
      </c>
      <c r="J4295" s="77" t="s">
        <v>10034</v>
      </c>
    </row>
    <row r="4296" spans="9:10">
      <c r="I4296" s="51" t="s">
        <v>6106</v>
      </c>
      <c r="J4296" s="77" t="s">
        <v>10035</v>
      </c>
    </row>
    <row r="4297" spans="9:10">
      <c r="I4297" s="51" t="s">
        <v>6107</v>
      </c>
      <c r="J4297" s="77" t="s">
        <v>10036</v>
      </c>
    </row>
    <row r="4298" spans="9:10">
      <c r="I4298" s="51" t="s">
        <v>6108</v>
      </c>
      <c r="J4298" s="77" t="s">
        <v>10037</v>
      </c>
    </row>
    <row r="4299" spans="9:10">
      <c r="I4299" s="51" t="s">
        <v>6109</v>
      </c>
      <c r="J4299" s="77" t="s">
        <v>10038</v>
      </c>
    </row>
    <row r="4300" spans="9:10">
      <c r="I4300" s="51" t="s">
        <v>6110</v>
      </c>
      <c r="J4300" s="77" t="s">
        <v>10039</v>
      </c>
    </row>
    <row r="4301" spans="9:10">
      <c r="I4301" s="51" t="s">
        <v>6111</v>
      </c>
      <c r="J4301" s="77" t="s">
        <v>10040</v>
      </c>
    </row>
    <row r="4302" spans="9:10">
      <c r="I4302" s="51" t="s">
        <v>6112</v>
      </c>
      <c r="J4302" s="77" t="s">
        <v>10041</v>
      </c>
    </row>
    <row r="4303" spans="9:10">
      <c r="I4303" s="51" t="s">
        <v>6113</v>
      </c>
      <c r="J4303" s="77" t="s">
        <v>10042</v>
      </c>
    </row>
    <row r="4304" spans="9:10">
      <c r="I4304" s="51" t="s">
        <v>6114</v>
      </c>
      <c r="J4304" s="77" t="s">
        <v>10043</v>
      </c>
    </row>
    <row r="4305" spans="9:10">
      <c r="I4305" s="51" t="s">
        <v>6115</v>
      </c>
      <c r="J4305" s="77" t="s">
        <v>10044</v>
      </c>
    </row>
    <row r="4306" spans="9:10">
      <c r="I4306" s="51" t="s">
        <v>6116</v>
      </c>
      <c r="J4306" s="77" t="s">
        <v>10045</v>
      </c>
    </row>
    <row r="4307" spans="9:10">
      <c r="I4307" s="51" t="s">
        <v>6117</v>
      </c>
      <c r="J4307" s="77" t="s">
        <v>10046</v>
      </c>
    </row>
    <row r="4308" spans="9:10">
      <c r="I4308" s="51" t="s">
        <v>6118</v>
      </c>
      <c r="J4308" s="77" t="s">
        <v>10047</v>
      </c>
    </row>
    <row r="4309" spans="9:10">
      <c r="I4309" s="51" t="s">
        <v>6119</v>
      </c>
      <c r="J4309" s="77" t="s">
        <v>10048</v>
      </c>
    </row>
    <row r="4310" spans="9:10">
      <c r="I4310" s="51" t="s">
        <v>6120</v>
      </c>
      <c r="J4310" s="77" t="s">
        <v>10049</v>
      </c>
    </row>
    <row r="4311" spans="9:10">
      <c r="I4311" s="51" t="s">
        <v>6121</v>
      </c>
      <c r="J4311" s="77" t="s">
        <v>10050</v>
      </c>
    </row>
    <row r="4312" spans="9:10">
      <c r="I4312" s="51" t="s">
        <v>6122</v>
      </c>
      <c r="J4312" s="77" t="s">
        <v>10051</v>
      </c>
    </row>
    <row r="4313" spans="9:10">
      <c r="I4313" s="51" t="s">
        <v>6123</v>
      </c>
      <c r="J4313" s="77" t="s">
        <v>10052</v>
      </c>
    </row>
    <row r="4314" spans="9:10">
      <c r="I4314" s="51" t="s">
        <v>6124</v>
      </c>
      <c r="J4314" s="77" t="s">
        <v>10053</v>
      </c>
    </row>
    <row r="4315" spans="9:10">
      <c r="I4315" s="51" t="s">
        <v>6125</v>
      </c>
      <c r="J4315" s="77" t="s">
        <v>10054</v>
      </c>
    </row>
    <row r="4316" spans="9:10">
      <c r="I4316" s="51" t="s">
        <v>6126</v>
      </c>
      <c r="J4316" s="77" t="s">
        <v>10055</v>
      </c>
    </row>
    <row r="4317" spans="9:10">
      <c r="I4317" s="51" t="s">
        <v>6127</v>
      </c>
      <c r="J4317" s="77" t="s">
        <v>10056</v>
      </c>
    </row>
    <row r="4318" spans="9:10">
      <c r="I4318" s="51" t="s">
        <v>6128</v>
      </c>
      <c r="J4318" s="77" t="s">
        <v>10057</v>
      </c>
    </row>
    <row r="4319" spans="9:10">
      <c r="I4319" s="51" t="s">
        <v>6129</v>
      </c>
      <c r="J4319" s="77" t="s">
        <v>10058</v>
      </c>
    </row>
    <row r="4320" spans="9:10">
      <c r="I4320" s="51" t="s">
        <v>6130</v>
      </c>
      <c r="J4320" s="77" t="s">
        <v>10059</v>
      </c>
    </row>
    <row r="4321" spans="9:10">
      <c r="I4321" s="51" t="s">
        <v>6131</v>
      </c>
      <c r="J4321" s="77" t="s">
        <v>10060</v>
      </c>
    </row>
    <row r="4322" spans="9:10">
      <c r="I4322" s="51" t="s">
        <v>6132</v>
      </c>
      <c r="J4322" s="77" t="s">
        <v>10061</v>
      </c>
    </row>
    <row r="4323" spans="9:10">
      <c r="I4323" s="51" t="s">
        <v>6133</v>
      </c>
      <c r="J4323" s="77" t="s">
        <v>10062</v>
      </c>
    </row>
    <row r="4324" spans="9:10">
      <c r="I4324" s="51" t="s">
        <v>6134</v>
      </c>
      <c r="J4324" s="77" t="s">
        <v>10063</v>
      </c>
    </row>
    <row r="4325" spans="9:10">
      <c r="I4325" s="51" t="s">
        <v>6135</v>
      </c>
      <c r="J4325" s="77" t="s">
        <v>10064</v>
      </c>
    </row>
    <row r="4326" spans="9:10">
      <c r="I4326" s="51" t="s">
        <v>6136</v>
      </c>
      <c r="J4326" s="77" t="s">
        <v>10065</v>
      </c>
    </row>
    <row r="4327" spans="9:10">
      <c r="I4327" s="51" t="s">
        <v>6137</v>
      </c>
      <c r="J4327" s="77" t="s">
        <v>10066</v>
      </c>
    </row>
    <row r="4328" spans="9:10">
      <c r="I4328" s="51" t="s">
        <v>6138</v>
      </c>
      <c r="J4328" s="77" t="s">
        <v>10067</v>
      </c>
    </row>
    <row r="4329" spans="9:10">
      <c r="I4329" s="51" t="s">
        <v>6139</v>
      </c>
      <c r="J4329" s="77" t="s">
        <v>10068</v>
      </c>
    </row>
    <row r="4330" spans="9:10">
      <c r="I4330" s="51" t="s">
        <v>6140</v>
      </c>
      <c r="J4330" s="77" t="s">
        <v>10069</v>
      </c>
    </row>
    <row r="4331" spans="9:10">
      <c r="I4331" s="51" t="s">
        <v>6141</v>
      </c>
      <c r="J4331" s="77" t="s">
        <v>10070</v>
      </c>
    </row>
    <row r="4332" spans="9:10">
      <c r="I4332" s="51" t="s">
        <v>6142</v>
      </c>
      <c r="J4332" s="77" t="s">
        <v>10071</v>
      </c>
    </row>
    <row r="4333" spans="9:10">
      <c r="I4333" s="51" t="s">
        <v>6143</v>
      </c>
      <c r="J4333" s="77" t="s">
        <v>10072</v>
      </c>
    </row>
    <row r="4334" spans="9:10">
      <c r="I4334" s="51" t="s">
        <v>6144</v>
      </c>
      <c r="J4334" s="77" t="s">
        <v>10073</v>
      </c>
    </row>
    <row r="4335" spans="9:10">
      <c r="I4335" s="51" t="s">
        <v>6145</v>
      </c>
      <c r="J4335" s="77" t="s">
        <v>10074</v>
      </c>
    </row>
    <row r="4336" spans="9:10">
      <c r="I4336" s="51" t="s">
        <v>6146</v>
      </c>
      <c r="J4336" s="77" t="s">
        <v>10075</v>
      </c>
    </row>
    <row r="4337" spans="9:10">
      <c r="I4337" s="51" t="s">
        <v>6147</v>
      </c>
      <c r="J4337" s="77" t="s">
        <v>10076</v>
      </c>
    </row>
    <row r="4338" spans="9:10">
      <c r="I4338" s="51" t="s">
        <v>6148</v>
      </c>
      <c r="J4338" s="77" t="s">
        <v>10077</v>
      </c>
    </row>
    <row r="4339" spans="9:10">
      <c r="I4339" s="51" t="s">
        <v>6149</v>
      </c>
      <c r="J4339" s="77" t="s">
        <v>10078</v>
      </c>
    </row>
    <row r="4340" spans="9:10">
      <c r="I4340" s="51" t="s">
        <v>6150</v>
      </c>
      <c r="J4340" s="77" t="s">
        <v>10079</v>
      </c>
    </row>
    <row r="4341" spans="9:10">
      <c r="I4341" s="51" t="s">
        <v>6151</v>
      </c>
      <c r="J4341" s="77" t="s">
        <v>10080</v>
      </c>
    </row>
    <row r="4342" spans="9:10">
      <c r="I4342" s="51" t="s">
        <v>6152</v>
      </c>
      <c r="J4342" s="77" t="s">
        <v>10081</v>
      </c>
    </row>
    <row r="4343" spans="9:10">
      <c r="I4343" s="51" t="s">
        <v>6153</v>
      </c>
      <c r="J4343" s="77" t="s">
        <v>10082</v>
      </c>
    </row>
    <row r="4344" spans="9:10">
      <c r="I4344" s="51" t="s">
        <v>6154</v>
      </c>
      <c r="J4344" s="77" t="s">
        <v>10083</v>
      </c>
    </row>
    <row r="4345" spans="9:10">
      <c r="I4345" s="51" t="s">
        <v>6155</v>
      </c>
      <c r="J4345" s="77" t="s">
        <v>10084</v>
      </c>
    </row>
    <row r="4346" spans="9:10">
      <c r="I4346" s="51" t="s">
        <v>6156</v>
      </c>
      <c r="J4346" s="77" t="s">
        <v>10085</v>
      </c>
    </row>
    <row r="4347" spans="9:10">
      <c r="I4347" s="51" t="s">
        <v>6157</v>
      </c>
      <c r="J4347" s="77" t="s">
        <v>10086</v>
      </c>
    </row>
    <row r="4348" spans="9:10">
      <c r="I4348" s="51" t="s">
        <v>6158</v>
      </c>
      <c r="J4348" s="77" t="s">
        <v>10087</v>
      </c>
    </row>
    <row r="4349" spans="9:10">
      <c r="I4349" s="51" t="s">
        <v>6159</v>
      </c>
      <c r="J4349" s="77" t="s">
        <v>10088</v>
      </c>
    </row>
    <row r="4350" spans="9:10">
      <c r="I4350" s="51" t="s">
        <v>6160</v>
      </c>
      <c r="J4350" s="77" t="s">
        <v>10089</v>
      </c>
    </row>
    <row r="4351" spans="9:10">
      <c r="I4351" s="51" t="s">
        <v>6161</v>
      </c>
      <c r="J4351" s="77" t="s">
        <v>10090</v>
      </c>
    </row>
    <row r="4352" spans="9:10">
      <c r="I4352" s="51" t="s">
        <v>6162</v>
      </c>
      <c r="J4352" s="77" t="s">
        <v>10091</v>
      </c>
    </row>
    <row r="4353" spans="9:10">
      <c r="I4353" s="51" t="s">
        <v>6163</v>
      </c>
      <c r="J4353" s="77" t="s">
        <v>10092</v>
      </c>
    </row>
    <row r="4354" spans="9:10">
      <c r="I4354" s="51" t="s">
        <v>6164</v>
      </c>
      <c r="J4354" s="77" t="s">
        <v>10093</v>
      </c>
    </row>
    <row r="4355" spans="9:10">
      <c r="I4355" s="51" t="s">
        <v>6165</v>
      </c>
      <c r="J4355" s="77" t="s">
        <v>10094</v>
      </c>
    </row>
    <row r="4356" spans="9:10">
      <c r="I4356" s="51" t="s">
        <v>6166</v>
      </c>
      <c r="J4356" s="77" t="s">
        <v>10095</v>
      </c>
    </row>
    <row r="4357" spans="9:10">
      <c r="I4357" s="51" t="s">
        <v>6167</v>
      </c>
      <c r="J4357" s="77" t="s">
        <v>10096</v>
      </c>
    </row>
    <row r="4358" spans="9:10">
      <c r="I4358" s="51" t="s">
        <v>6168</v>
      </c>
      <c r="J4358" s="77" t="s">
        <v>10097</v>
      </c>
    </row>
    <row r="4359" spans="9:10">
      <c r="I4359" s="51" t="s">
        <v>6169</v>
      </c>
      <c r="J4359" s="77" t="s">
        <v>10098</v>
      </c>
    </row>
    <row r="4360" spans="9:10">
      <c r="I4360" s="51" t="s">
        <v>6170</v>
      </c>
      <c r="J4360" s="77" t="s">
        <v>10099</v>
      </c>
    </row>
    <row r="4361" spans="9:10">
      <c r="I4361" s="51" t="s">
        <v>6171</v>
      </c>
      <c r="J4361" s="77" t="s">
        <v>10100</v>
      </c>
    </row>
    <row r="4362" spans="9:10">
      <c r="I4362" s="51" t="s">
        <v>6172</v>
      </c>
      <c r="J4362" s="77" t="s">
        <v>10101</v>
      </c>
    </row>
    <row r="4363" spans="9:10">
      <c r="I4363" s="51" t="s">
        <v>6173</v>
      </c>
      <c r="J4363" s="77" t="s">
        <v>10102</v>
      </c>
    </row>
    <row r="4364" spans="9:10">
      <c r="I4364" s="51" t="s">
        <v>6174</v>
      </c>
      <c r="J4364" s="77" t="s">
        <v>10103</v>
      </c>
    </row>
    <row r="4365" spans="9:10">
      <c r="I4365" s="51" t="s">
        <v>6175</v>
      </c>
      <c r="J4365" s="77" t="s">
        <v>10104</v>
      </c>
    </row>
    <row r="4366" spans="9:10">
      <c r="I4366" s="51" t="s">
        <v>6176</v>
      </c>
      <c r="J4366" s="77" t="s">
        <v>10105</v>
      </c>
    </row>
    <row r="4367" spans="9:10">
      <c r="I4367" s="51" t="s">
        <v>6177</v>
      </c>
      <c r="J4367" s="77" t="s">
        <v>10106</v>
      </c>
    </row>
    <row r="4368" spans="9:10">
      <c r="I4368" s="51" t="s">
        <v>6178</v>
      </c>
      <c r="J4368" s="77" t="s">
        <v>10107</v>
      </c>
    </row>
    <row r="4369" spans="9:10">
      <c r="I4369" s="51" t="s">
        <v>6179</v>
      </c>
      <c r="J4369" s="77" t="s">
        <v>10108</v>
      </c>
    </row>
    <row r="4370" spans="9:10">
      <c r="I4370" s="51" t="s">
        <v>6180</v>
      </c>
      <c r="J4370" s="77" t="s">
        <v>10109</v>
      </c>
    </row>
    <row r="4371" spans="9:10">
      <c r="I4371" s="51" t="s">
        <v>6181</v>
      </c>
      <c r="J4371" s="77" t="s">
        <v>10110</v>
      </c>
    </row>
    <row r="4372" spans="9:10">
      <c r="I4372" s="51" t="s">
        <v>6182</v>
      </c>
      <c r="J4372" s="77" t="s">
        <v>10111</v>
      </c>
    </row>
    <row r="4373" spans="9:10">
      <c r="I4373" s="51" t="s">
        <v>6183</v>
      </c>
      <c r="J4373" s="77" t="s">
        <v>10112</v>
      </c>
    </row>
    <row r="4374" spans="9:10">
      <c r="I4374" s="51" t="s">
        <v>6184</v>
      </c>
      <c r="J4374" s="77" t="s">
        <v>10113</v>
      </c>
    </row>
    <row r="4375" spans="9:10">
      <c r="I4375" s="51" t="s">
        <v>6185</v>
      </c>
      <c r="J4375" s="77" t="s">
        <v>10114</v>
      </c>
    </row>
    <row r="4376" spans="9:10">
      <c r="I4376" s="51" t="s">
        <v>6186</v>
      </c>
      <c r="J4376" s="77" t="s">
        <v>10115</v>
      </c>
    </row>
    <row r="4377" spans="9:10">
      <c r="I4377" s="51" t="s">
        <v>6187</v>
      </c>
      <c r="J4377" s="77" t="s">
        <v>10116</v>
      </c>
    </row>
    <row r="4378" spans="9:10">
      <c r="I4378" s="51" t="s">
        <v>6188</v>
      </c>
      <c r="J4378" s="77" t="s">
        <v>10117</v>
      </c>
    </row>
    <row r="4379" spans="9:10">
      <c r="I4379" s="51" t="s">
        <v>6189</v>
      </c>
      <c r="J4379" s="77" t="s">
        <v>10118</v>
      </c>
    </row>
    <row r="4380" spans="9:10">
      <c r="I4380" s="51" t="s">
        <v>6190</v>
      </c>
      <c r="J4380" s="77" t="s">
        <v>10119</v>
      </c>
    </row>
    <row r="4381" spans="9:10">
      <c r="I4381" s="51" t="s">
        <v>6191</v>
      </c>
      <c r="J4381" s="77" t="s">
        <v>10120</v>
      </c>
    </row>
    <row r="4382" spans="9:10">
      <c r="I4382" s="51" t="s">
        <v>6192</v>
      </c>
      <c r="J4382" s="77" t="s">
        <v>10121</v>
      </c>
    </row>
    <row r="4383" spans="9:10">
      <c r="I4383" s="51" t="s">
        <v>6193</v>
      </c>
      <c r="J4383" s="77" t="s">
        <v>10122</v>
      </c>
    </row>
    <row r="4384" spans="9:10">
      <c r="I4384" s="51" t="s">
        <v>6194</v>
      </c>
      <c r="J4384" s="77" t="s">
        <v>10123</v>
      </c>
    </row>
    <row r="4385" spans="9:10">
      <c r="I4385" s="51" t="s">
        <v>6195</v>
      </c>
      <c r="J4385" s="77" t="s">
        <v>10124</v>
      </c>
    </row>
    <row r="4386" spans="9:10">
      <c r="I4386" s="51" t="s">
        <v>6196</v>
      </c>
      <c r="J4386" s="77" t="s">
        <v>10125</v>
      </c>
    </row>
    <row r="4387" spans="9:10">
      <c r="I4387" s="51" t="s">
        <v>6197</v>
      </c>
      <c r="J4387" s="77" t="s">
        <v>10126</v>
      </c>
    </row>
    <row r="4388" spans="9:10">
      <c r="I4388" s="51" t="s">
        <v>6198</v>
      </c>
      <c r="J4388" s="77" t="s">
        <v>10127</v>
      </c>
    </row>
    <row r="4389" spans="9:10">
      <c r="I4389" s="51" t="s">
        <v>6199</v>
      </c>
      <c r="J4389" s="77" t="s">
        <v>10128</v>
      </c>
    </row>
    <row r="4390" spans="9:10">
      <c r="I4390" s="51" t="s">
        <v>6200</v>
      </c>
      <c r="J4390" s="77" t="s">
        <v>10129</v>
      </c>
    </row>
    <row r="4391" spans="9:10">
      <c r="I4391" s="51" t="s">
        <v>6201</v>
      </c>
      <c r="J4391" s="77" t="s">
        <v>10130</v>
      </c>
    </row>
    <row r="4392" spans="9:10">
      <c r="I4392" s="51" t="s">
        <v>6202</v>
      </c>
      <c r="J4392" s="77" t="s">
        <v>10131</v>
      </c>
    </row>
    <row r="4393" spans="9:10">
      <c r="I4393" s="51" t="s">
        <v>6203</v>
      </c>
      <c r="J4393" s="77" t="s">
        <v>10132</v>
      </c>
    </row>
    <row r="4394" spans="9:10">
      <c r="I4394" s="51" t="s">
        <v>6204</v>
      </c>
      <c r="J4394" s="77" t="s">
        <v>10133</v>
      </c>
    </row>
    <row r="4395" spans="9:10">
      <c r="I4395" s="51" t="s">
        <v>6205</v>
      </c>
      <c r="J4395" s="77" t="s">
        <v>10134</v>
      </c>
    </row>
    <row r="4396" spans="9:10">
      <c r="I4396" s="51" t="s">
        <v>6206</v>
      </c>
      <c r="J4396" s="77" t="s">
        <v>10135</v>
      </c>
    </row>
    <row r="4397" spans="9:10">
      <c r="I4397" s="51" t="s">
        <v>6207</v>
      </c>
      <c r="J4397" s="77" t="s">
        <v>10136</v>
      </c>
    </row>
    <row r="4398" spans="9:10">
      <c r="I4398" s="51" t="s">
        <v>6208</v>
      </c>
      <c r="J4398" s="77" t="s">
        <v>10137</v>
      </c>
    </row>
    <row r="4399" spans="9:10">
      <c r="I4399" s="51" t="s">
        <v>6209</v>
      </c>
      <c r="J4399" s="77" t="s">
        <v>10138</v>
      </c>
    </row>
    <row r="4400" spans="9:10">
      <c r="I4400" s="51" t="s">
        <v>6210</v>
      </c>
      <c r="J4400" s="77" t="s">
        <v>10139</v>
      </c>
    </row>
    <row r="4401" spans="9:10">
      <c r="I4401" s="51" t="s">
        <v>6211</v>
      </c>
      <c r="J4401" s="77" t="s">
        <v>10140</v>
      </c>
    </row>
    <row r="4402" spans="9:10">
      <c r="I4402" s="51" t="s">
        <v>6212</v>
      </c>
      <c r="J4402" s="77" t="s">
        <v>10141</v>
      </c>
    </row>
    <row r="4403" spans="9:10">
      <c r="I4403" s="51" t="s">
        <v>6213</v>
      </c>
      <c r="J4403" s="77" t="s">
        <v>10142</v>
      </c>
    </row>
    <row r="4404" spans="9:10">
      <c r="I4404" s="51" t="s">
        <v>6214</v>
      </c>
      <c r="J4404" s="77" t="s">
        <v>10143</v>
      </c>
    </row>
    <row r="4405" spans="9:10">
      <c r="I4405" s="51" t="s">
        <v>6215</v>
      </c>
      <c r="J4405" s="77" t="s">
        <v>10144</v>
      </c>
    </row>
    <row r="4406" spans="9:10">
      <c r="I4406" s="51" t="s">
        <v>6216</v>
      </c>
      <c r="J4406" s="77" t="s">
        <v>10145</v>
      </c>
    </row>
    <row r="4407" spans="9:10">
      <c r="I4407" s="51" t="s">
        <v>6217</v>
      </c>
      <c r="J4407" s="77" t="s">
        <v>10146</v>
      </c>
    </row>
    <row r="4408" spans="9:10">
      <c r="I4408" s="51" t="s">
        <v>6218</v>
      </c>
      <c r="J4408" s="77" t="s">
        <v>10147</v>
      </c>
    </row>
    <row r="4409" spans="9:10">
      <c r="I4409" s="51" t="s">
        <v>6219</v>
      </c>
      <c r="J4409" s="77" t="s">
        <v>10148</v>
      </c>
    </row>
    <row r="4410" spans="9:10">
      <c r="I4410" s="51" t="s">
        <v>6220</v>
      </c>
      <c r="J4410" s="77" t="s">
        <v>10149</v>
      </c>
    </row>
    <row r="4411" spans="9:10">
      <c r="I4411" s="51" t="s">
        <v>6221</v>
      </c>
      <c r="J4411" s="77" t="s">
        <v>10150</v>
      </c>
    </row>
    <row r="4412" spans="9:10">
      <c r="I4412" s="51" t="s">
        <v>6222</v>
      </c>
      <c r="J4412" s="77" t="s">
        <v>10151</v>
      </c>
    </row>
    <row r="4413" spans="9:10">
      <c r="I4413" s="51" t="s">
        <v>6223</v>
      </c>
      <c r="J4413" s="77" t="s">
        <v>10152</v>
      </c>
    </row>
    <row r="4414" spans="9:10">
      <c r="I4414" s="51" t="s">
        <v>6224</v>
      </c>
      <c r="J4414" s="77" t="s">
        <v>10153</v>
      </c>
    </row>
    <row r="4415" spans="9:10">
      <c r="I4415" s="51" t="s">
        <v>6225</v>
      </c>
      <c r="J4415" s="77" t="s">
        <v>10154</v>
      </c>
    </row>
    <row r="4416" spans="9:10">
      <c r="I4416" s="51" t="s">
        <v>6226</v>
      </c>
      <c r="J4416" s="77" t="s">
        <v>10155</v>
      </c>
    </row>
    <row r="4417" spans="9:10">
      <c r="I4417" s="51" t="s">
        <v>6227</v>
      </c>
      <c r="J4417" s="77" t="s">
        <v>10156</v>
      </c>
    </row>
    <row r="4418" spans="9:10">
      <c r="I4418" s="51" t="s">
        <v>6228</v>
      </c>
      <c r="J4418" s="77" t="s">
        <v>10157</v>
      </c>
    </row>
    <row r="4419" spans="9:10">
      <c r="I4419" s="51" t="s">
        <v>6229</v>
      </c>
      <c r="J4419" s="77" t="s">
        <v>10158</v>
      </c>
    </row>
    <row r="4420" spans="9:10">
      <c r="I4420" s="51" t="s">
        <v>6230</v>
      </c>
      <c r="J4420" s="77" t="s">
        <v>10159</v>
      </c>
    </row>
    <row r="4421" spans="9:10">
      <c r="I4421" s="51" t="s">
        <v>6231</v>
      </c>
      <c r="J4421" s="77" t="s">
        <v>10160</v>
      </c>
    </row>
    <row r="4422" spans="9:10">
      <c r="I4422" s="51" t="s">
        <v>6232</v>
      </c>
      <c r="J4422" s="77" t="s">
        <v>10161</v>
      </c>
    </row>
    <row r="4423" spans="9:10">
      <c r="I4423" s="51" t="s">
        <v>6233</v>
      </c>
      <c r="J4423" s="77" t="s">
        <v>10162</v>
      </c>
    </row>
    <row r="4424" spans="9:10">
      <c r="I4424" s="51" t="s">
        <v>6234</v>
      </c>
      <c r="J4424" s="77" t="s">
        <v>10163</v>
      </c>
    </row>
    <row r="4425" spans="9:10">
      <c r="I4425" s="51" t="s">
        <v>6235</v>
      </c>
      <c r="J4425" s="77" t="s">
        <v>10164</v>
      </c>
    </row>
    <row r="4426" spans="9:10">
      <c r="I4426" s="51" t="s">
        <v>6236</v>
      </c>
      <c r="J4426" s="77" t="s">
        <v>10165</v>
      </c>
    </row>
    <row r="4427" spans="9:10">
      <c r="I4427" s="51" t="s">
        <v>6237</v>
      </c>
      <c r="J4427" s="77" t="s">
        <v>10166</v>
      </c>
    </row>
    <row r="4428" spans="9:10">
      <c r="I4428" s="51" t="s">
        <v>6238</v>
      </c>
      <c r="J4428" s="77" t="s">
        <v>10167</v>
      </c>
    </row>
    <row r="4429" spans="9:10">
      <c r="I4429" s="51" t="s">
        <v>6239</v>
      </c>
      <c r="J4429" s="77" t="s">
        <v>10168</v>
      </c>
    </row>
    <row r="4430" spans="9:10">
      <c r="I4430" s="51" t="s">
        <v>10983</v>
      </c>
      <c r="J4430" s="77" t="s">
        <v>10169</v>
      </c>
    </row>
    <row r="4431" spans="9:10">
      <c r="I4431" s="51" t="s">
        <v>6240</v>
      </c>
      <c r="J4431" s="77" t="s">
        <v>10170</v>
      </c>
    </row>
    <row r="4432" spans="9:10">
      <c r="I4432" s="51" t="s">
        <v>6241</v>
      </c>
      <c r="J4432" s="77" t="s">
        <v>10171</v>
      </c>
    </row>
    <row r="4433" spans="9:10">
      <c r="I4433" s="51" t="s">
        <v>6242</v>
      </c>
      <c r="J4433" s="77" t="s">
        <v>10172</v>
      </c>
    </row>
    <row r="4434" spans="9:10">
      <c r="I4434" s="51" t="s">
        <v>6243</v>
      </c>
      <c r="J4434" s="77" t="s">
        <v>10173</v>
      </c>
    </row>
    <row r="4435" spans="9:10">
      <c r="I4435" s="51" t="s">
        <v>6244</v>
      </c>
      <c r="J4435" s="77" t="s">
        <v>10174</v>
      </c>
    </row>
    <row r="4436" spans="9:10">
      <c r="I4436" s="51" t="s">
        <v>6245</v>
      </c>
      <c r="J4436" s="77" t="s">
        <v>10175</v>
      </c>
    </row>
    <row r="4437" spans="9:10">
      <c r="I4437" s="51" t="s">
        <v>6246</v>
      </c>
      <c r="J4437" s="77" t="s">
        <v>10176</v>
      </c>
    </row>
    <row r="4438" spans="9:10">
      <c r="I4438" s="51" t="s">
        <v>6247</v>
      </c>
      <c r="J4438" s="77" t="s">
        <v>10177</v>
      </c>
    </row>
    <row r="4439" spans="9:10">
      <c r="I4439" s="51" t="s">
        <v>6248</v>
      </c>
      <c r="J4439" s="77" t="s">
        <v>10178</v>
      </c>
    </row>
    <row r="4440" spans="9:10">
      <c r="I4440" s="51" t="s">
        <v>6249</v>
      </c>
      <c r="J4440" s="77" t="s">
        <v>10179</v>
      </c>
    </row>
    <row r="4441" spans="9:10">
      <c r="I4441" s="51" t="s">
        <v>6250</v>
      </c>
      <c r="J4441" s="77" t="s">
        <v>10180</v>
      </c>
    </row>
    <row r="4442" spans="9:10">
      <c r="I4442" s="51" t="s">
        <v>6251</v>
      </c>
      <c r="J4442" s="77" t="s">
        <v>10181</v>
      </c>
    </row>
    <row r="4443" spans="9:10">
      <c r="I4443" s="51" t="s">
        <v>6252</v>
      </c>
      <c r="J4443" s="77" t="s">
        <v>7804</v>
      </c>
    </row>
    <row r="4444" spans="9:10">
      <c r="I4444" s="51" t="s">
        <v>6253</v>
      </c>
      <c r="J4444" s="77" t="s">
        <v>10182</v>
      </c>
    </row>
    <row r="4445" spans="9:10">
      <c r="I4445" s="51" t="s">
        <v>6254</v>
      </c>
      <c r="J4445" s="77" t="s">
        <v>10183</v>
      </c>
    </row>
    <row r="4446" spans="9:10">
      <c r="I4446" s="51" t="s">
        <v>6255</v>
      </c>
      <c r="J4446" s="77" t="s">
        <v>8183</v>
      </c>
    </row>
    <row r="4447" spans="9:10">
      <c r="I4447" s="51" t="s">
        <v>6256</v>
      </c>
      <c r="J4447" s="77" t="s">
        <v>8184</v>
      </c>
    </row>
    <row r="4448" spans="9:10">
      <c r="I4448" s="51" t="s">
        <v>6257</v>
      </c>
      <c r="J4448" s="77" t="s">
        <v>8185</v>
      </c>
    </row>
    <row r="4449" spans="9:10">
      <c r="I4449" s="51" t="s">
        <v>6258</v>
      </c>
      <c r="J4449" s="77" t="s">
        <v>8186</v>
      </c>
    </row>
    <row r="4450" spans="9:10">
      <c r="I4450" s="51" t="s">
        <v>6259</v>
      </c>
      <c r="J4450" s="77" t="s">
        <v>8187</v>
      </c>
    </row>
    <row r="4451" spans="9:10">
      <c r="I4451" s="51" t="s">
        <v>6260</v>
      </c>
      <c r="J4451" s="77" t="s">
        <v>10184</v>
      </c>
    </row>
    <row r="4452" spans="9:10">
      <c r="I4452" s="51" t="s">
        <v>6261</v>
      </c>
      <c r="J4452" s="77" t="s">
        <v>10185</v>
      </c>
    </row>
    <row r="4453" spans="9:10">
      <c r="I4453" s="51" t="s">
        <v>6262</v>
      </c>
      <c r="J4453" s="77" t="s">
        <v>10186</v>
      </c>
    </row>
    <row r="4454" spans="9:10">
      <c r="I4454" s="51" t="s">
        <v>6263</v>
      </c>
      <c r="J4454" s="77" t="s">
        <v>10187</v>
      </c>
    </row>
    <row r="4455" spans="9:10">
      <c r="I4455" s="51" t="s">
        <v>6264</v>
      </c>
      <c r="J4455" s="77" t="s">
        <v>10188</v>
      </c>
    </row>
    <row r="4456" spans="9:10">
      <c r="I4456" s="51" t="s">
        <v>6265</v>
      </c>
      <c r="J4456" s="77" t="s">
        <v>10189</v>
      </c>
    </row>
    <row r="4457" spans="9:10">
      <c r="I4457" s="51" t="s">
        <v>6266</v>
      </c>
      <c r="J4457" s="77" t="s">
        <v>10190</v>
      </c>
    </row>
    <row r="4458" spans="9:10">
      <c r="I4458" s="51" t="s">
        <v>6267</v>
      </c>
      <c r="J4458" s="77" t="s">
        <v>10191</v>
      </c>
    </row>
    <row r="4459" spans="9:10">
      <c r="I4459" s="51" t="s">
        <v>6268</v>
      </c>
      <c r="J4459" s="77" t="s">
        <v>10192</v>
      </c>
    </row>
    <row r="4460" spans="9:10">
      <c r="I4460" s="51" t="s">
        <v>6269</v>
      </c>
      <c r="J4460" s="77" t="s">
        <v>10193</v>
      </c>
    </row>
    <row r="4461" spans="9:10">
      <c r="I4461" s="51" t="s">
        <v>6270</v>
      </c>
      <c r="J4461" s="77" t="s">
        <v>10194</v>
      </c>
    </row>
    <row r="4462" spans="9:10">
      <c r="I4462" s="51" t="s">
        <v>6271</v>
      </c>
      <c r="J4462" s="77" t="s">
        <v>10195</v>
      </c>
    </row>
    <row r="4463" spans="9:10">
      <c r="I4463" s="51" t="s">
        <v>6272</v>
      </c>
      <c r="J4463" s="77" t="s">
        <v>10196</v>
      </c>
    </row>
    <row r="4464" spans="9:10">
      <c r="I4464" s="51" t="s">
        <v>6273</v>
      </c>
      <c r="J4464" s="77" t="s">
        <v>10197</v>
      </c>
    </row>
    <row r="4465" spans="9:10">
      <c r="I4465" s="51" t="s">
        <v>6274</v>
      </c>
      <c r="J4465" s="77" t="s">
        <v>10198</v>
      </c>
    </row>
    <row r="4466" spans="9:10">
      <c r="I4466" s="51" t="s">
        <v>6275</v>
      </c>
      <c r="J4466" s="77" t="s">
        <v>10199</v>
      </c>
    </row>
    <row r="4467" spans="9:10">
      <c r="I4467" s="51" t="s">
        <v>6276</v>
      </c>
      <c r="J4467" s="77" t="s">
        <v>10200</v>
      </c>
    </row>
    <row r="4468" spans="9:10">
      <c r="I4468" s="51" t="s">
        <v>6277</v>
      </c>
      <c r="J4468" s="77" t="s">
        <v>9485</v>
      </c>
    </row>
    <row r="4469" spans="9:10">
      <c r="I4469" s="51" t="s">
        <v>6278</v>
      </c>
      <c r="J4469" s="77" t="s">
        <v>10201</v>
      </c>
    </row>
    <row r="4470" spans="9:10">
      <c r="I4470" s="51" t="s">
        <v>6279</v>
      </c>
      <c r="J4470" s="77" t="s">
        <v>9722</v>
      </c>
    </row>
    <row r="4471" spans="9:10">
      <c r="I4471" s="51" t="s">
        <v>6280</v>
      </c>
      <c r="J4471" s="77" t="s">
        <v>9449</v>
      </c>
    </row>
    <row r="4472" spans="9:10">
      <c r="I4472" s="51" t="s">
        <v>6281</v>
      </c>
      <c r="J4472" s="77" t="s">
        <v>10202</v>
      </c>
    </row>
    <row r="4473" spans="9:10">
      <c r="I4473" s="51" t="s">
        <v>6282</v>
      </c>
      <c r="J4473" s="77" t="s">
        <v>1690</v>
      </c>
    </row>
    <row r="4474" spans="9:10">
      <c r="I4474" s="51" t="s">
        <v>6283</v>
      </c>
      <c r="J4474" s="77" t="s">
        <v>9486</v>
      </c>
    </row>
    <row r="4475" spans="9:10">
      <c r="I4475" s="51" t="s">
        <v>6284</v>
      </c>
      <c r="J4475" s="77" t="s">
        <v>10203</v>
      </c>
    </row>
    <row r="4476" spans="9:10">
      <c r="I4476" s="51" t="s">
        <v>6285</v>
      </c>
      <c r="J4476" s="77" t="s">
        <v>9447</v>
      </c>
    </row>
    <row r="4477" spans="9:10">
      <c r="I4477" s="51" t="s">
        <v>6286</v>
      </c>
      <c r="J4477" s="77" t="s">
        <v>9448</v>
      </c>
    </row>
    <row r="4478" spans="9:10">
      <c r="I4478" s="51" t="s">
        <v>6287</v>
      </c>
      <c r="J4478" s="77" t="s">
        <v>10204</v>
      </c>
    </row>
    <row r="4479" spans="9:10">
      <c r="I4479" s="51" t="s">
        <v>6288</v>
      </c>
      <c r="J4479" s="77" t="s">
        <v>9462</v>
      </c>
    </row>
    <row r="4480" spans="9:10">
      <c r="I4480" s="51" t="s">
        <v>6289</v>
      </c>
      <c r="J4480" s="77" t="s">
        <v>10205</v>
      </c>
    </row>
    <row r="4481" spans="9:10">
      <c r="I4481" s="51" t="s">
        <v>6290</v>
      </c>
      <c r="J4481" s="77" t="s">
        <v>10206</v>
      </c>
    </row>
    <row r="4482" spans="9:10">
      <c r="I4482" s="51" t="s">
        <v>6291</v>
      </c>
      <c r="J4482" s="77" t="s">
        <v>9487</v>
      </c>
    </row>
    <row r="4483" spans="9:10">
      <c r="I4483" s="51" t="s">
        <v>6292</v>
      </c>
      <c r="J4483" s="77" t="s">
        <v>10207</v>
      </c>
    </row>
    <row r="4484" spans="9:10">
      <c r="I4484" s="51" t="s">
        <v>6293</v>
      </c>
      <c r="J4484" s="77" t="s">
        <v>9483</v>
      </c>
    </row>
    <row r="4485" spans="9:10">
      <c r="I4485" s="51" t="s">
        <v>6294</v>
      </c>
      <c r="J4485" s="77" t="s">
        <v>10208</v>
      </c>
    </row>
    <row r="4486" spans="9:10">
      <c r="I4486" s="51" t="s">
        <v>6295</v>
      </c>
      <c r="J4486" s="77" t="s">
        <v>10209</v>
      </c>
    </row>
    <row r="4487" spans="9:10">
      <c r="I4487" s="51" t="s">
        <v>6296</v>
      </c>
      <c r="J4487" s="77" t="s">
        <v>10210</v>
      </c>
    </row>
    <row r="4488" spans="9:10">
      <c r="I4488" s="51" t="s">
        <v>6297</v>
      </c>
      <c r="J4488" s="77" t="s">
        <v>10211</v>
      </c>
    </row>
    <row r="4489" spans="9:10">
      <c r="I4489" s="51" t="s">
        <v>6298</v>
      </c>
      <c r="J4489" s="77" t="s">
        <v>10212</v>
      </c>
    </row>
    <row r="4490" spans="9:10">
      <c r="I4490" s="51" t="s">
        <v>6299</v>
      </c>
      <c r="J4490" s="77" t="s">
        <v>10213</v>
      </c>
    </row>
    <row r="4491" spans="9:10">
      <c r="I4491" s="51" t="s">
        <v>6300</v>
      </c>
      <c r="J4491" s="77" t="s">
        <v>9482</v>
      </c>
    </row>
    <row r="4492" spans="9:10">
      <c r="I4492" s="51" t="s">
        <v>6301</v>
      </c>
      <c r="J4492" s="77" t="s">
        <v>10214</v>
      </c>
    </row>
    <row r="4493" spans="9:10">
      <c r="I4493" s="51" t="s">
        <v>6302</v>
      </c>
      <c r="J4493" s="77" t="s">
        <v>10215</v>
      </c>
    </row>
    <row r="4494" spans="9:10">
      <c r="I4494" s="51" t="s">
        <v>6303</v>
      </c>
      <c r="J4494" s="77" t="s">
        <v>10216</v>
      </c>
    </row>
    <row r="4495" spans="9:10">
      <c r="I4495" s="51" t="s">
        <v>6304</v>
      </c>
      <c r="J4495" s="77" t="s">
        <v>10217</v>
      </c>
    </row>
    <row r="4496" spans="9:10">
      <c r="I4496" s="51" t="s">
        <v>6305</v>
      </c>
      <c r="J4496" s="77" t="s">
        <v>10218</v>
      </c>
    </row>
    <row r="4497" spans="9:10">
      <c r="I4497" s="51" t="s">
        <v>6306</v>
      </c>
      <c r="J4497" s="77" t="s">
        <v>10219</v>
      </c>
    </row>
    <row r="4498" spans="9:10">
      <c r="I4498" s="51" t="s">
        <v>6307</v>
      </c>
      <c r="J4498" s="77" t="s">
        <v>10220</v>
      </c>
    </row>
    <row r="4499" spans="9:10">
      <c r="I4499" s="51" t="s">
        <v>6308</v>
      </c>
      <c r="J4499" s="77" t="s">
        <v>10221</v>
      </c>
    </row>
    <row r="4500" spans="9:10">
      <c r="I4500" s="51" t="s">
        <v>6309</v>
      </c>
      <c r="J4500" s="77" t="s">
        <v>10222</v>
      </c>
    </row>
    <row r="4501" spans="9:10">
      <c r="I4501" s="51" t="s">
        <v>6310</v>
      </c>
      <c r="J4501" s="77" t="s">
        <v>10223</v>
      </c>
    </row>
    <row r="4502" spans="9:10">
      <c r="I4502" s="51" t="s">
        <v>6311</v>
      </c>
      <c r="J4502" s="77" t="s">
        <v>10224</v>
      </c>
    </row>
    <row r="4503" spans="9:10">
      <c r="I4503" s="51" t="s">
        <v>6312</v>
      </c>
      <c r="J4503" s="77" t="s">
        <v>9488</v>
      </c>
    </row>
    <row r="4504" spans="9:10">
      <c r="I4504" s="51" t="s">
        <v>6313</v>
      </c>
      <c r="J4504" s="77" t="s">
        <v>10225</v>
      </c>
    </row>
    <row r="4505" spans="9:10">
      <c r="I4505" s="51" t="s">
        <v>6314</v>
      </c>
      <c r="J4505" s="77" t="s">
        <v>10226</v>
      </c>
    </row>
    <row r="4506" spans="9:10">
      <c r="I4506" s="51" t="s">
        <v>6315</v>
      </c>
      <c r="J4506" s="77" t="s">
        <v>10227</v>
      </c>
    </row>
    <row r="4507" spans="9:10">
      <c r="I4507" s="51" t="s">
        <v>6316</v>
      </c>
      <c r="J4507" s="77" t="s">
        <v>10228</v>
      </c>
    </row>
    <row r="4508" spans="9:10">
      <c r="I4508" s="51" t="s">
        <v>6317</v>
      </c>
      <c r="J4508" s="77" t="s">
        <v>10229</v>
      </c>
    </row>
    <row r="4509" spans="9:10">
      <c r="I4509" s="51" t="s">
        <v>6318</v>
      </c>
      <c r="J4509" s="77" t="s">
        <v>10230</v>
      </c>
    </row>
    <row r="4510" spans="9:10">
      <c r="I4510" s="51" t="s">
        <v>6319</v>
      </c>
      <c r="J4510" s="77" t="s">
        <v>10231</v>
      </c>
    </row>
    <row r="4511" spans="9:10">
      <c r="I4511" s="51" t="s">
        <v>6320</v>
      </c>
      <c r="J4511" s="77" t="s">
        <v>10232</v>
      </c>
    </row>
    <row r="4512" spans="9:10">
      <c r="I4512" s="51" t="s">
        <v>6321</v>
      </c>
      <c r="J4512" s="77" t="s">
        <v>10233</v>
      </c>
    </row>
    <row r="4513" spans="9:10">
      <c r="I4513" s="51" t="s">
        <v>6322</v>
      </c>
      <c r="J4513" s="77" t="s">
        <v>10234</v>
      </c>
    </row>
    <row r="4514" spans="9:10">
      <c r="I4514" s="51" t="s">
        <v>6323</v>
      </c>
      <c r="J4514" s="77" t="s">
        <v>10235</v>
      </c>
    </row>
    <row r="4515" spans="9:10">
      <c r="I4515" s="51" t="s">
        <v>6324</v>
      </c>
      <c r="J4515" s="77" t="s">
        <v>10236</v>
      </c>
    </row>
    <row r="4516" spans="9:10">
      <c r="I4516" s="51" t="s">
        <v>6325</v>
      </c>
      <c r="J4516" s="77" t="s">
        <v>10237</v>
      </c>
    </row>
    <row r="4517" spans="9:10">
      <c r="I4517" s="51" t="s">
        <v>10984</v>
      </c>
      <c r="J4517" s="77" t="s">
        <v>10238</v>
      </c>
    </row>
    <row r="4518" spans="9:10">
      <c r="I4518" s="51" t="s">
        <v>10985</v>
      </c>
      <c r="J4518" s="77" t="s">
        <v>9503</v>
      </c>
    </row>
    <row r="4519" spans="9:10">
      <c r="I4519" s="51" t="s">
        <v>10986</v>
      </c>
      <c r="J4519" s="77" t="s">
        <v>9504</v>
      </c>
    </row>
    <row r="4520" spans="9:10">
      <c r="I4520" s="51" t="s">
        <v>10987</v>
      </c>
      <c r="J4520" s="77" t="s">
        <v>9505</v>
      </c>
    </row>
    <row r="4521" spans="9:10">
      <c r="I4521" s="51" t="s">
        <v>10988</v>
      </c>
      <c r="J4521" s="77" t="s">
        <v>9506</v>
      </c>
    </row>
    <row r="4522" spans="9:10">
      <c r="I4522" s="51" t="s">
        <v>10989</v>
      </c>
      <c r="J4522" s="77" t="s">
        <v>10239</v>
      </c>
    </row>
    <row r="4523" spans="9:10">
      <c r="I4523" s="51" t="s">
        <v>10990</v>
      </c>
      <c r="J4523" s="77" t="s">
        <v>10240</v>
      </c>
    </row>
    <row r="4524" spans="9:10">
      <c r="I4524" s="51" t="s">
        <v>6333</v>
      </c>
      <c r="J4524" s="77" t="s">
        <v>10241</v>
      </c>
    </row>
    <row r="4525" spans="9:10">
      <c r="I4525" s="51" t="s">
        <v>6334</v>
      </c>
      <c r="J4525" s="77" t="s">
        <v>10242</v>
      </c>
    </row>
    <row r="4526" spans="9:10">
      <c r="I4526" s="51" t="s">
        <v>6335</v>
      </c>
      <c r="J4526" s="77" t="s">
        <v>10243</v>
      </c>
    </row>
    <row r="4527" spans="9:10">
      <c r="I4527" s="51" t="s">
        <v>6336</v>
      </c>
      <c r="J4527" s="77" t="s">
        <v>10244</v>
      </c>
    </row>
    <row r="4528" spans="9:10">
      <c r="I4528" s="51" t="s">
        <v>6337</v>
      </c>
      <c r="J4528" s="77" t="s">
        <v>10245</v>
      </c>
    </row>
    <row r="4529" spans="9:10">
      <c r="I4529" s="51" t="s">
        <v>6338</v>
      </c>
      <c r="J4529" s="77" t="s">
        <v>10246</v>
      </c>
    </row>
    <row r="4530" spans="9:10">
      <c r="I4530" s="51" t="s">
        <v>6339</v>
      </c>
      <c r="J4530" s="77" t="s">
        <v>10247</v>
      </c>
    </row>
    <row r="4531" spans="9:10">
      <c r="I4531" s="51" t="s">
        <v>6340</v>
      </c>
      <c r="J4531" s="77" t="s">
        <v>10248</v>
      </c>
    </row>
    <row r="4532" spans="9:10">
      <c r="I4532" s="51" t="s">
        <v>6341</v>
      </c>
      <c r="J4532" s="77" t="s">
        <v>10249</v>
      </c>
    </row>
    <row r="4533" spans="9:10">
      <c r="I4533" s="51" t="s">
        <v>10991</v>
      </c>
      <c r="J4533" s="77" t="s">
        <v>10250</v>
      </c>
    </row>
    <row r="4534" spans="9:10">
      <c r="I4534" s="51" t="s">
        <v>10992</v>
      </c>
      <c r="J4534" s="77" t="s">
        <v>10251</v>
      </c>
    </row>
    <row r="4535" spans="9:10">
      <c r="I4535" s="51" t="s">
        <v>10993</v>
      </c>
      <c r="J4535" s="77" t="s">
        <v>10252</v>
      </c>
    </row>
    <row r="4536" spans="9:10">
      <c r="I4536" s="51" t="s">
        <v>10994</v>
      </c>
      <c r="J4536" s="77" t="s">
        <v>10253</v>
      </c>
    </row>
    <row r="4537" spans="9:10">
      <c r="I4537" s="51" t="s">
        <v>10995</v>
      </c>
      <c r="J4537" s="77" t="s">
        <v>10254</v>
      </c>
    </row>
    <row r="4538" spans="9:10">
      <c r="I4538" s="51" t="s">
        <v>10996</v>
      </c>
      <c r="J4538" s="77" t="s">
        <v>10255</v>
      </c>
    </row>
    <row r="4539" spans="9:10">
      <c r="I4539" s="51" t="s">
        <v>10997</v>
      </c>
      <c r="J4539" s="77" t="s">
        <v>10256</v>
      </c>
    </row>
    <row r="4540" spans="9:10">
      <c r="I4540" s="51" t="s">
        <v>10998</v>
      </c>
      <c r="J4540" s="77" t="s">
        <v>10257</v>
      </c>
    </row>
    <row r="4541" spans="9:10">
      <c r="I4541" s="51" t="s">
        <v>10999</v>
      </c>
      <c r="J4541" s="77" t="s">
        <v>10258</v>
      </c>
    </row>
    <row r="4542" spans="9:10">
      <c r="I4542" s="51" t="s">
        <v>11000</v>
      </c>
      <c r="J4542" s="77" t="s">
        <v>10259</v>
      </c>
    </row>
    <row r="4543" spans="9:10">
      <c r="I4543" s="51" t="s">
        <v>11001</v>
      </c>
      <c r="J4543" s="77" t="s">
        <v>10260</v>
      </c>
    </row>
    <row r="4544" spans="9:10">
      <c r="I4544" s="51" t="s">
        <v>11002</v>
      </c>
      <c r="J4544" s="77" t="s">
        <v>10261</v>
      </c>
    </row>
    <row r="4545" spans="9:10">
      <c r="I4545" s="51" t="s">
        <v>11003</v>
      </c>
      <c r="J4545" s="77" t="s">
        <v>10262</v>
      </c>
    </row>
    <row r="4546" spans="9:10">
      <c r="I4546" s="51" t="s">
        <v>11004</v>
      </c>
      <c r="J4546" s="77" t="s">
        <v>10263</v>
      </c>
    </row>
    <row r="4547" spans="9:10">
      <c r="I4547" s="51" t="s">
        <v>11005</v>
      </c>
      <c r="J4547" s="77" t="s">
        <v>10264</v>
      </c>
    </row>
    <row r="4548" spans="9:10">
      <c r="I4548" s="51" t="s">
        <v>11006</v>
      </c>
      <c r="J4548" s="77" t="s">
        <v>10265</v>
      </c>
    </row>
    <row r="4549" spans="9:10">
      <c r="I4549" s="51" t="s">
        <v>11007</v>
      </c>
      <c r="J4549" s="77" t="s">
        <v>10266</v>
      </c>
    </row>
    <row r="4550" spans="9:10">
      <c r="I4550" s="51" t="s">
        <v>11008</v>
      </c>
      <c r="J4550" s="77" t="s">
        <v>10267</v>
      </c>
    </row>
    <row r="4551" spans="9:10">
      <c r="I4551" s="51" t="s">
        <v>11009</v>
      </c>
      <c r="J4551" s="77" t="s">
        <v>10268</v>
      </c>
    </row>
    <row r="4552" spans="9:10">
      <c r="I4552" s="51" t="s">
        <v>11010</v>
      </c>
      <c r="J4552" s="77" t="s">
        <v>10269</v>
      </c>
    </row>
    <row r="4553" spans="9:10">
      <c r="I4553" s="51" t="s">
        <v>11011</v>
      </c>
      <c r="J4553" s="77">
        <v>1</v>
      </c>
    </row>
    <row r="4554" spans="9:10">
      <c r="I4554" s="51" t="s">
        <v>11012</v>
      </c>
      <c r="J4554" s="77" t="s">
        <v>10270</v>
      </c>
    </row>
    <row r="4555" spans="9:10">
      <c r="I4555" s="51" t="s">
        <v>6364</v>
      </c>
      <c r="J4555" s="77" t="s">
        <v>10271</v>
      </c>
    </row>
    <row r="4556" spans="9:10">
      <c r="I4556" s="51" t="s">
        <v>6365</v>
      </c>
      <c r="J4556" s="77" t="s">
        <v>10272</v>
      </c>
    </row>
    <row r="4557" spans="9:10">
      <c r="I4557" s="51" t="s">
        <v>6366</v>
      </c>
      <c r="J4557" s="77" t="s">
        <v>10273</v>
      </c>
    </row>
    <row r="4558" spans="9:10">
      <c r="I4558" s="51" t="s">
        <v>6367</v>
      </c>
      <c r="J4558" s="77" t="s">
        <v>10274</v>
      </c>
    </row>
    <row r="4559" spans="9:10">
      <c r="I4559" s="51" t="s">
        <v>6368</v>
      </c>
      <c r="J4559" s="77" t="s">
        <v>10275</v>
      </c>
    </row>
    <row r="4560" spans="9:10">
      <c r="I4560" s="51" t="s">
        <v>6369</v>
      </c>
      <c r="J4560" s="77" t="s">
        <v>10276</v>
      </c>
    </row>
    <row r="4561" spans="9:10">
      <c r="I4561" s="51" t="s">
        <v>6370</v>
      </c>
      <c r="J4561" s="77" t="s">
        <v>10277</v>
      </c>
    </row>
    <row r="4562" spans="9:10">
      <c r="I4562" s="51" t="s">
        <v>6371</v>
      </c>
      <c r="J4562" s="77">
        <v>1</v>
      </c>
    </row>
    <row r="4563" spans="9:10">
      <c r="I4563" s="51" t="s">
        <v>6372</v>
      </c>
      <c r="J4563" s="77" t="s">
        <v>10278</v>
      </c>
    </row>
    <row r="4564" spans="9:10">
      <c r="I4564" s="51" t="s">
        <v>6373</v>
      </c>
      <c r="J4564" s="77" t="s">
        <v>10279</v>
      </c>
    </row>
    <row r="4565" spans="9:10">
      <c r="I4565" s="51" t="s">
        <v>6374</v>
      </c>
      <c r="J4565" s="77" t="s">
        <v>10280</v>
      </c>
    </row>
    <row r="4566" spans="9:10">
      <c r="I4566" s="51" t="s">
        <v>6375</v>
      </c>
      <c r="J4566" s="77" t="s">
        <v>10281</v>
      </c>
    </row>
    <row r="4567" spans="9:10">
      <c r="I4567" s="51" t="s">
        <v>6376</v>
      </c>
      <c r="J4567" s="77" t="s">
        <v>10282</v>
      </c>
    </row>
    <row r="4568" spans="9:10">
      <c r="I4568" s="51" t="s">
        <v>6377</v>
      </c>
      <c r="J4568" s="77" t="s">
        <v>10283</v>
      </c>
    </row>
    <row r="4569" spans="9:10">
      <c r="I4569" s="51" t="s">
        <v>6378</v>
      </c>
      <c r="J4569" s="77" t="s">
        <v>10284</v>
      </c>
    </row>
    <row r="4570" spans="9:10">
      <c r="I4570" s="51" t="s">
        <v>6379</v>
      </c>
      <c r="J4570" s="77" t="s">
        <v>10285</v>
      </c>
    </row>
    <row r="4571" spans="9:10">
      <c r="I4571" s="51" t="s">
        <v>6380</v>
      </c>
      <c r="J4571" s="77">
        <v>1</v>
      </c>
    </row>
    <row r="4572" spans="9:10">
      <c r="I4572" s="51" t="s">
        <v>6381</v>
      </c>
      <c r="J4572" s="77" t="s">
        <v>10286</v>
      </c>
    </row>
    <row r="4573" spans="9:10">
      <c r="I4573" s="51" t="s">
        <v>6382</v>
      </c>
      <c r="J4573" s="77" t="s">
        <v>10287</v>
      </c>
    </row>
    <row r="4574" spans="9:10">
      <c r="I4574" s="51" t="s">
        <v>6383</v>
      </c>
      <c r="J4574" s="77" t="s">
        <v>10288</v>
      </c>
    </row>
    <row r="4575" spans="9:10">
      <c r="I4575" s="51" t="s">
        <v>11013</v>
      </c>
      <c r="J4575" s="77" t="s">
        <v>10289</v>
      </c>
    </row>
    <row r="4576" spans="9:10">
      <c r="I4576" s="51" t="s">
        <v>6385</v>
      </c>
      <c r="J4576" s="77" t="s">
        <v>1817</v>
      </c>
    </row>
    <row r="4577" spans="9:10">
      <c r="I4577" s="51" t="s">
        <v>6386</v>
      </c>
      <c r="J4577" s="77" t="s">
        <v>1818</v>
      </c>
    </row>
    <row r="4578" spans="9:10">
      <c r="I4578" s="51" t="s">
        <v>6387</v>
      </c>
      <c r="J4578" s="77" t="s">
        <v>1819</v>
      </c>
    </row>
    <row r="4579" spans="9:10">
      <c r="I4579" s="51" t="s">
        <v>6388</v>
      </c>
      <c r="J4579" s="77" t="s">
        <v>1820</v>
      </c>
    </row>
    <row r="4580" spans="9:10">
      <c r="I4580" s="51" t="s">
        <v>6389</v>
      </c>
      <c r="J4580" s="77" t="s">
        <v>1821</v>
      </c>
    </row>
    <row r="4581" spans="9:10">
      <c r="I4581" s="51" t="s">
        <v>6390</v>
      </c>
      <c r="J4581" s="77" t="s">
        <v>1822</v>
      </c>
    </row>
    <row r="4582" spans="9:10">
      <c r="I4582" s="51" t="s">
        <v>6391</v>
      </c>
      <c r="J4582" s="77" t="s">
        <v>1823</v>
      </c>
    </row>
    <row r="4583" spans="9:10">
      <c r="I4583" s="51" t="s">
        <v>11014</v>
      </c>
      <c r="J4583" s="77" t="s">
        <v>1824</v>
      </c>
    </row>
    <row r="4584" spans="9:10">
      <c r="I4584" s="51" t="s">
        <v>11015</v>
      </c>
      <c r="J4584" s="77" t="s">
        <v>1825</v>
      </c>
    </row>
    <row r="4585" spans="9:10">
      <c r="I4585" s="51" t="s">
        <v>11016</v>
      </c>
      <c r="J4585" s="77" t="s">
        <v>1826</v>
      </c>
    </row>
    <row r="4586" spans="9:10">
      <c r="I4586" s="51" t="s">
        <v>11017</v>
      </c>
      <c r="J4586" s="77" t="s">
        <v>1827</v>
      </c>
    </row>
    <row r="4587" spans="9:10">
      <c r="I4587" s="51" t="s">
        <v>11018</v>
      </c>
      <c r="J4587" s="77" t="s">
        <v>1828</v>
      </c>
    </row>
    <row r="4588" spans="9:10">
      <c r="I4588" s="51" t="s">
        <v>11019</v>
      </c>
      <c r="J4588" s="77" t="s">
        <v>1829</v>
      </c>
    </row>
    <row r="4589" spans="9:10">
      <c r="I4589" s="51" t="s">
        <v>11020</v>
      </c>
      <c r="J4589" s="77" t="s">
        <v>1830</v>
      </c>
    </row>
    <row r="4590" spans="9:10">
      <c r="I4590" s="51" t="s">
        <v>11021</v>
      </c>
      <c r="J4590" s="77" t="s">
        <v>1831</v>
      </c>
    </row>
    <row r="4591" spans="9:10">
      <c r="I4591" s="51" t="s">
        <v>11022</v>
      </c>
      <c r="J4591" s="77" t="s">
        <v>1832</v>
      </c>
    </row>
    <row r="4592" spans="9:10">
      <c r="I4592" s="51" t="s">
        <v>11023</v>
      </c>
      <c r="J4592" s="77" t="s">
        <v>1833</v>
      </c>
    </row>
    <row r="4593" spans="9:10">
      <c r="I4593" s="51" t="s">
        <v>11024</v>
      </c>
      <c r="J4593" s="77" t="s">
        <v>1834</v>
      </c>
    </row>
    <row r="4594" spans="9:10">
      <c r="I4594" s="51" t="s">
        <v>11025</v>
      </c>
      <c r="J4594" s="77" t="s">
        <v>1835</v>
      </c>
    </row>
    <row r="4595" spans="9:10">
      <c r="I4595" s="51" t="s">
        <v>11026</v>
      </c>
      <c r="J4595" s="77" t="s">
        <v>1836</v>
      </c>
    </row>
    <row r="4596" spans="9:10">
      <c r="I4596" s="51" t="s">
        <v>11027</v>
      </c>
      <c r="J4596" s="77" t="s">
        <v>1865</v>
      </c>
    </row>
    <row r="4597" spans="9:10">
      <c r="I4597" s="51" t="s">
        <v>6406</v>
      </c>
      <c r="J4597" s="77" t="s">
        <v>1866</v>
      </c>
    </row>
    <row r="4598" spans="9:10">
      <c r="I4598" s="51" t="s">
        <v>11028</v>
      </c>
      <c r="J4598" s="77" t="s">
        <v>1837</v>
      </c>
    </row>
    <row r="4599" spans="9:10">
      <c r="I4599" s="51" t="s">
        <v>11029</v>
      </c>
      <c r="J4599" s="77" t="s">
        <v>1838</v>
      </c>
    </row>
    <row r="4600" spans="9:10">
      <c r="I4600" s="51" t="s">
        <v>11030</v>
      </c>
      <c r="J4600" s="77" t="s">
        <v>1839</v>
      </c>
    </row>
    <row r="4601" spans="9:10">
      <c r="I4601" s="51" t="s">
        <v>11031</v>
      </c>
      <c r="J4601" s="77" t="s">
        <v>1840</v>
      </c>
    </row>
    <row r="4602" spans="9:10">
      <c r="I4602" s="51" t="s">
        <v>11032</v>
      </c>
      <c r="J4602" s="77" t="s">
        <v>1841</v>
      </c>
    </row>
    <row r="4603" spans="9:10">
      <c r="I4603" s="51" t="s">
        <v>11033</v>
      </c>
      <c r="J4603" s="77" t="s">
        <v>1842</v>
      </c>
    </row>
    <row r="4604" spans="9:10">
      <c r="I4604" s="51" t="s">
        <v>11034</v>
      </c>
      <c r="J4604" s="77" t="s">
        <v>1843</v>
      </c>
    </row>
    <row r="4605" spans="9:10">
      <c r="I4605" s="51" t="s">
        <v>11035</v>
      </c>
      <c r="J4605" s="77" t="s">
        <v>1844</v>
      </c>
    </row>
    <row r="4606" spans="9:10">
      <c r="I4606" s="51" t="s">
        <v>11036</v>
      </c>
      <c r="J4606" s="77" t="s">
        <v>1845</v>
      </c>
    </row>
    <row r="4607" spans="9:10">
      <c r="I4607" s="51" t="s">
        <v>11037</v>
      </c>
      <c r="J4607" s="77" t="s">
        <v>1846</v>
      </c>
    </row>
    <row r="4608" spans="9:10">
      <c r="I4608" s="51" t="s">
        <v>11038</v>
      </c>
      <c r="J4608" s="77" t="s">
        <v>1847</v>
      </c>
    </row>
    <row r="4609" spans="9:10">
      <c r="I4609" s="51" t="s">
        <v>11039</v>
      </c>
      <c r="J4609" s="77" t="s">
        <v>1848</v>
      </c>
    </row>
    <row r="4610" spans="9:10">
      <c r="I4610" s="51" t="s">
        <v>11040</v>
      </c>
      <c r="J4610" s="77" t="s">
        <v>1849</v>
      </c>
    </row>
    <row r="4611" spans="9:10">
      <c r="I4611" s="51" t="s">
        <v>11041</v>
      </c>
      <c r="J4611" s="77" t="s">
        <v>1867</v>
      </c>
    </row>
    <row r="4612" spans="9:10">
      <c r="I4612" s="51" t="s">
        <v>6421</v>
      </c>
      <c r="J4612" s="77" t="s">
        <v>1850</v>
      </c>
    </row>
    <row r="4613" spans="9:10">
      <c r="I4613" s="51" t="s">
        <v>6422</v>
      </c>
      <c r="J4613" s="77" t="s">
        <v>1851</v>
      </c>
    </row>
    <row r="4614" spans="9:10">
      <c r="I4614" s="51" t="s">
        <v>6423</v>
      </c>
      <c r="J4614" s="77" t="s">
        <v>1852</v>
      </c>
    </row>
    <row r="4615" spans="9:10">
      <c r="I4615" s="51" t="s">
        <v>6424</v>
      </c>
      <c r="J4615" s="77" t="s">
        <v>1853</v>
      </c>
    </row>
    <row r="4616" spans="9:10">
      <c r="I4616" s="51" t="s">
        <v>6425</v>
      </c>
      <c r="J4616" s="77" t="s">
        <v>1854</v>
      </c>
    </row>
    <row r="4617" spans="9:10">
      <c r="I4617" s="51" t="s">
        <v>6426</v>
      </c>
      <c r="J4617" s="77" t="s">
        <v>1855</v>
      </c>
    </row>
    <row r="4618" spans="9:10">
      <c r="I4618" s="51" t="s">
        <v>6427</v>
      </c>
      <c r="J4618" s="77" t="s">
        <v>1856</v>
      </c>
    </row>
    <row r="4619" spans="9:10">
      <c r="I4619" s="51" t="s">
        <v>11042</v>
      </c>
      <c r="J4619" s="77" t="s">
        <v>1868</v>
      </c>
    </row>
    <row r="4620" spans="9:10">
      <c r="I4620" s="51" t="s">
        <v>11043</v>
      </c>
      <c r="J4620" s="77" t="s">
        <v>1869</v>
      </c>
    </row>
    <row r="4621" spans="9:10">
      <c r="I4621" s="51" t="s">
        <v>11044</v>
      </c>
      <c r="J4621" s="77" t="s">
        <v>1870</v>
      </c>
    </row>
    <row r="4622" spans="9:10">
      <c r="I4622" s="51" t="s">
        <v>11045</v>
      </c>
      <c r="J4622" s="77" t="s">
        <v>1871</v>
      </c>
    </row>
    <row r="4623" spans="9:10">
      <c r="I4623" s="51" t="s">
        <v>11046</v>
      </c>
      <c r="J4623" s="77" t="s">
        <v>1872</v>
      </c>
    </row>
    <row r="4624" spans="9:10">
      <c r="I4624" s="51" t="s">
        <v>11047</v>
      </c>
      <c r="J4624" s="77" t="s">
        <v>10290</v>
      </c>
    </row>
    <row r="4625" spans="9:10">
      <c r="I4625" s="51" t="s">
        <v>11048</v>
      </c>
      <c r="J4625" s="77" t="s">
        <v>1873</v>
      </c>
    </row>
    <row r="4626" spans="9:10">
      <c r="I4626" s="51" t="s">
        <v>11049</v>
      </c>
      <c r="J4626" s="77" t="s">
        <v>1857</v>
      </c>
    </row>
    <row r="4627" spans="9:10">
      <c r="I4627" s="51" t="s">
        <v>6436</v>
      </c>
      <c r="J4627" s="77" t="s">
        <v>1858</v>
      </c>
    </row>
    <row r="4628" spans="9:10">
      <c r="I4628" s="51" t="s">
        <v>11050</v>
      </c>
      <c r="J4628" s="77" t="s">
        <v>1859</v>
      </c>
    </row>
    <row r="4629" spans="9:10">
      <c r="I4629" s="51" t="s">
        <v>6438</v>
      </c>
      <c r="J4629" s="77" t="s">
        <v>1860</v>
      </c>
    </row>
    <row r="4630" spans="9:10">
      <c r="I4630" s="51" t="s">
        <v>11051</v>
      </c>
      <c r="J4630" s="77" t="s">
        <v>1861</v>
      </c>
    </row>
    <row r="4631" spans="9:10">
      <c r="I4631" s="51" t="s">
        <v>11052</v>
      </c>
      <c r="J4631" s="77" t="s">
        <v>1862</v>
      </c>
    </row>
    <row r="4632" spans="9:10">
      <c r="I4632" s="51" t="s">
        <v>6441</v>
      </c>
      <c r="J4632" s="77" t="s">
        <v>1863</v>
      </c>
    </row>
    <row r="4633" spans="9:10">
      <c r="I4633" s="51" t="s">
        <v>6442</v>
      </c>
      <c r="J4633" s="77" t="s">
        <v>10291</v>
      </c>
    </row>
    <row r="4634" spans="9:10">
      <c r="I4634" s="51" t="s">
        <v>6443</v>
      </c>
      <c r="J4634" s="77" t="s">
        <v>10292</v>
      </c>
    </row>
    <row r="4635" spans="9:10">
      <c r="I4635" s="51" t="s">
        <v>6444</v>
      </c>
      <c r="J4635" s="77" t="s">
        <v>10293</v>
      </c>
    </row>
    <row r="4636" spans="9:10">
      <c r="I4636" s="51" t="s">
        <v>6445</v>
      </c>
      <c r="J4636" s="77" t="s">
        <v>10294</v>
      </c>
    </row>
    <row r="4637" spans="9:10">
      <c r="I4637" s="51" t="s">
        <v>6446</v>
      </c>
      <c r="J4637" s="77" t="s">
        <v>10295</v>
      </c>
    </row>
    <row r="4638" spans="9:10">
      <c r="I4638" s="51" t="s">
        <v>6447</v>
      </c>
      <c r="J4638" s="77" t="s">
        <v>10296</v>
      </c>
    </row>
    <row r="4639" spans="9:10">
      <c r="I4639" s="51" t="s">
        <v>6448</v>
      </c>
      <c r="J4639" s="77" t="s">
        <v>1818</v>
      </c>
    </row>
    <row r="4640" spans="9:10">
      <c r="I4640" s="51" t="s">
        <v>6449</v>
      </c>
      <c r="J4640" s="77" t="s">
        <v>10297</v>
      </c>
    </row>
    <row r="4641" spans="9:10">
      <c r="I4641" s="51" t="s">
        <v>6450</v>
      </c>
      <c r="J4641" s="77" t="s">
        <v>10298</v>
      </c>
    </row>
    <row r="4642" spans="9:10">
      <c r="I4642" s="51" t="s">
        <v>6451</v>
      </c>
      <c r="J4642" s="77" t="s">
        <v>10299</v>
      </c>
    </row>
    <row r="4643" spans="9:10">
      <c r="I4643" s="51" t="s">
        <v>6452</v>
      </c>
      <c r="J4643" s="77" t="s">
        <v>10300</v>
      </c>
    </row>
    <row r="4644" spans="9:10">
      <c r="I4644" s="51" t="s">
        <v>6453</v>
      </c>
      <c r="J4644" s="77" t="s">
        <v>10301</v>
      </c>
    </row>
    <row r="4645" spans="9:10">
      <c r="I4645" s="51" t="s">
        <v>6454</v>
      </c>
      <c r="J4645" s="77" t="s">
        <v>10302</v>
      </c>
    </row>
    <row r="4646" spans="9:10">
      <c r="I4646" s="51" t="s">
        <v>6455</v>
      </c>
      <c r="J4646" s="77" t="s">
        <v>10303</v>
      </c>
    </row>
    <row r="4647" spans="9:10">
      <c r="I4647" s="51" t="s">
        <v>6456</v>
      </c>
      <c r="J4647" s="77" t="s">
        <v>10304</v>
      </c>
    </row>
    <row r="4648" spans="9:10">
      <c r="I4648" s="51" t="s">
        <v>6457</v>
      </c>
      <c r="J4648" s="77" t="s">
        <v>10305</v>
      </c>
    </row>
    <row r="4649" spans="9:10">
      <c r="I4649" s="51" t="s">
        <v>6458</v>
      </c>
      <c r="J4649" s="77" t="s">
        <v>10306</v>
      </c>
    </row>
    <row r="4650" spans="9:10">
      <c r="I4650" s="51" t="s">
        <v>6459</v>
      </c>
      <c r="J4650" s="77" t="s">
        <v>10307</v>
      </c>
    </row>
    <row r="4651" spans="9:10">
      <c r="I4651" s="51" t="s">
        <v>6460</v>
      </c>
      <c r="J4651" s="77" t="s">
        <v>10308</v>
      </c>
    </row>
    <row r="4652" spans="9:10">
      <c r="I4652" s="51" t="s">
        <v>6461</v>
      </c>
      <c r="J4652" s="77" t="s">
        <v>10309</v>
      </c>
    </row>
    <row r="4653" spans="9:10">
      <c r="I4653" s="51" t="s">
        <v>6462</v>
      </c>
      <c r="J4653" s="77" t="s">
        <v>10310</v>
      </c>
    </row>
    <row r="4654" spans="9:10">
      <c r="I4654" s="51" t="s">
        <v>6463</v>
      </c>
      <c r="J4654" s="77" t="s">
        <v>10311</v>
      </c>
    </row>
    <row r="4655" spans="9:10">
      <c r="I4655" s="51" t="s">
        <v>6464</v>
      </c>
      <c r="J4655" s="77" t="s">
        <v>10312</v>
      </c>
    </row>
    <row r="4656" spans="9:10">
      <c r="I4656" s="51" t="s">
        <v>6465</v>
      </c>
      <c r="J4656" s="77" t="s">
        <v>10313</v>
      </c>
    </row>
    <row r="4657" spans="9:10">
      <c r="I4657" s="51" t="s">
        <v>11053</v>
      </c>
      <c r="J4657" s="77" t="s">
        <v>7123</v>
      </c>
    </row>
    <row r="4658" spans="9:10">
      <c r="I4658" s="51" t="s">
        <v>6467</v>
      </c>
      <c r="J4658" s="77" t="s">
        <v>2126</v>
      </c>
    </row>
    <row r="4659" spans="9:10">
      <c r="I4659" s="51" t="s">
        <v>6468</v>
      </c>
      <c r="J4659" s="77" t="s">
        <v>10314</v>
      </c>
    </row>
    <row r="4660" spans="9:10">
      <c r="I4660" s="51" t="s">
        <v>6469</v>
      </c>
      <c r="J4660" s="77" t="s">
        <v>10315</v>
      </c>
    </row>
    <row r="4661" spans="9:10">
      <c r="I4661" s="51" t="s">
        <v>6470</v>
      </c>
      <c r="J4661" s="77" t="s">
        <v>10316</v>
      </c>
    </row>
    <row r="4662" spans="9:10">
      <c r="I4662" s="51" t="s">
        <v>6471</v>
      </c>
      <c r="J4662" s="77" t="s">
        <v>10317</v>
      </c>
    </row>
    <row r="4663" spans="9:10">
      <c r="I4663" s="73" t="s">
        <v>6472</v>
      </c>
      <c r="J4663" s="75" t="s">
        <v>10318</v>
      </c>
    </row>
    <row r="4664" spans="9:10">
      <c r="I4664" s="73" t="s">
        <v>6473</v>
      </c>
      <c r="J4664" s="75" t="s">
        <v>10319</v>
      </c>
    </row>
    <row r="4665" spans="9:10">
      <c r="I4665" s="73" t="s">
        <v>6474</v>
      </c>
      <c r="J4665" s="75" t="s">
        <v>10320</v>
      </c>
    </row>
    <row r="4666" spans="9:10">
      <c r="I4666" s="73" t="s">
        <v>6475</v>
      </c>
      <c r="J4666" s="75" t="s">
        <v>10321</v>
      </c>
    </row>
    <row r="4667" spans="9:10">
      <c r="I4667" s="73" t="s">
        <v>6476</v>
      </c>
      <c r="J4667" s="75" t="s">
        <v>10322</v>
      </c>
    </row>
    <row r="4668" spans="9:10">
      <c r="I4668" s="73" t="s">
        <v>6477</v>
      </c>
      <c r="J4668" s="77" t="s">
        <v>6874</v>
      </c>
    </row>
    <row r="4669" spans="9:10">
      <c r="I4669" s="73" t="s">
        <v>6478</v>
      </c>
      <c r="J4669" s="77" t="s">
        <v>6875</v>
      </c>
    </row>
    <row r="4670" spans="9:10">
      <c r="I4670" s="73" t="s">
        <v>6479</v>
      </c>
      <c r="J4670" s="77" t="s">
        <v>6876</v>
      </c>
    </row>
    <row r="4671" spans="9:10">
      <c r="I4671" s="73" t="s">
        <v>6480</v>
      </c>
      <c r="J4671" s="77" t="s">
        <v>6877</v>
      </c>
    </row>
    <row r="4672" spans="9:10">
      <c r="I4672" s="73" t="s">
        <v>6481</v>
      </c>
      <c r="J4672" s="77" t="s">
        <v>6879</v>
      </c>
    </row>
    <row r="4673" spans="9:10">
      <c r="I4673" s="51" t="s">
        <v>11054</v>
      </c>
      <c r="J4673" s="77" t="s">
        <v>10323</v>
      </c>
    </row>
    <row r="4674" spans="9:10">
      <c r="I4674" s="51" t="s">
        <v>11055</v>
      </c>
      <c r="J4674" s="77" t="s">
        <v>10324</v>
      </c>
    </row>
    <row r="4675" spans="9:10">
      <c r="I4675" s="51" t="s">
        <v>11056</v>
      </c>
      <c r="J4675" s="77" t="s">
        <v>10325</v>
      </c>
    </row>
    <row r="4676" spans="9:10">
      <c r="I4676" s="51" t="s">
        <v>11057</v>
      </c>
      <c r="J4676" s="77" t="s">
        <v>10326</v>
      </c>
    </row>
    <row r="4677" spans="9:10">
      <c r="I4677" s="51" t="s">
        <v>11058</v>
      </c>
      <c r="J4677" s="77" t="s">
        <v>10327</v>
      </c>
    </row>
    <row r="4678" spans="9:10">
      <c r="I4678" s="51" t="s">
        <v>6487</v>
      </c>
      <c r="J4678" s="77" t="s">
        <v>10328</v>
      </c>
    </row>
    <row r="4679" spans="9:10">
      <c r="I4679" s="51" t="s">
        <v>6488</v>
      </c>
      <c r="J4679" s="77" t="s">
        <v>10329</v>
      </c>
    </row>
    <row r="4680" spans="9:10">
      <c r="I4680" s="51" t="s">
        <v>6489</v>
      </c>
      <c r="J4680" s="77" t="s">
        <v>10330</v>
      </c>
    </row>
    <row r="4681" spans="9:10">
      <c r="I4681" s="51" t="s">
        <v>6490</v>
      </c>
      <c r="J4681" s="77" t="s">
        <v>10331</v>
      </c>
    </row>
    <row r="4682" spans="9:10">
      <c r="I4682" s="51" t="s">
        <v>6491</v>
      </c>
      <c r="J4682" s="77" t="s">
        <v>10332</v>
      </c>
    </row>
    <row r="4683" spans="9:10">
      <c r="I4683" s="51" t="s">
        <v>6492</v>
      </c>
      <c r="J4683" s="77" t="s">
        <v>10333</v>
      </c>
    </row>
    <row r="4684" spans="9:10">
      <c r="I4684" s="51" t="s">
        <v>6493</v>
      </c>
      <c r="J4684" s="77" t="s">
        <v>10334</v>
      </c>
    </row>
    <row r="4685" spans="9:10">
      <c r="I4685" s="51" t="s">
        <v>6494</v>
      </c>
      <c r="J4685" s="77" t="s">
        <v>10335</v>
      </c>
    </row>
    <row r="4686" spans="9:10">
      <c r="I4686" s="51" t="s">
        <v>6495</v>
      </c>
      <c r="J4686" s="77" t="s">
        <v>10336</v>
      </c>
    </row>
    <row r="4687" spans="9:10">
      <c r="I4687" s="51" t="s">
        <v>6496</v>
      </c>
      <c r="J4687" s="77" t="s">
        <v>10337</v>
      </c>
    </row>
    <row r="4688" spans="9:10">
      <c r="I4688" s="51" t="s">
        <v>6497</v>
      </c>
      <c r="J4688" s="77" t="s">
        <v>10338</v>
      </c>
    </row>
    <row r="4689" spans="9:10">
      <c r="I4689" s="51" t="s">
        <v>6498</v>
      </c>
      <c r="J4689" s="77" t="s">
        <v>10339</v>
      </c>
    </row>
    <row r="4690" spans="9:10">
      <c r="I4690" s="51" t="s">
        <v>6499</v>
      </c>
      <c r="J4690" s="77" t="s">
        <v>10340</v>
      </c>
    </row>
    <row r="4691" spans="9:10">
      <c r="I4691" s="51" t="s">
        <v>6500</v>
      </c>
      <c r="J4691" s="77" t="s">
        <v>10341</v>
      </c>
    </row>
    <row r="4692" spans="9:10">
      <c r="I4692" s="51" t="s">
        <v>6501</v>
      </c>
      <c r="J4692" s="77" t="s">
        <v>9712</v>
      </c>
    </row>
    <row r="4693" spans="9:10">
      <c r="I4693" s="51" t="s">
        <v>6502</v>
      </c>
      <c r="J4693" s="77" t="s">
        <v>10342</v>
      </c>
    </row>
    <row r="4694" spans="9:10">
      <c r="I4694" s="51" t="s">
        <v>11059</v>
      </c>
      <c r="J4694" s="77" t="s">
        <v>10343</v>
      </c>
    </row>
    <row r="4695" spans="9:10">
      <c r="I4695" s="51" t="s">
        <v>11060</v>
      </c>
      <c r="J4695" s="77" t="s">
        <v>511</v>
      </c>
    </row>
    <row r="4696" spans="9:10">
      <c r="I4696" s="51" t="s">
        <v>11061</v>
      </c>
      <c r="J4696" s="77" t="s">
        <v>512</v>
      </c>
    </row>
    <row r="4697" spans="9:10">
      <c r="I4697" s="51" t="s">
        <v>11062</v>
      </c>
      <c r="J4697" s="77" t="s">
        <v>504</v>
      </c>
    </row>
    <row r="4698" spans="9:10">
      <c r="I4698" s="51" t="s">
        <v>11063</v>
      </c>
      <c r="J4698" s="77" t="s">
        <v>513</v>
      </c>
    </row>
    <row r="4699" spans="9:10">
      <c r="I4699" s="51" t="s">
        <v>11064</v>
      </c>
      <c r="J4699" s="77" t="s">
        <v>503</v>
      </c>
    </row>
    <row r="4700" spans="9:10">
      <c r="I4700" s="51" t="s">
        <v>11065</v>
      </c>
      <c r="J4700" s="77" t="s">
        <v>505</v>
      </c>
    </row>
    <row r="4701" spans="9:10">
      <c r="I4701" s="51" t="s">
        <v>11066</v>
      </c>
      <c r="J4701" s="77" t="s">
        <v>1794</v>
      </c>
    </row>
    <row r="4702" spans="9:10">
      <c r="I4702" s="51" t="s">
        <v>11067</v>
      </c>
      <c r="J4702" s="77" t="s">
        <v>1796</v>
      </c>
    </row>
    <row r="4703" spans="9:10">
      <c r="I4703" s="51" t="s">
        <v>11068</v>
      </c>
      <c r="J4703" s="77" t="s">
        <v>1797</v>
      </c>
    </row>
    <row r="4704" spans="9:10">
      <c r="I4704" s="51" t="s">
        <v>6513</v>
      </c>
      <c r="J4704" s="77" t="s">
        <v>10344</v>
      </c>
    </row>
    <row r="4705" spans="9:10">
      <c r="I4705" s="51" t="s">
        <v>6514</v>
      </c>
      <c r="J4705" s="77" t="s">
        <v>10344</v>
      </c>
    </row>
    <row r="4706" spans="9:10">
      <c r="I4706" s="51" t="s">
        <v>6515</v>
      </c>
      <c r="J4706" s="77" t="s">
        <v>10344</v>
      </c>
    </row>
    <row r="4707" spans="9:10">
      <c r="I4707" s="51" t="s">
        <v>6516</v>
      </c>
      <c r="J4707" s="77" t="s">
        <v>10345</v>
      </c>
    </row>
    <row r="4708" spans="9:10">
      <c r="I4708" s="51" t="s">
        <v>6517</v>
      </c>
      <c r="J4708" s="77" t="s">
        <v>10345</v>
      </c>
    </row>
    <row r="4709" spans="9:10">
      <c r="I4709" s="51" t="s">
        <v>6518</v>
      </c>
      <c r="J4709" s="77" t="s">
        <v>10346</v>
      </c>
    </row>
    <row r="4710" spans="9:10">
      <c r="I4710" s="51" t="s">
        <v>6519</v>
      </c>
      <c r="J4710" s="77" t="s">
        <v>10347</v>
      </c>
    </row>
    <row r="4711" spans="9:10">
      <c r="I4711" s="51" t="s">
        <v>6520</v>
      </c>
      <c r="J4711" s="77" t="s">
        <v>10348</v>
      </c>
    </row>
    <row r="4712" spans="9:10">
      <c r="I4712" s="51" t="s">
        <v>6521</v>
      </c>
      <c r="J4712" s="77" t="s">
        <v>10349</v>
      </c>
    </row>
    <row r="4713" spans="9:10">
      <c r="I4713" s="51" t="s">
        <v>6522</v>
      </c>
      <c r="J4713" s="77" t="s">
        <v>10350</v>
      </c>
    </row>
    <row r="4714" spans="9:10">
      <c r="I4714" s="51" t="s">
        <v>6523</v>
      </c>
      <c r="J4714" s="77" t="s">
        <v>10351</v>
      </c>
    </row>
    <row r="4715" spans="9:10">
      <c r="I4715" s="51" t="s">
        <v>6524</v>
      </c>
      <c r="J4715" s="77" t="s">
        <v>10352</v>
      </c>
    </row>
    <row r="4716" spans="9:10">
      <c r="I4716" s="51" t="s">
        <v>6525</v>
      </c>
      <c r="J4716" s="77" t="s">
        <v>10353</v>
      </c>
    </row>
    <row r="4717" spans="9:10">
      <c r="I4717" s="51" t="s">
        <v>6526</v>
      </c>
      <c r="J4717" s="77" t="s">
        <v>10354</v>
      </c>
    </row>
    <row r="4718" spans="9:10">
      <c r="I4718" s="51" t="s">
        <v>6527</v>
      </c>
      <c r="J4718" s="77" t="s">
        <v>10355</v>
      </c>
    </row>
    <row r="4719" spans="9:10">
      <c r="I4719" s="51" t="s">
        <v>6528</v>
      </c>
      <c r="J4719" s="77" t="s">
        <v>10356</v>
      </c>
    </row>
    <row r="4720" spans="9:10">
      <c r="I4720" s="51" t="s">
        <v>6529</v>
      </c>
      <c r="J4720" s="77" t="s">
        <v>10357</v>
      </c>
    </row>
    <row r="4721" spans="9:10">
      <c r="I4721" s="51" t="s">
        <v>6530</v>
      </c>
      <c r="J4721" s="77" t="s">
        <v>10358</v>
      </c>
    </row>
    <row r="4722" spans="9:10">
      <c r="I4722" s="51" t="s">
        <v>6531</v>
      </c>
      <c r="J4722" s="77" t="s">
        <v>10359</v>
      </c>
    </row>
    <row r="4723" spans="9:10">
      <c r="I4723" s="51" t="s">
        <v>6532</v>
      </c>
      <c r="J4723" s="77" t="s">
        <v>10360</v>
      </c>
    </row>
    <row r="4724" spans="9:10">
      <c r="I4724" s="51" t="s">
        <v>6533</v>
      </c>
      <c r="J4724" s="77" t="s">
        <v>10361</v>
      </c>
    </row>
    <row r="4725" spans="9:10">
      <c r="I4725" s="51" t="s">
        <v>6534</v>
      </c>
      <c r="J4725" s="77" t="s">
        <v>10362</v>
      </c>
    </row>
    <row r="4726" spans="9:10">
      <c r="I4726" s="51" t="s">
        <v>6535</v>
      </c>
      <c r="J4726" s="77" t="s">
        <v>10363</v>
      </c>
    </row>
    <row r="4727" spans="9:10">
      <c r="I4727" s="51" t="s">
        <v>6536</v>
      </c>
      <c r="J4727" s="77" t="s">
        <v>10364</v>
      </c>
    </row>
    <row r="4728" spans="9:10">
      <c r="I4728" s="51" t="s">
        <v>6537</v>
      </c>
      <c r="J4728" s="77" t="s">
        <v>10365</v>
      </c>
    </row>
    <row r="4729" spans="9:10">
      <c r="I4729" s="51" t="s">
        <v>6538</v>
      </c>
      <c r="J4729" s="77" t="s">
        <v>10366</v>
      </c>
    </row>
    <row r="4730" spans="9:10">
      <c r="I4730" s="51" t="s">
        <v>6539</v>
      </c>
      <c r="J4730" s="77" t="s">
        <v>10367</v>
      </c>
    </row>
    <row r="4731" spans="9:10">
      <c r="I4731" s="51" t="s">
        <v>11069</v>
      </c>
      <c r="J4731" s="77" t="s">
        <v>10368</v>
      </c>
    </row>
    <row r="4732" spans="9:10">
      <c r="I4732" s="51" t="s">
        <v>11070</v>
      </c>
      <c r="J4732" s="77" t="s">
        <v>10369</v>
      </c>
    </row>
    <row r="4733" spans="9:10">
      <c r="I4733" s="51" t="s">
        <v>11071</v>
      </c>
      <c r="J4733" s="77" t="s">
        <v>10370</v>
      </c>
    </row>
    <row r="4734" spans="9:10">
      <c r="I4734" s="51" t="s">
        <v>11072</v>
      </c>
      <c r="J4734" s="77" t="s">
        <v>10371</v>
      </c>
    </row>
    <row r="4735" spans="9:10">
      <c r="I4735" s="51" t="s">
        <v>6544</v>
      </c>
      <c r="J4735" s="77" t="s">
        <v>10372</v>
      </c>
    </row>
    <row r="4736" spans="9:10">
      <c r="I4736" s="51" t="s">
        <v>6545</v>
      </c>
      <c r="J4736" s="77" t="s">
        <v>10373</v>
      </c>
    </row>
    <row r="4737" spans="9:10">
      <c r="I4737" s="51" t="s">
        <v>6546</v>
      </c>
      <c r="J4737" s="77" t="s">
        <v>10374</v>
      </c>
    </row>
    <row r="4738" spans="9:10">
      <c r="I4738" s="51" t="s">
        <v>6547</v>
      </c>
      <c r="J4738" s="77" t="s">
        <v>10375</v>
      </c>
    </row>
    <row r="4739" spans="9:10">
      <c r="I4739" s="51" t="s">
        <v>6548</v>
      </c>
      <c r="J4739" s="77" t="s">
        <v>10376</v>
      </c>
    </row>
    <row r="4740" spans="9:10">
      <c r="I4740" s="51" t="s">
        <v>6549</v>
      </c>
      <c r="J4740" s="77" t="s">
        <v>10377</v>
      </c>
    </row>
    <row r="4741" spans="9:10">
      <c r="I4741" s="51" t="s">
        <v>6550</v>
      </c>
      <c r="J4741" s="77" t="s">
        <v>10378</v>
      </c>
    </row>
    <row r="4742" spans="9:10">
      <c r="I4742" s="51" t="s">
        <v>6551</v>
      </c>
      <c r="J4742" s="77" t="s">
        <v>10379</v>
      </c>
    </row>
    <row r="4743" spans="9:10">
      <c r="I4743" s="51" t="s">
        <v>6552</v>
      </c>
      <c r="J4743" s="77" t="s">
        <v>10380</v>
      </c>
    </row>
    <row r="4744" spans="9:10">
      <c r="I4744" s="51" t="s">
        <v>6553</v>
      </c>
      <c r="J4744" s="77" t="s">
        <v>10381</v>
      </c>
    </row>
    <row r="4745" spans="9:10">
      <c r="I4745" s="51" t="s">
        <v>6554</v>
      </c>
      <c r="J4745" s="77" t="s">
        <v>10382</v>
      </c>
    </row>
    <row r="4746" spans="9:10">
      <c r="I4746" s="51" t="s">
        <v>6555</v>
      </c>
      <c r="J4746" s="77" t="s">
        <v>10383</v>
      </c>
    </row>
    <row r="4747" spans="9:10">
      <c r="I4747" s="51" t="s">
        <v>6556</v>
      </c>
      <c r="J4747" s="77" t="s">
        <v>10384</v>
      </c>
    </row>
    <row r="4748" spans="9:10">
      <c r="I4748" s="51" t="s">
        <v>6557</v>
      </c>
      <c r="J4748" s="77" t="s">
        <v>10385</v>
      </c>
    </row>
    <row r="4749" spans="9:10">
      <c r="I4749" s="51" t="s">
        <v>11073</v>
      </c>
      <c r="J4749" s="77" t="s">
        <v>10386</v>
      </c>
    </row>
    <row r="4750" spans="9:10">
      <c r="I4750" s="51" t="s">
        <v>6559</v>
      </c>
      <c r="J4750" s="77" t="s">
        <v>10387</v>
      </c>
    </row>
    <row r="4751" spans="9:10">
      <c r="I4751" s="51" t="s">
        <v>6560</v>
      </c>
      <c r="J4751" s="77"/>
    </row>
    <row r="4752" spans="9:10">
      <c r="I4752" s="51" t="s">
        <v>6561</v>
      </c>
      <c r="J4752" s="77"/>
    </row>
    <row r="4753" spans="9:10">
      <c r="I4753" s="51" t="s">
        <v>6562</v>
      </c>
      <c r="J4753" s="77"/>
    </row>
    <row r="4754" spans="9:10">
      <c r="I4754" s="51" t="s">
        <v>6563</v>
      </c>
      <c r="J4754" s="77"/>
    </row>
    <row r="4755" spans="9:10">
      <c r="I4755" s="51" t="s">
        <v>6564</v>
      </c>
      <c r="J4755" s="77" t="s">
        <v>10388</v>
      </c>
    </row>
    <row r="4756" spans="9:10">
      <c r="I4756" s="51" t="s">
        <v>6565</v>
      </c>
      <c r="J4756" s="77" t="s">
        <v>10389</v>
      </c>
    </row>
    <row r="4757" spans="9:10">
      <c r="I4757" s="51" t="s">
        <v>6566</v>
      </c>
      <c r="J4757" s="77" t="s">
        <v>10390</v>
      </c>
    </row>
    <row r="4758" spans="9:10">
      <c r="I4758" s="51" t="s">
        <v>6567</v>
      </c>
      <c r="J4758" s="77" t="s">
        <v>10391</v>
      </c>
    </row>
    <row r="4759" spans="9:10">
      <c r="I4759" s="51" t="s">
        <v>6568</v>
      </c>
      <c r="J4759" s="77" t="s">
        <v>10392</v>
      </c>
    </row>
    <row r="4760" spans="9:10">
      <c r="I4760" s="51" t="s">
        <v>6569</v>
      </c>
      <c r="J4760" s="77" t="s">
        <v>1794</v>
      </c>
    </row>
    <row r="4761" spans="9:10">
      <c r="I4761" s="51" t="s">
        <v>6570</v>
      </c>
      <c r="J4761" s="77"/>
    </row>
    <row r="4762" spans="9:10">
      <c r="I4762" s="51" t="s">
        <v>6571</v>
      </c>
      <c r="J4762" s="77"/>
    </row>
    <row r="4763" spans="9:10">
      <c r="I4763" s="51" t="s">
        <v>6572</v>
      </c>
      <c r="J4763" s="77"/>
    </row>
    <row r="4764" spans="9:10">
      <c r="I4764" s="51" t="s">
        <v>6573</v>
      </c>
      <c r="J4764" s="77"/>
    </row>
    <row r="4765" spans="9:10">
      <c r="I4765" s="51" t="s">
        <v>6574</v>
      </c>
      <c r="J4765" s="77"/>
    </row>
    <row r="4766" spans="9:10">
      <c r="I4766" s="51" t="s">
        <v>6575</v>
      </c>
      <c r="J4766" s="77"/>
    </row>
    <row r="4767" spans="9:10">
      <c r="I4767" s="51" t="s">
        <v>6576</v>
      </c>
      <c r="J4767" s="77"/>
    </row>
    <row r="4768" spans="9:10">
      <c r="I4768" s="51" t="s">
        <v>6577</v>
      </c>
      <c r="J4768" s="77"/>
    </row>
    <row r="4769" spans="9:10">
      <c r="I4769" s="51" t="s">
        <v>6578</v>
      </c>
      <c r="J4769" s="77"/>
    </row>
    <row r="4770" spans="9:10">
      <c r="I4770" s="51" t="s">
        <v>6579</v>
      </c>
      <c r="J4770" s="77"/>
    </row>
    <row r="4771" spans="9:10">
      <c r="I4771" s="51" t="s">
        <v>6580</v>
      </c>
      <c r="J4771" s="77" t="s">
        <v>10393</v>
      </c>
    </row>
    <row r="4772" spans="9:10">
      <c r="I4772" s="51" t="s">
        <v>6581</v>
      </c>
      <c r="J4772" s="77" t="s">
        <v>10394</v>
      </c>
    </row>
    <row r="4773" spans="9:10">
      <c r="I4773" s="51" t="s">
        <v>6582</v>
      </c>
      <c r="J4773" s="77" t="s">
        <v>10395</v>
      </c>
    </row>
    <row r="4774" spans="9:10">
      <c r="I4774" s="51" t="s">
        <v>6583</v>
      </c>
      <c r="J4774" s="77" t="s">
        <v>10396</v>
      </c>
    </row>
    <row r="4775" spans="9:10">
      <c r="I4775" s="51" t="s">
        <v>6584</v>
      </c>
      <c r="J4775" s="77" t="s">
        <v>10397</v>
      </c>
    </row>
    <row r="4776" spans="9:10">
      <c r="I4776" s="51" t="s">
        <v>6585</v>
      </c>
      <c r="J4776" s="77" t="s">
        <v>10398</v>
      </c>
    </row>
    <row r="4777" spans="9:10">
      <c r="I4777" s="51" t="s">
        <v>6586</v>
      </c>
      <c r="J4777" s="77" t="s">
        <v>10399</v>
      </c>
    </row>
    <row r="4778" spans="9:10">
      <c r="I4778" s="51" t="s">
        <v>6587</v>
      </c>
      <c r="J4778" s="77" t="s">
        <v>10400</v>
      </c>
    </row>
    <row r="4779" spans="9:10">
      <c r="I4779" s="51" t="s">
        <v>6588</v>
      </c>
      <c r="J4779" s="77" t="s">
        <v>10401</v>
      </c>
    </row>
    <row r="4780" spans="9:10">
      <c r="I4780" s="51" t="s">
        <v>6589</v>
      </c>
      <c r="J4780" s="77" t="s">
        <v>10402</v>
      </c>
    </row>
    <row r="4781" spans="9:10">
      <c r="I4781" s="51" t="s">
        <v>11074</v>
      </c>
      <c r="J4781" s="77" t="s">
        <v>10403</v>
      </c>
    </row>
    <row r="4782" spans="9:10">
      <c r="I4782" s="51" t="s">
        <v>6591</v>
      </c>
      <c r="J4782" s="77" t="s">
        <v>10404</v>
      </c>
    </row>
    <row r="4783" spans="9:10">
      <c r="I4783" s="51" t="s">
        <v>11075</v>
      </c>
      <c r="J4783" s="77" t="s">
        <v>10405</v>
      </c>
    </row>
    <row r="4784" spans="9:10">
      <c r="I4784" s="51" t="s">
        <v>11076</v>
      </c>
      <c r="J4784" s="77" t="s">
        <v>10406</v>
      </c>
    </row>
    <row r="4785" spans="9:10">
      <c r="I4785" s="51" t="s">
        <v>11077</v>
      </c>
      <c r="J4785" s="77" t="s">
        <v>10407</v>
      </c>
    </row>
    <row r="4786" spans="9:10">
      <c r="I4786" s="51" t="s">
        <v>6595</v>
      </c>
      <c r="J4786" s="77" t="s">
        <v>10408</v>
      </c>
    </row>
    <row r="4787" spans="9:10">
      <c r="I4787" s="51" t="s">
        <v>6596</v>
      </c>
      <c r="J4787" s="77" t="s">
        <v>10409</v>
      </c>
    </row>
    <row r="4788" spans="9:10">
      <c r="I4788" s="51" t="s">
        <v>6597</v>
      </c>
      <c r="J4788" s="77" t="s">
        <v>10410</v>
      </c>
    </row>
    <row r="4789" spans="9:10">
      <c r="I4789" s="51" t="s">
        <v>6598</v>
      </c>
      <c r="J4789" s="77" t="s">
        <v>10411</v>
      </c>
    </row>
    <row r="4790" spans="9:10">
      <c r="I4790" s="51" t="s">
        <v>6599</v>
      </c>
      <c r="J4790" s="77" t="s">
        <v>10412</v>
      </c>
    </row>
    <row r="4791" spans="9:10">
      <c r="I4791" s="51" t="s">
        <v>6600</v>
      </c>
      <c r="J4791" s="77" t="s">
        <v>10413</v>
      </c>
    </row>
    <row r="4792" spans="9:10">
      <c r="I4792" s="51" t="s">
        <v>6601</v>
      </c>
      <c r="J4792" s="77" t="s">
        <v>10414</v>
      </c>
    </row>
    <row r="4793" spans="9:10">
      <c r="I4793" s="51" t="s">
        <v>6602</v>
      </c>
      <c r="J4793" s="77" t="s">
        <v>10415</v>
      </c>
    </row>
    <row r="4794" spans="9:10">
      <c r="I4794" s="51" t="s">
        <v>6603</v>
      </c>
      <c r="J4794" s="77" t="s">
        <v>10416</v>
      </c>
    </row>
    <row r="4795" spans="9:10">
      <c r="I4795" s="51" t="s">
        <v>6604</v>
      </c>
      <c r="J4795" s="77" t="s">
        <v>10417</v>
      </c>
    </row>
    <row r="4796" spans="9:10">
      <c r="I4796" s="51" t="s">
        <v>6605</v>
      </c>
      <c r="J4796" s="77" t="s">
        <v>10418</v>
      </c>
    </row>
    <row r="4797" spans="9:10">
      <c r="I4797" s="51" t="s">
        <v>6606</v>
      </c>
      <c r="J4797" s="77" t="s">
        <v>10419</v>
      </c>
    </row>
    <row r="4798" spans="9:10">
      <c r="I4798" s="51" t="s">
        <v>6607</v>
      </c>
      <c r="J4798" s="77" t="s">
        <v>10420</v>
      </c>
    </row>
    <row r="4799" spans="9:10">
      <c r="I4799" s="51" t="s">
        <v>6608</v>
      </c>
      <c r="J4799" s="77" t="s">
        <v>10421</v>
      </c>
    </row>
    <row r="4800" spans="9:10">
      <c r="I4800" s="51" t="s">
        <v>6609</v>
      </c>
      <c r="J4800" s="77" t="s">
        <v>10422</v>
      </c>
    </row>
    <row r="4801" spans="9:10">
      <c r="I4801" s="51" t="s">
        <v>6610</v>
      </c>
      <c r="J4801" s="77" t="s">
        <v>10423</v>
      </c>
    </row>
    <row r="4802" spans="9:10">
      <c r="I4802" s="51" t="s">
        <v>6611</v>
      </c>
      <c r="J4802" s="77" t="s">
        <v>10424</v>
      </c>
    </row>
    <row r="4803" spans="9:10">
      <c r="I4803" s="51" t="s">
        <v>6612</v>
      </c>
      <c r="J4803" s="77" t="s">
        <v>10425</v>
      </c>
    </row>
    <row r="4804" spans="9:10">
      <c r="I4804" s="51" t="s">
        <v>11078</v>
      </c>
      <c r="J4804" s="77" t="s">
        <v>10426</v>
      </c>
    </row>
    <row r="4805" spans="9:10">
      <c r="I4805" s="51" t="s">
        <v>11079</v>
      </c>
      <c r="J4805" s="77" t="s">
        <v>9335</v>
      </c>
    </row>
    <row r="4806" spans="9:10">
      <c r="I4806" s="51" t="s">
        <v>11080</v>
      </c>
      <c r="J4806" s="77" t="s">
        <v>10427</v>
      </c>
    </row>
    <row r="4807" spans="9:10">
      <c r="I4807" s="51" t="s">
        <v>11081</v>
      </c>
      <c r="J4807" s="77" t="s">
        <v>9334</v>
      </c>
    </row>
    <row r="4808" spans="9:10">
      <c r="I4808" s="51" t="s">
        <v>11082</v>
      </c>
      <c r="J4808" s="77" t="s">
        <v>10428</v>
      </c>
    </row>
    <row r="4809" spans="9:10">
      <c r="I4809" s="51" t="s">
        <v>11083</v>
      </c>
      <c r="J4809" s="77" t="s">
        <v>10429</v>
      </c>
    </row>
    <row r="4810" spans="9:10">
      <c r="I4810" s="51" t="s">
        <v>6619</v>
      </c>
      <c r="J4810" s="77" t="s">
        <v>10430</v>
      </c>
    </row>
    <row r="4811" spans="9:10">
      <c r="I4811" s="51" t="s">
        <v>6620</v>
      </c>
      <c r="J4811" s="77" t="s">
        <v>10431</v>
      </c>
    </row>
    <row r="4812" spans="9:10">
      <c r="I4812" s="51" t="s">
        <v>6621</v>
      </c>
      <c r="J4812" s="77" t="s">
        <v>10432</v>
      </c>
    </row>
    <row r="4813" spans="9:10">
      <c r="I4813" s="51" t="s">
        <v>6622</v>
      </c>
      <c r="J4813" s="77" t="s">
        <v>10433</v>
      </c>
    </row>
    <row r="4814" spans="9:10">
      <c r="I4814" s="51" t="s">
        <v>11084</v>
      </c>
      <c r="J4814" s="77" t="s">
        <v>10434</v>
      </c>
    </row>
    <row r="4815" spans="9:10">
      <c r="I4815" s="51" t="s">
        <v>6624</v>
      </c>
      <c r="J4815" s="77" t="s">
        <v>10435</v>
      </c>
    </row>
    <row r="4816" spans="9:10">
      <c r="I4816" s="51" t="s">
        <v>6625</v>
      </c>
      <c r="J4816" s="77" t="s">
        <v>10436</v>
      </c>
    </row>
    <row r="4817" spans="9:10">
      <c r="I4817" s="51" t="s">
        <v>6626</v>
      </c>
      <c r="J4817" s="77" t="s">
        <v>10437</v>
      </c>
    </row>
    <row r="4818" spans="9:10">
      <c r="I4818" s="51" t="s">
        <v>6627</v>
      </c>
      <c r="J4818" s="77" t="s">
        <v>10438</v>
      </c>
    </row>
    <row r="4819" spans="9:10">
      <c r="I4819" s="51" t="s">
        <v>6628</v>
      </c>
      <c r="J4819" s="77" t="s">
        <v>10439</v>
      </c>
    </row>
    <row r="4820" spans="9:10">
      <c r="I4820" s="51" t="s">
        <v>6629</v>
      </c>
      <c r="J4820" s="77" t="s">
        <v>10439</v>
      </c>
    </row>
    <row r="4821" spans="9:10">
      <c r="I4821" s="51" t="s">
        <v>6630</v>
      </c>
      <c r="J4821" s="77" t="s">
        <v>10440</v>
      </c>
    </row>
    <row r="4822" spans="9:10">
      <c r="I4822" s="51" t="s">
        <v>6631</v>
      </c>
      <c r="J4822" s="77" t="s">
        <v>10441</v>
      </c>
    </row>
    <row r="4823" spans="9:10">
      <c r="I4823" s="51" t="s">
        <v>6632</v>
      </c>
      <c r="J4823" s="77" t="s">
        <v>10441</v>
      </c>
    </row>
    <row r="4824" spans="9:10">
      <c r="I4824" s="51" t="s">
        <v>6633</v>
      </c>
      <c r="J4824" s="77" t="s">
        <v>10442</v>
      </c>
    </row>
    <row r="4825" spans="9:10">
      <c r="I4825" s="51" t="s">
        <v>6634</v>
      </c>
      <c r="J4825" s="77" t="s">
        <v>10443</v>
      </c>
    </row>
    <row r="4826" spans="9:10">
      <c r="I4826" s="51" t="s">
        <v>6635</v>
      </c>
      <c r="J4826" s="77" t="s">
        <v>10444</v>
      </c>
    </row>
    <row r="4827" spans="9:10">
      <c r="I4827" s="51" t="s">
        <v>6636</v>
      </c>
      <c r="J4827" s="77" t="s">
        <v>10445</v>
      </c>
    </row>
    <row r="4828" spans="9:10">
      <c r="I4828" s="51" t="s">
        <v>6637</v>
      </c>
      <c r="J4828" s="77" t="s">
        <v>10446</v>
      </c>
    </row>
    <row r="4829" spans="9:10">
      <c r="I4829" s="51" t="s">
        <v>6638</v>
      </c>
      <c r="J4829" s="77" t="s">
        <v>10447</v>
      </c>
    </row>
    <row r="4830" spans="9:10">
      <c r="I4830" s="51" t="s">
        <v>6639</v>
      </c>
      <c r="J4830" s="77" t="s">
        <v>10448</v>
      </c>
    </row>
    <row r="4831" spans="9:10">
      <c r="I4831" s="51" t="s">
        <v>6640</v>
      </c>
      <c r="J4831" s="77" t="s">
        <v>10449</v>
      </c>
    </row>
    <row r="4832" spans="9:10">
      <c r="I4832" s="51" t="s">
        <v>6641</v>
      </c>
      <c r="J4832" s="77" t="s">
        <v>10450</v>
      </c>
    </row>
    <row r="4833" spans="9:10">
      <c r="I4833" s="51" t="s">
        <v>6642</v>
      </c>
      <c r="J4833" s="77" t="s">
        <v>10451</v>
      </c>
    </row>
    <row r="4834" spans="9:10">
      <c r="I4834" s="51" t="s">
        <v>6643</v>
      </c>
      <c r="J4834" s="77" t="s">
        <v>10452</v>
      </c>
    </row>
    <row r="4835" spans="9:10">
      <c r="I4835" s="51" t="s">
        <v>6644</v>
      </c>
      <c r="J4835" s="77" t="s">
        <v>10453</v>
      </c>
    </row>
    <row r="4836" spans="9:10">
      <c r="I4836" s="51" t="s">
        <v>6645</v>
      </c>
      <c r="J4836" s="77" t="s">
        <v>10454</v>
      </c>
    </row>
    <row r="4837" spans="9:10">
      <c r="I4837" s="51" t="s">
        <v>6646</v>
      </c>
      <c r="J4837" s="77" t="s">
        <v>10455</v>
      </c>
    </row>
    <row r="4838" spans="9:10">
      <c r="I4838" s="51" t="s">
        <v>6647</v>
      </c>
      <c r="J4838" s="77" t="s">
        <v>10456</v>
      </c>
    </row>
    <row r="4839" spans="9:10">
      <c r="I4839" s="51" t="s">
        <v>6648</v>
      </c>
      <c r="J4839" s="77" t="s">
        <v>10457</v>
      </c>
    </row>
    <row r="4840" spans="9:10">
      <c r="I4840" s="51" t="s">
        <v>6649</v>
      </c>
      <c r="J4840" s="77" t="s">
        <v>10458</v>
      </c>
    </row>
    <row r="4841" spans="9:10">
      <c r="I4841" s="51" t="s">
        <v>6650</v>
      </c>
      <c r="J4841" s="77" t="s">
        <v>10459</v>
      </c>
    </row>
    <row r="4842" spans="9:10">
      <c r="I4842" s="51" t="s">
        <v>6651</v>
      </c>
      <c r="J4842" s="77" t="s">
        <v>10460</v>
      </c>
    </row>
    <row r="4843" spans="9:10">
      <c r="I4843" s="51" t="s">
        <v>6652</v>
      </c>
      <c r="J4843" s="77" t="s">
        <v>10461</v>
      </c>
    </row>
    <row r="4844" spans="9:10">
      <c r="I4844" s="51" t="s">
        <v>6653</v>
      </c>
      <c r="J4844" s="77" t="s">
        <v>10462</v>
      </c>
    </row>
    <row r="4845" spans="9:10">
      <c r="I4845" s="51" t="s">
        <v>6654</v>
      </c>
      <c r="J4845" s="77" t="s">
        <v>10463</v>
      </c>
    </row>
    <row r="4846" spans="9:10">
      <c r="I4846" s="51" t="s">
        <v>6655</v>
      </c>
      <c r="J4846" s="77" t="s">
        <v>10464</v>
      </c>
    </row>
    <row r="4847" spans="9:10">
      <c r="I4847" s="51" t="s">
        <v>6656</v>
      </c>
      <c r="J4847" s="77" t="s">
        <v>10465</v>
      </c>
    </row>
    <row r="4848" spans="9:10">
      <c r="I4848" s="51" t="s">
        <v>6657</v>
      </c>
      <c r="J4848" s="77" t="s">
        <v>10466</v>
      </c>
    </row>
    <row r="4849" spans="9:10">
      <c r="I4849" s="51" t="s">
        <v>6658</v>
      </c>
      <c r="J4849" s="77" t="s">
        <v>10467</v>
      </c>
    </row>
    <row r="4850" spans="9:10">
      <c r="I4850" s="51" t="s">
        <v>6659</v>
      </c>
      <c r="J4850" s="77" t="s">
        <v>10468</v>
      </c>
    </row>
    <row r="4851" spans="9:10">
      <c r="I4851" s="51" t="s">
        <v>6660</v>
      </c>
      <c r="J4851" s="77" t="s">
        <v>10469</v>
      </c>
    </row>
    <row r="4852" spans="9:10">
      <c r="I4852" s="51" t="s">
        <v>6661</v>
      </c>
      <c r="J4852" s="77" t="s">
        <v>10470</v>
      </c>
    </row>
    <row r="4853" spans="9:10">
      <c r="I4853" s="51" t="s">
        <v>6662</v>
      </c>
      <c r="J4853" s="77" t="s">
        <v>10471</v>
      </c>
    </row>
    <row r="4854" spans="9:10">
      <c r="I4854" s="51" t="s">
        <v>6663</v>
      </c>
      <c r="J4854" s="77" t="s">
        <v>10472</v>
      </c>
    </row>
    <row r="4855" spans="9:10">
      <c r="I4855" s="51" t="s">
        <v>6664</v>
      </c>
      <c r="J4855" s="77" t="s">
        <v>10473</v>
      </c>
    </row>
    <row r="4856" spans="9:10">
      <c r="I4856" s="51" t="s">
        <v>6665</v>
      </c>
      <c r="J4856" s="77" t="s">
        <v>10474</v>
      </c>
    </row>
    <row r="4857" spans="9:10">
      <c r="I4857" s="51" t="s">
        <v>6666</v>
      </c>
      <c r="J4857" s="77" t="s">
        <v>10475</v>
      </c>
    </row>
    <row r="4858" spans="9:10">
      <c r="I4858" s="51" t="s">
        <v>6667</v>
      </c>
      <c r="J4858" s="77" t="s">
        <v>10476</v>
      </c>
    </row>
    <row r="4859" spans="9:10">
      <c r="I4859" s="51" t="s">
        <v>6668</v>
      </c>
      <c r="J4859" s="77" t="s">
        <v>10477</v>
      </c>
    </row>
    <row r="4860" spans="9:10">
      <c r="I4860" s="51" t="s">
        <v>6669</v>
      </c>
      <c r="J4860" s="77" t="s">
        <v>10478</v>
      </c>
    </row>
    <row r="4861" spans="9:10">
      <c r="I4861" s="51" t="s">
        <v>6670</v>
      </c>
      <c r="J4861" s="77" t="s">
        <v>10479</v>
      </c>
    </row>
    <row r="4862" spans="9:10">
      <c r="I4862" s="51" t="s">
        <v>6671</v>
      </c>
      <c r="J4862" s="77" t="s">
        <v>10480</v>
      </c>
    </row>
    <row r="4863" spans="9:10">
      <c r="I4863" s="51" t="s">
        <v>6672</v>
      </c>
      <c r="J4863" s="77" t="s">
        <v>10481</v>
      </c>
    </row>
    <row r="4864" spans="9:10">
      <c r="I4864" s="51" t="s">
        <v>6673</v>
      </c>
      <c r="J4864" s="77" t="s">
        <v>10482</v>
      </c>
    </row>
    <row r="4865" spans="9:10">
      <c r="I4865" s="51" t="s">
        <v>6674</v>
      </c>
      <c r="J4865" s="77" t="s">
        <v>10483</v>
      </c>
    </row>
    <row r="4866" spans="9:10">
      <c r="I4866" s="51" t="s">
        <v>6675</v>
      </c>
      <c r="J4866" s="77" t="s">
        <v>10484</v>
      </c>
    </row>
    <row r="4867" spans="9:10">
      <c r="I4867" s="51" t="s">
        <v>6676</v>
      </c>
      <c r="J4867" s="77" t="s">
        <v>10485</v>
      </c>
    </row>
    <row r="4868" spans="9:10">
      <c r="I4868" s="51" t="s">
        <v>6677</v>
      </c>
      <c r="J4868" s="77" t="s">
        <v>10486</v>
      </c>
    </row>
    <row r="4869" spans="9:10">
      <c r="I4869" s="51" t="s">
        <v>6678</v>
      </c>
      <c r="J4869" s="77" t="s">
        <v>10487</v>
      </c>
    </row>
    <row r="4870" spans="9:10">
      <c r="I4870" s="51" t="s">
        <v>6679</v>
      </c>
      <c r="J4870" s="77" t="s">
        <v>10488</v>
      </c>
    </row>
    <row r="4871" spans="9:10">
      <c r="I4871" s="51" t="s">
        <v>6680</v>
      </c>
      <c r="J4871" s="77" t="s">
        <v>10489</v>
      </c>
    </row>
    <row r="4872" spans="9:10">
      <c r="I4872" s="51" t="s">
        <v>6681</v>
      </c>
      <c r="J4872" s="77" t="s">
        <v>10490</v>
      </c>
    </row>
    <row r="4873" spans="9:10">
      <c r="I4873" s="51" t="s">
        <v>6682</v>
      </c>
      <c r="J4873" s="77" t="s">
        <v>10491</v>
      </c>
    </row>
    <row r="4874" spans="9:10">
      <c r="I4874" s="51" t="s">
        <v>6683</v>
      </c>
      <c r="J4874" s="77" t="s">
        <v>10492</v>
      </c>
    </row>
    <row r="4875" spans="9:10">
      <c r="I4875" s="51" t="s">
        <v>6684</v>
      </c>
      <c r="J4875" s="77" t="s">
        <v>10493</v>
      </c>
    </row>
    <row r="4876" spans="9:10">
      <c r="I4876" s="51" t="s">
        <v>6685</v>
      </c>
      <c r="J4876" s="77" t="s">
        <v>10494</v>
      </c>
    </row>
    <row r="4877" spans="9:10">
      <c r="I4877" s="51" t="s">
        <v>6686</v>
      </c>
      <c r="J4877" s="77" t="s">
        <v>10495</v>
      </c>
    </row>
    <row r="4878" spans="9:10">
      <c r="I4878" s="51" t="s">
        <v>6687</v>
      </c>
      <c r="J4878" s="77" t="s">
        <v>10496</v>
      </c>
    </row>
    <row r="4879" spans="9:10">
      <c r="I4879" s="51" t="s">
        <v>6688</v>
      </c>
      <c r="J4879" s="77" t="s">
        <v>10497</v>
      </c>
    </row>
    <row r="4880" spans="9:10">
      <c r="I4880" s="51" t="s">
        <v>6689</v>
      </c>
      <c r="J4880" s="77" t="s">
        <v>10498</v>
      </c>
    </row>
    <row r="4881" spans="9:10">
      <c r="I4881" s="51" t="s">
        <v>6690</v>
      </c>
      <c r="J4881" s="77" t="s">
        <v>10499</v>
      </c>
    </row>
    <row r="4882" spans="9:10">
      <c r="I4882" s="51" t="s">
        <v>6691</v>
      </c>
      <c r="J4882" s="77" t="s">
        <v>10500</v>
      </c>
    </row>
    <row r="4883" spans="9:10">
      <c r="I4883" s="51" t="s">
        <v>6692</v>
      </c>
      <c r="J4883" s="77" t="s">
        <v>10501</v>
      </c>
    </row>
    <row r="4884" spans="9:10">
      <c r="I4884" s="51" t="s">
        <v>6693</v>
      </c>
      <c r="J4884" s="77" t="s">
        <v>10502</v>
      </c>
    </row>
    <row r="4885" spans="9:10">
      <c r="I4885" s="51" t="s">
        <v>6694</v>
      </c>
      <c r="J4885" s="77" t="s">
        <v>10503</v>
      </c>
    </row>
    <row r="4886" spans="9:10">
      <c r="I4886" s="51" t="s">
        <v>6695</v>
      </c>
      <c r="J4886" s="77" t="s">
        <v>10504</v>
      </c>
    </row>
    <row r="4887" spans="9:10">
      <c r="I4887" s="51" t="s">
        <v>6696</v>
      </c>
      <c r="J4887" s="77" t="s">
        <v>10505</v>
      </c>
    </row>
    <row r="4888" spans="9:10">
      <c r="I4888" s="51" t="s">
        <v>6697</v>
      </c>
      <c r="J4888" s="77" t="s">
        <v>10506</v>
      </c>
    </row>
    <row r="4889" spans="9:10">
      <c r="I4889" s="51" t="s">
        <v>6698</v>
      </c>
      <c r="J4889" s="77" t="s">
        <v>10507</v>
      </c>
    </row>
    <row r="4890" spans="9:10">
      <c r="I4890" s="51" t="s">
        <v>6699</v>
      </c>
      <c r="J4890" s="77" t="s">
        <v>10508</v>
      </c>
    </row>
    <row r="4891" spans="9:10">
      <c r="I4891" s="51" t="s">
        <v>6700</v>
      </c>
      <c r="J4891" s="77" t="s">
        <v>10509</v>
      </c>
    </row>
    <row r="4892" spans="9:10">
      <c r="I4892" s="51" t="s">
        <v>6701</v>
      </c>
      <c r="J4892" s="77" t="s">
        <v>10510</v>
      </c>
    </row>
    <row r="4893" spans="9:10">
      <c r="I4893" s="51" t="s">
        <v>6702</v>
      </c>
      <c r="J4893" s="77" t="s">
        <v>10511</v>
      </c>
    </row>
    <row r="4894" spans="9:10">
      <c r="I4894" s="51" t="s">
        <v>6703</v>
      </c>
      <c r="J4894" s="77" t="s">
        <v>10512</v>
      </c>
    </row>
    <row r="4895" spans="9:10">
      <c r="I4895" s="51" t="s">
        <v>6704</v>
      </c>
      <c r="J4895" s="77" t="s">
        <v>10513</v>
      </c>
    </row>
    <row r="4896" spans="9:10">
      <c r="I4896" s="51" t="s">
        <v>6705</v>
      </c>
      <c r="J4896" s="77" t="s">
        <v>10514</v>
      </c>
    </row>
    <row r="4897" spans="9:10">
      <c r="I4897" s="51" t="s">
        <v>6706</v>
      </c>
      <c r="J4897" s="77" t="s">
        <v>10515</v>
      </c>
    </row>
    <row r="4898" spans="9:10">
      <c r="I4898" s="51" t="s">
        <v>6707</v>
      </c>
      <c r="J4898" s="77" t="s">
        <v>10516</v>
      </c>
    </row>
    <row r="4899" spans="9:10">
      <c r="I4899" s="51" t="s">
        <v>11085</v>
      </c>
      <c r="J4899" s="77" t="s">
        <v>10516</v>
      </c>
    </row>
    <row r="4900" spans="9:10">
      <c r="I4900" s="51" t="s">
        <v>6709</v>
      </c>
      <c r="J4900" s="77" t="s">
        <v>10517</v>
      </c>
    </row>
    <row r="4901" spans="9:10">
      <c r="I4901" s="51" t="s">
        <v>6710</v>
      </c>
      <c r="J4901" s="77" t="s">
        <v>10518</v>
      </c>
    </row>
    <row r="4902" spans="9:10">
      <c r="I4902" s="51" t="s">
        <v>6711</v>
      </c>
      <c r="J4902" s="77" t="s">
        <v>10519</v>
      </c>
    </row>
    <row r="4903" spans="9:10">
      <c r="I4903" s="51" t="s">
        <v>6712</v>
      </c>
      <c r="J4903" s="77" t="s">
        <v>10520</v>
      </c>
    </row>
    <row r="4904" spans="9:10">
      <c r="I4904" s="51" t="s">
        <v>6713</v>
      </c>
      <c r="J4904" s="77" t="s">
        <v>10521</v>
      </c>
    </row>
    <row r="4905" spans="9:10">
      <c r="I4905" s="51" t="s">
        <v>6714</v>
      </c>
      <c r="J4905" s="77" t="s">
        <v>10522</v>
      </c>
    </row>
    <row r="4906" spans="9:10">
      <c r="I4906" s="51" t="s">
        <v>6715</v>
      </c>
      <c r="J4906" s="77" t="s">
        <v>10523</v>
      </c>
    </row>
    <row r="4907" spans="9:10">
      <c r="I4907" s="51" t="s">
        <v>6716</v>
      </c>
      <c r="J4907" s="77" t="s">
        <v>10524</v>
      </c>
    </row>
    <row r="4908" spans="9:10">
      <c r="I4908" s="51" t="s">
        <v>6717</v>
      </c>
      <c r="J4908" s="77" t="s">
        <v>10525</v>
      </c>
    </row>
    <row r="4909" spans="9:10">
      <c r="I4909" s="51" t="s">
        <v>6718</v>
      </c>
      <c r="J4909" s="77" t="s">
        <v>10526</v>
      </c>
    </row>
    <row r="4910" spans="9:10">
      <c r="I4910" s="51" t="s">
        <v>6719</v>
      </c>
      <c r="J4910" s="77" t="s">
        <v>10527</v>
      </c>
    </row>
    <row r="4911" spans="9:10">
      <c r="I4911" s="51" t="s">
        <v>6720</v>
      </c>
      <c r="J4911" s="77" t="s">
        <v>10528</v>
      </c>
    </row>
    <row r="4912" spans="9:10">
      <c r="I4912" s="51" t="s">
        <v>6721</v>
      </c>
      <c r="J4912" s="77" t="s">
        <v>10529</v>
      </c>
    </row>
    <row r="4913" spans="9:10">
      <c r="I4913" s="51" t="s">
        <v>6722</v>
      </c>
      <c r="J4913" s="77" t="s">
        <v>10530</v>
      </c>
    </row>
    <row r="4914" spans="9:10">
      <c r="I4914" s="51" t="s">
        <v>6723</v>
      </c>
      <c r="J4914" s="77" t="s">
        <v>10531</v>
      </c>
    </row>
    <row r="4915" spans="9:10">
      <c r="I4915" s="51" t="s">
        <v>6724</v>
      </c>
      <c r="J4915" s="77" t="s">
        <v>10532</v>
      </c>
    </row>
    <row r="4916" spans="9:10">
      <c r="I4916" s="51" t="s">
        <v>6725</v>
      </c>
      <c r="J4916" s="77" t="s">
        <v>10533</v>
      </c>
    </row>
    <row r="4917" spans="9:10">
      <c r="I4917" s="51" t="s">
        <v>6726</v>
      </c>
      <c r="J4917" s="77" t="s">
        <v>10534</v>
      </c>
    </row>
    <row r="4918" spans="9:10">
      <c r="I4918" s="51" t="s">
        <v>6727</v>
      </c>
      <c r="J4918" s="77" t="s">
        <v>10535</v>
      </c>
    </row>
    <row r="4919" spans="9:10">
      <c r="I4919" s="51" t="s">
        <v>6728</v>
      </c>
      <c r="J4919" s="77" t="s">
        <v>10536</v>
      </c>
    </row>
    <row r="4920" spans="9:10">
      <c r="I4920" s="51" t="s">
        <v>6729</v>
      </c>
      <c r="J4920" s="77" t="s">
        <v>10537</v>
      </c>
    </row>
    <row r="4921" spans="9:10">
      <c r="I4921" s="51" t="s">
        <v>6730</v>
      </c>
      <c r="J4921" s="77" t="s">
        <v>10538</v>
      </c>
    </row>
    <row r="4922" spans="9:10">
      <c r="I4922" s="51" t="s">
        <v>6731</v>
      </c>
      <c r="J4922" s="77" t="s">
        <v>10539</v>
      </c>
    </row>
    <row r="4923" spans="9:10">
      <c r="I4923" s="51" t="s">
        <v>6732</v>
      </c>
      <c r="J4923" s="77" t="s">
        <v>10540</v>
      </c>
    </row>
    <row r="4924" spans="9:10">
      <c r="I4924" s="51" t="s">
        <v>6733</v>
      </c>
      <c r="J4924" s="77" t="s">
        <v>10541</v>
      </c>
    </row>
    <row r="4925" spans="9:10">
      <c r="I4925" s="51" t="s">
        <v>6734</v>
      </c>
      <c r="J4925" s="77" t="s">
        <v>10542</v>
      </c>
    </row>
    <row r="4926" spans="9:10">
      <c r="I4926" s="51" t="s">
        <v>6735</v>
      </c>
      <c r="J4926" s="77" t="s">
        <v>10543</v>
      </c>
    </row>
    <row r="4927" spans="9:10">
      <c r="I4927" s="51" t="s">
        <v>6736</v>
      </c>
      <c r="J4927" s="77" t="s">
        <v>10544</v>
      </c>
    </row>
    <row r="4928" spans="9:10">
      <c r="I4928" s="51" t="s">
        <v>6737</v>
      </c>
      <c r="J4928" s="77" t="s">
        <v>10545</v>
      </c>
    </row>
    <row r="4929" spans="9:10">
      <c r="I4929" s="51" t="s">
        <v>6738</v>
      </c>
      <c r="J4929" s="77" t="s">
        <v>10546</v>
      </c>
    </row>
    <row r="4930" spans="9:10">
      <c r="I4930" s="51" t="s">
        <v>6739</v>
      </c>
      <c r="J4930" s="77" t="s">
        <v>10547</v>
      </c>
    </row>
    <row r="4931" spans="9:10">
      <c r="I4931" s="51" t="s">
        <v>6740</v>
      </c>
      <c r="J4931" s="77" t="s">
        <v>10548</v>
      </c>
    </row>
    <row r="4932" spans="9:10">
      <c r="I4932" s="51" t="s">
        <v>6741</v>
      </c>
      <c r="J4932" s="77" t="s">
        <v>10549</v>
      </c>
    </row>
    <row r="4933" spans="9:10">
      <c r="I4933" s="51" t="s">
        <v>6742</v>
      </c>
      <c r="J4933" s="77" t="s">
        <v>10550</v>
      </c>
    </row>
    <row r="4934" spans="9:10">
      <c r="I4934" s="51" t="s">
        <v>6743</v>
      </c>
      <c r="J4934" s="77" t="s">
        <v>10551</v>
      </c>
    </row>
    <row r="4935" spans="9:10">
      <c r="I4935" s="51" t="s">
        <v>6744</v>
      </c>
      <c r="J4935" s="77" t="s">
        <v>10552</v>
      </c>
    </row>
    <row r="4936" spans="9:10">
      <c r="I4936" s="51" t="s">
        <v>6745</v>
      </c>
      <c r="J4936" s="77" t="s">
        <v>10553</v>
      </c>
    </row>
    <row r="4937" spans="9:10">
      <c r="I4937" s="51" t="s">
        <v>6746</v>
      </c>
      <c r="J4937" s="77" t="s">
        <v>10554</v>
      </c>
    </row>
    <row r="4938" spans="9:10">
      <c r="I4938" s="51" t="s">
        <v>6747</v>
      </c>
      <c r="J4938" s="77" t="s">
        <v>10555</v>
      </c>
    </row>
    <row r="4939" spans="9:10">
      <c r="I4939" s="51" t="s">
        <v>6748</v>
      </c>
      <c r="J4939" s="77" t="s">
        <v>10556</v>
      </c>
    </row>
    <row r="4940" spans="9:10">
      <c r="I4940" s="51" t="s">
        <v>6749</v>
      </c>
      <c r="J4940" s="77" t="s">
        <v>10557</v>
      </c>
    </row>
    <row r="4941" spans="9:10">
      <c r="I4941" s="51" t="s">
        <v>6750</v>
      </c>
      <c r="J4941" s="77" t="s">
        <v>10558</v>
      </c>
    </row>
    <row r="4942" spans="9:10">
      <c r="I4942" s="51" t="s">
        <v>6751</v>
      </c>
      <c r="J4942" s="77" t="s">
        <v>10559</v>
      </c>
    </row>
    <row r="4943" spans="9:10">
      <c r="I4943" s="51" t="s">
        <v>6752</v>
      </c>
      <c r="J4943" s="77" t="s">
        <v>10560</v>
      </c>
    </row>
    <row r="4944" spans="9:10">
      <c r="I4944" s="51" t="s">
        <v>6753</v>
      </c>
      <c r="J4944" s="77" t="s">
        <v>10561</v>
      </c>
    </row>
    <row r="4945" spans="9:10">
      <c r="I4945" s="51" t="s">
        <v>6754</v>
      </c>
      <c r="J4945" s="77" t="s">
        <v>10562</v>
      </c>
    </row>
    <row r="4946" spans="9:10">
      <c r="I4946" s="51" t="s">
        <v>6755</v>
      </c>
      <c r="J4946" s="77" t="s">
        <v>10550</v>
      </c>
    </row>
    <row r="4947" spans="9:10">
      <c r="I4947" s="51" t="s">
        <v>6756</v>
      </c>
      <c r="J4947" s="77" t="s">
        <v>10563</v>
      </c>
    </row>
    <row r="4948" spans="9:10">
      <c r="I4948" s="51" t="s">
        <v>6757</v>
      </c>
      <c r="J4948" s="77" t="s">
        <v>10552</v>
      </c>
    </row>
    <row r="4949" spans="9:10">
      <c r="I4949" s="51" t="s">
        <v>6758</v>
      </c>
      <c r="J4949" s="77" t="s">
        <v>10564</v>
      </c>
    </row>
    <row r="4950" spans="9:10">
      <c r="I4950" s="51" t="s">
        <v>11086</v>
      </c>
      <c r="J4950" s="77" t="s">
        <v>10556</v>
      </c>
    </row>
    <row r="4951" spans="9:10">
      <c r="I4951" s="51" t="s">
        <v>11087</v>
      </c>
      <c r="J4951" s="77" t="s">
        <v>10560</v>
      </c>
    </row>
    <row r="4952" spans="9:10">
      <c r="I4952" s="51" t="s">
        <v>11088</v>
      </c>
      <c r="J4952" s="77" t="s">
        <v>10562</v>
      </c>
    </row>
    <row r="4953" spans="9:10">
      <c r="I4953" s="51" t="s">
        <v>11089</v>
      </c>
      <c r="J4953" s="77" t="s">
        <v>10530</v>
      </c>
    </row>
    <row r="4954" spans="9:10">
      <c r="I4954" s="51" t="s">
        <v>11090</v>
      </c>
      <c r="J4954" s="77" t="s">
        <v>10532</v>
      </c>
    </row>
    <row r="4955" spans="9:10">
      <c r="I4955" s="51" t="s">
        <v>1298</v>
      </c>
      <c r="J4955" s="77" t="s">
        <v>10565</v>
      </c>
    </row>
    <row r="4956" spans="9:10">
      <c r="I4956" s="51" t="s">
        <v>1299</v>
      </c>
      <c r="J4956" s="77" t="s">
        <v>10566</v>
      </c>
    </row>
    <row r="4957" spans="9:10">
      <c r="I4957" s="51" t="s">
        <v>1300</v>
      </c>
      <c r="J4957" s="77" t="s">
        <v>10567</v>
      </c>
    </row>
    <row r="4958" spans="9:10">
      <c r="I4958" s="51" t="s">
        <v>1301</v>
      </c>
      <c r="J4958" s="77" t="s">
        <v>10568</v>
      </c>
    </row>
    <row r="4959" spans="9:10">
      <c r="I4959" s="51" t="s">
        <v>6764</v>
      </c>
      <c r="J4959" s="77" t="s">
        <v>10569</v>
      </c>
    </row>
    <row r="4960" spans="9:10">
      <c r="I4960" s="51" t="s">
        <v>6765</v>
      </c>
      <c r="J4960" s="77" t="s">
        <v>10570</v>
      </c>
    </row>
    <row r="4961" spans="9:10">
      <c r="I4961" s="51" t="s">
        <v>6766</v>
      </c>
      <c r="J4961" s="77" t="s">
        <v>10571</v>
      </c>
    </row>
    <row r="4962" spans="9:10">
      <c r="I4962" s="51" t="s">
        <v>6767</v>
      </c>
      <c r="J4962" s="77" t="s">
        <v>10572</v>
      </c>
    </row>
    <row r="4963" spans="9:10">
      <c r="I4963" s="51" t="s">
        <v>1310</v>
      </c>
      <c r="J4963" s="77" t="s">
        <v>10573</v>
      </c>
    </row>
    <row r="4964" spans="9:10">
      <c r="I4964" s="51" t="s">
        <v>1311</v>
      </c>
      <c r="J4964" s="77" t="s">
        <v>10574</v>
      </c>
    </row>
    <row r="4965" spans="9:10">
      <c r="I4965" s="51" t="s">
        <v>1312</v>
      </c>
      <c r="J4965" s="77" t="s">
        <v>10575</v>
      </c>
    </row>
    <row r="4966" spans="9:10">
      <c r="I4966" s="51" t="s">
        <v>1313</v>
      </c>
      <c r="J4966" s="77" t="s">
        <v>10576</v>
      </c>
    </row>
    <row r="4967" spans="9:10">
      <c r="I4967" s="51" t="s">
        <v>6768</v>
      </c>
      <c r="J4967" s="77" t="s">
        <v>10577</v>
      </c>
    </row>
    <row r="4968" spans="9:10">
      <c r="I4968" s="51" t="s">
        <v>6769</v>
      </c>
      <c r="J4968" s="77" t="s">
        <v>10578</v>
      </c>
    </row>
    <row r="4969" spans="9:10">
      <c r="I4969" s="51" t="s">
        <v>6770</v>
      </c>
      <c r="J4969" s="77" t="s">
        <v>10579</v>
      </c>
    </row>
    <row r="4970" spans="9:10">
      <c r="I4970" s="51" t="s">
        <v>6771</v>
      </c>
      <c r="J4970" s="77" t="s">
        <v>10580</v>
      </c>
    </row>
    <row r="4971" spans="9:10">
      <c r="I4971" s="51" t="s">
        <v>11091</v>
      </c>
      <c r="J4971" s="77" t="s">
        <v>10581</v>
      </c>
    </row>
    <row r="4972" spans="9:10">
      <c r="I4972" s="51" t="s">
        <v>11092</v>
      </c>
      <c r="J4972" s="77" t="s">
        <v>10582</v>
      </c>
    </row>
    <row r="4973" spans="9:10">
      <c r="I4973" s="51" t="s">
        <v>11093</v>
      </c>
      <c r="J4973" s="77" t="s">
        <v>10583</v>
      </c>
    </row>
    <row r="4974" spans="9:10">
      <c r="I4974" s="51" t="s">
        <v>11094</v>
      </c>
      <c r="J4974" s="77" t="s">
        <v>10584</v>
      </c>
    </row>
    <row r="4975" spans="9:10">
      <c r="I4975" s="51" t="s">
        <v>11095</v>
      </c>
      <c r="J4975" s="77" t="s">
        <v>10585</v>
      </c>
    </row>
    <row r="4976" spans="9:10">
      <c r="I4976" s="51" t="s">
        <v>11096</v>
      </c>
      <c r="J4976" s="77" t="s">
        <v>10586</v>
      </c>
    </row>
    <row r="4977" spans="9:10">
      <c r="I4977" s="51" t="s">
        <v>11097</v>
      </c>
      <c r="J4977" s="77" t="s">
        <v>10587</v>
      </c>
    </row>
    <row r="4978" spans="9:10">
      <c r="I4978" s="51" t="s">
        <v>11098</v>
      </c>
      <c r="J4978" s="77" t="s">
        <v>10588</v>
      </c>
    </row>
    <row r="4979" spans="9:10">
      <c r="I4979" s="51" t="s">
        <v>11099</v>
      </c>
      <c r="J4979" s="77" t="s">
        <v>10589</v>
      </c>
    </row>
    <row r="4980" spans="9:10">
      <c r="I4980" s="51" t="s">
        <v>11100</v>
      </c>
      <c r="J4980" s="77" t="s">
        <v>10590</v>
      </c>
    </row>
    <row r="4981" spans="9:10">
      <c r="I4981" s="51" t="s">
        <v>11101</v>
      </c>
      <c r="J4981" s="77" t="s">
        <v>10591</v>
      </c>
    </row>
    <row r="4982" spans="9:10">
      <c r="I4982" s="51" t="s">
        <v>11102</v>
      </c>
      <c r="J4982" s="77" t="s">
        <v>10592</v>
      </c>
    </row>
    <row r="4983" spans="9:10">
      <c r="I4983" s="51" t="s">
        <v>11103</v>
      </c>
      <c r="J4983" s="77" t="s">
        <v>10593</v>
      </c>
    </row>
    <row r="4984" spans="9:10">
      <c r="I4984" s="51" t="s">
        <v>11104</v>
      </c>
      <c r="J4984" s="77" t="s">
        <v>10594</v>
      </c>
    </row>
    <row r="4985" spans="9:10">
      <c r="I4985" s="51" t="s">
        <v>11105</v>
      </c>
      <c r="J4985" s="77" t="s">
        <v>10595</v>
      </c>
    </row>
    <row r="4986" spans="9:10">
      <c r="I4986" s="51" t="s">
        <v>11106</v>
      </c>
      <c r="J4986" s="77" t="s">
        <v>10596</v>
      </c>
    </row>
    <row r="4987" spans="9:10">
      <c r="I4987" s="51" t="s">
        <v>6788</v>
      </c>
      <c r="J4987" s="77" t="s">
        <v>10597</v>
      </c>
    </row>
    <row r="4988" spans="9:10">
      <c r="I4988" s="51" t="s">
        <v>6789</v>
      </c>
      <c r="J4988" s="77" t="s">
        <v>10598</v>
      </c>
    </row>
    <row r="4989" spans="9:10">
      <c r="I4989" s="51" t="s">
        <v>6790</v>
      </c>
      <c r="J4989" s="77" t="s">
        <v>10599</v>
      </c>
    </row>
    <row r="4990" spans="9:10">
      <c r="I4990" s="51" t="s">
        <v>6791</v>
      </c>
      <c r="J4990" s="77" t="s">
        <v>10600</v>
      </c>
    </row>
    <row r="4991" spans="9:10">
      <c r="I4991" s="51" t="s">
        <v>6792</v>
      </c>
      <c r="J4991" s="77" t="s">
        <v>10601</v>
      </c>
    </row>
    <row r="4992" spans="9:10">
      <c r="I4992" s="51" t="s">
        <v>6793</v>
      </c>
      <c r="J4992" s="77" t="s">
        <v>10602</v>
      </c>
    </row>
    <row r="4993" spans="9:10">
      <c r="I4993" s="51" t="s">
        <v>6794</v>
      </c>
      <c r="J4993" s="77" t="s">
        <v>10603</v>
      </c>
    </row>
    <row r="4994" spans="9:10">
      <c r="I4994" s="51" t="s">
        <v>6795</v>
      </c>
      <c r="J4994" s="77" t="s">
        <v>10604</v>
      </c>
    </row>
    <row r="4995" spans="9:10">
      <c r="I4995" s="51" t="s">
        <v>6796</v>
      </c>
      <c r="J4995" s="77" t="s">
        <v>10605</v>
      </c>
    </row>
    <row r="4996" spans="9:10">
      <c r="I4996" s="51" t="s">
        <v>6797</v>
      </c>
      <c r="J4996" s="77" t="s">
        <v>10606</v>
      </c>
    </row>
    <row r="4997" spans="9:10">
      <c r="I4997" s="51" t="s">
        <v>6798</v>
      </c>
      <c r="J4997" s="77" t="s">
        <v>10607</v>
      </c>
    </row>
    <row r="4998" spans="9:10">
      <c r="I4998" s="51" t="s">
        <v>6799</v>
      </c>
      <c r="J4998" s="77" t="s">
        <v>10608</v>
      </c>
    </row>
    <row r="4999" spans="9:10">
      <c r="I4999" s="51" t="s">
        <v>6800</v>
      </c>
      <c r="J4999" s="77" t="s">
        <v>10609</v>
      </c>
    </row>
    <row r="5000" spans="9:10">
      <c r="I5000" s="51" t="s">
        <v>6801</v>
      </c>
      <c r="J5000" s="77" t="s">
        <v>10610</v>
      </c>
    </row>
    <row r="5001" spans="9:10">
      <c r="I5001" s="51" t="s">
        <v>6802</v>
      </c>
      <c r="J5001" s="77" t="s">
        <v>10611</v>
      </c>
    </row>
    <row r="5002" spans="9:10">
      <c r="I5002" s="51" t="s">
        <v>6803</v>
      </c>
      <c r="J5002" s="77" t="s">
        <v>10612</v>
      </c>
    </row>
    <row r="5003" spans="9:10">
      <c r="I5003" s="51" t="s">
        <v>6804</v>
      </c>
      <c r="J5003" s="77" t="s">
        <v>10613</v>
      </c>
    </row>
    <row r="5004" spans="9:10">
      <c r="I5004" s="51" t="s">
        <v>6805</v>
      </c>
      <c r="J5004" s="77" t="s">
        <v>10613</v>
      </c>
    </row>
    <row r="5005" spans="9:10">
      <c r="I5005" s="51" t="s">
        <v>6806</v>
      </c>
      <c r="J5005" s="77" t="s">
        <v>10613</v>
      </c>
    </row>
    <row r="5006" spans="9:10">
      <c r="I5006" s="51" t="s">
        <v>6807</v>
      </c>
      <c r="J5006" s="77" t="s">
        <v>10613</v>
      </c>
    </row>
    <row r="5007" spans="9:10">
      <c r="I5007" s="51" t="s">
        <v>6808</v>
      </c>
      <c r="J5007" s="77" t="s">
        <v>10613</v>
      </c>
    </row>
    <row r="5008" spans="9:10">
      <c r="I5008" s="51" t="s">
        <v>6809</v>
      </c>
      <c r="J5008" s="77" t="s">
        <v>10613</v>
      </c>
    </row>
    <row r="5009" spans="9:10">
      <c r="I5009" s="51" t="s">
        <v>6810</v>
      </c>
      <c r="J5009" s="77" t="s">
        <v>10613</v>
      </c>
    </row>
    <row r="5010" spans="9:10">
      <c r="I5010" s="51" t="s">
        <v>6811</v>
      </c>
      <c r="J5010" s="77" t="s">
        <v>10614</v>
      </c>
    </row>
    <row r="5011" spans="9:10">
      <c r="I5011" s="51" t="s">
        <v>6812</v>
      </c>
      <c r="J5011" s="77" t="s">
        <v>10615</v>
      </c>
    </row>
    <row r="5012" spans="9:10">
      <c r="I5012" s="51" t="s">
        <v>6813</v>
      </c>
      <c r="J5012" s="77" t="s">
        <v>10616</v>
      </c>
    </row>
    <row r="5013" spans="9:10">
      <c r="I5013" s="51" t="s">
        <v>6814</v>
      </c>
      <c r="J5013" s="77" t="s">
        <v>10617</v>
      </c>
    </row>
    <row r="5014" spans="9:10">
      <c r="I5014" s="51" t="s">
        <v>6815</v>
      </c>
      <c r="J5014" s="77" t="s">
        <v>10618</v>
      </c>
    </row>
    <row r="5015" spans="9:10">
      <c r="I5015" s="51" t="s">
        <v>6816</v>
      </c>
      <c r="J5015" s="77" t="s">
        <v>10619</v>
      </c>
    </row>
    <row r="5016" spans="9:10">
      <c r="I5016" s="51" t="s">
        <v>6817</v>
      </c>
      <c r="J5016" s="77" t="s">
        <v>10620</v>
      </c>
    </row>
    <row r="5017" spans="9:10">
      <c r="I5017" s="51" t="s">
        <v>6818</v>
      </c>
      <c r="J5017" s="77" t="s">
        <v>10621</v>
      </c>
    </row>
    <row r="5018" spans="9:10">
      <c r="I5018" s="51" t="s">
        <v>6819</v>
      </c>
      <c r="J5018" s="77" t="s">
        <v>10622</v>
      </c>
    </row>
    <row r="5019" spans="9:10">
      <c r="I5019" s="51" t="s">
        <v>6820</v>
      </c>
      <c r="J5019" s="77" t="s">
        <v>10623</v>
      </c>
    </row>
    <row r="5020" spans="9:10">
      <c r="I5020" s="51" t="s">
        <v>6821</v>
      </c>
      <c r="J5020" s="77" t="s">
        <v>10624</v>
      </c>
    </row>
    <row r="5021" spans="9:10">
      <c r="I5021" s="51" t="s">
        <v>6822</v>
      </c>
      <c r="J5021" s="77" t="s">
        <v>10625</v>
      </c>
    </row>
    <row r="5022" spans="9:10">
      <c r="I5022" s="51" t="s">
        <v>6823</v>
      </c>
      <c r="J5022" s="77" t="s">
        <v>10626</v>
      </c>
    </row>
    <row r="5023" spans="9:10">
      <c r="I5023" s="51" t="s">
        <v>11107</v>
      </c>
      <c r="J5023" s="77" t="s">
        <v>10627</v>
      </c>
    </row>
    <row r="5024" spans="9:10">
      <c r="I5024" s="51" t="s">
        <v>11108</v>
      </c>
      <c r="J5024" s="77" t="s">
        <v>10628</v>
      </c>
    </row>
    <row r="5025" spans="9:10">
      <c r="I5025" s="51" t="s">
        <v>11109</v>
      </c>
      <c r="J5025" s="77" t="s">
        <v>10629</v>
      </c>
    </row>
    <row r="5026" spans="9:10">
      <c r="I5026" s="51" t="s">
        <v>11110</v>
      </c>
      <c r="J5026" s="77" t="s">
        <v>10630</v>
      </c>
    </row>
    <row r="5027" spans="9:10">
      <c r="I5027" s="51" t="s">
        <v>11111</v>
      </c>
      <c r="J5027" s="77" t="s">
        <v>10631</v>
      </c>
    </row>
    <row r="5028" spans="9:10">
      <c r="I5028" s="51" t="s">
        <v>11112</v>
      </c>
      <c r="J5028" s="77" t="s">
        <v>10632</v>
      </c>
    </row>
    <row r="5029" spans="9:10">
      <c r="I5029" s="51" t="s">
        <v>6830</v>
      </c>
      <c r="J5029" s="77" t="s">
        <v>10633</v>
      </c>
    </row>
    <row r="5035" spans="9:10">
      <c r="I5035" s="55" t="s">
        <v>6240</v>
      </c>
      <c r="J5035" s="56" t="s">
        <v>10170</v>
      </c>
    </row>
    <row r="5036" spans="9:10">
      <c r="I5036" s="55" t="s">
        <v>6241</v>
      </c>
      <c r="J5036" s="56" t="s">
        <v>10171</v>
      </c>
    </row>
    <row r="5037" spans="9:10">
      <c r="I5037" s="55" t="s">
        <v>6242</v>
      </c>
      <c r="J5037" s="56" t="s">
        <v>10172</v>
      </c>
    </row>
    <row r="5038" spans="9:10">
      <c r="I5038" s="55" t="s">
        <v>6243</v>
      </c>
      <c r="J5038" s="56" t="s">
        <v>10173</v>
      </c>
    </row>
    <row r="5039" spans="9:10">
      <c r="I5039" s="55" t="s">
        <v>6244</v>
      </c>
      <c r="J5039" s="56" t="s">
        <v>10174</v>
      </c>
    </row>
    <row r="5040" spans="9:10">
      <c r="I5040" s="55" t="s">
        <v>6245</v>
      </c>
      <c r="J5040" s="56" t="s">
        <v>10175</v>
      </c>
    </row>
    <row r="5041" spans="9:10">
      <c r="I5041" s="55" t="s">
        <v>6246</v>
      </c>
      <c r="J5041" s="56" t="s">
        <v>10176</v>
      </c>
    </row>
    <row r="5042" spans="9:10">
      <c r="I5042" s="55" t="s">
        <v>6247</v>
      </c>
      <c r="J5042" s="56" t="s">
        <v>10177</v>
      </c>
    </row>
    <row r="5043" spans="9:10">
      <c r="I5043" s="55" t="s">
        <v>6248</v>
      </c>
      <c r="J5043" s="56" t="s">
        <v>10178</v>
      </c>
    </row>
    <row r="5044" spans="9:10">
      <c r="I5044" s="55" t="s">
        <v>6249</v>
      </c>
      <c r="J5044" s="56" t="s">
        <v>10179</v>
      </c>
    </row>
    <row r="5047" spans="9:10">
      <c r="I5047" s="55" t="s">
        <v>6250</v>
      </c>
      <c r="J5047" s="58" t="s">
        <v>10180</v>
      </c>
    </row>
    <row r="5048" spans="9:10">
      <c r="I5048" s="55" t="s">
        <v>6251</v>
      </c>
      <c r="J5048" s="58" t="s">
        <v>10181</v>
      </c>
    </row>
    <row r="5049" spans="9:10">
      <c r="I5049" s="55" t="s">
        <v>6252</v>
      </c>
      <c r="J5049" s="58" t="s">
        <v>7804</v>
      </c>
    </row>
    <row r="5050" spans="9:10">
      <c r="I5050" s="55" t="s">
        <v>6253</v>
      </c>
      <c r="J5050" s="58" t="s">
        <v>10182</v>
      </c>
    </row>
    <row r="5051" spans="9:10">
      <c r="I5051" s="55" t="s">
        <v>6254</v>
      </c>
      <c r="J5051" s="58" t="s">
        <v>10183</v>
      </c>
    </row>
    <row r="5052" spans="9:10">
      <c r="I5052" s="55"/>
    </row>
    <row r="5053" spans="9:10">
      <c r="I5053" s="55" t="s">
        <v>6255</v>
      </c>
      <c r="J5053" s="55" t="s">
        <v>8183</v>
      </c>
    </row>
    <row r="5054" spans="9:10">
      <c r="I5054" s="55" t="s">
        <v>6256</v>
      </c>
      <c r="J5054" s="55" t="s">
        <v>8184</v>
      </c>
    </row>
    <row r="5055" spans="9:10">
      <c r="I5055" s="55" t="s">
        <v>6257</v>
      </c>
      <c r="J5055" s="55" t="s">
        <v>8185</v>
      </c>
    </row>
    <row r="5056" spans="9:10">
      <c r="I5056" s="55" t="s">
        <v>6258</v>
      </c>
      <c r="J5056" s="55" t="s">
        <v>8186</v>
      </c>
    </row>
    <row r="5057" spans="9:10">
      <c r="I5057" s="55" t="s">
        <v>6259</v>
      </c>
      <c r="J5057" s="55" t="s">
        <v>8187</v>
      </c>
    </row>
    <row r="5064" spans="9:10">
      <c r="I5064" s="55" t="s">
        <v>6260</v>
      </c>
      <c r="J5064" s="56" t="s">
        <v>10184</v>
      </c>
    </row>
    <row r="5065" spans="9:10">
      <c r="I5065" s="55" t="s">
        <v>6261</v>
      </c>
      <c r="J5065" s="56" t="s">
        <v>10185</v>
      </c>
    </row>
    <row r="5066" spans="9:10">
      <c r="I5066" s="55" t="s">
        <v>6262</v>
      </c>
      <c r="J5066" s="56" t="s">
        <v>10186</v>
      </c>
    </row>
    <row r="5067" spans="9:10">
      <c r="I5067" s="55" t="s">
        <v>6263</v>
      </c>
      <c r="J5067" s="56" t="s">
        <v>10187</v>
      </c>
    </row>
    <row r="5070" spans="9:10">
      <c r="I5070" s="55" t="s">
        <v>6264</v>
      </c>
      <c r="J5070" s="60" t="s">
        <v>10188</v>
      </c>
    </row>
    <row r="5071" spans="9:10">
      <c r="I5071" s="55" t="s">
        <v>6265</v>
      </c>
      <c r="J5071" s="60" t="s">
        <v>10189</v>
      </c>
    </row>
    <row r="5072" spans="9:10">
      <c r="I5072" s="55" t="s">
        <v>6266</v>
      </c>
      <c r="J5072" s="60" t="s">
        <v>10190</v>
      </c>
    </row>
    <row r="5073" spans="9:10">
      <c r="I5073" s="55" t="s">
        <v>6267</v>
      </c>
      <c r="J5073" s="56" t="s">
        <v>10191</v>
      </c>
    </row>
    <row r="5074" spans="9:10">
      <c r="I5074" s="55" t="s">
        <v>6268</v>
      </c>
      <c r="J5074" s="56" t="s">
        <v>10192</v>
      </c>
    </row>
    <row r="5075" spans="9:10">
      <c r="I5075" s="55" t="s">
        <v>6269</v>
      </c>
      <c r="J5075" s="56" t="s">
        <v>10193</v>
      </c>
    </row>
    <row r="5076" spans="9:10">
      <c r="I5076" s="55" t="s">
        <v>6270</v>
      </c>
      <c r="J5076" s="56" t="s">
        <v>10194</v>
      </c>
    </row>
    <row r="5077" spans="9:10">
      <c r="I5077" s="55" t="s">
        <v>6271</v>
      </c>
      <c r="J5077" s="56" t="s">
        <v>10195</v>
      </c>
    </row>
    <row r="5078" spans="9:10">
      <c r="I5078" s="55" t="s">
        <v>6272</v>
      </c>
      <c r="J5078" s="61" t="s">
        <v>10196</v>
      </c>
    </row>
    <row r="5079" spans="9:10">
      <c r="I5079" s="55" t="s">
        <v>6273</v>
      </c>
      <c r="J5079" s="56" t="s">
        <v>10197</v>
      </c>
    </row>
    <row r="5080" spans="9:10">
      <c r="I5080" s="55" t="s">
        <v>6274</v>
      </c>
      <c r="J5080" s="56" t="s">
        <v>10198</v>
      </c>
    </row>
    <row r="5081" spans="9:10">
      <c r="I5081" s="55" t="s">
        <v>6275</v>
      </c>
      <c r="J5081" s="56" t="s">
        <v>10199</v>
      </c>
    </row>
    <row r="5085" spans="9:10">
      <c r="I5085" s="56" t="s">
        <v>6276</v>
      </c>
      <c r="J5085" s="56" t="s">
        <v>10200</v>
      </c>
    </row>
    <row r="5086" spans="9:10">
      <c r="I5086" s="56" t="s">
        <v>6277</v>
      </c>
      <c r="J5086" s="55" t="s">
        <v>9485</v>
      </c>
    </row>
    <row r="5087" spans="9:10">
      <c r="I5087" s="56" t="s">
        <v>6278</v>
      </c>
      <c r="J5087" s="56" t="s">
        <v>10201</v>
      </c>
    </row>
    <row r="5088" spans="9:10">
      <c r="I5088" s="56" t="s">
        <v>6279</v>
      </c>
      <c r="J5088" s="56" t="s">
        <v>9722</v>
      </c>
    </row>
    <row r="5089" spans="9:10">
      <c r="I5089" s="56" t="s">
        <v>6280</v>
      </c>
      <c r="J5089" s="56" t="s">
        <v>9449</v>
      </c>
    </row>
    <row r="5090" spans="9:10">
      <c r="I5090" s="56" t="s">
        <v>6281</v>
      </c>
      <c r="J5090" s="56" t="s">
        <v>10202</v>
      </c>
    </row>
    <row r="5091" spans="9:10">
      <c r="I5091" s="56" t="s">
        <v>6282</v>
      </c>
      <c r="J5091" s="56" t="s">
        <v>1690</v>
      </c>
    </row>
    <row r="5092" spans="9:10">
      <c r="I5092" s="56" t="s">
        <v>6283</v>
      </c>
      <c r="J5092" s="56" t="s">
        <v>9486</v>
      </c>
    </row>
    <row r="5093" spans="9:10">
      <c r="I5093" s="56" t="s">
        <v>6284</v>
      </c>
      <c r="J5093" s="56" t="s">
        <v>10203</v>
      </c>
    </row>
    <row r="5094" spans="9:10">
      <c r="I5094" s="56" t="s">
        <v>6285</v>
      </c>
      <c r="J5094" s="56" t="s">
        <v>9447</v>
      </c>
    </row>
    <row r="5095" spans="9:10">
      <c r="I5095" s="56" t="s">
        <v>6286</v>
      </c>
      <c r="J5095" s="56" t="s">
        <v>9448</v>
      </c>
    </row>
    <row r="5096" spans="9:10">
      <c r="I5096" s="56" t="s">
        <v>6287</v>
      </c>
      <c r="J5096" s="56" t="s">
        <v>10204</v>
      </c>
    </row>
    <row r="5097" spans="9:10">
      <c r="I5097" s="56" t="s">
        <v>6288</v>
      </c>
      <c r="J5097" s="56" t="s">
        <v>9462</v>
      </c>
    </row>
    <row r="5098" spans="9:10">
      <c r="I5098" s="56" t="s">
        <v>6289</v>
      </c>
      <c r="J5098" s="56" t="s">
        <v>10205</v>
      </c>
    </row>
    <row r="5099" spans="9:10">
      <c r="I5099" s="56" t="s">
        <v>6290</v>
      </c>
      <c r="J5099" s="56" t="s">
        <v>10206</v>
      </c>
    </row>
    <row r="5100" spans="9:10">
      <c r="I5100" s="56" t="s">
        <v>6291</v>
      </c>
      <c r="J5100" s="56" t="s">
        <v>9487</v>
      </c>
    </row>
    <row r="5101" spans="9:10">
      <c r="I5101" s="56" t="s">
        <v>6292</v>
      </c>
      <c r="J5101" s="56" t="s">
        <v>10207</v>
      </c>
    </row>
    <row r="5102" spans="9:10">
      <c r="I5102" s="56" t="s">
        <v>6293</v>
      </c>
      <c r="J5102" s="56" t="s">
        <v>9483</v>
      </c>
    </row>
    <row r="5103" spans="9:10">
      <c r="I5103" s="56" t="s">
        <v>6294</v>
      </c>
      <c r="J5103" s="56" t="s">
        <v>10208</v>
      </c>
    </row>
    <row r="5104" spans="9:10">
      <c r="I5104" s="56" t="s">
        <v>6295</v>
      </c>
      <c r="J5104" s="56" t="s">
        <v>10209</v>
      </c>
    </row>
    <row r="5105" spans="9:10">
      <c r="I5105" s="56" t="s">
        <v>6296</v>
      </c>
      <c r="J5105" s="56" t="s">
        <v>10210</v>
      </c>
    </row>
    <row r="5106" spans="9:10">
      <c r="I5106" s="56" t="s">
        <v>6297</v>
      </c>
      <c r="J5106" s="60" t="s">
        <v>10211</v>
      </c>
    </row>
    <row r="5107" spans="9:10">
      <c r="I5107" s="56" t="s">
        <v>6298</v>
      </c>
      <c r="J5107" s="56" t="s">
        <v>10212</v>
      </c>
    </row>
    <row r="5108" spans="9:10">
      <c r="I5108" s="56" t="s">
        <v>6299</v>
      </c>
      <c r="J5108" s="56" t="s">
        <v>10213</v>
      </c>
    </row>
    <row r="5109" spans="9:10">
      <c r="I5109" s="56" t="s">
        <v>6300</v>
      </c>
      <c r="J5109" s="56" t="s">
        <v>9482</v>
      </c>
    </row>
    <row r="5110" spans="9:10">
      <c r="I5110" s="56" t="s">
        <v>6301</v>
      </c>
      <c r="J5110" s="56" t="s">
        <v>10214</v>
      </c>
    </row>
    <row r="5111" spans="9:10">
      <c r="I5111" s="56" t="s">
        <v>6302</v>
      </c>
      <c r="J5111" s="56" t="s">
        <v>10215</v>
      </c>
    </row>
    <row r="5112" spans="9:10">
      <c r="I5112" s="56" t="s">
        <v>6303</v>
      </c>
      <c r="J5112" s="56" t="s">
        <v>10216</v>
      </c>
    </row>
    <row r="5113" spans="9:10">
      <c r="I5113" s="56" t="s">
        <v>6304</v>
      </c>
      <c r="J5113" s="56" t="s">
        <v>10217</v>
      </c>
    </row>
    <row r="5114" spans="9:10">
      <c r="I5114" s="56" t="s">
        <v>6305</v>
      </c>
      <c r="J5114" s="56" t="s">
        <v>10218</v>
      </c>
    </row>
    <row r="5115" spans="9:10">
      <c r="I5115" s="56" t="s">
        <v>6306</v>
      </c>
      <c r="J5115" s="56" t="s">
        <v>10219</v>
      </c>
    </row>
    <row r="5116" spans="9:10">
      <c r="I5116" s="56" t="s">
        <v>6307</v>
      </c>
      <c r="J5116" s="56" t="s">
        <v>10220</v>
      </c>
    </row>
    <row r="5117" spans="9:10">
      <c r="I5117" s="56" t="s">
        <v>6308</v>
      </c>
      <c r="J5117" s="56" t="s">
        <v>10221</v>
      </c>
    </row>
    <row r="5118" spans="9:10">
      <c r="I5118" s="56" t="s">
        <v>6309</v>
      </c>
      <c r="J5118" s="56" t="s">
        <v>10222</v>
      </c>
    </row>
    <row r="5119" spans="9:10">
      <c r="I5119" s="56" t="s">
        <v>6310</v>
      </c>
      <c r="J5119" s="56" t="s">
        <v>10223</v>
      </c>
    </row>
    <row r="5120" spans="9:10">
      <c r="I5120" s="56" t="s">
        <v>6311</v>
      </c>
      <c r="J5120" s="56" t="s">
        <v>10224</v>
      </c>
    </row>
    <row r="5121" spans="9:10">
      <c r="I5121" s="56" t="s">
        <v>6312</v>
      </c>
      <c r="J5121" s="56" t="s">
        <v>9488</v>
      </c>
    </row>
    <row r="5122" spans="9:10">
      <c r="I5122" s="56" t="s">
        <v>6313</v>
      </c>
      <c r="J5122" s="56" t="s">
        <v>10225</v>
      </c>
    </row>
    <row r="5123" spans="9:10">
      <c r="I5123" s="56" t="s">
        <v>6314</v>
      </c>
      <c r="J5123" s="56" t="s">
        <v>10226</v>
      </c>
    </row>
    <row r="5124" spans="9:10">
      <c r="I5124" s="56" t="s">
        <v>6315</v>
      </c>
      <c r="J5124" s="56" t="s">
        <v>10227</v>
      </c>
    </row>
    <row r="5125" spans="9:10">
      <c r="I5125" s="56" t="s">
        <v>6316</v>
      </c>
      <c r="J5125" s="60" t="s">
        <v>10228</v>
      </c>
    </row>
    <row r="5126" spans="9:10">
      <c r="I5126" s="56" t="s">
        <v>6317</v>
      </c>
      <c r="J5126" s="56" t="s">
        <v>10229</v>
      </c>
    </row>
    <row r="5127" spans="9:10">
      <c r="I5127" s="56" t="s">
        <v>6318</v>
      </c>
      <c r="J5127" s="56" t="s">
        <v>10230</v>
      </c>
    </row>
    <row r="5128" spans="9:10">
      <c r="I5128" s="61" t="s">
        <v>6319</v>
      </c>
      <c r="J5128" s="60" t="s">
        <v>10231</v>
      </c>
    </row>
    <row r="5129" spans="9:10">
      <c r="I5129" s="61" t="s">
        <v>6320</v>
      </c>
      <c r="J5129" s="60" t="s">
        <v>10232</v>
      </c>
    </row>
    <row r="5130" spans="9:10">
      <c r="I5130" s="61" t="s">
        <v>6321</v>
      </c>
      <c r="J5130" s="60" t="s">
        <v>10233</v>
      </c>
    </row>
    <row r="5131" spans="9:10">
      <c r="I5131" s="61" t="s">
        <v>6322</v>
      </c>
      <c r="J5131" s="60" t="s">
        <v>10234</v>
      </c>
    </row>
    <row r="5132" spans="9:10">
      <c r="I5132" s="61" t="s">
        <v>6323</v>
      </c>
      <c r="J5132" s="60" t="s">
        <v>10235</v>
      </c>
    </row>
    <row r="5133" spans="9:10">
      <c r="I5133" s="61" t="s">
        <v>6324</v>
      </c>
      <c r="J5133" s="60" t="s">
        <v>10236</v>
      </c>
    </row>
    <row r="5134" spans="9:10">
      <c r="I5134" s="61" t="s">
        <v>6325</v>
      </c>
      <c r="J5134" s="60" t="s">
        <v>10237</v>
      </c>
    </row>
    <row r="5135" spans="9:10">
      <c r="I5135" s="60" t="s">
        <v>6326</v>
      </c>
      <c r="J5135" s="60" t="s">
        <v>10238</v>
      </c>
    </row>
    <row r="5136" spans="9:10">
      <c r="I5136" s="60" t="s">
        <v>6327</v>
      </c>
      <c r="J5136" s="60" t="s">
        <v>9503</v>
      </c>
    </row>
    <row r="5137" spans="9:10">
      <c r="I5137" s="60" t="s">
        <v>6328</v>
      </c>
      <c r="J5137" s="60" t="s">
        <v>9504</v>
      </c>
    </row>
    <row r="5138" spans="9:10">
      <c r="I5138" s="60" t="s">
        <v>6329</v>
      </c>
      <c r="J5138" s="60" t="s">
        <v>9505</v>
      </c>
    </row>
    <row r="5139" spans="9:10">
      <c r="I5139" s="60" t="s">
        <v>6330</v>
      </c>
      <c r="J5139" s="60" t="s">
        <v>9506</v>
      </c>
    </row>
    <row r="5140" spans="9:10">
      <c r="I5140" s="60" t="s">
        <v>6331</v>
      </c>
      <c r="J5140" s="60" t="s">
        <v>10239</v>
      </c>
    </row>
    <row r="5141" spans="9:10">
      <c r="I5141" s="60" t="s">
        <v>6332</v>
      </c>
      <c r="J5141" s="58" t="s">
        <v>10240</v>
      </c>
    </row>
    <row r="5143" spans="9:10">
      <c r="I5143" s="56" t="s">
        <v>6333</v>
      </c>
      <c r="J5143" s="56" t="s">
        <v>10241</v>
      </c>
    </row>
    <row r="5144" spans="9:10">
      <c r="I5144" s="56" t="s">
        <v>6334</v>
      </c>
      <c r="J5144" s="56" t="s">
        <v>10242</v>
      </c>
    </row>
    <row r="5145" spans="9:10">
      <c r="I5145" s="56" t="s">
        <v>6335</v>
      </c>
      <c r="J5145" s="56" t="s">
        <v>10243</v>
      </c>
    </row>
    <row r="5146" spans="9:10">
      <c r="I5146" s="56" t="s">
        <v>6336</v>
      </c>
      <c r="J5146" s="56" t="s">
        <v>10244</v>
      </c>
    </row>
    <row r="5149" spans="9:10">
      <c r="I5149" s="55" t="s">
        <v>6337</v>
      </c>
      <c r="J5149" s="60" t="s">
        <v>10245</v>
      </c>
    </row>
    <row r="5150" spans="9:10">
      <c r="I5150" s="55" t="s">
        <v>6338</v>
      </c>
      <c r="J5150" s="60" t="s">
        <v>10246</v>
      </c>
    </row>
    <row r="5151" spans="9:10">
      <c r="I5151" s="55" t="s">
        <v>6339</v>
      </c>
      <c r="J5151" s="60" t="s">
        <v>10247</v>
      </c>
    </row>
    <row r="5152" spans="9:10">
      <c r="I5152" s="55" t="s">
        <v>6340</v>
      </c>
      <c r="J5152" s="60" t="s">
        <v>10248</v>
      </c>
    </row>
    <row r="5153" spans="9:10">
      <c r="I5153" s="55" t="s">
        <v>6341</v>
      </c>
      <c r="J5153" s="60" t="s">
        <v>10249</v>
      </c>
    </row>
    <row r="5156" spans="9:10">
      <c r="I5156" s="60" t="s">
        <v>6342</v>
      </c>
      <c r="J5156" s="60" t="s">
        <v>10250</v>
      </c>
    </row>
    <row r="5157" spans="9:10">
      <c r="I5157" s="60" t="s">
        <v>6343</v>
      </c>
      <c r="J5157" s="60" t="s">
        <v>10251</v>
      </c>
    </row>
    <row r="5158" spans="9:10">
      <c r="I5158" s="60" t="s">
        <v>6344</v>
      </c>
      <c r="J5158" s="60" t="s">
        <v>10252</v>
      </c>
    </row>
    <row r="5159" spans="9:10">
      <c r="I5159" s="60" t="s">
        <v>6345</v>
      </c>
      <c r="J5159" s="60" t="s">
        <v>10253</v>
      </c>
    </row>
    <row r="5160" spans="9:10">
      <c r="I5160" s="60" t="s">
        <v>6346</v>
      </c>
      <c r="J5160" s="60" t="s">
        <v>10254</v>
      </c>
    </row>
    <row r="5161" spans="9:10">
      <c r="I5161" s="60" t="s">
        <v>6347</v>
      </c>
      <c r="J5161" s="60" t="s">
        <v>10255</v>
      </c>
    </row>
    <row r="5162" spans="9:10">
      <c r="I5162" s="60" t="s">
        <v>6348</v>
      </c>
      <c r="J5162" s="60" t="s">
        <v>10256</v>
      </c>
    </row>
    <row r="5163" spans="9:10">
      <c r="I5163" s="60" t="s">
        <v>6349</v>
      </c>
      <c r="J5163" s="60" t="s">
        <v>10257</v>
      </c>
    </row>
    <row r="5164" spans="9:10">
      <c r="I5164" s="60" t="s">
        <v>6350</v>
      </c>
      <c r="J5164" s="60" t="s">
        <v>10258</v>
      </c>
    </row>
    <row r="5165" spans="9:10">
      <c r="I5165" s="60" t="s">
        <v>6351</v>
      </c>
      <c r="J5165" s="60" t="s">
        <v>10259</v>
      </c>
    </row>
    <row r="5166" spans="9:10">
      <c r="I5166" s="60" t="s">
        <v>6352</v>
      </c>
      <c r="J5166" s="60" t="s">
        <v>10260</v>
      </c>
    </row>
    <row r="5167" spans="9:10">
      <c r="I5167" s="60" t="s">
        <v>6353</v>
      </c>
      <c r="J5167" s="60" t="s">
        <v>10261</v>
      </c>
    </row>
    <row r="5168" spans="9:10">
      <c r="I5168" s="60" t="s">
        <v>6354</v>
      </c>
      <c r="J5168" s="62" t="s">
        <v>10262</v>
      </c>
    </row>
    <row r="5172" spans="9:10">
      <c r="I5172" s="60" t="s">
        <v>6355</v>
      </c>
      <c r="J5172" s="58" t="s">
        <v>10263</v>
      </c>
    </row>
    <row r="5173" spans="9:10">
      <c r="I5173" s="60" t="s">
        <v>6356</v>
      </c>
      <c r="J5173" s="58" t="s">
        <v>10264</v>
      </c>
    </row>
    <row r="5174" spans="9:10">
      <c r="I5174" s="60" t="s">
        <v>6357</v>
      </c>
      <c r="J5174" s="58" t="s">
        <v>10265</v>
      </c>
    </row>
    <row r="5175" spans="9:10">
      <c r="I5175" s="60" t="s">
        <v>6358</v>
      </c>
      <c r="J5175" s="58" t="s">
        <v>10266</v>
      </c>
    </row>
    <row r="5176" spans="9:10">
      <c r="I5176" s="60" t="s">
        <v>6359</v>
      </c>
      <c r="J5176" s="58" t="s">
        <v>10267</v>
      </c>
    </row>
    <row r="5177" spans="9:10" ht="28.5">
      <c r="I5177" s="60" t="s">
        <v>6360</v>
      </c>
      <c r="J5177" s="65" t="s">
        <v>10268</v>
      </c>
    </row>
    <row r="5178" spans="9:10" ht="40.5">
      <c r="I5178" s="60" t="s">
        <v>6361</v>
      </c>
      <c r="J5178" s="66" t="s">
        <v>10269</v>
      </c>
    </row>
    <row r="5179" spans="9:10">
      <c r="I5179" s="60" t="s">
        <v>6362</v>
      </c>
      <c r="J5179" s="66">
        <v>1</v>
      </c>
    </row>
    <row r="5180" spans="9:10" ht="28.5">
      <c r="I5180" s="60" t="s">
        <v>6363</v>
      </c>
      <c r="J5180" s="65" t="s">
        <v>10270</v>
      </c>
    </row>
    <row r="5181" spans="9:10">
      <c r="I5181" s="61" t="s">
        <v>6364</v>
      </c>
      <c r="J5181" s="59" t="s">
        <v>10271</v>
      </c>
    </row>
    <row r="5182" spans="9:10">
      <c r="I5182" s="61" t="s">
        <v>6365</v>
      </c>
      <c r="J5182" s="58" t="s">
        <v>10272</v>
      </c>
    </row>
    <row r="5183" spans="9:10">
      <c r="I5183" s="61" t="s">
        <v>6366</v>
      </c>
      <c r="J5183" s="58" t="s">
        <v>10273</v>
      </c>
    </row>
    <row r="5184" spans="9:10">
      <c r="I5184" s="61" t="s">
        <v>6367</v>
      </c>
      <c r="J5184" s="58" t="s">
        <v>10274</v>
      </c>
    </row>
    <row r="5185" spans="9:10">
      <c r="I5185" s="61" t="s">
        <v>6368</v>
      </c>
      <c r="J5185" s="58" t="s">
        <v>10275</v>
      </c>
    </row>
    <row r="5186" spans="9:10" ht="42.75">
      <c r="I5186" s="61" t="s">
        <v>6369</v>
      </c>
      <c r="J5186" s="65" t="s">
        <v>10276</v>
      </c>
    </row>
    <row r="5187" spans="9:10" ht="40.5">
      <c r="I5187" s="61" t="s">
        <v>6370</v>
      </c>
      <c r="J5187" s="66" t="s">
        <v>10277</v>
      </c>
    </row>
    <row r="5188" spans="9:10">
      <c r="I5188" s="61" t="s">
        <v>6371</v>
      </c>
      <c r="J5188" s="65">
        <v>1</v>
      </c>
    </row>
    <row r="5189" spans="9:10" ht="42.75">
      <c r="I5189" s="61" t="s">
        <v>6372</v>
      </c>
      <c r="J5189" s="65" t="s">
        <v>10278</v>
      </c>
    </row>
    <row r="5190" spans="9:10">
      <c r="I5190" s="61"/>
      <c r="J5190" s="65"/>
    </row>
    <row r="5191" spans="9:10">
      <c r="I5191" s="61"/>
      <c r="J5191" s="65"/>
    </row>
    <row r="5192" spans="9:10">
      <c r="I5192" s="61"/>
      <c r="J5192" s="65"/>
    </row>
    <row r="5215" spans="9:10">
      <c r="I5215" s="60"/>
      <c r="J5215" s="60"/>
    </row>
    <row r="5216" spans="9:10">
      <c r="I5216" s="60"/>
      <c r="J5216" s="60"/>
    </row>
    <row r="5217" spans="9:10">
      <c r="I5217" s="60"/>
      <c r="J5217" s="60"/>
    </row>
    <row r="5218" spans="9:10">
      <c r="I5218" s="60"/>
      <c r="J5218" s="60"/>
    </row>
    <row r="5219" spans="9:10">
      <c r="I5219" s="60"/>
      <c r="J5219" s="60"/>
    </row>
    <row r="5220" spans="9:10">
      <c r="I5220" s="61" t="s">
        <v>6373</v>
      </c>
      <c r="J5220" s="60" t="s">
        <v>10279</v>
      </c>
    </row>
    <row r="5221" spans="9:10">
      <c r="I5221" s="61" t="s">
        <v>6374</v>
      </c>
      <c r="J5221" s="60" t="s">
        <v>10280</v>
      </c>
    </row>
    <row r="5222" spans="9:10">
      <c r="I5222" s="61" t="s">
        <v>6375</v>
      </c>
      <c r="J5222" s="60" t="s">
        <v>10281</v>
      </c>
    </row>
    <row r="5223" spans="9:10">
      <c r="I5223" s="61" t="s">
        <v>6376</v>
      </c>
      <c r="J5223" s="60" t="s">
        <v>10282</v>
      </c>
    </row>
    <row r="5224" spans="9:10">
      <c r="I5224" s="61" t="s">
        <v>6377</v>
      </c>
      <c r="J5224" s="60" t="s">
        <v>10283</v>
      </c>
    </row>
    <row r="5225" spans="9:10">
      <c r="I5225" s="61" t="s">
        <v>6378</v>
      </c>
      <c r="J5225" s="60" t="s">
        <v>10284</v>
      </c>
    </row>
    <row r="5226" spans="9:10">
      <c r="I5226" s="61" t="s">
        <v>6379</v>
      </c>
      <c r="J5226" s="60" t="s">
        <v>10285</v>
      </c>
    </row>
    <row r="5227" spans="9:10">
      <c r="I5227" s="61" t="s">
        <v>6380</v>
      </c>
      <c r="J5227" s="60">
        <v>1</v>
      </c>
    </row>
    <row r="5228" spans="9:10">
      <c r="I5228" s="61" t="s">
        <v>6381</v>
      </c>
      <c r="J5228" s="60" t="s">
        <v>10286</v>
      </c>
    </row>
    <row r="5229" spans="9:10">
      <c r="I5229" s="60"/>
      <c r="J5229" s="60"/>
    </row>
    <row r="5230" spans="9:10">
      <c r="I5230" s="60"/>
      <c r="J5230" s="60"/>
    </row>
    <row r="5231" spans="9:10">
      <c r="I5231" s="60"/>
      <c r="J5231" s="60"/>
    </row>
    <row r="5234" spans="9:10">
      <c r="I5234" s="55" t="s">
        <v>6382</v>
      </c>
      <c r="J5234" s="60" t="s">
        <v>10287</v>
      </c>
    </row>
    <row r="5235" spans="9:10">
      <c r="I5235" s="55" t="s">
        <v>6383</v>
      </c>
      <c r="J5235" s="60" t="s">
        <v>10288</v>
      </c>
    </row>
    <row r="5236" spans="9:10">
      <c r="I5236" s="58" t="s">
        <v>6384</v>
      </c>
      <c r="J5236" s="60" t="s">
        <v>10289</v>
      </c>
    </row>
    <row r="5239" spans="9:10">
      <c r="I5239" s="56" t="s">
        <v>6385</v>
      </c>
      <c r="J5239" s="55" t="s">
        <v>1817</v>
      </c>
    </row>
    <row r="5240" spans="9:10">
      <c r="I5240" s="56" t="s">
        <v>6386</v>
      </c>
      <c r="J5240" s="55" t="s">
        <v>1818</v>
      </c>
    </row>
    <row r="5241" spans="9:10">
      <c r="I5241" s="56" t="s">
        <v>6387</v>
      </c>
      <c r="J5241" s="55" t="s">
        <v>1819</v>
      </c>
    </row>
    <row r="5242" spans="9:10">
      <c r="I5242" s="56" t="s">
        <v>6388</v>
      </c>
      <c r="J5242" s="55" t="s">
        <v>1820</v>
      </c>
    </row>
    <row r="5243" spans="9:10">
      <c r="I5243" s="56" t="s">
        <v>6389</v>
      </c>
      <c r="J5243" s="55" t="s">
        <v>1821</v>
      </c>
    </row>
    <row r="5244" spans="9:10">
      <c r="I5244" s="56" t="s">
        <v>6390</v>
      </c>
      <c r="J5244" s="55" t="s">
        <v>1822</v>
      </c>
    </row>
    <row r="5245" spans="9:10">
      <c r="I5245" s="56" t="s">
        <v>6391</v>
      </c>
      <c r="J5245" s="55" t="s">
        <v>1823</v>
      </c>
    </row>
    <row r="5246" spans="9:10">
      <c r="I5246" s="60" t="s">
        <v>6392</v>
      </c>
      <c r="J5246" s="55" t="s">
        <v>1824</v>
      </c>
    </row>
    <row r="5247" spans="9:10">
      <c r="I5247" s="60" t="s">
        <v>6393</v>
      </c>
      <c r="J5247" s="55" t="s">
        <v>1825</v>
      </c>
    </row>
    <row r="5248" spans="9:10">
      <c r="I5248" s="60" t="s">
        <v>6394</v>
      </c>
      <c r="J5248" s="55" t="s">
        <v>1826</v>
      </c>
    </row>
    <row r="5249" spans="9:10">
      <c r="I5249" s="60" t="s">
        <v>6395</v>
      </c>
      <c r="J5249" s="55" t="s">
        <v>1827</v>
      </c>
    </row>
    <row r="5250" spans="9:10">
      <c r="I5250" s="60" t="s">
        <v>6396</v>
      </c>
      <c r="J5250" s="55" t="s">
        <v>1828</v>
      </c>
    </row>
    <row r="5251" spans="9:10">
      <c r="I5251" s="60" t="s">
        <v>6397</v>
      </c>
      <c r="J5251" s="55" t="s">
        <v>1829</v>
      </c>
    </row>
    <row r="5252" spans="9:10">
      <c r="I5252" s="60" t="s">
        <v>6398</v>
      </c>
      <c r="J5252" s="55" t="s">
        <v>1830</v>
      </c>
    </row>
    <row r="5253" spans="9:10">
      <c r="I5253" s="60" t="s">
        <v>6399</v>
      </c>
      <c r="J5253" s="55" t="s">
        <v>1831</v>
      </c>
    </row>
    <row r="5254" spans="9:10">
      <c r="I5254" s="60" t="s">
        <v>6400</v>
      </c>
      <c r="J5254" s="55" t="s">
        <v>1832</v>
      </c>
    </row>
    <row r="5255" spans="9:10">
      <c r="I5255" s="60" t="s">
        <v>6401</v>
      </c>
      <c r="J5255" s="55" t="s">
        <v>1833</v>
      </c>
    </row>
    <row r="5256" spans="9:10">
      <c r="I5256" s="60" t="s">
        <v>6402</v>
      </c>
      <c r="J5256" s="55" t="s">
        <v>1834</v>
      </c>
    </row>
    <row r="5257" spans="9:10">
      <c r="I5257" s="60" t="s">
        <v>6403</v>
      </c>
      <c r="J5257" s="55" t="s">
        <v>1835</v>
      </c>
    </row>
    <row r="5258" spans="9:10">
      <c r="I5258" s="60" t="s">
        <v>6404</v>
      </c>
      <c r="J5258" s="55" t="s">
        <v>1836</v>
      </c>
    </row>
    <row r="5259" spans="9:10">
      <c r="I5259" s="60" t="s">
        <v>6405</v>
      </c>
      <c r="J5259" s="55" t="s">
        <v>1865</v>
      </c>
    </row>
    <row r="5260" spans="9:10">
      <c r="I5260" s="61" t="s">
        <v>6406</v>
      </c>
      <c r="J5260" s="55" t="s">
        <v>1866</v>
      </c>
    </row>
    <row r="5261" spans="9:10">
      <c r="I5261" s="60" t="s">
        <v>6407</v>
      </c>
      <c r="J5261" s="55" t="s">
        <v>1837</v>
      </c>
    </row>
    <row r="5262" spans="9:10">
      <c r="I5262" s="60" t="s">
        <v>6408</v>
      </c>
      <c r="J5262" s="55" t="s">
        <v>1838</v>
      </c>
    </row>
    <row r="5263" spans="9:10">
      <c r="I5263" s="60" t="s">
        <v>6409</v>
      </c>
      <c r="J5263" s="55" t="s">
        <v>1839</v>
      </c>
    </row>
    <row r="5264" spans="9:10">
      <c r="I5264" s="60" t="s">
        <v>6410</v>
      </c>
      <c r="J5264" s="55" t="s">
        <v>1840</v>
      </c>
    </row>
    <row r="5265" spans="9:10">
      <c r="I5265" s="60" t="s">
        <v>6411</v>
      </c>
      <c r="J5265" s="55" t="s">
        <v>1841</v>
      </c>
    </row>
    <row r="5266" spans="9:10">
      <c r="I5266" s="60" t="s">
        <v>6412</v>
      </c>
      <c r="J5266" s="55" t="s">
        <v>1842</v>
      </c>
    </row>
    <row r="5267" spans="9:10">
      <c r="I5267" s="60" t="s">
        <v>6413</v>
      </c>
      <c r="J5267" s="55" t="s">
        <v>1843</v>
      </c>
    </row>
    <row r="5268" spans="9:10">
      <c r="I5268" s="60" t="s">
        <v>6414</v>
      </c>
      <c r="J5268" s="55" t="s">
        <v>1844</v>
      </c>
    </row>
    <row r="5269" spans="9:10">
      <c r="I5269" s="60" t="s">
        <v>6415</v>
      </c>
      <c r="J5269" s="55" t="s">
        <v>1845</v>
      </c>
    </row>
    <row r="5270" spans="9:10">
      <c r="I5270" s="60" t="s">
        <v>6416</v>
      </c>
      <c r="J5270" s="55" t="s">
        <v>1846</v>
      </c>
    </row>
    <row r="5271" spans="9:10">
      <c r="I5271" s="60" t="s">
        <v>6417</v>
      </c>
      <c r="J5271" s="55" t="s">
        <v>1847</v>
      </c>
    </row>
    <row r="5272" spans="9:10">
      <c r="I5272" s="60" t="s">
        <v>6418</v>
      </c>
      <c r="J5272" s="55" t="s">
        <v>1848</v>
      </c>
    </row>
    <row r="5273" spans="9:10">
      <c r="I5273" s="60" t="s">
        <v>6419</v>
      </c>
      <c r="J5273" s="55" t="s">
        <v>1849</v>
      </c>
    </row>
    <row r="5274" spans="9:10">
      <c r="I5274" s="60" t="s">
        <v>6420</v>
      </c>
      <c r="J5274" s="55" t="s">
        <v>1867</v>
      </c>
    </row>
    <row r="5275" spans="9:10">
      <c r="I5275" s="60" t="s">
        <v>6421</v>
      </c>
      <c r="J5275" s="55" t="s">
        <v>1850</v>
      </c>
    </row>
    <row r="5276" spans="9:10">
      <c r="I5276" s="60" t="s">
        <v>6422</v>
      </c>
      <c r="J5276" s="55" t="s">
        <v>1851</v>
      </c>
    </row>
    <row r="5277" spans="9:10">
      <c r="I5277" s="60" t="s">
        <v>6423</v>
      </c>
      <c r="J5277" s="55" t="s">
        <v>1852</v>
      </c>
    </row>
    <row r="5278" spans="9:10">
      <c r="I5278" s="60" t="s">
        <v>6424</v>
      </c>
      <c r="J5278" s="55" t="s">
        <v>1853</v>
      </c>
    </row>
    <row r="5279" spans="9:10">
      <c r="I5279" s="60" t="s">
        <v>6425</v>
      </c>
      <c r="J5279" s="55" t="s">
        <v>1854</v>
      </c>
    </row>
    <row r="5280" spans="9:10">
      <c r="I5280" s="60" t="s">
        <v>6426</v>
      </c>
      <c r="J5280" s="55" t="s">
        <v>1855</v>
      </c>
    </row>
    <row r="5281" spans="9:10">
      <c r="I5281" s="60" t="s">
        <v>6427</v>
      </c>
      <c r="J5281" s="55" t="s">
        <v>1856</v>
      </c>
    </row>
    <row r="5282" spans="9:10">
      <c r="I5282" s="62" t="s">
        <v>6428</v>
      </c>
      <c r="J5282" s="55" t="s">
        <v>1868</v>
      </c>
    </row>
    <row r="5283" spans="9:10">
      <c r="I5283" s="62" t="s">
        <v>6429</v>
      </c>
      <c r="J5283" s="55" t="s">
        <v>1869</v>
      </c>
    </row>
    <row r="5284" spans="9:10">
      <c r="I5284" s="62" t="s">
        <v>6430</v>
      </c>
      <c r="J5284" s="55" t="s">
        <v>1870</v>
      </c>
    </row>
    <row r="5285" spans="9:10">
      <c r="I5285" s="62" t="s">
        <v>6431</v>
      </c>
      <c r="J5285" s="55" t="s">
        <v>1871</v>
      </c>
    </row>
    <row r="5286" spans="9:10">
      <c r="I5286" s="62" t="s">
        <v>6432</v>
      </c>
      <c r="J5286" s="55" t="s">
        <v>1872</v>
      </c>
    </row>
    <row r="5287" spans="9:10">
      <c r="I5287" s="62" t="s">
        <v>6433</v>
      </c>
      <c r="J5287" s="55" t="s">
        <v>10290</v>
      </c>
    </row>
    <row r="5288" spans="9:10">
      <c r="I5288" s="62" t="s">
        <v>6434</v>
      </c>
      <c r="J5288" s="55" t="s">
        <v>1873</v>
      </c>
    </row>
    <row r="5289" spans="9:10">
      <c r="I5289" s="60" t="s">
        <v>6435</v>
      </c>
      <c r="J5289" s="55" t="s">
        <v>1857</v>
      </c>
    </row>
    <row r="5290" spans="9:10">
      <c r="I5290" s="60" t="s">
        <v>6436</v>
      </c>
      <c r="J5290" s="55" t="s">
        <v>1858</v>
      </c>
    </row>
    <row r="5291" spans="9:10">
      <c r="I5291" s="60" t="s">
        <v>6437</v>
      </c>
      <c r="J5291" s="55" t="s">
        <v>1859</v>
      </c>
    </row>
    <row r="5292" spans="9:10">
      <c r="I5292" s="60" t="s">
        <v>6438</v>
      </c>
      <c r="J5292" s="55" t="s">
        <v>1860</v>
      </c>
    </row>
    <row r="5293" spans="9:10">
      <c r="I5293" s="60" t="s">
        <v>6439</v>
      </c>
      <c r="J5293" s="55" t="s">
        <v>1861</v>
      </c>
    </row>
    <row r="5294" spans="9:10">
      <c r="I5294" s="60" t="s">
        <v>6440</v>
      </c>
      <c r="J5294" s="55" t="s">
        <v>1862</v>
      </c>
    </row>
    <row r="5295" spans="9:10">
      <c r="I5295" s="60" t="s">
        <v>6441</v>
      </c>
      <c r="J5295" s="55" t="s">
        <v>1863</v>
      </c>
    </row>
    <row r="5296" spans="9:10">
      <c r="I5296" s="60" t="s">
        <v>6442</v>
      </c>
      <c r="J5296" s="55" t="s">
        <v>10291</v>
      </c>
    </row>
    <row r="5297" spans="9:10">
      <c r="I5297" s="60" t="s">
        <v>6443</v>
      </c>
      <c r="J5297" s="55" t="s">
        <v>10292</v>
      </c>
    </row>
    <row r="5298" spans="9:10">
      <c r="I5298" s="60" t="s">
        <v>6444</v>
      </c>
      <c r="J5298" s="55" t="s">
        <v>10293</v>
      </c>
    </row>
    <row r="5299" spans="9:10">
      <c r="I5299" s="60" t="s">
        <v>6445</v>
      </c>
      <c r="J5299" s="55" t="s">
        <v>10294</v>
      </c>
    </row>
    <row r="5300" spans="9:10">
      <c r="I5300" s="60" t="s">
        <v>6446</v>
      </c>
      <c r="J5300" s="55" t="s">
        <v>10295</v>
      </c>
    </row>
    <row r="5301" spans="9:10">
      <c r="I5301" s="60" t="s">
        <v>6447</v>
      </c>
      <c r="J5301" s="55" t="s">
        <v>10296</v>
      </c>
    </row>
    <row r="5302" spans="9:10">
      <c r="I5302" s="60" t="s">
        <v>6448</v>
      </c>
      <c r="J5302" s="55" t="s">
        <v>1818</v>
      </c>
    </row>
    <row r="5303" spans="9:10">
      <c r="I5303" s="60" t="s">
        <v>6449</v>
      </c>
      <c r="J5303" s="55" t="s">
        <v>10297</v>
      </c>
    </row>
    <row r="5304" spans="9:10">
      <c r="I5304" s="60" t="s">
        <v>6450</v>
      </c>
      <c r="J5304" s="55" t="s">
        <v>10298</v>
      </c>
    </row>
    <row r="5305" spans="9:10">
      <c r="I5305" s="60" t="s">
        <v>6451</v>
      </c>
      <c r="J5305" s="55" t="s">
        <v>10299</v>
      </c>
    </row>
    <row r="5306" spans="9:10">
      <c r="I5306" s="60" t="s">
        <v>6452</v>
      </c>
      <c r="J5306" s="55" t="s">
        <v>10300</v>
      </c>
    </row>
    <row r="5307" spans="9:10">
      <c r="I5307" s="60" t="s">
        <v>6453</v>
      </c>
      <c r="J5307" s="55" t="s">
        <v>10301</v>
      </c>
    </row>
    <row r="5311" spans="9:10">
      <c r="I5311" s="60" t="s">
        <v>6454</v>
      </c>
      <c r="J5311" s="58" t="s">
        <v>10302</v>
      </c>
    </row>
    <row r="5312" spans="9:10">
      <c r="I5312" s="60" t="s">
        <v>6455</v>
      </c>
      <c r="J5312" s="58" t="s">
        <v>10303</v>
      </c>
    </row>
    <row r="5313" spans="9:10">
      <c r="I5313" s="60" t="s">
        <v>6456</v>
      </c>
      <c r="J5313" s="58" t="s">
        <v>10304</v>
      </c>
    </row>
    <row r="5314" spans="9:10">
      <c r="I5314" s="60" t="s">
        <v>6457</v>
      </c>
      <c r="J5314" s="58" t="s">
        <v>10305</v>
      </c>
    </row>
    <row r="5315" spans="9:10">
      <c r="I5315" s="60" t="s">
        <v>6458</v>
      </c>
      <c r="J5315" s="58" t="s">
        <v>10306</v>
      </c>
    </row>
    <row r="5316" spans="9:10">
      <c r="I5316" s="60" t="s">
        <v>6459</v>
      </c>
      <c r="J5316" s="58" t="s">
        <v>10307</v>
      </c>
    </row>
    <row r="5317" spans="9:10">
      <c r="I5317" s="60" t="s">
        <v>6460</v>
      </c>
      <c r="J5317" s="58" t="s">
        <v>10308</v>
      </c>
    </row>
    <row r="5318" spans="9:10">
      <c r="I5318" s="60" t="s">
        <v>6461</v>
      </c>
      <c r="J5318" s="58" t="s">
        <v>10309</v>
      </c>
    </row>
    <row r="5319" spans="9:10">
      <c r="I5319" s="60" t="s">
        <v>6462</v>
      </c>
      <c r="J5319" s="58" t="s">
        <v>10310</v>
      </c>
    </row>
    <row r="5320" spans="9:10">
      <c r="I5320" s="60" t="s">
        <v>6463</v>
      </c>
      <c r="J5320" s="58" t="s">
        <v>10311</v>
      </c>
    </row>
    <row r="5321" spans="9:10">
      <c r="I5321" s="60" t="s">
        <v>6464</v>
      </c>
      <c r="J5321" s="58" t="s">
        <v>10312</v>
      </c>
    </row>
    <row r="5322" spans="9:10">
      <c r="I5322" s="60" t="s">
        <v>6465</v>
      </c>
      <c r="J5322" s="58" t="s">
        <v>10313</v>
      </c>
    </row>
    <row r="5325" spans="9:10">
      <c r="I5325" s="60" t="s">
        <v>6466</v>
      </c>
      <c r="J5325" s="58" t="s">
        <v>7123</v>
      </c>
    </row>
    <row r="5326" spans="9:10">
      <c r="I5326" s="60" t="s">
        <v>6467</v>
      </c>
      <c r="J5326" s="58" t="s">
        <v>2126</v>
      </c>
    </row>
    <row r="5327" spans="9:10">
      <c r="I5327" s="60" t="s">
        <v>6468</v>
      </c>
      <c r="J5327" s="58" t="s">
        <v>10314</v>
      </c>
    </row>
    <row r="5329" spans="9:10">
      <c r="I5329" s="60" t="s">
        <v>6469</v>
      </c>
      <c r="J5329" s="58" t="s">
        <v>10315</v>
      </c>
    </row>
    <row r="5330" spans="9:10">
      <c r="I5330" s="60" t="s">
        <v>6470</v>
      </c>
      <c r="J5330" s="58" t="s">
        <v>10316</v>
      </c>
    </row>
    <row r="5331" spans="9:10">
      <c r="I5331" s="60" t="s">
        <v>6471</v>
      </c>
      <c r="J5331" s="58" t="s">
        <v>10317</v>
      </c>
    </row>
    <row r="5335" spans="9:10" ht="18">
      <c r="I5335" s="63" t="s">
        <v>6472</v>
      </c>
      <c r="J5335" s="63" t="s">
        <v>10318</v>
      </c>
    </row>
    <row r="5336" spans="9:10" ht="18">
      <c r="I5336" s="63" t="s">
        <v>6473</v>
      </c>
      <c r="J5336" s="63" t="s">
        <v>10319</v>
      </c>
    </row>
    <row r="5337" spans="9:10" ht="18">
      <c r="I5337" s="63" t="s">
        <v>6474</v>
      </c>
      <c r="J5337" s="63" t="s">
        <v>10320</v>
      </c>
    </row>
    <row r="5338" spans="9:10" ht="18">
      <c r="I5338" s="63" t="s">
        <v>6475</v>
      </c>
      <c r="J5338" s="63" t="s">
        <v>10321</v>
      </c>
    </row>
    <row r="5339" spans="9:10" ht="18">
      <c r="I5339" s="63" t="s">
        <v>6476</v>
      </c>
      <c r="J5339" s="63" t="s">
        <v>10322</v>
      </c>
    </row>
    <row r="5340" spans="9:10" ht="18">
      <c r="I5340" s="63" t="s">
        <v>6477</v>
      </c>
      <c r="J5340" s="58" t="s">
        <v>6874</v>
      </c>
    </row>
    <row r="5341" spans="9:10" ht="18">
      <c r="I5341" s="63" t="s">
        <v>6478</v>
      </c>
      <c r="J5341" s="58" t="s">
        <v>6875</v>
      </c>
    </row>
    <row r="5342" spans="9:10" ht="18">
      <c r="I5342" s="63" t="s">
        <v>6479</v>
      </c>
      <c r="J5342" s="58" t="s">
        <v>6876</v>
      </c>
    </row>
    <row r="5343" spans="9:10" ht="18">
      <c r="I5343" s="63" t="s">
        <v>6480</v>
      </c>
      <c r="J5343" s="57" t="s">
        <v>6877</v>
      </c>
    </row>
    <row r="5344" spans="9:10" ht="18">
      <c r="I5344" s="63" t="s">
        <v>6481</v>
      </c>
      <c r="J5344" s="57" t="s">
        <v>6879</v>
      </c>
    </row>
    <row r="5346" spans="9:10">
      <c r="J5346" s="61"/>
    </row>
    <row r="5348" spans="9:10">
      <c r="I5348" s="60" t="s">
        <v>6482</v>
      </c>
      <c r="J5348" s="60" t="s">
        <v>10323</v>
      </c>
    </row>
    <row r="5349" spans="9:10">
      <c r="I5349" s="60" t="s">
        <v>6483</v>
      </c>
      <c r="J5349" s="60" t="s">
        <v>10324</v>
      </c>
    </row>
    <row r="5350" spans="9:10">
      <c r="I5350" s="60" t="s">
        <v>6484</v>
      </c>
      <c r="J5350" s="60" t="s">
        <v>10325</v>
      </c>
    </row>
    <row r="5351" spans="9:10">
      <c r="I5351" s="60" t="s">
        <v>6485</v>
      </c>
      <c r="J5351" s="60" t="s">
        <v>10326</v>
      </c>
    </row>
    <row r="5352" spans="9:10">
      <c r="I5352" s="60" t="s">
        <v>6486</v>
      </c>
      <c r="J5352" s="60" t="s">
        <v>10327</v>
      </c>
    </row>
    <row r="5354" spans="9:10">
      <c r="I5354" s="60" t="s">
        <v>6487</v>
      </c>
      <c r="J5354" s="60" t="s">
        <v>10328</v>
      </c>
    </row>
    <row r="5355" spans="9:10">
      <c r="I5355" s="60" t="s">
        <v>6488</v>
      </c>
      <c r="J5355" s="60" t="s">
        <v>10329</v>
      </c>
    </row>
    <row r="5356" spans="9:10">
      <c r="I5356" s="60" t="s">
        <v>6489</v>
      </c>
      <c r="J5356" s="60" t="s">
        <v>10330</v>
      </c>
    </row>
    <row r="5357" spans="9:10">
      <c r="I5357" s="60" t="s">
        <v>6490</v>
      </c>
      <c r="J5357" s="60" t="s">
        <v>10331</v>
      </c>
    </row>
    <row r="5358" spans="9:10">
      <c r="I5358" s="60" t="s">
        <v>6491</v>
      </c>
      <c r="J5358" s="60" t="s">
        <v>10332</v>
      </c>
    </row>
    <row r="5360" spans="9:10">
      <c r="I5360" s="60" t="s">
        <v>6492</v>
      </c>
      <c r="J5360" s="60" t="s">
        <v>10333</v>
      </c>
    </row>
    <row r="5361" spans="9:10">
      <c r="I5361" s="60" t="s">
        <v>6493</v>
      </c>
      <c r="J5361" s="60" t="s">
        <v>10334</v>
      </c>
    </row>
    <row r="5362" spans="9:10">
      <c r="I5362" s="60" t="s">
        <v>6494</v>
      </c>
      <c r="J5362" s="60" t="s">
        <v>10335</v>
      </c>
    </row>
    <row r="5363" spans="9:10">
      <c r="I5363" s="60" t="s">
        <v>6495</v>
      </c>
      <c r="J5363" s="60" t="s">
        <v>10336</v>
      </c>
    </row>
    <row r="5364" spans="9:10">
      <c r="I5364" s="60" t="s">
        <v>6496</v>
      </c>
      <c r="J5364" s="60" t="s">
        <v>10337</v>
      </c>
    </row>
    <row r="5367" spans="9:10">
      <c r="I5367" s="60" t="s">
        <v>6497</v>
      </c>
      <c r="J5367" s="56" t="s">
        <v>10338</v>
      </c>
    </row>
    <row r="5368" spans="9:10">
      <c r="I5368" s="60" t="s">
        <v>6498</v>
      </c>
      <c r="J5368" s="56" t="s">
        <v>10339</v>
      </c>
    </row>
    <row r="5369" spans="9:10">
      <c r="I5369" s="60" t="s">
        <v>6499</v>
      </c>
      <c r="J5369" s="56" t="s">
        <v>10340</v>
      </c>
    </row>
    <row r="5370" spans="9:10">
      <c r="I5370" s="60" t="s">
        <v>6500</v>
      </c>
      <c r="J5370" s="56" t="s">
        <v>10341</v>
      </c>
    </row>
    <row r="5371" spans="9:10">
      <c r="I5371" s="60" t="s">
        <v>6501</v>
      </c>
      <c r="J5371" s="56" t="s">
        <v>9712</v>
      </c>
    </row>
    <row r="5372" spans="9:10">
      <c r="I5372" s="60" t="s">
        <v>6502</v>
      </c>
      <c r="J5372" s="56" t="s">
        <v>10342</v>
      </c>
    </row>
    <row r="5373" spans="9:10">
      <c r="I5373" s="60" t="s">
        <v>6503</v>
      </c>
      <c r="J5373" s="60" t="s">
        <v>10343</v>
      </c>
    </row>
    <row r="5376" spans="9:10">
      <c r="I5376" s="60" t="s">
        <v>6504</v>
      </c>
      <c r="J5376" s="55" t="s">
        <v>511</v>
      </c>
    </row>
    <row r="5377" spans="9:10">
      <c r="I5377" s="60" t="s">
        <v>6505</v>
      </c>
      <c r="J5377" s="55" t="s">
        <v>512</v>
      </c>
    </row>
    <row r="5378" spans="9:10">
      <c r="I5378" s="60" t="s">
        <v>6506</v>
      </c>
      <c r="J5378" s="55" t="s">
        <v>504</v>
      </c>
    </row>
    <row r="5379" spans="9:10">
      <c r="I5379" s="60" t="s">
        <v>6507</v>
      </c>
      <c r="J5379" s="55" t="s">
        <v>513</v>
      </c>
    </row>
    <row r="5380" spans="9:10">
      <c r="I5380" s="60" t="s">
        <v>6508</v>
      </c>
      <c r="J5380" s="55" t="s">
        <v>503</v>
      </c>
    </row>
    <row r="5381" spans="9:10">
      <c r="I5381" s="60" t="s">
        <v>6509</v>
      </c>
      <c r="J5381" s="58" t="s">
        <v>505</v>
      </c>
    </row>
    <row r="5382" spans="9:10">
      <c r="I5382" s="60" t="s">
        <v>6510</v>
      </c>
      <c r="J5382" s="58" t="s">
        <v>1794</v>
      </c>
    </row>
    <row r="5383" spans="9:10">
      <c r="I5383" s="60" t="s">
        <v>6511</v>
      </c>
      <c r="J5383" s="58" t="s">
        <v>1796</v>
      </c>
    </row>
    <row r="5384" spans="9:10">
      <c r="I5384" s="60" t="s">
        <v>6512</v>
      </c>
      <c r="J5384" s="58" t="s">
        <v>1797</v>
      </c>
    </row>
    <row r="5387" spans="9:10">
      <c r="I5387" s="56" t="s">
        <v>6513</v>
      </c>
      <c r="J5387" s="58" t="s">
        <v>10344</v>
      </c>
    </row>
    <row r="5388" spans="9:10">
      <c r="I5388" s="56" t="s">
        <v>6514</v>
      </c>
      <c r="J5388" s="58" t="s">
        <v>10344</v>
      </c>
    </row>
    <row r="5389" spans="9:10">
      <c r="I5389" s="56" t="s">
        <v>6515</v>
      </c>
      <c r="J5389" s="58" t="s">
        <v>10344</v>
      </c>
    </row>
    <row r="5390" spans="9:10">
      <c r="I5390" s="56" t="s">
        <v>6516</v>
      </c>
      <c r="J5390" s="58" t="s">
        <v>10345</v>
      </c>
    </row>
    <row r="5391" spans="9:10">
      <c r="I5391" s="56" t="s">
        <v>6517</v>
      </c>
      <c r="J5391" s="58" t="s">
        <v>10345</v>
      </c>
    </row>
    <row r="5393" spans="9:10" ht="17.25">
      <c r="I5393" s="56" t="s">
        <v>6518</v>
      </c>
      <c r="J5393" s="67" t="s">
        <v>10346</v>
      </c>
    </row>
    <row r="5394" spans="9:10" ht="17.25">
      <c r="I5394" s="56" t="s">
        <v>6519</v>
      </c>
      <c r="J5394" s="67" t="s">
        <v>10347</v>
      </c>
    </row>
    <row r="5395" spans="9:10" ht="17.25">
      <c r="I5395" s="56" t="s">
        <v>6520</v>
      </c>
      <c r="J5395" s="67" t="s">
        <v>10348</v>
      </c>
    </row>
    <row r="5397" spans="9:10" ht="17.25">
      <c r="I5397" s="60" t="s">
        <v>6521</v>
      </c>
      <c r="J5397" s="67" t="s">
        <v>10349</v>
      </c>
    </row>
    <row r="5398" spans="9:10" ht="17.25">
      <c r="I5398" s="60" t="s">
        <v>6522</v>
      </c>
      <c r="J5398" s="67" t="s">
        <v>10350</v>
      </c>
    </row>
    <row r="5400" spans="9:10">
      <c r="I5400" s="56" t="s">
        <v>6523</v>
      </c>
      <c r="J5400" s="56" t="s">
        <v>10351</v>
      </c>
    </row>
    <row r="5401" spans="9:10">
      <c r="I5401" s="56" t="s">
        <v>6524</v>
      </c>
      <c r="J5401" s="56" t="s">
        <v>10352</v>
      </c>
    </row>
    <row r="5403" spans="9:10">
      <c r="I5403" s="55" t="s">
        <v>6525</v>
      </c>
      <c r="J5403" s="56" t="s">
        <v>10353</v>
      </c>
    </row>
    <row r="5404" spans="9:10">
      <c r="I5404" s="55" t="s">
        <v>6526</v>
      </c>
      <c r="J5404" s="56" t="s">
        <v>10354</v>
      </c>
    </row>
    <row r="5405" spans="9:10">
      <c r="I5405" s="55" t="s">
        <v>6527</v>
      </c>
      <c r="J5405" s="56" t="s">
        <v>10355</v>
      </c>
    </row>
    <row r="5409" spans="9:10">
      <c r="I5409" s="60" t="s">
        <v>6528</v>
      </c>
      <c r="J5409" s="60" t="s">
        <v>10356</v>
      </c>
    </row>
    <row r="5410" spans="9:10">
      <c r="I5410" s="60" t="s">
        <v>6529</v>
      </c>
      <c r="J5410" s="60" t="s">
        <v>10357</v>
      </c>
    </row>
    <row r="5411" spans="9:10">
      <c r="I5411" s="60" t="s">
        <v>6530</v>
      </c>
      <c r="J5411" s="61" t="s">
        <v>10358</v>
      </c>
    </row>
    <row r="5412" spans="9:10">
      <c r="I5412" s="60" t="s">
        <v>6531</v>
      </c>
      <c r="J5412" s="60" t="s">
        <v>10359</v>
      </c>
    </row>
    <row r="5414" spans="9:10">
      <c r="I5414" s="60" t="s">
        <v>6532</v>
      </c>
      <c r="J5414" s="60" t="s">
        <v>10360</v>
      </c>
    </row>
    <row r="5415" spans="9:10">
      <c r="I5415" s="60" t="s">
        <v>6533</v>
      </c>
      <c r="J5415" s="60" t="s">
        <v>10361</v>
      </c>
    </row>
    <row r="5416" spans="9:10">
      <c r="I5416" s="60" t="s">
        <v>6534</v>
      </c>
      <c r="J5416" s="60" t="s">
        <v>10362</v>
      </c>
    </row>
    <row r="5418" spans="9:10">
      <c r="I5418" s="60" t="s">
        <v>6535</v>
      </c>
      <c r="J5418" s="60" t="s">
        <v>10363</v>
      </c>
    </row>
    <row r="5419" spans="9:10">
      <c r="I5419" s="60" t="s">
        <v>6536</v>
      </c>
      <c r="J5419" s="60" t="s">
        <v>10364</v>
      </c>
    </row>
    <row r="5420" spans="9:10">
      <c r="I5420" s="60" t="s">
        <v>6537</v>
      </c>
      <c r="J5420" s="56" t="s">
        <v>10365</v>
      </c>
    </row>
    <row r="5421" spans="9:10">
      <c r="I5421" s="60" t="s">
        <v>6538</v>
      </c>
      <c r="J5421" s="60" t="s">
        <v>10366</v>
      </c>
    </row>
    <row r="5423" spans="9:10">
      <c r="I5423" s="55" t="s">
        <v>6539</v>
      </c>
      <c r="J5423" s="60" t="s">
        <v>10367</v>
      </c>
    </row>
    <row r="5424" spans="9:10">
      <c r="I5424" s="58" t="s">
        <v>6540</v>
      </c>
      <c r="J5424" s="60" t="s">
        <v>10368</v>
      </c>
    </row>
    <row r="5426" spans="9:10">
      <c r="I5426" s="60" t="s">
        <v>6541</v>
      </c>
      <c r="J5426" s="60" t="s">
        <v>10369</v>
      </c>
    </row>
    <row r="5427" spans="9:10">
      <c r="I5427" s="60" t="s">
        <v>6542</v>
      </c>
      <c r="J5427" s="60" t="s">
        <v>10370</v>
      </c>
    </row>
    <row r="5428" spans="9:10">
      <c r="I5428" s="60" t="s">
        <v>6543</v>
      </c>
      <c r="J5428" s="60" t="s">
        <v>10371</v>
      </c>
    </row>
    <row r="5432" spans="9:10">
      <c r="I5432" s="56" t="s">
        <v>6544</v>
      </c>
      <c r="J5432" s="55" t="s">
        <v>10372</v>
      </c>
    </row>
    <row r="5433" spans="9:10">
      <c r="I5433" s="56" t="s">
        <v>6545</v>
      </c>
      <c r="J5433" s="55" t="s">
        <v>10373</v>
      </c>
    </row>
    <row r="5434" spans="9:10">
      <c r="I5434" s="56" t="s">
        <v>6546</v>
      </c>
      <c r="J5434" s="55" t="s">
        <v>10374</v>
      </c>
    </row>
    <row r="5435" spans="9:10">
      <c r="I5435" s="56" t="s">
        <v>6547</v>
      </c>
      <c r="J5435" s="55" t="s">
        <v>10375</v>
      </c>
    </row>
    <row r="5436" spans="9:10">
      <c r="I5436" s="56" t="s">
        <v>6548</v>
      </c>
      <c r="J5436" s="55" t="s">
        <v>10376</v>
      </c>
    </row>
    <row r="5437" spans="9:10">
      <c r="I5437" s="56" t="s">
        <v>6549</v>
      </c>
      <c r="J5437" s="55" t="s">
        <v>10377</v>
      </c>
    </row>
    <row r="5438" spans="9:10">
      <c r="I5438" s="56" t="s">
        <v>6550</v>
      </c>
      <c r="J5438" s="55" t="s">
        <v>10378</v>
      </c>
    </row>
    <row r="5439" spans="9:10">
      <c r="I5439" s="56" t="s">
        <v>6551</v>
      </c>
      <c r="J5439" s="55" t="s">
        <v>10379</v>
      </c>
    </row>
    <row r="5440" spans="9:10">
      <c r="I5440" s="56" t="s">
        <v>6552</v>
      </c>
      <c r="J5440" s="55" t="s">
        <v>10380</v>
      </c>
    </row>
    <row r="5441" spans="9:10">
      <c r="I5441" s="56" t="s">
        <v>6553</v>
      </c>
      <c r="J5441" s="55" t="s">
        <v>10381</v>
      </c>
    </row>
    <row r="5442" spans="9:10">
      <c r="I5442" s="56" t="s">
        <v>6554</v>
      </c>
      <c r="J5442" s="55" t="s">
        <v>10382</v>
      </c>
    </row>
    <row r="5443" spans="9:10">
      <c r="I5443" s="56" t="s">
        <v>6555</v>
      </c>
      <c r="J5443" s="55" t="s">
        <v>10383</v>
      </c>
    </row>
    <row r="5444" spans="9:10" ht="409.5">
      <c r="I5444" s="60" t="s">
        <v>6556</v>
      </c>
      <c r="J5444" s="64" t="s">
        <v>10384</v>
      </c>
    </row>
    <row r="5445" spans="9:10">
      <c r="I5445" s="56" t="s">
        <v>6557</v>
      </c>
      <c r="J5445" s="60" t="s">
        <v>10385</v>
      </c>
    </row>
    <row r="5448" spans="9:10">
      <c r="I5448" s="60" t="s">
        <v>6558</v>
      </c>
      <c r="J5448" s="58" t="s">
        <v>10386</v>
      </c>
    </row>
    <row r="5449" spans="9:10">
      <c r="I5449" s="60" t="s">
        <v>6559</v>
      </c>
      <c r="J5449" s="58" t="s">
        <v>10387</v>
      </c>
    </row>
    <row r="5451" spans="9:10">
      <c r="I5451" s="55" t="s">
        <v>6560</v>
      </c>
      <c r="J5451" s="60"/>
    </row>
    <row r="5452" spans="9:10">
      <c r="I5452" s="55" t="s">
        <v>6561</v>
      </c>
    </row>
    <row r="5453" spans="9:10">
      <c r="I5453" s="55" t="s">
        <v>6562</v>
      </c>
    </row>
    <row r="5454" spans="9:10">
      <c r="I5454" s="55" t="s">
        <v>6563</v>
      </c>
    </row>
    <row r="5455" spans="9:10">
      <c r="I5455" s="55" t="s">
        <v>6564</v>
      </c>
      <c r="J5455" s="60" t="s">
        <v>10388</v>
      </c>
    </row>
    <row r="5456" spans="9:10">
      <c r="I5456" s="55" t="s">
        <v>6565</v>
      </c>
      <c r="J5456" s="60" t="s">
        <v>10389</v>
      </c>
    </row>
    <row r="5457" spans="9:10">
      <c r="I5457" s="55" t="s">
        <v>6566</v>
      </c>
      <c r="J5457" s="60" t="s">
        <v>10390</v>
      </c>
    </row>
    <row r="5458" spans="9:10">
      <c r="I5458" s="55" t="s">
        <v>6567</v>
      </c>
      <c r="J5458" s="60" t="s">
        <v>10391</v>
      </c>
    </row>
    <row r="5459" spans="9:10">
      <c r="I5459" s="55" t="s">
        <v>6568</v>
      </c>
      <c r="J5459" s="60" t="s">
        <v>10392</v>
      </c>
    </row>
    <row r="5460" spans="9:10">
      <c r="I5460" s="55" t="s">
        <v>6569</v>
      </c>
      <c r="J5460" s="60" t="s">
        <v>1794</v>
      </c>
    </row>
    <row r="5463" spans="9:10">
      <c r="I5463" s="55" t="s">
        <v>6570</v>
      </c>
    </row>
    <row r="5464" spans="9:10">
      <c r="I5464" s="55" t="s">
        <v>6571</v>
      </c>
    </row>
    <row r="5465" spans="9:10">
      <c r="I5465" s="55" t="s">
        <v>6572</v>
      </c>
    </row>
    <row r="5466" spans="9:10">
      <c r="I5466" s="55" t="s">
        <v>6573</v>
      </c>
    </row>
    <row r="5467" spans="9:10">
      <c r="I5467" s="55" t="s">
        <v>6574</v>
      </c>
      <c r="J5467" s="60"/>
    </row>
    <row r="5468" spans="9:10">
      <c r="I5468" s="55" t="s">
        <v>6575</v>
      </c>
    </row>
    <row r="5469" spans="9:10">
      <c r="I5469" s="55" t="s">
        <v>6576</v>
      </c>
    </row>
    <row r="5470" spans="9:10">
      <c r="I5470" s="55" t="s">
        <v>6577</v>
      </c>
    </row>
    <row r="5471" spans="9:10">
      <c r="I5471" s="55" t="s">
        <v>6578</v>
      </c>
    </row>
    <row r="5472" spans="9:10">
      <c r="I5472" s="55" t="s">
        <v>6579</v>
      </c>
    </row>
    <row r="5475" spans="9:10" ht="142.5">
      <c r="I5475" s="56" t="s">
        <v>6580</v>
      </c>
      <c r="J5475" s="68" t="s">
        <v>10393</v>
      </c>
    </row>
    <row r="5476" spans="9:10" ht="156.75">
      <c r="I5476" s="56" t="s">
        <v>6581</v>
      </c>
      <c r="J5476" s="68" t="s">
        <v>10394</v>
      </c>
    </row>
    <row r="5477" spans="9:10" ht="185.25">
      <c r="I5477" s="56" t="s">
        <v>6582</v>
      </c>
      <c r="J5477" s="68" t="s">
        <v>10395</v>
      </c>
    </row>
    <row r="5478" spans="9:10" ht="171">
      <c r="I5478" s="56" t="s">
        <v>6583</v>
      </c>
      <c r="J5478" s="68" t="s">
        <v>10396</v>
      </c>
    </row>
    <row r="5479" spans="9:10" ht="71.25">
      <c r="I5479" s="60" t="s">
        <v>6584</v>
      </c>
      <c r="J5479" s="68" t="s">
        <v>10397</v>
      </c>
    </row>
    <row r="5480" spans="9:10" ht="28.5">
      <c r="I5480" s="60" t="s">
        <v>6585</v>
      </c>
      <c r="J5480" s="68" t="s">
        <v>10398</v>
      </c>
    </row>
    <row r="5483" spans="9:10">
      <c r="I5483" s="60" t="s">
        <v>6586</v>
      </c>
      <c r="J5483" s="60" t="s">
        <v>10399</v>
      </c>
    </row>
    <row r="5484" spans="9:10">
      <c r="I5484" s="60" t="s">
        <v>6587</v>
      </c>
      <c r="J5484" s="60" t="s">
        <v>10400</v>
      </c>
    </row>
    <row r="5485" spans="9:10">
      <c r="I5485" s="60" t="s">
        <v>6588</v>
      </c>
      <c r="J5485" s="60" t="s">
        <v>10401</v>
      </c>
    </row>
    <row r="5486" spans="9:10">
      <c r="I5486" s="60" t="s">
        <v>6589</v>
      </c>
      <c r="J5486" s="60" t="s">
        <v>10402</v>
      </c>
    </row>
    <row r="5487" spans="9:10">
      <c r="I5487" s="60" t="s">
        <v>6590</v>
      </c>
      <c r="J5487" s="60" t="s">
        <v>10403</v>
      </c>
    </row>
    <row r="5488" spans="9:10">
      <c r="I5488" s="56" t="s">
        <v>6591</v>
      </c>
      <c r="J5488" s="60" t="s">
        <v>10404</v>
      </c>
    </row>
    <row r="5490" spans="9:10">
      <c r="I5490" s="60" t="s">
        <v>6592</v>
      </c>
      <c r="J5490" s="60" t="s">
        <v>10405</v>
      </c>
    </row>
    <row r="5491" spans="9:10">
      <c r="I5491" s="60" t="s">
        <v>6593</v>
      </c>
      <c r="J5491" s="60" t="s">
        <v>10406</v>
      </c>
    </row>
    <row r="5492" spans="9:10">
      <c r="I5492" s="60" t="s">
        <v>6594</v>
      </c>
      <c r="J5492" s="60" t="s">
        <v>10407</v>
      </c>
    </row>
    <row r="5493" spans="9:10">
      <c r="I5493" s="60" t="s">
        <v>6595</v>
      </c>
      <c r="J5493" s="60" t="s">
        <v>10408</v>
      </c>
    </row>
    <row r="5494" spans="9:10">
      <c r="I5494" s="60" t="s">
        <v>6596</v>
      </c>
      <c r="J5494" s="60" t="s">
        <v>10409</v>
      </c>
    </row>
    <row r="5495" spans="9:10">
      <c r="I5495" s="60" t="s">
        <v>6597</v>
      </c>
      <c r="J5495" s="60" t="s">
        <v>10410</v>
      </c>
    </row>
    <row r="5496" spans="9:10">
      <c r="I5496" s="60" t="s">
        <v>6598</v>
      </c>
      <c r="J5496" s="60" t="s">
        <v>10411</v>
      </c>
    </row>
    <row r="5497" spans="9:10">
      <c r="I5497" s="60" t="s">
        <v>6599</v>
      </c>
      <c r="J5497" s="60" t="s">
        <v>10412</v>
      </c>
    </row>
    <row r="5498" spans="9:10">
      <c r="I5498" s="60"/>
      <c r="J5498" s="60"/>
    </row>
    <row r="5499" spans="9:10">
      <c r="I5499" s="56" t="s">
        <v>6600</v>
      </c>
      <c r="J5499" s="60" t="s">
        <v>10413</v>
      </c>
    </row>
    <row r="5500" spans="9:10">
      <c r="I5500" s="56" t="s">
        <v>6601</v>
      </c>
      <c r="J5500" s="60" t="s">
        <v>10414</v>
      </c>
    </row>
    <row r="5501" spans="9:10">
      <c r="I5501" s="56" t="s">
        <v>6602</v>
      </c>
      <c r="J5501" s="60" t="s">
        <v>10415</v>
      </c>
    </row>
    <row r="5502" spans="9:10">
      <c r="I5502" s="56" t="s">
        <v>6603</v>
      </c>
      <c r="J5502" s="60" t="s">
        <v>10416</v>
      </c>
    </row>
    <row r="5503" spans="9:10" ht="162.75">
      <c r="I5503" s="56" t="s">
        <v>6604</v>
      </c>
      <c r="J5503" s="69" t="s">
        <v>10417</v>
      </c>
    </row>
    <row r="5504" spans="9:10">
      <c r="I5504" s="56" t="s">
        <v>6605</v>
      </c>
      <c r="J5504" s="60" t="s">
        <v>10418</v>
      </c>
    </row>
    <row r="5505" spans="9:10">
      <c r="I5505" s="56" t="s">
        <v>6606</v>
      </c>
      <c r="J5505" s="60" t="s">
        <v>10419</v>
      </c>
    </row>
    <row r="5506" spans="9:10">
      <c r="I5506" s="56" t="s">
        <v>6607</v>
      </c>
      <c r="J5506" s="60" t="s">
        <v>10420</v>
      </c>
    </row>
    <row r="5507" spans="9:10">
      <c r="I5507" s="56" t="s">
        <v>6608</v>
      </c>
      <c r="J5507" s="60" t="s">
        <v>10421</v>
      </c>
    </row>
    <row r="5508" spans="9:10">
      <c r="I5508" s="56" t="s">
        <v>6609</v>
      </c>
      <c r="J5508" s="60" t="s">
        <v>10422</v>
      </c>
    </row>
    <row r="5509" spans="9:10">
      <c r="I5509" s="56" t="s">
        <v>6610</v>
      </c>
      <c r="J5509" s="60" t="s">
        <v>10423</v>
      </c>
    </row>
    <row r="5510" spans="9:10">
      <c r="I5510" s="56" t="s">
        <v>6611</v>
      </c>
      <c r="J5510" s="60" t="s">
        <v>10424</v>
      </c>
    </row>
    <row r="5511" spans="9:10">
      <c r="I5511" s="56" t="s">
        <v>6612</v>
      </c>
      <c r="J5511" s="60" t="s">
        <v>10425</v>
      </c>
    </row>
    <row r="5512" spans="9:10">
      <c r="J5512" s="60"/>
    </row>
    <row r="5513" spans="9:10">
      <c r="J5513" s="60"/>
    </row>
    <row r="5514" spans="9:10">
      <c r="J5514" s="60"/>
    </row>
    <row r="5515" spans="9:10">
      <c r="J5515" s="60"/>
    </row>
    <row r="5517" spans="9:10">
      <c r="I5517" s="60" t="s">
        <v>6613</v>
      </c>
      <c r="J5517" s="60" t="s">
        <v>10426</v>
      </c>
    </row>
    <row r="5518" spans="9:10">
      <c r="I5518" s="60" t="s">
        <v>6614</v>
      </c>
      <c r="J5518" s="60" t="s">
        <v>9335</v>
      </c>
    </row>
    <row r="5519" spans="9:10">
      <c r="I5519" s="60" t="s">
        <v>6615</v>
      </c>
      <c r="J5519" s="60" t="s">
        <v>10427</v>
      </c>
    </row>
    <row r="5520" spans="9:10">
      <c r="I5520" s="60" t="s">
        <v>6616</v>
      </c>
      <c r="J5520" s="60" t="s">
        <v>9334</v>
      </c>
    </row>
    <row r="5521" spans="9:10">
      <c r="I5521" s="60" t="s">
        <v>6617</v>
      </c>
      <c r="J5521" s="60" t="s">
        <v>10428</v>
      </c>
    </row>
    <row r="5522" spans="9:10">
      <c r="I5522" s="60" t="s">
        <v>6618</v>
      </c>
      <c r="J5522" s="60" t="s">
        <v>10429</v>
      </c>
    </row>
    <row r="5523" spans="9:10">
      <c r="I5523" s="60" t="s">
        <v>6619</v>
      </c>
      <c r="J5523" s="60" t="s">
        <v>10430</v>
      </c>
    </row>
    <row r="5524" spans="9:10">
      <c r="I5524" s="60" t="s">
        <v>6620</v>
      </c>
      <c r="J5524" s="60" t="s">
        <v>10431</v>
      </c>
    </row>
    <row r="5525" spans="9:10">
      <c r="I5525" s="60" t="s">
        <v>6621</v>
      </c>
      <c r="J5525" s="60" t="s">
        <v>10432</v>
      </c>
    </row>
    <row r="5526" spans="9:10">
      <c r="I5526" s="60" t="s">
        <v>6622</v>
      </c>
      <c r="J5526" s="60" t="s">
        <v>10433</v>
      </c>
    </row>
    <row r="5527" spans="9:10">
      <c r="I5527" s="60" t="s">
        <v>6623</v>
      </c>
      <c r="J5527" s="60" t="s">
        <v>10434</v>
      </c>
    </row>
    <row r="5528" spans="9:10">
      <c r="I5528" s="60" t="s">
        <v>6624</v>
      </c>
      <c r="J5528" s="60" t="s">
        <v>10435</v>
      </c>
    </row>
    <row r="5529" spans="9:10">
      <c r="I5529" s="60" t="s">
        <v>6625</v>
      </c>
      <c r="J5529" s="60" t="s">
        <v>10436</v>
      </c>
    </row>
    <row r="5531" spans="9:10">
      <c r="I5531" s="60" t="s">
        <v>6626</v>
      </c>
      <c r="J5531" s="60" t="s">
        <v>10437</v>
      </c>
    </row>
    <row r="5532" spans="9:10">
      <c r="I5532" s="60" t="s">
        <v>6627</v>
      </c>
      <c r="J5532" s="60" t="s">
        <v>10438</v>
      </c>
    </row>
    <row r="5533" spans="9:10">
      <c r="I5533" s="60" t="s">
        <v>6628</v>
      </c>
      <c r="J5533" s="60" t="s">
        <v>10439</v>
      </c>
    </row>
    <row r="5534" spans="9:10">
      <c r="I5534" s="60" t="s">
        <v>6629</v>
      </c>
      <c r="J5534" s="60" t="s">
        <v>10439</v>
      </c>
    </row>
    <row r="5535" spans="9:10">
      <c r="I5535" s="60" t="s">
        <v>6630</v>
      </c>
      <c r="J5535" s="60" t="s">
        <v>10440</v>
      </c>
    </row>
    <row r="5536" spans="9:10">
      <c r="I5536" s="60" t="s">
        <v>6631</v>
      </c>
      <c r="J5536" s="60" t="s">
        <v>10441</v>
      </c>
    </row>
    <row r="5537" spans="9:10">
      <c r="I5537" s="60" t="s">
        <v>6632</v>
      </c>
      <c r="J5537" s="60" t="s">
        <v>10441</v>
      </c>
    </row>
    <row r="5538" spans="9:10">
      <c r="I5538" s="60" t="s">
        <v>6633</v>
      </c>
      <c r="J5538" s="60" t="s">
        <v>10442</v>
      </c>
    </row>
    <row r="5539" spans="9:10">
      <c r="I5539" s="60" t="s">
        <v>6634</v>
      </c>
      <c r="J5539" s="60" t="s">
        <v>10443</v>
      </c>
    </row>
    <row r="5540" spans="9:10">
      <c r="I5540" s="60" t="s">
        <v>6635</v>
      </c>
      <c r="J5540" s="60" t="s">
        <v>10444</v>
      </c>
    </row>
    <row r="5541" spans="9:10">
      <c r="I5541" s="60" t="s">
        <v>6636</v>
      </c>
      <c r="J5541" s="60" t="s">
        <v>10445</v>
      </c>
    </row>
    <row r="5542" spans="9:10">
      <c r="I5542" s="60" t="s">
        <v>6637</v>
      </c>
      <c r="J5542" s="60" t="s">
        <v>10446</v>
      </c>
    </row>
    <row r="5543" spans="9:10">
      <c r="I5543" s="60" t="s">
        <v>6638</v>
      </c>
      <c r="J5543" s="60" t="s">
        <v>10447</v>
      </c>
    </row>
    <row r="5544" spans="9:10">
      <c r="I5544" s="60" t="s">
        <v>6639</v>
      </c>
      <c r="J5544" s="60" t="s">
        <v>10448</v>
      </c>
    </row>
    <row r="5545" spans="9:10">
      <c r="I5545" s="60" t="s">
        <v>6640</v>
      </c>
      <c r="J5545" s="60" t="s">
        <v>10449</v>
      </c>
    </row>
    <row r="5547" spans="9:10">
      <c r="I5547" s="60" t="s">
        <v>6641</v>
      </c>
      <c r="J5547" s="60" t="s">
        <v>10450</v>
      </c>
    </row>
    <row r="5548" spans="9:10">
      <c r="I5548" s="60" t="s">
        <v>6642</v>
      </c>
      <c r="J5548" s="60" t="s">
        <v>10451</v>
      </c>
    </row>
    <row r="5549" spans="9:10">
      <c r="I5549" s="60" t="s">
        <v>6643</v>
      </c>
      <c r="J5549" s="60" t="s">
        <v>10452</v>
      </c>
    </row>
    <row r="5550" spans="9:10">
      <c r="I5550" s="60" t="s">
        <v>6644</v>
      </c>
      <c r="J5550" s="60" t="s">
        <v>10453</v>
      </c>
    </row>
    <row r="5551" spans="9:10">
      <c r="I5551" s="60" t="s">
        <v>6645</v>
      </c>
      <c r="J5551" s="60" t="s">
        <v>10454</v>
      </c>
    </row>
    <row r="5552" spans="9:10">
      <c r="I5552" s="60" t="s">
        <v>6646</v>
      </c>
      <c r="J5552" s="60" t="s">
        <v>10455</v>
      </c>
    </row>
    <row r="5553" spans="9:10">
      <c r="I5553" s="60" t="s">
        <v>6647</v>
      </c>
      <c r="J5553" s="60" t="s">
        <v>10456</v>
      </c>
    </row>
    <row r="5554" spans="9:10">
      <c r="I5554" s="60" t="s">
        <v>6648</v>
      </c>
      <c r="J5554" s="60" t="s">
        <v>10457</v>
      </c>
    </row>
    <row r="5555" spans="9:10">
      <c r="I5555" s="60" t="s">
        <v>6649</v>
      </c>
      <c r="J5555" s="60" t="s">
        <v>10458</v>
      </c>
    </row>
    <row r="5556" spans="9:10">
      <c r="I5556" s="60" t="s">
        <v>6650</v>
      </c>
      <c r="J5556" s="60" t="s">
        <v>10459</v>
      </c>
    </row>
    <row r="5557" spans="9:10">
      <c r="I5557" s="60" t="s">
        <v>6651</v>
      </c>
      <c r="J5557" s="60" t="s">
        <v>10460</v>
      </c>
    </row>
    <row r="5558" spans="9:10">
      <c r="I5558" s="60" t="s">
        <v>6652</v>
      </c>
      <c r="J5558" s="60" t="s">
        <v>10461</v>
      </c>
    </row>
    <row r="5559" spans="9:10">
      <c r="I5559" s="60" t="s">
        <v>6653</v>
      </c>
      <c r="J5559" s="60" t="s">
        <v>10462</v>
      </c>
    </row>
    <row r="5561" spans="9:10">
      <c r="I5561" s="60" t="s">
        <v>6654</v>
      </c>
      <c r="J5561" s="60" t="s">
        <v>10463</v>
      </c>
    </row>
    <row r="5562" spans="9:10">
      <c r="I5562" s="60" t="s">
        <v>6655</v>
      </c>
      <c r="J5562" s="60" t="s">
        <v>10464</v>
      </c>
    </row>
    <row r="5563" spans="9:10">
      <c r="I5563" s="60" t="s">
        <v>6656</v>
      </c>
      <c r="J5563" s="60" t="s">
        <v>10465</v>
      </c>
    </row>
    <row r="5564" spans="9:10">
      <c r="I5564" s="60" t="s">
        <v>6657</v>
      </c>
      <c r="J5564" s="60" t="s">
        <v>10466</v>
      </c>
    </row>
    <row r="5565" spans="9:10">
      <c r="I5565" s="60" t="s">
        <v>6658</v>
      </c>
      <c r="J5565" s="62" t="s">
        <v>10467</v>
      </c>
    </row>
    <row r="5566" spans="9:10">
      <c r="I5566" s="60" t="s">
        <v>6659</v>
      </c>
      <c r="J5566" s="60" t="s">
        <v>10468</v>
      </c>
    </row>
    <row r="5567" spans="9:10">
      <c r="I5567" s="60" t="s">
        <v>6660</v>
      </c>
      <c r="J5567" s="60" t="s">
        <v>10469</v>
      </c>
    </row>
    <row r="5568" spans="9:10">
      <c r="I5568" s="60" t="s">
        <v>6661</v>
      </c>
      <c r="J5568" s="60" t="s">
        <v>10470</v>
      </c>
    </row>
    <row r="5569" spans="9:10">
      <c r="I5569" s="60" t="s">
        <v>6662</v>
      </c>
      <c r="J5569" s="60" t="s">
        <v>10471</v>
      </c>
    </row>
    <row r="5570" spans="9:10">
      <c r="I5570" s="60" t="s">
        <v>6663</v>
      </c>
      <c r="J5570" s="60" t="s">
        <v>10472</v>
      </c>
    </row>
    <row r="5571" spans="9:10">
      <c r="I5571" s="60" t="s">
        <v>6664</v>
      </c>
      <c r="J5571" s="60" t="s">
        <v>10473</v>
      </c>
    </row>
    <row r="5572" spans="9:10">
      <c r="I5572" s="60" t="s">
        <v>6665</v>
      </c>
      <c r="J5572" s="60" t="s">
        <v>10474</v>
      </c>
    </row>
    <row r="5573" spans="9:10">
      <c r="I5573" s="60" t="s">
        <v>6666</v>
      </c>
      <c r="J5573" s="60" t="s">
        <v>10475</v>
      </c>
    </row>
    <row r="5575" spans="9:10">
      <c r="I5575" s="60" t="s">
        <v>6667</v>
      </c>
      <c r="J5575" s="60" t="s">
        <v>10476</v>
      </c>
    </row>
    <row r="5576" spans="9:10">
      <c r="I5576" s="60" t="s">
        <v>6668</v>
      </c>
      <c r="J5576" s="60" t="s">
        <v>10477</v>
      </c>
    </row>
    <row r="5577" spans="9:10">
      <c r="I5577" s="60" t="s">
        <v>6669</v>
      </c>
      <c r="J5577" s="60" t="s">
        <v>10478</v>
      </c>
    </row>
    <row r="5578" spans="9:10">
      <c r="I5578" s="60" t="s">
        <v>6670</v>
      </c>
      <c r="J5578" s="60" t="s">
        <v>10479</v>
      </c>
    </row>
    <row r="5579" spans="9:10">
      <c r="I5579" s="60" t="s">
        <v>6671</v>
      </c>
      <c r="J5579" s="60" t="s">
        <v>10480</v>
      </c>
    </row>
    <row r="5580" spans="9:10">
      <c r="I5580" s="60" t="s">
        <v>6672</v>
      </c>
      <c r="J5580" s="60" t="s">
        <v>10481</v>
      </c>
    </row>
    <row r="5581" spans="9:10">
      <c r="I5581" s="60" t="s">
        <v>6673</v>
      </c>
      <c r="J5581" s="60" t="s">
        <v>10482</v>
      </c>
    </row>
    <row r="5582" spans="9:10">
      <c r="I5582" s="60" t="s">
        <v>6674</v>
      </c>
      <c r="J5582" s="60" t="s">
        <v>10483</v>
      </c>
    </row>
    <row r="5583" spans="9:10">
      <c r="I5583" s="60" t="s">
        <v>6675</v>
      </c>
      <c r="J5583" s="60" t="s">
        <v>10484</v>
      </c>
    </row>
    <row r="5584" spans="9:10">
      <c r="I5584" s="60" t="s">
        <v>6676</v>
      </c>
      <c r="J5584" s="60" t="s">
        <v>10485</v>
      </c>
    </row>
    <row r="5585" spans="9:10">
      <c r="I5585" s="60" t="s">
        <v>6677</v>
      </c>
      <c r="J5585" s="60" t="s">
        <v>10486</v>
      </c>
    </row>
    <row r="5586" spans="9:10">
      <c r="I5586" s="60" t="s">
        <v>6678</v>
      </c>
      <c r="J5586" s="60" t="s">
        <v>10487</v>
      </c>
    </row>
    <row r="5587" spans="9:10">
      <c r="I5587" s="60" t="s">
        <v>6679</v>
      </c>
      <c r="J5587" s="60" t="s">
        <v>10488</v>
      </c>
    </row>
    <row r="5588" spans="9:10">
      <c r="I5588" s="60"/>
      <c r="J5588" s="60"/>
    </row>
    <row r="5589" spans="9:10">
      <c r="I5589" s="60" t="s">
        <v>6680</v>
      </c>
      <c r="J5589" s="60" t="s">
        <v>10489</v>
      </c>
    </row>
    <row r="5590" spans="9:10">
      <c r="I5590" s="60" t="s">
        <v>6681</v>
      </c>
      <c r="J5590" s="60" t="s">
        <v>10490</v>
      </c>
    </row>
    <row r="5591" spans="9:10">
      <c r="I5591" s="60" t="s">
        <v>6682</v>
      </c>
      <c r="J5591" s="60" t="s">
        <v>10491</v>
      </c>
    </row>
    <row r="5592" spans="9:10">
      <c r="I5592" s="60" t="s">
        <v>6683</v>
      </c>
      <c r="J5592" s="60" t="s">
        <v>10492</v>
      </c>
    </row>
    <row r="5593" spans="9:10">
      <c r="I5593" s="60" t="s">
        <v>6684</v>
      </c>
      <c r="J5593" s="62" t="s">
        <v>10493</v>
      </c>
    </row>
    <row r="5594" spans="9:10">
      <c r="I5594" s="60" t="s">
        <v>6685</v>
      </c>
      <c r="J5594" s="60" t="s">
        <v>10494</v>
      </c>
    </row>
    <row r="5595" spans="9:10">
      <c r="I5595" s="60" t="s">
        <v>6686</v>
      </c>
      <c r="J5595" s="60" t="s">
        <v>10495</v>
      </c>
    </row>
    <row r="5596" spans="9:10">
      <c r="I5596" s="60" t="s">
        <v>6687</v>
      </c>
      <c r="J5596" s="60" t="s">
        <v>10496</v>
      </c>
    </row>
    <row r="5597" spans="9:10">
      <c r="I5597" s="60" t="s">
        <v>6688</v>
      </c>
      <c r="J5597" s="60" t="s">
        <v>10497</v>
      </c>
    </row>
    <row r="5598" spans="9:10">
      <c r="I5598" s="60" t="s">
        <v>6689</v>
      </c>
      <c r="J5598" s="60" t="s">
        <v>10498</v>
      </c>
    </row>
    <row r="5599" spans="9:10">
      <c r="I5599" s="60" t="s">
        <v>6690</v>
      </c>
      <c r="J5599" s="60" t="s">
        <v>10499</v>
      </c>
    </row>
    <row r="5600" spans="9:10">
      <c r="I5600" s="60" t="s">
        <v>6691</v>
      </c>
      <c r="J5600" s="60" t="s">
        <v>10500</v>
      </c>
    </row>
    <row r="5601" spans="9:10">
      <c r="I5601" s="60" t="s">
        <v>6692</v>
      </c>
      <c r="J5601" s="61" t="s">
        <v>10501</v>
      </c>
    </row>
    <row r="5602" spans="9:10">
      <c r="I5602" s="60"/>
      <c r="J5602" s="60"/>
    </row>
    <row r="5603" spans="9:10">
      <c r="I5603" s="60" t="s">
        <v>6693</v>
      </c>
      <c r="J5603" s="60" t="s">
        <v>10502</v>
      </c>
    </row>
    <row r="5604" spans="9:10">
      <c r="I5604" s="60" t="s">
        <v>6694</v>
      </c>
      <c r="J5604" s="60" t="s">
        <v>10503</v>
      </c>
    </row>
    <row r="5605" spans="9:10">
      <c r="I5605" s="60" t="s">
        <v>6695</v>
      </c>
      <c r="J5605" s="60" t="s">
        <v>10504</v>
      </c>
    </row>
    <row r="5606" spans="9:10">
      <c r="I5606" s="60" t="s">
        <v>6696</v>
      </c>
      <c r="J5606" s="60" t="s">
        <v>10505</v>
      </c>
    </row>
    <row r="5607" spans="9:10">
      <c r="I5607" s="60" t="s">
        <v>6697</v>
      </c>
      <c r="J5607" s="60" t="s">
        <v>10506</v>
      </c>
    </row>
    <row r="5608" spans="9:10">
      <c r="I5608" s="60" t="s">
        <v>6698</v>
      </c>
      <c r="J5608" s="60" t="s">
        <v>10507</v>
      </c>
    </row>
    <row r="5609" spans="9:10">
      <c r="I5609" s="60" t="s">
        <v>6699</v>
      </c>
      <c r="J5609" s="60" t="s">
        <v>10508</v>
      </c>
    </row>
    <row r="5610" spans="9:10">
      <c r="I5610" s="60" t="s">
        <v>6700</v>
      </c>
      <c r="J5610" s="60" t="s">
        <v>10509</v>
      </c>
    </row>
    <row r="5611" spans="9:10">
      <c r="I5611" s="60" t="s">
        <v>6701</v>
      </c>
      <c r="J5611" s="60" t="s">
        <v>10510</v>
      </c>
    </row>
    <row r="5612" spans="9:10">
      <c r="I5612" s="60" t="s">
        <v>6702</v>
      </c>
      <c r="J5612" s="60" t="s">
        <v>10511</v>
      </c>
    </row>
    <row r="5613" spans="9:10">
      <c r="I5613" s="60" t="s">
        <v>6703</v>
      </c>
      <c r="J5613" s="62" t="s">
        <v>10512</v>
      </c>
    </row>
    <row r="5614" spans="9:10">
      <c r="I5614" s="60" t="s">
        <v>6704</v>
      </c>
      <c r="J5614" s="60" t="s">
        <v>10513</v>
      </c>
    </row>
    <row r="5615" spans="9:10">
      <c r="I5615" s="60" t="s">
        <v>6705</v>
      </c>
      <c r="J5615" s="61" t="s">
        <v>10514</v>
      </c>
    </row>
    <row r="5616" spans="9:10">
      <c r="I5616" s="60"/>
      <c r="J5616" s="60"/>
    </row>
    <row r="5617" spans="9:10">
      <c r="I5617" s="60" t="s">
        <v>6706</v>
      </c>
      <c r="J5617" s="62" t="s">
        <v>10515</v>
      </c>
    </row>
    <row r="5618" spans="9:10">
      <c r="I5618" s="60" t="s">
        <v>6707</v>
      </c>
      <c r="J5618" s="62" t="s">
        <v>10516</v>
      </c>
    </row>
    <row r="5619" spans="9:10">
      <c r="I5619" s="62" t="s">
        <v>6708</v>
      </c>
      <c r="J5619" s="62" t="s">
        <v>10516</v>
      </c>
    </row>
    <row r="5620" spans="9:10">
      <c r="I5620" s="60" t="s">
        <v>6709</v>
      </c>
      <c r="J5620" s="62" t="s">
        <v>10517</v>
      </c>
    </row>
    <row r="5621" spans="9:10">
      <c r="I5621" s="60" t="s">
        <v>6710</v>
      </c>
      <c r="J5621" s="62" t="s">
        <v>10518</v>
      </c>
    </row>
    <row r="5622" spans="9:10">
      <c r="I5622" s="60" t="s">
        <v>6711</v>
      </c>
      <c r="J5622" s="62" t="s">
        <v>10519</v>
      </c>
    </row>
    <row r="5623" spans="9:10">
      <c r="I5623" s="60" t="s">
        <v>6712</v>
      </c>
      <c r="J5623" s="62" t="s">
        <v>10520</v>
      </c>
    </row>
    <row r="5624" spans="9:10">
      <c r="I5624" s="60" t="s">
        <v>6713</v>
      </c>
      <c r="J5624" s="62" t="s">
        <v>10521</v>
      </c>
    </row>
    <row r="5625" spans="9:10">
      <c r="I5625" s="60" t="s">
        <v>6714</v>
      </c>
      <c r="J5625" s="62" t="s">
        <v>10522</v>
      </c>
    </row>
    <row r="5626" spans="9:10">
      <c r="I5626" s="60" t="s">
        <v>6715</v>
      </c>
      <c r="J5626" s="62" t="s">
        <v>10523</v>
      </c>
    </row>
    <row r="5627" spans="9:10">
      <c r="I5627" s="60" t="s">
        <v>6716</v>
      </c>
      <c r="J5627" s="62" t="s">
        <v>10524</v>
      </c>
    </row>
    <row r="5628" spans="9:10">
      <c r="I5628" s="60" t="s">
        <v>6717</v>
      </c>
      <c r="J5628" s="62" t="s">
        <v>10525</v>
      </c>
    </row>
    <row r="5629" spans="9:10">
      <c r="I5629" s="60" t="s">
        <v>6718</v>
      </c>
      <c r="J5629" s="62" t="s">
        <v>10526</v>
      </c>
    </row>
    <row r="5630" spans="9:10">
      <c r="I5630" s="60" t="s">
        <v>6719</v>
      </c>
      <c r="J5630" s="61" t="s">
        <v>10527</v>
      </c>
    </row>
    <row r="5632" spans="9:10">
      <c r="I5632" s="60" t="s">
        <v>6720</v>
      </c>
      <c r="J5632" s="62" t="s">
        <v>10528</v>
      </c>
    </row>
    <row r="5633" spans="9:10">
      <c r="I5633" s="60" t="s">
        <v>6721</v>
      </c>
      <c r="J5633" s="62" t="s">
        <v>10529</v>
      </c>
    </row>
    <row r="5634" spans="9:10">
      <c r="I5634" s="60" t="s">
        <v>6722</v>
      </c>
      <c r="J5634" s="62" t="s">
        <v>10530</v>
      </c>
    </row>
    <row r="5635" spans="9:10">
      <c r="I5635" s="60" t="s">
        <v>6723</v>
      </c>
      <c r="J5635" s="62" t="s">
        <v>10531</v>
      </c>
    </row>
    <row r="5636" spans="9:10">
      <c r="I5636" s="60" t="s">
        <v>6724</v>
      </c>
      <c r="J5636" s="62" t="s">
        <v>10532</v>
      </c>
    </row>
    <row r="5637" spans="9:10">
      <c r="I5637" s="60" t="s">
        <v>6725</v>
      </c>
      <c r="J5637" s="62" t="s">
        <v>10533</v>
      </c>
    </row>
    <row r="5638" spans="9:10">
      <c r="I5638" s="60" t="s">
        <v>6726</v>
      </c>
      <c r="J5638" s="62" t="s">
        <v>10534</v>
      </c>
    </row>
    <row r="5639" spans="9:10">
      <c r="I5639" s="60" t="s">
        <v>6727</v>
      </c>
      <c r="J5639" s="62" t="s">
        <v>10535</v>
      </c>
    </row>
    <row r="5640" spans="9:10">
      <c r="I5640" s="60" t="s">
        <v>6728</v>
      </c>
      <c r="J5640" s="62" t="s">
        <v>10536</v>
      </c>
    </row>
    <row r="5641" spans="9:10">
      <c r="I5641" s="60" t="s">
        <v>6729</v>
      </c>
      <c r="J5641" s="62" t="s">
        <v>10537</v>
      </c>
    </row>
    <row r="5642" spans="9:10">
      <c r="I5642" s="60" t="s">
        <v>6730</v>
      </c>
      <c r="J5642" s="62" t="s">
        <v>10538</v>
      </c>
    </row>
    <row r="5643" spans="9:10">
      <c r="I5643" s="60" t="s">
        <v>6731</v>
      </c>
      <c r="J5643" s="62" t="s">
        <v>10539</v>
      </c>
    </row>
    <row r="5644" spans="9:10">
      <c r="I5644" s="60" t="s">
        <v>6732</v>
      </c>
      <c r="J5644" s="61" t="s">
        <v>10540</v>
      </c>
    </row>
    <row r="5645" spans="9:10">
      <c r="I5645" s="60"/>
      <c r="J5645" s="60"/>
    </row>
    <row r="5646" spans="9:10">
      <c r="I5646" s="60" t="s">
        <v>6733</v>
      </c>
      <c r="J5646" s="62" t="s">
        <v>10541</v>
      </c>
    </row>
    <row r="5647" spans="9:10">
      <c r="I5647" s="60" t="s">
        <v>6734</v>
      </c>
      <c r="J5647" s="62" t="s">
        <v>10542</v>
      </c>
    </row>
    <row r="5648" spans="9:10">
      <c r="I5648" s="60" t="s">
        <v>6735</v>
      </c>
      <c r="J5648" s="62" t="s">
        <v>10543</v>
      </c>
    </row>
    <row r="5649" spans="9:10">
      <c r="I5649" s="60" t="s">
        <v>6736</v>
      </c>
      <c r="J5649" s="62" t="s">
        <v>10544</v>
      </c>
    </row>
    <row r="5650" spans="9:10">
      <c r="I5650" s="60" t="s">
        <v>6737</v>
      </c>
      <c r="J5650" s="62" t="s">
        <v>10545</v>
      </c>
    </row>
    <row r="5651" spans="9:10">
      <c r="I5651" s="60" t="s">
        <v>6738</v>
      </c>
      <c r="J5651" s="62" t="s">
        <v>10546</v>
      </c>
    </row>
    <row r="5652" spans="9:10">
      <c r="I5652" s="60" t="s">
        <v>6739</v>
      </c>
      <c r="J5652" s="62" t="s">
        <v>10547</v>
      </c>
    </row>
    <row r="5653" spans="9:10">
      <c r="I5653" s="60" t="s">
        <v>6740</v>
      </c>
      <c r="J5653" s="62" t="s">
        <v>10548</v>
      </c>
    </row>
    <row r="5654" spans="9:10">
      <c r="I5654" s="60" t="s">
        <v>6741</v>
      </c>
      <c r="J5654" s="62" t="s">
        <v>10549</v>
      </c>
    </row>
    <row r="5655" spans="9:10">
      <c r="I5655" s="60" t="s">
        <v>6742</v>
      </c>
      <c r="J5655" s="62" t="s">
        <v>10550</v>
      </c>
    </row>
    <row r="5656" spans="9:10">
      <c r="I5656" s="60" t="s">
        <v>6743</v>
      </c>
      <c r="J5656" s="62" t="s">
        <v>10551</v>
      </c>
    </row>
    <row r="5657" spans="9:10">
      <c r="I5657" s="60" t="s">
        <v>6744</v>
      </c>
      <c r="J5657" s="62" t="s">
        <v>10552</v>
      </c>
    </row>
    <row r="5658" spans="9:10">
      <c r="I5658" s="60" t="s">
        <v>6745</v>
      </c>
      <c r="J5658" s="61" t="s">
        <v>10553</v>
      </c>
    </row>
    <row r="5659" spans="9:10">
      <c r="I5659" s="60"/>
      <c r="J5659" s="60"/>
    </row>
    <row r="5660" spans="9:10">
      <c r="I5660" s="60" t="s">
        <v>6746</v>
      </c>
      <c r="J5660" s="62" t="s">
        <v>10554</v>
      </c>
    </row>
    <row r="5661" spans="9:10">
      <c r="I5661" s="60" t="s">
        <v>6747</v>
      </c>
      <c r="J5661" s="62" t="s">
        <v>10555</v>
      </c>
    </row>
    <row r="5662" spans="9:10">
      <c r="I5662" s="60" t="s">
        <v>6748</v>
      </c>
      <c r="J5662" s="62" t="s">
        <v>10556</v>
      </c>
    </row>
    <row r="5663" spans="9:10">
      <c r="I5663" s="60" t="s">
        <v>6749</v>
      </c>
      <c r="J5663" s="62" t="s">
        <v>10557</v>
      </c>
    </row>
    <row r="5664" spans="9:10">
      <c r="I5664" s="60" t="s">
        <v>6750</v>
      </c>
      <c r="J5664" s="62" t="s">
        <v>10558</v>
      </c>
    </row>
    <row r="5665" spans="9:10">
      <c r="I5665" s="60" t="s">
        <v>6751</v>
      </c>
      <c r="J5665" s="62" t="s">
        <v>10559</v>
      </c>
    </row>
    <row r="5666" spans="9:10">
      <c r="I5666" s="60" t="s">
        <v>6752</v>
      </c>
      <c r="J5666" s="62" t="s">
        <v>10560</v>
      </c>
    </row>
    <row r="5667" spans="9:10">
      <c r="I5667" s="60" t="s">
        <v>6753</v>
      </c>
      <c r="J5667" s="62" t="s">
        <v>10561</v>
      </c>
    </row>
    <row r="5668" spans="9:10">
      <c r="I5668" s="60" t="s">
        <v>6754</v>
      </c>
      <c r="J5668" s="62" t="s">
        <v>10562</v>
      </c>
    </row>
    <row r="5669" spans="9:10">
      <c r="I5669" s="60" t="s">
        <v>6755</v>
      </c>
      <c r="J5669" s="62" t="s">
        <v>10550</v>
      </c>
    </row>
    <row r="5670" spans="9:10">
      <c r="I5670" s="60" t="s">
        <v>6756</v>
      </c>
      <c r="J5670" s="62" t="s">
        <v>10563</v>
      </c>
    </row>
    <row r="5671" spans="9:10">
      <c r="I5671" s="60" t="s">
        <v>6757</v>
      </c>
      <c r="J5671" s="62" t="s">
        <v>10552</v>
      </c>
    </row>
    <row r="5672" spans="9:10">
      <c r="I5672" s="60" t="s">
        <v>6758</v>
      </c>
      <c r="J5672" s="61" t="s">
        <v>10564</v>
      </c>
    </row>
    <row r="5673" spans="9:10">
      <c r="I5673" s="60"/>
      <c r="J5673" s="61"/>
    </row>
    <row r="5674" spans="9:10">
      <c r="I5674" s="62" t="s">
        <v>6759</v>
      </c>
      <c r="J5674" s="61" t="s">
        <v>10556</v>
      </c>
    </row>
    <row r="5675" spans="9:10">
      <c r="I5675" s="62" t="s">
        <v>6760</v>
      </c>
      <c r="J5675" s="61" t="s">
        <v>10560</v>
      </c>
    </row>
    <row r="5676" spans="9:10">
      <c r="I5676" s="62" t="s">
        <v>6761</v>
      </c>
      <c r="J5676" s="61" t="s">
        <v>10562</v>
      </c>
    </row>
    <row r="5677" spans="9:10">
      <c r="I5677" s="62" t="s">
        <v>6762</v>
      </c>
      <c r="J5677" s="61" t="s">
        <v>10530</v>
      </c>
    </row>
    <row r="5678" spans="9:10">
      <c r="I5678" s="62" t="s">
        <v>6763</v>
      </c>
      <c r="J5678" s="61" t="s">
        <v>10532</v>
      </c>
    </row>
    <row r="5679" spans="9:10">
      <c r="I5679" s="60"/>
      <c r="J5679" s="61"/>
    </row>
    <row r="5680" spans="9:10">
      <c r="I5680" s="60"/>
      <c r="J5680" s="61"/>
    </row>
    <row r="5681" spans="9:10">
      <c r="I5681" s="60"/>
      <c r="J5681" s="61"/>
    </row>
    <row r="5682" spans="9:10">
      <c r="I5682" s="60"/>
      <c r="J5682" s="61"/>
    </row>
    <row r="5683" spans="9:10">
      <c r="I5683" s="56" t="s">
        <v>1298</v>
      </c>
      <c r="J5683" s="60" t="s">
        <v>10565</v>
      </c>
    </row>
    <row r="5684" spans="9:10">
      <c r="I5684" s="56" t="s">
        <v>1299</v>
      </c>
      <c r="J5684" s="60" t="s">
        <v>10566</v>
      </c>
    </row>
    <row r="5685" spans="9:10">
      <c r="I5685" s="56" t="s">
        <v>1300</v>
      </c>
      <c r="J5685" s="60" t="s">
        <v>10567</v>
      </c>
    </row>
    <row r="5686" spans="9:10">
      <c r="I5686" s="56" t="s">
        <v>1301</v>
      </c>
      <c r="J5686" s="60" t="s">
        <v>10568</v>
      </c>
    </row>
    <row r="5687" spans="9:10">
      <c r="I5687" s="56" t="s">
        <v>6764</v>
      </c>
      <c r="J5687" s="60" t="s">
        <v>10569</v>
      </c>
    </row>
    <row r="5688" spans="9:10">
      <c r="I5688" s="56" t="s">
        <v>6765</v>
      </c>
      <c r="J5688" s="60" t="s">
        <v>10570</v>
      </c>
    </row>
    <row r="5689" spans="9:10">
      <c r="I5689" s="56" t="s">
        <v>6766</v>
      </c>
      <c r="J5689" s="60" t="s">
        <v>10571</v>
      </c>
    </row>
    <row r="5690" spans="9:10">
      <c r="I5690" s="56" t="s">
        <v>6767</v>
      </c>
      <c r="J5690" s="60" t="s">
        <v>10572</v>
      </c>
    </row>
    <row r="5691" spans="9:10">
      <c r="I5691" s="56" t="s">
        <v>1310</v>
      </c>
      <c r="J5691" s="60" t="s">
        <v>10573</v>
      </c>
    </row>
    <row r="5692" spans="9:10">
      <c r="I5692" s="56" t="s">
        <v>1311</v>
      </c>
      <c r="J5692" s="60" t="s">
        <v>10574</v>
      </c>
    </row>
    <row r="5693" spans="9:10">
      <c r="I5693" s="56" t="s">
        <v>1312</v>
      </c>
      <c r="J5693" s="60" t="s">
        <v>10575</v>
      </c>
    </row>
    <row r="5694" spans="9:10">
      <c r="I5694" s="56" t="s">
        <v>1313</v>
      </c>
      <c r="J5694" s="60" t="s">
        <v>10576</v>
      </c>
    </row>
    <row r="5695" spans="9:10">
      <c r="I5695" s="56" t="s">
        <v>6768</v>
      </c>
      <c r="J5695" s="60" t="s">
        <v>10577</v>
      </c>
    </row>
    <row r="5696" spans="9:10">
      <c r="I5696" s="56" t="s">
        <v>6769</v>
      </c>
      <c r="J5696" s="60" t="s">
        <v>10578</v>
      </c>
    </row>
    <row r="5697" spans="9:10">
      <c r="I5697" s="56" t="s">
        <v>6770</v>
      </c>
      <c r="J5697" s="60" t="s">
        <v>10579</v>
      </c>
    </row>
    <row r="5698" spans="9:10">
      <c r="I5698" s="56" t="s">
        <v>6771</v>
      </c>
      <c r="J5698" s="60" t="s">
        <v>10580</v>
      </c>
    </row>
    <row r="5699" spans="9:10">
      <c r="J5699" s="60"/>
    </row>
    <row r="5700" spans="9:10">
      <c r="I5700" s="62" t="s">
        <v>6772</v>
      </c>
      <c r="J5700" s="62" t="s">
        <v>10581</v>
      </c>
    </row>
    <row r="5701" spans="9:10">
      <c r="I5701" s="62" t="s">
        <v>6773</v>
      </c>
      <c r="J5701" s="62" t="s">
        <v>10582</v>
      </c>
    </row>
    <row r="5702" spans="9:10">
      <c r="I5702" s="62" t="s">
        <v>6774</v>
      </c>
      <c r="J5702" s="62" t="s">
        <v>10583</v>
      </c>
    </row>
    <row r="5703" spans="9:10">
      <c r="I5703" s="62" t="s">
        <v>6775</v>
      </c>
      <c r="J5703" s="62" t="s">
        <v>10584</v>
      </c>
    </row>
    <row r="5704" spans="9:10">
      <c r="I5704" s="62" t="s">
        <v>6776</v>
      </c>
      <c r="J5704" s="62" t="s">
        <v>10585</v>
      </c>
    </row>
    <row r="5705" spans="9:10">
      <c r="I5705" s="62" t="s">
        <v>6777</v>
      </c>
      <c r="J5705" s="62" t="s">
        <v>10586</v>
      </c>
    </row>
    <row r="5706" spans="9:10">
      <c r="I5706" s="62" t="s">
        <v>6778</v>
      </c>
      <c r="J5706" s="62" t="s">
        <v>10587</v>
      </c>
    </row>
    <row r="5707" spans="9:10">
      <c r="I5707" s="62" t="s">
        <v>6779</v>
      </c>
      <c r="J5707" s="62" t="s">
        <v>10588</v>
      </c>
    </row>
    <row r="5708" spans="9:10">
      <c r="I5708" s="62" t="s">
        <v>6780</v>
      </c>
      <c r="J5708" s="60" t="s">
        <v>10589</v>
      </c>
    </row>
    <row r="5709" spans="9:10">
      <c r="I5709" s="62" t="s">
        <v>6781</v>
      </c>
      <c r="J5709" s="60" t="s">
        <v>10590</v>
      </c>
    </row>
    <row r="5710" spans="9:10">
      <c r="I5710" s="62" t="s">
        <v>6782</v>
      </c>
      <c r="J5710" s="60" t="s">
        <v>10591</v>
      </c>
    </row>
    <row r="5711" spans="9:10">
      <c r="I5711" s="62" t="s">
        <v>6783</v>
      </c>
      <c r="J5711" s="60" t="s">
        <v>10592</v>
      </c>
    </row>
    <row r="5712" spans="9:10">
      <c r="I5712" s="62" t="s">
        <v>6784</v>
      </c>
      <c r="J5712" s="62" t="s">
        <v>10593</v>
      </c>
    </row>
    <row r="5713" spans="9:10">
      <c r="I5713" s="62" t="s">
        <v>6785</v>
      </c>
      <c r="J5713" s="62" t="s">
        <v>10594</v>
      </c>
    </row>
    <row r="5714" spans="9:10">
      <c r="I5714" s="62" t="s">
        <v>6786</v>
      </c>
      <c r="J5714" s="62" t="s">
        <v>10595</v>
      </c>
    </row>
    <row r="5715" spans="9:10">
      <c r="I5715" s="62" t="s">
        <v>6787</v>
      </c>
      <c r="J5715" s="62" t="s">
        <v>10596</v>
      </c>
    </row>
    <row r="5717" spans="9:10">
      <c r="I5717" s="62" t="s">
        <v>6788</v>
      </c>
      <c r="J5717" s="60" t="s">
        <v>10597</v>
      </c>
    </row>
    <row r="5718" spans="9:10">
      <c r="I5718" s="62" t="s">
        <v>6789</v>
      </c>
      <c r="J5718" s="60" t="s">
        <v>10598</v>
      </c>
    </row>
    <row r="5719" spans="9:10">
      <c r="I5719" s="62" t="s">
        <v>6790</v>
      </c>
      <c r="J5719" s="60" t="s">
        <v>10599</v>
      </c>
    </row>
    <row r="5720" spans="9:10">
      <c r="I5720" s="62" t="s">
        <v>6791</v>
      </c>
      <c r="J5720" s="60" t="s">
        <v>10600</v>
      </c>
    </row>
    <row r="5721" spans="9:10">
      <c r="I5721" s="62" t="s">
        <v>6792</v>
      </c>
      <c r="J5721" s="62" t="s">
        <v>10601</v>
      </c>
    </row>
    <row r="5722" spans="9:10">
      <c r="I5722" s="62" t="s">
        <v>6793</v>
      </c>
      <c r="J5722" s="62" t="s">
        <v>10602</v>
      </c>
    </row>
    <row r="5723" spans="9:10">
      <c r="I5723" s="62" t="s">
        <v>6794</v>
      </c>
      <c r="J5723" s="62" t="s">
        <v>10603</v>
      </c>
    </row>
    <row r="5724" spans="9:10">
      <c r="I5724" s="62" t="s">
        <v>6795</v>
      </c>
      <c r="J5724" s="62" t="s">
        <v>10604</v>
      </c>
    </row>
    <row r="5725" spans="9:10">
      <c r="I5725" s="62" t="s">
        <v>6796</v>
      </c>
      <c r="J5725" s="60" t="s">
        <v>10605</v>
      </c>
    </row>
    <row r="5726" spans="9:10">
      <c r="I5726" s="62" t="s">
        <v>6797</v>
      </c>
      <c r="J5726" s="60" t="s">
        <v>10606</v>
      </c>
    </row>
    <row r="5727" spans="9:10">
      <c r="I5727" s="62" t="s">
        <v>6798</v>
      </c>
      <c r="J5727" s="60" t="s">
        <v>10607</v>
      </c>
    </row>
    <row r="5728" spans="9:10">
      <c r="I5728" s="62" t="s">
        <v>6799</v>
      </c>
      <c r="J5728" s="60" t="s">
        <v>10608</v>
      </c>
    </row>
    <row r="5729" spans="9:10">
      <c r="I5729" s="62" t="s">
        <v>6800</v>
      </c>
      <c r="J5729" s="62" t="s">
        <v>10609</v>
      </c>
    </row>
    <row r="5730" spans="9:10">
      <c r="I5730" s="62" t="s">
        <v>6801</v>
      </c>
      <c r="J5730" s="62" t="s">
        <v>10610</v>
      </c>
    </row>
    <row r="5731" spans="9:10">
      <c r="I5731" s="62" t="s">
        <v>6802</v>
      </c>
      <c r="J5731" s="62" t="s">
        <v>10611</v>
      </c>
    </row>
    <row r="5732" spans="9:10">
      <c r="I5732" s="62" t="s">
        <v>6803</v>
      </c>
      <c r="J5732" s="62" t="s">
        <v>10612</v>
      </c>
    </row>
    <row r="5736" spans="9:10">
      <c r="I5736" s="56" t="s">
        <v>6804</v>
      </c>
      <c r="J5736" s="60" t="s">
        <v>10613</v>
      </c>
    </row>
    <row r="5737" spans="9:10">
      <c r="I5737" s="56" t="s">
        <v>6805</v>
      </c>
      <c r="J5737" s="60" t="s">
        <v>10613</v>
      </c>
    </row>
    <row r="5738" spans="9:10">
      <c r="I5738" s="56" t="s">
        <v>6806</v>
      </c>
      <c r="J5738" s="60" t="s">
        <v>10613</v>
      </c>
    </row>
    <row r="5739" spans="9:10">
      <c r="I5739" s="56" t="s">
        <v>6807</v>
      </c>
      <c r="J5739" s="60" t="s">
        <v>10613</v>
      </c>
    </row>
    <row r="5740" spans="9:10">
      <c r="I5740" s="56" t="s">
        <v>6808</v>
      </c>
      <c r="J5740" s="60" t="s">
        <v>10613</v>
      </c>
    </row>
    <row r="5741" spans="9:10">
      <c r="I5741" s="56" t="s">
        <v>6809</v>
      </c>
      <c r="J5741" s="60" t="s">
        <v>10613</v>
      </c>
    </row>
    <row r="5742" spans="9:10">
      <c r="I5742" s="56" t="s">
        <v>6810</v>
      </c>
      <c r="J5742" s="60" t="s">
        <v>10613</v>
      </c>
    </row>
    <row r="5744" spans="9:10">
      <c r="I5744" s="56" t="s">
        <v>6811</v>
      </c>
      <c r="J5744" s="59" t="s">
        <v>10614</v>
      </c>
    </row>
    <row r="5745" spans="9:10">
      <c r="I5745" s="56" t="s">
        <v>6812</v>
      </c>
      <c r="J5745" s="59" t="s">
        <v>10615</v>
      </c>
    </row>
    <row r="5746" spans="9:10">
      <c r="I5746" s="56" t="s">
        <v>6813</v>
      </c>
      <c r="J5746" s="58" t="s">
        <v>10616</v>
      </c>
    </row>
    <row r="5747" spans="9:10">
      <c r="I5747" s="56" t="s">
        <v>6814</v>
      </c>
      <c r="J5747" s="58" t="s">
        <v>10617</v>
      </c>
    </row>
    <row r="5748" spans="9:10">
      <c r="I5748" s="56" t="s">
        <v>6815</v>
      </c>
      <c r="J5748" s="58" t="s">
        <v>10618</v>
      </c>
    </row>
    <row r="5749" spans="9:10">
      <c r="I5749" s="56" t="s">
        <v>6816</v>
      </c>
      <c r="J5749" s="58" t="s">
        <v>10619</v>
      </c>
    </row>
    <row r="5750" spans="9:10">
      <c r="I5750" s="56" t="s">
        <v>6817</v>
      </c>
      <c r="J5750" s="58" t="s">
        <v>10620</v>
      </c>
    </row>
    <row r="5754" spans="9:10">
      <c r="I5754" s="60" t="s">
        <v>6818</v>
      </c>
      <c r="J5754" s="60" t="s">
        <v>10621</v>
      </c>
    </row>
    <row r="5755" spans="9:10">
      <c r="I5755" s="60" t="s">
        <v>6819</v>
      </c>
      <c r="J5755" s="60" t="s">
        <v>10622</v>
      </c>
    </row>
    <row r="5756" spans="9:10">
      <c r="I5756" s="60" t="s">
        <v>6820</v>
      </c>
      <c r="J5756" s="60" t="s">
        <v>10623</v>
      </c>
    </row>
    <row r="5757" spans="9:10">
      <c r="I5757" s="60" t="s">
        <v>6821</v>
      </c>
      <c r="J5757" s="60" t="s">
        <v>10624</v>
      </c>
    </row>
    <row r="5759" spans="9:10">
      <c r="I5759" s="60" t="s">
        <v>6822</v>
      </c>
      <c r="J5759" s="56" t="s">
        <v>10625</v>
      </c>
    </row>
    <row r="5760" spans="9:10">
      <c r="I5760" s="60" t="s">
        <v>6823</v>
      </c>
      <c r="J5760" s="56" t="s">
        <v>10626</v>
      </c>
    </row>
    <row r="5764" spans="9:10">
      <c r="I5764" s="62" t="s">
        <v>6824</v>
      </c>
      <c r="J5764" s="62" t="s">
        <v>10627</v>
      </c>
    </row>
    <row r="5765" spans="9:10">
      <c r="I5765" s="62" t="s">
        <v>6825</v>
      </c>
      <c r="J5765" s="62" t="s">
        <v>10628</v>
      </c>
    </row>
    <row r="5766" spans="9:10">
      <c r="I5766" s="62" t="s">
        <v>6826</v>
      </c>
      <c r="J5766" s="62" t="s">
        <v>10629</v>
      </c>
    </row>
    <row r="5767" spans="9:10">
      <c r="I5767" s="62" t="s">
        <v>6827</v>
      </c>
      <c r="J5767" s="62" t="s">
        <v>10630</v>
      </c>
    </row>
    <row r="5768" spans="9:10">
      <c r="I5768" s="62" t="s">
        <v>6828</v>
      </c>
      <c r="J5768" s="62" t="s">
        <v>10631</v>
      </c>
    </row>
    <row r="5769" spans="9:10">
      <c r="I5769" s="62" t="s">
        <v>6829</v>
      </c>
      <c r="J5769" s="62" t="s">
        <v>10632</v>
      </c>
    </row>
    <row r="5772" spans="9:10">
      <c r="I5772" s="56" t="s">
        <v>6830</v>
      </c>
      <c r="J5772" s="57" t="s">
        <v>10633</v>
      </c>
    </row>
  </sheetData>
  <mergeCells count="6">
    <mergeCell ref="E176:G176"/>
    <mergeCell ref="E1:G1"/>
    <mergeCell ref="X1:Z1"/>
    <mergeCell ref="E330:G330"/>
    <mergeCell ref="I1:J1"/>
    <mergeCell ref="L1:M1"/>
  </mergeCells>
  <phoneticPr fontId="11" type="noConversion"/>
  <conditionalFormatting sqref="G50">
    <cfRule type="expression" dxfId="5" priority="3">
      <formula>MOD(ROW(),5)&lt;&gt;2</formula>
    </cfRule>
  </conditionalFormatting>
  <conditionalFormatting sqref="J326">
    <cfRule type="expression" dxfId="4" priority="1">
      <formula>MOD(ROW(),5)&lt;&gt;2</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00"/>
  <sheetViews>
    <sheetView workbookViewId="0">
      <selection activeCell="C12" sqref="C12"/>
    </sheetView>
  </sheetViews>
  <sheetFormatPr defaultColWidth="9" defaultRowHeight="14.25"/>
  <cols>
    <col min="1" max="1" width="25.625" style="56" customWidth="1"/>
    <col min="2" max="2" width="41.875" style="56" customWidth="1"/>
    <col min="3" max="3" width="120.875" style="56" customWidth="1"/>
    <col min="4" max="4" width="10.375" style="56" customWidth="1"/>
    <col min="5" max="5" width="54.875" style="56" customWidth="1"/>
    <col min="6" max="16384" width="9" style="56"/>
  </cols>
  <sheetData>
    <row r="1" spans="1:5" s="55" customFormat="1">
      <c r="A1" s="55" t="str">
        <f>[3]lang_2!A1</f>
        <v>languageid$c</v>
      </c>
      <c r="B1" s="55" t="str">
        <f>[3]lang_2!B1</f>
        <v>描述</v>
      </c>
      <c r="C1" s="55" t="str">
        <f>[3]lang_2!C1</f>
        <v>cn$c</v>
      </c>
      <c r="D1" s="55">
        <f>[3]lang_2!D1</f>
        <v>0</v>
      </c>
      <c r="E1" s="55" t="str">
        <f>[3]lang_2!E1</f>
        <v>en</v>
      </c>
    </row>
    <row r="2" spans="1:5" s="55" customFormat="1">
      <c r="A2" s="55" t="str">
        <f>[3]lang_2!A2</f>
        <v>STRING</v>
      </c>
      <c r="B2" s="55" t="str">
        <f>[3]lang_2!B2</f>
        <v>STRING</v>
      </c>
      <c r="C2" s="55" t="str">
        <f>[3]lang_2!C2</f>
        <v>STRING</v>
      </c>
      <c r="D2" s="55">
        <f>[3]lang_2!D2</f>
        <v>0</v>
      </c>
      <c r="E2" s="55" t="str">
        <f>[3]lang_2!E2</f>
        <v>STRING</v>
      </c>
    </row>
    <row r="3" spans="1:5">
      <c r="A3" s="55">
        <f>[3]lang_2!A3</f>
        <v>0</v>
      </c>
      <c r="B3" s="55">
        <f>[3]lang_2!B3</f>
        <v>0</v>
      </c>
      <c r="C3" s="55">
        <f>[3]lang_2!C3</f>
        <v>0</v>
      </c>
      <c r="D3" s="55">
        <f>[3]lang_2!D3</f>
        <v>0</v>
      </c>
      <c r="E3" s="55">
        <f>[3]lang_2!E3</f>
        <v>0</v>
      </c>
    </row>
    <row r="4" spans="1:5">
      <c r="A4" s="55">
        <f>[3]lang_2!A4</f>
        <v>0</v>
      </c>
      <c r="B4" s="55">
        <f>[3]lang_2!B4</f>
        <v>0</v>
      </c>
      <c r="C4" s="55">
        <f>[3]lang_2!C4</f>
        <v>0</v>
      </c>
      <c r="D4" s="55">
        <f>[3]lang_2!D4</f>
        <v>0</v>
      </c>
      <c r="E4" s="55">
        <f>[3]lang_2!E4</f>
        <v>0</v>
      </c>
    </row>
    <row r="5" spans="1:5">
      <c r="A5" s="55">
        <f>[3]lang_2!A5</f>
        <v>0</v>
      </c>
      <c r="B5" s="55">
        <f>[3]lang_2!B5</f>
        <v>0</v>
      </c>
      <c r="C5" s="55">
        <f>[3]lang_2!C5</f>
        <v>0</v>
      </c>
      <c r="D5" s="55">
        <f>[3]lang_2!D5</f>
        <v>0</v>
      </c>
      <c r="E5" s="55" t="str">
        <f>[3]lang_2!E5</f>
        <v>金田</v>
      </c>
    </row>
    <row r="6" spans="1:5" s="55" customFormat="1">
      <c r="A6" s="55" t="str">
        <f>[3]lang_2!A6</f>
        <v>#兵团名称</v>
      </c>
      <c r="B6" s="55">
        <f>[3]lang_2!B6</f>
        <v>0</v>
      </c>
      <c r="C6" s="55" t="str">
        <f>[3]lang_2!C6</f>
        <v/>
      </c>
      <c r="D6" s="55">
        <f>[3]lang_2!D6</f>
        <v>0</v>
      </c>
      <c r="E6" s="55" t="str">
        <f>[3]lang_2!E6</f>
        <v/>
      </c>
    </row>
    <row r="7" spans="1:5" s="55" customFormat="1">
      <c r="A7" s="55" t="str">
        <f>[3]lang_2!A7</f>
        <v>TEAM_101</v>
      </c>
      <c r="B7" s="55">
        <f>[3]lang_2!B7</f>
        <v>0</v>
      </c>
      <c r="C7" s="55" t="str">
        <f>[3]lang_2!C7</f>
        <v>#帝国枪兵</v>
      </c>
      <c r="D7" s="55" t="str">
        <f>[3]lang_2!D7</f>
        <v>Pikeman</v>
      </c>
      <c r="E7" s="55" t="str">
        <f>[3]lang_2!E7</f>
        <v>#Pikeman</v>
      </c>
    </row>
    <row r="8" spans="1:5" s="55" customFormat="1">
      <c r="A8" s="55" t="str">
        <f>[3]lang_2!A8</f>
        <v>TEAM_102</v>
      </c>
      <c r="B8" s="55">
        <f>[3]lang_2!B8</f>
        <v>0</v>
      </c>
      <c r="C8" s="55" t="str">
        <f>[3]lang_2!C8</f>
        <v>#帝国弩手</v>
      </c>
      <c r="D8" s="55" t="str">
        <f>[3]lang_2!D8</f>
        <v>Archer</v>
      </c>
      <c r="E8" s="55" t="str">
        <f>[3]lang_2!E8</f>
        <v>#Archer</v>
      </c>
    </row>
    <row r="9" spans="1:5" s="55" customFormat="1">
      <c r="A9" s="55" t="str">
        <f>[3]lang_2!A9</f>
        <v>TEAM_103</v>
      </c>
      <c r="B9" s="55">
        <f>[3]lang_2!B9</f>
        <v>0</v>
      </c>
      <c r="C9" s="55" t="str">
        <f>[3]lang_2!C9</f>
        <v>#皇家狮鹫</v>
      </c>
      <c r="D9" s="55" t="str">
        <f>[3]lang_2!D9</f>
        <v>Griffin</v>
      </c>
      <c r="E9" s="55" t="str">
        <f>[3]lang_2!E9</f>
        <v>#Griffin</v>
      </c>
    </row>
    <row r="10" spans="1:5" s="55" customFormat="1">
      <c r="A10" s="55" t="str">
        <f>[3]lang_2!A10</f>
        <v>TEAM_104</v>
      </c>
      <c r="B10" s="55">
        <f>[3]lang_2!B10</f>
        <v>0</v>
      </c>
      <c r="C10" s="55" t="str">
        <f>[3]lang_2!C10</f>
        <v>#皇家十字军</v>
      </c>
      <c r="D10" s="55" t="str">
        <f>[3]lang_2!D10</f>
        <v>Swordsman</v>
      </c>
      <c r="E10" s="55" t="str">
        <f>[3]lang_2!E10</f>
        <v>#Swordsman</v>
      </c>
    </row>
    <row r="11" spans="1:5" s="55" customFormat="1">
      <c r="A11" s="55" t="str">
        <f>[3]lang_2!A11</f>
        <v>TEAM_105</v>
      </c>
      <c r="B11" s="55">
        <f>[3]lang_2!B11</f>
        <v>0</v>
      </c>
      <c r="C11" s="55" t="str">
        <f>[3]lang_2!C11</f>
        <v>#僧侣</v>
      </c>
      <c r="D11" s="55" t="str">
        <f>[3]lang_2!D11</f>
        <v>Monk</v>
      </c>
      <c r="E11" s="55" t="str">
        <f>[3]lang_2!E11</f>
        <v>#Monk</v>
      </c>
    </row>
    <row r="12" spans="1:5" s="55" customFormat="1">
      <c r="A12" s="55" t="str">
        <f>[3]lang_2!A12</f>
        <v>TEAM_106</v>
      </c>
      <c r="B12" s="55">
        <f>[3]lang_2!B12</f>
        <v>0</v>
      </c>
      <c r="C12" s="55" t="str">
        <f>[3]lang_2!C12</f>
        <v>#皇家骑士</v>
      </c>
      <c r="D12" s="55" t="str">
        <f>[3]lang_2!D12</f>
        <v>Cavalier</v>
      </c>
      <c r="E12" s="55" t="str">
        <f>[3]lang_2!E12</f>
        <v>#Cavalier</v>
      </c>
    </row>
    <row r="13" spans="1:5" s="55" customFormat="1">
      <c r="A13" s="55" t="str">
        <f>[3]lang_2!A13</f>
        <v>TEAM_107</v>
      </c>
      <c r="B13" s="55">
        <f>[3]lang_2!B13</f>
        <v>0</v>
      </c>
      <c r="C13" s="55" t="str">
        <f>[3]lang_2!C13</f>
        <v>#大天使</v>
      </c>
      <c r="D13" s="55" t="str">
        <f>[3]lang_2!D13</f>
        <v>Angel</v>
      </c>
      <c r="E13" s="55" t="str">
        <f>[3]lang_2!E13</f>
        <v>#Angel</v>
      </c>
    </row>
    <row r="14" spans="1:5" s="55" customFormat="1">
      <c r="A14" s="55" t="str">
        <f>[3]lang_2!A14</f>
        <v>TEAM_108</v>
      </c>
      <c r="B14" s="55">
        <f>[3]lang_2!B14</f>
        <v>0</v>
      </c>
      <c r="C14" s="55" t="str">
        <f>[3]lang_2!C14</f>
        <v>#圣堂武士</v>
      </c>
      <c r="D14" s="55" t="str">
        <f>[3]lang_2!D14</f>
        <v>Angel</v>
      </c>
      <c r="E14" s="55" t="str">
        <f>[3]lang_2!E14</f>
        <v>#Angel</v>
      </c>
    </row>
    <row r="15" spans="1:5" s="55" customFormat="1">
      <c r="A15" s="55" t="str">
        <f>[3]lang_2!A15</f>
        <v>TEAM_201</v>
      </c>
      <c r="B15" s="55">
        <f>[3]lang_2!B15</f>
        <v>0</v>
      </c>
      <c r="C15" s="55" t="str">
        <f>[3]lang_2!C15</f>
        <v>#半人马首领</v>
      </c>
      <c r="D15" s="55" t="str">
        <f>[3]lang_2!D15</f>
        <v>Centaur</v>
      </c>
      <c r="E15" s="55" t="str">
        <f>[3]lang_2!E15</f>
        <v>#Centaur</v>
      </c>
    </row>
    <row r="16" spans="1:5" s="55" customFormat="1">
      <c r="A16" s="55" t="str">
        <f>[3]lang_2!A16</f>
        <v>TEAM_202</v>
      </c>
      <c r="B16" s="55">
        <f>[3]lang_2!B16</f>
        <v>0</v>
      </c>
      <c r="C16" s="55" t="str">
        <f>[3]lang_2!C16</f>
        <v>#战斗矮人</v>
      </c>
      <c r="D16" s="55" t="str">
        <f>[3]lang_2!D16</f>
        <v>Dwarf</v>
      </c>
      <c r="E16" s="55" t="str">
        <f>[3]lang_2!E16</f>
        <v>#Dwarf</v>
      </c>
    </row>
    <row r="17" spans="1:5" s="55" customFormat="1">
      <c r="A17" s="55" t="str">
        <f>[3]lang_2!A17</f>
        <v>TEAM_203</v>
      </c>
      <c r="B17" s="55">
        <f>[3]lang_2!B17</f>
        <v>0</v>
      </c>
      <c r="C17" s="55" t="str">
        <f>[3]lang_2!C17</f>
        <v>#木精灵</v>
      </c>
      <c r="D17" s="55" t="str">
        <f>[3]lang_2!D17</f>
        <v>Wood Elf</v>
      </c>
      <c r="E17" s="55" t="str">
        <f>[3]lang_2!E17</f>
        <v>#Wood Elf</v>
      </c>
    </row>
    <row r="18" spans="1:5" s="55" customFormat="1">
      <c r="A18" s="55" t="str">
        <f>[3]lang_2!A18</f>
        <v>TEAM_204</v>
      </c>
      <c r="B18" s="55">
        <f>[3]lang_2!B18</f>
        <v>0</v>
      </c>
      <c r="C18" s="55" t="str">
        <f>[3]lang_2!C18</f>
        <v>#银翼飞马</v>
      </c>
      <c r="D18" s="55" t="str">
        <f>[3]lang_2!D18</f>
        <v>Pegasus</v>
      </c>
      <c r="E18" s="55" t="str">
        <f>[3]lang_2!E18</f>
        <v>#Pegasus</v>
      </c>
    </row>
    <row r="19" spans="1:5" s="55" customFormat="1">
      <c r="A19" s="55" t="str">
        <f>[3]lang_2!A19</f>
        <v>TEAM_205</v>
      </c>
      <c r="B19" s="55">
        <f>[3]lang_2!B19</f>
        <v>0</v>
      </c>
      <c r="C19" s="55" t="str">
        <f>[3]lang_2!C19</f>
        <v>#枯木卫士</v>
      </c>
      <c r="D19" s="55" t="str">
        <f>[3]lang_2!D19</f>
        <v>Dendroid Guard</v>
      </c>
      <c r="E19" s="55" t="str">
        <f>[3]lang_2!E19</f>
        <v>#Dendroid Guard</v>
      </c>
    </row>
    <row r="20" spans="1:5" s="55" customFormat="1">
      <c r="A20" s="55" t="str">
        <f>[3]lang_2!A20</f>
        <v>TEAM_206</v>
      </c>
      <c r="B20" s="55">
        <f>[3]lang_2!B20</f>
        <v>0</v>
      </c>
      <c r="C20" s="55" t="str">
        <f>[3]lang_2!C20</f>
        <v>#独角兽</v>
      </c>
      <c r="D20" s="55" t="str">
        <f>[3]lang_2!D20</f>
        <v>Unicorn</v>
      </c>
      <c r="E20" s="55" t="str">
        <f>[3]lang_2!E20</f>
        <v>#Unicorn</v>
      </c>
    </row>
    <row r="21" spans="1:5" s="55" customFormat="1">
      <c r="A21" s="55" t="str">
        <f>[3]lang_2!A21</f>
        <v>TEAM_207</v>
      </c>
      <c r="B21" s="55">
        <f>[3]lang_2!B21</f>
        <v>0</v>
      </c>
      <c r="C21" s="55" t="str">
        <f>[3]lang_2!C21</f>
        <v>#绿龙</v>
      </c>
      <c r="D21" s="55" t="str">
        <f>[3]lang_2!D21</f>
        <v>Green Dragon</v>
      </c>
      <c r="E21" s="55" t="str">
        <f>[3]lang_2!E21</f>
        <v>#Green Dragon</v>
      </c>
    </row>
    <row r="22" spans="1:5" s="55" customFormat="1">
      <c r="A22" s="55" t="str">
        <f>[3]lang_2!A22</f>
        <v>TEAM_208</v>
      </c>
      <c r="B22" s="55">
        <f>[3]lang_2!B22</f>
        <v>0</v>
      </c>
      <c r="C22" s="55" t="str">
        <f>[3]lang_2!C22</f>
        <v>#德鲁伊</v>
      </c>
      <c r="D22" s="55" t="str">
        <f>[3]lang_2!D22</f>
        <v>Green Dragon</v>
      </c>
      <c r="E22" s="55" t="str">
        <f>[3]lang_2!E22</f>
        <v>#Green Dragon</v>
      </c>
    </row>
    <row r="23" spans="1:5" s="55" customFormat="1">
      <c r="A23" s="55" t="str">
        <f>[3]lang_2!A23</f>
        <v>TEAM_301</v>
      </c>
      <c r="B23" s="55">
        <f>[3]lang_2!B23</f>
        <v>0</v>
      </c>
      <c r="C23" s="55" t="str">
        <f>[3]lang_2!C23</f>
        <v>#骷髅战士</v>
      </c>
      <c r="D23" s="55" t="str">
        <f>[3]lang_2!D23</f>
        <v>Skeleton</v>
      </c>
      <c r="E23" s="55" t="str">
        <f>[3]lang_2!E23</f>
        <v>#Skeleton</v>
      </c>
    </row>
    <row r="24" spans="1:5" s="55" customFormat="1">
      <c r="A24" s="55" t="str">
        <f>[3]lang_2!A24</f>
        <v>TEAM_302</v>
      </c>
      <c r="B24" s="55">
        <f>[3]lang_2!B24</f>
        <v>0</v>
      </c>
      <c r="C24" s="55" t="str">
        <f>[3]lang_2!C24</f>
        <v>#僵尸</v>
      </c>
      <c r="D24" s="55" t="str">
        <f>[3]lang_2!D24</f>
        <v>Walking Dead</v>
      </c>
      <c r="E24" s="55" t="str">
        <f>[3]lang_2!E24</f>
        <v>#Walking Dead</v>
      </c>
    </row>
    <row r="25" spans="1:5" s="55" customFormat="1">
      <c r="A25" s="55" t="str">
        <f>[3]lang_2!A25</f>
        <v>TEAM_303</v>
      </c>
      <c r="B25" s="55">
        <f>[3]lang_2!B25</f>
        <v>0</v>
      </c>
      <c r="C25" s="55" t="str">
        <f>[3]lang_2!C25</f>
        <v>#幽灵</v>
      </c>
      <c r="D25" s="55" t="str">
        <f>[3]lang_2!D25</f>
        <v>Wight</v>
      </c>
      <c r="E25" s="55" t="str">
        <f>[3]lang_2!E25</f>
        <v>#Wight</v>
      </c>
    </row>
    <row r="26" spans="1:5" s="55" customFormat="1">
      <c r="A26" s="55" t="str">
        <f>[3]lang_2!A26</f>
        <v>TEAM_304</v>
      </c>
      <c r="B26" s="55">
        <f>[3]lang_2!B26</f>
        <v>0</v>
      </c>
      <c r="C26" s="55" t="str">
        <f>[3]lang_2!C26</f>
        <v>#吸血鬼</v>
      </c>
      <c r="D26" s="55" t="str">
        <f>[3]lang_2!D26</f>
        <v>Vampire</v>
      </c>
      <c r="E26" s="55" t="str">
        <f>[3]lang_2!E26</f>
        <v>#Vampire</v>
      </c>
    </row>
    <row r="27" spans="1:5" s="55" customFormat="1">
      <c r="A27" s="55" t="str">
        <f>[3]lang_2!A27</f>
        <v>TEAM_305</v>
      </c>
      <c r="B27" s="55">
        <f>[3]lang_2!B27</f>
        <v>0</v>
      </c>
      <c r="C27" s="55" t="str">
        <f>[3]lang_2!C27</f>
        <v>#巫妖</v>
      </c>
      <c r="D27" s="55" t="str">
        <f>[3]lang_2!D27</f>
        <v>Lich</v>
      </c>
      <c r="E27" s="55" t="str">
        <f>[3]lang_2!E27</f>
        <v>#Lich</v>
      </c>
    </row>
    <row r="28" spans="1:5" s="55" customFormat="1">
      <c r="A28" s="55" t="str">
        <f>[3]lang_2!A28</f>
        <v>TEAM_306</v>
      </c>
      <c r="B28" s="55">
        <f>[3]lang_2!B28</f>
        <v>0</v>
      </c>
      <c r="C28" s="55" t="str">
        <f>[3]lang_2!C28</f>
        <v>#黑暗骑士</v>
      </c>
      <c r="D28" s="55" t="str">
        <f>[3]lang_2!D28</f>
        <v>Black Knight</v>
      </c>
      <c r="E28" s="55" t="str">
        <f>[3]lang_2!E28</f>
        <v>#Black Knight</v>
      </c>
    </row>
    <row r="29" spans="1:5" s="55" customFormat="1">
      <c r="A29" s="55" t="str">
        <f>[3]lang_2!A29</f>
        <v>TEAM_307</v>
      </c>
      <c r="B29" s="55">
        <f>[3]lang_2!B29</f>
        <v>0</v>
      </c>
      <c r="C29" s="55" t="str">
        <f>[3]lang_2!C29</f>
        <v>#骨龙</v>
      </c>
      <c r="D29" s="55" t="str">
        <f>[3]lang_2!D29</f>
        <v>Bone Dragon</v>
      </c>
      <c r="E29" s="55" t="str">
        <f>[3]lang_2!E29</f>
        <v>#Bone Dragon</v>
      </c>
    </row>
    <row r="30" spans="1:5" s="55" customFormat="1">
      <c r="A30" s="55" t="str">
        <f>[3]lang_2!A30</f>
        <v>TEAM_308</v>
      </c>
      <c r="B30" s="55">
        <f>[3]lang_2!B30</f>
        <v>0</v>
      </c>
      <c r="C30" s="55" t="str">
        <f>[3]lang_2!C30</f>
        <v>#木乃伊</v>
      </c>
      <c r="D30" s="55">
        <f>[3]lang_2!D30</f>
        <v>0</v>
      </c>
      <c r="E30" s="55">
        <f>[3]lang_2!E30</f>
        <v>0</v>
      </c>
    </row>
    <row r="31" spans="1:5" s="55" customFormat="1">
      <c r="A31" s="55" t="str">
        <f>[3]lang_2!A31</f>
        <v>TEAM_401</v>
      </c>
      <c r="B31" s="55">
        <f>[3]lang_2!B31</f>
        <v>0</v>
      </c>
      <c r="C31" s="55" t="str">
        <f>[3]lang_2!C31</f>
        <v>#地精战士</v>
      </c>
      <c r="D31" s="55" t="str">
        <f>[3]lang_2!D31</f>
        <v>Goblin</v>
      </c>
      <c r="E31" s="55" t="str">
        <f>[3]lang_2!E31</f>
        <v>#Goblin</v>
      </c>
    </row>
    <row r="32" spans="1:5" s="55" customFormat="1">
      <c r="A32" s="55" t="str">
        <f>[3]lang_2!A32</f>
        <v>TEAM_402</v>
      </c>
      <c r="B32" s="55">
        <f>[3]lang_2!B32</f>
        <v>0</v>
      </c>
      <c r="C32" s="55" t="str">
        <f>[3]lang_2!C32</f>
        <v>#恶狼骑士</v>
      </c>
      <c r="D32" s="55" t="str">
        <f>[3]lang_2!D32</f>
        <v>Wolf Rider</v>
      </c>
      <c r="E32" s="55" t="str">
        <f>[3]lang_2!E32</f>
        <v>#Wolf Rider</v>
      </c>
    </row>
    <row r="33" spans="1:5" s="55" customFormat="1">
      <c r="A33" s="55" t="str">
        <f>[3]lang_2!A33</f>
        <v>TEAM_403</v>
      </c>
      <c r="B33" s="55">
        <f>[3]lang_2!B33</f>
        <v>0</v>
      </c>
      <c r="C33" s="55" t="str">
        <f>[3]lang_2!C33</f>
        <v>#半兽人</v>
      </c>
      <c r="D33" s="55" t="str">
        <f>[3]lang_2!D33</f>
        <v>Orc</v>
      </c>
      <c r="E33" s="55" t="str">
        <f>[3]lang_2!E33</f>
        <v>#Orc</v>
      </c>
    </row>
    <row r="34" spans="1:5" s="55" customFormat="1">
      <c r="A34" s="55" t="str">
        <f>[3]lang_2!A34</f>
        <v>TEAM_404</v>
      </c>
      <c r="B34" s="55">
        <f>[3]lang_2!B34</f>
        <v>0</v>
      </c>
      <c r="C34" s="55" t="str">
        <f>[3]lang_2!C34</f>
        <v>#食人魔</v>
      </c>
      <c r="D34" s="55" t="str">
        <f>[3]lang_2!D34</f>
        <v>Ogre</v>
      </c>
      <c r="E34" s="55" t="str">
        <f>[3]lang_2!E34</f>
        <v>#Ogre</v>
      </c>
    </row>
    <row r="35" spans="1:5" s="55" customFormat="1">
      <c r="A35" s="55" t="str">
        <f>[3]lang_2!A35</f>
        <v>TEAM_405</v>
      </c>
      <c r="B35" s="55">
        <f>[3]lang_2!B35</f>
        <v>0</v>
      </c>
      <c r="C35" s="55" t="str">
        <f>[3]lang_2!C35</f>
        <v>#雷鸟</v>
      </c>
      <c r="D35" s="55" t="str">
        <f>[3]lang_2!D35</f>
        <v>Roc</v>
      </c>
      <c r="E35" s="55" t="str">
        <f>[3]lang_2!E35</f>
        <v>#Roc</v>
      </c>
    </row>
    <row r="36" spans="1:5" s="55" customFormat="1">
      <c r="A36" s="55" t="str">
        <f>[3]lang_2!A36</f>
        <v>TEAM_406</v>
      </c>
      <c r="B36" s="55">
        <f>[3]lang_2!B36</f>
        <v>0</v>
      </c>
      <c r="C36" s="55" t="str">
        <f>[3]lang_2!C36</f>
        <v>#独眼巨人</v>
      </c>
      <c r="D36" s="55" t="str">
        <f>[3]lang_2!D36</f>
        <v>Cyclops</v>
      </c>
      <c r="E36" s="55" t="str">
        <f>[3]lang_2!E36</f>
        <v>#Cyclops</v>
      </c>
    </row>
    <row r="37" spans="1:5" s="55" customFormat="1">
      <c r="A37" s="55" t="str">
        <f>[3]lang_2!A37</f>
        <v>TEAM_407</v>
      </c>
      <c r="B37" s="55">
        <f>[3]lang_2!B37</f>
        <v>0</v>
      </c>
      <c r="C37" s="55" t="str">
        <f>[3]lang_2!C37</f>
        <v>#比蒙</v>
      </c>
      <c r="D37" s="55" t="str">
        <f>[3]lang_2!D37</f>
        <v>Behemoth</v>
      </c>
      <c r="E37" s="55" t="str">
        <f>[3]lang_2!E37</f>
        <v>#Behemoth</v>
      </c>
    </row>
    <row r="38" spans="1:5" s="55" customFormat="1">
      <c r="A38" s="55" t="str">
        <f>[3]lang_2!A38</f>
        <v>TEAM_501</v>
      </c>
      <c r="B38" s="55">
        <f>[3]lang_2!B38</f>
        <v>0</v>
      </c>
      <c r="C38" s="55" t="str">
        <f>[3]lang_2!C38</f>
        <v>#小恶魔</v>
      </c>
      <c r="D38" s="55" t="str">
        <f>[3]lang_2!D38</f>
        <v>Imp</v>
      </c>
      <c r="E38" s="55" t="str">
        <f>[3]lang_2!E38</f>
        <v>#Imp</v>
      </c>
    </row>
    <row r="39" spans="1:5" s="55" customFormat="1">
      <c r="A39" s="55" t="str">
        <f>[3]lang_2!A39</f>
        <v>TEAM_502</v>
      </c>
      <c r="B39" s="55">
        <f>[3]lang_2!B39</f>
        <v>0</v>
      </c>
      <c r="C39" s="55" t="str">
        <f>[3]lang_2!C39</f>
        <v>#歌革</v>
      </c>
      <c r="D39" s="55" t="str">
        <f>[3]lang_2!D39</f>
        <v>Gog</v>
      </c>
      <c r="E39" s="55" t="str">
        <f>[3]lang_2!E39</f>
        <v>#Gog</v>
      </c>
    </row>
    <row r="40" spans="1:5" s="55" customFormat="1">
      <c r="A40" s="55" t="str">
        <f>[3]lang_2!A40</f>
        <v>TEAM_503</v>
      </c>
      <c r="B40" s="55">
        <f>[3]lang_2!B40</f>
        <v>0</v>
      </c>
      <c r="C40" s="55" t="str">
        <f>[3]lang_2!C40</f>
        <v>#地狱三头犬</v>
      </c>
      <c r="D40" s="55" t="str">
        <f>[3]lang_2!D40</f>
        <v>Hell Hound</v>
      </c>
      <c r="E40" s="55" t="str">
        <f>[3]lang_2!E40</f>
        <v>#Hell Hound</v>
      </c>
    </row>
    <row r="41" spans="1:5" s="55" customFormat="1">
      <c r="A41" s="55" t="str">
        <f>[3]lang_2!A41</f>
        <v>TEAM_504</v>
      </c>
      <c r="B41" s="55">
        <f>[3]lang_2!B41</f>
        <v>0</v>
      </c>
      <c r="C41" s="55" t="str">
        <f>[3]lang_2!C41</f>
        <v>#长角恶魔</v>
      </c>
      <c r="D41" s="55" t="str">
        <f>[3]lang_2!D41</f>
        <v>Demon</v>
      </c>
      <c r="E41" s="55" t="str">
        <f>[3]lang_2!E41</f>
        <v>#Demon</v>
      </c>
    </row>
    <row r="42" spans="1:5" s="55" customFormat="1">
      <c r="A42" s="55" t="str">
        <f>[3]lang_2!A42</f>
        <v>TEAM_505</v>
      </c>
      <c r="B42" s="55">
        <f>[3]lang_2!B42</f>
        <v>0</v>
      </c>
      <c r="C42" s="55" t="str">
        <f>[3]lang_2!C42</f>
        <v>#地狱领主</v>
      </c>
      <c r="D42" s="55" t="str">
        <f>[3]lang_2!D42</f>
        <v>Pit Fiend</v>
      </c>
      <c r="E42" s="55" t="str">
        <f>[3]lang_2!E42</f>
        <v>#Pit Fiend</v>
      </c>
    </row>
    <row r="43" spans="1:5" s="55" customFormat="1">
      <c r="A43" s="55" t="str">
        <f>[3]lang_2!A43</f>
        <v>TEAM_506</v>
      </c>
      <c r="B43" s="55">
        <f>[3]lang_2!B43</f>
        <v>0</v>
      </c>
      <c r="C43" s="55" t="str">
        <f>[3]lang_2!C43</f>
        <v>#烈火精灵</v>
      </c>
      <c r="D43" s="55" t="str">
        <f>[3]lang_2!D43</f>
        <v>Efreeti</v>
      </c>
      <c r="E43" s="55" t="str">
        <f>[3]lang_2!E43</f>
        <v>#Efreeti</v>
      </c>
    </row>
    <row r="44" spans="1:5" s="55" customFormat="1">
      <c r="A44" s="55" t="str">
        <f>[3]lang_2!A44</f>
        <v>TEAM_507</v>
      </c>
      <c r="B44" s="55">
        <f>[3]lang_2!B44</f>
        <v>0</v>
      </c>
      <c r="C44" s="55" t="str">
        <f>[3]lang_2!C44</f>
        <v>#大恶魔</v>
      </c>
      <c r="D44" s="55" t="str">
        <f>[3]lang_2!D44</f>
        <v>Devil</v>
      </c>
      <c r="E44" s="55" t="str">
        <f>[3]lang_2!E44</f>
        <v>#Devil</v>
      </c>
    </row>
    <row r="45" spans="1:5" s="55" customFormat="1">
      <c r="A45" s="55" t="str">
        <f>[3]lang_2!A45</f>
        <v>TEAM_11507</v>
      </c>
      <c r="B45" s="55">
        <f>[3]lang_2!B45</f>
        <v>0</v>
      </c>
      <c r="C45" s="55" t="str">
        <f>[3]lang_2!C45</f>
        <v>#末日使者</v>
      </c>
      <c r="D45" s="55">
        <f>[3]lang_2!D45</f>
        <v>0</v>
      </c>
      <c r="E45" s="55">
        <f>[3]lang_2!E45</f>
        <v>0</v>
      </c>
    </row>
    <row r="46" spans="1:5" s="55" customFormat="1">
      <c r="A46" s="55" t="str">
        <f>[3]lang_2!A46</f>
        <v>TEAM_601</v>
      </c>
      <c r="B46" s="55">
        <f>[3]lang_2!B46</f>
        <v>0</v>
      </c>
      <c r="C46" s="55" t="str">
        <f>[3]lang_2!C46</f>
        <v>#大妖精</v>
      </c>
      <c r="D46" s="55" t="str">
        <f>[3]lang_2!D46</f>
        <v>Gremlin</v>
      </c>
      <c r="E46" s="55" t="str">
        <f>[3]lang_2!E46</f>
        <v>#Gremlin</v>
      </c>
    </row>
    <row r="47" spans="1:5" s="55" customFormat="1">
      <c r="A47" s="55" t="str">
        <f>[3]lang_2!A47</f>
        <v>TEAM_602</v>
      </c>
      <c r="B47" s="55">
        <f>[3]lang_2!B47</f>
        <v>0</v>
      </c>
      <c r="C47" s="55" t="str">
        <f>[3]lang_2!C47</f>
        <v>#石像鬼</v>
      </c>
      <c r="D47" s="55" t="str">
        <f>[3]lang_2!D47</f>
        <v>Stone Gargoyle</v>
      </c>
      <c r="E47" s="55" t="str">
        <f>[3]lang_2!E47</f>
        <v>#Stone Gargoyle</v>
      </c>
    </row>
    <row r="48" spans="1:5" s="55" customFormat="1">
      <c r="A48" s="55" t="str">
        <f>[3]lang_2!A48</f>
        <v>TEAM_603</v>
      </c>
      <c r="B48" s="55">
        <f>[3]lang_2!B48</f>
        <v>0</v>
      </c>
      <c r="C48" s="55" t="str">
        <f>[3]lang_2!C48</f>
        <v>#铁人</v>
      </c>
      <c r="D48" s="55" t="str">
        <f>[3]lang_2!D48</f>
        <v>Stone Golem</v>
      </c>
      <c r="E48" s="55" t="str">
        <f>[3]lang_2!E48</f>
        <v>#Stone Golem</v>
      </c>
    </row>
    <row r="49" spans="1:5" s="55" customFormat="1">
      <c r="A49" s="55" t="str">
        <f>[3]lang_2!A49</f>
        <v>TEAM_604</v>
      </c>
      <c r="B49" s="55">
        <f>[3]lang_2!B49</f>
        <v>0</v>
      </c>
      <c r="C49" s="55" t="str">
        <f>[3]lang_2!C49</f>
        <v>#大法师</v>
      </c>
      <c r="D49" s="55" t="str">
        <f>[3]lang_2!D49</f>
        <v>Mage</v>
      </c>
      <c r="E49" s="55" t="str">
        <f>[3]lang_2!E49</f>
        <v>#Mage</v>
      </c>
    </row>
    <row r="50" spans="1:5" s="55" customFormat="1">
      <c r="A50" s="55" t="str">
        <f>[3]lang_2!A50</f>
        <v>TEAM_605</v>
      </c>
      <c r="B50" s="55">
        <f>[3]lang_2!B50</f>
        <v>0</v>
      </c>
      <c r="C50" s="55" t="str">
        <f>[3]lang_2!C50</f>
        <v>#神灯</v>
      </c>
      <c r="D50" s="55" t="str">
        <f>[3]lang_2!D50</f>
        <v>Genie</v>
      </c>
      <c r="E50" s="55" t="str">
        <f>[3]lang_2!E50</f>
        <v>#Genie</v>
      </c>
    </row>
    <row r="51" spans="1:5" s="55" customFormat="1">
      <c r="A51" s="55" t="str">
        <f>[3]lang_2!A51</f>
        <v>TEAM_606</v>
      </c>
      <c r="B51" s="55">
        <f>[3]lang_2!B51</f>
        <v>0</v>
      </c>
      <c r="C51" s="55" t="str">
        <f>[3]lang_2!C51</f>
        <v>#娜迦蛇妖</v>
      </c>
      <c r="D51" s="55" t="str">
        <f>[3]lang_2!D51</f>
        <v>Naga</v>
      </c>
      <c r="E51" s="55" t="str">
        <f>[3]lang_2!E51</f>
        <v>#Naga</v>
      </c>
    </row>
    <row r="52" spans="1:5" s="55" customFormat="1">
      <c r="A52" s="55" t="str">
        <f>[3]lang_2!A52</f>
        <v>TEAM_607</v>
      </c>
      <c r="B52" s="55">
        <f>[3]lang_2!B52</f>
        <v>0</v>
      </c>
      <c r="C52" s="55" t="str">
        <f>[3]lang_2!C52</f>
        <v>#泰坦巨人</v>
      </c>
      <c r="D52" s="55" t="str">
        <f>[3]lang_2!D52</f>
        <v>Giant</v>
      </c>
      <c r="E52" s="55" t="str">
        <f>[3]lang_2!E52</f>
        <v>#Giant</v>
      </c>
    </row>
    <row r="53" spans="1:5" s="55" customFormat="1">
      <c r="A53" s="55" t="str">
        <f>[3]lang_2!A53</f>
        <v>TEAM_701</v>
      </c>
      <c r="B53" s="55">
        <f>[3]lang_2!B53</f>
        <v>0</v>
      </c>
      <c r="C53" s="55" t="str">
        <f>[3]lang_2!C53</f>
        <v>#穴居人</v>
      </c>
      <c r="D53" s="55" t="str">
        <f>[3]lang_2!D53</f>
        <v>Troglodyte</v>
      </c>
      <c r="E53" s="55" t="str">
        <f>[3]lang_2!E53</f>
        <v>#Troglodyte</v>
      </c>
    </row>
    <row r="54" spans="1:5" s="55" customFormat="1">
      <c r="A54" s="55" t="str">
        <f>[3]lang_2!A54</f>
        <v>TEAM_702</v>
      </c>
      <c r="B54" s="55">
        <f>[3]lang_2!B54</f>
        <v>0</v>
      </c>
      <c r="C54" s="55" t="str">
        <f>[3]lang_2!C54</f>
        <v>#鹰身女妖</v>
      </c>
      <c r="D54" s="55" t="str">
        <f>[3]lang_2!D54</f>
        <v>Harpy</v>
      </c>
      <c r="E54" s="55" t="str">
        <f>[3]lang_2!E54</f>
        <v>#Harpy</v>
      </c>
    </row>
    <row r="55" spans="1:5" s="55" customFormat="1">
      <c r="A55" s="55" t="str">
        <f>[3]lang_2!A55</f>
        <v>TEAM_703</v>
      </c>
      <c r="B55" s="55">
        <f>[3]lang_2!B55</f>
        <v>0</v>
      </c>
      <c r="C55" s="55" t="str">
        <f>[3]lang_2!C55</f>
        <v>#邪眼</v>
      </c>
      <c r="D55" s="55" t="str">
        <f>[3]lang_2!D55</f>
        <v>Beholder</v>
      </c>
      <c r="E55" s="55" t="str">
        <f>[3]lang_2!E55</f>
        <v>#Beholder</v>
      </c>
    </row>
    <row r="56" spans="1:5" s="55" customFormat="1">
      <c r="A56" s="55" t="str">
        <f>[3]lang_2!A56</f>
        <v>TEAM_704</v>
      </c>
      <c r="B56" s="55">
        <f>[3]lang_2!B56</f>
        <v>0</v>
      </c>
      <c r="C56" s="55" t="str">
        <f>[3]lang_2!C56</f>
        <v>#美杜莎</v>
      </c>
      <c r="D56" s="55" t="str">
        <f>[3]lang_2!D56</f>
        <v>Medusa</v>
      </c>
      <c r="E56" s="55" t="str">
        <f>[3]lang_2!E56</f>
        <v>#Medusa</v>
      </c>
    </row>
    <row r="57" spans="1:5" s="55" customFormat="1">
      <c r="A57" s="55" t="str">
        <f>[3]lang_2!A57</f>
        <v>TEAM_705</v>
      </c>
      <c r="B57" s="55">
        <f>[3]lang_2!B57</f>
        <v>0</v>
      </c>
      <c r="C57" s="55" t="str">
        <f>[3]lang_2!C57</f>
        <v>#牛头怪</v>
      </c>
      <c r="D57" s="55" t="str">
        <f>[3]lang_2!D57</f>
        <v>Minotaur</v>
      </c>
      <c r="E57" s="55" t="str">
        <f>[3]lang_2!E57</f>
        <v>#Minotaur</v>
      </c>
    </row>
    <row r="58" spans="1:5" s="55" customFormat="1">
      <c r="A58" s="55" t="str">
        <f>[3]lang_2!A58</f>
        <v>TEAM_706</v>
      </c>
      <c r="B58" s="55">
        <f>[3]lang_2!B58</f>
        <v>0</v>
      </c>
      <c r="C58" s="55" t="str">
        <f>[3]lang_2!C58</f>
        <v>#蝎尾狮</v>
      </c>
      <c r="D58" s="55" t="str">
        <f>[3]lang_2!D58</f>
        <v>Manticore</v>
      </c>
      <c r="E58" s="55" t="str">
        <f>[3]lang_2!E58</f>
        <v>#Manticore</v>
      </c>
    </row>
    <row r="59" spans="1:5" s="55" customFormat="1">
      <c r="A59" s="55" t="str">
        <f>[3]lang_2!A59</f>
        <v>TEAM_707</v>
      </c>
      <c r="B59" s="55">
        <f>[3]lang_2!B59</f>
        <v>0</v>
      </c>
      <c r="C59" s="55" t="str">
        <f>[3]lang_2!C59</f>
        <v>#黑龙</v>
      </c>
      <c r="D59" s="55" t="str">
        <f>[3]lang_2!D59</f>
        <v>Red Dragon</v>
      </c>
      <c r="E59" s="55" t="str">
        <f>[3]lang_2!E59</f>
        <v>#Red Dragon</v>
      </c>
    </row>
    <row r="60" spans="1:5" s="55" customFormat="1">
      <c r="A60" s="55" t="str">
        <f>[3]lang_2!A60</f>
        <v>TEAM_801</v>
      </c>
      <c r="B60" s="55">
        <f>[3]lang_2!B60</f>
        <v>0</v>
      </c>
      <c r="C60" s="55" t="str">
        <f>[3]lang_2!C60</f>
        <v>#豺狼人</v>
      </c>
      <c r="D60" s="55" t="str">
        <f>[3]lang_2!D60</f>
        <v>Gnoll</v>
      </c>
      <c r="E60" s="55" t="str">
        <f>[3]lang_2!E60</f>
        <v>#Gnoll</v>
      </c>
    </row>
    <row r="61" spans="1:5" s="55" customFormat="1">
      <c r="A61" s="55" t="str">
        <f>[3]lang_2!A61</f>
        <v>TEAM_802</v>
      </c>
      <c r="B61" s="55">
        <f>[3]lang_2!B61</f>
        <v>0</v>
      </c>
      <c r="C61" s="55" t="str">
        <f>[3]lang_2!C61</f>
        <v>#蜥蜴人</v>
      </c>
      <c r="D61" s="55" t="str">
        <f>[3]lang_2!D61</f>
        <v>Lizardman</v>
      </c>
      <c r="E61" s="55" t="str">
        <f>[3]lang_2!E61</f>
        <v>#Lizardman</v>
      </c>
    </row>
    <row r="62" spans="1:5" s="55" customFormat="1">
      <c r="A62" s="55" t="str">
        <f>[3]lang_2!A62</f>
        <v>TEAM_803</v>
      </c>
      <c r="B62" s="55">
        <f>[3]lang_2!B62</f>
        <v>0</v>
      </c>
      <c r="C62" s="55" t="str">
        <f>[3]lang_2!C62</f>
        <v>#龙蝇</v>
      </c>
      <c r="D62" s="55" t="str">
        <f>[3]lang_2!D62</f>
        <v>Serpent Fly</v>
      </c>
      <c r="E62" s="55" t="str">
        <f>[3]lang_2!E62</f>
        <v>#Serpent Fly</v>
      </c>
    </row>
    <row r="63" spans="1:5" s="55" customFormat="1">
      <c r="A63" s="55" t="str">
        <f>[3]lang_2!A63</f>
        <v>TEAM_804</v>
      </c>
      <c r="B63" s="55">
        <f>[3]lang_2!B63</f>
        <v>0</v>
      </c>
      <c r="C63" s="55" t="str">
        <f>[3]lang_2!C63</f>
        <v>#蜥蜴</v>
      </c>
      <c r="D63" s="55" t="str">
        <f>[3]lang_2!D63</f>
        <v>Basilisk</v>
      </c>
      <c r="E63" s="55" t="str">
        <f>[3]lang_2!E63</f>
        <v>#Basilisk</v>
      </c>
    </row>
    <row r="64" spans="1:5" s="55" customFormat="1">
      <c r="A64" s="55" t="str">
        <f>[3]lang_2!A64</f>
        <v>TEAM_805</v>
      </c>
      <c r="B64" s="55">
        <f>[3]lang_2!B64</f>
        <v>0</v>
      </c>
      <c r="C64" s="55" t="str">
        <f>[3]lang_2!C64</f>
        <v>#蛮牛</v>
      </c>
      <c r="D64" s="55" t="str">
        <f>[3]lang_2!D64</f>
        <v>Gorgon</v>
      </c>
      <c r="E64" s="55" t="str">
        <f>[3]lang_2!E64</f>
        <v>#Gorgon</v>
      </c>
    </row>
    <row r="65" spans="1:5" s="55" customFormat="1">
      <c r="A65" s="55" t="str">
        <f>[3]lang_2!A65</f>
        <v>TEAM_806</v>
      </c>
      <c r="B65" s="55">
        <f>[3]lang_2!B65</f>
        <v>0</v>
      </c>
      <c r="C65" s="55" t="str">
        <f>[3]lang_2!C65</f>
        <v>#双足飞龙</v>
      </c>
      <c r="D65" s="55" t="str">
        <f>[3]lang_2!D65</f>
        <v>Wyvern</v>
      </c>
      <c r="E65" s="55" t="str">
        <f>[3]lang_2!E65</f>
        <v>#Wyvern</v>
      </c>
    </row>
    <row r="66" spans="1:5" s="55" customFormat="1">
      <c r="A66" s="55" t="str">
        <f>[3]lang_2!A66</f>
        <v>TEAM_807</v>
      </c>
      <c r="B66" s="55">
        <f>[3]lang_2!B66</f>
        <v>0</v>
      </c>
      <c r="C66" s="55" t="str">
        <f>[3]lang_2!C66</f>
        <v>#多头龙</v>
      </c>
      <c r="D66" s="55" t="str">
        <f>[3]lang_2!D66</f>
        <v>Hydra</v>
      </c>
      <c r="E66" s="55" t="str">
        <f>[3]lang_2!E66</f>
        <v>#Hydra</v>
      </c>
    </row>
    <row r="67" spans="1:5" s="55" customFormat="1">
      <c r="A67" s="55" t="str">
        <f>[3]lang_2!A67</f>
        <v>TEAM_901</v>
      </c>
      <c r="B67" s="55">
        <f>[3]lang_2!B67</f>
        <v>0</v>
      </c>
      <c r="C67" s="55" t="str">
        <f>[3]lang_2!C67</f>
        <v>#魔法仙灵</v>
      </c>
      <c r="D67" s="55" t="str">
        <f>[3]lang_2!D67</f>
        <v>Gnoll</v>
      </c>
      <c r="E67" s="55" t="str">
        <f>[3]lang_2!E67</f>
        <v>#Gnoll</v>
      </c>
    </row>
    <row r="68" spans="1:5" s="55" customFormat="1">
      <c r="A68" s="55" t="str">
        <f>[3]lang_2!A68</f>
        <v>TEAM_902</v>
      </c>
      <c r="B68" s="55">
        <f>[3]lang_2!B68</f>
        <v>0</v>
      </c>
      <c r="C68" s="55" t="str">
        <f>[3]lang_2!C68</f>
        <v>#雷元素</v>
      </c>
      <c r="D68" s="55" t="str">
        <f>[3]lang_2!D68</f>
        <v>Gnoll</v>
      </c>
      <c r="E68" s="55" t="str">
        <f>[3]lang_2!E68</f>
        <v>#Gnoll</v>
      </c>
    </row>
    <row r="69" spans="1:5" s="55" customFormat="1">
      <c r="A69" s="55" t="str">
        <f>[3]lang_2!A69</f>
        <v>TEAM_903</v>
      </c>
      <c r="B69" s="55">
        <f>[3]lang_2!B69</f>
        <v>0</v>
      </c>
      <c r="C69" s="55" t="str">
        <f>[3]lang_2!C69</f>
        <v>#冰元素</v>
      </c>
      <c r="D69" s="55" t="str">
        <f>[3]lang_2!D69</f>
        <v>Gnoll</v>
      </c>
      <c r="E69" s="55" t="str">
        <f>[3]lang_2!E69</f>
        <v>#Gnoll</v>
      </c>
    </row>
    <row r="70" spans="1:5" s="55" customFormat="1">
      <c r="A70" s="55" t="str">
        <f>[3]lang_2!A70</f>
        <v>TEAM_904</v>
      </c>
      <c r="B70" s="55">
        <f>[3]lang_2!B70</f>
        <v>0</v>
      </c>
      <c r="C70" s="55" t="str">
        <f>[3]lang_2!C70</f>
        <v>#幽火元素</v>
      </c>
      <c r="D70" s="55" t="str">
        <f>[3]lang_2!D70</f>
        <v>Gnoll</v>
      </c>
      <c r="E70" s="55" t="str">
        <f>[3]lang_2!E70</f>
        <v>#Gnoll</v>
      </c>
    </row>
    <row r="71" spans="1:5" s="55" customFormat="1">
      <c r="A71" s="55" t="str">
        <f>[3]lang_2!A71</f>
        <v>TEAM_905</v>
      </c>
      <c r="B71" s="55">
        <f>[3]lang_2!B71</f>
        <v>0</v>
      </c>
      <c r="C71" s="55" t="str">
        <f>[3]lang_2!C71</f>
        <v>#石元素</v>
      </c>
      <c r="D71" s="55" t="str">
        <f>[3]lang_2!D71</f>
        <v>Gnoll</v>
      </c>
      <c r="E71" s="55" t="str">
        <f>[3]lang_2!E71</f>
        <v>#Gnoll</v>
      </c>
    </row>
    <row r="72" spans="1:5" s="55" customFormat="1">
      <c r="A72" s="55" t="str">
        <f>[3]lang_2!A72</f>
        <v>TEAM_906</v>
      </c>
      <c r="B72" s="55">
        <f>[3]lang_2!B72</f>
        <v>0</v>
      </c>
      <c r="C72" s="55" t="str">
        <f>[3]lang_2!C72</f>
        <v>#精神元素</v>
      </c>
      <c r="D72" s="55" t="str">
        <f>[3]lang_2!D72</f>
        <v>Gnoll</v>
      </c>
      <c r="E72" s="55" t="str">
        <f>[3]lang_2!E72</f>
        <v>#Gnoll</v>
      </c>
    </row>
    <row r="73" spans="1:5" s="55" customFormat="1">
      <c r="A73" s="55" t="str">
        <f>[3]lang_2!A73</f>
        <v>TEAM_907</v>
      </c>
      <c r="B73" s="55">
        <f>[3]lang_2!B73</f>
        <v>0</v>
      </c>
      <c r="C73" s="55" t="str">
        <f>[3]lang_2!C73</f>
        <v>#凤凰</v>
      </c>
      <c r="D73" s="55" t="str">
        <f>[3]lang_2!D73</f>
        <v>Pheonix</v>
      </c>
      <c r="E73" s="55" t="str">
        <f>[3]lang_2!E73</f>
        <v>#Pheonix</v>
      </c>
    </row>
    <row r="74" spans="1:5" s="55" customFormat="1">
      <c r="A74" s="55" t="str">
        <f>[3]lang_2!A74</f>
        <v>TEAM_11203</v>
      </c>
      <c r="B74" s="55">
        <f>[3]lang_2!B74</f>
        <v>0</v>
      </c>
      <c r="C74" s="55" t="str">
        <f>[3]lang_2!C74</f>
        <v>#幻影射手</v>
      </c>
      <c r="D74" s="55">
        <f>[3]lang_2!D74</f>
        <v>0</v>
      </c>
      <c r="E74" s="55" t="str">
        <f>[3]lang_2!E74</f>
        <v>#幻影射手</v>
      </c>
    </row>
    <row r="75" spans="1:5" s="163" customFormat="1">
      <c r="A75" s="55" t="str">
        <f>[3]lang_2!A75</f>
        <v>TEAM_11102</v>
      </c>
      <c r="B75" s="55">
        <f>[3]lang_2!B75</f>
        <v>0</v>
      </c>
      <c r="C75" s="55" t="str">
        <f>[3]lang_2!C75</f>
        <v>#幻影射手</v>
      </c>
      <c r="D75" s="55">
        <f>[3]lang_2!D75</f>
        <v>0</v>
      </c>
      <c r="E75" s="55" t="str">
        <f>[3]lang_2!E75</f>
        <v>#幻影射手</v>
      </c>
    </row>
    <row r="76" spans="1:5" s="163" customFormat="1">
      <c r="A76" s="55" t="str">
        <f>[3]lang_2!A76</f>
        <v>TEAM_1001</v>
      </c>
      <c r="B76" s="55" t="str">
        <f>[3]lang_2!B76</f>
        <v>农民</v>
      </c>
      <c r="C76" s="55" t="str">
        <f>[3]lang_2!C76</f>
        <v>#农民</v>
      </c>
      <c r="D76" s="55">
        <f>[3]lang_2!D76</f>
        <v>0</v>
      </c>
      <c r="E76" s="55" t="str">
        <f>[3]lang_2!E76</f>
        <v>#农民</v>
      </c>
    </row>
    <row r="77" spans="1:5" s="163" customFormat="1">
      <c r="A77" s="55" t="str">
        <f>[3]lang_2!A77</f>
        <v>TEAM_1002</v>
      </c>
      <c r="B77" s="55" t="str">
        <f>[3]lang_2!B77</f>
        <v>游牧民</v>
      </c>
      <c r="C77" s="55" t="str">
        <f>[3]lang_2!C77</f>
        <v>#游牧民</v>
      </c>
      <c r="D77" s="55">
        <f>[3]lang_2!D77</f>
        <v>0</v>
      </c>
      <c r="E77" s="55" t="str">
        <f>[3]lang_2!E77</f>
        <v>#游牧民</v>
      </c>
    </row>
    <row r="78" spans="1:5" s="163" customFormat="1">
      <c r="A78" s="55" t="str">
        <f>[3]lang_2!A78</f>
        <v>TEAM_1003</v>
      </c>
      <c r="B78" s="55" t="str">
        <f>[3]lang_2!B78</f>
        <v>盗贼</v>
      </c>
      <c r="C78" s="55" t="str">
        <f>[3]lang_2!C78</f>
        <v>#盗贼</v>
      </c>
      <c r="D78" s="55">
        <f>[3]lang_2!D78</f>
        <v>0</v>
      </c>
      <c r="E78" s="55" t="str">
        <f>[3]lang_2!E78</f>
        <v>#盗贼</v>
      </c>
    </row>
    <row r="79" spans="1:5" s="163" customFormat="1">
      <c r="A79" s="55" t="str">
        <f>[3]lang_2!A79</f>
        <v>TEAM_1004</v>
      </c>
      <c r="B79" s="55" t="str">
        <f>[3]lang_2!B79</f>
        <v>小树人</v>
      </c>
      <c r="C79" s="55" t="str">
        <f>[3]lang_2!C79</f>
        <v>#小树人</v>
      </c>
      <c r="D79" s="55">
        <f>[3]lang_2!D79</f>
        <v>0</v>
      </c>
      <c r="E79" s="55" t="str">
        <f>[3]lang_2!E79</f>
        <v>#小树人</v>
      </c>
    </row>
    <row r="80" spans="1:5" s="163" customFormat="1">
      <c r="A80" s="55" t="str">
        <f>[3]lang_2!A80</f>
        <v>TEAM_1005</v>
      </c>
      <c r="B80" s="55" t="str">
        <f>[3]lang_2!B80</f>
        <v>水元素</v>
      </c>
      <c r="C80" s="55" t="str">
        <f>[3]lang_2!C80</f>
        <v>#水元素</v>
      </c>
      <c r="D80" s="55">
        <f>[3]lang_2!D80</f>
        <v>0</v>
      </c>
      <c r="E80" s="55" t="str">
        <f>[3]lang_2!E80</f>
        <v>#水元素</v>
      </c>
    </row>
    <row r="81" spans="1:5" s="163" customFormat="1">
      <c r="A81" s="55" t="str">
        <f>[3]lang_2!A81</f>
        <v>TEAM_1006</v>
      </c>
      <c r="B81" s="55" t="str">
        <f>[3]lang_2!B81</f>
        <v>森林狼</v>
      </c>
      <c r="C81" s="55" t="str">
        <f>[3]lang_2!C81</f>
        <v>#森林狼</v>
      </c>
      <c r="D81" s="55">
        <f>[3]lang_2!D81</f>
        <v>0</v>
      </c>
      <c r="E81" s="55" t="str">
        <f>[3]lang_2!E81</f>
        <v>#森林狼</v>
      </c>
    </row>
    <row r="82" spans="1:5" s="163" customFormat="1">
      <c r="A82" s="55" t="str">
        <f>[3]lang_2!A82</f>
        <v>TEAM_1007</v>
      </c>
      <c r="B82" s="55" t="str">
        <f>[3]lang_2!B82</f>
        <v>幻影射手</v>
      </c>
      <c r="C82" s="55" t="str">
        <f>[3]lang_2!C82</f>
        <v>#幻影射手</v>
      </c>
      <c r="D82" s="55">
        <f>[3]lang_2!D82</f>
        <v>0</v>
      </c>
      <c r="E82" s="55" t="str">
        <f>[3]lang_2!E82</f>
        <v>#幻影射手</v>
      </c>
    </row>
    <row r="83" spans="1:5" s="163" customFormat="1">
      <c r="A83" s="55" t="str">
        <f>[3]lang_2!A83</f>
        <v>TEAM_1008</v>
      </c>
      <c r="B83" s="55" t="str">
        <f>[3]lang_2!B83</f>
        <v>幻影射手</v>
      </c>
      <c r="C83" s="55" t="str">
        <f>[3]lang_2!C83</f>
        <v>#幻影射手</v>
      </c>
      <c r="D83" s="55">
        <f>[3]lang_2!D83</f>
        <v>0</v>
      </c>
      <c r="E83" s="55" t="str">
        <f>[3]lang_2!E83</f>
        <v>#幻影射手</v>
      </c>
    </row>
    <row r="84" spans="1:5" s="163" customFormat="1">
      <c r="A84" s="55" t="str">
        <f>[3]lang_2!A84</f>
        <v>TEAM_1009</v>
      </c>
      <c r="B84" s="55" t="str">
        <f>[3]lang_2!B84</f>
        <v>骷髅战士</v>
      </c>
      <c r="C84" s="55" t="str">
        <f>[3]lang_2!C84</f>
        <v>#骷髅战士</v>
      </c>
      <c r="D84" s="55">
        <f>[3]lang_2!D84</f>
        <v>0</v>
      </c>
      <c r="E84" s="55" t="str">
        <f>[3]lang_2!E84</f>
        <v>#骷髅战士</v>
      </c>
    </row>
    <row r="85" spans="1:5" s="55" customFormat="1">
      <c r="A85" s="55" t="str">
        <f>[3]lang_2!A85</f>
        <v>TEAM_1010</v>
      </c>
      <c r="B85" s="55" t="str">
        <f>[3]lang_2!B85</f>
        <v>骷髅射手</v>
      </c>
      <c r="C85" s="55" t="str">
        <f>[3]lang_2!C85</f>
        <v>#骷髅射手</v>
      </c>
      <c r="D85" s="55">
        <f>[3]lang_2!D85</f>
        <v>0</v>
      </c>
      <c r="E85" s="55" t="str">
        <f>[3]lang_2!E85</f>
        <v>#骷髅射手</v>
      </c>
    </row>
    <row r="86" spans="1:5" s="55" customFormat="1">
      <c r="A86" s="55" t="str">
        <f>[3]lang_2!A86</f>
        <v>TEAM_1104</v>
      </c>
      <c r="B86" s="55">
        <f>[3]lang_2!B86</f>
        <v>0</v>
      </c>
      <c r="C86" s="55" t="str">
        <f>[3]lang_2!C86</f>
        <v>#铁十字军</v>
      </c>
      <c r="D86" s="55" t="str">
        <f>[3]lang_2!D86</f>
        <v>Swordsman</v>
      </c>
      <c r="E86" s="55" t="str">
        <f>[3]lang_2!E86</f>
        <v>#Swordsman</v>
      </c>
    </row>
    <row r="87" spans="1:5" s="55" customFormat="1">
      <c r="A87" s="55" t="str">
        <f>[3]lang_2!A87</f>
        <v>TEAM_1104_01</v>
      </c>
      <c r="B87" s="55">
        <f>[3]lang_2!B87</f>
        <v>0</v>
      </c>
      <c r="C87" s="55" t="str">
        <f>[3]lang_2!C87</f>
        <v>#女王铁卫</v>
      </c>
      <c r="D87" s="55" t="str">
        <f>[3]lang_2!D87</f>
        <v>Swordsman</v>
      </c>
      <c r="E87" s="55" t="str">
        <f>[3]lang_2!E87</f>
        <v>#Swordsman</v>
      </c>
    </row>
    <row r="88" spans="1:5" s="55" customFormat="1">
      <c r="A88" s="55" t="str">
        <f>[3]lang_2!A88</f>
        <v>TEAM_1205</v>
      </c>
      <c r="B88" s="55">
        <f>[3]lang_2!B88</f>
        <v>0</v>
      </c>
      <c r="C88" s="55" t="str">
        <f>[3]lang_2!C88</f>
        <v>#森林守护者</v>
      </c>
      <c r="D88" s="55">
        <f>[3]lang_2!D88</f>
        <v>0</v>
      </c>
      <c r="E88" s="55">
        <f>[3]lang_2!E88</f>
        <v>0</v>
      </c>
    </row>
    <row r="89" spans="1:5" s="55" customFormat="1">
      <c r="A89" s="55" t="str">
        <f>[3]lang_2!A89</f>
        <v>TEAM_11205</v>
      </c>
      <c r="B89" s="55">
        <f>[3]lang_2!B89</f>
        <v>0</v>
      </c>
      <c r="C89" s="55" t="str">
        <f>[3]lang_2!C89</f>
        <v>#枯木卫士</v>
      </c>
      <c r="D89" s="55">
        <f>[3]lang_2!D89</f>
        <v>0</v>
      </c>
      <c r="E89" s="55">
        <f>[3]lang_2!E89</f>
        <v>0</v>
      </c>
    </row>
    <row r="90" spans="1:5" s="55" customFormat="1">
      <c r="A90" s="55" t="str">
        <f>[3]lang_2!A90</f>
        <v>TEAM_111205</v>
      </c>
      <c r="B90" s="55">
        <f>[3]lang_2!B90</f>
        <v>0</v>
      </c>
      <c r="C90" s="55" t="str">
        <f>[3]lang_2!C90</f>
        <v>#森林守护者</v>
      </c>
      <c r="D90" s="55">
        <f>[3]lang_2!D90</f>
        <v>0</v>
      </c>
      <c r="E90" s="55">
        <f>[3]lang_2!E90</f>
        <v>0</v>
      </c>
    </row>
    <row r="91" spans="1:5" s="55" customFormat="1">
      <c r="A91" s="55" t="str">
        <f>[3]lang_2!A91</f>
        <v>TEAM_1205_11</v>
      </c>
      <c r="B91" s="55">
        <f>[3]lang_2!B91</f>
        <v>0</v>
      </c>
      <c r="C91" s="55" t="str">
        <f>[3]lang_2!C91</f>
        <v>#铁须长老</v>
      </c>
      <c r="D91" s="55">
        <f>[3]lang_2!D91</f>
        <v>0</v>
      </c>
      <c r="E91" s="55">
        <f>[3]lang_2!E91</f>
        <v>0</v>
      </c>
    </row>
    <row r="92" spans="1:5" s="55" customFormat="1">
      <c r="A92" s="55" t="str">
        <f>[3]lang_2!A92</f>
        <v>TEAM_1205_22</v>
      </c>
      <c r="B92" s="55">
        <f>[3]lang_2!B92</f>
        <v>0</v>
      </c>
      <c r="C92" s="55" t="str">
        <f>[3]lang_2!C92</f>
        <v>#石皮长老</v>
      </c>
      <c r="D92" s="55">
        <f>[3]lang_2!D92</f>
        <v>0</v>
      </c>
      <c r="E92" s="55">
        <f>[3]lang_2!E92</f>
        <v>0</v>
      </c>
    </row>
    <row r="93" spans="1:5" s="55" customFormat="1">
      <c r="A93" s="55" t="str">
        <f>[3]lang_2!A93</f>
        <v>TEAM_1205_33</v>
      </c>
      <c r="B93" s="55">
        <f>[3]lang_2!B93</f>
        <v>0</v>
      </c>
      <c r="C93" s="55" t="str">
        <f>[3]lang_2!C93</f>
        <v>#蛮藤长老</v>
      </c>
      <c r="D93" s="55">
        <f>[3]lang_2!D93</f>
        <v>0</v>
      </c>
      <c r="E93" s="55">
        <f>[3]lang_2!E93</f>
        <v>0</v>
      </c>
    </row>
    <row r="94" spans="1:5" s="55" customFormat="1">
      <c r="A94" s="55" t="str">
        <f>[3]lang_2!A94</f>
        <v>TEAM_1306</v>
      </c>
      <c r="B94" s="55">
        <f>[3]lang_2!B94</f>
        <v>0</v>
      </c>
      <c r="C94" s="55" t="str">
        <f>[3]lang_2!C94</f>
        <v>#死亡骑士</v>
      </c>
      <c r="D94" s="55" t="str">
        <f>[3]lang_2!D94</f>
        <v>Black Knight</v>
      </c>
      <c r="E94" s="55" t="str">
        <f>[3]lang_2!E94</f>
        <v>#Black Knight</v>
      </c>
    </row>
    <row r="95" spans="1:5" s="55" customFormat="1">
      <c r="A95" s="55" t="str">
        <f>[3]lang_2!A95</f>
        <v>TEAM_1506</v>
      </c>
      <c r="B95" s="55">
        <f>[3]lang_2!B95</f>
        <v>0</v>
      </c>
      <c r="C95" s="55" t="str">
        <f>[3]lang_2!C95</f>
        <v>#烈焰领主</v>
      </c>
      <c r="D95" s="55">
        <f>[3]lang_2!D95</f>
        <v>0</v>
      </c>
      <c r="E95" s="55">
        <f>[3]lang_2!E95</f>
        <v>0</v>
      </c>
    </row>
    <row r="96" spans="1:5" s="55" customFormat="1">
      <c r="A96" s="55" t="str">
        <f>[3]lang_2!A96</f>
        <v>TEAM_1405</v>
      </c>
      <c r="B96" s="55">
        <f>[3]lang_2!B96</f>
        <v>0</v>
      </c>
      <c r="C96" s="55" t="str">
        <f>[3]lang_2!C96</f>
        <v>#风暴使者</v>
      </c>
      <c r="D96" s="55">
        <f>[3]lang_2!D96</f>
        <v>0</v>
      </c>
      <c r="E96" s="55">
        <f>[3]lang_2!E96</f>
        <v>0</v>
      </c>
    </row>
    <row r="97" spans="1:5" s="55" customFormat="1">
      <c r="A97" s="55" t="str">
        <f>[3]lang_2!A97</f>
        <v>TEAM_1406</v>
      </c>
      <c r="B97" s="55">
        <f>[3]lang_2!B97</f>
        <v>0</v>
      </c>
      <c r="C97" s="55" t="str">
        <f>[3]lang_2!C97</f>
        <v>#狂暴巨人</v>
      </c>
      <c r="D97" s="55">
        <f>[3]lang_2!D97</f>
        <v>0</v>
      </c>
      <c r="E97" s="55">
        <f>[3]lang_2!E97</f>
        <v>0</v>
      </c>
    </row>
    <row r="98" spans="1:5" s="55" customFormat="1">
      <c r="A98" s="55" t="str">
        <f>[3]lang_2!A98</f>
        <v>TEAM_11105</v>
      </c>
      <c r="B98" s="55">
        <f>[3]lang_2!B98</f>
        <v>0</v>
      </c>
      <c r="C98" s="55" t="str">
        <f>[3]lang_2!C98</f>
        <v>#魔幻法师</v>
      </c>
      <c r="D98" s="55">
        <f>[3]lang_2!D98</f>
        <v>0</v>
      </c>
      <c r="E98" s="55">
        <f>[3]lang_2!E98</f>
        <v>0</v>
      </c>
    </row>
    <row r="99" spans="1:5" s="55" customFormat="1">
      <c r="A99" s="55" t="str">
        <f>[3]lang_2!A99</f>
        <v>TEAM_11604</v>
      </c>
      <c r="B99" s="55">
        <f>[3]lang_2!B99</f>
        <v>0</v>
      </c>
      <c r="C99" s="55" t="str">
        <f>[3]lang_2!C99</f>
        <v>#魔幻法师</v>
      </c>
      <c r="D99" s="55">
        <f>[3]lang_2!D99</f>
        <v>0</v>
      </c>
      <c r="E99" s="55">
        <f>[3]lang_2!E99</f>
        <v>0</v>
      </c>
    </row>
    <row r="100" spans="1:5" s="55" customFormat="1">
      <c r="A100" s="55" t="str">
        <f>[3]lang_2!A100</f>
        <v>TEAM_1407</v>
      </c>
      <c r="B100" s="55">
        <f>[3]lang_2!B100</f>
        <v>0</v>
      </c>
      <c r="C100" s="55" t="str">
        <f>[3]lang_2!C100</f>
        <v>#比蒙巨兽</v>
      </c>
      <c r="D100" s="55">
        <f>[3]lang_2!D100</f>
        <v>0</v>
      </c>
      <c r="E100" s="55">
        <f>[3]lang_2!E100</f>
        <v>0</v>
      </c>
    </row>
    <row r="101" spans="1:5" s="55" customFormat="1">
      <c r="A101" s="55" t="str">
        <f>[3]lang_2!A101</f>
        <v>TEAM_1906</v>
      </c>
      <c r="B101" s="55">
        <f>[3]lang_2!B101</f>
        <v>0</v>
      </c>
      <c r="C101" s="55" t="str">
        <f>[3]lang_2!C101</f>
        <v>#魔法元素</v>
      </c>
      <c r="D101" s="55">
        <f>[3]lang_2!D101</f>
        <v>0</v>
      </c>
      <c r="E101" s="55">
        <f>[3]lang_2!E101</f>
        <v>0</v>
      </c>
    </row>
    <row r="102" spans="1:5" s="55" customFormat="1">
      <c r="A102" s="55">
        <f>[3]lang_2!A102</f>
        <v>0</v>
      </c>
      <c r="B102" s="55">
        <f>[3]lang_2!B102</f>
        <v>0</v>
      </c>
      <c r="C102" s="55">
        <f>[3]lang_2!C102</f>
        <v>0</v>
      </c>
      <c r="D102" s="55">
        <f>[3]lang_2!D102</f>
        <v>0</v>
      </c>
      <c r="E102" s="55">
        <f>[3]lang_2!E102</f>
        <v>0</v>
      </c>
    </row>
    <row r="103" spans="1:5" s="55" customFormat="1">
      <c r="A103" s="55" t="str">
        <f>[3]lang_2!A103</f>
        <v>NPC_1100</v>
      </c>
      <c r="B103" s="55" t="str">
        <f>[3]lang_2!B103</f>
        <v>小骷髅</v>
      </c>
      <c r="C103" s="55" t="str">
        <f>[3]lang_2!C103</f>
        <v>#小骷髅</v>
      </c>
      <c r="D103" s="55">
        <f>[3]lang_2!D103</f>
        <v>0</v>
      </c>
      <c r="E103" s="55">
        <f>[3]lang_2!E103</f>
        <v>0</v>
      </c>
    </row>
    <row r="104" spans="1:5" s="55" customFormat="1">
      <c r="A104" s="55" t="str">
        <f>[3]lang_2!A104</f>
        <v>NPC_1101</v>
      </c>
      <c r="B104" s="55" t="str">
        <f>[3]lang_2!B104</f>
        <v>蜘蛛卵</v>
      </c>
      <c r="C104" s="55" t="str">
        <f>[3]lang_2!C104</f>
        <v>#蜘蛛卵</v>
      </c>
      <c r="D104" s="55">
        <f>[3]lang_2!D104</f>
        <v>0</v>
      </c>
      <c r="E104" s="55">
        <f>[3]lang_2!E104</f>
        <v>0</v>
      </c>
    </row>
    <row r="105" spans="1:5" s="55" customFormat="1">
      <c r="A105" s="55" t="str">
        <f>[3]lang_2!A105</f>
        <v>NPC_1102</v>
      </c>
      <c r="B105" s="55" t="str">
        <f>[3]lang_2!B105</f>
        <v>小蜘蛛</v>
      </c>
      <c r="C105" s="55" t="str">
        <f>[3]lang_2!C105</f>
        <v>#小蜘蛛</v>
      </c>
      <c r="D105" s="55">
        <f>[3]lang_2!D105</f>
        <v>0</v>
      </c>
      <c r="E105" s="55">
        <f>[3]lang_2!E105</f>
        <v>0</v>
      </c>
    </row>
    <row r="106" spans="1:5" s="55" customFormat="1">
      <c r="A106" s="55" t="str">
        <f>[3]lang_2!A106</f>
        <v>NPC_1103</v>
      </c>
      <c r="B106" s="55" t="str">
        <f>[3]lang_2!B106</f>
        <v>座狼</v>
      </c>
      <c r="C106" s="55" t="str">
        <f>[3]lang_2!C106</f>
        <v>#座狼</v>
      </c>
      <c r="D106" s="55">
        <f>[3]lang_2!D106</f>
        <v>0</v>
      </c>
      <c r="E106" s="55">
        <f>[3]lang_2!E106</f>
        <v>0</v>
      </c>
    </row>
    <row r="107" spans="1:5" s="55" customFormat="1">
      <c r="A107" s="55" t="str">
        <f>[3]lang_2!A107</f>
        <v>NPC_1104</v>
      </c>
      <c r="B107" s="55" t="str">
        <f>[3]lang_2!B107</f>
        <v>小恶魔</v>
      </c>
      <c r="C107" s="55" t="str">
        <f>[3]lang_2!C107</f>
        <v>#小恶魔</v>
      </c>
      <c r="D107" s="55">
        <f>[3]lang_2!D107</f>
        <v>0</v>
      </c>
      <c r="E107" s="55">
        <f>[3]lang_2!E107</f>
        <v>0</v>
      </c>
    </row>
    <row r="108" spans="1:5" s="55" customFormat="1">
      <c r="A108" s="55" t="str">
        <f>[3]lang_2!A108</f>
        <v>NPC_1105</v>
      </c>
      <c r="B108" s="55" t="str">
        <f>[3]lang_2!B108</f>
        <v>凤凰蛋</v>
      </c>
      <c r="C108" s="55" t="str">
        <f>[3]lang_2!C108</f>
        <v>#凤凰蛋</v>
      </c>
      <c r="D108" s="55">
        <f>[3]lang_2!D108</f>
        <v>0</v>
      </c>
      <c r="E108" s="55">
        <f>[3]lang_2!E108</f>
        <v>0</v>
      </c>
    </row>
    <row r="109" spans="1:5" s="55" customFormat="1">
      <c r="A109" s="55" t="str">
        <f>[3]lang_2!A109</f>
        <v>NPC_1106</v>
      </c>
      <c r="B109" s="55" t="str">
        <f>[3]lang_2!B109</f>
        <v>小石头</v>
      </c>
      <c r="C109" s="55" t="str">
        <f>[3]lang_2!C109</f>
        <v>#小石头</v>
      </c>
      <c r="D109" s="55">
        <f>[3]lang_2!D109</f>
        <v>0</v>
      </c>
      <c r="E109" s="55">
        <f>[3]lang_2!E109</f>
        <v>0</v>
      </c>
    </row>
    <row r="110" spans="1:5" s="55" customFormat="1">
      <c r="A110" s="55" t="str">
        <f>[3]lang_2!A110</f>
        <v>NPC_1107</v>
      </c>
      <c r="B110" s="55" t="str">
        <f>[3]lang_2!B110</f>
        <v>猎鹰</v>
      </c>
      <c r="C110" s="55" t="str">
        <f>[3]lang_2!C110</f>
        <v>#猎鹰</v>
      </c>
      <c r="D110" s="55">
        <f>[3]lang_2!D110</f>
        <v>0</v>
      </c>
      <c r="E110" s="55">
        <f>[3]lang_2!E110</f>
        <v>0</v>
      </c>
    </row>
    <row r="111" spans="1:5" s="55" customFormat="1">
      <c r="A111" s="55" t="str">
        <f>[3]lang_2!A111</f>
        <v>NPC_1108</v>
      </c>
      <c r="B111" s="55" t="str">
        <f>[3]lang_2!B111</f>
        <v>秃鹫</v>
      </c>
      <c r="C111" s="55" t="str">
        <f>[3]lang_2!C111</f>
        <v>#秃鹫</v>
      </c>
      <c r="D111" s="55">
        <f>[3]lang_2!D111</f>
        <v>0</v>
      </c>
      <c r="E111" s="55">
        <f>[3]lang_2!E111</f>
        <v>0</v>
      </c>
    </row>
    <row r="112" spans="1:5" s="55" customFormat="1">
      <c r="A112" s="55" t="str">
        <f>[3]lang_2!A112</f>
        <v>NPC_1109</v>
      </c>
      <c r="B112" s="55" t="str">
        <f>[3]lang_2!B112</f>
        <v>猎狗</v>
      </c>
      <c r="C112" s="55" t="str">
        <f>[3]lang_2!C112</f>
        <v>#猎狗</v>
      </c>
      <c r="D112" s="55">
        <f>[3]lang_2!D112</f>
        <v>0</v>
      </c>
      <c r="E112" s="55">
        <f>[3]lang_2!E112</f>
        <v>0</v>
      </c>
    </row>
    <row r="113" spans="1:5" s="55" customFormat="1">
      <c r="A113" s="55" t="str">
        <f>[3]lang_2!A113</f>
        <v>NPC_1110</v>
      </c>
      <c r="B113" s="55" t="str">
        <f>[3]lang_2!B113</f>
        <v>座狼</v>
      </c>
      <c r="C113" s="55" t="str">
        <f>[3]lang_2!C113</f>
        <v>#座狼</v>
      </c>
      <c r="D113" s="55">
        <f>[3]lang_2!D113</f>
        <v>0</v>
      </c>
      <c r="E113" s="55">
        <f>[3]lang_2!E113</f>
        <v>0</v>
      </c>
    </row>
    <row r="114" spans="1:5" s="55" customFormat="1">
      <c r="A114" s="55" t="str">
        <f>[3]lang_2!A114</f>
        <v>NPC_1111</v>
      </c>
      <c r="B114" s="55" t="str">
        <f>[3]lang_2!B114</f>
        <v>地狱三头犬</v>
      </c>
      <c r="C114" s="55" t="str">
        <f>[3]lang_2!C114</f>
        <v>#地狱三头犬</v>
      </c>
      <c r="D114" s="55">
        <f>[3]lang_2!D114</f>
        <v>0</v>
      </c>
      <c r="E114" s="55">
        <f>[3]lang_2!E114</f>
        <v>0</v>
      </c>
    </row>
    <row r="115" spans="1:5" s="55" customFormat="1">
      <c r="A115" s="55" t="str">
        <f>[3]lang_2!A115</f>
        <v>NPC_1112</v>
      </c>
      <c r="B115" s="55" t="str">
        <f>[3]lang_2!B115</f>
        <v>地狱三头犬</v>
      </c>
      <c r="C115" s="55" t="str">
        <f>[3]lang_2!C115</f>
        <v>#地狱三头犬</v>
      </c>
      <c r="D115" s="55">
        <f>[3]lang_2!D115</f>
        <v>0</v>
      </c>
      <c r="E115" s="55">
        <f>[3]lang_2!E115</f>
        <v>0</v>
      </c>
    </row>
    <row r="116" spans="1:5" s="55" customFormat="1">
      <c r="A116" s="55" t="str">
        <f>[3]lang_2!A116</f>
        <v>NPC_1113</v>
      </c>
      <c r="B116" s="55" t="str">
        <f>[3]lang_2!B116</f>
        <v>长角恶魔</v>
      </c>
      <c r="C116" s="55" t="str">
        <f>[3]lang_2!C116</f>
        <v>#长角恶魔</v>
      </c>
      <c r="D116" s="55">
        <f>[3]lang_2!D116</f>
        <v>0</v>
      </c>
      <c r="E116" s="55">
        <f>[3]lang_2!E116</f>
        <v>0</v>
      </c>
    </row>
    <row r="117" spans="1:5" s="55" customFormat="1">
      <c r="A117" s="55" t="str">
        <f>[3]lang_2!A117</f>
        <v>NPC_1114</v>
      </c>
      <c r="B117" s="55" t="str">
        <f>[3]lang_2!B117</f>
        <v>飞马</v>
      </c>
      <c r="C117" s="55" t="str">
        <f>[3]lang_2!C117</f>
        <v>#飞马</v>
      </c>
      <c r="D117" s="55">
        <f>[3]lang_2!D117</f>
        <v>0</v>
      </c>
      <c r="E117" s="55">
        <f>[3]lang_2!E117</f>
        <v>0</v>
      </c>
    </row>
    <row r="118" spans="1:5" s="55" customFormat="1">
      <c r="A118" s="55" t="str">
        <f>[3]lang_2!A118</f>
        <v>NPC_1115</v>
      </c>
      <c r="B118" s="55" t="str">
        <f>[3]lang_2!B118</f>
        <v>长角恶魔</v>
      </c>
      <c r="C118" s="55" t="str">
        <f>[3]lang_2!C118</f>
        <v>#长角恶魔</v>
      </c>
      <c r="D118" s="55">
        <f>[3]lang_2!D118</f>
        <v>0</v>
      </c>
      <c r="E118" s="55">
        <f>[3]lang_2!E118</f>
        <v>0</v>
      </c>
    </row>
    <row r="119" spans="1:5" s="55" customFormat="1">
      <c r="A119" s="55" t="str">
        <f>[3]lang_2!A119</f>
        <v>NPC_bingjuren</v>
      </c>
      <c r="B119" s="55">
        <f>[3]lang_2!B119</f>
        <v>0</v>
      </c>
      <c r="C119" s="55" t="str">
        <f>[3]lang_2!C119</f>
        <v>#冰巨人</v>
      </c>
      <c r="D119" s="55">
        <f>[3]lang_2!D119</f>
        <v>0</v>
      </c>
      <c r="E119" s="55">
        <f>[3]lang_2!E119</f>
        <v>0</v>
      </c>
    </row>
    <row r="120" spans="1:5" s="55" customFormat="1">
      <c r="A120" s="55" t="str">
        <f>[3]lang_2!A120</f>
        <v>NPC_shijuren</v>
      </c>
      <c r="B120" s="55">
        <f>[3]lang_2!B120</f>
        <v>0</v>
      </c>
      <c r="C120" s="55" t="str">
        <f>[3]lang_2!C120</f>
        <v>#石巨人</v>
      </c>
      <c r="D120" s="55">
        <f>[3]lang_2!D120</f>
        <v>0</v>
      </c>
      <c r="E120" s="55">
        <f>[3]lang_2!E120</f>
        <v>0</v>
      </c>
    </row>
    <row r="121" spans="1:5" s="55" customFormat="1">
      <c r="A121" s="55" t="str">
        <f>[3]lang_2!A121</f>
        <v>NPC_huojuren</v>
      </c>
      <c r="B121" s="55">
        <f>[3]lang_2!B121</f>
        <v>0</v>
      </c>
      <c r="C121" s="55" t="str">
        <f>[3]lang_2!C121</f>
        <v>#火巨人</v>
      </c>
      <c r="D121" s="55">
        <f>[3]lang_2!D121</f>
        <v>0</v>
      </c>
      <c r="E121" s="55">
        <f>[3]lang_2!E121</f>
        <v>0</v>
      </c>
    </row>
    <row r="122" spans="1:5" s="55" customFormat="1">
      <c r="A122" s="55" t="str">
        <f>[3]lang_2!A122</f>
        <v>NPC_1116</v>
      </c>
      <c r="B122" s="55" t="str">
        <f>[3]lang_2!B122</f>
        <v>小石头人</v>
      </c>
      <c r="C122" s="55" t="str">
        <f>[3]lang_2!C122</f>
        <v>#小石头人</v>
      </c>
      <c r="D122" s="55">
        <f>[3]lang_2!D122</f>
        <v>0</v>
      </c>
      <c r="E122" s="55">
        <f>[3]lang_2!E122</f>
        <v>0</v>
      </c>
    </row>
    <row r="123" spans="1:5" s="55" customFormat="1">
      <c r="A123" s="55" t="str">
        <f>[3]lang_2!A123</f>
        <v>NPC_7123</v>
      </c>
      <c r="B123" s="55" t="str">
        <f>[3]lang_2!B123</f>
        <v>重装骷髅</v>
      </c>
      <c r="C123" s="55" t="str">
        <f>[3]lang_2!C123</f>
        <v>#重装骷髅</v>
      </c>
      <c r="D123" s="55">
        <f>[3]lang_2!D123</f>
        <v>0</v>
      </c>
      <c r="E123" s="55">
        <f>[3]lang_2!E123</f>
        <v>0</v>
      </c>
    </row>
    <row r="124" spans="1:5" s="55" customFormat="1">
      <c r="A124" s="55" t="str">
        <f>[3]lang_2!A124</f>
        <v>NPC_7124</v>
      </c>
      <c r="B124" s="55" t="str">
        <f>[3]lang_2!B124</f>
        <v>圣堂侍从</v>
      </c>
      <c r="C124" s="55" t="str">
        <f>[3]lang_2!C124</f>
        <v>#圣堂侍从</v>
      </c>
      <c r="D124" s="55">
        <f>[3]lang_2!D124</f>
        <v>0</v>
      </c>
      <c r="E124" s="55">
        <f>[3]lang_2!E124</f>
        <v>0</v>
      </c>
    </row>
    <row r="125" spans="1:5" s="55" customFormat="1">
      <c r="A125" s="55">
        <f>[3]lang_2!A125</f>
        <v>0</v>
      </c>
      <c r="B125" s="55">
        <f>[3]lang_2!B125</f>
        <v>0</v>
      </c>
      <c r="C125" s="55">
        <f>[3]lang_2!C125</f>
        <v>0</v>
      </c>
      <c r="D125" s="55">
        <f>[3]lang_2!D125</f>
        <v>0</v>
      </c>
      <c r="E125" s="55">
        <f>[3]lang_2!E125</f>
        <v>0</v>
      </c>
    </row>
    <row r="126" spans="1:5" s="55" customFormat="1">
      <c r="A126" s="55" t="str">
        <f>[3]lang_2!A126</f>
        <v>#器械召唤物</v>
      </c>
      <c r="B126" s="55">
        <f>[3]lang_2!B126</f>
        <v>0</v>
      </c>
      <c r="C126" s="55">
        <f>[3]lang_2!C126</f>
        <v>0</v>
      </c>
      <c r="D126" s="55">
        <f>[3]lang_2!D126</f>
        <v>0</v>
      </c>
      <c r="E126" s="55">
        <f>[3]lang_2!E126</f>
        <v>0</v>
      </c>
    </row>
    <row r="127" spans="1:5" s="55" customFormat="1">
      <c r="A127" s="55" t="str">
        <f>[3]lang_2!A127</f>
        <v>NPC_8011</v>
      </c>
      <c r="B127" s="55">
        <f>[3]lang_2!B127</f>
        <v>0</v>
      </c>
      <c r="C127" s="55" t="str">
        <f>[3]lang_2!C127</f>
        <v>#冲车</v>
      </c>
      <c r="D127" s="55">
        <f>[3]lang_2!D127</f>
        <v>0</v>
      </c>
      <c r="E127" s="55">
        <f>[3]lang_2!E127</f>
        <v>0</v>
      </c>
    </row>
    <row r="128" spans="1:5" s="55" customFormat="1">
      <c r="A128" s="55" t="str">
        <f>[3]lang_2!A128</f>
        <v>NPC_8012</v>
      </c>
      <c r="B128" s="55">
        <f>[3]lang_2!B128</f>
        <v>0</v>
      </c>
      <c r="C128" s="55" t="str">
        <f>[3]lang_2!C128</f>
        <v>#铁皮车</v>
      </c>
      <c r="D128" s="55">
        <f>[3]lang_2!D128</f>
        <v>0</v>
      </c>
      <c r="E128" s="55">
        <f>[3]lang_2!E128</f>
        <v>0</v>
      </c>
    </row>
    <row r="129" spans="1:5" s="55" customFormat="1">
      <c r="A129" s="55">
        <f>[3]lang_2!A129</f>
        <v>0</v>
      </c>
      <c r="B129" s="55">
        <f>[3]lang_2!B129</f>
        <v>0</v>
      </c>
      <c r="C129" s="55">
        <f>[3]lang_2!C129</f>
        <v>0</v>
      </c>
      <c r="D129" s="55">
        <f>[3]lang_2!D129</f>
        <v>0</v>
      </c>
      <c r="E129" s="55">
        <f>[3]lang_2!E129</f>
        <v>0</v>
      </c>
    </row>
    <row r="130" spans="1:5" s="55" customFormat="1">
      <c r="A130" s="55" t="str">
        <f>[3]lang_2!A130</f>
        <v>#元素位面boss名称</v>
      </c>
      <c r="B130" s="55">
        <f>[3]lang_2!B130</f>
        <v>0</v>
      </c>
      <c r="C130" s="55">
        <f>[3]lang_2!C130</f>
        <v>0</v>
      </c>
      <c r="D130" s="55">
        <f>[3]lang_2!D130</f>
        <v>0</v>
      </c>
      <c r="E130" s="55">
        <f>[3]lang_2!E130</f>
        <v>0</v>
      </c>
    </row>
    <row r="131" spans="1:5" s="55" customFormat="1">
      <c r="A131" s="55" t="str">
        <f>[3]lang_2!A131</f>
        <v>BOSS_91101</v>
      </c>
      <c r="B131" s="55">
        <f>[3]lang_2!B131</f>
        <v>0</v>
      </c>
      <c r="C131" s="55" t="str">
        <f>[3]lang_2!C131</f>
        <v>#火焰领主</v>
      </c>
      <c r="D131" s="55">
        <f>[3]lang_2!D131</f>
        <v>0</v>
      </c>
      <c r="E131" s="55">
        <f>[3]lang_2!E131</f>
        <v>0</v>
      </c>
    </row>
    <row r="132" spans="1:5" s="55" customFormat="1">
      <c r="A132" s="55" t="str">
        <f>[3]lang_2!A132</f>
        <v>BOSS_91201</v>
      </c>
      <c r="B132" s="55">
        <f>[3]lang_2!B132</f>
        <v>0</v>
      </c>
      <c r="C132" s="55" t="str">
        <f>[3]lang_2!C132</f>
        <v>#火焰女皇</v>
      </c>
      <c r="D132" s="55">
        <f>[3]lang_2!D132</f>
        <v>0</v>
      </c>
      <c r="E132" s="55">
        <f>[3]lang_2!E132</f>
        <v>0</v>
      </c>
    </row>
    <row r="133" spans="1:5" s="55" customFormat="1">
      <c r="A133" s="55" t="str">
        <f>[3]lang_2!A133</f>
        <v>BOSS_92001</v>
      </c>
      <c r="B133" s="55">
        <f>[3]lang_2!B133</f>
        <v>0</v>
      </c>
      <c r="C133" s="55" t="str">
        <f>[3]lang_2!C133</f>
        <v>#冰霜领主</v>
      </c>
      <c r="D133" s="55">
        <f>[3]lang_2!D133</f>
        <v>0</v>
      </c>
      <c r="E133" s="55">
        <f>[3]lang_2!E133</f>
        <v>0</v>
      </c>
    </row>
    <row r="134" spans="1:5" s="55" customFormat="1">
      <c r="A134" s="55" t="str">
        <f>[3]lang_2!A134</f>
        <v>BOSS_93001</v>
      </c>
      <c r="B134" s="55">
        <f>[3]lang_2!B134</f>
        <v>0</v>
      </c>
      <c r="C134" s="55" t="str">
        <f>[3]lang_2!C134</f>
        <v>#闪电领主</v>
      </c>
      <c r="D134" s="55">
        <f>[3]lang_2!D134</f>
        <v>0</v>
      </c>
      <c r="E134" s="55">
        <f>[3]lang_2!E134</f>
        <v>0</v>
      </c>
    </row>
    <row r="135" spans="1:5" s="55" customFormat="1">
      <c r="A135" s="55" t="str">
        <f>[3]lang_2!A135</f>
        <v>BOSS_94101</v>
      </c>
      <c r="B135" s="55">
        <f>[3]lang_2!B135</f>
        <v>0</v>
      </c>
      <c r="C135" s="55" t="str">
        <f>[3]lang_2!C135</f>
        <v>#大地祭司</v>
      </c>
      <c r="D135" s="55">
        <f>[3]lang_2!D135</f>
        <v>0</v>
      </c>
      <c r="E135" s="55">
        <f>[3]lang_2!E135</f>
        <v>0</v>
      </c>
    </row>
    <row r="136" spans="1:5" s="55" customFormat="1">
      <c r="A136" s="55" t="str">
        <f>[3]lang_2!A136</f>
        <v>BOSS_94201</v>
      </c>
      <c r="B136" s="55">
        <f>[3]lang_2!B136</f>
        <v>0</v>
      </c>
      <c r="C136" s="55" t="str">
        <f>[3]lang_2!C136</f>
        <v>#大地领主</v>
      </c>
      <c r="D136" s="55">
        <f>[3]lang_2!D136</f>
        <v>0</v>
      </c>
      <c r="E136" s="55">
        <f>[3]lang_2!E136</f>
        <v>0</v>
      </c>
    </row>
    <row r="137" spans="1:5" s="55" customFormat="1">
      <c r="A137" s="55" t="str">
        <f>[3]lang_2!A137</f>
        <v>BOSS_95001</v>
      </c>
      <c r="B137" s="55">
        <f>[3]lang_2!B137</f>
        <v>0</v>
      </c>
      <c r="C137" s="55" t="str">
        <f>[3]lang_2!C137</f>
        <v>#混乱领主</v>
      </c>
      <c r="D137" s="55">
        <f>[3]lang_2!D137</f>
        <v>0</v>
      </c>
      <c r="E137" s="55">
        <f>[3]lang_2!E137</f>
        <v>0</v>
      </c>
    </row>
    <row r="138" spans="1:5" s="55" customFormat="1">
      <c r="A138" s="55">
        <f>[3]lang_2!A138</f>
        <v>0</v>
      </c>
      <c r="B138" s="55">
        <f>[3]lang_2!B138</f>
        <v>0</v>
      </c>
      <c r="C138" s="55">
        <f>[3]lang_2!C138</f>
        <v>0</v>
      </c>
      <c r="D138" s="55">
        <f>[3]lang_2!D138</f>
        <v>0</v>
      </c>
      <c r="E138" s="55">
        <f>[3]lang_2!E138</f>
        <v>0</v>
      </c>
    </row>
    <row r="139" spans="1:5" s="55" customFormat="1">
      <c r="A139" s="55">
        <f>[3]lang_2!A139</f>
        <v>0</v>
      </c>
      <c r="B139" s="55">
        <f>[3]lang_2!B139</f>
        <v>0</v>
      </c>
      <c r="C139" s="55">
        <f>[3]lang_2!C139</f>
        <v>0</v>
      </c>
      <c r="D139" s="55">
        <f>[3]lang_2!D139</f>
        <v>0</v>
      </c>
      <c r="E139" s="55">
        <f>[3]lang_2!E139</f>
        <v>0</v>
      </c>
    </row>
    <row r="140" spans="1:5" s="55" customFormat="1">
      <c r="A140" s="55" t="str">
        <f>[3]lang_2!A140</f>
        <v>#兵团描述</v>
      </c>
      <c r="B140" s="55">
        <f>[3]lang_2!B140</f>
        <v>0</v>
      </c>
      <c r="C140" s="55" t="str">
        <f>[3]lang_2!C140</f>
        <v/>
      </c>
      <c r="D140" s="55">
        <f>[3]lang_2!D140</f>
        <v>0</v>
      </c>
      <c r="E140" s="55" t="str">
        <f>[3]lang_2!E140</f>
        <v/>
      </c>
    </row>
    <row r="141" spans="1:5" s="55" customFormat="1">
      <c r="A141" s="55" t="str">
        <f>[3]lang_2!A141</f>
        <v>TEAMDES_101</v>
      </c>
      <c r="B141" s="55" t="str">
        <f>[3]lang_2!B141</f>
        <v>帝国枪兵</v>
      </c>
      <c r="C141" s="55" t="str">
        <f>[3]lang_2!C141</f>
        <v>#帝国枪兵是王国的第一道防线，他们英勇善战，忠心耿耿，为帝国立下卓越功勋，为世人所赞誉。</v>
      </c>
      <c r="D141" s="55">
        <f>[3]lang_2!D141</f>
        <v>0</v>
      </c>
      <c r="E141" s="55" t="str">
        <f>[3]lang_2!E141</f>
        <v>#Pikeman</v>
      </c>
    </row>
    <row r="142" spans="1:5" s="55" customFormat="1">
      <c r="A142" s="55" t="str">
        <f>[3]lang_2!A142</f>
        <v>TEAMDES_102</v>
      </c>
      <c r="B142" s="55" t="str">
        <f>[3]lang_2!B142</f>
        <v>帝国弩手</v>
      </c>
      <c r="C142" s="55" t="str">
        <f>[3]lang_2!C142</f>
        <v>#帝国弩手经验丰富，可以在接触战之前削弱敌人的战斗力，他们强劲的十字弩让敌人闻风丧胆。</v>
      </c>
      <c r="D142" s="55">
        <f>[3]lang_2!D142</f>
        <v>0</v>
      </c>
      <c r="E142" s="55" t="str">
        <f>[3]lang_2!E142</f>
        <v>#Archer</v>
      </c>
    </row>
    <row r="143" spans="1:5" s="55" customFormat="1">
      <c r="A143" s="55" t="str">
        <f>[3]lang_2!A143</f>
        <v>TEAMDES_103</v>
      </c>
      <c r="B143" s="55" t="str">
        <f>[3]lang_2!B143</f>
        <v>皇家狮鹫</v>
      </c>
      <c r="C143" s="55" t="str">
        <f>[3]lang_2!C143</f>
        <v>#皇家狮鹫是高空的王者，亦是埃拉西亚的象征，它们勇猛而忠诚，永远会为战斗流尽最后一滴血。</v>
      </c>
      <c r="D143" s="55">
        <f>[3]lang_2!D143</f>
        <v>0</v>
      </c>
      <c r="E143" s="55" t="str">
        <f>[3]lang_2!E143</f>
        <v>#Griffin</v>
      </c>
    </row>
    <row r="144" spans="1:5" s="55" customFormat="1">
      <c r="A144" s="55" t="str">
        <f>[3]lang_2!A144</f>
        <v>TEAMDES_104</v>
      </c>
      <c r="B144" s="55" t="str">
        <f>[3]lang_2!B144</f>
        <v>皇家十字军</v>
      </c>
      <c r="C144" s="55" t="str">
        <f>[3]lang_2!C144</f>
        <v>#唯有王国认可的士兵才能加入皇家卫队，他们的战斗技巧举世闻名，这是王国的荣耀之师。</v>
      </c>
      <c r="D144" s="55">
        <f>[3]lang_2!D144</f>
        <v>0</v>
      </c>
      <c r="E144" s="55" t="str">
        <f>[3]lang_2!E144</f>
        <v>#Swordsman</v>
      </c>
    </row>
    <row r="145" spans="1:5" s="55" customFormat="1">
      <c r="A145" s="55" t="str">
        <f>[3]lang_2!A145</f>
        <v>TEAMDES_105</v>
      </c>
      <c r="B145" s="55" t="str">
        <f>[3]lang_2!B145</f>
        <v>僧侣</v>
      </c>
      <c r="C145" s="55" t="str">
        <f>[3]lang_2!C145</f>
        <v>#僧侣是虔诚的信仰者，他们能施放祝福法术庇佑友军，也能勇敢地奔赴战场，打击敌人。</v>
      </c>
      <c r="D145" s="55">
        <f>[3]lang_2!D145</f>
        <v>0</v>
      </c>
      <c r="E145" s="55" t="str">
        <f>[3]lang_2!E145</f>
        <v>#Monk</v>
      </c>
    </row>
    <row r="146" spans="1:5" s="55" customFormat="1">
      <c r="A146" s="55" t="str">
        <f>[3]lang_2!A146</f>
        <v>TEAMDES_106</v>
      </c>
      <c r="B146" s="55" t="str">
        <f>[3]lang_2!B146</f>
        <v>皇家骑士</v>
      </c>
      <c r="C146" s="55" t="str">
        <f>[3]lang_2!C146</f>
        <v>#皇家骑士身着厚重的铠甲，驾驭着战马向敌人发起冲锋，他们战无不胜，令无数敌人颤抖。</v>
      </c>
      <c r="D146" s="55">
        <f>[3]lang_2!D146</f>
        <v>0</v>
      </c>
      <c r="E146" s="55" t="str">
        <f>[3]lang_2!E146</f>
        <v>#Cavalier</v>
      </c>
    </row>
    <row r="147" spans="1:5" s="55" customFormat="1">
      <c r="A147" s="55" t="str">
        <f>[3]lang_2!A147</f>
        <v>TEAMDES_107</v>
      </c>
      <c r="B147" s="55" t="str">
        <f>[3]lang_2!B147</f>
        <v>大天使</v>
      </c>
      <c r="C147" s="55" t="str">
        <f>[3]lang_2!C147</f>
        <v>#大天使是力量与光明的象征，他们战斗勇猛并具有致命的攻击力，能够复活阵亡单位。</v>
      </c>
      <c r="D147" s="55">
        <f>[3]lang_2!D147</f>
        <v>0</v>
      </c>
      <c r="E147" s="55" t="str">
        <f>[3]lang_2!E147</f>
        <v>#Angel</v>
      </c>
    </row>
    <row r="148" spans="1:5" s="55" customFormat="1">
      <c r="A148" s="55" t="str">
        <f>[3]lang_2!A148</f>
        <v>TEAMDES_108</v>
      </c>
      <c r="B148" s="55" t="str">
        <f>[3]lang_2!B148</f>
        <v>圣堂武士</v>
      </c>
      <c r="C148" s="55" t="str">
        <f>[3]lang_2!C148</f>
        <v>#圣堂武士是城堡阵营最坚实的盾牌，他们善于激励部队的士气，使他们发挥出更强的力量。</v>
      </c>
      <c r="D148" s="55">
        <f>[3]lang_2!D148</f>
        <v>0</v>
      </c>
      <c r="E148" s="55" t="str">
        <f>[3]lang_2!E148</f>
        <v>#Angel</v>
      </c>
    </row>
    <row r="149" spans="1:5" s="55" customFormat="1">
      <c r="A149" s="55" t="str">
        <f>[3]lang_2!A149</f>
        <v>TEAMDES_201</v>
      </c>
      <c r="B149" s="55" t="str">
        <f>[3]lang_2!B149</f>
        <v>半人马首领</v>
      </c>
      <c r="C149" s="55" t="str">
        <f>[3]lang_2!C149</f>
        <v>#半人马首领是天生的战士，毕生追求高超的战争艺术，他们善于冲锋、格斗、侦察，几乎无所不能。</v>
      </c>
      <c r="D149" s="55">
        <f>[3]lang_2!D149</f>
        <v>0</v>
      </c>
      <c r="E149" s="55" t="str">
        <f>[3]lang_2!E149</f>
        <v>#Centaur</v>
      </c>
    </row>
    <row r="150" spans="1:5" s="55" customFormat="1">
      <c r="A150" s="55" t="str">
        <f>[3]lang_2!A150</f>
        <v>TEAMDES_202</v>
      </c>
      <c r="B150" s="55" t="str">
        <f>[3]lang_2!B150</f>
        <v>矮人</v>
      </c>
      <c r="C150" s="55" t="str">
        <f>[3]lang_2!C150</f>
        <v>#战斗矮人们拥有铜墙铁壁般的防御，他们脾气暴躁，善于使用巨大的铁锤平息一切反对的声音。</v>
      </c>
      <c r="D150" s="55">
        <f>[3]lang_2!D150</f>
        <v>0</v>
      </c>
      <c r="E150" s="55" t="str">
        <f>[3]lang_2!E150</f>
        <v>#Dwarf</v>
      </c>
    </row>
    <row r="151" spans="1:5" s="55" customFormat="1">
      <c r="A151" s="55" t="str">
        <f>[3]lang_2!A151</f>
        <v>TEAMDES_203</v>
      </c>
      <c r="B151" s="55" t="str">
        <f>[3]lang_2!B151</f>
        <v>木精灵</v>
      </c>
      <c r="C151" s="55" t="str">
        <f>[3]lang_2!C151</f>
        <v>#来自埃里的精灵箭术卓越，他们守护着森林，侵略者们都将遭到他们狂风骤雨般的打击。</v>
      </c>
      <c r="D151" s="55">
        <f>[3]lang_2!D151</f>
        <v>0</v>
      </c>
      <c r="E151" s="55" t="str">
        <f>[3]lang_2!E151</f>
        <v>#Wood Elf</v>
      </c>
    </row>
    <row r="152" spans="1:5" s="55" customFormat="1">
      <c r="A152" s="55" t="str">
        <f>[3]lang_2!A152</f>
        <v>TEAMDES_204</v>
      </c>
      <c r="B152" s="55" t="str">
        <f>[3]lang_2!B152</f>
        <v>银翼飞马</v>
      </c>
      <c r="C152" s="55" t="str">
        <f>[3]lang_2!C152</f>
        <v>#银翼飞马是森林中的传说生物，他们伴随着最优秀的精灵维护着森林的安宁。</v>
      </c>
      <c r="D152" s="55">
        <f>[3]lang_2!D152</f>
        <v>0</v>
      </c>
      <c r="E152" s="55" t="str">
        <f>[3]lang_2!E152</f>
        <v>#Pegasus</v>
      </c>
    </row>
    <row r="153" spans="1:5" s="55" customFormat="1">
      <c r="A153" s="55" t="str">
        <f>[3]lang_2!A153</f>
        <v>TEAMDES_205</v>
      </c>
      <c r="B153" s="55" t="str">
        <f>[3]lang_2!B153</f>
        <v>枯木卫士</v>
      </c>
      <c r="C153" s="55" t="str">
        <f>[3]lang_2!C153</f>
        <v>#枯木卫士是森林的化身，虽然笨拙但是极为坚实，他们善于使用藤蔓缠绕敌人，直至对手死亡。</v>
      </c>
      <c r="D153" s="55">
        <f>[3]lang_2!D153</f>
        <v>0</v>
      </c>
      <c r="E153" s="55" t="str">
        <f>[3]lang_2!E153</f>
        <v>#Dendroid Guard</v>
      </c>
    </row>
    <row r="154" spans="1:5" s="55" customFormat="1">
      <c r="A154" s="55" t="str">
        <f>[3]lang_2!A154</f>
        <v>TEAMDES_206</v>
      </c>
      <c r="B154" s="55" t="str">
        <f>[3]lang_2!B154</f>
        <v>独角兽</v>
      </c>
      <c r="C154" s="55" t="str">
        <f>[3]lang_2!C154</f>
        <v>#独角兽的存在更像是美丽的传说，它们不仅是美丽的生物，更是英勇的战士，堪称传奇生物。</v>
      </c>
      <c r="D154" s="55">
        <f>[3]lang_2!D154</f>
        <v>0</v>
      </c>
      <c r="E154" s="55" t="str">
        <f>[3]lang_2!E154</f>
        <v>#Unicorn</v>
      </c>
    </row>
    <row r="155" spans="1:5" s="55" customFormat="1">
      <c r="A155" s="55" t="str">
        <f>[3]lang_2!A155</f>
        <v>TEAMDES_207</v>
      </c>
      <c r="B155" s="55" t="str">
        <f>[3]lang_2!B155</f>
        <v>绿龙</v>
      </c>
      <c r="C155" s="55" t="str">
        <f>[3]lang_2!C155</f>
        <v>#绿龙是森林的守护者，剧毒的龙息和遮天蔽地的巨大身躯无不向人们证明龙是不可战胜的生物。</v>
      </c>
      <c r="D155" s="55">
        <f>[3]lang_2!D155</f>
        <v>0</v>
      </c>
      <c r="E155" s="55" t="str">
        <f>[3]lang_2!E155</f>
        <v>#Green Dragon</v>
      </c>
    </row>
    <row r="156" spans="1:5" s="55" customFormat="1">
      <c r="A156" s="55" t="str">
        <f>[3]lang_2!A156</f>
        <v>TEAMDES_207</v>
      </c>
      <c r="B156" s="55" t="str">
        <f>[3]lang_2!B156</f>
        <v>德鲁伊</v>
      </c>
      <c r="C156" s="55" t="str">
        <f>[3]lang_2!C156</f>
        <v>#她们是继承了自然意志的人，能够调用自然的力量守护为森林而战的人。</v>
      </c>
      <c r="D156" s="55">
        <f>[3]lang_2!D156</f>
        <v>0</v>
      </c>
      <c r="E156" s="55" t="str">
        <f>[3]lang_2!E156</f>
        <v>#Green Dragon</v>
      </c>
    </row>
    <row r="157" spans="1:5" s="55" customFormat="1">
      <c r="A157" s="55" t="str">
        <f>[3]lang_2!A157</f>
        <v>TEAMDES_301</v>
      </c>
      <c r="B157" s="55" t="str">
        <f>[3]lang_2!B157</f>
        <v>骷髅战士</v>
      </c>
      <c r="C157" s="55" t="str">
        <f>[3]lang_2!C157</f>
        <v>#这些脆弱的骨头架子看起来毫无价值，然而出人意料的是他们在降低士气方面颇有建树。</v>
      </c>
      <c r="D157" s="55">
        <f>[3]lang_2!D157</f>
        <v>0</v>
      </c>
      <c r="E157" s="55" t="str">
        <f>[3]lang_2!E157</f>
        <v>#Skeleton</v>
      </c>
    </row>
    <row r="158" spans="1:5" s="55" customFormat="1">
      <c r="A158" s="55" t="str">
        <f>[3]lang_2!A158</f>
        <v>TEAMDES_302</v>
      </c>
      <c r="B158" s="55" t="str">
        <f>[3]lang_2!B158</f>
        <v>僵尸</v>
      </c>
      <c r="C158" s="55" t="str">
        <f>[3]lang_2!C158</f>
        <v>#被巫师复生的腐烂尸体，浑身散发着恶臭的毒气，肿胀的身躯一旦破碎，将会带来噩梦般的毁灭。</v>
      </c>
      <c r="D158" s="55">
        <f>[3]lang_2!D158</f>
        <v>0</v>
      </c>
      <c r="E158" s="55" t="str">
        <f>[3]lang_2!E158</f>
        <v>#Walking Dead</v>
      </c>
    </row>
    <row r="159" spans="1:5" s="55" customFormat="1">
      <c r="A159" s="55" t="str">
        <f>[3]lang_2!A159</f>
        <v>TEAMDES_303</v>
      </c>
      <c r="B159" s="55" t="str">
        <f>[3]lang_2!B159</f>
        <v>幽灵</v>
      </c>
      <c r="C159" s="55" t="str">
        <f>[3]lang_2!C159</f>
        <v>#幽灵对生命的眷恋使得它们能够留存于现世，巫师们奴役幽灵去折磨生者的灵魂。</v>
      </c>
      <c r="D159" s="55">
        <f>[3]lang_2!D159</f>
        <v>0</v>
      </c>
      <c r="E159" s="55" t="str">
        <f>[3]lang_2!E159</f>
        <v>#Wight</v>
      </c>
    </row>
    <row r="160" spans="1:5" s="55" customFormat="1">
      <c r="A160" s="55" t="str">
        <f>[3]lang_2!A160</f>
        <v>TEAMDES_304</v>
      </c>
      <c r="B160" s="55" t="str">
        <f>[3]lang_2!B160</f>
        <v>吸血鬼</v>
      </c>
      <c r="C160" s="55" t="str">
        <f>[3]lang_2!C160</f>
        <v>#吸血鬼遵循着古老的贵族礼仪，但当他们露出尖牙之时，你能感受到的唯有生命的流逝。</v>
      </c>
      <c r="D160" s="55">
        <f>[3]lang_2!D160</f>
        <v>0</v>
      </c>
      <c r="E160" s="55" t="str">
        <f>[3]lang_2!E160</f>
        <v>#Vampire</v>
      </c>
    </row>
    <row r="161" spans="1:5" s="55" customFormat="1">
      <c r="A161" s="55" t="str">
        <f>[3]lang_2!A161</f>
        <v>TEAMDES_305</v>
      </c>
      <c r="B161" s="55" t="str">
        <f>[3]lang_2!B161</f>
        <v>巫妖</v>
      </c>
      <c r="C161" s="55" t="str">
        <f>[3]lang_2!C161</f>
        <v>#巫妖的肉体干枯而丑陋，他们对一切生命充满了仇恨，并热衷于传播瘟疫，毁灭现世。</v>
      </c>
      <c r="D161" s="55">
        <f>[3]lang_2!D161</f>
        <v>0</v>
      </c>
      <c r="E161" s="55" t="str">
        <f>[3]lang_2!E161</f>
        <v>#Lich</v>
      </c>
    </row>
    <row r="162" spans="1:5" s="55" customFormat="1">
      <c r="A162" s="55" t="str">
        <f>[3]lang_2!A162</f>
        <v>TEAMDES_306</v>
      </c>
      <c r="B162" s="55" t="str">
        <f>[3]lang_2!B162</f>
        <v>黑暗骑士</v>
      </c>
      <c r="C162" s="55" t="str">
        <f>[3]lang_2!C162</f>
        <v>#黑暗骑士游走于墓园的中心，浑身充斥着令人胆寒的诅咒，他们屠戮生者，维持着墓地的秩序。</v>
      </c>
      <c r="D162" s="55">
        <f>[3]lang_2!D162</f>
        <v>0</v>
      </c>
      <c r="E162" s="55" t="str">
        <f>[3]lang_2!E162</f>
        <v>#Black Knight</v>
      </c>
    </row>
    <row r="163" spans="1:5" s="55" customFormat="1">
      <c r="A163" s="55" t="str">
        <f>[3]lang_2!A163</f>
        <v>TEAMDES_307</v>
      </c>
      <c r="B163" s="55" t="str">
        <f>[3]lang_2!B163</f>
        <v>骨龙</v>
      </c>
      <c r="C163" s="55" t="str">
        <f>[3]lang_2!C163</f>
        <v>#尽管龙族一直将骨龙视为生死大敌，但作为墓园的顶级兵种，骨龙与龙族仍为势均力敌的存在。</v>
      </c>
      <c r="D163" s="55">
        <f>[3]lang_2!D163</f>
        <v>0</v>
      </c>
      <c r="E163" s="55" t="str">
        <f>[3]lang_2!E163</f>
        <v>#Bone Dragon</v>
      </c>
    </row>
    <row r="164" spans="1:5" s="55" customFormat="1">
      <c r="A164" s="55" t="str">
        <f>[3]lang_2!A164</f>
        <v>TEAMDES_308</v>
      </c>
      <c r="B164" s="55" t="str">
        <f>[3]lang_2!B164</f>
        <v>木乃伊</v>
      </c>
      <c r="C164" s="55" t="str">
        <f>[3]lang_2!C164</f>
        <v>#在古老陵墓中沉睡的不死者，任何打扰他的人都会受到诅咒。</v>
      </c>
      <c r="D164" s="55">
        <f>[3]lang_2!D164</f>
        <v>0</v>
      </c>
      <c r="E164" s="55">
        <f>[3]lang_2!E164</f>
        <v>0</v>
      </c>
    </row>
    <row r="165" spans="1:5" s="55" customFormat="1">
      <c r="A165" s="55" t="str">
        <f>[3]lang_2!A165</f>
        <v>TEAMDES_401</v>
      </c>
      <c r="B165" s="55" t="str">
        <f>[3]lang_2!B165</f>
        <v>地精战士</v>
      </c>
      <c r="C165" s="55" t="str">
        <f>[3]lang_2!C165</f>
        <v>#地精战士身着轻甲，手握重兵器，善于以速度和数量快速冲破敌人的防线，极为凶残和坚韧。</v>
      </c>
      <c r="D165" s="55">
        <f>[3]lang_2!D165</f>
        <v>0</v>
      </c>
      <c r="E165" s="55" t="str">
        <f>[3]lang_2!E165</f>
        <v>#Goblin</v>
      </c>
    </row>
    <row r="166" spans="1:5" s="55" customFormat="1">
      <c r="A166" s="55" t="str">
        <f>[3]lang_2!A166</f>
        <v>TEAMDES_402</v>
      </c>
      <c r="B166" s="55" t="str">
        <f>[3]lang_2!B166</f>
        <v>恶狼骑士</v>
      </c>
      <c r="C166" s="55" t="str">
        <f>[3]lang_2!C166</f>
        <v>#好战的恶狼骑士驯服了巨狼作为坐骑，攻击更加迅猛，巨狼锋利的獠牙和利爪更让敌人感到恐惧。</v>
      </c>
      <c r="D166" s="55">
        <f>[3]lang_2!D166</f>
        <v>0</v>
      </c>
      <c r="E166" s="55" t="str">
        <f>[3]lang_2!E166</f>
        <v>#Wolf Rider</v>
      </c>
    </row>
    <row r="167" spans="1:5" s="55" customFormat="1">
      <c r="A167" s="55" t="str">
        <f>[3]lang_2!A167</f>
        <v>TEAMDES_403</v>
      </c>
      <c r="B167" s="55" t="str">
        <f>[3]lang_2!B167</f>
        <v>半兽人</v>
      </c>
      <c r="C167" s="55" t="str">
        <f>[3]lang_2!C167</f>
        <v>#没人知道半兽人的斧子藏在哪里，他们似乎有无穷无尽的斧子可以丢出来，真是匪夷所思。</v>
      </c>
      <c r="D167" s="55">
        <f>[3]lang_2!D167</f>
        <v>0</v>
      </c>
      <c r="E167" s="55" t="str">
        <f>[3]lang_2!E167</f>
        <v>#Orc</v>
      </c>
    </row>
    <row r="168" spans="1:5" s="55" customFormat="1">
      <c r="A168" s="55" t="str">
        <f>[3]lang_2!A168</f>
        <v>TEAMDES_404</v>
      </c>
      <c r="B168" s="55" t="str">
        <f>[3]lang_2!B168</f>
        <v>食人魔</v>
      </c>
      <c r="C168" s="55" t="str">
        <f>[3]lang_2!C168</f>
        <v>#手持木棒的食人魔看起来更像猩猩，但是十分危险，他们甚至可以在战斗中释放嗜血法术。</v>
      </c>
      <c r="D168" s="55">
        <f>[3]lang_2!D168</f>
        <v>0</v>
      </c>
      <c r="E168" s="55" t="str">
        <f>[3]lang_2!E168</f>
        <v>#Ogre</v>
      </c>
    </row>
    <row r="169" spans="1:5" s="55" customFormat="1">
      <c r="A169" s="55" t="str">
        <f>[3]lang_2!A169</f>
        <v>TEAMDES_405</v>
      </c>
      <c r="B169" s="55" t="str">
        <f>[3]lang_2!B169</f>
        <v>雷鸟</v>
      </c>
      <c r="C169" s="55" t="str">
        <f>[3]lang_2!C169</f>
        <v>#雷鸟经常于狂风暴雨之夜出没，它们穿梭于雷霆之间，浑身携带闪电，被人们传为神的使者。</v>
      </c>
      <c r="D169" s="55">
        <f>[3]lang_2!D169</f>
        <v>0</v>
      </c>
      <c r="E169" s="55" t="str">
        <f>[3]lang_2!E169</f>
        <v>#Roc</v>
      </c>
    </row>
    <row r="170" spans="1:5" s="55" customFormat="1">
      <c r="A170" s="55" t="str">
        <f>[3]lang_2!A170</f>
        <v>TEAMDES_406</v>
      </c>
      <c r="B170" s="55" t="str">
        <f>[3]lang_2!B170</f>
        <v>独眼巨人</v>
      </c>
      <c r="C170" s="55" t="str">
        <f>[3]lang_2!C170</f>
        <v>#独眼巨人以脑袋上的独眼和巨大的身躯而闻名，这个种族暴躁易怒，并拥有着恶魔的血脉。</v>
      </c>
      <c r="D170" s="55">
        <f>[3]lang_2!D170</f>
        <v>0</v>
      </c>
      <c r="E170" s="55" t="str">
        <f>[3]lang_2!E170</f>
        <v>#Cyclops</v>
      </c>
    </row>
    <row r="171" spans="1:5" s="55" customFormat="1">
      <c r="A171" s="55" t="str">
        <f>[3]lang_2!A171</f>
        <v>TEAMDES_407</v>
      </c>
      <c r="B171" s="55" t="str">
        <f>[3]lang_2!B171</f>
        <v>比蒙</v>
      </c>
      <c r="C171" s="55" t="str">
        <f>[3]lang_2!C171</f>
        <v>#比蒙是为数不多的远古生物之一，起源和巨龙一样久远，庞大的身躯使其几乎可以无视敌人攻击。</v>
      </c>
      <c r="D171" s="55">
        <f>[3]lang_2!D171</f>
        <v>0</v>
      </c>
      <c r="E171" s="55" t="str">
        <f>[3]lang_2!E171</f>
        <v>#Behemoth</v>
      </c>
    </row>
    <row r="172" spans="1:5" s="55" customFormat="1">
      <c r="A172" s="55" t="str">
        <f>[3]lang_2!A172</f>
        <v>TEAMDES_501</v>
      </c>
      <c r="B172" s="55" t="str">
        <f>[3]lang_2!B172</f>
        <v>小恶魔</v>
      </c>
      <c r="C172" s="55" t="str">
        <f>[3]lang_2!C172</f>
        <v>#小恶魔虽然是恶魔中的低等生物，但与生俱来的狡诈和暴力，在战场上的癫狂令人惧怕。</v>
      </c>
      <c r="D172" s="55">
        <f>[3]lang_2!D172</f>
        <v>0</v>
      </c>
      <c r="E172" s="55" t="str">
        <f>[3]lang_2!E172</f>
        <v>#Imp</v>
      </c>
    </row>
    <row r="173" spans="1:5" s="55" customFormat="1">
      <c r="A173" s="55" t="str">
        <f>[3]lang_2!A173</f>
        <v>TEAMDES_502</v>
      </c>
      <c r="B173" s="55" t="str">
        <f>[3]lang_2!B173</f>
        <v>歌革</v>
      </c>
      <c r="C173" s="55" t="str">
        <f>[3]lang_2!C173</f>
        <v>#歌革这种生物看起来很温柔，但是作为恶魔的一员，同样有着极强的攻击倾向。</v>
      </c>
      <c r="D173" s="55">
        <f>[3]lang_2!D173</f>
        <v>0</v>
      </c>
      <c r="E173" s="55" t="str">
        <f>[3]lang_2!E173</f>
        <v>#Gog</v>
      </c>
    </row>
    <row r="174" spans="1:5" s="55" customFormat="1">
      <c r="A174" s="55" t="str">
        <f>[3]lang_2!A174</f>
        <v>TEAMDES_503</v>
      </c>
      <c r="B174" s="55" t="str">
        <f>[3]lang_2!B174</f>
        <v>地狱三头犬</v>
      </c>
      <c r="C174" s="55" t="str">
        <f>[3]lang_2!C174</f>
        <v>#地狱三头犬可以同时用三个脑袋快速地攻击敌人，全身流淌着炽热的岩浆，行走之处遍布烈焰。</v>
      </c>
      <c r="D174" s="55">
        <f>[3]lang_2!D174</f>
        <v>0</v>
      </c>
      <c r="E174" s="55" t="str">
        <f>[3]lang_2!E174</f>
        <v>#Hell Hound</v>
      </c>
    </row>
    <row r="175" spans="1:5" s="55" customFormat="1">
      <c r="A175" s="55" t="str">
        <f>[3]lang_2!A175</f>
        <v>TEAMDES_504</v>
      </c>
      <c r="B175" s="55" t="str">
        <f>[3]lang_2!B175</f>
        <v>长角恶魔</v>
      </c>
      <c r="C175" s="55" t="str">
        <f>[3]lang_2!C175</f>
        <v>#长角恶魔以头上尖锐的长角为名，这也是他最锐利的武器，可以轻易刺穿敌人的盔甲和身躯。</v>
      </c>
      <c r="D175" s="55">
        <f>[3]lang_2!D175</f>
        <v>0</v>
      </c>
      <c r="E175" s="55" t="str">
        <f>[3]lang_2!E175</f>
        <v>#Demon</v>
      </c>
    </row>
    <row r="176" spans="1:5" s="55" customFormat="1">
      <c r="A176" s="55" t="str">
        <f>[3]lang_2!A176</f>
        <v>TEAMDES_505</v>
      </c>
      <c r="B176" s="55" t="str">
        <f>[3]lang_2!B176</f>
        <v>地狱领主</v>
      </c>
      <c r="C176" s="55" t="str">
        <f>[3]lang_2!C176</f>
        <v>#地狱领主身经百战，她统率着数以万计的地狱军团浴血奋战，她酷爱战争和鲜血。</v>
      </c>
      <c r="D176" s="55">
        <f>[3]lang_2!D176</f>
        <v>0</v>
      </c>
      <c r="E176" s="55" t="str">
        <f>[3]lang_2!E176</f>
        <v>#Pit Fiend</v>
      </c>
    </row>
    <row r="177" spans="1:5" s="55" customFormat="1">
      <c r="A177" s="55" t="str">
        <f>[3]lang_2!A177</f>
        <v>TEAMDES_506</v>
      </c>
      <c r="B177" s="55" t="str">
        <f>[3]lang_2!B177</f>
        <v>烈火精灵</v>
      </c>
      <c r="C177" s="55" t="str">
        <f>[3]lang_2!C177</f>
        <v>#烈火精灵自地狱的烈焰中诞生，它们可以从空中释放火焰魔法攻击敌人。</v>
      </c>
      <c r="D177" s="55">
        <f>[3]lang_2!D177</f>
        <v>0</v>
      </c>
      <c r="E177" s="55" t="str">
        <f>[3]lang_2!E177</f>
        <v>#Efreeti</v>
      </c>
    </row>
    <row r="178" spans="1:5" s="55" customFormat="1">
      <c r="A178" s="55" t="str">
        <f>[3]lang_2!A178</f>
        <v>TEAMDES_507</v>
      </c>
      <c r="B178" s="55" t="str">
        <f>[3]lang_2!B178</f>
        <v>大恶魔</v>
      </c>
      <c r="C178" s="55" t="str">
        <f>[3]lang_2!C178</f>
        <v>#大恶魔是地狱军团的领袖，能够在任意位置布阵，利用瞬移攻击敌方后排。</v>
      </c>
      <c r="D178" s="55">
        <f>[3]lang_2!D178</f>
        <v>0</v>
      </c>
      <c r="E178" s="55" t="str">
        <f>[3]lang_2!E178</f>
        <v>#Devil</v>
      </c>
    </row>
    <row r="179" spans="1:5" s="55" customFormat="1">
      <c r="A179" s="55" t="str">
        <f>[3]lang_2!A179</f>
        <v>TEAMDES_601</v>
      </c>
      <c r="B179" s="55" t="str">
        <f>[3]lang_2!B179</f>
        <v>大妖精</v>
      </c>
      <c r="C179" s="55" t="str">
        <f>[3]lang_2!C179</f>
        <v>#大妖精是和塔楼签下契约的仆从，喜欢挥舞着灌魔的连枷从远处攻击敌人。</v>
      </c>
      <c r="D179" s="55">
        <f>[3]lang_2!D179</f>
        <v>0</v>
      </c>
      <c r="E179" s="55" t="str">
        <f>[3]lang_2!E179</f>
        <v>#Gremlin</v>
      </c>
    </row>
    <row r="180" spans="1:5" s="55" customFormat="1">
      <c r="A180" s="55" t="str">
        <f>[3]lang_2!A180</f>
        <v>TEAMDES_602</v>
      </c>
      <c r="B180" s="55" t="str">
        <f>[3]lang_2!B180</f>
        <v>石像鬼</v>
      </c>
      <c r="C180" s="55" t="str">
        <f>[3]lang_2!C180</f>
        <v>#这些被施予魔法的恶魔雕像通常会被用来保卫法师们的私人领地，据说它们有戏弄不会飞行敌人的癖好。</v>
      </c>
      <c r="D180" s="55">
        <f>[3]lang_2!D180</f>
        <v>0</v>
      </c>
      <c r="E180" s="55" t="str">
        <f>[3]lang_2!E180</f>
        <v>#Stone Gargoyle</v>
      </c>
    </row>
    <row r="181" spans="1:5" s="55" customFormat="1">
      <c r="A181" s="55" t="str">
        <f>[3]lang_2!A181</f>
        <v>TEAMDES_603</v>
      </c>
      <c r="B181" s="55" t="str">
        <f>[3]lang_2!B181</f>
        <v>铁人</v>
      </c>
      <c r="C181" s="55" t="str">
        <f>[3]lang_2!C181</f>
        <v>#铁人是被法师制造出来的傀儡，代表着精细的手工制作和复杂魔法的完美结合，对魔法具有超乎寻常的亲和力。</v>
      </c>
      <c r="D181" s="55">
        <f>[3]lang_2!D181</f>
        <v>0</v>
      </c>
      <c r="E181" s="55" t="str">
        <f>[3]lang_2!E181</f>
        <v>#Stone Golem</v>
      </c>
    </row>
    <row r="182" spans="1:5" s="55" customFormat="1">
      <c r="A182" s="55" t="str">
        <f>[3]lang_2!A182</f>
        <v>TEAMDES_604</v>
      </c>
      <c r="B182" s="55" t="str">
        <f>[3]lang_2!B182</f>
        <v>大法师</v>
      </c>
      <c r="C182" s="55" t="str">
        <f>[3]lang_2!C182</f>
        <v>#大法师是对强大的御法者们的尊称，在战场上他们的存在会令敌方的将领在使用魔法时格外慎重。</v>
      </c>
      <c r="D182" s="55">
        <f>[3]lang_2!D182</f>
        <v>0</v>
      </c>
      <c r="E182" s="55" t="str">
        <f>[3]lang_2!E182</f>
        <v>#Mage</v>
      </c>
    </row>
    <row r="183" spans="1:5" s="55" customFormat="1">
      <c r="A183" s="55" t="str">
        <f>[3]lang_2!A183</f>
        <v>TEAMDES_605</v>
      </c>
      <c r="B183" s="55" t="str">
        <f>[3]lang_2!B183</f>
        <v>神灯</v>
      </c>
      <c r="C183" s="55" t="str">
        <f>[3]lang_2!C183</f>
        <v>#传说中喜欢满足凡人愿望的神奇生物，对于她们来说那些用于栖身的魔法容器，既是住所又是监牢。</v>
      </c>
      <c r="D183" s="55">
        <f>[3]lang_2!D183</f>
        <v>0</v>
      </c>
      <c r="E183" s="55" t="str">
        <f>[3]lang_2!E183</f>
        <v>#Genie</v>
      </c>
    </row>
    <row r="184" spans="1:5" s="55" customFormat="1">
      <c r="A184" s="55" t="str">
        <f>[3]lang_2!A184</f>
        <v>TEAMDES_606</v>
      </c>
      <c r="B184" s="55" t="str">
        <f>[3]lang_2!B184</f>
        <v>娜迦蛇妖</v>
      </c>
      <c r="C184" s="55" t="str">
        <f>[3]lang_2!C184</f>
        <v>#这种多臂蛇身的美艳怪物对战斗有着天然的热诚，越是虚弱的敌人越能激发她们对杀戮的渴望。</v>
      </c>
      <c r="D184" s="55">
        <f>[3]lang_2!D184</f>
        <v>0</v>
      </c>
      <c r="E184" s="55" t="str">
        <f>[3]lang_2!E184</f>
        <v>#Naga</v>
      </c>
    </row>
    <row r="185" spans="1:5" s="55" customFormat="1">
      <c r="A185" s="55" t="str">
        <f>[3]lang_2!A185</f>
        <v>TEAMDES_607</v>
      </c>
      <c r="B185" s="55" t="str">
        <f>[3]lang_2!B185</f>
        <v>泰坦巨人</v>
      </c>
      <c r="C185" s="55" t="str">
        <f>[3]lang_2!C185</f>
        <v>#这些居住在云颠投掷雷电的金甲巨人们，据说是远古时代统治世界的伟大存在遗留至今的不朽造物。</v>
      </c>
      <c r="D185" s="55">
        <f>[3]lang_2!D185</f>
        <v>0</v>
      </c>
      <c r="E185" s="55" t="str">
        <f>[3]lang_2!E185</f>
        <v>#Giant</v>
      </c>
    </row>
    <row r="186" spans="1:5" s="55" customFormat="1">
      <c r="A186" s="55" t="str">
        <f>[3]lang_2!A186</f>
        <v>TEAMDES_701</v>
      </c>
      <c r="B186" s="55" t="str">
        <f>[3]lang_2!B186</f>
        <v>穴居人</v>
      </c>
      <c r="C186" s="55" t="str">
        <f>[3]lang_2!C186</f>
        <v>#视力退化的地下生物，但在他极度发达的嗅觉面前，任何猎物都无所遁形。</v>
      </c>
      <c r="D186" s="55">
        <f>[3]lang_2!D186</f>
        <v>0</v>
      </c>
      <c r="E186" s="55" t="str">
        <f>[3]lang_2!E186</f>
        <v>#Troglodyte</v>
      </c>
    </row>
    <row r="187" spans="1:5" s="55" customFormat="1">
      <c r="A187" s="55" t="str">
        <f>[3]lang_2!A187</f>
        <v>TEAMDES_702</v>
      </c>
      <c r="B187" s="55" t="str">
        <f>[3]lang_2!B187</f>
        <v>鹰身女妖</v>
      </c>
      <c r="C187" s="55" t="str">
        <f>[3]lang_2!C187</f>
        <v>#半人半鸟的怪物，没有人能承受她们足以穿云裂石的尖叫。</v>
      </c>
      <c r="D187" s="55">
        <f>[3]lang_2!D187</f>
        <v>0</v>
      </c>
      <c r="E187" s="55" t="str">
        <f>[3]lang_2!E187</f>
        <v>#Harpy</v>
      </c>
    </row>
    <row r="188" spans="1:5" s="55" customFormat="1">
      <c r="A188" s="55" t="str">
        <f>[3]lang_2!A188</f>
        <v>TEAMDES_703</v>
      </c>
      <c r="B188" s="55" t="str">
        <f>[3]lang_2!B188</f>
        <v>邪眼</v>
      </c>
      <c r="C188" s="55" t="str">
        <f>[3]lang_2!C188</f>
        <v>#多足多目且极具智慧的邪恶怪物，所有的生物都是他们眼中的奴仆。</v>
      </c>
      <c r="D188" s="55">
        <f>[3]lang_2!D188</f>
        <v>0</v>
      </c>
      <c r="E188" s="55" t="str">
        <f>[3]lang_2!E188</f>
        <v>#Beholder</v>
      </c>
    </row>
    <row r="189" spans="1:5" s="55" customFormat="1">
      <c r="A189" s="55" t="str">
        <f>[3]lang_2!A189</f>
        <v>TEAMDES_704</v>
      </c>
      <c r="B189" s="55" t="str">
        <f>[3]lang_2!B189</f>
        <v>美杜莎</v>
      </c>
      <c r="C189" s="55" t="str">
        <f>[3]lang_2!C189</f>
        <v>#蛇发蛇身的美艳女性，她们冰冷的目光会把目力所及的所有活物都变成石头。</v>
      </c>
      <c r="D189" s="55">
        <f>[3]lang_2!D189</f>
        <v>0</v>
      </c>
      <c r="E189" s="55" t="str">
        <f>[3]lang_2!E189</f>
        <v>#Medusa</v>
      </c>
    </row>
    <row r="190" spans="1:5" s="55" customFormat="1">
      <c r="A190" s="55" t="str">
        <f>[3]lang_2!A190</f>
        <v>TEAMDES_705</v>
      </c>
      <c r="B190" s="55" t="str">
        <f>[3]lang_2!B190</f>
        <v>牛头怪</v>
      </c>
      <c r="C190" s="55" t="str">
        <f>[3]lang_2!C190</f>
        <v>#隐匿于幽暗迷宫中的强大生物，它的巨斧会把所有迷途之敌都削成肉块。</v>
      </c>
      <c r="D190" s="55">
        <f>[3]lang_2!D190</f>
        <v>0</v>
      </c>
      <c r="E190" s="55" t="str">
        <f>[3]lang_2!E190</f>
        <v>#Minotaur</v>
      </c>
    </row>
    <row r="191" spans="1:5" s="55" customFormat="1">
      <c r="A191" s="55" t="str">
        <f>[3]lang_2!A191</f>
        <v>TEAMDES_706</v>
      </c>
      <c r="B191" s="55" t="str">
        <f>[3]lang_2!B191</f>
        <v>蝎尾狮</v>
      </c>
      <c r="C191" s="55" t="str">
        <f>[3]lang_2!C191</f>
        <v>#狮身蝠翼蝎尾的奇异生物，被它的尾巴蛰到的猎物无法活着见到阳光。</v>
      </c>
      <c r="D191" s="55">
        <f>[3]lang_2!D191</f>
        <v>0</v>
      </c>
      <c r="E191" s="55" t="str">
        <f>[3]lang_2!E191</f>
        <v>#Manticore</v>
      </c>
    </row>
    <row r="192" spans="1:5" s="55" customFormat="1">
      <c r="A192" s="55" t="str">
        <f>[3]lang_2!A192</f>
        <v>TEAMDES_707</v>
      </c>
      <c r="B192" s="55" t="str">
        <f>[3]lang_2!B192</f>
        <v>黑龙</v>
      </c>
      <c r="C192" s="55" t="str">
        <f>[3]lang_2!C192</f>
        <v>#占据着地下世界顶级生态位的凶残暴君，凡人的法术无法对它造成丝毫的伤害。</v>
      </c>
      <c r="D192" s="55">
        <f>[3]lang_2!D192</f>
        <v>0</v>
      </c>
      <c r="E192" s="55" t="str">
        <f>[3]lang_2!E192</f>
        <v>#Red Dragon</v>
      </c>
    </row>
    <row r="193" spans="1:5" s="55" customFormat="1">
      <c r="A193" s="55" t="str">
        <f>[3]lang_2!A193</f>
        <v>TEAMDES_801</v>
      </c>
      <c r="B193" s="55" t="str">
        <f>[3]lang_2!B193</f>
        <v>豺狼人</v>
      </c>
      <c r="C193" s="55" t="str">
        <f>[3]lang_2!C193</f>
        <v>#豺狼人</v>
      </c>
      <c r="D193" s="55">
        <f>[3]lang_2!D193</f>
        <v>0</v>
      </c>
      <c r="E193" s="55" t="str">
        <f>[3]lang_2!E193</f>
        <v>#Gnoll</v>
      </c>
    </row>
    <row r="194" spans="1:5" s="55" customFormat="1">
      <c r="A194" s="55" t="str">
        <f>[3]lang_2!A194</f>
        <v>TEAMDES_802</v>
      </c>
      <c r="B194" s="55" t="str">
        <f>[3]lang_2!B194</f>
        <v>蜥蜴人</v>
      </c>
      <c r="C194" s="55" t="str">
        <f>[3]lang_2!C194</f>
        <v>#蜥蜴人</v>
      </c>
      <c r="D194" s="55">
        <f>[3]lang_2!D194</f>
        <v>0</v>
      </c>
      <c r="E194" s="55" t="str">
        <f>[3]lang_2!E194</f>
        <v>#Lizardman</v>
      </c>
    </row>
    <row r="195" spans="1:5" s="55" customFormat="1">
      <c r="A195" s="55" t="str">
        <f>[3]lang_2!A195</f>
        <v>TEAMDES_803</v>
      </c>
      <c r="B195" s="55" t="str">
        <f>[3]lang_2!B195</f>
        <v>龙蝇</v>
      </c>
      <c r="C195" s="55" t="str">
        <f>[3]lang_2!C195</f>
        <v>#龙蝇</v>
      </c>
      <c r="D195" s="55">
        <f>[3]lang_2!D195</f>
        <v>0</v>
      </c>
      <c r="E195" s="55" t="str">
        <f>[3]lang_2!E195</f>
        <v>#Serpent Fly</v>
      </c>
    </row>
    <row r="196" spans="1:5" s="55" customFormat="1">
      <c r="A196" s="55" t="str">
        <f>[3]lang_2!A196</f>
        <v>TEAMDES_804</v>
      </c>
      <c r="B196" s="55" t="str">
        <f>[3]lang_2!B196</f>
        <v>蜥蜴</v>
      </c>
      <c r="C196" s="55" t="str">
        <f>[3]lang_2!C196</f>
        <v>#蜥蜴</v>
      </c>
      <c r="D196" s="55">
        <f>[3]lang_2!D196</f>
        <v>0</v>
      </c>
      <c r="E196" s="55" t="str">
        <f>[3]lang_2!E196</f>
        <v>#Basilisk</v>
      </c>
    </row>
    <row r="197" spans="1:5" s="55" customFormat="1">
      <c r="A197" s="55" t="str">
        <f>[3]lang_2!A197</f>
        <v>TEAMDES_805</v>
      </c>
      <c r="B197" s="55" t="str">
        <f>[3]lang_2!B197</f>
        <v>蛮牛</v>
      </c>
      <c r="C197" s="55" t="str">
        <f>[3]lang_2!C197</f>
        <v>#蛮牛</v>
      </c>
      <c r="D197" s="55">
        <f>[3]lang_2!D197</f>
        <v>0</v>
      </c>
      <c r="E197" s="55" t="str">
        <f>[3]lang_2!E197</f>
        <v>#Gorgon</v>
      </c>
    </row>
    <row r="198" spans="1:5" s="55" customFormat="1">
      <c r="A198" s="55" t="str">
        <f>[3]lang_2!A198</f>
        <v>TEAMDES_806</v>
      </c>
      <c r="B198" s="55" t="str">
        <f>[3]lang_2!B198</f>
        <v>双足飞龙</v>
      </c>
      <c r="C198" s="55" t="str">
        <f>[3]lang_2!C198</f>
        <v>#双足飞龙</v>
      </c>
      <c r="D198" s="55">
        <f>[3]lang_2!D198</f>
        <v>0</v>
      </c>
      <c r="E198" s="55" t="str">
        <f>[3]lang_2!E198</f>
        <v>#Wyvern</v>
      </c>
    </row>
    <row r="199" spans="1:5" s="55" customFormat="1">
      <c r="A199" s="55" t="str">
        <f>[3]lang_2!A199</f>
        <v>TEAMDES_807</v>
      </c>
      <c r="B199" s="55" t="str">
        <f>[3]lang_2!B199</f>
        <v>多头龙</v>
      </c>
      <c r="C199" s="55" t="str">
        <f>[3]lang_2!C199</f>
        <v>#多头龙</v>
      </c>
      <c r="D199" s="55">
        <f>[3]lang_2!D199</f>
        <v>0</v>
      </c>
      <c r="E199" s="55" t="str">
        <f>[3]lang_2!E199</f>
        <v>#Hydra</v>
      </c>
    </row>
    <row r="200" spans="1:5" s="55" customFormat="1">
      <c r="A200" s="55" t="str">
        <f>[3]lang_2!A200</f>
        <v>TEAMDES_901</v>
      </c>
      <c r="B200" s="55" t="str">
        <f>[3]lang_2!B200</f>
        <v>仅存于传说和童话中的美丽仙灵，任何对她不利的角色都会遭到听众们的厌恶，从而结局悲惨凄凉。</v>
      </c>
      <c r="C200" s="55" t="str">
        <f>[3]lang_2!C200</f>
        <v>#仅存于传说和童话中的美丽仙灵，任何对她不利的角色都会遭到听众们的厌恶，从而结局悲惨凄凉。</v>
      </c>
      <c r="D200" s="55">
        <f>[3]lang_2!D200</f>
        <v>0</v>
      </c>
      <c r="E200" s="55">
        <f>[3]lang_2!E200</f>
        <v>0</v>
      </c>
    </row>
    <row r="201" spans="1:5" s="55" customFormat="1">
      <c r="A201" s="55" t="str">
        <f>[3]lang_2!A201</f>
        <v>TEAMDES_902</v>
      </c>
      <c r="B201" s="55" t="str">
        <f>[3]lang_2!B201</f>
        <v>从气元素之间的冲突和战争中诞生的能量体，任何敢于直面它的敌人都会被激荡的电荷所标记。</v>
      </c>
      <c r="C201" s="55" t="str">
        <f>[3]lang_2!C201</f>
        <v>#从气元素之间的冲突和战争中诞生的能量体，任何敢于直面它的敌人都会被激荡的电荷所标记。</v>
      </c>
      <c r="D201" s="55">
        <f>[3]lang_2!D201</f>
        <v>0</v>
      </c>
      <c r="E201" s="55">
        <f>[3]lang_2!E201</f>
        <v>0</v>
      </c>
    </row>
    <row r="202" spans="1:5" s="55" customFormat="1">
      <c r="A202" s="55" t="str">
        <f>[3]lang_2!A202</f>
        <v>TEAMDES_903</v>
      </c>
      <c r="B202" s="55" t="str">
        <f>[3]lang_2!B202</f>
        <v>水元素在遇冷后拟态而成的生命体，每当遇到威胁时会释放出积压在体内的低温将全部敌人冻结。</v>
      </c>
      <c r="C202" s="55" t="str">
        <f>[3]lang_2!C202</f>
        <v>#水元素在遇冷后拟态而成的生命体，每当遇到威胁时会释放出积压在体内的低温将全部敌人冻结。</v>
      </c>
      <c r="D202" s="55">
        <f>[3]lang_2!D202</f>
        <v>0</v>
      </c>
      <c r="E202" s="55">
        <f>[3]lang_2!E202</f>
        <v>0</v>
      </c>
    </row>
    <row r="203" spans="1:5" s="55" customFormat="1">
      <c r="A203" s="55" t="str">
        <f>[3]lang_2!A203</f>
        <v>TEAMDES_904</v>
      </c>
      <c r="B203" s="55" t="str">
        <f>[3]lang_2!B203</f>
        <v>纯粹的能量所构成的不稳定能量体，躯体被摧毁后体内无法维持能量会倾泻而出对敌人造成巨大的冲击。</v>
      </c>
      <c r="C203" s="55" t="str">
        <f>[3]lang_2!C203</f>
        <v>#纯粹的能量所构成的不稳定能量体，躯体被摧毁后体内无法维持能量会倾泻而出对敌人造成巨大的冲击。</v>
      </c>
      <c r="D203" s="55">
        <f>[3]lang_2!D203</f>
        <v>0</v>
      </c>
      <c r="E203" s="55">
        <f>[3]lang_2!E203</f>
        <v>0</v>
      </c>
    </row>
    <row r="204" spans="1:5" s="55" customFormat="1">
      <c r="A204" s="55" t="str">
        <f>[3]lang_2!A204</f>
        <v>TEAMDES_905</v>
      </c>
      <c r="B204" s="55" t="str">
        <f>[3]lang_2!B204</f>
        <v>在地质作用下由多种矿物所组成的混合元素，在遭受重大创伤时会引发小范围的地震来保护自己。</v>
      </c>
      <c r="C204" s="55" t="str">
        <f>[3]lang_2!C204</f>
        <v>#在地质作用下由多种矿物所组成的混合元素，石元素在倒下后会分裂成石头人继续作战。</v>
      </c>
      <c r="D204" s="55">
        <f>[3]lang_2!D204</f>
        <v>0</v>
      </c>
      <c r="E204" s="55">
        <f>[3]lang_2!E204</f>
        <v>0</v>
      </c>
    </row>
    <row r="205" spans="1:5" s="55" customFormat="1">
      <c r="A205" s="55" t="str">
        <f>[3]lang_2!A205</f>
        <v>TEAMDES_906</v>
      </c>
      <c r="B205" s="55" t="str">
        <f>[3]lang_2!B205</f>
        <v>意识和思想所映射在物质世界的能量体，可对敌人发动心灵层面的攻击，意志不坚者会引发心智上的无序和癫狂。</v>
      </c>
      <c r="C205" s="55" t="str">
        <f>[3]lang_2!C205</f>
        <v>#意识和思想所映射在物质世界的能量体，可对敌人发动心灵层面的攻击，意志不坚者会引发心智上的无序和癫狂。</v>
      </c>
      <c r="D205" s="55">
        <f>[3]lang_2!D205</f>
        <v>0</v>
      </c>
      <c r="E205" s="55">
        <f>[3]lang_2!E205</f>
        <v>0</v>
      </c>
    </row>
    <row r="206" spans="1:5" s="55" customFormat="1">
      <c r="A206" s="55" t="str">
        <f>[3]lang_2!A206</f>
        <v>TEAMDES_907</v>
      </c>
      <c r="B206" s="55">
        <f>[3]lang_2!B206</f>
        <v>0</v>
      </c>
      <c r="C206" s="55" t="str">
        <f>[3]lang_2!C206</f>
        <v>#凤凰是元素族的顶级生物，飞翔于火焰之中，永生不灭，周身席卷的烈焰足以烧死任何不轨之人。</v>
      </c>
      <c r="D206" s="55">
        <f>[3]lang_2!D206</f>
        <v>0</v>
      </c>
      <c r="E206" s="55" t="str">
        <f>[3]lang_2!E206</f>
        <v>#Pheonix</v>
      </c>
    </row>
    <row r="207" spans="1:5">
      <c r="A207" s="55">
        <f>[3]lang_2!A207</f>
        <v>0</v>
      </c>
      <c r="B207" s="55">
        <f>[3]lang_2!B207</f>
        <v>0</v>
      </c>
      <c r="C207" s="55">
        <f>[3]lang_2!C207</f>
        <v>0</v>
      </c>
      <c r="D207" s="55">
        <f>[3]lang_2!D207</f>
        <v>0</v>
      </c>
      <c r="E207" s="55">
        <f>[3]lang_2!E207</f>
        <v>0</v>
      </c>
    </row>
    <row r="208" spans="1:5" s="55" customFormat="1">
      <c r="A208" s="55">
        <f>[3]lang_2!A208</f>
        <v>0</v>
      </c>
      <c r="B208" s="55">
        <f>[3]lang_2!B208</f>
        <v>0</v>
      </c>
      <c r="C208" s="55">
        <f>[3]lang_2!C208</f>
        <v>0</v>
      </c>
      <c r="D208" s="55">
        <f>[3]lang_2!D208</f>
        <v>0</v>
      </c>
      <c r="E208" s="55">
        <f>[3]lang_2!E208</f>
        <v>0</v>
      </c>
    </row>
    <row r="209" spans="1:5" s="55" customFormat="1">
      <c r="A209" s="55">
        <f>[3]lang_2!A209</f>
        <v>0</v>
      </c>
      <c r="B209" s="55">
        <f>[3]lang_2!B209</f>
        <v>0</v>
      </c>
      <c r="C209" s="55">
        <f>[3]lang_2!C209</f>
        <v>0</v>
      </c>
      <c r="D209" s="55">
        <f>[3]lang_2!D209</f>
        <v>0</v>
      </c>
      <c r="E209" s="55">
        <f>[3]lang_2!E209</f>
        <v>0</v>
      </c>
    </row>
    <row r="210" spans="1:5" s="55" customFormat="1">
      <c r="A210" s="55" t="str">
        <f>[3]lang_2!A210</f>
        <v>#兵种标签</v>
      </c>
      <c r="B210" s="55">
        <f>[3]lang_2!B210</f>
        <v>0</v>
      </c>
      <c r="C210" s="55" t="str">
        <f>[3]lang_2!C210</f>
        <v/>
      </c>
      <c r="D210" s="55">
        <f>[3]lang_2!D210</f>
        <v>0</v>
      </c>
      <c r="E210" s="55" t="str">
        <f>[3]lang_2!E210</f>
        <v/>
      </c>
    </row>
    <row r="211" spans="1:5" s="55" customFormat="1">
      <c r="A211" s="55" t="str">
        <f>[3]lang_2!A211</f>
        <v>CLASS_1010</v>
      </c>
      <c r="B211" s="55" t="str">
        <f>[3]lang_2!B211</f>
        <v>攻击</v>
      </c>
      <c r="C211" s="55" t="str">
        <f>[3]lang_2!C211</f>
        <v>#攻击</v>
      </c>
      <c r="D211" s="55">
        <f>[3]lang_2!D211</f>
        <v>0</v>
      </c>
      <c r="E211" s="55" t="str">
        <f>[3]lang_2!E211</f>
        <v>#Attacker</v>
      </c>
    </row>
    <row r="212" spans="1:5" s="55" customFormat="1">
      <c r="A212" s="55" t="str">
        <f>[3]lang_2!A212</f>
        <v>CLASS_1020</v>
      </c>
      <c r="B212" s="55" t="str">
        <f>[3]lang_2!B212</f>
        <v>防御</v>
      </c>
      <c r="C212" s="55" t="str">
        <f>[3]lang_2!C212</f>
        <v>#防御</v>
      </c>
      <c r="D212" s="55">
        <f>[3]lang_2!D212</f>
        <v>0</v>
      </c>
      <c r="E212" s="55" t="str">
        <f>[3]lang_2!E212</f>
        <v>#Defender</v>
      </c>
    </row>
    <row r="213" spans="1:5" s="55" customFormat="1">
      <c r="A213" s="55" t="str">
        <f>[3]lang_2!A213</f>
        <v>CLASS_1030</v>
      </c>
      <c r="B213" s="55" t="str">
        <f>[3]lang_2!B213</f>
        <v>突击</v>
      </c>
      <c r="C213" s="55" t="str">
        <f>[3]lang_2!C213</f>
        <v>#突击</v>
      </c>
      <c r="D213" s="55">
        <f>[3]lang_2!D213</f>
        <v>0</v>
      </c>
      <c r="E213" s="55" t="str">
        <f>[3]lang_2!E213</f>
        <v>#Raider</v>
      </c>
    </row>
    <row r="214" spans="1:5" s="55" customFormat="1">
      <c r="A214" s="55" t="str">
        <f>[3]lang_2!A214</f>
        <v>CLASS_1040</v>
      </c>
      <c r="B214" s="55" t="str">
        <f>[3]lang_2!B214</f>
        <v>射手</v>
      </c>
      <c r="C214" s="55" t="str">
        <f>[3]lang_2!C214</f>
        <v>#射手</v>
      </c>
      <c r="D214" s="55">
        <f>[3]lang_2!D214</f>
        <v>0</v>
      </c>
      <c r="E214" s="55" t="str">
        <f>[3]lang_2!E214</f>
        <v>#Archer</v>
      </c>
    </row>
    <row r="215" spans="1:5" s="55" customFormat="1">
      <c r="A215" s="55" t="str">
        <f>[3]lang_2!A215</f>
        <v>CLASS_1050</v>
      </c>
      <c r="B215" s="55" t="str">
        <f>[3]lang_2!B215</f>
        <v>魔法</v>
      </c>
      <c r="C215" s="55" t="str">
        <f>[3]lang_2!C215</f>
        <v>#魔法</v>
      </c>
      <c r="D215" s="55">
        <f>[3]lang_2!D215</f>
        <v>0</v>
      </c>
      <c r="E215" s="55" t="str">
        <f>[3]lang_2!E215</f>
        <v>#Caster</v>
      </c>
    </row>
    <row r="216" spans="1:5" s="55" customFormat="1">
      <c r="A216" s="55" t="str">
        <f>[3]lang_2!A216</f>
        <v>#兵种标签描述</v>
      </c>
      <c r="B216" s="55">
        <f>[3]lang_2!B216</f>
        <v>0</v>
      </c>
      <c r="C216" s="55" t="str">
        <f>[3]lang_2!C216</f>
        <v/>
      </c>
      <c r="D216" s="55">
        <f>[3]lang_2!D216</f>
        <v>0</v>
      </c>
      <c r="E216" s="55" t="str">
        <f>[3]lang_2!E216</f>
        <v/>
      </c>
    </row>
    <row r="217" spans="1:5" s="55" customFormat="1">
      <c r="A217" s="55" t="str">
        <f>[3]lang_2!A217</f>
        <v>CLASSDES_1010</v>
      </c>
      <c r="B217" s="55" t="str">
        <f>[3]lang_2!B217</f>
        <v>攻击</v>
      </c>
      <c r="C217" s="55" t="str">
        <f>[3]lang_2!C217</f>
        <v>#攻击：攻击兵团百分比降低目标兵团防御，不可叠加</v>
      </c>
      <c r="D217" s="55">
        <f>[3]lang_2!D217</f>
        <v>0</v>
      </c>
      <c r="E217" s="55" t="str">
        <f>[3]lang_2!E217</f>
        <v xml:space="preserve">#The creatures with this lable use melee attack and have greater ATK </v>
      </c>
    </row>
    <row r="218" spans="1:5" s="55" customFormat="1">
      <c r="A218" s="55" t="str">
        <f>[3]lang_2!A218</f>
        <v>CLASSDES_1020</v>
      </c>
      <c r="B218" s="55" t="str">
        <f>[3]lang_2!B218</f>
        <v>防御</v>
      </c>
      <c r="C218" s="55" t="str">
        <f>[3]lang_2!C218</f>
        <v>#防御：防御兵团具有更高的生存能力，被动提高兵团免伤</v>
      </c>
      <c r="D218" s="55">
        <f>[3]lang_2!D218</f>
        <v>0</v>
      </c>
      <c r="E218" s="55" t="str">
        <f>[3]lang_2!E218</f>
        <v xml:space="preserve">#The creatures with this lable use melee attack and have greater DEF </v>
      </c>
    </row>
    <row r="219" spans="1:5" s="55" customFormat="1">
      <c r="A219" s="55" t="str">
        <f>[3]lang_2!A219</f>
        <v>CLASSDES_1030</v>
      </c>
      <c r="B219" s="55" t="str">
        <f>[3]lang_2!B219</f>
        <v>突击</v>
      </c>
      <c r="C219" s="55" t="str">
        <f>[3]lang_2!C219</f>
        <v>#突击：突击敌方后排，对射手及魔法兵团伤害提高</v>
      </c>
      <c r="D219" s="55">
        <f>[3]lang_2!D219</f>
        <v>0</v>
      </c>
      <c r="E219" s="55" t="str">
        <f>[3]lang_2!E219</f>
        <v>#The creatures with this lable aim on the backyard of the enimies and have greater speed</v>
      </c>
    </row>
    <row r="220" spans="1:5" s="55" customFormat="1">
      <c r="A220" s="55" t="str">
        <f>[3]lang_2!A220</f>
        <v>CLASSDES_1040</v>
      </c>
      <c r="B220" s="55" t="str">
        <f>[3]lang_2!B220</f>
        <v>远程</v>
      </c>
      <c r="C220" s="55" t="str">
        <f>[3]lang_2!C220</f>
        <v>#射手：射手兵团距离目标越远攻击越高</v>
      </c>
      <c r="D220" s="55">
        <f>[3]lang_2!D220</f>
        <v>0</v>
      </c>
      <c r="E220" s="55" t="str">
        <f>[3]lang_2!E220</f>
        <v>#The creatures with this lable use ranged attack but more fragile</v>
      </c>
    </row>
    <row r="221" spans="1:5" s="55" customFormat="1">
      <c r="A221" s="55" t="str">
        <f>[3]lang_2!A221</f>
        <v>CLASSDES_1050</v>
      </c>
      <c r="B221" s="55" t="str">
        <f>[3]lang_2!B221</f>
        <v>魔法</v>
      </c>
      <c r="C221" s="55" t="str">
        <f>[3]lang_2!C221</f>
        <v>#魔法：魔法兵团精通法术奥义，具有较高法术免伤</v>
      </c>
      <c r="D221" s="55">
        <f>[3]lang_2!D221</f>
        <v>0</v>
      </c>
      <c r="E221" s="55" t="str">
        <f>[3]lang_2!E221</f>
        <v>#The creature with this lable have more powerful skills</v>
      </c>
    </row>
    <row r="222" spans="1:5" s="55" customFormat="1">
      <c r="A222" s="55">
        <f>[3]lang_2!A222</f>
        <v>0</v>
      </c>
      <c r="B222" s="55">
        <f>[3]lang_2!B222</f>
        <v>0</v>
      </c>
      <c r="C222" s="55" t="str">
        <f>[3]lang_2!C222</f>
        <v/>
      </c>
      <c r="D222" s="55">
        <f>[3]lang_2!D222</f>
        <v>0</v>
      </c>
      <c r="E222" s="55" t="str">
        <f>[3]lang_2!E222</f>
        <v/>
      </c>
    </row>
    <row r="223" spans="1:5" s="55" customFormat="1">
      <c r="A223" s="55">
        <f>[3]lang_2!A223</f>
        <v>0</v>
      </c>
      <c r="B223" s="55">
        <f>[3]lang_2!B223</f>
        <v>0</v>
      </c>
      <c r="C223" s="55" t="str">
        <f>[3]lang_2!C223</f>
        <v/>
      </c>
      <c r="D223" s="55">
        <f>[3]lang_2!D223</f>
        <v>0</v>
      </c>
      <c r="E223" s="55" t="str">
        <f>[3]lang_2!E223</f>
        <v/>
      </c>
    </row>
    <row r="224" spans="1:5" s="55" customFormat="1">
      <c r="A224" s="55" t="str">
        <f>[3]lang_2!A224</f>
        <v>#阵营标签</v>
      </c>
      <c r="B224" s="55">
        <f>[3]lang_2!B224</f>
        <v>0</v>
      </c>
      <c r="C224" s="55" t="str">
        <f>[3]lang_2!C224</f>
        <v/>
      </c>
      <c r="D224" s="55">
        <f>[3]lang_2!D224</f>
        <v>0</v>
      </c>
      <c r="E224" s="55" t="str">
        <f>[3]lang_2!E224</f>
        <v/>
      </c>
    </row>
    <row r="225" spans="1:5" s="55" customFormat="1">
      <c r="A225" s="55" t="str">
        <f>[3]lang_2!A225</f>
        <v>RACE_101</v>
      </c>
      <c r="B225" s="55" t="str">
        <f>[3]lang_2!B225</f>
        <v>平原城堡</v>
      </c>
      <c r="C225" s="55" t="str">
        <f>[3]lang_2!C225</f>
        <v>#平原城堡</v>
      </c>
      <c r="D225" s="55">
        <f>[3]lang_2!D225</f>
        <v>0</v>
      </c>
      <c r="E225" s="55" t="str">
        <f>[3]lang_2!E225</f>
        <v>#Castle</v>
      </c>
    </row>
    <row r="226" spans="1:5" s="55" customFormat="1">
      <c r="A226" s="55" t="str">
        <f>[3]lang_2!A226</f>
        <v>RACE_102</v>
      </c>
      <c r="B226" s="55" t="str">
        <f>[3]lang_2!B226</f>
        <v>森林壁垒</v>
      </c>
      <c r="C226" s="55" t="str">
        <f>[3]lang_2!C226</f>
        <v>#森林壁垒</v>
      </c>
      <c r="D226" s="55">
        <f>[3]lang_2!D226</f>
        <v>0</v>
      </c>
      <c r="E226" s="55" t="str">
        <f>[3]lang_2!E226</f>
        <v>#Rampart</v>
      </c>
    </row>
    <row r="227" spans="1:5" s="55" customFormat="1">
      <c r="A227" s="55" t="str">
        <f>[3]lang_2!A227</f>
        <v>RACE_103</v>
      </c>
      <c r="B227" s="55" t="str">
        <f>[3]lang_2!B227</f>
        <v>高山据点</v>
      </c>
      <c r="C227" s="55" t="str">
        <f>[3]lang_2!C227</f>
        <v>#高山据点</v>
      </c>
      <c r="D227" s="55">
        <f>[3]lang_2!D227</f>
        <v>0</v>
      </c>
      <c r="E227" s="55" t="str">
        <f>[3]lang_2!E227</f>
        <v>#Stronghold</v>
      </c>
    </row>
    <row r="228" spans="1:5" s="55" customFormat="1">
      <c r="A228" s="55" t="str">
        <f>[3]lang_2!A228</f>
        <v>RACE_104</v>
      </c>
      <c r="B228" s="55" t="str">
        <f>[3]lang_2!B228</f>
        <v>亡灵墓园</v>
      </c>
      <c r="C228" s="55" t="str">
        <f>[3]lang_2!C228</f>
        <v>#亡灵墓园</v>
      </c>
      <c r="D228" s="55">
        <f>[3]lang_2!D228</f>
        <v>0</v>
      </c>
      <c r="E228" s="55" t="str">
        <f>[3]lang_2!E228</f>
        <v>#Necropolis</v>
      </c>
    </row>
    <row r="229" spans="1:5" s="55" customFormat="1">
      <c r="A229" s="55" t="str">
        <f>[3]lang_2!A229</f>
        <v>RACE_105</v>
      </c>
      <c r="B229" s="55" t="str">
        <f>[3]lang_2!B229</f>
        <v>地狱军团</v>
      </c>
      <c r="C229" s="55" t="str">
        <f>[3]lang_2!C229</f>
        <v>#地狱军团</v>
      </c>
      <c r="D229" s="55">
        <f>[3]lang_2!D229</f>
        <v>0</v>
      </c>
      <c r="E229" s="55" t="str">
        <f>[3]lang_2!E229</f>
        <v>#Inferno</v>
      </c>
    </row>
    <row r="230" spans="1:5" s="55" customFormat="1">
      <c r="A230" s="55" t="str">
        <f>[3]lang_2!A230</f>
        <v>RACE_106</v>
      </c>
      <c r="B230" s="55" t="str">
        <f>[3]lang_2!B230</f>
        <v>魔法塔楼</v>
      </c>
      <c r="C230" s="55" t="str">
        <f>[3]lang_2!C230</f>
        <v>#魔法塔楼</v>
      </c>
      <c r="D230" s="55">
        <f>[3]lang_2!D230</f>
        <v>0</v>
      </c>
      <c r="E230" s="55" t="str">
        <f>[3]lang_2!E230</f>
        <v>#Tower</v>
      </c>
    </row>
    <row r="231" spans="1:5" s="55" customFormat="1">
      <c r="A231" s="55" t="str">
        <f>[3]lang_2!A231</f>
        <v>RACE_107</v>
      </c>
      <c r="B231" s="55" t="str">
        <f>[3]lang_2!B231</f>
        <v>地下城池</v>
      </c>
      <c r="C231" s="55" t="str">
        <f>[3]lang_2!C231</f>
        <v>#地下城池</v>
      </c>
      <c r="D231" s="55">
        <f>[3]lang_2!D231</f>
        <v>0</v>
      </c>
      <c r="E231" s="55" t="str">
        <f>[3]lang_2!E231</f>
        <v>#Dungeon</v>
      </c>
    </row>
    <row r="232" spans="1:5" s="55" customFormat="1">
      <c r="A232" s="55" t="str">
        <f>[3]lang_2!A232</f>
        <v>RACE_108</v>
      </c>
      <c r="B232" s="55" t="str">
        <f>[3]lang_2!B232</f>
        <v>野蛮要塞</v>
      </c>
      <c r="C232" s="55" t="str">
        <f>[3]lang_2!C232</f>
        <v>#野蛮要塞</v>
      </c>
      <c r="D232" s="55">
        <f>[3]lang_2!D232</f>
        <v>0</v>
      </c>
      <c r="E232" s="55" t="str">
        <f>[3]lang_2!E232</f>
        <v>#Fortress</v>
      </c>
    </row>
    <row r="233" spans="1:5" s="55" customFormat="1">
      <c r="A233" s="55" t="str">
        <f>[3]lang_2!A233</f>
        <v>RACE_109</v>
      </c>
      <c r="B233" s="55" t="str">
        <f>[3]lang_2!B233</f>
        <v>元素生物</v>
      </c>
      <c r="C233" s="55" t="str">
        <f>[3]lang_2!C233</f>
        <v>#元素生物</v>
      </c>
      <c r="D233" s="55">
        <f>[3]lang_2!D233</f>
        <v>0</v>
      </c>
      <c r="E233" s="55" t="str">
        <f>[3]lang_2!E233</f>
        <v>#Elemental</v>
      </c>
    </row>
    <row r="234" spans="1:5" s="55" customFormat="1">
      <c r="A234" s="55" t="str">
        <f>[3]lang_2!A234</f>
        <v>RACE_110</v>
      </c>
      <c r="B234" s="55" t="str">
        <f>[3]lang_2!B234</f>
        <v>中立生物</v>
      </c>
      <c r="C234" s="55" t="str">
        <f>[3]lang_2!C234</f>
        <v>#中立生物</v>
      </c>
      <c r="D234" s="55">
        <f>[3]lang_2!D234</f>
        <v>0</v>
      </c>
      <c r="E234" s="55" t="str">
        <f>[3]lang_2!E234</f>
        <v>#Neutral</v>
      </c>
    </row>
    <row r="235" spans="1:5" s="55" customFormat="1">
      <c r="A235" s="55" t="str">
        <f>[3]lang_2!A235</f>
        <v>RACE_111</v>
      </c>
      <c r="B235" s="55" t="str">
        <f>[3]lang_2!B235</f>
        <v>召唤生物</v>
      </c>
      <c r="C235" s="55" t="str">
        <f>[3]lang_2!C235</f>
        <v>#召唤生物</v>
      </c>
      <c r="D235" s="55">
        <f>[3]lang_2!D235</f>
        <v>0</v>
      </c>
      <c r="E235" s="55" t="str">
        <f>[3]lang_2!E235</f>
        <v>#Summons</v>
      </c>
    </row>
    <row r="236" spans="1:5" s="55" customFormat="1">
      <c r="A236" s="55" t="str">
        <f>[3]lang_2!A236</f>
        <v>RACE_201</v>
      </c>
      <c r="B236" s="55" t="str">
        <f>[3]lang_2!B236</f>
        <v>地下军团</v>
      </c>
      <c r="C236" s="55" t="str">
        <f>[3]lang_2!C236</f>
        <v>#地下军</v>
      </c>
      <c r="D236" s="55">
        <f>[3]lang_2!D236</f>
        <v>0</v>
      </c>
      <c r="E236" s="55" t="str">
        <f>[3]lang_2!E236</f>
        <v>#Undreground</v>
      </c>
    </row>
    <row r="237" spans="1:5" s="55" customFormat="1">
      <c r="A237" s="55" t="str">
        <f>[3]lang_2!A237</f>
        <v>RACE_202</v>
      </c>
      <c r="B237" s="55" t="str">
        <f>[3]lang_2!B237</f>
        <v>恶魔</v>
      </c>
      <c r="C237" s="55" t="str">
        <f>[3]lang_2!C237</f>
        <v>#恶魔</v>
      </c>
      <c r="D237" s="55">
        <f>[3]lang_2!D237</f>
        <v>0</v>
      </c>
      <c r="E237" s="55" t="str">
        <f>[3]lang_2!E237</f>
        <v>#Devil</v>
      </c>
    </row>
    <row r="238" spans="1:5" s="55" customFormat="1">
      <c r="A238" s="55" t="str">
        <f>[3]lang_2!A238</f>
        <v>RACE_203</v>
      </c>
      <c r="B238" s="55" t="str">
        <f>[3]lang_2!B238</f>
        <v>龙</v>
      </c>
      <c r="C238" s="55" t="str">
        <f>[3]lang_2!C238</f>
        <v>#龙</v>
      </c>
      <c r="D238" s="55">
        <f>[3]lang_2!D238</f>
        <v>0</v>
      </c>
      <c r="E238" s="55" t="str">
        <f>[3]lang_2!E238</f>
        <v>#Dragon</v>
      </c>
    </row>
    <row r="239" spans="1:5" s="55" customFormat="1">
      <c r="A239" s="55" t="str">
        <f>[3]lang_2!A239</f>
        <v>RACE_204</v>
      </c>
      <c r="B239" s="55" t="str">
        <f>[3]lang_2!B239</f>
        <v>蛮族</v>
      </c>
      <c r="C239" s="55" t="str">
        <f>[3]lang_2!C239</f>
        <v>#蛮族</v>
      </c>
      <c r="D239" s="55">
        <f>[3]lang_2!D239</f>
        <v>0</v>
      </c>
      <c r="E239" s="55" t="str">
        <f>[3]lang_2!E239</f>
        <v>#Barbarian</v>
      </c>
    </row>
    <row r="240" spans="1:5" s="55" customFormat="1">
      <c r="A240" s="55" t="str">
        <f>[3]lang_2!A240</f>
        <v>RACE_205</v>
      </c>
      <c r="B240" s="55" t="str">
        <f>[3]lang_2!B240</f>
        <v>魔法仆从</v>
      </c>
      <c r="C240" s="55" t="str">
        <f>[3]lang_2!C240</f>
        <v>#仆从</v>
      </c>
      <c r="D240" s="55">
        <f>[3]lang_2!D240</f>
        <v>0</v>
      </c>
      <c r="E240" s="55" t="str">
        <f>[3]lang_2!E240</f>
        <v>#Servant</v>
      </c>
    </row>
    <row r="241" spans="1:5" s="55" customFormat="1">
      <c r="A241" s="55" t="str">
        <f>[3]lang_2!A241</f>
        <v>RACE_206</v>
      </c>
      <c r="B241" s="55" t="str">
        <f>[3]lang_2!B241</f>
        <v>魔法生物</v>
      </c>
      <c r="C241" s="55" t="str">
        <f>[3]lang_2!C241</f>
        <v>#魔物</v>
      </c>
      <c r="D241" s="55">
        <f>[3]lang_2!D241</f>
        <v>0</v>
      </c>
      <c r="E241" s="55" t="str">
        <f>[3]lang_2!E241</f>
        <v>#MagicBeing</v>
      </c>
    </row>
    <row r="242" spans="1:5" s="55" customFormat="1">
      <c r="A242" s="55" t="str">
        <f>[3]lang_2!A242</f>
        <v>RACE_207</v>
      </c>
      <c r="B242" s="55" t="str">
        <f>[3]lang_2!B242</f>
        <v>魔法师</v>
      </c>
      <c r="C242" s="55" t="str">
        <f>[3]lang_2!C242</f>
        <v>#魔法师</v>
      </c>
      <c r="D242" s="55">
        <f>[3]lang_2!D242</f>
        <v>0</v>
      </c>
      <c r="E242" s="55" t="str">
        <f>[3]lang_2!E242</f>
        <v>#Magician</v>
      </c>
    </row>
    <row r="243" spans="1:5" s="55" customFormat="1">
      <c r="A243" s="55" t="str">
        <f>[3]lang_2!A243</f>
        <v>RACE_208</v>
      </c>
      <c r="B243" s="55" t="str">
        <f>[3]lang_2!B243</f>
        <v>人类</v>
      </c>
      <c r="C243" s="55" t="str">
        <f>[3]lang_2!C243</f>
        <v>#人类</v>
      </c>
      <c r="D243" s="55">
        <f>[3]lang_2!D243</f>
        <v>0</v>
      </c>
      <c r="E243" s="55" t="str">
        <f>[3]lang_2!E243</f>
        <v>#Human</v>
      </c>
    </row>
    <row r="244" spans="1:5" s="55" customFormat="1">
      <c r="A244" s="55" t="str">
        <f>[3]lang_2!A244</f>
        <v>RACE_209</v>
      </c>
      <c r="B244" s="55" t="str">
        <f>[3]lang_2!B244</f>
        <v>森林居民</v>
      </c>
      <c r="C244" s="55" t="str">
        <f>[3]lang_2!C244</f>
        <v>#森林</v>
      </c>
      <c r="D244" s="55">
        <f>[3]lang_2!D244</f>
        <v>0</v>
      </c>
      <c r="E244" s="55" t="str">
        <f>[3]lang_2!E244</f>
        <v>#SyLvan</v>
      </c>
    </row>
    <row r="245" spans="1:5" s="55" customFormat="1">
      <c r="A245" s="55" t="str">
        <f>[3]lang_2!A245</f>
        <v>RACE_210</v>
      </c>
      <c r="B245" s="55" t="str">
        <f>[3]lang_2!B245</f>
        <v>神兽</v>
      </c>
      <c r="C245" s="55" t="str">
        <f>[3]lang_2!C245</f>
        <v>#神兽</v>
      </c>
      <c r="D245" s="55">
        <f>[3]lang_2!D245</f>
        <v>0</v>
      </c>
      <c r="E245" s="55" t="str">
        <f>[3]lang_2!E245</f>
        <v>#Myth</v>
      </c>
    </row>
    <row r="246" spans="1:5" s="55" customFormat="1">
      <c r="A246" s="55" t="str">
        <f>[3]lang_2!A246</f>
        <v>RACE_211</v>
      </c>
      <c r="B246" s="55" t="str">
        <f>[3]lang_2!B246</f>
        <v>兽人</v>
      </c>
      <c r="C246" s="55" t="str">
        <f>[3]lang_2!C246</f>
        <v>#兽人</v>
      </c>
      <c r="D246" s="55">
        <f>[3]lang_2!D246</f>
        <v>0</v>
      </c>
      <c r="E246" s="55" t="str">
        <f>[3]lang_2!E246</f>
        <v>#Orc</v>
      </c>
    </row>
    <row r="247" spans="1:5" s="55" customFormat="1">
      <c r="A247" s="55" t="str">
        <f>[3]lang_2!A247</f>
        <v>RACE_212</v>
      </c>
      <c r="B247" s="55" t="str">
        <f>[3]lang_2!B247</f>
        <v>亡灵</v>
      </c>
      <c r="C247" s="55" t="str">
        <f>[3]lang_2!C247</f>
        <v>#亡灵</v>
      </c>
      <c r="D247" s="55">
        <f>[3]lang_2!D247</f>
        <v>0</v>
      </c>
      <c r="E247" s="55" t="str">
        <f>[3]lang_2!E247</f>
        <v>#Spectre</v>
      </c>
    </row>
    <row r="248" spans="1:5" s="55" customFormat="1">
      <c r="A248" s="55" t="str">
        <f>[3]lang_2!A248</f>
        <v>RACE_213</v>
      </c>
      <c r="B248" s="55" t="str">
        <f>[3]lang_2!B248</f>
        <v>邪灵</v>
      </c>
      <c r="C248" s="55" t="str">
        <f>[3]lang_2!C248</f>
        <v>#邪灵</v>
      </c>
      <c r="D248" s="55">
        <f>[3]lang_2!D248</f>
        <v>0</v>
      </c>
      <c r="E248" s="55" t="str">
        <f>[3]lang_2!E248</f>
        <v>#Chaos</v>
      </c>
    </row>
    <row r="249" spans="1:5" s="55" customFormat="1">
      <c r="A249" s="55" t="str">
        <f>[3]lang_2!A249</f>
        <v>RACE_214</v>
      </c>
      <c r="B249" s="55" t="str">
        <f>[3]lang_2!B249</f>
        <v>天使</v>
      </c>
      <c r="C249" s="55" t="str">
        <f>[3]lang_2!C249</f>
        <v>#天使</v>
      </c>
      <c r="D249" s="55">
        <f>[3]lang_2!D249</f>
        <v>0</v>
      </c>
      <c r="E249" s="55" t="str">
        <f>[3]lang_2!E249</f>
        <v>#Angel</v>
      </c>
    </row>
    <row r="250" spans="1:5" s="55" customFormat="1">
      <c r="A250" s="55" t="str">
        <f>[3]lang_2!A250</f>
        <v>RACE_215</v>
      </c>
      <c r="B250" s="55" t="str">
        <f>[3]lang_2!B250</f>
        <v>驯兽师</v>
      </c>
      <c r="C250" s="55" t="str">
        <f>[3]lang_2!C250</f>
        <v>#驯兽师</v>
      </c>
      <c r="D250" s="55">
        <f>[3]lang_2!D250</f>
        <v>0</v>
      </c>
      <c r="E250" s="55" t="str">
        <f>[3]lang_2!E250</f>
        <v>#Trainer</v>
      </c>
    </row>
    <row r="251" spans="1:5" s="55" customFormat="1">
      <c r="A251" s="55" t="str">
        <f>[3]lang_2!A251</f>
        <v>RACE_216</v>
      </c>
      <c r="B251" s="55" t="str">
        <f>[3]lang_2!B251</f>
        <v>野兽</v>
      </c>
      <c r="C251" s="55" t="str">
        <f>[3]lang_2!C251</f>
        <v>#野兽</v>
      </c>
      <c r="D251" s="55">
        <f>[3]lang_2!D251</f>
        <v>0</v>
      </c>
      <c r="E251" s="55" t="str">
        <f>[3]lang_2!E251</f>
        <v>#Beast</v>
      </c>
    </row>
    <row r="252" spans="1:5" s="55" customFormat="1">
      <c r="A252" s="55" t="str">
        <f>[3]lang_2!A252</f>
        <v>RACE_101_1</v>
      </c>
      <c r="B252" s="55" t="str">
        <f>[3]lang_2!B252</f>
        <v>城堡</v>
      </c>
      <c r="C252" s="55" t="str">
        <f>[3]lang_2!C252</f>
        <v>#城堡</v>
      </c>
      <c r="D252" s="55">
        <f>[3]lang_2!D252</f>
        <v>0</v>
      </c>
      <c r="E252" s="55">
        <f>[3]lang_2!E252</f>
        <v>0</v>
      </c>
    </row>
    <row r="253" spans="1:5" s="55" customFormat="1">
      <c r="A253" s="55" t="str">
        <f>[3]lang_2!A253</f>
        <v>RACE_102_1</v>
      </c>
      <c r="B253" s="55" t="str">
        <f>[3]lang_2!B253</f>
        <v>壁垒</v>
      </c>
      <c r="C253" s="55" t="str">
        <f>[3]lang_2!C253</f>
        <v>#壁垒</v>
      </c>
      <c r="D253" s="55">
        <f>[3]lang_2!D253</f>
        <v>0</v>
      </c>
      <c r="E253" s="55">
        <f>[3]lang_2!E253</f>
        <v>0</v>
      </c>
    </row>
    <row r="254" spans="1:5" s="55" customFormat="1">
      <c r="A254" s="55" t="str">
        <f>[3]lang_2!A254</f>
        <v>RACE_103_1</v>
      </c>
      <c r="B254" s="55" t="str">
        <f>[3]lang_2!B254</f>
        <v>据点</v>
      </c>
      <c r="C254" s="55" t="str">
        <f>[3]lang_2!C254</f>
        <v>#据点</v>
      </c>
      <c r="D254" s="55">
        <f>[3]lang_2!D254</f>
        <v>0</v>
      </c>
      <c r="E254" s="55">
        <f>[3]lang_2!E254</f>
        <v>0</v>
      </c>
    </row>
    <row r="255" spans="1:5" s="55" customFormat="1">
      <c r="A255" s="55" t="str">
        <f>[3]lang_2!A255</f>
        <v>RACE_104_1</v>
      </c>
      <c r="B255" s="55" t="str">
        <f>[3]lang_2!B255</f>
        <v>墓园</v>
      </c>
      <c r="C255" s="55" t="str">
        <f>[3]lang_2!C255</f>
        <v>#墓园</v>
      </c>
      <c r="D255" s="55">
        <f>[3]lang_2!D255</f>
        <v>0</v>
      </c>
      <c r="E255" s="55">
        <f>[3]lang_2!E255</f>
        <v>0</v>
      </c>
    </row>
    <row r="256" spans="1:5" s="55" customFormat="1">
      <c r="A256" s="55" t="str">
        <f>[3]lang_2!A256</f>
        <v>RACE_105_1</v>
      </c>
      <c r="B256" s="55" t="str">
        <f>[3]lang_2!B256</f>
        <v>地狱</v>
      </c>
      <c r="C256" s="55" t="str">
        <f>[3]lang_2!C256</f>
        <v>#地狱</v>
      </c>
      <c r="D256" s="55">
        <f>[3]lang_2!D256</f>
        <v>0</v>
      </c>
      <c r="E256" s="55">
        <f>[3]lang_2!E256</f>
        <v>0</v>
      </c>
    </row>
    <row r="257" spans="1:5" s="55" customFormat="1">
      <c r="A257" s="55" t="str">
        <f>[3]lang_2!A257</f>
        <v>RACE_106_1</v>
      </c>
      <c r="B257" s="55" t="str">
        <f>[3]lang_2!B257</f>
        <v>塔楼</v>
      </c>
      <c r="C257" s="55" t="str">
        <f>[3]lang_2!C257</f>
        <v>#塔楼</v>
      </c>
      <c r="D257" s="55">
        <f>[3]lang_2!D257</f>
        <v>0</v>
      </c>
      <c r="E257" s="55">
        <f>[3]lang_2!E257</f>
        <v>0</v>
      </c>
    </row>
    <row r="258" spans="1:5" s="55" customFormat="1">
      <c r="A258" s="55" t="str">
        <f>[3]lang_2!A258</f>
        <v>RACE_107_1</v>
      </c>
      <c r="B258" s="55" t="str">
        <f>[3]lang_2!B258</f>
        <v>地下城</v>
      </c>
      <c r="C258" s="55" t="str">
        <f>[3]lang_2!C258</f>
        <v>#地下城</v>
      </c>
      <c r="D258" s="55">
        <f>[3]lang_2!D258</f>
        <v>0</v>
      </c>
      <c r="E258" s="55">
        <f>[3]lang_2!E258</f>
        <v>0</v>
      </c>
    </row>
    <row r="259" spans="1:5" s="55" customFormat="1">
      <c r="A259" s="55" t="str">
        <f>[3]lang_2!A259</f>
        <v>RACE_108_1</v>
      </c>
      <c r="B259" s="55" t="str">
        <f>[3]lang_2!B259</f>
        <v>要塞</v>
      </c>
      <c r="C259" s="55" t="str">
        <f>[3]lang_2!C259</f>
        <v>#要塞</v>
      </c>
      <c r="D259" s="55">
        <f>[3]lang_2!D259</f>
        <v>0</v>
      </c>
      <c r="E259" s="55">
        <f>[3]lang_2!E259</f>
        <v>0</v>
      </c>
    </row>
    <row r="260" spans="1:5" s="55" customFormat="1">
      <c r="A260" s="55" t="str">
        <f>[3]lang_2!A260</f>
        <v>RACE_109_1</v>
      </c>
      <c r="B260" s="55" t="str">
        <f>[3]lang_2!B260</f>
        <v>元素</v>
      </c>
      <c r="C260" s="55" t="str">
        <f>[3]lang_2!C260</f>
        <v>#元素</v>
      </c>
      <c r="D260" s="55">
        <f>[3]lang_2!D260</f>
        <v>0</v>
      </c>
      <c r="E260" s="55">
        <f>[3]lang_2!E260</f>
        <v>0</v>
      </c>
    </row>
    <row r="261" spans="1:5" s="55" customFormat="1">
      <c r="A261" s="55" t="str">
        <f>[3]lang_2!A261</f>
        <v>RACE_110_1</v>
      </c>
      <c r="B261" s="55" t="str">
        <f>[3]lang_2!B261</f>
        <v>中立</v>
      </c>
      <c r="C261" s="55" t="str">
        <f>[3]lang_2!C261</f>
        <v>#中立</v>
      </c>
      <c r="D261" s="55">
        <f>[3]lang_2!D261</f>
        <v>0</v>
      </c>
      <c r="E261" s="55">
        <f>[3]lang_2!E261</f>
        <v>0</v>
      </c>
    </row>
    <row r="262" spans="1:5" s="55" customFormat="1">
      <c r="A262" s="55" t="str">
        <f>[3]lang_2!A262</f>
        <v>RACE_111_1</v>
      </c>
      <c r="B262" s="55" t="str">
        <f>[3]lang_2!B262</f>
        <v>召唤</v>
      </c>
      <c r="C262" s="55" t="str">
        <f>[3]lang_2!C262</f>
        <v>#召唤</v>
      </c>
      <c r="D262" s="55">
        <f>[3]lang_2!D262</f>
        <v>0</v>
      </c>
      <c r="E262" s="55">
        <f>[3]lang_2!E262</f>
        <v>0</v>
      </c>
    </row>
    <row r="263" spans="1:5" s="55" customFormat="1">
      <c r="A263" s="55">
        <f>[3]lang_2!A263</f>
        <v>0</v>
      </c>
      <c r="B263" s="55">
        <f>[3]lang_2!B263</f>
        <v>0</v>
      </c>
      <c r="C263" s="55">
        <f>[3]lang_2!C263</f>
        <v>0</v>
      </c>
      <c r="D263" s="55">
        <f>[3]lang_2!D263</f>
        <v>0</v>
      </c>
      <c r="E263" s="55">
        <f>[3]lang_2!E263</f>
        <v>0</v>
      </c>
    </row>
    <row r="264" spans="1:5" s="55" customFormat="1">
      <c r="A264" s="55">
        <f>[3]lang_2!A264</f>
        <v>0</v>
      </c>
      <c r="B264" s="55">
        <f>[3]lang_2!B264</f>
        <v>0</v>
      </c>
      <c r="C264" s="55">
        <f>[3]lang_2!C264</f>
        <v>0</v>
      </c>
      <c r="D264" s="55">
        <f>[3]lang_2!D264</f>
        <v>0</v>
      </c>
      <c r="E264" s="55">
        <f>[3]lang_2!E264</f>
        <v>0</v>
      </c>
    </row>
    <row r="265" spans="1:5" s="55" customFormat="1">
      <c r="A265" s="55" t="str">
        <f>[3]lang_2!A265</f>
        <v>#标签描述</v>
      </c>
      <c r="B265" s="55">
        <f>[3]lang_2!B265</f>
        <v>0</v>
      </c>
      <c r="C265" s="55" t="str">
        <f>[3]lang_2!C265</f>
        <v/>
      </c>
      <c r="D265" s="55">
        <f>[3]lang_2!D265</f>
        <v>0</v>
      </c>
      <c r="E265" s="55" t="str">
        <f>[3]lang_2!E265</f>
        <v/>
      </c>
    </row>
    <row r="266" spans="1:5" s="55" customFormat="1">
      <c r="A266" s="55" t="str">
        <f>[3]lang_2!A266</f>
        <v>RACEDES_101</v>
      </c>
      <c r="B266" s="55" t="str">
        <f>[3]lang_2!B266</f>
        <v>平原城堡</v>
      </c>
      <c r="C266" s="55" t="str">
        <f>[3]lang_2!C266</f>
        <v>#平原之上的白色城堡，是人类最后的希望</v>
      </c>
      <c r="D266" s="55">
        <f>[3]lang_2!D266</f>
        <v>0</v>
      </c>
      <c r="E266" s="55" t="str">
        <f>[3]lang_2!E266</f>
        <v>#平原之上耸立着白色的城堡,这是人类最后的希望。</v>
      </c>
    </row>
    <row r="267" spans="1:5" s="55" customFormat="1">
      <c r="A267" s="55" t="str">
        <f>[3]lang_2!A267</f>
        <v>RACEDES_102</v>
      </c>
      <c r="B267" s="55" t="str">
        <f>[3]lang_2!B267</f>
        <v>森林壁垒</v>
      </c>
      <c r="C267" s="55" t="str">
        <f>[3]lang_2!C267</f>
        <v>#森林孕育无数树木作为壁垒，保护着自然的子民</v>
      </c>
      <c r="D267" s="55">
        <f>[3]lang_2!D267</f>
        <v>0</v>
      </c>
      <c r="E267" s="55" t="str">
        <f>[3]lang_2!E267</f>
        <v>#森林以高大的树木形成壁垒,保护着自然的子民。</v>
      </c>
    </row>
    <row r="268" spans="1:5" s="55" customFormat="1">
      <c r="A268" s="55" t="str">
        <f>[3]lang_2!A268</f>
        <v>RACEDES_103</v>
      </c>
      <c r="B268" s="55" t="str">
        <f>[3]lang_2!B268</f>
        <v>高山据点</v>
      </c>
      <c r="C268" s="55" t="str">
        <f>[3]lang_2!C268</f>
        <v>#我们世代居住在高山之上，我们是群山的子民</v>
      </c>
      <c r="D268" s="55">
        <f>[3]lang_2!D268</f>
        <v>0</v>
      </c>
      <c r="E268" s="55" t="str">
        <f>[3]lang_2!E268</f>
        <v>#我们世代居住在高山之上,我们是群山的子民。</v>
      </c>
    </row>
    <row r="269" spans="1:5" s="55" customFormat="1">
      <c r="A269" s="55" t="str">
        <f>[3]lang_2!A269</f>
        <v>RACEDES_104</v>
      </c>
      <c r="B269" s="55" t="str">
        <f>[3]lang_2!B269</f>
        <v>亡灵墓园</v>
      </c>
      <c r="C269" s="55" t="str">
        <f>[3]lang_2!C269</f>
        <v>#唯有死亡才是真正的永生，愿你在坟墓中安息</v>
      </c>
      <c r="D269" s="55">
        <f>[3]lang_2!D269</f>
        <v>0</v>
      </c>
      <c r="E269" s="55" t="str">
        <f>[3]lang_2!E269</f>
        <v>#唯有死亡才是真正的永生,愿你在坟墓中安息。</v>
      </c>
    </row>
    <row r="270" spans="1:5" s="55" customFormat="1">
      <c r="A270" s="55" t="str">
        <f>[3]lang_2!A270</f>
        <v>RACEDES_105</v>
      </c>
      <c r="B270" s="55" t="str">
        <f>[3]lang_2!B270</f>
        <v>地狱军团</v>
      </c>
      <c r="C270" s="55" t="str">
        <f>[3]lang_2!C270</f>
        <v>#深渊之下，唯有杀戮才可存活，死者毫不足惜</v>
      </c>
      <c r="D270" s="55">
        <f>[3]lang_2!D270</f>
        <v>0</v>
      </c>
      <c r="E270" s="55" t="str">
        <f>[3]lang_2!E270</f>
        <v>#深渊之下,唯有杀戮才可存活,死者毫不足惜。</v>
      </c>
    </row>
    <row r="271" spans="1:5" s="55" customFormat="1">
      <c r="A271" s="55" t="str">
        <f>[3]lang_2!A271</f>
        <v>RACEDES_106</v>
      </c>
      <c r="B271" s="55" t="str">
        <f>[3]lang_2!B271</f>
        <v>魔法塔楼</v>
      </c>
      <c r="C271" s="55" t="str">
        <f>[3]lang_2!C271</f>
        <v>#魔法才是一切力量的源泉，我们为此奉献终生</v>
      </c>
      <c r="D271" s="55">
        <f>[3]lang_2!D271</f>
        <v>0</v>
      </c>
      <c r="E271" s="55" t="str">
        <f>[3]lang_2!E271</f>
        <v>#魔法才是一切力量的源泉,我们为此奋献终生。</v>
      </c>
    </row>
    <row r="272" spans="1:5" s="55" customFormat="1">
      <c r="A272" s="55" t="str">
        <f>[3]lang_2!A272</f>
        <v>RACEDES_107</v>
      </c>
      <c r="B272" s="55" t="str">
        <f>[3]lang_2!B272</f>
        <v>地下城池</v>
      </c>
      <c r="C272" s="55" t="str">
        <f>[3]lang_2!C272</f>
        <v>#地底的世界远比你们想象的要精彩，也更加危险</v>
      </c>
      <c r="D272" s="55">
        <f>[3]lang_2!D272</f>
        <v>0</v>
      </c>
      <c r="E272" s="55" t="str">
        <f>[3]lang_2!E272</f>
        <v>#地底的世界远比你们想象的要精彩,当然,也更加危险。</v>
      </c>
    </row>
    <row r="273" spans="1:5" s="55" customFormat="1">
      <c r="A273" s="55" t="str">
        <f>[3]lang_2!A273</f>
        <v>RACEDES_108</v>
      </c>
      <c r="B273" s="55" t="str">
        <f>[3]lang_2!B273</f>
        <v>野蛮要塞</v>
      </c>
      <c r="C273" s="55" t="str">
        <f>[3]lang_2!C273</f>
        <v>#野兽的咆哮将使你颤抖，野兽的奔腾将使你畏惧</v>
      </c>
      <c r="D273" s="55">
        <f>[3]lang_2!D273</f>
        <v>0</v>
      </c>
      <c r="E273" s="55" t="str">
        <f>[3]lang_2!E273</f>
        <v>#野兽的咆哮将使你颤抖,野兽的奔腾将使你畏惧。</v>
      </c>
    </row>
    <row r="274" spans="1:5" s="55" customFormat="1">
      <c r="A274" s="55" t="str">
        <f>[3]lang_2!A274</f>
        <v>RACEDES_109</v>
      </c>
      <c r="B274" s="55" t="str">
        <f>[3]lang_2!B274</f>
        <v>元素</v>
      </c>
      <c r="C274" s="55" t="str">
        <f>[3]lang_2!C274</f>
        <v>#世间万物皆由元素组成，一切死亡皆会回归元素</v>
      </c>
      <c r="D274" s="55">
        <f>[3]lang_2!D274</f>
        <v>0</v>
      </c>
      <c r="E274" s="55" t="str">
        <f>[3]lang_2!E274</f>
        <v>#尹旭</v>
      </c>
    </row>
    <row r="275" spans="1:5" s="55" customFormat="1">
      <c r="A275" s="55" t="str">
        <f>[3]lang_2!A275</f>
        <v>RACEDES_110</v>
      </c>
      <c r="B275" s="55" t="str">
        <f>[3]lang_2!B275</f>
        <v>中立</v>
      </c>
      <c r="C275" s="55" t="str">
        <f>[3]lang_2!C275</f>
        <v>#世界处于混沌之中，无正无邪，不偏不倚</v>
      </c>
      <c r="D275" s="55">
        <f>[3]lang_2!D275</f>
        <v>0</v>
      </c>
      <c r="E275" s="55" t="str">
        <f>[3]lang_2!E275</f>
        <v>#尹旭</v>
      </c>
    </row>
    <row r="276" spans="1:5" s="55" customFormat="1">
      <c r="A276" s="55" t="str">
        <f>[3]lang_2!A276</f>
        <v>RACEDES_111</v>
      </c>
      <c r="B276" s="55" t="str">
        <f>[3]lang_2!B276</f>
        <v>召唤</v>
      </c>
      <c r="C276" s="55" t="str">
        <f>[3]lang_2!C276</f>
        <v>#我听见你的召唤了，主人</v>
      </c>
      <c r="D276" s="55">
        <f>[3]lang_2!D276</f>
        <v>0</v>
      </c>
      <c r="E276" s="55" t="str">
        <f>[3]lang_2!E276</f>
        <v>#尹旭</v>
      </c>
    </row>
    <row r="277" spans="1:5" s="55" customFormat="1">
      <c r="A277" s="55" t="str">
        <f>[3]lang_2!A277</f>
        <v>RACEDES_201</v>
      </c>
      <c r="B277" s="55" t="str">
        <f>[3]lang_2!B277</f>
        <v>地下军团</v>
      </c>
      <c r="C277" s="55" t="str">
        <f>[3]lang_2!C277</f>
        <v>#征服地上，我们的目标从未改变</v>
      </c>
      <c r="D277" s="55">
        <f>[3]lang_2!D277</f>
        <v>0</v>
      </c>
      <c r="E277" s="55" t="str">
        <f>[3]lang_2!E277</f>
        <v>#尹旭</v>
      </c>
    </row>
    <row r="278" spans="1:5" s="55" customFormat="1">
      <c r="A278" s="55" t="str">
        <f>[3]lang_2!A278</f>
        <v>RACEDES_202</v>
      </c>
      <c r="B278" s="55" t="str">
        <f>[3]lang_2!B278</f>
        <v>恶魔</v>
      </c>
      <c r="C278" s="55" t="str">
        <f>[3]lang_2!C278</f>
        <v>#你要与我做个交易么，凡人</v>
      </c>
      <c r="D278" s="55">
        <f>[3]lang_2!D278</f>
        <v>0</v>
      </c>
      <c r="E278" s="55" t="str">
        <f>[3]lang_2!E278</f>
        <v>#尹旭</v>
      </c>
    </row>
    <row r="279" spans="1:5" s="55" customFormat="1">
      <c r="A279" s="55" t="str">
        <f>[3]lang_2!A279</f>
        <v>RACEDES_203</v>
      </c>
      <c r="B279" s="55" t="str">
        <f>[3]lang_2!B279</f>
        <v>龙</v>
      </c>
      <c r="C279" s="55" t="str">
        <f>[3]lang_2!C279</f>
        <v>#世间沧海桑田，唯有龙族永存于世</v>
      </c>
      <c r="D279" s="55">
        <f>[3]lang_2!D279</f>
        <v>0</v>
      </c>
      <c r="E279" s="55" t="str">
        <f>[3]lang_2!E279</f>
        <v>#尹旭</v>
      </c>
    </row>
    <row r="280" spans="1:5" s="55" customFormat="1">
      <c r="A280" s="55" t="str">
        <f>[3]lang_2!A280</f>
        <v>RACEDES_204</v>
      </c>
      <c r="B280" s="55" t="str">
        <f>[3]lang_2!B280</f>
        <v>蛮族</v>
      </c>
      <c r="C280" s="55" t="str">
        <f>[3]lang_2!C280</f>
        <v>#我们并不愚蠢，只是我们更相信自己的力量</v>
      </c>
      <c r="D280" s="55">
        <f>[3]lang_2!D280</f>
        <v>0</v>
      </c>
      <c r="E280" s="55" t="str">
        <f>[3]lang_2!E280</f>
        <v>#尹旭</v>
      </c>
    </row>
    <row r="281" spans="1:5" s="55" customFormat="1">
      <c r="A281" s="55" t="str">
        <f>[3]lang_2!A281</f>
        <v>RACEDES_205</v>
      </c>
      <c r="B281" s="55" t="str">
        <f>[3]lang_2!B281</f>
        <v>魔法仆从</v>
      </c>
      <c r="C281" s="55" t="str">
        <f>[3]lang_2!C281</f>
        <v>#唯有伟大的魔法师才能号令我们</v>
      </c>
      <c r="D281" s="55">
        <f>[3]lang_2!D281</f>
        <v>0</v>
      </c>
      <c r="E281" s="55" t="str">
        <f>[3]lang_2!E281</f>
        <v>#尹旭</v>
      </c>
    </row>
    <row r="282" spans="1:5" s="55" customFormat="1">
      <c r="A282" s="55" t="str">
        <f>[3]lang_2!A282</f>
        <v>RACEDES_206</v>
      </c>
      <c r="B282" s="55" t="str">
        <f>[3]lang_2!B282</f>
        <v>魔法生物</v>
      </c>
      <c r="C282" s="55" t="str">
        <f>[3]lang_2!C282</f>
        <v>#我们从魔法之中诞生，终将回归于魔法</v>
      </c>
      <c r="D282" s="55">
        <f>[3]lang_2!D282</f>
        <v>0</v>
      </c>
      <c r="E282" s="55" t="str">
        <f>[3]lang_2!E282</f>
        <v>#尹旭</v>
      </c>
    </row>
    <row r="283" spans="1:5" s="55" customFormat="1">
      <c r="A283" s="55" t="str">
        <f>[3]lang_2!A283</f>
        <v>RACEDES_207</v>
      </c>
      <c r="B283" s="55" t="str">
        <f>[3]lang_2!B283</f>
        <v>魔法师</v>
      </c>
      <c r="C283" s="55" t="str">
        <f>[3]lang_2!C283</f>
        <v>#热爱魔法，钻研魔法，使用魔法</v>
      </c>
      <c r="D283" s="55">
        <f>[3]lang_2!D283</f>
        <v>0</v>
      </c>
      <c r="E283" s="55" t="str">
        <f>[3]lang_2!E283</f>
        <v>#尹旭</v>
      </c>
    </row>
    <row r="284" spans="1:5" s="55" customFormat="1">
      <c r="A284" s="55" t="str">
        <f>[3]lang_2!A284</f>
        <v>RACEDES_208</v>
      </c>
      <c r="B284" s="55" t="str">
        <f>[3]lang_2!B284</f>
        <v>人类</v>
      </c>
      <c r="C284" s="55" t="str">
        <f>[3]lang_2!C284</f>
        <v>#团结一致，制胜之道</v>
      </c>
      <c r="D284" s="55">
        <f>[3]lang_2!D284</f>
        <v>0</v>
      </c>
      <c r="E284" s="55" t="str">
        <f>[3]lang_2!E284</f>
        <v>#尹旭</v>
      </c>
    </row>
    <row r="285" spans="1:5" s="55" customFormat="1">
      <c r="A285" s="55" t="str">
        <f>[3]lang_2!A285</f>
        <v>RACEDES_209</v>
      </c>
      <c r="B285" s="55" t="str">
        <f>[3]lang_2!B285</f>
        <v>森林居民</v>
      </c>
      <c r="C285" s="55" t="str">
        <f>[3]lang_2!C285</f>
        <v>#我们热爱和平，但不会畏惧战争</v>
      </c>
      <c r="D285" s="55">
        <f>[3]lang_2!D285</f>
        <v>0</v>
      </c>
      <c r="E285" s="55" t="str">
        <f>[3]lang_2!E285</f>
        <v>#尹旭</v>
      </c>
    </row>
    <row r="286" spans="1:5" s="55" customFormat="1">
      <c r="A286" s="55" t="str">
        <f>[3]lang_2!A286</f>
        <v>RACEDES_210</v>
      </c>
      <c r="B286" s="55" t="str">
        <f>[3]lang_2!B286</f>
        <v>神兽</v>
      </c>
      <c r="C286" s="55" t="str">
        <f>[3]lang_2!C286</f>
        <v>#总有一天，我们将会挑战巨龙</v>
      </c>
      <c r="D286" s="55">
        <f>[3]lang_2!D286</f>
        <v>0</v>
      </c>
      <c r="E286" s="55" t="str">
        <f>[3]lang_2!E286</f>
        <v>#尹旭</v>
      </c>
    </row>
    <row r="287" spans="1:5" s="55" customFormat="1">
      <c r="A287" s="55" t="str">
        <f>[3]lang_2!A287</f>
        <v>RACEDES_211</v>
      </c>
      <c r="B287" s="55" t="str">
        <f>[3]lang_2!B287</f>
        <v>兽人</v>
      </c>
      <c r="C287" s="55" t="str">
        <f>[3]lang_2!C287</f>
        <v>#我们唯一的信仰，就是力量</v>
      </c>
      <c r="D287" s="55">
        <f>[3]lang_2!D287</f>
        <v>0</v>
      </c>
      <c r="E287" s="55" t="str">
        <f>[3]lang_2!E287</f>
        <v>#尹旭</v>
      </c>
    </row>
    <row r="288" spans="1:5" s="55" customFormat="1">
      <c r="A288" s="55" t="str">
        <f>[3]lang_2!A288</f>
        <v>RACEDES_212</v>
      </c>
      <c r="B288" s="55" t="str">
        <f>[3]lang_2!B288</f>
        <v>亡灵</v>
      </c>
      <c r="C288" s="55" t="str">
        <f>[3]lang_2!C288</f>
        <v>#对我们而言，死亡才是新生</v>
      </c>
      <c r="D288" s="55">
        <f>[3]lang_2!D288</f>
        <v>0</v>
      </c>
      <c r="E288" s="55" t="str">
        <f>[3]lang_2!E288</f>
        <v>#尹旭</v>
      </c>
    </row>
    <row r="289" spans="1:5" s="55" customFormat="1">
      <c r="A289" s="55" t="str">
        <f>[3]lang_2!A289</f>
        <v>RACEDES_213</v>
      </c>
      <c r="B289" s="55" t="str">
        <f>[3]lang_2!B289</f>
        <v>邪灵</v>
      </c>
      <c r="C289" s="55" t="str">
        <f>[3]lang_2!C289</f>
        <v>#我们窥视着心灵的缝隙，我们无处不在</v>
      </c>
      <c r="D289" s="55">
        <f>[3]lang_2!D289</f>
        <v>0</v>
      </c>
      <c r="E289" s="55" t="str">
        <f>[3]lang_2!E289</f>
        <v>#尹旭</v>
      </c>
    </row>
    <row r="290" spans="1:5" s="55" customFormat="1">
      <c r="A290" s="55" t="str">
        <f>[3]lang_2!A290</f>
        <v>RACEDES_214</v>
      </c>
      <c r="B290" s="55" t="str">
        <f>[3]lang_2!B290</f>
        <v>天使</v>
      </c>
      <c r="C290" s="55" t="str">
        <f>[3]lang_2!C290</f>
        <v>#愿你的前途与内心一片光明</v>
      </c>
      <c r="D290" s="55">
        <f>[3]lang_2!D290</f>
        <v>0</v>
      </c>
      <c r="E290" s="55" t="str">
        <f>[3]lang_2!E290</f>
        <v>#尹旭</v>
      </c>
    </row>
    <row r="291" spans="1:5" s="55" customFormat="1">
      <c r="A291" s="55" t="str">
        <f>[3]lang_2!A291</f>
        <v>RACEDES_215</v>
      </c>
      <c r="B291" s="55" t="str">
        <f>[3]lang_2!B291</f>
        <v>驯兽师</v>
      </c>
      <c r="C291" s="55" t="str">
        <f>[3]lang_2!C291</f>
        <v>#野兽并不可怕，可怕的是人心</v>
      </c>
      <c r="D291" s="55">
        <f>[3]lang_2!D291</f>
        <v>0</v>
      </c>
      <c r="E291" s="55" t="str">
        <f>[3]lang_2!E291</f>
        <v>#尹旭</v>
      </c>
    </row>
    <row r="292" spans="1:5" s="55" customFormat="1">
      <c r="A292" s="55" t="str">
        <f>[3]lang_2!A292</f>
        <v>RACEDES_216</v>
      </c>
      <c r="B292" s="55" t="str">
        <f>[3]lang_2!B292</f>
        <v>野兽</v>
      </c>
      <c r="C292" s="55" t="str">
        <f>[3]lang_2!C292</f>
        <v>#野兽也有野兽的生存法则</v>
      </c>
      <c r="D292" s="55">
        <f>[3]lang_2!D292</f>
        <v>0</v>
      </c>
      <c r="E292" s="55" t="str">
        <f>[3]lang_2!E292</f>
        <v>#尹旭</v>
      </c>
    </row>
    <row r="293" spans="1:5" s="55" customFormat="1">
      <c r="A293" s="55">
        <f>[3]lang_2!A293</f>
        <v>0</v>
      </c>
      <c r="B293" s="55">
        <f>[3]lang_2!B293</f>
        <v>0</v>
      </c>
      <c r="C293" s="55" t="str">
        <f>[3]lang_2!C293</f>
        <v/>
      </c>
      <c r="D293" s="55">
        <f>[3]lang_2!D293</f>
        <v>0</v>
      </c>
      <c r="E293" s="55" t="str">
        <f>[3]lang_2!E293</f>
        <v/>
      </c>
    </row>
    <row r="294" spans="1:5" s="55" customFormat="1">
      <c r="A294" s="55">
        <f>[3]lang_2!A294</f>
        <v>0</v>
      </c>
      <c r="B294" s="55">
        <f>[3]lang_2!B294</f>
        <v>0</v>
      </c>
      <c r="C294" s="55">
        <f>[3]lang_2!C294</f>
        <v>0</v>
      </c>
      <c r="D294" s="55">
        <f>[3]lang_2!D294</f>
        <v>0</v>
      </c>
      <c r="E294" s="55">
        <f>[3]lang_2!E294</f>
        <v>0</v>
      </c>
    </row>
    <row r="295" spans="1:5" s="55" customFormat="1">
      <c r="A295" s="55" t="str">
        <f>[3]lang_2!A295</f>
        <v>TEAMSKILL_LABEL1</v>
      </c>
      <c r="B295" s="55">
        <f>[3]lang_2!B295</f>
        <v>0</v>
      </c>
      <c r="C295" s="55" t="str">
        <f>[3]lang_2!C295</f>
        <v>#触发</v>
      </c>
      <c r="D295" s="55">
        <f>[3]lang_2!D295</f>
        <v>0</v>
      </c>
      <c r="E295" s="55" t="str">
        <f>[3]lang_2!E295</f>
        <v>#Triger</v>
      </c>
    </row>
    <row r="296" spans="1:5" s="55" customFormat="1">
      <c r="A296" s="55" t="str">
        <f>[3]lang_2!A296</f>
        <v>TEAMSKILL_LABEL2</v>
      </c>
      <c r="B296" s="55">
        <f>[3]lang_2!B296</f>
        <v>0</v>
      </c>
      <c r="C296" s="55" t="str">
        <f>[3]lang_2!C296</f>
        <v>#被动</v>
      </c>
      <c r="D296" s="55">
        <f>[3]lang_2!D296</f>
        <v>0</v>
      </c>
      <c r="E296" s="55" t="str">
        <f>[3]lang_2!E296</f>
        <v>#Orb</v>
      </c>
    </row>
    <row r="297" spans="1:5" s="55" customFormat="1">
      <c r="A297" s="55" t="str">
        <f>[3]lang_2!A297</f>
        <v>TEAMSKILL_LABEL3</v>
      </c>
      <c r="B297" s="55">
        <f>[3]lang_2!B297</f>
        <v>0</v>
      </c>
      <c r="C297" s="55" t="str">
        <f>[3]lang_2!C297</f>
        <v>#被动</v>
      </c>
      <c r="D297" s="55">
        <f>[3]lang_2!D297</f>
        <v>0</v>
      </c>
      <c r="E297" s="55" t="str">
        <f>[3]lang_2!E297</f>
        <v>#Passive</v>
      </c>
    </row>
    <row r="298" spans="1:5" s="55" customFormat="1">
      <c r="A298" s="55" t="str">
        <f>[3]lang_2!A298</f>
        <v>TEAMSKILL_LABEL4</v>
      </c>
      <c r="B298" s="55">
        <f>[3]lang_2!B298</f>
        <v>0</v>
      </c>
      <c r="C298" s="55" t="str">
        <f>[3]lang_2!C298</f>
        <v>#光环</v>
      </c>
      <c r="D298" s="55">
        <f>[3]lang_2!D298</f>
        <v>0</v>
      </c>
      <c r="E298" s="55" t="str">
        <f>[3]lang_2!E298</f>
        <v>#Aura</v>
      </c>
    </row>
    <row r="299" spans="1:5" s="55" customFormat="1">
      <c r="A299" s="55" t="str">
        <f>[3]lang_2!A299</f>
        <v>TEAMSKILL_LABEL5</v>
      </c>
      <c r="B299" s="55">
        <f>[3]lang_2!B299</f>
        <v>0</v>
      </c>
      <c r="C299" s="55" t="str">
        <f>[3]lang_2!C299</f>
        <v>#开场</v>
      </c>
      <c r="D299" s="55">
        <f>[3]lang_2!D299</f>
        <v>0</v>
      </c>
      <c r="E299" s="55" t="str">
        <f>[3]lang_2!E299</f>
        <v>#Auto</v>
      </c>
    </row>
    <row r="300" spans="1:5" s="55" customFormat="1">
      <c r="A300" s="55" t="str">
        <f>[3]lang_2!A300</f>
        <v>TEAMSKILL_LABEL6</v>
      </c>
      <c r="B300" s="55">
        <f>[3]lang_2!B300</f>
        <v>0</v>
      </c>
      <c r="C300" s="55" t="str">
        <f>[3]lang_2!C300</f>
        <v>#触发</v>
      </c>
      <c r="D300" s="55">
        <f>[3]lang_2!D300</f>
        <v>0</v>
      </c>
      <c r="E300" s="55" t="str">
        <f>[3]lang_2!E300</f>
        <v>#Outburst</v>
      </c>
    </row>
    <row r="301" spans="1:5" s="55" customFormat="1">
      <c r="A301" s="55">
        <f>[3]lang_2!A301</f>
        <v>0</v>
      </c>
      <c r="B301" s="55">
        <f>[3]lang_2!B301</f>
        <v>0</v>
      </c>
      <c r="C301" s="55" t="str">
        <f>[3]lang_2!C301</f>
        <v/>
      </c>
      <c r="D301" s="55">
        <f>[3]lang_2!D301</f>
        <v>0</v>
      </c>
      <c r="E301" s="55" t="str">
        <f>[3]lang_2!E301</f>
        <v/>
      </c>
    </row>
    <row r="302" spans="1:5" s="55" customFormat="1">
      <c r="A302" s="55">
        <f>[3]lang_2!A302</f>
        <v>0</v>
      </c>
      <c r="B302" s="55">
        <f>[3]lang_2!B302</f>
        <v>0</v>
      </c>
      <c r="C302" s="55" t="str">
        <f>[3]lang_2!C302</f>
        <v/>
      </c>
      <c r="D302" s="55">
        <f>[3]lang_2!D302</f>
        <v>0</v>
      </c>
      <c r="E302" s="55" t="str">
        <f>[3]lang_2!E302</f>
        <v/>
      </c>
    </row>
    <row r="303" spans="1:5" s="55" customFormat="1">
      <c r="A303" s="55" t="str">
        <f>[3]lang_2!A303</f>
        <v>#兵团技能名</v>
      </c>
      <c r="B303" s="55">
        <f>[3]lang_2!B303</f>
        <v>0</v>
      </c>
      <c r="C303" s="55">
        <f>[3]lang_2!C303</f>
        <v>0</v>
      </c>
      <c r="D303" s="55">
        <f>[3]lang_2!D303</f>
        <v>0</v>
      </c>
      <c r="E303" s="55">
        <f>[3]lang_2!E303</f>
        <v>0</v>
      </c>
    </row>
    <row r="304" spans="1:5" s="55" customFormat="1">
      <c r="A304" s="55" t="str">
        <f>[3]lang_2!A304</f>
        <v>SKILL_50001</v>
      </c>
      <c r="B304" s="55">
        <f>[3]lang_2!B304</f>
        <v>0</v>
      </c>
      <c r="C304" s="55" t="str">
        <f>[3]lang_2!C304</f>
        <v>#连击</v>
      </c>
      <c r="D304" s="55">
        <f>[3]lang_2!D304</f>
        <v>0</v>
      </c>
      <c r="E304" s="55" t="str">
        <f>[3]lang_2!E304</f>
        <v>#DoubleStrike</v>
      </c>
    </row>
    <row r="305" spans="1:5" s="55" customFormat="1">
      <c r="A305" s="55" t="str">
        <f>[3]lang_2!A305</f>
        <v>SKILL_50002</v>
      </c>
      <c r="B305" s="55">
        <f>[3]lang_2!B305</f>
        <v>0</v>
      </c>
      <c r="C305" s="55" t="str">
        <f>[3]lang_2!C305</f>
        <v>#俯冲</v>
      </c>
      <c r="D305" s="55">
        <f>[3]lang_2!D305</f>
        <v>0</v>
      </c>
      <c r="E305" s="55" t="str">
        <f>[3]lang_2!E305</f>
        <v>#Dive</v>
      </c>
    </row>
    <row r="306" spans="1:5" s="55" customFormat="1">
      <c r="A306" s="55" t="str">
        <f>[3]lang_2!A306</f>
        <v>SKILL_50003</v>
      </c>
      <c r="B306" s="55">
        <f>[3]lang_2!B306</f>
        <v>0</v>
      </c>
      <c r="C306" s="55" t="str">
        <f>[3]lang_2!C306</f>
        <v>#空斗技巧</v>
      </c>
      <c r="D306" s="55">
        <f>[3]lang_2!D306</f>
        <v>0</v>
      </c>
      <c r="E306" s="55" t="str">
        <f>[3]lang_2!E306</f>
        <v>#AirFight</v>
      </c>
    </row>
    <row r="307" spans="1:5" s="55" customFormat="1">
      <c r="A307" s="55" t="str">
        <f>[3]lang_2!A307</f>
        <v>SKILL_50004</v>
      </c>
      <c r="B307" s="55">
        <f>[3]lang_2!B307</f>
        <v>0</v>
      </c>
      <c r="C307" s="55" t="str">
        <f>[3]lang_2!C307</f>
        <v>#指挥塔</v>
      </c>
      <c r="D307" s="55">
        <f>[3]lang_2!D307</f>
        <v>0</v>
      </c>
      <c r="E307" s="55" t="str">
        <f>[3]lang_2!E307</f>
        <v>#Commander</v>
      </c>
    </row>
    <row r="308" spans="1:5" s="55" customFormat="1">
      <c r="A308" s="55" t="str">
        <f>[3]lang_2!A308</f>
        <v>SKILL_50005</v>
      </c>
      <c r="B308" s="55">
        <f>[3]lang_2!B308</f>
        <v>0</v>
      </c>
      <c r="C308" s="55" t="str">
        <f>[3]lang_2!C308</f>
        <v>#救赎</v>
      </c>
      <c r="D308" s="55">
        <f>[3]lang_2!D308</f>
        <v>0</v>
      </c>
      <c r="E308" s="55" t="str">
        <f>[3]lang_2!E308</f>
        <v>#SaLvation</v>
      </c>
    </row>
    <row r="309" spans="1:5" s="55" customFormat="1">
      <c r="A309" s="55" t="str">
        <f>[3]lang_2!A309</f>
        <v>SKILL_50006</v>
      </c>
      <c r="B309" s="55">
        <f>[3]lang_2!B309</f>
        <v>0</v>
      </c>
      <c r="C309" s="55" t="str">
        <f>[3]lang_2!C309</f>
        <v>#连击</v>
      </c>
      <c r="D309" s="55">
        <f>[3]lang_2!D309</f>
        <v>0</v>
      </c>
      <c r="E309" s="55" t="str">
        <f>[3]lang_2!E309</f>
        <v>#DoubleSlash</v>
      </c>
    </row>
    <row r="310" spans="1:5" s="55" customFormat="1">
      <c r="A310" s="55" t="str">
        <f>[3]lang_2!A310</f>
        <v>SKILL_50007</v>
      </c>
      <c r="B310" s="55">
        <f>[3]lang_2!B310</f>
        <v>0</v>
      </c>
      <c r="C310" s="55" t="str">
        <f>[3]lang_2!C310</f>
        <v>#神圣护佑</v>
      </c>
      <c r="D310" s="55">
        <f>[3]lang_2!D310</f>
        <v>0</v>
      </c>
      <c r="E310" s="55" t="str">
        <f>[3]lang_2!E310</f>
        <v>#HollyBless</v>
      </c>
    </row>
    <row r="311" spans="1:5" s="55" customFormat="1">
      <c r="A311" s="55" t="str">
        <f>[3]lang_2!A311</f>
        <v>SKILL_50008</v>
      </c>
      <c r="B311" s="55">
        <f>[3]lang_2!B311</f>
        <v>0</v>
      </c>
      <c r="C311" s="55" t="str">
        <f>[3]lang_2!C311</f>
        <v>#提盾</v>
      </c>
      <c r="D311" s="55">
        <f>[3]lang_2!D311</f>
        <v>0</v>
      </c>
      <c r="E311" s="55" t="str">
        <f>[3]lang_2!E311</f>
        <v>#SheildUp</v>
      </c>
    </row>
    <row r="312" spans="1:5" s="55" customFormat="1">
      <c r="A312" s="55" t="str">
        <f>[3]lang_2!A312</f>
        <v>SKILL_50009</v>
      </c>
      <c r="B312" s="55">
        <f>[3]lang_2!B312</f>
        <v>0</v>
      </c>
      <c r="C312" s="55" t="str">
        <f>[3]lang_2!C312</f>
        <v>#振奋</v>
      </c>
      <c r="D312" s="55">
        <f>[3]lang_2!D312</f>
        <v>0</v>
      </c>
      <c r="E312" s="55" t="str">
        <f>[3]lang_2!E312</f>
        <v>#振奋</v>
      </c>
    </row>
    <row r="313" spans="1:5" s="55" customFormat="1">
      <c r="A313" s="55" t="str">
        <f>[3]lang_2!A313</f>
        <v>SKILL_50010</v>
      </c>
      <c r="B313" s="55">
        <f>[3]lang_2!B313</f>
        <v>0</v>
      </c>
      <c r="C313" s="55" t="str">
        <f>[3]lang_2!C313</f>
        <v>#振奋</v>
      </c>
      <c r="D313" s="55">
        <f>[3]lang_2!D313</f>
        <v>0</v>
      </c>
      <c r="E313" s="55" t="str">
        <f>[3]lang_2!E313</f>
        <v>#振奋</v>
      </c>
    </row>
    <row r="314" spans="1:5" s="55" customFormat="1">
      <c r="A314" s="55" t="str">
        <f>[3]lang_2!A314</f>
        <v>SKILL_50011</v>
      </c>
      <c r="B314" s="55">
        <f>[3]lang_2!B314</f>
        <v>0</v>
      </c>
      <c r="C314" s="55" t="str">
        <f>[3]lang_2!C314</f>
        <v>#振奋</v>
      </c>
      <c r="D314" s="55">
        <f>[3]lang_2!D314</f>
        <v>0</v>
      </c>
      <c r="E314" s="55" t="str">
        <f>[3]lang_2!E314</f>
        <v>#振奋</v>
      </c>
    </row>
    <row r="315" spans="1:5" s="55" customFormat="1">
      <c r="A315" s="55" t="str">
        <f>[3]lang_2!A315</f>
        <v>SKILL_50012</v>
      </c>
      <c r="B315" s="55">
        <f>[3]lang_2!B315</f>
        <v>0</v>
      </c>
      <c r="C315" s="55" t="str">
        <f>[3]lang_2!C315</f>
        <v>#振奋</v>
      </c>
      <c r="D315" s="55">
        <f>[3]lang_2!D315</f>
        <v>0</v>
      </c>
      <c r="E315" s="55" t="str">
        <f>[3]lang_2!E315</f>
        <v>#振奋</v>
      </c>
    </row>
    <row r="316" spans="1:5" s="55" customFormat="1">
      <c r="A316" s="55" t="str">
        <f>[3]lang_2!A316</f>
        <v>SKILL_50013</v>
      </c>
      <c r="B316" s="55">
        <f>[3]lang_2!B316</f>
        <v>0</v>
      </c>
      <c r="C316" s="55" t="str">
        <f>[3]lang_2!C316</f>
        <v>#振奋</v>
      </c>
      <c r="D316" s="55">
        <f>[3]lang_2!D316</f>
        <v>0</v>
      </c>
      <c r="E316" s="55" t="str">
        <f>[3]lang_2!E316</f>
        <v>#振奋</v>
      </c>
    </row>
    <row r="317" spans="1:5" s="55" customFormat="1">
      <c r="A317" s="55" t="str">
        <f>[3]lang_2!A317</f>
        <v>SKILL_50014</v>
      </c>
      <c r="B317" s="55">
        <f>[3]lang_2!B317</f>
        <v>0</v>
      </c>
      <c r="C317" s="55" t="str">
        <f>[3]lang_2!C317</f>
        <v>#振奋</v>
      </c>
      <c r="D317" s="55">
        <f>[3]lang_2!D317</f>
        <v>0</v>
      </c>
      <c r="E317" s="55" t="str">
        <f>[3]lang_2!E317</f>
        <v>#振奋</v>
      </c>
    </row>
    <row r="318" spans="1:5" s="55" customFormat="1">
      <c r="A318" s="55" t="str">
        <f>[3]lang_2!A318</f>
        <v>SKILL_50015</v>
      </c>
      <c r="B318" s="55">
        <f>[3]lang_2!B318</f>
        <v>0</v>
      </c>
      <c r="C318" s="55" t="str">
        <f>[3]lang_2!C318</f>
        <v>#振奋</v>
      </c>
      <c r="D318" s="55">
        <f>[3]lang_2!D318</f>
        <v>0</v>
      </c>
      <c r="E318" s="55" t="str">
        <f>[3]lang_2!E318</f>
        <v>#振奋</v>
      </c>
    </row>
    <row r="319" spans="1:5" s="55" customFormat="1">
      <c r="A319" s="55" t="str">
        <f>[3]lang_2!A319</f>
        <v>SKILL_50016</v>
      </c>
      <c r="B319" s="55">
        <f>[3]lang_2!B319</f>
        <v>0</v>
      </c>
      <c r="C319" s="55" t="str">
        <f>[3]lang_2!C319</f>
        <v>#爆裂箭</v>
      </c>
      <c r="D319" s="55">
        <f>[3]lang_2!D319</f>
        <v>0</v>
      </c>
      <c r="E319" s="55" t="str">
        <f>[3]lang_2!E319</f>
        <v>#ImplodeArrow</v>
      </c>
    </row>
    <row r="320" spans="1:5" s="55" customFormat="1">
      <c r="A320" s="55" t="str">
        <f>[3]lang_2!A320</f>
        <v>SKILL_50017</v>
      </c>
      <c r="B320" s="55">
        <f>[3]lang_2!B320</f>
        <v>0</v>
      </c>
      <c r="C320" s="55" t="str">
        <f>[3]lang_2!C320</f>
        <v>#祈祷</v>
      </c>
      <c r="D320" s="55">
        <f>[3]lang_2!D320</f>
        <v>0</v>
      </c>
      <c r="E320" s="55" t="str">
        <f>[3]lang_2!E320</f>
        <v>#BloodCarols</v>
      </c>
    </row>
    <row r="321" spans="1:5" s="55" customFormat="1">
      <c r="A321" s="55" t="str">
        <f>[3]lang_2!A321</f>
        <v>SKILL_50018</v>
      </c>
      <c r="B321" s="55">
        <f>[3]lang_2!B321</f>
        <v>0</v>
      </c>
      <c r="C321" s="55" t="str">
        <f>[3]lang_2!C321</f>
        <v>#冥想</v>
      </c>
      <c r="D321" s="55">
        <f>[3]lang_2!D321</f>
        <v>0</v>
      </c>
      <c r="E321" s="55" t="str">
        <f>[3]lang_2!E321</f>
        <v>#Meditation</v>
      </c>
    </row>
    <row r="322" spans="1:5" s="55" customFormat="1">
      <c r="A322" s="55" t="str">
        <f>[3]lang_2!A322</f>
        <v>SKILL_50019</v>
      </c>
      <c r="B322" s="55">
        <f>[3]lang_2!B322</f>
        <v>0</v>
      </c>
      <c r="C322" s="55" t="str">
        <f>[3]lang_2!C322</f>
        <v>#突刺</v>
      </c>
      <c r="D322" s="55">
        <f>[3]lang_2!D322</f>
        <v>0</v>
      </c>
      <c r="E322" s="55" t="str">
        <f>[3]lang_2!E322</f>
        <v>#Puncture</v>
      </c>
    </row>
    <row r="323" spans="1:5" s="55" customFormat="1">
      <c r="A323" s="55" t="str">
        <f>[3]lang_2!A323</f>
        <v>SKILL_52207</v>
      </c>
      <c r="B323" s="55">
        <f>[3]lang_2!B323</f>
        <v>0</v>
      </c>
      <c r="C323" s="55" t="str">
        <f>[3]lang_2!C323</f>
        <v>#荣耀冲锋</v>
      </c>
      <c r="D323" s="55">
        <f>[3]lang_2!D323</f>
        <v>0</v>
      </c>
      <c r="E323" s="55" t="str">
        <f>[3]lang_2!E323</f>
        <v>#GloryCharge</v>
      </c>
    </row>
    <row r="324" spans="1:5" s="55" customFormat="1">
      <c r="A324" s="55" t="str">
        <f>[3]lang_2!A324</f>
        <v>SKILL_50021</v>
      </c>
      <c r="B324" s="55">
        <f>[3]lang_2!B324</f>
        <v>0</v>
      </c>
      <c r="C324" s="55" t="str">
        <f>[3]lang_2!C324</f>
        <v>#天使意志1</v>
      </c>
      <c r="D324" s="55">
        <f>[3]lang_2!D324</f>
        <v>0</v>
      </c>
      <c r="E324" s="55" t="str">
        <f>[3]lang_2!E324</f>
        <v>#天使意志1</v>
      </c>
    </row>
    <row r="325" spans="1:5" s="55" customFormat="1">
      <c r="A325" s="55" t="str">
        <f>[3]lang_2!A325</f>
        <v>SKILL_50022</v>
      </c>
      <c r="B325" s="55">
        <f>[3]lang_2!B325</f>
        <v>0</v>
      </c>
      <c r="C325" s="55" t="str">
        <f>[3]lang_2!C325</f>
        <v>#复活</v>
      </c>
      <c r="D325" s="55">
        <f>[3]lang_2!D325</f>
        <v>0</v>
      </c>
      <c r="E325" s="55" t="str">
        <f>[3]lang_2!E325</f>
        <v>#光荣复生</v>
      </c>
    </row>
    <row r="326" spans="1:5" s="55" customFormat="1">
      <c r="A326" s="55" t="str">
        <f>[3]lang_2!A326</f>
        <v>SKILL_50023</v>
      </c>
      <c r="B326" s="55">
        <f>[3]lang_2!B326</f>
        <v>0</v>
      </c>
      <c r="C326" s="55" t="str">
        <f>[3]lang_2!C326</f>
        <v>#定罪</v>
      </c>
      <c r="D326" s="55">
        <f>[3]lang_2!D326</f>
        <v>0</v>
      </c>
      <c r="E326" s="55" t="str">
        <f>[3]lang_2!E326</f>
        <v>#Declare</v>
      </c>
    </row>
    <row r="327" spans="1:5" s="55" customFormat="1">
      <c r="A327" s="55" t="str">
        <f>[3]lang_2!A327</f>
        <v>SKILL_50024</v>
      </c>
      <c r="B327" s="55">
        <f>[3]lang_2!B327</f>
        <v>0</v>
      </c>
      <c r="C327" s="55" t="str">
        <f>[3]lang_2!C327</f>
        <v>#辉耀</v>
      </c>
      <c r="D327" s="55">
        <f>[3]lang_2!D327</f>
        <v>0</v>
      </c>
      <c r="E327" s="55" t="str">
        <f>[3]lang_2!E327</f>
        <v>#GloryAsylum</v>
      </c>
    </row>
    <row r="328" spans="1:5" s="55" customFormat="1">
      <c r="A328" s="55" t="str">
        <f>[3]lang_2!A328</f>
        <v>SKILL_50025</v>
      </c>
      <c r="B328" s="55">
        <f>[3]lang_2!B328</f>
        <v>0</v>
      </c>
      <c r="C328" s="55" t="str">
        <f>[3]lang_2!C328</f>
        <v>#魔力灌能</v>
      </c>
      <c r="D328" s="55">
        <f>[3]lang_2!D328</f>
        <v>0</v>
      </c>
      <c r="E328" s="55" t="str">
        <f>[3]lang_2!E328</f>
        <v>#魔力灌能</v>
      </c>
    </row>
    <row r="329" spans="1:5" s="55" customFormat="1">
      <c r="A329" s="55" t="str">
        <f>[3]lang_2!A329</f>
        <v>SKILL_50026</v>
      </c>
      <c r="B329" s="55">
        <f>[3]lang_2!B329</f>
        <v>0</v>
      </c>
      <c r="C329" s="55" t="str">
        <f>[3]lang_2!C329</f>
        <v>#魔力灌能</v>
      </c>
      <c r="D329" s="55">
        <f>[3]lang_2!D329</f>
        <v>0</v>
      </c>
      <c r="E329" s="55" t="str">
        <f>[3]lang_2!E329</f>
        <v>#魔力灌能</v>
      </c>
    </row>
    <row r="330" spans="1:5" s="55" customFormat="1">
      <c r="A330" s="55" t="str">
        <f>[3]lang_2!A330</f>
        <v>SKILL_50027</v>
      </c>
      <c r="B330" s="55">
        <f>[3]lang_2!B330</f>
        <v>0</v>
      </c>
      <c r="C330" s="55" t="str">
        <f>[3]lang_2!C330</f>
        <v>#魔力灌能</v>
      </c>
      <c r="D330" s="55">
        <f>[3]lang_2!D330</f>
        <v>0</v>
      </c>
      <c r="E330" s="55" t="str">
        <f>[3]lang_2!E330</f>
        <v>#魔力灌能</v>
      </c>
    </row>
    <row r="331" spans="1:5" s="55" customFormat="1">
      <c r="A331" s="55" t="str">
        <f>[3]lang_2!A331</f>
        <v>SKILL_50028</v>
      </c>
      <c r="B331" s="55">
        <f>[3]lang_2!B331</f>
        <v>0</v>
      </c>
      <c r="C331" s="55" t="str">
        <f>[3]lang_2!C331</f>
        <v>#魔力灌能</v>
      </c>
      <c r="D331" s="55">
        <f>[3]lang_2!D331</f>
        <v>0</v>
      </c>
      <c r="E331" s="55" t="str">
        <f>[3]lang_2!E331</f>
        <v>#魔力灌能</v>
      </c>
    </row>
    <row r="332" spans="1:5" s="55" customFormat="1">
      <c r="A332" s="55" t="str">
        <f>[3]lang_2!A332</f>
        <v>SKILL_50029</v>
      </c>
      <c r="B332" s="55">
        <f>[3]lang_2!B332</f>
        <v>0</v>
      </c>
      <c r="C332" s="55" t="str">
        <f>[3]lang_2!C332</f>
        <v>#魔力灌能</v>
      </c>
      <c r="D332" s="55">
        <f>[3]lang_2!D332</f>
        <v>0</v>
      </c>
      <c r="E332" s="55" t="str">
        <f>[3]lang_2!E332</f>
        <v>#魔力灌能</v>
      </c>
    </row>
    <row r="333" spans="1:5" s="55" customFormat="1">
      <c r="A333" s="55" t="str">
        <f>[3]lang_2!A333</f>
        <v>SKILL_50030</v>
      </c>
      <c r="B333" s="55">
        <f>[3]lang_2!B333</f>
        <v>0</v>
      </c>
      <c r="C333" s="55" t="str">
        <f>[3]lang_2!C333</f>
        <v>#魔力灌能</v>
      </c>
      <c r="D333" s="55">
        <f>[3]lang_2!D333</f>
        <v>0</v>
      </c>
      <c r="E333" s="55" t="str">
        <f>[3]lang_2!E333</f>
        <v>#魔力灌能</v>
      </c>
    </row>
    <row r="334" spans="1:5" s="55" customFormat="1">
      <c r="A334" s="55" t="str">
        <f>[3]lang_2!A334</f>
        <v>SKILL_50031</v>
      </c>
      <c r="B334" s="55">
        <f>[3]lang_2!B334</f>
        <v>0</v>
      </c>
      <c r="C334" s="55" t="str">
        <f>[3]lang_2!C334</f>
        <v>#战争践踏</v>
      </c>
      <c r="D334" s="55">
        <f>[3]lang_2!D334</f>
        <v>0</v>
      </c>
      <c r="E334" s="55" t="str">
        <f>[3]lang_2!E334</f>
        <v>#战争践踏</v>
      </c>
    </row>
    <row r="335" spans="1:5" s="55" customFormat="1">
      <c r="A335" s="55" t="str">
        <f>[3]lang_2!A335</f>
        <v>SKILL_50032</v>
      </c>
      <c r="B335" s="55">
        <f>[3]lang_2!B335</f>
        <v>0</v>
      </c>
      <c r="C335" s="55" t="str">
        <f>[3]lang_2!C335</f>
        <v>#矮人咆哮</v>
      </c>
      <c r="D335" s="55">
        <f>[3]lang_2!D335</f>
        <v>0</v>
      </c>
      <c r="E335" s="55" t="str">
        <f>[3]lang_2!E335</f>
        <v>#矮人咆哮</v>
      </c>
    </row>
    <row r="336" spans="1:5" s="55" customFormat="1">
      <c r="A336" s="55" t="str">
        <f>[3]lang_2!A336</f>
        <v>SKILL_50033</v>
      </c>
      <c r="B336" s="55">
        <f>[3]lang_2!B336</f>
        <v>0</v>
      </c>
      <c r="C336" s="55" t="str">
        <f>[3]lang_2!C336</f>
        <v>#重击</v>
      </c>
      <c r="D336" s="55">
        <f>[3]lang_2!D336</f>
        <v>0</v>
      </c>
      <c r="E336" s="55" t="str">
        <f>[3]lang_2!E336</f>
        <v>#Thump</v>
      </c>
    </row>
    <row r="337" spans="1:5" s="55" customFormat="1">
      <c r="A337" s="55" t="str">
        <f>[3]lang_2!A337</f>
        <v>SKILL_50034</v>
      </c>
      <c r="B337" s="55">
        <f>[3]lang_2!B337</f>
        <v>0</v>
      </c>
      <c r="C337" s="55" t="str">
        <f>[3]lang_2!C337</f>
        <v>#箭雨</v>
      </c>
      <c r="D337" s="55">
        <f>[3]lang_2!D337</f>
        <v>0</v>
      </c>
      <c r="E337" s="55" t="str">
        <f>[3]lang_2!E337</f>
        <v>#ArrowHail</v>
      </c>
    </row>
    <row r="338" spans="1:5" s="55" customFormat="1">
      <c r="A338" s="55" t="str">
        <f>[3]lang_2!A338</f>
        <v>SKILL_50035</v>
      </c>
      <c r="B338" s="55">
        <f>[3]lang_2!B338</f>
        <v>0</v>
      </c>
      <c r="C338" s="55" t="str">
        <f>[3]lang_2!C338</f>
        <v>#连击</v>
      </c>
      <c r="D338" s="55">
        <f>[3]lang_2!D338</f>
        <v>0</v>
      </c>
      <c r="E338" s="55" t="str">
        <f>[3]lang_2!E338</f>
        <v>#DoubleStrike</v>
      </c>
    </row>
    <row r="339" spans="1:5" s="55" customFormat="1">
      <c r="A339" s="55" t="str">
        <f>[3]lang_2!A339</f>
        <v>SKILL_50036</v>
      </c>
      <c r="B339" s="55">
        <f>[3]lang_2!B339</f>
        <v>0</v>
      </c>
      <c r="C339" s="55" t="str">
        <f>[3]lang_2!C339</f>
        <v>#回旋落</v>
      </c>
      <c r="D339" s="55">
        <f>[3]lang_2!D339</f>
        <v>0</v>
      </c>
      <c r="E339" s="55" t="str">
        <f>[3]lang_2!E339</f>
        <v>#SwirlFall</v>
      </c>
    </row>
    <row r="340" spans="1:5" s="55" customFormat="1">
      <c r="A340" s="55" t="str">
        <f>[3]lang_2!A340</f>
        <v>SKILL_50037</v>
      </c>
      <c r="B340" s="55">
        <f>[3]lang_2!B340</f>
        <v>0</v>
      </c>
      <c r="C340" s="55" t="str">
        <f>[3]lang_2!C340</f>
        <v>#弹射飞镖</v>
      </c>
      <c r="D340" s="55">
        <f>[3]lang_2!D340</f>
        <v>0</v>
      </c>
      <c r="E340" s="55" t="str">
        <f>[3]lang_2!E340</f>
        <v>#Glaive</v>
      </c>
    </row>
    <row r="341" spans="1:5" s="55" customFormat="1">
      <c r="A341" s="55" t="str">
        <f>[3]lang_2!A341</f>
        <v>SKILL_50038</v>
      </c>
      <c r="B341" s="55">
        <f>[3]lang_2!B341</f>
        <v>0</v>
      </c>
      <c r="C341" s="55" t="str">
        <f>[3]lang_2!C341</f>
        <v>#生机护佑</v>
      </c>
      <c r="D341" s="55">
        <f>[3]lang_2!D341</f>
        <v>0</v>
      </c>
      <c r="E341" s="55" t="str">
        <f>[3]lang_2!E341</f>
        <v>#LifeProtection</v>
      </c>
    </row>
    <row r="342" spans="1:5" s="55" customFormat="1">
      <c r="A342" s="55" t="str">
        <f>[3]lang_2!A342</f>
        <v>SKILL_50039</v>
      </c>
      <c r="B342" s="55">
        <f>[3]lang_2!B342</f>
        <v>0</v>
      </c>
      <c r="C342" s="55" t="str">
        <f>[3]lang_2!C342</f>
        <v>#缠绕</v>
      </c>
      <c r="D342" s="55">
        <f>[3]lang_2!D342</f>
        <v>0</v>
      </c>
      <c r="E342" s="55" t="str">
        <f>[3]lang_2!E342</f>
        <v>#Twine</v>
      </c>
    </row>
    <row r="343" spans="1:5" s="55" customFormat="1">
      <c r="A343" s="55" t="str">
        <f>[3]lang_2!A343</f>
        <v>SKILL_50040</v>
      </c>
      <c r="B343" s="55">
        <f>[3]lang_2!B343</f>
        <v>0</v>
      </c>
      <c r="C343" s="55" t="str">
        <f>[3]lang_2!C343</f>
        <v>#荆棘之刺</v>
      </c>
      <c r="D343" s="55">
        <f>[3]lang_2!D343</f>
        <v>0</v>
      </c>
      <c r="E343" s="55" t="str">
        <f>[3]lang_2!E343</f>
        <v>#Thrust of Thorne</v>
      </c>
    </row>
    <row r="344" spans="1:5" s="55" customFormat="1">
      <c r="A344" s="55" t="str">
        <f>[3]lang_2!A344</f>
        <v>SKILL_50041</v>
      </c>
      <c r="B344" s="55">
        <f>[3]lang_2!B344</f>
        <v>0</v>
      </c>
      <c r="C344" s="55" t="str">
        <f>[3]lang_2!C344</f>
        <v>#失明术</v>
      </c>
      <c r="D344" s="55">
        <f>[3]lang_2!D344</f>
        <v>0</v>
      </c>
      <c r="E344" s="55" t="str">
        <f>[3]lang_2!E344</f>
        <v>#Blind</v>
      </c>
    </row>
    <row r="345" spans="1:5" s="55" customFormat="1">
      <c r="A345" s="55" t="str">
        <f>[3]lang_2!A345</f>
        <v>SKILL_50042</v>
      </c>
      <c r="B345" s="55">
        <f>[3]lang_2!B345</f>
        <v>0</v>
      </c>
      <c r="C345" s="55" t="str">
        <f>[3]lang_2!C345</f>
        <v>#灵巧</v>
      </c>
      <c r="D345" s="55">
        <f>[3]lang_2!D345</f>
        <v>0</v>
      </c>
      <c r="E345" s="55" t="str">
        <f>[3]lang_2!E345</f>
        <v>#Dexterous</v>
      </c>
    </row>
    <row r="346" spans="1:5" s="55" customFormat="1">
      <c r="A346" s="55" t="str">
        <f>[3]lang_2!A346</f>
        <v>SKILL_50043</v>
      </c>
      <c r="B346" s="55">
        <f>[3]lang_2!B346</f>
        <v>0</v>
      </c>
      <c r="C346" s="55" t="str">
        <f>[3]lang_2!C346</f>
        <v>#天空援助</v>
      </c>
      <c r="D346" s="55">
        <f>[3]lang_2!D346</f>
        <v>0</v>
      </c>
      <c r="E346" s="55" t="str">
        <f>[3]lang_2!E346</f>
        <v>#AirAid</v>
      </c>
    </row>
    <row r="347" spans="1:5" s="55" customFormat="1">
      <c r="A347" s="55" t="str">
        <f>[3]lang_2!A347</f>
        <v>SKILL_59113</v>
      </c>
      <c r="B347" s="55">
        <f>[3]lang_2!B347</f>
        <v>0</v>
      </c>
      <c r="C347" s="55" t="str">
        <f>[3]lang_2!C347</f>
        <v>#毒流</v>
      </c>
      <c r="D347" s="55">
        <f>[3]lang_2!D347</f>
        <v>0</v>
      </c>
      <c r="E347" s="55" t="str">
        <f>[3]lang_2!E347</f>
        <v>#PoisonFlow</v>
      </c>
    </row>
    <row r="348" spans="1:5" s="55" customFormat="1">
      <c r="A348" s="55" t="str">
        <f>[3]lang_2!A348</f>
        <v>SKILL_50045</v>
      </c>
      <c r="B348" s="55">
        <f>[3]lang_2!B348</f>
        <v>0</v>
      </c>
      <c r="C348" s="55" t="str">
        <f>[3]lang_2!C348</f>
        <v>#骨盾</v>
      </c>
      <c r="D348" s="55">
        <f>[3]lang_2!D348</f>
        <v>0</v>
      </c>
      <c r="E348" s="55" t="str">
        <f>[3]lang_2!E348</f>
        <v>#SheildUp</v>
      </c>
    </row>
    <row r="349" spans="1:5" s="55" customFormat="1">
      <c r="A349" s="55" t="str">
        <f>[3]lang_2!A349</f>
        <v>SKILL_50046</v>
      </c>
      <c r="B349" s="55">
        <f>[3]lang_2!B349</f>
        <v>0</v>
      </c>
      <c r="C349" s="55" t="str">
        <f>[3]lang_2!C349</f>
        <v>#毒气</v>
      </c>
      <c r="D349" s="55">
        <f>[3]lang_2!D349</f>
        <v>0</v>
      </c>
      <c r="E349" s="55" t="str">
        <f>[3]lang_2!E349</f>
        <v>#PoisonGas</v>
      </c>
    </row>
    <row r="350" spans="1:5" s="55" customFormat="1">
      <c r="A350" s="55" t="str">
        <f>[3]lang_2!A350</f>
        <v>SKILL_50047</v>
      </c>
      <c r="B350" s="55">
        <f>[3]lang_2!B350</f>
        <v>0</v>
      </c>
      <c r="C350" s="55" t="str">
        <f>[3]lang_2!C350</f>
        <v>#毒疹</v>
      </c>
      <c r="D350" s="55">
        <f>[3]lang_2!D350</f>
        <v>0</v>
      </c>
      <c r="E350" s="55" t="str">
        <f>[3]lang_2!E350</f>
        <v>#Pox</v>
      </c>
    </row>
    <row r="351" spans="1:5" s="55" customFormat="1">
      <c r="A351" s="55" t="str">
        <f>[3]lang_2!A351</f>
        <v>SKILL_50048</v>
      </c>
      <c r="B351" s="55">
        <f>[3]lang_2!B351</f>
        <v>0</v>
      </c>
      <c r="C351" s="55" t="str">
        <f>[3]lang_2!C351</f>
        <v>#恶潮</v>
      </c>
      <c r="D351" s="55">
        <f>[3]lang_2!D351</f>
        <v>0</v>
      </c>
      <c r="E351" s="55" t="str">
        <f>[3]lang_2!E351</f>
        <v>#EvilTide</v>
      </c>
    </row>
    <row r="352" spans="1:5" s="55" customFormat="1">
      <c r="A352" s="55" t="str">
        <f>[3]lang_2!A352</f>
        <v>SKILL_50049</v>
      </c>
      <c r="B352" s="55">
        <f>[3]lang_2!B352</f>
        <v>0</v>
      </c>
      <c r="C352" s="55" t="str">
        <f>[3]lang_2!C352</f>
        <v>#恐怖尖啸</v>
      </c>
      <c r="D352" s="55">
        <f>[3]lang_2!D352</f>
        <v>0</v>
      </c>
      <c r="E352" s="55" t="str">
        <f>[3]lang_2!E352</f>
        <v>#恐怖尖啸</v>
      </c>
    </row>
    <row r="353" spans="1:5" s="55" customFormat="1">
      <c r="A353" s="55" t="str">
        <f>[3]lang_2!A353</f>
        <v>SKILL_50050</v>
      </c>
      <c r="B353" s="55">
        <f>[3]lang_2!B353</f>
        <v>0</v>
      </c>
      <c r="C353" s="55" t="str">
        <f>[3]lang_2!C353</f>
        <v>#恐怖低语</v>
      </c>
      <c r="D353" s="55">
        <f>[3]lang_2!D353</f>
        <v>0</v>
      </c>
      <c r="E353" s="55" t="str">
        <f>[3]lang_2!E353</f>
        <v>#恐怖低语</v>
      </c>
    </row>
    <row r="354" spans="1:5" s="55" customFormat="1">
      <c r="A354" s="55" t="str">
        <f>[3]lang_2!A354</f>
        <v>SKILL_50051</v>
      </c>
      <c r="B354" s="55">
        <f>[3]lang_2!B354</f>
        <v>0</v>
      </c>
      <c r="C354" s="55" t="str">
        <f>[3]lang_2!C354</f>
        <v>#毒疹</v>
      </c>
      <c r="D354" s="55">
        <f>[3]lang_2!D354</f>
        <v>0</v>
      </c>
      <c r="E354" s="55" t="str">
        <f>[3]lang_2!E354</f>
        <v>#Pox</v>
      </c>
    </row>
    <row r="355" spans="1:5" s="55" customFormat="1">
      <c r="A355" s="55" t="str">
        <f>[3]lang_2!A355</f>
        <v>SKILL_50052</v>
      </c>
      <c r="B355" s="55">
        <f>[3]lang_2!B355</f>
        <v>0</v>
      </c>
      <c r="C355" s="55" t="str">
        <f>[3]lang_2!C355</f>
        <v>#恶潮</v>
      </c>
      <c r="D355" s="55">
        <f>[3]lang_2!D355</f>
        <v>0</v>
      </c>
      <c r="E355" s="55" t="str">
        <f>[3]lang_2!E355</f>
        <v>#EvilTide</v>
      </c>
    </row>
    <row r="356" spans="1:5" s="55" customFormat="1">
      <c r="A356" s="55" t="str">
        <f>[3]lang_2!A356</f>
        <v>SKILL_50053</v>
      </c>
      <c r="B356" s="55">
        <f>[3]lang_2!B356</f>
        <v>0</v>
      </c>
      <c r="C356" s="55" t="str">
        <f>[3]lang_2!C356</f>
        <v>#献祭</v>
      </c>
      <c r="D356" s="55">
        <f>[3]lang_2!D356</f>
        <v>0</v>
      </c>
      <c r="E356" s="55" t="str">
        <f>[3]lang_2!E356</f>
        <v>#高级献祭</v>
      </c>
    </row>
    <row r="357" spans="1:5" s="55" customFormat="1">
      <c r="A357" s="55" t="str">
        <f>[3]lang_2!A357</f>
        <v>SKILL_50054</v>
      </c>
      <c r="B357" s="55">
        <f>[3]lang_2!B357</f>
        <v>0</v>
      </c>
      <c r="C357" s="55" t="str">
        <f>[3]lang_2!C357</f>
        <v>#致命一击</v>
      </c>
      <c r="D357" s="55">
        <f>[3]lang_2!D357</f>
        <v>0</v>
      </c>
      <c r="E357" s="55" t="str">
        <f>[3]lang_2!E357</f>
        <v>#CriticalStrike</v>
      </c>
    </row>
    <row r="358" spans="1:5" s="55" customFormat="1">
      <c r="A358" s="55" t="str">
        <f>[3]lang_2!A358</f>
        <v>SKILL_50055</v>
      </c>
      <c r="B358" s="55">
        <f>[3]lang_2!B358</f>
        <v>0</v>
      </c>
      <c r="C358" s="55" t="str">
        <f>[3]lang_2!C358</f>
        <v>#黑水</v>
      </c>
      <c r="D358" s="55">
        <f>[3]lang_2!D358</f>
        <v>0</v>
      </c>
      <c r="E358" s="55" t="str">
        <f>[3]lang_2!E358</f>
        <v>#黑水</v>
      </c>
    </row>
    <row r="359" spans="1:5" s="55" customFormat="1">
      <c r="A359" s="55" t="str">
        <f>[3]lang_2!A359</f>
        <v>SKILL_50056</v>
      </c>
      <c r="B359" s="55">
        <f>[3]lang_2!B359</f>
        <v>0</v>
      </c>
      <c r="C359" s="55" t="str">
        <f>[3]lang_2!C359</f>
        <v>#碾压</v>
      </c>
      <c r="D359" s="55">
        <f>[3]lang_2!D359</f>
        <v>0</v>
      </c>
      <c r="E359" s="55" t="str">
        <f>[3]lang_2!E359</f>
        <v>#碾压</v>
      </c>
    </row>
    <row r="360" spans="1:5" s="55" customFormat="1">
      <c r="A360" s="55" t="str">
        <f>[3]lang_2!A360</f>
        <v>SKILL_50057</v>
      </c>
      <c r="B360" s="55">
        <f>[3]lang_2!B360</f>
        <v>0</v>
      </c>
      <c r="C360" s="55" t="str">
        <f>[3]lang_2!C360</f>
        <v>#恐惧</v>
      </c>
      <c r="D360" s="55">
        <f>[3]lang_2!D360</f>
        <v>0</v>
      </c>
      <c r="E360" s="55" t="str">
        <f>[3]lang_2!E360</f>
        <v>#恐惧</v>
      </c>
    </row>
    <row r="361" spans="1:5" s="55" customFormat="1">
      <c r="A361" s="55" t="str">
        <f>[3]lang_2!A361</f>
        <v>SKILL_50058</v>
      </c>
      <c r="B361" s="55">
        <f>[3]lang_2!B361</f>
        <v>0</v>
      </c>
      <c r="C361" s="55" t="str">
        <f>[3]lang_2!C361</f>
        <v>#衰老</v>
      </c>
      <c r="D361" s="55">
        <f>[3]lang_2!D361</f>
        <v>0</v>
      </c>
      <c r="E361" s="55" t="str">
        <f>[3]lang_2!E361</f>
        <v>#衰老</v>
      </c>
    </row>
    <row r="362" spans="1:5" s="55" customFormat="1">
      <c r="A362" s="55" t="str">
        <f>[3]lang_2!A362</f>
        <v>SKILL_50059</v>
      </c>
      <c r="B362" s="55">
        <f>[3]lang_2!B362</f>
        <v>0</v>
      </c>
      <c r="C362" s="55" t="str">
        <f>[3]lang_2!C362</f>
        <v>#战争风暴</v>
      </c>
      <c r="D362" s="55">
        <f>[3]lang_2!D362</f>
        <v>0</v>
      </c>
      <c r="E362" s="55" t="str">
        <f>[3]lang_2!E362</f>
        <v>#反击风暴</v>
      </c>
    </row>
    <row r="363" spans="1:5" s="55" customFormat="1">
      <c r="A363" s="55" t="str">
        <f>[3]lang_2!A363</f>
        <v>SKILL_50060</v>
      </c>
      <c r="B363" s="55">
        <f>[3]lang_2!B363</f>
        <v>0</v>
      </c>
      <c r="C363" s="55" t="str">
        <f>[3]lang_2!C363</f>
        <v>#搏杀技巧</v>
      </c>
      <c r="D363" s="55">
        <f>[3]lang_2!D363</f>
        <v>0</v>
      </c>
      <c r="E363" s="55" t="str">
        <f>[3]lang_2!E363</f>
        <v>#搏杀技巧</v>
      </c>
    </row>
    <row r="364" spans="1:5" s="55" customFormat="1">
      <c r="A364" s="55" t="str">
        <f>[3]lang_2!A364</f>
        <v>SKILL_50061</v>
      </c>
      <c r="B364" s="55">
        <f>[3]lang_2!B364</f>
        <v>0</v>
      </c>
      <c r="C364" s="55" t="str">
        <f>[3]lang_2!C364</f>
        <v>#进攻号角</v>
      </c>
      <c r="D364" s="55">
        <f>[3]lang_2!D364</f>
        <v>0</v>
      </c>
      <c r="E364" s="55" t="str">
        <f>[3]lang_2!E364</f>
        <v>#进攻号角</v>
      </c>
    </row>
    <row r="365" spans="1:5" s="55" customFormat="1">
      <c r="A365" s="55" t="str">
        <f>[3]lang_2!A365</f>
        <v>SKILL_50062</v>
      </c>
      <c r="B365" s="55">
        <f>[3]lang_2!B365</f>
        <v>0</v>
      </c>
      <c r="C365" s="55" t="str">
        <f>[3]lang_2!C365</f>
        <v>#连击</v>
      </c>
      <c r="D365" s="55">
        <f>[3]lang_2!D365</f>
        <v>0</v>
      </c>
      <c r="E365" s="55" t="str">
        <f>[3]lang_2!E365</f>
        <v>#DoubleStrike</v>
      </c>
    </row>
    <row r="366" spans="1:5" s="55" customFormat="1">
      <c r="A366" s="55" t="str">
        <f>[3]lang_2!A366</f>
        <v>SKILL_50063</v>
      </c>
      <c r="B366" s="55">
        <f>[3]lang_2!B366</f>
        <v>0</v>
      </c>
      <c r="C366" s="55" t="str">
        <f>[3]lang_2!C366</f>
        <v>#1</v>
      </c>
      <c r="D366" s="55">
        <f>[3]lang_2!D366</f>
        <v>0</v>
      </c>
      <c r="E366" s="55" t="str">
        <f>[3]lang_2!E366</f>
        <v>#1</v>
      </c>
    </row>
    <row r="367" spans="1:5" s="55" customFormat="1">
      <c r="A367" s="55" t="str">
        <f>[3]lang_2!A367</f>
        <v>SKILL_50064</v>
      </c>
      <c r="B367" s="55">
        <f>[3]lang_2!B367</f>
        <v>0</v>
      </c>
      <c r="C367" s="55" t="str">
        <f>[3]lang_2!C367</f>
        <v>#野兽伙伴</v>
      </c>
      <c r="D367" s="55">
        <f>[3]lang_2!D367</f>
        <v>0</v>
      </c>
      <c r="E367" s="55" t="str">
        <f>[3]lang_2!E367</f>
        <v>#猛兽伙伴</v>
      </c>
    </row>
    <row r="368" spans="1:5" s="55" customFormat="1">
      <c r="A368" s="55" t="str">
        <f>[3]lang_2!A368</f>
        <v>SKILL_50065</v>
      </c>
      <c r="B368" s="55">
        <f>[3]lang_2!B368</f>
        <v>0</v>
      </c>
      <c r="C368" s="55" t="str">
        <f>[3]lang_2!C368</f>
        <v>#爆头</v>
      </c>
      <c r="D368" s="55">
        <f>[3]lang_2!D368</f>
        <v>0</v>
      </c>
      <c r="E368" s="55" t="str">
        <f>[3]lang_2!E368</f>
        <v>#爆头</v>
      </c>
    </row>
    <row r="369" spans="1:5" s="55" customFormat="1">
      <c r="A369" s="55" t="str">
        <f>[3]lang_2!A369</f>
        <v>SKILL_50066</v>
      </c>
      <c r="B369" s="55">
        <f>[3]lang_2!B369</f>
        <v>0</v>
      </c>
      <c r="C369" s="55" t="str">
        <f>[3]lang_2!C369</f>
        <v>#集火号令</v>
      </c>
      <c r="D369" s="55">
        <f>[3]lang_2!D369</f>
        <v>0</v>
      </c>
      <c r="E369" s="55" t="str">
        <f>[3]lang_2!E369</f>
        <v>#集火号令</v>
      </c>
    </row>
    <row r="370" spans="1:5" s="55" customFormat="1">
      <c r="A370" s="55" t="str">
        <f>[3]lang_2!A370</f>
        <v>SKILL_50067</v>
      </c>
      <c r="B370" s="55">
        <f>[3]lang_2!B370</f>
        <v>0</v>
      </c>
      <c r="C370" s="55" t="str">
        <f>[3]lang_2!C370</f>
        <v>#暴力投掷</v>
      </c>
      <c r="D370" s="55">
        <f>[3]lang_2!D370</f>
        <v>0</v>
      </c>
      <c r="E370" s="55" t="str">
        <f>[3]lang_2!E370</f>
        <v>#暴力投掷</v>
      </c>
    </row>
    <row r="371" spans="1:5" s="55" customFormat="1">
      <c r="A371" s="55" t="str">
        <f>[3]lang_2!A371</f>
        <v>SKILL_50068</v>
      </c>
      <c r="B371" s="55">
        <f>[3]lang_2!B371</f>
        <v>0</v>
      </c>
      <c r="C371" s="55" t="str">
        <f>[3]lang_2!C371</f>
        <v>#魔法吸吮</v>
      </c>
      <c r="D371" s="55">
        <f>[3]lang_2!D371</f>
        <v>0</v>
      </c>
      <c r="E371" s="55" t="str">
        <f>[3]lang_2!E371</f>
        <v>#魔法吸吮</v>
      </c>
    </row>
    <row r="372" spans="1:5" s="55" customFormat="1">
      <c r="A372" s="55" t="str">
        <f>[3]lang_2!A372</f>
        <v>SKILL_50069</v>
      </c>
      <c r="B372" s="55">
        <f>[3]lang_2!B372</f>
        <v>0</v>
      </c>
      <c r="C372" s="55" t="str">
        <f>[3]lang_2!C372</f>
        <v>#1</v>
      </c>
      <c r="D372" s="55">
        <f>[3]lang_2!D372</f>
        <v>0</v>
      </c>
      <c r="E372" s="55" t="str">
        <f>[3]lang_2!E372</f>
        <v>#1</v>
      </c>
    </row>
    <row r="373" spans="1:5" s="55" customFormat="1">
      <c r="A373" s="55" t="str">
        <f>[3]lang_2!A373</f>
        <v>SKILL_50070</v>
      </c>
      <c r="B373" s="55">
        <f>[3]lang_2!B373</f>
        <v>0</v>
      </c>
      <c r="C373" s="55" t="str">
        <f>[3]lang_2!C373</f>
        <v>#连击</v>
      </c>
      <c r="D373" s="55">
        <f>[3]lang_2!D373</f>
        <v>0</v>
      </c>
      <c r="E373" s="55" t="str">
        <f>[3]lang_2!E373</f>
        <v>#DoubleSlash</v>
      </c>
    </row>
    <row r="374" spans="1:5" s="55" customFormat="1">
      <c r="A374" s="55" t="str">
        <f>[3]lang_2!A374</f>
        <v>SKILL_50071</v>
      </c>
      <c r="B374" s="55">
        <f>[3]lang_2!B374</f>
        <v>0</v>
      </c>
      <c r="C374" s="55" t="str">
        <f>[3]lang_2!C374</f>
        <v>#劝化</v>
      </c>
      <c r="D374" s="55">
        <f>[3]lang_2!D374</f>
        <v>0</v>
      </c>
      <c r="E374" s="55" t="str">
        <f>[3]lang_2!E374</f>
        <v>#劝化</v>
      </c>
    </row>
    <row r="375" spans="1:5" s="55" customFormat="1">
      <c r="A375" s="55" t="str">
        <f>[3]lang_2!A375</f>
        <v>SKILL_50072</v>
      </c>
      <c r="B375" s="55">
        <f>[3]lang_2!B375</f>
        <v>0</v>
      </c>
      <c r="C375" s="55" t="str">
        <f>[3]lang_2!C375</f>
        <v>#穿刺2</v>
      </c>
      <c r="D375" s="55">
        <f>[3]lang_2!D375</f>
        <v>0</v>
      </c>
      <c r="E375" s="55" t="str">
        <f>[3]lang_2!E375</f>
        <v>#穿刺2</v>
      </c>
    </row>
    <row r="376" spans="1:5" s="55" customFormat="1">
      <c r="A376" s="55" t="str">
        <f>[3]lang_2!A376</f>
        <v>SKILL_50073</v>
      </c>
      <c r="B376" s="55">
        <f>[3]lang_2!B376</f>
        <v>0</v>
      </c>
      <c r="C376" s="55" t="str">
        <f>[3]lang_2!C376</f>
        <v>#连击</v>
      </c>
      <c r="D376" s="55">
        <f>[3]lang_2!D376</f>
        <v>0</v>
      </c>
      <c r="E376" s="55" t="str">
        <f>[3]lang_2!E376</f>
        <v>#DoubleStrike</v>
      </c>
    </row>
    <row r="377" spans="1:5" s="55" customFormat="1">
      <c r="A377" s="55" t="str">
        <f>[3]lang_2!A377</f>
        <v>SKILL_50074</v>
      </c>
      <c r="B377" s="55">
        <f>[3]lang_2!B377</f>
        <v>0</v>
      </c>
      <c r="C377" s="55" t="str">
        <f>[3]lang_2!C377</f>
        <v>#1</v>
      </c>
      <c r="D377" s="55">
        <f>[3]lang_2!D377</f>
        <v>0</v>
      </c>
      <c r="E377" s="55" t="str">
        <f>[3]lang_2!E377</f>
        <v>#1</v>
      </c>
    </row>
    <row r="378" spans="1:5" s="55" customFormat="1">
      <c r="A378" s="55" t="str">
        <f>[3]lang_2!A378</f>
        <v>SKILL_50075</v>
      </c>
      <c r="B378" s="55">
        <f>[3]lang_2!B378</f>
        <v>0</v>
      </c>
      <c r="C378" s="55" t="str">
        <f>[3]lang_2!C378</f>
        <v>#1</v>
      </c>
      <c r="D378" s="55">
        <f>[3]lang_2!D378</f>
        <v>0</v>
      </c>
      <c r="E378" s="55" t="str">
        <f>[3]lang_2!E378</f>
        <v>#1</v>
      </c>
    </row>
    <row r="379" spans="1:5" s="55" customFormat="1">
      <c r="A379" s="55" t="str">
        <f>[3]lang_2!A379</f>
        <v>SKILL_50076</v>
      </c>
      <c r="B379" s="55">
        <f>[3]lang_2!B379</f>
        <v>0</v>
      </c>
      <c r="C379" s="55" t="str">
        <f>[3]lang_2!C379</f>
        <v>#1</v>
      </c>
      <c r="D379" s="55">
        <f>[3]lang_2!D379</f>
        <v>0</v>
      </c>
      <c r="E379" s="55" t="str">
        <f>[3]lang_2!E379</f>
        <v>#1</v>
      </c>
    </row>
    <row r="380" spans="1:5" s="55" customFormat="1">
      <c r="A380" s="55" t="str">
        <f>[3]lang_2!A380</f>
        <v>SKILL_50077</v>
      </c>
      <c r="B380" s="55">
        <f>[3]lang_2!B380</f>
        <v>0</v>
      </c>
      <c r="C380" s="55" t="str">
        <f>[3]lang_2!C380</f>
        <v>#1</v>
      </c>
      <c r="D380" s="55">
        <f>[3]lang_2!D380</f>
        <v>0</v>
      </c>
      <c r="E380" s="55" t="str">
        <f>[3]lang_2!E380</f>
        <v>#1</v>
      </c>
    </row>
    <row r="381" spans="1:5" s="55" customFormat="1">
      <c r="A381" s="55" t="str">
        <f>[3]lang_2!A381</f>
        <v>SKILL_50078</v>
      </c>
      <c r="B381" s="55">
        <f>[3]lang_2!B381</f>
        <v>0</v>
      </c>
      <c r="C381" s="55" t="str">
        <f>[3]lang_2!C381</f>
        <v>#恶潮</v>
      </c>
      <c r="D381" s="55">
        <f>[3]lang_2!D381</f>
        <v>0</v>
      </c>
      <c r="E381" s="55" t="str">
        <f>[3]lang_2!E381</f>
        <v>#恶潮</v>
      </c>
    </row>
    <row r="382" spans="1:5" s="55" customFormat="1">
      <c r="A382" s="55" t="str">
        <f>[3]lang_2!A382</f>
        <v>SKILL_50079</v>
      </c>
      <c r="B382" s="55">
        <f>[3]lang_2!B382</f>
        <v>0</v>
      </c>
      <c r="C382" s="55" t="str">
        <f>[3]lang_2!C382</f>
        <v>#炸裂</v>
      </c>
      <c r="D382" s="55">
        <f>[3]lang_2!D382</f>
        <v>0</v>
      </c>
      <c r="E382" s="55" t="str">
        <f>[3]lang_2!E382</f>
        <v>#炸裂</v>
      </c>
    </row>
    <row r="383" spans="1:5" s="55" customFormat="1">
      <c r="A383" s="55" t="str">
        <f>[3]lang_2!A383</f>
        <v>SKILL_50080</v>
      </c>
      <c r="B383" s="55">
        <f>[3]lang_2!B383</f>
        <v>0</v>
      </c>
      <c r="C383" s="55" t="str">
        <f>[3]lang_2!C383</f>
        <v>#恶潮</v>
      </c>
      <c r="D383" s="55">
        <f>[3]lang_2!D383</f>
        <v>0</v>
      </c>
      <c r="E383" s="55" t="str">
        <f>[3]lang_2!E383</f>
        <v>#恶潮</v>
      </c>
    </row>
    <row r="384" spans="1:5" s="55" customFormat="1">
      <c r="A384" s="55" t="str">
        <f>[3]lang_2!A384</f>
        <v>SKILL_50081</v>
      </c>
      <c r="B384" s="55">
        <f>[3]lang_2!B384</f>
        <v>0</v>
      </c>
      <c r="C384" s="55" t="str">
        <f>[3]lang_2!C384</f>
        <v>#恶潮</v>
      </c>
      <c r="D384" s="55">
        <f>[3]lang_2!D384</f>
        <v>0</v>
      </c>
      <c r="E384" s="55" t="str">
        <f>[3]lang_2!E384</f>
        <v>#恶潮</v>
      </c>
    </row>
    <row r="385" spans="1:5" s="55" customFormat="1">
      <c r="A385" s="55" t="str">
        <f>[3]lang_2!A385</f>
        <v>SKILL_50082</v>
      </c>
      <c r="B385" s="55">
        <f>[3]lang_2!B385</f>
        <v>0</v>
      </c>
      <c r="C385" s="55" t="str">
        <f>[3]lang_2!C385</f>
        <v>#镇压</v>
      </c>
      <c r="D385" s="55">
        <f>[3]lang_2!D385</f>
        <v>0</v>
      </c>
      <c r="E385" s="55" t="str">
        <f>[3]lang_2!E385</f>
        <v>#镇压</v>
      </c>
    </row>
    <row r="386" spans="1:5" s="55" customFormat="1">
      <c r="A386" s="55" t="str">
        <f>[3]lang_2!A386</f>
        <v>SKILL_50083</v>
      </c>
      <c r="B386" s="55">
        <f>[3]lang_2!B386</f>
        <v>0</v>
      </c>
      <c r="C386" s="55" t="str">
        <f>[3]lang_2!C386</f>
        <v>#狂暴</v>
      </c>
      <c r="D386" s="55">
        <f>[3]lang_2!D386</f>
        <v>0</v>
      </c>
      <c r="E386" s="55" t="str">
        <f>[3]lang_2!E386</f>
        <v>#狂暴术</v>
      </c>
    </row>
    <row r="387" spans="1:5" s="55" customFormat="1">
      <c r="A387" s="55" t="str">
        <f>[3]lang_2!A387</f>
        <v>SKILL_50084</v>
      </c>
      <c r="B387" s="55">
        <f>[3]lang_2!B387</f>
        <v>0</v>
      </c>
      <c r="C387" s="55" t="str">
        <f>[3]lang_2!C387</f>
        <v>#毒疗</v>
      </c>
      <c r="D387" s="55">
        <f>[3]lang_2!D387</f>
        <v>0</v>
      </c>
      <c r="E387" s="55" t="str">
        <f>[3]lang_2!E387</f>
        <v>#毒疗</v>
      </c>
    </row>
    <row r="388" spans="1:5" s="55" customFormat="1">
      <c r="A388" s="55" t="str">
        <f>[3]lang_2!A388</f>
        <v>SKILL_50085</v>
      </c>
      <c r="B388" s="55">
        <f>[3]lang_2!B388</f>
        <v>0</v>
      </c>
      <c r="C388" s="55" t="str">
        <f>[3]lang_2!C388</f>
        <v>#雷鸣</v>
      </c>
      <c r="D388" s="55">
        <f>[3]lang_2!D388</f>
        <v>0</v>
      </c>
      <c r="E388" s="55" t="str">
        <f>[3]lang_2!E388</f>
        <v>#雷鸣</v>
      </c>
    </row>
    <row r="389" spans="1:5" s="55" customFormat="1">
      <c r="A389" s="55" t="str">
        <f>[3]lang_2!A389</f>
        <v>SKILL_50086</v>
      </c>
      <c r="B389" s="55">
        <f>[3]lang_2!B389</f>
        <v>0</v>
      </c>
      <c r="C389" s="55" t="str">
        <f>[3]lang_2!C389</f>
        <v>#灵巧</v>
      </c>
      <c r="D389" s="55">
        <f>[3]lang_2!D389</f>
        <v>0</v>
      </c>
      <c r="E389" s="55" t="str">
        <f>[3]lang_2!E389</f>
        <v>#灵巧</v>
      </c>
    </row>
    <row r="390" spans="1:5" s="55" customFormat="1">
      <c r="A390" s="55" t="str">
        <f>[3]lang_2!A390</f>
        <v>SKILL_50087</v>
      </c>
      <c r="B390" s="55">
        <f>[3]lang_2!B390</f>
        <v>0</v>
      </c>
      <c r="C390" s="55" t="str">
        <f>[3]lang_2!C390</f>
        <v>#飓风屏障</v>
      </c>
      <c r="D390" s="55">
        <f>[3]lang_2!D390</f>
        <v>0</v>
      </c>
      <c r="E390" s="55" t="str">
        <f>[3]lang_2!E390</f>
        <v>#飓风屏障</v>
      </c>
    </row>
    <row r="391" spans="1:5" s="55" customFormat="1">
      <c r="A391" s="55" t="str">
        <f>[3]lang_2!A391</f>
        <v>SKILL_50088</v>
      </c>
      <c r="B391" s="55">
        <f>[3]lang_2!B391</f>
        <v>0</v>
      </c>
      <c r="C391" s="55" t="str">
        <f>[3]lang_2!C391</f>
        <v>#火石</v>
      </c>
      <c r="D391" s="55">
        <f>[3]lang_2!D391</f>
        <v>0</v>
      </c>
      <c r="E391" s="55" t="str">
        <f>[3]lang_2!E391</f>
        <v>#火石</v>
      </c>
    </row>
    <row r="392" spans="1:5" s="55" customFormat="1">
      <c r="A392" s="55" t="str">
        <f>[3]lang_2!A392</f>
        <v>SKILL_50089</v>
      </c>
      <c r="B392" s="55">
        <f>[3]lang_2!B392</f>
        <v>0</v>
      </c>
      <c r="C392" s="55" t="str">
        <f>[3]lang_2!C392</f>
        <v>#撼地</v>
      </c>
      <c r="D392" s="55">
        <f>[3]lang_2!D392</f>
        <v>0</v>
      </c>
      <c r="E392" s="55" t="str">
        <f>[3]lang_2!E392</f>
        <v>#撼地</v>
      </c>
    </row>
    <row r="393" spans="1:5" s="55" customFormat="1">
      <c r="A393" s="55" t="str">
        <f>[3]lang_2!A393</f>
        <v>SKILL_50090</v>
      </c>
      <c r="B393" s="55">
        <f>[3]lang_2!B393</f>
        <v>0</v>
      </c>
      <c r="C393" s="55" t="str">
        <f>[3]lang_2!C393</f>
        <v>#魔法仇视</v>
      </c>
      <c r="D393" s="55">
        <f>[3]lang_2!D393</f>
        <v>0</v>
      </c>
      <c r="E393" s="55" t="str">
        <f>[3]lang_2!E393</f>
        <v>#魔法仇视</v>
      </c>
    </row>
    <row r="394" spans="1:5" s="55" customFormat="1">
      <c r="A394" s="55" t="str">
        <f>[3]lang_2!A394</f>
        <v>SKILL_50091</v>
      </c>
      <c r="B394" s="55">
        <f>[3]lang_2!B394</f>
        <v>0</v>
      </c>
      <c r="C394" s="55" t="str">
        <f>[3]lang_2!C394</f>
        <v>#利爪横扫</v>
      </c>
      <c r="D394" s="55">
        <f>[3]lang_2!D394</f>
        <v>0</v>
      </c>
      <c r="E394" s="55" t="str">
        <f>[3]lang_2!E394</f>
        <v>#利爪横扫</v>
      </c>
    </row>
    <row r="395" spans="1:5" s="55" customFormat="1">
      <c r="A395" s="55" t="str">
        <f>[3]lang_2!A395</f>
        <v>SKILL_50092</v>
      </c>
      <c r="B395" s="55">
        <f>[3]lang_2!B395</f>
        <v>0</v>
      </c>
      <c r="C395" s="55" t="str">
        <f>[3]lang_2!C395</f>
        <v>#野性咆哮</v>
      </c>
      <c r="D395" s="55">
        <f>[3]lang_2!D395</f>
        <v>0</v>
      </c>
      <c r="E395" s="55" t="str">
        <f>[3]lang_2!E395</f>
        <v>#野性咆哮</v>
      </c>
    </row>
    <row r="396" spans="1:5" s="55" customFormat="1">
      <c r="A396" s="55" t="str">
        <f>[3]lang_2!A396</f>
        <v>SKILL_50093</v>
      </c>
      <c r="B396" s="55">
        <f>[3]lang_2!B396</f>
        <v>0</v>
      </c>
      <c r="C396" s="55" t="str">
        <f>[3]lang_2!C396</f>
        <v>#嗜血巨兽</v>
      </c>
      <c r="D396" s="55">
        <f>[3]lang_2!D396</f>
        <v>0</v>
      </c>
      <c r="E396" s="55" t="str">
        <f>[3]lang_2!E396</f>
        <v>#嗜血巨兽</v>
      </c>
    </row>
    <row r="397" spans="1:5" s="55" customFormat="1">
      <c r="A397" s="55" t="str">
        <f>[3]lang_2!A397</f>
        <v>SKILL_50094</v>
      </c>
      <c r="B397" s="55">
        <f>[3]lang_2!B397</f>
        <v>0</v>
      </c>
      <c r="C397" s="55" t="str">
        <f>[3]lang_2!C397</f>
        <v>#1</v>
      </c>
      <c r="D397" s="55">
        <f>[3]lang_2!D397</f>
        <v>0</v>
      </c>
      <c r="E397" s="55" t="str">
        <f>[3]lang_2!E397</f>
        <v>#1</v>
      </c>
    </row>
    <row r="398" spans="1:5" s="55" customFormat="1">
      <c r="A398" s="55" t="str">
        <f>[3]lang_2!A398</f>
        <v>SKILL_50095</v>
      </c>
      <c r="B398" s="55">
        <f>[3]lang_2!B398</f>
        <v>0</v>
      </c>
      <c r="C398" s="55" t="str">
        <f>[3]lang_2!C398</f>
        <v>#迅捷仆从</v>
      </c>
      <c r="D398" s="55">
        <f>[3]lang_2!D398</f>
        <v>0</v>
      </c>
      <c r="E398" s="55" t="str">
        <f>[3]lang_2!E398</f>
        <v>#迅捷仆从</v>
      </c>
    </row>
    <row r="399" spans="1:5" s="55" customFormat="1">
      <c r="A399" s="55" t="str">
        <f>[3]lang_2!A399</f>
        <v>SKILL_50096</v>
      </c>
      <c r="B399" s="55">
        <f>[3]lang_2!B399</f>
        <v>0</v>
      </c>
      <c r="C399" s="55" t="str">
        <f>[3]lang_2!C399</f>
        <v>#灵感</v>
      </c>
      <c r="D399" s="55">
        <f>[3]lang_2!D399</f>
        <v>0</v>
      </c>
      <c r="E399" s="55" t="str">
        <f>[3]lang_2!E399</f>
        <v>#灵感</v>
      </c>
    </row>
    <row r="400" spans="1:5" s="55" customFormat="1">
      <c r="A400" s="55" t="str">
        <f>[3]lang_2!A400</f>
        <v>SKILL_50097</v>
      </c>
      <c r="B400" s="55">
        <f>[3]lang_2!B400</f>
        <v>0</v>
      </c>
      <c r="C400" s="55" t="str">
        <f>[3]lang_2!C400</f>
        <v>#炎爆术</v>
      </c>
      <c r="D400" s="55">
        <f>[3]lang_2!D400</f>
        <v>0</v>
      </c>
      <c r="E400" s="55" t="str">
        <f>[3]lang_2!E400</f>
        <v>#炎爆术</v>
      </c>
    </row>
    <row r="401" spans="1:5" s="55" customFormat="1">
      <c r="A401" s="55" t="str">
        <f>[3]lang_2!A401</f>
        <v>SKILL_50098</v>
      </c>
      <c r="B401" s="55">
        <f>[3]lang_2!B401</f>
        <v>0</v>
      </c>
      <c r="C401" s="55" t="str">
        <f>[3]lang_2!C401</f>
        <v>#投火</v>
      </c>
      <c r="D401" s="55">
        <f>[3]lang_2!D401</f>
        <v>0</v>
      </c>
      <c r="E401" s="55" t="str">
        <f>[3]lang_2!E401</f>
        <v>#投火</v>
      </c>
    </row>
    <row r="402" spans="1:5" s="55" customFormat="1">
      <c r="A402" s="55" t="str">
        <f>[3]lang_2!A402</f>
        <v>SKILL_50099</v>
      </c>
      <c r="B402" s="55">
        <f>[3]lang_2!B402</f>
        <v>0</v>
      </c>
      <c r="C402" s="55" t="str">
        <f>[3]lang_2!C402</f>
        <v>#加热</v>
      </c>
      <c r="D402" s="55">
        <f>[3]lang_2!D402</f>
        <v>0</v>
      </c>
      <c r="E402" s="55" t="str">
        <f>[3]lang_2!E402</f>
        <v>#加热</v>
      </c>
    </row>
    <row r="403" spans="1:5" s="55" customFormat="1">
      <c r="A403" s="55" t="str">
        <f>[3]lang_2!A403</f>
        <v>SKILL_50100</v>
      </c>
      <c r="B403" s="55">
        <f>[3]lang_2!B403</f>
        <v>0</v>
      </c>
      <c r="C403" s="55" t="str">
        <f>[3]lang_2!C403</f>
        <v>#烈焰轨迹</v>
      </c>
      <c r="D403" s="55">
        <f>[3]lang_2!D403</f>
        <v>0</v>
      </c>
      <c r="E403" s="55" t="str">
        <f>[3]lang_2!E403</f>
        <v>#烈焰轨迹</v>
      </c>
    </row>
    <row r="404" spans="1:5" s="55" customFormat="1">
      <c r="A404" s="55" t="str">
        <f>[3]lang_2!A404</f>
        <v>SKILL_50101</v>
      </c>
      <c r="B404" s="55">
        <f>[3]lang_2!B404</f>
        <v>0</v>
      </c>
      <c r="C404" s="55" t="str">
        <f>[3]lang_2!C404</f>
        <v>#追咬</v>
      </c>
      <c r="D404" s="55">
        <f>[3]lang_2!D404</f>
        <v>0</v>
      </c>
      <c r="E404" s="55" t="str">
        <f>[3]lang_2!E404</f>
        <v>#追咬</v>
      </c>
    </row>
    <row r="405" spans="1:5" s="55" customFormat="1">
      <c r="A405" s="55" t="str">
        <f>[3]lang_2!A405</f>
        <v>SKILL_50102</v>
      </c>
      <c r="B405" s="55">
        <f>[3]lang_2!B405</f>
        <v>0</v>
      </c>
      <c r="C405" s="55" t="str">
        <f>[3]lang_2!C405</f>
        <v>#烈焰屏障</v>
      </c>
      <c r="D405" s="55">
        <f>[3]lang_2!D405</f>
        <v>0</v>
      </c>
      <c r="E405" s="55" t="str">
        <f>[3]lang_2!E405</f>
        <v>#烈焰屏障</v>
      </c>
    </row>
    <row r="406" spans="1:5" s="55" customFormat="1">
      <c r="A406" s="55" t="str">
        <f>[3]lang_2!A406</f>
        <v>SKILL_50103</v>
      </c>
      <c r="B406" s="55">
        <f>[3]lang_2!B406</f>
        <v>0</v>
      </c>
      <c r="C406" s="55" t="str">
        <f>[3]lang_2!C406</f>
        <v>#烈焰军团</v>
      </c>
      <c r="D406" s="55">
        <f>[3]lang_2!D406</f>
        <v>0</v>
      </c>
      <c r="E406" s="55" t="str">
        <f>[3]lang_2!E406</f>
        <v>#烈焰军团</v>
      </c>
    </row>
    <row r="407" spans="1:5" s="55" customFormat="1">
      <c r="A407" s="55" t="str">
        <f>[3]lang_2!A407</f>
        <v>SKILL_50104</v>
      </c>
      <c r="B407" s="55">
        <f>[3]lang_2!B407</f>
        <v>0</v>
      </c>
      <c r="C407" s="55" t="str">
        <f>[3]lang_2!C407</f>
        <v>#复仇</v>
      </c>
      <c r="D407" s="55">
        <f>[3]lang_2!D407</f>
        <v>0</v>
      </c>
      <c r="E407" s="55" t="str">
        <f>[3]lang_2!E407</f>
        <v>#复仇</v>
      </c>
    </row>
    <row r="408" spans="1:5" s="55" customFormat="1">
      <c r="A408" s="55" t="str">
        <f>[3]lang_2!A408</f>
        <v>SKILL_50105</v>
      </c>
      <c r="B408" s="55">
        <f>[3]lang_2!B408</f>
        <v>0</v>
      </c>
      <c r="C408" s="55" t="str">
        <f>[3]lang_2!C408</f>
        <v>#领主召唤</v>
      </c>
      <c r="D408" s="55">
        <f>[3]lang_2!D408</f>
        <v>0</v>
      </c>
      <c r="E408" s="55" t="str">
        <f>[3]lang_2!E408</f>
        <v>#严酷召回</v>
      </c>
    </row>
    <row r="409" spans="1:5" s="55" customFormat="1">
      <c r="A409" s="55" t="str">
        <f>[3]lang_2!A409</f>
        <v>SKILL_50106</v>
      </c>
      <c r="B409" s="55">
        <f>[3]lang_2!B409</f>
        <v>0</v>
      </c>
      <c r="C409" s="55" t="str">
        <f>[3]lang_2!C409</f>
        <v>#烈焰军团</v>
      </c>
      <c r="D409" s="55">
        <f>[3]lang_2!D409</f>
        <v>0</v>
      </c>
      <c r="E409" s="55" t="str">
        <f>[3]lang_2!E409</f>
        <v>#火焰刺鞭</v>
      </c>
    </row>
    <row r="410" spans="1:5" s="55" customFormat="1">
      <c r="A410" s="55" t="str">
        <f>[3]lang_2!A410</f>
        <v>SKILL_50107</v>
      </c>
      <c r="B410" s="55">
        <f>[3]lang_2!B410</f>
        <v>0</v>
      </c>
      <c r="C410" s="55" t="str">
        <f>[3]lang_2!C410</f>
        <v>#烈火温泉</v>
      </c>
      <c r="D410" s="55">
        <f>[3]lang_2!D410</f>
        <v>0</v>
      </c>
      <c r="E410" s="55" t="str">
        <f>[3]lang_2!E410</f>
        <v>#安抚</v>
      </c>
    </row>
    <row r="411" spans="1:5" s="55" customFormat="1">
      <c r="A411" s="55" t="str">
        <f>[3]lang_2!A411</f>
        <v>SKILL_50108</v>
      </c>
      <c r="B411" s="55">
        <f>[3]lang_2!B411</f>
        <v>0</v>
      </c>
      <c r="C411" s="55" t="str">
        <f>[3]lang_2!C411</f>
        <v>#领主意志</v>
      </c>
      <c r="D411" s="55">
        <f>[3]lang_2!D411</f>
        <v>0</v>
      </c>
      <c r="E411" s="55" t="str">
        <f>[3]lang_2!E411</f>
        <v>#领主意志</v>
      </c>
    </row>
    <row r="412" spans="1:5" s="55" customFormat="1">
      <c r="A412" s="55" t="str">
        <f>[3]lang_2!A412</f>
        <v>SKILL_50109</v>
      </c>
      <c r="B412" s="55">
        <f>[3]lang_2!B412</f>
        <v>0</v>
      </c>
      <c r="C412" s="55" t="str">
        <f>[3]lang_2!C412</f>
        <v>#烈火风暴</v>
      </c>
      <c r="D412" s="55">
        <f>[3]lang_2!D412</f>
        <v>0</v>
      </c>
      <c r="E412" s="55" t="str">
        <f>[3]lang_2!E412</f>
        <v>#流星火雨</v>
      </c>
    </row>
    <row r="413" spans="1:5" s="55" customFormat="1">
      <c r="A413" s="55" t="str">
        <f>[3]lang_2!A413</f>
        <v>SKILL_50110</v>
      </c>
      <c r="B413" s="55">
        <f>[3]lang_2!B413</f>
        <v>0</v>
      </c>
      <c r="C413" s="55" t="str">
        <f>[3]lang_2!C413</f>
        <v>#炽热</v>
      </c>
      <c r="D413" s="55">
        <f>[3]lang_2!D413</f>
        <v>0</v>
      </c>
      <c r="E413" s="55" t="str">
        <f>[3]lang_2!E413</f>
        <v>#法力燃烧</v>
      </c>
    </row>
    <row r="414" spans="1:5" s="55" customFormat="1">
      <c r="A414" s="55" t="str">
        <f>[3]lang_2!A414</f>
        <v>SKILL_50111</v>
      </c>
      <c r="B414" s="55">
        <f>[3]lang_2!B414</f>
        <v>0</v>
      </c>
      <c r="C414" s="55" t="str">
        <f>[3]lang_2!C414</f>
        <v>#烈焰护盾</v>
      </c>
      <c r="D414" s="55">
        <f>[3]lang_2!D414</f>
        <v>0</v>
      </c>
      <c r="E414" s="55" t="str">
        <f>[3]lang_2!E414</f>
        <v>#烈焰护盾</v>
      </c>
    </row>
    <row r="415" spans="1:5" s="55" customFormat="1">
      <c r="A415" s="55" t="str">
        <f>[3]lang_2!A415</f>
        <v>SKILL_51104</v>
      </c>
      <c r="B415" s="55">
        <f>[3]lang_2!B415</f>
        <v>0</v>
      </c>
      <c r="C415" s="55" t="str">
        <f>[3]lang_2!C415</f>
        <v>#火焰之神</v>
      </c>
      <c r="D415" s="55">
        <f>[3]lang_2!D415</f>
        <v>0</v>
      </c>
      <c r="E415" s="55" t="str">
        <f>[3]lang_2!E415</f>
        <v>#点燃</v>
      </c>
    </row>
    <row r="416" spans="1:5" s="55" customFormat="1">
      <c r="A416" s="55" t="str">
        <f>[3]lang_2!A416</f>
        <v>SKILL_50113</v>
      </c>
      <c r="B416" s="55">
        <f>[3]lang_2!B416</f>
        <v>0</v>
      </c>
      <c r="C416" s="55" t="str">
        <f>[3]lang_2!C416</f>
        <v>#酷刑</v>
      </c>
      <c r="D416" s="55">
        <f>[3]lang_2!D416</f>
        <v>0</v>
      </c>
      <c r="E416" s="55" t="str">
        <f>[3]lang_2!E416</f>
        <v>#酷刑</v>
      </c>
    </row>
    <row r="417" spans="1:5" s="55" customFormat="1">
      <c r="A417" s="55" t="str">
        <f>[3]lang_2!A417</f>
        <v>SKILL_50114</v>
      </c>
      <c r="B417" s="55">
        <f>[3]lang_2!B417</f>
        <v>0</v>
      </c>
      <c r="C417" s="55" t="str">
        <f>[3]lang_2!C417</f>
        <v>#酷刑</v>
      </c>
      <c r="D417" s="55">
        <f>[3]lang_2!D417</f>
        <v>0</v>
      </c>
      <c r="E417" s="55" t="str">
        <f>[3]lang_2!E417</f>
        <v>#酷刑</v>
      </c>
    </row>
    <row r="418" spans="1:5" s="55" customFormat="1">
      <c r="A418" s="55" t="str">
        <f>[3]lang_2!A418</f>
        <v>SKILL_59245</v>
      </c>
      <c r="B418" s="55">
        <f>[3]lang_2!B418</f>
        <v>0</v>
      </c>
      <c r="C418" s="55" t="str">
        <f>[3]lang_2!C418</f>
        <v>#酷刑</v>
      </c>
      <c r="D418" s="55">
        <f>[3]lang_2!D418</f>
        <v>0</v>
      </c>
      <c r="E418" s="55">
        <f>[3]lang_2!E418</f>
        <v>0</v>
      </c>
    </row>
    <row r="419" spans="1:5" s="55" customFormat="1">
      <c r="A419" s="55" t="str">
        <f>[3]lang_2!A419</f>
        <v>SKILL_50529</v>
      </c>
      <c r="B419" s="55">
        <f>[3]lang_2!B419</f>
        <v>0</v>
      </c>
      <c r="C419" s="55" t="str">
        <f>[3]lang_2!C419</f>
        <v>#酷刑</v>
      </c>
      <c r="D419" s="55">
        <f>[3]lang_2!D419</f>
        <v>0</v>
      </c>
      <c r="E419" s="55">
        <f>[3]lang_2!E419</f>
        <v>0</v>
      </c>
    </row>
    <row r="420" spans="1:5" s="55" customFormat="1">
      <c r="A420" s="55" t="str">
        <f>[3]lang_2!A420</f>
        <v>SKILL_50115</v>
      </c>
      <c r="B420" s="55">
        <f>[3]lang_2!B420</f>
        <v>0</v>
      </c>
      <c r="C420" s="55" t="str">
        <f>[3]lang_2!C420</f>
        <v>#凋零</v>
      </c>
      <c r="D420" s="55">
        <f>[3]lang_2!D420</f>
        <v>0</v>
      </c>
      <c r="E420" s="55" t="str">
        <f>[3]lang_2!E420</f>
        <v>#凋零</v>
      </c>
    </row>
    <row r="421" spans="1:5" s="55" customFormat="1">
      <c r="A421" s="55" t="str">
        <f>[3]lang_2!A421</f>
        <v>SKILL_50526</v>
      </c>
      <c r="B421" s="55">
        <f>[3]lang_2!B421</f>
        <v>0</v>
      </c>
      <c r="C421" s="55" t="str">
        <f>[3]lang_2!C421</f>
        <v>#凋零</v>
      </c>
      <c r="D421" s="55">
        <f>[3]lang_2!D421</f>
        <v>0</v>
      </c>
      <c r="E421" s="55">
        <f>[3]lang_2!E421</f>
        <v>0</v>
      </c>
    </row>
    <row r="422" spans="1:5" s="55" customFormat="1">
      <c r="A422" s="55" t="str">
        <f>[3]lang_2!A422</f>
        <v>SKILL_50116</v>
      </c>
      <c r="B422" s="55">
        <f>[3]lang_2!B422</f>
        <v>0</v>
      </c>
      <c r="C422" s="55" t="str">
        <f>[3]lang_2!C422</f>
        <v>#烈焰召唤</v>
      </c>
      <c r="D422" s="55">
        <f>[3]lang_2!D422</f>
        <v>0</v>
      </c>
      <c r="E422" s="55" t="str">
        <f>[3]lang_2!E422</f>
        <v>#烈焰召唤</v>
      </c>
    </row>
    <row r="423" spans="1:5" s="55" customFormat="1">
      <c r="A423" s="55" t="str">
        <f>[3]lang_2!A423</f>
        <v>SKILL_50117</v>
      </c>
      <c r="B423" s="55">
        <f>[3]lang_2!B423</f>
        <v>0</v>
      </c>
      <c r="C423" s="55" t="str">
        <f>[3]lang_2!C423</f>
        <v>#俯冲反击</v>
      </c>
      <c r="D423" s="55">
        <f>[3]lang_2!D423</f>
        <v>0</v>
      </c>
      <c r="E423" s="55" t="str">
        <f>[3]lang_2!E423</f>
        <v>#俯冲反击</v>
      </c>
    </row>
    <row r="424" spans="1:5" s="55" customFormat="1">
      <c r="A424" s="55" t="str">
        <f>[3]lang_2!A424</f>
        <v>SKILL_50118</v>
      </c>
      <c r="B424" s="55">
        <f>[3]lang_2!B424</f>
        <v>0</v>
      </c>
      <c r="C424" s="55" t="str">
        <f>[3]lang_2!C424</f>
        <v>#闪烁身影</v>
      </c>
      <c r="D424" s="55">
        <f>[3]lang_2!D424</f>
        <v>0</v>
      </c>
      <c r="E424" s="55" t="str">
        <f>[3]lang_2!E424</f>
        <v>#闪烁身影</v>
      </c>
    </row>
    <row r="425" spans="1:5" s="55" customFormat="1">
      <c r="A425" s="55" t="str">
        <f>[3]lang_2!A425</f>
        <v>SKILL_50119</v>
      </c>
      <c r="B425" s="55">
        <f>[3]lang_2!B425</f>
        <v>0</v>
      </c>
      <c r="C425" s="55" t="str">
        <f>[3]lang_2!C425</f>
        <v>#银翼飞马</v>
      </c>
      <c r="D425" s="55">
        <f>[3]lang_2!D425</f>
        <v>0</v>
      </c>
      <c r="E425" s="55" t="str">
        <f>[3]lang_2!E425</f>
        <v>#银翼飞马</v>
      </c>
    </row>
    <row r="426" spans="1:5" s="55" customFormat="1">
      <c r="A426" s="55" t="str">
        <f>[3]lang_2!A426</f>
        <v>SKILL_50120</v>
      </c>
      <c r="B426" s="55">
        <f>[3]lang_2!B426</f>
        <v>0</v>
      </c>
      <c r="C426" s="55" t="str">
        <f>[3]lang_2!C426</f>
        <v>#英勇祝福</v>
      </c>
      <c r="D426" s="55">
        <f>[3]lang_2!D426</f>
        <v>0</v>
      </c>
      <c r="E426" s="55" t="str">
        <f>[3]lang_2!E426</f>
        <v>#祈祷</v>
      </c>
    </row>
    <row r="427" spans="1:5" s="55" customFormat="1">
      <c r="A427" s="55" t="str">
        <f>[3]lang_2!A427</f>
        <v>SKILL_50121</v>
      </c>
      <c r="B427" s="55">
        <f>[3]lang_2!B427</f>
        <v>0</v>
      </c>
      <c r="C427" s="55" t="str">
        <f>[3]lang_2!C427</f>
        <v>#毒箭</v>
      </c>
      <c r="D427" s="55">
        <f>[3]lang_2!D427</f>
        <v>0</v>
      </c>
      <c r="E427" s="55" t="str">
        <f>[3]lang_2!E427</f>
        <v>#毒箭</v>
      </c>
    </row>
    <row r="428" spans="1:5" s="55" customFormat="1">
      <c r="A428" s="55" t="str">
        <f>[3]lang_2!A428</f>
        <v>SKILL_50123</v>
      </c>
      <c r="B428" s="55">
        <f>[3]lang_2!B428</f>
        <v>0</v>
      </c>
      <c r="C428" s="55" t="str">
        <f>[3]lang_2!C428</f>
        <v>#毒液吐息</v>
      </c>
      <c r="D428" s="55">
        <f>[3]lang_2!D428</f>
        <v>0</v>
      </c>
      <c r="E428" s="55" t="str">
        <f>[3]lang_2!E428</f>
        <v>#毒液吐息</v>
      </c>
    </row>
    <row r="429" spans="1:5" s="55" customFormat="1">
      <c r="A429" s="55" t="str">
        <f>[3]lang_2!A429</f>
        <v>SKILL_50128</v>
      </c>
      <c r="B429" s="55">
        <f>[3]lang_2!B429</f>
        <v>0</v>
      </c>
      <c r="C429" s="55" t="str">
        <f>[3]lang_2!C429</f>
        <v>#暴力投掷</v>
      </c>
      <c r="D429" s="55">
        <f>[3]lang_2!D429</f>
        <v>0</v>
      </c>
      <c r="E429" s="55" t="str">
        <f>[3]lang_2!E429</f>
        <v>#暴力投掷</v>
      </c>
    </row>
    <row r="430" spans="1:5" s="55" customFormat="1">
      <c r="A430" s="55" t="str">
        <f>[3]lang_2!A430</f>
        <v>SKILL_50129</v>
      </c>
      <c r="B430" s="55">
        <f>[3]lang_2!B430</f>
        <v>0</v>
      </c>
      <c r="C430" s="55" t="str">
        <f>[3]lang_2!C430</f>
        <v>#血池</v>
      </c>
      <c r="D430" s="55">
        <f>[3]lang_2!D430</f>
        <v>0</v>
      </c>
      <c r="E430" s="55" t="str">
        <f>[3]lang_2!E430</f>
        <v>#嗜血术</v>
      </c>
    </row>
    <row r="431" spans="1:5" s="55" customFormat="1">
      <c r="A431" s="55" t="str">
        <f>[3]lang_2!A431</f>
        <v>SKILL_50130</v>
      </c>
      <c r="B431" s="55">
        <f>[3]lang_2!B431</f>
        <v>0</v>
      </c>
      <c r="C431" s="55" t="str">
        <f>[3]lang_2!C431</f>
        <v>#叉状闪电</v>
      </c>
      <c r="D431" s="55">
        <f>[3]lang_2!D431</f>
        <v>0</v>
      </c>
      <c r="E431" s="55" t="str">
        <f>[3]lang_2!E431</f>
        <v>#ForkedLightening</v>
      </c>
    </row>
    <row r="432" spans="1:5" s="55" customFormat="1">
      <c r="A432" s="55" t="str">
        <f>[3]lang_2!A432</f>
        <v>SKILL_50131</v>
      </c>
      <c r="B432" s="55">
        <f>[3]lang_2!B432</f>
        <v>0</v>
      </c>
      <c r="C432" s="55" t="str">
        <f>[3]lang_2!C432</f>
        <v>#雷鸣</v>
      </c>
      <c r="D432" s="55">
        <f>[3]lang_2!D432</f>
        <v>0</v>
      </c>
      <c r="E432" s="55" t="str">
        <f>[3]lang_2!E432</f>
        <v>#Thunderous</v>
      </c>
    </row>
    <row r="433" spans="1:5" s="55" customFormat="1">
      <c r="A433" s="55" t="str">
        <f>[3]lang_2!A433</f>
        <v>SKILL_50133</v>
      </c>
      <c r="B433" s="55">
        <f>[3]lang_2!B433</f>
        <v>0</v>
      </c>
      <c r="C433" s="55" t="str">
        <f>[3]lang_2!C433</f>
        <v>#火石</v>
      </c>
      <c r="D433" s="55">
        <f>[3]lang_2!D433</f>
        <v>0</v>
      </c>
      <c r="E433" s="55" t="str">
        <f>[3]lang_2!E433</f>
        <v>#Fire-stone</v>
      </c>
    </row>
    <row r="434" spans="1:5" s="55" customFormat="1">
      <c r="A434" s="55" t="str">
        <f>[3]lang_2!A434</f>
        <v>SKILL_51119</v>
      </c>
      <c r="B434" s="55">
        <f>[3]lang_2!B434</f>
        <v>0</v>
      </c>
      <c r="C434" s="55" t="str">
        <f>[3]lang_2!C434</f>
        <v>#烈焰吐息</v>
      </c>
      <c r="D434" s="55">
        <f>[3]lang_2!D434</f>
        <v>0</v>
      </c>
      <c r="E434" s="55" t="str">
        <f>[3]lang_2!E434</f>
        <v>#FlameBreath</v>
      </c>
    </row>
    <row r="435" spans="1:5" s="55" customFormat="1">
      <c r="A435" s="55" t="str">
        <f>[3]lang_2!A435</f>
        <v>SKILL_50135</v>
      </c>
      <c r="B435" s="55">
        <f>[3]lang_2!B435</f>
        <v>0</v>
      </c>
      <c r="C435" s="55" t="str">
        <f>[3]lang_2!C435</f>
        <v>#重生</v>
      </c>
      <c r="D435" s="55">
        <f>[3]lang_2!D435</f>
        <v>0</v>
      </c>
      <c r="E435" s="55" t="str">
        <f>[3]lang_2!E435</f>
        <v>#Rebirth</v>
      </c>
    </row>
    <row r="436" spans="1:5" s="55" customFormat="1">
      <c r="A436" s="55" t="str">
        <f>[3]lang_2!A436</f>
        <v>SKILL_50139</v>
      </c>
      <c r="B436" s="55">
        <f>[3]lang_2!B436</f>
        <v>0</v>
      </c>
      <c r="C436" s="55" t="str">
        <f>[3]lang_2!C436</f>
        <v>#矛阵</v>
      </c>
      <c r="D436" s="55">
        <f>[3]lang_2!D436</f>
        <v>0</v>
      </c>
      <c r="E436" s="55" t="str">
        <f>[3]lang_2!E436</f>
        <v>#SpearArray</v>
      </c>
    </row>
    <row r="437" spans="1:5" s="55" customFormat="1">
      <c r="A437" s="55" t="str">
        <f>[3]lang_2!A437</f>
        <v>SKILL_50147</v>
      </c>
      <c r="B437" s="55">
        <f>[3]lang_2!B437</f>
        <v>0</v>
      </c>
      <c r="C437" s="55" t="str">
        <f>[3]lang_2!C437</f>
        <v>#炎爆术</v>
      </c>
      <c r="D437" s="55">
        <f>[3]lang_2!D437</f>
        <v>0</v>
      </c>
      <c r="E437" s="55" t="str">
        <f>[3]lang_2!E437</f>
        <v>#炎爆术</v>
      </c>
    </row>
    <row r="438" spans="1:5" s="55" customFormat="1">
      <c r="A438" s="55" t="str">
        <f>[3]lang_2!A438</f>
        <v>SKILL_50148</v>
      </c>
      <c r="B438" s="55">
        <f>[3]lang_2!B438</f>
        <v>0</v>
      </c>
      <c r="C438" s="55" t="str">
        <f>[3]lang_2!C438</f>
        <v>#烈火魔墙</v>
      </c>
      <c r="D438" s="55">
        <f>[3]lang_2!D438</f>
        <v>0</v>
      </c>
      <c r="E438" s="55" t="str">
        <f>[3]lang_2!E438</f>
        <v>#燃爆</v>
      </c>
    </row>
    <row r="439" spans="1:5" s="55" customFormat="1">
      <c r="A439" s="55" t="str">
        <f>[3]lang_2!A439</f>
        <v>SKILL_50153</v>
      </c>
      <c r="B439" s="55">
        <f>[3]lang_2!B439</f>
        <v>0</v>
      </c>
      <c r="C439" s="55" t="str">
        <f>[3]lang_2!C439</f>
        <v>#惊恐复仇</v>
      </c>
      <c r="D439" s="55">
        <f>[3]lang_2!D439</f>
        <v>0</v>
      </c>
      <c r="E439" s="55" t="str">
        <f>[3]lang_2!E439</f>
        <v>#惊恐复仇</v>
      </c>
    </row>
    <row r="440" spans="1:5" s="55" customFormat="1">
      <c r="A440" s="55" t="str">
        <f>[3]lang_2!A440</f>
        <v>SKILL_50154</v>
      </c>
      <c r="B440" s="55">
        <f>[3]lang_2!B440</f>
        <v>0</v>
      </c>
      <c r="C440" s="55" t="str">
        <f>[3]lang_2!C440</f>
        <v>#生命虹吸</v>
      </c>
      <c r="D440" s="55">
        <f>[3]lang_2!D440</f>
        <v>0</v>
      </c>
      <c r="E440" s="55" t="str">
        <f>[3]lang_2!E440</f>
        <v>#惊恐复仇</v>
      </c>
    </row>
    <row r="441" spans="1:5" s="55" customFormat="1">
      <c r="A441" s="55" t="str">
        <f>[3]lang_2!A441</f>
        <v>SKILL_50156</v>
      </c>
      <c r="B441" s="55">
        <f>[3]lang_2!B441</f>
        <v>0</v>
      </c>
      <c r="C441" s="55" t="str">
        <f>[3]lang_2!C441</f>
        <v>#感染</v>
      </c>
      <c r="D441" s="55">
        <f>[3]lang_2!D441</f>
        <v>0</v>
      </c>
      <c r="E441" s="55" t="str">
        <f>[3]lang_2!E441</f>
        <v>#感染</v>
      </c>
    </row>
    <row r="442" spans="1:5" s="55" customFormat="1">
      <c r="A442" s="55" t="str">
        <f>[3]lang_2!A442</f>
        <v>SKILL_50157</v>
      </c>
      <c r="B442" s="55">
        <f>[3]lang_2!B442</f>
        <v>0</v>
      </c>
      <c r="C442" s="55" t="str">
        <f>[3]lang_2!C442</f>
        <v>#恐怖尖啸</v>
      </c>
      <c r="D442" s="55">
        <f>[3]lang_2!D442</f>
        <v>0</v>
      </c>
      <c r="E442" s="55" t="str">
        <f>[3]lang_2!E442</f>
        <v>#惊骇</v>
      </c>
    </row>
    <row r="443" spans="1:5" s="55" customFormat="1">
      <c r="A443" s="55" t="str">
        <f>[3]lang_2!A443</f>
        <v>SKILL_50158</v>
      </c>
      <c r="B443" s="55">
        <f>[3]lang_2!B443</f>
        <v>0</v>
      </c>
      <c r="C443" s="55" t="str">
        <f>[3]lang_2!C443</f>
        <v>#厄运诅咒</v>
      </c>
      <c r="D443" s="55">
        <f>[3]lang_2!D443</f>
        <v>0</v>
      </c>
      <c r="E443" s="55" t="str">
        <f>[3]lang_2!E443</f>
        <v>#厄运诅咒</v>
      </c>
    </row>
    <row r="444" spans="1:5" s="55" customFormat="1">
      <c r="A444" s="55" t="str">
        <f>[3]lang_2!A444</f>
        <v>SKILL_50160</v>
      </c>
      <c r="B444" s="55">
        <f>[3]lang_2!B444</f>
        <v>0</v>
      </c>
      <c r="C444" s="55" t="str">
        <f>[3]lang_2!C444</f>
        <v>#毒云</v>
      </c>
      <c r="D444" s="55">
        <f>[3]lang_2!D444</f>
        <v>0</v>
      </c>
      <c r="E444" s="55" t="str">
        <f>[3]lang_2!E444</f>
        <v>#厄运诅咒</v>
      </c>
    </row>
    <row r="445" spans="1:5" s="55" customFormat="1">
      <c r="A445" s="55" t="str">
        <f>[3]lang_2!A445</f>
        <v>SKILL_50161</v>
      </c>
      <c r="B445" s="55">
        <f>[3]lang_2!B445</f>
        <v>0</v>
      </c>
      <c r="C445" s="55" t="str">
        <f>[3]lang_2!C445</f>
        <v>#骸骨祭祀</v>
      </c>
      <c r="D445" s="55">
        <f>[3]lang_2!D445</f>
        <v>0</v>
      </c>
      <c r="E445" s="55" t="str">
        <f>[3]lang_2!E445</f>
        <v>#高级献祭</v>
      </c>
    </row>
    <row r="446" spans="1:5" s="55" customFormat="1">
      <c r="A446" s="55" t="str">
        <f>[3]lang_2!A446</f>
        <v>SKILL_50162</v>
      </c>
      <c r="B446" s="55">
        <f>[3]lang_2!B446</f>
        <v>0</v>
      </c>
      <c r="C446" s="55" t="str">
        <f>[3]lang_2!C446</f>
        <v>#致命一击</v>
      </c>
      <c r="D446" s="55">
        <f>[3]lang_2!D446</f>
        <v>0</v>
      </c>
      <c r="E446" s="55" t="str">
        <f>[3]lang_2!E446</f>
        <v>#高级献祭</v>
      </c>
    </row>
    <row r="447" spans="1:5" s="55" customFormat="1">
      <c r="A447" s="55" t="str">
        <f>[3]lang_2!A447</f>
        <v>SKILL_50163</v>
      </c>
      <c r="B447" s="55">
        <f>[3]lang_2!B447</f>
        <v>0</v>
      </c>
      <c r="C447" s="55" t="str">
        <f>[3]lang_2!C447</f>
        <v>#死亡冲锋</v>
      </c>
      <c r="D447" s="55">
        <f>[3]lang_2!D447</f>
        <v>0</v>
      </c>
      <c r="E447" s="55" t="str">
        <f>[3]lang_2!E447</f>
        <v>#高级献祭</v>
      </c>
    </row>
    <row r="448" spans="1:5" s="55" customFormat="1">
      <c r="A448" s="55" t="str">
        <f>[3]lang_2!A448</f>
        <v>SKILL_50164</v>
      </c>
      <c r="B448" s="55">
        <f>[3]lang_2!B448</f>
        <v>0</v>
      </c>
      <c r="C448" s="55" t="str">
        <f>[3]lang_2!C448</f>
        <v>#碾压</v>
      </c>
      <c r="D448" s="55">
        <f>[3]lang_2!D448</f>
        <v>0</v>
      </c>
      <c r="E448" s="55" t="str">
        <f>[3]lang_2!E448</f>
        <v>#高级献祭</v>
      </c>
    </row>
    <row r="449" spans="1:5" s="55" customFormat="1">
      <c r="A449" s="55" t="str">
        <f>[3]lang_2!A449</f>
        <v>SKILL_50165</v>
      </c>
      <c r="B449" s="55">
        <f>[3]lang_2!B449</f>
        <v>0</v>
      </c>
      <c r="C449" s="55" t="str">
        <f>[3]lang_2!C449</f>
        <v>#恐惧</v>
      </c>
      <c r="D449" s="55">
        <f>[3]lang_2!D449</f>
        <v>0</v>
      </c>
      <c r="E449" s="55" t="str">
        <f>[3]lang_2!E449</f>
        <v>#高级献祭</v>
      </c>
    </row>
    <row r="450" spans="1:5" s="55" customFormat="1">
      <c r="A450" s="55" t="str">
        <f>[3]lang_2!A450</f>
        <v>SKILL_51122</v>
      </c>
      <c r="B450" s="55">
        <f>[3]lang_2!B450</f>
        <v>0</v>
      </c>
      <c r="C450" s="55" t="str">
        <f>[3]lang_2!C450</f>
        <v>#衰老</v>
      </c>
      <c r="D450" s="55">
        <f>[3]lang_2!D450</f>
        <v>0</v>
      </c>
      <c r="E450" s="55" t="str">
        <f>[3]lang_2!E450</f>
        <v>#高级献祭</v>
      </c>
    </row>
    <row r="451" spans="1:5" s="55" customFormat="1">
      <c r="A451" s="55" t="str">
        <f>[3]lang_2!A451</f>
        <v>SKILL_50167</v>
      </c>
      <c r="B451" s="55">
        <f>[3]lang_2!B451</f>
        <v>0</v>
      </c>
      <c r="C451" s="55" t="str">
        <f>[3]lang_2!C451</f>
        <v>#球状闪电</v>
      </c>
      <c r="D451" s="55">
        <f>[3]lang_2!D451</f>
        <v>0</v>
      </c>
      <c r="E451" s="55" t="str">
        <f>[3]lang_2!E451</f>
        <v>#高级献祭</v>
      </c>
    </row>
    <row r="452" spans="1:5" s="55" customFormat="1">
      <c r="A452" s="55" t="str">
        <f>[3]lang_2!A452</f>
        <v>SKILL_50170</v>
      </c>
      <c r="B452" s="55">
        <f>[3]lang_2!B452</f>
        <v>0</v>
      </c>
      <c r="C452" s="55" t="str">
        <f>[3]lang_2!C452</f>
        <v>#火石</v>
      </c>
      <c r="D452" s="55">
        <f>[3]lang_2!D452</f>
        <v>0</v>
      </c>
      <c r="E452" s="55" t="str">
        <f>[3]lang_2!E452</f>
        <v>#高级献祭</v>
      </c>
    </row>
    <row r="453" spans="1:5" s="55" customFormat="1">
      <c r="A453" s="55" t="str">
        <f>[3]lang_2!A453</f>
        <v>SKILL_50171</v>
      </c>
      <c r="B453" s="55">
        <f>[3]lang_2!B453</f>
        <v>0</v>
      </c>
      <c r="C453" s="55" t="str">
        <f>[3]lang_2!C453</f>
        <v>#利爪横扫</v>
      </c>
      <c r="D453" s="55">
        <f>[3]lang_2!D453</f>
        <v>0</v>
      </c>
      <c r="E453" s="55" t="str">
        <f>[3]lang_2!E453</f>
        <v>#高级献祭</v>
      </c>
    </row>
    <row r="454" spans="1:5" s="55" customFormat="1">
      <c r="A454" s="55" t="str">
        <f>[3]lang_2!A454</f>
        <v>SKILL_50172</v>
      </c>
      <c r="B454" s="55">
        <f>[3]lang_2!B454</f>
        <v>0</v>
      </c>
      <c r="C454" s="55" t="str">
        <f>[3]lang_2!C454</f>
        <v>#野性咆哮</v>
      </c>
      <c r="D454" s="55">
        <f>[3]lang_2!D454</f>
        <v>0</v>
      </c>
      <c r="E454" s="55" t="str">
        <f>[3]lang_2!E454</f>
        <v>#高级献祭</v>
      </c>
    </row>
    <row r="455" spans="1:5" s="55" customFormat="1">
      <c r="A455" s="55" t="str">
        <f>[3]lang_2!A455</f>
        <v>SKILL_50173</v>
      </c>
      <c r="B455" s="55">
        <f>[3]lang_2!B455</f>
        <v>0</v>
      </c>
      <c r="C455" s="55" t="str">
        <f>[3]lang_2!C455</f>
        <v>#激怒</v>
      </c>
      <c r="D455" s="55">
        <f>[3]lang_2!D455</f>
        <v>0</v>
      </c>
      <c r="E455" s="55" t="str">
        <f>[3]lang_2!E455</f>
        <v>#高级献祭</v>
      </c>
    </row>
    <row r="456" spans="1:5" s="55" customFormat="1">
      <c r="A456" s="55" t="str">
        <f>[3]lang_2!A456</f>
        <v>SKILL_50174</v>
      </c>
      <c r="B456" s="55">
        <f>[3]lang_2!B456</f>
        <v>0</v>
      </c>
      <c r="C456" s="55" t="str">
        <f>[3]lang_2!C456</f>
        <v>#冲动</v>
      </c>
      <c r="D456" s="55">
        <f>[3]lang_2!D456</f>
        <v>0</v>
      </c>
      <c r="E456" s="55" t="str">
        <f>[3]lang_2!E456</f>
        <v>#高级献祭</v>
      </c>
    </row>
    <row r="457" spans="1:5" s="55" customFormat="1">
      <c r="A457" s="55" t="str">
        <f>[3]lang_2!A457</f>
        <v>SKILL_50175</v>
      </c>
      <c r="B457" s="55">
        <f>[3]lang_2!B457</f>
        <v>0</v>
      </c>
      <c r="C457" s="55" t="str">
        <f>[3]lang_2!C457</f>
        <v>#重击</v>
      </c>
      <c r="D457" s="55">
        <f>[3]lang_2!D457</f>
        <v>0</v>
      </c>
      <c r="E457" s="55" t="str">
        <f>[3]lang_2!E457</f>
        <v>#高级献祭</v>
      </c>
    </row>
    <row r="458" spans="1:5" s="55" customFormat="1">
      <c r="A458" s="55" t="str">
        <f>[3]lang_2!A458</f>
        <v>SKILL_50176</v>
      </c>
      <c r="B458" s="55">
        <f>[3]lang_2!B458</f>
        <v>0</v>
      </c>
      <c r="C458" s="55" t="str">
        <f>[3]lang_2!C458</f>
        <v>#多头攻击</v>
      </c>
      <c r="D458" s="55">
        <f>[3]lang_2!D458</f>
        <v>0</v>
      </c>
      <c r="E458" s="55" t="str">
        <f>[3]lang_2!E458</f>
        <v>#高级献祭</v>
      </c>
    </row>
    <row r="459" spans="1:5" s="55" customFormat="1">
      <c r="A459" s="55" t="str">
        <f>[3]lang_2!A459</f>
        <v>SKILL_50177</v>
      </c>
      <c r="B459" s="55">
        <f>[3]lang_2!B459</f>
        <v>0</v>
      </c>
      <c r="C459" s="55" t="str">
        <f>[3]lang_2!C459</f>
        <v>#暴躁</v>
      </c>
      <c r="D459" s="55">
        <f>[3]lang_2!D459</f>
        <v>0</v>
      </c>
      <c r="E459" s="55" t="str">
        <f>[3]lang_2!E459</f>
        <v>#高级献祭</v>
      </c>
    </row>
    <row r="460" spans="1:5" s="55" customFormat="1">
      <c r="A460" s="55" t="str">
        <f>[3]lang_2!A460</f>
        <v>SKILL_50178</v>
      </c>
      <c r="B460" s="55">
        <f>[3]lang_2!B460</f>
        <v>0</v>
      </c>
      <c r="C460" s="55" t="str">
        <f>[3]lang_2!C460</f>
        <v>#炙热打击</v>
      </c>
      <c r="D460" s="55">
        <f>[3]lang_2!D460</f>
        <v>0</v>
      </c>
      <c r="E460" s="55" t="str">
        <f>[3]lang_2!E460</f>
        <v>#高级献祭</v>
      </c>
    </row>
    <row r="461" spans="1:5" s="55" customFormat="1">
      <c r="A461" s="55" t="str">
        <f>[3]lang_2!A461</f>
        <v>SKILL_50179</v>
      </c>
      <c r="B461" s="55">
        <f>[3]lang_2!B461</f>
        <v>0</v>
      </c>
      <c r="C461" s="55" t="str">
        <f>[3]lang_2!C461</f>
        <v>#温暖</v>
      </c>
      <c r="D461" s="55">
        <f>[3]lang_2!D461</f>
        <v>0</v>
      </c>
      <c r="E461" s="55" t="str">
        <f>[3]lang_2!E461</f>
        <v>#高级献祭</v>
      </c>
    </row>
    <row r="462" spans="1:5" s="55" customFormat="1">
      <c r="A462" s="55" t="str">
        <f>[3]lang_2!A462</f>
        <v>SKILL_50180</v>
      </c>
      <c r="B462" s="55">
        <f>[3]lang_2!B462</f>
        <v>0</v>
      </c>
      <c r="C462" s="55" t="str">
        <f>[3]lang_2!C462</f>
        <v>#地狱意志</v>
      </c>
      <c r="D462" s="55">
        <f>[3]lang_2!D462</f>
        <v>0</v>
      </c>
      <c r="E462" s="55" t="str">
        <f>[3]lang_2!E462</f>
        <v>#高级献祭</v>
      </c>
    </row>
    <row r="463" spans="1:5" s="55" customFormat="1">
      <c r="A463" s="55" t="str">
        <f>[3]lang_2!A463</f>
        <v>SKILL_59244</v>
      </c>
      <c r="B463" s="55">
        <f>[3]lang_2!B463</f>
        <v>0</v>
      </c>
      <c r="C463" s="55" t="str">
        <f>[3]lang_2!C463</f>
        <v>#酷刑</v>
      </c>
      <c r="D463" s="55">
        <f>[3]lang_2!D463</f>
        <v>0</v>
      </c>
      <c r="E463" s="55">
        <f>[3]lang_2!E463</f>
        <v>0</v>
      </c>
    </row>
    <row r="464" spans="1:5" s="55" customFormat="1">
      <c r="A464" s="55" t="str">
        <f>[3]lang_2!A464</f>
        <v>SKILL_50201</v>
      </c>
      <c r="B464" s="55">
        <f>[3]lang_2!B464</f>
        <v>0</v>
      </c>
      <c r="C464" s="55" t="str">
        <f>[3]lang_2!C464</f>
        <v>#士气高昂</v>
      </c>
      <c r="D464" s="55">
        <f>[3]lang_2!D464</f>
        <v>0</v>
      </c>
      <c r="E464" s="55" t="str">
        <f>[3]lang_2!E464</f>
        <v>#高级献祭</v>
      </c>
    </row>
    <row r="465" spans="1:5" s="55" customFormat="1" ht="15" customHeight="1">
      <c r="A465" s="55" t="str">
        <f>[3]lang_2!A465</f>
        <v>SKILL_50202</v>
      </c>
      <c r="B465" s="55">
        <f>[3]lang_2!B465</f>
        <v>0</v>
      </c>
      <c r="C465" s="55" t="str">
        <f>[3]lang_2!C465</f>
        <v>#精灵庇护</v>
      </c>
      <c r="D465" s="55">
        <f>[3]lang_2!D465</f>
        <v>0</v>
      </c>
      <c r="E465" s="55" t="str">
        <f>[3]lang_2!E465</f>
        <v>#高级献祭</v>
      </c>
    </row>
    <row r="466" spans="1:5" s="55" customFormat="1">
      <c r="A466" s="55" t="str">
        <f>[3]lang_2!A466</f>
        <v>SKILL_50206</v>
      </c>
      <c r="B466" s="55">
        <f>[3]lang_2!B466</f>
        <v>0</v>
      </c>
      <c r="C466" s="55" t="str">
        <f>[3]lang_2!C466</f>
        <v>#怒吼</v>
      </c>
      <c r="D466" s="55">
        <f>[3]lang_2!D466</f>
        <v>0</v>
      </c>
      <c r="E466" s="55" t="str">
        <f>[3]lang_2!E466</f>
        <v>#高级献祭</v>
      </c>
    </row>
    <row r="467" spans="1:5" s="55" customFormat="1">
      <c r="A467" s="55" t="str">
        <f>[3]lang_2!A467</f>
        <v>SKILL_50207</v>
      </c>
      <c r="B467" s="55">
        <f>[3]lang_2!B467</f>
        <v>0</v>
      </c>
      <c r="C467" s="55" t="str">
        <f>[3]lang_2!C467</f>
        <v>#强光</v>
      </c>
      <c r="D467" s="55">
        <f>[3]lang_2!D467</f>
        <v>0</v>
      </c>
      <c r="E467" s="55" t="str">
        <f>[3]lang_2!E467</f>
        <v>#高级献祭</v>
      </c>
    </row>
    <row r="468" spans="1:5" s="55" customFormat="1">
      <c r="A468" s="55" t="str">
        <f>[3]lang_2!A468</f>
        <v>SKILL_50208</v>
      </c>
      <c r="B468" s="55">
        <f>[3]lang_2!B468</f>
        <v>0</v>
      </c>
      <c r="C468" s="55" t="str">
        <f>[3]lang_2!C468</f>
        <v>#森林伙伴</v>
      </c>
      <c r="D468" s="55">
        <f>[3]lang_2!D468</f>
        <v>0</v>
      </c>
      <c r="E468" s="55" t="str">
        <f>[3]lang_2!E468</f>
        <v>#高级献祭</v>
      </c>
    </row>
    <row r="469" spans="1:5" s="55" customFormat="1">
      <c r="A469" s="55" t="str">
        <f>[3]lang_2!A469</f>
        <v>SKILL_50210</v>
      </c>
      <c r="B469" s="55">
        <f>[3]lang_2!B469</f>
        <v>0</v>
      </c>
      <c r="C469" s="55" t="str">
        <f>[3]lang_2!C469</f>
        <v>#死亡冲锋</v>
      </c>
      <c r="D469" s="55">
        <f>[3]lang_2!D469</f>
        <v>0</v>
      </c>
      <c r="E469" s="55" t="str">
        <f>[3]lang_2!E469</f>
        <v>#高级献祭</v>
      </c>
    </row>
    <row r="470" spans="1:5" s="55" customFormat="1">
      <c r="A470" s="55" t="str">
        <f>[3]lang_2!A470</f>
        <v>SKILL_50211</v>
      </c>
      <c r="B470" s="55">
        <f>[3]lang_2!B470</f>
        <v>0</v>
      </c>
      <c r="C470" s="55" t="str">
        <f>[3]lang_2!C470</f>
        <v>#指挥塔</v>
      </c>
      <c r="D470" s="55">
        <f>[3]lang_2!D470</f>
        <v>0</v>
      </c>
      <c r="E470" s="55" t="str">
        <f>[3]lang_2!E470</f>
        <v>#高级献祭</v>
      </c>
    </row>
    <row r="471" spans="1:5" s="55" customFormat="1">
      <c r="A471" s="55" t="str">
        <f>[3]lang_2!A471</f>
        <v>SKILL_50212</v>
      </c>
      <c r="B471" s="55">
        <f>[3]lang_2!B471</f>
        <v>0</v>
      </c>
      <c r="C471" s="55" t="str">
        <f>[3]lang_2!C471</f>
        <v>#膨胀</v>
      </c>
      <c r="D471" s="55">
        <f>[3]lang_2!D471</f>
        <v>0</v>
      </c>
      <c r="E471" s="55" t="str">
        <f>[3]lang_2!E471</f>
        <v>#高级献祭</v>
      </c>
    </row>
    <row r="472" spans="1:5" s="55" customFormat="1">
      <c r="A472" s="55" t="str">
        <f>[3]lang_2!A472</f>
        <v>SKILL_50450</v>
      </c>
      <c r="B472" s="55">
        <f>[3]lang_2!B472</f>
        <v>0</v>
      </c>
      <c r="C472" s="55" t="str">
        <f>[3]lang_2!C472</f>
        <v>#寒冰魔墙</v>
      </c>
      <c r="D472" s="55">
        <f>[3]lang_2!D472</f>
        <v>0</v>
      </c>
      <c r="E472" s="55">
        <f>[3]lang_2!E472</f>
        <v>0</v>
      </c>
    </row>
    <row r="473" spans="1:5" s="55" customFormat="1">
      <c r="A473" s="55" t="str">
        <f>[3]lang_2!A473</f>
        <v>SKILL_50451</v>
      </c>
      <c r="B473" s="55">
        <f>[3]lang_2!B473</f>
        <v>0</v>
      </c>
      <c r="C473" s="55" t="str">
        <f>[3]lang_2!C473</f>
        <v>#寒冷之握</v>
      </c>
      <c r="D473" s="55">
        <f>[3]lang_2!D473</f>
        <v>0</v>
      </c>
      <c r="E473" s="55">
        <f>[3]lang_2!E473</f>
        <v>0</v>
      </c>
    </row>
    <row r="474" spans="1:5" s="55" customFormat="1">
      <c r="A474" s="55" t="str">
        <f>[3]lang_2!A474</f>
        <v>SKILL_50452</v>
      </c>
      <c r="B474" s="55">
        <f>[3]lang_2!B474</f>
        <v>0</v>
      </c>
      <c r="C474" s="55" t="str">
        <f>[3]lang_2!C474</f>
        <v>#元素之力</v>
      </c>
      <c r="D474" s="55">
        <f>[3]lang_2!D474</f>
        <v>0</v>
      </c>
      <c r="E474" s="55">
        <f>[3]lang_2!E474</f>
        <v>0</v>
      </c>
    </row>
    <row r="475" spans="1:5" s="55" customFormat="1">
      <c r="A475" s="55" t="str">
        <f>[3]lang_2!A475</f>
        <v>SKILL_50453</v>
      </c>
      <c r="B475" s="55">
        <f>[3]lang_2!B475</f>
        <v>0</v>
      </c>
      <c r="C475" s="55" t="str">
        <f>[3]lang_2!C475</f>
        <v>#凝结</v>
      </c>
      <c r="D475" s="55">
        <f>[3]lang_2!D475</f>
        <v>0</v>
      </c>
      <c r="E475" s="55">
        <f>[3]lang_2!E475</f>
        <v>0</v>
      </c>
    </row>
    <row r="476" spans="1:5" s="55" customFormat="1">
      <c r="A476" s="55" t="str">
        <f>[3]lang_2!A476</f>
        <v>SKILL_50204</v>
      </c>
      <c r="B476" s="55">
        <f>[3]lang_2!B476</f>
        <v>0</v>
      </c>
      <c r="C476" s="55" t="str">
        <f>[3]lang_2!C476</f>
        <v>#狂暴</v>
      </c>
      <c r="D476" s="55">
        <f>[3]lang_2!D476</f>
        <v>0</v>
      </c>
      <c r="E476" s="55">
        <f>[3]lang_2!E476</f>
        <v>0</v>
      </c>
    </row>
    <row r="477" spans="1:5" s="55" customFormat="1">
      <c r="A477" s="55" t="str">
        <f>[3]lang_2!A477</f>
        <v>SKILL_50215</v>
      </c>
      <c r="B477" s="55">
        <f>[3]lang_2!B477</f>
        <v>0</v>
      </c>
      <c r="C477" s="55" t="str">
        <f>[3]lang_2!C477</f>
        <v>#狂暴</v>
      </c>
      <c r="D477" s="55">
        <f>[3]lang_2!D477</f>
        <v>0</v>
      </c>
      <c r="E477" s="55">
        <f>[3]lang_2!E477</f>
        <v>0</v>
      </c>
    </row>
    <row r="478" spans="1:5" s="55" customFormat="1">
      <c r="A478" s="55">
        <f>[3]lang_2!A478</f>
        <v>0</v>
      </c>
      <c r="B478" s="55">
        <f>[3]lang_2!B478</f>
        <v>0</v>
      </c>
      <c r="C478" s="55">
        <f>[3]lang_2!C478</f>
        <v>0</v>
      </c>
      <c r="D478" s="55">
        <f>[3]lang_2!D478</f>
        <v>0</v>
      </c>
      <c r="E478" s="55">
        <f>[3]lang_2!E478</f>
        <v>0</v>
      </c>
    </row>
    <row r="479" spans="1:5" s="55" customFormat="1">
      <c r="A479" s="55">
        <f>[3]lang_2!A479</f>
        <v>0</v>
      </c>
      <c r="B479" s="55">
        <f>[3]lang_2!B479</f>
        <v>0</v>
      </c>
      <c r="C479" s="55">
        <f>[3]lang_2!C479</f>
        <v>0</v>
      </c>
      <c r="D479" s="55">
        <f>[3]lang_2!D479</f>
        <v>0</v>
      </c>
      <c r="E479" s="55">
        <f>[3]lang_2!E479</f>
        <v>0</v>
      </c>
    </row>
    <row r="480" spans="1:5" s="55" customFormat="1">
      <c r="A480" s="55">
        <f>[3]lang_2!A480</f>
        <v>0</v>
      </c>
      <c r="B480" s="55">
        <f>[3]lang_2!B480</f>
        <v>0</v>
      </c>
      <c r="C480" s="55">
        <f>[3]lang_2!C480</f>
        <v>0</v>
      </c>
      <c r="D480" s="55">
        <f>[3]lang_2!D480</f>
        <v>0</v>
      </c>
      <c r="E480" s="55">
        <f>[3]lang_2!E480</f>
        <v>0</v>
      </c>
    </row>
    <row r="481" spans="1:5" s="55" customFormat="1">
      <c r="A481" s="55">
        <f>[3]lang_2!A481</f>
        <v>0</v>
      </c>
      <c r="B481" s="55">
        <f>[3]lang_2!B481</f>
        <v>0</v>
      </c>
      <c r="C481" s="55">
        <f>[3]lang_2!C481</f>
        <v>0</v>
      </c>
      <c r="D481" s="55">
        <f>[3]lang_2!D481</f>
        <v>0</v>
      </c>
      <c r="E481" s="55">
        <f>[3]lang_2!E481</f>
        <v>0</v>
      </c>
    </row>
    <row r="482" spans="1:5" s="55" customFormat="1">
      <c r="A482" s="55">
        <f>[3]lang_2!A482</f>
        <v>0</v>
      </c>
      <c r="B482" s="55">
        <f>[3]lang_2!B482</f>
        <v>0</v>
      </c>
      <c r="C482" s="55">
        <f>[3]lang_2!C482</f>
        <v>0</v>
      </c>
      <c r="D482" s="55">
        <f>[3]lang_2!D482</f>
        <v>0</v>
      </c>
      <c r="E482" s="55">
        <f>[3]lang_2!E482</f>
        <v>0</v>
      </c>
    </row>
    <row r="483" spans="1:5" s="55" customFormat="1">
      <c r="A483" s="55" t="str">
        <f>[3]lang_2!A483</f>
        <v>#兵团被动</v>
      </c>
      <c r="B483" s="55">
        <f>[3]lang_2!B483</f>
        <v>0</v>
      </c>
      <c r="C483" s="55">
        <f>[3]lang_2!C483</f>
        <v>0</v>
      </c>
      <c r="D483" s="55">
        <f>[3]lang_2!D483</f>
        <v>0</v>
      </c>
      <c r="E483" s="55">
        <f>[3]lang_2!E483</f>
        <v>0</v>
      </c>
    </row>
    <row r="484" spans="1:5" s="55" customFormat="1">
      <c r="A484" s="55" t="str">
        <f>[3]lang_2!A484</f>
        <v>SKILL_51001</v>
      </c>
      <c r="B484" s="55" t="str">
        <f>[3]lang_2!B484</f>
        <v>天空领袖1</v>
      </c>
      <c r="C484" s="55" t="str">
        <f>[3]lang_2!C484</f>
        <v>#天空领袖1</v>
      </c>
      <c r="D484" s="55">
        <f>[3]lang_2!D484</f>
        <v>0</v>
      </c>
      <c r="E484" s="55" t="str">
        <f>[3]lang_2!E484</f>
        <v>#天空领袖1</v>
      </c>
    </row>
    <row r="485" spans="1:5" s="55" customFormat="1">
      <c r="A485" s="55" t="str">
        <f>[3]lang_2!A485</f>
        <v>SKILL_51002</v>
      </c>
      <c r="B485" s="55" t="str">
        <f>[3]lang_2!B485</f>
        <v>天空领袖2</v>
      </c>
      <c r="C485" s="55" t="str">
        <f>[3]lang_2!C485</f>
        <v>#天空领袖2</v>
      </c>
      <c r="D485" s="55">
        <f>[3]lang_2!D485</f>
        <v>0</v>
      </c>
      <c r="E485" s="55" t="str">
        <f>[3]lang_2!E485</f>
        <v>#天空领袖2</v>
      </c>
    </row>
    <row r="486" spans="1:5" s="55" customFormat="1">
      <c r="A486" s="55" t="str">
        <f>[3]lang_2!A486</f>
        <v>SKILL_59001</v>
      </c>
      <c r="B486" s="55" t="str">
        <f>[3]lang_2!B486</f>
        <v>天空领袖</v>
      </c>
      <c r="C486" s="55" t="str">
        <f>[3]lang_2!C486</f>
        <v>#天空领袖</v>
      </c>
      <c r="D486" s="55">
        <f>[3]lang_2!D486</f>
        <v>0</v>
      </c>
      <c r="E486" s="55" t="str">
        <f>[3]lang_2!E486</f>
        <v>#天空领袖</v>
      </c>
    </row>
    <row r="487" spans="1:5" s="55" customFormat="1">
      <c r="A487" s="55" t="str">
        <f>[3]lang_2!A487</f>
        <v>SKILL_51003</v>
      </c>
      <c r="B487" s="55" t="str">
        <f>[3]lang_2!B487</f>
        <v>重甲</v>
      </c>
      <c r="C487" s="55" t="str">
        <f>[3]lang_2!C487</f>
        <v>#重甲</v>
      </c>
      <c r="D487" s="55">
        <f>[3]lang_2!D487</f>
        <v>0</v>
      </c>
      <c r="E487" s="55" t="str">
        <f>[3]lang_2!E487</f>
        <v>#重甲</v>
      </c>
    </row>
    <row r="488" spans="1:5" s="55" customFormat="1">
      <c r="A488" s="55" t="str">
        <f>[3]lang_2!A488</f>
        <v>SKILL_51004</v>
      </c>
      <c r="B488" s="55" t="str">
        <f>[3]lang_2!B488</f>
        <v>领袖士气</v>
      </c>
      <c r="C488" s="55" t="str">
        <f>[3]lang_2!C488</f>
        <v>#领袖士气</v>
      </c>
      <c r="D488" s="55">
        <f>[3]lang_2!D488</f>
        <v>0</v>
      </c>
      <c r="E488" s="55" t="str">
        <f>[3]lang_2!E488</f>
        <v>#领袖士气</v>
      </c>
    </row>
    <row r="489" spans="1:5" s="55" customFormat="1">
      <c r="A489" s="55" t="str">
        <f>[3]lang_2!A489</f>
        <v>SKILL_59002</v>
      </c>
      <c r="B489" s="55" t="str">
        <f>[3]lang_2!B489</f>
        <v>天使意志</v>
      </c>
      <c r="C489" s="55" t="str">
        <f>[3]lang_2!C489</f>
        <v>#天使意志</v>
      </c>
      <c r="D489" s="55">
        <f>[3]lang_2!D489</f>
        <v>0</v>
      </c>
      <c r="E489" s="55" t="str">
        <f>[3]lang_2!E489</f>
        <v>#天使意志</v>
      </c>
    </row>
    <row r="490" spans="1:5" s="55" customFormat="1">
      <c r="A490" s="55" t="str">
        <f>[3]lang_2!A490</f>
        <v>SKILL_51005</v>
      </c>
      <c r="B490" s="55" t="str">
        <f>[3]lang_2!B490</f>
        <v>神圣打击</v>
      </c>
      <c r="C490" s="55" t="str">
        <f>[3]lang_2!C490</f>
        <v>#神圣打击</v>
      </c>
      <c r="D490" s="55">
        <f>[3]lang_2!D490</f>
        <v>0</v>
      </c>
      <c r="E490" s="55" t="str">
        <f>[3]lang_2!E490</f>
        <v>#神圣打击</v>
      </c>
    </row>
    <row r="491" spans="1:5" s="55" customFormat="1">
      <c r="A491" s="55" t="str">
        <f>[3]lang_2!A491</f>
        <v>SKILL_51006</v>
      </c>
      <c r="B491" s="55" t="str">
        <f>[3]lang_2!B491</f>
        <v>蛮力</v>
      </c>
      <c r="C491" s="55" t="str">
        <f>[3]lang_2!C491</f>
        <v>#强韧</v>
      </c>
      <c r="D491" s="55">
        <f>[3]lang_2!D491</f>
        <v>0</v>
      </c>
      <c r="E491" s="55" t="str">
        <f>[3]lang_2!E491</f>
        <v>#蛮力</v>
      </c>
    </row>
    <row r="492" spans="1:5" s="55" customFormat="1">
      <c r="A492" s="55" t="str">
        <f>[3]lang_2!A492</f>
        <v>SKILL_51007</v>
      </c>
      <c r="B492" s="55" t="str">
        <f>[3]lang_2!B492</f>
        <v>无为领袖1</v>
      </c>
      <c r="C492" s="55" t="str">
        <f>[3]lang_2!C492</f>
        <v>#无畏领袖</v>
      </c>
      <c r="D492" s="55">
        <f>[3]lang_2!D492</f>
        <v>0</v>
      </c>
      <c r="E492" s="55" t="str">
        <f>[3]lang_2!E492</f>
        <v>#无畏领袖</v>
      </c>
    </row>
    <row r="493" spans="1:5" s="55" customFormat="1">
      <c r="A493" s="55" t="str">
        <f>[3]lang_2!A493</f>
        <v>SKILL_51009</v>
      </c>
      <c r="B493" s="55" t="str">
        <f>[3]lang_2!B493</f>
        <v>无为领袖2</v>
      </c>
      <c r="C493" s="55" t="str">
        <f>[3]lang_2!C493</f>
        <v>#无畏领袖2</v>
      </c>
      <c r="D493" s="55">
        <f>[3]lang_2!D493</f>
        <v>0</v>
      </c>
      <c r="E493" s="55" t="str">
        <f>[3]lang_2!E493</f>
        <v>#无为领袖2</v>
      </c>
    </row>
    <row r="494" spans="1:5" s="55" customFormat="1">
      <c r="A494" s="55" t="str">
        <f>[3]lang_2!A494</f>
        <v>SKILL_59004</v>
      </c>
      <c r="B494" s="55" t="str">
        <f>[3]lang_2!B494</f>
        <v>无畏领袖</v>
      </c>
      <c r="C494" s="55" t="str">
        <f>[3]lang_2!C494</f>
        <v>#无畏领袖</v>
      </c>
      <c r="D494" s="55">
        <f>[3]lang_2!D494</f>
        <v>0</v>
      </c>
      <c r="E494" s="55" t="str">
        <f>[3]lang_2!E494</f>
        <v>#无畏领袖</v>
      </c>
    </row>
    <row r="495" spans="1:5" s="55" customFormat="1">
      <c r="A495" s="55" t="str">
        <f>[3]lang_2!A495</f>
        <v>SKILL_51008</v>
      </c>
      <c r="B495" s="55" t="str">
        <f>[3]lang_2!B495</f>
        <v>矮人体质</v>
      </c>
      <c r="C495" s="55" t="str">
        <f>[3]lang_2!C495</f>
        <v>#矮人体质</v>
      </c>
      <c r="D495" s="55">
        <f>[3]lang_2!D495</f>
        <v>0</v>
      </c>
      <c r="E495" s="55" t="str">
        <f>[3]lang_2!E495</f>
        <v>#矮人体质</v>
      </c>
    </row>
    <row r="496" spans="1:5" s="55" customFormat="1">
      <c r="A496" s="55" t="str">
        <f>[3]lang_2!A496</f>
        <v>SKILL_59003</v>
      </c>
      <c r="B496" s="55" t="str">
        <f>[3]lang_2!B496</f>
        <v>矮人体质</v>
      </c>
      <c r="C496" s="55" t="str">
        <f>[3]lang_2!C496</f>
        <v>#矮人体质</v>
      </c>
      <c r="D496" s="55">
        <f>[3]lang_2!D496</f>
        <v>0</v>
      </c>
      <c r="E496" s="55" t="str">
        <f>[3]lang_2!E496</f>
        <v>#矮人体质</v>
      </c>
    </row>
    <row r="497" spans="1:5" s="55" customFormat="1">
      <c r="A497" s="55" t="str">
        <f>[3]lang_2!A497</f>
        <v>SKILL_51010</v>
      </c>
      <c r="B497" s="55" t="str">
        <f>[3]lang_2!B497</f>
        <v>远程领袖1</v>
      </c>
      <c r="C497" s="55" t="str">
        <f>[3]lang_2!C497</f>
        <v>#远程领袖1</v>
      </c>
      <c r="D497" s="55">
        <f>[3]lang_2!D497</f>
        <v>0</v>
      </c>
      <c r="E497" s="55" t="str">
        <f>[3]lang_2!E497</f>
        <v>#远程领袖1</v>
      </c>
    </row>
    <row r="498" spans="1:5" s="55" customFormat="1">
      <c r="A498" s="55" t="str">
        <f>[3]lang_2!A498</f>
        <v>SKILL_51011</v>
      </c>
      <c r="B498" s="55" t="str">
        <f>[3]lang_2!B498</f>
        <v>远程领袖2</v>
      </c>
      <c r="C498" s="55" t="str">
        <f>[3]lang_2!C498</f>
        <v>#远程领袖2</v>
      </c>
      <c r="D498" s="55">
        <f>[3]lang_2!D498</f>
        <v>0</v>
      </c>
      <c r="E498" s="55" t="str">
        <f>[3]lang_2!E498</f>
        <v>#远程领袖2</v>
      </c>
    </row>
    <row r="499" spans="1:5" s="55" customFormat="1">
      <c r="A499" s="55" t="str">
        <f>[3]lang_2!A499</f>
        <v>SKILL_59046</v>
      </c>
      <c r="B499" s="55" t="str">
        <f>[3]lang_2!B499</f>
        <v>远程领袖</v>
      </c>
      <c r="C499" s="55" t="str">
        <f>[3]lang_2!C499</f>
        <v>#远程领袖</v>
      </c>
      <c r="D499" s="55">
        <f>[3]lang_2!D499</f>
        <v>0</v>
      </c>
      <c r="E499" s="55" t="str">
        <f>[3]lang_2!E499</f>
        <v>#远程领袖</v>
      </c>
    </row>
    <row r="500" spans="1:5" s="55" customFormat="1">
      <c r="A500" s="55" t="str">
        <f>[3]lang_2!A500</f>
        <v>SKILL_51012</v>
      </c>
      <c r="B500" s="55" t="str">
        <f>[3]lang_2!B500</f>
        <v>木质身躯</v>
      </c>
      <c r="C500" s="55" t="str">
        <f>[3]lang_2!C500</f>
        <v>#木质身躯</v>
      </c>
      <c r="D500" s="55">
        <f>[3]lang_2!D500</f>
        <v>0</v>
      </c>
      <c r="E500" s="55" t="str">
        <f>[3]lang_2!E500</f>
        <v>#木质身躯</v>
      </c>
    </row>
    <row r="501" spans="1:5" s="55" customFormat="1">
      <c r="A501" s="55" t="str">
        <f>[3]lang_2!A501</f>
        <v>SKILL_51013</v>
      </c>
      <c r="B501" s="55" t="str">
        <f>[3]lang_2!B501</f>
        <v>幸运术</v>
      </c>
      <c r="C501" s="55" t="str">
        <f>[3]lang_2!C501</f>
        <v>#幸运术</v>
      </c>
      <c r="D501" s="55">
        <f>[3]lang_2!D501</f>
        <v>0</v>
      </c>
      <c r="E501" s="55" t="str">
        <f>[3]lang_2!E501</f>
        <v>#幸运术</v>
      </c>
    </row>
    <row r="502" spans="1:5" s="55" customFormat="1">
      <c r="A502" s="55" t="str">
        <f>[3]lang_2!A502</f>
        <v>SKILL_51014</v>
      </c>
      <c r="B502" s="55" t="str">
        <f>[3]lang_2!B502</f>
        <v>铁甲</v>
      </c>
      <c r="C502" s="55" t="str">
        <f>[3]lang_2!C502</f>
        <v>#铁甲</v>
      </c>
      <c r="D502" s="55">
        <f>[3]lang_2!D502</f>
        <v>0</v>
      </c>
      <c r="E502" s="55" t="str">
        <f>[3]lang_2!E502</f>
        <v>#铁甲</v>
      </c>
    </row>
    <row r="503" spans="1:5" s="55" customFormat="1">
      <c r="A503" s="55" t="str">
        <f>[3]lang_2!A503</f>
        <v>SKILL_51015</v>
      </c>
      <c r="B503" s="55" t="str">
        <f>[3]lang_2!B503</f>
        <v>铁箭</v>
      </c>
      <c r="C503" s="55" t="str">
        <f>[3]lang_2!C503</f>
        <v>#铁箭</v>
      </c>
      <c r="D503" s="55">
        <f>[3]lang_2!D503</f>
        <v>0</v>
      </c>
      <c r="E503" s="55" t="str">
        <f>[3]lang_2!E503</f>
        <v>#铁箭</v>
      </c>
    </row>
    <row r="504" spans="1:5" s="55" customFormat="1">
      <c r="A504" s="55" t="str">
        <f>[3]lang_2!A504</f>
        <v>SKILL_51016</v>
      </c>
      <c r="B504" s="55" t="str">
        <f>[3]lang_2!B504</f>
        <v>治愈</v>
      </c>
      <c r="C504" s="55" t="str">
        <f>[3]lang_2!C504</f>
        <v>#治愈</v>
      </c>
      <c r="D504" s="55">
        <f>[3]lang_2!D504</f>
        <v>0</v>
      </c>
      <c r="E504" s="55" t="str">
        <f>[3]lang_2!E504</f>
        <v>#治愈</v>
      </c>
    </row>
    <row r="505" spans="1:5" s="55" customFormat="1">
      <c r="A505" s="55" t="str">
        <f>[3]lang_2!A505</f>
        <v>SKILL_59005</v>
      </c>
      <c r="B505" s="55" t="str">
        <f>[3]lang_2!B505</f>
        <v>毒液吐息</v>
      </c>
      <c r="C505" s="55" t="str">
        <f>[3]lang_2!C505</f>
        <v>#毒液吐息</v>
      </c>
      <c r="D505" s="55">
        <f>[3]lang_2!D505</f>
        <v>0</v>
      </c>
      <c r="E505" s="55" t="str">
        <f>[3]lang_2!E505</f>
        <v>#毒液吐息</v>
      </c>
    </row>
    <row r="506" spans="1:5" s="55" customFormat="1">
      <c r="A506" s="55" t="str">
        <f>[3]lang_2!A506</f>
        <v>SKILL_51017</v>
      </c>
      <c r="B506" s="55" t="str">
        <f>[3]lang_2!B506</f>
        <v>龙鳞1</v>
      </c>
      <c r="C506" s="55" t="str">
        <f>[3]lang_2!C506</f>
        <v>#龙鳞1</v>
      </c>
      <c r="D506" s="55">
        <f>[3]lang_2!D506</f>
        <v>0</v>
      </c>
      <c r="E506" s="55" t="str">
        <f>[3]lang_2!E506</f>
        <v>#龙鳞1</v>
      </c>
    </row>
    <row r="507" spans="1:5" s="55" customFormat="1">
      <c r="A507" s="55" t="str">
        <f>[3]lang_2!A507</f>
        <v>SKILL_59006</v>
      </c>
      <c r="B507" s="55" t="str">
        <f>[3]lang_2!B507</f>
        <v>龙鳞</v>
      </c>
      <c r="C507" s="55" t="str">
        <f>[3]lang_2!C507</f>
        <v>#绿色龙鳞</v>
      </c>
      <c r="D507" s="55">
        <f>[3]lang_2!D507</f>
        <v>0</v>
      </c>
      <c r="E507" s="55" t="str">
        <f>[3]lang_2!E507</f>
        <v>#龙鳞</v>
      </c>
    </row>
    <row r="508" spans="1:5" s="55" customFormat="1">
      <c r="A508" s="55" t="str">
        <f>[3]lang_2!A508</f>
        <v>SKILL_51019</v>
      </c>
      <c r="B508" s="55" t="str">
        <f>[3]lang_2!B508</f>
        <v>腐肉1</v>
      </c>
      <c r="C508" s="55" t="str">
        <f>[3]lang_2!C508</f>
        <v>#腐肉1</v>
      </c>
      <c r="D508" s="55">
        <f>[3]lang_2!D508</f>
        <v>0</v>
      </c>
      <c r="E508" s="55" t="str">
        <f>[3]lang_2!E508</f>
        <v>#腐肉1</v>
      </c>
    </row>
    <row r="509" spans="1:5" s="55" customFormat="1">
      <c r="A509" s="55" t="str">
        <f>[3]lang_2!A509</f>
        <v>SKILL_51020</v>
      </c>
      <c r="B509" s="55" t="str">
        <f>[3]lang_2!B509</f>
        <v>腐肉2</v>
      </c>
      <c r="C509" s="55" t="str">
        <f>[3]lang_2!C509</f>
        <v>#腐肉2</v>
      </c>
      <c r="D509" s="55">
        <f>[3]lang_2!D509</f>
        <v>0</v>
      </c>
      <c r="E509" s="55" t="str">
        <f>[3]lang_2!E509</f>
        <v>#腐肉2</v>
      </c>
    </row>
    <row r="510" spans="1:5" s="55" customFormat="1">
      <c r="A510" s="55" t="str">
        <f>[3]lang_2!A510</f>
        <v>SKILL_59007</v>
      </c>
      <c r="B510" s="55" t="str">
        <f>[3]lang_2!B510</f>
        <v>腐肉</v>
      </c>
      <c r="C510" s="55" t="str">
        <f>[3]lang_2!C510</f>
        <v>#腐肉</v>
      </c>
      <c r="D510" s="55">
        <f>[3]lang_2!D510</f>
        <v>0</v>
      </c>
      <c r="E510" s="55" t="str">
        <f>[3]lang_2!E510</f>
        <v>#腐肉</v>
      </c>
    </row>
    <row r="511" spans="1:5" s="55" customFormat="1">
      <c r="A511" s="55" t="str">
        <f>[3]lang_2!A511</f>
        <v>SKILL_51021</v>
      </c>
      <c r="B511" s="55" t="str">
        <f>[3]lang_2!B511</f>
        <v>鬼影2</v>
      </c>
      <c r="C511" s="55" t="str">
        <f>[3]lang_2!C511</f>
        <v>#鬼影2</v>
      </c>
      <c r="D511" s="55">
        <f>[3]lang_2!D511</f>
        <v>0</v>
      </c>
      <c r="E511" s="55" t="str">
        <f>[3]lang_2!E511</f>
        <v>#鬼影2</v>
      </c>
    </row>
    <row r="512" spans="1:5" s="55" customFormat="1">
      <c r="A512" s="55" t="str">
        <f>[3]lang_2!A512</f>
        <v>SKILL_59008</v>
      </c>
      <c r="B512" s="55" t="str">
        <f>[3]lang_2!B512</f>
        <v>鬼影</v>
      </c>
      <c r="C512" s="55" t="str">
        <f>[3]lang_2!C512</f>
        <v>#鬼影</v>
      </c>
      <c r="D512" s="55">
        <f>[3]lang_2!D512</f>
        <v>0</v>
      </c>
      <c r="E512" s="55" t="str">
        <f>[3]lang_2!E512</f>
        <v>#鬼影</v>
      </c>
    </row>
    <row r="513" spans="1:5" s="55" customFormat="1">
      <c r="A513" s="55" t="str">
        <f>[3]lang_2!A513</f>
        <v>SKILL_51022</v>
      </c>
      <c r="B513" s="55" t="str">
        <f>[3]lang_2!B513</f>
        <v>吮命</v>
      </c>
      <c r="C513" s="55" t="str">
        <f>[3]lang_2!C513</f>
        <v>#渴血</v>
      </c>
      <c r="D513" s="55">
        <f>[3]lang_2!D513</f>
        <v>0</v>
      </c>
      <c r="E513" s="55" t="str">
        <f>[3]lang_2!E513</f>
        <v>#吮命</v>
      </c>
    </row>
    <row r="514" spans="1:5" s="55" customFormat="1">
      <c r="A514" s="55" t="str">
        <f>[3]lang_2!A514</f>
        <v>SKILL_51023</v>
      </c>
      <c r="B514" s="55" t="str">
        <f>[3]lang_2!B514</f>
        <v>死亡冲锋1</v>
      </c>
      <c r="C514" s="55" t="str">
        <f>[3]lang_2!C514</f>
        <v>#死亡冲锋1</v>
      </c>
      <c r="D514" s="55">
        <f>[3]lang_2!D514</f>
        <v>0</v>
      </c>
      <c r="E514" s="55" t="str">
        <f>[3]lang_2!E514</f>
        <v>#死亡冲锋1</v>
      </c>
    </row>
    <row r="515" spans="1:5" s="55" customFormat="1">
      <c r="A515" s="55" t="str">
        <f>[3]lang_2!A515</f>
        <v>SKILL_51024</v>
      </c>
      <c r="B515" s="55" t="str">
        <f>[3]lang_2!B515</f>
        <v>死亡冲锋2</v>
      </c>
      <c r="C515" s="55" t="str">
        <f>[3]lang_2!C515</f>
        <v>#死亡冲锋2</v>
      </c>
      <c r="D515" s="55">
        <f>[3]lang_2!D515</f>
        <v>0</v>
      </c>
      <c r="E515" s="55" t="str">
        <f>[3]lang_2!E515</f>
        <v>#死亡冲锋2</v>
      </c>
    </row>
    <row r="516" spans="1:5" s="55" customFormat="1">
      <c r="A516" s="55" t="str">
        <f>[3]lang_2!A516</f>
        <v>SKILL_59009</v>
      </c>
      <c r="B516" s="55" t="str">
        <f>[3]lang_2!B516</f>
        <v>死亡冲锋</v>
      </c>
      <c r="C516" s="55" t="str">
        <f>[3]lang_2!C516</f>
        <v>#死亡冲锋</v>
      </c>
      <c r="D516" s="55">
        <f>[3]lang_2!D516</f>
        <v>0</v>
      </c>
      <c r="E516" s="55" t="str">
        <f>[3]lang_2!E516</f>
        <v>#死亡冲锋</v>
      </c>
    </row>
    <row r="517" spans="1:5" s="55" customFormat="1">
      <c r="A517" s="55" t="str">
        <f>[3]lang_2!A517</f>
        <v>SKILL_59010</v>
      </c>
      <c r="B517" s="55" t="str">
        <f>[3]lang_2!B517</f>
        <v>碾压</v>
      </c>
      <c r="C517" s="55" t="str">
        <f>[3]lang_2!C517</f>
        <v>#碾压</v>
      </c>
      <c r="D517" s="55">
        <f>[3]lang_2!D517</f>
        <v>0</v>
      </c>
      <c r="E517" s="55" t="str">
        <f>[3]lang_2!E517</f>
        <v>#碾压</v>
      </c>
    </row>
    <row r="518" spans="1:5" s="55" customFormat="1">
      <c r="A518" s="55" t="str">
        <f>[3]lang_2!A518</f>
        <v>SKILL_51025</v>
      </c>
      <c r="B518" s="55" t="str">
        <f>[3]lang_2!B518</f>
        <v>龙鳞1</v>
      </c>
      <c r="C518" s="55" t="str">
        <f>[3]lang_2!C518</f>
        <v>#龙鳞1</v>
      </c>
      <c r="D518" s="55">
        <f>[3]lang_2!D518</f>
        <v>0</v>
      </c>
      <c r="E518" s="55" t="str">
        <f>[3]lang_2!E518</f>
        <v>#龙鳞1</v>
      </c>
    </row>
    <row r="519" spans="1:5" s="55" customFormat="1">
      <c r="A519" s="55" t="str">
        <f>[3]lang_2!A519</f>
        <v>SKILL_59011</v>
      </c>
      <c r="B519" s="55" t="str">
        <f>[3]lang_2!B519</f>
        <v>龙鳞</v>
      </c>
      <c r="C519" s="55" t="str">
        <f>[3]lang_2!C519</f>
        <v>#龙鳞</v>
      </c>
      <c r="D519" s="55">
        <f>[3]lang_2!D519</f>
        <v>0</v>
      </c>
      <c r="E519" s="55" t="str">
        <f>[3]lang_2!E519</f>
        <v>#龙鳞</v>
      </c>
    </row>
    <row r="520" spans="1:5" s="55" customFormat="1">
      <c r="A520" s="55" t="str">
        <f>[3]lang_2!A520</f>
        <v>SKILL_51026</v>
      </c>
      <c r="B520" s="55" t="str">
        <f>[3]lang_2!B520</f>
        <v>灵巧</v>
      </c>
      <c r="C520" s="55" t="str">
        <f>[3]lang_2!C520</f>
        <v>#灵巧</v>
      </c>
      <c r="D520" s="55">
        <f>[3]lang_2!D520</f>
        <v>0</v>
      </c>
      <c r="E520" s="55" t="str">
        <f>[3]lang_2!E520</f>
        <v>#灵巧</v>
      </c>
    </row>
    <row r="521" spans="1:5" s="55" customFormat="1">
      <c r="A521" s="55" t="str">
        <f>[3]lang_2!A521</f>
        <v>SKILL_51027</v>
      </c>
      <c r="B521" s="55" t="str">
        <f>[3]lang_2!B521</f>
        <v>搏杀技巧</v>
      </c>
      <c r="C521" s="55" t="str">
        <f>[3]lang_2!C521</f>
        <v>#搏杀技巧</v>
      </c>
      <c r="D521" s="55">
        <f>[3]lang_2!D521</f>
        <v>0</v>
      </c>
      <c r="E521" s="55" t="str">
        <f>[3]lang_2!E521</f>
        <v>#搏杀技巧</v>
      </c>
    </row>
    <row r="522" spans="1:5" s="55" customFormat="1">
      <c r="A522" s="55" t="str">
        <f>[3]lang_2!A522</f>
        <v>SKILL_51028</v>
      </c>
      <c r="B522" s="55" t="str">
        <f>[3]lang_2!B522</f>
        <v>进攻号角1</v>
      </c>
      <c r="C522" s="55" t="str">
        <f>[3]lang_2!C522</f>
        <v>#进攻号角1</v>
      </c>
      <c r="D522" s="55">
        <f>[3]lang_2!D522</f>
        <v>0</v>
      </c>
      <c r="E522" s="55" t="str">
        <f>[3]lang_2!E522</f>
        <v>#进攻号角1</v>
      </c>
    </row>
    <row r="523" spans="1:5" s="55" customFormat="1">
      <c r="A523" s="55" t="str">
        <f>[3]lang_2!A523</f>
        <v>SKILL_59012</v>
      </c>
      <c r="B523" s="55" t="str">
        <f>[3]lang_2!B523</f>
        <v>进攻号角</v>
      </c>
      <c r="C523" s="55" t="str">
        <f>[3]lang_2!C523</f>
        <v>#进攻号角</v>
      </c>
      <c r="D523" s="55">
        <f>[3]lang_2!D523</f>
        <v>0</v>
      </c>
      <c r="E523" s="55" t="str">
        <f>[3]lang_2!E523</f>
        <v>#进攻号角</v>
      </c>
    </row>
    <row r="524" spans="1:5" s="55" customFormat="1">
      <c r="A524" s="55" t="str">
        <f>[3]lang_2!A524</f>
        <v>SKILL_51029</v>
      </c>
      <c r="B524" s="55" t="str">
        <f>[3]lang_2!B524</f>
        <v>巫术皮肤</v>
      </c>
      <c r="C524" s="55" t="str">
        <f>[3]lang_2!C524</f>
        <v>#巫术皮肤</v>
      </c>
      <c r="D524" s="55">
        <f>[3]lang_2!D524</f>
        <v>0</v>
      </c>
      <c r="E524" s="55" t="str">
        <f>[3]lang_2!E524</f>
        <v>#巫术皮肤</v>
      </c>
    </row>
    <row r="525" spans="1:5" s="55" customFormat="1">
      <c r="A525" s="55" t="str">
        <f>[3]lang_2!A525</f>
        <v>SKILL_59013</v>
      </c>
      <c r="B525" s="55" t="str">
        <f>[3]lang_2!B525</f>
        <v>连击</v>
      </c>
      <c r="C525" s="55" t="str">
        <f>[3]lang_2!C525</f>
        <v>#连击</v>
      </c>
      <c r="D525" s="55">
        <f>[3]lang_2!D525</f>
        <v>0</v>
      </c>
      <c r="E525" s="55" t="str">
        <f>[3]lang_2!E525</f>
        <v>#连击</v>
      </c>
    </row>
    <row r="526" spans="1:5" s="55" customFormat="1">
      <c r="A526" s="55" t="str">
        <f>[3]lang_2!A526</f>
        <v>SKILL_59014</v>
      </c>
      <c r="B526" s="55" t="str">
        <f>[3]lang_2!B526</f>
        <v>连击</v>
      </c>
      <c r="C526" s="55" t="str">
        <f>[3]lang_2!C526</f>
        <v>#连击</v>
      </c>
      <c r="D526" s="55">
        <f>[3]lang_2!D526</f>
        <v>0</v>
      </c>
      <c r="E526" s="55" t="str">
        <f>[3]lang_2!E526</f>
        <v>#连斩</v>
      </c>
    </row>
    <row r="527" spans="1:5" s="55" customFormat="1">
      <c r="A527" s="55" t="str">
        <f>[3]lang_2!A527</f>
        <v>SKILL_59015</v>
      </c>
      <c r="B527" s="55" t="str">
        <f>[3]lang_2!B527</f>
        <v>穿刺</v>
      </c>
      <c r="C527" s="55" t="str">
        <f>[3]lang_2!C527</f>
        <v>#突刺</v>
      </c>
      <c r="D527" s="55">
        <f>[3]lang_2!D527</f>
        <v>0</v>
      </c>
      <c r="E527" s="55" t="str">
        <f>[3]lang_2!E527</f>
        <v>#穿刺</v>
      </c>
    </row>
    <row r="528" spans="1:5" s="55" customFormat="1">
      <c r="A528" s="55" t="str">
        <f>[3]lang_2!A528</f>
        <v>SKILL_51030</v>
      </c>
      <c r="B528" s="55" t="str">
        <f>[3]lang_2!B528</f>
        <v>天使意志</v>
      </c>
      <c r="C528" s="55" t="str">
        <f>[3]lang_2!C528</f>
        <v>#天使意志</v>
      </c>
      <c r="D528" s="55">
        <f>[3]lang_2!D528</f>
        <v>0</v>
      </c>
      <c r="E528" s="55" t="str">
        <f>[3]lang_2!E528</f>
        <v>#天使意志</v>
      </c>
    </row>
    <row r="529" spans="1:5" s="55" customFormat="1">
      <c r="A529" s="55" t="str">
        <f>[3]lang_2!A529</f>
        <v>SKILL_59016</v>
      </c>
      <c r="B529" s="55" t="str">
        <f>[3]lang_2!B529</f>
        <v>辉耀</v>
      </c>
      <c r="C529" s="55" t="str">
        <f>[3]lang_2!C529</f>
        <v>#辉耀</v>
      </c>
      <c r="D529" s="55">
        <f>[3]lang_2!D529</f>
        <v>0</v>
      </c>
      <c r="E529" s="55" t="str">
        <f>[3]lang_2!E529</f>
        <v>#辉耀</v>
      </c>
    </row>
    <row r="530" spans="1:5" s="55" customFormat="1">
      <c r="A530" s="55" t="str">
        <f>[3]lang_2!A530</f>
        <v>SKILL_59017</v>
      </c>
      <c r="B530" s="55" t="str">
        <f>[3]lang_2!B530</f>
        <v>连击</v>
      </c>
      <c r="C530" s="55" t="str">
        <f>[3]lang_2!C530</f>
        <v>#连击</v>
      </c>
      <c r="D530" s="55">
        <f>[3]lang_2!D530</f>
        <v>0</v>
      </c>
      <c r="E530" s="55" t="str">
        <f>[3]lang_2!E530</f>
        <v>#连击</v>
      </c>
    </row>
    <row r="531" spans="1:5" s="55" customFormat="1">
      <c r="A531" s="55" t="str">
        <f>[3]lang_2!A531</f>
        <v>SKILL_51031</v>
      </c>
      <c r="B531" s="55">
        <f>[3]lang_2!B531</f>
        <v>1</v>
      </c>
      <c r="C531" s="55" t="str">
        <f>[3]lang_2!C531</f>
        <v>#1</v>
      </c>
      <c r="D531" s="55">
        <f>[3]lang_2!D531</f>
        <v>0</v>
      </c>
      <c r="E531" s="55" t="str">
        <f>[3]lang_2!E531</f>
        <v>#1</v>
      </c>
    </row>
    <row r="532" spans="1:5" s="55" customFormat="1">
      <c r="A532" s="55" t="str">
        <f>[3]lang_2!A532</f>
        <v>SKILL_59018</v>
      </c>
      <c r="B532" s="55" t="str">
        <f>[3]lang_2!B532</f>
        <v>辟邪</v>
      </c>
      <c r="C532" s="55" t="str">
        <f>[3]lang_2!C532</f>
        <v>#辟邪</v>
      </c>
      <c r="D532" s="55">
        <f>[3]lang_2!D532</f>
        <v>0</v>
      </c>
      <c r="E532" s="55" t="str">
        <f>[3]lang_2!E532</f>
        <v>#辟邪</v>
      </c>
    </row>
    <row r="533" spans="1:5" s="55" customFormat="1">
      <c r="A533" s="55" t="str">
        <f>[3]lang_2!A533</f>
        <v>SKILL_59019</v>
      </c>
      <c r="B533" s="55" t="str">
        <f>[3]lang_2!B533</f>
        <v>木质身躯</v>
      </c>
      <c r="C533" s="55" t="str">
        <f>[3]lang_2!C533</f>
        <v>#木质身躯</v>
      </c>
      <c r="D533" s="55">
        <f>[3]lang_2!D533</f>
        <v>0</v>
      </c>
      <c r="E533" s="55" t="str">
        <f>[3]lang_2!E533</f>
        <v>#木质身躯</v>
      </c>
    </row>
    <row r="534" spans="1:5" s="55" customFormat="1">
      <c r="A534" s="55" t="str">
        <f>[3]lang_2!A534</f>
        <v>SKILL_59020</v>
      </c>
      <c r="B534" s="55">
        <f>[3]lang_2!B534</f>
        <v>1</v>
      </c>
      <c r="C534" s="55" t="str">
        <f>[3]lang_2!C534</f>
        <v>#1</v>
      </c>
      <c r="D534" s="55">
        <f>[3]lang_2!D534</f>
        <v>0</v>
      </c>
      <c r="E534" s="55" t="str">
        <f>[3]lang_2!E534</f>
        <v>#1</v>
      </c>
    </row>
    <row r="535" spans="1:5" s="55" customFormat="1">
      <c r="A535" s="55" t="str">
        <f>[3]lang_2!A535</f>
        <v>SKILL_51032</v>
      </c>
      <c r="B535" s="55">
        <f>[3]lang_2!B535</f>
        <v>1</v>
      </c>
      <c r="C535" s="55" t="str">
        <f>[3]lang_2!C535</f>
        <v>#1</v>
      </c>
      <c r="D535" s="55">
        <f>[3]lang_2!D535</f>
        <v>0</v>
      </c>
      <c r="E535" s="55" t="str">
        <f>[3]lang_2!E535</f>
        <v>#1</v>
      </c>
    </row>
    <row r="536" spans="1:5" s="55" customFormat="1">
      <c r="A536" s="55" t="str">
        <f>[3]lang_2!A536</f>
        <v>SKILL_59021</v>
      </c>
      <c r="B536" s="55" t="str">
        <f>[3]lang_2!B536</f>
        <v>惧怕</v>
      </c>
      <c r="C536" s="55" t="str">
        <f>[3]lang_2!C536</f>
        <v>#惧怕</v>
      </c>
      <c r="D536" s="55">
        <f>[3]lang_2!D536</f>
        <v>0</v>
      </c>
      <c r="E536" s="55" t="str">
        <f>[3]lang_2!E536</f>
        <v>#惧怕</v>
      </c>
    </row>
    <row r="537" spans="1:5" s="55" customFormat="1">
      <c r="A537" s="55" t="str">
        <f>[3]lang_2!A537</f>
        <v>SKILL_59022</v>
      </c>
      <c r="B537" s="55" t="str">
        <f>[3]lang_2!B537</f>
        <v>提盾</v>
      </c>
      <c r="C537" s="55" t="str">
        <f>[3]lang_2!C537</f>
        <v>#提盾</v>
      </c>
      <c r="D537" s="55">
        <f>[3]lang_2!D537</f>
        <v>0</v>
      </c>
      <c r="E537" s="55" t="str">
        <f>[3]lang_2!E537</f>
        <v>#提盾</v>
      </c>
    </row>
    <row r="538" spans="1:5" s="55" customFormat="1">
      <c r="A538" s="55" t="str">
        <f>[3]lang_2!A538</f>
        <v>SKILL_59023</v>
      </c>
      <c r="B538" s="55" t="str">
        <f>[3]lang_2!B538</f>
        <v>毒气</v>
      </c>
      <c r="C538" s="55" t="str">
        <f>[3]lang_2!C538</f>
        <v>#毒气</v>
      </c>
      <c r="D538" s="55">
        <f>[3]lang_2!D538</f>
        <v>0</v>
      </c>
      <c r="E538" s="55" t="str">
        <f>[3]lang_2!E538</f>
        <v>#毒气</v>
      </c>
    </row>
    <row r="539" spans="1:5" s="55" customFormat="1">
      <c r="A539" s="55" t="str">
        <f>[3]lang_2!A539</f>
        <v>SKILL_59025</v>
      </c>
      <c r="B539" s="55" t="str">
        <f>[3]lang_2!B539</f>
        <v>恐怖低语</v>
      </c>
      <c r="C539" s="55" t="str">
        <f>[3]lang_2!C539</f>
        <v>#恐怖低语</v>
      </c>
      <c r="D539" s="55">
        <f>[3]lang_2!D539</f>
        <v>0</v>
      </c>
      <c r="E539" s="55" t="str">
        <f>[3]lang_2!E539</f>
        <v>#恐怖低语</v>
      </c>
    </row>
    <row r="540" spans="1:5" s="55" customFormat="1">
      <c r="A540" s="55" t="str">
        <f>[3]lang_2!A540</f>
        <v>SKILL_59026</v>
      </c>
      <c r="B540" s="55" t="str">
        <f>[3]lang_2!B540</f>
        <v>吮命</v>
      </c>
      <c r="C540" s="55" t="str">
        <f>[3]lang_2!C540</f>
        <v>#吮命</v>
      </c>
      <c r="D540" s="55">
        <f>[3]lang_2!D540</f>
        <v>0</v>
      </c>
      <c r="E540" s="55" t="str">
        <f>[3]lang_2!E540</f>
        <v>#吮命</v>
      </c>
    </row>
    <row r="541" spans="1:5" s="55" customFormat="1">
      <c r="A541" s="55" t="str">
        <f>[3]lang_2!A541</f>
        <v>SKILL_59027</v>
      </c>
      <c r="B541" s="55" t="str">
        <f>[3]lang_2!B541</f>
        <v>恶潮</v>
      </c>
      <c r="C541" s="55" t="str">
        <f>[3]lang_2!C541</f>
        <v>#恶潮</v>
      </c>
      <c r="D541" s="55">
        <f>[3]lang_2!D541</f>
        <v>0</v>
      </c>
      <c r="E541" s="55" t="str">
        <f>[3]lang_2!E541</f>
        <v>#恶潮</v>
      </c>
    </row>
    <row r="542" spans="1:5" s="55" customFormat="1">
      <c r="A542" s="55" t="str">
        <f>[3]lang_2!A542</f>
        <v>SKILL_59028</v>
      </c>
      <c r="B542" s="55" t="str">
        <f>[3]lang_2!B542</f>
        <v>镇压</v>
      </c>
      <c r="C542" s="55" t="str">
        <f>[3]lang_2!C542</f>
        <v>#镇压</v>
      </c>
      <c r="D542" s="55">
        <f>[3]lang_2!D542</f>
        <v>0</v>
      </c>
      <c r="E542" s="55" t="str">
        <f>[3]lang_2!E542</f>
        <v>#镇压</v>
      </c>
    </row>
    <row r="543" spans="1:5" s="55" customFormat="1">
      <c r="A543" s="55" t="str">
        <f>[3]lang_2!A543</f>
        <v>SKILL_51033</v>
      </c>
      <c r="B543" s="55" t="str">
        <f>[3]lang_2!B543</f>
        <v>毒云</v>
      </c>
      <c r="C543" s="55" t="str">
        <f>[3]lang_2!C543</f>
        <v>#毒云</v>
      </c>
      <c r="D543" s="55">
        <f>[3]lang_2!D543</f>
        <v>0</v>
      </c>
      <c r="E543" s="55" t="str">
        <f>[3]lang_2!E543</f>
        <v>#毒云</v>
      </c>
    </row>
    <row r="544" spans="1:5" s="55" customFormat="1">
      <c r="A544" s="55" t="str">
        <f>[3]lang_2!A544</f>
        <v>SKILL_59029</v>
      </c>
      <c r="B544" s="55" t="str">
        <f>[3]lang_2!B544</f>
        <v>毒云</v>
      </c>
      <c r="C544" s="55" t="str">
        <f>[3]lang_2!C544</f>
        <v>#毒云</v>
      </c>
      <c r="D544" s="55">
        <f>[3]lang_2!D544</f>
        <v>0</v>
      </c>
      <c r="E544" s="55" t="str">
        <f>[3]lang_2!E544</f>
        <v>#毒云</v>
      </c>
    </row>
    <row r="545" spans="1:5" s="55" customFormat="1">
      <c r="A545" s="55" t="str">
        <f>[3]lang_2!A545</f>
        <v>SKILL_51034</v>
      </c>
      <c r="B545" s="55" t="str">
        <f>[3]lang_2!B545</f>
        <v>嗜血</v>
      </c>
      <c r="C545" s="55" t="str">
        <f>[3]lang_2!C545</f>
        <v>#嗜血</v>
      </c>
      <c r="D545" s="55">
        <f>[3]lang_2!D545</f>
        <v>0</v>
      </c>
      <c r="E545" s="55" t="str">
        <f>[3]lang_2!E545</f>
        <v>#嗜血</v>
      </c>
    </row>
    <row r="546" spans="1:5" s="55" customFormat="1">
      <c r="A546" s="55" t="str">
        <f>[3]lang_2!A546</f>
        <v>SKILL_59030</v>
      </c>
      <c r="B546" s="55" t="str">
        <f>[3]lang_2!B546</f>
        <v>嗜血</v>
      </c>
      <c r="C546" s="55" t="str">
        <f>[3]lang_2!C546</f>
        <v>#嗜血</v>
      </c>
      <c r="D546" s="55">
        <f>[3]lang_2!D546</f>
        <v>0</v>
      </c>
      <c r="E546" s="55" t="str">
        <f>[3]lang_2!E546</f>
        <v>#嗜血</v>
      </c>
    </row>
    <row r="547" spans="1:5" s="55" customFormat="1">
      <c r="A547" s="55" t="str">
        <f>[3]lang_2!A547</f>
        <v>SKILL_59031</v>
      </c>
      <c r="B547" s="55" t="str">
        <f>[3]lang_2!B547</f>
        <v>连击</v>
      </c>
      <c r="C547" s="55" t="str">
        <f>[3]lang_2!C547</f>
        <v>#连击</v>
      </c>
      <c r="D547" s="55">
        <f>[3]lang_2!D547</f>
        <v>0</v>
      </c>
      <c r="E547" s="55" t="str">
        <f>[3]lang_2!E547</f>
        <v>#连击</v>
      </c>
    </row>
    <row r="548" spans="1:5" s="55" customFormat="1">
      <c r="A548" s="55" t="str">
        <f>[3]lang_2!A548</f>
        <v>SKILL_59032</v>
      </c>
      <c r="B548" s="55" t="str">
        <f>[3]lang_2!B548</f>
        <v>投石</v>
      </c>
      <c r="C548" s="55" t="str">
        <f>[3]lang_2!C548</f>
        <v>#投石</v>
      </c>
      <c r="D548" s="55">
        <f>[3]lang_2!D548</f>
        <v>0</v>
      </c>
      <c r="E548" s="55" t="str">
        <f>[3]lang_2!E548</f>
        <v>#投石</v>
      </c>
    </row>
    <row r="549" spans="1:5" s="55" customFormat="1">
      <c r="A549" s="55" t="str">
        <f>[3]lang_2!A549</f>
        <v>SKILL_51035</v>
      </c>
      <c r="B549" s="55">
        <f>[3]lang_2!B549</f>
        <v>1</v>
      </c>
      <c r="C549" s="55" t="str">
        <f>[3]lang_2!C549</f>
        <v>#1</v>
      </c>
      <c r="D549" s="55">
        <f>[3]lang_2!D549</f>
        <v>0</v>
      </c>
      <c r="E549" s="55" t="str">
        <f>[3]lang_2!E549</f>
        <v>#1</v>
      </c>
    </row>
    <row r="550" spans="1:5" s="55" customFormat="1">
      <c r="A550" s="55" t="str">
        <f>[3]lang_2!A550</f>
        <v>SKILL_59033</v>
      </c>
      <c r="B550" s="55" t="str">
        <f>[3]lang_2!B550</f>
        <v>厚重毛皮</v>
      </c>
      <c r="C550" s="55" t="str">
        <f>[3]lang_2!C550</f>
        <v>#厚重毛皮</v>
      </c>
      <c r="D550" s="55">
        <f>[3]lang_2!D550</f>
        <v>0</v>
      </c>
      <c r="E550" s="55" t="str">
        <f>[3]lang_2!E550</f>
        <v>#厚重毛皮</v>
      </c>
    </row>
    <row r="551" spans="1:5" s="55" customFormat="1">
      <c r="A551" s="55" t="str">
        <f>[3]lang_2!A551</f>
        <v>SKILL_51036</v>
      </c>
      <c r="B551" s="55">
        <f>[3]lang_2!B551</f>
        <v>1</v>
      </c>
      <c r="C551" s="55" t="str">
        <f>[3]lang_2!C551</f>
        <v>#1</v>
      </c>
      <c r="D551" s="55">
        <f>[3]lang_2!D551</f>
        <v>0</v>
      </c>
      <c r="E551" s="55" t="str">
        <f>[3]lang_2!E551</f>
        <v>#1</v>
      </c>
    </row>
    <row r="552" spans="1:5" s="55" customFormat="1">
      <c r="A552" s="55" t="str">
        <f>[3]lang_2!A552</f>
        <v>SKILL_59034</v>
      </c>
      <c r="B552" s="55" t="str">
        <f>[3]lang_2!B552</f>
        <v>魔力转移</v>
      </c>
      <c r="C552" s="55" t="str">
        <f>[3]lang_2!C552</f>
        <v>#魔力转移</v>
      </c>
      <c r="D552" s="55">
        <f>[3]lang_2!D552</f>
        <v>0</v>
      </c>
      <c r="E552" s="55" t="str">
        <f>[3]lang_2!E552</f>
        <v>#魔力转移</v>
      </c>
    </row>
    <row r="553" spans="1:5" s="55" customFormat="1">
      <c r="A553" s="55" t="str">
        <f>[3]lang_2!A553</f>
        <v>SKILL_51037</v>
      </c>
      <c r="B553" s="55" t="str">
        <f>[3]lang_2!B553</f>
        <v>灵感</v>
      </c>
      <c r="C553" s="55" t="str">
        <f>[3]lang_2!C553</f>
        <v>#灵感</v>
      </c>
      <c r="D553" s="55">
        <f>[3]lang_2!D553</f>
        <v>0</v>
      </c>
      <c r="E553" s="55" t="str">
        <f>[3]lang_2!E553</f>
        <v>#灵感</v>
      </c>
    </row>
    <row r="554" spans="1:5" s="55" customFormat="1">
      <c r="A554" s="55" t="str">
        <f>[3]lang_2!A554</f>
        <v>SKILL_59035</v>
      </c>
      <c r="B554" s="55" t="str">
        <f>[3]lang_2!B554</f>
        <v>灵感</v>
      </c>
      <c r="C554" s="55" t="str">
        <f>[3]lang_2!C554</f>
        <v>#灵感</v>
      </c>
      <c r="D554" s="55">
        <f>[3]lang_2!D554</f>
        <v>0</v>
      </c>
      <c r="E554" s="55" t="str">
        <f>[3]lang_2!E554</f>
        <v>#灵感</v>
      </c>
    </row>
    <row r="555" spans="1:5" s="55" customFormat="1">
      <c r="A555" s="55" t="str">
        <f>[3]lang_2!A555</f>
        <v>SKILL_59036</v>
      </c>
      <c r="B555" s="55" t="str">
        <f>[3]lang_2!B555</f>
        <v>魔力转移</v>
      </c>
      <c r="C555" s="55" t="str">
        <f>[3]lang_2!C555</f>
        <v>#魔力转移</v>
      </c>
      <c r="D555" s="55">
        <f>[3]lang_2!D555</f>
        <v>0</v>
      </c>
      <c r="E555" s="55" t="str">
        <f>[3]lang_2!E555</f>
        <v>#魔力转移</v>
      </c>
    </row>
    <row r="556" spans="1:5" s="55" customFormat="1">
      <c r="A556" s="55" t="str">
        <f>[3]lang_2!A556</f>
        <v>SKILL_51038</v>
      </c>
      <c r="B556" s="55">
        <f>[3]lang_2!B556</f>
        <v>1</v>
      </c>
      <c r="C556" s="55" t="str">
        <f>[3]lang_2!C556</f>
        <v>#1</v>
      </c>
      <c r="D556" s="55">
        <f>[3]lang_2!D556</f>
        <v>0</v>
      </c>
      <c r="E556" s="55" t="str">
        <f>[3]lang_2!E556</f>
        <v>#1</v>
      </c>
    </row>
    <row r="557" spans="1:5" s="55" customFormat="1">
      <c r="A557" s="55" t="str">
        <f>[3]lang_2!A557</f>
        <v>SKILL_59037</v>
      </c>
      <c r="B557" s="55" t="str">
        <f>[3]lang_2!B557</f>
        <v>追要</v>
      </c>
      <c r="C557" s="55" t="str">
        <f>[3]lang_2!C557</f>
        <v>#追要</v>
      </c>
      <c r="D557" s="55">
        <f>[3]lang_2!D557</f>
        <v>0</v>
      </c>
      <c r="E557" s="55" t="str">
        <f>[3]lang_2!E557</f>
        <v>#追要</v>
      </c>
    </row>
    <row r="558" spans="1:5" s="55" customFormat="1">
      <c r="A558" s="55" t="str">
        <f>[3]lang_2!A558</f>
        <v>SKILL_51039</v>
      </c>
      <c r="B558" s="55" t="str">
        <f>[3]lang_2!B558</f>
        <v>钢铁仆从</v>
      </c>
      <c r="C558" s="55" t="str">
        <f>[3]lang_2!C558</f>
        <v>#钢铁仆从</v>
      </c>
      <c r="D558" s="55">
        <f>[3]lang_2!D558</f>
        <v>0</v>
      </c>
      <c r="E558" s="55" t="str">
        <f>[3]lang_2!E558</f>
        <v>#钢铁仆从</v>
      </c>
    </row>
    <row r="559" spans="1:5" s="55" customFormat="1">
      <c r="A559" s="55" t="str">
        <f>[3]lang_2!A559</f>
        <v>SKILL_51040</v>
      </c>
      <c r="B559" s="55" t="str">
        <f>[3]lang_2!B559</f>
        <v>火焰刺鞭</v>
      </c>
      <c r="C559" s="55" t="str">
        <f>[3]lang_2!C559</f>
        <v>#火焰刺鞭</v>
      </c>
      <c r="D559" s="55">
        <f>[3]lang_2!D559</f>
        <v>0</v>
      </c>
      <c r="E559" s="55" t="str">
        <f>[3]lang_2!E559</f>
        <v>#火焰刺鞭</v>
      </c>
    </row>
    <row r="560" spans="1:5" s="55" customFormat="1">
      <c r="A560" s="55" t="str">
        <f>[3]lang_2!A560</f>
        <v>SKILL_59038</v>
      </c>
      <c r="B560" s="55" t="str">
        <f>[3]lang_2!B560</f>
        <v>火焰刺鞭</v>
      </c>
      <c r="C560" s="55" t="str">
        <f>[3]lang_2!C560</f>
        <v>#火焰刺鞭</v>
      </c>
      <c r="D560" s="55">
        <f>[3]lang_2!D560</f>
        <v>0</v>
      </c>
      <c r="E560" s="55" t="str">
        <f>[3]lang_2!E560</f>
        <v>#火焰刺鞭</v>
      </c>
    </row>
    <row r="561" spans="1:5" s="55" customFormat="1">
      <c r="A561" s="55" t="str">
        <f>[3]lang_2!A561</f>
        <v>SKILL_51041</v>
      </c>
      <c r="B561" s="55" t="str">
        <f>[3]lang_2!B561</f>
        <v>闪烁身影</v>
      </c>
      <c r="C561" s="55" t="str">
        <f>[3]lang_2!C561</f>
        <v>#闪烁身影</v>
      </c>
      <c r="D561" s="55">
        <f>[3]lang_2!D561</f>
        <v>0</v>
      </c>
      <c r="E561" s="55" t="str">
        <f>[3]lang_2!E561</f>
        <v>#闪烁身影</v>
      </c>
    </row>
    <row r="562" spans="1:5" s="55" customFormat="1">
      <c r="A562" s="55" t="str">
        <f>[3]lang_2!A562</f>
        <v>SKILL_59040</v>
      </c>
      <c r="B562" s="55" t="str">
        <f>[3]lang_2!B562</f>
        <v>闪烁身影</v>
      </c>
      <c r="C562" s="55" t="str">
        <f>[3]lang_2!C562</f>
        <v>#闪烁身影</v>
      </c>
      <c r="D562" s="55">
        <f>[3]lang_2!D562</f>
        <v>0</v>
      </c>
      <c r="E562" s="55" t="str">
        <f>[3]lang_2!E562</f>
        <v>#闪烁身影</v>
      </c>
    </row>
    <row r="563" spans="1:5" s="55" customFormat="1">
      <c r="A563" s="55" t="str">
        <f>[3]lang_2!A563</f>
        <v>SKILL_51042</v>
      </c>
      <c r="B563" s="55" t="str">
        <f>[3]lang_2!B563</f>
        <v>灵动</v>
      </c>
      <c r="C563" s="55" t="str">
        <f>[3]lang_2!C563</f>
        <v>#灵动</v>
      </c>
      <c r="D563" s="55">
        <f>[3]lang_2!D563</f>
        <v>0</v>
      </c>
      <c r="E563" s="55" t="str">
        <f>[3]lang_2!E563</f>
        <v>#灵动</v>
      </c>
    </row>
    <row r="564" spans="1:5" s="55" customFormat="1">
      <c r="A564" s="55" t="str">
        <f>[3]lang_2!A564</f>
        <v>SKILL_51043</v>
      </c>
      <c r="B564" s="55" t="str">
        <f>[3]lang_2!B564</f>
        <v>灵动</v>
      </c>
      <c r="C564" s="55" t="str">
        <f>[3]lang_2!C564</f>
        <v>#灵动</v>
      </c>
      <c r="D564" s="55">
        <f>[3]lang_2!D564</f>
        <v>0</v>
      </c>
      <c r="E564" s="55" t="str">
        <f>[3]lang_2!E564</f>
        <v>#灵动</v>
      </c>
    </row>
    <row r="565" spans="1:5" s="55" customFormat="1">
      <c r="A565" s="55" t="str">
        <f>[3]lang_2!A565</f>
        <v>SKILL_59041</v>
      </c>
      <c r="B565" s="55" t="str">
        <f>[3]lang_2!B565</f>
        <v>先锋领袖</v>
      </c>
      <c r="C565" s="55" t="str">
        <f>[3]lang_2!C565</f>
        <v>#先锋领袖</v>
      </c>
      <c r="D565" s="55">
        <f>[3]lang_2!D565</f>
        <v>0</v>
      </c>
      <c r="E565" s="55" t="str">
        <f>[3]lang_2!E565</f>
        <v>#先锋领袖</v>
      </c>
    </row>
    <row r="566" spans="1:5" s="55" customFormat="1">
      <c r="A566" s="55" t="str">
        <f>[3]lang_2!A566</f>
        <v>SKILL_59042</v>
      </c>
      <c r="B566" s="55" t="str">
        <f>[3]lang_2!B566</f>
        <v>凶猛</v>
      </c>
      <c r="C566" s="55" t="str">
        <f>[3]lang_2!C566</f>
        <v>#凶猛</v>
      </c>
      <c r="D566" s="55">
        <f>[3]lang_2!D566</f>
        <v>0</v>
      </c>
      <c r="E566" s="55" t="str">
        <f>[3]lang_2!E566</f>
        <v>#凶猛</v>
      </c>
    </row>
    <row r="567" spans="1:5" s="55" customFormat="1">
      <c r="A567" s="55" t="str">
        <f>[3]lang_2!A567</f>
        <v>SKILL_59043</v>
      </c>
      <c r="B567" s="55" t="str">
        <f>[3]lang_2!B567</f>
        <v>长武器</v>
      </c>
      <c r="C567" s="55" t="str">
        <f>[3]lang_2!C567</f>
        <v>#长武器</v>
      </c>
      <c r="D567" s="55">
        <f>[3]lang_2!D567</f>
        <v>0</v>
      </c>
      <c r="E567" s="55" t="str">
        <f>[3]lang_2!E567</f>
        <v>#长武器</v>
      </c>
    </row>
    <row r="568" spans="1:5" s="55" customFormat="1">
      <c r="A568" s="55" t="str">
        <f>[3]lang_2!A568</f>
        <v>SKILL_52112</v>
      </c>
      <c r="B568" s="55" t="str">
        <f>[3]lang_2!B568</f>
        <v>振奋</v>
      </c>
      <c r="C568" s="55" t="str">
        <f>[3]lang_2!C568</f>
        <v>#振奋</v>
      </c>
      <c r="D568" s="55">
        <f>[3]lang_2!D568</f>
        <v>0</v>
      </c>
      <c r="E568" s="55" t="str">
        <f>[3]lang_2!E568</f>
        <v>#长武器</v>
      </c>
    </row>
    <row r="569" spans="1:5" s="55" customFormat="1">
      <c r="A569" s="55" t="str">
        <f>[3]lang_2!A569</f>
        <v>SKILL_51046</v>
      </c>
      <c r="B569" s="55" t="str">
        <f>[3]lang_2!B569</f>
        <v>魔法躲避</v>
      </c>
      <c r="C569" s="55" t="str">
        <f>[3]lang_2!C569</f>
        <v>#魔法躲避</v>
      </c>
      <c r="D569" s="55">
        <f>[3]lang_2!D569</f>
        <v>0</v>
      </c>
      <c r="E569" s="55" t="str">
        <f>[3]lang_2!E569</f>
        <v>#魔法躲避</v>
      </c>
    </row>
    <row r="570" spans="1:5" s="55" customFormat="1">
      <c r="A570" s="55" t="str">
        <f>[3]lang_2!A570</f>
        <v>SKILL_59045</v>
      </c>
      <c r="B570" s="55" t="str">
        <f>[3]lang_2!B570</f>
        <v>木精灵连击</v>
      </c>
      <c r="C570" s="55" t="str">
        <f>[3]lang_2!C570</f>
        <v>#连击</v>
      </c>
      <c r="D570" s="55">
        <f>[3]lang_2!D570</f>
        <v>0</v>
      </c>
      <c r="E570" s="55" t="str">
        <f>[3]lang_2!E570</f>
        <v>#连击</v>
      </c>
    </row>
    <row r="571" spans="1:5" s="55" customFormat="1">
      <c r="A571" s="55" t="str">
        <f>[3]lang_2!A571</f>
        <v>SKILL_50122</v>
      </c>
      <c r="B571" s="55">
        <f>[3]lang_2!B571</f>
        <v>0</v>
      </c>
      <c r="C571" s="55" t="str">
        <f>[3]lang_2!C571</f>
        <v>#碾压</v>
      </c>
      <c r="D571" s="55">
        <f>[3]lang_2!D571</f>
        <v>0</v>
      </c>
      <c r="E571" s="55" t="str">
        <f>[3]lang_2!E571</f>
        <v>#碾压</v>
      </c>
    </row>
    <row r="572" spans="1:5" s="55" customFormat="1">
      <c r="A572" s="55" t="str">
        <f>[3]lang_2!A572</f>
        <v>SKILL_59048</v>
      </c>
      <c r="B572" s="55">
        <f>[3]lang_2!B572</f>
        <v>0</v>
      </c>
      <c r="C572" s="55" t="str">
        <f>[3]lang_2!C572</f>
        <v>#快速突击</v>
      </c>
      <c r="D572" s="55">
        <f>[3]lang_2!D572</f>
        <v>0</v>
      </c>
      <c r="E572" s="55" t="str">
        <f>[3]lang_2!E572</f>
        <v>#快速Raider</v>
      </c>
    </row>
    <row r="573" spans="1:5" s="55" customFormat="1">
      <c r="A573" s="55" t="str">
        <f>[3]lang_2!A573</f>
        <v>SKILL_59049</v>
      </c>
      <c r="B573" s="55">
        <f>[3]lang_2!B573</f>
        <v>0</v>
      </c>
      <c r="C573" s="55" t="str">
        <f>[3]lang_2!C573</f>
        <v>#快速突击</v>
      </c>
      <c r="D573" s="55">
        <f>[3]lang_2!D573</f>
        <v>0</v>
      </c>
      <c r="E573" s="55" t="str">
        <f>[3]lang_2!E573</f>
        <v>#快速Raider</v>
      </c>
    </row>
    <row r="574" spans="1:5" s="55" customFormat="1">
      <c r="A574" s="55" t="str">
        <f>[3]lang_2!A574</f>
        <v>SKILL_59050</v>
      </c>
      <c r="B574" s="55">
        <f>[3]lang_2!B574</f>
        <v>0</v>
      </c>
      <c r="C574" s="55" t="str">
        <f>[3]lang_2!C574</f>
        <v>#快速突击</v>
      </c>
      <c r="D574" s="55">
        <f>[3]lang_2!D574</f>
        <v>0</v>
      </c>
      <c r="E574" s="55" t="str">
        <f>[3]lang_2!E574</f>
        <v>#快速Raider</v>
      </c>
    </row>
    <row r="575" spans="1:5" s="55" customFormat="1">
      <c r="A575" s="55" t="str">
        <f>[3]lang_2!A575</f>
        <v>SKILL_59051</v>
      </c>
      <c r="B575" s="55">
        <f>[3]lang_2!B575</f>
        <v>0</v>
      </c>
      <c r="C575" s="55" t="str">
        <f>[3]lang_2!C575</f>
        <v>#狙魔</v>
      </c>
      <c r="D575" s="55">
        <f>[3]lang_2!D575</f>
        <v>0</v>
      </c>
      <c r="E575" s="55" t="str">
        <f>[3]lang_2!E575</f>
        <v>#狙魔</v>
      </c>
    </row>
    <row r="576" spans="1:5" s="55" customFormat="1">
      <c r="A576" s="55" t="str">
        <f>[3]lang_2!A576</f>
        <v>SKILL_59052</v>
      </c>
      <c r="B576" s="55">
        <f>[3]lang_2!B576</f>
        <v>0</v>
      </c>
      <c r="C576" s="55" t="str">
        <f>[3]lang_2!C576</f>
        <v>#连击</v>
      </c>
      <c r="D576" s="55">
        <f>[3]lang_2!D576</f>
        <v>0</v>
      </c>
      <c r="E576" s="55" t="str">
        <f>[3]lang_2!E576</f>
        <v>#连击</v>
      </c>
    </row>
    <row r="577" spans="1:5" s="55" customFormat="1">
      <c r="A577" s="55" t="str">
        <f>[3]lang_2!A577</f>
        <v>SKILL_59053</v>
      </c>
      <c r="B577" s="55">
        <f>[3]lang_2!B577</f>
        <v>0</v>
      </c>
      <c r="C577" s="55" t="str">
        <f>[3]lang_2!C577</f>
        <v>#快速突击</v>
      </c>
      <c r="D577" s="55">
        <f>[3]lang_2!D577</f>
        <v>0</v>
      </c>
      <c r="E577" s="55" t="str">
        <f>[3]lang_2!E577</f>
        <v>#快速Raider</v>
      </c>
    </row>
    <row r="578" spans="1:5" s="55" customFormat="1">
      <c r="A578" s="55" t="str">
        <f>[3]lang_2!A578</f>
        <v>SKILL_59054</v>
      </c>
      <c r="B578" s="55">
        <f>[3]lang_2!B578</f>
        <v>0</v>
      </c>
      <c r="C578" s="55" t="str">
        <f>[3]lang_2!C578</f>
        <v>#嗜血</v>
      </c>
      <c r="D578" s="55">
        <f>[3]lang_2!D578</f>
        <v>0</v>
      </c>
      <c r="E578" s="55" t="str">
        <f>[3]lang_2!E578</f>
        <v>#嗜血</v>
      </c>
    </row>
    <row r="579" spans="1:5" s="55" customFormat="1">
      <c r="A579" s="55" t="str">
        <f>[3]lang_2!A579</f>
        <v>SKILL_59055</v>
      </c>
      <c r="B579" s="55">
        <f>[3]lang_2!B579</f>
        <v>0</v>
      </c>
      <c r="C579" s="55" t="str">
        <f>[3]lang_2!C579</f>
        <v>#毒疗</v>
      </c>
      <c r="D579" s="55">
        <f>[3]lang_2!D579</f>
        <v>0</v>
      </c>
      <c r="E579" s="55" t="str">
        <f>[3]lang_2!E579</f>
        <v>#毒疗</v>
      </c>
    </row>
    <row r="580" spans="1:5" s="55" customFormat="1">
      <c r="A580" s="55" t="str">
        <f>[3]lang_2!A580</f>
        <v>SKILL_59056</v>
      </c>
      <c r="B580" s="55">
        <f>[3]lang_2!B580</f>
        <v>0</v>
      </c>
      <c r="C580" s="55" t="str">
        <f>[3]lang_2!C580</f>
        <v>#共鸣</v>
      </c>
      <c r="D580" s="55">
        <f>[3]lang_2!D580</f>
        <v>0</v>
      </c>
      <c r="E580" s="55" t="str">
        <f>[3]lang_2!E580</f>
        <v>#共鸣</v>
      </c>
    </row>
    <row r="581" spans="1:5" s="55" customFormat="1">
      <c r="A581" s="55" t="str">
        <f>[3]lang_2!A581</f>
        <v>SKILL_59057</v>
      </c>
      <c r="B581" s="55">
        <f>[3]lang_2!B581</f>
        <v>0</v>
      </c>
      <c r="C581" s="55" t="str">
        <f>[3]lang_2!C581</f>
        <v>#巨石投掷</v>
      </c>
      <c r="D581" s="55">
        <f>[3]lang_2!D581</f>
        <v>0</v>
      </c>
      <c r="E581" s="55" t="str">
        <f>[3]lang_2!E581</f>
        <v>#攻城打击</v>
      </c>
    </row>
    <row r="582" spans="1:5" s="55" customFormat="1">
      <c r="A582" s="55" t="str">
        <f>[3]lang_2!A582</f>
        <v>SKILL_50138</v>
      </c>
      <c r="B582" s="55">
        <f>[3]lang_2!B582</f>
        <v>0</v>
      </c>
      <c r="C582" s="55" t="str">
        <f>[3]lang_2!C582</f>
        <v>#火舌</v>
      </c>
      <c r="D582" s="55">
        <f>[3]lang_2!D582</f>
        <v>0</v>
      </c>
      <c r="E582" s="55" t="str">
        <f>[3]lang_2!E582</f>
        <v>#火舌</v>
      </c>
    </row>
    <row r="583" spans="1:5" s="55" customFormat="1">
      <c r="A583" s="55" t="str">
        <f>[3]lang_2!A583</f>
        <v>SKILL_59059</v>
      </c>
      <c r="B583" s="55">
        <f>[3]lang_2!B583</f>
        <v>0</v>
      </c>
      <c r="C583" s="55" t="str">
        <f>[3]lang_2!C583</f>
        <v>#烈火增幅</v>
      </c>
      <c r="D583" s="55">
        <f>[3]lang_2!D583</f>
        <v>0</v>
      </c>
      <c r="E583" s="55" t="str">
        <f>[3]lang_2!E583</f>
        <v>#烈火增幅</v>
      </c>
    </row>
    <row r="584" spans="1:5" s="55" customFormat="1">
      <c r="A584" s="55" t="str">
        <f>[3]lang_2!A584</f>
        <v>SKILL_51052</v>
      </c>
      <c r="B584" s="55">
        <f>[3]lang_2!B584</f>
        <v>0</v>
      </c>
      <c r="C584" s="55" t="str">
        <f>[3]lang_2!C584</f>
        <v>#焚化技巧</v>
      </c>
      <c r="D584" s="55">
        <f>[3]lang_2!D584</f>
        <v>0</v>
      </c>
      <c r="E584" s="55" t="str">
        <f>[3]lang_2!E584</f>
        <v>#焚化技巧</v>
      </c>
    </row>
    <row r="585" spans="1:5" s="55" customFormat="1">
      <c r="A585" s="55" t="str">
        <f>[3]lang_2!A585</f>
        <v>SKILL_59060</v>
      </c>
      <c r="B585" s="55">
        <f>[3]lang_2!B585</f>
        <v>0</v>
      </c>
      <c r="C585" s="55" t="str">
        <f>[3]lang_2!C585</f>
        <v>#木质身躯</v>
      </c>
      <c r="D585" s="55">
        <f>[3]lang_2!D585</f>
        <v>0</v>
      </c>
      <c r="E585" s="55" t="str">
        <f>[3]lang_2!E585</f>
        <v>#木质身躯</v>
      </c>
    </row>
    <row r="586" spans="1:5" s="55" customFormat="1">
      <c r="A586" s="55" t="str">
        <f>[3]lang_2!A586</f>
        <v>SKILL_59061</v>
      </c>
      <c r="B586" s="55">
        <f>[3]lang_2!B586</f>
        <v>0</v>
      </c>
      <c r="C586" s="55" t="str">
        <f>[3]lang_2!C586</f>
        <v>#木刺</v>
      </c>
      <c r="D586" s="55">
        <f>[3]lang_2!D586</f>
        <v>0</v>
      </c>
      <c r="E586" s="55" t="str">
        <f>[3]lang_2!E586</f>
        <v>#木刺</v>
      </c>
    </row>
    <row r="587" spans="1:5" s="55" customFormat="1">
      <c r="A587" s="55" t="str">
        <f>[3]lang_2!A587</f>
        <v>SKILL_50150</v>
      </c>
      <c r="B587" s="55">
        <f>[3]lang_2!B587</f>
        <v>0</v>
      </c>
      <c r="C587" s="55" t="str">
        <f>[3]lang_2!C587</f>
        <v>#碾压</v>
      </c>
      <c r="D587" s="55">
        <f>[3]lang_2!D587</f>
        <v>0</v>
      </c>
      <c r="E587" s="55" t="str">
        <f>[3]lang_2!E587</f>
        <v>#碾压</v>
      </c>
    </row>
    <row r="588" spans="1:5" s="55" customFormat="1">
      <c r="A588" s="55" t="str">
        <f>[3]lang_2!A588</f>
        <v>SKILL_51053</v>
      </c>
      <c r="B588" s="55">
        <f>[3]lang_2!B588</f>
        <v>0</v>
      </c>
      <c r="C588" s="55" t="str">
        <f>[3]lang_2!C588</f>
        <v>#锋利</v>
      </c>
      <c r="D588" s="55">
        <f>[3]lang_2!D588</f>
        <v>0</v>
      </c>
      <c r="E588" s="55" t="str">
        <f>[3]lang_2!E588</f>
        <v>#锋利</v>
      </c>
    </row>
    <row r="589" spans="1:5" s="55" customFormat="1">
      <c r="A589" s="55" t="str">
        <f>[3]lang_2!A589</f>
        <v>SKILL_59063</v>
      </c>
      <c r="B589" s="55">
        <f>[3]lang_2!B589</f>
        <v>0</v>
      </c>
      <c r="C589" s="55" t="str">
        <f>[3]lang_2!C589</f>
        <v>#切割</v>
      </c>
      <c r="D589" s="55">
        <f>[3]lang_2!D589</f>
        <v>0</v>
      </c>
      <c r="E589" s="55" t="str">
        <f>[3]lang_2!E589</f>
        <v>#切割</v>
      </c>
    </row>
    <row r="590" spans="1:5" s="55" customFormat="1">
      <c r="A590" s="55" t="str">
        <f>[3]lang_2!A590</f>
        <v>SKILL_59064</v>
      </c>
      <c r="B590" s="55">
        <f>[3]lang_2!B590</f>
        <v>0</v>
      </c>
      <c r="C590" s="55" t="str">
        <f>[3]lang_2!C590</f>
        <v>#嗜血</v>
      </c>
      <c r="D590" s="55">
        <f>[3]lang_2!D590</f>
        <v>0</v>
      </c>
      <c r="E590" s="55" t="str">
        <f>[3]lang_2!E590</f>
        <v>#嗜血</v>
      </c>
    </row>
    <row r="591" spans="1:5" s="55" customFormat="1">
      <c r="A591" s="55" t="str">
        <f>[3]lang_2!A591</f>
        <v>SKILL_59065</v>
      </c>
      <c r="B591" s="55">
        <f>[3]lang_2!B591</f>
        <v>0</v>
      </c>
      <c r="C591" s="55" t="str">
        <f>[3]lang_2!C591</f>
        <v>#无畏领袖</v>
      </c>
      <c r="D591" s="55">
        <f>[3]lang_2!D591</f>
        <v>0</v>
      </c>
      <c r="E591" s="55" t="str">
        <f>[3]lang_2!E591</f>
        <v>#无畏领袖</v>
      </c>
    </row>
    <row r="592" spans="1:5" s="55" customFormat="1">
      <c r="A592" s="55" t="str">
        <f>[3]lang_2!A592</f>
        <v>SKILL_59066</v>
      </c>
      <c r="B592" s="55">
        <f>[3]lang_2!B592</f>
        <v>0</v>
      </c>
      <c r="C592" s="55" t="str">
        <f>[3]lang_2!C592</f>
        <v>#锋利</v>
      </c>
      <c r="D592" s="55">
        <f>[3]lang_2!D592</f>
        <v>0</v>
      </c>
      <c r="E592" s="55" t="str">
        <f>[3]lang_2!E592</f>
        <v>#锋利</v>
      </c>
    </row>
    <row r="593" spans="1:5" s="55" customFormat="1">
      <c r="A593" s="55" t="str">
        <f>[3]lang_2!A593</f>
        <v>SKILL_51018</v>
      </c>
      <c r="B593" s="55">
        <f>[3]lang_2!B593</f>
        <v>0</v>
      </c>
      <c r="C593" s="55" t="str">
        <f>[3]lang_2!C593</f>
        <v>#钙化</v>
      </c>
      <c r="D593" s="55">
        <f>[3]lang_2!D593</f>
        <v>0</v>
      </c>
      <c r="E593" s="55" t="str">
        <f>[3]lang_2!E593</f>
        <v>#坚韧</v>
      </c>
    </row>
    <row r="594" spans="1:5" s="55" customFormat="1">
      <c r="A594" s="55" t="str">
        <f>[3]lang_2!A594</f>
        <v>SKILL_59067</v>
      </c>
      <c r="B594" s="55">
        <f>[3]lang_2!B594</f>
        <v>0</v>
      </c>
      <c r="C594" s="55" t="str">
        <f>[3]lang_2!C594</f>
        <v>#腐肉屏障</v>
      </c>
      <c r="D594" s="55">
        <f>[3]lang_2!D594</f>
        <v>0</v>
      </c>
      <c r="E594" s="55" t="str">
        <f>[3]lang_2!E594</f>
        <v>#腐肉屏障</v>
      </c>
    </row>
    <row r="595" spans="1:5" s="55" customFormat="1">
      <c r="A595" s="55" t="str">
        <f>[3]lang_2!A595</f>
        <v>SKILL_59068</v>
      </c>
      <c r="B595" s="55">
        <f>[3]lang_2!B595</f>
        <v>0</v>
      </c>
      <c r="C595" s="55" t="str">
        <f>[3]lang_2!C595</f>
        <v>#无形</v>
      </c>
      <c r="D595" s="55">
        <f>[3]lang_2!D595</f>
        <v>0</v>
      </c>
      <c r="E595" s="55" t="str">
        <f>[3]lang_2!E595</f>
        <v>#无形</v>
      </c>
    </row>
    <row r="596" spans="1:5" s="55" customFormat="1">
      <c r="A596" s="55" t="str">
        <f>[3]lang_2!A596</f>
        <v>SKILL_59069</v>
      </c>
      <c r="B596" s="55">
        <f>[3]lang_2!B596</f>
        <v>0</v>
      </c>
      <c r="C596" s="55" t="str">
        <f>[3]lang_2!C596</f>
        <v>#黑暗增幅</v>
      </c>
      <c r="D596" s="55">
        <f>[3]lang_2!D596</f>
        <v>0</v>
      </c>
      <c r="E596" s="55" t="str">
        <f>[3]lang_2!E596</f>
        <v>#黑暗增幅</v>
      </c>
    </row>
    <row r="597" spans="1:5" s="55" customFormat="1">
      <c r="A597" s="55" t="str">
        <f>[3]lang_2!A597</f>
        <v>SKILL_59071</v>
      </c>
      <c r="B597" s="55">
        <f>[3]lang_2!B597</f>
        <v>0</v>
      </c>
      <c r="C597" s="55" t="str">
        <f>[3]lang_2!C597</f>
        <v>#快速突击</v>
      </c>
      <c r="D597" s="55">
        <f>[3]lang_2!D597</f>
        <v>0</v>
      </c>
      <c r="E597" s="55" t="str">
        <f>[3]lang_2!E597</f>
        <v>#快速突击</v>
      </c>
    </row>
    <row r="598" spans="1:5" s="55" customFormat="1">
      <c r="A598" s="55" t="str">
        <f>[3]lang_2!A598</f>
        <v>SKILL_59070</v>
      </c>
      <c r="B598" s="55">
        <f>[3]lang_2!B598</f>
        <v>0</v>
      </c>
      <c r="C598" s="55" t="str">
        <f>[3]lang_2!C598</f>
        <v>#快速突击</v>
      </c>
      <c r="D598" s="55">
        <f>[3]lang_2!D598</f>
        <v>0</v>
      </c>
      <c r="E598" s="55" t="str">
        <f>[3]lang_2!E598</f>
        <v>#快速突击</v>
      </c>
    </row>
    <row r="599" spans="1:5" s="55" customFormat="1">
      <c r="A599" s="55" t="str">
        <f>[3]lang_2!A599</f>
        <v>SKILL_51058</v>
      </c>
      <c r="B599" s="55">
        <f>[3]lang_2!B599</f>
        <v>0</v>
      </c>
      <c r="C599" s="55" t="str">
        <f>[3]lang_2!C599</f>
        <v>#恐怖镇压</v>
      </c>
      <c r="D599" s="55">
        <f>[3]lang_2!D599</f>
        <v>0</v>
      </c>
      <c r="E599" s="55" t="str">
        <f>[3]lang_2!E599</f>
        <v>#快速突击</v>
      </c>
    </row>
    <row r="600" spans="1:5" s="55" customFormat="1">
      <c r="A600" s="55" t="str">
        <f>[3]lang_2!A600</f>
        <v>SKILL_59072</v>
      </c>
      <c r="B600" s="55">
        <f>[3]lang_2!B600</f>
        <v>0</v>
      </c>
      <c r="C600" s="55" t="str">
        <f>[3]lang_2!C600</f>
        <v>#破甲</v>
      </c>
      <c r="D600" s="55">
        <f>[3]lang_2!D600</f>
        <v>0</v>
      </c>
      <c r="E600" s="55" t="str">
        <f>[3]lang_2!E600</f>
        <v>#快速突击</v>
      </c>
    </row>
    <row r="601" spans="1:5" s="55" customFormat="1">
      <c r="A601" s="55" t="str">
        <f>[3]lang_2!A601</f>
        <v>SKILL_59073</v>
      </c>
      <c r="B601" s="55">
        <f>[3]lang_2!B601</f>
        <v>0</v>
      </c>
      <c r="C601" s="55" t="str">
        <f>[3]lang_2!C601</f>
        <v>#狂暴</v>
      </c>
      <c r="D601" s="55">
        <f>[3]lang_2!D601</f>
        <v>0</v>
      </c>
      <c r="E601" s="55" t="str">
        <f>[3]lang_2!E601</f>
        <v>#快速突击</v>
      </c>
    </row>
    <row r="602" spans="1:5" s="55" customFormat="1">
      <c r="A602" s="55" t="str">
        <f>[3]lang_2!A602</f>
        <v>SKILL_59076</v>
      </c>
      <c r="B602" s="55">
        <f>[3]lang_2!B602</f>
        <v>0</v>
      </c>
      <c r="C602" s="55" t="str">
        <f>[3]lang_2!C602</f>
        <v>#法力共鸣</v>
      </c>
      <c r="D602" s="55">
        <f>[3]lang_2!D602</f>
        <v>0</v>
      </c>
      <c r="E602" s="55" t="str">
        <f>[3]lang_2!E602</f>
        <v>#快速突击</v>
      </c>
    </row>
    <row r="603" spans="1:5" s="55" customFormat="1">
      <c r="A603" s="55" t="str">
        <f>[3]lang_2!A603</f>
        <v>SKILL_59074</v>
      </c>
      <c r="B603" s="55">
        <f>[3]lang_2!B603</f>
        <v>0</v>
      </c>
      <c r="C603" s="55" t="str">
        <f>[3]lang_2!C603</f>
        <v>#飓风屏障</v>
      </c>
      <c r="D603" s="55">
        <f>[3]lang_2!D603</f>
        <v>0</v>
      </c>
      <c r="E603" s="55" t="str">
        <f>[3]lang_2!E603</f>
        <v>#快速突击</v>
      </c>
    </row>
    <row r="604" spans="1:5" s="55" customFormat="1">
      <c r="A604" s="55" t="str">
        <f>[3]lang_2!A604</f>
        <v>SKILL_50132</v>
      </c>
      <c r="B604" s="55">
        <f>[3]lang_2!B604</f>
        <v>0</v>
      </c>
      <c r="C604" s="55" t="str">
        <f>[3]lang_2!C604</f>
        <v>#攻城打击</v>
      </c>
      <c r="D604" s="55">
        <f>[3]lang_2!D604</f>
        <v>0</v>
      </c>
      <c r="E604" s="55" t="str">
        <f>[3]lang_2!E604</f>
        <v>#快速突击</v>
      </c>
    </row>
    <row r="605" spans="1:5" s="55" customFormat="1">
      <c r="A605" s="55" t="str">
        <f>[3]lang_2!A605</f>
        <v>SKILL_59077</v>
      </c>
      <c r="B605" s="55">
        <f>[3]lang_2!B605</f>
        <v>0</v>
      </c>
      <c r="C605" s="55" t="str">
        <f>[3]lang_2!C605</f>
        <v>#厚重皮毛</v>
      </c>
      <c r="D605" s="55">
        <f>[3]lang_2!D605</f>
        <v>0</v>
      </c>
      <c r="E605" s="55" t="str">
        <f>[3]lang_2!E605</f>
        <v>#快速突击</v>
      </c>
    </row>
    <row r="606" spans="1:5" s="55" customFormat="1">
      <c r="A606" s="55" t="str">
        <f>[3]lang_2!A606</f>
        <v>SKILL_51062</v>
      </c>
      <c r="B606" s="55">
        <f>[3]lang_2!B606</f>
        <v>0</v>
      </c>
      <c r="C606" s="55" t="str">
        <f>[3]lang_2!C606</f>
        <v>#地狱仆从</v>
      </c>
      <c r="D606" s="55">
        <f>[3]lang_2!D606</f>
        <v>0</v>
      </c>
      <c r="E606" s="55" t="str">
        <f>[3]lang_2!E606</f>
        <v>#快速突击</v>
      </c>
    </row>
    <row r="607" spans="1:5" s="55" customFormat="1">
      <c r="A607" s="55" t="str">
        <f>[3]lang_2!A607</f>
        <v>SKILL_59078</v>
      </c>
      <c r="B607" s="55">
        <f>[3]lang_2!B607</f>
        <v>0</v>
      </c>
      <c r="C607" s="55" t="str">
        <f>[3]lang_2!C607</f>
        <v>#快速突击</v>
      </c>
      <c r="D607" s="55">
        <f>[3]lang_2!D607</f>
        <v>0</v>
      </c>
      <c r="E607" s="55" t="str">
        <f>[3]lang_2!E607</f>
        <v>#快速突击</v>
      </c>
    </row>
    <row r="608" spans="1:5" s="55" customFormat="1">
      <c r="A608" s="55" t="str">
        <f>[3]lang_2!A608</f>
        <v>SKILL_51063</v>
      </c>
      <c r="B608" s="55">
        <f>[3]lang_2!B608</f>
        <v>0</v>
      </c>
      <c r="C608" s="55" t="str">
        <f>[3]lang_2!C608</f>
        <v>#地狱军团</v>
      </c>
      <c r="D608" s="55">
        <f>[3]lang_2!D608</f>
        <v>0</v>
      </c>
      <c r="E608" s="55" t="str">
        <f>[3]lang_2!E608</f>
        <v>#快速突击</v>
      </c>
    </row>
    <row r="609" spans="1:5" s="55" customFormat="1">
      <c r="A609" s="55" t="str">
        <f>[3]lang_2!A609</f>
        <v>SKILL_51065</v>
      </c>
      <c r="B609" s="55">
        <f>[3]lang_2!B609</f>
        <v>0</v>
      </c>
      <c r="C609" s="55" t="str">
        <f>[3]lang_2!C609</f>
        <v>#地狱仆从</v>
      </c>
      <c r="D609" s="55">
        <f>[3]lang_2!D609</f>
        <v>0</v>
      </c>
      <c r="E609" s="55" t="str">
        <f>[3]lang_2!E609</f>
        <v>#快速突击</v>
      </c>
    </row>
    <row r="610" spans="1:5" s="55" customFormat="1">
      <c r="A610" s="55" t="str">
        <f>[3]lang_2!A610</f>
        <v>SKILL_59083</v>
      </c>
      <c r="B610" s="55">
        <f>[3]lang_2!B610</f>
        <v>0</v>
      </c>
      <c r="C610" s="55" t="str">
        <f>[3]lang_2!C610</f>
        <v>#辉耀</v>
      </c>
      <c r="D610" s="55">
        <f>[3]lang_2!D610</f>
        <v>0</v>
      </c>
      <c r="E610" s="55" t="str">
        <f>[3]lang_2!E610</f>
        <v>#快速突击</v>
      </c>
    </row>
    <row r="611" spans="1:5" s="55" customFormat="1">
      <c r="A611" s="55" t="str">
        <f>[3]lang_2!A611</f>
        <v>SKILL_59039</v>
      </c>
      <c r="B611" s="55">
        <f>[3]lang_2!B611</f>
        <v>0</v>
      </c>
      <c r="C611" s="55" t="str">
        <f>[3]lang_2!C611</f>
        <v>#痛苦镰刀</v>
      </c>
      <c r="D611" s="55">
        <f>[3]lang_2!D611</f>
        <v>0</v>
      </c>
      <c r="E611" s="55" t="str">
        <f>[3]lang_2!E611</f>
        <v>#快速突击</v>
      </c>
    </row>
    <row r="612" spans="1:5" s="55" customFormat="1">
      <c r="A612" s="55" t="str">
        <f>[3]lang_2!A612</f>
        <v>SKILL_59243</v>
      </c>
      <c r="B612" s="55">
        <f>[3]lang_2!B612</f>
        <v>0</v>
      </c>
      <c r="C612" s="55" t="str">
        <f>[3]lang_2!C612</f>
        <v>#痛苦镰刀</v>
      </c>
      <c r="D612" s="55">
        <f>[3]lang_2!D612</f>
        <v>0</v>
      </c>
      <c r="E612" s="55" t="str">
        <f>[3]lang_2!E612</f>
        <v>#快速突击</v>
      </c>
    </row>
    <row r="613" spans="1:5" s="55" customFormat="1">
      <c r="A613" s="55" t="str">
        <f>[3]lang_2!A613</f>
        <v>SKILL_59246</v>
      </c>
      <c r="B613" s="55">
        <f>[3]lang_2!B613</f>
        <v>0</v>
      </c>
      <c r="C613" s="55" t="str">
        <f>[3]lang_2!C613</f>
        <v>#痛苦镰刀</v>
      </c>
      <c r="D613" s="55">
        <f>[3]lang_2!D613</f>
        <v>0</v>
      </c>
      <c r="E613" s="55" t="str">
        <f>[3]lang_2!E613</f>
        <v>#快速突击</v>
      </c>
    </row>
    <row r="614" spans="1:5" s="55" customFormat="1">
      <c r="A614" s="55" t="str">
        <f>[3]lang_2!A614</f>
        <v>SKILL_59080</v>
      </c>
      <c r="B614" s="55">
        <f>[3]lang_2!B614</f>
        <v>0</v>
      </c>
      <c r="C614" s="55" t="str">
        <f>[3]lang_2!C614</f>
        <v>#酷刑</v>
      </c>
      <c r="D614" s="55">
        <f>[3]lang_2!D614</f>
        <v>0</v>
      </c>
      <c r="E614" s="55" t="str">
        <f>[3]lang_2!E614</f>
        <v>#快速突击</v>
      </c>
    </row>
    <row r="615" spans="1:5" s="55" customFormat="1">
      <c r="A615" s="55" t="str">
        <f>[3]lang_2!A615</f>
        <v>SKILL_59081</v>
      </c>
      <c r="B615" s="55">
        <f>[3]lang_2!B615</f>
        <v>0</v>
      </c>
      <c r="C615" s="55" t="str">
        <f>[3]lang_2!C615</f>
        <v>#凋零</v>
      </c>
      <c r="D615" s="55">
        <f>[3]lang_2!D615</f>
        <v>0</v>
      </c>
      <c r="E615" s="55" t="str">
        <f>[3]lang_2!E615</f>
        <v>#快速突击</v>
      </c>
    </row>
    <row r="616" spans="1:5" s="55" customFormat="1">
      <c r="A616" s="55" t="str">
        <f>[3]lang_2!A616</f>
        <v>SKILL_59082</v>
      </c>
      <c r="B616" s="55">
        <f>[3]lang_2!B616</f>
        <v>0</v>
      </c>
      <c r="C616" s="55" t="str">
        <f>[3]lang_2!C616</f>
        <v>#屠灵</v>
      </c>
      <c r="D616" s="55">
        <f>[3]lang_2!D616</f>
        <v>0</v>
      </c>
      <c r="E616" s="55" t="str">
        <f>[3]lang_2!E616</f>
        <v>#快速突击</v>
      </c>
    </row>
    <row r="617" spans="1:5" s="55" customFormat="1">
      <c r="A617" s="55" t="str">
        <f>[3]lang_2!A617</f>
        <v>SKILL_60006</v>
      </c>
      <c r="B617" s="55">
        <f>[3]lang_2!B617</f>
        <v>0</v>
      </c>
      <c r="C617" s="55" t="str">
        <f>[3]lang_2!C617</f>
        <v>#高级连击</v>
      </c>
      <c r="D617" s="55">
        <f>[3]lang_2!D617</f>
        <v>0</v>
      </c>
      <c r="E617" s="55" t="str">
        <f>[3]lang_2!E617</f>
        <v>#高级连击</v>
      </c>
    </row>
    <row r="618" spans="1:5" s="55" customFormat="1">
      <c r="A618" s="55" t="str">
        <f>[3]lang_2!A618</f>
        <v>SKILL_52065</v>
      </c>
      <c r="B618" s="55">
        <f>[3]lang_2!B618</f>
        <v>0</v>
      </c>
      <c r="C618" s="55" t="str">
        <f>[3]lang_2!C618</f>
        <v>#高级狙击</v>
      </c>
      <c r="D618" s="55">
        <f>[3]lang_2!D618</f>
        <v>0</v>
      </c>
      <c r="E618" s="55" t="str">
        <f>[3]lang_2!E618</f>
        <v>#高级狙击</v>
      </c>
    </row>
    <row r="619" spans="1:5" s="55" customFormat="1">
      <c r="A619" s="55" t="str">
        <f>[3]lang_2!A619</f>
        <v>SKILL_51102</v>
      </c>
      <c r="B619" s="55">
        <f>[3]lang_2!B619</f>
        <v>0</v>
      </c>
      <c r="C619" s="55" t="str">
        <f>[3]lang_2!C619</f>
        <v>#骑士技巧</v>
      </c>
      <c r="D619" s="55">
        <f>[3]lang_2!D619</f>
        <v>0</v>
      </c>
      <c r="E619" s="55" t="str">
        <f>[3]lang_2!E619</f>
        <v>#高级狙击</v>
      </c>
    </row>
    <row r="620" spans="1:5" s="55" customFormat="1">
      <c r="A620" s="55" t="str">
        <f>[3]lang_2!A620</f>
        <v>SKILL_50217</v>
      </c>
      <c r="B620" s="55">
        <f>[3]lang_2!B620</f>
        <v>0</v>
      </c>
      <c r="C620" s="55" t="str">
        <f>[3]lang_2!C620</f>
        <v>#魔法防御</v>
      </c>
      <c r="D620" s="55">
        <f>[3]lang_2!D620</f>
        <v>0</v>
      </c>
      <c r="E620" s="55" t="str">
        <f>[3]lang_2!E620</f>
        <v>#破法领袖</v>
      </c>
    </row>
    <row r="621" spans="1:5" s="55" customFormat="1">
      <c r="A621" s="55" t="str">
        <f>[3]lang_2!A621</f>
        <v>SKILL_59105</v>
      </c>
      <c r="B621" s="55">
        <f>[3]lang_2!B621</f>
        <v>0</v>
      </c>
      <c r="C621" s="55" t="str">
        <f>[3]lang_2!C621</f>
        <v>#狂暴</v>
      </c>
      <c r="D621" s="55">
        <f>[3]lang_2!D621</f>
        <v>0</v>
      </c>
      <c r="E621" s="55" t="str">
        <f>[3]lang_2!E621</f>
        <v>#破法领袖</v>
      </c>
    </row>
    <row r="622" spans="1:5" s="55" customFormat="1">
      <c r="A622" s="55" t="str">
        <f>[3]lang_2!A622</f>
        <v>SKILL_59106</v>
      </c>
      <c r="B622" s="55">
        <f>[3]lang_2!B622</f>
        <v>0</v>
      </c>
      <c r="C622" s="55" t="str">
        <f>[3]lang_2!C622</f>
        <v>#狂暴</v>
      </c>
      <c r="D622" s="55">
        <f>[3]lang_2!D622</f>
        <v>0</v>
      </c>
      <c r="E622" s="55" t="str">
        <f>[3]lang_2!E622</f>
        <v>#破法领袖</v>
      </c>
    </row>
    <row r="623" spans="1:5" s="55" customFormat="1">
      <c r="A623" s="55" t="str">
        <f>[3]lang_2!A623</f>
        <v>SKILL_59107</v>
      </c>
      <c r="B623" s="55">
        <f>[3]lang_2!B623</f>
        <v>0</v>
      </c>
      <c r="C623" s="55" t="str">
        <f>[3]lang_2!C623</f>
        <v>#狂暴</v>
      </c>
      <c r="D623" s="55">
        <f>[3]lang_2!D623</f>
        <v>0</v>
      </c>
      <c r="E623" s="55" t="str">
        <f>[3]lang_2!E623</f>
        <v>#破法领袖</v>
      </c>
    </row>
    <row r="624" spans="1:5" s="55" customFormat="1">
      <c r="A624" s="55" t="str">
        <f>[3]lang_2!A624</f>
        <v>SKILL_59108</v>
      </c>
      <c r="B624" s="55">
        <f>[3]lang_2!B624</f>
        <v>0</v>
      </c>
      <c r="C624" s="55" t="str">
        <f>[3]lang_2!C624</f>
        <v>#狂暴</v>
      </c>
      <c r="D624" s="55">
        <f>[3]lang_2!D624</f>
        <v>0</v>
      </c>
      <c r="E624" s="55" t="str">
        <f>[3]lang_2!E624</f>
        <v>#破法领袖</v>
      </c>
    </row>
    <row r="625" spans="1:5" s="55" customFormat="1">
      <c r="A625" s="55" t="str">
        <f>[3]lang_2!A625</f>
        <v>SKILL_59109</v>
      </c>
      <c r="B625" s="55">
        <f>[3]lang_2!B625</f>
        <v>0</v>
      </c>
      <c r="C625" s="55" t="str">
        <f>[3]lang_2!C625</f>
        <v>#狂暴</v>
      </c>
      <c r="D625" s="55">
        <f>[3]lang_2!D625</f>
        <v>0</v>
      </c>
      <c r="E625" s="55" t="str">
        <f>[3]lang_2!E625</f>
        <v>#破法领袖</v>
      </c>
    </row>
    <row r="626" spans="1:5" s="55" customFormat="1">
      <c r="A626" s="55" t="str">
        <f>[3]lang_2!A626</f>
        <v>SKILL_59110</v>
      </c>
      <c r="B626" s="55">
        <f>[3]lang_2!B626</f>
        <v>0</v>
      </c>
      <c r="C626" s="55" t="str">
        <f>[3]lang_2!C626</f>
        <v>#烈焰军团</v>
      </c>
      <c r="D626" s="55">
        <f>[3]lang_2!D626</f>
        <v>0</v>
      </c>
      <c r="E626" s="55" t="str">
        <f>[3]lang_2!E626</f>
        <v>#破法领袖</v>
      </c>
    </row>
    <row r="627" spans="1:5" s="55" customFormat="1">
      <c r="A627" s="55" t="str">
        <f>[3]lang_2!A627</f>
        <v>SKILL_51111</v>
      </c>
      <c r="B627" s="55">
        <f>[3]lang_2!B627</f>
        <v>0</v>
      </c>
      <c r="C627" s="55" t="str">
        <f>[3]lang_2!C627</f>
        <v>#灵敏</v>
      </c>
      <c r="D627" s="55">
        <f>[3]lang_2!D627</f>
        <v>0</v>
      </c>
      <c r="E627" s="55" t="str">
        <f>[3]lang_2!E627</f>
        <v>#破法领袖</v>
      </c>
    </row>
    <row r="628" spans="1:5" s="55" customFormat="1">
      <c r="A628" s="55" t="str">
        <f>[3]lang_2!A628</f>
        <v>SKILL_51112</v>
      </c>
      <c r="B628" s="55">
        <f>[3]lang_2!B628</f>
        <v>0</v>
      </c>
      <c r="C628" s="55" t="str">
        <f>[3]lang_2!C628</f>
        <v>#骨刺</v>
      </c>
      <c r="D628" s="55">
        <f>[3]lang_2!D628</f>
        <v>0</v>
      </c>
      <c r="E628" s="55" t="str">
        <f>[3]lang_2!E628</f>
        <v>#破法领袖</v>
      </c>
    </row>
    <row r="629" spans="1:5" s="55" customFormat="1">
      <c r="A629" s="55" t="str">
        <f>[3]lang_2!A629</f>
        <v>SKILL_59111</v>
      </c>
      <c r="B629" s="55">
        <f>[3]lang_2!B629</f>
        <v>0</v>
      </c>
      <c r="C629" s="55" t="str">
        <f>[3]lang_2!C629</f>
        <v>#白骨身躯</v>
      </c>
      <c r="D629" s="55">
        <f>[3]lang_2!D629</f>
        <v>0</v>
      </c>
      <c r="E629" s="55" t="str">
        <f>[3]lang_2!E629</f>
        <v>#破法领袖</v>
      </c>
    </row>
    <row r="630" spans="1:5" s="55" customFormat="1">
      <c r="A630" s="55" t="str">
        <f>[3]lang_2!A630</f>
        <v>SKILL_51114</v>
      </c>
      <c r="B630" s="55">
        <f>[3]lang_2!B630</f>
        <v>0</v>
      </c>
      <c r="C630" s="55" t="str">
        <f>[3]lang_2!C630</f>
        <v>#银翼骑兵</v>
      </c>
      <c r="D630" s="55">
        <f>[3]lang_2!D630</f>
        <v>0</v>
      </c>
      <c r="E630" s="55" t="str">
        <f>[3]lang_2!E630</f>
        <v>#破法领袖</v>
      </c>
    </row>
    <row r="631" spans="1:5" s="55" customFormat="1">
      <c r="A631" s="55" t="str">
        <f>[3]lang_2!A631</f>
        <v>SKILL_59112</v>
      </c>
      <c r="B631" s="55">
        <f>[3]lang_2!B631</f>
        <v>0</v>
      </c>
      <c r="C631" s="55" t="str">
        <f>[3]lang_2!C631</f>
        <v>#惊悚化身</v>
      </c>
      <c r="D631" s="55">
        <f>[3]lang_2!D631</f>
        <v>0</v>
      </c>
      <c r="E631" s="55" t="str">
        <f>[3]lang_2!E631</f>
        <v>#破法领袖</v>
      </c>
    </row>
    <row r="632" spans="1:5" s="55" customFormat="1">
      <c r="A632" s="55" t="str">
        <f>[3]lang_2!A632</f>
        <v>SKILL_51116</v>
      </c>
      <c r="B632" s="55">
        <f>[3]lang_2!B632</f>
        <v>0</v>
      </c>
      <c r="C632" s="55" t="str">
        <f>[3]lang_2!C632</f>
        <v>#强韧</v>
      </c>
      <c r="D632" s="55">
        <f>[3]lang_2!D632</f>
        <v>0</v>
      </c>
      <c r="E632" s="55" t="str">
        <f>[3]lang_2!E632</f>
        <v>#破法领袖</v>
      </c>
    </row>
    <row r="633" spans="1:5" s="55" customFormat="1">
      <c r="A633" s="55" t="str">
        <f>[3]lang_2!A633</f>
        <v>SKILL_51117</v>
      </c>
      <c r="B633" s="55">
        <f>[3]lang_2!B633</f>
        <v>0</v>
      </c>
      <c r="C633" s="55" t="str">
        <f>[3]lang_2!C633</f>
        <v>#骑士技巧</v>
      </c>
      <c r="D633" s="55">
        <f>[3]lang_2!D633</f>
        <v>0</v>
      </c>
      <c r="E633" s="55" t="str">
        <f>[3]lang_2!E633</f>
        <v>#破法领袖</v>
      </c>
    </row>
    <row r="634" spans="1:5" s="55" customFormat="1">
      <c r="A634" s="55" t="str">
        <f>[3]lang_2!A634</f>
        <v>SKILL_51118</v>
      </c>
      <c r="B634" s="55">
        <f>[3]lang_2!B634</f>
        <v>0</v>
      </c>
      <c r="C634" s="55" t="str">
        <f>[3]lang_2!C634</f>
        <v>#加热</v>
      </c>
      <c r="D634" s="55">
        <f>[3]lang_2!D634</f>
        <v>0</v>
      </c>
      <c r="E634" s="55" t="str">
        <f>[3]lang_2!E634</f>
        <v>#破法领袖</v>
      </c>
    </row>
    <row r="635" spans="1:5" s="55" customFormat="1">
      <c r="A635" s="55" t="str">
        <f>[3]lang_2!A635</f>
        <v>SKILL_51118</v>
      </c>
      <c r="B635" s="55">
        <f>[3]lang_2!B635</f>
        <v>0</v>
      </c>
      <c r="C635" s="55" t="str">
        <f>[3]lang_2!C635</f>
        <v>#加热</v>
      </c>
      <c r="D635" s="55">
        <f>[3]lang_2!D635</f>
        <v>0</v>
      </c>
      <c r="E635" s="55" t="str">
        <f>[3]lang_2!E635</f>
        <v>#破法领袖</v>
      </c>
    </row>
    <row r="636" spans="1:5" s="55" customFormat="1">
      <c r="A636" s="55" t="str">
        <f>[3]lang_2!A636</f>
        <v>SKILL_59210</v>
      </c>
      <c r="B636" s="55">
        <f>[3]lang_2!B636</f>
        <v>0</v>
      </c>
      <c r="C636" s="55" t="str">
        <f>[3]lang_2!C636</f>
        <v>#快速突进</v>
      </c>
      <c r="D636" s="55">
        <f>[3]lang_2!D636</f>
        <v>0</v>
      </c>
      <c r="E636" s="55">
        <f>[3]lang_2!E636</f>
        <v>0</v>
      </c>
    </row>
    <row r="637" spans="1:5" s="55" customFormat="1">
      <c r="A637" s="55">
        <f>[3]lang_2!A637</f>
        <v>0</v>
      </c>
      <c r="B637" s="55">
        <f>[3]lang_2!B637</f>
        <v>0</v>
      </c>
      <c r="C637" s="55">
        <f>[3]lang_2!C637</f>
        <v>0</v>
      </c>
      <c r="D637" s="55">
        <f>[3]lang_2!D637</f>
        <v>0</v>
      </c>
      <c r="E637" s="55">
        <f>[3]lang_2!E637</f>
        <v>0</v>
      </c>
    </row>
    <row r="638" spans="1:5" s="55" customFormat="1">
      <c r="A638" s="55" t="str">
        <f>[3]lang_2!A638</f>
        <v>#元素BOSS</v>
      </c>
      <c r="B638" s="55">
        <f>[3]lang_2!B638</f>
        <v>0</v>
      </c>
      <c r="C638" s="55">
        <f>[3]lang_2!C638</f>
        <v>0</v>
      </c>
      <c r="D638" s="55">
        <f>[3]lang_2!D638</f>
        <v>0</v>
      </c>
      <c r="E638" s="55">
        <f>[3]lang_2!E638</f>
        <v>0</v>
      </c>
    </row>
    <row r="639" spans="1:5" s="55" customFormat="1">
      <c r="A639" s="55" t="str">
        <f>[3]lang_2!A639</f>
        <v>SKILL_41001</v>
      </c>
      <c r="B639" s="55">
        <f>[3]lang_2!B639</f>
        <v>0</v>
      </c>
      <c r="C639" s="55" t="str">
        <f>[3]lang_2!C639</f>
        <v>#幽火护盾</v>
      </c>
      <c r="D639" s="55">
        <f>[3]lang_2!D639</f>
        <v>0</v>
      </c>
      <c r="E639" s="55" t="str">
        <f>[3]lang_2!E639</f>
        <v>#幽火护盾</v>
      </c>
    </row>
    <row r="640" spans="1:5" s="55" customFormat="1">
      <c r="A640" s="55" t="str">
        <f>[3]lang_2!A640</f>
        <v>SKILL_41002</v>
      </c>
      <c r="B640" s="55">
        <f>[3]lang_2!B640</f>
        <v>0</v>
      </c>
      <c r="C640" s="55" t="str">
        <f>[3]lang_2!C640</f>
        <v>#火焰掌控</v>
      </c>
      <c r="D640" s="55">
        <f>[3]lang_2!D640</f>
        <v>0</v>
      </c>
      <c r="E640" s="55" t="str">
        <f>[3]lang_2!E640</f>
        <v>#火焰掌控</v>
      </c>
    </row>
    <row r="641" spans="1:5" s="55" customFormat="1">
      <c r="A641" s="55" t="str">
        <f>[3]lang_2!A641</f>
        <v>SKILL_41003</v>
      </c>
      <c r="B641" s="55">
        <f>[3]lang_2!B641</f>
        <v>0</v>
      </c>
      <c r="C641" s="55" t="str">
        <f>[3]lang_2!C641</f>
        <v>#幽火流星</v>
      </c>
      <c r="D641" s="55">
        <f>[3]lang_2!D641</f>
        <v>0</v>
      </c>
      <c r="E641" s="55" t="str">
        <f>[3]lang_2!E641</f>
        <v>#幽火流星</v>
      </c>
    </row>
    <row r="642" spans="1:5" s="55" customFormat="1">
      <c r="A642" s="55" t="str">
        <f>[3]lang_2!A642</f>
        <v>SKILL_41004</v>
      </c>
      <c r="B642" s="55">
        <f>[3]lang_2!B642</f>
        <v>0</v>
      </c>
      <c r="C642" s="55" t="str">
        <f>[3]lang_2!C642</f>
        <v>#灭绝</v>
      </c>
      <c r="D642" s="55">
        <f>[3]lang_2!D642</f>
        <v>0</v>
      </c>
      <c r="E642" s="55" t="str">
        <f>[3]lang_2!E642</f>
        <v>#灭绝</v>
      </c>
    </row>
    <row r="643" spans="1:5" s="55" customFormat="1">
      <c r="A643" s="55" t="str">
        <f>[3]lang_2!A643</f>
        <v>SKILL_41005</v>
      </c>
      <c r="B643" s="55">
        <f>[3]lang_2!B643</f>
        <v>0</v>
      </c>
      <c r="C643" s="55" t="str">
        <f>[3]lang_2!C643</f>
        <v>#幽火追击</v>
      </c>
      <c r="D643" s="55">
        <f>[3]lang_2!D643</f>
        <v>0</v>
      </c>
      <c r="E643" s="55" t="str">
        <f>[3]lang_2!E643</f>
        <v>#幽火追击</v>
      </c>
    </row>
    <row r="644" spans="1:5" s="55" customFormat="1">
      <c r="A644" s="55" t="str">
        <f>[3]lang_2!A644</f>
        <v>SKILL_41006</v>
      </c>
      <c r="B644" s="55">
        <f>[3]lang_2!B644</f>
        <v>0</v>
      </c>
      <c r="C644" s="55" t="str">
        <f>[3]lang_2!C644</f>
        <v>#积火</v>
      </c>
      <c r="D644" s="55">
        <f>[3]lang_2!D644</f>
        <v>0</v>
      </c>
      <c r="E644" s="55" t="str">
        <f>[3]lang_2!E644</f>
        <v>#积火</v>
      </c>
    </row>
    <row r="645" spans="1:5" s="55" customFormat="1">
      <c r="A645" s="55" t="str">
        <f>[3]lang_2!A645</f>
        <v>SKILL_41007</v>
      </c>
      <c r="B645" s="55">
        <f>[3]lang_2!B645</f>
        <v>0</v>
      </c>
      <c r="C645" s="55" t="str">
        <f>[3]lang_2!C645</f>
        <v>#幽火灭绝</v>
      </c>
      <c r="D645" s="55">
        <f>[3]lang_2!D645</f>
        <v>0</v>
      </c>
      <c r="E645" s="55" t="str">
        <f>[3]lang_2!E645</f>
        <v>#幽火灭绝</v>
      </c>
    </row>
    <row r="646" spans="1:5" s="55" customFormat="1">
      <c r="A646" s="55" t="str">
        <f>[3]lang_2!A646</f>
        <v>SKILL_41008</v>
      </c>
      <c r="B646" s="55">
        <f>[3]lang_2!B646</f>
        <v>0</v>
      </c>
      <c r="C646" s="55" t="str">
        <f>[3]lang_2!C646</f>
        <v>#天罚</v>
      </c>
      <c r="D646" s="55">
        <f>[3]lang_2!D646</f>
        <v>0</v>
      </c>
      <c r="E646" s="55" t="str">
        <f>[3]lang_2!E646</f>
        <v>#天罚</v>
      </c>
    </row>
    <row r="647" spans="1:5" s="55" customFormat="1">
      <c r="A647" s="55" t="str">
        <f>[3]lang_2!A647</f>
        <v>SKILL_42001</v>
      </c>
      <c r="B647" s="55">
        <f>[3]lang_2!B647</f>
        <v>0</v>
      </c>
      <c r="C647" s="55" t="str">
        <f>[3]lang_2!C647</f>
        <v>#冰护</v>
      </c>
      <c r="D647" s="55">
        <f>[3]lang_2!D647</f>
        <v>0</v>
      </c>
      <c r="E647" s="55" t="str">
        <f>[3]lang_2!E647</f>
        <v>#冰护</v>
      </c>
    </row>
    <row r="648" spans="1:5" s="55" customFormat="1">
      <c r="A648" s="55" t="str">
        <f>[3]lang_2!A648</f>
        <v>SKILL_42002</v>
      </c>
      <c r="B648" s="55">
        <f>[3]lang_2!B648</f>
        <v>0</v>
      </c>
      <c r="C648" s="55" t="str">
        <f>[3]lang_2!C648</f>
        <v>#死冰</v>
      </c>
      <c r="D648" s="55">
        <f>[3]lang_2!D648</f>
        <v>0</v>
      </c>
      <c r="E648" s="55" t="str">
        <f>[3]lang_2!E648</f>
        <v>#死冰</v>
      </c>
    </row>
    <row r="649" spans="1:5" s="55" customFormat="1">
      <c r="A649" s="55" t="str">
        <f>[3]lang_2!A649</f>
        <v>SKILL_42003</v>
      </c>
      <c r="B649" s="55">
        <f>[3]lang_2!B649</f>
        <v>0</v>
      </c>
      <c r="C649" s="55" t="str">
        <f>[3]lang_2!C649</f>
        <v>#冰爆</v>
      </c>
      <c r="D649" s="55">
        <f>[3]lang_2!D649</f>
        <v>0</v>
      </c>
      <c r="E649" s="55" t="str">
        <f>[3]lang_2!E649</f>
        <v>#冰爆</v>
      </c>
    </row>
    <row r="650" spans="1:5" s="55" customFormat="1">
      <c r="A650" s="55" t="str">
        <f>[3]lang_2!A650</f>
        <v>SKILL_42004</v>
      </c>
      <c r="B650" s="55">
        <f>[3]lang_2!B650</f>
        <v>0</v>
      </c>
      <c r="C650" s="55" t="str">
        <f>[3]lang_2!C650</f>
        <v>#冰雨</v>
      </c>
      <c r="D650" s="55">
        <f>[3]lang_2!D650</f>
        <v>0</v>
      </c>
      <c r="E650" s="55" t="str">
        <f>[3]lang_2!E650</f>
        <v>#冰雨</v>
      </c>
    </row>
    <row r="651" spans="1:5" s="55" customFormat="1">
      <c r="A651" s="55" t="str">
        <f>[3]lang_2!A651</f>
        <v>SKILL_420031</v>
      </c>
      <c r="B651" s="55">
        <f>[3]lang_2!B651</f>
        <v>0</v>
      </c>
      <c r="C651" s="55" t="str">
        <f>[3]lang_2!C651</f>
        <v>#冰爆</v>
      </c>
      <c r="D651" s="55">
        <f>[3]lang_2!D651</f>
        <v>0</v>
      </c>
      <c r="E651" s="55" t="str">
        <f>[3]lang_2!E651</f>
        <v>#冰爆</v>
      </c>
    </row>
    <row r="652" spans="1:5" s="55" customFormat="1">
      <c r="A652" s="55" t="str">
        <f>[3]lang_2!A652</f>
        <v>SKILL_420041</v>
      </c>
      <c r="B652" s="55">
        <f>[3]lang_2!B652</f>
        <v>0</v>
      </c>
      <c r="C652" s="55" t="str">
        <f>[3]lang_2!C652</f>
        <v>#冰雨</v>
      </c>
      <c r="D652" s="55">
        <f>[3]lang_2!D652</f>
        <v>0</v>
      </c>
      <c r="E652" s="55" t="str">
        <f>[3]lang_2!E652</f>
        <v>#冰雨</v>
      </c>
    </row>
    <row r="653" spans="1:5" s="55" customFormat="1">
      <c r="A653" s="55" t="str">
        <f>[3]lang_2!A653</f>
        <v>SKILL_42005</v>
      </c>
      <c r="B653" s="55">
        <f>[3]lang_2!B653</f>
        <v>0</v>
      </c>
      <c r="C653" s="55" t="str">
        <f>[3]lang_2!C653</f>
        <v>#冰复</v>
      </c>
      <c r="D653" s="55">
        <f>[3]lang_2!D653</f>
        <v>0</v>
      </c>
      <c r="E653" s="55" t="str">
        <f>[3]lang_2!E653</f>
        <v>#冰复</v>
      </c>
    </row>
    <row r="654" spans="1:5" s="55" customFormat="1">
      <c r="A654" s="55" t="str">
        <f>[3]lang_2!A654</f>
        <v>SKILL_42006</v>
      </c>
      <c r="B654" s="55">
        <f>[3]lang_2!B654</f>
        <v>0</v>
      </c>
      <c r="C654" s="55" t="str">
        <f>[3]lang_2!C654</f>
        <v>#寒气领域</v>
      </c>
      <c r="D654" s="55">
        <f>[3]lang_2!D654</f>
        <v>0</v>
      </c>
      <c r="E654" s="55" t="str">
        <f>[3]lang_2!E654</f>
        <v>#寒气灵域</v>
      </c>
    </row>
    <row r="655" spans="1:5" s="55" customFormat="1">
      <c r="A655" s="55" t="str">
        <f>[3]lang_2!A655</f>
        <v>SKILL_43001</v>
      </c>
      <c r="B655" s="55">
        <f>[3]lang_2!B655</f>
        <v>0</v>
      </c>
      <c r="C655" s="55" t="str">
        <f>[3]lang_2!C655</f>
        <v>#起风</v>
      </c>
      <c r="D655" s="55">
        <f>[3]lang_2!D655</f>
        <v>0</v>
      </c>
      <c r="E655" s="55" t="str">
        <f>[3]lang_2!E655</f>
        <v>#起风</v>
      </c>
    </row>
    <row r="656" spans="1:5" s="55" customFormat="1">
      <c r="A656" s="55" t="str">
        <f>[3]lang_2!A656</f>
        <v>SKILL_43002</v>
      </c>
      <c r="B656" s="55">
        <f>[3]lang_2!B656</f>
        <v>0</v>
      </c>
      <c r="C656" s="55" t="str">
        <f>[3]lang_2!C656</f>
        <v>#落雷</v>
      </c>
      <c r="D656" s="55">
        <f>[3]lang_2!D656</f>
        <v>0</v>
      </c>
      <c r="E656" s="55" t="str">
        <f>[3]lang_2!E656</f>
        <v>#落雷</v>
      </c>
    </row>
    <row r="657" spans="1:5" s="55" customFormat="1">
      <c r="A657" s="55" t="str">
        <f>[3]lang_2!A657</f>
        <v>SKILL_43003</v>
      </c>
      <c r="B657" s="55">
        <f>[3]lang_2!B657</f>
        <v>0</v>
      </c>
      <c r="C657" s="55" t="str">
        <f>[3]lang_2!C657</f>
        <v>#磁暴</v>
      </c>
      <c r="D657" s="55">
        <f>[3]lang_2!D657</f>
        <v>0</v>
      </c>
      <c r="E657" s="55" t="str">
        <f>[3]lang_2!E657</f>
        <v>#磁暴</v>
      </c>
    </row>
    <row r="658" spans="1:5" s="55" customFormat="1">
      <c r="A658" s="55" t="str">
        <f>[3]lang_2!A658</f>
        <v>SKILL_43004</v>
      </c>
      <c r="B658" s="55">
        <f>[3]lang_2!B658</f>
        <v>0</v>
      </c>
      <c r="C658" s="55" t="str">
        <f>[3]lang_2!C658</f>
        <v>#裂变</v>
      </c>
      <c r="D658" s="55">
        <f>[3]lang_2!D658</f>
        <v>0</v>
      </c>
      <c r="E658" s="55" t="str">
        <f>[3]lang_2!E658</f>
        <v>#裂变</v>
      </c>
    </row>
    <row r="659" spans="1:5" s="55" customFormat="1">
      <c r="A659" s="55" t="str">
        <f>[3]lang_2!A659</f>
        <v>SKILL_430021</v>
      </c>
      <c r="B659" s="55">
        <f>[3]lang_2!B659</f>
        <v>0</v>
      </c>
      <c r="C659" s="55" t="str">
        <f>[3]lang_2!C659</f>
        <v>#惊雷</v>
      </c>
      <c r="D659" s="55">
        <f>[3]lang_2!D659</f>
        <v>0</v>
      </c>
      <c r="E659" s="55" t="str">
        <f>[3]lang_2!E659</f>
        <v>#惊雷</v>
      </c>
    </row>
    <row r="660" spans="1:5" s="55" customFormat="1">
      <c r="A660" s="55" t="str">
        <f>[3]lang_2!A660</f>
        <v>SKILL_430031</v>
      </c>
      <c r="B660" s="55">
        <f>[3]lang_2!B660</f>
        <v>0</v>
      </c>
      <c r="C660" s="55" t="str">
        <f>[3]lang_2!C660</f>
        <v>#闪电</v>
      </c>
      <c r="D660" s="55">
        <f>[3]lang_2!D660</f>
        <v>0</v>
      </c>
      <c r="E660" s="55" t="str">
        <f>[3]lang_2!E660</f>
        <v>#闪电</v>
      </c>
    </row>
    <row r="661" spans="1:5" s="55" customFormat="1">
      <c r="A661" s="55" t="str">
        <f>[3]lang_2!A661</f>
        <v>SKILL_430041</v>
      </c>
      <c r="B661" s="55">
        <f>[3]lang_2!B661</f>
        <v>0</v>
      </c>
      <c r="C661" s="55" t="str">
        <f>[3]lang_2!C661</f>
        <v>#裂变</v>
      </c>
      <c r="D661" s="55">
        <f>[3]lang_2!D661</f>
        <v>0</v>
      </c>
      <c r="E661" s="55" t="str">
        <f>[3]lang_2!E661</f>
        <v>#裂变</v>
      </c>
    </row>
    <row r="662" spans="1:5" s="55" customFormat="1">
      <c r="A662" s="55" t="str">
        <f>[3]lang_2!A662</f>
        <v>SKILL_43005</v>
      </c>
      <c r="B662" s="55">
        <f>[3]lang_2!B662</f>
        <v>0</v>
      </c>
      <c r="C662" s="55" t="str">
        <f>[3]lang_2!C662</f>
        <v>#雷霆领域</v>
      </c>
      <c r="D662" s="55">
        <f>[3]lang_2!D662</f>
        <v>0</v>
      </c>
      <c r="E662" s="55" t="str">
        <f>[3]lang_2!E662</f>
        <v>#雷霆领域</v>
      </c>
    </row>
    <row r="663" spans="1:5" s="55" customFormat="1">
      <c r="A663" s="55" t="str">
        <f>[3]lang_2!A663</f>
        <v>SKILL_45001</v>
      </c>
      <c r="B663" s="55">
        <f>[3]lang_2!B663</f>
        <v>0</v>
      </c>
      <c r="C663" s="55" t="str">
        <f>[3]lang_2!C663</f>
        <v>#虚化</v>
      </c>
      <c r="D663" s="55">
        <f>[3]lang_2!D663</f>
        <v>0</v>
      </c>
      <c r="E663" s="55" t="str">
        <f>[3]lang_2!E663</f>
        <v>#虚化</v>
      </c>
    </row>
    <row r="664" spans="1:5" s="55" customFormat="1">
      <c r="A664" s="55" t="str">
        <f>[3]lang_2!A664</f>
        <v>SKILL_45002</v>
      </c>
      <c r="B664" s="55">
        <f>[3]lang_2!B664</f>
        <v>0</v>
      </c>
      <c r="C664" s="55" t="str">
        <f>[3]lang_2!C664</f>
        <v>#震爆</v>
      </c>
      <c r="D664" s="55">
        <f>[3]lang_2!D664</f>
        <v>0</v>
      </c>
      <c r="E664" s="55" t="str">
        <f>[3]lang_2!E664</f>
        <v>#震爆</v>
      </c>
    </row>
    <row r="665" spans="1:5" s="55" customFormat="1">
      <c r="A665" s="55" t="str">
        <f>[3]lang_2!A665</f>
        <v>SKILL_450021</v>
      </c>
      <c r="B665" s="55">
        <f>[3]lang_2!B665</f>
        <v>0</v>
      </c>
      <c r="C665" s="55" t="str">
        <f>[3]lang_2!C665</f>
        <v>#分身</v>
      </c>
      <c r="D665" s="55">
        <f>[3]lang_2!D665</f>
        <v>0</v>
      </c>
      <c r="E665" s="55" t="str">
        <f>[3]lang_2!E665</f>
        <v>#分身</v>
      </c>
    </row>
    <row r="666" spans="1:5" s="55" customFormat="1">
      <c r="A666" s="55" t="str">
        <f>[3]lang_2!A666</f>
        <v>SKILL_45003</v>
      </c>
      <c r="B666" s="55">
        <f>[3]lang_2!B666</f>
        <v>0</v>
      </c>
      <c r="C666" s="55" t="str">
        <f>[3]lang_2!C666</f>
        <v>#毁灭</v>
      </c>
      <c r="D666" s="55">
        <f>[3]lang_2!D666</f>
        <v>0</v>
      </c>
      <c r="E666" s="55" t="str">
        <f>[3]lang_2!E666</f>
        <v>#毁灭</v>
      </c>
    </row>
    <row r="667" spans="1:5" s="55" customFormat="1">
      <c r="A667" s="55" t="str">
        <f>[3]lang_2!A667</f>
        <v>SKILL_450031</v>
      </c>
      <c r="B667" s="55">
        <f>[3]lang_2!B667</f>
        <v>0</v>
      </c>
      <c r="C667" s="55" t="str">
        <f>[3]lang_2!C667</f>
        <v>#分身</v>
      </c>
      <c r="D667" s="55">
        <f>[3]lang_2!D667</f>
        <v>0</v>
      </c>
      <c r="E667" s="55" t="str">
        <f>[3]lang_2!E667</f>
        <v>#分身</v>
      </c>
    </row>
    <row r="668" spans="1:5" s="55" customFormat="1">
      <c r="A668" s="55" t="str">
        <f>[3]lang_2!A668</f>
        <v>SKILL_45004</v>
      </c>
      <c r="B668" s="55">
        <f>[3]lang_2!B668</f>
        <v>0</v>
      </c>
      <c r="C668" s="55" t="str">
        <f>[3]lang_2!C668</f>
        <v>#分身</v>
      </c>
      <c r="D668" s="55">
        <f>[3]lang_2!D668</f>
        <v>0</v>
      </c>
      <c r="E668" s="55" t="str">
        <f>[3]lang_2!E668</f>
        <v>#分身</v>
      </c>
    </row>
    <row r="669" spans="1:5" s="55" customFormat="1">
      <c r="A669" s="55" t="str">
        <f>[3]lang_2!A669</f>
        <v>SKILL_450041</v>
      </c>
      <c r="B669" s="55">
        <f>[3]lang_2!B669</f>
        <v>0</v>
      </c>
      <c r="C669" s="55" t="str">
        <f>[3]lang_2!C669</f>
        <v>#再生</v>
      </c>
      <c r="D669" s="55">
        <f>[3]lang_2!D669</f>
        <v>0</v>
      </c>
      <c r="E669" s="55" t="str">
        <f>[3]lang_2!E669</f>
        <v>#再生</v>
      </c>
    </row>
    <row r="670" spans="1:5" s="55" customFormat="1">
      <c r="A670" s="55" t="str">
        <f>[3]lang_2!A670</f>
        <v>SKILL_450042</v>
      </c>
      <c r="B670" s="55">
        <f>[3]lang_2!B670</f>
        <v>0</v>
      </c>
      <c r="C670" s="55" t="str">
        <f>[3]lang_2!C670</f>
        <v>#分身</v>
      </c>
      <c r="D670" s="55">
        <f>[3]lang_2!D670</f>
        <v>0</v>
      </c>
      <c r="E670" s="55" t="str">
        <f>[3]lang_2!E670</f>
        <v>#分身</v>
      </c>
    </row>
    <row r="671" spans="1:5" s="55" customFormat="1">
      <c r="A671" s="55" t="str">
        <f>[3]lang_2!A671</f>
        <v>SKILL_45012</v>
      </c>
      <c r="B671" s="55">
        <f>[3]lang_2!B671</f>
        <v>0</v>
      </c>
      <c r="C671" s="55" t="str">
        <f>[3]lang_2!C671</f>
        <v>#震爆</v>
      </c>
      <c r="D671" s="55">
        <f>[3]lang_2!D671</f>
        <v>0</v>
      </c>
      <c r="E671" s="55" t="str">
        <f>[3]lang_2!E671</f>
        <v>#震爆</v>
      </c>
    </row>
    <row r="672" spans="1:5" s="55" customFormat="1">
      <c r="A672" s="55" t="str">
        <f>[3]lang_2!A672</f>
        <v>SKILL_45013</v>
      </c>
      <c r="B672" s="55">
        <f>[3]lang_2!B672</f>
        <v>0</v>
      </c>
      <c r="C672" s="55" t="str">
        <f>[3]lang_2!C672</f>
        <v>#毁灭</v>
      </c>
      <c r="D672" s="55">
        <f>[3]lang_2!D672</f>
        <v>0</v>
      </c>
      <c r="E672" s="55" t="str">
        <f>[3]lang_2!E672</f>
        <v>#毁灭</v>
      </c>
    </row>
    <row r="673" spans="1:5" s="55" customFormat="1">
      <c r="A673" s="55" t="str">
        <f>[3]lang_2!A673</f>
        <v>SKILL_45005</v>
      </c>
      <c r="B673" s="55">
        <f>[3]lang_2!B673</f>
        <v>0</v>
      </c>
      <c r="C673" s="55" t="str">
        <f>[3]lang_2!C673</f>
        <v>#虚无领域</v>
      </c>
      <c r="D673" s="55">
        <f>[3]lang_2!D673</f>
        <v>0</v>
      </c>
      <c r="E673" s="55" t="str">
        <f>[3]lang_2!E673</f>
        <v>#虚空领域</v>
      </c>
    </row>
    <row r="674" spans="1:5" s="55" customFormat="1">
      <c r="A674" s="55" t="str">
        <f>[3]lang_2!A674</f>
        <v>SKILL_44001</v>
      </c>
      <c r="B674" s="55">
        <f>[3]lang_2!B674</f>
        <v>0</v>
      </c>
      <c r="C674" s="55" t="str">
        <f>[3]lang_2!C674</f>
        <v>#守卫</v>
      </c>
      <c r="D674" s="55">
        <f>[3]lang_2!D674</f>
        <v>0</v>
      </c>
      <c r="E674" s="55" t="str">
        <f>[3]lang_2!E674</f>
        <v>#守卫</v>
      </c>
    </row>
    <row r="675" spans="1:5" s="55" customFormat="1">
      <c r="A675" s="55" t="str">
        <f>[3]lang_2!A675</f>
        <v>SKILL_44002</v>
      </c>
      <c r="B675" s="55">
        <f>[3]lang_2!B675</f>
        <v>0</v>
      </c>
      <c r="C675" s="55" t="str">
        <f>[3]lang_2!C675</f>
        <v>#进攻</v>
      </c>
      <c r="D675" s="55">
        <f>[3]lang_2!D675</f>
        <v>0</v>
      </c>
      <c r="E675" s="55" t="str">
        <f>[3]lang_2!E675</f>
        <v>#进攻</v>
      </c>
    </row>
    <row r="676" spans="1:5" s="55" customFormat="1">
      <c r="A676" s="55" t="str">
        <f>[3]lang_2!A676</f>
        <v>SKILL_44003</v>
      </c>
      <c r="B676" s="55">
        <f>[3]lang_2!B676</f>
        <v>0</v>
      </c>
      <c r="C676" s="55" t="str">
        <f>[3]lang_2!C676</f>
        <v>#伺机</v>
      </c>
      <c r="D676" s="55">
        <f>[3]lang_2!D676</f>
        <v>0</v>
      </c>
      <c r="E676" s="55" t="str">
        <f>[3]lang_2!E676</f>
        <v>#伺机</v>
      </c>
    </row>
    <row r="677" spans="1:5" s="55" customFormat="1">
      <c r="A677" s="55" t="str">
        <f>[3]lang_2!A677</f>
        <v>SKILL_44004</v>
      </c>
      <c r="B677" s="55">
        <f>[3]lang_2!B677</f>
        <v>0</v>
      </c>
      <c r="C677" s="55" t="str">
        <f>[3]lang_2!C677</f>
        <v>#偷袭</v>
      </c>
      <c r="D677" s="55">
        <f>[3]lang_2!D677</f>
        <v>0</v>
      </c>
      <c r="E677" s="55" t="str">
        <f>[3]lang_2!E677</f>
        <v>#偷袭</v>
      </c>
    </row>
    <row r="678" spans="1:5" s="55" customFormat="1">
      <c r="A678" s="55" t="str">
        <f>[3]lang_2!A678</f>
        <v>SKILL_44005</v>
      </c>
      <c r="B678" s="55">
        <f>[3]lang_2!B678</f>
        <v>0</v>
      </c>
      <c r="C678" s="55" t="str">
        <f>[3]lang_2!C678</f>
        <v>#法术反馈</v>
      </c>
      <c r="D678" s="55">
        <f>[3]lang_2!D678</f>
        <v>0</v>
      </c>
      <c r="E678" s="55" t="str">
        <f>[3]lang_2!E678</f>
        <v>#法术反馈</v>
      </c>
    </row>
    <row r="679" spans="1:5" s="55" customFormat="1">
      <c r="A679" s="55">
        <f>[3]lang_2!A679</f>
        <v>0</v>
      </c>
      <c r="B679" s="55">
        <f>[3]lang_2!B679</f>
        <v>0</v>
      </c>
      <c r="C679" s="55">
        <f>[3]lang_2!C679</f>
        <v>0</v>
      </c>
      <c r="D679" s="55">
        <f>[3]lang_2!D679</f>
        <v>0</v>
      </c>
      <c r="E679" s="55">
        <f>[3]lang_2!E679</f>
        <v>0</v>
      </c>
    </row>
    <row r="680" spans="1:5" s="55" customFormat="1">
      <c r="A680" s="55" t="str">
        <f>[3]lang_2!A680</f>
        <v>#兵团特性</v>
      </c>
      <c r="B680" s="55">
        <f>[3]lang_2!B680</f>
        <v>0</v>
      </c>
      <c r="C680" s="55">
        <f>[3]lang_2!C680</f>
        <v>0</v>
      </c>
      <c r="D680" s="55">
        <f>[3]lang_2!D680</f>
        <v>0</v>
      </c>
      <c r="E680" s="55">
        <f>[3]lang_2!E680</f>
        <v>0</v>
      </c>
    </row>
    <row r="681" spans="1:5" s="55" customFormat="1">
      <c r="A681" s="55" t="str">
        <f>[3]lang_2!A681</f>
        <v>SKILL_52001</v>
      </c>
      <c r="B681" s="55" t="str">
        <f>[3]lang_2!B681</f>
        <v>提盾</v>
      </c>
      <c r="C681" s="55" t="str">
        <f>[3]lang_2!C681</f>
        <v>#提盾</v>
      </c>
      <c r="D681" s="55">
        <f>[3]lang_2!D681</f>
        <v>0</v>
      </c>
      <c r="E681" s="55" t="str">
        <f>[3]lang_2!E681</f>
        <v>#提盾</v>
      </c>
    </row>
    <row r="682" spans="1:5" s="55" customFormat="1">
      <c r="A682" s="55" t="str">
        <f>[3]lang_2!A682</f>
        <v>SKILL_52002</v>
      </c>
      <c r="B682" s="55" t="str">
        <f>[3]lang_2!B682</f>
        <v>屠龙</v>
      </c>
      <c r="C682" s="55" t="str">
        <f>[3]lang_2!C682</f>
        <v>#屠龙</v>
      </c>
      <c r="D682" s="55">
        <f>[3]lang_2!D682</f>
        <v>0</v>
      </c>
      <c r="E682" s="55" t="str">
        <f>[3]lang_2!E682</f>
        <v>#屠龙</v>
      </c>
    </row>
    <row r="683" spans="1:5" s="55" customFormat="1">
      <c r="A683" s="55" t="str">
        <f>[3]lang_2!A683</f>
        <v>SKILL_52003</v>
      </c>
      <c r="B683" s="55" t="str">
        <f>[3]lang_2!B683</f>
        <v>长武器</v>
      </c>
      <c r="C683" s="55" t="str">
        <f>[3]lang_2!C683</f>
        <v>#长武器</v>
      </c>
      <c r="D683" s="55">
        <f>[3]lang_2!D683</f>
        <v>0</v>
      </c>
      <c r="E683" s="55" t="str">
        <f>[3]lang_2!E683</f>
        <v>#长武器</v>
      </c>
    </row>
    <row r="684" spans="1:5" s="55" customFormat="1">
      <c r="A684" s="55" t="str">
        <f>[3]lang_2!A684</f>
        <v>SKILL_52004</v>
      </c>
      <c r="B684" s="55" t="str">
        <f>[3]lang_2!B684</f>
        <v>毒箭</v>
      </c>
      <c r="C684" s="55" t="str">
        <f>[3]lang_2!C684</f>
        <v>#毒箭</v>
      </c>
      <c r="D684" s="55">
        <f>[3]lang_2!D684</f>
        <v>0</v>
      </c>
      <c r="E684" s="55" t="str">
        <f>[3]lang_2!E684</f>
        <v>#毒箭</v>
      </c>
    </row>
    <row r="685" spans="1:5" s="55" customFormat="1">
      <c r="A685" s="55" t="str">
        <f>[3]lang_2!A685</f>
        <v>SKILL_52005</v>
      </c>
      <c r="B685" s="55" t="str">
        <f>[3]lang_2!B685</f>
        <v>屠龙</v>
      </c>
      <c r="C685" s="55" t="str">
        <f>[3]lang_2!C685</f>
        <v>#屠龙</v>
      </c>
      <c r="D685" s="55">
        <f>[3]lang_2!D685</f>
        <v>0</v>
      </c>
      <c r="E685" s="55" t="str">
        <f>[3]lang_2!E685</f>
        <v>#屠龙</v>
      </c>
    </row>
    <row r="686" spans="1:5" s="55" customFormat="1">
      <c r="A686" s="55" t="str">
        <f>[3]lang_2!A686</f>
        <v>SKILL_52006</v>
      </c>
      <c r="B686" s="55" t="str">
        <f>[3]lang_2!B686</f>
        <v>快速突击</v>
      </c>
      <c r="C686" s="55" t="str">
        <f>[3]lang_2!C686</f>
        <v>#快速突击</v>
      </c>
      <c r="D686" s="55">
        <f>[3]lang_2!D686</f>
        <v>0</v>
      </c>
      <c r="E686" s="55" t="str">
        <f>[3]lang_2!E686</f>
        <v>#快速突击</v>
      </c>
    </row>
    <row r="687" spans="1:5" s="55" customFormat="1">
      <c r="A687" s="55" t="str">
        <f>[3]lang_2!A687</f>
        <v>SKILL_52007</v>
      </c>
      <c r="B687" s="55" t="str">
        <f>[3]lang_2!B687</f>
        <v>快速突击</v>
      </c>
      <c r="C687" s="55" t="str">
        <f>[3]lang_2!C687</f>
        <v>#快速突击</v>
      </c>
      <c r="D687" s="55">
        <f>[3]lang_2!D687</f>
        <v>0</v>
      </c>
      <c r="E687" s="55" t="str">
        <f>[3]lang_2!E687</f>
        <v>#快速突击</v>
      </c>
    </row>
    <row r="688" spans="1:5" s="55" customFormat="1">
      <c r="A688" s="55" t="str">
        <f>[3]lang_2!A688</f>
        <v>SKILL_52008</v>
      </c>
      <c r="B688" s="55" t="str">
        <f>[3]lang_2!B688</f>
        <v>天使意志2</v>
      </c>
      <c r="C688" s="55" t="str">
        <f>[3]lang_2!C688</f>
        <v>#天使意志2</v>
      </c>
      <c r="D688" s="55">
        <f>[3]lang_2!D688</f>
        <v>0</v>
      </c>
      <c r="E688" s="55" t="str">
        <f>[3]lang_2!E688</f>
        <v>#天使意志2</v>
      </c>
    </row>
    <row r="689" spans="1:5" s="55" customFormat="1">
      <c r="A689" s="55" t="str">
        <f>[3]lang_2!A689</f>
        <v>SKILL_52009</v>
      </c>
      <c r="B689" s="55" t="str">
        <f>[3]lang_2!B689</f>
        <v>凶猛</v>
      </c>
      <c r="C689" s="55" t="str">
        <f>[3]lang_2!C689</f>
        <v>#凶猛</v>
      </c>
      <c r="D689" s="55">
        <f>[3]lang_2!D689</f>
        <v>0</v>
      </c>
      <c r="E689" s="55" t="str">
        <f>[3]lang_2!E689</f>
        <v>#凶猛</v>
      </c>
    </row>
    <row r="690" spans="1:5" s="55" customFormat="1">
      <c r="A690" s="55" t="str">
        <f>[3]lang_2!A690</f>
        <v>SKILL_52010</v>
      </c>
      <c r="B690" s="55" t="str">
        <f>[3]lang_2!B690</f>
        <v>矮人体质</v>
      </c>
      <c r="C690" s="55" t="str">
        <f>[3]lang_2!C690</f>
        <v>#矮人体质</v>
      </c>
      <c r="D690" s="55">
        <f>[3]lang_2!D690</f>
        <v>0</v>
      </c>
      <c r="E690" s="55" t="str">
        <f>[3]lang_2!E690</f>
        <v>#矮人体质</v>
      </c>
    </row>
    <row r="691" spans="1:5" s="55" customFormat="1">
      <c r="A691" s="55" t="str">
        <f>[3]lang_2!A691</f>
        <v>SKILL_52011</v>
      </c>
      <c r="B691" s="55" t="str">
        <f>[3]lang_2!B691</f>
        <v>魔法闪避</v>
      </c>
      <c r="C691" s="55" t="str">
        <f>[3]lang_2!C691</f>
        <v>#魔法闪避</v>
      </c>
      <c r="D691" s="55">
        <f>[3]lang_2!D691</f>
        <v>0</v>
      </c>
      <c r="E691" s="55" t="str">
        <f>[3]lang_2!E691</f>
        <v>#魔法闪避</v>
      </c>
    </row>
    <row r="692" spans="1:5" s="55" customFormat="1">
      <c r="A692" s="55" t="str">
        <f>[3]lang_2!A692</f>
        <v>SKILL_52012</v>
      </c>
      <c r="B692" s="55" t="str">
        <f>[3]lang_2!B692</f>
        <v>毒箭</v>
      </c>
      <c r="C692" s="55" t="str">
        <f>[3]lang_2!C692</f>
        <v>#毒箭</v>
      </c>
      <c r="D692" s="55">
        <f>[3]lang_2!D692</f>
        <v>0</v>
      </c>
      <c r="E692" s="55" t="str">
        <f>[3]lang_2!E692</f>
        <v>#毒箭</v>
      </c>
    </row>
    <row r="693" spans="1:5" s="55" customFormat="1">
      <c r="A693" s="55" t="str">
        <f>[3]lang_2!A693</f>
        <v>SKILL_52013</v>
      </c>
      <c r="B693" s="55" t="str">
        <f>[3]lang_2!B693</f>
        <v>辟邪</v>
      </c>
      <c r="C693" s="55" t="str">
        <f>[3]lang_2!C693</f>
        <v>#辟邪</v>
      </c>
      <c r="D693" s="55">
        <f>[3]lang_2!D693</f>
        <v>0</v>
      </c>
      <c r="E693" s="55" t="str">
        <f>[3]lang_2!E693</f>
        <v>#辟邪</v>
      </c>
    </row>
    <row r="694" spans="1:5" s="55" customFormat="1">
      <c r="A694" s="55" t="str">
        <f>[3]lang_2!A694</f>
        <v>SKILL_52014</v>
      </c>
      <c r="B694" s="55" t="str">
        <f>[3]lang_2!B694</f>
        <v>精准</v>
      </c>
      <c r="C694" s="55" t="str">
        <f>[3]lang_2!C694</f>
        <v>#精准</v>
      </c>
      <c r="D694" s="55">
        <f>[3]lang_2!D694</f>
        <v>0</v>
      </c>
      <c r="E694" s="55" t="str">
        <f>[3]lang_2!E694</f>
        <v>#精准</v>
      </c>
    </row>
    <row r="695" spans="1:5" s="55" customFormat="1">
      <c r="A695" s="55" t="str">
        <f>[3]lang_2!A695</f>
        <v>SKILL_52015</v>
      </c>
      <c r="B695" s="55" t="str">
        <f>[3]lang_2!B695</f>
        <v>振奋</v>
      </c>
      <c r="C695" s="55" t="str">
        <f>[3]lang_2!C695</f>
        <v>#振奋</v>
      </c>
      <c r="D695" s="55">
        <f>[3]lang_2!D695</f>
        <v>0</v>
      </c>
      <c r="E695" s="55" t="str">
        <f>[3]lang_2!E695</f>
        <v>#重甲</v>
      </c>
    </row>
    <row r="696" spans="1:5" s="55" customFormat="1">
      <c r="A696" s="55" t="str">
        <f>[3]lang_2!A696</f>
        <v>SKILL_52016</v>
      </c>
      <c r="B696" s="55" t="str">
        <f>[3]lang_2!B696</f>
        <v>闪烁身影</v>
      </c>
      <c r="C696" s="55" t="str">
        <f>[3]lang_2!C696</f>
        <v>#闪烁身影</v>
      </c>
      <c r="D696" s="55">
        <f>[3]lang_2!D696</f>
        <v>0</v>
      </c>
      <c r="E696" s="55" t="str">
        <f>[3]lang_2!E696</f>
        <v>#闪烁身影</v>
      </c>
    </row>
    <row r="697" spans="1:5" s="55" customFormat="1">
      <c r="A697" s="55" t="str">
        <f>[3]lang_2!A697</f>
        <v>SKILL_52017</v>
      </c>
      <c r="B697" s="55" t="str">
        <f>[3]lang_2!B697</f>
        <v>毒液吐息1</v>
      </c>
      <c r="C697" s="55" t="str">
        <f>[3]lang_2!C697</f>
        <v>#毒液吐息1</v>
      </c>
      <c r="D697" s="55">
        <f>[3]lang_2!D697</f>
        <v>0</v>
      </c>
      <c r="E697" s="55" t="str">
        <f>[3]lang_2!E697</f>
        <v>#毒液吐息1</v>
      </c>
    </row>
    <row r="698" spans="1:5" s="55" customFormat="1">
      <c r="A698" s="55" t="str">
        <f>[3]lang_2!A698</f>
        <v>SKILL_52018</v>
      </c>
      <c r="B698" s="55" t="str">
        <f>[3]lang_2!B698</f>
        <v>龙鳞2</v>
      </c>
      <c r="C698" s="55" t="str">
        <f>[3]lang_2!C698</f>
        <v>#龙鳞2</v>
      </c>
      <c r="D698" s="55">
        <f>[3]lang_2!D698</f>
        <v>0</v>
      </c>
      <c r="E698" s="55" t="str">
        <f>[3]lang_2!E698</f>
        <v>#龙鳞2</v>
      </c>
    </row>
    <row r="699" spans="1:5" s="55" customFormat="1">
      <c r="A699" s="55" t="str">
        <f>[3]lang_2!A699</f>
        <v>SKILL_52019</v>
      </c>
      <c r="B699" s="55" t="str">
        <f>[3]lang_2!B699</f>
        <v>骨头军团</v>
      </c>
      <c r="C699" s="55" t="str">
        <f>[3]lang_2!C699</f>
        <v>#白骨仆从</v>
      </c>
      <c r="D699" s="55">
        <f>[3]lang_2!D699</f>
        <v>0</v>
      </c>
      <c r="E699" s="55" t="str">
        <f>[3]lang_2!E699</f>
        <v>#白骨仆从</v>
      </c>
    </row>
    <row r="700" spans="1:5" s="55" customFormat="1">
      <c r="A700" s="55" t="str">
        <f>[3]lang_2!A700</f>
        <v>SKILL_52020</v>
      </c>
      <c r="B700" s="55" t="str">
        <f>[3]lang_2!B700</f>
        <v>镇压</v>
      </c>
      <c r="C700" s="55" t="str">
        <f>[3]lang_2!C700</f>
        <v>#镇压</v>
      </c>
      <c r="D700" s="55">
        <f>[3]lang_2!D700</f>
        <v>0</v>
      </c>
      <c r="E700" s="55" t="str">
        <f>[3]lang_2!E700</f>
        <v>#镇压</v>
      </c>
    </row>
    <row r="701" spans="1:5" s="55" customFormat="1">
      <c r="A701" s="55" t="str">
        <f>[3]lang_2!A701</f>
        <v>SKILL_52021</v>
      </c>
      <c r="B701" s="55" t="str">
        <f>[3]lang_2!B701</f>
        <v>镇压</v>
      </c>
      <c r="C701" s="55" t="str">
        <f>[3]lang_2!C701</f>
        <v>#镇压</v>
      </c>
      <c r="D701" s="55">
        <f>[3]lang_2!D701</f>
        <v>0</v>
      </c>
      <c r="E701" s="55" t="str">
        <f>[3]lang_2!E701</f>
        <v>#镇压</v>
      </c>
    </row>
    <row r="702" spans="1:5" s="55" customFormat="1">
      <c r="A702" s="55" t="str">
        <f>[3]lang_2!A702</f>
        <v>SKILL_52022</v>
      </c>
      <c r="B702" s="55" t="str">
        <f>[3]lang_2!B702</f>
        <v>镇压</v>
      </c>
      <c r="C702" s="55" t="str">
        <f>[3]lang_2!C702</f>
        <v>#镇压</v>
      </c>
      <c r="D702" s="55">
        <f>[3]lang_2!D702</f>
        <v>0</v>
      </c>
      <c r="E702" s="55" t="str">
        <f>[3]lang_2!E702</f>
        <v>#镇压</v>
      </c>
    </row>
    <row r="703" spans="1:5" s="55" customFormat="1">
      <c r="A703" s="55" t="str">
        <f>[3]lang_2!A703</f>
        <v>SKILL_52023</v>
      </c>
      <c r="B703" s="55" t="str">
        <f>[3]lang_2!B703</f>
        <v>鲜血猎杀</v>
      </c>
      <c r="C703" s="55" t="str">
        <f>[3]lang_2!C703</f>
        <v>#鲜血猎杀</v>
      </c>
      <c r="D703" s="55">
        <f>[3]lang_2!D703</f>
        <v>0</v>
      </c>
      <c r="E703" s="55" t="str">
        <f>[3]lang_2!E703</f>
        <v>#鲜血猎杀</v>
      </c>
    </row>
    <row r="704" spans="1:5" s="55" customFormat="1">
      <c r="A704" s="55" t="str">
        <f>[3]lang_2!A704</f>
        <v>SKILL_52024</v>
      </c>
      <c r="B704" s="55" t="str">
        <f>[3]lang_2!B704</f>
        <v>镇压</v>
      </c>
      <c r="C704" s="55" t="str">
        <f>[3]lang_2!C704</f>
        <v>#镇压</v>
      </c>
      <c r="D704" s="55">
        <f>[3]lang_2!D704</f>
        <v>0</v>
      </c>
      <c r="E704" s="55" t="str">
        <f>[3]lang_2!E704</f>
        <v>#镇压</v>
      </c>
    </row>
    <row r="705" spans="1:5" s="55" customFormat="1">
      <c r="A705" s="55" t="str">
        <f>[3]lang_2!A705</f>
        <v>SKILL_52025</v>
      </c>
      <c r="B705" s="55" t="str">
        <f>[3]lang_2!B705</f>
        <v>快速突击</v>
      </c>
      <c r="C705" s="55" t="str">
        <f>[3]lang_2!C705</f>
        <v>#快速突击</v>
      </c>
      <c r="D705" s="55">
        <f>[3]lang_2!D705</f>
        <v>0</v>
      </c>
      <c r="E705" s="55" t="str">
        <f>[3]lang_2!E705</f>
        <v>#快速突击</v>
      </c>
    </row>
    <row r="706" spans="1:5" s="55" customFormat="1">
      <c r="A706" s="55" t="str">
        <f>[3]lang_2!A706</f>
        <v>SKILL_52024</v>
      </c>
      <c r="B706" s="55" t="str">
        <f>[3]lang_2!B706</f>
        <v>镇压</v>
      </c>
      <c r="C706" s="55" t="str">
        <f>[3]lang_2!C706</f>
        <v>#镇压</v>
      </c>
      <c r="D706" s="55">
        <f>[3]lang_2!D706</f>
        <v>0</v>
      </c>
      <c r="E706" s="55" t="str">
        <f>[3]lang_2!E706</f>
        <v>#镇压</v>
      </c>
    </row>
    <row r="707" spans="1:5" s="55" customFormat="1">
      <c r="A707" s="55" t="str">
        <f>[3]lang_2!A707</f>
        <v>SKILL_52029</v>
      </c>
      <c r="B707" s="55" t="str">
        <f>[3]lang_2!B707</f>
        <v>斩杀</v>
      </c>
      <c r="C707" s="55" t="str">
        <f>[3]lang_2!C707</f>
        <v>#斩杀</v>
      </c>
      <c r="D707" s="55">
        <f>[3]lang_2!D707</f>
        <v>0</v>
      </c>
      <c r="E707" s="55" t="str">
        <f>[3]lang_2!E707</f>
        <v>#斩杀</v>
      </c>
    </row>
    <row r="708" spans="1:5" s="55" customFormat="1">
      <c r="A708" s="55" t="str">
        <f>[3]lang_2!A708</f>
        <v>SKILL_52030</v>
      </c>
      <c r="B708" s="55" t="str">
        <f>[3]lang_2!B708</f>
        <v>围猎</v>
      </c>
      <c r="C708" s="55" t="str">
        <f>[3]lang_2!C708</f>
        <v>#围猎</v>
      </c>
      <c r="D708" s="55">
        <f>[3]lang_2!D708</f>
        <v>0</v>
      </c>
      <c r="E708" s="55" t="str">
        <f>[3]lang_2!E708</f>
        <v>#围猎</v>
      </c>
    </row>
    <row r="709" spans="1:5" s="55" customFormat="1">
      <c r="A709" s="55" t="str">
        <f>[3]lang_2!A709</f>
        <v>SKILL_52031</v>
      </c>
      <c r="B709" s="55" t="str">
        <f>[3]lang_2!B709</f>
        <v>切割</v>
      </c>
      <c r="C709" s="55" t="str">
        <f>[3]lang_2!C709</f>
        <v>#切割</v>
      </c>
      <c r="D709" s="55">
        <f>[3]lang_2!D709</f>
        <v>0</v>
      </c>
      <c r="E709" s="55" t="str">
        <f>[3]lang_2!E709</f>
        <v>#切割</v>
      </c>
    </row>
    <row r="710" spans="1:5" s="55" customFormat="1">
      <c r="A710" s="55" t="str">
        <f>[3]lang_2!A710</f>
        <v>SKILL_52032</v>
      </c>
      <c r="B710" s="55" t="str">
        <f>[3]lang_2!B710</f>
        <v>辟邪</v>
      </c>
      <c r="C710" s="55" t="str">
        <f>[3]lang_2!C710</f>
        <v>#辟邪</v>
      </c>
      <c r="D710" s="55">
        <f>[3]lang_2!D710</f>
        <v>0</v>
      </c>
      <c r="E710" s="55" t="str">
        <f>[3]lang_2!E710</f>
        <v>#辟邪</v>
      </c>
    </row>
    <row r="711" spans="1:5" s="55" customFormat="1">
      <c r="A711" s="55" t="str">
        <f>[3]lang_2!A711</f>
        <v>SKILL_52033</v>
      </c>
      <c r="B711" s="55" t="str">
        <f>[3]lang_2!B711</f>
        <v>木质身躯</v>
      </c>
      <c r="C711" s="55" t="str">
        <f>[3]lang_2!C711</f>
        <v>#木质身躯</v>
      </c>
      <c r="D711" s="55">
        <f>[3]lang_2!D711</f>
        <v>0</v>
      </c>
      <c r="E711" s="55" t="str">
        <f>[3]lang_2!E711</f>
        <v>#木质身躯</v>
      </c>
    </row>
    <row r="712" spans="1:5" s="55" customFormat="1">
      <c r="A712" s="55" t="str">
        <f>[3]lang_2!A712</f>
        <v>SKILL_52034</v>
      </c>
      <c r="B712" s="55" t="str">
        <f>[3]lang_2!B712</f>
        <v>快速突击</v>
      </c>
      <c r="C712" s="55" t="str">
        <f>[3]lang_2!C712</f>
        <v>#快速突击</v>
      </c>
      <c r="D712" s="55">
        <f>[3]lang_2!D712</f>
        <v>0</v>
      </c>
      <c r="E712" s="55" t="str">
        <f>[3]lang_2!E712</f>
        <v>#快速突击</v>
      </c>
    </row>
    <row r="713" spans="1:5" s="55" customFormat="1">
      <c r="A713" s="55" t="str">
        <f>[3]lang_2!A713</f>
        <v>SKILL_52035</v>
      </c>
      <c r="B713" s="55" t="str">
        <f>[3]lang_2!B713</f>
        <v>毒云</v>
      </c>
      <c r="C713" s="55" t="str">
        <f>[3]lang_2!C713</f>
        <v>#毒云</v>
      </c>
      <c r="D713" s="55">
        <f>[3]lang_2!D713</f>
        <v>0</v>
      </c>
      <c r="E713" s="55" t="str">
        <f>[3]lang_2!E713</f>
        <v>#毒云</v>
      </c>
    </row>
    <row r="714" spans="1:5" s="55" customFormat="1">
      <c r="A714" s="55" t="str">
        <f>[3]lang_2!A714</f>
        <v>SKILL_52036</v>
      </c>
      <c r="B714" s="55" t="str">
        <f>[3]lang_2!B714</f>
        <v>嗜血</v>
      </c>
      <c r="C714" s="55" t="str">
        <f>[3]lang_2!C714</f>
        <v>#嗜血</v>
      </c>
      <c r="D714" s="55">
        <f>[3]lang_2!D714</f>
        <v>0</v>
      </c>
      <c r="E714" s="55" t="str">
        <f>[3]lang_2!E714</f>
        <v>#嗜血</v>
      </c>
    </row>
    <row r="715" spans="1:5" s="55" customFormat="1">
      <c r="A715" s="55" t="str">
        <f>[3]lang_2!A715</f>
        <v>SKILL_52037</v>
      </c>
      <c r="B715" s="55" t="str">
        <f>[3]lang_2!B715</f>
        <v>快速突击</v>
      </c>
      <c r="C715" s="55" t="str">
        <f>[3]lang_2!C715</f>
        <v>#快速突击</v>
      </c>
      <c r="D715" s="55">
        <f>[3]lang_2!D715</f>
        <v>0</v>
      </c>
      <c r="E715" s="55" t="str">
        <f>[3]lang_2!E715</f>
        <v>#快速突击</v>
      </c>
    </row>
    <row r="716" spans="1:5" s="55" customFormat="1">
      <c r="A716" s="55" t="str">
        <f>[3]lang_2!A716</f>
        <v>SKILL_52038</v>
      </c>
      <c r="B716" s="55" t="str">
        <f>[3]lang_2!B716</f>
        <v>爆头</v>
      </c>
      <c r="C716" s="55" t="str">
        <f>[3]lang_2!C716</f>
        <v>#爆头</v>
      </c>
      <c r="D716" s="55">
        <f>[3]lang_2!D716</f>
        <v>0</v>
      </c>
      <c r="E716" s="55" t="str">
        <f>[3]lang_2!E716</f>
        <v>#爆头</v>
      </c>
    </row>
    <row r="717" spans="1:5" s="55" customFormat="1">
      <c r="A717" s="55" t="str">
        <f>[3]lang_2!A717</f>
        <v>SKILL_52039</v>
      </c>
      <c r="B717" s="55" t="str">
        <f>[3]lang_2!B717</f>
        <v>投石</v>
      </c>
      <c r="C717" s="55" t="str">
        <f>[3]lang_2!C717</f>
        <v>#投石</v>
      </c>
      <c r="D717" s="55">
        <f>[3]lang_2!D717</f>
        <v>0</v>
      </c>
      <c r="E717" s="55" t="str">
        <f>[3]lang_2!E717</f>
        <v>#投石</v>
      </c>
    </row>
    <row r="718" spans="1:5" s="55" customFormat="1">
      <c r="A718" s="55" t="str">
        <f>[3]lang_2!A718</f>
        <v>SKILL_52040</v>
      </c>
      <c r="B718" s="55" t="str">
        <f>[3]lang_2!B718</f>
        <v>厚重皮毛</v>
      </c>
      <c r="C718" s="55" t="str">
        <f>[3]lang_2!C718</f>
        <v>#厚重皮毛</v>
      </c>
      <c r="D718" s="55">
        <f>[3]lang_2!D718</f>
        <v>0</v>
      </c>
      <c r="E718" s="55" t="str">
        <f>[3]lang_2!E718</f>
        <v>#厚重皮毛</v>
      </c>
    </row>
    <row r="719" spans="1:5" s="55" customFormat="1">
      <c r="A719" s="55" t="str">
        <f>[3]lang_2!A719</f>
        <v>SKILL_52041</v>
      </c>
      <c r="B719" s="55" t="str">
        <f>[3]lang_2!B719</f>
        <v>快速突击</v>
      </c>
      <c r="C719" s="55" t="str">
        <f>[3]lang_2!C719</f>
        <v>#快速突击</v>
      </c>
      <c r="D719" s="55">
        <f>[3]lang_2!D719</f>
        <v>0</v>
      </c>
      <c r="E719" s="55" t="str">
        <f>[3]lang_2!E719</f>
        <v>#快速突击</v>
      </c>
    </row>
    <row r="720" spans="1:5" s="55" customFormat="1">
      <c r="A720" s="55" t="str">
        <f>[3]lang_2!A720</f>
        <v>SKILL_52110</v>
      </c>
      <c r="B720" s="55" t="str">
        <f>[3]lang_2!B720</f>
        <v>振奋</v>
      </c>
      <c r="C720" s="55" t="str">
        <f>[3]lang_2!C720</f>
        <v>#振奋</v>
      </c>
      <c r="D720" s="55">
        <f>[3]lang_2!D720</f>
        <v>0</v>
      </c>
      <c r="E720" s="55" t="str">
        <f>[3]lang_2!E720</f>
        <v>#狙击技巧</v>
      </c>
    </row>
    <row r="721" spans="1:5" s="55" customFormat="1">
      <c r="A721" s="55" t="str">
        <f>[3]lang_2!A721</f>
        <v>SKILL_52049</v>
      </c>
      <c r="B721" s="55" t="str">
        <f>[3]lang_2!B721</f>
        <v>狙击技巧</v>
      </c>
      <c r="C721" s="55" t="str">
        <f>[3]lang_2!C721</f>
        <v>#狙击技巧</v>
      </c>
      <c r="D721" s="55">
        <f>[3]lang_2!D721</f>
        <v>0</v>
      </c>
      <c r="E721" s="55" t="str">
        <f>[3]lang_2!E721</f>
        <v>#狙击技巧</v>
      </c>
    </row>
    <row r="722" spans="1:5" s="55" customFormat="1">
      <c r="A722" s="55" t="str">
        <f>[3]lang_2!A722</f>
        <v>SKILL_52050</v>
      </c>
      <c r="B722" s="55" t="str">
        <f>[3]lang_2!B722</f>
        <v>爆头</v>
      </c>
      <c r="C722" s="55" t="str">
        <f>[3]lang_2!C722</f>
        <v>#爆头</v>
      </c>
      <c r="D722" s="55">
        <f>[3]lang_2!D722</f>
        <v>0</v>
      </c>
      <c r="E722" s="55" t="str">
        <f>[3]lang_2!E722</f>
        <v>#爆头</v>
      </c>
    </row>
    <row r="723" spans="1:5" s="55" customFormat="1">
      <c r="A723" s="55" t="str">
        <f>[3]lang_2!A723</f>
        <v>SKILL_51103</v>
      </c>
      <c r="B723" s="55" t="str">
        <f>[3]lang_2!B723</f>
        <v>烈火魅影</v>
      </c>
      <c r="C723" s="55" t="str">
        <f>[3]lang_2!C723</f>
        <v>#烈火魅影</v>
      </c>
      <c r="D723" s="55">
        <f>[3]lang_2!D723</f>
        <v>0</v>
      </c>
      <c r="E723" s="55" t="str">
        <f>[3]lang_2!E723</f>
        <v>#烈火魅影</v>
      </c>
    </row>
    <row r="724" spans="1:5" s="55" customFormat="1">
      <c r="A724" s="55" t="str">
        <f>[3]lang_2!A724</f>
        <v>SKILL_52052</v>
      </c>
      <c r="B724" s="55" t="str">
        <f>[3]lang_2!B724</f>
        <v>银翼骑兵</v>
      </c>
      <c r="C724" s="55" t="str">
        <f>[3]lang_2!C724</f>
        <v>#银翼骑兵</v>
      </c>
      <c r="D724" s="55">
        <f>[3]lang_2!D724</f>
        <v>0</v>
      </c>
      <c r="E724" s="55" t="str">
        <f>[3]lang_2!E724</f>
        <v>#银翼骑兵</v>
      </c>
    </row>
    <row r="725" spans="1:5" s="55" customFormat="1">
      <c r="A725" s="55" t="str">
        <f>[3]lang_2!A725</f>
        <v>SKILL_52057</v>
      </c>
      <c r="B725" s="55" t="str">
        <f>[3]lang_2!B725</f>
        <v>矮人体质</v>
      </c>
      <c r="C725" s="55" t="str">
        <f>[3]lang_2!C725</f>
        <v>#矮人体质</v>
      </c>
      <c r="D725" s="55">
        <f>[3]lang_2!D725</f>
        <v>0</v>
      </c>
      <c r="E725" s="55" t="str">
        <f>[3]lang_2!E725</f>
        <v>#矮人体质</v>
      </c>
    </row>
    <row r="726" spans="1:5" s="55" customFormat="1" ht="12.75" customHeight="1">
      <c r="A726" s="55" t="str">
        <f>[3]lang_2!A726</f>
        <v>SKILL_52055</v>
      </c>
      <c r="B726" s="55" t="str">
        <f>[3]lang_2!B726</f>
        <v>矮人体质</v>
      </c>
      <c r="C726" s="55" t="str">
        <f>[3]lang_2!C726</f>
        <v>#快速突击</v>
      </c>
      <c r="D726" s="55">
        <f>[3]lang_2!D726</f>
        <v>0</v>
      </c>
      <c r="E726" s="55" t="str">
        <f>[3]lang_2!E726</f>
        <v>#快速突击</v>
      </c>
    </row>
    <row r="727" spans="1:5" s="55" customFormat="1" ht="12.75" customHeight="1">
      <c r="A727" s="55" t="str">
        <f>[3]lang_2!A727</f>
        <v>SKILL_52053</v>
      </c>
      <c r="B727" s="55">
        <f>[3]lang_2!B727</f>
        <v>0</v>
      </c>
      <c r="C727" s="55" t="str">
        <f>[3]lang_2!C727</f>
        <v>#献血猎杀</v>
      </c>
      <c r="D727" s="55">
        <f>[3]lang_2!D727</f>
        <v>0</v>
      </c>
      <c r="E727" s="55" t="str">
        <f>[3]lang_2!E727</f>
        <v>#献血猎杀</v>
      </c>
    </row>
    <row r="728" spans="1:5" s="55" customFormat="1">
      <c r="A728" s="55" t="str">
        <f>[3]lang_2!A728</f>
        <v>SKILL_52060</v>
      </c>
      <c r="B728" s="55">
        <f>[3]lang_2!B728</f>
        <v>0</v>
      </c>
      <c r="C728" s="55" t="str">
        <f>[3]lang_2!C728</f>
        <v>#狙击技巧</v>
      </c>
      <c r="D728" s="55">
        <f>[3]lang_2!D728</f>
        <v>0</v>
      </c>
      <c r="E728" s="55" t="str">
        <f>[3]lang_2!E728</f>
        <v>#献血猎杀</v>
      </c>
    </row>
    <row r="729" spans="1:5" s="55" customFormat="1">
      <c r="A729" s="55" t="str">
        <f>[3]lang_2!A729</f>
        <v>SKILL_52061</v>
      </c>
      <c r="B729" s="55">
        <f>[3]lang_2!B729</f>
        <v>0</v>
      </c>
      <c r="C729" s="55" t="str">
        <f>[3]lang_2!C729</f>
        <v>#厚重皮毛</v>
      </c>
      <c r="D729" s="55">
        <f>[3]lang_2!D729</f>
        <v>0</v>
      </c>
      <c r="E729" s="55" t="str">
        <f>[3]lang_2!E729</f>
        <v>#献血猎杀</v>
      </c>
    </row>
    <row r="730" spans="1:5" s="55" customFormat="1">
      <c r="A730" s="55" t="str">
        <f>[3]lang_2!A730</f>
        <v>SKILL_52063</v>
      </c>
      <c r="B730" s="55">
        <f>[3]lang_2!B730</f>
        <v>0</v>
      </c>
      <c r="C730" s="55" t="str">
        <f>[3]lang_2!C730</f>
        <v>#压制</v>
      </c>
      <c r="D730" s="55">
        <f>[3]lang_2!D730</f>
        <v>0</v>
      </c>
      <c r="E730" s="55" t="str">
        <f>[3]lang_2!E730</f>
        <v>#献血猎杀</v>
      </c>
    </row>
    <row r="731" spans="1:5" s="55" customFormat="1">
      <c r="A731" s="55" t="str">
        <f>[3]lang_2!A731</f>
        <v>SKILL_52113</v>
      </c>
      <c r="B731" s="55">
        <f>[3]lang_2!B731</f>
        <v>0</v>
      </c>
      <c r="C731" s="55" t="str">
        <f>[3]lang_2!C731</f>
        <v>#高级斩杀</v>
      </c>
      <c r="D731" s="55">
        <f>[3]lang_2!D731</f>
        <v>0</v>
      </c>
      <c r="E731" s="55" t="str">
        <f>[3]lang_2!E731</f>
        <v>#献血猎杀</v>
      </c>
    </row>
    <row r="732" spans="1:5" s="55" customFormat="1">
      <c r="A732" s="55" t="str">
        <f>[3]lang_2!A732</f>
        <v>SKILL_59114</v>
      </c>
      <c r="B732" s="55">
        <f>[3]lang_2!B732</f>
        <v>0</v>
      </c>
      <c r="C732" s="55" t="str">
        <f>[3]lang_2!C732</f>
        <v>#庞然大物</v>
      </c>
      <c r="D732" s="55">
        <f>[3]lang_2!D732</f>
        <v>0</v>
      </c>
      <c r="E732" s="55" t="str">
        <f>[3]lang_2!E732</f>
        <v>#献血猎杀</v>
      </c>
    </row>
    <row r="733" spans="1:5" s="55" customFormat="1">
      <c r="A733" s="55" t="str">
        <f>[3]lang_2!A733</f>
        <v>SKILL_52116</v>
      </c>
      <c r="B733" s="55">
        <f>[3]lang_2!B733</f>
        <v>0</v>
      </c>
      <c r="C733" s="55" t="str">
        <f>[3]lang_2!C733</f>
        <v>#血腥</v>
      </c>
      <c r="D733" s="55">
        <f>[3]lang_2!D733</f>
        <v>0</v>
      </c>
      <c r="E733" s="55" t="str">
        <f>[3]lang_2!E733</f>
        <v>#献血猎杀</v>
      </c>
    </row>
    <row r="734" spans="1:5" s="55" customFormat="1">
      <c r="A734" s="55" t="str">
        <f>[3]lang_2!A734</f>
        <v>SKILL_52107</v>
      </c>
      <c r="B734" s="55">
        <f>[3]lang_2!B734</f>
        <v>0</v>
      </c>
      <c r="C734" s="55" t="str">
        <f>[3]lang_2!C734</f>
        <v>#腐肉屏障</v>
      </c>
      <c r="D734" s="55">
        <f>[3]lang_2!D734</f>
        <v>0</v>
      </c>
      <c r="E734" s="55" t="str">
        <f>[3]lang_2!E734</f>
        <v>#献血猎杀</v>
      </c>
    </row>
    <row r="735" spans="1:5" s="55" customFormat="1">
      <c r="A735" s="55" t="str">
        <f>[3]lang_2!A735</f>
        <v>SKILL_59209</v>
      </c>
      <c r="B735" s="55">
        <f>[3]lang_2!B735</f>
        <v>0</v>
      </c>
      <c r="C735" s="55" t="str">
        <f>[3]lang_2!C735</f>
        <v>#俯冲反击</v>
      </c>
      <c r="D735" s="55">
        <f>[3]lang_2!D735</f>
        <v>0</v>
      </c>
      <c r="E735" s="55">
        <f>[3]lang_2!E735</f>
        <v>0</v>
      </c>
    </row>
    <row r="736" spans="1:5" s="55" customFormat="1">
      <c r="A736" s="55" t="str">
        <f>[3]lang_2!A736</f>
        <v>SKILL_50321</v>
      </c>
      <c r="B736" s="55">
        <f>[3]lang_2!B736</f>
        <v>0</v>
      </c>
      <c r="C736" s="55" t="str">
        <f>[3]lang_2!C736</f>
        <v>#荣耀冲锋</v>
      </c>
      <c r="D736" s="55">
        <f>[3]lang_2!D736</f>
        <v>0</v>
      </c>
      <c r="E736" s="55">
        <f>[3]lang_2!E736</f>
        <v>0</v>
      </c>
    </row>
    <row r="737" spans="1:5" s="55" customFormat="1">
      <c r="A737" s="55" t="str">
        <f>[3]lang_2!A737</f>
        <v>SKILL_59212</v>
      </c>
      <c r="B737" s="55">
        <f>[3]lang_2!B737</f>
        <v>0</v>
      </c>
      <c r="C737" s="55" t="str">
        <f>[3]lang_2!C737</f>
        <v>#集火领袖</v>
      </c>
      <c r="D737" s="55">
        <f>[3]lang_2!D737</f>
        <v>0</v>
      </c>
      <c r="E737" s="55">
        <f>[3]lang_2!E737</f>
        <v>0</v>
      </c>
    </row>
    <row r="738" spans="1:5" s="55" customFormat="1">
      <c r="A738" s="55" t="str">
        <f>[3]lang_2!A738</f>
        <v>SKILL_59213</v>
      </c>
      <c r="B738" s="55">
        <f>[3]lang_2!B738</f>
        <v>0</v>
      </c>
      <c r="C738" s="55" t="str">
        <f>[3]lang_2!C738</f>
        <v>#天空领袖</v>
      </c>
      <c r="D738" s="55">
        <f>[3]lang_2!D738</f>
        <v>0</v>
      </c>
      <c r="E738" s="55">
        <f>[3]lang_2!E738</f>
        <v>0</v>
      </c>
    </row>
    <row r="739" spans="1:5" s="55" customFormat="1">
      <c r="A739" s="55">
        <f>[3]lang_2!A739</f>
        <v>0</v>
      </c>
      <c r="B739" s="55">
        <f>[3]lang_2!B739</f>
        <v>0</v>
      </c>
      <c r="C739" s="55">
        <f>[3]lang_2!C739</f>
        <v>0</v>
      </c>
      <c r="D739" s="55">
        <f>[3]lang_2!D739</f>
        <v>0</v>
      </c>
      <c r="E739" s="55">
        <f>[3]lang_2!E739</f>
        <v>0</v>
      </c>
    </row>
    <row r="740" spans="1:5" s="55" customFormat="1">
      <c r="A740" s="55">
        <f>[3]lang_2!A740</f>
        <v>0</v>
      </c>
      <c r="B740" s="55">
        <f>[3]lang_2!B740</f>
        <v>0</v>
      </c>
      <c r="C740" s="55">
        <f>[3]lang_2!C740</f>
        <v>0</v>
      </c>
      <c r="D740" s="55">
        <f>[3]lang_2!D740</f>
        <v>0</v>
      </c>
      <c r="E740" s="55">
        <f>[3]lang_2!E740</f>
        <v>0</v>
      </c>
    </row>
    <row r="741" spans="1:5" s="55" customFormat="1">
      <c r="A741" s="55" t="str">
        <f>[3]lang_2!A741</f>
        <v>SKILL_6011</v>
      </c>
      <c r="B741" s="55" t="str">
        <f>[3]lang_2!B741</f>
        <v>魔法仆从</v>
      </c>
      <c r="C741" s="55" t="str">
        <f>[3]lang_2!C741</f>
        <v>#魔法仆从</v>
      </c>
      <c r="D741" s="55">
        <f>[3]lang_2!D741</f>
        <v>0</v>
      </c>
      <c r="E741" s="55">
        <f>[3]lang_2!E741</f>
        <v>0</v>
      </c>
    </row>
    <row r="742" spans="1:5" s="55" customFormat="1">
      <c r="A742" s="55" t="str">
        <f>[3]lang_2!A742</f>
        <v>SKILL_6012</v>
      </c>
      <c r="B742" s="55" t="str">
        <f>[3]lang_2!B742</f>
        <v>钝器重击</v>
      </c>
      <c r="C742" s="55" t="str">
        <f>[3]lang_2!C742</f>
        <v>#钝器重击</v>
      </c>
      <c r="D742" s="55">
        <f>[3]lang_2!D742</f>
        <v>0</v>
      </c>
      <c r="E742" s="55">
        <f>[3]lang_2!E742</f>
        <v>0</v>
      </c>
    </row>
    <row r="743" spans="1:5" s="55" customFormat="1">
      <c r="A743" s="55" t="str">
        <f>[3]lang_2!A743</f>
        <v>SKILL_6013</v>
      </c>
      <c r="B743" s="55" t="str">
        <f>[3]lang_2!B743</f>
        <v>魔力唤醒</v>
      </c>
      <c r="C743" s="55" t="str">
        <f>[3]lang_2!C743</f>
        <v>#魔力唤醒</v>
      </c>
      <c r="D743" s="55">
        <f>[3]lang_2!D743</f>
        <v>0</v>
      </c>
      <c r="E743" s="55">
        <f>[3]lang_2!E743</f>
        <v>0</v>
      </c>
    </row>
    <row r="744" spans="1:5" s="55" customFormat="1">
      <c r="A744" s="55" t="str">
        <f>[3]lang_2!A744</f>
        <v>SKILL_6014</v>
      </c>
      <c r="B744" s="55" t="str">
        <f>[3]lang_2!B744</f>
        <v>强化投掷</v>
      </c>
      <c r="C744" s="55" t="str">
        <f>[3]lang_2!C744</f>
        <v>#强化投掷</v>
      </c>
      <c r="D744" s="55">
        <f>[3]lang_2!D744</f>
        <v>0</v>
      </c>
      <c r="E744" s="55">
        <f>[3]lang_2!E744</f>
        <v>0</v>
      </c>
    </row>
    <row r="745" spans="1:5" s="55" customFormat="1">
      <c r="A745" s="55" t="str">
        <f>[3]lang_2!A745</f>
        <v>SKILL_6021</v>
      </c>
      <c r="B745" s="55" t="str">
        <f>[3]lang_2!B745</f>
        <v>石化形态</v>
      </c>
      <c r="C745" s="55" t="str">
        <f>[3]lang_2!C745</f>
        <v>#石化形态</v>
      </c>
      <c r="D745" s="55">
        <f>[3]lang_2!D745</f>
        <v>0</v>
      </c>
      <c r="E745" s="55">
        <f>[3]lang_2!E745</f>
        <v>0</v>
      </c>
    </row>
    <row r="746" spans="1:5" s="55" customFormat="1">
      <c r="A746" s="55" t="str">
        <f>[3]lang_2!A746</f>
        <v>SKILL_6022</v>
      </c>
      <c r="B746" s="55" t="str">
        <f>[3]lang_2!B746</f>
        <v>石化身躯</v>
      </c>
      <c r="C746" s="55" t="str">
        <f>[3]lang_2!C746</f>
        <v>#石化身躯</v>
      </c>
      <c r="D746" s="55">
        <f>[3]lang_2!D746</f>
        <v>0</v>
      </c>
      <c r="E746" s="55">
        <f>[3]lang_2!E746</f>
        <v>0</v>
      </c>
    </row>
    <row r="747" spans="1:5" s="55" customFormat="1">
      <c r="A747" s="55" t="str">
        <f>[3]lang_2!A747</f>
        <v>SKILL_6023</v>
      </c>
      <c r="B747" s="55" t="str">
        <f>[3]lang_2!B747</f>
        <v>粉碎打击</v>
      </c>
      <c r="C747" s="55" t="str">
        <f>[3]lang_2!C747</f>
        <v>#粉碎打击</v>
      </c>
      <c r="D747" s="55">
        <f>[3]lang_2!D747</f>
        <v>0</v>
      </c>
      <c r="E747" s="55">
        <f>[3]lang_2!E747</f>
        <v>0</v>
      </c>
    </row>
    <row r="748" spans="1:5" s="55" customFormat="1">
      <c r="A748" s="55" t="str">
        <f>[3]lang_2!A748</f>
        <v>SKILL_6024</v>
      </c>
      <c r="B748" s="55" t="str">
        <f>[3]lang_2!B748</f>
        <v>坚硬</v>
      </c>
      <c r="C748" s="55" t="str">
        <f>[3]lang_2!C748</f>
        <v>#坚硬</v>
      </c>
      <c r="D748" s="55">
        <f>[3]lang_2!D748</f>
        <v>0</v>
      </c>
      <c r="E748" s="55">
        <f>[3]lang_2!E748</f>
        <v>0</v>
      </c>
    </row>
    <row r="749" spans="1:5" s="55" customFormat="1">
      <c r="A749" s="55" t="str">
        <f>[3]lang_2!A749</f>
        <v>SKILL_6031</v>
      </c>
      <c r="B749" s="55" t="str">
        <f>[3]lang_2!B749</f>
        <v>横扫</v>
      </c>
      <c r="C749" s="55" t="str">
        <f>[3]lang_2!C749</f>
        <v>#横扫</v>
      </c>
      <c r="D749" s="55">
        <f>[3]lang_2!D749</f>
        <v>0</v>
      </c>
      <c r="E749" s="55">
        <f>[3]lang_2!E749</f>
        <v>0</v>
      </c>
    </row>
    <row r="750" spans="1:5" s="55" customFormat="1">
      <c r="A750" s="55" t="str">
        <f>[3]lang_2!A750</f>
        <v>SKILL_6032</v>
      </c>
      <c r="B750" s="55" t="str">
        <f>[3]lang_2!B750</f>
        <v>铁皮身躯</v>
      </c>
      <c r="C750" s="55" t="str">
        <f>[3]lang_2!C750</f>
        <v>#铁皮身躯</v>
      </c>
      <c r="D750" s="55">
        <f>[3]lang_2!D750</f>
        <v>0</v>
      </c>
      <c r="E750" s="55">
        <f>[3]lang_2!E750</f>
        <v>0</v>
      </c>
    </row>
    <row r="751" spans="1:5" s="55" customFormat="1">
      <c r="A751" s="55" t="str">
        <f>[3]lang_2!A751</f>
        <v>SKILL_6033</v>
      </c>
      <c r="B751" s="55" t="str">
        <f>[3]lang_2!B751</f>
        <v>沉重共鸣</v>
      </c>
      <c r="C751" s="55" t="str">
        <f>[3]lang_2!C751</f>
        <v>#沉重共鸣</v>
      </c>
      <c r="D751" s="55">
        <f>[3]lang_2!D751</f>
        <v>0</v>
      </c>
      <c r="E751" s="55">
        <f>[3]lang_2!E751</f>
        <v>0</v>
      </c>
    </row>
    <row r="752" spans="1:5" s="55" customFormat="1">
      <c r="A752" s="55" t="str">
        <f>[3]lang_2!A752</f>
        <v>SKILL_6034</v>
      </c>
      <c r="B752" s="55" t="str">
        <f>[3]lang_2!B752</f>
        <v>魔力唤醒</v>
      </c>
      <c r="C752" s="55" t="str">
        <f>[3]lang_2!C752</f>
        <v>#魔力唤醒</v>
      </c>
      <c r="D752" s="55">
        <f>[3]lang_2!D752</f>
        <v>0</v>
      </c>
      <c r="E752" s="55">
        <f>[3]lang_2!E752</f>
        <v>0</v>
      </c>
    </row>
    <row r="753" spans="1:5" s="55" customFormat="1">
      <c r="A753" s="55" t="str">
        <f>[3]lang_2!A753</f>
        <v>SKILL_6041</v>
      </c>
      <c r="B753" s="55" t="str">
        <f>[3]lang_2!B753</f>
        <v>龙卷风</v>
      </c>
      <c r="C753" s="55" t="str">
        <f>[3]lang_2!C753</f>
        <v>#龙卷风</v>
      </c>
      <c r="D753" s="55">
        <f>[3]lang_2!D753</f>
        <v>0</v>
      </c>
      <c r="E753" s="55">
        <f>[3]lang_2!E753</f>
        <v>0</v>
      </c>
    </row>
    <row r="754" spans="1:5" s="55" customFormat="1">
      <c r="A754" s="55" t="str">
        <f>[3]lang_2!A754</f>
        <v>SKILL_6042</v>
      </c>
      <c r="B754" s="55" t="str">
        <f>[3]lang_2!B754</f>
        <v>能量护盾</v>
      </c>
      <c r="C754" s="55" t="str">
        <f>[3]lang_2!C754</f>
        <v>#能量护盾</v>
      </c>
      <c r="D754" s="55">
        <f>[3]lang_2!D754</f>
        <v>0</v>
      </c>
      <c r="E754" s="55">
        <f>[3]lang_2!E754</f>
        <v>0</v>
      </c>
    </row>
    <row r="755" spans="1:5" s="55" customFormat="1">
      <c r="A755" s="55" t="str">
        <f>[3]lang_2!A755</f>
        <v>SKILL_6043</v>
      </c>
      <c r="B755" s="55" t="str">
        <f>[3]lang_2!B755</f>
        <v>魔法力场</v>
      </c>
      <c r="C755" s="55" t="str">
        <f>[3]lang_2!C755</f>
        <v>#魔法力场</v>
      </c>
      <c r="D755" s="55">
        <f>[3]lang_2!D755</f>
        <v>0</v>
      </c>
      <c r="E755" s="55">
        <f>[3]lang_2!E755</f>
        <v>0</v>
      </c>
    </row>
    <row r="756" spans="1:5" s="55" customFormat="1">
      <c r="A756" s="55" t="str">
        <f>[3]lang_2!A756</f>
        <v>SKILL_6044</v>
      </c>
      <c r="B756" s="55" t="str">
        <f>[3]lang_2!B756</f>
        <v>法术穿透</v>
      </c>
      <c r="C756" s="55" t="str">
        <f>[3]lang_2!C756</f>
        <v>#法术穿透</v>
      </c>
      <c r="D756" s="55">
        <f>[3]lang_2!D756</f>
        <v>0</v>
      </c>
      <c r="E756" s="55">
        <f>[3]lang_2!E756</f>
        <v>0</v>
      </c>
    </row>
    <row r="757" spans="1:5" s="55" customFormat="1">
      <c r="A757" s="55" t="str">
        <f>[3]lang_2!A757</f>
        <v>SKILL_6051</v>
      </c>
      <c r="B757" s="55" t="str">
        <f>[3]lang_2!B757</f>
        <v>三个愿望</v>
      </c>
      <c r="C757" s="55" t="str">
        <f>[3]lang_2!C757</f>
        <v>#三个愿望</v>
      </c>
      <c r="D757" s="55">
        <f>[3]lang_2!D757</f>
        <v>0</v>
      </c>
      <c r="E757" s="55">
        <f>[3]lang_2!E757</f>
        <v>0</v>
      </c>
    </row>
    <row r="758" spans="1:5" s="55" customFormat="1">
      <c r="A758" s="55" t="str">
        <f>[3]lang_2!A758</f>
        <v>SKILL_6052</v>
      </c>
      <c r="B758" s="55" t="str">
        <f>[3]lang_2!B758</f>
        <v>魔法风暴</v>
      </c>
      <c r="C758" s="55" t="str">
        <f>[3]lang_2!C758</f>
        <v>#魔法风暴</v>
      </c>
      <c r="D758" s="55">
        <f>[3]lang_2!D758</f>
        <v>0</v>
      </c>
      <c r="E758" s="55">
        <f>[3]lang_2!E758</f>
        <v>0</v>
      </c>
    </row>
    <row r="759" spans="1:5" s="55" customFormat="1">
      <c r="A759" s="55" t="str">
        <f>[3]lang_2!A759</f>
        <v>SKILL_6053</v>
      </c>
      <c r="B759" s="55" t="str">
        <f>[3]lang_2!B759</f>
        <v>魔力唤醒</v>
      </c>
      <c r="C759" s="55" t="str">
        <f>[3]lang_2!C759</f>
        <v>#魔力唤醒</v>
      </c>
      <c r="D759" s="55">
        <f>[3]lang_2!D759</f>
        <v>0</v>
      </c>
      <c r="E759" s="55">
        <f>[3]lang_2!E759</f>
        <v>0</v>
      </c>
    </row>
    <row r="760" spans="1:5" s="55" customFormat="1">
      <c r="A760" s="55" t="str">
        <f>[3]lang_2!A760</f>
        <v>SKILL_6054</v>
      </c>
      <c r="B760" s="55" t="str">
        <f>[3]lang_2!B760</f>
        <v>幻影替身</v>
      </c>
      <c r="C760" s="55" t="str">
        <f>[3]lang_2!C760</f>
        <v>#幻影替身</v>
      </c>
      <c r="D760" s="55">
        <f>[3]lang_2!D760</f>
        <v>0</v>
      </c>
      <c r="E760" s="55">
        <f>[3]lang_2!E760</f>
        <v>0</v>
      </c>
    </row>
    <row r="761" spans="1:5" s="55" customFormat="1">
      <c r="A761" s="55" t="str">
        <f>[3]lang_2!A761</f>
        <v>SKILL_6061</v>
      </c>
      <c r="B761" s="55" t="str">
        <f>[3]lang_2!B761</f>
        <v>剑刃乱舞</v>
      </c>
      <c r="C761" s="55" t="str">
        <f>[3]lang_2!C761</f>
        <v>#剑刃乱舞</v>
      </c>
      <c r="D761" s="55">
        <f>[3]lang_2!D761</f>
        <v>0</v>
      </c>
      <c r="E761" s="55">
        <f>[3]lang_2!E761</f>
        <v>0</v>
      </c>
    </row>
    <row r="762" spans="1:5" s="55" customFormat="1">
      <c r="A762" s="55" t="str">
        <f>[3]lang_2!A762</f>
        <v>SKILL_6062</v>
      </c>
      <c r="B762" s="55" t="str">
        <f>[3]lang_2!B762</f>
        <v>顶级输出</v>
      </c>
      <c r="C762" s="55" t="str">
        <f>[3]lang_2!C762</f>
        <v>#顶级输出</v>
      </c>
      <c r="D762" s="55">
        <f>[3]lang_2!D762</f>
        <v>0</v>
      </c>
      <c r="E762" s="55">
        <f>[3]lang_2!E762</f>
        <v>0</v>
      </c>
    </row>
    <row r="763" spans="1:5" s="55" customFormat="1">
      <c r="A763" s="55" t="str">
        <f>[3]lang_2!A763</f>
        <v>SKILL_6063</v>
      </c>
      <c r="B763" s="55" t="str">
        <f>[3]lang_2!B763</f>
        <v>刀锋女王</v>
      </c>
      <c r="C763" s="55" t="str">
        <f>[3]lang_2!C763</f>
        <v>#刀锋女王</v>
      </c>
      <c r="D763" s="55">
        <f>[3]lang_2!D763</f>
        <v>0</v>
      </c>
      <c r="E763" s="55">
        <f>[3]lang_2!E763</f>
        <v>0</v>
      </c>
    </row>
    <row r="764" spans="1:5" s="55" customFormat="1">
      <c r="A764" s="55" t="str">
        <f>[3]lang_2!A764</f>
        <v>SKILL_6064</v>
      </c>
      <c r="B764" s="55" t="str">
        <f>[3]lang_2!B764</f>
        <v>魔力唤醒</v>
      </c>
      <c r="C764" s="55" t="str">
        <f>[3]lang_2!C764</f>
        <v>#魔力唤醒</v>
      </c>
      <c r="D764" s="55">
        <f>[3]lang_2!D764</f>
        <v>0</v>
      </c>
      <c r="E764" s="55">
        <f>[3]lang_2!E764</f>
        <v>0</v>
      </c>
    </row>
    <row r="765" spans="1:5" s="55" customFormat="1">
      <c r="A765" s="55" t="str">
        <f>[3]lang_2!A765</f>
        <v>SKILL_6071</v>
      </c>
      <c r="B765" s="55" t="str">
        <f>[3]lang_2!B765</f>
        <v>战神</v>
      </c>
      <c r="C765" s="55" t="str">
        <f>[3]lang_2!C765</f>
        <v>#战神</v>
      </c>
      <c r="D765" s="55">
        <f>[3]lang_2!D765</f>
        <v>0</v>
      </c>
      <c r="E765" s="55">
        <f>[3]lang_2!E765</f>
        <v>0</v>
      </c>
    </row>
    <row r="766" spans="1:5" s="55" customFormat="1">
      <c r="A766" s="55" t="str">
        <f>[3]lang_2!A766</f>
        <v>SKILL_6072</v>
      </c>
      <c r="B766" s="55" t="str">
        <f>[3]lang_2!B766</f>
        <v>雷霆之怒</v>
      </c>
      <c r="C766" s="55" t="str">
        <f>[3]lang_2!C766</f>
        <v>#雷霆之怒</v>
      </c>
      <c r="D766" s="55">
        <f>[3]lang_2!D766</f>
        <v>0</v>
      </c>
      <c r="E766" s="55">
        <f>[3]lang_2!E766</f>
        <v>0</v>
      </c>
    </row>
    <row r="767" spans="1:5" s="55" customFormat="1">
      <c r="A767" s="55" t="str">
        <f>[3]lang_2!A767</f>
        <v>SKILL_6073</v>
      </c>
      <c r="B767" s="55" t="str">
        <f>[3]lang_2!B767</f>
        <v>金石身躯</v>
      </c>
      <c r="C767" s="55" t="str">
        <f>[3]lang_2!C767</f>
        <v>#金石身躯</v>
      </c>
      <c r="D767" s="55">
        <f>[3]lang_2!D767</f>
        <v>0</v>
      </c>
      <c r="E767" s="55">
        <f>[3]lang_2!E767</f>
        <v>0</v>
      </c>
    </row>
    <row r="768" spans="1:5" s="55" customFormat="1">
      <c r="A768" s="55" t="str">
        <f>[3]lang_2!A768</f>
        <v>SKILL_6074</v>
      </c>
      <c r="B768" s="55" t="str">
        <f>[3]lang_2!B768</f>
        <v>魔力唤醒</v>
      </c>
      <c r="C768" s="55" t="str">
        <f>[3]lang_2!C768</f>
        <v>#魔力唤醒</v>
      </c>
      <c r="D768" s="55">
        <f>[3]lang_2!D768</f>
        <v>0</v>
      </c>
      <c r="E768" s="55">
        <f>[3]lang_2!E768</f>
        <v>0</v>
      </c>
    </row>
    <row r="769" spans="1:5" s="55" customFormat="1">
      <c r="A769" s="55">
        <f>[3]lang_2!A769</f>
        <v>0</v>
      </c>
      <c r="B769" s="55">
        <f>[3]lang_2!B769</f>
        <v>0</v>
      </c>
      <c r="C769" s="55">
        <f>[3]lang_2!C769</f>
        <v>0</v>
      </c>
      <c r="D769" s="55">
        <f>[3]lang_2!D769</f>
        <v>0</v>
      </c>
      <c r="E769" s="55">
        <f>[3]lang_2!E769</f>
        <v>0</v>
      </c>
    </row>
    <row r="770" spans="1:5" s="55" customFormat="1">
      <c r="A770" s="55">
        <f>[3]lang_2!A770</f>
        <v>0</v>
      </c>
      <c r="B770" s="55">
        <f>[3]lang_2!B770</f>
        <v>0</v>
      </c>
      <c r="C770" s="55">
        <f>[3]lang_2!C770</f>
        <v>0</v>
      </c>
      <c r="D770" s="55">
        <f>[3]lang_2!D770</f>
        <v>0</v>
      </c>
      <c r="E770" s="55">
        <f>[3]lang_2!E770</f>
        <v>0</v>
      </c>
    </row>
    <row r="771" spans="1:5" s="55" customFormat="1">
      <c r="A771" s="55">
        <f>[3]lang_2!A771</f>
        <v>0</v>
      </c>
      <c r="B771" s="55">
        <f>[3]lang_2!B771</f>
        <v>0</v>
      </c>
      <c r="C771" s="55">
        <f>[3]lang_2!C771</f>
        <v>0</v>
      </c>
      <c r="D771" s="55">
        <f>[3]lang_2!D771</f>
        <v>0</v>
      </c>
      <c r="E771" s="55">
        <f>[3]lang_2!E771</f>
        <v>0</v>
      </c>
    </row>
    <row r="772" spans="1:5" s="55" customFormat="1">
      <c r="A772" s="55" t="str">
        <f>[3]lang_2!A772</f>
        <v>#攻击特效</v>
      </c>
      <c r="B772" s="55">
        <f>[3]lang_2!B772</f>
        <v>0</v>
      </c>
      <c r="C772" s="55">
        <f>[3]lang_2!C772</f>
        <v>0</v>
      </c>
      <c r="D772" s="55">
        <f>[3]lang_2!D772</f>
        <v>0</v>
      </c>
      <c r="E772" s="55">
        <f>[3]lang_2!E772</f>
        <v>0</v>
      </c>
    </row>
    <row r="773" spans="1:5" s="55" customFormat="1">
      <c r="A773" s="55" t="str">
        <f>[3]lang_2!A773</f>
        <v>SKILL_53001</v>
      </c>
      <c r="B773" s="55" t="str">
        <f>[3]lang_2!B773</f>
        <v>碾压</v>
      </c>
      <c r="C773" s="55" t="str">
        <f>[3]lang_2!C773</f>
        <v>#碾压</v>
      </c>
      <c r="D773" s="55">
        <f>[3]lang_2!D773</f>
        <v>0</v>
      </c>
      <c r="E773" s="55" t="str">
        <f>[3]lang_2!E773</f>
        <v>#Grind</v>
      </c>
    </row>
    <row r="774" spans="1:5" s="55" customFormat="1">
      <c r="A774" s="55" t="str">
        <f>[3]lang_2!A774</f>
        <v>SKILL_53002</v>
      </c>
      <c r="B774" s="55" t="str">
        <f>[3]lang_2!B774</f>
        <v>劝化</v>
      </c>
      <c r="C774" s="55" t="str">
        <f>[3]lang_2!C774</f>
        <v>#劝化</v>
      </c>
      <c r="D774" s="55">
        <f>[3]lang_2!D774</f>
        <v>0</v>
      </c>
      <c r="E774" s="55" t="str">
        <f>[3]lang_2!E774</f>
        <v>#Persuade</v>
      </c>
    </row>
    <row r="775" spans="1:5" s="55" customFormat="1">
      <c r="A775" s="55" t="str">
        <f>[3]lang_2!A775</f>
        <v>SKILL_53003</v>
      </c>
      <c r="B775" s="55" t="str">
        <f>[3]lang_2!B775</f>
        <v>毒液吐息2</v>
      </c>
      <c r="C775" s="55" t="str">
        <f>[3]lang_2!C775</f>
        <v>#毒液吐息2</v>
      </c>
      <c r="D775" s="55">
        <f>[3]lang_2!D775</f>
        <v>0</v>
      </c>
      <c r="E775" s="55" t="str">
        <f>[3]lang_2!E775</f>
        <v>#Venom breath</v>
      </c>
    </row>
    <row r="776" spans="1:5" s="55" customFormat="1">
      <c r="A776" s="55" t="str">
        <f>[3]lang_2!A776</f>
        <v>SKILL_53004</v>
      </c>
      <c r="B776" s="55" t="str">
        <f>[3]lang_2!B776</f>
        <v>碾压</v>
      </c>
      <c r="C776" s="55" t="str">
        <f>[3]lang_2!C776</f>
        <v>#碾压</v>
      </c>
      <c r="D776" s="55">
        <f>[3]lang_2!D776</f>
        <v>0</v>
      </c>
      <c r="E776" s="55" t="str">
        <f>[3]lang_2!E776</f>
        <v>#Grind</v>
      </c>
    </row>
    <row r="777" spans="1:5" s="55" customFormat="1">
      <c r="A777" s="55" t="str">
        <f>[3]lang_2!A777</f>
        <v>SKILL_53005</v>
      </c>
      <c r="B777" s="55" t="str">
        <f>[3]lang_2!B777</f>
        <v>利刃</v>
      </c>
      <c r="C777" s="55" t="str">
        <f>[3]lang_2!C777</f>
        <v>#利刃</v>
      </c>
      <c r="D777" s="55">
        <f>[3]lang_2!D777</f>
        <v>0</v>
      </c>
      <c r="E777" s="55" t="str">
        <f>[3]lang_2!E777</f>
        <v>#Blade</v>
      </c>
    </row>
    <row r="778" spans="1:5" s="55" customFormat="1">
      <c r="A778" s="55" t="str">
        <f>[3]lang_2!A778</f>
        <v>SKILL_53006</v>
      </c>
      <c r="B778" s="55" t="str">
        <f>[3]lang_2!B778</f>
        <v>利刃</v>
      </c>
      <c r="C778" s="55" t="str">
        <f>[3]lang_2!C778</f>
        <v>#利刃</v>
      </c>
      <c r="D778" s="55">
        <f>[3]lang_2!D778</f>
        <v>0</v>
      </c>
      <c r="E778" s="55" t="str">
        <f>[3]lang_2!E778</f>
        <v>#Blade</v>
      </c>
    </row>
    <row r="779" spans="1:5" s="55" customFormat="1">
      <c r="A779" s="55" t="str">
        <f>[3]lang_2!A779</f>
        <v>SKILL_53007</v>
      </c>
      <c r="B779" s="55" t="str">
        <f>[3]lang_2!B779</f>
        <v>切割</v>
      </c>
      <c r="C779" s="55" t="str">
        <f>[3]lang_2!C779</f>
        <v>#切割</v>
      </c>
      <c r="D779" s="55">
        <f>[3]lang_2!D779</f>
        <v>0</v>
      </c>
      <c r="E779" s="55" t="str">
        <f>[3]lang_2!E779</f>
        <v>#Slash</v>
      </c>
    </row>
    <row r="780" spans="1:5" s="55" customFormat="1">
      <c r="A780" s="55" t="str">
        <f>[3]lang_2!A780</f>
        <v>SKILL_53008</v>
      </c>
      <c r="B780" s="55" t="str">
        <f>[3]lang_2!B780</f>
        <v>叉状闪电</v>
      </c>
      <c r="C780" s="55" t="str">
        <f>[3]lang_2!C780</f>
        <v>#叉状闪电</v>
      </c>
      <c r="D780" s="55">
        <f>[3]lang_2!D780</f>
        <v>0</v>
      </c>
      <c r="E780" s="55" t="str">
        <f>[3]lang_2!E780</f>
        <v>#Forked lightning</v>
      </c>
    </row>
    <row r="781" spans="1:5" s="55" customFormat="1">
      <c r="A781" s="55" t="str">
        <f>[3]lang_2!A781</f>
        <v>SKILL_53009</v>
      </c>
      <c r="B781" s="55" t="str">
        <f>[3]lang_2!B781</f>
        <v>投石</v>
      </c>
      <c r="C781" s="55" t="str">
        <f>[3]lang_2!C781</f>
        <v>#投石</v>
      </c>
      <c r="D781" s="55">
        <f>[3]lang_2!D781</f>
        <v>0</v>
      </c>
      <c r="E781" s="55" t="str">
        <f>[3]lang_2!E781</f>
        <v>#Lapidation</v>
      </c>
    </row>
    <row r="782" spans="1:5" s="55" customFormat="1">
      <c r="A782" s="55" t="str">
        <f>[3]lang_2!A782</f>
        <v>SKILL_53010</v>
      </c>
      <c r="B782" s="55" t="str">
        <f>[3]lang_2!B782</f>
        <v>利爪</v>
      </c>
      <c r="C782" s="55" t="str">
        <f>[3]lang_2!C782</f>
        <v>#利爪</v>
      </c>
      <c r="D782" s="55">
        <f>[3]lang_2!D782</f>
        <v>0</v>
      </c>
      <c r="E782" s="55" t="str">
        <f>[3]lang_2!E782</f>
        <v>#Razorclaw</v>
      </c>
    </row>
    <row r="783" spans="1:5" s="55" customFormat="1">
      <c r="A783" s="55" t="str">
        <f>[3]lang_2!A783</f>
        <v>SKILL_53011</v>
      </c>
      <c r="B783" s="55" t="str">
        <f>[3]lang_2!B783</f>
        <v>多头攻击</v>
      </c>
      <c r="C783" s="55" t="str">
        <f>[3]lang_2!C783</f>
        <v>#多头攻击</v>
      </c>
      <c r="D783" s="55">
        <f>[3]lang_2!D783</f>
        <v>0</v>
      </c>
      <c r="E783" s="55" t="str">
        <f>[3]lang_2!E783</f>
        <v>#多头攻击</v>
      </c>
    </row>
    <row r="784" spans="1:5" s="55" customFormat="1">
      <c r="A784" s="55" t="str">
        <f>[3]lang_2!A784</f>
        <v>SKILL_53012</v>
      </c>
      <c r="B784" s="55" t="str">
        <f>[3]lang_2!B784</f>
        <v>痛苦镰刀</v>
      </c>
      <c r="C784" s="55" t="str">
        <f>[3]lang_2!C784</f>
        <v>#痛苦镰刀</v>
      </c>
      <c r="D784" s="55">
        <f>[3]lang_2!D784</f>
        <v>0</v>
      </c>
      <c r="E784" s="55" t="str">
        <f>[3]lang_2!E784</f>
        <v>#痛苦镰刀</v>
      </c>
    </row>
    <row r="785" spans="1:5" s="55" customFormat="1">
      <c r="A785" s="55" t="str">
        <f>[3]lang_2!A785</f>
        <v>SKILL_53014</v>
      </c>
      <c r="B785" s="55">
        <f>[3]lang_2!B785</f>
        <v>0</v>
      </c>
      <c r="C785" s="55" t="str">
        <f>[3]lang_2!C785</f>
        <v>#弹射标</v>
      </c>
      <c r="D785" s="55">
        <f>[3]lang_2!D785</f>
        <v>0</v>
      </c>
      <c r="E785" s="55" t="str">
        <f>[3]lang_2!E785</f>
        <v>#弹射标</v>
      </c>
    </row>
    <row r="786" spans="1:5" s="55" customFormat="1">
      <c r="A786" s="55">
        <f>[3]lang_2!A786</f>
        <v>0</v>
      </c>
      <c r="B786" s="55">
        <f>[3]lang_2!B786</f>
        <v>0</v>
      </c>
      <c r="C786" s="55">
        <f>[3]lang_2!C786</f>
        <v>0</v>
      </c>
      <c r="D786" s="55">
        <f>[3]lang_2!D786</f>
        <v>0</v>
      </c>
      <c r="E786" s="55">
        <f>[3]lang_2!E786</f>
        <v>0</v>
      </c>
    </row>
    <row r="787" spans="1:5" s="55" customFormat="1">
      <c r="A787" s="55">
        <f>[3]lang_2!A787</f>
        <v>0</v>
      </c>
      <c r="B787" s="55">
        <f>[3]lang_2!B787</f>
        <v>0</v>
      </c>
      <c r="C787" s="55">
        <f>[3]lang_2!C787</f>
        <v>0</v>
      </c>
      <c r="D787" s="55">
        <f>[3]lang_2!D787</f>
        <v>0</v>
      </c>
      <c r="E787" s="55">
        <f>[3]lang_2!E787</f>
        <v>0</v>
      </c>
    </row>
    <row r="788" spans="1:5">
      <c r="A788" s="55">
        <f>[3]lang_2!A788</f>
        <v>0</v>
      </c>
      <c r="B788" s="55">
        <f>[3]lang_2!B788</f>
        <v>0</v>
      </c>
      <c r="C788" s="55">
        <f>[3]lang_2!C788</f>
        <v>0</v>
      </c>
      <c r="D788" s="55">
        <f>[3]lang_2!D788</f>
        <v>0</v>
      </c>
      <c r="E788" s="55">
        <f>[3]lang_2!E788</f>
        <v>0</v>
      </c>
    </row>
    <row r="789" spans="1:5" s="55" customFormat="1">
      <c r="A789" s="55" t="str">
        <f>[3]lang_2!A789</f>
        <v>#召唤物技能</v>
      </c>
      <c r="B789" s="55">
        <f>[3]lang_2!B789</f>
        <v>0</v>
      </c>
      <c r="C789" s="55">
        <f>[3]lang_2!C789</f>
        <v>0</v>
      </c>
      <c r="D789" s="55">
        <f>[3]lang_2!D789</f>
        <v>0</v>
      </c>
      <c r="E789" s="55">
        <f>[3]lang_2!E789</f>
        <v>0</v>
      </c>
    </row>
    <row r="790" spans="1:5" s="55" customFormat="1">
      <c r="A790" s="55" t="str">
        <f>[3]lang_2!A790</f>
        <v>SKILL_50406</v>
      </c>
      <c r="B790" s="55">
        <f>[3]lang_2!B790</f>
        <v>0</v>
      </c>
      <c r="C790" s="55" t="str">
        <f>[3]lang_2!C790</f>
        <v>#重击</v>
      </c>
      <c r="D790" s="55">
        <f>[3]lang_2!D790</f>
        <v>0</v>
      </c>
      <c r="E790" s="55">
        <f>[3]lang_2!E790</f>
        <v>0</v>
      </c>
    </row>
    <row r="791" spans="1:5" s="55" customFormat="1">
      <c r="A791" s="55" t="str">
        <f>[3]lang_2!A791</f>
        <v>SKILL_50407</v>
      </c>
      <c r="B791" s="55">
        <f>[3]lang_2!B791</f>
        <v>0</v>
      </c>
      <c r="C791" s="55" t="str">
        <f>[3]lang_2!C791</f>
        <v>#能量吐息</v>
      </c>
      <c r="D791" s="55">
        <f>[3]lang_2!D791</f>
        <v>0</v>
      </c>
      <c r="E791" s="55">
        <f>[3]lang_2!E791</f>
        <v>0</v>
      </c>
    </row>
    <row r="792" spans="1:5" s="55" customFormat="1">
      <c r="A792" s="55" t="str">
        <f>[3]lang_2!A792</f>
        <v>SKILLDES_50407</v>
      </c>
      <c r="B792" s="55">
        <f>[3]lang_2!B792</f>
        <v>0</v>
      </c>
      <c r="C792" s="55" t="str">
        <f>[3]lang_2!C792</f>
        <v>#每次攻击对小范围内的所有敌人造成伤害</v>
      </c>
      <c r="D792" s="55">
        <f>[3]lang_2!D792</f>
        <v>0</v>
      </c>
      <c r="E792" s="55">
        <f>[3]lang_2!E792</f>
        <v>0</v>
      </c>
    </row>
    <row r="793" spans="1:5" s="55" customFormat="1">
      <c r="A793" s="55" t="str">
        <f>[3]lang_2!A793</f>
        <v>SKILL_50409</v>
      </c>
      <c r="B793" s="55">
        <f>[3]lang_2!B793</f>
        <v>0</v>
      </c>
      <c r="C793" s="55" t="str">
        <f>[3]lang_2!C793</f>
        <v>#恐惧</v>
      </c>
      <c r="D793" s="55">
        <f>[3]lang_2!D793</f>
        <v>0</v>
      </c>
      <c r="E793" s="55">
        <f>[3]lang_2!E793</f>
        <v>0</v>
      </c>
    </row>
    <row r="794" spans="1:5" s="55" customFormat="1">
      <c r="A794" s="55" t="str">
        <f>[3]lang_2!A794</f>
        <v>SKILLDES_50409</v>
      </c>
      <c r="B794" s="55">
        <f>[3]lang_2!B794</f>
        <v>0</v>
      </c>
      <c r="C794" s="55" t="str">
        <f>[3]lang_2!C794</f>
        <v>#震慑全场，对全场敌人造成大量伤害，并10%概率眩晕敌方单位</v>
      </c>
      <c r="D794" s="55">
        <f>[3]lang_2!D794</f>
        <v>0</v>
      </c>
      <c r="E794" s="55">
        <f>[3]lang_2!E794</f>
        <v>0</v>
      </c>
    </row>
    <row r="795" spans="1:5" s="55" customFormat="1">
      <c r="A795" s="55" t="str">
        <f>[3]lang_2!A795</f>
        <v>SKILL_50483</v>
      </c>
      <c r="B795" s="55">
        <f>[3]lang_2!B795</f>
        <v>0</v>
      </c>
      <c r="C795" s="55" t="str">
        <f>[3]lang_2!C795</f>
        <v>#能量吐息</v>
      </c>
      <c r="D795" s="55">
        <f>[3]lang_2!D795</f>
        <v>0</v>
      </c>
      <c r="E795" s="55">
        <f>[3]lang_2!E795</f>
        <v>0</v>
      </c>
    </row>
    <row r="796" spans="1:5" s="55" customFormat="1">
      <c r="A796" s="55" t="str">
        <f>[3]lang_2!A796</f>
        <v>SKILLDES_50483</v>
      </c>
      <c r="B796" s="55">
        <f>[3]lang_2!B796</f>
        <v>0</v>
      </c>
      <c r="C796" s="55" t="str">
        <f>[3]lang_2!C796</f>
        <v>#每次攻击对小范围内的所有敌人造成伤害，并有概率附加眩晕</v>
      </c>
      <c r="D796" s="55">
        <f>[3]lang_2!D796</f>
        <v>0</v>
      </c>
      <c r="E796" s="55">
        <f>[3]lang_2!E796</f>
        <v>0</v>
      </c>
    </row>
    <row r="797" spans="1:5" s="55" customFormat="1">
      <c r="A797" s="55">
        <f>[3]lang_2!A797</f>
        <v>0</v>
      </c>
      <c r="B797" s="55">
        <f>[3]lang_2!B797</f>
        <v>0</v>
      </c>
      <c r="C797" s="55">
        <f>[3]lang_2!C797</f>
        <v>0</v>
      </c>
      <c r="D797" s="55">
        <f>[3]lang_2!D797</f>
        <v>0</v>
      </c>
      <c r="E797" s="55">
        <f>[3]lang_2!E797</f>
        <v>0</v>
      </c>
    </row>
    <row r="798" spans="1:5" s="55" customFormat="1">
      <c r="A798" s="55">
        <f>[3]lang_2!A798</f>
        <v>0</v>
      </c>
      <c r="B798" s="55">
        <f>[3]lang_2!B798</f>
        <v>0</v>
      </c>
      <c r="C798" s="55">
        <f>[3]lang_2!C798</f>
        <v>0</v>
      </c>
      <c r="D798" s="55">
        <f>[3]lang_2!D798</f>
        <v>0</v>
      </c>
      <c r="E798" s="55">
        <f>[3]lang_2!E798</f>
        <v>0</v>
      </c>
    </row>
    <row r="799" spans="1:5" s="55" customFormat="1">
      <c r="A799" s="55">
        <f>[3]lang_2!A799</f>
        <v>0</v>
      </c>
      <c r="B799" s="55">
        <f>[3]lang_2!B799</f>
        <v>0</v>
      </c>
      <c r="C799" s="55">
        <f>[3]lang_2!C799</f>
        <v>0</v>
      </c>
      <c r="D799" s="55">
        <f>[3]lang_2!D799</f>
        <v>0</v>
      </c>
      <c r="E799" s="55">
        <f>[3]lang_2!E799</f>
        <v>0</v>
      </c>
    </row>
    <row r="800" spans="1:5" s="55" customFormat="1">
      <c r="A800" s="55">
        <f>[3]lang_2!A800</f>
        <v>0</v>
      </c>
      <c r="B800" s="55">
        <f>[3]lang_2!B800</f>
        <v>0</v>
      </c>
      <c r="C800" s="55">
        <f>[3]lang_2!C800</f>
        <v>0</v>
      </c>
      <c r="D800" s="55">
        <f>[3]lang_2!D800</f>
        <v>0</v>
      </c>
      <c r="E800" s="55">
        <f>[3]lang_2!E800</f>
        <v>0</v>
      </c>
    </row>
    <row r="801" spans="1:5" s="55" customFormat="1">
      <c r="A801" s="55">
        <f>[3]lang_2!A801</f>
        <v>0</v>
      </c>
      <c r="B801" s="55">
        <f>[3]lang_2!B801</f>
        <v>0</v>
      </c>
      <c r="C801" s="55">
        <f>[3]lang_2!C801</f>
        <v>0</v>
      </c>
      <c r="D801" s="55">
        <f>[3]lang_2!D801</f>
        <v>0</v>
      </c>
      <c r="E801" s="55">
        <f>[3]lang_2!E801</f>
        <v>0</v>
      </c>
    </row>
    <row r="802" spans="1:5" s="55" customFormat="1">
      <c r="A802" s="55">
        <f>[3]lang_2!A802</f>
        <v>0</v>
      </c>
      <c r="B802" s="55">
        <f>[3]lang_2!B802</f>
        <v>0</v>
      </c>
      <c r="C802" s="55">
        <f>[3]lang_2!C802</f>
        <v>0</v>
      </c>
      <c r="D802" s="55">
        <f>[3]lang_2!D802</f>
        <v>0</v>
      </c>
      <c r="E802" s="55">
        <f>[3]lang_2!E802</f>
        <v>0</v>
      </c>
    </row>
    <row r="803" spans="1:5" s="55" customFormat="1">
      <c r="A803" s="55">
        <f>[3]lang_2!A803</f>
        <v>0</v>
      </c>
      <c r="B803" s="55">
        <f>[3]lang_2!B803</f>
        <v>0</v>
      </c>
      <c r="C803" s="55">
        <f>[3]lang_2!C803</f>
        <v>0</v>
      </c>
      <c r="D803" s="55">
        <f>[3]lang_2!D803</f>
        <v>0</v>
      </c>
      <c r="E803" s="55">
        <f>[3]lang_2!E803</f>
        <v>0</v>
      </c>
    </row>
    <row r="804" spans="1:5" s="55" customFormat="1">
      <c r="A804" s="55">
        <f>[3]lang_2!A804</f>
        <v>0</v>
      </c>
      <c r="B804" s="55">
        <f>[3]lang_2!B804</f>
        <v>0</v>
      </c>
      <c r="C804" s="55">
        <f>[3]lang_2!C804</f>
        <v>0</v>
      </c>
      <c r="D804" s="55">
        <f>[3]lang_2!D804</f>
        <v>0</v>
      </c>
      <c r="E804" s="55">
        <f>[3]lang_2!E804</f>
        <v>0</v>
      </c>
    </row>
    <row r="805" spans="1:5" s="55" customFormat="1">
      <c r="A805" s="55">
        <f>[3]lang_2!A805</f>
        <v>0</v>
      </c>
      <c r="B805" s="55">
        <f>[3]lang_2!B805</f>
        <v>0</v>
      </c>
      <c r="C805" s="55" t="str">
        <f>[3]lang_2!C805</f>
        <v/>
      </c>
      <c r="D805" s="55">
        <f>[3]lang_2!D805</f>
        <v>0</v>
      </c>
      <c r="E805" s="55" t="str">
        <f>[3]lang_2!E805</f>
        <v/>
      </c>
    </row>
    <row r="806" spans="1:5" s="55" customFormat="1">
      <c r="A806" s="55" t="str">
        <f>[3]lang_2!A806</f>
        <v>#兵团属性项</v>
      </c>
      <c r="B806" s="55">
        <f>[3]lang_2!B806</f>
        <v>0</v>
      </c>
      <c r="C806" s="55" t="str">
        <f>[3]lang_2!C806</f>
        <v/>
      </c>
      <c r="D806" s="55">
        <f>[3]lang_2!D806</f>
        <v>0</v>
      </c>
      <c r="E806" s="55" t="str">
        <f>[3]lang_2!E806</f>
        <v/>
      </c>
    </row>
    <row r="807" spans="1:5" s="55" customFormat="1">
      <c r="A807" s="55" t="str">
        <f>[3]lang_2!A807</f>
        <v>ATTR_1</v>
      </c>
      <c r="B807" s="55">
        <f>[3]lang_2!B807</f>
        <v>0</v>
      </c>
      <c r="C807" s="55" t="str">
        <f>[3]lang_2!C807</f>
        <v>#攻击</v>
      </c>
      <c r="D807" s="55">
        <f>[3]lang_2!D807</f>
        <v>0</v>
      </c>
      <c r="E807" s="55" t="str">
        <f>[3]lang_2!E807</f>
        <v>#ATK</v>
      </c>
    </row>
    <row r="808" spans="1:5" s="55" customFormat="1">
      <c r="A808" s="55" t="str">
        <f>[3]lang_2!A808</f>
        <v>ATTR_2</v>
      </c>
      <c r="B808" s="55" t="str">
        <f>[3]lang_2!B808</f>
        <v>%</v>
      </c>
      <c r="C808" s="55" t="str">
        <f>[3]lang_2!C808</f>
        <v>#攻击</v>
      </c>
      <c r="D808" s="55">
        <f>[3]lang_2!D808</f>
        <v>0</v>
      </c>
      <c r="E808" s="55" t="str">
        <f>[3]lang_2!E808</f>
        <v>#ATK</v>
      </c>
    </row>
    <row r="809" spans="1:5" s="55" customFormat="1">
      <c r="A809" s="55" t="str">
        <f>[3]lang_2!A809</f>
        <v>ATTR_3</v>
      </c>
      <c r="B809" s="55">
        <f>[3]lang_2!B809</f>
        <v>0</v>
      </c>
      <c r="C809" s="55" t="str">
        <f>[3]lang_2!C809</f>
        <v>#攻击</v>
      </c>
      <c r="D809" s="55">
        <f>[3]lang_2!D809</f>
        <v>0</v>
      </c>
      <c r="E809" s="55" t="str">
        <f>[3]lang_2!E809</f>
        <v>#ATK</v>
      </c>
    </row>
    <row r="810" spans="1:5" s="55" customFormat="1">
      <c r="A810" s="55" t="str">
        <f>[3]lang_2!A810</f>
        <v>ATTR_4</v>
      </c>
      <c r="B810" s="55">
        <f>[3]lang_2!B810</f>
        <v>0</v>
      </c>
      <c r="C810" s="55" t="str">
        <f>[3]lang_2!C810</f>
        <v>#生命</v>
      </c>
      <c r="D810" s="55">
        <f>[3]lang_2!D810</f>
        <v>0</v>
      </c>
      <c r="E810" s="55" t="str">
        <f>[3]lang_2!E810</f>
        <v>#HP</v>
      </c>
    </row>
    <row r="811" spans="1:5" s="55" customFormat="1">
      <c r="A811" s="55" t="str">
        <f>[3]lang_2!A811</f>
        <v>ATTR_5</v>
      </c>
      <c r="B811" s="55" t="str">
        <f>[3]lang_2!B811</f>
        <v>%</v>
      </c>
      <c r="C811" s="55" t="str">
        <f>[3]lang_2!C811</f>
        <v>#生命</v>
      </c>
      <c r="D811" s="55">
        <f>[3]lang_2!D811</f>
        <v>0</v>
      </c>
      <c r="E811" s="55" t="str">
        <f>[3]lang_2!E811</f>
        <v>#HP</v>
      </c>
    </row>
    <row r="812" spans="1:5" s="55" customFormat="1">
      <c r="A812" s="55" t="str">
        <f>[3]lang_2!A812</f>
        <v>ATTR_6</v>
      </c>
      <c r="B812" s="55">
        <f>[3]lang_2!B812</f>
        <v>0</v>
      </c>
      <c r="C812" s="55" t="str">
        <f>[3]lang_2!C812</f>
        <v>#生命</v>
      </c>
      <c r="D812" s="55">
        <f>[3]lang_2!D812</f>
        <v>0</v>
      </c>
      <c r="E812" s="55" t="str">
        <f>[3]lang_2!E812</f>
        <v>#HP</v>
      </c>
    </row>
    <row r="813" spans="1:5" s="55" customFormat="1">
      <c r="A813" s="55" t="str">
        <f>[3]lang_2!A813</f>
        <v>ATTR_7</v>
      </c>
      <c r="B813" s="55">
        <f>[3]lang_2!B813</f>
        <v>0</v>
      </c>
      <c r="C813" s="55" t="str">
        <f>[3]lang_2!C813</f>
        <v>#防御</v>
      </c>
      <c r="D813" s="55">
        <f>[3]lang_2!D813</f>
        <v>0</v>
      </c>
      <c r="E813" s="55" t="str">
        <f>[3]lang_2!E813</f>
        <v>#DEF</v>
      </c>
    </row>
    <row r="814" spans="1:5" s="55" customFormat="1">
      <c r="A814" s="55" t="str">
        <f>[3]lang_2!A814</f>
        <v>ATTR_8</v>
      </c>
      <c r="B814" s="55">
        <f>[3]lang_2!B814</f>
        <v>0</v>
      </c>
      <c r="C814" s="55" t="str">
        <f>[3]lang_2!C814</f>
        <v>#破防</v>
      </c>
      <c r="D814" s="55">
        <f>[3]lang_2!D814</f>
        <v>0</v>
      </c>
      <c r="E814" s="55" t="str">
        <f>[3]lang_2!E814</f>
        <v>#DEF Pen.</v>
      </c>
    </row>
    <row r="815" spans="1:5" s="55" customFormat="1">
      <c r="A815" s="55" t="str">
        <f>[3]lang_2!A815</f>
        <v>ATTR_9</v>
      </c>
      <c r="B815" s="55">
        <f>[3]lang_2!B815</f>
        <v>0</v>
      </c>
      <c r="C815" s="55" t="str">
        <f>[3]lang_2!C815</f>
        <v>#暴击</v>
      </c>
      <c r="D815" s="55">
        <f>[3]lang_2!D815</f>
        <v>0</v>
      </c>
      <c r="E815" s="55" t="str">
        <f>[3]lang_2!E815</f>
        <v>#CRIT Rate</v>
      </c>
    </row>
    <row r="816" spans="1:5" s="55" customFormat="1">
      <c r="A816" s="55" t="str">
        <f>[3]lang_2!A816</f>
        <v>ATTR_10</v>
      </c>
      <c r="B816" s="55">
        <f>[3]lang_2!B816</f>
        <v>0</v>
      </c>
      <c r="C816" s="55" t="str">
        <f>[3]lang_2!C816</f>
        <v>#暴伤</v>
      </c>
      <c r="D816" s="55">
        <f>[3]lang_2!D816</f>
        <v>0</v>
      </c>
      <c r="E816" s="55" t="str">
        <f>[3]lang_2!E816</f>
        <v>#CRIT DMG</v>
      </c>
    </row>
    <row r="817" spans="1:5" s="55" customFormat="1">
      <c r="A817" s="55" t="str">
        <f>[3]lang_2!A817</f>
        <v>ATTR_11</v>
      </c>
      <c r="B817" s="55">
        <f>[3]lang_2!B817</f>
        <v>0</v>
      </c>
      <c r="C817" s="55" t="str">
        <f>[3]lang_2!C817</f>
        <v>#韧性</v>
      </c>
      <c r="D817" s="55">
        <f>[3]lang_2!D817</f>
        <v>0</v>
      </c>
      <c r="E817" s="55" t="str">
        <f>[3]lang_2!E817</f>
        <v>#Immunity</v>
      </c>
    </row>
    <row r="818" spans="1:5" s="55" customFormat="1">
      <c r="A818" s="55" t="str">
        <f>[3]lang_2!A818</f>
        <v>ATTR_12</v>
      </c>
      <c r="B818" s="55">
        <f>[3]lang_2!B818</f>
        <v>0</v>
      </c>
      <c r="C818" s="55" t="str">
        <f>[3]lang_2!C818</f>
        <v>#闪避</v>
      </c>
      <c r="D818" s="55">
        <f>[3]lang_2!D818</f>
        <v>0</v>
      </c>
      <c r="E818" s="55" t="str">
        <f>[3]lang_2!E818</f>
        <v>#EVA</v>
      </c>
    </row>
    <row r="819" spans="1:5" s="55" customFormat="1">
      <c r="A819" s="55" t="str">
        <f>[3]lang_2!A819</f>
        <v>ATTR_13</v>
      </c>
      <c r="B819" s="55">
        <f>[3]lang_2!B819</f>
        <v>0</v>
      </c>
      <c r="C819" s="55" t="str">
        <f>[3]lang_2!C819</f>
        <v>#命中</v>
      </c>
      <c r="D819" s="55">
        <f>[3]lang_2!D819</f>
        <v>0</v>
      </c>
      <c r="E819" s="55" t="str">
        <f>[3]lang_2!E819</f>
        <v>#ACC</v>
      </c>
    </row>
    <row r="820" spans="1:5" s="55" customFormat="1">
      <c r="A820" s="55" t="str">
        <f>[3]lang_2!A820</f>
        <v>ATTR_14</v>
      </c>
      <c r="B820" s="55">
        <f>[3]lang_2!B820</f>
        <v>0</v>
      </c>
      <c r="C820" s="55" t="str">
        <f>[3]lang_2!C820</f>
        <v>#攻速</v>
      </c>
      <c r="D820" s="55">
        <f>[3]lang_2!D820</f>
        <v>0</v>
      </c>
      <c r="E820" s="55" t="str">
        <f>[3]lang_2!E820</f>
        <v>#RPD</v>
      </c>
    </row>
    <row r="821" spans="1:5" s="55" customFormat="1">
      <c r="A821" s="55" t="str">
        <f>[3]lang_2!A821</f>
        <v>ATTR_15</v>
      </c>
      <c r="B821" s="55">
        <f>[3]lang_2!B821</f>
        <v>0</v>
      </c>
      <c r="C821" s="55" t="str">
        <f>[3]lang_2!C821</f>
        <v>#恢复</v>
      </c>
      <c r="D821" s="55">
        <f>[3]lang_2!D821</f>
        <v>0</v>
      </c>
      <c r="E821" s="55" t="str">
        <f>[3]lang_2!E821</f>
        <v>#Rec.</v>
      </c>
    </row>
    <row r="822" spans="1:5" s="55" customFormat="1">
      <c r="A822" s="55" t="str">
        <f>[3]lang_2!A822</f>
        <v>ATTR_16</v>
      </c>
      <c r="B822" s="55">
        <f>[3]lang_2!B822</f>
        <v>0</v>
      </c>
      <c r="C822" s="55" t="str">
        <f>[3]lang_2!C822</f>
        <v>#治疗</v>
      </c>
      <c r="D822" s="55">
        <f>[3]lang_2!D822</f>
        <v>0</v>
      </c>
      <c r="E822" s="55" t="str">
        <f>[3]lang_2!E822</f>
        <v>#Heal</v>
      </c>
    </row>
    <row r="823" spans="1:5" s="55" customFormat="1">
      <c r="A823" s="55" t="str">
        <f>[3]lang_2!A823</f>
        <v>ATTR_17</v>
      </c>
      <c r="B823" s="55" t="str">
        <f>[3]lang_2!B823</f>
        <v>%</v>
      </c>
      <c r="C823" s="55" t="str">
        <f>[3]lang_2!C823</f>
        <v>#治疗</v>
      </c>
      <c r="D823" s="55">
        <f>[3]lang_2!D823</f>
        <v>0</v>
      </c>
      <c r="E823" s="55" t="str">
        <f>[3]lang_2!E823</f>
        <v>#Heal</v>
      </c>
    </row>
    <row r="824" spans="1:5" s="55" customFormat="1">
      <c r="A824" s="55" t="str">
        <f>[3]lang_2!A824</f>
        <v>ATTR_18</v>
      </c>
      <c r="B824" s="55">
        <f>[3]lang_2!B824</f>
        <v>0</v>
      </c>
      <c r="C824" s="55" t="str">
        <f>[3]lang_2!C824</f>
        <v>#受治疗</v>
      </c>
      <c r="D824" s="55">
        <f>[3]lang_2!D824</f>
        <v>0</v>
      </c>
      <c r="E824" s="55" t="str">
        <f>[3]lang_2!E824</f>
        <v>#Heal Rate</v>
      </c>
    </row>
    <row r="825" spans="1:5" s="55" customFormat="1">
      <c r="A825" s="55" t="str">
        <f>[3]lang_2!A825</f>
        <v>ATTR_19</v>
      </c>
      <c r="B825" s="55" t="str">
        <f>[3]lang_2!B825</f>
        <v>%</v>
      </c>
      <c r="C825" s="55" t="str">
        <f>[3]lang_2!C825</f>
        <v>#受治疗</v>
      </c>
      <c r="D825" s="55">
        <f>[3]lang_2!D825</f>
        <v>0</v>
      </c>
      <c r="E825" s="55" t="str">
        <f>[3]lang_2!E825</f>
        <v>#Heal Rate</v>
      </c>
    </row>
    <row r="826" spans="1:5" s="55" customFormat="1">
      <c r="A826" s="55" t="str">
        <f>[3]lang_2!A826</f>
        <v>ATTR_20</v>
      </c>
      <c r="B826" s="55">
        <f>[3]lang_2!B826</f>
        <v>0</v>
      </c>
      <c r="C826" s="55" t="str">
        <f>[3]lang_2!C826</f>
        <v>#兵团伤害</v>
      </c>
      <c r="D826" s="55">
        <f>[3]lang_2!D826</f>
        <v>0</v>
      </c>
      <c r="E826" s="55" t="str">
        <f>[3]lang_2!E826</f>
        <v>#Holly DMG</v>
      </c>
    </row>
    <row r="827" spans="1:5" s="55" customFormat="1">
      <c r="A827" s="55" t="str">
        <f>[3]lang_2!A827</f>
        <v>ATTR_21</v>
      </c>
      <c r="B827" s="55">
        <f>[3]lang_2!B827</f>
        <v>0</v>
      </c>
      <c r="C827" s="55" t="str">
        <f>[3]lang_2!C827</f>
        <v>#兵团免伤</v>
      </c>
      <c r="D827" s="55">
        <f>[3]lang_2!D827</f>
        <v>0</v>
      </c>
      <c r="E827" s="55" t="str">
        <f>[3]lang_2!E827</f>
        <v>#Holly Res.</v>
      </c>
    </row>
    <row r="828" spans="1:5" s="55" customFormat="1">
      <c r="A828" s="55" t="str">
        <f>[3]lang_2!A828</f>
        <v>ATTR_22</v>
      </c>
      <c r="B828" s="55">
        <f>[3]lang_2!B828</f>
        <v>0</v>
      </c>
      <c r="C828" s="55" t="str">
        <f>[3]lang_2!C828</f>
        <v>#吸血</v>
      </c>
      <c r="D828" s="55">
        <f>[3]lang_2!D828</f>
        <v>0</v>
      </c>
      <c r="E828" s="55" t="str">
        <f>[3]lang_2!E828</f>
        <v>#Bloodsuck</v>
      </c>
    </row>
    <row r="829" spans="1:5" s="55" customFormat="1">
      <c r="A829" s="55" t="str">
        <f>[3]lang_2!A829</f>
        <v>ATTR_23</v>
      </c>
      <c r="B829" s="55">
        <f>[3]lang_2!B829</f>
        <v>0</v>
      </c>
      <c r="C829" s="55" t="str">
        <f>[3]lang_2!C829</f>
        <v>#吸血</v>
      </c>
      <c r="D829" s="55">
        <f>[3]lang_2!D829</f>
        <v>0</v>
      </c>
      <c r="E829" s="55" t="str">
        <f>[3]lang_2!E829</f>
        <v>#Bloodsuck</v>
      </c>
    </row>
    <row r="830" spans="1:5" s="55" customFormat="1">
      <c r="A830" s="55" t="str">
        <f>[3]lang_2!A830</f>
        <v>ATTR_24</v>
      </c>
      <c r="B830" s="55">
        <f>[3]lang_2!B830</f>
        <v>0</v>
      </c>
      <c r="C830" s="55" t="str">
        <f>[3]lang_2!C830</f>
        <v>#反伤</v>
      </c>
      <c r="D830" s="55">
        <f>[3]lang_2!D830</f>
        <v>0</v>
      </c>
      <c r="E830" s="55" t="str">
        <f>[3]lang_2!E830</f>
        <v>#Reflect</v>
      </c>
    </row>
    <row r="831" spans="1:5" s="55" customFormat="1">
      <c r="A831" s="55" t="str">
        <f>[3]lang_2!A831</f>
        <v>ATTR_25</v>
      </c>
      <c r="B831" s="55" t="str">
        <f>[3]lang_2!B831</f>
        <v>%</v>
      </c>
      <c r="C831" s="55" t="str">
        <f>[3]lang_2!C831</f>
        <v>#反伤</v>
      </c>
      <c r="D831" s="55">
        <f>[3]lang_2!D831</f>
        <v>0</v>
      </c>
      <c r="E831" s="55" t="str">
        <f>[3]lang_2!E831</f>
        <v>#Reflect</v>
      </c>
    </row>
    <row r="832" spans="1:5" s="55" customFormat="1">
      <c r="A832" s="55" t="str">
        <f>[3]lang_2!A832</f>
        <v>ATTR_26</v>
      </c>
      <c r="B832" s="55">
        <f>[3]lang_2!B832</f>
        <v>0</v>
      </c>
      <c r="C832" s="55" t="str">
        <f>[3]lang_2!C832</f>
        <v>#物抗</v>
      </c>
      <c r="D832" s="55">
        <f>[3]lang_2!D832</f>
        <v>0</v>
      </c>
      <c r="E832" s="55" t="str">
        <f>[3]lang_2!E832</f>
        <v>#Physical Res.</v>
      </c>
    </row>
    <row r="833" spans="1:5" s="55" customFormat="1">
      <c r="A833" s="55" t="str">
        <f>[3]lang_2!A833</f>
        <v>ATTR_27</v>
      </c>
      <c r="B833" s="55">
        <f>[3]lang_2!B833</f>
        <v>0</v>
      </c>
      <c r="C833" s="55" t="str">
        <f>[3]lang_2!C833</f>
        <v>#火抗</v>
      </c>
      <c r="D833" s="55">
        <f>[3]lang_2!D833</f>
        <v>0</v>
      </c>
      <c r="E833" s="55" t="str">
        <f>[3]lang_2!E833</f>
        <v>#Fire Res.</v>
      </c>
    </row>
    <row r="834" spans="1:5" s="55" customFormat="1">
      <c r="A834" s="55" t="str">
        <f>[3]lang_2!A834</f>
        <v>ATTR_28</v>
      </c>
      <c r="B834" s="55">
        <f>[3]lang_2!B834</f>
        <v>0</v>
      </c>
      <c r="C834" s="55" t="str">
        <f>[3]lang_2!C834</f>
        <v>#水抗</v>
      </c>
      <c r="D834" s="55">
        <f>[3]lang_2!D834</f>
        <v>0</v>
      </c>
      <c r="E834" s="55" t="str">
        <f>[3]lang_2!E834</f>
        <v>#Water Res.</v>
      </c>
    </row>
    <row r="835" spans="1:5" s="55" customFormat="1">
      <c r="A835" s="55" t="str">
        <f>[3]lang_2!A835</f>
        <v>ATTR_29</v>
      </c>
      <c r="B835" s="55">
        <f>[3]lang_2!B835</f>
        <v>0</v>
      </c>
      <c r="C835" s="55" t="str">
        <f>[3]lang_2!C835</f>
        <v>#土抗</v>
      </c>
      <c r="D835" s="55">
        <f>[3]lang_2!D835</f>
        <v>0</v>
      </c>
      <c r="E835" s="55" t="str">
        <f>[3]lang_2!E835</f>
        <v>#Earth Res.</v>
      </c>
    </row>
    <row r="836" spans="1:5" s="55" customFormat="1">
      <c r="A836" s="55" t="str">
        <f>[3]lang_2!A836</f>
        <v>ATTR_30</v>
      </c>
      <c r="B836" s="55">
        <f>[3]lang_2!B836</f>
        <v>0</v>
      </c>
      <c r="C836" s="55" t="str">
        <f>[3]lang_2!C836</f>
        <v>#气抗</v>
      </c>
      <c r="D836" s="55">
        <f>[3]lang_2!D836</f>
        <v>0</v>
      </c>
      <c r="E836" s="55" t="str">
        <f>[3]lang_2!E836</f>
        <v>#Air Res.</v>
      </c>
    </row>
    <row r="837" spans="1:5" s="55" customFormat="1">
      <c r="A837" s="55" t="str">
        <f>[3]lang_2!A837</f>
        <v>ATTR_31</v>
      </c>
      <c r="B837" s="55">
        <f>[3]lang_2!B837</f>
        <v>0</v>
      </c>
      <c r="C837" s="55" t="str">
        <f>[3]lang_2!C837</f>
        <v>#移动速度</v>
      </c>
      <c r="D837" s="55">
        <f>[3]lang_2!D837</f>
        <v>0</v>
      </c>
      <c r="E837" s="55" t="str">
        <f>[3]lang_2!E837</f>
        <v>#SPD</v>
      </c>
    </row>
    <row r="838" spans="1:5" s="55" customFormat="1">
      <c r="A838" s="55" t="str">
        <f>[3]lang_2!A838</f>
        <v>ATTR_32</v>
      </c>
      <c r="B838" s="55">
        <f>[3]lang_2!B838</f>
        <v>0</v>
      </c>
      <c r="C838" s="55" t="str">
        <f>[3]lang_2!C838</f>
        <v>#全抗</v>
      </c>
      <c r="D838" s="55">
        <f>[3]lang_2!D838</f>
        <v>0</v>
      </c>
      <c r="E838" s="55" t="str">
        <f>[3]lang_2!E838</f>
        <v>#Magic Res.</v>
      </c>
    </row>
    <row r="839" spans="1:5" s="55" customFormat="1">
      <c r="A839" s="55" t="str">
        <f>[3]lang_2!A839</f>
        <v>ATTR_33</v>
      </c>
      <c r="B839" s="55">
        <f>[3]lang_2!B839</f>
        <v>0</v>
      </c>
      <c r="C839" s="55" t="str">
        <f>[3]lang_2!C839</f>
        <v>#士气</v>
      </c>
      <c r="D839" s="55">
        <f>[3]lang_2!D839</f>
        <v>0</v>
      </c>
      <c r="E839" s="55" t="str">
        <f>[3]lang_2!E839</f>
        <v>#Morale</v>
      </c>
    </row>
    <row r="840" spans="1:5" s="55" customFormat="1">
      <c r="A840" s="55" t="str">
        <f>[3]lang_2!A840</f>
        <v>ATTR_33</v>
      </c>
      <c r="B840" s="55">
        <f>[3]lang_2!B840</f>
        <v>0</v>
      </c>
      <c r="C840" s="55" t="str">
        <f>[3]lang_2!C840</f>
        <v>#士气</v>
      </c>
      <c r="D840" s="55">
        <f>[3]lang_2!D840</f>
        <v>0</v>
      </c>
      <c r="E840" s="55">
        <f>[3]lang_2!E840</f>
        <v>0</v>
      </c>
    </row>
    <row r="841" spans="1:5" s="55" customFormat="1">
      <c r="A841" s="55" t="str">
        <f>[3]lang_2!A841</f>
        <v>ATTR_35</v>
      </c>
      <c r="B841" s="55">
        <f>[3]lang_2!B841</f>
        <v>0</v>
      </c>
      <c r="C841" s="55" t="str">
        <f>[3]lang_2!C841</f>
        <v>#防御</v>
      </c>
      <c r="D841" s="55">
        <f>[3]lang_2!D841</f>
        <v>0</v>
      </c>
      <c r="E841" s="55">
        <f>[3]lang_2!E841</f>
        <v>0</v>
      </c>
    </row>
    <row r="842" spans="1:5" s="55" customFormat="1">
      <c r="A842" s="55" t="str">
        <f>[3]lang_2!A842</f>
        <v>ATTR_55</v>
      </c>
      <c r="B842" s="55">
        <f>[3]lang_2!B842</f>
        <v>0</v>
      </c>
      <c r="C842" s="55" t="str">
        <f>[3]lang_2!C842</f>
        <v>#法术免伤</v>
      </c>
      <c r="D842" s="55">
        <f>[3]lang_2!D842</f>
        <v>0</v>
      </c>
      <c r="E842" s="55">
        <f>[3]lang_2!E842</f>
        <v>0</v>
      </c>
    </row>
    <row r="843" spans="1:5" s="55" customFormat="1">
      <c r="A843" s="55" t="str">
        <f>[3]lang_2!A843</f>
        <v>ATTR_99</v>
      </c>
      <c r="B843" s="55">
        <f>[3]lang_2!B843</f>
        <v>0</v>
      </c>
      <c r="C843" s="55" t="str">
        <f>[3]lang_2!C843</f>
        <v>#护盾</v>
      </c>
      <c r="D843" s="55">
        <f>[3]lang_2!D843</f>
        <v>0</v>
      </c>
      <c r="E843" s="55" t="str">
        <f>[3]lang_2!E843</f>
        <v>#Sheild</v>
      </c>
    </row>
    <row r="844" spans="1:5" s="55" customFormat="1">
      <c r="A844" s="55" t="str">
        <f>[3]lang_2!A844</f>
        <v>ATTR_98</v>
      </c>
      <c r="B844" s="55">
        <f>[3]lang_2!B844</f>
        <v>0</v>
      </c>
      <c r="C844" s="55" t="str">
        <f>[3]lang_2!C844</f>
        <v>#攻速</v>
      </c>
      <c r="D844" s="55">
        <f>[3]lang_2!D844</f>
        <v>0</v>
      </c>
      <c r="E844" s="55" t="str">
        <f>[3]lang_2!E844</f>
        <v>#ATK SPD</v>
      </c>
    </row>
    <row r="845" spans="1:5" s="55" customFormat="1">
      <c r="A845" s="55" t="str">
        <f>[3]lang_2!A845</f>
        <v>ATTR_93</v>
      </c>
      <c r="B845" s="55">
        <f>[3]lang_2!B845</f>
        <v>0</v>
      </c>
      <c r="C845" s="55" t="str">
        <f>[3]lang_2!C845</f>
        <v>#攻击成长</v>
      </c>
      <c r="D845" s="55">
        <f>[3]lang_2!D845</f>
        <v>0</v>
      </c>
      <c r="E845" s="55" t="str">
        <f>[3]lang_2!E845</f>
        <v>#ATK Dev.</v>
      </c>
    </row>
    <row r="846" spans="1:5" s="55" customFormat="1">
      <c r="A846" s="55" t="str">
        <f>[3]lang_2!A846</f>
        <v>ATTR_94</v>
      </c>
      <c r="B846" s="55">
        <f>[3]lang_2!B846</f>
        <v>0</v>
      </c>
      <c r="C846" s="55" t="str">
        <f>[3]lang_2!C846</f>
        <v>#生命成长</v>
      </c>
      <c r="D846" s="55">
        <f>[3]lang_2!D846</f>
        <v>0</v>
      </c>
      <c r="E846" s="55" t="str">
        <f>[3]lang_2!E846</f>
        <v>#HP Dev.</v>
      </c>
    </row>
    <row r="847" spans="1:5" s="55" customFormat="1">
      <c r="A847" s="55" t="str">
        <f>[3]lang_2!A847</f>
        <v>ATTR_95</v>
      </c>
      <c r="B847" s="55">
        <f>[3]lang_2!B847</f>
        <v>0</v>
      </c>
      <c r="C847" s="55" t="str">
        <f>[3]lang_2!C847</f>
        <v>#防御成长</v>
      </c>
      <c r="D847" s="55">
        <f>[3]lang_2!D847</f>
        <v>0</v>
      </c>
      <c r="E847" s="55" t="str">
        <f>[3]lang_2!E847</f>
        <v>#DEF Dev.</v>
      </c>
    </row>
    <row r="848" spans="1:5" s="55" customFormat="1">
      <c r="A848" s="55" t="str">
        <f>[3]lang_2!A848</f>
        <v>ATTR_96</v>
      </c>
      <c r="B848" s="55">
        <f>[3]lang_2!B848</f>
        <v>0</v>
      </c>
      <c r="C848" s="55" t="str">
        <f>[3]lang_2!C848</f>
        <v>#破防成长</v>
      </c>
      <c r="D848" s="55">
        <f>[3]lang_2!D848</f>
        <v>0</v>
      </c>
      <c r="E848" s="55" t="str">
        <f>[3]lang_2!E848</f>
        <v>#DEF Pen. Dev.</v>
      </c>
    </row>
    <row r="849" spans="1:5" s="55" customFormat="1">
      <c r="A849" s="55" t="str">
        <f>[3]lang_2!A849</f>
        <v>ATTR_97</v>
      </c>
      <c r="B849" s="55">
        <f>[3]lang_2!B849</f>
        <v>0</v>
      </c>
      <c r="C849" s="55" t="str">
        <f>[3]lang_2!C849</f>
        <v>#基础攻速</v>
      </c>
      <c r="D849" s="55">
        <f>[3]lang_2!D849</f>
        <v>0</v>
      </c>
      <c r="E849" s="55" t="str">
        <f>[3]lang_2!E849</f>
        <v>#Basic ATK SPD</v>
      </c>
    </row>
    <row r="850" spans="1:5" s="55" customFormat="1">
      <c r="A850" s="55" t="str">
        <f>[3]lang_2!A850</f>
        <v>ATTR_999</v>
      </c>
      <c r="B850" s="55">
        <f>[3]lang_2!B850</f>
        <v>0</v>
      </c>
      <c r="C850" s="55" t="str">
        <f>[3]lang_2!C850</f>
        <v>#图鉴评分</v>
      </c>
      <c r="D850" s="55">
        <f>[3]lang_2!D850</f>
        <v>0</v>
      </c>
      <c r="E850" s="55" t="str">
        <f>[3]lang_2!E850</f>
        <v>#Basic ATK SPD</v>
      </c>
    </row>
    <row r="851" spans="1:5" s="55" customFormat="1">
      <c r="A851" s="55">
        <f>[3]lang_2!A851</f>
        <v>0</v>
      </c>
      <c r="B851" s="55">
        <f>[3]lang_2!B851</f>
        <v>0</v>
      </c>
      <c r="C851" s="55" t="str">
        <f>[3]lang_2!C851</f>
        <v/>
      </c>
      <c r="D851" s="55">
        <f>[3]lang_2!D851</f>
        <v>0</v>
      </c>
      <c r="E851" s="55" t="str">
        <f>[3]lang_2!E851</f>
        <v/>
      </c>
    </row>
    <row r="852" spans="1:5" s="55" customFormat="1">
      <c r="A852" s="55" t="str">
        <f>[3]lang_2!A852</f>
        <v>SHOW_ATTR_1</v>
      </c>
      <c r="B852" s="55">
        <f>[3]lang_2!B852</f>
        <v>0</v>
      </c>
      <c r="C852" s="55" t="str">
        <f>[3]lang_2!C852</f>
        <v>#暴击值</v>
      </c>
      <c r="D852" s="55">
        <f>[3]lang_2!D852</f>
        <v>0</v>
      </c>
      <c r="E852" s="55" t="str">
        <f>[3]lang_2!E852</f>
        <v>#ATK SPD</v>
      </c>
    </row>
    <row r="853" spans="1:5" s="55" customFormat="1">
      <c r="A853" s="55" t="str">
        <f>[3]lang_2!A853</f>
        <v>SHOW_ATTR_2</v>
      </c>
      <c r="B853" s="55">
        <f>[3]lang_2!B853</f>
        <v>0</v>
      </c>
      <c r="C853" s="55" t="str">
        <f>[3]lang_2!C853</f>
        <v>#闪避值</v>
      </c>
      <c r="D853" s="55">
        <f>[3]lang_2!D853</f>
        <v>0</v>
      </c>
      <c r="E853" s="55" t="str">
        <f>[3]lang_2!E853</f>
        <v>#RPD</v>
      </c>
    </row>
    <row r="854" spans="1:5" s="55" customFormat="1">
      <c r="A854" s="55" t="str">
        <f>[3]lang_2!A854</f>
        <v>SHOW_ATTR_3</v>
      </c>
      <c r="B854" s="55">
        <f>[3]lang_2!B854</f>
        <v>0</v>
      </c>
      <c r="C854" s="55" t="str">
        <f>[3]lang_2!C854</f>
        <v>#暴伤</v>
      </c>
      <c r="D854" s="55">
        <f>[3]lang_2!D854</f>
        <v>0</v>
      </c>
      <c r="E854" s="55" t="str">
        <f>[3]lang_2!E854</f>
        <v>#CRIT</v>
      </c>
    </row>
    <row r="855" spans="1:5" s="55" customFormat="1">
      <c r="A855" s="55" t="str">
        <f>[3]lang_2!A855</f>
        <v>SHOW_ATTR_4</v>
      </c>
      <c r="B855" s="55">
        <f>[3]lang_2!B855</f>
        <v>0</v>
      </c>
      <c r="C855" s="55" t="str">
        <f>[3]lang_2!C855</f>
        <v>#治疗</v>
      </c>
      <c r="D855" s="55">
        <f>[3]lang_2!D855</f>
        <v>0</v>
      </c>
      <c r="E855" s="55" t="str">
        <f>[3]lang_2!E855</f>
        <v>#CRIT DMG</v>
      </c>
    </row>
    <row r="856" spans="1:5" s="55" customFormat="1">
      <c r="A856" s="55" t="str">
        <f>[3]lang_2!A856</f>
        <v>SHOW_ATTR_5</v>
      </c>
      <c r="B856" s="55">
        <f>[3]lang_2!B856</f>
        <v>0</v>
      </c>
      <c r="C856" s="55" t="str">
        <f>[3]lang_2!C856</f>
        <v>#受治疗</v>
      </c>
      <c r="D856" s="55">
        <f>[3]lang_2!D856</f>
        <v>0</v>
      </c>
      <c r="E856" s="55" t="str">
        <f>[3]lang_2!E856</f>
        <v>#EVA</v>
      </c>
    </row>
    <row r="857" spans="1:5" s="55" customFormat="1">
      <c r="A857" s="55" t="str">
        <f>[3]lang_2!A857</f>
        <v>SHOW_ATTR_6</v>
      </c>
      <c r="B857" s="55">
        <f>[3]lang_2!B857</f>
        <v>0</v>
      </c>
      <c r="C857" s="55" t="str">
        <f>[3]lang_2!C857</f>
        <v>#生命回复</v>
      </c>
      <c r="D857" s="55">
        <f>[3]lang_2!D857</f>
        <v>0</v>
      </c>
      <c r="E857" s="55">
        <f>[3]lang_2!E857</f>
        <v>0</v>
      </c>
    </row>
    <row r="858" spans="1:5" s="55" customFormat="1">
      <c r="A858" s="55" t="str">
        <f>[3]lang_2!A858</f>
        <v>SHOW_ATTR_7</v>
      </c>
      <c r="B858" s="55" t="str">
        <f>[3]lang_2!B858</f>
        <v>治疗百分比%+治疗值</v>
      </c>
      <c r="C858" s="55" t="str">
        <f>[3]lang_2!C858</f>
        <v>#兵团伤害</v>
      </c>
      <c r="D858" s="55">
        <f>[3]lang_2!D858</f>
        <v>0</v>
      </c>
      <c r="E858" s="55" t="str">
        <f>[3]lang_2!E858</f>
        <v>#Heal</v>
      </c>
    </row>
    <row r="859" spans="1:5" s="55" customFormat="1">
      <c r="A859" s="55" t="str">
        <f>[3]lang_2!A859</f>
        <v>SHOW_ATTR_8</v>
      </c>
      <c r="B859" s="55" t="str">
        <f>[3]lang_2!B859</f>
        <v>受治疗百分比%+受治疗值</v>
      </c>
      <c r="C859" s="55" t="str">
        <f>[3]lang_2!C859</f>
        <v>#兵团免伤</v>
      </c>
      <c r="D859" s="55">
        <f>[3]lang_2!D859</f>
        <v>0</v>
      </c>
      <c r="E859" s="55" t="str">
        <f>[3]lang_2!E859</f>
        <v>#Heal Rate</v>
      </c>
    </row>
    <row r="860" spans="1:5" s="55" customFormat="1">
      <c r="A860" s="55" t="str">
        <f>[3]lang_2!A860</f>
        <v>SHOW_ATTR_9</v>
      </c>
      <c r="B860" s="55" t="str">
        <f>[3]lang_2!B860</f>
        <v>吸血百分比%+吸血值</v>
      </c>
      <c r="C860" s="55" t="str">
        <f>[3]lang_2!C860</f>
        <v>#法术免伤</v>
      </c>
      <c r="D860" s="55">
        <f>[3]lang_2!D860</f>
        <v>0</v>
      </c>
      <c r="E860" s="55" t="str">
        <f>[3]lang_2!E860</f>
        <v>#Bloodsuck</v>
      </c>
    </row>
    <row r="861" spans="1:5" s="55" customFormat="1">
      <c r="A861" s="55" t="str">
        <f>[3]lang_2!A861</f>
        <v>SHOW_ATTR_10</v>
      </c>
      <c r="B861" s="55" t="str">
        <f>[3]lang_2!B861</f>
        <v>反弹百分比%+反弹值</v>
      </c>
      <c r="C861" s="55" t="str">
        <f>[3]lang_2!C861</f>
        <v>#吸血</v>
      </c>
      <c r="D861" s="55">
        <f>[3]lang_2!D861</f>
        <v>0</v>
      </c>
      <c r="E861" s="55" t="str">
        <f>[3]lang_2!E861</f>
        <v>#Reflect</v>
      </c>
    </row>
    <row r="862" spans="1:5" s="55" customFormat="1">
      <c r="A862" s="55" t="str">
        <f>[3]lang_2!A862</f>
        <v>SHOW_ATTR_11</v>
      </c>
      <c r="B862" s="55">
        <f>[3]lang_2!B862</f>
        <v>0</v>
      </c>
      <c r="C862" s="55" t="str">
        <f>[3]lang_2!C862</f>
        <v>#反伤</v>
      </c>
      <c r="D862" s="55">
        <f>[3]lang_2!D862</f>
        <v>0</v>
      </c>
      <c r="E862" s="55" t="str">
        <f>[3]lang_2!E862</f>
        <v>#Rec.</v>
      </c>
    </row>
    <row r="863" spans="1:5" s="55" customFormat="1">
      <c r="A863" s="55" t="str">
        <f>[3]lang_2!A863</f>
        <v>SHOW_ATTR_12</v>
      </c>
      <c r="B863" s="55">
        <f>[3]lang_2!B863</f>
        <v>0</v>
      </c>
      <c r="C863" s="55" t="str">
        <f>[3]lang_2!C863</f>
        <v>#移动速度</v>
      </c>
      <c r="D863" s="55">
        <f>[3]lang_2!D863</f>
        <v>0</v>
      </c>
      <c r="E863" s="55" t="str">
        <f>[3]lang_2!E863</f>
        <v>#兵团伤害</v>
      </c>
    </row>
    <row r="864" spans="1:5" s="55" customFormat="1">
      <c r="A864" s="55" t="str">
        <f>[3]lang_2!A864</f>
        <v>SHOW_ATTR_13</v>
      </c>
      <c r="B864" s="55">
        <f>[3]lang_2!B864</f>
        <v>0</v>
      </c>
      <c r="C864" s="55" t="str">
        <f>[3]lang_2!C864</f>
        <v>#攻击距离</v>
      </c>
      <c r="D864" s="55">
        <f>[3]lang_2!D864</f>
        <v>0</v>
      </c>
      <c r="E864" s="55">
        <f>[3]lang_2!E864</f>
        <v>0</v>
      </c>
    </row>
    <row r="865" spans="1:5" s="55" customFormat="1">
      <c r="A865" s="55">
        <f>[3]lang_2!A865</f>
        <v>0</v>
      </c>
      <c r="B865" s="55">
        <f>[3]lang_2!B865</f>
        <v>0</v>
      </c>
      <c r="C865" s="55">
        <f>[3]lang_2!C865</f>
        <v>0</v>
      </c>
      <c r="D865" s="55">
        <f>[3]lang_2!D865</f>
        <v>0</v>
      </c>
      <c r="E865" s="55">
        <f>[3]lang_2!E865</f>
        <v>0</v>
      </c>
    </row>
    <row r="866" spans="1:5" s="55" customFormat="1">
      <c r="A866" s="55" t="str">
        <f>[3]lang_2!A866</f>
        <v>SHOW_ATTR_110</v>
      </c>
      <c r="B866" s="55">
        <f>[3]lang_2!B866</f>
        <v>0</v>
      </c>
      <c r="C866" s="55" t="str">
        <f>[3]lang_2!C866</f>
        <v>#攻击</v>
      </c>
      <c r="D866" s="55">
        <f>[3]lang_2!D866</f>
        <v>0</v>
      </c>
      <c r="E866" s="55" t="str">
        <f>[3]lang_2!E866</f>
        <v>#Attack</v>
      </c>
    </row>
    <row r="867" spans="1:5" s="55" customFormat="1">
      <c r="A867" s="55" t="str">
        <f>[3]lang_2!A867</f>
        <v>SHOW_ATTR_113</v>
      </c>
      <c r="B867" s="55">
        <f>[3]lang_2!B867</f>
        <v>0</v>
      </c>
      <c r="C867" s="55" t="str">
        <f>[3]lang_2!C867</f>
        <v>#防御</v>
      </c>
      <c r="D867" s="55">
        <f>[3]lang_2!D867</f>
        <v>0</v>
      </c>
      <c r="E867" s="55" t="str">
        <f>[3]lang_2!E867</f>
        <v>#Defence</v>
      </c>
    </row>
    <row r="868" spans="1:5" s="55" customFormat="1">
      <c r="A868" s="55" t="str">
        <f>[3]lang_2!A868</f>
        <v>SHOW_ATTR_116</v>
      </c>
      <c r="B868" s="55">
        <f>[3]lang_2!B868</f>
        <v>0</v>
      </c>
      <c r="C868" s="55" t="str">
        <f>[3]lang_2!C868</f>
        <v>#智力</v>
      </c>
      <c r="D868" s="55">
        <f>[3]lang_2!D868</f>
        <v>0</v>
      </c>
      <c r="E868" s="55" t="str">
        <f>[3]lang_2!E868</f>
        <v>#Power</v>
      </c>
    </row>
    <row r="869" spans="1:5" s="55" customFormat="1">
      <c r="A869" s="55" t="str">
        <f>[3]lang_2!A869</f>
        <v>SHOW_ATTR_119</v>
      </c>
      <c r="B869" s="55">
        <f>[3]lang_2!B869</f>
        <v>0</v>
      </c>
      <c r="C869" s="55" t="str">
        <f>[3]lang_2!C869</f>
        <v>#知识</v>
      </c>
      <c r="D869" s="55">
        <f>[3]lang_2!D869</f>
        <v>0</v>
      </c>
      <c r="E869" s="55" t="str">
        <f>[3]lang_2!E869</f>
        <v>#Knowledge</v>
      </c>
    </row>
    <row r="870" spans="1:5" s="55" customFormat="1">
      <c r="A870" s="55">
        <f>[3]lang_2!A870</f>
        <v>0</v>
      </c>
      <c r="B870" s="55">
        <f>[3]lang_2!B870</f>
        <v>0</v>
      </c>
      <c r="C870" s="55">
        <f>[3]lang_2!C870</f>
        <v>0</v>
      </c>
      <c r="D870" s="55">
        <f>[3]lang_2!D870</f>
        <v>0</v>
      </c>
      <c r="E870" s="55">
        <f>[3]lang_2!E870</f>
        <v>0</v>
      </c>
    </row>
    <row r="871" spans="1:5" s="55" customFormat="1">
      <c r="A871" s="55">
        <f>[3]lang_2!A871</f>
        <v>0</v>
      </c>
      <c r="B871" s="55">
        <f>[3]lang_2!B871</f>
        <v>0</v>
      </c>
      <c r="C871" s="55">
        <f>[3]lang_2!C871</f>
        <v>0</v>
      </c>
      <c r="D871" s="55">
        <f>[3]lang_2!D871</f>
        <v>0</v>
      </c>
      <c r="E871" s="55">
        <f>[3]lang_2!E871</f>
        <v>0</v>
      </c>
    </row>
    <row r="872" spans="1:5" s="55" customFormat="1">
      <c r="A872" s="55">
        <f>[3]lang_2!A872</f>
        <v>0</v>
      </c>
      <c r="B872" s="55">
        <f>[3]lang_2!B872</f>
        <v>0</v>
      </c>
      <c r="C872" s="55">
        <f>[3]lang_2!C872</f>
        <v>0</v>
      </c>
      <c r="D872" s="55">
        <f>[3]lang_2!D872</f>
        <v>0</v>
      </c>
      <c r="E872" s="55">
        <f>[3]lang_2!E872</f>
        <v>0</v>
      </c>
    </row>
    <row r="873" spans="1:5" s="55" customFormat="1">
      <c r="A873" s="55" t="str">
        <f>[3]lang_2!A873</f>
        <v>SHOW_ATTR_NAME_1</v>
      </c>
      <c r="B873" s="55">
        <f>[3]lang_2!B873</f>
        <v>0</v>
      </c>
      <c r="C873" s="55" t="str">
        <f>[3]lang_2!C873</f>
        <v>#攻击:　　 每次攻击造成的伤害量</v>
      </c>
      <c r="D873" s="55">
        <f>[3]lang_2!D873</f>
        <v>0</v>
      </c>
      <c r="E873" s="55" t="str">
        <f>[3]lang_2!E873</f>
        <v>#攻击:　　对目标造成的伤害量</v>
      </c>
    </row>
    <row r="874" spans="1:5" s="55" customFormat="1">
      <c r="A874" s="55" t="str">
        <f>[3]lang_2!A874</f>
        <v>SHOW_ATTR_NAME_2</v>
      </c>
      <c r="B874" s="55">
        <f>[3]lang_2!B874</f>
        <v>0</v>
      </c>
      <c r="C874" s="55" t="str">
        <f>[3]lang_2!C874</f>
        <v>#防御:　 　降低受到兵团攻击的伤害</v>
      </c>
      <c r="D874" s="55">
        <f>[3]lang_2!D874</f>
        <v>0</v>
      </c>
      <c r="E874" s="55" t="str">
        <f>[3]lang_2!E874</f>
        <v>#防御:　　降低受到兵团攻击的伤害</v>
      </c>
    </row>
    <row r="875" spans="1:5" s="55" customFormat="1">
      <c r="A875" s="55" t="str">
        <f>[3]lang_2!A875</f>
        <v>SHOW_ATTR_NAME_3</v>
      </c>
      <c r="B875" s="55">
        <f>[3]lang_2!B875</f>
        <v>0</v>
      </c>
      <c r="C875" s="55" t="str">
        <f>[3]lang_2!C875</f>
        <v>#生命:　　 单位可以承受的总伤害</v>
      </c>
      <c r="D875" s="55">
        <f>[3]lang_2!D875</f>
        <v>0</v>
      </c>
      <c r="E875" s="55" t="str">
        <f>[3]lang_2!E875</f>
        <v>#生命:　　单位的最大血量</v>
      </c>
    </row>
    <row r="876" spans="1:5" s="55" customFormat="1">
      <c r="A876" s="55" t="str">
        <f>[3]lang_2!A876</f>
        <v>SHOW_ATTR_NAME_4</v>
      </c>
      <c r="B876" s="55">
        <f>[3]lang_2!B876</f>
        <v>0</v>
      </c>
      <c r="C876" s="55" t="str">
        <f>[3]lang_2!C876</f>
        <v>#暴击:　　 攻击造成双倍伤害的概率</v>
      </c>
      <c r="D876" s="55">
        <f>[3]lang_2!D876</f>
        <v>0</v>
      </c>
      <c r="E876" s="55" t="str">
        <f>[3]lang_2!E876</f>
        <v>#暴击:　　有概率造成双倍伤害</v>
      </c>
    </row>
    <row r="877" spans="1:5" s="55" customFormat="1">
      <c r="A877" s="55" t="str">
        <f>[3]lang_2!A877</f>
        <v>SHOW_ATTR_NAME_5</v>
      </c>
      <c r="B877" s="55">
        <f>[3]lang_2!B877</f>
        <v>0</v>
      </c>
      <c r="C877" s="55" t="str">
        <f>[3]lang_2!C877</f>
        <v>#暴伤:　 　提高触发暴击时的伤害</v>
      </c>
      <c r="D877" s="55">
        <f>[3]lang_2!D877</f>
        <v>0</v>
      </c>
      <c r="E877" s="55" t="str">
        <f>[3]lang_2!E877</f>
        <v>#暴伤:　　提高暴击时的伤害倍率</v>
      </c>
    </row>
    <row r="878" spans="1:5" s="55" customFormat="1">
      <c r="A878" s="55" t="str">
        <f>[3]lang_2!A878</f>
        <v>SHOW_ATTR_NAME_6</v>
      </c>
      <c r="B878" s="55">
        <f>[3]lang_2!B878</f>
        <v>0</v>
      </c>
      <c r="C878" s="55" t="str">
        <f>[3]lang_2!C878</f>
        <v>#闪避:　 　免疫兵团攻击伤害的概率</v>
      </c>
      <c r="D878" s="55">
        <f>[3]lang_2!D878</f>
        <v>0</v>
      </c>
      <c r="E878" s="55" t="str">
        <f>[3]lang_2!E878</f>
        <v>#闪避:　　有概率闪避敌人的攻击</v>
      </c>
    </row>
    <row r="879" spans="1:5" s="55" customFormat="1">
      <c r="A879" s="55" t="str">
        <f>[3]lang_2!A879</f>
        <v>SHOW_ATTR_NAME_7</v>
      </c>
      <c r="B879" s="55">
        <f>[3]lang_2!B879</f>
        <v>0</v>
      </c>
      <c r="C879" s="55" t="str">
        <f>[3]lang_2!C879</f>
        <v>#吸血:　 　每次攻击时恢复的生命</v>
      </c>
      <c r="D879" s="55">
        <f>[3]lang_2!D879</f>
        <v>0</v>
      </c>
      <c r="E879" s="55" t="str">
        <f>[3]lang_2!E879</f>
        <v>#吸血:　　每次攻击所恢复的生命</v>
      </c>
    </row>
    <row r="880" spans="1:5" s="55" customFormat="1">
      <c r="A880" s="55" t="str">
        <f>[3]lang_2!A880</f>
        <v>SHOW_ATTR_NAME_8</v>
      </c>
      <c r="B880" s="55">
        <f>[3]lang_2!B880</f>
        <v>0</v>
      </c>
      <c r="C880" s="55" t="str">
        <f>[3]lang_2!C880</f>
        <v>#反伤:　 　受击后对攻击者造成伤害</v>
      </c>
      <c r="D880" s="55">
        <f>[3]lang_2!D880</f>
        <v>0</v>
      </c>
      <c r="E880" s="55" t="str">
        <f>[3]lang_2!E880</f>
        <v>#反伤:　　受到攻击对攻击者的伤害</v>
      </c>
    </row>
    <row r="881" spans="1:5" s="55" customFormat="1">
      <c r="A881" s="55" t="str">
        <f>[3]lang_2!A881</f>
        <v>SHOW_ATTR_NAME_9</v>
      </c>
      <c r="B881" s="55">
        <f>[3]lang_2!B881</f>
        <v>0</v>
      </c>
      <c r="C881" s="55" t="str">
        <f>[3]lang_2!C881</f>
        <v>#治疗:　 　提高回复生命技能的效果</v>
      </c>
      <c r="D881" s="55">
        <f>[3]lang_2!D881</f>
        <v>0</v>
      </c>
      <c r="E881" s="55" t="str">
        <f>[3]lang_2!E881</f>
        <v>#治疗:　　回复目标生命的效果</v>
      </c>
    </row>
    <row r="882" spans="1:5" s="55" customFormat="1">
      <c r="A882" s="55" t="str">
        <f>[3]lang_2!A882</f>
        <v>SHOW_ATTR_NAME_10</v>
      </c>
      <c r="B882" s="55">
        <f>[3]lang_2!B882</f>
        <v>0</v>
      </c>
      <c r="C882" s="55" t="str">
        <f>[3]lang_2!C882</f>
        <v>#受治疗:　 提高自身回复生命的效果</v>
      </c>
      <c r="D882" s="55">
        <f>[3]lang_2!D882</f>
        <v>0</v>
      </c>
      <c r="E882" s="55" t="str">
        <f>[3]lang_2!E882</f>
        <v>#受治疗:　受到治疗的效果</v>
      </c>
    </row>
    <row r="883" spans="1:5" s="55" customFormat="1">
      <c r="A883" s="55" t="str">
        <f>[3]lang_2!A883</f>
        <v>SHOW_ATTR_NAME_11</v>
      </c>
      <c r="B883" s="55">
        <f>[3]lang_2!B883</f>
        <v>0</v>
      </c>
      <c r="C883" s="55" t="str">
        <f>[3]lang_2!C883</f>
        <v>#生命回复: 战场中每3秒回复的生命</v>
      </c>
      <c r="D883" s="55">
        <f>[3]lang_2!D883</f>
        <v>0</v>
      </c>
      <c r="E883" s="55" t="str">
        <f>[3]lang_2!E883</f>
        <v>#生命回复:每3秒恢复的生命</v>
      </c>
    </row>
    <row r="884" spans="1:5" s="55" customFormat="1">
      <c r="A884" s="55" t="str">
        <f>[3]lang_2!A884</f>
        <v>SHOW_ATTR_NAME_12</v>
      </c>
      <c r="B884" s="55">
        <f>[3]lang_2!B884</f>
        <v>0</v>
      </c>
      <c r="C884" s="55" t="str">
        <f>[3]lang_2!C884</f>
        <v>#兵团伤害: 提高兵团攻击造成的伤害</v>
      </c>
      <c r="D884" s="55">
        <f>[3]lang_2!D884</f>
        <v>0</v>
      </c>
      <c r="E884" s="55" t="str">
        <f>[3]lang_2!E884</f>
        <v>#物理免伤:百分比降低受到的伤害</v>
      </c>
    </row>
    <row r="885" spans="1:5" s="55" customFormat="1">
      <c r="A885" s="55" t="str">
        <f>[3]lang_2!A885</f>
        <v>SHOW_ATTR_NAME_13</v>
      </c>
      <c r="B885" s="55">
        <f>[3]lang_2!B885</f>
        <v>0</v>
      </c>
      <c r="C885" s="55" t="str">
        <f>[3]lang_2!C885</f>
        <v>#兵团免伤: 降低受到兵团攻击的伤害</v>
      </c>
      <c r="D885" s="55">
        <f>[3]lang_2!D885</f>
        <v>0</v>
      </c>
      <c r="E885" s="55" t="str">
        <f>[3]lang_2!E885</f>
        <v>#水系免伤:百分比降低受到的水系伤害</v>
      </c>
    </row>
    <row r="886" spans="1:5">
      <c r="A886" s="55" t="str">
        <f>[3]lang_2!A886</f>
        <v>SHOW_ATTR_NAME_14</v>
      </c>
      <c r="B886" s="55">
        <f>[3]lang_2!B886</f>
        <v>0</v>
      </c>
      <c r="C886" s="55" t="str">
        <f>[3]lang_2!C886</f>
        <v>#法术免伤: 降低受到英雄法术的伤害</v>
      </c>
      <c r="D886" s="55">
        <f>[3]lang_2!D886</f>
        <v>0</v>
      </c>
      <c r="E886" s="55" t="str">
        <f>[3]lang_2!E886</f>
        <v>#火系免伤:百分比降低受到的火系伤害</v>
      </c>
    </row>
    <row r="887" spans="1:5" s="55" customFormat="1">
      <c r="A887" s="55">
        <f>[3]lang_2!A887</f>
        <v>0</v>
      </c>
      <c r="B887" s="55">
        <f>[3]lang_2!B887</f>
        <v>0</v>
      </c>
      <c r="C887" s="55">
        <f>[3]lang_2!C887</f>
        <v>0</v>
      </c>
      <c r="D887" s="55">
        <f>[3]lang_2!D887</f>
        <v>0</v>
      </c>
      <c r="E887" s="55">
        <f>[3]lang_2!E887</f>
        <v>0</v>
      </c>
    </row>
    <row r="888" spans="1:5" s="55" customFormat="1">
      <c r="A888" s="55">
        <f>[3]lang_2!A888</f>
        <v>0</v>
      </c>
      <c r="B888" s="55">
        <f>[3]lang_2!B888</f>
        <v>0</v>
      </c>
      <c r="C888" s="55">
        <f>[3]lang_2!C888</f>
        <v>0</v>
      </c>
      <c r="D888" s="55">
        <f>[3]lang_2!D888</f>
        <v>0</v>
      </c>
      <c r="E888" s="55">
        <f>[3]lang_2!E888</f>
        <v>0</v>
      </c>
    </row>
    <row r="889" spans="1:5" s="55" customFormat="1">
      <c r="A889" s="55">
        <f>[3]lang_2!A889</f>
        <v>0</v>
      </c>
      <c r="B889" s="55">
        <f>[3]lang_2!B889</f>
        <v>0</v>
      </c>
      <c r="C889" s="55">
        <f>[3]lang_2!C889</f>
        <v>0</v>
      </c>
      <c r="D889" s="55">
        <f>[3]lang_2!D889</f>
        <v>0</v>
      </c>
      <c r="E889" s="55">
        <f>[3]lang_2!E889</f>
        <v>0</v>
      </c>
    </row>
    <row r="890" spans="1:5" s="55" customFormat="1">
      <c r="A890" s="55" t="str">
        <f>[3]lang_2!A890</f>
        <v>RELATE_1</v>
      </c>
      <c r="B890" s="55">
        <f>[3]lang_2!B890</f>
        <v>0</v>
      </c>
      <c r="C890" s="55" t="str">
        <f>[3]lang_2!C890</f>
        <v>#英雄1星激活永久效果</v>
      </c>
      <c r="D890" s="55">
        <f>[3]lang_2!D890</f>
        <v>0</v>
      </c>
      <c r="E890" s="55" t="str">
        <f>[3]lang_2!E890</f>
        <v>#英雄1星激活非上阵专长</v>
      </c>
    </row>
    <row r="891" spans="1:5" s="55" customFormat="1">
      <c r="A891" s="55" t="str">
        <f>[3]lang_2!A891</f>
        <v>RELATE_2</v>
      </c>
      <c r="B891" s="55">
        <f>[3]lang_2!B891</f>
        <v>0</v>
      </c>
      <c r="C891" s="55" t="str">
        <f>[3]lang_2!C891</f>
        <v>#英雄2星激活永久效果</v>
      </c>
      <c r="D891" s="55">
        <f>[3]lang_2!D891</f>
        <v>0</v>
      </c>
      <c r="E891" s="55" t="str">
        <f>[3]lang_2!E891</f>
        <v>#英雄2星激活非上阵专长</v>
      </c>
    </row>
    <row r="892" spans="1:5" s="55" customFormat="1">
      <c r="A892" s="55" t="str">
        <f>[3]lang_2!A892</f>
        <v>RELATE_3</v>
      </c>
      <c r="B892" s="55">
        <f>[3]lang_2!B892</f>
        <v>0</v>
      </c>
      <c r="C892" s="55" t="str">
        <f>[3]lang_2!C892</f>
        <v>#英雄3星激活永久效果</v>
      </c>
      <c r="D892" s="55">
        <f>[3]lang_2!D892</f>
        <v>0</v>
      </c>
      <c r="E892" s="55" t="str">
        <f>[3]lang_2!E892</f>
        <v>#英雄3星激活非上阵专长</v>
      </c>
    </row>
    <row r="893" spans="1:5">
      <c r="A893" s="55" t="str">
        <f>[3]lang_2!A893</f>
        <v>RELATE_4</v>
      </c>
      <c r="B893" s="55">
        <f>[3]lang_2!B893</f>
        <v>0</v>
      </c>
      <c r="C893" s="55" t="str">
        <f>[3]lang_2!C893</f>
        <v>#英雄4星激活永久效果</v>
      </c>
      <c r="D893" s="55">
        <f>[3]lang_2!D893</f>
        <v>0</v>
      </c>
      <c r="E893" s="55" t="str">
        <f>[3]lang_2!E893</f>
        <v>#英雄4星激活非上阵专长</v>
      </c>
    </row>
    <row r="894" spans="1:5">
      <c r="A894" s="55" t="str">
        <f>[3]lang_2!A894</f>
        <v>RELATE_0</v>
      </c>
      <c r="B894" s="55">
        <f>[3]lang_2!B894</f>
        <v>0</v>
      </c>
      <c r="C894" s="55" t="str">
        <f>[3]lang_2!C894</f>
        <v>#已激活英雄永久效果</v>
      </c>
      <c r="D894" s="55">
        <f>[3]lang_2!D894</f>
        <v>0</v>
      </c>
      <c r="E894" s="55" t="str">
        <f>[3]lang_2!E894</f>
        <v>#已激活英雄非上阵专长</v>
      </c>
    </row>
    <row r="895" spans="1:5" s="55" customFormat="1">
      <c r="A895" s="55">
        <f>[3]lang_2!A895</f>
        <v>0</v>
      </c>
      <c r="B895" s="55">
        <f>[3]lang_2!B895</f>
        <v>0</v>
      </c>
      <c r="C895" s="55">
        <f>[3]lang_2!C895</f>
        <v>0</v>
      </c>
      <c r="D895" s="55">
        <f>[3]lang_2!D895</f>
        <v>0</v>
      </c>
      <c r="E895" s="55">
        <f>[3]lang_2!E895</f>
        <v>0</v>
      </c>
    </row>
    <row r="896" spans="1:5" s="55" customFormat="1">
      <c r="A896" s="55">
        <f>[3]lang_2!A896</f>
        <v>0</v>
      </c>
      <c r="B896" s="55">
        <f>[3]lang_2!B896</f>
        <v>0</v>
      </c>
      <c r="C896" s="55">
        <f>[3]lang_2!C896</f>
        <v>0</v>
      </c>
      <c r="D896" s="55">
        <f>[3]lang_2!D896</f>
        <v>0</v>
      </c>
      <c r="E896" s="55">
        <f>[3]lang_2!E896</f>
        <v>0</v>
      </c>
    </row>
    <row r="897" spans="1:5" s="55" customFormat="1">
      <c r="A897" s="55" t="str">
        <f>[3]lang_2!A897</f>
        <v>#图鉴</v>
      </c>
      <c r="B897" s="55">
        <f>[3]lang_2!B897</f>
        <v>0</v>
      </c>
      <c r="C897" s="55">
        <f>[3]lang_2!C897</f>
        <v>0</v>
      </c>
      <c r="D897" s="55">
        <f>[3]lang_2!D897</f>
        <v>0</v>
      </c>
      <c r="E897" s="55">
        <f>[3]lang_2!E897</f>
        <v>0</v>
      </c>
    </row>
    <row r="898" spans="1:5" s="55" customFormat="1">
      <c r="A898" s="55" t="str">
        <f>[3]lang_2!A898</f>
        <v>POKEDEX_1</v>
      </c>
      <c r="B898" s="55">
        <f>[3]lang_2!B898</f>
        <v>0</v>
      </c>
      <c r="C898" s="55" t="str">
        <f>[3]lang_2!C898</f>
        <v>#蛮力</v>
      </c>
      <c r="D898" s="55">
        <f>[3]lang_2!D898</f>
        <v>0</v>
      </c>
      <c r="E898" s="55" t="str">
        <f>[3]lang_2!E898</f>
        <v>#蛮力</v>
      </c>
    </row>
    <row r="899" spans="1:5" s="55" customFormat="1">
      <c r="A899" s="55" t="str">
        <f>[3]lang_2!A899</f>
        <v>POKEDEX_3</v>
      </c>
      <c r="B899" s="55">
        <f>[3]lang_2!B899</f>
        <v>0</v>
      </c>
      <c r="C899" s="55" t="str">
        <f>[3]lang_2!C899</f>
        <v>#强壮</v>
      </c>
      <c r="D899" s="55">
        <f>[3]lang_2!D899</f>
        <v>0</v>
      </c>
      <c r="E899" s="55" t="str">
        <f>[3]lang_2!E899</f>
        <v>#强壮</v>
      </c>
    </row>
    <row r="900" spans="1:5" s="55" customFormat="1">
      <c r="A900" s="55" t="str">
        <f>[3]lang_2!A900</f>
        <v>POKEDEX_7</v>
      </c>
      <c r="B900" s="55">
        <f>[3]lang_2!B900</f>
        <v>0</v>
      </c>
      <c r="C900" s="55" t="str">
        <f>[3]lang_2!C900</f>
        <v>#坚盾</v>
      </c>
      <c r="D900" s="55">
        <f>[3]lang_2!D900</f>
        <v>0</v>
      </c>
      <c r="E900" s="55" t="str">
        <f>[3]lang_2!E900</f>
        <v>#Sheild</v>
      </c>
    </row>
    <row r="901" spans="1:5" s="55" customFormat="1">
      <c r="A901" s="55" t="str">
        <f>[3]lang_2!A901</f>
        <v>POKEDEX_8</v>
      </c>
      <c r="B901" s="55">
        <f>[3]lang_2!B901</f>
        <v>0</v>
      </c>
      <c r="C901" s="55" t="str">
        <f>[3]lang_2!C901</f>
        <v>#利刃</v>
      </c>
      <c r="D901" s="55">
        <f>[3]lang_2!D901</f>
        <v>0</v>
      </c>
      <c r="E901" s="55" t="str">
        <f>[3]lang_2!E901</f>
        <v>#Sword</v>
      </c>
    </row>
    <row r="902" spans="1:5" s="55" customFormat="1">
      <c r="A902" s="55">
        <f>[3]lang_2!A902</f>
        <v>0</v>
      </c>
      <c r="B902" s="55">
        <f>[3]lang_2!B902</f>
        <v>0</v>
      </c>
      <c r="C902" s="55">
        <f>[3]lang_2!C902</f>
        <v>0</v>
      </c>
      <c r="D902" s="55">
        <f>[3]lang_2!D902</f>
        <v>0</v>
      </c>
      <c r="E902" s="55">
        <f>[3]lang_2!E902</f>
        <v>0</v>
      </c>
    </row>
    <row r="903" spans="1:5" s="55" customFormat="1">
      <c r="A903" s="55" t="str">
        <f>[3]lang_2!A903</f>
        <v>POKEDEX_NAME_1</v>
      </c>
      <c r="B903" s="55">
        <f>[3]lang_2!B903</f>
        <v>0</v>
      </c>
      <c r="C903" s="55" t="str">
        <f>[3]lang_2!C903</f>
        <v>#平原城堡</v>
      </c>
      <c r="D903" s="55">
        <f>[3]lang_2!D903</f>
        <v>0</v>
      </c>
      <c r="E903" s="55" t="str">
        <f>[3]lang_2!E903</f>
        <v>#Castle</v>
      </c>
    </row>
    <row r="904" spans="1:5" s="55" customFormat="1">
      <c r="A904" s="55" t="str">
        <f>[3]lang_2!A904</f>
        <v>POKEDEX_NAME_2</v>
      </c>
      <c r="B904" s="55">
        <f>[3]lang_2!B904</f>
        <v>0</v>
      </c>
      <c r="C904" s="55" t="str">
        <f>[3]lang_2!C904</f>
        <v>#森林壁垒</v>
      </c>
      <c r="D904" s="55">
        <f>[3]lang_2!D904</f>
        <v>0</v>
      </c>
      <c r="E904" s="55" t="str">
        <f>[3]lang_2!E904</f>
        <v>#Rampart</v>
      </c>
    </row>
    <row r="905" spans="1:5" s="55" customFormat="1">
      <c r="A905" s="55" t="str">
        <f>[3]lang_2!A905</f>
        <v>POKEDEX_NAME_3</v>
      </c>
      <c r="B905" s="55">
        <f>[3]lang_2!B905</f>
        <v>0</v>
      </c>
      <c r="C905" s="55" t="str">
        <f>[3]lang_2!C905</f>
        <v>#墓园恶灵</v>
      </c>
      <c r="D905" s="55">
        <f>[3]lang_2!D905</f>
        <v>0</v>
      </c>
      <c r="E905" s="55" t="str">
        <f>[3]lang_2!E905</f>
        <v>#Necropolis</v>
      </c>
    </row>
    <row r="906" spans="1:5" s="55" customFormat="1">
      <c r="A906" s="55" t="str">
        <f>[3]lang_2!A906</f>
        <v>POKEDEX_NAME_4</v>
      </c>
      <c r="B906" s="55">
        <f>[3]lang_2!B906</f>
        <v>0</v>
      </c>
      <c r="C906" s="55" t="str">
        <f>[3]lang_2!C906</f>
        <v>#高山据点</v>
      </c>
      <c r="D906" s="55">
        <f>[3]lang_2!D906</f>
        <v>0</v>
      </c>
      <c r="E906" s="55" t="str">
        <f>[3]lang_2!E906</f>
        <v>#Stronghold</v>
      </c>
    </row>
    <row r="907" spans="1:5" s="55" customFormat="1">
      <c r="A907" s="55" t="str">
        <f>[3]lang_2!A907</f>
        <v>POKEDEX_NAME_5</v>
      </c>
      <c r="B907" s="55">
        <f>[3]lang_2!B907</f>
        <v>0</v>
      </c>
      <c r="C907" s="55" t="str">
        <f>[3]lang_2!C907</f>
        <v>#地狱军团</v>
      </c>
      <c r="D907" s="55">
        <f>[3]lang_2!D907</f>
        <v>0</v>
      </c>
      <c r="E907" s="55" t="str">
        <f>[3]lang_2!E907</f>
        <v>#Inferno</v>
      </c>
    </row>
    <row r="908" spans="1:5" s="55" customFormat="1">
      <c r="A908" s="55" t="str">
        <f>[3]lang_2!A908</f>
        <v>POKEDEX_NAME_6</v>
      </c>
      <c r="B908" s="55">
        <f>[3]lang_2!B908</f>
        <v>0</v>
      </c>
      <c r="C908" s="55" t="str">
        <f>[3]lang_2!C908</f>
        <v>#魔法塔楼</v>
      </c>
      <c r="D908" s="55">
        <f>[3]lang_2!D908</f>
        <v>0</v>
      </c>
      <c r="E908" s="55" t="str">
        <f>[3]lang_2!E908</f>
        <v>#Tower</v>
      </c>
    </row>
    <row r="909" spans="1:5">
      <c r="A909" s="55" t="str">
        <f>[3]lang_2!A909</f>
        <v>POKEDEX_NAME_7</v>
      </c>
      <c r="B909" s="55">
        <f>[3]lang_2!B909</f>
        <v>0</v>
      </c>
      <c r="C909" s="55" t="str">
        <f>[3]lang_2!C909</f>
        <v>#地下城</v>
      </c>
      <c r="D909" s="55">
        <f>[3]lang_2!D909</f>
        <v>0</v>
      </c>
      <c r="E909" s="55" t="str">
        <f>[3]lang_2!E909</f>
        <v>#Dungeon</v>
      </c>
    </row>
    <row r="910" spans="1:5">
      <c r="A910" s="55" t="str">
        <f>[3]lang_2!A910</f>
        <v>POKEDEX_NAME_8</v>
      </c>
      <c r="B910" s="55">
        <f>[3]lang_2!B910</f>
        <v>0</v>
      </c>
      <c r="C910" s="55" t="str">
        <f>[3]lang_2!C910</f>
        <v>#驯兽师要塞</v>
      </c>
      <c r="D910" s="55">
        <f>[3]lang_2!D910</f>
        <v>0</v>
      </c>
      <c r="E910" s="55" t="str">
        <f>[3]lang_2!E910</f>
        <v>#Fortress</v>
      </c>
    </row>
    <row r="911" spans="1:5" s="55" customFormat="1">
      <c r="A911" s="55">
        <f>[3]lang_2!A911</f>
        <v>0</v>
      </c>
      <c r="B911" s="55">
        <f>[3]lang_2!B911</f>
        <v>0</v>
      </c>
      <c r="C911" s="55">
        <f>[3]lang_2!C911</f>
        <v>0</v>
      </c>
      <c r="D911" s="55">
        <f>[3]lang_2!D911</f>
        <v>0</v>
      </c>
      <c r="E911" s="55">
        <f>[3]lang_2!E911</f>
        <v>0</v>
      </c>
    </row>
    <row r="912" spans="1:5" s="55" customFormat="1">
      <c r="A912" s="55">
        <f>[3]lang_2!A912</f>
        <v>0</v>
      </c>
      <c r="B912" s="55">
        <f>[3]lang_2!B912</f>
        <v>0</v>
      </c>
      <c r="C912" s="55">
        <f>[3]lang_2!C912</f>
        <v>0</v>
      </c>
      <c r="D912" s="55">
        <f>[3]lang_2!D912</f>
        <v>0</v>
      </c>
      <c r="E912" s="55">
        <f>[3]lang_2!E912</f>
        <v>0</v>
      </c>
    </row>
    <row r="913" spans="1:5" s="55" customFormat="1">
      <c r="A913" s="55" t="str">
        <f>[3]lang_2!A913</f>
        <v>VIP1_2</v>
      </c>
      <c r="B913" s="55">
        <f>[3]lang_2!B913</f>
        <v>0</v>
      </c>
      <c r="C913" s="55" t="str">
        <f>[3]lang_2!C913</f>
        <v>#[pic=vip_point.png][-][color=462800] 首充大礼包:[-][color=00FF1E,outlinecolor=3c1e0aff,fontsize=19,outlinesize=1]3星凤凰(最强火系输出)[-]</v>
      </c>
      <c r="D913" s="55">
        <f>[3]lang_2!D913</f>
        <v>0</v>
      </c>
      <c r="E913" s="55" t="str">
        <f>[3]lang_2!E913</f>
        <v>#[pic=vip_point.png][-][color=592911] 首充大礼包:[-][color=冷却时间4f0c]3星凤凰(最强火系输出)[-]</v>
      </c>
    </row>
    <row r="914" spans="1:5" s="55" customFormat="1">
      <c r="A914" s="55" t="str">
        <f>[3]lang_2!A914</f>
        <v>VIP1_3</v>
      </c>
      <c r="B914" s="55">
        <f>[3]lang_2!B914</f>
        <v>0</v>
      </c>
      <c r="C914" s="55" t="str">
        <f>[3]lang_2!C914</f>
        <v>#[pic=vip_point.png][-][color=462800] 每日可购买体力[-][color=00FF1E,outlinecolor=3c1e0aff,fontsize=19,outlinesize=1]2[-][color=462800]次[-]</v>
      </c>
      <c r="D914" s="55">
        <f>[3]lang_2!D914</f>
        <v>0</v>
      </c>
      <c r="E914" s="55" t="str">
        <f>[3]lang_2!E914</f>
        <v>#[pic=vip_point.png][-][color=592911] 每日可购买黄金[-][color=冷却时间4f0c]3[-][color=592911]次[-]</v>
      </c>
    </row>
    <row r="915" spans="1:5" s="55" customFormat="1">
      <c r="A915" s="55" t="str">
        <f>[3]lang_2!A915</f>
        <v>VIP1_4</v>
      </c>
      <c r="B915" s="55">
        <f>[3]lang_2!B915</f>
        <v>0</v>
      </c>
      <c r="C915" s="55" t="str">
        <f>[3]lang_2!C915</f>
        <v>#[pic=vip_point.png][-][color=462800] 每日可购买黄金[-][color=00FF1E,outlinecolor=3c1e0aff,fontsize=19,outlinesize=1]3[-][color=462800]次[-]</v>
      </c>
      <c r="D915" s="55">
        <f>[3]lang_2!D915</f>
        <v>0</v>
      </c>
      <c r="E915" s="55" t="str">
        <f>[3]lang_2!E915</f>
        <v>#[pic=vip_point.png][-][color=592911] 每日可购买兵团经验[-][color=冷却时间4f0c]2[-][color=592911]次[-]</v>
      </c>
    </row>
    <row r="916" spans="1:5" s="55" customFormat="1">
      <c r="A916" s="55" t="str">
        <f>[3]lang_2!A916</f>
        <v>VIP1_5</v>
      </c>
      <c r="B916" s="55">
        <f>[3]lang_2!B916</f>
        <v>0</v>
      </c>
      <c r="C916" s="55" t="str">
        <f>[3]lang_2!C916</f>
        <v>#[pic=vip_point.png][-][color=462800] 每日可购买兵团经验[-][color=00FF1E,outlinecolor=3c1e0aff,fontsize=19,outlinesize=1]2[-][color=462800]次[-]</v>
      </c>
      <c r="D916" s="55">
        <f>[3]lang_2!D916</f>
        <v>0</v>
      </c>
      <c r="E916" s="55">
        <f>[3]lang_2!E916</f>
        <v>0</v>
      </c>
    </row>
    <row r="917" spans="1:5" s="55" customFormat="1">
      <c r="A917" s="55" t="str">
        <f>[3]lang_2!A917</f>
        <v>VIP1_6</v>
      </c>
      <c r="B917" s="55">
        <f>[3]lang_2!B917</f>
        <v>0</v>
      </c>
      <c r="C917" s="55" t="str">
        <f>[3]lang_2!C917</f>
        <v>#[pic=vip_point.png][-][color=462800] 每日可购买竞技场次数[-][color=00FF1E,outlinecolor=3c1e0aff,fontsize=19,outlinesize=1]1[-][color=462800]次[-]</v>
      </c>
      <c r="D917" s="55">
        <f>[3]lang_2!D917</f>
        <v>0</v>
      </c>
      <c r="E917" s="55">
        <f>[3]lang_2!E917</f>
        <v>0</v>
      </c>
    </row>
    <row r="918" spans="1:5" s="55" customFormat="1">
      <c r="A918" s="55" t="str">
        <f>[3]lang_2!A918</f>
        <v>VIP1_7</v>
      </c>
      <c r="B918" s="55">
        <f>[3]lang_2!B918</f>
        <v>0</v>
      </c>
      <c r="C918" s="55" t="str">
        <f>[3]lang_2!C918</f>
        <v>#[pic=vip_point.png][-][color=462800] 每日可购买冠军对决挑战次数[-][color=00FF1E,outlinecolor=3c1e0aff,fontsize=19,outlinesize=1]1[-][color=462800]次[-]</v>
      </c>
      <c r="D918" s="55">
        <f>[3]lang_2!D918</f>
        <v>0</v>
      </c>
      <c r="E918" s="55">
        <f>[3]lang_2!E918</f>
        <v>0</v>
      </c>
    </row>
    <row r="919" spans="1:5" s="55" customFormat="1">
      <c r="A919" s="55" t="str">
        <f>[3]lang_2!A919</f>
        <v>VIP1_8</v>
      </c>
      <c r="B919" s="55">
        <f>[3]lang_2!B919</f>
        <v>0</v>
      </c>
      <c r="C919" s="55" t="str">
        <f>[3]lang_2!C919</f>
        <v>#[pic=vip_point.png][-][color=462800] 每日可购买王国联赛挑战次数[-][color=00FF1E,outlinecolor=3c1e0aff,fontsize=19,outlinesize=1]5[-][color=462800]次[-]</v>
      </c>
      <c r="D919" s="55">
        <f>[3]lang_2!D919</f>
        <v>0</v>
      </c>
      <c r="E919" s="55">
        <f>[3]lang_2!E919</f>
        <v>0</v>
      </c>
    </row>
    <row r="920" spans="1:5" s="55" customFormat="1">
      <c r="A920" s="55" t="str">
        <f>[3]lang_2!A920</f>
        <v>VIP1_9</v>
      </c>
      <c r="B920" s="55">
        <f>[3]lang_2!B920</f>
        <v>0</v>
      </c>
      <c r="C920" s="55" t="str">
        <f>[3]lang_2!C920</f>
        <v>#[pic=vip_point.png][-][color=462800] 每日可额外刷新王国商店[-][color=00FF1E,outlinecolor=3c1e0aff,fontsize=19,outlinesize=1]4[-][color=462800]次[-]</v>
      </c>
      <c r="D920" s="55">
        <f>[3]lang_2!D920</f>
        <v>0</v>
      </c>
      <c r="E920" s="55">
        <f>[3]lang_2!E920</f>
        <v>0</v>
      </c>
    </row>
    <row r="921" spans="1:5" s="55" customFormat="1">
      <c r="A921" s="55">
        <f>[3]lang_2!A921</f>
        <v>0</v>
      </c>
      <c r="B921" s="55">
        <f>[3]lang_2!B921</f>
        <v>0</v>
      </c>
      <c r="C921" s="55">
        <f>[3]lang_2!C921</f>
        <v>0</v>
      </c>
      <c r="D921" s="55">
        <f>[3]lang_2!D921</f>
        <v>0</v>
      </c>
      <c r="E921" s="55">
        <f>[3]lang_2!E921</f>
        <v>0</v>
      </c>
    </row>
    <row r="922" spans="1:5" s="55" customFormat="1">
      <c r="A922" s="55" t="str">
        <f>[3]lang_2!A922</f>
        <v>VIP2_2</v>
      </c>
      <c r="B922" s="55">
        <f>[3]lang_2!B922</f>
        <v>0</v>
      </c>
      <c r="C922" s="55" t="str">
        <f>[3]lang_2!C922</f>
        <v>#[pic=vip_point.png][-][color=462800] V2大礼包:[-][color=00FF1E,outlinecolor=3c1e0aff,fontsize=19,outlinesize=1]超值体力(冲级快人一步)[-]</v>
      </c>
      <c r="D922" s="55">
        <f>[3]lang_2!D922</f>
        <v>0</v>
      </c>
      <c r="E922" s="55">
        <f>[3]lang_2!E922</f>
        <v>0</v>
      </c>
    </row>
    <row r="923" spans="1:5" s="55" customFormat="1">
      <c r="A923" s="55" t="str">
        <f>[3]lang_2!A923</f>
        <v>VIP2_3</v>
      </c>
      <c r="B923" s="55">
        <f>[3]lang_2!B923</f>
        <v>0</v>
      </c>
      <c r="C923" s="55" t="str">
        <f>[3]lang_2!C923</f>
        <v>#[pic=vip_point.png][-][color=00FF1E,outlinecolor=3c1e0aff,fontsize=19,outlinesize=1] 英雄专精刷新可锁定1条属性[-][pic=vip_newImg.png][-]</v>
      </c>
      <c r="D923" s="55">
        <f>[3]lang_2!D923</f>
        <v>0</v>
      </c>
      <c r="E923" s="55" t="str">
        <f>[3]lang_2!E923</f>
        <v>#[pic=vip_point.png][-][color=592911] V2大礼包:[-][color=冷却时间4f0c]超值体力(冲级快人一步)[-]</v>
      </c>
    </row>
    <row r="924" spans="1:5" s="55" customFormat="1">
      <c r="A924" s="55" t="str">
        <f>[3]lang_2!A924</f>
        <v>VIP2_4</v>
      </c>
      <c r="B924" s="55">
        <f>[3]lang_2!B924</f>
        <v>0</v>
      </c>
      <c r="C924" s="55" t="str">
        <f>[3]lang_2!C924</f>
        <v>#[pic=vip_point.png][-][color=00FF1E,outlinecolor=3c1e0aff,fontsize=19,outlinesize=1] 每日可重置地下城副本1次[-][pic=vip_newImg.png][-]</v>
      </c>
      <c r="D924" s="55">
        <f>[3]lang_2!D924</f>
        <v>0</v>
      </c>
      <c r="E924" s="55" t="str">
        <f>[3]lang_2!E924</f>
        <v>#[pic=vip_point.png][-][color=592911] 每日可重置地下城副本[-][color=冷却时间4f0c]1[-][color=592911]次[-][pic=vip_newImg.png][-]</v>
      </c>
    </row>
    <row r="925" spans="1:5" s="55" customFormat="1" ht="18" customHeight="1">
      <c r="A925" s="55" t="str">
        <f>[3]lang_2!A925</f>
        <v>VIP2_5</v>
      </c>
      <c r="B925" s="55">
        <f>[3]lang_2!B925</f>
        <v>0</v>
      </c>
      <c r="C925" s="55" t="str">
        <f>[3]lang_2!C925</f>
        <v>#[pic=vip_point.png][-][color=462800] 每日可开启小精灵宝箱[-][color=00FF1E,outlinecolor=3c1e0aff,fontsize=19,outlinesize=1]4[-][color=462801]次[-]</v>
      </c>
      <c r="D925" s="55">
        <f>[3]lang_2!D925</f>
        <v>0</v>
      </c>
      <c r="E925" s="55">
        <f>[3]lang_2!E925</f>
        <v>0</v>
      </c>
    </row>
    <row r="926" spans="1:5" s="55" customFormat="1">
      <c r="A926" s="55" t="str">
        <f>[3]lang_2!A926</f>
        <v>VIP2_6</v>
      </c>
      <c r="B926" s="55">
        <f>[3]lang_2!B926</f>
        <v>0</v>
      </c>
      <c r="C926" s="55" t="str">
        <f>[3]lang_2!C926</f>
        <v>#[pic=vip_point.png][-][color=462800] 每日可购买体力[-][color=00FF1E,outlinecolor=3c1e0aff,fontsize=19,outlinesize=1]3[-][color=462800]次[-]</v>
      </c>
      <c r="D926" s="55">
        <f>[3]lang_2!D926</f>
        <v>0</v>
      </c>
      <c r="E926" s="55" t="str">
        <f>[3]lang_2!E926</f>
        <v>#[pic=vip_point.png][-][color=592911] 每日可购买体力[-][color=冷却时间4f0c]3[-][color=592911]次[-]</v>
      </c>
    </row>
    <row r="927" spans="1:5" s="55" customFormat="1">
      <c r="A927" s="55" t="str">
        <f>[3]lang_2!A927</f>
        <v>VIP2_7</v>
      </c>
      <c r="B927" s="55">
        <f>[3]lang_2!B927</f>
        <v>0</v>
      </c>
      <c r="C927" s="55" t="str">
        <f>[3]lang_2!C927</f>
        <v>#[pic=vip_point.png][-][color=462800] 每日可购买黄金[-][color=00FF1E,outlinecolor=3c1e0aff,fontsize=19,outlinesize=1]5[-][color=462800]次[-]</v>
      </c>
      <c r="D927" s="55">
        <f>[3]lang_2!D927</f>
        <v>0</v>
      </c>
      <c r="E927" s="55" t="str">
        <f>[3]lang_2!E927</f>
        <v>#[pic=vip_point.png][-][color=592911] 每日可购买黄金[-][color=冷却时间4f0c]5[-][color=592911]次[-]</v>
      </c>
    </row>
    <row r="928" spans="1:5" s="55" customFormat="1">
      <c r="A928" s="55" t="str">
        <f>[3]lang_2!A928</f>
        <v>VIP2_8</v>
      </c>
      <c r="B928" s="55">
        <f>[3]lang_2!B928</f>
        <v>0</v>
      </c>
      <c r="C928" s="55" t="str">
        <f>[3]lang_2!C928</f>
        <v>#[pic=vip_point.png][-][color=462800] 每日可购买兵团经验[-][color=00FF1E,outlinecolor=3c1e0aff,fontsize=19,outlinesize=1]3[-][color=462800]次[-]</v>
      </c>
      <c r="D928" s="55">
        <f>[3]lang_2!D928</f>
        <v>0</v>
      </c>
      <c r="E928" s="55" t="str">
        <f>[3]lang_2!E928</f>
        <v>#[pic=vip_point.png][-][color=592911] 每日可购买兵团经验[-][color=冷却时间4f0c]3[-][color=592911]次[-]</v>
      </c>
    </row>
    <row r="929" spans="1:5" s="55" customFormat="1">
      <c r="A929" s="55" t="str">
        <f>[3]lang_2!A929</f>
        <v>VIP2_9</v>
      </c>
      <c r="B929" s="55">
        <f>[3]lang_2!B929</f>
        <v>0</v>
      </c>
      <c r="C929" s="55" t="str">
        <f>[3]lang_2!C929</f>
        <v>#[pic=vip_point.png][-][color=462800] 每日可购买竞技场次数[-][color=00FF1E,outlinecolor=3c1e0aff,fontsize=19,outlinesize=1]2[-][color=462800]次[-]</v>
      </c>
      <c r="D929" s="55">
        <f>[3]lang_2!D929</f>
        <v>0</v>
      </c>
      <c r="E929" s="55" t="str">
        <f>[3]lang_2!E929</f>
        <v>#[pic=vip_point.png][-][color=592911] 每日可购买竞技场次数[-][color=冷却时间4f0c]2[-][color=592911]次[-]</v>
      </c>
    </row>
    <row r="930" spans="1:5" s="55" customFormat="1">
      <c r="A930" s="55" t="str">
        <f>[3]lang_2!A930</f>
        <v>VIP2_10</v>
      </c>
      <c r="B930" s="55">
        <f>[3]lang_2!B930</f>
        <v>0</v>
      </c>
      <c r="C930" s="55" t="str">
        <f>[3]lang_2!C930</f>
        <v>#[pic=vip_point.png][-][color=462800] 每日可购买冠军对决挑战次数[-][color=00FF1E,outlinecolor=3c1e0aff,fontsize=19,outlinesize=1]2[-][color=462800]次[-]</v>
      </c>
      <c r="D930" s="55">
        <f>[3]lang_2!D930</f>
        <v>0</v>
      </c>
      <c r="E930" s="55">
        <f>[3]lang_2!E930</f>
        <v>0</v>
      </c>
    </row>
    <row r="931" spans="1:5" s="55" customFormat="1">
      <c r="A931" s="55" t="str">
        <f>[3]lang_2!A931</f>
        <v>VIP2_11</v>
      </c>
      <c r="B931" s="55">
        <f>[3]lang_2!B931</f>
        <v>0</v>
      </c>
      <c r="C931" s="55" t="str">
        <f>[3]lang_2!C931</f>
        <v>#[pic=vip_point.png][-][color=462800] 可享受[-][color=00FF1E,outlinecolor=3c1e0aff,fontsize=19,outlinesize=1]VIP2[-][color=462800]以下所有特权[-]</v>
      </c>
      <c r="D931" s="55">
        <f>[3]lang_2!D931</f>
        <v>0</v>
      </c>
      <c r="E931" s="55">
        <f>[3]lang_2!E931</f>
        <v>0</v>
      </c>
    </row>
    <row r="932" spans="1:5" s="55" customFormat="1">
      <c r="A932" s="55">
        <f>[3]lang_2!A932</f>
        <v>0</v>
      </c>
      <c r="B932" s="55">
        <f>[3]lang_2!B932</f>
        <v>0</v>
      </c>
      <c r="C932" s="55">
        <f>[3]lang_2!C932</f>
        <v>0</v>
      </c>
      <c r="D932" s="55">
        <f>[3]lang_2!D932</f>
        <v>0</v>
      </c>
      <c r="E932" s="55">
        <f>[3]lang_2!E932</f>
        <v>0</v>
      </c>
    </row>
    <row r="933" spans="1:5" s="55" customFormat="1">
      <c r="A933" s="55" t="str">
        <f>[3]lang_2!A933</f>
        <v>VIP3_2</v>
      </c>
      <c r="B933" s="55">
        <f>[3]lang_2!B933</f>
        <v>0</v>
      </c>
      <c r="C933" s="55" t="str">
        <f>[3]lang_2!C933</f>
        <v>#[pic=vip_point.png][-][color=462800] V3大礼包:[-][color=00FF1E,outlinecolor=3c1e0aff,fontsize=19,outlinesize=1]占星限量银币(免费进行宝物占星)[-]</v>
      </c>
      <c r="D933" s="55">
        <f>[3]lang_2!D933</f>
        <v>0</v>
      </c>
      <c r="E933" s="55" t="str">
        <f>[3]lang_2!E933</f>
        <v>#[pic=vip_point.png][-][color=592911] V3大礼包:[-][color=冷却时间4f0c]占星限量银币(免费进行宝物占星)[-]</v>
      </c>
    </row>
    <row r="934" spans="1:5" s="55" customFormat="1">
      <c r="A934" s="55" t="str">
        <f>[3]lang_2!A934</f>
        <v>VIP3_3</v>
      </c>
      <c r="B934" s="55">
        <f>[3]lang_2!B934</f>
        <v>0</v>
      </c>
      <c r="C934" s="55" t="str">
        <f>[3]lang_2!C934</f>
        <v>#[pic=vip_point.png][-][color=00FF1E,outlinecolor=3c1e0aff,fontsize=19,outlinesize=1] 解锁副本十连扫荡功能[-][pic=vip_newImg.png][-]</v>
      </c>
      <c r="D934" s="55">
        <f>[3]lang_2!D934</f>
        <v>0</v>
      </c>
      <c r="E934" s="55" t="str">
        <f>[3]lang_2!E934</f>
        <v>#[pic=vip_point.png][-][color=冷却时间4f0c] 解锁副本十连扫荡功能[-][pic=vip_newImg.png][-]</v>
      </c>
    </row>
    <row r="935" spans="1:5" s="55" customFormat="1">
      <c r="A935" s="55" t="str">
        <f>[3]lang_2!A935</f>
        <v>VIP3_4</v>
      </c>
      <c r="B935" s="55">
        <f>[3]lang_2!B935</f>
        <v>0</v>
      </c>
      <c r="C935" s="55" t="str">
        <f>[3]lang_2!C935</f>
        <v>#[pic=vip_point.png][-][color=00FF1E,outlinecolor=3c1e0aff,fontsize=19,outlinesize=1] 每日可购买联盟行动力2次[-][pic=vip_newImg.png][-]</v>
      </c>
      <c r="D935" s="55">
        <f>[3]lang_2!D935</f>
        <v>0</v>
      </c>
      <c r="E935" s="55" t="str">
        <f>[3]lang_2!E935</f>
        <v>#[pic=vip_point.png][-][color=592911] 每日可额外开启地精宝箱[-][color=冷却时间4f0c]1[-][color=592911]次[-][pic=vip_newImg.png][-]</v>
      </c>
    </row>
    <row r="936" spans="1:5" s="55" customFormat="1">
      <c r="A936" s="55" t="str">
        <f>[3]lang_2!A936</f>
        <v>VIP3_5</v>
      </c>
      <c r="B936" s="55">
        <f>[3]lang_2!B936</f>
        <v>0</v>
      </c>
      <c r="C936" s="55" t="str">
        <f>[3]lang_2!C936</f>
        <v>#[pic=vip_point.png][-][color=462800] 每日可购买体力[-][color=00FF1E,outlinecolor=3c1e0aff,fontsize=19,outlinesize=1]4[-][color=462800]次[-]</v>
      </c>
      <c r="D936" s="55">
        <f>[3]lang_2!D936</f>
        <v>0</v>
      </c>
      <c r="E936" s="55" t="str">
        <f>[3]lang_2!E936</f>
        <v>#[pic=vip_point.png][-][color=592911] 每日可购买体力[-][color=冷却时间4f0c]4[-][color=592911]次[-]</v>
      </c>
    </row>
    <row r="937" spans="1:5" s="55" customFormat="1">
      <c r="A937" s="55" t="str">
        <f>[3]lang_2!A937</f>
        <v>VIP3_6</v>
      </c>
      <c r="B937" s="55">
        <f>[3]lang_2!B937</f>
        <v>0</v>
      </c>
      <c r="C937" s="55" t="str">
        <f>[3]lang_2!C937</f>
        <v>#[pic=vip_point.png][-][color=462800] 每日可购买黄金[-][color=00FF1E,outlinecolor=3c1e0aff,fontsize=19,outlinesize=1]7[-][color=462800]次[-]</v>
      </c>
      <c r="D937" s="55">
        <f>[3]lang_2!D937</f>
        <v>0</v>
      </c>
      <c r="E937" s="55" t="str">
        <f>[3]lang_2!E937</f>
        <v>#[pic=vip_point.png][-][color=592911] 每日可购买黄金[-][color=冷却时间4f0c]7[-][color=592911]次[-]</v>
      </c>
    </row>
    <row r="938" spans="1:5" s="55" customFormat="1">
      <c r="A938" s="55" t="str">
        <f>[3]lang_2!A938</f>
        <v>VIP3_7</v>
      </c>
      <c r="B938" s="55">
        <f>[3]lang_2!B938</f>
        <v>0</v>
      </c>
      <c r="C938" s="55" t="str">
        <f>[3]lang_2!C938</f>
        <v>#[pic=vip_point.png][-][color=462800] 每日可购买兵团经验[-][color=00FF1E,outlinecolor=3c1e0aff,fontsize=19,outlinesize=1]4[-][color=462800]次[-]</v>
      </c>
      <c r="D938" s="55">
        <f>[3]lang_2!D938</f>
        <v>0</v>
      </c>
      <c r="E938" s="55" t="str">
        <f>[3]lang_2!E938</f>
        <v>#[pic=vip_point.png][-][color=592911] 每日可购买兵团经验[-][color=冷却时间4f0c]4[-][color=592911]次[-]</v>
      </c>
    </row>
    <row r="939" spans="1:5" s="55" customFormat="1">
      <c r="A939" s="55" t="str">
        <f>[3]lang_2!A939</f>
        <v>VIP3_8</v>
      </c>
      <c r="B939" s="55">
        <f>[3]lang_2!B939</f>
        <v>0</v>
      </c>
      <c r="C939" s="55" t="str">
        <f>[3]lang_2!C939</f>
        <v>#[pic=vip_point.png][-][color=462800] 每日可购买竞技场次数[-][color=00FF1E,outlinecolor=3c1e0aff,fontsize=19,outlinesize=1]3[-][color=462800]次[-]</v>
      </c>
      <c r="D939" s="55">
        <f>[3]lang_2!D939</f>
        <v>0</v>
      </c>
      <c r="E939" s="55" t="str">
        <f>[3]lang_2!E939</f>
        <v>#[pic=vip_point.png][-][color=592911] 每日可购买竞技场次数[-][color=冷却时间4f0c]3[-][color=592911]次[-]</v>
      </c>
    </row>
    <row r="940" spans="1:5" s="55" customFormat="1">
      <c r="A940" s="55" t="str">
        <f>[3]lang_2!A940</f>
        <v>VIP3_9</v>
      </c>
      <c r="B940" s="55">
        <f>[3]lang_2!B940</f>
        <v>0</v>
      </c>
      <c r="C940" s="55" t="str">
        <f>[3]lang_2!C940</f>
        <v>#[pic=vip_point.png][-][color=462800] 每日可购买冠军对决挑战次数[-][color=00FF1E,outlinecolor=3c1e0aff,fontsize=19,outlinesize=1]3[-][color=462800]次[-]</v>
      </c>
      <c r="D940" s="55">
        <f>[3]lang_2!D940</f>
        <v>0</v>
      </c>
      <c r="E940" s="55">
        <f>[3]lang_2!E940</f>
        <v>0</v>
      </c>
    </row>
    <row r="941" spans="1:5" s="55" customFormat="1">
      <c r="A941" s="55" t="str">
        <f>[3]lang_2!A941</f>
        <v>VIP3_10</v>
      </c>
      <c r="B941" s="55">
        <f>[3]lang_2!B941</f>
        <v>0</v>
      </c>
      <c r="C941" s="55" t="str">
        <f>[3]lang_2!C941</f>
        <v>#[pic=vip_point.png][-][color=462800] 每日可半价发送高级金币红包[-][color=00FF1E,outlinecolor=3c1e0aff,fontsize=19,outlinesize=1]1[-][color=462800]次[-]</v>
      </c>
      <c r="D941" s="55">
        <f>[3]lang_2!D941</f>
        <v>0</v>
      </c>
      <c r="E941" s="55">
        <f>[3]lang_2!E941</f>
        <v>0</v>
      </c>
    </row>
    <row r="942" spans="1:5" s="55" customFormat="1">
      <c r="A942" s="55" t="str">
        <f>[3]lang_2!A942</f>
        <v>VIP3_11</v>
      </c>
      <c r="B942" s="55">
        <f>[3]lang_2!B942</f>
        <v>0</v>
      </c>
      <c r="C942" s="55" t="str">
        <f>[3]lang_2!C942</f>
        <v>#[pic=vip_point.png][-][color=462800] 可享受[-][color=00FF1E,outlinecolor=3c1e0aff,fontsize=19,outlinesize=1]VIP3[-][color=462800]以下所有特权[-]</v>
      </c>
      <c r="D942" s="55">
        <f>[3]lang_2!D942</f>
        <v>0</v>
      </c>
      <c r="E942" s="55">
        <f>[3]lang_2!E942</f>
        <v>0</v>
      </c>
    </row>
    <row r="943" spans="1:5" s="55" customFormat="1">
      <c r="A943" s="55">
        <f>[3]lang_2!A943</f>
        <v>0</v>
      </c>
      <c r="B943" s="55">
        <f>[3]lang_2!B943</f>
        <v>0</v>
      </c>
      <c r="C943" s="55">
        <f>[3]lang_2!C943</f>
        <v>0</v>
      </c>
      <c r="D943" s="55">
        <f>[3]lang_2!D943</f>
        <v>0</v>
      </c>
      <c r="E943" s="55">
        <f>[3]lang_2!E943</f>
        <v>0</v>
      </c>
    </row>
    <row r="944" spans="1:5" s="55" customFormat="1">
      <c r="A944" s="55" t="str">
        <f>[3]lang_2!A944</f>
        <v>VIP4_2</v>
      </c>
      <c r="B944" s="55">
        <f>[3]lang_2!B944</f>
        <v>0</v>
      </c>
      <c r="C944" s="55" t="str">
        <f>[3]lang_2!C944</f>
        <v>#[pic=vip_point.png][-][color=462800] V4大礼包:[-][color=00FF1E,outlinecolor=3c1e0aff,fontsize=19,outlinesize=1]帝国勋章放送(兑换强力兵团)[-]</v>
      </c>
      <c r="D944" s="55">
        <f>[3]lang_2!D944</f>
        <v>0</v>
      </c>
      <c r="E944" s="55" t="str">
        <f>[3]lang_2!E944</f>
        <v>#[pic=vip_point.png][-][color=592911] V4大礼包:[-][color=冷却时间4f0c]2星凯瑟琳[-]</v>
      </c>
    </row>
    <row r="945" spans="1:5" s="55" customFormat="1">
      <c r="A945" s="55" t="str">
        <f>[3]lang_2!A945</f>
        <v>VIP4_3</v>
      </c>
      <c r="B945" s="55">
        <f>[3]lang_2!B945</f>
        <v>0</v>
      </c>
      <c r="C945" s="55" t="str">
        <f>[3]lang_2!C945</f>
        <v>#[pic=vip_point.png][-][color=00FF1E,outlinecolor=3c1e0aff,fontsize=19,outlinesize=1] 矮人宝屋结算的黄金收益增加20%[-][pic=vip_newImg.png][-]</v>
      </c>
      <c r="D945" s="55">
        <f>[3]lang_2!D945</f>
        <v>0</v>
      </c>
      <c r="E945" s="55" t="str">
        <f>[3]lang_2!E945</f>
        <v>#[pic=vip_point.png][-][color=冷却时间4f0c] 矮人宝屋黄金收益增加20%[-][pic=vip_newImg.png][-]</v>
      </c>
    </row>
    <row r="946" spans="1:5" s="55" customFormat="1">
      <c r="A946" s="55" t="str">
        <f>[3]lang_2!A946</f>
        <v>VIP4_4</v>
      </c>
      <c r="B946" s="55">
        <f>[3]lang_2!B946</f>
        <v>0</v>
      </c>
      <c r="C946" s="55" t="str">
        <f>[3]lang_2!C946</f>
        <v>#[pic=vip_point.png][-][color=00FF1E,outlinecolor=3c1e0aff,fontsize=19,outlinesize=1] 每日每个兵营可使用加速1次[-][pic=vip_newImg.png][-]</v>
      </c>
      <c r="D946" s="55">
        <f>[3]lang_2!D946</f>
        <v>0</v>
      </c>
      <c r="E946" s="55">
        <f>[3]lang_2!E946</f>
        <v>0</v>
      </c>
    </row>
    <row r="947" spans="1:5" s="55" customFormat="1">
      <c r="A947" s="55" t="str">
        <f>[3]lang_2!A947</f>
        <v>VIP4_5</v>
      </c>
      <c r="B947" s="55">
        <f>[3]lang_2!B947</f>
        <v>0</v>
      </c>
      <c r="C947" s="55" t="str">
        <f>[3]lang_2!C947</f>
        <v>#[pic=vip_point.png][-][color=462800] 每日可进行宝物占星[-][color=00FF1E,outlinecolor=3c1e0aff,fontsize=19,outlinesize=1]10[-][color=462800]次[-]</v>
      </c>
      <c r="D947" s="55">
        <f>[3]lang_2!D947</f>
        <v>0</v>
      </c>
      <c r="E947" s="55">
        <f>[3]lang_2!E947</f>
        <v>0</v>
      </c>
    </row>
    <row r="948" spans="1:5" s="55" customFormat="1">
      <c r="A948" s="55" t="str">
        <f>[3]lang_2!A948</f>
        <v>VIP4_6</v>
      </c>
      <c r="B948" s="55">
        <f>[3]lang_2!B948</f>
        <v>0</v>
      </c>
      <c r="C948" s="55" t="str">
        <f>[3]lang_2!C948</f>
        <v>#[pic=vip_point.png][-][color=462800] 每日可购买体力[-][color=00FF1E,outlinecolor=3c1e0aff,fontsize=19,outlinesize=1]5[-][color=462800]次[-]</v>
      </c>
      <c r="D948" s="55">
        <f>[3]lang_2!D948</f>
        <v>0</v>
      </c>
      <c r="E948" s="55" t="str">
        <f>[3]lang_2!E948</f>
        <v>#[pic=vip_point.png][-][color=592911] 每日可购买体力[-][color=冷却时间4f0c]5[-][color=592911]次[-]</v>
      </c>
    </row>
    <row r="949" spans="1:5" s="55" customFormat="1" ht="14.25" customHeight="1">
      <c r="A949" s="55" t="str">
        <f>[3]lang_2!A949</f>
        <v>VIP4_7</v>
      </c>
      <c r="B949" s="55">
        <f>[3]lang_2!B949</f>
        <v>0</v>
      </c>
      <c r="C949" s="55" t="str">
        <f>[3]lang_2!C949</f>
        <v>#[pic=vip_point.png][-][color=462800] 每日可购买黄金[-][color=00FF1E,outlinecolor=3c1e0aff,fontsize=19,outlinesize=1]9[-][color=462800]次[-]</v>
      </c>
      <c r="D949" s="55">
        <f>[3]lang_2!D949</f>
        <v>0</v>
      </c>
      <c r="E949" s="55" t="str">
        <f>[3]lang_2!E949</f>
        <v>#[pic=vip_point.png][-][color=592911] 每日可购买黄金[-][color=冷却时间4f0c]9[-][color=592911]次[-]</v>
      </c>
    </row>
    <row r="950" spans="1:5" s="55" customFormat="1" ht="14.25" customHeight="1">
      <c r="A950" s="55" t="str">
        <f>[3]lang_2!A950</f>
        <v>VIP4_8</v>
      </c>
      <c r="B950" s="55">
        <f>[3]lang_2!B950</f>
        <v>0</v>
      </c>
      <c r="C950" s="55" t="str">
        <f>[3]lang_2!C950</f>
        <v>#[pic=vip_point.png][-][color=462800] 每日可购买兵团经验[-][color=00FF1E,outlinecolor=3c1e0aff,fontsize=19,outlinesize=1]5[-][color=462800]次[-]</v>
      </c>
      <c r="D950" s="55">
        <f>[3]lang_2!D950</f>
        <v>0</v>
      </c>
      <c r="E950" s="55" t="str">
        <f>[3]lang_2!E950</f>
        <v>#[pic=vip_point.png][-][color=592911] 每日可购买兵团经验[-][color=冷却时间4f0c]5[-][color=592911]次[-]</v>
      </c>
    </row>
    <row r="951" spans="1:5" s="55" customFormat="1" ht="14.25" customHeight="1">
      <c r="A951" s="55" t="str">
        <f>[3]lang_2!A951</f>
        <v>VIP4_9</v>
      </c>
      <c r="B951" s="55">
        <f>[3]lang_2!B951</f>
        <v>0</v>
      </c>
      <c r="C951" s="55" t="str">
        <f>[3]lang_2!C951</f>
        <v>#[pic=vip_point.png][-][color=462800] 每日可购买竞技场次数[-][color=00FF1E,outlinecolor=3c1e0aff,fontsize=19,outlinesize=1]4[-][color=462800]次[-]</v>
      </c>
      <c r="D951" s="55">
        <f>[3]lang_2!D951</f>
        <v>0</v>
      </c>
      <c r="E951" s="55" t="str">
        <f>[3]lang_2!E951</f>
        <v>#[pic=vip_point.png][-][color=592911] 每日可购买竞技场次数[-][color=冷却时间4f0c]4[-][color=592911]次[-]</v>
      </c>
    </row>
    <row r="952" spans="1:5" s="55" customFormat="1" ht="14.25" customHeight="1">
      <c r="A952" s="55" t="str">
        <f>[3]lang_2!A952</f>
        <v>VIP4_10</v>
      </c>
      <c r="B952" s="55">
        <f>[3]lang_2!B952</f>
        <v>0</v>
      </c>
      <c r="C952" s="55" t="str">
        <f>[3]lang_2!C952</f>
        <v>#[pic=vip_point.png][-][color=462800] 可享受[-][color=00FF1E,outlinecolor=3c1e0aff,fontsize=19,outlinesize=1]VIP4[-][color=462800]以下所有特权[-]</v>
      </c>
      <c r="D952" s="55">
        <f>[3]lang_2!D952</f>
        <v>0</v>
      </c>
      <c r="E952" s="55">
        <f>[3]lang_2!E952</f>
        <v>0</v>
      </c>
    </row>
    <row r="953" spans="1:5" s="55" customFormat="1">
      <c r="A953" s="55">
        <f>[3]lang_2!A953</f>
        <v>0</v>
      </c>
      <c r="B953" s="55">
        <f>[3]lang_2!B953</f>
        <v>0</v>
      </c>
      <c r="C953" s="55">
        <f>[3]lang_2!C953</f>
        <v>0</v>
      </c>
      <c r="D953" s="55">
        <f>[3]lang_2!D953</f>
        <v>0</v>
      </c>
      <c r="E953" s="55">
        <f>[3]lang_2!E953</f>
        <v>0</v>
      </c>
    </row>
    <row r="954" spans="1:5" s="55" customFormat="1">
      <c r="A954" s="55">
        <f>[3]lang_2!A954</f>
        <v>0</v>
      </c>
      <c r="B954" s="55">
        <f>[3]lang_2!B954</f>
        <v>0</v>
      </c>
      <c r="C954" s="55">
        <f>[3]lang_2!C954</f>
        <v>0</v>
      </c>
      <c r="D954" s="55">
        <f>[3]lang_2!D954</f>
        <v>0</v>
      </c>
      <c r="E954" s="55">
        <f>[3]lang_2!E954</f>
        <v>0</v>
      </c>
    </row>
    <row r="955" spans="1:5" s="55" customFormat="1">
      <c r="A955" s="55">
        <f>[3]lang_2!A955</f>
        <v>0</v>
      </c>
      <c r="B955" s="55">
        <f>[3]lang_2!B955</f>
        <v>0</v>
      </c>
      <c r="C955" s="55">
        <f>[3]lang_2!C955</f>
        <v>0</v>
      </c>
      <c r="D955" s="55">
        <f>[3]lang_2!D955</f>
        <v>0</v>
      </c>
      <c r="E955" s="55">
        <f>[3]lang_2!E955</f>
        <v>0</v>
      </c>
    </row>
    <row r="956" spans="1:5" s="55" customFormat="1">
      <c r="A956" s="55" t="str">
        <f>[3]lang_2!A956</f>
        <v>VIP5_2</v>
      </c>
      <c r="B956" s="55">
        <f>[3]lang_2!B956</f>
        <v>0</v>
      </c>
      <c r="C956" s="55" t="str">
        <f>[3]lang_2!C956</f>
        <v>#[pic=vip_point.png][-][color=462800] V5大礼包:[-][color=00FF1E,outlinecolor=3c1e0aff,fontsize=19,outlinesize=1]4星凤凰[-]</v>
      </c>
      <c r="D956" s="55">
        <f>[3]lang_2!D956</f>
        <v>0</v>
      </c>
      <c r="E956" s="55" t="str">
        <f>[3]lang_2!E956</f>
        <v>#[pic=vip_point.png][-][color=592911] V5大礼包:[-][color=冷却时间4f0c]4星凤凰[-]</v>
      </c>
    </row>
    <row r="957" spans="1:5" s="55" customFormat="1">
      <c r="A957" s="55" t="str">
        <f>[3]lang_2!A957</f>
        <v>VIP5_3</v>
      </c>
      <c r="B957" s="55">
        <f>[3]lang_2!B957</f>
        <v>0</v>
      </c>
      <c r="C957" s="55" t="str">
        <f>[3]lang_2!C957</f>
        <v>#[pic=vip_point.png][-][color=00FF1E,outlinecolor=3c1e0aff,fontsize=19,outlinesize=1] 每日可重置地下城副本2次[-][pic=vip_newImg.png][-]</v>
      </c>
      <c r="D957" s="55">
        <f>[3]lang_2!D957</f>
        <v>0</v>
      </c>
      <c r="E957" s="55">
        <f>[3]lang_2!E957</f>
        <v>0</v>
      </c>
    </row>
    <row r="958" spans="1:5" s="55" customFormat="1">
      <c r="A958" s="55" t="str">
        <f>[3]lang_2!A958</f>
        <v>VIP5_4</v>
      </c>
      <c r="B958" s="55">
        <f>[3]lang_2!B958</f>
        <v>0</v>
      </c>
      <c r="C958" s="55" t="str">
        <f>[3]lang_2!C958</f>
        <v>#[pic=vip_point.png][-][color=00FF1E,outlinecolor=3c1e0aff,fontsize=19,outlinesize=1] 联盟射箭达人可购买箭矢1次[-][pic=vip_newImg.png][-]</v>
      </c>
      <c r="D958" s="55">
        <f>[3]lang_2!D958</f>
        <v>0</v>
      </c>
      <c r="E958" s="55">
        <f>[3]lang_2!E958</f>
        <v>0</v>
      </c>
    </row>
    <row r="959" spans="1:5" s="55" customFormat="1">
      <c r="A959" s="55" t="str">
        <f>[3]lang_2!A959</f>
        <v>VIP5_5</v>
      </c>
      <c r="B959" s="55">
        <f>[3]lang_2!B959</f>
        <v>0</v>
      </c>
      <c r="C959" s="55" t="str">
        <f>[3]lang_2!C959</f>
        <v>#[pic=vip_point.png][-][color=00FF1E,outlinecolor=3c1e0aff,fontsize=19,outlinesize=1] 每日可刷新宝物商店3次[-][pic=vip_newImg.png][-]</v>
      </c>
      <c r="D959" s="55">
        <f>[3]lang_2!D959</f>
        <v>0</v>
      </c>
      <c r="E959" s="55">
        <f>[3]lang_2!E959</f>
        <v>0</v>
      </c>
    </row>
    <row r="960" spans="1:5" s="55" customFormat="1">
      <c r="A960" s="55" t="str">
        <f>[3]lang_2!A960</f>
        <v>VIP5_6</v>
      </c>
      <c r="B960" s="55">
        <f>[3]lang_2!B960</f>
        <v>0</v>
      </c>
      <c r="C960" s="55" t="str">
        <f>[3]lang_2!C960</f>
        <v>#[pic=vip_point.png][-][color=462800] 每日可开启小精灵宝箱[-][color=00FF1E,outlinecolor=3c1e0aff,fontsize=19,outlinesize=1]6[-][color=462801]次[-]</v>
      </c>
      <c r="D960" s="55">
        <f>[3]lang_2!D960</f>
        <v>0</v>
      </c>
      <c r="E960" s="55" t="str">
        <f>[3]lang_2!E960</f>
        <v>#[pic=vip_point.png][-][color=592911] 每日额外开启地精宝箱[-][color=冷却时间4f0c]4[-][color=592911]次[-]</v>
      </c>
    </row>
    <row r="961" spans="1:5" s="55" customFormat="1">
      <c r="A961" s="55" t="str">
        <f>[3]lang_2!A961</f>
        <v>VIP5_7</v>
      </c>
      <c r="B961" s="55">
        <f>[3]lang_2!B961</f>
        <v>0</v>
      </c>
      <c r="C961" s="55" t="str">
        <f>[3]lang_2!C961</f>
        <v>#[pic=vip_point.png][-][color=462800] 每日可购买体力[-][color=00FF1E,outlinecolor=3c1e0aff,fontsize=19,outlinesize=1]6[-][color=462800]次[-]</v>
      </c>
      <c r="D961" s="55">
        <f>[3]lang_2!D961</f>
        <v>0</v>
      </c>
      <c r="E961" s="55" t="str">
        <f>[3]lang_2!E961</f>
        <v>#[pic=vip_point.png][-][color=592911] 每日可购买体力[-][color=冷却时间4f0c]6[-][color=592911]次[-]</v>
      </c>
    </row>
    <row r="962" spans="1:5" s="55" customFormat="1">
      <c r="A962" s="55" t="str">
        <f>[3]lang_2!A962</f>
        <v>VIP5_8</v>
      </c>
      <c r="B962" s="55">
        <f>[3]lang_2!B962</f>
        <v>0</v>
      </c>
      <c r="C962" s="55" t="str">
        <f>[3]lang_2!C962</f>
        <v>#[pic=vip_point.png][-][color=462800] 每日可购买黄金[-][color=00FF1E,outlinecolor=3c1e0aff,fontsize=19,outlinesize=1]11[-][color=462800]次[-]</v>
      </c>
      <c r="D962" s="55">
        <f>[3]lang_2!D962</f>
        <v>0</v>
      </c>
      <c r="E962" s="55" t="str">
        <f>[3]lang_2!E962</f>
        <v>#[pic=vip_point.png][-][color=592911] 每日可购买黄金[-][color=冷却时间4f0c]11[-][color=592911]次[-]</v>
      </c>
    </row>
    <row r="963" spans="1:5" s="55" customFormat="1">
      <c r="A963" s="55" t="str">
        <f>[3]lang_2!A963</f>
        <v>VIP5_9</v>
      </c>
      <c r="B963" s="55">
        <f>[3]lang_2!B963</f>
        <v>0</v>
      </c>
      <c r="C963" s="55" t="str">
        <f>[3]lang_2!C963</f>
        <v>#[pic=vip_point.png][-][color=462800] 每日可购买兵团经验[-][color=00FF1E,outlinecolor=3c1e0aff,fontsize=19,outlinesize=1]6[-][color=462800]次[-]</v>
      </c>
      <c r="D963" s="55">
        <f>[3]lang_2!D963</f>
        <v>0</v>
      </c>
      <c r="E963" s="55" t="str">
        <f>[3]lang_2!E963</f>
        <v>#[pic=vip_point.png][-][color=592911] 每日可购买兵团经验[-][color=冷却时间4f0c]6[-][color=592911]次[-]</v>
      </c>
    </row>
    <row r="964" spans="1:5" s="55" customFormat="1">
      <c r="A964" s="55" t="str">
        <f>[3]lang_2!A964</f>
        <v>VIP5_10</v>
      </c>
      <c r="B964" s="55">
        <f>[3]lang_2!B964</f>
        <v>0</v>
      </c>
      <c r="C964" s="55" t="str">
        <f>[3]lang_2!C964</f>
        <v>#[pic=vip_point.png][-][color=462800] 每日可购买竞技场次数[-][color=00FF1E,outlinecolor=3c1e0aff,fontsize=19,outlinesize=1]6[-][color=462800]次[-]</v>
      </c>
      <c r="D964" s="55">
        <f>[3]lang_2!D964</f>
        <v>0</v>
      </c>
      <c r="E964" s="55" t="str">
        <f>[3]lang_2!E964</f>
        <v>#[pic=vip_point.png][-][color=592911] 每日可购买竞技场次数[-][color=冷却时间4f0c]6[-][color=592911]次[-]</v>
      </c>
    </row>
    <row r="965" spans="1:5" s="55" customFormat="1">
      <c r="A965" s="55" t="str">
        <f>[3]lang_2!A965</f>
        <v>VIP5_11</v>
      </c>
      <c r="B965" s="55">
        <f>[3]lang_2!B965</f>
        <v>0</v>
      </c>
      <c r="C965" s="55" t="str">
        <f>[3]lang_2!C965</f>
        <v>#[pic=vip_point.png][-][color=462800] 每日可半价发送高级钻石红包[-][color=00FF1E,outlinecolor=3c1e0aff,fontsize=19,outlinesize=1]1[-][color=462800]次[-]</v>
      </c>
      <c r="D965" s="55">
        <f>[3]lang_2!D965</f>
        <v>0</v>
      </c>
      <c r="E965" s="55">
        <f>[3]lang_2!E965</f>
        <v>0</v>
      </c>
    </row>
    <row r="966" spans="1:5" s="55" customFormat="1">
      <c r="A966" s="55" t="str">
        <f>[3]lang_2!A966</f>
        <v>VIP5_12</v>
      </c>
      <c r="B966" s="55">
        <f>[3]lang_2!B966</f>
        <v>0</v>
      </c>
      <c r="C966" s="55" t="str">
        <f>[3]lang_2!C966</f>
        <v>#[pic=vip_point.png][-][color=462800] 每日可购买王国联赛挑战次数[-][color=00FF1E,outlinecolor=3c1e0aff,fontsize=19,outlinesize=1]10[-][color=462800]次[-]</v>
      </c>
      <c r="D966" s="55">
        <f>[3]lang_2!D966</f>
        <v>0</v>
      </c>
      <c r="E966" s="55">
        <f>[3]lang_2!E966</f>
        <v>0</v>
      </c>
    </row>
    <row r="967" spans="1:5" s="55" customFormat="1">
      <c r="A967" s="55" t="str">
        <f>[3]lang_2!A967</f>
        <v>VIP5_13</v>
      </c>
      <c r="B967" s="55">
        <f>[3]lang_2!B967</f>
        <v>0</v>
      </c>
      <c r="C967" s="55" t="str">
        <f>[3]lang_2!C967</f>
        <v>#[pic=vip_point.png][-][color=462800] 可享受[-][color=00FF1E,outlinecolor=3c1e0aff,fontsize=19,outlinesize=1]VIP5[-][color=462800]以下所有特权[-]</v>
      </c>
      <c r="D967" s="55">
        <f>[3]lang_2!D967</f>
        <v>0</v>
      </c>
      <c r="E967" s="55">
        <f>[3]lang_2!E967</f>
        <v>0</v>
      </c>
    </row>
    <row r="968" spans="1:5" s="55" customFormat="1">
      <c r="A968" s="55">
        <f>[3]lang_2!A968</f>
        <v>0</v>
      </c>
      <c r="B968" s="55">
        <f>[3]lang_2!B968</f>
        <v>0</v>
      </c>
      <c r="C968" s="55">
        <f>[3]lang_2!C968</f>
        <v>0</v>
      </c>
      <c r="D968" s="55">
        <f>[3]lang_2!D968</f>
        <v>0</v>
      </c>
      <c r="E968" s="55">
        <f>[3]lang_2!E968</f>
        <v>0</v>
      </c>
    </row>
    <row r="969" spans="1:5" s="55" customFormat="1">
      <c r="A969" s="55">
        <f>[3]lang_2!A969</f>
        <v>0</v>
      </c>
      <c r="B969" s="55">
        <f>[3]lang_2!B969</f>
        <v>0</v>
      </c>
      <c r="C969" s="55">
        <f>[3]lang_2!C969</f>
        <v>0</v>
      </c>
      <c r="D969" s="55">
        <f>[3]lang_2!D969</f>
        <v>0</v>
      </c>
      <c r="E969" s="55">
        <f>[3]lang_2!E969</f>
        <v>0</v>
      </c>
    </row>
    <row r="970" spans="1:5" s="55" customFormat="1">
      <c r="A970" s="55">
        <f>[3]lang_2!A970</f>
        <v>0</v>
      </c>
      <c r="B970" s="55">
        <f>[3]lang_2!B970</f>
        <v>0</v>
      </c>
      <c r="C970" s="55">
        <f>[3]lang_2!C970</f>
        <v>0</v>
      </c>
      <c r="D970" s="55">
        <f>[3]lang_2!D970</f>
        <v>0</v>
      </c>
      <c r="E970" s="55">
        <f>[3]lang_2!E970</f>
        <v>0</v>
      </c>
    </row>
    <row r="971" spans="1:5" s="55" customFormat="1">
      <c r="A971" s="55" t="str">
        <f>[3]lang_2!A971</f>
        <v>VIP6_2</v>
      </c>
      <c r="B971" s="55">
        <f>[3]lang_2!B971</f>
        <v>0</v>
      </c>
      <c r="C971" s="55" t="str">
        <f>[3]lang_2!C971</f>
        <v>#[pic=vip_point.png][-][color=462800] V6大礼包:[-][color=00FF1E,outlinecolor=3c1e0aff,fontsize=19,outlinesize=1]海量竞技币(兑换强力兵团)[-]</v>
      </c>
      <c r="D971" s="55">
        <f>[3]lang_2!D971</f>
        <v>0</v>
      </c>
      <c r="E971" s="55" t="str">
        <f>[3]lang_2!E971</f>
        <v>#[pic=vip_point.png][-][color=592911] V6大礼包:[-][color=冷却时间4f0c]海量竞技币(兑换强力兵团)[-]</v>
      </c>
    </row>
    <row r="972" spans="1:5" s="55" customFormat="1">
      <c r="A972" s="55" t="str">
        <f>[3]lang_2!A972</f>
        <v>VIP6_3</v>
      </c>
      <c r="B972" s="55">
        <f>[3]lang_2!B972</f>
        <v>0</v>
      </c>
      <c r="C972" s="55" t="str">
        <f>[3]lang_2!C972</f>
        <v>#[pic=vip_point.png][-][color=00FF1E,outlinecolor=3c1e0aff,fontsize=19,outlinesize=1] 英雄专精刷新可锁定2条属性[-][pic=vip_newImg.png][-]</v>
      </c>
      <c r="D972" s="55">
        <f>[3]lang_2!D972</f>
        <v>0</v>
      </c>
      <c r="E972" s="55" t="str">
        <f>[3]lang_2!E972</f>
        <v>#[pic=vip_point.png][-][color=冷却时间4f0c] 英雄专精刷新可锁定1条属性[-][pic=vip_newImg.png][-]</v>
      </c>
    </row>
    <row r="973" spans="1:5" s="55" customFormat="1">
      <c r="A973" s="55" t="str">
        <f>[3]lang_2!A973</f>
        <v>VIP6_4</v>
      </c>
      <c r="B973" s="55">
        <f>[3]lang_2!B973</f>
        <v>0</v>
      </c>
      <c r="C973" s="55" t="str">
        <f>[3]lang_2!C973</f>
        <v>#[pic=vip_point.png][-][color=00FF1E,outlinecolor=3c1e0aff,fontsize=19,outlinesize=1] 宝物商店解锁第6个物品刷新位[-][pic=vip_newImg.png][-]</v>
      </c>
      <c r="D973" s="55">
        <f>[3]lang_2!D973</f>
        <v>0</v>
      </c>
      <c r="E973" s="55">
        <f>[3]lang_2!E973</f>
        <v>0</v>
      </c>
    </row>
    <row r="974" spans="1:5" s="55" customFormat="1">
      <c r="A974" s="55" t="str">
        <f>[3]lang_2!A974</f>
        <v>VIP6_5</v>
      </c>
      <c r="B974" s="55">
        <f>[3]lang_2!B974</f>
        <v>0</v>
      </c>
      <c r="C974" s="55" t="str">
        <f>[3]lang_2!C974</f>
        <v>#[pic=vip_point.png][-][color=00FF1E,outlinecolor=3c1e0aff,fontsize=19,outlinesize=1] 图鉴可解锁第4图鉴位[-][pic=vip_newImg.png][-]</v>
      </c>
      <c r="D974" s="55">
        <f>[3]lang_2!D974</f>
        <v>0</v>
      </c>
      <c r="E974" s="55" t="str">
        <f>[3]lang_2!E974</f>
        <v>#[pic=vip_point.png][-][color=冷却时间4f0c] 宝物商店解锁第6个物品刷新位[-][pic=vip_newImg.png][-]</v>
      </c>
    </row>
    <row r="975" spans="1:5" s="55" customFormat="1">
      <c r="A975" s="55" t="str">
        <f>[3]lang_2!A975</f>
        <v>VIP6_6</v>
      </c>
      <c r="B975" s="55">
        <f>[3]lang_2!B975</f>
        <v>0</v>
      </c>
      <c r="C975" s="55" t="str">
        <f>[3]lang_2!C975</f>
        <v>#[pic=vip_point.png][-][color=462800] 每日可购买体力[-][color=00FF1E,outlinecolor=3c1e0aff,fontsize=19,outlinesize=1]7[-][color=462800]次[-]</v>
      </c>
      <c r="D975" s="55">
        <f>[3]lang_2!D975</f>
        <v>0</v>
      </c>
      <c r="E975" s="55" t="str">
        <f>[3]lang_2!E975</f>
        <v>#[pic=vip_point.png][-][color=592911] 每日可购买体力[-][color=冷却时间4f0c]7[-][color=592911]次[-]</v>
      </c>
    </row>
    <row r="976" spans="1:5" s="55" customFormat="1">
      <c r="A976" s="55" t="str">
        <f>[3]lang_2!A976</f>
        <v>VIP6_7</v>
      </c>
      <c r="B976" s="55">
        <f>[3]lang_2!B976</f>
        <v>0</v>
      </c>
      <c r="C976" s="55" t="str">
        <f>[3]lang_2!C976</f>
        <v>#[pic=vip_point.png][-][color=462800] 每日可购买黄金[-][color=00FF1E,outlinecolor=3c1e0aff,fontsize=19,outlinesize=1]13[-][color=462800]次[-]</v>
      </c>
      <c r="D976" s="55">
        <f>[3]lang_2!D976</f>
        <v>0</v>
      </c>
      <c r="E976" s="55" t="str">
        <f>[3]lang_2!E976</f>
        <v>#[pic=vip_point.png][-][color=592911] 每日可购买兵团经验[-][color=冷却时间4f0c]7[-][color=592911]次[-]</v>
      </c>
    </row>
    <row r="977" spans="1:5" s="55" customFormat="1">
      <c r="A977" s="55" t="str">
        <f>[3]lang_2!A977</f>
        <v>VIP6_8</v>
      </c>
      <c r="B977" s="55">
        <f>[3]lang_2!B977</f>
        <v>0</v>
      </c>
      <c r="C977" s="55" t="str">
        <f>[3]lang_2!C977</f>
        <v>#[pic=vip_point.png][-][color=462800] 每日可购买兵团经验[-][color=00FF1E,outlinecolor=3c1e0aff,fontsize=19,outlinesize=1]7[-][color=462800]次[-]</v>
      </c>
      <c r="D977" s="55">
        <f>[3]lang_2!D977</f>
        <v>0</v>
      </c>
      <c r="E977" s="55" t="str">
        <f>[3]lang_2!E977</f>
        <v>#[pic=vip_point.png][-][color=592911] 每日可购买竞技场次数[-][color=冷却时间4f0c]8[-][color=592911]次[-]</v>
      </c>
    </row>
    <row r="978" spans="1:5" s="55" customFormat="1">
      <c r="A978" s="55" t="str">
        <f>[3]lang_2!A978</f>
        <v>VIP6_9</v>
      </c>
      <c r="B978" s="55">
        <f>[3]lang_2!B978</f>
        <v>0</v>
      </c>
      <c r="C978" s="55" t="str">
        <f>[3]lang_2!C978</f>
        <v>#[pic=vip_point.png][-][color=462800] 每日可购买竞技场次数[-][color=00FF1E,outlinecolor=3c1e0aff,fontsize=19,outlinesize=1]8[-][color=462800]次[-]</v>
      </c>
      <c r="D978" s="55">
        <f>[3]lang_2!D978</f>
        <v>0</v>
      </c>
      <c r="E978" s="55" t="str">
        <f>[3]lang_2!E978</f>
        <v>#[pic=vip_point.png][-][color=592911] 可享受[-][color=冷却时间4f0c]VIP6[-][color=592911]以下所有特权[-]</v>
      </c>
    </row>
    <row r="979" spans="1:5" s="55" customFormat="1">
      <c r="A979" s="55" t="str">
        <f>[3]lang_2!A979</f>
        <v>VIP6_10</v>
      </c>
      <c r="B979" s="55">
        <f>[3]lang_2!B979</f>
        <v>0</v>
      </c>
      <c r="C979" s="55" t="str">
        <f>[3]lang_2!C979</f>
        <v>#[pic=vip_point.png][-][color=462800] 每日可购买联盟行动力[-][color=00FF1E,outlinecolor=3c1e0aff,fontsize=19,outlinesize=1]3[-][color=462800]次[-]</v>
      </c>
      <c r="D979" s="55">
        <f>[3]lang_2!D979</f>
        <v>0</v>
      </c>
      <c r="E979" s="55">
        <f>[3]lang_2!E979</f>
        <v>0</v>
      </c>
    </row>
    <row r="980" spans="1:5" s="55" customFormat="1">
      <c r="A980" s="55" t="str">
        <f>[3]lang_2!A980</f>
        <v>VIP6_11</v>
      </c>
      <c r="B980" s="55">
        <f>[3]lang_2!B980</f>
        <v>0</v>
      </c>
      <c r="C980" s="55" t="str">
        <f>[3]lang_2!C980</f>
        <v>#[pic=vip_point.png][-][color=462800] 每日可额外刷新王国商店[-][color=00FF1E,outlinecolor=3c1e0aff,fontsize=19,outlinesize=1]7[-][color=462800]次[-]</v>
      </c>
      <c r="D980" s="55">
        <f>[3]lang_2!D980</f>
        <v>0</v>
      </c>
      <c r="E980" s="55">
        <f>[3]lang_2!E980</f>
        <v>0</v>
      </c>
    </row>
    <row r="981" spans="1:5" s="55" customFormat="1">
      <c r="A981" s="55" t="str">
        <f>[3]lang_2!A981</f>
        <v>VIP6_12</v>
      </c>
      <c r="B981" s="55">
        <f>[3]lang_2!B981</f>
        <v>0</v>
      </c>
      <c r="C981" s="55" t="str">
        <f>[3]lang_2!C981</f>
        <v>#[pic=vip_point.png][-][color=462800] 可享受[-][color=00FF1E,outlinecolor=3c1e0aff,fontsize=19,outlinesize=1]VIP6[-][color=462800]以下所有特权[-]</v>
      </c>
      <c r="D981" s="55">
        <f>[3]lang_2!D981</f>
        <v>0</v>
      </c>
      <c r="E981" s="55">
        <f>[3]lang_2!E981</f>
        <v>0</v>
      </c>
    </row>
    <row r="982" spans="1:5" s="55" customFormat="1">
      <c r="A982" s="55">
        <f>[3]lang_2!A982</f>
        <v>0</v>
      </c>
      <c r="B982" s="55">
        <f>[3]lang_2!B982</f>
        <v>0</v>
      </c>
      <c r="C982" s="55">
        <f>[3]lang_2!C982</f>
        <v>0</v>
      </c>
      <c r="D982" s="55">
        <f>[3]lang_2!D982</f>
        <v>0</v>
      </c>
      <c r="E982" s="55">
        <f>[3]lang_2!E982</f>
        <v>0</v>
      </c>
    </row>
    <row r="983" spans="1:5" s="55" customFormat="1">
      <c r="A983" s="55" t="str">
        <f>[3]lang_2!A983</f>
        <v>VIP7_2</v>
      </c>
      <c r="B983" s="55">
        <f>[3]lang_2!B983</f>
        <v>0</v>
      </c>
      <c r="C983" s="55" t="str">
        <f>[3]lang_2!C983</f>
        <v>#[pic=vip_point.png][-][color=462800] V7大礼包:[-][color=00FF1E,outlinecolor=3c1e0aff,fontsize=19,outlinesize=1]精华放送[-]</v>
      </c>
      <c r="D983" s="55">
        <f>[3]lang_2!D983</f>
        <v>0</v>
      </c>
      <c r="E983" s="55" t="str">
        <f>[3]lang_2!E983</f>
        <v>#[pic=vip_point.png][-][color=592911] V7大礼包:[-][color=冷却时间4f0c]超值能力点[-]</v>
      </c>
    </row>
    <row r="984" spans="1:5" s="55" customFormat="1">
      <c r="A984" s="55" t="str">
        <f>[3]lang_2!A984</f>
        <v>VIP7_3</v>
      </c>
      <c r="B984" s="55">
        <f>[3]lang_2!B984</f>
        <v>0</v>
      </c>
      <c r="C984" s="55" t="str">
        <f>[3]lang_2!C984</f>
        <v>#[pic=vip_point.png][-][color=00FF1E,outlinecolor=3c1e0aff,fontsize=19,outlinesize=1] 船坞任务奖励最多领取3次[-][pic=vip_newImg.png][-]</v>
      </c>
      <c r="D984" s="55">
        <f>[3]lang_2!D984</f>
        <v>0</v>
      </c>
      <c r="E984" s="55" t="str">
        <f>[3]lang_2!E984</f>
        <v>#[pic=vip_point.png][-][color=592911] 每日可额外开启地精宝箱[-][color=冷却时间4f0c]6[-][color=592911]次[-]</v>
      </c>
    </row>
    <row r="985" spans="1:5" s="55" customFormat="1">
      <c r="A985" s="55" t="str">
        <f>[3]lang_2!A985</f>
        <v>VIP7_4</v>
      </c>
      <c r="B985" s="55">
        <f>[3]lang_2!B985</f>
        <v>0</v>
      </c>
      <c r="C985" s="55" t="str">
        <f>[3]lang_2!C985</f>
        <v>#[pic=vip_point.png][-][color=00FF1E,outlinecolor=3c1e0aff,fontsize=19,outlinesize=1] 每日每个兵营可使用加速2次[-][pic=vip_newImg.png][-]</v>
      </c>
      <c r="D985" s="55">
        <f>[3]lang_2!D985</f>
        <v>0</v>
      </c>
      <c r="E985" s="55">
        <f>[3]lang_2!E985</f>
        <v>0</v>
      </c>
    </row>
    <row r="986" spans="1:5" s="55" customFormat="1">
      <c r="A986" s="55" t="str">
        <f>[3]lang_2!A986</f>
        <v>VIP7_5</v>
      </c>
      <c r="B986" s="55">
        <f>[3]lang_2!B986</f>
        <v>0</v>
      </c>
      <c r="C986" s="55" t="str">
        <f>[3]lang_2!C986</f>
        <v>#[pic=vip_point.png][-][color=462800] 每日可开启小精灵宝箱[-][color=00FF1E,outlinecolor=3c1e0aff,fontsize=19,outlinesize=1]8[-][color=462800]次[-]</v>
      </c>
      <c r="D986" s="55">
        <f>[3]lang_2!D986</f>
        <v>0</v>
      </c>
      <c r="E986" s="55">
        <f>[3]lang_2!E986</f>
        <v>0</v>
      </c>
    </row>
    <row r="987" spans="1:5" s="55" customFormat="1">
      <c r="A987" s="55" t="str">
        <f>[3]lang_2!A987</f>
        <v>VIP7_6</v>
      </c>
      <c r="B987" s="55">
        <f>[3]lang_2!B987</f>
        <v>0</v>
      </c>
      <c r="C987" s="55" t="str">
        <f>[3]lang_2!C987</f>
        <v>#[pic=vip_point.png][-][color=462800] 每日可购买体力[-][color=00FF1E,outlinecolor=3c1e0aff,fontsize=19,outlinesize=1]8[-][color=462800]次[-]</v>
      </c>
      <c r="D987" s="55">
        <f>[3]lang_2!D987</f>
        <v>0</v>
      </c>
      <c r="E987" s="55" t="str">
        <f>[3]lang_2!E987</f>
        <v>#[pic=vip_point.png][-][color=592911] 每日可购买体力[-][color=冷却时间4f0c]8[-][color=592911]次[-]</v>
      </c>
    </row>
    <row r="988" spans="1:5" s="55" customFormat="1">
      <c r="A988" s="55" t="str">
        <f>[3]lang_2!A988</f>
        <v>VIP7_7</v>
      </c>
      <c r="B988" s="55">
        <f>[3]lang_2!B988</f>
        <v>0</v>
      </c>
      <c r="C988" s="55" t="str">
        <f>[3]lang_2!C988</f>
        <v>#[pic=vip_point.png][-][color=462800] 每日可购买黄金[-][color=00FF1E,outlinecolor=3c1e0aff,fontsize=19,outlinesize=1]15[-][color=462800]次[-]</v>
      </c>
      <c r="D988" s="55">
        <f>[3]lang_2!D988</f>
        <v>0</v>
      </c>
      <c r="E988" s="55" t="str">
        <f>[3]lang_2!E988</f>
        <v>#[pic=vip_point.png][-][color=592911] 每日可购买黄金[-][color=冷却时间4f0c]15[-][color=592911]次[-]</v>
      </c>
    </row>
    <row r="989" spans="1:5" s="55" customFormat="1">
      <c r="A989" s="55" t="str">
        <f>[3]lang_2!A989</f>
        <v>VIP7_8</v>
      </c>
      <c r="B989" s="55">
        <f>[3]lang_2!B989</f>
        <v>0</v>
      </c>
      <c r="C989" s="55" t="str">
        <f>[3]lang_2!C989</f>
        <v>#[pic=vip_point.png][-][color=462800] 每日可购买兵团经验[-][color=00FF1E,outlinecolor=3c1e0aff,fontsize=19,outlinesize=1]8[-][color=462800]次[-]</v>
      </c>
      <c r="D989" s="55">
        <f>[3]lang_2!D989</f>
        <v>0</v>
      </c>
      <c r="E989" s="55" t="str">
        <f>[3]lang_2!E989</f>
        <v>#[pic=vip_point.png][-][color=592911] 每日可购买兵团经验[-][color=冷却时间4f0c]8[-][color=592911]次[-]</v>
      </c>
    </row>
    <row r="990" spans="1:5" s="55" customFormat="1">
      <c r="A990" s="55" t="str">
        <f>[3]lang_2!A990</f>
        <v>VIP7_9</v>
      </c>
      <c r="B990" s="55">
        <f>[3]lang_2!B990</f>
        <v>0</v>
      </c>
      <c r="C990" s="55" t="str">
        <f>[3]lang_2!C990</f>
        <v>#[pic=vip_point.png][-][color=462800] 每日可购买竞技场次数[-][color=00FF1E,outlinecolor=3c1e0aff,fontsize=19,outlinesize=1]10[-][color=462800]次[-]</v>
      </c>
      <c r="D990" s="55">
        <f>[3]lang_2!D990</f>
        <v>0</v>
      </c>
      <c r="E990" s="55" t="str">
        <f>[3]lang_2!E990</f>
        <v>#[pic=vip_point.png][-][color=592911] 每日可购买竞技场次数[-][color=冷却时间4f0c]10[-][color=592911]次[-]</v>
      </c>
    </row>
    <row r="991" spans="1:5" s="55" customFormat="1">
      <c r="A991" s="55" t="str">
        <f>[3]lang_2!A991</f>
        <v>VIP7_10</v>
      </c>
      <c r="B991" s="55">
        <f>[3]lang_2!B991</f>
        <v>0</v>
      </c>
      <c r="C991" s="55" t="str">
        <f>[3]lang_2!C991</f>
        <v>#[pic=vip_point.png][-][color=462800] 可享受[-][color=00FF1E,outlinecolor=3c1e0aff,fontsize=19,outlinesize=1]VIP7[-][color=462800]以下所有特权[-]</v>
      </c>
      <c r="D991" s="55">
        <f>[3]lang_2!D991</f>
        <v>0</v>
      </c>
      <c r="E991" s="55">
        <f>[3]lang_2!E991</f>
        <v>0</v>
      </c>
    </row>
    <row r="992" spans="1:5" s="55" customFormat="1">
      <c r="A992" s="55">
        <f>[3]lang_2!A992</f>
        <v>0</v>
      </c>
      <c r="B992" s="55">
        <f>[3]lang_2!B992</f>
        <v>0</v>
      </c>
      <c r="C992" s="55">
        <f>[3]lang_2!C992</f>
        <v>0</v>
      </c>
      <c r="D992" s="55">
        <f>[3]lang_2!D992</f>
        <v>0</v>
      </c>
      <c r="E992" s="55">
        <f>[3]lang_2!E992</f>
        <v>0</v>
      </c>
    </row>
    <row r="993" spans="1:5" s="55" customFormat="1">
      <c r="A993" s="55" t="str">
        <f>[3]lang_2!A993</f>
        <v>VIP8_2</v>
      </c>
      <c r="B993" s="55">
        <f>[3]lang_2!B993</f>
        <v>0</v>
      </c>
      <c r="C993" s="55" t="str">
        <f>[3]lang_2!C993</f>
        <v>#[pic=vip_point.png][-][color=462800] V8大礼包:[-][color=00FF1E,outlinecolor=3c1e0aff,fontsize=19,outlinesize=1]5星凤凰[-]</v>
      </c>
      <c r="D993" s="55">
        <f>[3]lang_2!D993</f>
        <v>0</v>
      </c>
      <c r="E993" s="55" t="str">
        <f>[3]lang_2!E993</f>
        <v>#[pic=vip_point.png][-][color=592911] V8大礼包:[-][color=冷却时间4f0c]5星凤凰[-]</v>
      </c>
    </row>
    <row r="994" spans="1:5" s="55" customFormat="1">
      <c r="A994" s="55" t="str">
        <f>[3]lang_2!A994</f>
        <v>VIP8_3</v>
      </c>
      <c r="B994" s="55">
        <f>[3]lang_2!B994</f>
        <v>0</v>
      </c>
      <c r="C994" s="55" t="str">
        <f>[3]lang_2!C994</f>
        <v>#[pic=vip_point.png][-][color=00FF1E,outlinecolor=3c1e0aff,fontsize=19,outlinesize=1] 图鉴可解锁第5图鉴位[-][pic=vip_newImg.png][-]</v>
      </c>
      <c r="D994" s="55">
        <f>[3]lang_2!D994</f>
        <v>0</v>
      </c>
      <c r="E994" s="55" t="str">
        <f>[3]lang_2!E994</f>
        <v>#[pic=vip_point.png][-][color=冷却时间4f0c] 购买黄金收益增加20%[-][pic=vip_newImg.png][-]</v>
      </c>
    </row>
    <row r="995" spans="1:5" s="55" customFormat="1">
      <c r="A995" s="55" t="str">
        <f>[3]lang_2!A995</f>
        <v>VIP8_4</v>
      </c>
      <c r="B995" s="55">
        <f>[3]lang_2!B995</f>
        <v>0</v>
      </c>
      <c r="C995" s="55" t="str">
        <f>[3]lang_2!C995</f>
        <v>#[pic=vip_point.png][-][color=462800] 每日可进行宝物占星[-][color=00FF1E,outlinecolor=3c1e0aff,fontsize=19,outlinesize=1]20[-][color=462800]次[-]</v>
      </c>
      <c r="D995" s="55">
        <f>[3]lang_2!D995</f>
        <v>0</v>
      </c>
      <c r="E995" s="55" t="str">
        <f>[3]lang_2!E995</f>
        <v>#[pic=vip_point.png][-][color=592911] 每日可额外进行宝物占星[-][color=冷却时间4f0c]15[-][color=592911]次[-]</v>
      </c>
    </row>
    <row r="996" spans="1:5" s="55" customFormat="1">
      <c r="A996" s="55" t="str">
        <f>[3]lang_2!A996</f>
        <v>VIP8_5</v>
      </c>
      <c r="B996" s="55">
        <f>[3]lang_2!B996</f>
        <v>0</v>
      </c>
      <c r="C996" s="55" t="str">
        <f>[3]lang_2!C996</f>
        <v>#[pic=vip_point.png][-][color=462800] 每日可购买体力[-][color=00FF1E,outlinecolor=3c1e0aff,fontsize=19,outlinesize=1]9[-][color=462800]次[-]</v>
      </c>
      <c r="D996" s="55">
        <f>[3]lang_2!D996</f>
        <v>0</v>
      </c>
      <c r="E996" s="55" t="str">
        <f>[3]lang_2!E996</f>
        <v>#[pic=vip_point.png][-][color=592911] 每日可购买体力[-][color=冷却时间4f0c]9[-][color=592911]次[-]</v>
      </c>
    </row>
    <row r="997" spans="1:5" s="55" customFormat="1">
      <c r="A997" s="55" t="str">
        <f>[3]lang_2!A997</f>
        <v>VIP8_6</v>
      </c>
      <c r="B997" s="55">
        <f>[3]lang_2!B997</f>
        <v>0</v>
      </c>
      <c r="C997" s="55" t="str">
        <f>[3]lang_2!C997</f>
        <v>#[pic=vip_point.png][-][color=462800] 每日可购买黄金[-][color=00FF1E,outlinecolor=3c1e0aff,fontsize=19,outlinesize=1]17[-][color=462800]次[-]</v>
      </c>
      <c r="D997" s="55">
        <f>[3]lang_2!D997</f>
        <v>0</v>
      </c>
      <c r="E997" s="55" t="str">
        <f>[3]lang_2!E997</f>
        <v>#[pic=vip_point.png][-][color=592911] 每日可购买黄金[-][color=冷却时间4f0c]17[-][color=592911]次[-]</v>
      </c>
    </row>
    <row r="998" spans="1:5" s="55" customFormat="1">
      <c r="A998" s="55" t="str">
        <f>[3]lang_2!A998</f>
        <v>VIP8_7</v>
      </c>
      <c r="B998" s="55">
        <f>[3]lang_2!B998</f>
        <v>0</v>
      </c>
      <c r="C998" s="55" t="str">
        <f>[3]lang_2!C998</f>
        <v>#[pic=vip_point.png][-][color=462800] 每日可购买兵团经验[-][color=00FF1E,outlinecolor=3c1e0aff,fontsize=19,outlinesize=1]9[-][color=462800]次[-]</v>
      </c>
      <c r="D998" s="55">
        <f>[3]lang_2!D998</f>
        <v>0</v>
      </c>
      <c r="E998" s="55" t="str">
        <f>[3]lang_2!E998</f>
        <v>#[pic=vip_point.png][-][color=592911] 每日可购买兵团经验[-][color=冷却时间4f0c]9[-][color=592911]次[-]</v>
      </c>
    </row>
    <row r="999" spans="1:5" s="55" customFormat="1">
      <c r="A999" s="55" t="str">
        <f>[3]lang_2!A999</f>
        <v>VIP8_8</v>
      </c>
      <c r="B999" s="55">
        <f>[3]lang_2!B999</f>
        <v>0</v>
      </c>
      <c r="C999" s="55" t="str">
        <f>[3]lang_2!C999</f>
        <v>#[pic=vip_point.png][-][color=462800] 每日可购买竞技场次数[-][color=00FF1E,outlinecolor=3c1e0aff,fontsize=19,outlinesize=1]12[-][color=462800]次[-]</v>
      </c>
      <c r="D999" s="55">
        <f>[3]lang_2!D999</f>
        <v>0</v>
      </c>
      <c r="E999" s="55" t="str">
        <f>[3]lang_2!E999</f>
        <v>#[pic=vip_point.png][-][color=592911] 每日可购买竞技场次数[-][color=冷却时间4f0c]12[-][color=592911]次[-]</v>
      </c>
    </row>
    <row r="1000" spans="1:5" s="55" customFormat="1">
      <c r="A1000" s="55" t="str">
        <f>[3]lang_2!A1000</f>
        <v>VIP8_9</v>
      </c>
      <c r="B1000" s="55">
        <f>[3]lang_2!B1000</f>
        <v>0</v>
      </c>
      <c r="C1000" s="55" t="str">
        <f>[3]lang_2!C1000</f>
        <v>#[pic=vip_point.png][-][color=462800] 每日可半价发送高级进阶石红包[-][color=00FF1E,outlinecolor=3c1e0aff,fontsize=19,outlinesize=1]1[-][color=462800]次[-]</v>
      </c>
      <c r="D1000" s="55">
        <f>[3]lang_2!D1000</f>
        <v>0</v>
      </c>
      <c r="E1000" s="55">
        <f>[3]lang_2!E1000</f>
        <v>0</v>
      </c>
    </row>
    <row r="1001" spans="1:5" s="55" customFormat="1">
      <c r="A1001" s="55" t="str">
        <f>[3]lang_2!A1001</f>
        <v>VIP8_10</v>
      </c>
      <c r="B1001" s="55">
        <f>[3]lang_2!B1001</f>
        <v>0</v>
      </c>
      <c r="C1001" s="55" t="str">
        <f>[3]lang_2!C1001</f>
        <v>#[pic=vip_point.png][-][color=462800] 可享受[-][color=00FF1E,outlinecolor=3c1e0aff,fontsize=19,outlinesize=1]VIP8[-][color=462800]以下所有特权[-]</v>
      </c>
      <c r="D1001" s="55">
        <f>[3]lang_2!D1001</f>
        <v>0</v>
      </c>
      <c r="E1001" s="55">
        <f>[3]lang_2!E1001</f>
        <v>0</v>
      </c>
    </row>
    <row r="1002" spans="1:5" s="55" customFormat="1">
      <c r="A1002" s="55">
        <f>[3]lang_2!A1002</f>
        <v>0</v>
      </c>
      <c r="B1002" s="55">
        <f>[3]lang_2!B1002</f>
        <v>0</v>
      </c>
      <c r="C1002" s="55">
        <f>[3]lang_2!C1002</f>
        <v>0</v>
      </c>
      <c r="D1002" s="55">
        <f>[3]lang_2!D1002</f>
        <v>0</v>
      </c>
      <c r="E1002" s="55">
        <f>[3]lang_2!E1002</f>
        <v>0</v>
      </c>
    </row>
    <row r="1003" spans="1:5" s="55" customFormat="1">
      <c r="A1003" s="55">
        <f>[3]lang_2!A1003</f>
        <v>0</v>
      </c>
      <c r="B1003" s="55">
        <f>[3]lang_2!B1003</f>
        <v>0</v>
      </c>
      <c r="C1003" s="55">
        <f>[3]lang_2!C1003</f>
        <v>0</v>
      </c>
      <c r="D1003" s="55">
        <f>[3]lang_2!D1003</f>
        <v>0</v>
      </c>
      <c r="E1003" s="55">
        <f>[3]lang_2!E1003</f>
        <v>0</v>
      </c>
    </row>
    <row r="1004" spans="1:5" s="55" customFormat="1">
      <c r="A1004" s="55" t="str">
        <f>[3]lang_2!A1004</f>
        <v>VIP9_2</v>
      </c>
      <c r="B1004" s="55">
        <f>[3]lang_2!B1004</f>
        <v>0</v>
      </c>
      <c r="C1004" s="55" t="str">
        <f>[3]lang_2!C1004</f>
        <v>#[pic=vip_point.png][-][color=462800] V9大礼包:[-][color=00FF1E,outlinecolor=3c1e0aff,fontsize=19,outlinesize=1]野蛮之斧全套宝物[-]</v>
      </c>
      <c r="D1004" s="55">
        <f>[3]lang_2!D1004</f>
        <v>0</v>
      </c>
      <c r="E1004" s="55" t="str">
        <f>[3]lang_2!E1004</f>
        <v>#[pic=vip_point.png][-][color=592911] V9大礼包:[-][color=冷却时间4f0c]泰坦神箭全套宝物[-]</v>
      </c>
    </row>
    <row r="1005" spans="1:5" s="55" customFormat="1">
      <c r="A1005" s="55" t="str">
        <f>[3]lang_2!A1005</f>
        <v>VIP9_3</v>
      </c>
      <c r="B1005" s="55">
        <f>[3]lang_2!B1005</f>
        <v>0</v>
      </c>
      <c r="C1005" s="55" t="str">
        <f>[3]lang_2!C1005</f>
        <v>#[pic=vip_point.png][-][color=00FF1E,outlinecolor=3c1e0aff,fontsize=19,outlinesize=1] 英雄专精刷新可锁定3条属性[-][pic=vip_newImg.png][-]</v>
      </c>
      <c r="D1005" s="55">
        <f>[3]lang_2!D1005</f>
        <v>0</v>
      </c>
      <c r="E1005" s="55" t="str">
        <f>[3]lang_2!E1005</f>
        <v>#[pic=vip_point.png][-][color=冷却时间4f0c] 英雄专精刷新可锁定2条属性[-][pic=vip_newImg.png][-]</v>
      </c>
    </row>
    <row r="1006" spans="1:5" s="55" customFormat="1">
      <c r="A1006" s="55" t="str">
        <f>[3]lang_2!A1006</f>
        <v>VIP9_4</v>
      </c>
      <c r="B1006" s="55">
        <f>[3]lang_2!B1006</f>
        <v>0</v>
      </c>
      <c r="C1006" s="55" t="str">
        <f>[3]lang_2!C1006</f>
        <v>#[pic=vip_point.png][-][color=00FF1E,outlinecolor=3c1e0aff,fontsize=19,outlinesize=1] 联盟射箭达人可购买箭矢2次[-][pic=vip_newImg.png][-]</v>
      </c>
      <c r="D1006" s="55">
        <f>[3]lang_2!D1006</f>
        <v>0</v>
      </c>
      <c r="E1006" s="55">
        <f>[3]lang_2!E1006</f>
        <v>0</v>
      </c>
    </row>
    <row r="1007" spans="1:5" s="55" customFormat="1">
      <c r="A1007" s="55" t="str">
        <f>[3]lang_2!A1007</f>
        <v>VIP9_5</v>
      </c>
      <c r="B1007" s="55">
        <f>[3]lang_2!B1007</f>
        <v>0</v>
      </c>
      <c r="C1007" s="55" t="str">
        <f>[3]lang_2!C1007</f>
        <v>#[pic=vip_point.png][-][color=00FF1E,outlinecolor=3c1e0aff,fontsize=19,outlinesize=1] 宝物商店解锁第7个物品刷新位[-][pic=vip_newImg.png][-]</v>
      </c>
      <c r="D1007" s="55">
        <f>[3]lang_2!D1007</f>
        <v>0</v>
      </c>
      <c r="E1007" s="55">
        <f>[3]lang_2!E1007</f>
        <v>0</v>
      </c>
    </row>
    <row r="1008" spans="1:5" s="55" customFormat="1">
      <c r="A1008" s="55" t="str">
        <f>[3]lang_2!A1008</f>
        <v>VIP9_6</v>
      </c>
      <c r="B1008" s="55">
        <f>[3]lang_2!B1008</f>
        <v>0</v>
      </c>
      <c r="C1008" s="55" t="str">
        <f>[3]lang_2!C1008</f>
        <v>#[pic=vip_point.png][-][color=462800] 每日可开启小精灵宝箱[-][color=00FF1E,outlinecolor=3c1e0aff,fontsize=19,outlinesize=1]10[-][color=462800]次[-]</v>
      </c>
      <c r="D1008" s="55">
        <f>[3]lang_2!D1008</f>
        <v>0</v>
      </c>
      <c r="E1008" s="55" t="str">
        <f>[3]lang_2!E1008</f>
        <v>#[pic=vip_point.png][-][color=冷却时间4f0c] 宝物商店解锁第7个物品刷新位[-][pic=vip_newImg.png][-]</v>
      </c>
    </row>
    <row r="1009" spans="1:5" s="55" customFormat="1">
      <c r="A1009" s="55" t="str">
        <f>[3]lang_2!A1009</f>
        <v>VIP9_7</v>
      </c>
      <c r="B1009" s="55">
        <f>[3]lang_2!B1009</f>
        <v>0</v>
      </c>
      <c r="C1009" s="55" t="str">
        <f>[3]lang_2!C1009</f>
        <v>#[pic=vip_point.png][-][color=462800] 每日可购买体力[-][color=00FF1E,outlinecolor=3c1e0aff,fontsize=19,outlinesize=1]10[-][color=462800]次[-]</v>
      </c>
      <c r="D1009" s="55">
        <f>[3]lang_2!D1009</f>
        <v>0</v>
      </c>
      <c r="E1009" s="55" t="str">
        <f>[3]lang_2!E1009</f>
        <v>#[pic=vip_point.png][-][color=592911] 每日可额外开启地精宝箱[-][color=冷却时间4f0c]7[-][color=592911]次[-]</v>
      </c>
    </row>
    <row r="1010" spans="1:5" s="55" customFormat="1">
      <c r="A1010" s="55" t="str">
        <f>[3]lang_2!A1010</f>
        <v>VIP9_8</v>
      </c>
      <c r="B1010" s="55">
        <f>[3]lang_2!B1010</f>
        <v>0</v>
      </c>
      <c r="C1010" s="55" t="str">
        <f>[3]lang_2!C1010</f>
        <v>#[pic=vip_point.png][-][color=462800] 每日可购买联盟行动力[-][color=00FF1E,outlinecolor=3c1e0aff,fontsize=19,outlinesize=1]4[-][color=462800]次[-]</v>
      </c>
      <c r="D1010" s="55">
        <f>[3]lang_2!D1010</f>
        <v>0</v>
      </c>
      <c r="E1010" s="55" t="str">
        <f>[3]lang_2!E1010</f>
        <v>#[pic=vip_point.png][-][color=592911] 每日可购买黄金[-][color=冷却时间4f0c]19[-][color=592911]次[-]</v>
      </c>
    </row>
    <row r="1011" spans="1:5" s="55" customFormat="1">
      <c r="A1011" s="55" t="str">
        <f>[3]lang_2!A1011</f>
        <v>VIP9_9</v>
      </c>
      <c r="B1011" s="55">
        <f>[3]lang_2!B1011</f>
        <v>0</v>
      </c>
      <c r="C1011" s="55" t="str">
        <f>[3]lang_2!C1011</f>
        <v>#[pic=vip_point.png][-][color=462800] 每日可购买黄金[-][color=00FF1E,outlinecolor=3c1e0aff,fontsize=19,outlinesize=1]19[-][color=462800]次[-]</v>
      </c>
      <c r="D1011" s="55">
        <f>[3]lang_2!D1011</f>
        <v>0</v>
      </c>
      <c r="E1011" s="55" t="str">
        <f>[3]lang_2!E1011</f>
        <v>#[pic=vip_point.png][-][color=592911] 每日可购买兵团经验[-][color=冷却时间4f0c]10[-][color=592911]次[-]</v>
      </c>
    </row>
    <row r="1012" spans="1:5" s="55" customFormat="1">
      <c r="A1012" s="55" t="str">
        <f>[3]lang_2!A1012</f>
        <v>VIP9_10</v>
      </c>
      <c r="B1012" s="55">
        <f>[3]lang_2!B1012</f>
        <v>0</v>
      </c>
      <c r="C1012" s="55" t="str">
        <f>[3]lang_2!C1012</f>
        <v>#[pic=vip_point.png][-][color=462800] 每日可购买兵团经验[-][color=00FF1E,outlinecolor=3c1e0aff,fontsize=19,outlinesize=1]10[-][color=462800]次[-]</v>
      </c>
      <c r="D1012" s="55">
        <f>[3]lang_2!D1012</f>
        <v>0</v>
      </c>
      <c r="E1012" s="55" t="str">
        <f>[3]lang_2!E1012</f>
        <v>#[pic=vip_point.png][-][color=592911] 每日可购买竞技场次数[-][color=冷却时间4f0c]14[-][color=592911]次[-]</v>
      </c>
    </row>
    <row r="1013" spans="1:5" s="55" customFormat="1">
      <c r="A1013" s="55" t="str">
        <f>[3]lang_2!A1013</f>
        <v>VIP9_11</v>
      </c>
      <c r="B1013" s="55">
        <f>[3]lang_2!B1013</f>
        <v>0</v>
      </c>
      <c r="C1013" s="55" t="str">
        <f>[3]lang_2!C1013</f>
        <v>#[pic=vip_point.png][-][color=462800] 每日可购买竞技场次数[-][color=00FF1E,outlinecolor=3c1e0aff,fontsize=19,outlinesize=1]14[-][color=462800]次[-]</v>
      </c>
      <c r="D1013" s="55">
        <f>[3]lang_2!D1013</f>
        <v>0</v>
      </c>
      <c r="E1013" s="55" t="str">
        <f>[3]lang_2!E1013</f>
        <v>#[pic=vip_point.png][-][color=592911] 可享受[-][color=冷却时间4f0c]VIP9[-][color=592911]以下所有特权[-]</v>
      </c>
    </row>
    <row r="1014" spans="1:5" s="55" customFormat="1">
      <c r="A1014" s="55" t="str">
        <f>[3]lang_2!A1014</f>
        <v>VIP9_12</v>
      </c>
      <c r="B1014" s="55">
        <f>[3]lang_2!B1014</f>
        <v>0</v>
      </c>
      <c r="C1014" s="55" t="str">
        <f>[3]lang_2!C1014</f>
        <v>#[pic=vip_point.png][-][color=462800] 可享受[-][color=00FF1E,outlinecolor=3c1e0aff,fontsize=19,outlinesize=1]VIP9[-][color=462800]以下所有特权[-]</v>
      </c>
      <c r="D1014" s="55">
        <f>[3]lang_2!D1014</f>
        <v>0</v>
      </c>
      <c r="E1014" s="55">
        <f>[3]lang_2!E1014</f>
        <v>0</v>
      </c>
    </row>
    <row r="1015" spans="1:5" s="55" customFormat="1">
      <c r="A1015" s="55">
        <f>[3]lang_2!A1015</f>
        <v>0</v>
      </c>
      <c r="B1015" s="55">
        <f>[3]lang_2!B1015</f>
        <v>0</v>
      </c>
      <c r="C1015" s="55">
        <f>[3]lang_2!C1015</f>
        <v>0</v>
      </c>
      <c r="D1015" s="55">
        <f>[3]lang_2!D1015</f>
        <v>0</v>
      </c>
      <c r="E1015" s="55">
        <f>[3]lang_2!E1015</f>
        <v>0</v>
      </c>
    </row>
    <row r="1016" spans="1:5" s="55" customFormat="1">
      <c r="A1016" s="55">
        <f>[3]lang_2!A1016</f>
        <v>0</v>
      </c>
      <c r="B1016" s="55">
        <f>[3]lang_2!B1016</f>
        <v>0</v>
      </c>
      <c r="C1016" s="55">
        <f>[3]lang_2!C1016</f>
        <v>0</v>
      </c>
      <c r="D1016" s="55">
        <f>[3]lang_2!D1016</f>
        <v>0</v>
      </c>
      <c r="E1016" s="55">
        <f>[3]lang_2!E1016</f>
        <v>0</v>
      </c>
    </row>
    <row r="1017" spans="1:5" s="55" customFormat="1">
      <c r="A1017" s="55" t="str">
        <f>[3]lang_2!A1017</f>
        <v>VIP10_2</v>
      </c>
      <c r="B1017" s="55">
        <f>[3]lang_2!B1017</f>
        <v>0</v>
      </c>
      <c r="C1017" s="55" t="str">
        <f>[3]lang_2!C1017</f>
        <v>#[pic=vip_point.png][-][color=462800] V10大礼包:[-][color=00FF1E,outlinecolor=3c1e0aff,fontsize=19,outlinesize=1]黑暗骑士(单体秒杀)[-]</v>
      </c>
      <c r="D1017" s="55">
        <f>[3]lang_2!D1017</f>
        <v>0</v>
      </c>
      <c r="E1017" s="55" t="str">
        <f>[3]lang_2!E1017</f>
        <v>#[pic=vip_point.png][-][color=592911] V10大礼包:[-][color=冷却时间4f0c]黑暗骑士(单体秒杀)[-]</v>
      </c>
    </row>
    <row r="1018" spans="1:5" s="55" customFormat="1">
      <c r="A1018" s="55" t="str">
        <f>[3]lang_2!A1018</f>
        <v>VIP10_3</v>
      </c>
      <c r="B1018" s="55">
        <f>[3]lang_2!B1018</f>
        <v>0</v>
      </c>
      <c r="C1018" s="55" t="str">
        <f>[3]lang_2!C1018</f>
        <v>#[pic=vip_point.png][-][color=00FF1E,outlinecolor=3c1e0aff,fontsize=19,outlinesize=1] 每日可重置地下城副本3次[-][pic=vip_newImg.png][-]</v>
      </c>
      <c r="D1018" s="55">
        <f>[3]lang_2!D1018</f>
        <v>0</v>
      </c>
      <c r="E1018" s="55" t="str">
        <f>[3]lang_2!E1018</f>
        <v>#[pic=vip_point.png][-][color=592911] 每日可重置地下城副本[-][color=冷却时间4f0c]3[-][color=592911]次[-]</v>
      </c>
    </row>
    <row r="1019" spans="1:5" s="55" customFormat="1">
      <c r="A1019" s="55" t="str">
        <f>[3]lang_2!A1019</f>
        <v>VIP10_4</v>
      </c>
      <c r="B1019" s="55">
        <f>[3]lang_2!B1019</f>
        <v>0</v>
      </c>
      <c r="C1019" s="55" t="str">
        <f>[3]lang_2!C1019</f>
        <v>#[pic=vip_point.png][-][color=00FF1E,outlinecolor=3c1e0aff,fontsize=19,outlinesize=1] 战役中获得帝国勋章增加20%[-][pic=vip_newImg.png][-]</v>
      </c>
      <c r="D1019" s="55">
        <f>[3]lang_2!D1019</f>
        <v>0</v>
      </c>
      <c r="E1019" s="55" t="str">
        <f>[3]lang_2!E1019</f>
        <v>#[pic=vip_point.png][-][color=00FF1E,outlinecolor=3c1e0aff,fontsize=19,outlinesize=1] 战役中获得帝国勋章增加20%[-][pic=vip_newImg.png][-]</v>
      </c>
    </row>
    <row r="1020" spans="1:5" s="55" customFormat="1">
      <c r="A1020" s="55" t="str">
        <f>[3]lang_2!A1020</f>
        <v>VIP10_5</v>
      </c>
      <c r="B1020" s="55">
        <f>[3]lang_2!B1020</f>
        <v>0</v>
      </c>
      <c r="C1020" s="55" t="str">
        <f>[3]lang_2!C1020</f>
        <v>#[pic=vip_point.png][-][color=00FF1E,outlinecolor=3c1e0aff,fontsize=19,outlinesize=1] 每日每个兵营可使用加速3次[-][pic=vip_newImg.png][-]</v>
      </c>
      <c r="D1020" s="55">
        <f>[3]lang_2!D1020</f>
        <v>0</v>
      </c>
      <c r="E1020" s="55">
        <f>[3]lang_2!E1020</f>
        <v>0</v>
      </c>
    </row>
    <row r="1021" spans="1:5" s="55" customFormat="1">
      <c r="A1021" s="55" t="str">
        <f>[3]lang_2!A1021</f>
        <v>VIP10_6</v>
      </c>
      <c r="B1021" s="55">
        <f>[3]lang_2!B1021</f>
        <v>0</v>
      </c>
      <c r="C1021" s="55" t="str">
        <f>[3]lang_2!C1021</f>
        <v>#[pic=vip_point.png][-][color=462800] 每日可进行宝物占星[-][color=00FF1E,outlinecolor=3c1e0aff,fontsize=19,outlinesize=1]30[-][color=462800]次[-]</v>
      </c>
      <c r="D1021" s="55">
        <f>[3]lang_2!D1021</f>
        <v>0</v>
      </c>
      <c r="E1021" s="55" t="str">
        <f>[3]lang_2!E1021</f>
        <v>#[pic=vip_point.png][-][color=592911] 每日可额外进行宝物占星[-][color=冷却时间4f0c]25[-][color=592911]次[-]</v>
      </c>
    </row>
    <row r="1022" spans="1:5" s="55" customFormat="1">
      <c r="A1022" s="55" t="str">
        <f>[3]lang_2!A1022</f>
        <v>VIP10_7</v>
      </c>
      <c r="B1022" s="55">
        <f>[3]lang_2!B1022</f>
        <v>0</v>
      </c>
      <c r="C1022" s="55" t="str">
        <f>[3]lang_2!C1022</f>
        <v>#[pic=vip_point.png][-][color=462800] 每日可购买体力[-][color=00FF1E,outlinecolor=3c1e0aff,fontsize=19,outlinesize=1]11[-][color=462800]次[-]</v>
      </c>
      <c r="D1022" s="55">
        <f>[3]lang_2!D1022</f>
        <v>0</v>
      </c>
      <c r="E1022" s="55" t="str">
        <f>[3]lang_2!E1022</f>
        <v>#[pic=vip_point.png][-][color=592911] 每日可购买体力[-][color=冷却时间4f0c]11[-][color=592911]次[-]</v>
      </c>
    </row>
    <row r="1023" spans="1:5" s="55" customFormat="1">
      <c r="A1023" s="55" t="str">
        <f>[3]lang_2!A1023</f>
        <v>VIP10_8</v>
      </c>
      <c r="B1023" s="55">
        <f>[3]lang_2!B1023</f>
        <v>0</v>
      </c>
      <c r="C1023" s="55" t="str">
        <f>[3]lang_2!C1023</f>
        <v>#[pic=vip_point.png][-][color=462800] 每日可购买黄金[-][color=00FF1E,outlinecolor=3c1e0aff,fontsize=19,outlinesize=1]21[-][color=462800]次[-]</v>
      </c>
      <c r="D1023" s="55">
        <f>[3]lang_2!D1023</f>
        <v>0</v>
      </c>
      <c r="E1023" s="55" t="str">
        <f>[3]lang_2!E1023</f>
        <v>#[pic=vip_point.png][-][color=592911] 每日可购买黄金[-][color=冷却时间4f0c]21[-][color=592911]次[-]</v>
      </c>
    </row>
    <row r="1024" spans="1:5" s="55" customFormat="1">
      <c r="A1024" s="55" t="str">
        <f>[3]lang_2!A1024</f>
        <v>VIP10_9</v>
      </c>
      <c r="B1024" s="55">
        <f>[3]lang_2!B1024</f>
        <v>0</v>
      </c>
      <c r="C1024" s="55" t="str">
        <f>[3]lang_2!C1024</f>
        <v>#[pic=vip_point.png][-][color=462800] 每日可购买兵团经验[-][color=00FF1E,outlinecolor=3c1e0aff,fontsize=19,outlinesize=1]11[-][color=462800]次[-]</v>
      </c>
      <c r="D1024" s="55">
        <f>[3]lang_2!D1024</f>
        <v>0</v>
      </c>
      <c r="E1024" s="55" t="str">
        <f>[3]lang_2!E1024</f>
        <v>#[pic=vip_point.png][-][color=592911] 每日可购买兵团经验[-][color=冷却时间4f0c]11[-][color=592911]次[-]</v>
      </c>
    </row>
    <row r="1025" spans="1:5" s="55" customFormat="1">
      <c r="A1025" s="55" t="str">
        <f>[3]lang_2!A1025</f>
        <v>VIP10_10</v>
      </c>
      <c r="B1025" s="55">
        <f>[3]lang_2!B1025</f>
        <v>0</v>
      </c>
      <c r="C1025" s="55" t="str">
        <f>[3]lang_2!C1025</f>
        <v>#[pic=vip_point.png][-][color=462800] 每日可购买竞技场次数[-][color=00FF1E,outlinecolor=3c1e0aff,fontsize=19,outlinesize=1]16[-][color=462800]次[-]</v>
      </c>
      <c r="D1025" s="55">
        <f>[3]lang_2!D1025</f>
        <v>0</v>
      </c>
      <c r="E1025" s="55" t="str">
        <f>[3]lang_2!E1025</f>
        <v>#[pic=vip_point.png][-][color=592911] 每日可购买竞技场次数[-][color=冷却时间4f0c]16[-][color=592911]次[-]</v>
      </c>
    </row>
    <row r="1026" spans="1:5" s="55" customFormat="1">
      <c r="A1026" s="55" t="str">
        <f>[3]lang_2!A1026</f>
        <v>VIP10_11</v>
      </c>
      <c r="B1026" s="55">
        <f>[3]lang_2!B1026</f>
        <v>0</v>
      </c>
      <c r="C1026" s="55" t="str">
        <f>[3]lang_2!C1026</f>
        <v>#[pic=vip_point.png][-][color=462800] 每日可购买王国联赛挑战次数[-][color=00FF1E,outlinecolor=3c1e0aff,fontsize=19,outlinesize=1]15[-][color=462800]次[-]</v>
      </c>
      <c r="D1026" s="55">
        <f>[3]lang_2!D1026</f>
        <v>0</v>
      </c>
      <c r="E1026" s="55">
        <f>[3]lang_2!E1026</f>
        <v>0</v>
      </c>
    </row>
    <row r="1027" spans="1:5" s="55" customFormat="1">
      <c r="A1027" s="55" t="str">
        <f>[3]lang_2!A1027</f>
        <v>VIP10_12</v>
      </c>
      <c r="B1027" s="55">
        <f>[3]lang_2!B1027</f>
        <v>0</v>
      </c>
      <c r="C1027" s="55" t="str">
        <f>[3]lang_2!C1027</f>
        <v>#[pic=vip_point.png][-][color=462800] 可享受[-][color=00FF1E,outlinecolor=3c1e0aff,fontsize=19,outlinesize=1]VIP10[-][color=462800]以下所有特权[-]</v>
      </c>
      <c r="D1027" s="55">
        <f>[3]lang_2!D1027</f>
        <v>0</v>
      </c>
      <c r="E1027" s="55">
        <f>[3]lang_2!E1027</f>
        <v>0</v>
      </c>
    </row>
    <row r="1028" spans="1:5" s="55" customFormat="1">
      <c r="A1028" s="55">
        <f>[3]lang_2!A1028</f>
        <v>0</v>
      </c>
      <c r="B1028" s="55">
        <f>[3]lang_2!B1028</f>
        <v>0</v>
      </c>
      <c r="C1028" s="55">
        <f>[3]lang_2!C1028</f>
        <v>0</v>
      </c>
      <c r="D1028" s="55">
        <f>[3]lang_2!D1028</f>
        <v>0</v>
      </c>
      <c r="E1028" s="55">
        <f>[3]lang_2!E1028</f>
        <v>0</v>
      </c>
    </row>
    <row r="1029" spans="1:5" s="55" customFormat="1">
      <c r="A1029" s="55" t="str">
        <f>[3]lang_2!A1029</f>
        <v>VIP11_2</v>
      </c>
      <c r="B1029" s="55">
        <f>[3]lang_2!B1029</f>
        <v>0</v>
      </c>
      <c r="C1029" s="55" t="str">
        <f>[3]lang_2!C1029</f>
        <v>#[pic=vip_point.png][-][color=462800] V11大礼包:[-][color=00FF1E,outlinecolor=3c1e0aff,fontsize=19,outlinesize=1]钻石大放送[-]</v>
      </c>
      <c r="D1029" s="55">
        <f>[3]lang_2!D1029</f>
        <v>0</v>
      </c>
      <c r="E1029" s="55" t="str">
        <f>[3]lang_2!E1029</f>
        <v>#[pic=vip_point.png][-][color=592911] V11大礼包:[-][color=冷却时间4f0c]钻石大放送[-]</v>
      </c>
    </row>
    <row r="1030" spans="1:5" s="55" customFormat="1">
      <c r="A1030" s="55" t="str">
        <f>[3]lang_2!A1030</f>
        <v>VIP11_3</v>
      </c>
      <c r="B1030" s="55">
        <f>[3]lang_2!B1030</f>
        <v>0</v>
      </c>
      <c r="C1030" s="55" t="str">
        <f>[3]lang_2!C1030</f>
        <v>#[pic=vip_point.png][-][color=00FF1E,outlinecolor=3c1e0aff,fontsize=19,outlinesize=1] 每日可刷新宝物商店4次[-][pic=vip_newImg.png][-]</v>
      </c>
      <c r="D1030" s="55">
        <f>[3]lang_2!D1030</f>
        <v>0</v>
      </c>
      <c r="E1030" s="55">
        <f>[3]lang_2!E1030</f>
        <v>0</v>
      </c>
    </row>
    <row r="1031" spans="1:5" s="55" customFormat="1">
      <c r="A1031" s="55" t="str">
        <f>[3]lang_2!A1031</f>
        <v>VIP11_4</v>
      </c>
      <c r="B1031" s="55">
        <f>[3]lang_2!B1031</f>
        <v>0</v>
      </c>
      <c r="C1031" s="55" t="str">
        <f>[3]lang_2!C1031</f>
        <v>#[pic=vip_point.png][-][color=00FF1E,outlinecolor=3c1e0aff,fontsize=19,outlinesize=1] 每日可重置地下城副本4次[-][pic=vip_newImg.png][-]</v>
      </c>
      <c r="D1031" s="55">
        <f>[3]lang_2!D1031</f>
        <v>0</v>
      </c>
      <c r="E1031" s="55">
        <f>[3]lang_2!E1031</f>
        <v>0</v>
      </c>
    </row>
    <row r="1032" spans="1:5" s="55" customFormat="1">
      <c r="A1032" s="55" t="str">
        <f>[3]lang_2!A1032</f>
        <v>VIP11_5</v>
      </c>
      <c r="B1032" s="55">
        <f>[3]lang_2!B1032</f>
        <v>0</v>
      </c>
      <c r="C1032" s="55" t="str">
        <f>[3]lang_2!C1032</f>
        <v>#[pic=vip_point.png][-][color=462800] 每日可进行宝物占星[-][color=00FF1E,outlinecolor=3c1e0aff,fontsize=19,outlinesize=1]40[-][color=462800]次[-]</v>
      </c>
      <c r="D1032" s="55">
        <f>[3]lang_2!D1032</f>
        <v>0</v>
      </c>
      <c r="E1032" s="55" t="str">
        <f>[3]lang_2!E1032</f>
        <v>#[pic=vip_point.png][-][color=592911] 每日可额外刷新宝物商店[-][color=冷却时间4f0c]2[-][color=592911]次[-]</v>
      </c>
    </row>
    <row r="1033" spans="1:5" s="55" customFormat="1">
      <c r="A1033" s="55" t="str">
        <f>[3]lang_2!A1033</f>
        <v>VIP11_6</v>
      </c>
      <c r="B1033" s="55">
        <f>[3]lang_2!B1033</f>
        <v>0</v>
      </c>
      <c r="C1033" s="55" t="str">
        <f>[3]lang_2!C1033</f>
        <v>#[pic=vip_point.png][-][color=462800] 每日可开启小精灵宝箱[-][color=00FF1E,outlinecolor=3c1e0aff,fontsize=19,outlinesize=1]11[-][color=462800]次[-]</v>
      </c>
      <c r="D1033" s="55">
        <f>[3]lang_2!D1033</f>
        <v>0</v>
      </c>
      <c r="E1033" s="55" t="str">
        <f>[3]lang_2!E1033</f>
        <v>#[pic=vip_point.png][-][color=592911] 每日可额外进行宝物占星[-][color=冷却时间4f0c]35[-][color=592911]次[-]</v>
      </c>
    </row>
    <row r="1034" spans="1:5" s="55" customFormat="1">
      <c r="A1034" s="55" t="str">
        <f>[3]lang_2!A1034</f>
        <v>VIP11_7</v>
      </c>
      <c r="B1034" s="55">
        <f>[3]lang_2!B1034</f>
        <v>0</v>
      </c>
      <c r="C1034" s="55" t="str">
        <f>[3]lang_2!C1034</f>
        <v>#[pic=vip_point.png][-][color=462800] 每日可购买体力[-][color=00FF1E,outlinecolor=3c1e0aff,fontsize=19,outlinesize=1]12[-][color=462800]次[-]</v>
      </c>
      <c r="D1034" s="55">
        <f>[3]lang_2!D1034</f>
        <v>0</v>
      </c>
      <c r="E1034" s="55" t="str">
        <f>[3]lang_2!E1034</f>
        <v>#[pic=vip_point.png][-][color=592911] 每日可额外开启地精宝箱[-][color=冷却时间4f0c]8[-][color=592911]次[-]</v>
      </c>
    </row>
    <row r="1035" spans="1:5" s="55" customFormat="1">
      <c r="A1035" s="55" t="str">
        <f>[3]lang_2!A1035</f>
        <v>VIP11_8</v>
      </c>
      <c r="B1035" s="55">
        <f>[3]lang_2!B1035</f>
        <v>0</v>
      </c>
      <c r="C1035" s="55" t="str">
        <f>[3]lang_2!C1035</f>
        <v>#[pic=vip_point.png][-][color=462800] 每日可购买黄金[-][color=00FF1E,outlinecolor=3c1e0aff,fontsize=19,outlinesize=1]23[-][color=462800]次[-]</v>
      </c>
      <c r="D1035" s="55">
        <f>[3]lang_2!D1035</f>
        <v>0</v>
      </c>
      <c r="E1035" s="55" t="str">
        <f>[3]lang_2!E1035</f>
        <v>#[pic=vip_point.png][-][color=592911] 每日可购买体力[-][color=冷却时间4f0c]12[-][color=592911]次[-]</v>
      </c>
    </row>
    <row r="1036" spans="1:5" s="55" customFormat="1">
      <c r="A1036" s="55" t="str">
        <f>[3]lang_2!A1036</f>
        <v>VIP11_9</v>
      </c>
      <c r="B1036" s="55">
        <f>[3]lang_2!B1036</f>
        <v>0</v>
      </c>
      <c r="C1036" s="55" t="str">
        <f>[3]lang_2!C1036</f>
        <v>#[pic=vip_point.png][-][color=462800] 每日可购买兵团经验[-][color=00FF1E,outlinecolor=3c1e0aff,fontsize=19,outlinesize=1]12[-][color=462800]次[-]</v>
      </c>
      <c r="D1036" s="55">
        <f>[3]lang_2!D1036</f>
        <v>0</v>
      </c>
      <c r="E1036" s="55" t="str">
        <f>[3]lang_2!E1036</f>
        <v>#[pic=vip_point.png][-][color=592911] 每日可购买黄金[-][color=冷却时间4f0c]23[-][color=592911]次[-]</v>
      </c>
    </row>
    <row r="1037" spans="1:5" s="55" customFormat="1">
      <c r="A1037" s="55" t="str">
        <f>[3]lang_2!A1037</f>
        <v>VIP11_10</v>
      </c>
      <c r="B1037" s="55">
        <f>[3]lang_2!B1037</f>
        <v>0</v>
      </c>
      <c r="C1037" s="55" t="str">
        <f>[3]lang_2!C1037</f>
        <v>#[pic=vip_point.png][-][color=462800] 每日可购买竞技场次数[-][color=00FF1E,outlinecolor=3c1e0aff,fontsize=19,outlinesize=1]18[-][color=462800]次[-]</v>
      </c>
      <c r="D1037" s="55">
        <f>[3]lang_2!D1037</f>
        <v>0</v>
      </c>
      <c r="E1037" s="55" t="str">
        <f>[3]lang_2!E1037</f>
        <v>#[pic=vip_point.png][-][color=592911] 每日可购买兵团经验[-][color=冷却时间4f0c]12[-][color=592911]次[-]</v>
      </c>
    </row>
    <row r="1038" spans="1:5" s="55" customFormat="1">
      <c r="A1038" s="55" t="str">
        <f>[3]lang_2!A1038</f>
        <v>VIP11_11</v>
      </c>
      <c r="B1038" s="55">
        <f>[3]lang_2!B1038</f>
        <v>0</v>
      </c>
      <c r="C1038" s="55" t="str">
        <f>[3]lang_2!C1038</f>
        <v>#[pic=vip_point.png][-][color=462800] 每日可额外刷新王国商店[-][color=00FF1E,outlinecolor=3c1e0aff,fontsize=19,outlinesize=1]10[-][color=462800]次[-]</v>
      </c>
      <c r="D1038" s="55">
        <f>[3]lang_2!D1038</f>
        <v>0</v>
      </c>
      <c r="E1038" s="55">
        <f>[3]lang_2!E1038</f>
        <v>0</v>
      </c>
    </row>
    <row r="1039" spans="1:5" s="55" customFormat="1">
      <c r="A1039" s="55" t="str">
        <f>[3]lang_2!A1039</f>
        <v>VIP11_12</v>
      </c>
      <c r="B1039" s="55">
        <f>[3]lang_2!B1039</f>
        <v>0</v>
      </c>
      <c r="C1039" s="55" t="str">
        <f>[3]lang_2!C1039</f>
        <v>#[pic=vip_point.png][-][color=462800] 可享受[-][color=00FF1E,outlinecolor=3c1e0aff,fontsize=19,outlinesize=1]VIP11[-][color=462800]以下所有特权[-]</v>
      </c>
      <c r="D1039" s="55">
        <f>[3]lang_2!D1039</f>
        <v>0</v>
      </c>
      <c r="E1039" s="55">
        <f>[3]lang_2!E1039</f>
        <v>0</v>
      </c>
    </row>
    <row r="1040" spans="1:5" s="55" customFormat="1">
      <c r="A1040" s="55">
        <f>[3]lang_2!A1040</f>
        <v>0</v>
      </c>
      <c r="B1040" s="55">
        <f>[3]lang_2!B1040</f>
        <v>0</v>
      </c>
      <c r="C1040" s="55">
        <f>[3]lang_2!C1040</f>
        <v>0</v>
      </c>
      <c r="D1040" s="55">
        <f>[3]lang_2!D1040</f>
        <v>0</v>
      </c>
      <c r="E1040" s="55">
        <f>[3]lang_2!E1040</f>
        <v>0</v>
      </c>
    </row>
    <row r="1041" spans="1:5" s="55" customFormat="1">
      <c r="A1041" s="55">
        <f>[3]lang_2!A1041</f>
        <v>0</v>
      </c>
      <c r="B1041" s="55">
        <f>[3]lang_2!B1041</f>
        <v>0</v>
      </c>
      <c r="C1041" s="55">
        <f>[3]lang_2!C1041</f>
        <v>0</v>
      </c>
      <c r="D1041" s="55">
        <f>[3]lang_2!D1041</f>
        <v>0</v>
      </c>
      <c r="E1041" s="55">
        <f>[3]lang_2!E1041</f>
        <v>0</v>
      </c>
    </row>
    <row r="1042" spans="1:5" s="55" customFormat="1">
      <c r="A1042" s="55">
        <f>[3]lang_2!A1042</f>
        <v>0</v>
      </c>
      <c r="B1042" s="55">
        <f>[3]lang_2!B1042</f>
        <v>0</v>
      </c>
      <c r="C1042" s="55">
        <f>[3]lang_2!C1042</f>
        <v>0</v>
      </c>
      <c r="D1042" s="55">
        <f>[3]lang_2!D1042</f>
        <v>0</v>
      </c>
      <c r="E1042" s="55">
        <f>[3]lang_2!E1042</f>
        <v>0</v>
      </c>
    </row>
    <row r="1043" spans="1:5" s="55" customFormat="1">
      <c r="A1043" s="55" t="str">
        <f>[3]lang_2!A1043</f>
        <v>VIP12_2</v>
      </c>
      <c r="B1043" s="55">
        <f>[3]lang_2!B1043</f>
        <v>0</v>
      </c>
      <c r="C1043" s="55" t="str">
        <f>[3]lang_2!C1043</f>
        <v>#[pic=vip_point.png][-][color=462800] V12大礼包:[-][color=00FF1E,outlinecolor=3c1e0aff,fontsize=19,outlinesize=1]4星黑暗骑士[-]</v>
      </c>
      <c r="D1043" s="55">
        <f>[3]lang_2!D1043</f>
        <v>0</v>
      </c>
      <c r="E1043" s="55" t="str">
        <f>[3]lang_2!E1043</f>
        <v>#[pic=vip_point.png][-][color=592911] V12大礼包:[-][color=冷却时间4f0c]4星黑暗骑士[-]</v>
      </c>
    </row>
    <row r="1044" spans="1:5" s="55" customFormat="1">
      <c r="A1044" s="55" t="str">
        <f>[3]lang_2!A1044</f>
        <v>VIP12_3</v>
      </c>
      <c r="B1044" s="55">
        <f>[3]lang_2!B1044</f>
        <v>0</v>
      </c>
      <c r="C1044" s="55" t="str">
        <f>[3]lang_2!C1044</f>
        <v>#[pic=vip_point.png][-][color=00FF1E,outlinecolor=3c1e0aff,fontsize=19,outlinesize=1] 船坞任务奖励最高领取4次[-][pic=vip_newImg.png][-]</v>
      </c>
      <c r="D1044" s="55">
        <f>[3]lang_2!D1044</f>
        <v>0</v>
      </c>
      <c r="E1044" s="55" t="str">
        <f>[3]lang_2!E1044</f>
        <v>#[pic=vip_point.png][-][color=592911] 每日可额外进行宝物占星[-][color=冷却时间4f0c]45[-][color=592911]次[-]</v>
      </c>
    </row>
    <row r="1045" spans="1:5" s="55" customFormat="1">
      <c r="A1045" s="55" t="str">
        <f>[3]lang_2!A1045</f>
        <v>VIP12_4</v>
      </c>
      <c r="B1045" s="55">
        <f>[3]lang_2!B1045</f>
        <v>0</v>
      </c>
      <c r="C1045" s="55" t="str">
        <f>[3]lang_2!C1045</f>
        <v>#[pic=vip_point.png][-][color=00FF1E,outlinecolor=3c1e0aff,fontsize=19,outlinesize=1] 联盟射箭达人可购买箭矢3次[-][pic=vip_newImg.png][-]</v>
      </c>
      <c r="D1045" s="55">
        <f>[3]lang_2!D1045</f>
        <v>0</v>
      </c>
      <c r="E1045" s="55">
        <f>[3]lang_2!E1045</f>
        <v>0</v>
      </c>
    </row>
    <row r="1046" spans="1:5" s="55" customFormat="1">
      <c r="A1046" s="55" t="str">
        <f>[3]lang_2!A1046</f>
        <v>VIP12_5</v>
      </c>
      <c r="B1046" s="55">
        <f>[3]lang_2!B1046</f>
        <v>0</v>
      </c>
      <c r="C1046" s="55" t="str">
        <f>[3]lang_2!C1046</f>
        <v>#[pic=vip_point.png][-][color=00FF1E,outlinecolor=3c1e0aff,fontsize=19,outlinesize=1] 宝物商店解锁第8个物品刷新位[-][pic=vip_newImg.png][-]</v>
      </c>
      <c r="D1046" s="55">
        <f>[3]lang_2!D1046</f>
        <v>0</v>
      </c>
      <c r="E1046" s="55" t="str">
        <f>[3]lang_2!E1046</f>
        <v>#[pic=vip_point.png][-][color=冷却时间4f0c] 宝物商店解锁第8个物品刷新位[-][pic=vip_newImg.png][-]</v>
      </c>
    </row>
    <row r="1047" spans="1:5" s="55" customFormat="1">
      <c r="A1047" s="55" t="str">
        <f>[3]lang_2!A1047</f>
        <v>VIP12_6</v>
      </c>
      <c r="B1047" s="55">
        <f>[3]lang_2!B1047</f>
        <v>0</v>
      </c>
      <c r="C1047" s="55" t="str">
        <f>[3]lang_2!C1047</f>
        <v>#[pic=vip_point.png][-][color=00FF1E,outlinecolor=3c1e0aff,fontsize=19,outlinesize=1] 每日可重置地下城副本5次[-][pic=vip_newImg.png][-]</v>
      </c>
      <c r="D1047" s="55">
        <f>[3]lang_2!D1047</f>
        <v>0</v>
      </c>
      <c r="E1047" s="55">
        <f>[3]lang_2!E1047</f>
        <v>0</v>
      </c>
    </row>
    <row r="1048" spans="1:5" s="55" customFormat="1">
      <c r="A1048" s="55" t="str">
        <f>[3]lang_2!A1048</f>
        <v>VIP12_7</v>
      </c>
      <c r="B1048" s="55">
        <f>[3]lang_2!B1048</f>
        <v>0</v>
      </c>
      <c r="C1048" s="55" t="str">
        <f>[3]lang_2!C1048</f>
        <v>#[pic=vip_point.png][-][color=462800] 每日可进行宝物占星[-][color=00FF1E,outlinecolor=3c1e0aff,fontsize=19,outlinesize=1]50[-][color=462800]次[-]</v>
      </c>
      <c r="D1048" s="55">
        <f>[3]lang_2!D1048</f>
        <v>0</v>
      </c>
      <c r="E1048" s="55" t="str">
        <f>[3]lang_2!E1048</f>
        <v>#[pic=vip_point.png][-][color=592911] 每日可购买体力[-][color=冷却时间4f0c]13[-][color=592911]次[-]</v>
      </c>
    </row>
    <row r="1049" spans="1:5" s="55" customFormat="1">
      <c r="A1049" s="55" t="str">
        <f>[3]lang_2!A1049</f>
        <v>VIP12_8</v>
      </c>
      <c r="B1049" s="55">
        <f>[3]lang_2!B1049</f>
        <v>0</v>
      </c>
      <c r="C1049" s="55" t="str">
        <f>[3]lang_2!C1049</f>
        <v>#[pic=vip_point.png][-][color=462800] 每日可购买体力[-][color=00FF1E,outlinecolor=3c1e0aff,fontsize=19,outlinesize=1]13[-][color=462800]次[-]</v>
      </c>
      <c r="D1049" s="55">
        <f>[3]lang_2!D1049</f>
        <v>0</v>
      </c>
      <c r="E1049" s="55" t="str">
        <f>[3]lang_2!E1049</f>
        <v>#[pic=vip_point.png][-][color=592911] 每日可购买兵团经验[-][color=冷却时间4f0c]13[-][color=592911]次[-]</v>
      </c>
    </row>
    <row r="1050" spans="1:5" s="55" customFormat="1">
      <c r="A1050" s="55" t="str">
        <f>[3]lang_2!A1050</f>
        <v>VIP12_9</v>
      </c>
      <c r="B1050" s="55">
        <f>[3]lang_2!B1050</f>
        <v>0</v>
      </c>
      <c r="C1050" s="55" t="str">
        <f>[3]lang_2!C1050</f>
        <v>#[pic=vip_point.png][-][color=462800] 每日可购买黄金[-][color=00FF1E,outlinecolor=3c1e0aff,fontsize=19,outlinesize=1]25[-][color=462800]次[-]</v>
      </c>
      <c r="D1050" s="55">
        <f>[3]lang_2!D1050</f>
        <v>0</v>
      </c>
      <c r="E1050" s="55" t="str">
        <f>[3]lang_2!E1050</f>
        <v>#[pic=vip_point.png][-][color=592911] 每日可购买竞技场次数[-][color=冷却时间4f0c]20[-][color=592911]次[-]</v>
      </c>
    </row>
    <row r="1051" spans="1:5" s="55" customFormat="1">
      <c r="A1051" s="55" t="str">
        <f>[3]lang_2!A1051</f>
        <v>VIP12_10</v>
      </c>
      <c r="B1051" s="55">
        <f>[3]lang_2!B1051</f>
        <v>0</v>
      </c>
      <c r="C1051" s="55" t="str">
        <f>[3]lang_2!C1051</f>
        <v>#[pic=vip_point.png][-][color=462800] 每日可购买兵团经验[-][color=00FF1E,outlinecolor=3c1e0aff,fontsize=19,outlinesize=1]13[-][color=462800]次[-]</v>
      </c>
      <c r="D1051" s="55">
        <f>[3]lang_2!D1051</f>
        <v>0</v>
      </c>
      <c r="E1051" s="55" t="str">
        <f>[3]lang_2!E1051</f>
        <v>#[pic=vip_point.png][-][color=592911] 可享受[-][color=冷却时间4f0c]VIP12[-][color=592911]以下所有特权[-]</v>
      </c>
    </row>
    <row r="1052" spans="1:5" s="55" customFormat="1">
      <c r="A1052" s="55" t="str">
        <f>[3]lang_2!A1052</f>
        <v>VIP12_11</v>
      </c>
      <c r="B1052" s="55">
        <f>[3]lang_2!B1052</f>
        <v>0</v>
      </c>
      <c r="C1052" s="55" t="str">
        <f>[3]lang_2!C1052</f>
        <v>#[pic=vip_point.png][-][color=462800] 每日可购买竞技场次数[-][color=00FF1E,outlinecolor=3c1e0aff,fontsize=19,outlinesize=1]20[-][color=462800]次[-]</v>
      </c>
      <c r="D1052" s="55">
        <f>[3]lang_2!D1052</f>
        <v>0</v>
      </c>
      <c r="E1052" s="55">
        <f>[3]lang_2!E1052</f>
        <v>0</v>
      </c>
    </row>
    <row r="1053" spans="1:5" s="55" customFormat="1">
      <c r="A1053" s="55" t="str">
        <f>[3]lang_2!A1053</f>
        <v>VIP12_12</v>
      </c>
      <c r="B1053" s="55">
        <f>[3]lang_2!B1053</f>
        <v>0</v>
      </c>
      <c r="C1053" s="55" t="str">
        <f>[3]lang_2!C1053</f>
        <v>#[pic=vip_point.png][-][color=462800] 可享受[-][color=00FF1E,outlinecolor=3c1e0aff,fontsize=19,outlinesize=1]VIP12[-][color=462800]以下所有特权[-]</v>
      </c>
      <c r="D1053" s="55">
        <f>[3]lang_2!D1053</f>
        <v>0</v>
      </c>
      <c r="E1053" s="55">
        <f>[3]lang_2!E1053</f>
        <v>0</v>
      </c>
    </row>
    <row r="1054" spans="1:5" s="55" customFormat="1">
      <c r="A1054" s="55">
        <f>[3]lang_2!A1054</f>
        <v>0</v>
      </c>
      <c r="B1054" s="55">
        <f>[3]lang_2!B1054</f>
        <v>0</v>
      </c>
      <c r="C1054" s="55">
        <f>[3]lang_2!C1054</f>
        <v>0</v>
      </c>
      <c r="D1054" s="55">
        <f>[3]lang_2!D1054</f>
        <v>0</v>
      </c>
      <c r="E1054" s="55">
        <f>[3]lang_2!E1054</f>
        <v>0</v>
      </c>
    </row>
    <row r="1055" spans="1:5" s="55" customFormat="1">
      <c r="A1055" s="55">
        <f>[3]lang_2!A1055</f>
        <v>0</v>
      </c>
      <c r="B1055" s="55">
        <f>[3]lang_2!B1055</f>
        <v>0</v>
      </c>
      <c r="C1055" s="55">
        <f>[3]lang_2!C1055</f>
        <v>0</v>
      </c>
      <c r="D1055" s="55">
        <f>[3]lang_2!D1055</f>
        <v>0</v>
      </c>
      <c r="E1055" s="55">
        <f>[3]lang_2!E1055</f>
        <v>0</v>
      </c>
    </row>
    <row r="1056" spans="1:5" s="55" customFormat="1">
      <c r="A1056" s="55" t="str">
        <f>[3]lang_2!A1056</f>
        <v>VIP13_2</v>
      </c>
      <c r="B1056" s="55">
        <f>[3]lang_2!B1056</f>
        <v>0</v>
      </c>
      <c r="C1056" s="55" t="str">
        <f>[3]lang_2!C1056</f>
        <v>#[pic=vip_point.png][-][color=462800] V13大礼包:[-][color=00FF1E,outlinecolor=3c1e0aff,fontsize=19,outlinesize=1]橙色宝物:龙盾、龙骨护胫[-]</v>
      </c>
      <c r="D1056" s="55">
        <f>[3]lang_2!D1056</f>
        <v>0</v>
      </c>
      <c r="E1056" s="55" t="str">
        <f>[3]lang_2!E1056</f>
        <v>#[pic=vip_point.png][-][color=592911] V13大礼包:[-][color=冷却时间4f0c]橙色宝物:龙盾、龙骨护胫[-]</v>
      </c>
    </row>
    <row r="1057" spans="1:5" s="55" customFormat="1">
      <c r="A1057" s="55" t="str">
        <f>[3]lang_2!A1057</f>
        <v>VIP13_3</v>
      </c>
      <c r="B1057" s="55">
        <f>[3]lang_2!B1057</f>
        <v>0</v>
      </c>
      <c r="C1057" s="55" t="str">
        <f>[3]lang_2!C1057</f>
        <v>#[pic=vip_point.png][-][color=00FF1E,outlinecolor=3c1e0aff,fontsize=19,outlinesize=1] 竞技场排名奖励竞技币增加20%[-][pic=vip_newImg.png][-]</v>
      </c>
      <c r="D1057" s="55">
        <f>[3]lang_2!D1057</f>
        <v>0</v>
      </c>
      <c r="E1057" s="55" t="str">
        <f>[3]lang_2!E1057</f>
        <v>#[pic=vip_point.png][-][color=冷却时间4f0c] 竞技场每日排名奖励竞技币增加20%[-][pic=vip_newImg.png][-]</v>
      </c>
    </row>
    <row r="1058" spans="1:5" s="55" customFormat="1">
      <c r="A1058" s="55" t="str">
        <f>[3]lang_2!A1058</f>
        <v>VIP13_4</v>
      </c>
      <c r="B1058" s="55">
        <f>[3]lang_2!B1058</f>
        <v>0</v>
      </c>
      <c r="C1058" s="55" t="str">
        <f>[3]lang_2!C1058</f>
        <v>#[pic=vip_point.png][-][color=00FF1E,outlinecolor=3c1e0aff,fontsize=19,outlinesize=1] 每日可重置地下城副本6次[-][pic=vip_newImg.png][-]</v>
      </c>
      <c r="D1058" s="55">
        <f>[3]lang_2!D1058</f>
        <v>0</v>
      </c>
      <c r="E1058" s="55">
        <f>[3]lang_2!E1058</f>
        <v>0</v>
      </c>
    </row>
    <row r="1059" spans="1:5" s="55" customFormat="1">
      <c r="A1059" s="55" t="str">
        <f>[3]lang_2!A1059</f>
        <v>VIP13_5</v>
      </c>
      <c r="B1059" s="55">
        <f>[3]lang_2!B1059</f>
        <v>0</v>
      </c>
      <c r="C1059" s="55" t="str">
        <f>[3]lang_2!C1059</f>
        <v>#[pic=vip_point.png][-][color=462800] 每日可进行宝物占星[-][color=00FF1E,outlinecolor=3c1e0aff,fontsize=19,outlinesize=1]60[-][color=462800]次[-]</v>
      </c>
      <c r="D1059" s="55">
        <f>[3]lang_2!D1059</f>
        <v>0</v>
      </c>
      <c r="E1059" s="55" t="str">
        <f>[3]lang_2!E1059</f>
        <v>#[pic=vip_point.png][-][color=592911] 每日可额外进行宝物占星[-][color=冷却时间4f0c]55[-][color=592911]次[-]</v>
      </c>
    </row>
    <row r="1060" spans="1:5" s="55" customFormat="1">
      <c r="A1060" s="55" t="str">
        <f>[3]lang_2!A1060</f>
        <v>VIP13_6</v>
      </c>
      <c r="B1060" s="55">
        <f>[3]lang_2!B1060</f>
        <v>0</v>
      </c>
      <c r="C1060" s="55" t="str">
        <f>[3]lang_2!C1060</f>
        <v>#[pic=vip_point.png][-][color=462800] 每日可购买体力[-][color=00FF1E,outlinecolor=3c1e0aff,fontsize=19,outlinesize=1]14[-][color=462800]次[-]</v>
      </c>
      <c r="D1060" s="55">
        <f>[3]lang_2!D1060</f>
        <v>0</v>
      </c>
      <c r="E1060" s="55" t="str">
        <f>[3]lang_2!E1060</f>
        <v>#[pic=vip_point.png][-][color=592911] 每日可额外刷新宝物商店[-][color=冷却时间4f0c]3[-][color=592911]次[-]</v>
      </c>
    </row>
    <row r="1061" spans="1:5" s="55" customFormat="1">
      <c r="A1061" s="55" t="str">
        <f>[3]lang_2!A1061</f>
        <v>VIP13_7</v>
      </c>
      <c r="B1061" s="55">
        <f>[3]lang_2!B1061</f>
        <v>0</v>
      </c>
      <c r="C1061" s="55" t="str">
        <f>[3]lang_2!C1061</f>
        <v>#[pic=vip_point.png][-][color=462800] 每日可购买黄金[-][color=00FF1E,outlinecolor=3c1e0aff,fontsize=19,outlinesize=1]27[-][color=462800]次[-]</v>
      </c>
      <c r="D1061" s="55">
        <f>[3]lang_2!D1061</f>
        <v>0</v>
      </c>
      <c r="E1061" s="55" t="str">
        <f>[3]lang_2!E1061</f>
        <v>#[pic=vip_point.png][-][color=592911] 每日可购买体力[-][color=冷却时间4f0c]14[-][color=592911]次[-]</v>
      </c>
    </row>
    <row r="1062" spans="1:5" s="55" customFormat="1">
      <c r="A1062" s="55" t="str">
        <f>[3]lang_2!A1062</f>
        <v>VIP13_8</v>
      </c>
      <c r="B1062" s="55">
        <f>[3]lang_2!B1062</f>
        <v>0</v>
      </c>
      <c r="C1062" s="55" t="str">
        <f>[3]lang_2!C1062</f>
        <v>#[pic=vip_point.png][-][color=462800] 每日可购买兵团经验[-][color=00FF1E,outlinecolor=3c1e0aff,fontsize=19,outlinesize=1]14[-][color=462800]次[-]</v>
      </c>
      <c r="D1062" s="55">
        <f>[3]lang_2!D1062</f>
        <v>0</v>
      </c>
      <c r="E1062" s="55" t="str">
        <f>[3]lang_2!E1062</f>
        <v>#[pic=vip_point.png][-][color=592911] 每日可购买黄金[-][color=冷却时间4f0c]27[-][color=592911]次[-]</v>
      </c>
    </row>
    <row r="1063" spans="1:5" s="55" customFormat="1">
      <c r="A1063" s="55" t="str">
        <f>[3]lang_2!A1063</f>
        <v>VIP13_9</v>
      </c>
      <c r="B1063" s="55">
        <f>[3]lang_2!B1063</f>
        <v>0</v>
      </c>
      <c r="C1063" s="55" t="str">
        <f>[3]lang_2!C1063</f>
        <v>#[pic=vip_point.png][-][color=462800] 每日可购买竞技场次数[-][color=00FF1E,outlinecolor=3c1e0aff,fontsize=19,outlinesize=1]22[-][color=462800]次[-]</v>
      </c>
      <c r="D1063" s="55">
        <f>[3]lang_2!D1063</f>
        <v>0</v>
      </c>
      <c r="E1063" s="55" t="str">
        <f>[3]lang_2!E1063</f>
        <v>#[pic=vip_point.png][-][color=592911] 每日可购买兵团经验[-][color=冷却时间4f0c]14[-][color=592911]次[-]</v>
      </c>
    </row>
    <row r="1064" spans="1:5" s="55" customFormat="1">
      <c r="A1064" s="55" t="str">
        <f>[3]lang_2!A1064</f>
        <v>VIP13_10</v>
      </c>
      <c r="B1064" s="55">
        <f>[3]lang_2!B1064</f>
        <v>0</v>
      </c>
      <c r="C1064" s="55" t="str">
        <f>[3]lang_2!C1064</f>
        <v>#[pic=vip_point.png][-][color=462800] 可享受[-][color=00FF1E,outlinecolor=3c1e0aff,fontsize=19,outlinesize=1]VIP13[-][color=462800]以下所有特权[-]</v>
      </c>
      <c r="D1064" s="55">
        <f>[3]lang_2!D1064</f>
        <v>0</v>
      </c>
      <c r="E1064" s="55">
        <f>[3]lang_2!E1064</f>
        <v>0</v>
      </c>
    </row>
    <row r="1065" spans="1:5" s="55" customFormat="1">
      <c r="A1065" s="55">
        <f>[3]lang_2!A1065</f>
        <v>0</v>
      </c>
      <c r="B1065" s="55">
        <f>[3]lang_2!B1065</f>
        <v>0</v>
      </c>
      <c r="C1065" s="55">
        <f>[3]lang_2!C1065</f>
        <v>0</v>
      </c>
      <c r="D1065" s="55">
        <f>[3]lang_2!D1065</f>
        <v>0</v>
      </c>
      <c r="E1065" s="55">
        <f>[3]lang_2!E1065</f>
        <v>0</v>
      </c>
    </row>
    <row r="1066" spans="1:5" s="55" customFormat="1">
      <c r="A1066" s="55">
        <f>[3]lang_2!A1066</f>
        <v>0</v>
      </c>
      <c r="B1066" s="55">
        <f>[3]lang_2!B1066</f>
        <v>0</v>
      </c>
      <c r="C1066" s="55">
        <f>[3]lang_2!C1066</f>
        <v>0</v>
      </c>
      <c r="D1066" s="55">
        <f>[3]lang_2!D1066</f>
        <v>0</v>
      </c>
      <c r="E1066" s="55">
        <f>[3]lang_2!E1066</f>
        <v>0</v>
      </c>
    </row>
    <row r="1067" spans="1:5" s="55" customFormat="1">
      <c r="A1067" s="55">
        <f>[3]lang_2!A1067</f>
        <v>0</v>
      </c>
      <c r="B1067" s="55">
        <f>[3]lang_2!B1067</f>
        <v>0</v>
      </c>
      <c r="C1067" s="55">
        <f>[3]lang_2!C1067</f>
        <v>0</v>
      </c>
      <c r="D1067" s="55">
        <f>[3]lang_2!D1067</f>
        <v>0</v>
      </c>
      <c r="E1067" s="55">
        <f>[3]lang_2!E1067</f>
        <v>0</v>
      </c>
    </row>
    <row r="1068" spans="1:5" s="55" customFormat="1">
      <c r="A1068" s="55">
        <f>[3]lang_2!A1068</f>
        <v>0</v>
      </c>
      <c r="B1068" s="55">
        <f>[3]lang_2!B1068</f>
        <v>0</v>
      </c>
      <c r="C1068" s="55">
        <f>[3]lang_2!C1068</f>
        <v>0</v>
      </c>
      <c r="D1068" s="55">
        <f>[3]lang_2!D1068</f>
        <v>0</v>
      </c>
      <c r="E1068" s="55">
        <f>[3]lang_2!E1068</f>
        <v>0</v>
      </c>
    </row>
    <row r="1069" spans="1:5" s="55" customFormat="1">
      <c r="A1069" s="55" t="str">
        <f>[3]lang_2!A1069</f>
        <v>VIP14_2</v>
      </c>
      <c r="B1069" s="55">
        <f>[3]lang_2!B1069</f>
        <v>0</v>
      </c>
      <c r="C1069" s="55" t="str">
        <f>[3]lang_2!C1069</f>
        <v>#[pic=vip_point.png][-][color=462800] V14大礼包:[-][color=00FF1E,outlinecolor=3c1e0aff,fontsize=19,outlinesize=1]5星黑暗骑士[-]</v>
      </c>
      <c r="D1069" s="55">
        <f>[3]lang_2!D1069</f>
        <v>0</v>
      </c>
      <c r="E1069" s="55" t="str">
        <f>[3]lang_2!E1069</f>
        <v>#[pic=vip_point.png][-][color=592911] V14大礼包:[-][color=冷却时间4f0c]橙色宝物:赤龙剑、龙牙项链[-]</v>
      </c>
    </row>
    <row r="1070" spans="1:5" s="55" customFormat="1">
      <c r="A1070" s="55" t="str">
        <f>[3]lang_2!A1070</f>
        <v>VIP14_3</v>
      </c>
      <c r="B1070" s="55">
        <f>[3]lang_2!B1070</f>
        <v>0</v>
      </c>
      <c r="C1070" s="55" t="str">
        <f>[3]lang_2!C1070</f>
        <v>#[pic=vip_point.png][-][color=00FF1E,outlinecolor=3c1e0aff,fontsize=19,outlinesize=1] 每日每个兵营可使用加速4次[-][pic=vip_newImg.png][-]</v>
      </c>
      <c r="D1070" s="55">
        <f>[3]lang_2!D1070</f>
        <v>0</v>
      </c>
      <c r="E1070" s="55">
        <f>[3]lang_2!E1070</f>
        <v>0</v>
      </c>
    </row>
    <row r="1071" spans="1:5" s="55" customFormat="1">
      <c r="A1071" s="55" t="str">
        <f>[3]lang_2!A1071</f>
        <v>VIP14_4</v>
      </c>
      <c r="B1071" s="55">
        <f>[3]lang_2!B1071</f>
        <v>0</v>
      </c>
      <c r="C1071" s="55" t="str">
        <f>[3]lang_2!C1071</f>
        <v>#[pic=vip_point.png][-][color=462800] 每日可进行宝物占星[-][color=00FF1E,outlinecolor=3c1e0aff,fontsize=19,outlinesize=1]70[-][color=462800]次[-]</v>
      </c>
      <c r="D1071" s="55">
        <f>[3]lang_2!D1071</f>
        <v>0</v>
      </c>
      <c r="E1071" s="55" t="str">
        <f>[3]lang_2!E1071</f>
        <v>#[pic=vip_point.png][-][color=592911] 每日可额外进行宝物占星[-][color=冷却时间4f0c]65[-][color=592911]次[-]</v>
      </c>
    </row>
    <row r="1072" spans="1:5" s="55" customFormat="1">
      <c r="A1072" s="55" t="str">
        <f>[3]lang_2!A1072</f>
        <v>VIP14_5</v>
      </c>
      <c r="B1072" s="55">
        <f>[3]lang_2!B1072</f>
        <v>0</v>
      </c>
      <c r="C1072" s="55" t="str">
        <f>[3]lang_2!C1072</f>
        <v>#[pic=vip_point.png][-][color=462800] 每日可购买体力[-][color=00FF1E,outlinecolor=3c1e0aff,fontsize=19,outlinesize=1]15[-][color=462800]次[-]</v>
      </c>
      <c r="D1072" s="55">
        <f>[3]lang_2!D1072</f>
        <v>0</v>
      </c>
      <c r="E1072" s="55" t="str">
        <f>[3]lang_2!E1072</f>
        <v>#[pic=vip_point.png][-][color=592911] 每日可购买体力[-][color=冷却时间4f0c]15[-][color=592911]次[-]</v>
      </c>
    </row>
    <row r="1073" spans="1:5" s="55" customFormat="1">
      <c r="A1073" s="55" t="str">
        <f>[3]lang_2!A1073</f>
        <v>VIP14_6</v>
      </c>
      <c r="B1073" s="55">
        <f>[3]lang_2!B1073</f>
        <v>0</v>
      </c>
      <c r="C1073" s="55" t="str">
        <f>[3]lang_2!C1073</f>
        <v>#[pic=vip_point.png][-][color=462800] 每日可购买黄金[-][color=00FF1E,outlinecolor=3c1e0aff,fontsize=19,outlinesize=1]29[-][color=462800]次[-]</v>
      </c>
      <c r="D1073" s="55">
        <f>[3]lang_2!D1073</f>
        <v>0</v>
      </c>
      <c r="E1073" s="55" t="str">
        <f>[3]lang_2!E1073</f>
        <v>#[pic=vip_point.png][-][color=592911] 每日可购买黄金[-][color=冷却时间4f0c]29[-][color=592911]次[-]</v>
      </c>
    </row>
    <row r="1074" spans="1:5" s="55" customFormat="1">
      <c r="A1074" s="55" t="str">
        <f>[3]lang_2!A1074</f>
        <v>VIP14_7</v>
      </c>
      <c r="B1074" s="55">
        <f>[3]lang_2!B1074</f>
        <v>0</v>
      </c>
      <c r="C1074" s="55" t="str">
        <f>[3]lang_2!C1074</f>
        <v>#[pic=vip_point.png][-][color=462800] 每日可购买兵团经验[-][color=00FF1E,outlinecolor=3c1e0aff,fontsize=19,outlinesize=1]15[-][color=462800]次[-]</v>
      </c>
      <c r="D1074" s="55">
        <f>[3]lang_2!D1074</f>
        <v>0</v>
      </c>
      <c r="E1074" s="55" t="str">
        <f>[3]lang_2!E1074</f>
        <v>#[pic=vip_point.png][-][color=592911] 每日可购买兵团经验[-][color=冷却时间4f0c]15[-][color=592911]次[-]</v>
      </c>
    </row>
    <row r="1075" spans="1:5" s="55" customFormat="1">
      <c r="A1075" s="55" t="str">
        <f>[3]lang_2!A1075</f>
        <v>VIP14_8</v>
      </c>
      <c r="B1075" s="55">
        <f>[3]lang_2!B1075</f>
        <v>0</v>
      </c>
      <c r="C1075" s="55" t="str">
        <f>[3]lang_2!C1075</f>
        <v>#[pic=vip_point.png][-][color=462800] 每日可购买竞技场次数[-][color=00FF1E,outlinecolor=3c1e0aff,fontsize=19,outlinesize=1]24[-][color=462800]次[-]</v>
      </c>
      <c r="D1075" s="55">
        <f>[3]lang_2!D1075</f>
        <v>0</v>
      </c>
      <c r="E1075" s="55" t="str">
        <f>[3]lang_2!E1075</f>
        <v>#[pic=vip_point.png][-][color=592911] 每日可购买竞技场次数[-][color=冷却时间4f0c]24[-][color=592911]次[-]</v>
      </c>
    </row>
    <row r="1076" spans="1:5" s="55" customFormat="1">
      <c r="A1076" s="55" t="str">
        <f>[3]lang_2!A1076</f>
        <v>VIP14_9</v>
      </c>
      <c r="B1076" s="55">
        <f>[3]lang_2!B1076</f>
        <v>0</v>
      </c>
      <c r="C1076" s="55" t="str">
        <f>[3]lang_2!C1076</f>
        <v>#[pic=vip_point.png][-][color=462800] 每日可购买王国联赛挑战次数[-][color=00FF1E,outlinecolor=3c1e0aff,fontsize=19,outlinesize=1]20[-][color=462800]次[-]</v>
      </c>
      <c r="D1076" s="55">
        <f>[3]lang_2!D1076</f>
        <v>0</v>
      </c>
      <c r="E1076" s="55">
        <f>[3]lang_2!E1076</f>
        <v>0</v>
      </c>
    </row>
    <row r="1077" spans="1:5" s="55" customFormat="1">
      <c r="A1077" s="55" t="str">
        <f>[3]lang_2!A1077</f>
        <v>VIP14_10</v>
      </c>
      <c r="B1077" s="55">
        <f>[3]lang_2!B1077</f>
        <v>0</v>
      </c>
      <c r="C1077" s="55" t="str">
        <f>[3]lang_2!C1077</f>
        <v>#[pic=vip_point.png][-][color=462800] 可享受[-][color=00FF1E,outlinecolor=3c1e0aff,fontsize=19,outlinesize=1]VIP14[-][color=462800]以下所有特权[-]</v>
      </c>
      <c r="D1077" s="55">
        <f>[3]lang_2!D1077</f>
        <v>0</v>
      </c>
      <c r="E1077" s="55">
        <f>[3]lang_2!E1077</f>
        <v>0</v>
      </c>
    </row>
    <row r="1078" spans="1:5" s="55" customFormat="1">
      <c r="A1078" s="55">
        <f>[3]lang_2!A1078</f>
        <v>0</v>
      </c>
      <c r="B1078" s="55">
        <f>[3]lang_2!B1078</f>
        <v>0</v>
      </c>
      <c r="C1078" s="55">
        <f>[3]lang_2!C1078</f>
        <v>0</v>
      </c>
      <c r="D1078" s="55">
        <f>[3]lang_2!D1078</f>
        <v>0</v>
      </c>
      <c r="E1078" s="55">
        <f>[3]lang_2!E1078</f>
        <v>0</v>
      </c>
    </row>
    <row r="1079" spans="1:5" s="55" customFormat="1">
      <c r="A1079" s="55" t="str">
        <f>[3]lang_2!A1079</f>
        <v>VIP15_2</v>
      </c>
      <c r="B1079" s="55">
        <f>[3]lang_2!B1079</f>
        <v>0</v>
      </c>
      <c r="C1079" s="55" t="str">
        <f>[3]lang_2!C1079</f>
        <v>#[pic=vip_point.png][-][color=462800] V15大礼包:[-][color=00FF1E,outlinecolor=3c1e0aff,fontsize=19,outlinesize=1]橙色宝物3件套[-]</v>
      </c>
      <c r="D1079" s="55">
        <f>[3]lang_2!D1079</f>
        <v>0</v>
      </c>
      <c r="E1079" s="55" t="str">
        <f>[3]lang_2!E1079</f>
        <v>#[pic=vip_point.png][-][color=592911] V15大礼包:[-][color=冷却时间4f0c]5星黑暗骑士[-]</v>
      </c>
    </row>
    <row r="1080" spans="1:5" s="55" customFormat="1">
      <c r="A1080" s="55" t="str">
        <f>[3]lang_2!A1080</f>
        <v>VIP15_3</v>
      </c>
      <c r="B1080" s="55">
        <f>[3]lang_2!B1080</f>
        <v>0</v>
      </c>
      <c r="C1080" s="55" t="str">
        <f>[3]lang_2!C1080</f>
        <v>#[pic=vip_point.png][-][color=00FF1E,outlinecolor=3c1e0aff,fontsize=19,outlinesize=1] 每日可刷新宝物商店5次[-][pic=vip_newImg.png][-]</v>
      </c>
      <c r="D1080" s="55">
        <f>[3]lang_2!D1080</f>
        <v>0</v>
      </c>
      <c r="E1080" s="55">
        <f>[3]lang_2!E1080</f>
        <v>0</v>
      </c>
    </row>
    <row r="1081" spans="1:5" s="55" customFormat="1">
      <c r="A1081" s="55" t="str">
        <f>[3]lang_2!A1081</f>
        <v>VIP15_4</v>
      </c>
      <c r="B1081" s="55">
        <f>[3]lang_2!B1081</f>
        <v>0</v>
      </c>
      <c r="C1081" s="55" t="str">
        <f>[3]lang_2!C1081</f>
        <v>#[pic=vip_point.png][-][color=462800] 每日可进行宝物占星[-][color=00FF1E,outlinecolor=3c1e0aff,fontsize=19,outlinesize=1]80[-][color=462800]次[-]</v>
      </c>
      <c r="D1081" s="55">
        <f>[3]lang_2!D1081</f>
        <v>0</v>
      </c>
      <c r="E1081" s="55" t="str">
        <f>[3]lang_2!E1081</f>
        <v>#[pic=vip_point.png][-][color=592911] 每日可额外进行宝物占星[-][color=冷却时间4f0c]75[-][color=592911]次[-]</v>
      </c>
    </row>
    <row r="1082" spans="1:5" s="55" customFormat="1">
      <c r="A1082" s="55" t="str">
        <f>[3]lang_2!A1082</f>
        <v>VIP15_5</v>
      </c>
      <c r="B1082" s="55">
        <f>[3]lang_2!B1082</f>
        <v>0</v>
      </c>
      <c r="C1082" s="55" t="str">
        <f>[3]lang_2!C1082</f>
        <v>#[pic=vip_point.png][-][color=462800] 每日可购买体力[-][color=00FF1E,outlinecolor=3c1e0aff,fontsize=19,outlinesize=1]16[-][color=462800]次[-]</v>
      </c>
      <c r="D1082" s="55">
        <f>[3]lang_2!D1082</f>
        <v>0</v>
      </c>
      <c r="E1082" s="55" t="str">
        <f>[3]lang_2!E1082</f>
        <v>#[pic=vip_point.png][-][color=592911] 每日可额外刷新宝物商店[-][color=冷却时间4f0c]4[-][color=592911]次[-]</v>
      </c>
    </row>
    <row r="1083" spans="1:5" s="55" customFormat="1">
      <c r="A1083" s="55" t="str">
        <f>[3]lang_2!A1083</f>
        <v>VIP15_6</v>
      </c>
      <c r="B1083" s="55">
        <f>[3]lang_2!B1083</f>
        <v>0</v>
      </c>
      <c r="C1083" s="55" t="str">
        <f>[3]lang_2!C1083</f>
        <v>#[pic=vip_point.png][-][color=462800] 每日可购买黄金[-][color=00FF1E,outlinecolor=3c1e0aff,fontsize=19,outlinesize=1]31[-][color=462800]次[-]</v>
      </c>
      <c r="D1083" s="55">
        <f>[3]lang_2!D1083</f>
        <v>0</v>
      </c>
      <c r="E1083" s="55" t="str">
        <f>[3]lang_2!E1083</f>
        <v>#[pic=vip_point.png][-][color=592911] 每日可购买体力[-][color=冷却时间4f0c]16[-][color=592911]次[-]</v>
      </c>
    </row>
    <row r="1084" spans="1:5" s="55" customFormat="1">
      <c r="A1084" s="55" t="str">
        <f>[3]lang_2!A1084</f>
        <v>VIP15_7</v>
      </c>
      <c r="B1084" s="55">
        <f>[3]lang_2!B1084</f>
        <v>0</v>
      </c>
      <c r="C1084" s="55" t="str">
        <f>[3]lang_2!C1084</f>
        <v>#[pic=vip_point.png][-][color=462800] 每日可购买兵团经验[-][color=00FF1E,outlinecolor=3c1e0aff,fontsize=19,outlinesize=1]16[-][color=462800]次[-]</v>
      </c>
      <c r="D1084" s="55">
        <f>[3]lang_2!D1084</f>
        <v>0</v>
      </c>
      <c r="E1084" s="55" t="str">
        <f>[3]lang_2!E1084</f>
        <v>#[pic=vip_point.png][-][color=592911] 每日可购买黄金[-][color=冷却时间4f0c]31[-][color=592911]次[-]</v>
      </c>
    </row>
    <row r="1085" spans="1:5" s="55" customFormat="1">
      <c r="A1085" s="55" t="str">
        <f>[3]lang_2!A1085</f>
        <v>VIP15_8</v>
      </c>
      <c r="B1085" s="55">
        <f>[3]lang_2!B1085</f>
        <v>0</v>
      </c>
      <c r="C1085" s="55" t="str">
        <f>[3]lang_2!C1085</f>
        <v>#[pic=vip_point.png][-][color=462800] 每日可购买竞技场次数[-][color=00FF1E,outlinecolor=3c1e0aff,fontsize=19,outlinesize=1]26[-][color=462800]次[-]</v>
      </c>
      <c r="D1085" s="55">
        <f>[3]lang_2!D1085</f>
        <v>0</v>
      </c>
      <c r="E1085" s="55" t="str">
        <f>[3]lang_2!E1085</f>
        <v>#[pic=vip_point.png][-][color=592911] 每日可购买兵团经验[-][color=冷却时间4f0c]16[-][color=592911]次[-]</v>
      </c>
    </row>
    <row r="1086" spans="1:5" s="55" customFormat="1">
      <c r="A1086" s="55" t="str">
        <f>[3]lang_2!A1086</f>
        <v>VIP15_9</v>
      </c>
      <c r="B1086" s="55">
        <f>[3]lang_2!B1086</f>
        <v>0</v>
      </c>
      <c r="C1086" s="55" t="str">
        <f>[3]lang_2!C1086</f>
        <v>#[pic=vip_point.png][-][color=462800] 可享受[-][color=00FF1E,outlinecolor=3c1e0aff,fontsize=19,outlinesize=1]VIP15[-][color=462800]以下所有特权[-]</v>
      </c>
      <c r="D1086" s="55">
        <f>[3]lang_2!D1086</f>
        <v>0</v>
      </c>
      <c r="E1086" s="55">
        <f>[3]lang_2!E1086</f>
        <v>0</v>
      </c>
    </row>
    <row r="1087" spans="1:5" s="55" customFormat="1">
      <c r="A1087" s="55">
        <f>[3]lang_2!A1087</f>
        <v>0</v>
      </c>
      <c r="B1087" s="55">
        <f>[3]lang_2!B1087</f>
        <v>0</v>
      </c>
      <c r="C1087" s="55">
        <f>[3]lang_2!C1087</f>
        <v>0</v>
      </c>
      <c r="D1087" s="55">
        <f>[3]lang_2!D1087</f>
        <v>0</v>
      </c>
      <c r="E1087" s="55">
        <f>[3]lang_2!E1087</f>
        <v>0</v>
      </c>
    </row>
    <row r="1088" spans="1:5" s="55" customFormat="1">
      <c r="A1088" s="55">
        <f>[3]lang_2!A1088</f>
        <v>0</v>
      </c>
      <c r="B1088" s="55">
        <f>[3]lang_2!B1088</f>
        <v>0</v>
      </c>
      <c r="C1088" s="55">
        <f>[3]lang_2!C1088</f>
        <v>0</v>
      </c>
      <c r="D1088" s="55">
        <f>[3]lang_2!D1088</f>
        <v>0</v>
      </c>
      <c r="E1088" s="55">
        <f>[3]lang_2!E1088</f>
        <v>0</v>
      </c>
    </row>
    <row r="1089" spans="1:5" s="55" customFormat="1">
      <c r="A1089" s="55">
        <f>[3]lang_2!A1089</f>
        <v>0</v>
      </c>
      <c r="B1089" s="55">
        <f>[3]lang_2!B1089</f>
        <v>0</v>
      </c>
      <c r="C1089" s="55">
        <f>[3]lang_2!C1089</f>
        <v>0</v>
      </c>
      <c r="D1089" s="55">
        <f>[3]lang_2!D1089</f>
        <v>0</v>
      </c>
      <c r="E1089" s="55">
        <f>[3]lang_2!E1089</f>
        <v>0</v>
      </c>
    </row>
    <row r="1090" spans="1:5" s="55" customFormat="1">
      <c r="A1090" s="55">
        <f>[3]lang_2!A1090</f>
        <v>0</v>
      </c>
      <c r="B1090" s="55">
        <f>[3]lang_2!B1090</f>
        <v>0</v>
      </c>
      <c r="C1090" s="55">
        <f>[3]lang_2!C1090</f>
        <v>0</v>
      </c>
      <c r="D1090" s="55">
        <f>[3]lang_2!D1090</f>
        <v>0</v>
      </c>
      <c r="E1090" s="55">
        <f>[3]lang_2!E1090</f>
        <v>0</v>
      </c>
    </row>
    <row r="1091" spans="1:5" s="55" customFormat="1">
      <c r="A1091" s="55">
        <f>[3]lang_2!A1091</f>
        <v>0</v>
      </c>
      <c r="B1091" s="55">
        <f>[3]lang_2!B1091</f>
        <v>0</v>
      </c>
      <c r="C1091" s="55">
        <f>[3]lang_2!C1091</f>
        <v>0</v>
      </c>
      <c r="D1091" s="55">
        <f>[3]lang_2!D1091</f>
        <v>0</v>
      </c>
      <c r="E1091" s="55">
        <f>[3]lang_2!E1091</f>
        <v>0</v>
      </c>
    </row>
    <row r="1092" spans="1:5" s="55" customFormat="1">
      <c r="A1092" s="55">
        <f>[3]lang_2!A1092</f>
        <v>0</v>
      </c>
      <c r="B1092" s="55">
        <f>[3]lang_2!B1092</f>
        <v>0</v>
      </c>
      <c r="C1092" s="55">
        <f>[3]lang_2!C1092</f>
        <v>0</v>
      </c>
      <c r="D1092" s="55">
        <f>[3]lang_2!D1092</f>
        <v>0</v>
      </c>
      <c r="E1092" s="55">
        <f>[3]lang_2!E1092</f>
        <v>0</v>
      </c>
    </row>
    <row r="1093" spans="1:5" s="55" customFormat="1">
      <c r="A1093" s="55">
        <f>[3]lang_2!A1093</f>
        <v>0</v>
      </c>
      <c r="B1093" s="55">
        <f>[3]lang_2!B1093</f>
        <v>0</v>
      </c>
      <c r="C1093" s="55">
        <f>[3]lang_2!C1093</f>
        <v>0</v>
      </c>
      <c r="D1093" s="55">
        <f>[3]lang_2!D1093</f>
        <v>0</v>
      </c>
      <c r="E1093" s="55">
        <f>[3]lang_2!E1093</f>
        <v>0</v>
      </c>
    </row>
    <row r="1094" spans="1:5" s="55" customFormat="1">
      <c r="A1094" s="55">
        <f>[3]lang_2!A1094</f>
        <v>0</v>
      </c>
      <c r="B1094" s="55">
        <f>[3]lang_2!B1094</f>
        <v>0</v>
      </c>
      <c r="C1094" s="55">
        <f>[3]lang_2!C1094</f>
        <v>0</v>
      </c>
      <c r="D1094" s="55">
        <f>[3]lang_2!D1094</f>
        <v>0</v>
      </c>
      <c r="E1094" s="55">
        <f>[3]lang_2!E1094</f>
        <v>0</v>
      </c>
    </row>
    <row r="1095" spans="1:5">
      <c r="A1095" s="55">
        <f>[3]lang_2!A1095</f>
        <v>0</v>
      </c>
      <c r="B1095" s="55">
        <f>[3]lang_2!B1095</f>
        <v>0</v>
      </c>
      <c r="C1095" s="55">
        <f>[3]lang_2!C1095</f>
        <v>0</v>
      </c>
      <c r="D1095" s="55">
        <f>[3]lang_2!D1095</f>
        <v>0</v>
      </c>
      <c r="E1095" s="55">
        <f>[3]lang_2!E1095</f>
        <v>0</v>
      </c>
    </row>
    <row r="1096" spans="1:5" s="55" customFormat="1">
      <c r="A1096" s="55">
        <f>[3]lang_2!A1096</f>
        <v>0</v>
      </c>
      <c r="B1096" s="55">
        <f>[3]lang_2!B1096</f>
        <v>0</v>
      </c>
      <c r="C1096" s="55">
        <f>[3]lang_2!C1096</f>
        <v>0</v>
      </c>
      <c r="D1096" s="55">
        <f>[3]lang_2!D1096</f>
        <v>0</v>
      </c>
      <c r="E1096" s="55">
        <f>[3]lang_2!E1096</f>
        <v>0</v>
      </c>
    </row>
    <row r="1097" spans="1:5" s="55" customFormat="1">
      <c r="A1097" s="55">
        <f>[3]lang_2!A1097</f>
        <v>0</v>
      </c>
      <c r="B1097" s="55">
        <f>[3]lang_2!B1097</f>
        <v>0</v>
      </c>
      <c r="C1097" s="55">
        <f>[3]lang_2!C1097</f>
        <v>0</v>
      </c>
      <c r="D1097" s="55">
        <f>[3]lang_2!D1097</f>
        <v>0</v>
      </c>
      <c r="E1097" s="55">
        <f>[3]lang_2!E1097</f>
        <v>0</v>
      </c>
    </row>
    <row r="1098" spans="1:5" s="55" customFormat="1">
      <c r="A1098" s="55" t="str">
        <f>[3]lang_2!A1098</f>
        <v>TASKDES_9101</v>
      </c>
      <c r="B1098" s="55" t="str">
        <f>[3]lang_2!B1098</f>
        <v>玩家等级达到5级</v>
      </c>
      <c r="C1098" s="55" t="str">
        <f>[3]lang_2!C1098</f>
        <v>#[color=645252,fontsize=20]将玩家等级提升至[-][color=1ca216,fontsize=20]5[-][color=645252,fontsize=20]级[-]</v>
      </c>
      <c r="D1098" s="55">
        <f>[3]lang_2!D1098</f>
        <v>0</v>
      </c>
      <c r="E1098" s="55" t="str">
        <f>[3]lang_2!E1098</f>
        <v>#[color=462800]Upgrade to Lv.[-][color=1ca216,fontsize=20,outlinecolor=3c1e0aff]5[-]</v>
      </c>
    </row>
    <row r="1099" spans="1:5" s="55" customFormat="1">
      <c r="A1099" s="55" t="str">
        <f>[3]lang_2!A1099</f>
        <v>TASKDES_9102</v>
      </c>
      <c r="B1099" s="55" t="str">
        <f>[3]lang_2!B1099</f>
        <v>玩家等级达到10级</v>
      </c>
      <c r="C1099" s="55" t="str">
        <f>[3]lang_2!C1099</f>
        <v>#[color=645252,fontsize=20]将玩家等级提升至[-][color=1ca216,fontsize=20]10[-][color=645252,fontsize=20]级[-]</v>
      </c>
      <c r="D1099" s="55">
        <f>[3]lang_2!D1099</f>
        <v>0</v>
      </c>
      <c r="E1099" s="55" t="str">
        <f>[3]lang_2!E1099</f>
        <v>#[color=462800]Upgrade to Lv.[-][color=1ca216,fontsize=20,outlinecolor=3c1e0aff]10[-]</v>
      </c>
    </row>
    <row r="1100" spans="1:5" s="55" customFormat="1">
      <c r="A1100" s="55" t="str">
        <f>[3]lang_2!A1100</f>
        <v>TASKDES_9103</v>
      </c>
      <c r="B1100" s="55" t="str">
        <f>[3]lang_2!B1100</f>
        <v>玩家等级达到15级</v>
      </c>
      <c r="C1100" s="55" t="str">
        <f>[3]lang_2!C1100</f>
        <v>#[color=645252,fontsize=20]将玩家等级提升至[-][color=1ca216,fontsize=20]15[-][color=645252,fontsize=20]级[-]</v>
      </c>
      <c r="D1100" s="55">
        <f>[3]lang_2!D1100</f>
        <v>0</v>
      </c>
      <c r="E1100" s="55" t="str">
        <f>[3]lang_2!E1100</f>
        <v>#[color=462800]Upgrade to Lv.[-][color=1ca216,fontsize=20,outlinecolor=3c1e0aff]15[-]</v>
      </c>
    </row>
    <row r="1101" spans="1:5" s="55" customFormat="1">
      <c r="A1101" s="55" t="str">
        <f>[3]lang_2!A1101</f>
        <v>TASKDES_9104</v>
      </c>
      <c r="B1101" s="55" t="str">
        <f>[3]lang_2!B1101</f>
        <v>玩家等级达到20级</v>
      </c>
      <c r="C1101" s="55" t="str">
        <f>[3]lang_2!C1101</f>
        <v>#[color=645252,fontsize=20]将玩家等级提升至[-][color=1ca216,fontsize=20]20[-][color=645252,fontsize=20]级[-]</v>
      </c>
      <c r="D1101" s="55">
        <f>[3]lang_2!D1101</f>
        <v>0</v>
      </c>
      <c r="E1101" s="55" t="str">
        <f>[3]lang_2!E1101</f>
        <v>#[color=462800]Upgrade to Lv.[-][color=1ca216,fontsize=20,outlinecolor=3c1e0aff]20[-]</v>
      </c>
    </row>
    <row r="1102" spans="1:5" s="55" customFormat="1">
      <c r="A1102" s="55" t="str">
        <f>[3]lang_2!A1102</f>
        <v>TASKDES_9105</v>
      </c>
      <c r="B1102" s="55" t="str">
        <f>[3]lang_2!B1102</f>
        <v>玩家等级达到25级</v>
      </c>
      <c r="C1102" s="55" t="str">
        <f>[3]lang_2!C1102</f>
        <v>#[color=645252,fontsize=20]将玩家等级提升至[-][color=1ca216,fontsize=20]25[-][color=645252,fontsize=20]级[-]</v>
      </c>
      <c r="D1102" s="55">
        <f>[3]lang_2!D1102</f>
        <v>0</v>
      </c>
      <c r="E1102" s="55" t="str">
        <f>[3]lang_2!E1102</f>
        <v>#[color=462800]Upgrade to Lv.[-][color=1ca216,fontsize=20,outlinecolor=3c1e0aff]25[-]</v>
      </c>
    </row>
    <row r="1103" spans="1:5" s="55" customFormat="1">
      <c r="A1103" s="55" t="str">
        <f>[3]lang_2!A1103</f>
        <v>TASKDES_9106</v>
      </c>
      <c r="B1103" s="55" t="str">
        <f>[3]lang_2!B1103</f>
        <v>玩家等级达到30级</v>
      </c>
      <c r="C1103" s="55" t="str">
        <f>[3]lang_2!C1103</f>
        <v>#[color=645252,fontsize=20]将玩家等级提升至[-][color=1ca216,fontsize=20]30[-][color=645252,fontsize=20]级[-]</v>
      </c>
      <c r="D1103" s="55">
        <f>[3]lang_2!D1103</f>
        <v>0</v>
      </c>
      <c r="E1103" s="55" t="str">
        <f>[3]lang_2!E1103</f>
        <v>#[color=462800]Upgrade to Lv.[-][color=1ca216,fontsize=20,outlinecolor=3c1e0aff]30[-]</v>
      </c>
    </row>
    <row r="1104" spans="1:5" s="55" customFormat="1">
      <c r="A1104" s="55" t="str">
        <f>[3]lang_2!A1104</f>
        <v>TASKDES_9107</v>
      </c>
      <c r="B1104" s="55" t="str">
        <f>[3]lang_2!B1104</f>
        <v>玩家等级达到35级</v>
      </c>
      <c r="C1104" s="55" t="str">
        <f>[3]lang_2!C1104</f>
        <v>#[color=645252,fontsize=20]将玩家等级提升至[-][color=1ca216,fontsize=20]35[-][color=645252,fontsize=20]级[-]</v>
      </c>
      <c r="D1104" s="55">
        <f>[3]lang_2!D1104</f>
        <v>0</v>
      </c>
      <c r="E1104" s="55" t="str">
        <f>[3]lang_2!E1104</f>
        <v>#[color=462800]Upgrade to Lv.[-][color=1ca216,fontsize=20,outlinecolor=3c1e0aff]35[-]</v>
      </c>
    </row>
    <row r="1105" spans="1:5" s="55" customFormat="1">
      <c r="A1105" s="55" t="str">
        <f>[3]lang_2!A1105</f>
        <v>TASKDES_9108</v>
      </c>
      <c r="B1105" s="55" t="str">
        <f>[3]lang_2!B1105</f>
        <v>玩家等级达到40级</v>
      </c>
      <c r="C1105" s="55" t="str">
        <f>[3]lang_2!C1105</f>
        <v>#[color=645252,fontsize=20]将玩家等级提升至[-][color=1ca216,fontsize=20]40[-][color=645252,fontsize=20]级[-]</v>
      </c>
      <c r="D1105" s="55">
        <f>[3]lang_2!D1105</f>
        <v>0</v>
      </c>
      <c r="E1105" s="55" t="str">
        <f>[3]lang_2!E1105</f>
        <v>#[color=462800]Upgrade to Lv.[-][color=1ca216,fontsize=20,outlinecolor=3c1e0aff]40[-]</v>
      </c>
    </row>
    <row r="1106" spans="1:5" s="55" customFormat="1">
      <c r="A1106" s="55" t="str">
        <f>[3]lang_2!A1106</f>
        <v>TASKDES_9109</v>
      </c>
      <c r="B1106" s="55" t="str">
        <f>[3]lang_2!B1106</f>
        <v>玩家等级达到45级</v>
      </c>
      <c r="C1106" s="55" t="str">
        <f>[3]lang_2!C1106</f>
        <v>#[color=645252,fontsize=20]将玩家等级提升至[-][color=1ca216,fontsize=20]45[-][color=645252,fontsize=20]级[-]</v>
      </c>
      <c r="D1106" s="55">
        <f>[3]lang_2!D1106</f>
        <v>0</v>
      </c>
      <c r="E1106" s="55" t="str">
        <f>[3]lang_2!E1106</f>
        <v>#[color=462800]Upgrade to Lv.[-][color=1ca216,fontsize=20,outlinecolor=3c1e0aff]45[-]</v>
      </c>
    </row>
    <row r="1107" spans="1:5" s="55" customFormat="1">
      <c r="A1107" s="55" t="str">
        <f>[3]lang_2!A1107</f>
        <v>TASKDES_9110</v>
      </c>
      <c r="B1107" s="55" t="str">
        <f>[3]lang_2!B1107</f>
        <v>玩家等级达到50级</v>
      </c>
      <c r="C1107" s="55" t="str">
        <f>[3]lang_2!C1107</f>
        <v>#[color=645252,fontsize=20]将玩家等级提升至[-][color=1ca216,fontsize=20]50[-][color=645252,fontsize=20]级[-]</v>
      </c>
      <c r="D1107" s="55">
        <f>[3]lang_2!D1107</f>
        <v>0</v>
      </c>
      <c r="E1107" s="55" t="str">
        <f>[3]lang_2!E1107</f>
        <v>#[color=462800]Upgrade to Lv.[-][color=1ca216,fontsize=20,outlinecolor=3c1e0aff]50[-]</v>
      </c>
    </row>
    <row r="1108" spans="1:5" s="55" customFormat="1">
      <c r="A1108" s="55" t="str">
        <f>[3]lang_2!A1108</f>
        <v>TASKDES_9111</v>
      </c>
      <c r="B1108" s="55" t="str">
        <f>[3]lang_2!B1108</f>
        <v>玩家等级达到55级</v>
      </c>
      <c r="C1108" s="55" t="str">
        <f>[3]lang_2!C1108</f>
        <v>#[color=645252,fontsize=20]将玩家等级提升至[-][color=1ca216,fontsize=20]55[-][color=645252,fontsize=20]级[-]</v>
      </c>
      <c r="D1108" s="55">
        <f>[3]lang_2!D1108</f>
        <v>0</v>
      </c>
      <c r="E1108" s="55" t="str">
        <f>[3]lang_2!E1108</f>
        <v>#[color=462800]Upgrade to Lv.[-][color=1ca216,fontsize=20,outlinecolor=3c1e0aff]55[-]</v>
      </c>
    </row>
    <row r="1109" spans="1:5" s="55" customFormat="1">
      <c r="A1109" s="55" t="str">
        <f>[3]lang_2!A1109</f>
        <v>TASKDES_9112</v>
      </c>
      <c r="B1109" s="55" t="str">
        <f>[3]lang_2!B1109</f>
        <v>玩家等级达到60级</v>
      </c>
      <c r="C1109" s="55" t="str">
        <f>[3]lang_2!C1109</f>
        <v>#[color=645252,fontsize=20]将玩家等级提升至[-][color=1ca216,fontsize=20]60[-][color=645252,fontsize=20]级[-]</v>
      </c>
      <c r="D1109" s="55">
        <f>[3]lang_2!D1109</f>
        <v>0</v>
      </c>
      <c r="E1109" s="55" t="str">
        <f>[3]lang_2!E1109</f>
        <v>#[color=462800]Upgrade to Lv.[-][color=1ca216,fontsize=20,outlinecolor=3c1e0aff]60[-]</v>
      </c>
    </row>
    <row r="1110" spans="1:5" s="55" customFormat="1">
      <c r="A1110" s="55" t="str">
        <f>[3]lang_2!A1110</f>
        <v>TASKDES_9113</v>
      </c>
      <c r="B1110" s="55" t="str">
        <f>[3]lang_2!B1110</f>
        <v>玩家等级达到65级</v>
      </c>
      <c r="C1110" s="55" t="str">
        <f>[3]lang_2!C1110</f>
        <v>#[color=645252,fontsize=20]将玩家等级提升至[-][color=1ca216,fontsize=20]65[-][color=645252,fontsize=20]级[-]</v>
      </c>
      <c r="D1110" s="55">
        <f>[3]lang_2!D1110</f>
        <v>0</v>
      </c>
      <c r="E1110" s="55" t="str">
        <f>[3]lang_2!E1110</f>
        <v>#[color=462800]Upgrade to Lv.[-][color=1ca216,fontsize=20,outlinecolor=3c1e0aff]65[-]</v>
      </c>
    </row>
    <row r="1111" spans="1:5" s="55" customFormat="1">
      <c r="A1111" s="55" t="str">
        <f>[3]lang_2!A1111</f>
        <v>TASKDES_9114</v>
      </c>
      <c r="B1111" s="55" t="str">
        <f>[3]lang_2!B1111</f>
        <v>玩家等级达到70级</v>
      </c>
      <c r="C1111" s="55" t="str">
        <f>[3]lang_2!C1111</f>
        <v>#[color=645252,fontsize=20]将玩家等级提升至[-][color=1ca216,fontsize=20]70[-][color=645252,fontsize=20]级[-]</v>
      </c>
      <c r="D1111" s="55">
        <f>[3]lang_2!D1111</f>
        <v>0</v>
      </c>
      <c r="E1111" s="55" t="str">
        <f>[3]lang_2!E1111</f>
        <v>#[color=462800]Upgrade to Lv.[-][color=1ca216,fontsize=20,outlinecolor=3c1e0aff]70[-]</v>
      </c>
    </row>
    <row r="1112" spans="1:5" s="292" customFormat="1">
      <c r="A1112" s="55" t="str">
        <f>[3]lang_2!A1112</f>
        <v>TASKDES_9115</v>
      </c>
      <c r="B1112" s="55" t="str">
        <f>[3]lang_2!B1112</f>
        <v>玩家等级达到75级</v>
      </c>
      <c r="C1112" s="55" t="str">
        <f>[3]lang_2!C1112</f>
        <v>#[color=645252,fontsize=20]将玩家等级提升至[-][color=1ca216,fontsize=20]75[-][color=645252,fontsize=20]级[-]</v>
      </c>
      <c r="D1112" s="55">
        <f>[3]lang_2!D1112</f>
        <v>0</v>
      </c>
      <c r="E1112" s="55" t="str">
        <f>[3]lang_2!E1112</f>
        <v>#[color=462800]Upgrade to Lv.[-][color=1ca216,fontsize=20,outlinecolor=3c1e0aff]75[-]</v>
      </c>
    </row>
    <row r="1113" spans="1:5" s="292" customFormat="1">
      <c r="A1113" s="55" t="str">
        <f>[3]lang_2!A1113</f>
        <v>TASKDES_9116</v>
      </c>
      <c r="B1113" s="55" t="str">
        <f>[3]lang_2!B1113</f>
        <v>玩家等级达到80级</v>
      </c>
      <c r="C1113" s="55" t="str">
        <f>[3]lang_2!C1113</f>
        <v>#[color=645252,fontsize=20]将玩家等级提升至[-][color=1ca216,fontsize=20]80[-][color=645252,fontsize=20]级[-]</v>
      </c>
      <c r="D1113" s="55">
        <f>[3]lang_2!D1113</f>
        <v>0</v>
      </c>
      <c r="E1113" s="55" t="str">
        <f>[3]lang_2!E1113</f>
        <v>#[color=462800]Upgrade to Lv.[-][color=1ca216,fontsize=20,outlinecolor=3c1e0aff]80[-]</v>
      </c>
    </row>
    <row r="1114" spans="1:5" s="292" customFormat="1">
      <c r="A1114" s="55" t="str">
        <f>[3]lang_2!A1114</f>
        <v>TASKDES_9117</v>
      </c>
      <c r="B1114" s="55" t="str">
        <f>[3]lang_2!B1114</f>
        <v>玩家等级达到80级</v>
      </c>
      <c r="C1114" s="55" t="str">
        <f>[3]lang_2!C1114</f>
        <v>#[color=645252,fontsize=20]将玩家等级提升至[-][color=1ca216,fontsize=20]80[-][color=645252,fontsize=20]级[-]</v>
      </c>
      <c r="D1114" s="55">
        <f>[3]lang_2!D1114</f>
        <v>0</v>
      </c>
      <c r="E1114" s="55" t="str">
        <f>[3]lang_2!E1114</f>
        <v>#[color=462800]Upgrade to Lv.[-][color=1ca216,fontsize=20,outlinecolor=3c1e0aff]80[-]</v>
      </c>
    </row>
    <row r="1115" spans="1:5" s="292" customFormat="1">
      <c r="A1115" s="55" t="str">
        <f>[3]lang_2!A1115</f>
        <v>TASKDES_9118</v>
      </c>
      <c r="B1115" s="55" t="str">
        <f>[3]lang_2!B1115</f>
        <v>玩家等级达到81级</v>
      </c>
      <c r="C1115" s="55" t="str">
        <f>[3]lang_2!C1115</f>
        <v>#[color=645252,fontsize=20]将玩家等级提升至[-][color=1ca216,fontsize=20]81[-][color=645252,fontsize=20]级[-]</v>
      </c>
      <c r="D1115" s="55">
        <f>[3]lang_2!D1115</f>
        <v>0</v>
      </c>
      <c r="E1115" s="55" t="str">
        <f>[3]lang_2!E1115</f>
        <v>#[color=462800]Upgrade to Lv.[-][color=1ca216,fontsize=20,outlinecolor=3c1e0aff]81[-]</v>
      </c>
    </row>
    <row r="1116" spans="1:5" s="292" customFormat="1">
      <c r="A1116" s="55" t="str">
        <f>[3]lang_2!A1116</f>
        <v>TASKDES_9119</v>
      </c>
      <c r="B1116" s="55" t="str">
        <f>[3]lang_2!B1116</f>
        <v>玩家等级达到82级</v>
      </c>
      <c r="C1116" s="55" t="str">
        <f>[3]lang_2!C1116</f>
        <v>#[color=645252,fontsize=20]将玩家等级提升至[-][color=1ca216,fontsize=20]82[-][color=645252,fontsize=20]级[-]</v>
      </c>
      <c r="D1116" s="55">
        <f>[3]lang_2!D1116</f>
        <v>0</v>
      </c>
      <c r="E1116" s="55" t="str">
        <f>[3]lang_2!E1116</f>
        <v>#[color=462800]Upgrade to Lv.[-][color=1ca216,fontsize=20,outlinecolor=3c1e0aff]82[-]</v>
      </c>
    </row>
    <row r="1117" spans="1:5" s="292" customFormat="1">
      <c r="A1117" s="55" t="str">
        <f>[3]lang_2!A1117</f>
        <v>TASKDES_9120</v>
      </c>
      <c r="B1117" s="55" t="str">
        <f>[3]lang_2!B1117</f>
        <v>玩家等级达到83级</v>
      </c>
      <c r="C1117" s="55" t="str">
        <f>[3]lang_2!C1117</f>
        <v>#[color=645252,fontsize=20]将玩家等级提升至[-][color=1ca216,fontsize=20]83[-][color=645252,fontsize=20]级[-]</v>
      </c>
      <c r="D1117" s="55">
        <f>[3]lang_2!D1117</f>
        <v>0</v>
      </c>
      <c r="E1117" s="55" t="str">
        <f>[3]lang_2!E1117</f>
        <v>#[color=462800]Upgrade to Lv.[-][color=1ca216,fontsize=20,outlinecolor=3c1e0aff]83[-]</v>
      </c>
    </row>
    <row r="1118" spans="1:5" s="292" customFormat="1">
      <c r="A1118" s="55" t="str">
        <f>[3]lang_2!A1118</f>
        <v>TASKDES_9121</v>
      </c>
      <c r="B1118" s="55" t="str">
        <f>[3]lang_2!B1118</f>
        <v>玩家等级达到84级</v>
      </c>
      <c r="C1118" s="55" t="str">
        <f>[3]lang_2!C1118</f>
        <v>#[color=645252,fontsize=20]将玩家等级提升至[-][color=1ca216,fontsize=20]84[-][color=645252,fontsize=20]级[-]</v>
      </c>
      <c r="D1118" s="55">
        <f>[3]lang_2!D1118</f>
        <v>0</v>
      </c>
      <c r="E1118" s="55" t="str">
        <f>[3]lang_2!E1118</f>
        <v>#[color=462800]Upgrade to Lv.[-][color=1ca216,fontsize=20,outlinecolor=3c1e0aff]84[-]</v>
      </c>
    </row>
    <row r="1119" spans="1:5" s="292" customFormat="1">
      <c r="A1119" s="55" t="str">
        <f>[3]lang_2!A1119</f>
        <v>TASKDES_9122</v>
      </c>
      <c r="B1119" s="55" t="str">
        <f>[3]lang_2!B1119</f>
        <v>玩家等级达到85级</v>
      </c>
      <c r="C1119" s="55" t="str">
        <f>[3]lang_2!C1119</f>
        <v>#[color=645252,fontsize=20]将玩家等级提升至[-][color=1ca216,fontsize=20]85[-][color=645252,fontsize=20]级[-]</v>
      </c>
      <c r="D1119" s="55">
        <f>[3]lang_2!D1119</f>
        <v>0</v>
      </c>
      <c r="E1119" s="55" t="str">
        <f>[3]lang_2!E1119</f>
        <v>#[color=462800]Upgrade to Lv.[-][color=1ca216,fontsize=20,outlinecolor=3c1e0aff]85[-]</v>
      </c>
    </row>
    <row r="1120" spans="1:5" s="292" customFormat="1">
      <c r="A1120" s="55" t="str">
        <f>[3]lang_2!A1120</f>
        <v>TASKDES_9123</v>
      </c>
      <c r="B1120" s="55" t="str">
        <f>[3]lang_2!B1120</f>
        <v>玩家等级达到86级</v>
      </c>
      <c r="C1120" s="55" t="str">
        <f>[3]lang_2!C1120</f>
        <v>#[color=645252,fontsize=20]将玩家等级提升至[-][color=1ca216,fontsize=20]86[-][color=645252,fontsize=20]级[-]</v>
      </c>
      <c r="D1120" s="55">
        <f>[3]lang_2!D1120</f>
        <v>0</v>
      </c>
      <c r="E1120" s="55" t="str">
        <f>[3]lang_2!E1120</f>
        <v>#[color=462800]Upgrade to Lv.[-][color=1ca216,fontsize=20,outlinecolor=3c1e0aff]86[-]</v>
      </c>
    </row>
    <row r="1121" spans="1:5" s="292" customFormat="1">
      <c r="A1121" s="55" t="str">
        <f>[3]lang_2!A1121</f>
        <v>TASKDES_9124</v>
      </c>
      <c r="B1121" s="55" t="str">
        <f>[3]lang_2!B1121</f>
        <v>玩家等级达到87级</v>
      </c>
      <c r="C1121" s="55" t="str">
        <f>[3]lang_2!C1121</f>
        <v>#[color=645252,fontsize=20]将玩家等级提升至[-][color=1ca216,fontsize=20]87[-][color=645252,fontsize=20]级[-]</v>
      </c>
      <c r="D1121" s="55">
        <f>[3]lang_2!D1121</f>
        <v>0</v>
      </c>
      <c r="E1121" s="55" t="str">
        <f>[3]lang_2!E1121</f>
        <v>#[color=462800]Upgrade to Lv.[-][color=1ca216,fontsize=20,outlinecolor=3c1e0aff]87[-]</v>
      </c>
    </row>
    <row r="1122" spans="1:5" s="292" customFormat="1">
      <c r="A1122" s="55" t="str">
        <f>[3]lang_2!A1122</f>
        <v>TASKDES_9125</v>
      </c>
      <c r="B1122" s="55" t="str">
        <f>[3]lang_2!B1122</f>
        <v>玩家等级达到88级</v>
      </c>
      <c r="C1122" s="55" t="str">
        <f>[3]lang_2!C1122</f>
        <v>#[color=645252,fontsize=20]将玩家等级提升至[-][color=1ca216,fontsize=20]88[-][color=645252,fontsize=20]级[-]</v>
      </c>
      <c r="D1122" s="55">
        <f>[3]lang_2!D1122</f>
        <v>0</v>
      </c>
      <c r="E1122" s="55" t="str">
        <f>[3]lang_2!E1122</f>
        <v>#[color=462800]Upgrade to Lv.[-][color=1ca216,fontsize=20,outlinecolor=3c1e0aff]88[-]</v>
      </c>
    </row>
    <row r="1123" spans="1:5" s="292" customFormat="1">
      <c r="A1123" s="55" t="str">
        <f>[3]lang_2!A1123</f>
        <v>TASKDES_9126</v>
      </c>
      <c r="B1123" s="55" t="str">
        <f>[3]lang_2!B1123</f>
        <v>玩家等级达到89级</v>
      </c>
      <c r="C1123" s="55" t="str">
        <f>[3]lang_2!C1123</f>
        <v>#[color=645252,fontsize=20]将玩家等级提升至[-][color=1ca216,fontsize=20]89[-][color=645252,fontsize=20]级[-]</v>
      </c>
      <c r="D1123" s="55">
        <f>[3]lang_2!D1123</f>
        <v>0</v>
      </c>
      <c r="E1123" s="55" t="str">
        <f>[3]lang_2!E1123</f>
        <v>#[color=462800]Upgrade to Lv.[-][color=1ca216,fontsize=20,outlinecolor=3c1e0aff]89[-]</v>
      </c>
    </row>
    <row r="1124" spans="1:5" s="292" customFormat="1">
      <c r="A1124" s="55" t="str">
        <f>[3]lang_2!A1124</f>
        <v>TASKDES_9127</v>
      </c>
      <c r="B1124" s="55" t="str">
        <f>[3]lang_2!B1124</f>
        <v>玩家等级达到90级</v>
      </c>
      <c r="C1124" s="55" t="str">
        <f>[3]lang_2!C1124</f>
        <v>#[color=645252,fontsize=20]将玩家等级提升至[-][color=1ca216,fontsize=20]90[-][color=645252,fontsize=20]级[-]</v>
      </c>
      <c r="D1124" s="55">
        <f>[3]lang_2!D1124</f>
        <v>0</v>
      </c>
      <c r="E1124" s="55" t="str">
        <f>[3]lang_2!E1124</f>
        <v>#[color=462800]Upgrade to Lv.[-][color=1ca216,fontsize=20,outlinecolor=3c1e0aff]90[-]</v>
      </c>
    </row>
    <row r="1125" spans="1:5" s="292" customFormat="1">
      <c r="A1125" s="55" t="str">
        <f>[3]lang_2!A1125</f>
        <v>TASKDES_9128</v>
      </c>
      <c r="B1125" s="55" t="str">
        <f>[3]lang_2!B1125</f>
        <v>玩家等级达到91级</v>
      </c>
      <c r="C1125" s="55" t="str">
        <f>[3]lang_2!C1125</f>
        <v>#[color=645252,fontsize=20]将玩家等级提升至[-][color=1ca216,fontsize=20]91[-][color=645252,fontsize=20]级[-]</v>
      </c>
      <c r="D1125" s="55">
        <f>[3]lang_2!D1125</f>
        <v>0</v>
      </c>
      <c r="E1125" s="55" t="str">
        <f>[3]lang_2!E1125</f>
        <v>#[color=462800]Upgrade to Lv.[-][color=1ca216,fontsize=20,outlinecolor=3c1e0aff]91[-]</v>
      </c>
    </row>
    <row r="1126" spans="1:5" s="292" customFormat="1">
      <c r="A1126" s="55" t="str">
        <f>[3]lang_2!A1126</f>
        <v>TASKDES_9129</v>
      </c>
      <c r="B1126" s="55" t="str">
        <f>[3]lang_2!B1126</f>
        <v>玩家等级达到92级</v>
      </c>
      <c r="C1126" s="55" t="str">
        <f>[3]lang_2!C1126</f>
        <v>#[color=645252,fontsize=20]将玩家等级提升至[-][color=1ca216,fontsize=20]92[-][color=645252,fontsize=20]级[-]</v>
      </c>
      <c r="D1126" s="55">
        <f>[3]lang_2!D1126</f>
        <v>0</v>
      </c>
      <c r="E1126" s="55" t="str">
        <f>[3]lang_2!E1126</f>
        <v>#[color=462800]Upgrade to Lv.[-][color=1ca216,fontsize=20,outlinecolor=3c1e0aff]92[-]</v>
      </c>
    </row>
    <row r="1127" spans="1:5" s="292" customFormat="1">
      <c r="A1127" s="55" t="str">
        <f>[3]lang_2!A1127</f>
        <v>TASKDES_9130</v>
      </c>
      <c r="B1127" s="55" t="str">
        <f>[3]lang_2!B1127</f>
        <v>玩家等级达到93级</v>
      </c>
      <c r="C1127" s="55" t="str">
        <f>[3]lang_2!C1127</f>
        <v>#[color=645252,fontsize=20]将玩家等级提升至[-][color=1ca216,fontsize=20]93[-][color=645252,fontsize=20]级[-]</v>
      </c>
      <c r="D1127" s="55">
        <f>[3]lang_2!D1127</f>
        <v>0</v>
      </c>
      <c r="E1127" s="55" t="str">
        <f>[3]lang_2!E1127</f>
        <v>#[color=462800]Upgrade to Lv.[-][color=1ca216,fontsize=20,outlinecolor=3c1e0aff]93[-]</v>
      </c>
    </row>
    <row r="1128" spans="1:5" s="292" customFormat="1">
      <c r="A1128" s="55" t="str">
        <f>[3]lang_2!A1128</f>
        <v>TASKDES_9131</v>
      </c>
      <c r="B1128" s="55" t="str">
        <f>[3]lang_2!B1128</f>
        <v>玩家等级达到94级</v>
      </c>
      <c r="C1128" s="55" t="str">
        <f>[3]lang_2!C1128</f>
        <v>#[color=645252,fontsize=20]将玩家等级提升至[-][color=1ca216,fontsize=20]94[-][color=645252,fontsize=20]级[-]</v>
      </c>
      <c r="D1128" s="55">
        <f>[3]lang_2!D1128</f>
        <v>0</v>
      </c>
      <c r="E1128" s="55" t="str">
        <f>[3]lang_2!E1128</f>
        <v>#[color=462800]Upgrade to Lv.[-][color=1ca216,fontsize=20,outlinecolor=3c1e0aff]94[-]</v>
      </c>
    </row>
    <row r="1129" spans="1:5" s="292" customFormat="1">
      <c r="A1129" s="55" t="str">
        <f>[3]lang_2!A1129</f>
        <v>TASKDES_9132</v>
      </c>
      <c r="B1129" s="55" t="str">
        <f>[3]lang_2!B1129</f>
        <v>玩家等级达到95级</v>
      </c>
      <c r="C1129" s="55" t="str">
        <f>[3]lang_2!C1129</f>
        <v>#[color=645252,fontsize=20]将玩家等级提升至[-][color=1ca216,fontsize=20]95[-][color=645252,fontsize=20]级[-]</v>
      </c>
      <c r="D1129" s="55">
        <f>[3]lang_2!D1129</f>
        <v>0</v>
      </c>
      <c r="E1129" s="55" t="str">
        <f>[3]lang_2!E1129</f>
        <v>#[color=462800]Upgrade to Lv.[-][color=1ca216,fontsize=20,outlinecolor=3c1e0aff]95[-]</v>
      </c>
    </row>
    <row r="1130" spans="1:5" s="292" customFormat="1">
      <c r="A1130" s="55" t="str">
        <f>[3]lang_2!A1130</f>
        <v>TASKDES_9133</v>
      </c>
      <c r="B1130" s="55" t="str">
        <f>[3]lang_2!B1130</f>
        <v>玩家等级达到96级</v>
      </c>
      <c r="C1130" s="55" t="str">
        <f>[3]lang_2!C1130</f>
        <v>#[color=645252,fontsize=20]将玩家等级提升至[-][color=1ca216,fontsize=20]96[-][color=645252,fontsize=20]级[-]</v>
      </c>
      <c r="D1130" s="55">
        <f>[3]lang_2!D1130</f>
        <v>0</v>
      </c>
      <c r="E1130" s="55" t="str">
        <f>[3]lang_2!E1130</f>
        <v>#[color=462800]Upgrade to Lv.[-][color=1ca216,fontsize=20,outlinecolor=3c1e0aff]96[-]</v>
      </c>
    </row>
    <row r="1131" spans="1:5" s="292" customFormat="1">
      <c r="A1131" s="55" t="str">
        <f>[3]lang_2!A1131</f>
        <v>TASKDES_9134</v>
      </c>
      <c r="B1131" s="55" t="str">
        <f>[3]lang_2!B1131</f>
        <v>玩家等级达到97级</v>
      </c>
      <c r="C1131" s="55" t="str">
        <f>[3]lang_2!C1131</f>
        <v>#[color=645252,fontsize=20]将玩家等级提升至[-][color=1ca216,fontsize=20]97[-][color=645252,fontsize=20]级[-]</v>
      </c>
      <c r="D1131" s="55">
        <f>[3]lang_2!D1131</f>
        <v>0</v>
      </c>
      <c r="E1131" s="55" t="str">
        <f>[3]lang_2!E1131</f>
        <v>#[color=462800]Upgrade to Lv.[-][color=1ca216,fontsize=20,outlinecolor=3c1e0aff]97[-]</v>
      </c>
    </row>
    <row r="1132" spans="1:5" s="55" customFormat="1">
      <c r="A1132" s="55" t="str">
        <f>[3]lang_2!A1132</f>
        <v>TASKDES_9135</v>
      </c>
      <c r="B1132" s="55" t="str">
        <f>[3]lang_2!B1132</f>
        <v>玩家等级达到98级</v>
      </c>
      <c r="C1132" s="55" t="str">
        <f>[3]lang_2!C1132</f>
        <v>#[color=645252,fontsize=20]将玩家等级提升至[-][color=1ca216,fontsize=20]98[-][color=645252,fontsize=20]级[-]</v>
      </c>
      <c r="D1132" s="55">
        <f>[3]lang_2!D1132</f>
        <v>0</v>
      </c>
      <c r="E1132" s="55" t="str">
        <f>[3]lang_2!E1132</f>
        <v>#[color=462800]Upgrade to Lv.[-][color=1ca216,fontsize=20,outlinecolor=3c1e0aff]98[-]</v>
      </c>
    </row>
    <row r="1133" spans="1:5" s="55" customFormat="1">
      <c r="A1133" s="55" t="str">
        <f>[3]lang_2!A1133</f>
        <v>TASKDES_9136</v>
      </c>
      <c r="B1133" s="55" t="str">
        <f>[3]lang_2!B1133</f>
        <v>玩家等级达到99级</v>
      </c>
      <c r="C1133" s="55" t="str">
        <f>[3]lang_2!C1133</f>
        <v>#[color=645252,fontsize=20]将玩家等级提升至[-][color=1ca216,fontsize=20]99[-][color=645252,fontsize=20]级[-]</v>
      </c>
      <c r="D1133" s="55">
        <f>[3]lang_2!D1133</f>
        <v>0</v>
      </c>
      <c r="E1133" s="55" t="str">
        <f>[3]lang_2!E1133</f>
        <v>#[color=462800]Upgrade to Lv.[-][color=1ca216,fontsize=20,outlinecolor=3c1e0aff]99[-]</v>
      </c>
    </row>
    <row r="1134" spans="1:5" s="55" customFormat="1">
      <c r="A1134" s="55">
        <f>[3]lang_2!A1134</f>
        <v>0</v>
      </c>
      <c r="B1134" s="55">
        <f>[3]lang_2!B1134</f>
        <v>0</v>
      </c>
      <c r="C1134" s="55">
        <f>[3]lang_2!C1134</f>
        <v>0</v>
      </c>
      <c r="D1134" s="55">
        <f>[3]lang_2!D1134</f>
        <v>0</v>
      </c>
      <c r="E1134" s="55">
        <f>[3]lang_2!E1134</f>
        <v>0</v>
      </c>
    </row>
    <row r="1135" spans="1:5" s="55" customFormat="1">
      <c r="A1135" s="55">
        <f>[3]lang_2!A1135</f>
        <v>0</v>
      </c>
      <c r="B1135" s="55">
        <f>[3]lang_2!B1135</f>
        <v>0</v>
      </c>
      <c r="C1135" s="55">
        <f>[3]lang_2!C1135</f>
        <v>0</v>
      </c>
      <c r="D1135" s="55">
        <f>[3]lang_2!D1135</f>
        <v>0</v>
      </c>
      <c r="E1135" s="55">
        <f>[3]lang_2!E1135</f>
        <v>0</v>
      </c>
    </row>
    <row r="1136" spans="1:5" s="55" customFormat="1">
      <c r="A1136" s="55">
        <f>[3]lang_2!A1136</f>
        <v>0</v>
      </c>
      <c r="B1136" s="55">
        <f>[3]lang_2!B1136</f>
        <v>0</v>
      </c>
      <c r="C1136" s="55">
        <f>[3]lang_2!C1136</f>
        <v>0</v>
      </c>
      <c r="D1136" s="55">
        <f>[3]lang_2!D1136</f>
        <v>0</v>
      </c>
      <c r="E1136" s="55">
        <f>[3]lang_2!E1136</f>
        <v>0</v>
      </c>
    </row>
    <row r="1137" spans="1:5" s="55" customFormat="1">
      <c r="A1137" s="55">
        <f>[3]lang_2!A1137</f>
        <v>0</v>
      </c>
      <c r="B1137" s="55">
        <f>[3]lang_2!B1137</f>
        <v>0</v>
      </c>
      <c r="C1137" s="55">
        <f>[3]lang_2!C1137</f>
        <v>0</v>
      </c>
      <c r="D1137" s="55">
        <f>[3]lang_2!D1137</f>
        <v>0</v>
      </c>
      <c r="E1137" s="55">
        <f>[3]lang_2!E1137</f>
        <v>0</v>
      </c>
    </row>
    <row r="1138" spans="1:5" s="55" customFormat="1">
      <c r="A1138" s="55">
        <f>[3]lang_2!A1138</f>
        <v>0</v>
      </c>
      <c r="B1138" s="55">
        <f>[3]lang_2!B1138</f>
        <v>0</v>
      </c>
      <c r="C1138" s="55">
        <f>[3]lang_2!C1138</f>
        <v>0</v>
      </c>
      <c r="D1138" s="55">
        <f>[3]lang_2!D1138</f>
        <v>0</v>
      </c>
      <c r="E1138" s="55">
        <f>[3]lang_2!E1138</f>
        <v>0</v>
      </c>
    </row>
    <row r="1139" spans="1:5" s="55" customFormat="1">
      <c r="A1139" s="55">
        <f>[3]lang_2!A1139</f>
        <v>0</v>
      </c>
      <c r="B1139" s="55">
        <f>[3]lang_2!B1139</f>
        <v>0</v>
      </c>
      <c r="C1139" s="55">
        <f>[3]lang_2!C1139</f>
        <v>0</v>
      </c>
      <c r="D1139" s="55">
        <f>[3]lang_2!D1139</f>
        <v>0</v>
      </c>
      <c r="E1139" s="55">
        <f>[3]lang_2!E1139</f>
        <v>0</v>
      </c>
    </row>
    <row r="1140" spans="1:5" s="55" customFormat="1">
      <c r="A1140" s="55">
        <f>[3]lang_2!A1140</f>
        <v>0</v>
      </c>
      <c r="B1140" s="55">
        <f>[3]lang_2!B1140</f>
        <v>0</v>
      </c>
      <c r="C1140" s="55">
        <f>[3]lang_2!C1140</f>
        <v>0</v>
      </c>
      <c r="D1140" s="55">
        <f>[3]lang_2!D1140</f>
        <v>0</v>
      </c>
      <c r="E1140" s="55">
        <f>[3]lang_2!E1140</f>
        <v>0</v>
      </c>
    </row>
    <row r="1141" spans="1:5" s="55" customFormat="1">
      <c r="A1141" s="55">
        <f>[3]lang_2!A1141</f>
        <v>0</v>
      </c>
      <c r="B1141" s="55">
        <f>[3]lang_2!B1141</f>
        <v>0</v>
      </c>
      <c r="C1141" s="55">
        <f>[3]lang_2!C1141</f>
        <v>0</v>
      </c>
      <c r="D1141" s="55">
        <f>[3]lang_2!D1141</f>
        <v>0</v>
      </c>
      <c r="E1141" s="55">
        <f>[3]lang_2!E1141</f>
        <v>0</v>
      </c>
    </row>
    <row r="1142" spans="1:5" s="55" customFormat="1">
      <c r="A1142" s="55">
        <f>[3]lang_2!A1142</f>
        <v>0</v>
      </c>
      <c r="B1142" s="55">
        <f>[3]lang_2!B1142</f>
        <v>0</v>
      </c>
      <c r="C1142" s="55">
        <f>[3]lang_2!C1142</f>
        <v>0</v>
      </c>
      <c r="D1142" s="55">
        <f>[3]lang_2!D1142</f>
        <v>0</v>
      </c>
      <c r="E1142" s="55">
        <f>[3]lang_2!E1142</f>
        <v>0</v>
      </c>
    </row>
    <row r="1143" spans="1:5" s="55" customFormat="1">
      <c r="A1143" s="55">
        <f>[3]lang_2!A1143</f>
        <v>0</v>
      </c>
      <c r="B1143" s="55">
        <f>[3]lang_2!B1143</f>
        <v>0</v>
      </c>
      <c r="C1143" s="55">
        <f>[3]lang_2!C1143</f>
        <v>0</v>
      </c>
      <c r="D1143" s="55">
        <f>[3]lang_2!D1143</f>
        <v>0</v>
      </c>
      <c r="E1143" s="55">
        <f>[3]lang_2!E1143</f>
        <v>0</v>
      </c>
    </row>
    <row r="1144" spans="1:5" s="55" customFormat="1">
      <c r="A1144" s="55">
        <f>[3]lang_2!A1144</f>
        <v>0</v>
      </c>
      <c r="B1144" s="55">
        <f>[3]lang_2!B1144</f>
        <v>0</v>
      </c>
      <c r="C1144" s="55">
        <f>[3]lang_2!C1144</f>
        <v>0</v>
      </c>
      <c r="D1144" s="55">
        <f>[3]lang_2!D1144</f>
        <v>0</v>
      </c>
      <c r="E1144" s="55">
        <f>[3]lang_2!E1144</f>
        <v>0</v>
      </c>
    </row>
    <row r="1145" spans="1:5" s="55" customFormat="1">
      <c r="A1145" s="55" t="str">
        <f>[3]lang_2!A1145</f>
        <v>TASKDES_9201</v>
      </c>
      <c r="B1145" s="55" t="str">
        <f>[3]lang_2!B1145</f>
        <v>获得1个兵团</v>
      </c>
      <c r="C1145" s="55" t="str">
        <f>[3]lang_2!C1145</f>
        <v>#[color=645252,fontsize=20]获得[-][color=1ca216,fontsize=20]1[-][color=645252,fontsize=20]个兵团[-]</v>
      </c>
      <c r="D1145" s="55">
        <f>[3]lang_2!D1145</f>
        <v>0</v>
      </c>
      <c r="E1145" s="55" t="str">
        <f>[3]lang_2!E1145</f>
        <v>#[color=462800]Summon[-][color=1ca216,fontsize=20,outlinecolor=3c1e0aff]1[-][color=462800]Creature[-]</v>
      </c>
    </row>
    <row r="1146" spans="1:5" s="55" customFormat="1">
      <c r="A1146" s="55" t="str">
        <f>[3]lang_2!A1146</f>
        <v>TASKDES_9202</v>
      </c>
      <c r="B1146" s="55" t="str">
        <f>[3]lang_2!B1146</f>
        <v>获得2个兵团</v>
      </c>
      <c r="C1146" s="55" t="str">
        <f>[3]lang_2!C1146</f>
        <v>#[color=645252,fontsize=20]获得[-][color=1ca216,fontsize=20]2[-][color=645252,fontsize=20]个兵团[-]</v>
      </c>
      <c r="D1146" s="55">
        <f>[3]lang_2!D1146</f>
        <v>0</v>
      </c>
      <c r="E1146" s="55" t="str">
        <f>[3]lang_2!E1146</f>
        <v>#[color=462800]Summon[-][color=1ca216,fontsize=20,outlinecolor=3c1e0aff]2[-][color=462800]Creatures[-]</v>
      </c>
    </row>
    <row r="1147" spans="1:5" s="55" customFormat="1">
      <c r="A1147" s="55" t="str">
        <f>[3]lang_2!A1147</f>
        <v>TASKDES_9203</v>
      </c>
      <c r="B1147" s="55" t="str">
        <f>[3]lang_2!B1147</f>
        <v>获得3个兵团</v>
      </c>
      <c r="C1147" s="55" t="str">
        <f>[3]lang_2!C1147</f>
        <v>#[color=645252,fontsize=20]获得[-][color=1ca216,fontsize=20]3[-][color=645252,fontsize=20]个兵团[-]</v>
      </c>
      <c r="D1147" s="55">
        <f>[3]lang_2!D1147</f>
        <v>0</v>
      </c>
      <c r="E1147" s="55" t="str">
        <f>[3]lang_2!E1147</f>
        <v>#[color=462800]Summon[-][color=1ca216,fontsize=20,outlinecolor=3c1e0aff]3[-][color=462800]Creatures[-]</v>
      </c>
    </row>
    <row r="1148" spans="1:5" s="55" customFormat="1">
      <c r="A1148" s="55" t="str">
        <f>[3]lang_2!A1148</f>
        <v>TASKDES_9204</v>
      </c>
      <c r="B1148" s="55" t="str">
        <f>[3]lang_2!B1148</f>
        <v>获得4个兵团</v>
      </c>
      <c r="C1148" s="55" t="str">
        <f>[3]lang_2!C1148</f>
        <v>#[color=645252,fontsize=20]获得[-][color=1ca216,fontsize=20]4[-][color=645252,fontsize=20]个兵团[-]</v>
      </c>
      <c r="D1148" s="55">
        <f>[3]lang_2!D1148</f>
        <v>0</v>
      </c>
      <c r="E1148" s="55" t="str">
        <f>[3]lang_2!E1148</f>
        <v>#[color=462800]Summon[-][color=1ca216,fontsize=20,outlinecolor=3c1e0aff]4[-][color=462800]Creatures[-]</v>
      </c>
    </row>
    <row r="1149" spans="1:5" s="55" customFormat="1">
      <c r="A1149" s="55" t="str">
        <f>[3]lang_2!A1149</f>
        <v>TASKDES_9205</v>
      </c>
      <c r="B1149" s="55" t="str">
        <f>[3]lang_2!B1149</f>
        <v>获得5个兵团</v>
      </c>
      <c r="C1149" s="55" t="str">
        <f>[3]lang_2!C1149</f>
        <v>#[color=645252,fontsize=20]获得[-][color=1ca216,fontsize=20]5[-][color=645252,fontsize=20]个兵团[-]</v>
      </c>
      <c r="D1149" s="55">
        <f>[3]lang_2!D1149</f>
        <v>0</v>
      </c>
      <c r="E1149" s="55" t="str">
        <f>[3]lang_2!E1149</f>
        <v>#[color=462800]Summon[-][color=1ca216,fontsize=20,outlinecolor=3c1e0aff]5[-][color=462800]Creatures[-]</v>
      </c>
    </row>
    <row r="1150" spans="1:5" s="55" customFormat="1">
      <c r="A1150" s="55" t="str">
        <f>[3]lang_2!A1150</f>
        <v>TASKDES_9206</v>
      </c>
      <c r="B1150" s="55" t="str">
        <f>[3]lang_2!B1150</f>
        <v>获得6个兵团</v>
      </c>
      <c r="C1150" s="55" t="str">
        <f>[3]lang_2!C1150</f>
        <v>#[color=645252,fontsize=20]获得[-][color=1ca216,fontsize=20]6[-][color=645252,fontsize=20]个兵团[-]</v>
      </c>
      <c r="D1150" s="55">
        <f>[3]lang_2!D1150</f>
        <v>0</v>
      </c>
      <c r="E1150" s="55" t="str">
        <f>[3]lang_2!E1150</f>
        <v>#[color=462800]Summon[-][color=1ca216,fontsize=20,outlinecolor=3c1e0aff]6[-][color=462800]Creatures[-]</v>
      </c>
    </row>
    <row r="1151" spans="1:5" s="55" customFormat="1">
      <c r="A1151" s="55" t="str">
        <f>[3]lang_2!A1151</f>
        <v>TASKDES_9207</v>
      </c>
      <c r="B1151" s="55" t="str">
        <f>[3]lang_2!B1151</f>
        <v>获得7个兵团</v>
      </c>
      <c r="C1151" s="55" t="str">
        <f>[3]lang_2!C1151</f>
        <v>#[color=645252,fontsize=20]获得[-][color=1ca216,fontsize=20]7[-][color=645252,fontsize=20]个兵团[-]</v>
      </c>
      <c r="D1151" s="55">
        <f>[3]lang_2!D1151</f>
        <v>0</v>
      </c>
      <c r="E1151" s="55" t="str">
        <f>[3]lang_2!E1151</f>
        <v>#[color=462800]Summon[-][color=1ca216,fontsize=20,outlinecolor=3c1e0aff]7[-][color=462800]Creatures[-]</v>
      </c>
    </row>
    <row r="1152" spans="1:5" s="55" customFormat="1">
      <c r="A1152" s="55" t="str">
        <f>[3]lang_2!A1152</f>
        <v>TASKDES_9208</v>
      </c>
      <c r="B1152" s="55" t="str">
        <f>[3]lang_2!B1152</f>
        <v>获得8个兵团</v>
      </c>
      <c r="C1152" s="55" t="str">
        <f>[3]lang_2!C1152</f>
        <v>#[color=645252,fontsize=20]获得[-][color=1ca216,fontsize=20]8[-][color=645252,fontsize=20]个兵团[-]</v>
      </c>
      <c r="D1152" s="55">
        <f>[3]lang_2!D1152</f>
        <v>0</v>
      </c>
      <c r="E1152" s="55" t="str">
        <f>[3]lang_2!E1152</f>
        <v>#[color=462800]Summon[-][color=1ca216,fontsize=20,outlinecolor=3c1e0aff]8[-][color=462800]Creatures[-]</v>
      </c>
    </row>
    <row r="1153" spans="1:5" s="55" customFormat="1">
      <c r="A1153" s="55" t="str">
        <f>[3]lang_2!A1153</f>
        <v>TASKDES_9209</v>
      </c>
      <c r="B1153" s="55" t="str">
        <f>[3]lang_2!B1153</f>
        <v>获得10个兵团</v>
      </c>
      <c r="C1153" s="55" t="str">
        <f>[3]lang_2!C1153</f>
        <v>#[color=645252,fontsize=20]获得[-][color=1ca216,fontsize=20]10[-][color=645252,fontsize=20]个兵团[-]</v>
      </c>
      <c r="D1153" s="55">
        <f>[3]lang_2!D1153</f>
        <v>0</v>
      </c>
      <c r="E1153" s="55" t="str">
        <f>[3]lang_2!E1153</f>
        <v>#[color=462800]Summon[-][color=1ca216,fontsize=20,outlinecolor=3c1e0aff]10[-][color=462800]Creatures[-]</v>
      </c>
    </row>
    <row r="1154" spans="1:5" s="55" customFormat="1">
      <c r="A1154" s="55" t="str">
        <f>[3]lang_2!A1154</f>
        <v>TASKDES_9210</v>
      </c>
      <c r="B1154" s="55" t="str">
        <f>[3]lang_2!B1154</f>
        <v>获得12个兵团</v>
      </c>
      <c r="C1154" s="55" t="str">
        <f>[3]lang_2!C1154</f>
        <v>#[color=645252,fontsize=20]获得[-][color=1ca216,fontsize=20]12[-][color=645252,fontsize=20]个兵团[-]</v>
      </c>
      <c r="D1154" s="55">
        <f>[3]lang_2!D1154</f>
        <v>0</v>
      </c>
      <c r="E1154" s="55" t="str">
        <f>[3]lang_2!E1154</f>
        <v>#[color=462800]Summon[-][color=1ca216,fontsize=20,outlinecolor=3c1e0aff]12[-][color=462800]Creatures[-]</v>
      </c>
    </row>
    <row r="1155" spans="1:5" s="55" customFormat="1">
      <c r="A1155" s="55" t="str">
        <f>[3]lang_2!A1155</f>
        <v>TASKDES_9211</v>
      </c>
      <c r="B1155" s="55" t="str">
        <f>[3]lang_2!B1155</f>
        <v>获得14个兵团</v>
      </c>
      <c r="C1155" s="55" t="str">
        <f>[3]lang_2!C1155</f>
        <v>#[color=645252,fontsize=20]获得[-][color=1ca216,fontsize=20]14[-][color=645252,fontsize=20]个兵团[-]</v>
      </c>
      <c r="D1155" s="55">
        <f>[3]lang_2!D1155</f>
        <v>0</v>
      </c>
      <c r="E1155" s="55" t="str">
        <f>[3]lang_2!E1155</f>
        <v>#[color=462800]Summon[-][color=1ca216,fontsize=20,outlinecolor=3c1e0aff]14[-][color=462800]Creatures[-]</v>
      </c>
    </row>
    <row r="1156" spans="1:5" s="55" customFormat="1">
      <c r="A1156" s="55" t="str">
        <f>[3]lang_2!A1156</f>
        <v>TASKDES_9212</v>
      </c>
      <c r="B1156" s="55" t="str">
        <f>[3]lang_2!B1156</f>
        <v>获得16个兵团</v>
      </c>
      <c r="C1156" s="55" t="str">
        <f>[3]lang_2!C1156</f>
        <v>#[color=645252,fontsize=20]获得[-][color=1ca216,fontsize=20]16[-][color=645252,fontsize=20]个兵团[-]</v>
      </c>
      <c r="D1156" s="55">
        <f>[3]lang_2!D1156</f>
        <v>0</v>
      </c>
      <c r="E1156" s="55" t="str">
        <f>[3]lang_2!E1156</f>
        <v>#[color=462800]Summon[-][color=1ca216,fontsize=20,outlinecolor=3c1e0aff]16[-][color=462800]Creatures[-]</v>
      </c>
    </row>
    <row r="1157" spans="1:5" s="55" customFormat="1">
      <c r="A1157" s="55" t="str">
        <f>[3]lang_2!A1157</f>
        <v>TASKDES_9213</v>
      </c>
      <c r="B1157" s="55" t="str">
        <f>[3]lang_2!B1157</f>
        <v>获得18个兵团</v>
      </c>
      <c r="C1157" s="55" t="str">
        <f>[3]lang_2!C1157</f>
        <v>#[color=645252,fontsize=20]获得[-][color=1ca216,fontsize=20]18[-][color=645252,fontsize=20]个兵团[-]</v>
      </c>
      <c r="D1157" s="55">
        <f>[3]lang_2!D1157</f>
        <v>0</v>
      </c>
      <c r="E1157" s="55" t="str">
        <f>[3]lang_2!E1157</f>
        <v>#[color=462800]Summon[-][color=1ca216,fontsize=20,outlinecolor=3c1e0aff]18[-][color=462800]Creatures[-]</v>
      </c>
    </row>
    <row r="1158" spans="1:5" s="55" customFormat="1">
      <c r="A1158" s="55" t="str">
        <f>[3]lang_2!A1158</f>
        <v>TASKDES_9214</v>
      </c>
      <c r="B1158" s="55" t="str">
        <f>[3]lang_2!B1158</f>
        <v>获得20个兵团</v>
      </c>
      <c r="C1158" s="55" t="str">
        <f>[3]lang_2!C1158</f>
        <v>#[color=645252,fontsize=20]获得[-][color=1ca216,fontsize=20]20[-][color=645252,fontsize=20]个兵团[-]</v>
      </c>
      <c r="D1158" s="55">
        <f>[3]lang_2!D1158</f>
        <v>0</v>
      </c>
      <c r="E1158" s="55" t="str">
        <f>[3]lang_2!E1158</f>
        <v>#[color=462800]Summon[-][color=1ca216,fontsize=20,outlinecolor=3c1e0aff]20[-][color=462800]Creatures[-]</v>
      </c>
    </row>
    <row r="1159" spans="1:5" s="55" customFormat="1">
      <c r="A1159" s="55" t="str">
        <f>[3]lang_2!A1159</f>
        <v>TASKDES_9215</v>
      </c>
      <c r="B1159" s="55" t="str">
        <f>[3]lang_2!B1159</f>
        <v>获得23个兵团</v>
      </c>
      <c r="C1159" s="55" t="str">
        <f>[3]lang_2!C1159</f>
        <v>#[color=645252,fontsize=20]获得[-][color=1ca216,fontsize=20]23[-][color=645252,fontsize=20]个兵团[-]</v>
      </c>
      <c r="D1159" s="55">
        <f>[3]lang_2!D1159</f>
        <v>0</v>
      </c>
      <c r="E1159" s="55" t="str">
        <f>[3]lang_2!E1159</f>
        <v>#[color=462800]Summon[-][color=1ca216,fontsize=20,outlinecolor=3c1e0aff]23[-][color=462800]Creatures[-]</v>
      </c>
    </row>
    <row r="1160" spans="1:5" s="55" customFormat="1">
      <c r="A1160" s="55" t="str">
        <f>[3]lang_2!A1160</f>
        <v>TASKDES_9216</v>
      </c>
      <c r="B1160" s="55" t="str">
        <f>[3]lang_2!B1160</f>
        <v>获得26个兵团</v>
      </c>
      <c r="C1160" s="55" t="str">
        <f>[3]lang_2!C1160</f>
        <v>#[color=645252,fontsize=20]获得[-][color=1ca216,fontsize=20]26[-][color=645252,fontsize=20]个兵团[-]</v>
      </c>
      <c r="D1160" s="55">
        <f>[3]lang_2!D1160</f>
        <v>0</v>
      </c>
      <c r="E1160" s="55" t="str">
        <f>[3]lang_2!E1160</f>
        <v>#[color=462800]Summon[-][color=1ca216,fontsize=20,outlinecolor=3c1e0aff]26[-][color=462800]Creatures[-]</v>
      </c>
    </row>
    <row r="1161" spans="1:5" s="55" customFormat="1">
      <c r="A1161" s="55" t="str">
        <f>[3]lang_2!A1161</f>
        <v>TASKDES_9217</v>
      </c>
      <c r="B1161" s="55" t="str">
        <f>[3]lang_2!B1161</f>
        <v>获得29个兵团</v>
      </c>
      <c r="C1161" s="55" t="str">
        <f>[3]lang_2!C1161</f>
        <v>#[color=645252,fontsize=20]获得[-][color=1ca216,fontsize=20]29[-][color=645252,fontsize=20]个兵团[-]</v>
      </c>
      <c r="D1161" s="55">
        <f>[3]lang_2!D1161</f>
        <v>0</v>
      </c>
      <c r="E1161" s="55" t="str">
        <f>[3]lang_2!E1161</f>
        <v>#[color=462800]Summon[-][color=1ca216,fontsize=20,outlinecolor=3c1e0aff]29[-][color=462800]Creatures[-]</v>
      </c>
    </row>
    <row r="1162" spans="1:5" s="55" customFormat="1">
      <c r="A1162" s="55" t="str">
        <f>[3]lang_2!A1162</f>
        <v>TASKDES_9218</v>
      </c>
      <c r="B1162" s="55" t="str">
        <f>[3]lang_2!B1162</f>
        <v>获得32个兵团</v>
      </c>
      <c r="C1162" s="55" t="str">
        <f>[3]lang_2!C1162</f>
        <v>#[color=645252,fontsize=20]获得[-][color=1ca216,fontsize=20]32[-][color=645252,fontsize=20]个兵团[-]</v>
      </c>
      <c r="D1162" s="55">
        <f>[3]lang_2!D1162</f>
        <v>0</v>
      </c>
      <c r="E1162" s="55" t="str">
        <f>[3]lang_2!E1162</f>
        <v>#[color=462800]Summon[-][color=1ca216,fontsize=20,outlinecolor=3c1e0aff]32[-][color=462800]Creatures[-]</v>
      </c>
    </row>
    <row r="1163" spans="1:5" s="55" customFormat="1">
      <c r="A1163" s="55" t="str">
        <f>[3]lang_2!A1163</f>
        <v>TASKDES_9219</v>
      </c>
      <c r="B1163" s="55" t="str">
        <f>[3]lang_2!B1163</f>
        <v>获得35个兵团</v>
      </c>
      <c r="C1163" s="55" t="str">
        <f>[3]lang_2!C1163</f>
        <v>#[color=645252,fontsize=20]获得[-][color=1ca216,fontsize=20]35[-][color=645252,fontsize=20]个兵团[-]</v>
      </c>
      <c r="D1163" s="55">
        <f>[3]lang_2!D1163</f>
        <v>0</v>
      </c>
      <c r="E1163" s="55" t="str">
        <f>[3]lang_2!E1163</f>
        <v>#[color=462800]Summon[-][color=1ca216,fontsize=20,outlinecolor=3c1e0aff]35[-][color=462800]Creatures[-]</v>
      </c>
    </row>
    <row r="1164" spans="1:5" s="55" customFormat="1">
      <c r="A1164" s="55" t="str">
        <f>[3]lang_2!A1164</f>
        <v>TASKDES_9301</v>
      </c>
      <c r="B1164" s="55" t="str">
        <f>[3]lang_2!B1164</f>
        <v>通关剧情副本第一章第5关</v>
      </c>
      <c r="C1164" s="55" t="str">
        <f>[3]lang_2!C1164</f>
        <v>#[color=645252,fontsize=20]通关剧情副本[-][color=1ca216,fontsize=20] 1-5[-]</v>
      </c>
      <c r="D1164" s="55">
        <f>[3]lang_2!D1164</f>
        <v>0</v>
      </c>
      <c r="E1164" s="55" t="str">
        <f>[3]lang_2!E1164</f>
        <v>#[color=462800]Complete Stage[-][color=1ca216,fontsize=20,outlinecolor=3c1e0aff] 1-5[-][color=462800] in Main Campaign[-]</v>
      </c>
    </row>
    <row r="1165" spans="1:5" s="55" customFormat="1">
      <c r="A1165" s="55" t="str">
        <f>[3]lang_2!A1165</f>
        <v>TASKDES_9302</v>
      </c>
      <c r="B1165" s="55" t="str">
        <f>[3]lang_2!B1165</f>
        <v>通关剧情副本第二章第5关</v>
      </c>
      <c r="C1165" s="55" t="str">
        <f>[3]lang_2!C1165</f>
        <v>#[color=645252,fontsize=20]通关剧情副本[-][color=1ca216,fontsize=20] 2-5[-]</v>
      </c>
      <c r="D1165" s="55">
        <f>[3]lang_2!D1165</f>
        <v>0</v>
      </c>
      <c r="E1165" s="55" t="str">
        <f>[3]lang_2!E1165</f>
        <v>#[color=462800]Complete Stage[-][color=1ca216,fontsize=20,outlinecolor=3c1e0aff] 2-5[-][color=462800] in Main Campaign[-]</v>
      </c>
    </row>
    <row r="1166" spans="1:5" s="55" customFormat="1">
      <c r="A1166" s="55" t="str">
        <f>[3]lang_2!A1166</f>
        <v>TASKDES_9303</v>
      </c>
      <c r="B1166" s="55" t="str">
        <f>[3]lang_2!B1166</f>
        <v>通关剧情副本第二章第10关</v>
      </c>
      <c r="C1166" s="55" t="str">
        <f>[3]lang_2!C1166</f>
        <v>#[color=645252,fontsize=20]通关剧情副本[-][color=1ca216,fontsize=20] 2-10[-]</v>
      </c>
      <c r="D1166" s="55">
        <f>[3]lang_2!D1166</f>
        <v>0</v>
      </c>
      <c r="E1166" s="55" t="str">
        <f>[3]lang_2!E1166</f>
        <v>#[color=462800]Complete Stage[-][color=1ca216,fontsize=20,outlinecolor=3c1e0aff] 2-10[-][color=462800] in Main Campaign[-]</v>
      </c>
    </row>
    <row r="1167" spans="1:5" s="55" customFormat="1">
      <c r="A1167" s="55" t="str">
        <f>[3]lang_2!A1167</f>
        <v>TASKDES_9304</v>
      </c>
      <c r="B1167" s="55" t="str">
        <f>[3]lang_2!B1167</f>
        <v>通关剧情副本第三章第5关</v>
      </c>
      <c r="C1167" s="55" t="str">
        <f>[3]lang_2!C1167</f>
        <v>#[color=645252,fontsize=20]通关剧情副本[-][color=1ca216,fontsize=20] 3-5[-]</v>
      </c>
      <c r="D1167" s="55">
        <f>[3]lang_2!D1167</f>
        <v>0</v>
      </c>
      <c r="E1167" s="55" t="str">
        <f>[3]lang_2!E1167</f>
        <v>#[color=462800]Complete Stage[-][color=1ca216,fontsize=20,outlinecolor=3c1e0aff] 3-5[-][color=462800] in Main Campaign[-]</v>
      </c>
    </row>
    <row r="1168" spans="1:5" s="55" customFormat="1">
      <c r="A1168" s="55" t="str">
        <f>[3]lang_2!A1168</f>
        <v>TASKDES_9305</v>
      </c>
      <c r="B1168" s="55" t="str">
        <f>[3]lang_2!B1168</f>
        <v>通关剧情副本第三章第10关</v>
      </c>
      <c r="C1168" s="55" t="str">
        <f>[3]lang_2!C1168</f>
        <v>#[color=645252,fontsize=20]通关剧情副本[-][color=1ca216,fontsize=20] 3-10[-]</v>
      </c>
      <c r="D1168" s="55">
        <f>[3]lang_2!D1168</f>
        <v>0</v>
      </c>
      <c r="E1168" s="55" t="str">
        <f>[3]lang_2!E1168</f>
        <v>#[color=462800]Complete Stage[-][color=1ca216,fontsize=20,outlinecolor=3c1e0aff] 3-10[-][color=462800] in Main Campaign[-]</v>
      </c>
    </row>
    <row r="1169" spans="1:5" s="55" customFormat="1">
      <c r="A1169" s="55" t="str">
        <f>[3]lang_2!A1169</f>
        <v>TASKDES_9306</v>
      </c>
      <c r="B1169" s="55" t="str">
        <f>[3]lang_2!B1169</f>
        <v>通关剧情副本第三章第15关</v>
      </c>
      <c r="C1169" s="55" t="str">
        <f>[3]lang_2!C1169</f>
        <v>#[color=645252,fontsize=20]通关剧情副本[-][color=1ca216,fontsize=20] 3-15[-]</v>
      </c>
      <c r="D1169" s="55">
        <f>[3]lang_2!D1169</f>
        <v>0</v>
      </c>
      <c r="E1169" s="55" t="str">
        <f>[3]lang_2!E1169</f>
        <v>#[color=462800]Complete Stage[-][color=1ca216,fontsize=20,outlinecolor=3c1e0aff] 3-15[-][color=462800] in Main Campaign[-]</v>
      </c>
    </row>
    <row r="1170" spans="1:5" s="55" customFormat="1">
      <c r="A1170" s="55" t="str">
        <f>[3]lang_2!A1170</f>
        <v>TASKDES_9307</v>
      </c>
      <c r="B1170" s="55" t="str">
        <f>[3]lang_2!B1170</f>
        <v>通关剧情副本第四章第5关</v>
      </c>
      <c r="C1170" s="55" t="str">
        <f>[3]lang_2!C1170</f>
        <v>#[color=645252,fontsize=20]通关剧情副本[-][color=1ca216,fontsize=20] 4-5[-]</v>
      </c>
      <c r="D1170" s="55">
        <f>[3]lang_2!D1170</f>
        <v>0</v>
      </c>
      <c r="E1170" s="55" t="str">
        <f>[3]lang_2!E1170</f>
        <v>#[color=462800]Complete Stage[-][color=1ca216,fontsize=20,outlinecolor=3c1e0aff] 4-5[-][color=462800] in Main Campaign[-]</v>
      </c>
    </row>
    <row r="1171" spans="1:5" s="55" customFormat="1">
      <c r="A1171" s="55" t="str">
        <f>[3]lang_2!A1171</f>
        <v>TASKDES_9308</v>
      </c>
      <c r="B1171" s="55" t="str">
        <f>[3]lang_2!B1171</f>
        <v>通关剧情副本第四章第10关</v>
      </c>
      <c r="C1171" s="55" t="str">
        <f>[3]lang_2!C1171</f>
        <v>#[color=645252,fontsize=20]通关剧情副本[-][color=1ca216,fontsize=20] 4-10[-]</v>
      </c>
      <c r="D1171" s="55">
        <f>[3]lang_2!D1171</f>
        <v>0</v>
      </c>
      <c r="E1171" s="55" t="str">
        <f>[3]lang_2!E1171</f>
        <v>#[color=462800]Complete Stage[-][color=1ca216,fontsize=20,outlinecolor=3c1e0aff] 4-10[-][color=462800] in Main Campaign[-]</v>
      </c>
    </row>
    <row r="1172" spans="1:5" s="55" customFormat="1">
      <c r="A1172" s="55" t="str">
        <f>[3]lang_2!A1172</f>
        <v>TASKDES_9309</v>
      </c>
      <c r="B1172" s="55" t="str">
        <f>[3]lang_2!B1172</f>
        <v>通关剧情副本第四章第15关</v>
      </c>
      <c r="C1172" s="55" t="str">
        <f>[3]lang_2!C1172</f>
        <v>#[color=645252,fontsize=20]通关剧情副本[-][color=1ca216,fontsize=20] 4-15[-]</v>
      </c>
      <c r="D1172" s="55">
        <f>[3]lang_2!D1172</f>
        <v>0</v>
      </c>
      <c r="E1172" s="55" t="str">
        <f>[3]lang_2!E1172</f>
        <v>#[color=462800]Complete Stage[-][color=1ca216,fontsize=20,outlinecolor=3c1e0aff] 4-15[-][color=462800] in Main Campaign[-]</v>
      </c>
    </row>
    <row r="1173" spans="1:5" s="55" customFormat="1">
      <c r="A1173" s="55" t="str">
        <f>[3]lang_2!A1173</f>
        <v>TASKDES_9310</v>
      </c>
      <c r="B1173" s="55" t="str">
        <f>[3]lang_2!B1173</f>
        <v>通关剧情副本第五章第5关</v>
      </c>
      <c r="C1173" s="55" t="str">
        <f>[3]lang_2!C1173</f>
        <v>#[color=645252,fontsize=20]通关剧情副本[-][color=1ca216,fontsize=20] 5-5[-]</v>
      </c>
      <c r="D1173" s="55">
        <f>[3]lang_2!D1173</f>
        <v>0</v>
      </c>
      <c r="E1173" s="55" t="str">
        <f>[3]lang_2!E1173</f>
        <v>#[color=462800]Complete Stage[-][color=1ca216,fontsize=20,outlinecolor=3c1e0aff] 5-5[-][color=462800] in Main Campaign[-]</v>
      </c>
    </row>
    <row r="1174" spans="1:5" s="55" customFormat="1">
      <c r="A1174" s="55" t="str">
        <f>[3]lang_2!A1174</f>
        <v>TASKDES_9311</v>
      </c>
      <c r="B1174" s="55" t="str">
        <f>[3]lang_2!B1174</f>
        <v>通关剧情副本第五章第10关</v>
      </c>
      <c r="C1174" s="55" t="str">
        <f>[3]lang_2!C1174</f>
        <v>#[color=645252,fontsize=20]通关剧情副本[-][color=1ca216,fontsize=20] 5-10[-]</v>
      </c>
      <c r="D1174" s="55">
        <f>[3]lang_2!D1174</f>
        <v>0</v>
      </c>
      <c r="E1174" s="55" t="str">
        <f>[3]lang_2!E1174</f>
        <v>#[color=462800]Complete Stage[-][color=1ca216,fontsize=20,outlinecolor=3c1e0aff] 5-10[-][color=462800] in Main Campaign[-]</v>
      </c>
    </row>
    <row r="1175" spans="1:5" s="55" customFormat="1">
      <c r="A1175" s="55" t="str">
        <f>[3]lang_2!A1175</f>
        <v>TASKDES_9312</v>
      </c>
      <c r="B1175" s="55" t="str">
        <f>[3]lang_2!B1175</f>
        <v>通关剧情副本第五章第15关</v>
      </c>
      <c r="C1175" s="55" t="str">
        <f>[3]lang_2!C1175</f>
        <v>#[color=645252,fontsize=20]通关剧情副本[-][color=1ca216,fontsize=20] 5-15[-]</v>
      </c>
      <c r="D1175" s="55">
        <f>[3]lang_2!D1175</f>
        <v>0</v>
      </c>
      <c r="E1175" s="55" t="str">
        <f>[3]lang_2!E1175</f>
        <v>#[color=462800]Complete Stage[-][color=1ca216,fontsize=20,outlinecolor=3c1e0aff] 5-15[-][color=462800] in Main Campaign[-]</v>
      </c>
    </row>
    <row r="1176" spans="1:5" s="55" customFormat="1">
      <c r="A1176" s="55" t="str">
        <f>[3]lang_2!A1176</f>
        <v>TASKDES_9313</v>
      </c>
      <c r="B1176" s="55" t="str">
        <f>[3]lang_2!B1176</f>
        <v>通关剧情副本第六章第5关</v>
      </c>
      <c r="C1176" s="55" t="str">
        <f>[3]lang_2!C1176</f>
        <v>#[color=645252,fontsize=20]通关剧情副本[-][color=1ca216,fontsize=20] 6-5[-]</v>
      </c>
      <c r="D1176" s="55">
        <f>[3]lang_2!D1176</f>
        <v>0</v>
      </c>
      <c r="E1176" s="55" t="str">
        <f>[3]lang_2!E1176</f>
        <v>#[color=462800]Complete Stage[-][color=1ca216,fontsize=20,outlinecolor=3c1e0aff] 6-5[-][color=462800] in Main Campaign[-]</v>
      </c>
    </row>
    <row r="1177" spans="1:5" s="55" customFormat="1">
      <c r="A1177" s="55" t="str">
        <f>[3]lang_2!A1177</f>
        <v>TASKDES_9314</v>
      </c>
      <c r="B1177" s="55" t="str">
        <f>[3]lang_2!B1177</f>
        <v>通关剧情副本第六章第10关</v>
      </c>
      <c r="C1177" s="55" t="str">
        <f>[3]lang_2!C1177</f>
        <v>#[color=645252,fontsize=20]通关剧情副本[-][color=1ca216,fontsize=20] 6-10[-]</v>
      </c>
      <c r="D1177" s="55">
        <f>[3]lang_2!D1177</f>
        <v>0</v>
      </c>
      <c r="E1177" s="55" t="str">
        <f>[3]lang_2!E1177</f>
        <v>#[color=462800]Complete Stage[-][color=1ca216,fontsize=20,outlinecolor=3c1e0aff] 6-10[-][color=462800] in Main Campaign[-]</v>
      </c>
    </row>
    <row r="1178" spans="1:5" s="55" customFormat="1">
      <c r="A1178" s="55" t="str">
        <f>[3]lang_2!A1178</f>
        <v>TASKDES_9315</v>
      </c>
      <c r="B1178" s="55" t="str">
        <f>[3]lang_2!B1178</f>
        <v>通关剧情副本第六章第15关</v>
      </c>
      <c r="C1178" s="55" t="str">
        <f>[3]lang_2!C1178</f>
        <v>#[color=645252,fontsize=20]通关剧情副本[-][color=1ca216,fontsize=20] 6-15[-]</v>
      </c>
      <c r="D1178" s="55">
        <f>[3]lang_2!D1178</f>
        <v>0</v>
      </c>
      <c r="E1178" s="55" t="str">
        <f>[3]lang_2!E1178</f>
        <v>#[color=462800]Complete Stage[-][color=1ca216,fontsize=20,outlinecolor=3c1e0aff] 6-15[-][color=462800] in Main Campaign[-]</v>
      </c>
    </row>
    <row r="1179" spans="1:5" s="55" customFormat="1">
      <c r="A1179" s="55" t="str">
        <f>[3]lang_2!A1179</f>
        <v>TASKDES_9316</v>
      </c>
      <c r="B1179" s="55" t="str">
        <f>[3]lang_2!B1179</f>
        <v>通关剧情副本第七章第5关</v>
      </c>
      <c r="C1179" s="55" t="str">
        <f>[3]lang_2!C1179</f>
        <v>#[color=645252,fontsize=20]通关剧情副本[-][color=1ca216,fontsize=20] 7-5[-]</v>
      </c>
      <c r="D1179" s="55">
        <f>[3]lang_2!D1179</f>
        <v>0</v>
      </c>
      <c r="E1179" s="55" t="str">
        <f>[3]lang_2!E1179</f>
        <v>#[color=462800]Complete Stage[-][color=1ca216,fontsize=20,outlinecolor=3c1e0aff] 7-5[-][color=462800] in Main Campaign[-]</v>
      </c>
    </row>
    <row r="1180" spans="1:5" s="55" customFormat="1">
      <c r="A1180" s="55" t="str">
        <f>[3]lang_2!A1180</f>
        <v>TASKDES_9317</v>
      </c>
      <c r="B1180" s="55" t="str">
        <f>[3]lang_2!B1180</f>
        <v>通关剧情副本第七章第10关</v>
      </c>
      <c r="C1180" s="55" t="str">
        <f>[3]lang_2!C1180</f>
        <v>#[color=645252,fontsize=20]通关剧情副本[-][color=1ca216,fontsize=20] 7-10[-]</v>
      </c>
      <c r="D1180" s="55">
        <f>[3]lang_2!D1180</f>
        <v>0</v>
      </c>
      <c r="E1180" s="55" t="str">
        <f>[3]lang_2!E1180</f>
        <v>#[color=462800]Complete Stage[-][color=1ca216,fontsize=20,outlinecolor=3c1e0aff] 7-10[-][color=462800] in Main Campaign[-]</v>
      </c>
    </row>
    <row r="1181" spans="1:5" s="55" customFormat="1">
      <c r="A1181" s="55" t="str">
        <f>[3]lang_2!A1181</f>
        <v>TASKDES_9318</v>
      </c>
      <c r="B1181" s="55" t="str">
        <f>[3]lang_2!B1181</f>
        <v>通关剧情副本第七章第15关</v>
      </c>
      <c r="C1181" s="55" t="str">
        <f>[3]lang_2!C1181</f>
        <v>#[color=645252,fontsize=20]通关剧情副本[-][color=1ca216,fontsize=20] 7-15[-]</v>
      </c>
      <c r="D1181" s="55">
        <f>[3]lang_2!D1181</f>
        <v>0</v>
      </c>
      <c r="E1181" s="55" t="str">
        <f>[3]lang_2!E1181</f>
        <v>#[color=462800]Complete Stage[-][color=1ca216,fontsize=20,outlinecolor=3c1e0aff] 7-15[-][color=462800] in Main Campaign[-]</v>
      </c>
    </row>
    <row r="1182" spans="1:5" s="55" customFormat="1">
      <c r="A1182" s="55" t="str">
        <f>[3]lang_2!A1182</f>
        <v>TASKDES_9319</v>
      </c>
      <c r="B1182" s="55" t="str">
        <f>[3]lang_2!B1182</f>
        <v>通关剧情副本第八章第5关</v>
      </c>
      <c r="C1182" s="55" t="str">
        <f>[3]lang_2!C1182</f>
        <v>#[color=645252,fontsize=20]通关剧情副本[-][color=1ca216,fontsize=20] 8-5[-]</v>
      </c>
      <c r="D1182" s="55">
        <f>[3]lang_2!D1182</f>
        <v>0</v>
      </c>
      <c r="E1182" s="55" t="str">
        <f>[3]lang_2!E1182</f>
        <v>#[color=462800]Complete Stage[-][color=1ca216,fontsize=20,outlinecolor=3c1e0aff] 8-5[-][color=462800] in Main Campaign[-]</v>
      </c>
    </row>
    <row r="1183" spans="1:5" s="55" customFormat="1">
      <c r="A1183" s="55" t="str">
        <f>[3]lang_2!A1183</f>
        <v>TASKDES_9320</v>
      </c>
      <c r="B1183" s="55" t="str">
        <f>[3]lang_2!B1183</f>
        <v>通关剧情副本第八章第10关</v>
      </c>
      <c r="C1183" s="55" t="str">
        <f>[3]lang_2!C1183</f>
        <v>#[color=645252,fontsize=20]通关剧情副本[-][color=1ca216,fontsize=20] 8-10[-]</v>
      </c>
      <c r="D1183" s="55">
        <f>[3]lang_2!D1183</f>
        <v>0</v>
      </c>
      <c r="E1183" s="55" t="str">
        <f>[3]lang_2!E1183</f>
        <v>#[color=462800]Complete Stage[-][color=1ca216,fontsize=20,outlinecolor=3c1e0aff] 8-10[-][color=462800] in Main Campaign[-]</v>
      </c>
    </row>
    <row r="1184" spans="1:5" s="55" customFormat="1">
      <c r="A1184" s="55" t="str">
        <f>[3]lang_2!A1184</f>
        <v>TASKDES_9321</v>
      </c>
      <c r="B1184" s="55" t="str">
        <f>[3]lang_2!B1184</f>
        <v>通关剧情副本第八章第15关</v>
      </c>
      <c r="C1184" s="55" t="str">
        <f>[3]lang_2!C1184</f>
        <v>#[color=645252,fontsize=20]通关剧情副本[-][color=1ca216,fontsize=20] 8-15[-]</v>
      </c>
      <c r="D1184" s="55">
        <f>[3]lang_2!D1184</f>
        <v>0</v>
      </c>
      <c r="E1184" s="55" t="str">
        <f>[3]lang_2!E1184</f>
        <v>#[color=462800]Complete Stage[-][color=1ca216,fontsize=20,outlinecolor=3c1e0aff] 8-15[-][color=462800] in Main Campaign[-]</v>
      </c>
    </row>
    <row r="1185" spans="1:5" s="55" customFormat="1">
      <c r="A1185" s="55" t="str">
        <f>[3]lang_2!A1185</f>
        <v>TASKDES_9322</v>
      </c>
      <c r="B1185" s="55" t="str">
        <f>[3]lang_2!B1185</f>
        <v>通关剧情副本第九章第5关</v>
      </c>
      <c r="C1185" s="55" t="str">
        <f>[3]lang_2!C1185</f>
        <v>#[color=645252,fontsize=20]通关剧情副本[-][color=1ca216,fontsize=20] 9-5[-]</v>
      </c>
      <c r="D1185" s="55">
        <f>[3]lang_2!D1185</f>
        <v>0</v>
      </c>
      <c r="E1185" s="55" t="str">
        <f>[3]lang_2!E1185</f>
        <v>#[color=462800]Complete Stage[-][color=1ca216,fontsize=20,outlinecolor=3c1e0aff] 9-5[-][color=462800] in Main Campaign[-]</v>
      </c>
    </row>
    <row r="1186" spans="1:5" s="55" customFormat="1">
      <c r="A1186" s="55" t="str">
        <f>[3]lang_2!A1186</f>
        <v>TASKDES_9323</v>
      </c>
      <c r="B1186" s="55" t="str">
        <f>[3]lang_2!B1186</f>
        <v>通关剧情副本第九章第10关</v>
      </c>
      <c r="C1186" s="55" t="str">
        <f>[3]lang_2!C1186</f>
        <v>#[color=645252,fontsize=20]通关剧情副本[-][color=1ca216,fontsize=20] 9-10[-]</v>
      </c>
      <c r="D1186" s="55">
        <f>[3]lang_2!D1186</f>
        <v>0</v>
      </c>
      <c r="E1186" s="55" t="str">
        <f>[3]lang_2!E1186</f>
        <v>#[color=462800]Complete Stage[-][color=1ca216,fontsize=20,outlinecolor=3c1e0aff] 9-10[-][color=462800] in Main Campaign[-]</v>
      </c>
    </row>
    <row r="1187" spans="1:5" s="55" customFormat="1">
      <c r="A1187" s="55" t="str">
        <f>[3]lang_2!A1187</f>
        <v>TASKDES_9324</v>
      </c>
      <c r="B1187" s="55" t="str">
        <f>[3]lang_2!B1187</f>
        <v>通关剧情副本第九章第15关</v>
      </c>
      <c r="C1187" s="55" t="str">
        <f>[3]lang_2!C1187</f>
        <v>#[color=645252,fontsize=20]通关剧情副本[-][color=1ca216,fontsize=20] 9-15[-]</v>
      </c>
      <c r="D1187" s="55">
        <f>[3]lang_2!D1187</f>
        <v>0</v>
      </c>
      <c r="E1187" s="55" t="str">
        <f>[3]lang_2!E1187</f>
        <v>#[color=462800]Complete Stage[-][color=1ca216,fontsize=20,outlinecolor=3c1e0aff] 9-15[-][color=462800] in Main Campaign[-]</v>
      </c>
    </row>
    <row r="1188" spans="1:5" s="55" customFormat="1">
      <c r="A1188" s="55" t="str">
        <f>[3]lang_2!A1188</f>
        <v>TASKDES_9325</v>
      </c>
      <c r="B1188" s="55" t="str">
        <f>[3]lang_2!B1188</f>
        <v>通关剧情副本第十章第5关</v>
      </c>
      <c r="C1188" s="55" t="str">
        <f>[3]lang_2!C1188</f>
        <v>#[color=645252,fontsize=20]通关剧情副本[-][color=1ca216,fontsize=20] 10-5[-]</v>
      </c>
      <c r="D1188" s="55">
        <f>[3]lang_2!D1188</f>
        <v>0</v>
      </c>
      <c r="E1188" s="55" t="str">
        <f>[3]lang_2!E1188</f>
        <v>#[color=462800]Complete Stage[-][color=1ca216,fontsize=20,outlinecolor=3c1e0aff] 10-5[-][color=462800] in Main Campaign[-]</v>
      </c>
    </row>
    <row r="1189" spans="1:5" s="55" customFormat="1">
      <c r="A1189" s="55" t="str">
        <f>[3]lang_2!A1189</f>
        <v>TASKDES_9326</v>
      </c>
      <c r="B1189" s="55" t="str">
        <f>[3]lang_2!B1189</f>
        <v>通关剧情副本第十章第10关</v>
      </c>
      <c r="C1189" s="55" t="str">
        <f>[3]lang_2!C1189</f>
        <v>#[color=645252,fontsize=20]通关剧情副本[-][color=1ca216,fontsize=20] 10-10[-]</v>
      </c>
      <c r="D1189" s="55">
        <f>[3]lang_2!D1189</f>
        <v>0</v>
      </c>
      <c r="E1189" s="55" t="str">
        <f>[3]lang_2!E1189</f>
        <v>#[color=462800]Complete Stage[-][color=1ca216,fontsize=20,outlinecolor=3c1e0aff] 10-10[-][color=462800] in Main Campaign[-]</v>
      </c>
    </row>
    <row r="1190" spans="1:5" s="55" customFormat="1">
      <c r="A1190" s="55" t="str">
        <f>[3]lang_2!A1190</f>
        <v>TASKDES_9327</v>
      </c>
      <c r="B1190" s="55" t="str">
        <f>[3]lang_2!B1190</f>
        <v>通关剧情副本第十章第15关</v>
      </c>
      <c r="C1190" s="55" t="str">
        <f>[3]lang_2!C1190</f>
        <v>#[color=645252,fontsize=20]通关剧情副本[-][color=1ca216,fontsize=20] 10-15[-]</v>
      </c>
      <c r="D1190" s="55">
        <f>[3]lang_2!D1190</f>
        <v>0</v>
      </c>
      <c r="E1190" s="55" t="str">
        <f>[3]lang_2!E1190</f>
        <v>#[color=462800]Complete Stage[-][color=1ca216,fontsize=20,outlinecolor=3c1e0aff] 10-15[-][color=462800] in Main Campaign[-]</v>
      </c>
    </row>
    <row r="1191" spans="1:5" s="55" customFormat="1">
      <c r="A1191" s="55" t="str">
        <f>[3]lang_2!A1191</f>
        <v>TASKDES_9328</v>
      </c>
      <c r="B1191" s="55" t="str">
        <f>[3]lang_2!B1191</f>
        <v>通关剧情副本第十一章第5关</v>
      </c>
      <c r="C1191" s="55" t="str">
        <f>[3]lang_2!C1191</f>
        <v>#[color=645252,fontsize=20]通关剧情副本[-][color=1ca216,fontsize=20] 11-5[-]</v>
      </c>
      <c r="D1191" s="55">
        <f>[3]lang_2!D1191</f>
        <v>0</v>
      </c>
      <c r="E1191" s="55">
        <f>[3]lang_2!E1191</f>
        <v>0</v>
      </c>
    </row>
    <row r="1192" spans="1:5" s="55" customFormat="1">
      <c r="A1192" s="55" t="str">
        <f>[3]lang_2!A1192</f>
        <v>TASKDES_9329</v>
      </c>
      <c r="B1192" s="55" t="str">
        <f>[3]lang_2!B1192</f>
        <v>通关剧情副本第十一章第10关</v>
      </c>
      <c r="C1192" s="55" t="str">
        <f>[3]lang_2!C1192</f>
        <v>#[color=645252,fontsize=20]通关剧情副本[-][color=1ca216,fontsize=20] 11-10[-]</v>
      </c>
      <c r="D1192" s="55">
        <f>[3]lang_2!D1192</f>
        <v>0</v>
      </c>
      <c r="E1192" s="55">
        <f>[3]lang_2!E1192</f>
        <v>0</v>
      </c>
    </row>
    <row r="1193" spans="1:5" s="55" customFormat="1">
      <c r="A1193" s="55" t="str">
        <f>[3]lang_2!A1193</f>
        <v>TASKDES_9330</v>
      </c>
      <c r="B1193" s="55" t="str">
        <f>[3]lang_2!B1193</f>
        <v>通关剧情副本第十一章第15关</v>
      </c>
      <c r="C1193" s="55" t="str">
        <f>[3]lang_2!C1193</f>
        <v>#[color=645252,fontsize=20]通关剧情副本[-][color=1ca216,fontsize=20] 11-15[-]</v>
      </c>
      <c r="D1193" s="55">
        <f>[3]lang_2!D1193</f>
        <v>0</v>
      </c>
      <c r="E1193" s="55">
        <f>[3]lang_2!E1193</f>
        <v>0</v>
      </c>
    </row>
    <row r="1194" spans="1:5" s="55" customFormat="1">
      <c r="A1194" s="55" t="str">
        <f>[3]lang_2!A1194</f>
        <v>TASKDES_9331</v>
      </c>
      <c r="B1194" s="55" t="str">
        <f>[3]lang_2!B1194</f>
        <v>通关剧情副本第十二章第5关</v>
      </c>
      <c r="C1194" s="55" t="str">
        <f>[3]lang_2!C1194</f>
        <v>#[color=645252,fontsize=20]通关剧情副本[-][color=1ca216,fontsize=20] 12-5[-]</v>
      </c>
      <c r="D1194" s="55">
        <f>[3]lang_2!D1194</f>
        <v>0</v>
      </c>
      <c r="E1194" s="55">
        <f>[3]lang_2!E1194</f>
        <v>0</v>
      </c>
    </row>
    <row r="1195" spans="1:5" s="55" customFormat="1">
      <c r="A1195" s="55" t="str">
        <f>[3]lang_2!A1195</f>
        <v>TASKDES_9332</v>
      </c>
      <c r="B1195" s="55" t="str">
        <f>[3]lang_2!B1195</f>
        <v>通关剧情副本第十二章第10关</v>
      </c>
      <c r="C1195" s="55" t="str">
        <f>[3]lang_2!C1195</f>
        <v>#[color=645252,fontsize=20]通关剧情副本[-][color=1ca216,fontsize=20] 12-10[-]</v>
      </c>
      <c r="D1195" s="55">
        <f>[3]lang_2!D1195</f>
        <v>0</v>
      </c>
      <c r="E1195" s="55">
        <f>[3]lang_2!E1195</f>
        <v>0</v>
      </c>
    </row>
    <row r="1196" spans="1:5" s="55" customFormat="1">
      <c r="A1196" s="55" t="str">
        <f>[3]lang_2!A1196</f>
        <v>TASKDES_9333</v>
      </c>
      <c r="B1196" s="55" t="str">
        <f>[3]lang_2!B1196</f>
        <v>通关剧情副本第十二章第15关</v>
      </c>
      <c r="C1196" s="55" t="str">
        <f>[3]lang_2!C1196</f>
        <v>#[color=645252,fontsize=20]通关剧情副本[-][color=1ca216,fontsize=20] 12-15[-]</v>
      </c>
      <c r="D1196" s="55">
        <f>[3]lang_2!D1196</f>
        <v>0</v>
      </c>
      <c r="E1196" s="55">
        <f>[3]lang_2!E1196</f>
        <v>0</v>
      </c>
    </row>
    <row r="1197" spans="1:5" s="55" customFormat="1">
      <c r="A1197" s="55" t="str">
        <f>[3]lang_2!A1197</f>
        <v>TASKDES_9334</v>
      </c>
      <c r="B1197" s="55" t="str">
        <f>[3]lang_2!B1197</f>
        <v>通关剧情副本第十三章第5关</v>
      </c>
      <c r="C1197" s="55" t="str">
        <f>[3]lang_2!C1197</f>
        <v>#[color=645252,fontsize=20]通关剧情副本[-][color=1ca216,fontsize=20] 13-5[-]</v>
      </c>
      <c r="D1197" s="55">
        <f>[3]lang_2!D1197</f>
        <v>0</v>
      </c>
      <c r="E1197" s="55">
        <f>[3]lang_2!E1197</f>
        <v>0</v>
      </c>
    </row>
    <row r="1198" spans="1:5" s="55" customFormat="1">
      <c r="A1198" s="55" t="str">
        <f>[3]lang_2!A1198</f>
        <v>TASKDES_9335</v>
      </c>
      <c r="B1198" s="55" t="str">
        <f>[3]lang_2!B1198</f>
        <v>通关剧情副本第十三章第10关</v>
      </c>
      <c r="C1198" s="55" t="str">
        <f>[3]lang_2!C1198</f>
        <v>#[color=645252,fontsize=20]通关剧情副本[-][color=1ca216,fontsize=20] 13-10[-]</v>
      </c>
      <c r="D1198" s="55">
        <f>[3]lang_2!D1198</f>
        <v>0</v>
      </c>
      <c r="E1198" s="55">
        <f>[3]lang_2!E1198</f>
        <v>0</v>
      </c>
    </row>
    <row r="1199" spans="1:5" s="55" customFormat="1">
      <c r="A1199" s="55" t="str">
        <f>[3]lang_2!A1199</f>
        <v>TASKDES_9336</v>
      </c>
      <c r="B1199" s="55" t="str">
        <f>[3]lang_2!B1199</f>
        <v>通关剧情副本第十三章第15关</v>
      </c>
      <c r="C1199" s="55" t="str">
        <f>[3]lang_2!C1199</f>
        <v>#[color=645252,fontsize=20]通关剧情副本[-][color=1ca216,fontsize=20] 13-15[-]</v>
      </c>
      <c r="D1199" s="55">
        <f>[3]lang_2!D1199</f>
        <v>0</v>
      </c>
      <c r="E1199" s="55">
        <f>[3]lang_2!E1199</f>
        <v>0</v>
      </c>
    </row>
    <row r="1200" spans="1:5" s="55" customFormat="1">
      <c r="A1200" s="55" t="str">
        <f>[3]lang_2!A1200</f>
        <v>TASKDES_9337</v>
      </c>
      <c r="B1200" s="55" t="str">
        <f>[3]lang_2!B1200</f>
        <v>通关剧情副本第十四章第5关</v>
      </c>
      <c r="C1200" s="55" t="str">
        <f>[3]lang_2!C1200</f>
        <v>#[color=645252,fontsize=20]通关剧情副本[-][color=1ca216,fontsize=20] 14-5[-]</v>
      </c>
      <c r="D1200" s="55">
        <f>[3]lang_2!D1200</f>
        <v>0</v>
      </c>
      <c r="E1200" s="55">
        <f>[3]lang_2!E1200</f>
        <v>0</v>
      </c>
    </row>
    <row r="1201" spans="1:5" s="55" customFormat="1">
      <c r="A1201" s="55" t="str">
        <f>[3]lang_2!A1201</f>
        <v>TASKDES_9338</v>
      </c>
      <c r="B1201" s="55" t="str">
        <f>[3]lang_2!B1201</f>
        <v>通关剧情副本第十四章第10关</v>
      </c>
      <c r="C1201" s="55" t="str">
        <f>[3]lang_2!C1201</f>
        <v>#[color=645252,fontsize=20]通关剧情副本[-][color=1ca216,fontsize=20] 14-10[-]</v>
      </c>
      <c r="D1201" s="55">
        <f>[3]lang_2!D1201</f>
        <v>0</v>
      </c>
      <c r="E1201" s="55">
        <f>[3]lang_2!E1201</f>
        <v>0</v>
      </c>
    </row>
    <row r="1202" spans="1:5" s="55" customFormat="1">
      <c r="A1202" s="55" t="str">
        <f>[3]lang_2!A1202</f>
        <v>TASKDES_9339</v>
      </c>
      <c r="B1202" s="55" t="str">
        <f>[3]lang_2!B1202</f>
        <v>通关剧情副本第十四章第15关</v>
      </c>
      <c r="C1202" s="55" t="str">
        <f>[3]lang_2!C1202</f>
        <v>#[color=645252,fontsize=20]通关剧情副本[-][color=1ca216,fontsize=20] 14-15[-]</v>
      </c>
      <c r="D1202" s="55">
        <f>[3]lang_2!D1202</f>
        <v>0</v>
      </c>
      <c r="E1202" s="55">
        <f>[3]lang_2!E1202</f>
        <v>0</v>
      </c>
    </row>
    <row r="1203" spans="1:5" s="55" customFormat="1">
      <c r="A1203" s="55" t="str">
        <f>[3]lang_2!A1203</f>
        <v>TASKDES_9340</v>
      </c>
      <c r="B1203" s="55" t="str">
        <f>[3]lang_2!B1203</f>
        <v>通关剧情副本第十五章第5关</v>
      </c>
      <c r="C1203" s="55" t="str">
        <f>[3]lang_2!C1203</f>
        <v>#[color=645252,fontsize=20]通关剧情副本[-][color=1ca216,fontsize=20] 15-5[-]</v>
      </c>
      <c r="D1203" s="55">
        <f>[3]lang_2!D1203</f>
        <v>0</v>
      </c>
      <c r="E1203" s="55">
        <f>[3]lang_2!E1203</f>
        <v>0</v>
      </c>
    </row>
    <row r="1204" spans="1:5" s="55" customFormat="1">
      <c r="A1204" s="55" t="str">
        <f>[3]lang_2!A1204</f>
        <v>TASKDES_9341</v>
      </c>
      <c r="B1204" s="55" t="str">
        <f>[3]lang_2!B1204</f>
        <v>通关剧情副本第十五章第10关</v>
      </c>
      <c r="C1204" s="55" t="str">
        <f>[3]lang_2!C1204</f>
        <v>#[color=645252,fontsize=20]通关剧情副本[-][color=1ca216,fontsize=20] 15-10[-]</v>
      </c>
      <c r="D1204" s="55">
        <f>[3]lang_2!D1204</f>
        <v>0</v>
      </c>
      <c r="E1204" s="55">
        <f>[3]lang_2!E1204</f>
        <v>0</v>
      </c>
    </row>
    <row r="1205" spans="1:5" s="55" customFormat="1">
      <c r="A1205" s="55" t="str">
        <f>[3]lang_2!A1205</f>
        <v>TASKDES_9342</v>
      </c>
      <c r="B1205" s="55" t="str">
        <f>[3]lang_2!B1205</f>
        <v>通关剧情副本第十五章第15关</v>
      </c>
      <c r="C1205" s="55" t="str">
        <f>[3]lang_2!C1205</f>
        <v>#[color=645252,fontsize=20]通关剧情副本[-][color=1ca216,fontsize=20] 15-15[-]</v>
      </c>
      <c r="D1205" s="55">
        <f>[3]lang_2!D1205</f>
        <v>0</v>
      </c>
      <c r="E1205" s="55">
        <f>[3]lang_2!E1205</f>
        <v>0</v>
      </c>
    </row>
    <row r="1206" spans="1:5" s="55" customFormat="1">
      <c r="A1206" s="55" t="str">
        <f>[3]lang_2!A1206</f>
        <v>TASKDES_9343</v>
      </c>
      <c r="B1206" s="55" t="str">
        <f>[3]lang_2!B1206</f>
        <v>通关剧情副本第十六章第5关</v>
      </c>
      <c r="C1206" s="55" t="str">
        <f>[3]lang_2!C1206</f>
        <v>#[color=645252,fontsize=20]通关剧情副本[-][color=1ca216,fontsize=20] 16-5[-]</v>
      </c>
      <c r="D1206" s="55">
        <f>[3]lang_2!D1206</f>
        <v>0</v>
      </c>
      <c r="E1206" s="55">
        <f>[3]lang_2!E1206</f>
        <v>0</v>
      </c>
    </row>
    <row r="1207" spans="1:5" s="55" customFormat="1">
      <c r="A1207" s="55" t="str">
        <f>[3]lang_2!A1207</f>
        <v>TASKDES_9344</v>
      </c>
      <c r="B1207" s="55" t="str">
        <f>[3]lang_2!B1207</f>
        <v>通关剧情副本第十六章第10关</v>
      </c>
      <c r="C1207" s="55" t="str">
        <f>[3]lang_2!C1207</f>
        <v>#[color=645252,fontsize=20]通关剧情副本[-][color=1ca216,fontsize=20] 16-10[-]</v>
      </c>
      <c r="D1207" s="55">
        <f>[3]lang_2!D1207</f>
        <v>0</v>
      </c>
      <c r="E1207" s="55">
        <f>[3]lang_2!E1207</f>
        <v>0</v>
      </c>
    </row>
    <row r="1208" spans="1:5" s="55" customFormat="1">
      <c r="A1208" s="55" t="str">
        <f>[3]lang_2!A1208</f>
        <v>TASKDES_9345</v>
      </c>
      <c r="B1208" s="55" t="str">
        <f>[3]lang_2!B1208</f>
        <v>通关剧情副本第十六章第15关</v>
      </c>
      <c r="C1208" s="55" t="str">
        <f>[3]lang_2!C1208</f>
        <v>#[color=645252,fontsize=20]通关剧情副本[-][color=1ca216,fontsize=20] 16-15[-]</v>
      </c>
      <c r="D1208" s="55">
        <f>[3]lang_2!D1208</f>
        <v>0</v>
      </c>
      <c r="E1208" s="55">
        <f>[3]lang_2!E1208</f>
        <v>0</v>
      </c>
    </row>
    <row r="1209" spans="1:5" s="55" customFormat="1">
      <c r="A1209" s="55" t="str">
        <f>[3]lang_2!A1209</f>
        <v>TASKDES_9346</v>
      </c>
      <c r="B1209" s="55" t="str">
        <f>[3]lang_2!B1209</f>
        <v>通关剧情副本第十七章第5关</v>
      </c>
      <c r="C1209" s="55" t="str">
        <f>[3]lang_2!C1209</f>
        <v>#[color=645252,fontsize=20]通关剧情副本[-][color=1ca216,fontsize=20] 17-5[-]</v>
      </c>
      <c r="D1209" s="55">
        <f>[3]lang_2!D1209</f>
        <v>0</v>
      </c>
      <c r="E1209" s="55">
        <f>[3]lang_2!E1209</f>
        <v>0</v>
      </c>
    </row>
    <row r="1210" spans="1:5" s="55" customFormat="1">
      <c r="A1210" s="55" t="str">
        <f>[3]lang_2!A1210</f>
        <v>TASKDES_9347</v>
      </c>
      <c r="B1210" s="55" t="str">
        <f>[3]lang_2!B1210</f>
        <v>通关剧情副本第十七章第10关</v>
      </c>
      <c r="C1210" s="55" t="str">
        <f>[3]lang_2!C1210</f>
        <v>#[color=645252,fontsize=20]通关剧情副本[-][color=1ca216,fontsize=20] 17-10[-]</v>
      </c>
      <c r="D1210" s="55">
        <f>[3]lang_2!D1210</f>
        <v>0</v>
      </c>
      <c r="E1210" s="55">
        <f>[3]lang_2!E1210</f>
        <v>0</v>
      </c>
    </row>
    <row r="1211" spans="1:5" s="55" customFormat="1">
      <c r="A1211" s="55" t="str">
        <f>[3]lang_2!A1211</f>
        <v>TASKDES_9348</v>
      </c>
      <c r="B1211" s="55" t="str">
        <f>[3]lang_2!B1211</f>
        <v>通关剧情副本第十七章第15关</v>
      </c>
      <c r="C1211" s="55" t="str">
        <f>[3]lang_2!C1211</f>
        <v>#[color=645252,fontsize=20]通关剧情副本[-][color=1ca216,fontsize=20] 17-15[-]</v>
      </c>
      <c r="D1211" s="55">
        <f>[3]lang_2!D1211</f>
        <v>0</v>
      </c>
      <c r="E1211" s="55">
        <f>[3]lang_2!E1211</f>
        <v>0</v>
      </c>
    </row>
    <row r="1212" spans="1:5" s="55" customFormat="1">
      <c r="A1212" s="55" t="str">
        <f>[3]lang_2!A1212</f>
        <v>TASKDES_9349</v>
      </c>
      <c r="B1212" s="55" t="str">
        <f>[3]lang_2!B1212</f>
        <v>通关剧情副本第十八章第5关</v>
      </c>
      <c r="C1212" s="55" t="str">
        <f>[3]lang_2!C1212</f>
        <v>#[color=645252,fontsize=20]通关剧情副本[-][color=1ca216,fontsize=20] 18-5[-]</v>
      </c>
      <c r="D1212" s="55">
        <f>[3]lang_2!D1212</f>
        <v>0</v>
      </c>
      <c r="E1212" s="55">
        <f>[3]lang_2!E1212</f>
        <v>0</v>
      </c>
    </row>
    <row r="1213" spans="1:5" s="55" customFormat="1">
      <c r="A1213" s="55" t="str">
        <f>[3]lang_2!A1213</f>
        <v>TASKDES_9350</v>
      </c>
      <c r="B1213" s="55" t="str">
        <f>[3]lang_2!B1213</f>
        <v>通关剧情副本第十八章第10关</v>
      </c>
      <c r="C1213" s="55" t="str">
        <f>[3]lang_2!C1213</f>
        <v>#[color=645252,fontsize=20]通关剧情副本[-][color=1ca216,fontsize=20] 18-10[-]</v>
      </c>
      <c r="D1213" s="55">
        <f>[3]lang_2!D1213</f>
        <v>0</v>
      </c>
      <c r="E1213" s="55">
        <f>[3]lang_2!E1213</f>
        <v>0</v>
      </c>
    </row>
    <row r="1214" spans="1:5" s="55" customFormat="1">
      <c r="A1214" s="55" t="str">
        <f>[3]lang_2!A1214</f>
        <v>TASKDES_9351</v>
      </c>
      <c r="B1214" s="55" t="str">
        <f>[3]lang_2!B1214</f>
        <v>通关剧情副本第十八章第15关</v>
      </c>
      <c r="C1214" s="55" t="str">
        <f>[3]lang_2!C1214</f>
        <v>#[color=645252,fontsize=20]通关剧情副本[-][color=1ca216,fontsize=20] 18-15[-]</v>
      </c>
      <c r="D1214" s="55">
        <f>[3]lang_2!D1214</f>
        <v>0</v>
      </c>
      <c r="E1214" s="55">
        <f>[3]lang_2!E1214</f>
        <v>0</v>
      </c>
    </row>
    <row r="1215" spans="1:5" s="55" customFormat="1">
      <c r="A1215" s="55" t="str">
        <f>[3]lang_2!A1215</f>
        <v>TASKDES_9352</v>
      </c>
      <c r="B1215" s="55" t="str">
        <f>[3]lang_2!B1215</f>
        <v>通关剧情副本第十九章第5关</v>
      </c>
      <c r="C1215" s="55" t="str">
        <f>[3]lang_2!C1215</f>
        <v>#[color=645252,fontsize=20]通关剧情副本[-][color=1ca216,fontsize=20] 19-5[-]</v>
      </c>
      <c r="D1215" s="55">
        <f>[3]lang_2!D1215</f>
        <v>0</v>
      </c>
      <c r="E1215" s="55">
        <f>[3]lang_2!E1215</f>
        <v>0</v>
      </c>
    </row>
    <row r="1216" spans="1:5" s="55" customFormat="1">
      <c r="A1216" s="55" t="str">
        <f>[3]lang_2!A1216</f>
        <v>TASKDES_9353</v>
      </c>
      <c r="B1216" s="55" t="str">
        <f>[3]lang_2!B1216</f>
        <v>通关剧情副本第十九章第10关</v>
      </c>
      <c r="C1216" s="55" t="str">
        <f>[3]lang_2!C1216</f>
        <v>#[color=645252,fontsize=20]通关剧情副本[-][color=1ca216,fontsize=20] 19-10[-]</v>
      </c>
      <c r="D1216" s="55">
        <f>[3]lang_2!D1216</f>
        <v>0</v>
      </c>
      <c r="E1216" s="55">
        <f>[3]lang_2!E1216</f>
        <v>0</v>
      </c>
    </row>
    <row r="1217" spans="1:5" s="55" customFormat="1">
      <c r="A1217" s="55" t="str">
        <f>[3]lang_2!A1217</f>
        <v>TASKDES_9354</v>
      </c>
      <c r="B1217" s="55" t="str">
        <f>[3]lang_2!B1217</f>
        <v>通关剧情副本第十九章第15关</v>
      </c>
      <c r="C1217" s="55" t="str">
        <f>[3]lang_2!C1217</f>
        <v>#[color=645252,fontsize=20]通关剧情副本[-][color=1ca216,fontsize=20] 19-15[-]</v>
      </c>
      <c r="D1217" s="55">
        <f>[3]lang_2!D1217</f>
        <v>0</v>
      </c>
      <c r="E1217" s="55">
        <f>[3]lang_2!E1217</f>
        <v>0</v>
      </c>
    </row>
    <row r="1218" spans="1:5" s="55" customFormat="1">
      <c r="A1218" s="55" t="str">
        <f>[3]lang_2!A1218</f>
        <v>TASKDES_9355</v>
      </c>
      <c r="B1218" s="55" t="str">
        <f>[3]lang_2!B1218</f>
        <v>通关剧情副本第二十章第5关</v>
      </c>
      <c r="C1218" s="55" t="str">
        <f>[3]lang_2!C1218</f>
        <v>#[color=645252,fontsize=20]通关剧情副本[-][color=1ca216,fontsize=20] 20-5[-]</v>
      </c>
      <c r="D1218" s="55">
        <f>[3]lang_2!D1218</f>
        <v>0</v>
      </c>
      <c r="E1218" s="55">
        <f>[3]lang_2!E1218</f>
        <v>0</v>
      </c>
    </row>
    <row r="1219" spans="1:5" s="55" customFormat="1">
      <c r="A1219" s="55" t="str">
        <f>[3]lang_2!A1219</f>
        <v>TASKDES_9356</v>
      </c>
      <c r="B1219" s="55" t="str">
        <f>[3]lang_2!B1219</f>
        <v>通关剧情副本第二十章第10关</v>
      </c>
      <c r="C1219" s="55" t="str">
        <f>[3]lang_2!C1219</f>
        <v>#[color=645252,fontsize=20]通关剧情副本[-][color=1ca216,fontsize=20] 20-10[-]</v>
      </c>
      <c r="D1219" s="55">
        <f>[3]lang_2!D1219</f>
        <v>0</v>
      </c>
      <c r="E1219" s="55">
        <f>[3]lang_2!E1219</f>
        <v>0</v>
      </c>
    </row>
    <row r="1220" spans="1:5" s="55" customFormat="1">
      <c r="A1220" s="55" t="str">
        <f>[3]lang_2!A1220</f>
        <v>TASKDES_9357</v>
      </c>
      <c r="B1220" s="55" t="str">
        <f>[3]lang_2!B1220</f>
        <v>通关剧情副本第二十章第15关</v>
      </c>
      <c r="C1220" s="55" t="str">
        <f>[3]lang_2!C1220</f>
        <v>#[color=645252,fontsize=20]通关剧情副本[-][color=1ca216,fontsize=20] 20-15[-]</v>
      </c>
      <c r="D1220" s="55">
        <f>[3]lang_2!D1220</f>
        <v>0</v>
      </c>
      <c r="E1220" s="55">
        <f>[3]lang_2!E1220</f>
        <v>0</v>
      </c>
    </row>
    <row r="1221" spans="1:5" s="55" customFormat="1">
      <c r="A1221" s="55" t="str">
        <f>[3]lang_2!A1221</f>
        <v>TASKDES_9358</v>
      </c>
      <c r="B1221" s="55" t="str">
        <f>[3]lang_2!B1221</f>
        <v>通关剧情副本第二十一章第5关</v>
      </c>
      <c r="C1221" s="55" t="str">
        <f>[3]lang_2!C1221</f>
        <v>#[color=645252,fontsize=20]通关剧情副本[-][color=1ca216,fontsize=20] 21-5[-]</v>
      </c>
      <c r="D1221" s="55">
        <f>[3]lang_2!D1221</f>
        <v>0</v>
      </c>
      <c r="E1221" s="55">
        <f>[3]lang_2!E1221</f>
        <v>0</v>
      </c>
    </row>
    <row r="1222" spans="1:5" s="55" customFormat="1">
      <c r="A1222" s="55" t="str">
        <f>[3]lang_2!A1222</f>
        <v>TASKDES_9359</v>
      </c>
      <c r="B1222" s="55" t="str">
        <f>[3]lang_2!B1222</f>
        <v>通关剧情副本第二十一章第10关</v>
      </c>
      <c r="C1222" s="55" t="str">
        <f>[3]lang_2!C1222</f>
        <v>#[color=645252,fontsize=20]通关剧情副本[-][color=1ca216,fontsize=20] 21-10[-]</v>
      </c>
      <c r="D1222" s="55">
        <f>[3]lang_2!D1222</f>
        <v>0</v>
      </c>
      <c r="E1222" s="55">
        <f>[3]lang_2!E1222</f>
        <v>0</v>
      </c>
    </row>
    <row r="1223" spans="1:5" s="55" customFormat="1">
      <c r="A1223" s="55" t="str">
        <f>[3]lang_2!A1223</f>
        <v>TASKDES_9360</v>
      </c>
      <c r="B1223" s="55" t="str">
        <f>[3]lang_2!B1223</f>
        <v>通关剧情副本第二十一章第15关</v>
      </c>
      <c r="C1223" s="55" t="str">
        <f>[3]lang_2!C1223</f>
        <v>#[color=645252,fontsize=20]通关剧情副本[-][color=1ca216,fontsize=20] 21-15[-]</v>
      </c>
      <c r="D1223" s="55">
        <f>[3]lang_2!D1223</f>
        <v>0</v>
      </c>
      <c r="E1223" s="55">
        <f>[3]lang_2!E1223</f>
        <v>0</v>
      </c>
    </row>
    <row r="1224" spans="1:5" s="55" customFormat="1">
      <c r="A1224" s="55" t="str">
        <f>[3]lang_2!A1224</f>
        <v>TASKDES_9361</v>
      </c>
      <c r="B1224" s="55" t="str">
        <f>[3]lang_2!B1224</f>
        <v>通关剧情副本第二十二章第5关</v>
      </c>
      <c r="C1224" s="55" t="str">
        <f>[3]lang_2!C1224</f>
        <v>#[color=645252,fontsize=20]通关剧情副本[-][color=1ca216,fontsize=20] 22-5[-]</v>
      </c>
      <c r="D1224" s="55">
        <f>[3]lang_2!D1224</f>
        <v>0</v>
      </c>
      <c r="E1224" s="55">
        <f>[3]lang_2!E1224</f>
        <v>0</v>
      </c>
    </row>
    <row r="1225" spans="1:5" s="55" customFormat="1">
      <c r="A1225" s="55" t="str">
        <f>[3]lang_2!A1225</f>
        <v>TASKDES_9362</v>
      </c>
      <c r="B1225" s="55" t="str">
        <f>[3]lang_2!B1225</f>
        <v>通关剧情副本第二十二章第10关</v>
      </c>
      <c r="C1225" s="55" t="str">
        <f>[3]lang_2!C1225</f>
        <v>#[color=645252,fontsize=20]通关剧情副本[-][color=1ca216,fontsize=20] 22-10[-]</v>
      </c>
      <c r="D1225" s="55">
        <f>[3]lang_2!D1225</f>
        <v>0</v>
      </c>
      <c r="E1225" s="55">
        <f>[3]lang_2!E1225</f>
        <v>0</v>
      </c>
    </row>
    <row r="1226" spans="1:5" s="55" customFormat="1">
      <c r="A1226" s="55" t="str">
        <f>[3]lang_2!A1226</f>
        <v>TASKDES_9363</v>
      </c>
      <c r="B1226" s="55" t="str">
        <f>[3]lang_2!B1226</f>
        <v>通关剧情副本第二十二章第15关</v>
      </c>
      <c r="C1226" s="55" t="str">
        <f>[3]lang_2!C1226</f>
        <v>#[color=645252,fontsize=20]通关剧情副本[-][color=1ca216,fontsize=20] 22-15[-]</v>
      </c>
      <c r="D1226" s="55">
        <f>[3]lang_2!D1226</f>
        <v>0</v>
      </c>
      <c r="E1226" s="55">
        <f>[3]lang_2!E1226</f>
        <v>0</v>
      </c>
    </row>
    <row r="1227" spans="1:5" s="55" customFormat="1">
      <c r="A1227" s="55" t="str">
        <f>[3]lang_2!A1227</f>
        <v>TASKDES_9364</v>
      </c>
      <c r="B1227" s="55" t="str">
        <f>[3]lang_2!B1227</f>
        <v>通关剧情副本第二十三章第5关</v>
      </c>
      <c r="C1227" s="55" t="str">
        <f>[3]lang_2!C1227</f>
        <v>#[color=645252,fontsize=20]通关剧情副本[-][color=1ca216,fontsize=20] 23-5[-]</v>
      </c>
      <c r="D1227" s="55">
        <f>[3]lang_2!D1227</f>
        <v>0</v>
      </c>
      <c r="E1227" s="55">
        <f>[3]lang_2!E1227</f>
        <v>0</v>
      </c>
    </row>
    <row r="1228" spans="1:5" s="55" customFormat="1">
      <c r="A1228" s="55" t="str">
        <f>[3]lang_2!A1228</f>
        <v>TASKDES_9365</v>
      </c>
      <c r="B1228" s="55" t="str">
        <f>[3]lang_2!B1228</f>
        <v>通关剧情副本第二十三章第10关</v>
      </c>
      <c r="C1228" s="55" t="str">
        <f>[3]lang_2!C1228</f>
        <v>#[color=645252,fontsize=20]通关剧情副本[-][color=1ca216,fontsize=20] 23-10[-]</v>
      </c>
      <c r="D1228" s="55">
        <f>[3]lang_2!D1228</f>
        <v>0</v>
      </c>
      <c r="E1228" s="55">
        <f>[3]lang_2!E1228</f>
        <v>0</v>
      </c>
    </row>
    <row r="1229" spans="1:5" s="55" customFormat="1">
      <c r="A1229" s="55" t="str">
        <f>[3]lang_2!A1229</f>
        <v>TASKDES_9366</v>
      </c>
      <c r="B1229" s="55" t="str">
        <f>[3]lang_2!B1229</f>
        <v>通关剧情副本第二十三章第15关</v>
      </c>
      <c r="C1229" s="55" t="str">
        <f>[3]lang_2!C1229</f>
        <v>#[color=645252,fontsize=20]通关剧情副本[-][color=1ca216,fontsize=20] 23-15[-]</v>
      </c>
      <c r="D1229" s="55">
        <f>[3]lang_2!D1229</f>
        <v>0</v>
      </c>
      <c r="E1229" s="55">
        <f>[3]lang_2!E1229</f>
        <v>0</v>
      </c>
    </row>
    <row r="1230" spans="1:5" s="55" customFormat="1">
      <c r="A1230" s="55" t="str">
        <f>[3]lang_2!A1230</f>
        <v>TASKDES_9367</v>
      </c>
      <c r="B1230" s="55" t="str">
        <f>[3]lang_2!B1230</f>
        <v>通关剧情副本第二十四章第5关</v>
      </c>
      <c r="C1230" s="55" t="str">
        <f>[3]lang_2!C1230</f>
        <v>#[color=645252,fontsize=20]通关剧情副本[-][color=1ca216,fontsize=20] 24-5[-]</v>
      </c>
      <c r="D1230" s="55">
        <f>[3]lang_2!D1230</f>
        <v>0</v>
      </c>
      <c r="E1230" s="55">
        <f>[3]lang_2!E1230</f>
        <v>0</v>
      </c>
    </row>
    <row r="1231" spans="1:5" s="55" customFormat="1">
      <c r="A1231" s="55" t="str">
        <f>[3]lang_2!A1231</f>
        <v>TASKDES_9368</v>
      </c>
      <c r="B1231" s="55" t="str">
        <f>[3]lang_2!B1231</f>
        <v>通关剧情副本第二十四章第10关</v>
      </c>
      <c r="C1231" s="55" t="str">
        <f>[3]lang_2!C1231</f>
        <v>#[color=645252,fontsize=20]通关剧情副本[-][color=1ca216,fontsize=20] 24-10[-]</v>
      </c>
      <c r="D1231" s="55">
        <f>[3]lang_2!D1231</f>
        <v>0</v>
      </c>
      <c r="E1231" s="55">
        <f>[3]lang_2!E1231</f>
        <v>0</v>
      </c>
    </row>
    <row r="1232" spans="1:5" s="55" customFormat="1">
      <c r="A1232" s="55" t="str">
        <f>[3]lang_2!A1232</f>
        <v>TASKDES_9369</v>
      </c>
      <c r="B1232" s="55" t="str">
        <f>[3]lang_2!B1232</f>
        <v>通关剧情副本第二十四章第15关</v>
      </c>
      <c r="C1232" s="55" t="str">
        <f>[3]lang_2!C1232</f>
        <v>#[color=645252,fontsize=20]通关剧情副本[-][color=1ca216,fontsize=20] 24-15[-]</v>
      </c>
      <c r="D1232" s="55">
        <f>[3]lang_2!D1232</f>
        <v>0</v>
      </c>
      <c r="E1232" s="55">
        <f>[3]lang_2!E1232</f>
        <v>0</v>
      </c>
    </row>
    <row r="1233" spans="1:5" s="55" customFormat="1">
      <c r="A1233" s="55" t="str">
        <f>[3]lang_2!A1233</f>
        <v>TASKDES_9370</v>
      </c>
      <c r="B1233" s="55" t="str">
        <f>[3]lang_2!B1233</f>
        <v>通关剧情副本第二十五章第5关</v>
      </c>
      <c r="C1233" s="55" t="str">
        <f>[3]lang_2!C1233</f>
        <v>#[color=645252,fontsize=20]通关剧情副本[-][color=1ca216,fontsize=20] 25-5[-]</v>
      </c>
      <c r="D1233" s="55">
        <f>[3]lang_2!D1233</f>
        <v>0</v>
      </c>
      <c r="E1233" s="55">
        <f>[3]lang_2!E1233</f>
        <v>0</v>
      </c>
    </row>
    <row r="1234" spans="1:5" s="55" customFormat="1">
      <c r="A1234" s="55" t="str">
        <f>[3]lang_2!A1234</f>
        <v>TASKDES_9371</v>
      </c>
      <c r="B1234" s="55" t="str">
        <f>[3]lang_2!B1234</f>
        <v>通关剧情副本第二十五章第10关</v>
      </c>
      <c r="C1234" s="55" t="str">
        <f>[3]lang_2!C1234</f>
        <v>#[color=645252,fontsize=20]通关剧情副本[-][color=1ca216,fontsize=20] 25-10[-]</v>
      </c>
      <c r="D1234" s="55">
        <f>[3]lang_2!D1234</f>
        <v>0</v>
      </c>
      <c r="E1234" s="55">
        <f>[3]lang_2!E1234</f>
        <v>0</v>
      </c>
    </row>
    <row r="1235" spans="1:5" s="55" customFormat="1">
      <c r="A1235" s="55" t="str">
        <f>[3]lang_2!A1235</f>
        <v>TASKDES_9372</v>
      </c>
      <c r="B1235" s="55" t="str">
        <f>[3]lang_2!B1235</f>
        <v>通关剧情副本第二十五章第15关</v>
      </c>
      <c r="C1235" s="55" t="str">
        <f>[3]lang_2!C1235</f>
        <v>#[color=645252,fontsize=20]通关剧情副本[-][color=1ca216,fontsize=20] 25-15[-]</v>
      </c>
      <c r="D1235" s="55">
        <f>[3]lang_2!D1235</f>
        <v>0</v>
      </c>
      <c r="E1235" s="55">
        <f>[3]lang_2!E1235</f>
        <v>0</v>
      </c>
    </row>
    <row r="1236" spans="1:5" s="55" customFormat="1">
      <c r="A1236" s="55" t="str">
        <f>[3]lang_2!A1236</f>
        <v>TASKDES_9373</v>
      </c>
      <c r="B1236" s="55" t="str">
        <f>[3]lang_2!B1236</f>
        <v>通关剧情副本第二十六章第5关</v>
      </c>
      <c r="C1236" s="55" t="str">
        <f>[3]lang_2!C1236</f>
        <v>#[color=645252,fontsize=20]通关剧情副本[-][color=1ca216,fontsize=20] 26-5[-]</v>
      </c>
      <c r="D1236" s="55">
        <f>[3]lang_2!D1236</f>
        <v>0</v>
      </c>
      <c r="E1236" s="55">
        <f>[3]lang_2!E1236</f>
        <v>0</v>
      </c>
    </row>
    <row r="1237" spans="1:5" s="55" customFormat="1">
      <c r="A1237" s="55" t="str">
        <f>[3]lang_2!A1237</f>
        <v>TASKDES_9374</v>
      </c>
      <c r="B1237" s="55" t="str">
        <f>[3]lang_2!B1237</f>
        <v>通关剧情副本第二十六章第10关</v>
      </c>
      <c r="C1237" s="55" t="str">
        <f>[3]lang_2!C1237</f>
        <v>#[color=645252,fontsize=20]通关剧情副本[-][color=1ca216,fontsize=20] 26-10[-]</v>
      </c>
      <c r="D1237" s="55">
        <f>[3]lang_2!D1237</f>
        <v>0</v>
      </c>
      <c r="E1237" s="55">
        <f>[3]lang_2!E1237</f>
        <v>0</v>
      </c>
    </row>
    <row r="1238" spans="1:5" s="55" customFormat="1">
      <c r="A1238" s="55" t="str">
        <f>[3]lang_2!A1238</f>
        <v>TASKDES_9375</v>
      </c>
      <c r="B1238" s="55" t="str">
        <f>[3]lang_2!B1238</f>
        <v>通关剧情副本第二十六章第15关</v>
      </c>
      <c r="C1238" s="55" t="str">
        <f>[3]lang_2!C1238</f>
        <v>#[color=645252,fontsize=20]通关剧情副本[-][color=1ca216,fontsize=20] 26-15[-]</v>
      </c>
      <c r="D1238" s="55">
        <f>[3]lang_2!D1238</f>
        <v>0</v>
      </c>
      <c r="E1238" s="55">
        <f>[3]lang_2!E1238</f>
        <v>0</v>
      </c>
    </row>
    <row r="1239" spans="1:5" s="55" customFormat="1">
      <c r="A1239" s="55" t="str">
        <f>[3]lang_2!A1239</f>
        <v>TASKDES_9376</v>
      </c>
      <c r="B1239" s="55" t="str">
        <f>[3]lang_2!B1239</f>
        <v>通关剧情副本第二十七章第5关</v>
      </c>
      <c r="C1239" s="55" t="str">
        <f>[3]lang_2!C1239</f>
        <v>#[color=645252,fontsize=20]通关剧情副本[-][color=1ca216,fontsize=20] 27-5[-]</v>
      </c>
      <c r="D1239" s="55">
        <f>[3]lang_2!D1239</f>
        <v>0</v>
      </c>
      <c r="E1239" s="55">
        <f>[3]lang_2!E1239</f>
        <v>0</v>
      </c>
    </row>
    <row r="1240" spans="1:5" s="55" customFormat="1">
      <c r="A1240" s="55" t="str">
        <f>[3]lang_2!A1240</f>
        <v>TASKDES_9377</v>
      </c>
      <c r="B1240" s="55" t="str">
        <f>[3]lang_2!B1240</f>
        <v>通关剧情副本第二十七章第10关</v>
      </c>
      <c r="C1240" s="55" t="str">
        <f>[3]lang_2!C1240</f>
        <v>#[color=645252,fontsize=20]通关剧情副本[-][color=1ca216,fontsize=20] 27-10[-]</v>
      </c>
      <c r="D1240" s="55">
        <f>[3]lang_2!D1240</f>
        <v>0</v>
      </c>
      <c r="E1240" s="55">
        <f>[3]lang_2!E1240</f>
        <v>0</v>
      </c>
    </row>
    <row r="1241" spans="1:5" s="55" customFormat="1">
      <c r="A1241" s="55" t="str">
        <f>[3]lang_2!A1241</f>
        <v>TASKDES_9378</v>
      </c>
      <c r="B1241" s="55" t="str">
        <f>[3]lang_2!B1241</f>
        <v>通关剧情副本第二十七章第15关</v>
      </c>
      <c r="C1241" s="55" t="str">
        <f>[3]lang_2!C1241</f>
        <v>#[color=645252,fontsize=20]通关剧情副本[-][color=1ca216,fontsize=20] 27-15[-]</v>
      </c>
      <c r="D1241" s="55">
        <f>[3]lang_2!D1241</f>
        <v>0</v>
      </c>
      <c r="E1241" s="55">
        <f>[3]lang_2!E1241</f>
        <v>0</v>
      </c>
    </row>
    <row r="1242" spans="1:5" s="55" customFormat="1">
      <c r="A1242" s="55">
        <f>[3]lang_2!A1242</f>
        <v>0</v>
      </c>
      <c r="B1242" s="55">
        <f>[3]lang_2!B1242</f>
        <v>0</v>
      </c>
      <c r="C1242" s="55">
        <f>[3]lang_2!C1242</f>
        <v>0</v>
      </c>
      <c r="D1242" s="55">
        <f>[3]lang_2!D1242</f>
        <v>0</v>
      </c>
      <c r="E1242" s="55">
        <f>[3]lang_2!E1242</f>
        <v>0</v>
      </c>
    </row>
    <row r="1243" spans="1:5" s="55" customFormat="1">
      <c r="A1243" s="55">
        <f>[3]lang_2!A1243</f>
        <v>0</v>
      </c>
      <c r="B1243" s="55">
        <f>[3]lang_2!B1243</f>
        <v>0</v>
      </c>
      <c r="C1243" s="55">
        <f>[3]lang_2!C1243</f>
        <v>0</v>
      </c>
      <c r="D1243" s="55">
        <f>[3]lang_2!D1243</f>
        <v>0</v>
      </c>
      <c r="E1243" s="55">
        <f>[3]lang_2!E1243</f>
        <v>0</v>
      </c>
    </row>
    <row r="1244" spans="1:5" s="55" customFormat="1">
      <c r="A1244" s="55">
        <f>[3]lang_2!A1244</f>
        <v>0</v>
      </c>
      <c r="B1244" s="55">
        <f>[3]lang_2!B1244</f>
        <v>0</v>
      </c>
      <c r="C1244" s="55">
        <f>[3]lang_2!C1244</f>
        <v>0</v>
      </c>
      <c r="D1244" s="55">
        <f>[3]lang_2!D1244</f>
        <v>0</v>
      </c>
      <c r="E1244" s="55">
        <f>[3]lang_2!E1244</f>
        <v>0</v>
      </c>
    </row>
    <row r="1245" spans="1:5" s="55" customFormat="1">
      <c r="A1245" s="55">
        <f>[3]lang_2!A1245</f>
        <v>0</v>
      </c>
      <c r="B1245" s="55">
        <f>[3]lang_2!B1245</f>
        <v>0</v>
      </c>
      <c r="C1245" s="55">
        <f>[3]lang_2!C1245</f>
        <v>0</v>
      </c>
      <c r="D1245" s="55">
        <f>[3]lang_2!D1245</f>
        <v>0</v>
      </c>
      <c r="E1245" s="55">
        <f>[3]lang_2!E1245</f>
        <v>0</v>
      </c>
    </row>
    <row r="1246" spans="1:5" s="55" customFormat="1">
      <c r="A1246" s="55">
        <f>[3]lang_2!A1246</f>
        <v>0</v>
      </c>
      <c r="B1246" s="55">
        <f>[3]lang_2!B1246</f>
        <v>0</v>
      </c>
      <c r="C1246" s="55">
        <f>[3]lang_2!C1246</f>
        <v>0</v>
      </c>
      <c r="D1246" s="55">
        <f>[3]lang_2!D1246</f>
        <v>0</v>
      </c>
      <c r="E1246" s="55">
        <f>[3]lang_2!E1246</f>
        <v>0</v>
      </c>
    </row>
    <row r="1247" spans="1:5" s="55" customFormat="1">
      <c r="A1247" s="55" t="str">
        <f>[3]lang_2!A1247</f>
        <v>TASKDES_9401</v>
      </c>
      <c r="B1247" s="55" t="str">
        <f>[3]lang_2!B1247</f>
        <v>通关地下城副本第一章第5关</v>
      </c>
      <c r="C1247" s="55" t="str">
        <f>[3]lang_2!C1247</f>
        <v>#[color=645252,fontsize=20]通关地下城副本[-][color=1ca216,fontsize=20] 1-5[-]</v>
      </c>
      <c r="D1247" s="55">
        <f>[3]lang_2!D1247</f>
        <v>0</v>
      </c>
      <c r="E1247" s="55" t="str">
        <f>[3]lang_2!E1247</f>
        <v>#[color=462800]Complete Stage[-][color=1ca216,fontsize=20,outlinecolor=3c1e0aff] 1-5[-][color=462800] in Underground Campaign[-]</v>
      </c>
    </row>
    <row r="1248" spans="1:5" s="55" customFormat="1">
      <c r="A1248" s="55" t="str">
        <f>[3]lang_2!A1248</f>
        <v>TASKDES_9402</v>
      </c>
      <c r="B1248" s="55" t="str">
        <f>[3]lang_2!B1248</f>
        <v>通关地下城副本第二章第5关</v>
      </c>
      <c r="C1248" s="55" t="str">
        <f>[3]lang_2!C1248</f>
        <v>#[color=645252,fontsize=20]通关地下城副本[-][color=1ca216,fontsize=20] 2-5[-]</v>
      </c>
      <c r="D1248" s="55">
        <f>[3]lang_2!D1248</f>
        <v>0</v>
      </c>
      <c r="E1248" s="55" t="str">
        <f>[3]lang_2!E1248</f>
        <v>#[color=462800]Complete Stage[-][color=1ca216,fontsize=20,outlinecolor=3c1e0aff] 2-5[-][color=462800] in Underground Campaign[-]</v>
      </c>
    </row>
    <row r="1249" spans="1:5" s="55" customFormat="1">
      <c r="A1249" s="55" t="str">
        <f>[3]lang_2!A1249</f>
        <v>TASKDES_9403</v>
      </c>
      <c r="B1249" s="55" t="str">
        <f>[3]lang_2!B1249</f>
        <v>通关地下城副本第三章第5关</v>
      </c>
      <c r="C1249" s="55" t="str">
        <f>[3]lang_2!C1249</f>
        <v>#[color=645252,fontsize=20]通关地下城副本[-][color=1ca216,fontsize=20] 3-5[-]</v>
      </c>
      <c r="D1249" s="55">
        <f>[3]lang_2!D1249</f>
        <v>0</v>
      </c>
      <c r="E1249" s="55" t="str">
        <f>[3]lang_2!E1249</f>
        <v>#[color=462800]Complete Stage[-][color=1ca216,fontsize=20,outlinecolor=3c1e0aff] 3-5[-][color=462800] in Underground Campaign[-]</v>
      </c>
    </row>
    <row r="1250" spans="1:5" s="55" customFormat="1">
      <c r="A1250" s="55" t="str">
        <f>[3]lang_2!A1250</f>
        <v>TASKDES_9404</v>
      </c>
      <c r="B1250" s="55" t="str">
        <f>[3]lang_2!B1250</f>
        <v>通关地下城副本第四章第5关</v>
      </c>
      <c r="C1250" s="55" t="str">
        <f>[3]lang_2!C1250</f>
        <v>#[color=645252,fontsize=20]通关地下城副本[-][color=1ca216,fontsize=20] 4-5[-]</v>
      </c>
      <c r="D1250" s="55">
        <f>[3]lang_2!D1250</f>
        <v>0</v>
      </c>
      <c r="E1250" s="55" t="str">
        <f>[3]lang_2!E1250</f>
        <v>#[color=462800]Complete Stage[-][color=1ca216,fontsize=20,outlinecolor=3c1e0aff] 4-5[-][color=462800] in Underground Campaign[-]</v>
      </c>
    </row>
    <row r="1251" spans="1:5" s="55" customFormat="1">
      <c r="A1251" s="55" t="str">
        <f>[3]lang_2!A1251</f>
        <v>TASKDES_9405</v>
      </c>
      <c r="B1251" s="55" t="str">
        <f>[3]lang_2!B1251</f>
        <v>通关地下城副本第五章第5关</v>
      </c>
      <c r="C1251" s="55" t="str">
        <f>[3]lang_2!C1251</f>
        <v>#[color=645252,fontsize=20]通关地下城副本[-][color=1ca216,fontsize=20] 5-5[-]</v>
      </c>
      <c r="D1251" s="55">
        <f>[3]lang_2!D1251</f>
        <v>0</v>
      </c>
      <c r="E1251" s="55" t="str">
        <f>[3]lang_2!E1251</f>
        <v>#[color=462800]Complete Stage[-][color=1ca216,fontsize=20,outlinecolor=3c1e0aff] 5-5[-][color=462800] in Underground Campaign[-]</v>
      </c>
    </row>
    <row r="1252" spans="1:5" s="55" customFormat="1">
      <c r="A1252" s="55" t="str">
        <f>[3]lang_2!A1252</f>
        <v>TASKDES_9406</v>
      </c>
      <c r="B1252" s="55" t="str">
        <f>[3]lang_2!B1252</f>
        <v>通关地下城副本第六章第5关</v>
      </c>
      <c r="C1252" s="55" t="str">
        <f>[3]lang_2!C1252</f>
        <v>#[color=645252,fontsize=20]通关地下城副本[-][color=1ca216,fontsize=20] 6-5[-]</v>
      </c>
      <c r="D1252" s="55">
        <f>[3]lang_2!D1252</f>
        <v>0</v>
      </c>
      <c r="E1252" s="55" t="str">
        <f>[3]lang_2!E1252</f>
        <v>#[color=462800]Complete Stage[-][color=1ca216,fontsize=20,outlinecolor=3c1e0aff] 6-5[-][color=462800] in Underground Campaign[-]</v>
      </c>
    </row>
    <row r="1253" spans="1:5" s="55" customFormat="1">
      <c r="A1253" s="55" t="str">
        <f>[3]lang_2!A1253</f>
        <v>TASKDES_9407</v>
      </c>
      <c r="B1253" s="55" t="str">
        <f>[3]lang_2!B1253</f>
        <v>通关地下城副本第七章第5关</v>
      </c>
      <c r="C1253" s="55" t="str">
        <f>[3]lang_2!C1253</f>
        <v>#[color=645252,fontsize=20]通关地下城副本[-][color=1ca216,fontsize=20] 7-5[-]</v>
      </c>
      <c r="D1253" s="55">
        <f>[3]lang_2!D1253</f>
        <v>0</v>
      </c>
      <c r="E1253" s="55" t="str">
        <f>[3]lang_2!E1253</f>
        <v>#[color=462800]Complete Stage[-][color=1ca216,fontsize=20,outlinecolor=3c1e0aff] 7-5[-][color=462800] in Underground Campaign[-]</v>
      </c>
    </row>
    <row r="1254" spans="1:5" s="55" customFormat="1">
      <c r="A1254" s="55" t="str">
        <f>[3]lang_2!A1254</f>
        <v>TASKDES_9408</v>
      </c>
      <c r="B1254" s="55" t="str">
        <f>[3]lang_2!B1254</f>
        <v>通关地下城副本第八章第5关</v>
      </c>
      <c r="C1254" s="55" t="str">
        <f>[3]lang_2!C1254</f>
        <v>#[color=645252,fontsize=20]通关地下城副本[-][color=1ca216,fontsize=20] 8-5[-]</v>
      </c>
      <c r="D1254" s="55">
        <f>[3]lang_2!D1254</f>
        <v>0</v>
      </c>
      <c r="E1254" s="55" t="str">
        <f>[3]lang_2!E1254</f>
        <v>#[color=462800]Complete Stage[-][color=1ca216,fontsize=20,outlinecolor=3c1e0aff] 8-5[-][color=462800] in Underground Campaign[-]</v>
      </c>
    </row>
    <row r="1255" spans="1:5" s="55" customFormat="1">
      <c r="A1255" s="55" t="str">
        <f>[3]lang_2!A1255</f>
        <v>TASKDES_9409</v>
      </c>
      <c r="B1255" s="55" t="str">
        <f>[3]lang_2!B1255</f>
        <v>通关地下城副本第九章第5关</v>
      </c>
      <c r="C1255" s="55" t="str">
        <f>[3]lang_2!C1255</f>
        <v>#[color=645252,fontsize=20]通关地下城副本[-][color=1ca216,fontsize=20] 9-5[-]</v>
      </c>
      <c r="D1255" s="55">
        <f>[3]lang_2!D1255</f>
        <v>0</v>
      </c>
      <c r="E1255" s="55" t="str">
        <f>[3]lang_2!E1255</f>
        <v>#[color=462800]Complete Stage[-][color=1ca216,fontsize=20,outlinecolor=3c1e0aff] 9-5[-][color=462800] in Underground Campaign[-]</v>
      </c>
    </row>
    <row r="1256" spans="1:5" s="55" customFormat="1">
      <c r="A1256" s="55" t="str">
        <f>[3]lang_2!A1256</f>
        <v>TASKDES_9410</v>
      </c>
      <c r="B1256" s="55" t="str">
        <f>[3]lang_2!B1256</f>
        <v>通关地下城副本第十章第5关</v>
      </c>
      <c r="C1256" s="55" t="str">
        <f>[3]lang_2!C1256</f>
        <v>#[color=645252,fontsize=20]通关地下城副本[-][color=1ca216,fontsize=20] 10-5[-]</v>
      </c>
      <c r="D1256" s="55">
        <f>[3]lang_2!D1256</f>
        <v>0</v>
      </c>
      <c r="E1256" s="55" t="str">
        <f>[3]lang_2!E1256</f>
        <v>#[color=462800]Complete Stage[-][color=1ca216,fontsize=20,outlinecolor=3c1e0aff] 10-5[-][color=462800] in Underground Campaign[-]</v>
      </c>
    </row>
    <row r="1257" spans="1:5" s="55" customFormat="1">
      <c r="A1257" s="55" t="str">
        <f>[3]lang_2!A1257</f>
        <v>TASKDES_9411</v>
      </c>
      <c r="B1257" s="55" t="str">
        <f>[3]lang_2!B1257</f>
        <v>通关地下城副本第十一章第5关</v>
      </c>
      <c r="C1257" s="55" t="str">
        <f>[3]lang_2!C1257</f>
        <v>#[color=645252,fontsize=20]通关地下城副本[-][color=1ca216,fontsize=20] 11-5[-]</v>
      </c>
      <c r="D1257" s="55">
        <f>[3]lang_2!D1257</f>
        <v>0</v>
      </c>
      <c r="E1257" s="55">
        <f>[3]lang_2!E1257</f>
        <v>0</v>
      </c>
    </row>
    <row r="1258" spans="1:5" s="55" customFormat="1">
      <c r="A1258" s="55" t="str">
        <f>[3]lang_2!A1258</f>
        <v>TASKDES_9412</v>
      </c>
      <c r="B1258" s="55" t="str">
        <f>[3]lang_2!B1258</f>
        <v>通关地下城副本第十二章第5关</v>
      </c>
      <c r="C1258" s="55" t="str">
        <f>[3]lang_2!C1258</f>
        <v>#[color=645252,fontsize=20]通关地下城副本[-][color=1ca216,fontsize=20] 12-5[-]</v>
      </c>
      <c r="D1258" s="55">
        <f>[3]lang_2!D1258</f>
        <v>0</v>
      </c>
      <c r="E1258" s="55">
        <f>[3]lang_2!E1258</f>
        <v>0</v>
      </c>
    </row>
    <row r="1259" spans="1:5" s="55" customFormat="1">
      <c r="A1259" s="55" t="str">
        <f>[3]lang_2!A1259</f>
        <v>TASKDES_9413</v>
      </c>
      <c r="B1259" s="55" t="str">
        <f>[3]lang_2!B1259</f>
        <v>通关地下城副本第十二章第5关</v>
      </c>
      <c r="C1259" s="55" t="str">
        <f>[3]lang_2!C1259</f>
        <v>#[color=645252,fontsize=20]通关地下城副本[-][color=1ca216,fontsize=20] 13-5[-]</v>
      </c>
      <c r="D1259" s="55">
        <f>[3]lang_2!D1259</f>
        <v>0</v>
      </c>
      <c r="E1259" s="55">
        <f>[3]lang_2!E1259</f>
        <v>0</v>
      </c>
    </row>
    <row r="1260" spans="1:5" s="55" customFormat="1">
      <c r="A1260" s="55" t="str">
        <f>[3]lang_2!A1260</f>
        <v>TASKDES_9414</v>
      </c>
      <c r="B1260" s="55">
        <f>[3]lang_2!B1260</f>
        <v>0</v>
      </c>
      <c r="C1260" s="55" t="str">
        <f>[3]lang_2!C1260</f>
        <v>#[color=645252,fontsize=20]通关地下城副本[-][color=1ca216,fontsize=20] 14-5[-]</v>
      </c>
      <c r="D1260" s="55">
        <f>[3]lang_2!D1260</f>
        <v>0</v>
      </c>
      <c r="E1260" s="55">
        <f>[3]lang_2!E1260</f>
        <v>0</v>
      </c>
    </row>
    <row r="1261" spans="1:5" s="55" customFormat="1">
      <c r="A1261" s="55" t="str">
        <f>[3]lang_2!A1261</f>
        <v>TASKDES_9415</v>
      </c>
      <c r="B1261" s="55">
        <f>[3]lang_2!B1261</f>
        <v>0</v>
      </c>
      <c r="C1261" s="55" t="str">
        <f>[3]lang_2!C1261</f>
        <v>#[color=645252,fontsize=20]通关地下城副本[-][color=1ca216,fontsize=20] 15-5[-]</v>
      </c>
      <c r="D1261" s="55">
        <f>[3]lang_2!D1261</f>
        <v>0</v>
      </c>
      <c r="E1261" s="55">
        <f>[3]lang_2!E1261</f>
        <v>0</v>
      </c>
    </row>
    <row r="1262" spans="1:5" s="55" customFormat="1">
      <c r="A1262" s="55" t="str">
        <f>[3]lang_2!A1262</f>
        <v>TASKDES_9416</v>
      </c>
      <c r="B1262" s="55">
        <f>[3]lang_2!B1262</f>
        <v>0</v>
      </c>
      <c r="C1262" s="55" t="str">
        <f>[3]lang_2!C1262</f>
        <v>#[color=645252,fontsize=20]通关地下城副本[-][color=1ca216,fontsize=20] 16-5[-]</v>
      </c>
      <c r="D1262" s="55">
        <f>[3]lang_2!D1262</f>
        <v>0</v>
      </c>
      <c r="E1262" s="55">
        <f>[3]lang_2!E1262</f>
        <v>0</v>
      </c>
    </row>
    <row r="1263" spans="1:5" s="55" customFormat="1">
      <c r="A1263" s="55" t="str">
        <f>[3]lang_2!A1263</f>
        <v>TASKDES_9417</v>
      </c>
      <c r="B1263" s="55">
        <f>[3]lang_2!B1263</f>
        <v>0</v>
      </c>
      <c r="C1263" s="55" t="str">
        <f>[3]lang_2!C1263</f>
        <v>#[color=645252,fontsize=20]通关地下城副本[-][color=1ca216,fontsize=20] 17-5[-]</v>
      </c>
      <c r="D1263" s="55">
        <f>[3]lang_2!D1263</f>
        <v>0</v>
      </c>
      <c r="E1263" s="55">
        <f>[3]lang_2!E1263</f>
        <v>0</v>
      </c>
    </row>
    <row r="1264" spans="1:5" s="55" customFormat="1">
      <c r="A1264" s="55" t="str">
        <f>[3]lang_2!A1264</f>
        <v>TASKDES_9418</v>
      </c>
      <c r="B1264" s="55">
        <f>[3]lang_2!B1264</f>
        <v>0</v>
      </c>
      <c r="C1264" s="55" t="str">
        <f>[3]lang_2!C1264</f>
        <v>#[color=645252,fontsize=20]通关地下城副本[-][color=1ca216,fontsize=20] 18-5[-]</v>
      </c>
      <c r="D1264" s="55">
        <f>[3]lang_2!D1264</f>
        <v>0</v>
      </c>
      <c r="E1264" s="55">
        <f>[3]lang_2!E1264</f>
        <v>0</v>
      </c>
    </row>
    <row r="1265" spans="1:5" s="55" customFormat="1">
      <c r="A1265" s="55" t="str">
        <f>[3]lang_2!A1265</f>
        <v>TASKDES_9419</v>
      </c>
      <c r="B1265" s="55">
        <f>[3]lang_2!B1265</f>
        <v>0</v>
      </c>
      <c r="C1265" s="55" t="str">
        <f>[3]lang_2!C1265</f>
        <v>#[color=645252,fontsize=20]通关地下城副本[-][color=1ca216,fontsize=20] 19-5[-]</v>
      </c>
      <c r="D1265" s="55">
        <f>[3]lang_2!D1265</f>
        <v>0</v>
      </c>
      <c r="E1265" s="55">
        <f>[3]lang_2!E1265</f>
        <v>0</v>
      </c>
    </row>
    <row r="1266" spans="1:5" s="55" customFormat="1">
      <c r="A1266" s="55" t="str">
        <f>[3]lang_2!A1266</f>
        <v>TASKDES_9420</v>
      </c>
      <c r="B1266" s="55">
        <f>[3]lang_2!B1266</f>
        <v>0</v>
      </c>
      <c r="C1266" s="55" t="str">
        <f>[3]lang_2!C1266</f>
        <v>#[color=645252,fontsize=20]通关地下城副本[-][color=1ca216,fontsize=20] 20-5[-]</v>
      </c>
      <c r="D1266" s="55">
        <f>[3]lang_2!D1266</f>
        <v>0</v>
      </c>
      <c r="E1266" s="55">
        <f>[3]lang_2!E1266</f>
        <v>0</v>
      </c>
    </row>
    <row r="1267" spans="1:5" s="55" customFormat="1">
      <c r="A1267" s="55" t="str">
        <f>[3]lang_2!A1267</f>
        <v>TASKDES_9421</v>
      </c>
      <c r="B1267" s="55">
        <f>[3]lang_2!B1267</f>
        <v>0</v>
      </c>
      <c r="C1267" s="55" t="str">
        <f>[3]lang_2!C1267</f>
        <v>#[color=645252,fontsize=20]通关地下城副本[-][color=1ca216,fontsize=20] 21-5[-]</v>
      </c>
      <c r="D1267" s="55">
        <f>[3]lang_2!D1267</f>
        <v>0</v>
      </c>
      <c r="E1267" s="55">
        <f>[3]lang_2!E1267</f>
        <v>0</v>
      </c>
    </row>
    <row r="1268" spans="1:5" s="55" customFormat="1">
      <c r="A1268" s="55" t="str">
        <f>[3]lang_2!A1268</f>
        <v>TASKDES_9422</v>
      </c>
      <c r="B1268" s="55">
        <f>[3]lang_2!B1268</f>
        <v>0</v>
      </c>
      <c r="C1268" s="55" t="str">
        <f>[3]lang_2!C1268</f>
        <v>#[color=645252,fontsize=20]通关地下城副本[-][color=1ca216,fontsize=20] 22-5[-]</v>
      </c>
      <c r="D1268" s="55">
        <f>[3]lang_2!D1268</f>
        <v>0</v>
      </c>
      <c r="E1268" s="55">
        <f>[3]lang_2!E1268</f>
        <v>0</v>
      </c>
    </row>
    <row r="1269" spans="1:5" s="55" customFormat="1">
      <c r="A1269" s="55" t="str">
        <f>[3]lang_2!A1269</f>
        <v>TASKDES_9423</v>
      </c>
      <c r="B1269" s="55">
        <f>[3]lang_2!B1269</f>
        <v>0</v>
      </c>
      <c r="C1269" s="55" t="str">
        <f>[3]lang_2!C1269</f>
        <v>#[color=645252,fontsize=20]通关地下城副本[-][color=1ca216,fontsize=20] 23-5[-]</v>
      </c>
      <c r="D1269" s="55">
        <f>[3]lang_2!D1269</f>
        <v>0</v>
      </c>
      <c r="E1269" s="55">
        <f>[3]lang_2!E1269</f>
        <v>0</v>
      </c>
    </row>
    <row r="1270" spans="1:5" s="55" customFormat="1">
      <c r="A1270" s="55" t="str">
        <f>[3]lang_2!A1270</f>
        <v>TASKDES_9424</v>
      </c>
      <c r="B1270" s="55">
        <f>[3]lang_2!B1270</f>
        <v>0</v>
      </c>
      <c r="C1270" s="55" t="str">
        <f>[3]lang_2!C1270</f>
        <v>#[color=645252,fontsize=20]通关地下城副本[-][color=1ca216,fontsize=20] 24-5[-]</v>
      </c>
      <c r="D1270" s="55">
        <f>[3]lang_2!D1270</f>
        <v>0</v>
      </c>
      <c r="E1270" s="55">
        <f>[3]lang_2!E1270</f>
        <v>0</v>
      </c>
    </row>
    <row r="1271" spans="1:5" s="55" customFormat="1">
      <c r="A1271" s="55" t="str">
        <f>[3]lang_2!A1271</f>
        <v>TASKDES_9425</v>
      </c>
      <c r="B1271" s="55">
        <f>[3]lang_2!B1271</f>
        <v>0</v>
      </c>
      <c r="C1271" s="55" t="str">
        <f>[3]lang_2!C1271</f>
        <v>#[color=645252,fontsize=20]通关地下城副本[-][color=1ca216,fontsize=20] 25-5[-]</v>
      </c>
      <c r="D1271" s="55">
        <f>[3]lang_2!D1271</f>
        <v>0</v>
      </c>
      <c r="E1271" s="55">
        <f>[3]lang_2!E1271</f>
        <v>0</v>
      </c>
    </row>
    <row r="1272" spans="1:5" s="55" customFormat="1">
      <c r="A1272" s="55" t="str">
        <f>[3]lang_2!A1272</f>
        <v>TASKDES_9426</v>
      </c>
      <c r="B1272" s="55">
        <f>[3]lang_2!B1272</f>
        <v>0</v>
      </c>
      <c r="C1272" s="55" t="str">
        <f>[3]lang_2!C1272</f>
        <v>#[color=645252,fontsize=20]通关地下城副本[-][color=1ca216,fontsize=20] 26-5[-]</v>
      </c>
      <c r="D1272" s="55">
        <f>[3]lang_2!D1272</f>
        <v>0</v>
      </c>
      <c r="E1272" s="55">
        <f>[3]lang_2!E1272</f>
        <v>0</v>
      </c>
    </row>
    <row r="1273" spans="1:5" s="55" customFormat="1">
      <c r="A1273" s="55">
        <f>[3]lang_2!A1273</f>
        <v>0</v>
      </c>
      <c r="B1273" s="55">
        <f>[3]lang_2!B1273</f>
        <v>0</v>
      </c>
      <c r="C1273" s="55">
        <f>[3]lang_2!C1273</f>
        <v>0</v>
      </c>
      <c r="D1273" s="55">
        <f>[3]lang_2!D1273</f>
        <v>0</v>
      </c>
      <c r="E1273" s="55">
        <f>[3]lang_2!E1273</f>
        <v>0</v>
      </c>
    </row>
    <row r="1274" spans="1:5" s="55" customFormat="1">
      <c r="A1274" s="55">
        <f>[3]lang_2!A1274</f>
        <v>0</v>
      </c>
      <c r="B1274" s="55">
        <f>[3]lang_2!B1274</f>
        <v>0</v>
      </c>
      <c r="C1274" s="55">
        <f>[3]lang_2!C1274</f>
        <v>0</v>
      </c>
      <c r="D1274" s="55">
        <f>[3]lang_2!D1274</f>
        <v>0</v>
      </c>
      <c r="E1274" s="55">
        <f>[3]lang_2!E1274</f>
        <v>0</v>
      </c>
    </row>
    <row r="1275" spans="1:5" s="55" customFormat="1">
      <c r="A1275" s="55">
        <f>[3]lang_2!A1275</f>
        <v>0</v>
      </c>
      <c r="B1275" s="55">
        <f>[3]lang_2!B1275</f>
        <v>0</v>
      </c>
      <c r="C1275" s="55">
        <f>[3]lang_2!C1275</f>
        <v>0</v>
      </c>
      <c r="D1275" s="55">
        <f>[3]lang_2!D1275</f>
        <v>0</v>
      </c>
      <c r="E1275" s="55">
        <f>[3]lang_2!E1275</f>
        <v>0</v>
      </c>
    </row>
    <row r="1276" spans="1:5" s="55" customFormat="1">
      <c r="A1276" s="55">
        <f>[3]lang_2!A1276</f>
        <v>0</v>
      </c>
      <c r="B1276" s="55">
        <f>[3]lang_2!B1276</f>
        <v>0</v>
      </c>
      <c r="C1276" s="55">
        <f>[3]lang_2!C1276</f>
        <v>0</v>
      </c>
      <c r="D1276" s="55">
        <f>[3]lang_2!D1276</f>
        <v>0</v>
      </c>
      <c r="E1276" s="55">
        <f>[3]lang_2!E1276</f>
        <v>0</v>
      </c>
    </row>
    <row r="1277" spans="1:5" s="55" customFormat="1">
      <c r="A1277" s="55">
        <f>[3]lang_2!A1277</f>
        <v>0</v>
      </c>
      <c r="B1277" s="55">
        <f>[3]lang_2!B1277</f>
        <v>0</v>
      </c>
      <c r="C1277" s="55">
        <f>[3]lang_2!C1277</f>
        <v>0</v>
      </c>
      <c r="D1277" s="55">
        <f>[3]lang_2!D1277</f>
        <v>0</v>
      </c>
      <c r="E1277" s="55">
        <f>[3]lang_2!E1277</f>
        <v>0</v>
      </c>
    </row>
    <row r="1278" spans="1:5" s="55" customFormat="1">
      <c r="A1278" s="55">
        <f>[3]lang_2!A1278</f>
        <v>0</v>
      </c>
      <c r="B1278" s="55">
        <f>[3]lang_2!B1278</f>
        <v>0</v>
      </c>
      <c r="C1278" s="55">
        <f>[3]lang_2!C1278</f>
        <v>0</v>
      </c>
      <c r="D1278" s="55">
        <f>[3]lang_2!D1278</f>
        <v>0</v>
      </c>
      <c r="E1278" s="55">
        <f>[3]lang_2!E1278</f>
        <v>0</v>
      </c>
    </row>
    <row r="1279" spans="1:5" s="55" customFormat="1">
      <c r="A1279" s="55" t="str">
        <f>[3]lang_2!A1279</f>
        <v>TASKDES_9501</v>
      </c>
      <c r="B1279" s="55" t="str">
        <f>[3]lang_2!B1279</f>
        <v>1个兵团进阶至绿色品质</v>
      </c>
      <c r="C1279" s="55" t="str">
        <f>[3]lang_2!C1279</f>
        <v>#[color=645252,fontsize=20]将[-][color=1ca216,fontsize=20]1[-][color=645252,fontsize=20]个兵团进阶至[-][color=1ca216,fontsize=20]绿色[-]</v>
      </c>
      <c r="D1279" s="55">
        <f>[3]lang_2!D1279</f>
        <v>0</v>
      </c>
      <c r="E1279" s="55" t="str">
        <f>[3]lang_2!E1279</f>
        <v>#[color=462800]Advance[-][color=1ca216,fontsize=20,outlinecolor=3c1e0aff]1[-][color=462800] creatures into [-][color=1ca216,fontsize=20,outlinecolor=3c1e0aff]Green[-]</v>
      </c>
    </row>
    <row r="1280" spans="1:5" s="55" customFormat="1">
      <c r="A1280" s="55" t="str">
        <f>[3]lang_2!A1280</f>
        <v>TASKDES_9502</v>
      </c>
      <c r="B1280" s="55" t="str">
        <f>[3]lang_2!B1280</f>
        <v>3个兵团进阶至绿色品质</v>
      </c>
      <c r="C1280" s="55" t="str">
        <f>[3]lang_2!C1280</f>
        <v>#[color=645252,fontsize=20]将[-][color=1ca216,fontsize=20]3[-][color=645252,fontsize=20]个兵团进阶至[-][color=1ca216,fontsize=20]绿色[-]</v>
      </c>
      <c r="D1280" s="55">
        <f>[3]lang_2!D1280</f>
        <v>0</v>
      </c>
      <c r="E1280" s="55" t="str">
        <f>[3]lang_2!E1280</f>
        <v>#[color=462800]Advance[-][color=1ca216,fontsize=20,outlinecolor=3c1e0aff]3[-][color=462800] creatures into [-][color=1ca216,fontsize=20,outlinecolor=3c1e0aff]Green[-]</v>
      </c>
    </row>
    <row r="1281" spans="1:5" s="55" customFormat="1">
      <c r="A1281" s="55" t="str">
        <f>[3]lang_2!A1281</f>
        <v>TASKDES_9503</v>
      </c>
      <c r="B1281" s="55" t="str">
        <f>[3]lang_2!B1281</f>
        <v>5个兵团进阶至绿色品质</v>
      </c>
      <c r="C1281" s="55" t="str">
        <f>[3]lang_2!C1281</f>
        <v>#[color=645252,fontsize=20]将[-][color=1ca216,fontsize=20]5[-][color=645252,fontsize=20]个兵团进阶至[-][color=1ca216,fontsize=20]绿色[-]</v>
      </c>
      <c r="D1281" s="55">
        <f>[3]lang_2!D1281</f>
        <v>0</v>
      </c>
      <c r="E1281" s="55" t="str">
        <f>[3]lang_2!E1281</f>
        <v>#[color=462800]Advance[-][color=1ca216,fontsize=20,outlinecolor=3c1e0aff]5[-][color=462800] creatures into [-][color=1ca216,fontsize=20,outlinecolor=3c1e0aff]Green[-]</v>
      </c>
    </row>
    <row r="1282" spans="1:5" s="55" customFormat="1">
      <c r="A1282" s="55" t="str">
        <f>[3]lang_2!A1282</f>
        <v>TASKDES_9504</v>
      </c>
      <c r="B1282" s="55" t="str">
        <f>[3]lang_2!B1282</f>
        <v>1个兵团进阶至蓝色品质</v>
      </c>
      <c r="C1282" s="55" t="str">
        <f>[3]lang_2!C1282</f>
        <v>#[color=645252,fontsize=20]将[-][color=1ca216,fontsize=20]1[-][color=645252,fontsize=20]个兵团进阶至[-][color=1ca216,fontsize=20]蓝色[-]</v>
      </c>
      <c r="D1282" s="55">
        <f>[3]lang_2!D1282</f>
        <v>0</v>
      </c>
      <c r="E1282" s="55" t="str">
        <f>[3]lang_2!E1282</f>
        <v>#[color=462800]Advance[-][color=1ca216,fontsize=20,outlinecolor=3c1e0aff]1[-][color=462800] creatures into [-][color=1ca216,fontsize=20,outlinecolor=3c1e0aff]Blue[-]</v>
      </c>
    </row>
    <row r="1283" spans="1:5" s="55" customFormat="1">
      <c r="A1283" s="55" t="str">
        <f>[3]lang_2!A1283</f>
        <v>TASKDES_9505</v>
      </c>
      <c r="B1283" s="55" t="str">
        <f>[3]lang_2!B1283</f>
        <v>3个兵团进阶至蓝色品质</v>
      </c>
      <c r="C1283" s="55" t="str">
        <f>[3]lang_2!C1283</f>
        <v>#[color=645252,fontsize=20]将[-][color=1ca216,fontsize=20]3[-][color=645252,fontsize=20]个兵团进阶至[-][color=1ca216,fontsize=20]蓝色[-]</v>
      </c>
      <c r="D1283" s="55">
        <f>[3]lang_2!D1283</f>
        <v>0</v>
      </c>
      <c r="E1283" s="55" t="str">
        <f>[3]lang_2!E1283</f>
        <v>#[color=462800]Advance[-][color=1ca216,fontsize=20,outlinecolor=3c1e0aff]3[-][color=462800] creatures into [-][color=1ca216,fontsize=20,outlinecolor=3c1e0aff]Blue[-]</v>
      </c>
    </row>
    <row r="1284" spans="1:5" s="55" customFormat="1">
      <c r="A1284" s="55" t="str">
        <f>[3]lang_2!A1284</f>
        <v>TASKDES_9506</v>
      </c>
      <c r="B1284" s="55" t="str">
        <f>[3]lang_2!B1284</f>
        <v>5个兵团进阶至蓝色品质</v>
      </c>
      <c r="C1284" s="55" t="str">
        <f>[3]lang_2!C1284</f>
        <v>#[color=645252,fontsize=20]将[-][color=1ca216,fontsize=20]5[-][color=645252,fontsize=20]个兵团进阶至[-][color=1ca216,fontsize=20]蓝色[-]</v>
      </c>
      <c r="D1284" s="55">
        <f>[3]lang_2!D1284</f>
        <v>0</v>
      </c>
      <c r="E1284" s="55" t="str">
        <f>[3]lang_2!E1284</f>
        <v>#[color=462800]Advance[-][color=1ca216,fontsize=20,outlinecolor=3c1e0aff]5[-][color=462800] creatures into [-][color=1ca216,fontsize=20,outlinecolor=3c1e0aff]Blue[-]</v>
      </c>
    </row>
    <row r="1285" spans="1:5" s="55" customFormat="1">
      <c r="A1285" s="55" t="str">
        <f>[3]lang_2!A1285</f>
        <v>TASKDES_9507</v>
      </c>
      <c r="B1285" s="55" t="str">
        <f>[3]lang_2!B1285</f>
        <v>1个兵团进阶至蓝色+1品质</v>
      </c>
      <c r="C1285" s="55" t="str">
        <f>[3]lang_2!C1285</f>
        <v>#[color=645252,fontsize=20]将[-][color=1ca216,fontsize=20]1[-][color=645252,fontsize=20]个兵团进阶至[-][color=1ca216,fontsize=20]蓝色+1[-]</v>
      </c>
      <c r="D1285" s="55">
        <f>[3]lang_2!D1285</f>
        <v>0</v>
      </c>
      <c r="E1285" s="55" t="str">
        <f>[3]lang_2!E1285</f>
        <v>#[color=462800]Advance[-][color=1ca216,fontsize=20,outlinecolor=3c1e0aff]1[-][color=462800] creatures into [-][color=1ca216,fontsize=20,outlinecolor=3c1e0aff]Blue+1[-]</v>
      </c>
    </row>
    <row r="1286" spans="1:5" s="55" customFormat="1">
      <c r="A1286" s="55" t="str">
        <f>[3]lang_2!A1286</f>
        <v>TASKDES_9508</v>
      </c>
      <c r="B1286" s="55" t="str">
        <f>[3]lang_2!B1286</f>
        <v>3个兵团进阶至蓝色+1品质</v>
      </c>
      <c r="C1286" s="55" t="str">
        <f>[3]lang_2!C1286</f>
        <v>#[color=645252,fontsize=20]将[-][color=1ca216,fontsize=20]3[-][color=645252,fontsize=20]个兵团进阶至[-][color=1ca216,fontsize=20]蓝色+1[-]</v>
      </c>
      <c r="D1286" s="55">
        <f>[3]lang_2!D1286</f>
        <v>0</v>
      </c>
      <c r="E1286" s="55" t="str">
        <f>[3]lang_2!E1286</f>
        <v>#[color=462800]Advance[-][color=1ca216,fontsize=20,outlinecolor=3c1e0aff]3[-][color=462800] creatures into [-][color=1ca216,fontsize=20,outlinecolor=3c1e0aff]Blue+1[-]</v>
      </c>
    </row>
    <row r="1287" spans="1:5" s="55" customFormat="1">
      <c r="A1287" s="55" t="str">
        <f>[3]lang_2!A1287</f>
        <v>TASKDES_9509</v>
      </c>
      <c r="B1287" s="55" t="str">
        <f>[3]lang_2!B1287</f>
        <v>5个兵团进阶至蓝色+1品质</v>
      </c>
      <c r="C1287" s="55" t="str">
        <f>[3]lang_2!C1287</f>
        <v>#[color=645252,fontsize=20]将[-][color=1ca216,fontsize=20]5[-][color=645252,fontsize=20]个兵团进阶至[-][color=1ca216,fontsize=20]蓝色+1[-]</v>
      </c>
      <c r="D1287" s="55">
        <f>[3]lang_2!D1287</f>
        <v>0</v>
      </c>
      <c r="E1287" s="55" t="str">
        <f>[3]lang_2!E1287</f>
        <v>#[color=462800]Advance[-][color=1ca216,fontsize=20,outlinecolor=3c1e0aff]5[-][color=462800] creatures into [-][color=1ca216,fontsize=20,outlinecolor=3c1e0aff]Blue+1[-]</v>
      </c>
    </row>
    <row r="1288" spans="1:5" s="55" customFormat="1">
      <c r="A1288" s="55" t="str">
        <f>[3]lang_2!A1288</f>
        <v>TASKDES_9510</v>
      </c>
      <c r="B1288" s="55" t="str">
        <f>[3]lang_2!B1288</f>
        <v>1个兵团进阶至蓝色+2品质</v>
      </c>
      <c r="C1288" s="55" t="str">
        <f>[3]lang_2!C1288</f>
        <v>#[color=645252,fontsize=20]将[-][color=1ca216,fontsize=20]1[-][color=645252,fontsize=20]个兵团进阶至[-][color=1ca216,fontsize=20]蓝色+2[-]</v>
      </c>
      <c r="D1288" s="55">
        <f>[3]lang_2!D1288</f>
        <v>0</v>
      </c>
      <c r="E1288" s="55" t="str">
        <f>[3]lang_2!E1288</f>
        <v>#[color=462800]Advance[-][color=1ca216,fontsize=20,outlinecolor=3c1e0aff]1[-][color=462800] creatures into [-][color=1ca216,fontsize=20,outlinecolor=3c1e0aff]Purple[-]</v>
      </c>
    </row>
    <row r="1289" spans="1:5" s="55" customFormat="1">
      <c r="A1289" s="55" t="str">
        <f>[3]lang_2!A1289</f>
        <v>TASKDES_9511</v>
      </c>
      <c r="B1289" s="55" t="str">
        <f>[3]lang_2!B1289</f>
        <v>3个兵团进阶至蓝色+2品质</v>
      </c>
      <c r="C1289" s="55" t="str">
        <f>[3]lang_2!C1289</f>
        <v>#[color=645252,fontsize=20]将[-][color=1ca216,fontsize=20]3[-][color=645252,fontsize=20]个兵团进阶至[-][color=1ca216,fontsize=20]蓝色+2[-]</v>
      </c>
      <c r="D1289" s="55">
        <f>[3]lang_2!D1289</f>
        <v>0</v>
      </c>
      <c r="E1289" s="55" t="str">
        <f>[3]lang_2!E1289</f>
        <v>#[color=462800]Advance[-][color=1ca216,fontsize=20,outlinecolor=3c1e0aff]3[-][color=462800] creatures into [-][color=1ca216,fontsize=20,outlinecolor=3c1e0aff]Purple[-]</v>
      </c>
    </row>
    <row r="1290" spans="1:5" s="55" customFormat="1">
      <c r="A1290" s="55" t="str">
        <f>[3]lang_2!A1290</f>
        <v>TASKDES_9512</v>
      </c>
      <c r="B1290" s="55" t="str">
        <f>[3]lang_2!B1290</f>
        <v>5个兵团进阶至蓝色+2品质</v>
      </c>
      <c r="C1290" s="55" t="str">
        <f>[3]lang_2!C1290</f>
        <v>#[color=645252,fontsize=20]将[-][color=1ca216,fontsize=20]5[-][color=645252,fontsize=20]个兵团进阶至[-][color=1ca216,fontsize=20]蓝色+2[-]</v>
      </c>
      <c r="D1290" s="55">
        <f>[3]lang_2!D1290</f>
        <v>0</v>
      </c>
      <c r="E1290" s="55" t="str">
        <f>[3]lang_2!E1290</f>
        <v>#[color=462800]Advance[-][color=1ca216,fontsize=20,outlinecolor=3c1e0aff]5[-][color=462800] creatures into [-][color=1ca216,fontsize=20,outlinecolor=3c1e0aff]Purple[-]</v>
      </c>
    </row>
    <row r="1291" spans="1:5" s="55" customFormat="1">
      <c r="A1291" s="55" t="str">
        <f>[3]lang_2!A1291</f>
        <v>TASKDES_9513</v>
      </c>
      <c r="B1291" s="55" t="str">
        <f>[3]lang_2!B1291</f>
        <v>1个兵团进阶至紫色品质</v>
      </c>
      <c r="C1291" s="55" t="str">
        <f>[3]lang_2!C1291</f>
        <v>#[color=645252,fontsize=20]将[-][color=1ca216,fontsize=20]1[-][color=645252,fontsize=20]个兵团进阶至[-][color=1ca216,fontsize=20]紫色[-]</v>
      </c>
      <c r="D1291" s="55">
        <f>[3]lang_2!D1291</f>
        <v>0</v>
      </c>
      <c r="E1291" s="55" t="str">
        <f>[3]lang_2!E1291</f>
        <v>#[color=462800]Advance[-][color=1ca216,fontsize=20,outlinecolor=3c1e0aff]1[-][color=462800] creatures into [-][color=1ca216,fontsize=20,outlinecolor=3c1e0aff]Purple+1[-]</v>
      </c>
    </row>
    <row r="1292" spans="1:5" s="55" customFormat="1">
      <c r="A1292" s="55" t="str">
        <f>[3]lang_2!A1292</f>
        <v>TASKDES_9514</v>
      </c>
      <c r="B1292" s="55" t="str">
        <f>[3]lang_2!B1292</f>
        <v>3个兵团进阶至紫色品质</v>
      </c>
      <c r="C1292" s="55" t="str">
        <f>[3]lang_2!C1292</f>
        <v>#[color=645252,fontsize=20]将[-][color=1ca216,fontsize=20]3[-][color=645252,fontsize=20]个兵团进阶至[-][color=1ca216,fontsize=20]紫色[-]</v>
      </c>
      <c r="D1292" s="55">
        <f>[3]lang_2!D1292</f>
        <v>0</v>
      </c>
      <c r="E1292" s="55" t="str">
        <f>[3]lang_2!E1292</f>
        <v>#[color=462800]Advance[-][color=1ca216,fontsize=20,outlinecolor=3c1e0aff]3[-][color=462800] creatures into [-][color=1ca216,fontsize=20,outlinecolor=3c1e0aff]Purple+1[-]</v>
      </c>
    </row>
    <row r="1293" spans="1:5" s="55" customFormat="1">
      <c r="A1293" s="55" t="str">
        <f>[3]lang_2!A1293</f>
        <v>TASKDES_9515</v>
      </c>
      <c r="B1293" s="55" t="str">
        <f>[3]lang_2!B1293</f>
        <v>5个兵团进阶至紫色品质</v>
      </c>
      <c r="C1293" s="55" t="str">
        <f>[3]lang_2!C1293</f>
        <v>#[color=645252,fontsize=20]将[-][color=1ca216,fontsize=20]5[-][color=645252,fontsize=20]个兵团进阶至[-][color=1ca216,fontsize=20]紫色[-]</v>
      </c>
      <c r="D1293" s="55">
        <f>[3]lang_2!D1293</f>
        <v>0</v>
      </c>
      <c r="E1293" s="55" t="str">
        <f>[3]lang_2!E1293</f>
        <v>#[color=462800]Advance[-][color=1ca216,fontsize=20,outlinecolor=3c1e0aff]5[-][color=462800] creatures into [-][color=1ca216,fontsize=20,outlinecolor=3c1e0aff]Purple+1[-]</v>
      </c>
    </row>
    <row r="1294" spans="1:5" s="55" customFormat="1">
      <c r="A1294" s="55" t="str">
        <f>[3]lang_2!A1294</f>
        <v>TASKDES_9516</v>
      </c>
      <c r="B1294" s="55" t="str">
        <f>[3]lang_2!B1294</f>
        <v>1个兵团进阶至紫色+1品质</v>
      </c>
      <c r="C1294" s="55" t="str">
        <f>[3]lang_2!C1294</f>
        <v>#[color=645252,fontsize=20]将[-][color=1ca216,fontsize=20]1[-][color=645252,fontsize=20]个兵团进阶至[-][color=1ca216,fontsize=20]紫色+1[-]</v>
      </c>
      <c r="D1294" s="55">
        <f>[3]lang_2!D1294</f>
        <v>0</v>
      </c>
      <c r="E1294" s="55" t="str">
        <f>[3]lang_2!E1294</f>
        <v>#[color=462800]Advance[-][color=1ca216,fontsize=20,outlinecolor=3c1e0aff]1[-][color=462800] creatures into [-][color=1ca216,fontsize=20,outlinecolor=3c1e0aff]Purple+2[-]</v>
      </c>
    </row>
    <row r="1295" spans="1:5" s="55" customFormat="1">
      <c r="A1295" s="55" t="str">
        <f>[3]lang_2!A1295</f>
        <v>TASKDES_9517</v>
      </c>
      <c r="B1295" s="55" t="str">
        <f>[3]lang_2!B1295</f>
        <v>3个兵团进阶至紫色+1品质</v>
      </c>
      <c r="C1295" s="55" t="str">
        <f>[3]lang_2!C1295</f>
        <v>#[color=645252,fontsize=20]将[-][color=1ca216,fontsize=20]3[-][color=645252,fontsize=20]个兵团进阶至[-][color=1ca216,fontsize=20]紫色+1[-]</v>
      </c>
      <c r="D1295" s="55">
        <f>[3]lang_2!D1295</f>
        <v>0</v>
      </c>
      <c r="E1295" s="55" t="str">
        <f>[3]lang_2!E1295</f>
        <v>#[color=462800]Advance[-][color=1ca216,fontsize=20,outlinecolor=3c1e0aff]3[-][color=462800] creatures into [-][color=1ca216,fontsize=20,outlinecolor=3c1e0aff]Purple+2[-]</v>
      </c>
    </row>
    <row r="1296" spans="1:5" s="55" customFormat="1">
      <c r="A1296" s="55" t="str">
        <f>[3]lang_2!A1296</f>
        <v>TASKDES_9518</v>
      </c>
      <c r="B1296" s="55" t="str">
        <f>[3]lang_2!B1296</f>
        <v>5个兵团进阶至紫色+1品质</v>
      </c>
      <c r="C1296" s="55" t="str">
        <f>[3]lang_2!C1296</f>
        <v>#[color=645252,fontsize=20]将[-][color=1ca216,fontsize=20]5[-][color=645252,fontsize=20]个兵团进阶至[-][color=1ca216,fontsize=20]紫色+1[-]</v>
      </c>
      <c r="D1296" s="55">
        <f>[3]lang_2!D1296</f>
        <v>0</v>
      </c>
      <c r="E1296" s="55" t="str">
        <f>[3]lang_2!E1296</f>
        <v>#[color=462800]Advance[-][color=1ca216,fontsize=20,outlinecolor=3c1e0aff]5[-][color=462800] creatures into [-][color=1ca216,fontsize=20,outlinecolor=3c1e0aff]Purple+2[-]</v>
      </c>
    </row>
    <row r="1297" spans="1:5" s="55" customFormat="1">
      <c r="A1297" s="55" t="str">
        <f>[3]lang_2!A1297</f>
        <v>TASKDES_9519</v>
      </c>
      <c r="B1297" s="55" t="str">
        <f>[3]lang_2!B1297</f>
        <v>1个兵团进阶至紫色+2品质</v>
      </c>
      <c r="C1297" s="55" t="str">
        <f>[3]lang_2!C1297</f>
        <v>#[color=645252,fontsize=20]将[-][color=1ca216,fontsize=20]1[-][color=645252,fontsize=20]个兵团进阶至[-][color=1ca216,fontsize=20]紫色+2[-]</v>
      </c>
      <c r="D1297" s="55">
        <f>[3]lang_2!D1297</f>
        <v>0</v>
      </c>
      <c r="E1297" s="55" t="str">
        <f>[3]lang_2!E1297</f>
        <v>#[color=462800]Advance[-][color=1ca216,fontsize=20,outlinecolor=3c1e0aff]1[-][color=462800] creatures into [-][color=1ca216,fontsize=20,outlinecolor=3c1e0aff]Orange[-]</v>
      </c>
    </row>
    <row r="1298" spans="1:5" s="55" customFormat="1">
      <c r="A1298" s="55" t="str">
        <f>[3]lang_2!A1298</f>
        <v>TASKDES_9520</v>
      </c>
      <c r="B1298" s="55" t="str">
        <f>[3]lang_2!B1298</f>
        <v>3个兵团进阶至紫色+2品质</v>
      </c>
      <c r="C1298" s="55" t="str">
        <f>[3]lang_2!C1298</f>
        <v>#[color=645252,fontsize=20]将[-][color=1ca216,fontsize=20]3[-][color=645252,fontsize=20]个兵团进阶至[-][color=1ca216,fontsize=20]紫色+2[-]</v>
      </c>
      <c r="D1298" s="55">
        <f>[3]lang_2!D1298</f>
        <v>0</v>
      </c>
      <c r="E1298" s="55" t="str">
        <f>[3]lang_2!E1298</f>
        <v>#[color=462800]Advance[-][color=1ca216,fontsize=20,outlinecolor=3c1e0aff]3[-][color=462800] creatures into [-][color=1ca216,fontsize=20,outlinecolor=3c1e0aff]Orange[-]</v>
      </c>
    </row>
    <row r="1299" spans="1:5" s="55" customFormat="1">
      <c r="A1299" s="55" t="str">
        <f>[3]lang_2!A1299</f>
        <v>TASKDES_9521</v>
      </c>
      <c r="B1299" s="55" t="str">
        <f>[3]lang_2!B1299</f>
        <v>5个兵团进阶至紫色+2品质</v>
      </c>
      <c r="C1299" s="55" t="str">
        <f>[3]lang_2!C1299</f>
        <v>#[color=645252,fontsize=20]将[-][color=1ca216,fontsize=20]5[-][color=645252,fontsize=20]个兵团进阶至[-][color=1ca216,fontsize=20]紫色+2[-]</v>
      </c>
      <c r="D1299" s="55">
        <f>[3]lang_2!D1299</f>
        <v>0</v>
      </c>
      <c r="E1299" s="55" t="str">
        <f>[3]lang_2!E1299</f>
        <v>#[color=462800]Advance[-][color=1ca216,fontsize=20,outlinecolor=3c1e0aff]5[-][color=462800] creatures into [-][color=1ca216,fontsize=20,outlinecolor=3c1e0aff]Orange[-]</v>
      </c>
    </row>
    <row r="1300" spans="1:5" s="55" customFormat="1">
      <c r="A1300" s="55" t="str">
        <f>[3]lang_2!A1300</f>
        <v>TASKDES_9522</v>
      </c>
      <c r="B1300" s="55" t="str">
        <f>[3]lang_2!B1300</f>
        <v>1个兵团进阶至紫色+3品质</v>
      </c>
      <c r="C1300" s="55" t="str">
        <f>[3]lang_2!C1300</f>
        <v>#[color=645252,fontsize=20]将[-][color=1ca216,fontsize=20]1[-][color=645252,fontsize=20]个兵团进阶至[-][color=1ca216,fontsize=20]紫色+3[-]</v>
      </c>
      <c r="D1300" s="55">
        <f>[3]lang_2!D1300</f>
        <v>0</v>
      </c>
      <c r="E1300" s="55" t="str">
        <f>[3]lang_2!E1300</f>
        <v>#[color=462800]Advance[-][color=1ca216,fontsize=20,outlinecolor=3c1e0aff]1[-][color=462800] creatures into [-][color=1ca216,fontsize=20,outlinecolor=3c1e0aff]Orange+1[-]</v>
      </c>
    </row>
    <row r="1301" spans="1:5" s="55" customFormat="1">
      <c r="A1301" s="55" t="str">
        <f>[3]lang_2!A1301</f>
        <v>TASKDES_9523</v>
      </c>
      <c r="B1301" s="55" t="str">
        <f>[3]lang_2!B1301</f>
        <v>3个兵团进阶至紫色+3品质</v>
      </c>
      <c r="C1301" s="55" t="str">
        <f>[3]lang_2!C1301</f>
        <v>#[color=645252,fontsize=20]将[-][color=1ca216,fontsize=20]3[-][color=645252,fontsize=20]个兵团进阶至[-][color=1ca216,fontsize=20]紫色+3[-]</v>
      </c>
      <c r="D1301" s="55">
        <f>[3]lang_2!D1301</f>
        <v>0</v>
      </c>
      <c r="E1301" s="55" t="str">
        <f>[3]lang_2!E1301</f>
        <v>#[color=462800]Advance[-][color=1ca216,fontsize=20,outlinecolor=3c1e0aff]3[-][color=462800] creatures into [-][color=1ca216,fontsize=20,outlinecolor=3c1e0aff]Orange+1[-]</v>
      </c>
    </row>
    <row r="1302" spans="1:5" s="55" customFormat="1">
      <c r="A1302" s="55" t="str">
        <f>[3]lang_2!A1302</f>
        <v>TASKDES_9524</v>
      </c>
      <c r="B1302" s="55" t="str">
        <f>[3]lang_2!B1302</f>
        <v>5个兵团进阶至紫色+3品质</v>
      </c>
      <c r="C1302" s="55" t="str">
        <f>[3]lang_2!C1302</f>
        <v>#[color=645252,fontsize=20]将[-][color=1ca216,fontsize=20]5[-][color=645252,fontsize=20]个兵团进阶至[-][color=1ca216,fontsize=20]紫色+3[-]</v>
      </c>
      <c r="D1302" s="55">
        <f>[3]lang_2!D1302</f>
        <v>0</v>
      </c>
      <c r="E1302" s="55" t="str">
        <f>[3]lang_2!E1302</f>
        <v>#[color=462800]Advance[-][color=1ca216,fontsize=20,outlinecolor=3c1e0aff]5[-][color=462800] creatures into [-][color=1ca216,fontsize=20,outlinecolor=3c1e0aff]Orange+1[-]</v>
      </c>
    </row>
    <row r="1303" spans="1:5" s="55" customFormat="1">
      <c r="A1303" s="55" t="str">
        <f>[3]lang_2!A1303</f>
        <v>TASKDES_9525</v>
      </c>
      <c r="B1303" s="55" t="str">
        <f>[3]lang_2!B1303</f>
        <v>1个兵团进阶至橙色品质</v>
      </c>
      <c r="C1303" s="55" t="str">
        <f>[3]lang_2!C1303</f>
        <v>#[color=645252,fontsize=20]将[-][color=1ca216,fontsize=20]1[-][color=645252,fontsize=20]个兵团进阶至[-][color=1ca216,fontsize=20]橙色[-]</v>
      </c>
      <c r="D1303" s="55">
        <f>[3]lang_2!D1303</f>
        <v>0</v>
      </c>
      <c r="E1303" s="55" t="str">
        <f>[3]lang_2!E1303</f>
        <v>#[color=462800]Advance[-][color=1ca216,fontsize=20,outlinecolor=3c1e0aff]1[-][color=462800] creatures into [-][color=1ca216,fontsize=20,outlinecolor=3c1e0aff]Orange+2[-]</v>
      </c>
    </row>
    <row r="1304" spans="1:5" s="55" customFormat="1">
      <c r="A1304" s="55" t="str">
        <f>[3]lang_2!A1304</f>
        <v>TASKDES_9526</v>
      </c>
      <c r="B1304" s="55" t="str">
        <f>[3]lang_2!B1304</f>
        <v>3个兵团进阶至橙色品质</v>
      </c>
      <c r="C1304" s="55" t="str">
        <f>[3]lang_2!C1304</f>
        <v>#[color=645252,fontsize=20]将[-][color=1ca216,fontsize=20]3[-][color=645252,fontsize=20]个兵团进阶至[-][color=1ca216,fontsize=20]橙色[-]</v>
      </c>
      <c r="D1304" s="55">
        <f>[3]lang_2!D1304</f>
        <v>0</v>
      </c>
      <c r="E1304" s="55" t="str">
        <f>[3]lang_2!E1304</f>
        <v>#[color=462800]Advance[-][color=1ca216,fontsize=20,outlinecolor=3c1e0aff]3[-][color=462800] creatures into [-][color=1ca216,fontsize=20,outlinecolor=3c1e0aff]Orange+2[-]</v>
      </c>
    </row>
    <row r="1305" spans="1:5" s="55" customFormat="1">
      <c r="A1305" s="55" t="str">
        <f>[3]lang_2!A1305</f>
        <v>TASKDES_9527</v>
      </c>
      <c r="B1305" s="55" t="str">
        <f>[3]lang_2!B1305</f>
        <v>5个兵团进阶至橙色品质</v>
      </c>
      <c r="C1305" s="55" t="str">
        <f>[3]lang_2!C1305</f>
        <v>#[color=645252,fontsize=20]将[-][color=1ca216,fontsize=20]5[-][color=645252,fontsize=20]个兵团进阶至[-][color=1ca216,fontsize=20]橙色[-]</v>
      </c>
      <c r="D1305" s="55">
        <f>[3]lang_2!D1305</f>
        <v>0</v>
      </c>
      <c r="E1305" s="55" t="str">
        <f>[3]lang_2!E1305</f>
        <v>#[color=462800]Advance[-][color=1ca216,fontsize=20,outlinecolor=3c1e0aff]5[-][color=462800] creatures into [-][color=1ca216,fontsize=20,outlinecolor=3c1e0aff]Orange+2[-]</v>
      </c>
    </row>
    <row r="1306" spans="1:5" s="55" customFormat="1">
      <c r="A1306" s="55" t="str">
        <f>[3]lang_2!A1306</f>
        <v>TASKDES_9528</v>
      </c>
      <c r="B1306" s="55" t="str">
        <f>[3]lang_2!B1306</f>
        <v>1个兵团进阶至橙色+1品质</v>
      </c>
      <c r="C1306" s="55" t="str">
        <f>[3]lang_2!C1306</f>
        <v>#[color=645252,fontsize=20]将[-][color=1ca216,fontsize=20]1[-][color=645252,fontsize=20]个兵团进阶至[-][color=1ca216,fontsize=20]橙色+1[-]</v>
      </c>
      <c r="D1306" s="55">
        <f>[3]lang_2!D1306</f>
        <v>0</v>
      </c>
      <c r="E1306" s="55" t="str">
        <f>[3]lang_2!E1306</f>
        <v>#[color=462800]Advance[-][color=1ca216,fontsize=20,outlinecolor=3c1e0aff]1[-][color=462800] creatures into [-][color=1ca216,fontsize=20,outlinecolor=3c1e0aff]Orange+3[-]</v>
      </c>
    </row>
    <row r="1307" spans="1:5" s="55" customFormat="1">
      <c r="A1307" s="55" t="str">
        <f>[3]lang_2!A1307</f>
        <v>TASKDES_9529</v>
      </c>
      <c r="B1307" s="55" t="str">
        <f>[3]lang_2!B1307</f>
        <v>3个兵团进阶至橙色+1品质</v>
      </c>
      <c r="C1307" s="55" t="str">
        <f>[3]lang_2!C1307</f>
        <v>#[color=645252,fontsize=20]将[-][color=1ca216,fontsize=20]3[-][color=645252,fontsize=20]个兵团进阶至[-][color=1ca216,fontsize=20]橙色+1[-]</v>
      </c>
      <c r="D1307" s="55">
        <f>[3]lang_2!D1307</f>
        <v>0</v>
      </c>
      <c r="E1307" s="55" t="str">
        <f>[3]lang_2!E1307</f>
        <v>#[color=462800]Advance[-][color=1ca216,fontsize=20,outlinecolor=3c1e0aff]3[-][color=462800] creatures into [-][color=1ca216,fontsize=20,outlinecolor=3c1e0aff]Orange+3[-]</v>
      </c>
    </row>
    <row r="1308" spans="1:5" s="55" customFormat="1">
      <c r="A1308" s="55" t="str">
        <f>[3]lang_2!A1308</f>
        <v>TASKDES_9530</v>
      </c>
      <c r="B1308" s="55" t="str">
        <f>[3]lang_2!B1308</f>
        <v>5个兵团进阶至橙色+1品质</v>
      </c>
      <c r="C1308" s="55" t="str">
        <f>[3]lang_2!C1308</f>
        <v>#[color=645252,fontsize=20]将[-][color=1ca216,fontsize=20]5[-][color=645252,fontsize=20]个兵团进阶至[-][color=1ca216,fontsize=20]橙色+1[-]</v>
      </c>
      <c r="D1308" s="55">
        <f>[3]lang_2!D1308</f>
        <v>0</v>
      </c>
      <c r="E1308" s="55" t="str">
        <f>[3]lang_2!E1308</f>
        <v>#[color=462800]Advance[-][color=1ca216,fontsize=20,outlinecolor=3c1e0aff]5[-][color=462800] creatures into [-][color=1ca216,fontsize=20,outlinecolor=3c1e0aff]Orange+3[-]</v>
      </c>
    </row>
    <row r="1309" spans="1:5" s="55" customFormat="1">
      <c r="A1309" s="55" t="str">
        <f>[3]lang_2!A1309</f>
        <v>TASKDES_9531</v>
      </c>
      <c r="B1309" s="55" t="str">
        <f>[3]lang_2!B1309</f>
        <v>1个兵团进阶至橙色+2品质</v>
      </c>
      <c r="C1309" s="55" t="str">
        <f>[3]lang_2!C1309</f>
        <v>#[color=645252,fontsize=20]将[-][color=1ca216,fontsize=20]1[-][color=645252,fontsize=20]个兵团进阶至[-][color=1ca216,fontsize=20]橙色+2[-]</v>
      </c>
      <c r="D1309" s="55">
        <f>[3]lang_2!D1309</f>
        <v>0</v>
      </c>
      <c r="E1309" s="55" t="str">
        <f>[3]lang_2!E1309</f>
        <v>#[color=645252,fontsize=20]将[-][color=1ca216,fontsize=19,outlinecolor=3c1e0aff]1[-][color=645252,fontsize=20]个兵团进阶至[-][color=1ca216,fontsize=19,outlinecolor=3c1e0aff]橙色+3[-]</v>
      </c>
    </row>
    <row r="1310" spans="1:5" s="55" customFormat="1">
      <c r="A1310" s="55" t="str">
        <f>[3]lang_2!A1310</f>
        <v>TASKDES_9532</v>
      </c>
      <c r="B1310" s="55" t="str">
        <f>[3]lang_2!B1310</f>
        <v>1个兵团进阶至橙色+2品质</v>
      </c>
      <c r="C1310" s="55" t="str">
        <f>[3]lang_2!C1310</f>
        <v>#[color=645252,fontsize=20]将[-][color=1ca216,fontsize=20]3[-][color=645252,fontsize=20]个兵团进阶至[-][color=1ca216,fontsize=20]橙色+2[-]</v>
      </c>
      <c r="D1310" s="55">
        <f>[3]lang_2!D1310</f>
        <v>0</v>
      </c>
      <c r="E1310" s="55" t="str">
        <f>[3]lang_2!E1310</f>
        <v>#[color=645252,fontsize=20]将[-][color=1ca216,fontsize=19,outlinecolor=3c1e0aff]3[-][color=645252,fontsize=20]个兵团进阶至[-][color=1ca216,fontsize=19,outlinecolor=3c1e0aff]橙色+3[-]</v>
      </c>
    </row>
    <row r="1311" spans="1:5" s="55" customFormat="1">
      <c r="A1311" s="55" t="str">
        <f>[3]lang_2!A1311</f>
        <v>TASKDES_9533</v>
      </c>
      <c r="B1311" s="55" t="str">
        <f>[3]lang_2!B1311</f>
        <v>1个兵团进阶至橙色+2品质</v>
      </c>
      <c r="C1311" s="55" t="str">
        <f>[3]lang_2!C1311</f>
        <v>#[color=645252,fontsize=20]将[-][color=1ca216,fontsize=20]5[-][color=645252,fontsize=20]个兵团进阶至[-][color=1ca216,fontsize=20]橙色+2[-]</v>
      </c>
      <c r="D1311" s="55">
        <f>[3]lang_2!D1311</f>
        <v>0</v>
      </c>
      <c r="E1311" s="55" t="str">
        <f>[3]lang_2!E1311</f>
        <v>#[color=645252,fontsize=20]将[-][color=1ca216,fontsize=19,outlinecolor=3c1e0aff]5[-][color=645252,fontsize=20]个兵团进阶至[-][color=1ca216,fontsize=19,outlinecolor=3c1e0aff]橙色+3[-]</v>
      </c>
    </row>
    <row r="1312" spans="1:5" s="55" customFormat="1">
      <c r="A1312" s="55" t="str">
        <f>[3]lang_2!A1312</f>
        <v>TASKDES_9534</v>
      </c>
      <c r="B1312" s="55" t="str">
        <f>[3]lang_2!B1312</f>
        <v>1个兵团进阶至橙色+2品质</v>
      </c>
      <c r="C1312" s="55" t="str">
        <f>[3]lang_2!C1312</f>
        <v>#[color=645252,fontsize=20]将[-][color=1ca216,fontsize=20]1[-][color=645252,fontsize=20]个兵团进阶至[-][color=1ca216,fontsize=20]橙色+3[-]</v>
      </c>
      <c r="D1312" s="55">
        <f>[3]lang_2!D1312</f>
        <v>0</v>
      </c>
      <c r="E1312" s="55" t="str">
        <f>[3]lang_2!E1312</f>
        <v>#[color=645252,fontsize=20]将[-][color=1ca216,fontsize=19,outlinecolor=3c1e0aff]1[-][color=645252,fontsize=20]个兵团进阶至[-][color=1ca216,fontsize=19,outlinecolor=3c1e0aff]橙色+3[-]</v>
      </c>
    </row>
    <row r="1313" spans="1:5" s="55" customFormat="1">
      <c r="A1313" s="55" t="str">
        <f>[3]lang_2!A1313</f>
        <v>TASKDES_9535</v>
      </c>
      <c r="B1313" s="55" t="str">
        <f>[3]lang_2!B1313</f>
        <v>1个兵团进阶至橙色+2品质</v>
      </c>
      <c r="C1313" s="55" t="str">
        <f>[3]lang_2!C1313</f>
        <v>#[color=645252,fontsize=20]将[-][color=1ca216,fontsize=20]3[-][color=645252,fontsize=20]个兵团进阶至[-][color=1ca216,fontsize=20]橙色+3[-]</v>
      </c>
      <c r="D1313" s="55">
        <f>[3]lang_2!D1313</f>
        <v>0</v>
      </c>
      <c r="E1313" s="55" t="str">
        <f>[3]lang_2!E1313</f>
        <v>#[color=645252,fontsize=20]将[-][color=1ca216,fontsize=19,outlinecolor=3c1e0aff]3[-][color=645252,fontsize=20]个兵团进阶至[-][color=1ca216,fontsize=19,outlinecolor=3c1e0aff]橙色+3[-]</v>
      </c>
    </row>
    <row r="1314" spans="1:5" s="55" customFormat="1">
      <c r="A1314" s="55" t="str">
        <f>[3]lang_2!A1314</f>
        <v>TASKDES_9536</v>
      </c>
      <c r="B1314" s="55" t="str">
        <f>[3]lang_2!B1314</f>
        <v>1个兵团进阶至橙色+2品质</v>
      </c>
      <c r="C1314" s="55" t="str">
        <f>[3]lang_2!C1314</f>
        <v>#[color=645252,fontsize=20]将[-][color=1ca216,fontsize=20]5[-][color=645252,fontsize=20]个兵团进阶至[-][color=1ca216,fontsize=20]橙色+3[-]</v>
      </c>
      <c r="D1314" s="55">
        <f>[3]lang_2!D1314</f>
        <v>0</v>
      </c>
      <c r="E1314" s="55" t="str">
        <f>[3]lang_2!E1314</f>
        <v>#[color=645252,fontsize=20]将[-][color=1ca216,fontsize=19,outlinecolor=3c1e0aff]5[-][color=645252,fontsize=20]个兵团进阶至[-][color=1ca216,fontsize=19,outlinecolor=3c1e0aff]橙色+3[-]</v>
      </c>
    </row>
    <row r="1315" spans="1:5" s="55" customFormat="1">
      <c r="A1315" s="55" t="str">
        <f>[3]lang_2!A1315</f>
        <v>TASKDES_9537</v>
      </c>
      <c r="B1315" s="55" t="str">
        <f>[3]lang_2!B1315</f>
        <v>1个兵团进阶至橙色+2品质</v>
      </c>
      <c r="C1315" s="55" t="str">
        <f>[3]lang_2!C1315</f>
        <v>#[color=645252,fontsize=20]将[-][color=1ca216,fontsize=20]1[-][color=645252,fontsize=20]个兵团进阶至[-][color=1ca216,fontsize=20]橙色+4[-]</v>
      </c>
      <c r="D1315" s="55">
        <f>[3]lang_2!D1315</f>
        <v>0</v>
      </c>
      <c r="E1315" s="55" t="str">
        <f>[3]lang_2!E1315</f>
        <v>#[color=645252,fontsize=20]将[-][color=1ca216,fontsize=19,outlinecolor=3c1e0aff]1[-][color=645252,fontsize=20]个兵团进阶至[-][color=1ca216,fontsize=19,outlinecolor=3c1e0aff]橙色+3[-]</v>
      </c>
    </row>
    <row r="1316" spans="1:5" s="55" customFormat="1">
      <c r="A1316" s="55" t="str">
        <f>[3]lang_2!A1316</f>
        <v>TASKDES_9538</v>
      </c>
      <c r="B1316" s="55" t="str">
        <f>[3]lang_2!B1316</f>
        <v>1个兵团进阶至橙色+2品质</v>
      </c>
      <c r="C1316" s="55" t="str">
        <f>[3]lang_2!C1316</f>
        <v>#[color=645252,fontsize=20]将[-][color=1ca216,fontsize=20]3[-][color=645252,fontsize=20]个兵团进阶至[-][color=1ca216,fontsize=20]橙色+4[-]</v>
      </c>
      <c r="D1316" s="55">
        <f>[3]lang_2!D1316</f>
        <v>0</v>
      </c>
      <c r="E1316" s="55" t="str">
        <f>[3]lang_2!E1316</f>
        <v>#[color=645252,fontsize=20]将[-][color=1ca216,fontsize=19,outlinecolor=3c1e0aff]3[-][color=645252,fontsize=20]个兵团进阶至[-][color=1ca216,fontsize=19,outlinecolor=3c1e0aff]橙色+3[-]</v>
      </c>
    </row>
    <row r="1317" spans="1:5" s="55" customFormat="1">
      <c r="A1317" s="55" t="str">
        <f>[3]lang_2!A1317</f>
        <v>TASKDES_9539</v>
      </c>
      <c r="B1317" s="55" t="str">
        <f>[3]lang_2!B1317</f>
        <v>1个兵团进阶至橙色+2品质</v>
      </c>
      <c r="C1317" s="55" t="str">
        <f>[3]lang_2!C1317</f>
        <v>#[color=645252,fontsize=20]将[-][color=1ca216,fontsize=20]5[-][color=645252,fontsize=20]个兵团进阶至[-][color=1ca216,fontsize=20]橙色+4[-]</v>
      </c>
      <c r="D1317" s="55">
        <f>[3]lang_2!D1317</f>
        <v>0</v>
      </c>
      <c r="E1317" s="55" t="str">
        <f>[3]lang_2!E1317</f>
        <v>#[color=645252,fontsize=20]将[-][color=1ca216,fontsize=19,outlinecolor=3c1e0aff]5[-][color=645252,fontsize=20]个兵团进阶至[-][color=1ca216,fontsize=19,outlinecolor=3c1e0aff]橙色+3[-]</v>
      </c>
    </row>
    <row r="1318" spans="1:5" s="55" customFormat="1">
      <c r="A1318" s="55">
        <f>[3]lang_2!A1318</f>
        <v>0</v>
      </c>
      <c r="B1318" s="55">
        <f>[3]lang_2!B1318</f>
        <v>0</v>
      </c>
      <c r="C1318" s="55">
        <f>[3]lang_2!C1318</f>
        <v>0</v>
      </c>
      <c r="D1318" s="55">
        <f>[3]lang_2!D1318</f>
        <v>0</v>
      </c>
      <c r="E1318" s="55">
        <f>[3]lang_2!E1318</f>
        <v>0</v>
      </c>
    </row>
    <row r="1319" spans="1:5" s="55" customFormat="1">
      <c r="A1319" s="55">
        <f>[3]lang_2!A1319</f>
        <v>0</v>
      </c>
      <c r="B1319" s="55">
        <f>[3]lang_2!B1319</f>
        <v>0</v>
      </c>
      <c r="C1319" s="55">
        <f>[3]lang_2!C1319</f>
        <v>0</v>
      </c>
      <c r="D1319" s="55">
        <f>[3]lang_2!D1319</f>
        <v>0</v>
      </c>
      <c r="E1319" s="55">
        <f>[3]lang_2!E1319</f>
        <v>0</v>
      </c>
    </row>
    <row r="1320" spans="1:5" s="55" customFormat="1">
      <c r="A1320" s="55">
        <f>[3]lang_2!A1320</f>
        <v>0</v>
      </c>
      <c r="B1320" s="55">
        <f>[3]lang_2!B1320</f>
        <v>0</v>
      </c>
      <c r="C1320" s="55">
        <f>[3]lang_2!C1320</f>
        <v>0</v>
      </c>
      <c r="D1320" s="55">
        <f>[3]lang_2!D1320</f>
        <v>0</v>
      </c>
      <c r="E1320" s="55">
        <f>[3]lang_2!E1320</f>
        <v>0</v>
      </c>
    </row>
    <row r="1321" spans="1:5" s="55" customFormat="1">
      <c r="A1321" s="55">
        <f>[3]lang_2!A1321</f>
        <v>0</v>
      </c>
      <c r="B1321" s="55">
        <f>[3]lang_2!B1321</f>
        <v>0</v>
      </c>
      <c r="C1321" s="55">
        <f>[3]lang_2!C1321</f>
        <v>0</v>
      </c>
      <c r="D1321" s="55">
        <f>[3]lang_2!D1321</f>
        <v>0</v>
      </c>
      <c r="E1321" s="55">
        <f>[3]lang_2!E1321</f>
        <v>0</v>
      </c>
    </row>
    <row r="1322" spans="1:5" s="55" customFormat="1">
      <c r="A1322" s="55">
        <f>[3]lang_2!A1322</f>
        <v>0</v>
      </c>
      <c r="B1322" s="55">
        <f>[3]lang_2!B1322</f>
        <v>0</v>
      </c>
      <c r="C1322" s="55">
        <f>[3]lang_2!C1322</f>
        <v>0</v>
      </c>
      <c r="D1322" s="55">
        <f>[3]lang_2!D1322</f>
        <v>0</v>
      </c>
      <c r="E1322" s="55">
        <f>[3]lang_2!E1322</f>
        <v>0</v>
      </c>
    </row>
    <row r="1323" spans="1:5" s="55" customFormat="1">
      <c r="A1323" s="55">
        <f>[3]lang_2!A1323</f>
        <v>0</v>
      </c>
      <c r="B1323" s="55">
        <f>[3]lang_2!B1323</f>
        <v>0</v>
      </c>
      <c r="C1323" s="55">
        <f>[3]lang_2!C1323</f>
        <v>0</v>
      </c>
      <c r="D1323" s="55">
        <f>[3]lang_2!D1323</f>
        <v>0</v>
      </c>
      <c r="E1323" s="55">
        <f>[3]lang_2!E1323</f>
        <v>0</v>
      </c>
    </row>
    <row r="1324" spans="1:5" s="55" customFormat="1">
      <c r="A1324" s="55">
        <f>[3]lang_2!A1324</f>
        <v>0</v>
      </c>
      <c r="B1324" s="55">
        <f>[3]lang_2!B1324</f>
        <v>0</v>
      </c>
      <c r="C1324" s="55">
        <f>[3]lang_2!C1324</f>
        <v>0</v>
      </c>
      <c r="D1324" s="55">
        <f>[3]lang_2!D1324</f>
        <v>0</v>
      </c>
      <c r="E1324" s="55">
        <f>[3]lang_2!E1324</f>
        <v>0</v>
      </c>
    </row>
    <row r="1325" spans="1:5" s="55" customFormat="1">
      <c r="A1325" s="55">
        <f>[3]lang_2!A1325</f>
        <v>0</v>
      </c>
      <c r="B1325" s="55">
        <f>[3]lang_2!B1325</f>
        <v>0</v>
      </c>
      <c r="C1325" s="55">
        <f>[3]lang_2!C1325</f>
        <v>0</v>
      </c>
      <c r="D1325" s="55">
        <f>[3]lang_2!D1325</f>
        <v>0</v>
      </c>
      <c r="E1325" s="55">
        <f>[3]lang_2!E1325</f>
        <v>0</v>
      </c>
    </row>
    <row r="1326" spans="1:5" s="55" customFormat="1">
      <c r="A1326" s="55">
        <f>[3]lang_2!A1326</f>
        <v>0</v>
      </c>
      <c r="B1326" s="55">
        <f>[3]lang_2!B1326</f>
        <v>0</v>
      </c>
      <c r="C1326" s="55">
        <f>[3]lang_2!C1326</f>
        <v>0</v>
      </c>
      <c r="D1326" s="55">
        <f>[3]lang_2!D1326</f>
        <v>0</v>
      </c>
      <c r="E1326" s="55">
        <f>[3]lang_2!E1326</f>
        <v>0</v>
      </c>
    </row>
    <row r="1327" spans="1:5" s="55" customFormat="1">
      <c r="A1327" s="55">
        <f>[3]lang_2!A1327</f>
        <v>0</v>
      </c>
      <c r="B1327" s="55">
        <f>[3]lang_2!B1327</f>
        <v>0</v>
      </c>
      <c r="C1327" s="55">
        <f>[3]lang_2!C1327</f>
        <v>0</v>
      </c>
      <c r="D1327" s="55">
        <f>[3]lang_2!D1327</f>
        <v>0</v>
      </c>
      <c r="E1327" s="55">
        <f>[3]lang_2!E1327</f>
        <v>0</v>
      </c>
    </row>
    <row r="1328" spans="1:5" s="55" customFormat="1">
      <c r="A1328" s="55">
        <f>[3]lang_2!A1328</f>
        <v>0</v>
      </c>
      <c r="B1328" s="55">
        <f>[3]lang_2!B1328</f>
        <v>0</v>
      </c>
      <c r="C1328" s="55">
        <f>[3]lang_2!C1328</f>
        <v>0</v>
      </c>
      <c r="D1328" s="55">
        <f>[3]lang_2!D1328</f>
        <v>0</v>
      </c>
      <c r="E1328" s="55">
        <f>[3]lang_2!E1328</f>
        <v>0</v>
      </c>
    </row>
    <row r="1329" spans="1:5" s="55" customFormat="1">
      <c r="A1329" s="55" t="str">
        <f>[3]lang_2!A1329</f>
        <v>TASKDES_9741</v>
      </c>
      <c r="B1329" s="55" t="str">
        <f>[3]lang_2!B1329</f>
        <v>[1]</v>
      </c>
      <c r="C1329" s="55" t="str">
        <f>[3]lang_2!C1329</f>
        <v>#[color=645252,fontsize=20]竞技场累计挑战胜利[-][color=1ca216,fontsize=20]1[-][color=645252,fontsize=20]次。[-]</v>
      </c>
      <c r="D1329" s="55">
        <f>[3]lang_2!D1329</f>
        <v>0</v>
      </c>
      <c r="E1329" s="55" t="str">
        <f>[3]lang_2!E1329</f>
        <v>#[color=462800]Obtain victory in the Arena for [-][color=1ca216,fontsize=20,outlinecolor=3c1e0aff]1[-][color=462800]times[-]</v>
      </c>
    </row>
    <row r="1330" spans="1:5" s="55" customFormat="1">
      <c r="A1330" s="55" t="str">
        <f>[3]lang_2!A1330</f>
        <v>TASKDES_9742</v>
      </c>
      <c r="B1330" s="55" t="str">
        <f>[3]lang_2!B1330</f>
        <v>[3]</v>
      </c>
      <c r="C1330" s="55" t="str">
        <f>[3]lang_2!C1330</f>
        <v>#[color=645252,fontsize=20]竞技场累计挑战胜利[-][color=1ca216,fontsize=20]3[-][color=645252,fontsize=20]次。[-]</v>
      </c>
      <c r="D1330" s="55">
        <f>[3]lang_2!D1330</f>
        <v>0</v>
      </c>
      <c r="E1330" s="55" t="str">
        <f>[3]lang_2!E1330</f>
        <v>#[color=462800]Obtain victory in the Arena for [-][color=1ca216,fontsize=20,outlinecolor=3c1e0aff]3[-][color=774825]times[-]</v>
      </c>
    </row>
    <row r="1331" spans="1:5" s="55" customFormat="1">
      <c r="A1331" s="55" t="str">
        <f>[3]lang_2!A1331</f>
        <v>TASKDES_9743</v>
      </c>
      <c r="B1331" s="55" t="str">
        <f>[3]lang_2!B1331</f>
        <v>[5]</v>
      </c>
      <c r="C1331" s="55" t="str">
        <f>[3]lang_2!C1331</f>
        <v>#[color=645252,fontsize=20]竞技场累计挑战胜利[-][color=1ca216,fontsize=20]5[-][color=645252,fontsize=20]次。[-]</v>
      </c>
      <c r="D1331" s="55">
        <f>[3]lang_2!D1331</f>
        <v>0</v>
      </c>
      <c r="E1331" s="55" t="str">
        <f>[3]lang_2!E1331</f>
        <v>#[color=462800]Obtain victory in the Arena for [-][color=1ca216,fontsize=20,outlinecolor=3c1e0aff]5[-][color=462800]times[-]</v>
      </c>
    </row>
    <row r="1332" spans="1:5" s="55" customFormat="1">
      <c r="A1332" s="55" t="str">
        <f>[3]lang_2!A1332</f>
        <v>TASKDES_9744</v>
      </c>
      <c r="B1332" s="55" t="str">
        <f>[3]lang_2!B1332</f>
        <v>[10]</v>
      </c>
      <c r="C1332" s="55" t="str">
        <f>[3]lang_2!C1332</f>
        <v>#[color=645252,fontsize=20]竞技场累计挑战胜利[-][color=1ca216,fontsize=20]10[-][color=645252,fontsize=20]次。[-]</v>
      </c>
      <c r="D1332" s="55">
        <f>[3]lang_2!D1332</f>
        <v>0</v>
      </c>
      <c r="E1332" s="55" t="str">
        <f>[3]lang_2!E1332</f>
        <v>#[color=462800]Obtain victory in the Arena for [-][color=1ca216,fontsize=20,outlinecolor=3c1e0aff]10[-][color=774827]times[-]</v>
      </c>
    </row>
    <row r="1333" spans="1:5" s="55" customFormat="1">
      <c r="A1333" s="55" t="str">
        <f>[3]lang_2!A1333</f>
        <v>TASKDES_9745</v>
      </c>
      <c r="B1333" s="55" t="str">
        <f>[3]lang_2!B1333</f>
        <v>[15]</v>
      </c>
      <c r="C1333" s="55" t="str">
        <f>[3]lang_2!C1333</f>
        <v>#[color=645252,fontsize=20]竞技场累计挑战胜利[-][color=1ca216,fontsize=20]15[-][color=645252,fontsize=20]次。[-]</v>
      </c>
      <c r="D1333" s="55">
        <f>[3]lang_2!D1333</f>
        <v>0</v>
      </c>
      <c r="E1333" s="55" t="str">
        <f>[3]lang_2!E1333</f>
        <v>#[color=462800]Obtain victory in the Arena for [-][color=1ca216,fontsize=20,outlinecolor=3c1e0aff]15[-][color=774828]times[-]</v>
      </c>
    </row>
    <row r="1334" spans="1:5" s="55" customFormat="1">
      <c r="A1334" s="55" t="str">
        <f>[3]lang_2!A1334</f>
        <v>TASKDES_9746</v>
      </c>
      <c r="B1334" s="55" t="str">
        <f>[3]lang_2!B1334</f>
        <v>[20]</v>
      </c>
      <c r="C1334" s="55" t="str">
        <f>[3]lang_2!C1334</f>
        <v>#[color=645252,fontsize=20]竞技场累计挑战胜利[-][color=1ca216,fontsize=20]20[-][color=645252,fontsize=20]次。[-]</v>
      </c>
      <c r="D1334" s="55">
        <f>[3]lang_2!D1334</f>
        <v>0</v>
      </c>
      <c r="E1334" s="55" t="str">
        <f>[3]lang_2!E1334</f>
        <v>#[color=462800]Obtain victory in the Arena for [-][color=1ca216,fontsize=20,outlinecolor=3c1e0aff]20[-][color=774829]times[-]</v>
      </c>
    </row>
    <row r="1335" spans="1:5" s="55" customFormat="1">
      <c r="A1335" s="55" t="str">
        <f>[3]lang_2!A1335</f>
        <v>TASKDES_9747</v>
      </c>
      <c r="B1335" s="55" t="str">
        <f>[3]lang_2!B1335</f>
        <v>[30]</v>
      </c>
      <c r="C1335" s="55" t="str">
        <f>[3]lang_2!C1335</f>
        <v>#[color=645252,fontsize=20]竞技场累计挑战胜利[-][color=1ca216,fontsize=20]30[-][color=645252,fontsize=20]次。[-]</v>
      </c>
      <c r="D1335" s="55">
        <f>[3]lang_2!D1335</f>
        <v>0</v>
      </c>
      <c r="E1335" s="55" t="str">
        <f>[3]lang_2!E1335</f>
        <v>#[color=462800]Obtain victory in the Arena for [-][color=1ca216,fontsize=20,outlinecolor=3c1e0aff]25[-][color=774830]times[-]</v>
      </c>
    </row>
    <row r="1336" spans="1:5" s="55" customFormat="1">
      <c r="A1336" s="55" t="str">
        <f>[3]lang_2!A1336</f>
        <v>TASKDES_9748</v>
      </c>
      <c r="B1336" s="55" t="str">
        <f>[3]lang_2!B1336</f>
        <v>[40]</v>
      </c>
      <c r="C1336" s="55" t="str">
        <f>[3]lang_2!C1336</f>
        <v>#[color=645252,fontsize=20]竞技场累计挑战胜利[-][color=1ca216,fontsize=20]40[-][color=645252,fontsize=20]次。[-]</v>
      </c>
      <c r="D1336" s="55">
        <f>[3]lang_2!D1336</f>
        <v>0</v>
      </c>
      <c r="E1336" s="55" t="str">
        <f>[3]lang_2!E1336</f>
        <v>#[color=462800]Obtain victory in the Arena for [-][color=1ca216,fontsize=20,outlinecolor=3c1e0aff]30[-][color=774831]times[-]</v>
      </c>
    </row>
    <row r="1337" spans="1:5" s="55" customFormat="1">
      <c r="A1337" s="55" t="str">
        <f>[3]lang_2!A1337</f>
        <v>TASKDES_9749</v>
      </c>
      <c r="B1337" s="55" t="str">
        <f>[3]lang_2!B1337</f>
        <v>[50]</v>
      </c>
      <c r="C1337" s="55" t="str">
        <f>[3]lang_2!C1337</f>
        <v>#[color=645252,fontsize=20]竞技场累计挑战胜利[-][color=1ca216,fontsize=20]50[-][color=645252,fontsize=20]次。[-]</v>
      </c>
      <c r="D1337" s="55">
        <f>[3]lang_2!D1337</f>
        <v>0</v>
      </c>
      <c r="E1337" s="55" t="str">
        <f>[3]lang_2!E1337</f>
        <v>#[color=462800]Obtain victory in the Arena for [-][color=1ca216,fontsize=20,outlinecolor=3c1e0aff]35[-][color=462800]times[-]</v>
      </c>
    </row>
    <row r="1338" spans="1:5" s="55" customFormat="1">
      <c r="A1338" s="55" t="str">
        <f>[3]lang_2!A1338</f>
        <v>TASKDES_9750</v>
      </c>
      <c r="B1338" s="55" t="str">
        <f>[3]lang_2!B1338</f>
        <v>[70]</v>
      </c>
      <c r="C1338" s="55" t="str">
        <f>[3]lang_2!C1338</f>
        <v>#[color=645252,fontsize=20]竞技场累计挑战胜利[-][color=1ca216,fontsize=20]70[-][color=645252,fontsize=20]次。[-]</v>
      </c>
      <c r="D1338" s="55">
        <f>[3]lang_2!D1338</f>
        <v>0</v>
      </c>
      <c r="E1338" s="55">
        <f>[3]lang_2!E1338</f>
        <v>0</v>
      </c>
    </row>
    <row r="1339" spans="1:5" s="55" customFormat="1">
      <c r="A1339" s="55" t="str">
        <f>[3]lang_2!A1339</f>
        <v>TASKDES_9731</v>
      </c>
      <c r="B1339" s="55" t="str">
        <f>[3]lang_2!B1339</f>
        <v>[90]</v>
      </c>
      <c r="C1339" s="55" t="str">
        <f>[3]lang_2!C1339</f>
        <v>#[color=645252,fontsize=20]竞技场累计挑战胜利[-][color=1ca216,fontsize=20]90[-][color=645252,fontsize=20]次。[-]</v>
      </c>
      <c r="D1339" s="55">
        <f>[3]lang_2!D1339</f>
        <v>0</v>
      </c>
      <c r="E1339" s="55">
        <f>[3]lang_2!E1339</f>
        <v>0</v>
      </c>
    </row>
    <row r="1340" spans="1:5" s="55" customFormat="1">
      <c r="A1340" s="55" t="str">
        <f>[3]lang_2!A1340</f>
        <v>TASKDES_9732</v>
      </c>
      <c r="B1340" s="55" t="str">
        <f>[3]lang_2!B1340</f>
        <v>[120]</v>
      </c>
      <c r="C1340" s="55" t="str">
        <f>[3]lang_2!C1340</f>
        <v>#[color=645252,fontsize=20]竞技场累计挑战胜利[-][color=1ca216,fontsize=20]120[-][color=645252,fontsize=20]次。[-]</v>
      </c>
      <c r="D1340" s="55">
        <f>[3]lang_2!D1340</f>
        <v>0</v>
      </c>
      <c r="E1340" s="55">
        <f>[3]lang_2!E1340</f>
        <v>0</v>
      </c>
    </row>
    <row r="1341" spans="1:5" s="55" customFormat="1">
      <c r="A1341" s="55" t="str">
        <f>[3]lang_2!A1341</f>
        <v>TASKDES_9733</v>
      </c>
      <c r="B1341" s="55" t="str">
        <f>[3]lang_2!B1341</f>
        <v>[150]</v>
      </c>
      <c r="C1341" s="55" t="str">
        <f>[3]lang_2!C1341</f>
        <v>#[color=645252,fontsize=20]竞技场累计挑战胜利[-][color=1ca216,fontsize=20]150[-][color=645252,fontsize=20]次。[-]</v>
      </c>
      <c r="D1341" s="55">
        <f>[3]lang_2!D1341</f>
        <v>0</v>
      </c>
      <c r="E1341" s="55">
        <f>[3]lang_2!E1341</f>
        <v>0</v>
      </c>
    </row>
    <row r="1342" spans="1:5" s="55" customFormat="1">
      <c r="A1342" s="55" t="str">
        <f>[3]lang_2!A1342</f>
        <v>TASKDES_9734</v>
      </c>
      <c r="B1342" s="55" t="str">
        <f>[3]lang_2!B1342</f>
        <v>[180]</v>
      </c>
      <c r="C1342" s="55" t="str">
        <f>[3]lang_2!C1342</f>
        <v>#[color=645252,fontsize=20]竞技场累计挑战胜利[-][color=1ca216,fontsize=20]180[-][color=645252,fontsize=20]次。[-]</v>
      </c>
      <c r="D1342" s="55">
        <f>[3]lang_2!D1342</f>
        <v>0</v>
      </c>
      <c r="E1342" s="55">
        <f>[3]lang_2!E1342</f>
        <v>0</v>
      </c>
    </row>
    <row r="1343" spans="1:5" s="55" customFormat="1">
      <c r="A1343" s="55" t="str">
        <f>[3]lang_2!A1343</f>
        <v>TASKDES_9735</v>
      </c>
      <c r="B1343" s="55" t="str">
        <f>[3]lang_2!B1343</f>
        <v>[210]</v>
      </c>
      <c r="C1343" s="55" t="str">
        <f>[3]lang_2!C1343</f>
        <v>#[color=645252,fontsize=20]竞技场累计挑战胜利[-][color=1ca216,fontsize=20]210[-][color=645252,fontsize=20]次。[-]</v>
      </c>
      <c r="D1343" s="55">
        <f>[3]lang_2!D1343</f>
        <v>0</v>
      </c>
      <c r="E1343" s="55">
        <f>[3]lang_2!E1343</f>
        <v>0</v>
      </c>
    </row>
    <row r="1344" spans="1:5" s="55" customFormat="1">
      <c r="A1344" s="55" t="str">
        <f>[3]lang_2!A1344</f>
        <v>TASKDES_9736</v>
      </c>
      <c r="B1344" s="55" t="str">
        <f>[3]lang_2!B1344</f>
        <v>[240]</v>
      </c>
      <c r="C1344" s="55" t="str">
        <f>[3]lang_2!C1344</f>
        <v>#[color=645252,fontsize=20]竞技场累计挑战胜利[-][color=1ca216,fontsize=20]240[-][color=645252,fontsize=20]次。[-]</v>
      </c>
      <c r="D1344" s="55">
        <f>[3]lang_2!D1344</f>
        <v>0</v>
      </c>
      <c r="E1344" s="55">
        <f>[3]lang_2!E1344</f>
        <v>0</v>
      </c>
    </row>
    <row r="1345" spans="1:5" s="55" customFormat="1">
      <c r="A1345" s="55" t="str">
        <f>[3]lang_2!A1345</f>
        <v>TASKDES_9737</v>
      </c>
      <c r="B1345" s="55" t="str">
        <f>[3]lang_2!B1345</f>
        <v>[270]</v>
      </c>
      <c r="C1345" s="55" t="str">
        <f>[3]lang_2!C1345</f>
        <v>#[color=645252,fontsize=20]竞技场累计挑战胜利[-][color=1ca216,fontsize=20]270[-][color=645252,fontsize=20]次。[-]</v>
      </c>
      <c r="D1345" s="55">
        <f>[3]lang_2!D1345</f>
        <v>0</v>
      </c>
      <c r="E1345" s="55">
        <f>[3]lang_2!E1345</f>
        <v>0</v>
      </c>
    </row>
    <row r="1346" spans="1:5" s="55" customFormat="1">
      <c r="A1346" s="55" t="str">
        <f>[3]lang_2!A1346</f>
        <v>TASKDES_9738</v>
      </c>
      <c r="B1346" s="55" t="str">
        <f>[3]lang_2!B1346</f>
        <v>[300]</v>
      </c>
      <c r="C1346" s="55" t="str">
        <f>[3]lang_2!C1346</f>
        <v>#[color=645252,fontsize=20]竞技场累计挑战胜利[-][color=1ca216,fontsize=20]300[-][color=645252,fontsize=20]次。[-]</v>
      </c>
      <c r="D1346" s="55">
        <f>[3]lang_2!D1346</f>
        <v>0</v>
      </c>
      <c r="E1346" s="55">
        <f>[3]lang_2!E1346</f>
        <v>0</v>
      </c>
    </row>
    <row r="1347" spans="1:5" s="55" customFormat="1">
      <c r="A1347" s="55" t="str">
        <f>[3]lang_2!A1347</f>
        <v>TASKDES_9739</v>
      </c>
      <c r="B1347" s="55" t="str">
        <f>[3]lang_2!B1347</f>
        <v>[350]</v>
      </c>
      <c r="C1347" s="55" t="str">
        <f>[3]lang_2!C1347</f>
        <v>#[color=645252,fontsize=20]竞技场累计挑战胜利[-][color=1ca216,fontsize=20]350[-][color=645252,fontsize=20]次。[-]</v>
      </c>
      <c r="D1347" s="55">
        <f>[3]lang_2!D1347</f>
        <v>0</v>
      </c>
      <c r="E1347" s="55">
        <f>[3]lang_2!E1347</f>
        <v>0</v>
      </c>
    </row>
    <row r="1348" spans="1:5" s="55" customFormat="1">
      <c r="A1348" s="55" t="str">
        <f>[3]lang_2!A1348</f>
        <v>TASKDES_9740</v>
      </c>
      <c r="B1348" s="55" t="str">
        <f>[3]lang_2!B1348</f>
        <v>[400]</v>
      </c>
      <c r="C1348" s="55" t="str">
        <f>[3]lang_2!C1348</f>
        <v>#[color=645252,fontsize=20]竞技场累计挑战胜利[-][color=1ca216,fontsize=20]400[-][color=645252,fontsize=20]次。[-]</v>
      </c>
      <c r="D1348" s="55">
        <f>[3]lang_2!D1348</f>
        <v>0</v>
      </c>
      <c r="E1348" s="55">
        <f>[3]lang_2!E1348</f>
        <v>0</v>
      </c>
    </row>
    <row r="1349" spans="1:5" s="55" customFormat="1">
      <c r="A1349" s="55" t="str">
        <f>[3]lang_2!A1349</f>
        <v>TASKDES_9781</v>
      </c>
      <c r="B1349" s="55" t="str">
        <f>[3]lang_2!B1349</f>
        <v>[500]</v>
      </c>
      <c r="C1349" s="55" t="str">
        <f>[3]lang_2!C1349</f>
        <v>#[color=645252,fontsize=20]竞技场累计挑战胜利[-][color=1ca216,fontsize=20]500[-][color=645252,fontsize=20]次。[-]</v>
      </c>
      <c r="D1349" s="55">
        <f>[3]lang_2!D1349</f>
        <v>0</v>
      </c>
      <c r="E1349" s="55">
        <f>[3]lang_2!E1349</f>
        <v>0</v>
      </c>
    </row>
    <row r="1350" spans="1:5" s="55" customFormat="1">
      <c r="A1350" s="55" t="str">
        <f>[3]lang_2!A1350</f>
        <v>TASKDES_9782</v>
      </c>
      <c r="B1350" s="55" t="str">
        <f>[3]lang_2!B1350</f>
        <v>[700]</v>
      </c>
      <c r="C1350" s="55" t="str">
        <f>[3]lang_2!C1350</f>
        <v>#[color=645252,fontsize=20]竞技场累计挑战胜利[-][color=1ca216,fontsize=20]700[-][color=645252,fontsize=20]次。[-]</v>
      </c>
      <c r="D1350" s="55">
        <f>[3]lang_2!D1350</f>
        <v>0</v>
      </c>
      <c r="E1350" s="55">
        <f>[3]lang_2!E1350</f>
        <v>0</v>
      </c>
    </row>
    <row r="1351" spans="1:5" s="55" customFormat="1">
      <c r="A1351" s="55" t="str">
        <f>[3]lang_2!A1351</f>
        <v>TASKDES_9783</v>
      </c>
      <c r="B1351" s="55" t="str">
        <f>[3]lang_2!B1351</f>
        <v>[1000]</v>
      </c>
      <c r="C1351" s="55" t="str">
        <f>[3]lang_2!C1351</f>
        <v>#[color=645252,fontsize=20]竞技场累计挑战胜利[-][color=1ca216,fontsize=20]1000[-][color=645252,fontsize=20]次。[-]</v>
      </c>
      <c r="D1351" s="55">
        <f>[3]lang_2!D1351</f>
        <v>0</v>
      </c>
      <c r="E1351" s="55">
        <f>[3]lang_2!E1351</f>
        <v>0</v>
      </c>
    </row>
    <row r="1352" spans="1:5" s="55" customFormat="1">
      <c r="A1352" s="55" t="str">
        <f>[3]lang_2!A1352</f>
        <v>TASKDES_9784</v>
      </c>
      <c r="B1352" s="55" t="str">
        <f>[3]lang_2!B1352</f>
        <v>[1500]</v>
      </c>
      <c r="C1352" s="55" t="str">
        <f>[3]lang_2!C1352</f>
        <v>#[color=645252,fontsize=20]竞技场累计挑战胜利[-][color=1ca216,fontsize=20]1500[-][color=645252,fontsize=20]次。[-]</v>
      </c>
      <c r="D1352" s="55">
        <f>[3]lang_2!D1352</f>
        <v>0</v>
      </c>
      <c r="E1352" s="55">
        <f>[3]lang_2!E1352</f>
        <v>0</v>
      </c>
    </row>
    <row r="1353" spans="1:5" s="55" customFormat="1">
      <c r="A1353" s="55" t="str">
        <f>[3]lang_2!A1353</f>
        <v>TASKDES_9785</v>
      </c>
      <c r="B1353" s="55" t="str">
        <f>[3]lang_2!B1353</f>
        <v>[2000]</v>
      </c>
      <c r="C1353" s="55" t="str">
        <f>[3]lang_2!C1353</f>
        <v>#[color=645252,fontsize=20]竞技场累计挑战胜利[-][color=1ca216,fontsize=20]2000[-][color=645252,fontsize=20]次。[-]</v>
      </c>
      <c r="D1353" s="55">
        <f>[3]lang_2!D1353</f>
        <v>0</v>
      </c>
      <c r="E1353" s="55">
        <f>[3]lang_2!E1353</f>
        <v>0</v>
      </c>
    </row>
    <row r="1354" spans="1:5" s="55" customFormat="1">
      <c r="A1354" s="55" t="str">
        <f>[3]lang_2!A1354</f>
        <v>TASKDES_9786</v>
      </c>
      <c r="B1354" s="55" t="str">
        <f>[3]lang_2!B1354</f>
        <v>[3000]</v>
      </c>
      <c r="C1354" s="55" t="str">
        <f>[3]lang_2!C1354</f>
        <v>#[color=645252,fontsize=20]竞技场累计挑战胜利[-][color=1ca216,fontsize=20]3000[-][color=645252,fontsize=20]次。[-]</v>
      </c>
      <c r="D1354" s="55">
        <f>[3]lang_2!D1354</f>
        <v>0</v>
      </c>
      <c r="E1354" s="55">
        <f>[3]lang_2!E1354</f>
        <v>0</v>
      </c>
    </row>
    <row r="1355" spans="1:5" s="55" customFormat="1">
      <c r="A1355" s="55" t="str">
        <f>[3]lang_2!A1355</f>
        <v>TASKDES_9787</v>
      </c>
      <c r="B1355" s="55" t="str">
        <f>[3]lang_2!B1355</f>
        <v>[5000]</v>
      </c>
      <c r="C1355" s="55" t="str">
        <f>[3]lang_2!C1355</f>
        <v>#[color=645252,fontsize=20]竞技场累计挑战胜利[-][color=1ca216,fontsize=20]5000[-][color=645252,fontsize=20]次。[-]</v>
      </c>
      <c r="D1355" s="55">
        <f>[3]lang_2!D1355</f>
        <v>0</v>
      </c>
      <c r="E1355" s="55">
        <f>[3]lang_2!E1355</f>
        <v>0</v>
      </c>
    </row>
    <row r="1356" spans="1:5" s="55" customFormat="1">
      <c r="A1356" s="55" t="str">
        <f>[3]lang_2!A1356</f>
        <v>TASKDES_9788</v>
      </c>
      <c r="B1356" s="55" t="str">
        <f>[3]lang_2!B1356</f>
        <v>[7000]</v>
      </c>
      <c r="C1356" s="55" t="str">
        <f>[3]lang_2!C1356</f>
        <v>#[color=645252,fontsize=20]竞技场累计挑战胜利[-][color=1ca216,fontsize=20]7000[-][color=645252,fontsize=20]次。[-]</v>
      </c>
      <c r="D1356" s="55">
        <f>[3]lang_2!D1356</f>
        <v>0</v>
      </c>
      <c r="E1356" s="55">
        <f>[3]lang_2!E1356</f>
        <v>0</v>
      </c>
    </row>
    <row r="1357" spans="1:5" s="55" customFormat="1">
      <c r="A1357" s="55" t="str">
        <f>[3]lang_2!A1357</f>
        <v>TASKDES_9789</v>
      </c>
      <c r="B1357" s="55" t="str">
        <f>[3]lang_2!B1357</f>
        <v>[10000]</v>
      </c>
      <c r="C1357" s="55" t="str">
        <f>[3]lang_2!C1357</f>
        <v>#[color=645252,fontsize=20]竞技场累计挑战胜利[-][color=1ca216,fontsize=20]10000[-][color=645252,fontsize=20]次。[-]</v>
      </c>
      <c r="D1357" s="55">
        <f>[3]lang_2!D1357</f>
        <v>0</v>
      </c>
      <c r="E1357" s="55">
        <f>[3]lang_2!E1357</f>
        <v>0</v>
      </c>
    </row>
    <row r="1358" spans="1:5" s="55" customFormat="1">
      <c r="A1358" s="55" t="str">
        <f>[3]lang_2!A1358</f>
        <v>TASKDES_9790</v>
      </c>
      <c r="B1358" s="55" t="str">
        <f>[3]lang_2!B1358</f>
        <v>[15000]</v>
      </c>
      <c r="C1358" s="55" t="str">
        <f>[3]lang_2!C1358</f>
        <v>#[color=645252,fontsize=20]竞技场累计挑战胜利[-][color=1ca216,fontsize=20]15000[-][color=645252,fontsize=20]次。[-]</v>
      </c>
      <c r="D1358" s="55">
        <f>[3]lang_2!D1358</f>
        <v>0</v>
      </c>
      <c r="E1358" s="55">
        <f>[3]lang_2!E1358</f>
        <v>0</v>
      </c>
    </row>
    <row r="1359" spans="1:5" s="55" customFormat="1">
      <c r="A1359" s="55" t="str">
        <f>[3]lang_2!A1359</f>
        <v>TASKDES_9701</v>
      </c>
      <c r="B1359" s="55" t="str">
        <f>[3]lang_2!B1359</f>
        <v>[100000]</v>
      </c>
      <c r="C1359" s="55" t="str">
        <f>[3]lang_2!C1359</f>
        <v>#[color=645252,fontsize=20]龙之国累计造成[-][color=1ca216,fontsize=20]100000[-][color=645252,fontsize=20]伤害。[-]</v>
      </c>
      <c r="D1359" s="55">
        <f>[3]lang_2!D1359</f>
        <v>0</v>
      </c>
      <c r="E1359" s="55" t="str">
        <f>[3]lang_2!E1359</f>
        <v>#[color=462800]Deal [-][color=1ca216,fontsize=20,outlinecolor=3c1e0aff]100000[-][color=462800] damage to the dragon in Dragon Utopia in total.[-]</v>
      </c>
    </row>
    <row r="1360" spans="1:5" s="55" customFormat="1">
      <c r="A1360" s="55" t="str">
        <f>[3]lang_2!A1360</f>
        <v>TASKDES_9702</v>
      </c>
      <c r="B1360" s="55" t="str">
        <f>[3]lang_2!B1360</f>
        <v>[200000]</v>
      </c>
      <c r="C1360" s="55" t="str">
        <f>[3]lang_2!C1360</f>
        <v>#[color=645252,fontsize=20]龙之国累计造成[-][color=1ca216,fontsize=20]200000[-][color=645252,fontsize=20]伤害。[-]</v>
      </c>
      <c r="D1360" s="55">
        <f>[3]lang_2!D1360</f>
        <v>0</v>
      </c>
      <c r="E1360" s="55" t="str">
        <f>[3]lang_2!E1360</f>
        <v>#[color=462800]Deal [-][color=1ca216,fontsize=20,outlinecolor=3c1e0aff]200000[-][color=462800] damage to the dragon in Dragon Utopia in total.[-]</v>
      </c>
    </row>
    <row r="1361" spans="1:5" s="55" customFormat="1">
      <c r="A1361" s="55" t="str">
        <f>[3]lang_2!A1361</f>
        <v>TASKDES_9703</v>
      </c>
      <c r="B1361" s="55" t="str">
        <f>[3]lang_2!B1361</f>
        <v>[500000]</v>
      </c>
      <c r="C1361" s="55" t="str">
        <f>[3]lang_2!C1361</f>
        <v>#[color=645252,fontsize=20]龙之国累计造成[-][color=1ca216,fontsize=20]500000[-][color=645252,fontsize=20]伤害。[-]</v>
      </c>
      <c r="D1361" s="55">
        <f>[3]lang_2!D1361</f>
        <v>0</v>
      </c>
      <c r="E1361" s="55" t="str">
        <f>[3]lang_2!E1361</f>
        <v>#[color=462800]Deal [-][color=1ca216,fontsize=20,outlinecolor=3c1e0aff]500000[-][color=462800] damage to the dragon in Dragon Utopia in total.[-]</v>
      </c>
    </row>
    <row r="1362" spans="1:5" s="55" customFormat="1">
      <c r="A1362" s="55" t="str">
        <f>[3]lang_2!A1362</f>
        <v>TASKDES_9704</v>
      </c>
      <c r="B1362" s="55" t="str">
        <f>[3]lang_2!B1362</f>
        <v>[800000]</v>
      </c>
      <c r="C1362" s="55" t="str">
        <f>[3]lang_2!C1362</f>
        <v>#[color=645252,fontsize=20]龙之国累计造成[-][color=1ca216,fontsize=20]800000[-][color=645252,fontsize=20]伤害。[-]</v>
      </c>
      <c r="D1362" s="55">
        <f>[3]lang_2!D1362</f>
        <v>0</v>
      </c>
      <c r="E1362" s="55" t="str">
        <f>[3]lang_2!E1362</f>
        <v>#[color=462800]Deal [-][color=1ca216,fontsize=20,outlinecolor=3c1e0aff]800000[-][color=462800] damage to the dragon in Dragon Utopia in total.[-]</v>
      </c>
    </row>
    <row r="1363" spans="1:5" s="55" customFormat="1">
      <c r="A1363" s="55" t="str">
        <f>[3]lang_2!A1363</f>
        <v>TASKDES_9705</v>
      </c>
      <c r="B1363" s="55" t="str">
        <f>[3]lang_2!B1363</f>
        <v>[1200000]</v>
      </c>
      <c r="C1363" s="55" t="str">
        <f>[3]lang_2!C1363</f>
        <v>#[color=645252,fontsize=20]龙之国累计造成[-][color=1ca216,fontsize=20]120万[-][color=645252,fontsize=20]伤害。[-]</v>
      </c>
      <c r="D1363" s="55">
        <f>[3]lang_2!D1363</f>
        <v>0</v>
      </c>
      <c r="E1363" s="55" t="str">
        <f>[3]lang_2!E1363</f>
        <v>#[color=462800]Deal [-][color=1ca216,fontsize=20,outlinecolor=3c1e0aff]1200000[-][color=462800] damage to the dragon in Dragon Utopia in total.[-]</v>
      </c>
    </row>
    <row r="1364" spans="1:5" s="55" customFormat="1">
      <c r="A1364" s="55" t="str">
        <f>[3]lang_2!A1364</f>
        <v>TASKDES_9706</v>
      </c>
      <c r="B1364" s="55" t="str">
        <f>[3]lang_2!B1364</f>
        <v>[1800000]</v>
      </c>
      <c r="C1364" s="55" t="str">
        <f>[3]lang_2!C1364</f>
        <v>#[color=645252,fontsize=20]龙之国累计造成[-][color=1ca216,fontsize=20]180万[-][color=645252,fontsize=20]伤害。[-]</v>
      </c>
      <c r="D1364" s="55">
        <f>[3]lang_2!D1364</f>
        <v>0</v>
      </c>
      <c r="E1364" s="55" t="str">
        <f>[3]lang_2!E1364</f>
        <v>#[color=462800]Deal [-][color=1ca216,fontsize=20,outlinecolor=3c1e0aff]1800000[-][color=462800] damage to the dragon in Dragon Utopia in total.[-]</v>
      </c>
    </row>
    <row r="1365" spans="1:5" s="55" customFormat="1">
      <c r="A1365" s="55" t="str">
        <f>[3]lang_2!A1365</f>
        <v>TASKDES_9707</v>
      </c>
      <c r="B1365" s="55" t="str">
        <f>[3]lang_2!B1365</f>
        <v>[2500000]</v>
      </c>
      <c r="C1365" s="55" t="str">
        <f>[3]lang_2!C1365</f>
        <v>#[color=645252,fontsize=20]龙之国累计造成[-][color=1ca216,fontsize=20]250万[-][color=645252,fontsize=20]伤害。[-]</v>
      </c>
      <c r="D1365" s="55">
        <f>[3]lang_2!D1365</f>
        <v>0</v>
      </c>
      <c r="E1365" s="55" t="str">
        <f>[3]lang_2!E1365</f>
        <v>#[color=462800]Deal [-][color=1ca216,fontsize=20,outlinecolor=3c1e0aff]2500000[-][color=462800] damage to the dragon in Dragon Utopia in total.[-]</v>
      </c>
    </row>
    <row r="1366" spans="1:5" s="55" customFormat="1">
      <c r="A1366" s="55" t="str">
        <f>[3]lang_2!A1366</f>
        <v>TASKDES_9708</v>
      </c>
      <c r="B1366" s="55" t="str">
        <f>[3]lang_2!B1366</f>
        <v>[4000000]</v>
      </c>
      <c r="C1366" s="55" t="str">
        <f>[3]lang_2!C1366</f>
        <v>#[color=645252,fontsize=20]龙之国累计造成[-][color=1ca216,fontsize=20]400万[-][color=645252,fontsize=20]伤害。[-]</v>
      </c>
      <c r="D1366" s="55">
        <f>[3]lang_2!D1366</f>
        <v>0</v>
      </c>
      <c r="E1366" s="55" t="str">
        <f>[3]lang_2!E1366</f>
        <v>#[color=462800]Deal [-][color=1ca216,fontsize=20,outlinecolor=3c1e0aff]4000000[-][color=462800] damage to the dragon in Dragon Utopia in total.[-]</v>
      </c>
    </row>
    <row r="1367" spans="1:5" s="55" customFormat="1">
      <c r="A1367" s="55" t="str">
        <f>[3]lang_2!A1367</f>
        <v>TASKDES_9709</v>
      </c>
      <c r="B1367" s="55" t="str">
        <f>[3]lang_2!B1367</f>
        <v>[6000000]</v>
      </c>
      <c r="C1367" s="55" t="str">
        <f>[3]lang_2!C1367</f>
        <v>#[color=645252,fontsize=20]龙之国累计造成[-][color=1ca216,fontsize=20]600万[-][color=645252,fontsize=20]伤害。[-]</v>
      </c>
      <c r="D1367" s="55">
        <f>[3]lang_2!D1367</f>
        <v>0</v>
      </c>
      <c r="E1367" s="55" t="str">
        <f>[3]lang_2!E1367</f>
        <v>#[color=462800]Deal [-][color=1ca216,fontsize=20,outlinecolor=3c1e0aff]6000000[-][color=462800] damage to the dragon in Dragon Utopia in total.[-]</v>
      </c>
    </row>
    <row r="1368" spans="1:5" s="55" customFormat="1">
      <c r="A1368" s="55" t="str">
        <f>[3]lang_2!A1368</f>
        <v>TASKDES_9710</v>
      </c>
      <c r="B1368" s="55" t="str">
        <f>[3]lang_2!B1368</f>
        <v>[10000000]</v>
      </c>
      <c r="C1368" s="55" t="str">
        <f>[3]lang_2!C1368</f>
        <v>#[color=645252,fontsize=20]龙之国累计造成[-][color=1ca216,fontsize=20]1000万[-][color=645252,fontsize=20]伤害。[-]</v>
      </c>
      <c r="D1368" s="55">
        <f>[3]lang_2!D1368</f>
        <v>0</v>
      </c>
      <c r="E1368" s="55" t="str">
        <f>[3]lang_2!E1368</f>
        <v>#[color=462800]Deal [-][color=1ca216,fontsize=20,outlinecolor=3c1e0aff]10000000[-][color=462800] damage to the dragon in Dragon Utopia in total.[-]</v>
      </c>
    </row>
    <row r="1369" spans="1:5" s="55" customFormat="1">
      <c r="A1369" s="55" t="str">
        <f>[3]lang_2!A1369</f>
        <v>TASKDES_9711</v>
      </c>
      <c r="B1369" s="55">
        <f>[3]lang_2!B1369</f>
        <v>15000000</v>
      </c>
      <c r="C1369" s="55" t="str">
        <f>[3]lang_2!C1369</f>
        <v>#[color=645252,fontsize=20]龙之国累计造成[-][color=1ca216,fontsize=20]1500万[-][color=645252,fontsize=20]伤害。[-]</v>
      </c>
      <c r="D1369" s="55">
        <f>[3]lang_2!D1369</f>
        <v>0</v>
      </c>
      <c r="E1369" s="55">
        <f>[3]lang_2!E1369</f>
        <v>0</v>
      </c>
    </row>
    <row r="1370" spans="1:5" s="55" customFormat="1">
      <c r="A1370" s="55" t="str">
        <f>[3]lang_2!A1370</f>
        <v>TASKDES_9712</v>
      </c>
      <c r="B1370" s="55">
        <f>[3]lang_2!B1370</f>
        <v>20000000</v>
      </c>
      <c r="C1370" s="55" t="str">
        <f>[3]lang_2!C1370</f>
        <v>#[color=645252,fontsize=20]龙之国累计造成[-][color=1ca216,fontsize=20]2000万[-][color=645252,fontsize=20]伤害。[-]</v>
      </c>
      <c r="D1370" s="55">
        <f>[3]lang_2!D1370</f>
        <v>0</v>
      </c>
      <c r="E1370" s="55">
        <f>[3]lang_2!E1370</f>
        <v>0</v>
      </c>
    </row>
    <row r="1371" spans="1:5" s="55" customFormat="1">
      <c r="A1371" s="55" t="str">
        <f>[3]lang_2!A1371</f>
        <v>TASKDES_9713</v>
      </c>
      <c r="B1371" s="55">
        <f>[3]lang_2!B1371</f>
        <v>30000000</v>
      </c>
      <c r="C1371" s="55" t="str">
        <f>[3]lang_2!C1371</f>
        <v>#[color=645252,fontsize=20]龙之国累计造成[-][color=1ca216,fontsize=20]3000万[-][color=645252,fontsize=20]伤害。[-]</v>
      </c>
      <c r="D1371" s="55">
        <f>[3]lang_2!D1371</f>
        <v>0</v>
      </c>
      <c r="E1371" s="55">
        <f>[3]lang_2!E1371</f>
        <v>0</v>
      </c>
    </row>
    <row r="1372" spans="1:5" s="55" customFormat="1">
      <c r="A1372" s="55" t="str">
        <f>[3]lang_2!A1372</f>
        <v>TASKDES_9714</v>
      </c>
      <c r="B1372" s="55">
        <f>[3]lang_2!B1372</f>
        <v>35000000</v>
      </c>
      <c r="C1372" s="55" t="str">
        <f>[3]lang_2!C1372</f>
        <v>#[color=645252,fontsize=20]龙之国累计造成[-][color=1ca216,fontsize=20]3500万[-][color=645252,fontsize=20]伤害。[-]</v>
      </c>
      <c r="D1372" s="55">
        <f>[3]lang_2!D1372</f>
        <v>0</v>
      </c>
      <c r="E1372" s="55">
        <f>[3]lang_2!E1372</f>
        <v>0</v>
      </c>
    </row>
    <row r="1373" spans="1:5" s="55" customFormat="1">
      <c r="A1373" s="55" t="str">
        <f>[3]lang_2!A1373</f>
        <v>TASKDES_9715</v>
      </c>
      <c r="B1373" s="55">
        <f>[3]lang_2!B1373</f>
        <v>40000000</v>
      </c>
      <c r="C1373" s="55" t="str">
        <f>[3]lang_2!C1373</f>
        <v>#[color=645252,fontsize=20]龙之国累计造成[-][color=1ca216,fontsize=20]4000万[-][color=645252,fontsize=20]伤害。[-]</v>
      </c>
      <c r="D1373" s="55">
        <f>[3]lang_2!D1373</f>
        <v>0</v>
      </c>
      <c r="E1373" s="55">
        <f>[3]lang_2!E1373</f>
        <v>0</v>
      </c>
    </row>
    <row r="1374" spans="1:5" s="55" customFormat="1">
      <c r="A1374" s="55" t="str">
        <f>[3]lang_2!A1374</f>
        <v>TASKDES_9716</v>
      </c>
      <c r="B1374" s="55">
        <f>[3]lang_2!B1374</f>
        <v>45000000</v>
      </c>
      <c r="C1374" s="55" t="str">
        <f>[3]lang_2!C1374</f>
        <v>#[color=645252,fontsize=20]龙之国累计造成[-][color=1ca216,fontsize=20]4500万[-][color=645252,fontsize=20]伤害。[-]</v>
      </c>
      <c r="D1374" s="55">
        <f>[3]lang_2!D1374</f>
        <v>0</v>
      </c>
      <c r="E1374" s="55">
        <f>[3]lang_2!E1374</f>
        <v>0</v>
      </c>
    </row>
    <row r="1375" spans="1:5" s="55" customFormat="1">
      <c r="A1375" s="55" t="str">
        <f>[3]lang_2!A1375</f>
        <v>TASKDES_9717</v>
      </c>
      <c r="B1375" s="55">
        <f>[3]lang_2!B1375</f>
        <v>50000000</v>
      </c>
      <c r="C1375" s="55" t="str">
        <f>[3]lang_2!C1375</f>
        <v>#[color=645252,fontsize=20]龙之国累计造成[-][color=1ca216,fontsize=20]5000万[-][color=645252,fontsize=20]伤害。[-]</v>
      </c>
      <c r="D1375" s="55">
        <f>[3]lang_2!D1375</f>
        <v>0</v>
      </c>
      <c r="E1375" s="55">
        <f>[3]lang_2!E1375</f>
        <v>0</v>
      </c>
    </row>
    <row r="1376" spans="1:5" s="55" customFormat="1">
      <c r="A1376" s="55" t="str">
        <f>[3]lang_2!A1376</f>
        <v>TASKDES_9718</v>
      </c>
      <c r="B1376" s="55">
        <f>[3]lang_2!B1376</f>
        <v>55000000</v>
      </c>
      <c r="C1376" s="55" t="str">
        <f>[3]lang_2!C1376</f>
        <v>#[color=645252,fontsize=20]龙之国累计造成[-][color=1ca216,fontsize=20]5500万[-][color=645252,fontsize=20]伤害。[-]</v>
      </c>
      <c r="D1376" s="55">
        <f>[3]lang_2!D1376</f>
        <v>0</v>
      </c>
      <c r="E1376" s="55">
        <f>[3]lang_2!E1376</f>
        <v>0</v>
      </c>
    </row>
    <row r="1377" spans="1:5" s="55" customFormat="1">
      <c r="A1377" s="55" t="str">
        <f>[3]lang_2!A1377</f>
        <v>TASKDES_9719</v>
      </c>
      <c r="B1377" s="55">
        <f>[3]lang_2!B1377</f>
        <v>60000000</v>
      </c>
      <c r="C1377" s="55" t="str">
        <f>[3]lang_2!C1377</f>
        <v>#[color=645252,fontsize=20]龙之国累计造成[-][color=1ca216,fontsize=20]6000万[-][color=645252,fontsize=20]伤害。[-]</v>
      </c>
      <c r="D1377" s="55">
        <f>[3]lang_2!D1377</f>
        <v>0</v>
      </c>
      <c r="E1377" s="55">
        <f>[3]lang_2!E1377</f>
        <v>0</v>
      </c>
    </row>
    <row r="1378" spans="1:5" s="55" customFormat="1">
      <c r="A1378" s="55" t="str">
        <f>[3]lang_2!A1378</f>
        <v>TASKDES_9720</v>
      </c>
      <c r="B1378" s="55">
        <f>[3]lang_2!B1378</f>
        <v>70000000</v>
      </c>
      <c r="C1378" s="55" t="str">
        <f>[3]lang_2!C1378</f>
        <v>#[color=645252,fontsize=20]龙之国累计造成[-][color=1ca216,fontsize=20]7000万[-][color=645252,fontsize=20]伤害。[-]</v>
      </c>
      <c r="D1378" s="55">
        <f>[3]lang_2!D1378</f>
        <v>0</v>
      </c>
      <c r="E1378" s="55">
        <f>[3]lang_2!E1378</f>
        <v>0</v>
      </c>
    </row>
    <row r="1379" spans="1:5" s="55" customFormat="1">
      <c r="A1379" s="55" t="str">
        <f>[3]lang_2!A1379</f>
        <v>TASKDES_9721</v>
      </c>
      <c r="B1379" s="55">
        <f>[3]lang_2!B1379</f>
        <v>80000000</v>
      </c>
      <c r="C1379" s="55" t="str">
        <f>[3]lang_2!C1379</f>
        <v>#[color=645252,fontsize=20]龙之国累计造成[-][color=1ca216,fontsize=20]8000万[-][color=645252,fontsize=20]伤害。[-]</v>
      </c>
      <c r="D1379" s="55">
        <f>[3]lang_2!D1379</f>
        <v>0</v>
      </c>
      <c r="E1379" s="55">
        <f>[3]lang_2!E1379</f>
        <v>0</v>
      </c>
    </row>
    <row r="1380" spans="1:5" s="55" customFormat="1">
      <c r="A1380" s="55" t="str">
        <f>[3]lang_2!A1380</f>
        <v>TASKDES_9722</v>
      </c>
      <c r="B1380" s="55">
        <f>[3]lang_2!B1380</f>
        <v>90000000</v>
      </c>
      <c r="C1380" s="55" t="str">
        <f>[3]lang_2!C1380</f>
        <v>#[color=645252,fontsize=20]龙之国累计造成[-][color=1ca216,fontsize=20]9000万[-][color=645252,fontsize=20]伤害。[-]</v>
      </c>
      <c r="D1380" s="55">
        <f>[3]lang_2!D1380</f>
        <v>0</v>
      </c>
      <c r="E1380" s="55">
        <f>[3]lang_2!E1380</f>
        <v>0</v>
      </c>
    </row>
    <row r="1381" spans="1:5" s="55" customFormat="1">
      <c r="A1381" s="55" t="str">
        <f>[3]lang_2!A1381</f>
        <v>TASKDES_9723</v>
      </c>
      <c r="B1381" s="55">
        <f>[3]lang_2!B1381</f>
        <v>100000000</v>
      </c>
      <c r="C1381" s="55" t="str">
        <f>[3]lang_2!C1381</f>
        <v>#[color=645252,fontsize=20]龙之国累计造成[-][color=1ca216,fontsize=20]10000万[-][color=645252,fontsize=20]伤害。[-]</v>
      </c>
      <c r="D1381" s="55">
        <f>[3]lang_2!D1381</f>
        <v>0</v>
      </c>
      <c r="E1381" s="55">
        <f>[3]lang_2!E1381</f>
        <v>0</v>
      </c>
    </row>
    <row r="1382" spans="1:5" s="55" customFormat="1">
      <c r="A1382" s="55" t="str">
        <f>[3]lang_2!A1382</f>
        <v>TASKDES_9724</v>
      </c>
      <c r="B1382" s="55">
        <f>[3]lang_2!B1382</f>
        <v>110000000</v>
      </c>
      <c r="C1382" s="55" t="str">
        <f>[3]lang_2!C1382</f>
        <v>#[color=645252,fontsize=20]龙之国累计造成[-][color=1ca216,fontsize=20]11000万[-][color=645252,fontsize=20]伤害。[-]</v>
      </c>
      <c r="D1382" s="55">
        <f>[3]lang_2!D1382</f>
        <v>0</v>
      </c>
      <c r="E1382" s="55">
        <f>[3]lang_2!E1382</f>
        <v>0</v>
      </c>
    </row>
    <row r="1383" spans="1:5" s="55" customFormat="1">
      <c r="A1383" s="55" t="str">
        <f>[3]lang_2!A1383</f>
        <v>TASKDES_9725</v>
      </c>
      <c r="B1383" s="55">
        <f>[3]lang_2!B1383</f>
        <v>120000000</v>
      </c>
      <c r="C1383" s="55" t="str">
        <f>[3]lang_2!C1383</f>
        <v>#[color=645252,fontsize=20]龙之国累计造成[-][color=1ca216,fontsize=20]12000万[-][color=645252,fontsize=20]伤害。[-]</v>
      </c>
      <c r="D1383" s="55">
        <f>[3]lang_2!D1383</f>
        <v>0</v>
      </c>
      <c r="E1383" s="55">
        <f>[3]lang_2!E1383</f>
        <v>0</v>
      </c>
    </row>
    <row r="1384" spans="1:5" s="55" customFormat="1">
      <c r="A1384" s="55" t="str">
        <f>[3]lang_2!A1384</f>
        <v>TASKDES_9726</v>
      </c>
      <c r="B1384" s="55">
        <f>[3]lang_2!B1384</f>
        <v>130000000</v>
      </c>
      <c r="C1384" s="55" t="str">
        <f>[3]lang_2!C1384</f>
        <v>#[color=645252,fontsize=20]龙之国累计造成[-][color=1ca216,fontsize=20]13000万[-][color=645252,fontsize=20]伤害。[-]</v>
      </c>
      <c r="D1384" s="55">
        <f>[3]lang_2!D1384</f>
        <v>0</v>
      </c>
      <c r="E1384" s="55">
        <f>[3]lang_2!E1384</f>
        <v>0</v>
      </c>
    </row>
    <row r="1385" spans="1:5" s="55" customFormat="1">
      <c r="A1385" s="55" t="str">
        <f>[3]lang_2!A1385</f>
        <v>TASKDES_9727</v>
      </c>
      <c r="B1385" s="55">
        <f>[3]lang_2!B1385</f>
        <v>140000000</v>
      </c>
      <c r="C1385" s="55" t="str">
        <f>[3]lang_2!C1385</f>
        <v>#[color=645252,fontsize=20]龙之国累计造成[-][color=1ca216,fontsize=20]14000万[-][color=645252,fontsize=20]伤害。[-]</v>
      </c>
      <c r="D1385" s="55">
        <f>[3]lang_2!D1385</f>
        <v>0</v>
      </c>
      <c r="E1385" s="55">
        <f>[3]lang_2!E1385</f>
        <v>0</v>
      </c>
    </row>
    <row r="1386" spans="1:5" s="55" customFormat="1">
      <c r="A1386" s="55" t="str">
        <f>[3]lang_2!A1386</f>
        <v>TASKDES_9728</v>
      </c>
      <c r="B1386" s="55">
        <f>[3]lang_2!B1386</f>
        <v>160000000</v>
      </c>
      <c r="C1386" s="55" t="str">
        <f>[3]lang_2!C1386</f>
        <v>#[color=645252,fontsize=20]龙之国累计造成[-][color=1ca216,fontsize=20]16000万[-][color=645252,fontsize=20]伤害。[-]</v>
      </c>
      <c r="D1386" s="55">
        <f>[3]lang_2!D1386</f>
        <v>0</v>
      </c>
      <c r="E1386" s="55">
        <f>[3]lang_2!E1386</f>
        <v>0</v>
      </c>
    </row>
    <row r="1387" spans="1:5" s="55" customFormat="1">
      <c r="A1387" s="55" t="str">
        <f>[3]lang_2!A1387</f>
        <v>TASKDES_9729</v>
      </c>
      <c r="B1387" s="55">
        <f>[3]lang_2!B1387</f>
        <v>180000000</v>
      </c>
      <c r="C1387" s="55" t="str">
        <f>[3]lang_2!C1387</f>
        <v>#[color=645252,fontsize=20]龙之国累计造成[-][color=1ca216,fontsize=20]18000万[-][color=645252,fontsize=20]伤害。[-]</v>
      </c>
      <c r="D1387" s="55">
        <f>[3]lang_2!D1387</f>
        <v>0</v>
      </c>
      <c r="E1387" s="55">
        <f>[3]lang_2!E1387</f>
        <v>0</v>
      </c>
    </row>
    <row r="1388" spans="1:5" s="55" customFormat="1">
      <c r="A1388" s="55" t="str">
        <f>[3]lang_2!A1388</f>
        <v>TASKDES_9730</v>
      </c>
      <c r="B1388" s="55">
        <f>[3]lang_2!B1388</f>
        <v>200000000</v>
      </c>
      <c r="C1388" s="55" t="str">
        <f>[3]lang_2!C1388</f>
        <v>#[color=645252,fontsize=20]龙之国累计造成[-][color=1ca216,fontsize=20]20000万[-][color=645252,fontsize=20]伤害。[-]</v>
      </c>
      <c r="D1388" s="55">
        <f>[3]lang_2!D1388</f>
        <v>0</v>
      </c>
      <c r="E1388" s="55">
        <f>[3]lang_2!E1388</f>
        <v>0</v>
      </c>
    </row>
    <row r="1389" spans="1:5" s="55" customFormat="1">
      <c r="A1389" s="55" t="str">
        <f>[3]lang_2!A1389</f>
        <v>TASKDES_9751</v>
      </c>
      <c r="B1389" s="55">
        <f>[3]lang_2!B1389</f>
        <v>230000000</v>
      </c>
      <c r="C1389" s="55" t="str">
        <f>[3]lang_2!C1389</f>
        <v>#[color=645252,fontsize=20]龙之国累计造成[-][color=1ca216,fontsize=20]23000万[-][color=645252,fontsize=20]伤害。[-]</v>
      </c>
      <c r="D1389" s="55">
        <f>[3]lang_2!D1389</f>
        <v>0</v>
      </c>
      <c r="E1389" s="55">
        <f>[3]lang_2!E1389</f>
        <v>0</v>
      </c>
    </row>
    <row r="1390" spans="1:5" s="55" customFormat="1">
      <c r="A1390" s="55" t="str">
        <f>[3]lang_2!A1390</f>
        <v>TASKDES_9752</v>
      </c>
      <c r="B1390" s="55">
        <f>[3]lang_2!B1390</f>
        <v>260000000</v>
      </c>
      <c r="C1390" s="55" t="str">
        <f>[3]lang_2!C1390</f>
        <v>#[color=645252,fontsize=20]龙之国累计造成[-][color=1ca216,fontsize=20]26000万[-][color=645252,fontsize=20]伤害。[-]</v>
      </c>
      <c r="D1390" s="55">
        <f>[3]lang_2!D1390</f>
        <v>0</v>
      </c>
      <c r="E1390" s="55">
        <f>[3]lang_2!E1390</f>
        <v>0</v>
      </c>
    </row>
    <row r="1391" spans="1:5" s="55" customFormat="1">
      <c r="A1391" s="55" t="str">
        <f>[3]lang_2!A1391</f>
        <v>TASKDES_9753</v>
      </c>
      <c r="B1391" s="55">
        <f>[3]lang_2!B1391</f>
        <v>300000000</v>
      </c>
      <c r="C1391" s="55" t="str">
        <f>[3]lang_2!C1391</f>
        <v>#[color=645252,fontsize=20]龙之国累计造成[-][color=1ca216,fontsize=20]30000万[-][color=645252,fontsize=20]伤害。[-]</v>
      </c>
      <c r="D1391" s="55">
        <f>[3]lang_2!D1391</f>
        <v>0</v>
      </c>
      <c r="E1391" s="55">
        <f>[3]lang_2!E1391</f>
        <v>0</v>
      </c>
    </row>
    <row r="1392" spans="1:5" s="55" customFormat="1">
      <c r="A1392" s="55" t="str">
        <f>[3]lang_2!A1392</f>
        <v>TASKDES_9754</v>
      </c>
      <c r="B1392" s="55">
        <f>[3]lang_2!B1392</f>
        <v>350000000</v>
      </c>
      <c r="C1392" s="55" t="str">
        <f>[3]lang_2!C1392</f>
        <v>#[color=645252,fontsize=20]龙之国累计造成[-][color=1ca216,fontsize=20]35000万[-][color=645252,fontsize=20]伤害。[-]</v>
      </c>
      <c r="D1392" s="55">
        <f>[3]lang_2!D1392</f>
        <v>0</v>
      </c>
      <c r="E1392" s="55">
        <f>[3]lang_2!E1392</f>
        <v>0</v>
      </c>
    </row>
    <row r="1393" spans="1:5" s="55" customFormat="1">
      <c r="A1393" s="55" t="str">
        <f>[3]lang_2!A1393</f>
        <v>TASKDES_9755</v>
      </c>
      <c r="B1393" s="55">
        <f>[3]lang_2!B1393</f>
        <v>400000000</v>
      </c>
      <c r="C1393" s="55" t="str">
        <f>[3]lang_2!C1393</f>
        <v>#[color=645252,fontsize=20]龙之国累计造成[-][color=1ca216,fontsize=20]40000万[-][color=645252,fontsize=20]伤害。[-]</v>
      </c>
      <c r="D1393" s="55">
        <f>[3]lang_2!D1393</f>
        <v>0</v>
      </c>
      <c r="E1393" s="55">
        <f>[3]lang_2!E1393</f>
        <v>0</v>
      </c>
    </row>
    <row r="1394" spans="1:5" s="55" customFormat="1">
      <c r="A1394" s="55" t="str">
        <f>[3]lang_2!A1394</f>
        <v>TASKDES_9756</v>
      </c>
      <c r="B1394" s="55">
        <f>[3]lang_2!B1394</f>
        <v>500000000</v>
      </c>
      <c r="C1394" s="55" t="str">
        <f>[3]lang_2!C1394</f>
        <v>#[color=645252,fontsize=20]龙之国累计造成[-][color=1ca216,fontsize=20]50000万[-][color=645252,fontsize=20]伤害。[-]</v>
      </c>
      <c r="D1394" s="55">
        <f>[3]lang_2!D1394</f>
        <v>0</v>
      </c>
      <c r="E1394" s="55">
        <f>[3]lang_2!E1394</f>
        <v>0</v>
      </c>
    </row>
    <row r="1395" spans="1:5" s="55" customFormat="1">
      <c r="A1395" s="55" t="str">
        <f>[3]lang_2!A1395</f>
        <v>TASKDES_9757</v>
      </c>
      <c r="B1395" s="55">
        <f>[3]lang_2!B1395</f>
        <v>600000000</v>
      </c>
      <c r="C1395" s="55" t="str">
        <f>[3]lang_2!C1395</f>
        <v>#[color=645252,fontsize=20]龙之国累计造成[-][color=1ca216,fontsize=20]60000万[-][color=645252,fontsize=20]伤害。[-]</v>
      </c>
      <c r="D1395" s="55">
        <f>[3]lang_2!D1395</f>
        <v>0</v>
      </c>
      <c r="E1395" s="55">
        <f>[3]lang_2!E1395</f>
        <v>0</v>
      </c>
    </row>
    <row r="1396" spans="1:5" s="55" customFormat="1">
      <c r="A1396" s="55" t="str">
        <f>[3]lang_2!A1396</f>
        <v>TASKDES_9758</v>
      </c>
      <c r="B1396" s="55">
        <f>[3]lang_2!B1396</f>
        <v>800000000</v>
      </c>
      <c r="C1396" s="55" t="str">
        <f>[3]lang_2!C1396</f>
        <v>#[color=645252,fontsize=20]龙之国累计造成[-][color=1ca216,fontsize=20]80000万[-][color=645252,fontsize=20]伤害。[-]</v>
      </c>
      <c r="D1396" s="55">
        <f>[3]lang_2!D1396</f>
        <v>0</v>
      </c>
      <c r="E1396" s="55">
        <f>[3]lang_2!E1396</f>
        <v>0</v>
      </c>
    </row>
    <row r="1397" spans="1:5" s="55" customFormat="1">
      <c r="A1397" s="55" t="str">
        <f>[3]lang_2!A1397</f>
        <v>TASKDES_9759</v>
      </c>
      <c r="B1397" s="55">
        <f>[3]lang_2!B1397</f>
        <v>1000000000</v>
      </c>
      <c r="C1397" s="55" t="str">
        <f>[3]lang_2!C1397</f>
        <v>#[color=645252,fontsize=20]龙之国累计造成[-][color=1ca216,fontsize=20]100000万[-][color=645252,fontsize=20]伤害。[-]</v>
      </c>
      <c r="D1397" s="55">
        <f>[3]lang_2!D1397</f>
        <v>0</v>
      </c>
      <c r="E1397" s="55">
        <f>[3]lang_2!E1397</f>
        <v>0</v>
      </c>
    </row>
    <row r="1398" spans="1:5" s="55" customFormat="1">
      <c r="A1398" s="55" t="str">
        <f>[3]lang_2!A1398</f>
        <v>TASKDES_9760</v>
      </c>
      <c r="B1398" s="55">
        <f>[3]lang_2!B1398</f>
        <v>1500000000</v>
      </c>
      <c r="C1398" s="55" t="str">
        <f>[3]lang_2!C1398</f>
        <v>#[color=645252,fontsize=20]龙之国累计造成[-][color=1ca216,fontsize=20]150000万[-][color=645252,fontsize=20]伤害。[-]</v>
      </c>
      <c r="D1398" s="55">
        <f>[3]lang_2!D1398</f>
        <v>0</v>
      </c>
      <c r="E1398" s="55">
        <f>[3]lang_2!E1398</f>
        <v>0</v>
      </c>
    </row>
    <row r="1399" spans="1:5" s="55" customFormat="1">
      <c r="A1399" s="55" t="str">
        <f>[3]lang_2!A1399</f>
        <v>TASKDES_9801</v>
      </c>
      <c r="B1399" s="55">
        <f>[3]lang_2!B1399</f>
        <v>500</v>
      </c>
      <c r="C1399" s="55" t="str">
        <f>[3]lang_2!C1399</f>
        <v>#[color=645252,fontsize=20]矮人宝屋累计击杀矮人[-][color=1ca216,fontsize=20]500[-][color=645252,fontsize=20]个。[-]</v>
      </c>
      <c r="D1399" s="55">
        <f>[3]lang_2!D1399</f>
        <v>0</v>
      </c>
      <c r="E1399" s="55" t="str">
        <f>[3]lang_2!E1399</f>
        <v>#[color=462800]Punish [-][color=1ca216,fontsize=20,outlinecolor=3c1e0aff]500[-][color=462800]dwarves in Dwarven Treasury in total.[-]</v>
      </c>
    </row>
    <row r="1400" spans="1:5" s="55" customFormat="1">
      <c r="A1400" s="55" t="str">
        <f>[3]lang_2!A1400</f>
        <v>TASKDES_9802</v>
      </c>
      <c r="B1400" s="55">
        <f>[3]lang_2!B1400</f>
        <v>1000</v>
      </c>
      <c r="C1400" s="55" t="str">
        <f>[3]lang_2!C1400</f>
        <v>#[color=645252,fontsize=20]矮人宝屋累计击杀矮人[-][color=1ca216,fontsize=20]1000[-][color=645252,fontsize=20]个。[-]</v>
      </c>
      <c r="D1400" s="55">
        <f>[3]lang_2!D1400</f>
        <v>0</v>
      </c>
      <c r="E1400" s="55" t="str">
        <f>[3]lang_2!E1400</f>
        <v>#[color=462800]Punish [-][color=1ca216,fontsize=20,outlinecolor=3c1e0aff]1000[-][color=462800]dwarves in Dwarven Treasury in total.[-]</v>
      </c>
    </row>
    <row r="1401" spans="1:5" s="55" customFormat="1">
      <c r="A1401" s="55" t="str">
        <f>[3]lang_2!A1401</f>
        <v>TASKDES_9803</v>
      </c>
      <c r="B1401" s="55">
        <f>[3]lang_2!B1401</f>
        <v>2000</v>
      </c>
      <c r="C1401" s="55" t="str">
        <f>[3]lang_2!C1401</f>
        <v>#[color=645252,fontsize=20]矮人宝屋累计击杀矮人[-][color=1ca216,fontsize=20]2000[-][color=645252,fontsize=20]个。[-]</v>
      </c>
      <c r="D1401" s="55">
        <f>[3]lang_2!D1401</f>
        <v>0</v>
      </c>
      <c r="E1401" s="55" t="str">
        <f>[3]lang_2!E1401</f>
        <v>#[color=462800]Punish [-][color=1ca216,fontsize=20,outlinecolor=3c1e0aff]2000[-][color=462800]dwarves in Dwarven Treasury in total.[-]</v>
      </c>
    </row>
    <row r="1402" spans="1:5" s="55" customFormat="1">
      <c r="A1402" s="55" t="str">
        <f>[3]lang_2!A1402</f>
        <v>TASKDES_9804</v>
      </c>
      <c r="B1402" s="55">
        <f>[3]lang_2!B1402</f>
        <v>4000</v>
      </c>
      <c r="C1402" s="55" t="str">
        <f>[3]lang_2!C1402</f>
        <v>#[color=645252,fontsize=20]矮人宝屋累计击杀矮人[-][color=1ca216,fontsize=20]4000[-][color=645252,fontsize=20]个。[-]</v>
      </c>
      <c r="D1402" s="55">
        <f>[3]lang_2!D1402</f>
        <v>0</v>
      </c>
      <c r="E1402" s="55" t="str">
        <f>[3]lang_2!E1402</f>
        <v>#[color=462800]Punish [-][color=1ca216,fontsize=20,outlinecolor=3c1e0aff]4000[-][color=462800]dwarves in Dwarven Treasury in total.[-]</v>
      </c>
    </row>
    <row r="1403" spans="1:5" s="55" customFormat="1">
      <c r="A1403" s="55" t="str">
        <f>[3]lang_2!A1403</f>
        <v>TASKDES_9805</v>
      </c>
      <c r="B1403" s="55">
        <f>[3]lang_2!B1403</f>
        <v>7000</v>
      </c>
      <c r="C1403" s="55" t="str">
        <f>[3]lang_2!C1403</f>
        <v>#[color=645252,fontsize=20]矮人宝屋累计击杀矮人[-][color=1ca216,fontsize=20]7000[-][color=645252,fontsize=20]个。[-]</v>
      </c>
      <c r="D1403" s="55">
        <f>[3]lang_2!D1403</f>
        <v>0</v>
      </c>
      <c r="E1403" s="55" t="str">
        <f>[3]lang_2!E1403</f>
        <v>#[color=462800]Punish [-][color=1ca216,fontsize=20,outlinecolor=3c1e0aff]7000[-][color=462800]dwarves in Dwarven Treasury in total.[-]</v>
      </c>
    </row>
    <row r="1404" spans="1:5" s="55" customFormat="1">
      <c r="A1404" s="55" t="str">
        <f>[3]lang_2!A1404</f>
        <v>TASKDES_9806</v>
      </c>
      <c r="B1404" s="55">
        <f>[3]lang_2!B1404</f>
        <v>10000</v>
      </c>
      <c r="C1404" s="55" t="str">
        <f>[3]lang_2!C1404</f>
        <v>#[color=645252,fontsize=20]矮人宝屋累计击杀矮人[-][color=1ca216,fontsize=20]10000[-][color=645252,fontsize=20]个。[-]</v>
      </c>
      <c r="D1404" s="55">
        <f>[3]lang_2!D1404</f>
        <v>0</v>
      </c>
      <c r="E1404" s="55" t="str">
        <f>[3]lang_2!E1404</f>
        <v>#[color=462800]Punish [-][color=1ca216,fontsize=20,outlinecolor=3c1e0aff]10000[-][color=462800]dwarves in Dwarven Treasury in total.[-]</v>
      </c>
    </row>
    <row r="1405" spans="1:5" s="55" customFormat="1">
      <c r="A1405" s="55" t="str">
        <f>[3]lang_2!A1405</f>
        <v>TASKDES_9807</v>
      </c>
      <c r="B1405" s="55">
        <f>[3]lang_2!B1405</f>
        <v>15000</v>
      </c>
      <c r="C1405" s="55" t="str">
        <f>[3]lang_2!C1405</f>
        <v>#[color=645252,fontsize=20]矮人宝屋累计击杀矮人[-][color=1ca216,fontsize=20]15000[-][color=645252,fontsize=20]个。[-]</v>
      </c>
      <c r="D1405" s="55">
        <f>[3]lang_2!D1405</f>
        <v>0</v>
      </c>
      <c r="E1405" s="55" t="str">
        <f>[3]lang_2!E1405</f>
        <v>#[color=462800]Punish [-][color=1ca216,fontsize=20,outlinecolor=3c1e0aff]15000[-][color=462800]dwarves in Dwarven Treasury in total.[-]</v>
      </c>
    </row>
    <row r="1406" spans="1:5" s="55" customFormat="1">
      <c r="A1406" s="55" t="str">
        <f>[3]lang_2!A1406</f>
        <v>TASKDES_9808</v>
      </c>
      <c r="B1406" s="55">
        <f>[3]lang_2!B1406</f>
        <v>20000</v>
      </c>
      <c r="C1406" s="55" t="str">
        <f>[3]lang_2!C1406</f>
        <v>#[color=645252,fontsize=20]矮人宝屋累计击杀矮人[-][color=1ca216,fontsize=20]20000[-][color=645252,fontsize=20]个。[-]</v>
      </c>
      <c r="D1406" s="55">
        <f>[3]lang_2!D1406</f>
        <v>0</v>
      </c>
      <c r="E1406" s="55" t="str">
        <f>[3]lang_2!E1406</f>
        <v>#[color=462800]Punish [-][color=1ca216,fontsize=20,outlinecolor=3c1e0aff]20000[-][color=462800]dwarves in Dwarven Treasury in total.[-]</v>
      </c>
    </row>
    <row r="1407" spans="1:5" s="55" customFormat="1">
      <c r="A1407" s="55" t="str">
        <f>[3]lang_2!A1407</f>
        <v>TASKDES_9809</v>
      </c>
      <c r="B1407" s="55">
        <f>[3]lang_2!B1407</f>
        <v>25000</v>
      </c>
      <c r="C1407" s="55" t="str">
        <f>[3]lang_2!C1407</f>
        <v>#[color=645252,fontsize=20]矮人宝屋累计击杀矮人[-][color=1ca216,fontsize=20]25000[-][color=645252,fontsize=20]个。[-]</v>
      </c>
      <c r="D1407" s="55">
        <f>[3]lang_2!D1407</f>
        <v>0</v>
      </c>
      <c r="E1407" s="55" t="str">
        <f>[3]lang_2!E1407</f>
        <v>#[color=462800]Punish [-][color=1ca216,fontsize=20,outlinecolor=3c1e0aff]30000[-][color=462800]dwarves in Dwarven Treasury in total.[-]</v>
      </c>
    </row>
    <row r="1408" spans="1:5" s="55" customFormat="1">
      <c r="A1408" s="55" t="str">
        <f>[3]lang_2!A1408</f>
        <v>TASKDES_9810</v>
      </c>
      <c r="B1408" s="55">
        <f>[3]lang_2!B1408</f>
        <v>30000</v>
      </c>
      <c r="C1408" s="55" t="str">
        <f>[3]lang_2!C1408</f>
        <v>#[color=645252,fontsize=20]矮人宝屋累计击杀矮人[-][color=1ca216,fontsize=20]30000[-][color=645252,fontsize=20]个。[-]</v>
      </c>
      <c r="D1408" s="55">
        <f>[3]lang_2!D1408</f>
        <v>0</v>
      </c>
      <c r="E1408" s="55" t="str">
        <f>[3]lang_2!E1408</f>
        <v>#[color=462800]Punish [-][color=1ca216,fontsize=20,outlinecolor=3c1e0aff]40000[-][color=462800]dwarves in Dwarven Treasury in total.[-]</v>
      </c>
    </row>
    <row r="1409" spans="1:5" s="55" customFormat="1">
      <c r="A1409" s="55" t="str">
        <f>[3]lang_2!A1409</f>
        <v>TASKDES_9811</v>
      </c>
      <c r="B1409" s="55">
        <f>[3]lang_2!B1409</f>
        <v>35000</v>
      </c>
      <c r="C1409" s="55" t="str">
        <f>[3]lang_2!C1409</f>
        <v>#[color=645252,fontsize=20]矮人宝屋累计击杀矮人[-][color=1ca216,fontsize=20]35000[-][color=645252,fontsize=20]个。[-]</v>
      </c>
      <c r="D1409" s="55">
        <f>[3]lang_2!D1409</f>
        <v>0</v>
      </c>
      <c r="E1409" s="55">
        <f>[3]lang_2!E1409</f>
        <v>0</v>
      </c>
    </row>
    <row r="1410" spans="1:5" s="55" customFormat="1">
      <c r="A1410" s="55" t="str">
        <f>[3]lang_2!A1410</f>
        <v>TASKDES_9812</v>
      </c>
      <c r="B1410" s="55">
        <f>[3]lang_2!B1410</f>
        <v>40000</v>
      </c>
      <c r="C1410" s="55" t="str">
        <f>[3]lang_2!C1410</f>
        <v>#[color=645252,fontsize=20]矮人宝屋累计击杀矮人[-][color=1ca216,fontsize=20]40000[-][color=645252,fontsize=20]个。[-]</v>
      </c>
      <c r="D1410" s="55">
        <f>[3]lang_2!D1410</f>
        <v>0</v>
      </c>
      <c r="E1410" s="55">
        <f>[3]lang_2!E1410</f>
        <v>0</v>
      </c>
    </row>
    <row r="1411" spans="1:5" s="55" customFormat="1">
      <c r="A1411" s="55" t="str">
        <f>[3]lang_2!A1411</f>
        <v>TASKDES_9813</v>
      </c>
      <c r="B1411" s="55">
        <f>[3]lang_2!B1411</f>
        <v>45000</v>
      </c>
      <c r="C1411" s="55" t="str">
        <f>[3]lang_2!C1411</f>
        <v>#[color=645252,fontsize=20]矮人宝屋累计击杀矮人[-][color=1ca216,fontsize=20]45000[-][color=645252,fontsize=20]个。[-]</v>
      </c>
      <c r="D1411" s="55">
        <f>[3]lang_2!D1411</f>
        <v>0</v>
      </c>
      <c r="E1411" s="55">
        <f>[3]lang_2!E1411</f>
        <v>0</v>
      </c>
    </row>
    <row r="1412" spans="1:5" s="55" customFormat="1">
      <c r="A1412" s="55" t="str">
        <f>[3]lang_2!A1412</f>
        <v>TASKDES_9814</v>
      </c>
      <c r="B1412" s="55">
        <f>[3]lang_2!B1412</f>
        <v>50000</v>
      </c>
      <c r="C1412" s="55" t="str">
        <f>[3]lang_2!C1412</f>
        <v>#[color=645252,fontsize=20]矮人宝屋累计击杀矮人[-][color=1ca216,fontsize=20]50000[-][color=645252,fontsize=20]个。[-]</v>
      </c>
      <c r="D1412" s="55">
        <f>[3]lang_2!D1412</f>
        <v>0</v>
      </c>
      <c r="E1412" s="55">
        <f>[3]lang_2!E1412</f>
        <v>0</v>
      </c>
    </row>
    <row r="1413" spans="1:5" s="55" customFormat="1">
      <c r="A1413" s="55" t="str">
        <f>[3]lang_2!A1413</f>
        <v>TASKDES_9815</v>
      </c>
      <c r="B1413" s="55">
        <f>[3]lang_2!B1413</f>
        <v>60000</v>
      </c>
      <c r="C1413" s="55" t="str">
        <f>[3]lang_2!C1413</f>
        <v>#[color=645252,fontsize=20]矮人宝屋累计击杀矮人[-][color=1ca216,fontsize=20]60000[-][color=645252,fontsize=20]个。[-]</v>
      </c>
      <c r="D1413" s="55">
        <f>[3]lang_2!D1413</f>
        <v>0</v>
      </c>
      <c r="E1413" s="55">
        <f>[3]lang_2!E1413</f>
        <v>0</v>
      </c>
    </row>
    <row r="1414" spans="1:5" s="55" customFormat="1">
      <c r="A1414" s="55" t="str">
        <f>[3]lang_2!A1414</f>
        <v>TASKDES_9816</v>
      </c>
      <c r="B1414" s="55">
        <f>[3]lang_2!B1414</f>
        <v>70000</v>
      </c>
      <c r="C1414" s="55" t="str">
        <f>[3]lang_2!C1414</f>
        <v>#[color=645252,fontsize=20]矮人宝屋累计击杀矮人[-][color=1ca216,fontsize=20]70000[-][color=645252,fontsize=20]个。[-]</v>
      </c>
      <c r="D1414" s="55">
        <f>[3]lang_2!D1414</f>
        <v>0</v>
      </c>
      <c r="E1414" s="55">
        <f>[3]lang_2!E1414</f>
        <v>0</v>
      </c>
    </row>
    <row r="1415" spans="1:5" s="55" customFormat="1">
      <c r="A1415" s="55" t="str">
        <f>[3]lang_2!A1415</f>
        <v>TASKDES_9817</v>
      </c>
      <c r="B1415" s="55">
        <f>[3]lang_2!B1415</f>
        <v>80000</v>
      </c>
      <c r="C1415" s="55" t="str">
        <f>[3]lang_2!C1415</f>
        <v>#[color=645252,fontsize=20]矮人宝屋累计击杀矮人[-][color=1ca216,fontsize=20]80000[-][color=645252,fontsize=20]个。[-]</v>
      </c>
      <c r="D1415" s="55">
        <f>[3]lang_2!D1415</f>
        <v>0</v>
      </c>
      <c r="E1415" s="55">
        <f>[3]lang_2!E1415</f>
        <v>0</v>
      </c>
    </row>
    <row r="1416" spans="1:5" s="55" customFormat="1">
      <c r="A1416" s="55" t="str">
        <f>[3]lang_2!A1416</f>
        <v>TASKDES_9818</v>
      </c>
      <c r="B1416" s="55">
        <f>[3]lang_2!B1416</f>
        <v>90000</v>
      </c>
      <c r="C1416" s="55" t="str">
        <f>[3]lang_2!C1416</f>
        <v>#[color=645252,fontsize=20]矮人宝屋累计击杀矮人[-][color=1ca216,fontsize=20]90000[-][color=645252,fontsize=20]个。[-]</v>
      </c>
      <c r="D1416" s="55">
        <f>[3]lang_2!D1416</f>
        <v>0</v>
      </c>
      <c r="E1416" s="55">
        <f>[3]lang_2!E1416</f>
        <v>0</v>
      </c>
    </row>
    <row r="1417" spans="1:5" s="55" customFormat="1">
      <c r="A1417" s="55" t="str">
        <f>[3]lang_2!A1417</f>
        <v>TASKDES_9819</v>
      </c>
      <c r="B1417" s="55">
        <f>[3]lang_2!B1417</f>
        <v>100000</v>
      </c>
      <c r="C1417" s="55" t="str">
        <f>[3]lang_2!C1417</f>
        <v>#[color=645252,fontsize=20]矮人宝屋累计击杀矮人[-][color=1ca216,fontsize=20]10万[-][color=645252,fontsize=20]个。[-]</v>
      </c>
      <c r="D1417" s="55">
        <f>[3]lang_2!D1417</f>
        <v>0</v>
      </c>
      <c r="E1417" s="55">
        <f>[3]lang_2!E1417</f>
        <v>0</v>
      </c>
    </row>
    <row r="1418" spans="1:5" s="55" customFormat="1">
      <c r="A1418" s="55" t="str">
        <f>[3]lang_2!A1418</f>
        <v>TASKDES_9820</v>
      </c>
      <c r="B1418" s="55">
        <f>[3]lang_2!B1418</f>
        <v>120000</v>
      </c>
      <c r="C1418" s="55" t="str">
        <f>[3]lang_2!C1418</f>
        <v>#[color=645252,fontsize=20]矮人宝屋累计击杀矮人[-][color=1ca216,fontsize=20]12万[-][color=645252,fontsize=20]个。[-]</v>
      </c>
      <c r="D1418" s="55">
        <f>[3]lang_2!D1418</f>
        <v>0</v>
      </c>
      <c r="E1418" s="55">
        <f>[3]lang_2!E1418</f>
        <v>0</v>
      </c>
    </row>
    <row r="1419" spans="1:5" s="55" customFormat="1">
      <c r="A1419" s="55" t="str">
        <f>[3]lang_2!A1419</f>
        <v>TASKDES_9821</v>
      </c>
      <c r="B1419" s="55">
        <f>[3]lang_2!B1419</f>
        <v>140000</v>
      </c>
      <c r="C1419" s="55" t="str">
        <f>[3]lang_2!C1419</f>
        <v>#[color=645252,fontsize=20]矮人宝屋累计击杀矮人[-][color=1ca216,fontsize=20]14万[-][color=645252,fontsize=20]个。[-]</v>
      </c>
      <c r="D1419" s="55">
        <f>[3]lang_2!D1419</f>
        <v>0</v>
      </c>
      <c r="E1419" s="55">
        <f>[3]lang_2!E1419</f>
        <v>0</v>
      </c>
    </row>
    <row r="1420" spans="1:5" s="55" customFormat="1">
      <c r="A1420" s="55" t="str">
        <f>[3]lang_2!A1420</f>
        <v>TASKDES_9822</v>
      </c>
      <c r="B1420" s="55">
        <f>[3]lang_2!B1420</f>
        <v>160000</v>
      </c>
      <c r="C1420" s="55" t="str">
        <f>[3]lang_2!C1420</f>
        <v>#[color=645252,fontsize=20]矮人宝屋累计击杀矮人[-][color=1ca216,fontsize=20]16万[-][color=645252,fontsize=20]个。[-]</v>
      </c>
      <c r="D1420" s="55">
        <f>[3]lang_2!D1420</f>
        <v>0</v>
      </c>
      <c r="E1420" s="55">
        <f>[3]lang_2!E1420</f>
        <v>0</v>
      </c>
    </row>
    <row r="1421" spans="1:5" s="55" customFormat="1">
      <c r="A1421" s="55" t="str">
        <f>[3]lang_2!A1421</f>
        <v>TASKDES_9823</v>
      </c>
      <c r="B1421" s="55">
        <f>[3]lang_2!B1421</f>
        <v>180000</v>
      </c>
      <c r="C1421" s="55" t="str">
        <f>[3]lang_2!C1421</f>
        <v>#[color=645252,fontsize=20]矮人宝屋累计击杀矮人[-][color=1ca216,fontsize=20]18万[-][color=645252,fontsize=20]个。[-]</v>
      </c>
      <c r="D1421" s="55">
        <f>[3]lang_2!D1421</f>
        <v>0</v>
      </c>
      <c r="E1421" s="55">
        <f>[3]lang_2!E1421</f>
        <v>0</v>
      </c>
    </row>
    <row r="1422" spans="1:5" s="55" customFormat="1">
      <c r="A1422" s="55" t="str">
        <f>[3]lang_2!A1422</f>
        <v>TASKDES_9824</v>
      </c>
      <c r="B1422" s="55">
        <f>[3]lang_2!B1422</f>
        <v>200000</v>
      </c>
      <c r="C1422" s="55" t="str">
        <f>[3]lang_2!C1422</f>
        <v>#[color=645252,fontsize=20]矮人宝屋累计击杀矮人[-][color=1ca216,fontsize=20]20万[-][color=645252,fontsize=20]个。[-]</v>
      </c>
      <c r="D1422" s="55">
        <f>[3]lang_2!D1422</f>
        <v>0</v>
      </c>
      <c r="E1422" s="55">
        <f>[3]lang_2!E1422</f>
        <v>0</v>
      </c>
    </row>
    <row r="1423" spans="1:5" s="55" customFormat="1">
      <c r="A1423" s="55" t="str">
        <f>[3]lang_2!A1423</f>
        <v>TASKDES_9825</v>
      </c>
      <c r="B1423" s="55">
        <f>[3]lang_2!B1423</f>
        <v>220000</v>
      </c>
      <c r="C1423" s="55" t="str">
        <f>[3]lang_2!C1423</f>
        <v>#[color=645252,fontsize=20]矮人宝屋累计击杀矮人[-][color=1ca216,fontsize=20]22万[-][color=645252,fontsize=20]个。[-]</v>
      </c>
      <c r="D1423" s="55">
        <f>[3]lang_2!D1423</f>
        <v>0</v>
      </c>
      <c r="E1423" s="55">
        <f>[3]lang_2!E1423</f>
        <v>0</v>
      </c>
    </row>
    <row r="1424" spans="1:5" s="55" customFormat="1">
      <c r="A1424" s="55" t="str">
        <f>[3]lang_2!A1424</f>
        <v>TASKDES_9826</v>
      </c>
      <c r="B1424" s="55">
        <f>[3]lang_2!B1424</f>
        <v>240000</v>
      </c>
      <c r="C1424" s="55" t="str">
        <f>[3]lang_2!C1424</f>
        <v>#[color=645252,fontsize=20]矮人宝屋累计击杀矮人[-][color=1ca216,fontsize=20]24万[-][color=645252,fontsize=20]个。[-]</v>
      </c>
      <c r="D1424" s="55">
        <f>[3]lang_2!D1424</f>
        <v>0</v>
      </c>
      <c r="E1424" s="55">
        <f>[3]lang_2!E1424</f>
        <v>0</v>
      </c>
    </row>
    <row r="1425" spans="1:5" s="55" customFormat="1">
      <c r="A1425" s="55" t="str">
        <f>[3]lang_2!A1425</f>
        <v>TASKDES_9827</v>
      </c>
      <c r="B1425" s="55">
        <f>[3]lang_2!B1425</f>
        <v>260000</v>
      </c>
      <c r="C1425" s="55" t="str">
        <f>[3]lang_2!C1425</f>
        <v>#[color=645252,fontsize=20]矮人宝屋累计击杀矮人[-][color=1ca216,fontsize=20]26万[-][color=645252,fontsize=20]个。[-]</v>
      </c>
      <c r="D1425" s="55">
        <f>[3]lang_2!D1425</f>
        <v>0</v>
      </c>
      <c r="E1425" s="55">
        <f>[3]lang_2!E1425</f>
        <v>0</v>
      </c>
    </row>
    <row r="1426" spans="1:5" s="55" customFormat="1">
      <c r="A1426" s="55" t="str">
        <f>[3]lang_2!A1426</f>
        <v>TASKDES_9828</v>
      </c>
      <c r="B1426" s="55">
        <f>[3]lang_2!B1426</f>
        <v>280000</v>
      </c>
      <c r="C1426" s="55" t="str">
        <f>[3]lang_2!C1426</f>
        <v>#[color=645252,fontsize=20]矮人宝屋累计击杀矮人[-][color=1ca216,fontsize=20]28万[-][color=645252,fontsize=20]个。[-]</v>
      </c>
      <c r="D1426" s="55">
        <f>[3]lang_2!D1426</f>
        <v>0</v>
      </c>
      <c r="E1426" s="55">
        <f>[3]lang_2!E1426</f>
        <v>0</v>
      </c>
    </row>
    <row r="1427" spans="1:5" s="55" customFormat="1">
      <c r="A1427" s="55" t="str">
        <f>[3]lang_2!A1427</f>
        <v>TASKDES_9829</v>
      </c>
      <c r="B1427" s="55">
        <f>[3]lang_2!B1427</f>
        <v>300000</v>
      </c>
      <c r="C1427" s="55" t="str">
        <f>[3]lang_2!C1427</f>
        <v>#[color=645252,fontsize=20]矮人宝屋累计击杀矮人[-][color=1ca216,fontsize=20]30万[-][color=645252,fontsize=20]个。[-]</v>
      </c>
      <c r="D1427" s="55">
        <f>[3]lang_2!D1427</f>
        <v>0</v>
      </c>
      <c r="E1427" s="55">
        <f>[3]lang_2!E1427</f>
        <v>0</v>
      </c>
    </row>
    <row r="1428" spans="1:5" s="55" customFormat="1">
      <c r="A1428" s="55" t="str">
        <f>[3]lang_2!A1428</f>
        <v>TASKDES_9830</v>
      </c>
      <c r="B1428" s="55">
        <f>[3]lang_2!B1428</f>
        <v>320000</v>
      </c>
      <c r="C1428" s="55" t="str">
        <f>[3]lang_2!C1428</f>
        <v>#[color=645252,fontsize=20]矮人宝屋累计击杀矮人[-][color=1ca216,fontsize=20]32万[-][color=645252,fontsize=20]个。[-]</v>
      </c>
      <c r="D1428" s="55">
        <f>[3]lang_2!D1428</f>
        <v>0</v>
      </c>
      <c r="E1428" s="55">
        <f>[3]lang_2!E1428</f>
        <v>0</v>
      </c>
    </row>
    <row r="1429" spans="1:5" s="55" customFormat="1">
      <c r="A1429" s="55" t="str">
        <f>[3]lang_2!A1429</f>
        <v>TASKDES_9831</v>
      </c>
      <c r="B1429" s="55">
        <f>[3]lang_2!B1429</f>
        <v>350000</v>
      </c>
      <c r="C1429" s="55" t="str">
        <f>[3]lang_2!C1429</f>
        <v>#[color=645252,fontsize=20]矮人宝屋累计击杀矮人[-][color=1ca216,fontsize=20]35万[-][color=645252,fontsize=20]个。[-]</v>
      </c>
      <c r="D1429" s="55">
        <f>[3]lang_2!D1429</f>
        <v>0</v>
      </c>
      <c r="E1429" s="55">
        <f>[3]lang_2!E1429</f>
        <v>0</v>
      </c>
    </row>
    <row r="1430" spans="1:5" s="55" customFormat="1">
      <c r="A1430" s="55" t="str">
        <f>[3]lang_2!A1430</f>
        <v>TASKDES_9832</v>
      </c>
      <c r="B1430" s="55">
        <f>[3]lang_2!B1430</f>
        <v>400000</v>
      </c>
      <c r="C1430" s="55" t="str">
        <f>[3]lang_2!C1430</f>
        <v>#[color=645252,fontsize=20]矮人宝屋累计击杀矮人[-][color=1ca216,fontsize=20]40万[-][color=645252,fontsize=20]个。[-]</v>
      </c>
      <c r="D1430" s="55">
        <f>[3]lang_2!D1430</f>
        <v>0</v>
      </c>
      <c r="E1430" s="55">
        <f>[3]lang_2!E1430</f>
        <v>0</v>
      </c>
    </row>
    <row r="1431" spans="1:5" s="55" customFormat="1">
      <c r="A1431" s="55" t="str">
        <f>[3]lang_2!A1431</f>
        <v>TASKDES_9833</v>
      </c>
      <c r="B1431" s="55">
        <f>[3]lang_2!B1431</f>
        <v>450000</v>
      </c>
      <c r="C1431" s="55" t="str">
        <f>[3]lang_2!C1431</f>
        <v>#[color=645252,fontsize=20]矮人宝屋累计击杀矮人[-][color=1ca216,fontsize=20]45万[-][color=645252,fontsize=20]个。[-]</v>
      </c>
      <c r="D1431" s="55">
        <f>[3]lang_2!D1431</f>
        <v>0</v>
      </c>
      <c r="E1431" s="55">
        <f>[3]lang_2!E1431</f>
        <v>0</v>
      </c>
    </row>
    <row r="1432" spans="1:5" s="55" customFormat="1">
      <c r="A1432" s="55" t="str">
        <f>[3]lang_2!A1432</f>
        <v>TASKDES_9834</v>
      </c>
      <c r="B1432" s="55">
        <f>[3]lang_2!B1432</f>
        <v>500000</v>
      </c>
      <c r="C1432" s="55" t="str">
        <f>[3]lang_2!C1432</f>
        <v>#[color=645252,fontsize=20]矮人宝屋累计击杀矮人[-][color=1ca216,fontsize=20]50万[-][color=645252,fontsize=20]个。[-]</v>
      </c>
      <c r="D1432" s="55">
        <f>[3]lang_2!D1432</f>
        <v>0</v>
      </c>
      <c r="E1432" s="55">
        <f>[3]lang_2!E1432</f>
        <v>0</v>
      </c>
    </row>
    <row r="1433" spans="1:5" s="55" customFormat="1">
      <c r="A1433" s="55" t="str">
        <f>[3]lang_2!A1433</f>
        <v>TASKDES_9835</v>
      </c>
      <c r="B1433" s="55">
        <f>[3]lang_2!B1433</f>
        <v>600000</v>
      </c>
      <c r="C1433" s="55" t="str">
        <f>[3]lang_2!C1433</f>
        <v>#[color=645252,fontsize=20]矮人宝屋累计击杀矮人[-][color=1ca216,fontsize=20]60万[-][color=645252,fontsize=20]个。[-]</v>
      </c>
      <c r="D1433" s="55">
        <f>[3]lang_2!D1433</f>
        <v>0</v>
      </c>
      <c r="E1433" s="55">
        <f>[3]lang_2!E1433</f>
        <v>0</v>
      </c>
    </row>
    <row r="1434" spans="1:5" s="55" customFormat="1">
      <c r="A1434" s="55" t="str">
        <f>[3]lang_2!A1434</f>
        <v>TASKDES_9836</v>
      </c>
      <c r="B1434" s="55">
        <f>[3]lang_2!B1434</f>
        <v>700000</v>
      </c>
      <c r="C1434" s="55" t="str">
        <f>[3]lang_2!C1434</f>
        <v>#[color=645252,fontsize=20]矮人宝屋累计击杀矮人[-][color=1ca216,fontsize=20]70万[-][color=645252,fontsize=20]个。[-]</v>
      </c>
      <c r="D1434" s="55">
        <f>[3]lang_2!D1434</f>
        <v>0</v>
      </c>
      <c r="E1434" s="55">
        <f>[3]lang_2!E1434</f>
        <v>0</v>
      </c>
    </row>
    <row r="1435" spans="1:5" s="55" customFormat="1">
      <c r="A1435" s="55" t="str">
        <f>[3]lang_2!A1435</f>
        <v>TASKDES_9837</v>
      </c>
      <c r="B1435" s="55">
        <f>[3]lang_2!B1435</f>
        <v>800000</v>
      </c>
      <c r="C1435" s="55" t="str">
        <f>[3]lang_2!C1435</f>
        <v>#[color=645252,fontsize=20]矮人宝屋累计击杀矮人[-][color=1ca216,fontsize=20]80万[-][color=645252,fontsize=20]个。[-]</v>
      </c>
      <c r="D1435" s="55">
        <f>[3]lang_2!D1435</f>
        <v>0</v>
      </c>
      <c r="E1435" s="55">
        <f>[3]lang_2!E1435</f>
        <v>0</v>
      </c>
    </row>
    <row r="1436" spans="1:5" s="55" customFormat="1">
      <c r="A1436" s="55" t="str">
        <f>[3]lang_2!A1436</f>
        <v>TASKDES_9838</v>
      </c>
      <c r="B1436" s="55">
        <f>[3]lang_2!B1436</f>
        <v>1000000</v>
      </c>
      <c r="C1436" s="55" t="str">
        <f>[3]lang_2!C1436</f>
        <v>#[color=645252,fontsize=20]矮人宝屋累计击杀矮人[-][color=1ca216,fontsize=20]100万[-][color=645252,fontsize=20]个。[-]</v>
      </c>
      <c r="D1436" s="55">
        <f>[3]lang_2!D1436</f>
        <v>0</v>
      </c>
      <c r="E1436" s="55">
        <f>[3]lang_2!E1436</f>
        <v>0</v>
      </c>
    </row>
    <row r="1437" spans="1:5" s="55" customFormat="1">
      <c r="A1437" s="55" t="str">
        <f>[3]lang_2!A1437</f>
        <v>TASKDES_9839</v>
      </c>
      <c r="B1437" s="55">
        <f>[3]lang_2!B1437</f>
        <v>1200000</v>
      </c>
      <c r="C1437" s="55" t="str">
        <f>[3]lang_2!C1437</f>
        <v>#[color=645252,fontsize=20]矮人宝屋累计击杀矮人[-][color=1ca216,fontsize=20]120万[-][color=645252,fontsize=20]个。[-]</v>
      </c>
      <c r="D1437" s="55">
        <f>[3]lang_2!D1437</f>
        <v>0</v>
      </c>
      <c r="E1437" s="55">
        <f>[3]lang_2!E1437</f>
        <v>0</v>
      </c>
    </row>
    <row r="1438" spans="1:5" s="55" customFormat="1">
      <c r="A1438" s="55" t="str">
        <f>[3]lang_2!A1438</f>
        <v>TASKDES_9840</v>
      </c>
      <c r="B1438" s="55">
        <f>[3]lang_2!B1438</f>
        <v>1500000</v>
      </c>
      <c r="C1438" s="55" t="str">
        <f>[3]lang_2!C1438</f>
        <v>#[color=645252,fontsize=20]矮人宝屋累计击杀矮人[-][color=1ca216,fontsize=20]150万[-][color=645252,fontsize=20]个。[-]</v>
      </c>
      <c r="D1438" s="55">
        <f>[3]lang_2!D1438</f>
        <v>0</v>
      </c>
      <c r="E1438" s="55">
        <f>[3]lang_2!E1438</f>
        <v>0</v>
      </c>
    </row>
    <row r="1439" spans="1:5" s="55" customFormat="1">
      <c r="A1439" s="55" t="str">
        <f>[3]lang_2!A1439</f>
        <v>TASKDES_9841</v>
      </c>
      <c r="B1439" s="55">
        <f>[3]lang_2!B1439</f>
        <v>2000000</v>
      </c>
      <c r="C1439" s="55" t="str">
        <f>[3]lang_2!C1439</f>
        <v>#[color=645252,fontsize=20]矮人宝屋累计击杀矮人[-][color=1ca216,fontsize=20]200万[-][color=645252,fontsize=20]个。[-]</v>
      </c>
      <c r="D1439" s="55">
        <f>[3]lang_2!D1439</f>
        <v>0</v>
      </c>
      <c r="E1439" s="55">
        <f>[3]lang_2!E1439</f>
        <v>0</v>
      </c>
    </row>
    <row r="1440" spans="1:5" s="55" customFormat="1">
      <c r="A1440" s="55" t="str">
        <f>[3]lang_2!A1440</f>
        <v>TASKDES_9842</v>
      </c>
      <c r="B1440" s="55">
        <f>[3]lang_2!B1440</f>
        <v>2500000</v>
      </c>
      <c r="C1440" s="55" t="str">
        <f>[3]lang_2!C1440</f>
        <v>#[color=645252,fontsize=20]矮人宝屋累计击杀矮人[-][color=1ca216,fontsize=20]250万[-][color=645252,fontsize=20]个。[-]</v>
      </c>
      <c r="D1440" s="55">
        <f>[3]lang_2!D1440</f>
        <v>0</v>
      </c>
      <c r="E1440" s="55">
        <f>[3]lang_2!E1440</f>
        <v>0</v>
      </c>
    </row>
    <row r="1441" spans="1:5" s="55" customFormat="1">
      <c r="A1441" s="55" t="str">
        <f>[3]lang_2!A1441</f>
        <v>TASKDES_9901</v>
      </c>
      <c r="B1441" s="55">
        <f>[3]lang_2!B1441</f>
        <v>15</v>
      </c>
      <c r="C1441" s="55" t="str">
        <f>[3]lang_2!C1441</f>
        <v>#[color=645252,fontsize=20]阴森墓穴累计抵挡僵尸[-][color=1ca216,fontsize=20]15[-][color=645252,fontsize=20]波。[-]</v>
      </c>
      <c r="D1441" s="55">
        <f>[3]lang_2!D1441</f>
        <v>0</v>
      </c>
      <c r="E1441" s="55" t="str">
        <f>[3]lang_2!E1441</f>
        <v>#[color=462800]Defend[-][color=1ca216,fontsize=20,outlinecolor=3c1e0aff]15[-][color=462800] waves in Crypt in total[-]</v>
      </c>
    </row>
    <row r="1442" spans="1:5" s="55" customFormat="1">
      <c r="A1442" s="55" t="str">
        <f>[3]lang_2!A1442</f>
        <v>TASKDES_9902</v>
      </c>
      <c r="B1442" s="55">
        <f>[3]lang_2!B1442</f>
        <v>30</v>
      </c>
      <c r="C1442" s="55" t="str">
        <f>[3]lang_2!C1442</f>
        <v>#[color=645252,fontsize=20]阴森墓穴累计抵挡僵尸[-][color=1ca216,fontsize=20]30[-][color=645252,fontsize=20]波。[-]</v>
      </c>
      <c r="D1442" s="55">
        <f>[3]lang_2!D1442</f>
        <v>0</v>
      </c>
      <c r="E1442" s="55" t="str">
        <f>[3]lang_2!E1442</f>
        <v>#[color=462800]Defend[-][color=1ca216,fontsize=20,outlinecolor=3c1e0aff]30[-][color=462800] waves in Crypt in total[-]</v>
      </c>
    </row>
    <row r="1443" spans="1:5" s="55" customFormat="1">
      <c r="A1443" s="55" t="str">
        <f>[3]lang_2!A1443</f>
        <v>TASKDES_9903</v>
      </c>
      <c r="B1443" s="55">
        <f>[3]lang_2!B1443</f>
        <v>50</v>
      </c>
      <c r="C1443" s="55" t="str">
        <f>[3]lang_2!C1443</f>
        <v>#[color=645252,fontsize=20]阴森墓穴累计抵挡僵尸[-][color=1ca216,fontsize=20]50[-][color=645252,fontsize=20]波。[-]</v>
      </c>
      <c r="D1443" s="55">
        <f>[3]lang_2!D1443</f>
        <v>0</v>
      </c>
      <c r="E1443" s="55" t="str">
        <f>[3]lang_2!E1443</f>
        <v>#[color=462800]Defend[-][color=1ca216,fontsize=20,outlinecolor=3c1e0aff]50[-][color=462800] waves in Crypt in total[-]</v>
      </c>
    </row>
    <row r="1444" spans="1:5" s="55" customFormat="1">
      <c r="A1444" s="55" t="str">
        <f>[3]lang_2!A1444</f>
        <v>TASKDES_9904</v>
      </c>
      <c r="B1444" s="55">
        <f>[3]lang_2!B1444</f>
        <v>80</v>
      </c>
      <c r="C1444" s="55" t="str">
        <f>[3]lang_2!C1444</f>
        <v>#[color=645252,fontsize=20]阴森墓穴累计抵挡僵尸[-][color=1ca216,fontsize=20]80[-][color=645252,fontsize=20]波。[-]</v>
      </c>
      <c r="D1444" s="55">
        <f>[3]lang_2!D1444</f>
        <v>0</v>
      </c>
      <c r="E1444" s="55" t="str">
        <f>[3]lang_2!E1444</f>
        <v>#[color=462800]Defend[-][color=1ca216,fontsize=20,outlinecolor=3c1e0aff]80[-][color=462800] waves in Crypt in total[-]</v>
      </c>
    </row>
    <row r="1445" spans="1:5" s="55" customFormat="1">
      <c r="A1445" s="55" t="str">
        <f>[3]lang_2!A1445</f>
        <v>TASKDES_9905</v>
      </c>
      <c r="B1445" s="55">
        <f>[3]lang_2!B1445</f>
        <v>120</v>
      </c>
      <c r="C1445" s="55" t="str">
        <f>[3]lang_2!C1445</f>
        <v>#[color=645252,fontsize=20]阴森墓穴累计抵挡僵尸[-][color=1ca216,fontsize=20]120[-][color=645252,fontsize=20]波。[-]</v>
      </c>
      <c r="D1445" s="55">
        <f>[3]lang_2!D1445</f>
        <v>0</v>
      </c>
      <c r="E1445" s="55" t="str">
        <f>[3]lang_2!E1445</f>
        <v>#[color=462800]Defend[-][color=1ca216,fontsize=20,outlinecolor=3c1e0aff]120[-][color=462800] waves in Crypt in total[-]</v>
      </c>
    </row>
    <row r="1446" spans="1:5" s="55" customFormat="1">
      <c r="A1446" s="55" t="str">
        <f>[3]lang_2!A1446</f>
        <v>TASKDES_9906</v>
      </c>
      <c r="B1446" s="55">
        <f>[3]lang_2!B1446</f>
        <v>180</v>
      </c>
      <c r="C1446" s="55" t="str">
        <f>[3]lang_2!C1446</f>
        <v>#[color=645252,fontsize=20]阴森墓穴累计抵挡僵尸[-][color=1ca216,fontsize=20]180[-][color=645252,fontsize=20]波。[-]</v>
      </c>
      <c r="D1446" s="55">
        <f>[3]lang_2!D1446</f>
        <v>0</v>
      </c>
      <c r="E1446" s="55" t="str">
        <f>[3]lang_2!E1446</f>
        <v>#[color=462800]Defend[-][color=1ca216,fontsize=20,outlinecolor=3c1e0aff]180[-][color=462800] waves in Crypt in total[-]</v>
      </c>
    </row>
    <row r="1447" spans="1:5" s="55" customFormat="1">
      <c r="A1447" s="55" t="str">
        <f>[3]lang_2!A1447</f>
        <v>TASKDES_9907</v>
      </c>
      <c r="B1447" s="55">
        <f>[3]lang_2!B1447</f>
        <v>250</v>
      </c>
      <c r="C1447" s="55" t="str">
        <f>[3]lang_2!C1447</f>
        <v>#[color=645252,fontsize=20]阴森墓穴累计抵挡僵尸[-][color=1ca216,fontsize=20]250[-][color=645252,fontsize=20]波。[-]</v>
      </c>
      <c r="D1447" s="55">
        <f>[3]lang_2!D1447</f>
        <v>0</v>
      </c>
      <c r="E1447" s="55" t="str">
        <f>[3]lang_2!E1447</f>
        <v>#[color=462800]Defend[-][color=1ca216,fontsize=20,outlinecolor=3c1e0aff]250[-][color=462800] waves in Crypt in total[-]</v>
      </c>
    </row>
    <row r="1448" spans="1:5" s="55" customFormat="1">
      <c r="A1448" s="55" t="str">
        <f>[3]lang_2!A1448</f>
        <v>TASKDES_9908</v>
      </c>
      <c r="B1448" s="55">
        <f>[3]lang_2!B1448</f>
        <v>350</v>
      </c>
      <c r="C1448" s="55" t="str">
        <f>[3]lang_2!C1448</f>
        <v>#[color=645252,fontsize=20]阴森墓穴累计抵挡僵尸[-][color=1ca216,fontsize=20]350[-][color=645252,fontsize=20]波。[-]</v>
      </c>
      <c r="D1448" s="55">
        <f>[3]lang_2!D1448</f>
        <v>0</v>
      </c>
      <c r="E1448" s="55" t="str">
        <f>[3]lang_2!E1448</f>
        <v>#[color=462800]Defend[-][color=1ca216,fontsize=20,outlinecolor=3c1e0aff]350[-][color=462800] waves in Crypt in total[-]</v>
      </c>
    </row>
    <row r="1449" spans="1:5" s="55" customFormat="1">
      <c r="A1449" s="55" t="str">
        <f>[3]lang_2!A1449</f>
        <v>TASKDES_9909</v>
      </c>
      <c r="B1449" s="55">
        <f>[3]lang_2!B1449</f>
        <v>450</v>
      </c>
      <c r="C1449" s="55" t="str">
        <f>[3]lang_2!C1449</f>
        <v>#[color=645252,fontsize=20]阴森墓穴累计抵挡僵尸[-][color=1ca216,fontsize=20]450[-][color=645252,fontsize=20]波。[-]</v>
      </c>
      <c r="D1449" s="55">
        <f>[3]lang_2!D1449</f>
        <v>0</v>
      </c>
      <c r="E1449" s="55" t="str">
        <f>[3]lang_2!E1449</f>
        <v>#[color=462800]Defend[-][color=1ca216,fontsize=20,outlinecolor=3c1e0aff]450[-][color=462800] waves in Crypt in total[-]</v>
      </c>
    </row>
    <row r="1450" spans="1:5" s="55" customFormat="1">
      <c r="A1450" s="55" t="str">
        <f>[3]lang_2!A1450</f>
        <v>TASKDES_9910</v>
      </c>
      <c r="B1450" s="55">
        <f>[3]lang_2!B1450</f>
        <v>600</v>
      </c>
      <c r="C1450" s="55" t="str">
        <f>[3]lang_2!C1450</f>
        <v>#[color=645252,fontsize=20]阴森墓穴累计抵挡僵尸[-][color=1ca216,fontsize=20]600[-][color=645252,fontsize=20]波。[-]</v>
      </c>
      <c r="D1450" s="55">
        <f>[3]lang_2!D1450</f>
        <v>0</v>
      </c>
      <c r="E1450" s="55" t="str">
        <f>[3]lang_2!E1450</f>
        <v>#[color=462800]Defend[-][color=1ca216,fontsize=20,outlinecolor=3c1e0aff]600[-][color=462800] waves in Crypt in total[-]</v>
      </c>
    </row>
    <row r="1451" spans="1:5" s="55" customFormat="1">
      <c r="A1451" s="55" t="str">
        <f>[3]lang_2!A1451</f>
        <v>TASKDES_9911</v>
      </c>
      <c r="B1451" s="55">
        <f>[3]lang_2!B1451</f>
        <v>800</v>
      </c>
      <c r="C1451" s="55" t="str">
        <f>[3]lang_2!C1451</f>
        <v>#[color=645252,fontsize=20]阴森墓穴累计抵挡僵尸[-][color=1ca216,fontsize=20]800[-][color=645252,fontsize=20]波。[-]</v>
      </c>
      <c r="D1451" s="55">
        <f>[3]lang_2!D1451</f>
        <v>0</v>
      </c>
      <c r="E1451" s="55">
        <f>[3]lang_2!E1451</f>
        <v>0</v>
      </c>
    </row>
    <row r="1452" spans="1:5" s="55" customFormat="1">
      <c r="A1452" s="55" t="str">
        <f>[3]lang_2!A1452</f>
        <v>TASKDES_9912</v>
      </c>
      <c r="B1452" s="55">
        <f>[3]lang_2!B1452</f>
        <v>1000</v>
      </c>
      <c r="C1452" s="55" t="str">
        <f>[3]lang_2!C1452</f>
        <v>#[color=645252,fontsize=20]阴森墓穴累计抵挡僵尸[-][color=1ca216,fontsize=20]1000[-][color=645252,fontsize=20]波。[-]</v>
      </c>
      <c r="D1452" s="55">
        <f>[3]lang_2!D1452</f>
        <v>0</v>
      </c>
      <c r="E1452" s="55">
        <f>[3]lang_2!E1452</f>
        <v>0</v>
      </c>
    </row>
    <row r="1453" spans="1:5" s="55" customFormat="1">
      <c r="A1453" s="55" t="str">
        <f>[3]lang_2!A1453</f>
        <v>TASKDES_9913</v>
      </c>
      <c r="B1453" s="55">
        <f>[3]lang_2!B1453</f>
        <v>1200</v>
      </c>
      <c r="C1453" s="55" t="str">
        <f>[3]lang_2!C1453</f>
        <v>#[color=645252,fontsize=20]阴森墓穴累计抵挡僵尸[-][color=1ca216,fontsize=20]1200[-][color=645252,fontsize=20]波。[-]</v>
      </c>
      <c r="D1453" s="55">
        <f>[3]lang_2!D1453</f>
        <v>0</v>
      </c>
      <c r="E1453" s="55">
        <f>[3]lang_2!E1453</f>
        <v>0</v>
      </c>
    </row>
    <row r="1454" spans="1:5" s="55" customFormat="1">
      <c r="A1454" s="55" t="str">
        <f>[3]lang_2!A1454</f>
        <v>TASKDES_9914</v>
      </c>
      <c r="B1454" s="55">
        <f>[3]lang_2!B1454</f>
        <v>1400</v>
      </c>
      <c r="C1454" s="55" t="str">
        <f>[3]lang_2!C1454</f>
        <v>#[color=645252,fontsize=20]阴森墓穴累计抵挡僵尸[-][color=1ca216,fontsize=20]1400[-][color=645252,fontsize=20]波。[-]</v>
      </c>
      <c r="D1454" s="55">
        <f>[3]lang_2!D1454</f>
        <v>0</v>
      </c>
      <c r="E1454" s="55">
        <f>[3]lang_2!E1454</f>
        <v>0</v>
      </c>
    </row>
    <row r="1455" spans="1:5" s="55" customFormat="1">
      <c r="A1455" s="55" t="str">
        <f>[3]lang_2!A1455</f>
        <v>TASKDES_9915</v>
      </c>
      <c r="B1455" s="55">
        <f>[3]lang_2!B1455</f>
        <v>1600</v>
      </c>
      <c r="C1455" s="55" t="str">
        <f>[3]lang_2!C1455</f>
        <v>#[color=645252,fontsize=20]阴森墓穴累计抵挡僵尸[-][color=1ca216,fontsize=20]1600[-][color=645252,fontsize=20]波。[-]</v>
      </c>
      <c r="D1455" s="55">
        <f>[3]lang_2!D1455</f>
        <v>0</v>
      </c>
      <c r="E1455" s="55">
        <f>[3]lang_2!E1455</f>
        <v>0</v>
      </c>
    </row>
    <row r="1456" spans="1:5" s="55" customFormat="1">
      <c r="A1456" s="55" t="str">
        <f>[3]lang_2!A1456</f>
        <v>TASKDES_9916</v>
      </c>
      <c r="B1456" s="55">
        <f>[3]lang_2!B1456</f>
        <v>1800</v>
      </c>
      <c r="C1456" s="55" t="str">
        <f>[3]lang_2!C1456</f>
        <v>#[color=645252,fontsize=20]阴森墓穴累计抵挡僵尸[-][color=1ca216,fontsize=20]1800[-][color=645252,fontsize=20]波。[-]</v>
      </c>
      <c r="D1456" s="55">
        <f>[3]lang_2!D1456</f>
        <v>0</v>
      </c>
      <c r="E1456" s="55">
        <f>[3]lang_2!E1456</f>
        <v>0</v>
      </c>
    </row>
    <row r="1457" spans="1:5" s="55" customFormat="1">
      <c r="A1457" s="55" t="str">
        <f>[3]lang_2!A1457</f>
        <v>TASKDES_9917</v>
      </c>
      <c r="B1457" s="55">
        <f>[3]lang_2!B1457</f>
        <v>2000</v>
      </c>
      <c r="C1457" s="55" t="str">
        <f>[3]lang_2!C1457</f>
        <v>#[color=645252,fontsize=20]阴森墓穴累计抵挡僵尸[-][color=1ca216,fontsize=20]2000[-][color=645252,fontsize=20]波。[-]</v>
      </c>
      <c r="D1457" s="55">
        <f>[3]lang_2!D1457</f>
        <v>0</v>
      </c>
      <c r="E1457" s="55">
        <f>[3]lang_2!E1457</f>
        <v>0</v>
      </c>
    </row>
    <row r="1458" spans="1:5" s="55" customFormat="1">
      <c r="A1458" s="55" t="str">
        <f>[3]lang_2!A1458</f>
        <v>TASKDES_9918</v>
      </c>
      <c r="B1458" s="55">
        <f>[3]lang_2!B1458</f>
        <v>2200</v>
      </c>
      <c r="C1458" s="55" t="str">
        <f>[3]lang_2!C1458</f>
        <v>#[color=645252,fontsize=20]阴森墓穴累计抵挡僵尸[-][color=1ca216,fontsize=20]2200[-][color=645252,fontsize=20]波。[-]</v>
      </c>
      <c r="D1458" s="55">
        <f>[3]lang_2!D1458</f>
        <v>0</v>
      </c>
      <c r="E1458" s="55">
        <f>[3]lang_2!E1458</f>
        <v>0</v>
      </c>
    </row>
    <row r="1459" spans="1:5" s="55" customFormat="1">
      <c r="A1459" s="55" t="str">
        <f>[3]lang_2!A1459</f>
        <v>TASKDES_9919</v>
      </c>
      <c r="B1459" s="55">
        <f>[3]lang_2!B1459</f>
        <v>2400</v>
      </c>
      <c r="C1459" s="55" t="str">
        <f>[3]lang_2!C1459</f>
        <v>#[color=645252,fontsize=20]阴森墓穴累计抵挡僵尸[-][color=1ca216,fontsize=20]2400[-][color=645252,fontsize=20]波。[-]</v>
      </c>
      <c r="D1459" s="55">
        <f>[3]lang_2!D1459</f>
        <v>0</v>
      </c>
      <c r="E1459" s="55">
        <f>[3]lang_2!E1459</f>
        <v>0</v>
      </c>
    </row>
    <row r="1460" spans="1:5" s="55" customFormat="1">
      <c r="A1460" s="55" t="str">
        <f>[3]lang_2!A1460</f>
        <v>TASKDES_9920</v>
      </c>
      <c r="B1460" s="55">
        <f>[3]lang_2!B1460</f>
        <v>2600</v>
      </c>
      <c r="C1460" s="55" t="str">
        <f>[3]lang_2!C1460</f>
        <v>#[color=645252,fontsize=20]阴森墓穴累计抵挡僵尸[-][color=1ca216,fontsize=20]2600[-][color=645252,fontsize=20]波。[-]</v>
      </c>
      <c r="D1460" s="55">
        <f>[3]lang_2!D1460</f>
        <v>0</v>
      </c>
      <c r="E1460" s="55">
        <f>[3]lang_2!E1460</f>
        <v>0</v>
      </c>
    </row>
    <row r="1461" spans="1:5" s="55" customFormat="1">
      <c r="A1461" s="55" t="str">
        <f>[3]lang_2!A1461</f>
        <v>TASKDES_9951</v>
      </c>
      <c r="B1461" s="55">
        <f>[3]lang_2!B1461</f>
        <v>2800</v>
      </c>
      <c r="C1461" s="55" t="str">
        <f>[3]lang_2!C1461</f>
        <v>#[color=645252,fontsize=20]阴森墓穴累计抵挡僵尸[-][color=1ca216,fontsize=20]2800[-][color=645252,fontsize=20]波。[-]</v>
      </c>
      <c r="D1461" s="55">
        <f>[3]lang_2!D1461</f>
        <v>0</v>
      </c>
      <c r="E1461" s="55">
        <f>[3]lang_2!E1461</f>
        <v>0</v>
      </c>
    </row>
    <row r="1462" spans="1:5" s="55" customFormat="1">
      <c r="A1462" s="55" t="str">
        <f>[3]lang_2!A1462</f>
        <v>TASKDES_9952</v>
      </c>
      <c r="B1462" s="55">
        <f>[3]lang_2!B1462</f>
        <v>3000</v>
      </c>
      <c r="C1462" s="55" t="str">
        <f>[3]lang_2!C1462</f>
        <v>#[color=645252,fontsize=20]阴森墓穴累计抵挡僵尸[-][color=1ca216,fontsize=20]3000[-][color=645252,fontsize=20]波。[-]</v>
      </c>
      <c r="D1462" s="55">
        <f>[3]lang_2!D1462</f>
        <v>0</v>
      </c>
      <c r="E1462" s="55">
        <f>[3]lang_2!E1462</f>
        <v>0</v>
      </c>
    </row>
    <row r="1463" spans="1:5" s="55" customFormat="1">
      <c r="A1463" s="55" t="str">
        <f>[3]lang_2!A1463</f>
        <v>TASKDES_9953</v>
      </c>
      <c r="B1463" s="55">
        <f>[3]lang_2!B1463</f>
        <v>3200</v>
      </c>
      <c r="C1463" s="55" t="str">
        <f>[3]lang_2!C1463</f>
        <v>#[color=645252,fontsize=20]阴森墓穴累计抵挡僵尸[-][color=1ca216,fontsize=20]3200[-][color=645252,fontsize=20]波。[-]</v>
      </c>
      <c r="D1463" s="55">
        <f>[3]lang_2!D1463</f>
        <v>0</v>
      </c>
      <c r="E1463" s="55">
        <f>[3]lang_2!E1463</f>
        <v>0</v>
      </c>
    </row>
    <row r="1464" spans="1:5" s="55" customFormat="1">
      <c r="A1464" s="55" t="str">
        <f>[3]lang_2!A1464</f>
        <v>TASKDES_9954</v>
      </c>
      <c r="B1464" s="55">
        <f>[3]lang_2!B1464</f>
        <v>3400</v>
      </c>
      <c r="C1464" s="55" t="str">
        <f>[3]lang_2!C1464</f>
        <v>#[color=645252,fontsize=20]阴森墓穴累计抵挡僵尸[-][color=1ca216,fontsize=20]3400[-][color=645252,fontsize=20]波。[-]</v>
      </c>
      <c r="D1464" s="55">
        <f>[3]lang_2!D1464</f>
        <v>0</v>
      </c>
      <c r="E1464" s="55">
        <f>[3]lang_2!E1464</f>
        <v>0</v>
      </c>
    </row>
    <row r="1465" spans="1:5" s="55" customFormat="1">
      <c r="A1465" s="55" t="str">
        <f>[3]lang_2!A1465</f>
        <v>TASKDES_9955</v>
      </c>
      <c r="B1465" s="55">
        <f>[3]lang_2!B1465</f>
        <v>3600</v>
      </c>
      <c r="C1465" s="55" t="str">
        <f>[3]lang_2!C1465</f>
        <v>#[color=645252,fontsize=20]阴森墓穴累计抵挡僵尸[-][color=1ca216,fontsize=20]3600[-][color=645252,fontsize=20]波。[-]</v>
      </c>
      <c r="D1465" s="55">
        <f>[3]lang_2!D1465</f>
        <v>0</v>
      </c>
      <c r="E1465" s="55">
        <f>[3]lang_2!E1465</f>
        <v>0</v>
      </c>
    </row>
    <row r="1466" spans="1:5" s="55" customFormat="1">
      <c r="A1466" s="55" t="str">
        <f>[3]lang_2!A1466</f>
        <v>TASKDES_9956</v>
      </c>
      <c r="B1466" s="55">
        <f>[3]lang_2!B1466</f>
        <v>3800</v>
      </c>
      <c r="C1466" s="55" t="str">
        <f>[3]lang_2!C1466</f>
        <v>#[color=645252,fontsize=20]阴森墓穴累计抵挡僵尸[-][color=1ca216,fontsize=20]3800[-][color=645252,fontsize=20]波。[-]</v>
      </c>
      <c r="D1466" s="55">
        <f>[3]lang_2!D1466</f>
        <v>0</v>
      </c>
      <c r="E1466" s="55">
        <f>[3]lang_2!E1466</f>
        <v>0</v>
      </c>
    </row>
    <row r="1467" spans="1:5" s="55" customFormat="1">
      <c r="A1467" s="55" t="str">
        <f>[3]lang_2!A1467</f>
        <v>TASKDES_9957</v>
      </c>
      <c r="B1467" s="55">
        <f>[3]lang_2!B1467</f>
        <v>4000</v>
      </c>
      <c r="C1467" s="55" t="str">
        <f>[3]lang_2!C1467</f>
        <v>#[color=645252,fontsize=20]阴森墓穴累计抵挡僵尸[-][color=1ca216,fontsize=20]4000[-][color=645252,fontsize=20]波。[-]</v>
      </c>
      <c r="D1467" s="55">
        <f>[3]lang_2!D1467</f>
        <v>0</v>
      </c>
      <c r="E1467" s="55">
        <f>[3]lang_2!E1467</f>
        <v>0</v>
      </c>
    </row>
    <row r="1468" spans="1:5" s="55" customFormat="1">
      <c r="A1468" s="55" t="str">
        <f>[3]lang_2!A1468</f>
        <v>TASKDES_9958</v>
      </c>
      <c r="B1468" s="55">
        <f>[3]lang_2!B1468</f>
        <v>4200</v>
      </c>
      <c r="C1468" s="55" t="str">
        <f>[3]lang_2!C1468</f>
        <v>#[color=645252,fontsize=20]阴森墓穴累计抵挡僵尸[-][color=1ca216,fontsize=20]4200[-][color=645252,fontsize=20]波。[-]</v>
      </c>
      <c r="D1468" s="55">
        <f>[3]lang_2!D1468</f>
        <v>0</v>
      </c>
      <c r="E1468" s="55">
        <f>[3]lang_2!E1468</f>
        <v>0</v>
      </c>
    </row>
    <row r="1469" spans="1:5" s="55" customFormat="1">
      <c r="A1469" s="55" t="str">
        <f>[3]lang_2!A1469</f>
        <v>TASKDES_9959</v>
      </c>
      <c r="B1469" s="55">
        <f>[3]lang_2!B1469</f>
        <v>4400</v>
      </c>
      <c r="C1469" s="55" t="str">
        <f>[3]lang_2!C1469</f>
        <v>#[color=645252,fontsize=20]阴森墓穴累计抵挡僵尸[-][color=1ca216,fontsize=20]4400[-][color=645252,fontsize=20]波。[-]</v>
      </c>
      <c r="D1469" s="55">
        <f>[3]lang_2!D1469</f>
        <v>0</v>
      </c>
      <c r="E1469" s="55">
        <f>[3]lang_2!E1469</f>
        <v>0</v>
      </c>
    </row>
    <row r="1470" spans="1:5" s="55" customFormat="1">
      <c r="A1470" s="55" t="str">
        <f>[3]lang_2!A1470</f>
        <v>TASKDES_9960</v>
      </c>
      <c r="B1470" s="55">
        <f>[3]lang_2!B1470</f>
        <v>4600</v>
      </c>
      <c r="C1470" s="55" t="str">
        <f>[3]lang_2!C1470</f>
        <v>#[color=645252,fontsize=20]阴森墓穴累计抵挡僵尸[-][color=1ca216,fontsize=20]4600[-][color=645252,fontsize=20]波。[-]</v>
      </c>
      <c r="D1470" s="55">
        <f>[3]lang_2!D1470</f>
        <v>0</v>
      </c>
      <c r="E1470" s="55">
        <f>[3]lang_2!E1470</f>
        <v>0</v>
      </c>
    </row>
    <row r="1471" spans="1:5" s="55" customFormat="1">
      <c r="A1471" s="55" t="str">
        <f>[3]lang_2!A1471</f>
        <v>TASKDES_9961</v>
      </c>
      <c r="B1471" s="55">
        <f>[3]lang_2!B1471</f>
        <v>5000</v>
      </c>
      <c r="C1471" s="55" t="str">
        <f>[3]lang_2!C1471</f>
        <v>#[color=645252,fontsize=20]阴森墓穴累计抵挡僵尸[-][color=1ca216,fontsize=20]5000[-][color=645252,fontsize=20]波。[-]</v>
      </c>
      <c r="D1471" s="55">
        <f>[3]lang_2!D1471</f>
        <v>0</v>
      </c>
      <c r="E1471" s="55">
        <f>[3]lang_2!E1471</f>
        <v>0</v>
      </c>
    </row>
    <row r="1472" spans="1:5" s="55" customFormat="1">
      <c r="A1472" s="55" t="str">
        <f>[3]lang_2!A1472</f>
        <v>TASKDES_9962</v>
      </c>
      <c r="B1472" s="55">
        <f>[3]lang_2!B1472</f>
        <v>5500</v>
      </c>
      <c r="C1472" s="55" t="str">
        <f>[3]lang_2!C1472</f>
        <v>#[color=645252,fontsize=20]阴森墓穴累计抵挡僵尸[-][color=1ca216,fontsize=20]5500[-][color=645252,fontsize=20]波。[-]</v>
      </c>
      <c r="D1472" s="55">
        <f>[3]lang_2!D1472</f>
        <v>0</v>
      </c>
      <c r="E1472" s="55">
        <f>[3]lang_2!E1472</f>
        <v>0</v>
      </c>
    </row>
    <row r="1473" spans="1:5" s="55" customFormat="1">
      <c r="A1473" s="55" t="str">
        <f>[3]lang_2!A1473</f>
        <v>TASKDES_9963</v>
      </c>
      <c r="B1473" s="55">
        <f>[3]lang_2!B1473</f>
        <v>6000</v>
      </c>
      <c r="C1473" s="55" t="str">
        <f>[3]lang_2!C1473</f>
        <v>#[color=645252,fontsize=20]阴森墓穴累计抵挡僵尸[-][color=1ca216,fontsize=20]6000[-][color=645252,fontsize=20]波。[-]</v>
      </c>
      <c r="D1473" s="55">
        <f>[3]lang_2!D1473</f>
        <v>0</v>
      </c>
      <c r="E1473" s="55">
        <f>[3]lang_2!E1473</f>
        <v>0</v>
      </c>
    </row>
    <row r="1474" spans="1:5" s="55" customFormat="1">
      <c r="A1474" s="55" t="str">
        <f>[3]lang_2!A1474</f>
        <v>TASKDES_9964</v>
      </c>
      <c r="B1474" s="55">
        <f>[3]lang_2!B1474</f>
        <v>6500</v>
      </c>
      <c r="C1474" s="55" t="str">
        <f>[3]lang_2!C1474</f>
        <v>#[color=645252,fontsize=20]阴森墓穴累计抵挡僵尸[-][color=1ca216,fontsize=20]6500[-][color=645252,fontsize=20]波。[-]</v>
      </c>
      <c r="D1474" s="55">
        <f>[3]lang_2!D1474</f>
        <v>0</v>
      </c>
      <c r="E1474" s="55">
        <f>[3]lang_2!E1474</f>
        <v>0</v>
      </c>
    </row>
    <row r="1475" spans="1:5" s="55" customFormat="1">
      <c r="A1475" s="55" t="str">
        <f>[3]lang_2!A1475</f>
        <v>TASKDES_9965</v>
      </c>
      <c r="B1475" s="55">
        <f>[3]lang_2!B1475</f>
        <v>7000</v>
      </c>
      <c r="C1475" s="55" t="str">
        <f>[3]lang_2!C1475</f>
        <v>#[color=645252,fontsize=20]阴森墓穴累计抵挡僵尸[-][color=1ca216,fontsize=20]7000[-][color=645252,fontsize=20]波。[-]</v>
      </c>
      <c r="D1475" s="55">
        <f>[3]lang_2!D1475</f>
        <v>0</v>
      </c>
      <c r="E1475" s="55">
        <f>[3]lang_2!E1475</f>
        <v>0</v>
      </c>
    </row>
    <row r="1476" spans="1:5" s="55" customFormat="1">
      <c r="A1476" s="55" t="str">
        <f>[3]lang_2!A1476</f>
        <v>TASKDES_9966</v>
      </c>
      <c r="B1476" s="55">
        <f>[3]lang_2!B1476</f>
        <v>8000</v>
      </c>
      <c r="C1476" s="55" t="str">
        <f>[3]lang_2!C1476</f>
        <v>#[color=645252,fontsize=20]阴森墓穴累计抵挡僵尸[-][color=1ca216,fontsize=20]8000[-][color=645252,fontsize=20]波。[-]</v>
      </c>
      <c r="D1476" s="55">
        <f>[3]lang_2!D1476</f>
        <v>0</v>
      </c>
      <c r="E1476" s="55">
        <f>[3]lang_2!E1476</f>
        <v>0</v>
      </c>
    </row>
    <row r="1477" spans="1:5" s="55" customFormat="1">
      <c r="A1477" s="55" t="str">
        <f>[3]lang_2!A1477</f>
        <v>TASKDES_9967</v>
      </c>
      <c r="B1477" s="55">
        <f>[3]lang_2!B1477</f>
        <v>10000</v>
      </c>
      <c r="C1477" s="55" t="str">
        <f>[3]lang_2!C1477</f>
        <v>#[color=645252,fontsize=20]阴森墓穴累计抵挡僵尸[-][color=1ca216,fontsize=20]10000[-][color=645252,fontsize=20]波。[-]</v>
      </c>
      <c r="D1477" s="55">
        <f>[3]lang_2!D1477</f>
        <v>0</v>
      </c>
      <c r="E1477" s="55">
        <f>[3]lang_2!E1477</f>
        <v>0</v>
      </c>
    </row>
    <row r="1478" spans="1:5" s="55" customFormat="1">
      <c r="A1478" s="55" t="str">
        <f>[3]lang_2!A1478</f>
        <v>TASKDES_9968</v>
      </c>
      <c r="B1478" s="55">
        <f>[3]lang_2!B1478</f>
        <v>12000</v>
      </c>
      <c r="C1478" s="55" t="str">
        <f>[3]lang_2!C1478</f>
        <v>#[color=645252,fontsize=20]阴森墓穴累计抵挡僵尸[-][color=1ca216,fontsize=20]12000[-][color=645252,fontsize=20]波。[-]</v>
      </c>
      <c r="D1478" s="55">
        <f>[3]lang_2!D1478</f>
        <v>0</v>
      </c>
      <c r="E1478" s="55">
        <f>[3]lang_2!E1478</f>
        <v>0</v>
      </c>
    </row>
    <row r="1479" spans="1:5" s="55" customFormat="1">
      <c r="A1479" s="55" t="str">
        <f>[3]lang_2!A1479</f>
        <v>TASKDES_9969</v>
      </c>
      <c r="B1479" s="55">
        <f>[3]lang_2!B1479</f>
        <v>15000</v>
      </c>
      <c r="C1479" s="55" t="str">
        <f>[3]lang_2!C1479</f>
        <v>#[color=645252,fontsize=20]阴森墓穴累计抵挡僵尸[-][color=1ca216,fontsize=20]15000[-][color=645252,fontsize=20]波。[-]</v>
      </c>
      <c r="D1479" s="55">
        <f>[3]lang_2!D1479</f>
        <v>0</v>
      </c>
      <c r="E1479" s="55">
        <f>[3]lang_2!E1479</f>
        <v>0</v>
      </c>
    </row>
    <row r="1480" spans="1:5" s="55" customFormat="1">
      <c r="A1480" s="55" t="str">
        <f>[3]lang_2!A1480</f>
        <v>TASKDES_9970</v>
      </c>
      <c r="B1480" s="55">
        <f>[3]lang_2!B1480</f>
        <v>20000</v>
      </c>
      <c r="C1480" s="55" t="str">
        <f>[3]lang_2!C1480</f>
        <v>#[color=645252,fontsize=20]阴森墓穴累计抵挡僵尸[-][color=1ca216,fontsize=20]20000[-][color=645252,fontsize=20]波。[-]</v>
      </c>
      <c r="D1480" s="55">
        <f>[3]lang_2!D1480</f>
        <v>0</v>
      </c>
      <c r="E1480" s="55">
        <f>[3]lang_2!E1480</f>
        <v>0</v>
      </c>
    </row>
    <row r="1481" spans="1:5" s="55" customFormat="1">
      <c r="A1481" s="55" t="str">
        <f>[3]lang_2!A1481</f>
        <v>TASKDES_9921</v>
      </c>
      <c r="B1481" s="55">
        <f>[3]lang_2!B1481</f>
        <v>2</v>
      </c>
      <c r="C1481" s="55" t="str">
        <f>[3]lang_2!C1481</f>
        <v>#[color=645252,fontsize=20]战役中累计发现方尖碑[-][color=1ca216,fontsize=20]2[-][color=645252,fontsize=20]个。[-]</v>
      </c>
      <c r="D1481" s="55">
        <f>[3]lang_2!D1481</f>
        <v>0</v>
      </c>
      <c r="E1481" s="55" t="str">
        <f>[3]lang_2!E1481</f>
        <v>#[color=462800]Find[-][color=1ca216,fontsize=20,outlinecolor=3c1e0aff]2[-][color=462800]obelisks in Crusade in total[-]</v>
      </c>
    </row>
    <row r="1482" spans="1:5" s="55" customFormat="1">
      <c r="A1482" s="55" t="str">
        <f>[3]lang_2!A1482</f>
        <v>TASKDES_9922</v>
      </c>
      <c r="B1482" s="55">
        <f>[3]lang_2!B1482</f>
        <v>5</v>
      </c>
      <c r="C1482" s="55" t="str">
        <f>[3]lang_2!C1482</f>
        <v>#[color=645252,fontsize=20]战役中累计发现方尖碑[-][color=1ca216,fontsize=20]5[-][color=645252,fontsize=20]个。[-]</v>
      </c>
      <c r="D1482" s="55">
        <f>[3]lang_2!D1482</f>
        <v>0</v>
      </c>
      <c r="E1482" s="55" t="str">
        <f>[3]lang_2!E1482</f>
        <v>#[color=462800]Find[-][color=1ca216,fontsize=20,outlinecolor=3c1e0aff]5[-][color=462800]obelisks in Crusade in total[-]</v>
      </c>
    </row>
    <row r="1483" spans="1:5" s="55" customFormat="1">
      <c r="A1483" s="55" t="str">
        <f>[3]lang_2!A1483</f>
        <v>TASKDES_9923</v>
      </c>
      <c r="B1483" s="55">
        <f>[3]lang_2!B1483</f>
        <v>10</v>
      </c>
      <c r="C1483" s="55" t="str">
        <f>[3]lang_2!C1483</f>
        <v>#[color=645252,fontsize=20]战役中累计发现方尖碑[-][color=1ca216,fontsize=20]10[-][color=645252,fontsize=20]个。[-]</v>
      </c>
      <c r="D1483" s="55">
        <f>[3]lang_2!D1483</f>
        <v>0</v>
      </c>
      <c r="E1483" s="55" t="str">
        <f>[3]lang_2!E1483</f>
        <v>#[color=462800]Find[-][color=1ca216,fontsize=20,outlinecolor=3c1e0aff]10[-][color=462800]obelisks in Crusade in total[-]</v>
      </c>
    </row>
    <row r="1484" spans="1:5" s="55" customFormat="1">
      <c r="A1484" s="55" t="str">
        <f>[3]lang_2!A1484</f>
        <v>TASKDES_9924</v>
      </c>
      <c r="B1484" s="55">
        <f>[3]lang_2!B1484</f>
        <v>15</v>
      </c>
      <c r="C1484" s="55" t="str">
        <f>[3]lang_2!C1484</f>
        <v>#[color=645252,fontsize=20]战役中累计发现方尖碑[-][color=1ca216,fontsize=20]15[-][color=645252,fontsize=20]个。[-]</v>
      </c>
      <c r="D1484" s="55">
        <f>[3]lang_2!D1484</f>
        <v>0</v>
      </c>
      <c r="E1484" s="55" t="str">
        <f>[3]lang_2!E1484</f>
        <v>#[color=462800]Find[-][color=1ca216,fontsize=20,outlinecolor=3c1e0aff]15[-][color=462800]obelisks in Crusade in total[-]</v>
      </c>
    </row>
    <row r="1485" spans="1:5" s="55" customFormat="1">
      <c r="A1485" s="55" t="str">
        <f>[3]lang_2!A1485</f>
        <v>TASKDES_9925</v>
      </c>
      <c r="B1485" s="55">
        <f>[3]lang_2!B1485</f>
        <v>20</v>
      </c>
      <c r="C1485" s="55" t="str">
        <f>[3]lang_2!C1485</f>
        <v>#[color=645252,fontsize=20]战役中累计发现方尖碑[-][color=1ca216,fontsize=20]20[-][color=645252,fontsize=20]个。[-]</v>
      </c>
      <c r="D1485" s="55">
        <f>[3]lang_2!D1485</f>
        <v>0</v>
      </c>
      <c r="E1485" s="55" t="str">
        <f>[3]lang_2!E1485</f>
        <v>#[color=462800]Find[-][color=1ca216,fontsize=20,outlinecolor=3c1e0aff]20[-][color=462800]obelisks in Crusade in total[-]</v>
      </c>
    </row>
    <row r="1486" spans="1:5" s="55" customFormat="1">
      <c r="A1486" s="55" t="str">
        <f>[3]lang_2!A1486</f>
        <v>TASKDES_9926</v>
      </c>
      <c r="B1486" s="55">
        <f>[3]lang_2!B1486</f>
        <v>30</v>
      </c>
      <c r="C1486" s="55" t="str">
        <f>[3]lang_2!C1486</f>
        <v>#[color=645252,fontsize=20]战役中累计发现方尖碑[-][color=1ca216,fontsize=20]30[-][color=645252,fontsize=20]个。[-]</v>
      </c>
      <c r="D1486" s="55">
        <f>[3]lang_2!D1486</f>
        <v>0</v>
      </c>
      <c r="E1486" s="55" t="str">
        <f>[3]lang_2!E1486</f>
        <v>#[color=462800]Find[-][color=1ca216,fontsize=20,outlinecolor=3c1e0aff]30[-][color=462800]obelisks in Crusade in total[-]</v>
      </c>
    </row>
    <row r="1487" spans="1:5" s="55" customFormat="1">
      <c r="A1487" s="55" t="str">
        <f>[3]lang_2!A1487</f>
        <v>TASKDES_9927</v>
      </c>
      <c r="B1487" s="55">
        <f>[3]lang_2!B1487</f>
        <v>40</v>
      </c>
      <c r="C1487" s="55" t="str">
        <f>[3]lang_2!C1487</f>
        <v>#[color=645252,fontsize=20]战役中累计发现方尖碑[-][color=1ca216,fontsize=20]40[-][color=645252,fontsize=20]个。[-]</v>
      </c>
      <c r="D1487" s="55">
        <f>[3]lang_2!D1487</f>
        <v>0</v>
      </c>
      <c r="E1487" s="55" t="str">
        <f>[3]lang_2!E1487</f>
        <v>#[color=462800]Find[-][color=1ca216,fontsize=20,outlinecolor=3c1e0aff]40[-][color=462800]obelisks in Crusade in total[-]</v>
      </c>
    </row>
    <row r="1488" spans="1:5" s="55" customFormat="1">
      <c r="A1488" s="55" t="str">
        <f>[3]lang_2!A1488</f>
        <v>TASKDES_9928</v>
      </c>
      <c r="B1488" s="55">
        <f>[3]lang_2!B1488</f>
        <v>60</v>
      </c>
      <c r="C1488" s="55" t="str">
        <f>[3]lang_2!C1488</f>
        <v>#[color=645252,fontsize=20]战役中累计发现方尖碑[-][color=1ca216,fontsize=20]60[-][color=645252,fontsize=20]个。[-]</v>
      </c>
      <c r="D1488" s="55">
        <f>[3]lang_2!D1488</f>
        <v>0</v>
      </c>
      <c r="E1488" s="55" t="str">
        <f>[3]lang_2!E1488</f>
        <v>#[color=462800]Find[-][color=1ca216,fontsize=20,outlinecolor=3c1e0aff]60[-][color=462800]obelisks in Crusade in total[-]</v>
      </c>
    </row>
    <row r="1489" spans="1:5" s="55" customFormat="1">
      <c r="A1489" s="55" t="str">
        <f>[3]lang_2!A1489</f>
        <v>TASKDES_9929</v>
      </c>
      <c r="B1489" s="55">
        <f>[3]lang_2!B1489</f>
        <v>80</v>
      </c>
      <c r="C1489" s="55" t="str">
        <f>[3]lang_2!C1489</f>
        <v>#[color=645252,fontsize=20]战役中累计发现方尖碑[-][color=1ca216,fontsize=20]80[-][color=645252,fontsize=20]个。[-]</v>
      </c>
      <c r="D1489" s="55">
        <f>[3]lang_2!D1489</f>
        <v>0</v>
      </c>
      <c r="E1489" s="55" t="str">
        <f>[3]lang_2!E1489</f>
        <v>#[color=462800]Find[-][color=1ca216,fontsize=20,outlinecolor=3c1e0aff]80[-][color=462800]obelisks in Crusade in total[-]</v>
      </c>
    </row>
    <row r="1490" spans="1:5" s="55" customFormat="1">
      <c r="A1490" s="55" t="str">
        <f>[3]lang_2!A1490</f>
        <v>TASKDES_9930</v>
      </c>
      <c r="B1490" s="55">
        <f>[3]lang_2!B1490</f>
        <v>100</v>
      </c>
      <c r="C1490" s="55" t="str">
        <f>[3]lang_2!C1490</f>
        <v>#[color=645252,fontsize=20]战役中累计发现方尖碑[-][color=1ca216,fontsize=20]100[-][color=645252,fontsize=20]个。[-]</v>
      </c>
      <c r="D1490" s="55">
        <f>[3]lang_2!D1490</f>
        <v>0</v>
      </c>
      <c r="E1490" s="55" t="str">
        <f>[3]lang_2!E1490</f>
        <v>#[color=462800]Find[-][color=1ca216,fontsize=20,outlinecolor=3c1e0aff]100[-][color=462800]obelisks in Crusade in total[-]</v>
      </c>
    </row>
    <row r="1491" spans="1:5" s="55" customFormat="1">
      <c r="A1491" s="55" t="str">
        <f>[3]lang_2!A1491</f>
        <v>TASKDES_9931</v>
      </c>
      <c r="B1491" s="55">
        <f>[3]lang_2!B1491</f>
        <v>120</v>
      </c>
      <c r="C1491" s="55" t="str">
        <f>[3]lang_2!C1491</f>
        <v>#[color=645252,fontsize=20]战役中累计发现方尖碑[-][color=1ca216,fontsize=20]120[-][color=645252,fontsize=20]个。[-]</v>
      </c>
      <c r="D1491" s="55">
        <f>[3]lang_2!D1491</f>
        <v>0</v>
      </c>
      <c r="E1491" s="55">
        <f>[3]lang_2!E1491</f>
        <v>0</v>
      </c>
    </row>
    <row r="1492" spans="1:5" s="55" customFormat="1">
      <c r="A1492" s="55" t="str">
        <f>[3]lang_2!A1492</f>
        <v>TASKDES_9932</v>
      </c>
      <c r="B1492" s="55">
        <f>[3]lang_2!B1492</f>
        <v>140</v>
      </c>
      <c r="C1492" s="55" t="str">
        <f>[3]lang_2!C1492</f>
        <v>#[color=645252,fontsize=20]战役中累计发现方尖碑[-][color=1ca216,fontsize=20]140[-][color=645252,fontsize=20]个。[-]</v>
      </c>
      <c r="D1492" s="55">
        <f>[3]lang_2!D1492</f>
        <v>0</v>
      </c>
      <c r="E1492" s="55">
        <f>[3]lang_2!E1492</f>
        <v>0</v>
      </c>
    </row>
    <row r="1493" spans="1:5" s="55" customFormat="1">
      <c r="A1493" s="55" t="str">
        <f>[3]lang_2!A1493</f>
        <v>TASKDES_9933</v>
      </c>
      <c r="B1493" s="55">
        <f>[3]lang_2!B1493</f>
        <v>160</v>
      </c>
      <c r="C1493" s="55" t="str">
        <f>[3]lang_2!C1493</f>
        <v>#[color=645252,fontsize=20]战役中累计发现方尖碑[-][color=1ca216,fontsize=20]160[-][color=645252,fontsize=20]个。[-]</v>
      </c>
      <c r="D1493" s="55">
        <f>[3]lang_2!D1493</f>
        <v>0</v>
      </c>
      <c r="E1493" s="55">
        <f>[3]lang_2!E1493</f>
        <v>0</v>
      </c>
    </row>
    <row r="1494" spans="1:5" s="55" customFormat="1">
      <c r="A1494" s="55" t="str">
        <f>[3]lang_2!A1494</f>
        <v>TASKDES_9934</v>
      </c>
      <c r="B1494" s="55">
        <f>[3]lang_2!B1494</f>
        <v>180</v>
      </c>
      <c r="C1494" s="55" t="str">
        <f>[3]lang_2!C1494</f>
        <v>#[color=645252,fontsize=20]战役中累计发现方尖碑[-][color=1ca216,fontsize=20]180[-][color=645252,fontsize=20]个。[-]</v>
      </c>
      <c r="D1494" s="55">
        <f>[3]lang_2!D1494</f>
        <v>0</v>
      </c>
      <c r="E1494" s="55">
        <f>[3]lang_2!E1494</f>
        <v>0</v>
      </c>
    </row>
    <row r="1495" spans="1:5" s="55" customFormat="1">
      <c r="A1495" s="55" t="str">
        <f>[3]lang_2!A1495</f>
        <v>TASKDES_9935</v>
      </c>
      <c r="B1495" s="55">
        <f>[3]lang_2!B1495</f>
        <v>200</v>
      </c>
      <c r="C1495" s="55" t="str">
        <f>[3]lang_2!C1495</f>
        <v>#[color=645252,fontsize=20]战役中累计发现方尖碑[-][color=1ca216,fontsize=20]200[-][color=645252,fontsize=20]个。[-]</v>
      </c>
      <c r="D1495" s="55">
        <f>[3]lang_2!D1495</f>
        <v>0</v>
      </c>
      <c r="E1495" s="55">
        <f>[3]lang_2!E1495</f>
        <v>0</v>
      </c>
    </row>
    <row r="1496" spans="1:5" s="55" customFormat="1">
      <c r="A1496" s="55" t="str">
        <f>[3]lang_2!A1496</f>
        <v>TASKDES_9936</v>
      </c>
      <c r="B1496" s="55">
        <f>[3]lang_2!B1496</f>
        <v>220</v>
      </c>
      <c r="C1496" s="55" t="str">
        <f>[3]lang_2!C1496</f>
        <v>#[color=645252,fontsize=20]战役中累计发现方尖碑[-][color=1ca216,fontsize=20]220[-][color=645252,fontsize=20]个。[-]</v>
      </c>
      <c r="D1496" s="55">
        <f>[3]lang_2!D1496</f>
        <v>0</v>
      </c>
      <c r="E1496" s="55">
        <f>[3]lang_2!E1496</f>
        <v>0</v>
      </c>
    </row>
    <row r="1497" spans="1:5" s="55" customFormat="1">
      <c r="A1497" s="55" t="str">
        <f>[3]lang_2!A1497</f>
        <v>TASKDES_9937</v>
      </c>
      <c r="B1497" s="55">
        <f>[3]lang_2!B1497</f>
        <v>240</v>
      </c>
      <c r="C1497" s="55" t="str">
        <f>[3]lang_2!C1497</f>
        <v>#[color=645252,fontsize=20]战役中累计发现方尖碑[-][color=1ca216,fontsize=20]240[-][color=645252,fontsize=20]个。[-]</v>
      </c>
      <c r="D1497" s="55">
        <f>[3]lang_2!D1497</f>
        <v>0</v>
      </c>
      <c r="E1497" s="55">
        <f>[3]lang_2!E1497</f>
        <v>0</v>
      </c>
    </row>
    <row r="1498" spans="1:5" s="55" customFormat="1">
      <c r="A1498" s="55" t="str">
        <f>[3]lang_2!A1498</f>
        <v>TASKDES_9938</v>
      </c>
      <c r="B1498" s="55">
        <f>[3]lang_2!B1498</f>
        <v>260</v>
      </c>
      <c r="C1498" s="55" t="str">
        <f>[3]lang_2!C1498</f>
        <v>#[color=645252,fontsize=20]战役中累计发现方尖碑[-][color=1ca216,fontsize=20]260[-][color=645252,fontsize=20]个。[-]</v>
      </c>
      <c r="D1498" s="55">
        <f>[3]lang_2!D1498</f>
        <v>0</v>
      </c>
      <c r="E1498" s="55">
        <f>[3]lang_2!E1498</f>
        <v>0</v>
      </c>
    </row>
    <row r="1499" spans="1:5" s="55" customFormat="1">
      <c r="A1499" s="55" t="str">
        <f>[3]lang_2!A1499</f>
        <v>TASKDES_9939</v>
      </c>
      <c r="B1499" s="55">
        <f>[3]lang_2!B1499</f>
        <v>280</v>
      </c>
      <c r="C1499" s="55" t="str">
        <f>[3]lang_2!C1499</f>
        <v>#[color=645252,fontsize=20]战役中累计发现方尖碑[-][color=1ca216,fontsize=20]280[-][color=645252,fontsize=20]个。[-]</v>
      </c>
      <c r="D1499" s="55">
        <f>[3]lang_2!D1499</f>
        <v>0</v>
      </c>
      <c r="E1499" s="55">
        <f>[3]lang_2!E1499</f>
        <v>0</v>
      </c>
    </row>
    <row r="1500" spans="1:5" s="55" customFormat="1">
      <c r="A1500" s="55" t="str">
        <f>[3]lang_2!A1500</f>
        <v>TASKDES_9991</v>
      </c>
      <c r="B1500" s="55">
        <f>[3]lang_2!B1500</f>
        <v>310</v>
      </c>
      <c r="C1500" s="55" t="str">
        <f>[3]lang_2!C1500</f>
        <v>#[color=645252,fontsize=20]战役中累计发现方尖碑[-][color=1ca216,fontsize=20]310[-][color=645252,fontsize=20]个。[-]</v>
      </c>
      <c r="D1500" s="55">
        <f>[3]lang_2!D1500</f>
        <v>0</v>
      </c>
      <c r="E1500" s="55">
        <f>[3]lang_2!E1500</f>
        <v>0</v>
      </c>
    </row>
    <row r="1501" spans="1:5" s="55" customFormat="1">
      <c r="A1501" s="55" t="str">
        <f>[3]lang_2!A1501</f>
        <v>TASKDES_9992</v>
      </c>
      <c r="B1501" s="55">
        <f>[3]lang_2!B1501</f>
        <v>350</v>
      </c>
      <c r="C1501" s="55" t="str">
        <f>[3]lang_2!C1501</f>
        <v>#[color=645252,fontsize=20]战役中累计发现方尖碑[-][color=1ca216,fontsize=20]350[-][color=645252,fontsize=20]个。[-]</v>
      </c>
      <c r="D1501" s="55">
        <f>[3]lang_2!D1501</f>
        <v>0</v>
      </c>
      <c r="E1501" s="55">
        <f>[3]lang_2!E1501</f>
        <v>0</v>
      </c>
    </row>
    <row r="1502" spans="1:5" s="55" customFormat="1">
      <c r="A1502" s="55" t="str">
        <f>[3]lang_2!A1502</f>
        <v>TASKDES_9993</v>
      </c>
      <c r="B1502" s="55">
        <f>[3]lang_2!B1502</f>
        <v>400</v>
      </c>
      <c r="C1502" s="55" t="str">
        <f>[3]lang_2!C1502</f>
        <v>#[color=645252,fontsize=20]战役中累计发现方尖碑[-][color=1ca216,fontsize=20]400[-][color=645252,fontsize=20]个。[-]</v>
      </c>
      <c r="D1502" s="55">
        <f>[3]lang_2!D1502</f>
        <v>0</v>
      </c>
      <c r="E1502" s="55">
        <f>[3]lang_2!E1502</f>
        <v>0</v>
      </c>
    </row>
    <row r="1503" spans="1:5" s="55" customFormat="1">
      <c r="A1503" s="55" t="str">
        <f>[3]lang_2!A1503</f>
        <v>TASKDES_9994</v>
      </c>
      <c r="B1503" s="55">
        <f>[3]lang_2!B1503</f>
        <v>500</v>
      </c>
      <c r="C1503" s="55" t="str">
        <f>[3]lang_2!C1503</f>
        <v>#[color=645252,fontsize=20]战役中累计发现方尖碑[-][color=1ca216,fontsize=20]500[-][color=645252,fontsize=20]个。[-]</v>
      </c>
      <c r="D1503" s="55">
        <f>[3]lang_2!D1503</f>
        <v>0</v>
      </c>
      <c r="E1503" s="55">
        <f>[3]lang_2!E1503</f>
        <v>0</v>
      </c>
    </row>
    <row r="1504" spans="1:5" s="55" customFormat="1">
      <c r="A1504" s="55" t="str">
        <f>[3]lang_2!A1504</f>
        <v>TASKDES_9995</v>
      </c>
      <c r="B1504" s="55">
        <f>[3]lang_2!B1504</f>
        <v>600</v>
      </c>
      <c r="C1504" s="55" t="str">
        <f>[3]lang_2!C1504</f>
        <v>#[color=645252,fontsize=20]战役中累计发现方尖碑[-][color=1ca216,fontsize=20]600[-][color=645252,fontsize=20]个。[-]</v>
      </c>
      <c r="D1504" s="55">
        <f>[3]lang_2!D1504</f>
        <v>0</v>
      </c>
      <c r="E1504" s="55">
        <f>[3]lang_2!E1504</f>
        <v>0</v>
      </c>
    </row>
    <row r="1505" spans="1:5" s="55" customFormat="1">
      <c r="A1505" s="55" t="str">
        <f>[3]lang_2!A1505</f>
        <v>TASKDES_9996</v>
      </c>
      <c r="B1505" s="55">
        <f>[3]lang_2!B1505</f>
        <v>800</v>
      </c>
      <c r="C1505" s="55" t="str">
        <f>[3]lang_2!C1505</f>
        <v>#[color=645252,fontsize=20]战役中累计发现方尖碑[-][color=1ca216,fontsize=20]800[-][color=645252,fontsize=20]个。[-]</v>
      </c>
      <c r="D1505" s="55">
        <f>[3]lang_2!D1505</f>
        <v>0</v>
      </c>
      <c r="E1505" s="55">
        <f>[3]lang_2!E1505</f>
        <v>0</v>
      </c>
    </row>
    <row r="1506" spans="1:5" s="55" customFormat="1">
      <c r="A1506" s="55" t="str">
        <f>[3]lang_2!A1506</f>
        <v>TASKDES_9997</v>
      </c>
      <c r="B1506" s="55">
        <f>[3]lang_2!B1506</f>
        <v>1000</v>
      </c>
      <c r="C1506" s="55" t="str">
        <f>[3]lang_2!C1506</f>
        <v>#[color=645252,fontsize=20]战役中累计发现方尖碑[-][color=1ca216,fontsize=20]1000[-][color=645252,fontsize=20]个。[-]</v>
      </c>
      <c r="D1506" s="55">
        <f>[3]lang_2!D1506</f>
        <v>0</v>
      </c>
      <c r="E1506" s="55">
        <f>[3]lang_2!E1506</f>
        <v>0</v>
      </c>
    </row>
    <row r="1507" spans="1:5" s="55" customFormat="1">
      <c r="A1507" s="55" t="str">
        <f>[3]lang_2!A1507</f>
        <v>TASKDES_9998</v>
      </c>
      <c r="B1507" s="55">
        <f>[3]lang_2!B1507</f>
        <v>1300</v>
      </c>
      <c r="C1507" s="55" t="str">
        <f>[3]lang_2!C1507</f>
        <v>#[color=645252,fontsize=20]战役中累计发现方尖碑[-][color=1ca216,fontsize=20]1300[-][color=645252,fontsize=20]个。[-]</v>
      </c>
      <c r="D1507" s="55">
        <f>[3]lang_2!D1507</f>
        <v>0</v>
      </c>
      <c r="E1507" s="55">
        <f>[3]lang_2!E1507</f>
        <v>0</v>
      </c>
    </row>
    <row r="1508" spans="1:5" s="55" customFormat="1">
      <c r="A1508" s="55" t="str">
        <f>[3]lang_2!A1508</f>
        <v>TASKDES_9999</v>
      </c>
      <c r="B1508" s="55">
        <f>[3]lang_2!B1508</f>
        <v>1600</v>
      </c>
      <c r="C1508" s="55" t="str">
        <f>[3]lang_2!C1508</f>
        <v>#[color=645252,fontsize=20]战役中累计发现方尖碑[-][color=1ca216,fontsize=20]1600[-][color=645252,fontsize=20]个。[-]</v>
      </c>
      <c r="D1508" s="55">
        <f>[3]lang_2!D1508</f>
        <v>0</v>
      </c>
      <c r="E1508" s="55">
        <f>[3]lang_2!E1508</f>
        <v>0</v>
      </c>
    </row>
    <row r="1509" spans="1:5" s="55" customFormat="1">
      <c r="A1509" s="55">
        <f>[3]lang_2!A1509</f>
        <v>0</v>
      </c>
      <c r="B1509" s="55">
        <f>[3]lang_2!B1509</f>
        <v>0</v>
      </c>
      <c r="C1509" s="55">
        <f>[3]lang_2!C1509</f>
        <v>0</v>
      </c>
      <c r="D1509" s="55">
        <f>[3]lang_2!D1509</f>
        <v>0</v>
      </c>
      <c r="E1509" s="55">
        <f>[3]lang_2!E1509</f>
        <v>0</v>
      </c>
    </row>
    <row r="1510" spans="1:5" s="55" customFormat="1">
      <c r="A1510" s="55">
        <f>[3]lang_2!A1510</f>
        <v>0</v>
      </c>
      <c r="B1510" s="55">
        <f>[3]lang_2!B1510</f>
        <v>0</v>
      </c>
      <c r="C1510" s="55">
        <f>[3]lang_2!C1510</f>
        <v>0</v>
      </c>
      <c r="D1510" s="55">
        <f>[3]lang_2!D1510</f>
        <v>0</v>
      </c>
      <c r="E1510" s="55">
        <f>[3]lang_2!E1510</f>
        <v>0</v>
      </c>
    </row>
    <row r="1511" spans="1:5" s="55" customFormat="1">
      <c r="A1511" s="55">
        <f>[3]lang_2!A1511</f>
        <v>0</v>
      </c>
      <c r="B1511" s="55">
        <f>[3]lang_2!B1511</f>
        <v>0</v>
      </c>
      <c r="C1511" s="55">
        <f>[3]lang_2!C1511</f>
        <v>0</v>
      </c>
      <c r="D1511" s="55">
        <f>[3]lang_2!D1511</f>
        <v>0</v>
      </c>
      <c r="E1511" s="55">
        <f>[3]lang_2!E1511</f>
        <v>0</v>
      </c>
    </row>
    <row r="1512" spans="1:5" s="55" customFormat="1">
      <c r="A1512" s="55">
        <f>[3]lang_2!A1512</f>
        <v>0</v>
      </c>
      <c r="B1512" s="55">
        <f>[3]lang_2!B1512</f>
        <v>0</v>
      </c>
      <c r="C1512" s="55">
        <f>[3]lang_2!C1512</f>
        <v>0</v>
      </c>
      <c r="D1512" s="55">
        <f>[3]lang_2!D1512</f>
        <v>0</v>
      </c>
      <c r="E1512" s="55">
        <f>[3]lang_2!E1512</f>
        <v>0</v>
      </c>
    </row>
    <row r="1513" spans="1:5" s="55" customFormat="1">
      <c r="A1513" s="55" t="str">
        <f>[3]lang_2!A1513</f>
        <v>TASKDES_9940</v>
      </c>
      <c r="B1513" s="55">
        <f>[3]lang_2!B1513</f>
        <v>10</v>
      </c>
      <c r="C1513" s="55" t="str">
        <f>[3]lang_2!C1513</f>
        <v>#[color=645252,fontsize=20]累计升星宝物[-][color=1ca216,fontsize=20]10[-][color=645252,fontsize=20]次。[-]</v>
      </c>
      <c r="D1513" s="55">
        <f>[3]lang_2!D1513</f>
        <v>0</v>
      </c>
      <c r="E1513" s="55">
        <f>[3]lang_2!E1513</f>
        <v>0</v>
      </c>
    </row>
    <row r="1514" spans="1:5" s="55" customFormat="1">
      <c r="A1514" s="55" t="str">
        <f>[3]lang_2!A1514</f>
        <v>TASKDES_9941</v>
      </c>
      <c r="B1514" s="55">
        <f>[3]lang_2!B1514</f>
        <v>20</v>
      </c>
      <c r="C1514" s="55" t="str">
        <f>[3]lang_2!C1514</f>
        <v>#[color=645252,fontsize=20]累计升星宝物[-][color=1ca216,fontsize=20]20[-][color=645252,fontsize=20]次。[-]</v>
      </c>
      <c r="D1514" s="55">
        <f>[3]lang_2!D1514</f>
        <v>0</v>
      </c>
      <c r="E1514" s="55">
        <f>[3]lang_2!E1514</f>
        <v>0</v>
      </c>
    </row>
    <row r="1515" spans="1:5" s="55" customFormat="1">
      <c r="A1515" s="55" t="str">
        <f>[3]lang_2!A1515</f>
        <v>TASKDES_9942</v>
      </c>
      <c r="B1515" s="55">
        <f>[3]lang_2!B1515</f>
        <v>30</v>
      </c>
      <c r="C1515" s="55" t="str">
        <f>[3]lang_2!C1515</f>
        <v>#[color=645252,fontsize=20]累计升星宝物[-][color=1ca216,fontsize=20]30[-][color=645252,fontsize=20]次。[-]</v>
      </c>
      <c r="D1515" s="55">
        <f>[3]lang_2!D1515</f>
        <v>0</v>
      </c>
      <c r="E1515" s="55">
        <f>[3]lang_2!E1515</f>
        <v>0</v>
      </c>
    </row>
    <row r="1516" spans="1:5" s="55" customFormat="1">
      <c r="A1516" s="55" t="str">
        <f>[3]lang_2!A1516</f>
        <v>TASKDES_9943</v>
      </c>
      <c r="B1516" s="55">
        <f>[3]lang_2!B1516</f>
        <v>50</v>
      </c>
      <c r="C1516" s="55" t="str">
        <f>[3]lang_2!C1516</f>
        <v>#[color=645252,fontsize=20]累计升星宝物[-][color=1ca216,fontsize=20]50[-][color=645252,fontsize=20]次。[-]</v>
      </c>
      <c r="D1516" s="55">
        <f>[3]lang_2!D1516</f>
        <v>0</v>
      </c>
      <c r="E1516" s="55">
        <f>[3]lang_2!E1516</f>
        <v>0</v>
      </c>
    </row>
    <row r="1517" spans="1:5" s="55" customFormat="1">
      <c r="A1517" s="55">
        <f>[3]lang_2!A1517</f>
        <v>0</v>
      </c>
      <c r="B1517" s="55">
        <f>[3]lang_2!B1517</f>
        <v>0</v>
      </c>
      <c r="C1517" s="55">
        <f>[3]lang_2!C1517</f>
        <v>0</v>
      </c>
      <c r="D1517" s="55">
        <f>[3]lang_2!D1517</f>
        <v>0</v>
      </c>
      <c r="E1517" s="55">
        <f>[3]lang_2!E1517</f>
        <v>0</v>
      </c>
    </row>
    <row r="1518" spans="1:5" s="55" customFormat="1">
      <c r="A1518" s="55">
        <f>[3]lang_2!A1518</f>
        <v>0</v>
      </c>
      <c r="B1518" s="55">
        <f>[3]lang_2!B1518</f>
        <v>0</v>
      </c>
      <c r="C1518" s="55">
        <f>[3]lang_2!C1518</f>
        <v>0</v>
      </c>
      <c r="D1518" s="55">
        <f>[3]lang_2!D1518</f>
        <v>0</v>
      </c>
      <c r="E1518" s="55">
        <f>[3]lang_2!E1518</f>
        <v>0</v>
      </c>
    </row>
    <row r="1519" spans="1:5" s="55" customFormat="1">
      <c r="A1519" s="55" t="str">
        <f>[3]lang_2!A1519</f>
        <v>TASKDES_15001</v>
      </c>
      <c r="B1519" s="55" t="str">
        <f>[3]lang_2!B1519</f>
        <v>水元素位面25层</v>
      </c>
      <c r="C1519" s="55" t="str">
        <f>[3]lang_2!C1519</f>
        <v>#[color=645252,fontsize=20]通关水元素位面[-][color=1ca216,fontsize=20]25[-][color=645252,fontsize=20]层。[-]</v>
      </c>
      <c r="D1519" s="55">
        <f>[3]lang_2!D1519</f>
        <v>0</v>
      </c>
      <c r="E1519" s="55">
        <f>[3]lang_2!E1519</f>
        <v>0</v>
      </c>
    </row>
    <row r="1520" spans="1:5" s="55" customFormat="1">
      <c r="A1520" s="55" t="str">
        <f>[3]lang_2!A1520</f>
        <v>TASKDES_15002</v>
      </c>
      <c r="B1520" s="55" t="str">
        <f>[3]lang_2!B1520</f>
        <v>火元素位面25层</v>
      </c>
      <c r="C1520" s="55" t="str">
        <f>[3]lang_2!C1520</f>
        <v>#[color=645252,fontsize=20]通关火元素位面[-][color=1ca216,fontsize=20]25[-][color=645252,fontsize=20]层。[-]</v>
      </c>
      <c r="D1520" s="55">
        <f>[3]lang_2!D1520</f>
        <v>0</v>
      </c>
      <c r="E1520" s="55">
        <f>[3]lang_2!E1520</f>
        <v>0</v>
      </c>
    </row>
    <row r="1521" spans="1:5" s="55" customFormat="1">
      <c r="A1521" s="55" t="str">
        <f>[3]lang_2!A1521</f>
        <v>TASKDES_15003</v>
      </c>
      <c r="B1521" s="55" t="str">
        <f>[3]lang_2!B1521</f>
        <v>土元素位面25层</v>
      </c>
      <c r="C1521" s="55" t="str">
        <f>[3]lang_2!C1521</f>
        <v>#[color=645252,fontsize=20]通关土元素位面[-][color=1ca216,fontsize=20]25[-][color=645252,fontsize=20]层。[-]</v>
      </c>
      <c r="D1521" s="55">
        <f>[3]lang_2!D1521</f>
        <v>0</v>
      </c>
      <c r="E1521" s="55">
        <f>[3]lang_2!E1521</f>
        <v>0</v>
      </c>
    </row>
    <row r="1522" spans="1:5" s="55" customFormat="1">
      <c r="A1522" s="55" t="str">
        <f>[3]lang_2!A1522</f>
        <v>TASKDES_15004</v>
      </c>
      <c r="B1522" s="55" t="str">
        <f>[3]lang_2!B1522</f>
        <v>气元素位面25层</v>
      </c>
      <c r="C1522" s="55" t="str">
        <f>[3]lang_2!C1522</f>
        <v>#[color=645252,fontsize=20]通关气元素位面[-][color=1ca216,fontsize=20]25[-][color=645252,fontsize=20]层。[-]</v>
      </c>
      <c r="D1522" s="55">
        <f>[3]lang_2!D1522</f>
        <v>0</v>
      </c>
      <c r="E1522" s="55">
        <f>[3]lang_2!E1522</f>
        <v>0</v>
      </c>
    </row>
    <row r="1523" spans="1:5" s="55" customFormat="1">
      <c r="A1523" s="55" t="str">
        <f>[3]lang_2!A1523</f>
        <v>TASKDES_15005</v>
      </c>
      <c r="B1523" s="55" t="str">
        <f>[3]lang_2!B1523</f>
        <v>混乱元素位面25层</v>
      </c>
      <c r="C1523" s="55" t="str">
        <f>[3]lang_2!C1523</f>
        <v>#[color=645252,fontsize=20]通关混乱元素位面[-][color=1ca216,fontsize=20]25[-][color=645252,fontsize=20]层。[-]</v>
      </c>
      <c r="D1523" s="55">
        <f>[3]lang_2!D1523</f>
        <v>0</v>
      </c>
      <c r="E1523" s="55">
        <f>[3]lang_2!E1523</f>
        <v>0</v>
      </c>
    </row>
    <row r="1524" spans="1:5" s="55" customFormat="1">
      <c r="A1524" s="55" t="str">
        <f>[3]lang_2!A1524</f>
        <v>TASKDES_15006</v>
      </c>
      <c r="B1524" s="55" t="str">
        <f>[3]lang_2!B1524</f>
        <v>云中城19层</v>
      </c>
      <c r="C1524" s="55" t="str">
        <f>[3]lang_2!C1524</f>
        <v>#[color=645252,fontsize=20]通关云中城[-][color=1ca216,fontsize=20]19[-][color=645252,fontsize=20]层。[-]</v>
      </c>
      <c r="D1524" s="55">
        <f>[3]lang_2!D1524</f>
        <v>0</v>
      </c>
      <c r="E1524" s="55">
        <f>[3]lang_2!E1524</f>
        <v>0</v>
      </c>
    </row>
    <row r="1525" spans="1:5" s="55" customFormat="1">
      <c r="A1525" s="55">
        <f>[3]lang_2!A1525</f>
        <v>0</v>
      </c>
      <c r="B1525" s="55">
        <f>[3]lang_2!B1525</f>
        <v>0</v>
      </c>
      <c r="C1525" s="55">
        <f>[3]lang_2!C1525</f>
        <v>0</v>
      </c>
      <c r="D1525" s="55">
        <f>[3]lang_2!D1525</f>
        <v>0</v>
      </c>
      <c r="E1525" s="55">
        <f>[3]lang_2!E1525</f>
        <v>0</v>
      </c>
    </row>
    <row r="1526" spans="1:5" s="55" customFormat="1">
      <c r="A1526" s="55" t="str">
        <f>[3]lang_2!A1526</f>
        <v>TASKNAME_15001</v>
      </c>
      <c r="B1526" s="55" t="str">
        <f>[3]lang_2!B1526</f>
        <v>水元素</v>
      </c>
      <c r="C1526" s="55" t="str">
        <f>[3]lang_2!C1526</f>
        <v>#元素挑战</v>
      </c>
      <c r="D1526" s="55">
        <f>[3]lang_2!D1526</f>
        <v>0</v>
      </c>
      <c r="E1526" s="55">
        <f>[3]lang_2!E1526</f>
        <v>0</v>
      </c>
    </row>
    <row r="1527" spans="1:5" s="55" customFormat="1">
      <c r="A1527" s="55" t="str">
        <f>[3]lang_2!A1527</f>
        <v>TASKNAME_15002</v>
      </c>
      <c r="B1527" s="55" t="str">
        <f>[3]lang_2!B1527</f>
        <v>火元素</v>
      </c>
      <c r="C1527" s="55" t="str">
        <f>[3]lang_2!C1527</f>
        <v>#元素挑战</v>
      </c>
      <c r="D1527" s="55">
        <f>[3]lang_2!D1527</f>
        <v>0</v>
      </c>
      <c r="E1527" s="55">
        <f>[3]lang_2!E1527</f>
        <v>0</v>
      </c>
    </row>
    <row r="1528" spans="1:5" s="55" customFormat="1">
      <c r="A1528" s="55" t="str">
        <f>[3]lang_2!A1528</f>
        <v>TASKNAME_15003</v>
      </c>
      <c r="B1528" s="55" t="str">
        <f>[3]lang_2!B1528</f>
        <v>土元素</v>
      </c>
      <c r="C1528" s="55" t="str">
        <f>[3]lang_2!C1528</f>
        <v>#元素挑战</v>
      </c>
      <c r="D1528" s="55">
        <f>[3]lang_2!D1528</f>
        <v>0</v>
      </c>
      <c r="E1528" s="55">
        <f>[3]lang_2!E1528</f>
        <v>0</v>
      </c>
    </row>
    <row r="1529" spans="1:5" s="55" customFormat="1">
      <c r="A1529" s="55" t="str">
        <f>[3]lang_2!A1529</f>
        <v>TASKNAME_15004</v>
      </c>
      <c r="B1529" s="55" t="str">
        <f>[3]lang_2!B1529</f>
        <v>气元素</v>
      </c>
      <c r="C1529" s="55" t="str">
        <f>[3]lang_2!C1529</f>
        <v>#元素挑战</v>
      </c>
      <c r="D1529" s="55">
        <f>[3]lang_2!D1529</f>
        <v>0</v>
      </c>
      <c r="E1529" s="55">
        <f>[3]lang_2!E1529</f>
        <v>0</v>
      </c>
    </row>
    <row r="1530" spans="1:5" s="55" customFormat="1">
      <c r="A1530" s="55" t="str">
        <f>[3]lang_2!A1530</f>
        <v>TASKNAME_15005</v>
      </c>
      <c r="B1530" s="55" t="str">
        <f>[3]lang_2!B1530</f>
        <v>混乱元素</v>
      </c>
      <c r="C1530" s="55" t="str">
        <f>[3]lang_2!C1530</f>
        <v>#元素挑战</v>
      </c>
      <c r="D1530" s="55">
        <f>[3]lang_2!D1530</f>
        <v>0</v>
      </c>
      <c r="E1530" s="55">
        <f>[3]lang_2!E1530</f>
        <v>0</v>
      </c>
    </row>
    <row r="1531" spans="1:5" s="55" customFormat="1">
      <c r="A1531" s="55" t="str">
        <f>[3]lang_2!A1531</f>
        <v>TASKNAME_15006</v>
      </c>
      <c r="B1531" s="55" t="str">
        <f>[3]lang_2!B1531</f>
        <v>云中城</v>
      </c>
      <c r="C1531" s="55" t="str">
        <f>[3]lang_2!C1531</f>
        <v>#云中城挑战</v>
      </c>
      <c r="D1531" s="55">
        <f>[3]lang_2!D1531</f>
        <v>0</v>
      </c>
      <c r="E1531" s="55">
        <f>[3]lang_2!E1531</f>
        <v>0</v>
      </c>
    </row>
    <row r="1532" spans="1:5" s="55" customFormat="1">
      <c r="A1532" s="55">
        <f>[3]lang_2!A1532</f>
        <v>0</v>
      </c>
      <c r="B1532" s="55">
        <f>[3]lang_2!B1532</f>
        <v>0</v>
      </c>
      <c r="C1532" s="55">
        <f>[3]lang_2!C1532</f>
        <v>0</v>
      </c>
      <c r="D1532" s="55">
        <f>[3]lang_2!D1532</f>
        <v>0</v>
      </c>
      <c r="E1532" s="55">
        <f>[3]lang_2!E1532</f>
        <v>0</v>
      </c>
    </row>
    <row r="1533" spans="1:5" s="55" customFormat="1">
      <c r="A1533" s="55">
        <f>[3]lang_2!A1533</f>
        <v>0</v>
      </c>
      <c r="B1533" s="55">
        <f>[3]lang_2!B1533</f>
        <v>0</v>
      </c>
      <c r="C1533" s="55">
        <f>[3]lang_2!C1533</f>
        <v>0</v>
      </c>
      <c r="D1533" s="55">
        <f>[3]lang_2!D1533</f>
        <v>0</v>
      </c>
      <c r="E1533" s="55">
        <f>[3]lang_2!E1533</f>
        <v>0</v>
      </c>
    </row>
    <row r="1534" spans="1:5" s="55" customFormat="1">
      <c r="A1534" s="55" t="str">
        <f>[3]lang_2!A1534</f>
        <v>TASKNAME_9601</v>
      </c>
      <c r="B1534" s="55" t="str">
        <f>[3]lang_2!B1534</f>
        <v>每日普通副本1</v>
      </c>
      <c r="C1534" s="55" t="str">
        <f>[3]lang_2!C1534</f>
        <v>#副本杀手</v>
      </c>
      <c r="D1534" s="55" t="str">
        <f>[3]lang_2!D1534</f>
        <v>#Level Up</v>
      </c>
      <c r="E1534" s="55" t="str">
        <f>[3]lang_2!E1534</f>
        <v>#Stage Killer</v>
      </c>
    </row>
    <row r="1535" spans="1:5" s="55" customFormat="1">
      <c r="A1535" s="55" t="str">
        <f>[3]lang_2!A1535</f>
        <v>TASKNAME_9602</v>
      </c>
      <c r="B1535" s="55" t="str">
        <f>[3]lang_2!B1535</f>
        <v>每日普通副本2</v>
      </c>
      <c r="C1535" s="55" t="str">
        <f>[3]lang_2!C1535</f>
        <v>#副本杀手</v>
      </c>
      <c r="D1535" s="55" t="str">
        <f>[3]lang_2!D1535</f>
        <v>#Summon Creature</v>
      </c>
      <c r="E1535" s="55" t="str">
        <f>[3]lang_2!E1535</f>
        <v>#Stage Killer</v>
      </c>
    </row>
    <row r="1536" spans="1:5" s="55" customFormat="1">
      <c r="A1536" s="55" t="str">
        <f>[3]lang_2!A1536</f>
        <v>TASKNAME_9603</v>
      </c>
      <c r="B1536" s="55" t="str">
        <f>[3]lang_2!B1536</f>
        <v>每日地下城1</v>
      </c>
      <c r="C1536" s="55" t="str">
        <f>[3]lang_2!C1536</f>
        <v>#地下王者</v>
      </c>
      <c r="D1536" s="55" t="str">
        <f>[3]lang_2!D1536</f>
        <v>#Main Campain</v>
      </c>
      <c r="E1536" s="55" t="str">
        <f>[3]lang_2!E1536</f>
        <v>#Underground Rogue</v>
      </c>
    </row>
    <row r="1537" spans="1:5" s="55" customFormat="1">
      <c r="A1537" s="55" t="str">
        <f>[3]lang_2!A1537</f>
        <v>TASKNAME_9604</v>
      </c>
      <c r="B1537" s="55" t="str">
        <f>[3]lang_2!B1537</f>
        <v>每日地下城2</v>
      </c>
      <c r="C1537" s="55" t="str">
        <f>[3]lang_2!C1537</f>
        <v>#地下王者</v>
      </c>
      <c r="D1537" s="55" t="str">
        <f>[3]lang_2!D1537</f>
        <v>#Underground Campain</v>
      </c>
      <c r="E1537" s="55" t="str">
        <f>[3]lang_2!E1537</f>
        <v>#Underground Rogue</v>
      </c>
    </row>
    <row r="1538" spans="1:5" s="55" customFormat="1">
      <c r="A1538" s="55" t="str">
        <f>[3]lang_2!A1538</f>
        <v>TASKNAME_9605</v>
      </c>
      <c r="B1538" s="55" t="str">
        <f>[3]lang_2!B1538</f>
        <v>竞技场</v>
      </c>
      <c r="C1538" s="55" t="str">
        <f>[3]lang_2!C1538</f>
        <v>#竞技之王</v>
      </c>
      <c r="D1538" s="55" t="str">
        <f>[3]lang_2!D1538</f>
        <v>#Creature Advancement</v>
      </c>
      <c r="E1538" s="55" t="str">
        <f>[3]lang_2!E1538</f>
        <v>#King of Arena</v>
      </c>
    </row>
    <row r="1539" spans="1:5" s="55" customFormat="1">
      <c r="A1539" s="55" t="str">
        <f>[3]lang_2!A1539</f>
        <v>TASKNAME_9606</v>
      </c>
      <c r="B1539" s="55" t="str">
        <f>[3]lang_2!B1539</f>
        <v>兵团宝屋</v>
      </c>
      <c r="C1539" s="55" t="str">
        <f>[3]lang_2!C1539</f>
        <v>#矮人宝藏</v>
      </c>
      <c r="D1539" s="55" t="str">
        <f>[3]lang_2!D1539</f>
        <v>#King of Arena</v>
      </c>
      <c r="E1539" s="55" t="str">
        <f>[3]lang_2!E1539</f>
        <v>#Treasury Plunderer</v>
      </c>
    </row>
    <row r="1540" spans="1:5" s="55" customFormat="1">
      <c r="A1540" s="55" t="str">
        <f>[3]lang_2!A1540</f>
        <v>TASKNAME_9607</v>
      </c>
      <c r="B1540" s="55" t="str">
        <f>[3]lang_2!B1540</f>
        <v>阴森墓穴</v>
      </c>
      <c r="C1540" s="55" t="str">
        <f>[3]lang_2!C1540</f>
        <v>#墓穴探险</v>
      </c>
      <c r="D1540" s="55" t="str">
        <f>[3]lang_2!D1540</f>
        <v>#Dragon Slayer</v>
      </c>
      <c r="E1540" s="55" t="str">
        <f>[3]lang_2!E1540</f>
        <v>#Crypt Explorer</v>
      </c>
    </row>
    <row r="1541" spans="1:5" s="55" customFormat="1">
      <c r="A1541" s="55" t="str">
        <f>[3]lang_2!A1541</f>
        <v>TASKNAME_9608</v>
      </c>
      <c r="B1541" s="55" t="str">
        <f>[3]lang_2!B1541</f>
        <v>BOSS战</v>
      </c>
      <c r="C1541" s="55" t="str">
        <f>[3]lang_2!C1541</f>
        <v>#屠龙勇士</v>
      </c>
      <c r="D1541" s="55" t="str">
        <f>[3]lang_2!D1541</f>
        <v>#Treasury Plunderer</v>
      </c>
      <c r="E1541" s="55" t="str">
        <f>[3]lang_2!E1541</f>
        <v>#Dragon Slayer</v>
      </c>
    </row>
    <row r="1542" spans="1:5" s="55" customFormat="1">
      <c r="A1542" s="55" t="str">
        <f>[3]lang_2!A1542</f>
        <v>TASKNAME_9609</v>
      </c>
      <c r="B1542" s="55" t="str">
        <f>[3]lang_2!B1542</f>
        <v>远征</v>
      </c>
      <c r="C1542" s="55" t="str">
        <f>[3]lang_2!C1542</f>
        <v>#远征战役</v>
      </c>
      <c r="D1542" s="55" t="str">
        <f>[3]lang_2!D1542</f>
        <v>#Crypt Explorer</v>
      </c>
      <c r="E1542" s="55" t="str">
        <f>[3]lang_2!E1542</f>
        <v>#Obelisk Finder</v>
      </c>
    </row>
    <row r="1543" spans="1:5" s="55" customFormat="1">
      <c r="A1543" s="55" t="str">
        <f>[3]lang_2!A1543</f>
        <v>TASKNAME_9610</v>
      </c>
      <c r="B1543" s="55" t="str">
        <f>[3]lang_2!B1543</f>
        <v>点金手</v>
      </c>
      <c r="C1543" s="55" t="str">
        <f>[3]lang_2!C1543</f>
        <v>#金光闪闪</v>
      </c>
      <c r="D1543" s="55" t="str">
        <f>[3]lang_2!D1543</f>
        <v>#Obelisk Finder</v>
      </c>
      <c r="E1543" s="55" t="str">
        <f>[3]lang_2!E1543</f>
        <v>#Bling Bling</v>
      </c>
    </row>
    <row r="1544" spans="1:5" s="55" customFormat="1">
      <c r="A1544" s="55" t="str">
        <f>[3]lang_2!A1544</f>
        <v>TASKNAME_9611</v>
      </c>
      <c r="B1544" s="55" t="str">
        <f>[3]lang_2!B1544</f>
        <v>装备强化</v>
      </c>
      <c r="C1544" s="55" t="str">
        <f>[3]lang_2!C1544</f>
        <v>#装备强化</v>
      </c>
      <c r="D1544" s="55">
        <f>[3]lang_2!D1544</f>
        <v>0</v>
      </c>
      <c r="E1544" s="55" t="str">
        <f>[3]lang_2!E1544</f>
        <v>#Equipment Advance</v>
      </c>
    </row>
    <row r="1545" spans="1:5" s="55" customFormat="1">
      <c r="A1545" s="55" t="str">
        <f>[3]lang_2!A1545</f>
        <v>TASKNAME_9612</v>
      </c>
      <c r="B1545" s="55" t="str">
        <f>[3]lang_2!B1545</f>
        <v>抽卡</v>
      </c>
      <c r="C1545" s="55" t="str">
        <f>[3]lang_2!C1545</f>
        <v>#佣兵之王</v>
      </c>
      <c r="D1545" s="55">
        <f>[3]lang_2!D1545</f>
        <v>0</v>
      </c>
      <c r="E1545" s="55" t="str">
        <f>[3]lang_2!E1545</f>
        <v>#Summoner</v>
      </c>
    </row>
    <row r="1546" spans="1:5" s="55" customFormat="1">
      <c r="A1546" s="55" t="str">
        <f>[3]lang_2!A1546</f>
        <v>TASKNAME_9613</v>
      </c>
      <c r="B1546" s="55" t="str">
        <f>[3]lang_2!B1546</f>
        <v>购买体力</v>
      </c>
      <c r="C1546" s="55" t="str">
        <f>[3]lang_2!C1546</f>
        <v>#购买体力</v>
      </c>
      <c r="D1546" s="55">
        <f>[3]lang_2!D1546</f>
        <v>0</v>
      </c>
      <c r="E1546" s="55" t="str">
        <f>[3]lang_2!E1546</f>
        <v>#Gastronome</v>
      </c>
    </row>
    <row r="1547" spans="1:5" s="55" customFormat="1">
      <c r="A1547" s="55" t="str">
        <f>[3]lang_2!A1547</f>
        <v>TASKNAME_9614</v>
      </c>
      <c r="B1547" s="55" t="str">
        <f>[3]lang_2!B1547</f>
        <v>月卡</v>
      </c>
      <c r="C1547" s="55" t="str">
        <f>[3]lang_2!C1547</f>
        <v>#每日福利</v>
      </c>
      <c r="D1547" s="55">
        <f>[3]lang_2!D1547</f>
        <v>0</v>
      </c>
      <c r="E1547" s="55" t="str">
        <f>[3]lang_2!E1547</f>
        <v>#Monthly Bonus</v>
      </c>
    </row>
    <row r="1548" spans="1:5" s="55" customFormat="1">
      <c r="A1548" s="55" t="str">
        <f>[3]lang_2!A1548</f>
        <v>TASKNAME_9615</v>
      </c>
      <c r="B1548" s="55" t="str">
        <f>[3]lang_2!B1548</f>
        <v>中午领体力</v>
      </c>
      <c r="C1548" s="55" t="str">
        <f>[3]lang_2!C1548</f>
        <v>#丰盛午餐</v>
      </c>
      <c r="D1548" s="55">
        <f>[3]lang_2!D1548</f>
        <v>0</v>
      </c>
      <c r="E1548" s="55" t="str">
        <f>[3]lang_2!E1548</f>
        <v>#Lunch Time</v>
      </c>
    </row>
    <row r="1549" spans="1:5" s="55" customFormat="1">
      <c r="A1549" s="55" t="str">
        <f>[3]lang_2!A1549</f>
        <v>TASKNAME_9616</v>
      </c>
      <c r="B1549" s="55" t="str">
        <f>[3]lang_2!B1549</f>
        <v>下午领体力</v>
      </c>
      <c r="C1549" s="55" t="str">
        <f>[3]lang_2!C1549</f>
        <v>#豪华晚餐</v>
      </c>
      <c r="D1549" s="55">
        <f>[3]lang_2!D1549</f>
        <v>0</v>
      </c>
      <c r="E1549" s="55" t="str">
        <f>[3]lang_2!E1549</f>
        <v>#Tea Time</v>
      </c>
    </row>
    <row r="1550" spans="1:5" s="55" customFormat="1">
      <c r="A1550" s="55" t="str">
        <f>[3]lang_2!A1550</f>
        <v>TASKNAME_9617</v>
      </c>
      <c r="B1550" s="55" t="str">
        <f>[3]lang_2!B1550</f>
        <v>晚上领体力</v>
      </c>
      <c r="C1550" s="55" t="str">
        <f>[3]lang_2!C1550</f>
        <v>#精致夜宵</v>
      </c>
      <c r="D1550" s="55">
        <f>[3]lang_2!D1550</f>
        <v>0</v>
      </c>
      <c r="E1550" s="55" t="str">
        <f>[3]lang_2!E1550</f>
        <v>#Dinner Time</v>
      </c>
    </row>
    <row r="1551" spans="1:5" s="55" customFormat="1">
      <c r="A1551" s="55" t="str">
        <f>[3]lang_2!A1551</f>
        <v>TASKNAME_9618</v>
      </c>
      <c r="B1551" s="55" t="str">
        <f>[3]lang_2!B1551</f>
        <v>高级月卡</v>
      </c>
      <c r="C1551" s="55" t="str">
        <f>[3]lang_2!C1551</f>
        <v>#至尊福利</v>
      </c>
      <c r="D1551" s="55">
        <f>[3]lang_2!D1551</f>
        <v>0</v>
      </c>
      <c r="E1551" s="55">
        <f>[3]lang_2!E1551</f>
        <v>0</v>
      </c>
    </row>
    <row r="1552" spans="1:5" s="55" customFormat="1">
      <c r="A1552" s="55" t="str">
        <f>[3]lang_2!A1552</f>
        <v>TASKNAME_9619</v>
      </c>
      <c r="B1552" s="55" t="str">
        <f>[3]lang_2!B1552</f>
        <v>钻石消耗</v>
      </c>
      <c r="C1552" s="55" t="str">
        <f>[3]lang_2!C1552</f>
        <v>#消费返利</v>
      </c>
      <c r="D1552" s="55">
        <f>[3]lang_2!D1552</f>
        <v>0</v>
      </c>
      <c r="E1552" s="55">
        <f>[3]lang_2!E1552</f>
        <v>0</v>
      </c>
    </row>
    <row r="1553" spans="1:5" s="55" customFormat="1">
      <c r="A1553" s="55" t="str">
        <f>[3]lang_2!A1553</f>
        <v>TASKNAME_9620</v>
      </c>
      <c r="B1553" s="55" t="str">
        <f>[3]lang_2!B1553</f>
        <v>宝物放送</v>
      </c>
      <c r="C1553" s="55" t="str">
        <f>[3]lang_2!C1553</f>
        <v>#精华放送</v>
      </c>
      <c r="D1553" s="55">
        <f>[3]lang_2!D1553</f>
        <v>0</v>
      </c>
      <c r="E1553" s="55">
        <f>[3]lang_2!E1553</f>
        <v>0</v>
      </c>
    </row>
    <row r="1554" spans="1:5" s="55" customFormat="1">
      <c r="A1554" s="55" t="str">
        <f>[3]lang_2!A1554</f>
        <v>TASKNAME_19618</v>
      </c>
      <c r="B1554" s="55" t="str">
        <f>[3]lang_2!B1554</f>
        <v>征战四方</v>
      </c>
      <c r="C1554" s="55" t="str">
        <f>[3]lang_2!C1554</f>
        <v>#骑士任务:征战四方</v>
      </c>
      <c r="D1554" s="55">
        <f>[3]lang_2!D1554</f>
        <v>0</v>
      </c>
      <c r="E1554" s="55" t="str">
        <f>[3]lang_2!E1554</f>
        <v>#骑士任务:征战四方</v>
      </c>
    </row>
    <row r="1555" spans="1:5" s="55" customFormat="1">
      <c r="A1555" s="55" t="str">
        <f>[3]lang_2!A1555</f>
        <v>TASKNAME_19619</v>
      </c>
      <c r="B1555" s="55" t="str">
        <f>[3]lang_2!B1555</f>
        <v>征战四方</v>
      </c>
      <c r="C1555" s="55" t="str">
        <f>[3]lang_2!C1555</f>
        <v>#勋爵任务:征战四方</v>
      </c>
      <c r="D1555" s="55">
        <f>[3]lang_2!D1555</f>
        <v>0</v>
      </c>
      <c r="E1555" s="55" t="str">
        <f>[3]lang_2!E1555</f>
        <v>#勋爵任务:征战四方</v>
      </c>
    </row>
    <row r="1556" spans="1:5" s="55" customFormat="1">
      <c r="A1556" s="55" t="str">
        <f>[3]lang_2!A1556</f>
        <v>TASKNAME_19620</v>
      </c>
      <c r="B1556" s="55" t="str">
        <f>[3]lang_2!B1556</f>
        <v>征战四方</v>
      </c>
      <c r="C1556" s="55" t="str">
        <f>[3]lang_2!C1556</f>
        <v>#男爵任务:征战四方</v>
      </c>
      <c r="D1556" s="55">
        <f>[3]lang_2!D1556</f>
        <v>0</v>
      </c>
      <c r="E1556" s="55" t="str">
        <f>[3]lang_2!E1556</f>
        <v>#男爵任务:征战四方</v>
      </c>
    </row>
    <row r="1557" spans="1:5" s="55" customFormat="1">
      <c r="A1557" s="55" t="str">
        <f>[3]lang_2!A1557</f>
        <v>TASKNAME_19621</v>
      </c>
      <c r="B1557" s="55" t="str">
        <f>[3]lang_2!B1557</f>
        <v>征战四方</v>
      </c>
      <c r="C1557" s="55" t="str">
        <f>[3]lang_2!C1557</f>
        <v>#子爵任务:征战四方</v>
      </c>
      <c r="D1557" s="55">
        <f>[3]lang_2!D1557</f>
        <v>0</v>
      </c>
      <c r="E1557" s="55" t="str">
        <f>[3]lang_2!E1557</f>
        <v>#子爵任务:征战四方</v>
      </c>
    </row>
    <row r="1558" spans="1:5" s="55" customFormat="1">
      <c r="A1558" s="55" t="str">
        <f>[3]lang_2!A1558</f>
        <v>TASKNAME_19622</v>
      </c>
      <c r="B1558" s="55" t="str">
        <f>[3]lang_2!B1558</f>
        <v>征战四方</v>
      </c>
      <c r="C1558" s="55" t="str">
        <f>[3]lang_2!C1558</f>
        <v>#伯爵任务:征战四方</v>
      </c>
      <c r="D1558" s="55">
        <f>[3]lang_2!D1558</f>
        <v>0</v>
      </c>
      <c r="E1558" s="55" t="str">
        <f>[3]lang_2!E1558</f>
        <v>#伯爵任务:征战四方</v>
      </c>
    </row>
    <row r="1559" spans="1:5" s="55" customFormat="1">
      <c r="A1559" s="55" t="str">
        <f>[3]lang_2!A1559</f>
        <v>TASKNAME_19623</v>
      </c>
      <c r="B1559" s="55" t="str">
        <f>[3]lang_2!B1559</f>
        <v>征战四方</v>
      </c>
      <c r="C1559" s="55" t="str">
        <f>[3]lang_2!C1559</f>
        <v>#侯爵任务:征战四方</v>
      </c>
      <c r="D1559" s="55">
        <f>[3]lang_2!D1559</f>
        <v>0</v>
      </c>
      <c r="E1559" s="55" t="str">
        <f>[3]lang_2!E1559</f>
        <v>#侯爵任务:征战四方</v>
      </c>
    </row>
    <row r="1560" spans="1:5" s="55" customFormat="1">
      <c r="A1560" s="55" t="str">
        <f>[3]lang_2!A1560</f>
        <v>TASKNAME_19624</v>
      </c>
      <c r="B1560" s="55" t="str">
        <f>[3]lang_2!B1560</f>
        <v>征战四方</v>
      </c>
      <c r="C1560" s="55" t="str">
        <f>[3]lang_2!C1560</f>
        <v>#公爵任务:征战四方</v>
      </c>
      <c r="D1560" s="55">
        <f>[3]lang_2!D1560</f>
        <v>0</v>
      </c>
      <c r="E1560" s="55" t="str">
        <f>[3]lang_2!E1560</f>
        <v>#公爵任务:征战四方</v>
      </c>
    </row>
    <row r="1561" spans="1:5" s="55" customFormat="1">
      <c r="A1561" s="55" t="str">
        <f>[3]lang_2!A1561</f>
        <v>TASKNAME_19625</v>
      </c>
      <c r="B1561" s="55" t="str">
        <f>[3]lang_2!B1561</f>
        <v>征战四方</v>
      </c>
      <c r="C1561" s="55" t="str">
        <f>[3]lang_2!C1561</f>
        <v>#大公任务:征战四方</v>
      </c>
      <c r="D1561" s="55">
        <f>[3]lang_2!D1561</f>
        <v>0</v>
      </c>
      <c r="E1561" s="55" t="str">
        <f>[3]lang_2!E1561</f>
        <v>#大公任务:征战四方</v>
      </c>
    </row>
    <row r="1562" spans="1:5" s="55" customFormat="1">
      <c r="A1562" s="55" t="str">
        <f>[3]lang_2!A1562</f>
        <v>TASKNAME_19626</v>
      </c>
      <c r="B1562" s="55" t="str">
        <f>[3]lang_2!B1562</f>
        <v>征战四方</v>
      </c>
      <c r="C1562" s="55" t="str">
        <f>[3]lang_2!C1562</f>
        <v>#亲王任务:征战四方</v>
      </c>
      <c r="D1562" s="55">
        <f>[3]lang_2!D1562</f>
        <v>0</v>
      </c>
      <c r="E1562" s="55" t="str">
        <f>[3]lang_2!E1562</f>
        <v>#亲王任务:征战四方</v>
      </c>
    </row>
    <row r="1563" spans="1:5" s="55" customFormat="1">
      <c r="A1563" s="55" t="str">
        <f>[3]lang_2!A1563</f>
        <v>TASKNAME_19627</v>
      </c>
      <c r="B1563" s="55" t="str">
        <f>[3]lang_2!B1563</f>
        <v>征战四方</v>
      </c>
      <c r="C1563" s="55" t="str">
        <f>[3]lang_2!C1563</f>
        <v>#国王任务:征战四方</v>
      </c>
      <c r="D1563" s="55">
        <f>[3]lang_2!D1563</f>
        <v>0</v>
      </c>
      <c r="E1563" s="55" t="str">
        <f>[3]lang_2!E1563</f>
        <v>#国王任务:征战四方</v>
      </c>
    </row>
    <row r="1564" spans="1:5" s="55" customFormat="1">
      <c r="A1564" s="55" t="str">
        <f>[3]lang_2!A1564</f>
        <v>TASKNAME_9621</v>
      </c>
      <c r="B1564" s="55" t="str">
        <f>[3]lang_2!B1564</f>
        <v>联盟科技</v>
      </c>
      <c r="C1564" s="55" t="str">
        <f>[3]lang_2!C1564</f>
        <v>#联盟科技</v>
      </c>
      <c r="D1564" s="55">
        <f>[3]lang_2!D1564</f>
        <v>0</v>
      </c>
      <c r="E1564" s="55">
        <f>[3]lang_2!E1564</f>
        <v>0</v>
      </c>
    </row>
    <row r="1565" spans="1:5" s="55" customFormat="1">
      <c r="A1565" s="55" t="str">
        <f>[3]lang_2!A1565</f>
        <v>TASKNAME_9622</v>
      </c>
      <c r="B1565" s="55" t="str">
        <f>[3]lang_2!B1565</f>
        <v>联盟探索</v>
      </c>
      <c r="C1565" s="55" t="str">
        <f>[3]lang_2!C1565</f>
        <v>#联盟探索</v>
      </c>
      <c r="D1565" s="55">
        <f>[3]lang_2!D1565</f>
        <v>0</v>
      </c>
      <c r="E1565" s="55">
        <f>[3]lang_2!E1565</f>
        <v>0</v>
      </c>
    </row>
    <row r="1566" spans="1:5" s="55" customFormat="1">
      <c r="A1566" s="55" t="str">
        <f>[3]lang_2!A1566</f>
        <v>TASKNAME_9623</v>
      </c>
      <c r="B1566" s="55" t="str">
        <f>[3]lang_2!B1566</f>
        <v>联盟探索</v>
      </c>
      <c r="C1566" s="55" t="str">
        <f>[3]lang_2!C1566</f>
        <v>#远航寻宝</v>
      </c>
      <c r="D1566" s="55">
        <f>[3]lang_2!D1566</f>
        <v>0</v>
      </c>
      <c r="E1566" s="55">
        <f>[3]lang_2!E1566</f>
        <v>0</v>
      </c>
    </row>
    <row r="1567" spans="1:5" s="55" customFormat="1">
      <c r="A1567" s="55" t="str">
        <f>[3]lang_2!A1567</f>
        <v>TASKNAME_9624</v>
      </c>
      <c r="B1567" s="55" t="str">
        <f>[3]lang_2!B1567</f>
        <v>联盟探索</v>
      </c>
      <c r="C1567" s="55" t="str">
        <f>[3]lang_2!C1567</f>
        <v>#天使考验</v>
      </c>
      <c r="D1567" s="55">
        <f>[3]lang_2!D1567</f>
        <v>0</v>
      </c>
      <c r="E1567" s="55">
        <f>[3]lang_2!E1567</f>
        <v>0</v>
      </c>
    </row>
    <row r="1568" spans="1:5" s="55" customFormat="1">
      <c r="A1568" s="55" t="str">
        <f>[3]lang_2!A1568</f>
        <v>TASKNAME_9625</v>
      </c>
      <c r="B1568" s="55">
        <f>[3]lang_2!B1568</f>
        <v>0</v>
      </c>
      <c r="C1568" s="55" t="str">
        <f>[3]lang_2!C1568</f>
        <v>#助人为乐</v>
      </c>
      <c r="D1568" s="55">
        <f>[3]lang_2!D1568</f>
        <v>0</v>
      </c>
      <c r="E1568" s="55">
        <f>[3]lang_2!E1568</f>
        <v>0</v>
      </c>
    </row>
    <row r="1569" spans="1:5" s="55" customFormat="1">
      <c r="A1569" s="55" t="str">
        <f>[3]lang_2!A1569</f>
        <v>TASKNAME_9626</v>
      </c>
      <c r="B1569" s="55">
        <f>[3]lang_2!B1569</f>
        <v>0</v>
      </c>
      <c r="C1569" s="55" t="str">
        <f>[3]lang_2!C1569</f>
        <v>#趁火打劫</v>
      </c>
      <c r="D1569" s="55">
        <f>[3]lang_2!D1569</f>
        <v>0</v>
      </c>
      <c r="E1569" s="55">
        <f>[3]lang_2!E1569</f>
        <v>0</v>
      </c>
    </row>
    <row r="1570" spans="1:5" s="55" customFormat="1">
      <c r="A1570" s="55" t="str">
        <f>[3]lang_2!A1570</f>
        <v>TASKNAME_9627</v>
      </c>
      <c r="B1570" s="55">
        <f>[3]lang_2!B1570</f>
        <v>0</v>
      </c>
      <c r="C1570" s="55" t="str">
        <f>[3]lang_2!C1570</f>
        <v>#冠军对决</v>
      </c>
      <c r="D1570" s="55">
        <f>[3]lang_2!D1570</f>
        <v>0</v>
      </c>
      <c r="E1570" s="55">
        <f>[3]lang_2!E1570</f>
        <v>0</v>
      </c>
    </row>
    <row r="1571" spans="1:5" s="55" customFormat="1">
      <c r="A1571" s="55" t="str">
        <f>[3]lang_2!A1571</f>
        <v>TASKNAME_9628</v>
      </c>
      <c r="B1571" s="55">
        <f>[3]lang_2!B1571</f>
        <v>0</v>
      </c>
      <c r="C1571" s="55" t="str">
        <f>[3]lang_2!C1571</f>
        <v>#每日登录</v>
      </c>
      <c r="D1571" s="55">
        <f>[3]lang_2!D1571</f>
        <v>0</v>
      </c>
      <c r="E1571" s="55">
        <f>[3]lang_2!E1571</f>
        <v>0</v>
      </c>
    </row>
    <row r="1572" spans="1:5" s="55" customFormat="1">
      <c r="A1572" s="55" t="str">
        <f>[3]lang_2!A1572</f>
        <v>TASKNAME_9629</v>
      </c>
      <c r="B1572" s="55">
        <f>[3]lang_2!B1572</f>
        <v>0</v>
      </c>
      <c r="C1572" s="55" t="str">
        <f>[3]lang_2!C1572</f>
        <v>#游戏中心</v>
      </c>
      <c r="D1572" s="55">
        <f>[3]lang_2!D1572</f>
        <v>0</v>
      </c>
      <c r="E1572" s="55">
        <f>[3]lang_2!E1572</f>
        <v>0</v>
      </c>
    </row>
    <row r="1573" spans="1:5" s="55" customFormat="1">
      <c r="A1573" s="55" t="str">
        <f>[3]lang_2!A1573</f>
        <v>TASKNAME_9630</v>
      </c>
      <c r="B1573" s="55">
        <f>[3]lang_2!B1573</f>
        <v>0</v>
      </c>
      <c r="C1573" s="55" t="str">
        <f>[3]lang_2!C1573</f>
        <v>#位面征战</v>
      </c>
      <c r="D1573" s="55">
        <f>[3]lang_2!D1573</f>
        <v>0</v>
      </c>
      <c r="E1573" s="55">
        <f>[3]lang_2!E1573</f>
        <v>0</v>
      </c>
    </row>
    <row r="1574" spans="1:5" s="55" customFormat="1">
      <c r="A1574" s="55" t="str">
        <f>[3]lang_2!A1574</f>
        <v>TASKNAME_9631</v>
      </c>
      <c r="B1574" s="55">
        <f>[3]lang_2!B1574</f>
        <v>0</v>
      </c>
      <c r="C1574" s="55" t="str">
        <f>[3]lang_2!C1574</f>
        <v>#攻城任务</v>
      </c>
      <c r="D1574" s="55">
        <f>[3]lang_2!D1574</f>
        <v>0</v>
      </c>
      <c r="E1574" s="55">
        <f>[3]lang_2!E1574</f>
        <v>0</v>
      </c>
    </row>
    <row r="1575" spans="1:5" s="55" customFormat="1">
      <c r="A1575" s="55" t="str">
        <f>[3]lang_2!A1575</f>
        <v>TASKNAME_9632</v>
      </c>
      <c r="B1575" s="55">
        <f>[3]lang_2!B1575</f>
        <v>0</v>
      </c>
      <c r="C1575" s="55" t="str">
        <f>[3]lang_2!C1575</f>
        <v>#守城征战</v>
      </c>
      <c r="D1575" s="55">
        <f>[3]lang_2!D1575</f>
        <v>0</v>
      </c>
      <c r="E1575" s="55">
        <f>[3]lang_2!E1575</f>
        <v>0</v>
      </c>
    </row>
    <row r="1576" spans="1:5" s="55" customFormat="1">
      <c r="A1576" s="55" t="str">
        <f>[3]lang_2!A1576</f>
        <v>TASKNAME_20000</v>
      </c>
      <c r="B1576" s="55">
        <f>[3]lang_2!B1576</f>
        <v>0</v>
      </c>
      <c r="C1576" s="55" t="str">
        <f>[3]lang_2!C1576</f>
        <v>#骰子任务</v>
      </c>
      <c r="D1576" s="55">
        <f>[3]lang_2!D1576</f>
        <v>0</v>
      </c>
      <c r="E1576" s="55">
        <f>[3]lang_2!E1576</f>
        <v>0</v>
      </c>
    </row>
    <row r="1577" spans="1:5" s="55" customFormat="1">
      <c r="A1577" s="55" t="str">
        <f>[3]lang_2!A1577</f>
        <v>TASKNAME_20001</v>
      </c>
      <c r="B1577" s="55">
        <f>[3]lang_2!B1577</f>
        <v>0</v>
      </c>
      <c r="C1577" s="55" t="str">
        <f>[3]lang_2!C1577</f>
        <v>#骰子任务</v>
      </c>
      <c r="D1577" s="55">
        <f>[3]lang_2!D1577</f>
        <v>0</v>
      </c>
      <c r="E1577" s="55">
        <f>[3]lang_2!E1577</f>
        <v>0</v>
      </c>
    </row>
    <row r="1578" spans="1:5" s="55" customFormat="1">
      <c r="A1578" s="55" t="str">
        <f>[3]lang_2!A1578</f>
        <v>TASKNAME_20002</v>
      </c>
      <c r="B1578" s="55">
        <f>[3]lang_2!B1578</f>
        <v>0</v>
      </c>
      <c r="C1578" s="55" t="str">
        <f>[3]lang_2!C1578</f>
        <v>#骰子任务</v>
      </c>
      <c r="D1578" s="55">
        <f>[3]lang_2!D1578</f>
        <v>0</v>
      </c>
      <c r="E1578" s="55">
        <f>[3]lang_2!E1578</f>
        <v>0</v>
      </c>
    </row>
    <row r="1579" spans="1:5" s="55" customFormat="1">
      <c r="A1579" s="55" t="str">
        <f>[3]lang_2!A1579</f>
        <v>TASKNAME_20003</v>
      </c>
      <c r="B1579" s="55">
        <f>[3]lang_2!B1579</f>
        <v>0</v>
      </c>
      <c r="C1579" s="55" t="str">
        <f>[3]lang_2!C1579</f>
        <v>#骰子任务</v>
      </c>
      <c r="D1579" s="55">
        <f>[3]lang_2!D1579</f>
        <v>0</v>
      </c>
      <c r="E1579" s="55">
        <f>[3]lang_2!E1579</f>
        <v>0</v>
      </c>
    </row>
    <row r="1580" spans="1:5" s="55" customFormat="1">
      <c r="A1580" s="55" t="str">
        <f>[3]lang_2!A1580</f>
        <v>TASKNAME_20004</v>
      </c>
      <c r="B1580" s="55">
        <f>[3]lang_2!B1580</f>
        <v>0</v>
      </c>
      <c r="C1580" s="55" t="str">
        <f>[3]lang_2!C1580</f>
        <v>#骰子任务</v>
      </c>
      <c r="D1580" s="55">
        <f>[3]lang_2!D1580</f>
        <v>0</v>
      </c>
      <c r="E1580" s="55">
        <f>[3]lang_2!E1580</f>
        <v>0</v>
      </c>
    </row>
    <row r="1581" spans="1:5" s="55" customFormat="1">
      <c r="A1581" s="55" t="str">
        <f>[3]lang_2!A1581</f>
        <v>TASKNAME_20005</v>
      </c>
      <c r="B1581" s="55">
        <f>[3]lang_2!B1581</f>
        <v>0</v>
      </c>
      <c r="C1581" s="55" t="str">
        <f>[3]lang_2!C1581</f>
        <v>#骰子任务</v>
      </c>
      <c r="D1581" s="55">
        <f>[3]lang_2!D1581</f>
        <v>0</v>
      </c>
      <c r="E1581" s="55">
        <f>[3]lang_2!E1581</f>
        <v>0</v>
      </c>
    </row>
    <row r="1582" spans="1:5" s="55" customFormat="1">
      <c r="A1582" s="55" t="str">
        <f>[3]lang_2!A1582</f>
        <v>TASKNAME_20006</v>
      </c>
      <c r="B1582" s="55">
        <f>[3]lang_2!B1582</f>
        <v>0</v>
      </c>
      <c r="C1582" s="55" t="str">
        <f>[3]lang_2!C1582</f>
        <v>#骰子任务</v>
      </c>
      <c r="D1582" s="55">
        <f>[3]lang_2!D1582</f>
        <v>0</v>
      </c>
      <c r="E1582" s="55">
        <f>[3]lang_2!E1582</f>
        <v>0</v>
      </c>
    </row>
    <row r="1583" spans="1:5" s="55" customFormat="1">
      <c r="A1583" s="55">
        <f>[3]lang_2!A1583</f>
        <v>0</v>
      </c>
      <c r="B1583" s="55">
        <f>[3]lang_2!B1583</f>
        <v>0</v>
      </c>
      <c r="C1583" s="55">
        <f>[3]lang_2!C1583</f>
        <v>0</v>
      </c>
      <c r="D1583" s="55">
        <f>[3]lang_2!D1583</f>
        <v>0</v>
      </c>
      <c r="E1583" s="55">
        <f>[3]lang_2!E1583</f>
        <v>0</v>
      </c>
    </row>
    <row r="1584" spans="1:5" s="55" customFormat="1">
      <c r="A1584" s="55" t="str">
        <f>[3]lang_2!A1584</f>
        <v>TASKDES_9601</v>
      </c>
      <c r="B1584" s="55">
        <f>[3]lang_2!B1584</f>
        <v>0</v>
      </c>
      <c r="C1584" s="55" t="str">
        <f>[3]lang_2!C1584</f>
        <v>#[color=645252,fontsize=20]挑战任意剧情副本[-][color=1ca216,fontsize=20]10[-][color=645252,fontsize=20]次[-]</v>
      </c>
      <c r="D1584" s="55">
        <f>[3]lang_2!D1584</f>
        <v>0</v>
      </c>
      <c r="E1584" s="55" t="str">
        <f>[3]lang_2!E1584</f>
        <v>#[color=c69559]Complete main campaign for [-][color=1ca216,fontsize=20,outlinecolor=3c1e0aff]10[-][color=c69559] times[-]</v>
      </c>
    </row>
    <row r="1585" spans="1:5" s="55" customFormat="1">
      <c r="A1585" s="55" t="str">
        <f>[3]lang_2!A1585</f>
        <v>TASKDES_9602</v>
      </c>
      <c r="B1585" s="55">
        <f>[3]lang_2!B1585</f>
        <v>0</v>
      </c>
      <c r="C1585" s="55" t="str">
        <f>[3]lang_2!C1585</f>
        <v>#[color=645252,fontsize=20]挑战任意剧情副本[-][color=1ca216,fontsize=20]25[-][color=645252,fontsize=20]次[-]</v>
      </c>
      <c r="D1585" s="55">
        <f>[3]lang_2!D1585</f>
        <v>0</v>
      </c>
      <c r="E1585" s="55" t="str">
        <f>[3]lang_2!E1585</f>
        <v>#[color=c69559]Complete main campaign for [-][color=1ca216,fontsize=20,outlinecolor=3c1e0aff]25[-][color=c69559] times[-]</v>
      </c>
    </row>
    <row r="1586" spans="1:5" s="55" customFormat="1">
      <c r="A1586" s="55" t="str">
        <f>[3]lang_2!A1586</f>
        <v>TASKDES_9603</v>
      </c>
      <c r="B1586" s="55">
        <f>[3]lang_2!B1586</f>
        <v>0</v>
      </c>
      <c r="C1586" s="55" t="str">
        <f>[3]lang_2!C1586</f>
        <v>#[color=645252,fontsize=20]挑战任意地下城副本[-][color=1ca216,fontsize=20]5[-][color=645252,fontsize=20]次[-]</v>
      </c>
      <c r="D1586" s="55">
        <f>[3]lang_2!D1586</f>
        <v>0</v>
      </c>
      <c r="E1586" s="55" t="str">
        <f>[3]lang_2!E1586</f>
        <v>#[color=c69559]Complete underground campaign for [-][color=1ca216,fontsize=20,outlinecolor=3c1e0aff]5[-][color=c69559] times[-]</v>
      </c>
    </row>
    <row r="1587" spans="1:5" s="55" customFormat="1">
      <c r="A1587" s="55" t="str">
        <f>[3]lang_2!A1587</f>
        <v>TASKDES_9604</v>
      </c>
      <c r="B1587" s="55">
        <f>[3]lang_2!B1587</f>
        <v>0</v>
      </c>
      <c r="C1587" s="55" t="str">
        <f>[3]lang_2!C1587</f>
        <v>#[color=645252,fontsize=20]挑战任意地下城副本[-][color=1ca216,fontsize=20]10[-][color=645252,fontsize=20]次[-]</v>
      </c>
      <c r="D1587" s="55">
        <f>[3]lang_2!D1587</f>
        <v>0</v>
      </c>
      <c r="E1587" s="55" t="str">
        <f>[3]lang_2!E1587</f>
        <v>#[color=c69559]Complete underground campaign for [-][color=1ca216,fontsize=20,outlinecolor=3c1e0aff]10[-][color=c69559] times[-]</v>
      </c>
    </row>
    <row r="1588" spans="1:5" s="55" customFormat="1">
      <c r="A1588" s="55" t="str">
        <f>[3]lang_2!A1588</f>
        <v>TASKDES_9605</v>
      </c>
      <c r="B1588" s="55">
        <f>[3]lang_2!B1588</f>
        <v>0</v>
      </c>
      <c r="C1588" s="55" t="str">
        <f>[3]lang_2!C1588</f>
        <v>#[color=645252,fontsize=20]挑战竞技场[-][color=1ca216,fontsize=20]3[-][color=645252,fontsize=20]次[-]</v>
      </c>
      <c r="D1588" s="55">
        <f>[3]lang_2!D1588</f>
        <v>0</v>
      </c>
      <c r="E1588" s="55" t="str">
        <f>[3]lang_2!E1588</f>
        <v>#[color=c69559]Participate in Arena for [-][color=1ca216,fontsize=20,outlinecolor=3c1e0aff]3[-][color=c69559] times[-]</v>
      </c>
    </row>
    <row r="1589" spans="1:5" s="55" customFormat="1">
      <c r="A1589" s="55" t="str">
        <f>[3]lang_2!A1589</f>
        <v>TASKDES_9606</v>
      </c>
      <c r="B1589" s="55">
        <f>[3]lang_2!B1589</f>
        <v>0</v>
      </c>
      <c r="C1589" s="55" t="str">
        <f>[3]lang_2!C1589</f>
        <v>#[color=645252,fontsize=20]挑战矮人宝屋[-][color=1ca216,fontsize=20]1[-][color=645252,fontsize=20]次[-]</v>
      </c>
      <c r="D1589" s="55">
        <f>[3]lang_2!D1589</f>
        <v>0</v>
      </c>
      <c r="E1589" s="55" t="str">
        <f>[3]lang_2!E1589</f>
        <v>#[color=c69559]Participate in Dwarven Treasury for [-][color=1ca216,fontsize=20,outlinecolor=3c1e0aff]1[-][color=c69559] time[-]</v>
      </c>
    </row>
    <row r="1590" spans="1:5" s="55" customFormat="1">
      <c r="A1590" s="55" t="str">
        <f>[3]lang_2!A1590</f>
        <v>TASKDES_9607</v>
      </c>
      <c r="B1590" s="55">
        <f>[3]lang_2!B1590</f>
        <v>0</v>
      </c>
      <c r="C1590" s="55" t="str">
        <f>[3]lang_2!C1590</f>
        <v>#[color=645252,fontsize=20]挑战阴森墓穴[-][color=1ca216,fontsize=20]1[-][color=645252,fontsize=20]次[-]</v>
      </c>
      <c r="D1590" s="55">
        <f>[3]lang_2!D1590</f>
        <v>0</v>
      </c>
      <c r="E1590" s="55" t="str">
        <f>[3]lang_2!E1590</f>
        <v>#[color=c69559]Participate in Crypt for [-][color=1ca216,fontsize=20,outlinecolor=3c1e0aff]1[-][color=c69559] time[-]</v>
      </c>
    </row>
    <row r="1591" spans="1:5" s="55" customFormat="1">
      <c r="A1591" s="55" t="str">
        <f>[3]lang_2!A1591</f>
        <v>TASKDES_9608</v>
      </c>
      <c r="B1591" s="55">
        <f>[3]lang_2!B1591</f>
        <v>0</v>
      </c>
      <c r="C1591" s="55" t="str">
        <f>[3]lang_2!C1591</f>
        <v>#[color=645252,fontsize=20]挑战龙之国[-][color=1ca216,fontsize=20]1[-][color=645252,fontsize=20]次[-]</v>
      </c>
      <c r="D1591" s="55">
        <f>[3]lang_2!D1591</f>
        <v>0</v>
      </c>
      <c r="E1591" s="55" t="str">
        <f>[3]lang_2!E1591</f>
        <v>#[color=c69559]Participate in Dragon Utropia for [-][color=1ca216,fontsize=20,outlinecolor=3c1e0aff]1[-][color=c69559] time[-]</v>
      </c>
    </row>
    <row r="1592" spans="1:5" s="55" customFormat="1">
      <c r="A1592" s="55" t="str">
        <f>[3]lang_2!A1592</f>
        <v>TASKDES_9609</v>
      </c>
      <c r="B1592" s="55">
        <f>[3]lang_2!B1592</f>
        <v>0</v>
      </c>
      <c r="C1592" s="55" t="str">
        <f>[3]lang_2!C1592</f>
        <v>#[color=645252,fontsize=20]战役中胜利[-][color=1ca216,fontsize=20]1[-][color=645252,fontsize=20]次[-]</v>
      </c>
      <c r="D1592" s="55">
        <f>[3]lang_2!D1592</f>
        <v>0</v>
      </c>
      <c r="E1592" s="55" t="str">
        <f>[3]lang_2!E1592</f>
        <v>#[color=c69559]Participate in Crusade for [-][color=1ca216,fontsize=20,outlinecolor=3c1e0aff]1[-][color=c69559] time[-]</v>
      </c>
    </row>
    <row r="1593" spans="1:5" s="55" customFormat="1">
      <c r="A1593" s="55" t="str">
        <f>[3]lang_2!A1593</f>
        <v>TASKDES_9610</v>
      </c>
      <c r="B1593" s="55">
        <f>[3]lang_2!B1593</f>
        <v>0</v>
      </c>
      <c r="C1593" s="55" t="str">
        <f>[3]lang_2!C1593</f>
        <v>#[color=645252,fontsize=20]购买黄金[-][color=1ca216,fontsize=20]1[-][color=645252,fontsize=20]次[-]</v>
      </c>
      <c r="D1593" s="55">
        <f>[3]lang_2!D1593</f>
        <v>0</v>
      </c>
      <c r="E1593" s="55" t="str">
        <f>[3]lang_2!E1593</f>
        <v>#[color=c69559]Use golden finger for [-][color=1ca216,fontsize=20,outlinecolor=3c1e0aff]1[-][color=c69559] time[-]</v>
      </c>
    </row>
    <row r="1594" spans="1:5" s="55" customFormat="1">
      <c r="A1594" s="55" t="str">
        <f>[3]lang_2!A1594</f>
        <v>TASKDES_9611</v>
      </c>
      <c r="B1594" s="55">
        <f>[3]lang_2!B1594</f>
        <v>0</v>
      </c>
      <c r="C1594" s="55" t="str">
        <f>[3]lang_2!C1594</f>
        <v>#[color=645252,fontsize=20]强化任意装备[-][color=1ca216,fontsize=20]2[-][color=645252,fontsize=20]次[-]</v>
      </c>
      <c r="D1594" s="55">
        <f>[3]lang_2!D1594</f>
        <v>0</v>
      </c>
      <c r="E1594" s="55" t="str">
        <f>[3]lang_2!E1594</f>
        <v>#[color=fae6c8]forge any equipment for [-][color=1ca216,fontsize=20,outlinecolor=3c1e0aff]2[-][color=fae6c8]  times[-]</v>
      </c>
    </row>
    <row r="1595" spans="1:5" s="55" customFormat="1">
      <c r="A1595" s="55" t="str">
        <f>[3]lang_2!A1595</f>
        <v>TASKDES_9612</v>
      </c>
      <c r="B1595" s="55">
        <f>[3]lang_2!B1595</f>
        <v>0</v>
      </c>
      <c r="C1595" s="55" t="str">
        <f>[3]lang_2!C1595</f>
        <v>#[color=645252,fontsize=20]祭坛招募[-][color=1ca216,fontsize=20]3[-][color=645252,fontsize=20]次[-]</v>
      </c>
      <c r="D1595" s="55">
        <f>[3]lang_2!D1595</f>
        <v>0</v>
      </c>
      <c r="E1595" s="55" t="str">
        <f>[3]lang_2!E1595</f>
        <v>#[color=c69559]Draw card for [-][color=1ca216,fontsize=20,outlinecolor=3c1e0aff]1[-][color=c69559] time[-]</v>
      </c>
    </row>
    <row r="1596" spans="1:5" s="55" customFormat="1">
      <c r="A1596" s="55" t="str">
        <f>[3]lang_2!A1596</f>
        <v>TASKDES_9613</v>
      </c>
      <c r="B1596" s="55">
        <f>[3]lang_2!B1596</f>
        <v>0</v>
      </c>
      <c r="C1596" s="55" t="str">
        <f>[3]lang_2!C1596</f>
        <v>#[color=645252,fontsize=20]购买体力[-][color=1ca216,fontsize=20]1[-][color=645252,fontsize=20]次[-]</v>
      </c>
      <c r="D1596" s="55">
        <f>[3]lang_2!D1596</f>
        <v>0</v>
      </c>
      <c r="E1596" s="55" t="str">
        <f>[3]lang_2!E1596</f>
        <v>#[color=c69559]Purchase physical [-][color=1ca216,fontsize=20,outlinecolor=3c1e0aff]1[-][color=c69559] time[-]</v>
      </c>
    </row>
    <row r="1597" spans="1:5" s="55" customFormat="1">
      <c r="A1597" s="55" t="str">
        <f>[3]lang_2!A1597</f>
        <v>TASKDES_9614</v>
      </c>
      <c r="B1597" s="55">
        <f>[3]lang_2!B1597</f>
        <v>0</v>
      </c>
      <c r="C1597" s="55" t="str">
        <f>[3]lang_2!C1597</f>
        <v>#[color=645252,fontsize=20]购买月卡后，每日免费领取100钻石[-]</v>
      </c>
      <c r="D1597" s="55">
        <f>[3]lang_2!D1597</f>
        <v>0</v>
      </c>
      <c r="E1597" s="55" t="str">
        <f>[3]lang_2!E1597</f>
        <v>#[color=c69559]Purchase monthly card to claim 120 diamond per day[-]</v>
      </c>
    </row>
    <row r="1598" spans="1:5" s="55" customFormat="1">
      <c r="A1598" s="55" t="str">
        <f>[3]lang_2!A1598</f>
        <v>TASKDES_9615</v>
      </c>
      <c r="B1598" s="55">
        <f>[3]lang_2!B1598</f>
        <v>0</v>
      </c>
      <c r="C1598" s="55" t="str">
        <f>[3]lang_2!C1598</f>
        <v>#[color=645252,fontsize=20]每日11:30—15:30间，可领取{$physical1+120}点体力[-]</v>
      </c>
      <c r="D1598" s="55">
        <f>[3]lang_2!D1598</f>
        <v>0</v>
      </c>
      <c r="E1598" s="55" t="str">
        <f>[3]lang_2!E1598</f>
        <v>#[color=fae6c8]每日11:30—15:30间,可领取{$physical1+120}点体力[-]</v>
      </c>
    </row>
    <row r="1599" spans="1:5" s="55" customFormat="1">
      <c r="A1599" s="55" t="str">
        <f>[3]lang_2!A1599</f>
        <v>TASKDES_9616</v>
      </c>
      <c r="B1599" s="55">
        <f>[3]lang_2!B1599</f>
        <v>0</v>
      </c>
      <c r="C1599" s="55" t="str">
        <f>[3]lang_2!C1599</f>
        <v>#[color=645252,fontsize=20]每日17:30—20:30间，可领取{$physical2+60}点体力[-]</v>
      </c>
      <c r="D1599" s="55">
        <f>[3]lang_2!D1599</f>
        <v>0</v>
      </c>
      <c r="E1599" s="55" t="str">
        <f>[3]lang_2!E1599</f>
        <v>#[color=fae6c8]每日17:30—20:30间,可领取{$physical2+60}点体力[-]</v>
      </c>
    </row>
    <row r="1600" spans="1:5" s="55" customFormat="1">
      <c r="A1600" s="55" t="str">
        <f>[3]lang_2!A1600</f>
        <v>TASKDES_9617</v>
      </c>
      <c r="B1600" s="55">
        <f>[3]lang_2!B1600</f>
        <v>0</v>
      </c>
      <c r="C1600" s="55" t="str">
        <f>[3]lang_2!C1600</f>
        <v>#[color=645252,fontsize=20]每日20:30—24:00间，可领取{$physical3+60}点体力[-]</v>
      </c>
      <c r="D1600" s="55">
        <f>[3]lang_2!D1600</f>
        <v>0</v>
      </c>
      <c r="E1600" s="55" t="str">
        <f>[3]lang_2!E1600</f>
        <v>#[color=fae6c8]每日20:30—24:00间,可领取{$physical3+60}点体力[-]</v>
      </c>
    </row>
    <row r="1601" spans="1:5" s="55" customFormat="1">
      <c r="A1601" s="55" t="str">
        <f>[3]lang_2!A1601</f>
        <v>TASKDES_9618</v>
      </c>
      <c r="B1601" s="55">
        <f>[3]lang_2!B1601</f>
        <v>0</v>
      </c>
      <c r="C1601" s="55" t="str">
        <f>[3]lang_2!C1601</f>
        <v>#[color=645252,fontsize=20]购买至尊月卡后，每日免费领取200钻石[-]</v>
      </c>
      <c r="D1601" s="55">
        <f>[3]lang_2!D1601</f>
        <v>0</v>
      </c>
      <c r="E1601" s="55" t="str">
        <f>[3]lang_2!E1601</f>
        <v>#[color=fae6c8]每日免费领取200钻石[-]</v>
      </c>
    </row>
    <row r="1602" spans="1:5" s="55" customFormat="1">
      <c r="A1602" s="55" t="str">
        <f>[3]lang_2!A1602</f>
        <v>TASKDES_9619</v>
      </c>
      <c r="B1602" s="55">
        <f>[3]lang_2!B1602</f>
        <v>0</v>
      </c>
      <c r="C1602" s="55" t="str">
        <f>[3]lang_2!C1602</f>
        <v>#[color=645252,fontsize=20]累计消耗[-][color=1ca216,fontsize=20]300[-][color=645252,fontsize=20]钻石[-]</v>
      </c>
      <c r="D1602" s="55">
        <f>[3]lang_2!D1602</f>
        <v>0</v>
      </c>
      <c r="E1602" s="55">
        <f>[3]lang_2!E1602</f>
        <v>0</v>
      </c>
    </row>
    <row r="1603" spans="1:5" s="55" customFormat="1">
      <c r="A1603" s="55" t="str">
        <f>[3]lang_2!A1603</f>
        <v>TASKDES_9620</v>
      </c>
      <c r="B1603" s="55">
        <f>[3]lang_2!B1603</f>
        <v>0</v>
      </c>
      <c r="C1603" s="55" t="str">
        <f>[3]lang_2!C1603</f>
        <v>#[color=645252,fontsize=20]累计消耗[-][color=1ca216,fontsize=20]880[-][color=645252,fontsize=20]钻石[-]</v>
      </c>
      <c r="D1603" s="55">
        <f>[3]lang_2!D1603</f>
        <v>0</v>
      </c>
      <c r="E1603" s="55">
        <f>[3]lang_2!E1603</f>
        <v>0</v>
      </c>
    </row>
    <row r="1604" spans="1:5" s="55" customFormat="1">
      <c r="A1604" s="55" t="str">
        <f>[3]lang_2!A1604</f>
        <v>TASKDES_19618</v>
      </c>
      <c r="B1604" s="55">
        <f>[3]lang_2!B1604</f>
        <v>0</v>
      </c>
      <c r="C1604" s="55" t="str">
        <f>[3]lang_2!C1604</f>
        <v>#[color=645252,fontsize=20]挑战任意剧情副本[-][color=1ca216,fontsize=20]20[-][color=645252,fontsize=20]次[-]</v>
      </c>
      <c r="D1604" s="55">
        <f>[3]lang_2!D1604</f>
        <v>0</v>
      </c>
      <c r="E1604" s="55" t="str">
        <f>[3]lang_2!E1604</f>
        <v>#[color=fae6c8]挑战任意剧情副本[-][color=1ca216,fontsize=20,outlinecolor=3c1e0aff]20[-][color=fae6c8]次[-]</v>
      </c>
    </row>
    <row r="1605" spans="1:5" s="55" customFormat="1">
      <c r="A1605" s="55" t="str">
        <f>[3]lang_2!A1605</f>
        <v>TASKDES_19619</v>
      </c>
      <c r="B1605" s="55">
        <f>[3]lang_2!B1605</f>
        <v>0</v>
      </c>
      <c r="C1605" s="55" t="str">
        <f>[3]lang_2!C1605</f>
        <v>#[color=645252,fontsize=20]挑战任意剧情副本[-][color=1ca216,fontsize=20]20[-][color=645252,fontsize=20]次[-]</v>
      </c>
      <c r="D1605" s="55">
        <f>[3]lang_2!D1605</f>
        <v>0</v>
      </c>
      <c r="E1605" s="55" t="str">
        <f>[3]lang_2!E1605</f>
        <v>#[color=fae6c8]挑战任意剧情副本[-][color=1ca216,fontsize=20,outlinecolor=3c1e0aff]20[-][color=fae6c8]次[-]</v>
      </c>
    </row>
    <row r="1606" spans="1:5" s="55" customFormat="1">
      <c r="A1606" s="55" t="str">
        <f>[3]lang_2!A1606</f>
        <v>TASKDES_19620</v>
      </c>
      <c r="B1606" s="55">
        <f>[3]lang_2!B1606</f>
        <v>0</v>
      </c>
      <c r="C1606" s="55" t="str">
        <f>[3]lang_2!C1606</f>
        <v>#[color=645252,fontsize=20]挑战任意剧情副本[-][color=1ca216,fontsize=20]20[-][color=645252,fontsize=20]次[-]</v>
      </c>
      <c r="D1606" s="55">
        <f>[3]lang_2!D1606</f>
        <v>0</v>
      </c>
      <c r="E1606" s="55" t="str">
        <f>[3]lang_2!E1606</f>
        <v>#[color=fae6c8]挑战任意剧情副本[-][color=1ca216,fontsize=20,outlinecolor=3c1e0aff]20[-][color=fae6c8]次[-]</v>
      </c>
    </row>
    <row r="1607" spans="1:5" s="55" customFormat="1">
      <c r="A1607" s="55" t="str">
        <f>[3]lang_2!A1607</f>
        <v>TASKDES_19621</v>
      </c>
      <c r="B1607" s="55">
        <f>[3]lang_2!B1607</f>
        <v>0</v>
      </c>
      <c r="C1607" s="55" t="str">
        <f>[3]lang_2!C1607</f>
        <v>#[color=645252,fontsize=20]挑战任意剧情副本[-][color=1ca216,fontsize=20]20[-][color=645252,fontsize=20]次[-]</v>
      </c>
      <c r="D1607" s="55">
        <f>[3]lang_2!D1607</f>
        <v>0</v>
      </c>
      <c r="E1607" s="55" t="str">
        <f>[3]lang_2!E1607</f>
        <v>#[color=fae6c8]挑战任意剧情副本[-][color=1ca216,fontsize=20,outlinecolor=3c1e0aff]20[-][color=fae6c8]次[-]</v>
      </c>
    </row>
    <row r="1608" spans="1:5" s="55" customFormat="1">
      <c r="A1608" s="55" t="str">
        <f>[3]lang_2!A1608</f>
        <v>TASKDES_19622</v>
      </c>
      <c r="B1608" s="55">
        <f>[3]lang_2!B1608</f>
        <v>0</v>
      </c>
      <c r="C1608" s="55" t="str">
        <f>[3]lang_2!C1608</f>
        <v>#[color=645252,fontsize=20]挑战任意剧情副本[-][color=1ca216,fontsize=20]20[-][color=645252,fontsize=20]次[-]</v>
      </c>
      <c r="D1608" s="55">
        <f>[3]lang_2!D1608</f>
        <v>0</v>
      </c>
      <c r="E1608" s="55" t="str">
        <f>[3]lang_2!E1608</f>
        <v>#[color=fae6c8]挑战任意剧情副本[-][color=1ca216,fontsize=20,outlinecolor=3c1e0aff]20[-][color=fae6c8]次[-]</v>
      </c>
    </row>
    <row r="1609" spans="1:5" s="55" customFormat="1">
      <c r="A1609" s="55" t="str">
        <f>[3]lang_2!A1609</f>
        <v>TASKDES_19623</v>
      </c>
      <c r="B1609" s="55">
        <f>[3]lang_2!B1609</f>
        <v>0</v>
      </c>
      <c r="C1609" s="55" t="str">
        <f>[3]lang_2!C1609</f>
        <v>#[color=645252,fontsize=20]挑战任意剧情副本[-][color=1ca216,fontsize=20]20[-][color=645252,fontsize=20]次[-]</v>
      </c>
      <c r="D1609" s="55">
        <f>[3]lang_2!D1609</f>
        <v>0</v>
      </c>
      <c r="E1609" s="55" t="str">
        <f>[3]lang_2!E1609</f>
        <v>#[color=fae6c8]挑战任意剧情副本[-][color=1ca216,fontsize=20,outlinecolor=3c1e0aff]20[-][color=fae6c8]次[-]</v>
      </c>
    </row>
    <row r="1610" spans="1:5" s="55" customFormat="1">
      <c r="A1610" s="55" t="str">
        <f>[3]lang_2!A1610</f>
        <v>TASKDES_19624</v>
      </c>
      <c r="B1610" s="55">
        <f>[3]lang_2!B1610</f>
        <v>0</v>
      </c>
      <c r="C1610" s="55" t="str">
        <f>[3]lang_2!C1610</f>
        <v>#[color=645252,fontsize=20]挑战任意剧情副本[-][color=1ca216,fontsize=20]20[-][color=645252,fontsize=20]次[-]</v>
      </c>
      <c r="D1610" s="55">
        <f>[3]lang_2!D1610</f>
        <v>0</v>
      </c>
      <c r="E1610" s="55" t="str">
        <f>[3]lang_2!E1610</f>
        <v>#[color=fae6c8]挑战任意剧情副本[-][color=1ca216,fontsize=20,outlinecolor=3c1e0aff]20[-][color=fae6c8]次[-]</v>
      </c>
    </row>
    <row r="1611" spans="1:5" s="55" customFormat="1">
      <c r="A1611" s="55" t="str">
        <f>[3]lang_2!A1611</f>
        <v>TASKDES_19625</v>
      </c>
      <c r="B1611" s="55">
        <f>[3]lang_2!B1611</f>
        <v>0</v>
      </c>
      <c r="C1611" s="55" t="str">
        <f>[3]lang_2!C1611</f>
        <v>#[color=645252,fontsize=20]挑战任意剧情副本[-][color=1ca216,fontsize=20]20[-][color=645252,fontsize=20]次[-]</v>
      </c>
      <c r="D1611" s="55">
        <f>[3]lang_2!D1611</f>
        <v>0</v>
      </c>
      <c r="E1611" s="55" t="str">
        <f>[3]lang_2!E1611</f>
        <v>#[color=fae6c8]挑战任意剧情副本[-][color=1ca216,fontsize=20,outlinecolor=3c1e0aff]20[-][color=fae6c8]次[-]</v>
      </c>
    </row>
    <row r="1612" spans="1:5" s="55" customFormat="1">
      <c r="A1612" s="55" t="str">
        <f>[3]lang_2!A1612</f>
        <v>TASKDES_19626</v>
      </c>
      <c r="B1612" s="55">
        <f>[3]lang_2!B1612</f>
        <v>0</v>
      </c>
      <c r="C1612" s="55" t="str">
        <f>[3]lang_2!C1612</f>
        <v>#[color=645252,fontsize=20]挑战任意剧情副本[-][color=1ca216,fontsize=20]20[-][color=645252,fontsize=20]次[-]</v>
      </c>
      <c r="D1612" s="55">
        <f>[3]lang_2!D1612</f>
        <v>0</v>
      </c>
      <c r="E1612" s="55" t="str">
        <f>[3]lang_2!E1612</f>
        <v>#[color=fae6c8]挑战任意剧情副本[-][color=1ca216,fontsize=20,outlinecolor=3c1e0aff]20[-][color=fae6c8]次[-]</v>
      </c>
    </row>
    <row r="1613" spans="1:5" s="55" customFormat="1">
      <c r="A1613" s="55" t="str">
        <f>[3]lang_2!A1613</f>
        <v>TASKDES_19627</v>
      </c>
      <c r="B1613" s="55">
        <f>[3]lang_2!B1613</f>
        <v>0</v>
      </c>
      <c r="C1613" s="55" t="str">
        <f>[3]lang_2!C1613</f>
        <v>#[color=645252,fontsize=20]挑战任意剧情副本[-][color=1ca216,fontsize=20]20[-][color=645252,fontsize=20]次[-]</v>
      </c>
      <c r="D1613" s="55">
        <f>[3]lang_2!D1613</f>
        <v>0</v>
      </c>
      <c r="E1613" s="55" t="str">
        <f>[3]lang_2!E1613</f>
        <v>#[color=fae6c8]挑战任意剧情副本[-][color=1ca216,fontsize=20,outlinecolor=3c1e0aff]20[-][color=fae6c8]次[-]</v>
      </c>
    </row>
    <row r="1614" spans="1:5" s="55" customFormat="1">
      <c r="A1614" s="55" t="str">
        <f>[3]lang_2!A1614</f>
        <v>TASKDES_9621</v>
      </c>
      <c r="B1614" s="55">
        <f>[3]lang_2!B1614</f>
        <v>0</v>
      </c>
      <c r="C1614" s="55" t="str">
        <f>[3]lang_2!C1614</f>
        <v>#[color=645252,fontsize=20]联盟科技捐献[-][color=1ca216,fontsize=20]1[-][color=645252,fontsize=20]次[-]</v>
      </c>
      <c r="D1614" s="55">
        <f>[3]lang_2!D1614</f>
        <v>0</v>
      </c>
      <c r="E1614" s="55">
        <f>[3]lang_2!E1614</f>
        <v>0</v>
      </c>
    </row>
    <row r="1615" spans="1:5" s="55" customFormat="1">
      <c r="A1615" s="55" t="str">
        <f>[3]lang_2!A1615</f>
        <v>TASKDES_9622</v>
      </c>
      <c r="B1615" s="55">
        <f>[3]lang_2!B1615</f>
        <v>0</v>
      </c>
      <c r="C1615" s="55" t="str">
        <f>[3]lang_2!C1615</f>
        <v>#[color=645252,fontsize=20]联盟大地图移动[-][color=1ca216,fontsize=20]1[-][color=645252,fontsize=20]次[-]</v>
      </c>
      <c r="D1615" s="55">
        <f>[3]lang_2!D1615</f>
        <v>0</v>
      </c>
      <c r="E1615" s="55">
        <f>[3]lang_2!E1615</f>
        <v>0</v>
      </c>
    </row>
    <row r="1616" spans="1:5" s="55" customFormat="1">
      <c r="A1616" s="55" t="str">
        <f>[3]lang_2!A1616</f>
        <v>TASKDES_9623</v>
      </c>
      <c r="B1616" s="55">
        <f>[3]lang_2!B1616</f>
        <v>0</v>
      </c>
      <c r="C1616" s="55" t="str">
        <f>[3]lang_2!C1616</f>
        <v>#[color=645252,fontsize=20]完成船坞任务[-][color=1ca216,fontsize=20]1[-][color=645252,fontsize=20]次[-]</v>
      </c>
      <c r="D1616" s="55">
        <f>[3]lang_2!D1616</f>
        <v>0</v>
      </c>
      <c r="E1616" s="55">
        <f>[3]lang_2!E1616</f>
        <v>0</v>
      </c>
    </row>
    <row r="1617" spans="1:5" s="55" customFormat="1">
      <c r="A1617" s="55" t="str">
        <f>[3]lang_2!A1617</f>
        <v>TASKDES_9624</v>
      </c>
      <c r="B1617" s="55">
        <f>[3]lang_2!B1617</f>
        <v>0</v>
      </c>
      <c r="C1617" s="55" t="str">
        <f>[3]lang_2!C1617</f>
        <v>#[color=645252,fontsize=20]挑战云中城关卡胜利[-][color=1ca216,fontsize=20]1[-][color=645252,fontsize=20]次[-]</v>
      </c>
      <c r="D1617" s="55">
        <f>[3]lang_2!D1617</f>
        <v>0</v>
      </c>
      <c r="E1617" s="55">
        <f>[3]lang_2!E1617</f>
        <v>0</v>
      </c>
    </row>
    <row r="1618" spans="1:5" s="55" customFormat="1">
      <c r="A1618" s="55" t="str">
        <f>[3]lang_2!A1618</f>
        <v>TASKDES_9625</v>
      </c>
      <c r="B1618" s="55">
        <f>[3]lang_2!B1618</f>
        <v>0</v>
      </c>
      <c r="C1618" s="55" t="str">
        <f>[3]lang_2!C1618</f>
        <v>#[color=645252,fontsize=20]船坞帮助好友加速[-][color=1ca216,fontsize=20]1[-][color=645252,fontsize=20]次[-]</v>
      </c>
      <c r="D1618" s="55">
        <f>[3]lang_2!D1618</f>
        <v>0</v>
      </c>
      <c r="E1618" s="55">
        <f>[3]lang_2!E1618</f>
        <v>0</v>
      </c>
    </row>
    <row r="1619" spans="1:5" s="55" customFormat="1">
      <c r="A1619" s="55" t="str">
        <f>[3]lang_2!A1619</f>
        <v>TASKDES_9626</v>
      </c>
      <c r="B1619" s="55">
        <f>[3]lang_2!B1619</f>
        <v>0</v>
      </c>
      <c r="C1619" s="55" t="str">
        <f>[3]lang_2!C1619</f>
        <v>#[color=645252,fontsize=20]船坞掠夺他人任务[-][color=1ca216,fontsize=20]1[-][color=645252,fontsize=20]次[-]</v>
      </c>
      <c r="D1619" s="55">
        <f>[3]lang_2!D1619</f>
        <v>0</v>
      </c>
      <c r="E1619" s="55">
        <f>[3]lang_2!E1619</f>
        <v>0</v>
      </c>
    </row>
    <row r="1620" spans="1:5" s="55" customFormat="1">
      <c r="A1620" s="55" t="str">
        <f>[3]lang_2!A1620</f>
        <v>TASKDES_9627</v>
      </c>
      <c r="B1620" s="55">
        <f>[3]lang_2!B1620</f>
        <v>0</v>
      </c>
      <c r="C1620" s="55" t="str">
        <f>[3]lang_2!C1620</f>
        <v>#[color=645252,fontsize=20]挑战冠军对决[-][color=1ca216,fontsize=20]1[-][color=645252,fontsize=20]次[-]</v>
      </c>
      <c r="D1620" s="55">
        <f>[3]lang_2!D1620</f>
        <v>0</v>
      </c>
      <c r="E1620" s="55">
        <f>[3]lang_2!E1620</f>
        <v>0</v>
      </c>
    </row>
    <row r="1621" spans="1:5" s="55" customFormat="1">
      <c r="A1621" s="55" t="str">
        <f>[3]lang_2!A1621</f>
        <v>TASKDES_9628</v>
      </c>
      <c r="B1621" s="55">
        <f>[3]lang_2!B1621</f>
        <v>0</v>
      </c>
      <c r="C1621" s="55" t="str">
        <f>[3]lang_2!C1621</f>
        <v>#[color=645252,fontsize=20]今日登录游戏[-][color=1ca216,fontsize=20]1[-][color=645252,fontsize=20]次[-]</v>
      </c>
      <c r="D1621" s="55">
        <f>[3]lang_2!D1621</f>
        <v>0</v>
      </c>
      <c r="E1621" s="55">
        <f>[3]lang_2!E1621</f>
        <v>0</v>
      </c>
    </row>
    <row r="1622" spans="1:5" s="55" customFormat="1">
      <c r="A1622" s="55" t="str">
        <f>[3]lang_2!A1622</f>
        <v>TASKDES_9629</v>
      </c>
      <c r="B1622" s="55">
        <f>[3]lang_2!B1622</f>
        <v>0</v>
      </c>
      <c r="C1622" s="55" t="str">
        <f>[3]lang_2!C1622</f>
        <v>#[color=645252,fontsize=20]通过游戏中心登录游戏[-]</v>
      </c>
      <c r="D1622" s="55">
        <f>[3]lang_2!D1622</f>
        <v>0</v>
      </c>
      <c r="E1622" s="55">
        <f>[3]lang_2!E1622</f>
        <v>0</v>
      </c>
    </row>
    <row r="1623" spans="1:5" s="55" customFormat="1">
      <c r="A1623" s="55" t="str">
        <f>[3]lang_2!A1623</f>
        <v>TASKDES_9630</v>
      </c>
      <c r="B1623" s="55">
        <f>[3]lang_2!B1623</f>
        <v>0</v>
      </c>
      <c r="C1623" s="55" t="str">
        <f>[3]lang_2!C1623</f>
        <v>#[color=645252,fontsize=20]挑战元素位面[-][color=1ca216,fontsize=20]2[-][color=645252,fontsize=20]次[-]</v>
      </c>
      <c r="D1623" s="55">
        <f>[3]lang_2!D1623</f>
        <v>0</v>
      </c>
      <c r="E1623" s="55">
        <f>[3]lang_2!E1623</f>
        <v>0</v>
      </c>
    </row>
    <row r="1624" spans="1:5" s="55" customFormat="1">
      <c r="A1624" s="55" t="str">
        <f>[3]lang_2!A1624</f>
        <v>TASKDES_9631</v>
      </c>
      <c r="B1624" s="55">
        <f>[3]lang_2!B1624</f>
        <v>0</v>
      </c>
      <c r="C1624" s="55" t="str">
        <f>[3]lang_2!C1624</f>
        <v>#[color=645252,fontsize=20]挑战攻城战副本[-][color=1ca216,fontsize=20]1[-][color=645252,fontsize=20]次[-]</v>
      </c>
      <c r="D1624" s="55">
        <f>[3]lang_2!D1624</f>
        <v>0</v>
      </c>
      <c r="E1624" s="55">
        <f>[3]lang_2!E1624</f>
        <v>0</v>
      </c>
    </row>
    <row r="1625" spans="1:5" s="55" customFormat="1">
      <c r="A1625" s="55" t="str">
        <f>[3]lang_2!A1625</f>
        <v>TASKDES_9632</v>
      </c>
      <c r="B1625" s="55">
        <f>[3]lang_2!B1625</f>
        <v>0</v>
      </c>
      <c r="C1625" s="55" t="str">
        <f>[3]lang_2!C1625</f>
        <v>#[color=645252,fontsize=20]挑战守城战副本[-][color=1ca216,fontsize=20]1[-][color=645252,fontsize=20]次[-]</v>
      </c>
      <c r="D1625" s="55">
        <f>[3]lang_2!D1625</f>
        <v>0</v>
      </c>
      <c r="E1625" s="55">
        <f>[3]lang_2!E1625</f>
        <v>0</v>
      </c>
    </row>
    <row r="1626" spans="1:5" s="55" customFormat="1">
      <c r="A1626" s="55" t="str">
        <f>[3]lang_2!A1626</f>
        <v>TASKDES_20000</v>
      </c>
      <c r="B1626" s="55">
        <f>[3]lang_2!B1626</f>
        <v>0</v>
      </c>
      <c r="C1626" s="55" t="str">
        <f>[3]lang_2!C1626</f>
        <v>#[color=645252,fontsize=20]挑战地下城副本[-][color=1ca216,fontsize=20]20[-][color=645252,fontsize=20]次[-]</v>
      </c>
      <c r="D1626" s="55">
        <f>[3]lang_2!D1626</f>
        <v>0</v>
      </c>
      <c r="E1626" s="55">
        <f>[3]lang_2!E1626</f>
        <v>0</v>
      </c>
    </row>
    <row r="1627" spans="1:5" s="55" customFormat="1">
      <c r="A1627" s="55" t="str">
        <f>[3]lang_2!A1627</f>
        <v>TASKDES_20001</v>
      </c>
      <c r="B1627" s="55">
        <f>[3]lang_2!B1627</f>
        <v>0</v>
      </c>
      <c r="C1627" s="55" t="str">
        <f>[3]lang_2!C1627</f>
        <v>#[color=645252,fontsize=20]累计消耗[-][color=1ca216,fontsize=20]600[-][color=645252,fontsize=20]钻石[-]</v>
      </c>
      <c r="D1627" s="55">
        <f>[3]lang_2!D1627</f>
        <v>0</v>
      </c>
      <c r="E1627" s="55">
        <f>[3]lang_2!E1627</f>
        <v>0</v>
      </c>
    </row>
    <row r="1628" spans="1:5" s="55" customFormat="1">
      <c r="A1628" s="55" t="str">
        <f>[3]lang_2!A1628</f>
        <v>TASKDES_20002</v>
      </c>
      <c r="B1628" s="55">
        <f>[3]lang_2!B1628</f>
        <v>0</v>
      </c>
      <c r="C1628" s="55" t="str">
        <f>[3]lang_2!C1628</f>
        <v>#[color=645252,fontsize=20]累计消耗[-][color=1ca216,fontsize=20]100万[-][color=645252,fontsize=20]黄金[-]</v>
      </c>
      <c r="D1628" s="55">
        <f>[3]lang_2!D1628</f>
        <v>0</v>
      </c>
      <c r="E1628" s="55">
        <f>[3]lang_2!E1628</f>
        <v>0</v>
      </c>
    </row>
    <row r="1629" spans="1:5" s="55" customFormat="1">
      <c r="A1629" s="55" t="str">
        <f>[3]lang_2!A1629</f>
        <v>TASKDES_20003</v>
      </c>
      <c r="B1629" s="55">
        <f>[3]lang_2!B1629</f>
        <v>0</v>
      </c>
      <c r="C1629" s="55" t="str">
        <f>[3]lang_2!C1629</f>
        <v>#[color=645252,fontsize=20]战役通关[-][color=1ca216,fontsize=20]1[-][color=645252,fontsize=20]次[-]</v>
      </c>
      <c r="D1629" s="55">
        <f>[3]lang_2!D1629</f>
        <v>0</v>
      </c>
      <c r="E1629" s="55">
        <f>[3]lang_2!E1629</f>
        <v>0</v>
      </c>
    </row>
    <row r="1630" spans="1:5" s="55" customFormat="1">
      <c r="A1630" s="55" t="str">
        <f>[3]lang_2!A1630</f>
        <v>TASKDES_20004</v>
      </c>
      <c r="B1630" s="55">
        <f>[3]lang_2!B1630</f>
        <v>0</v>
      </c>
      <c r="C1630" s="55" t="str">
        <f>[3]lang_2!C1630</f>
        <v>#[color=645252,fontsize=20]累计充值[-][color=1ca216,fontsize=20]300[-][color=645252,fontsize=20]钻石[-]</v>
      </c>
      <c r="D1630" s="55">
        <f>[3]lang_2!D1630</f>
        <v>0</v>
      </c>
      <c r="E1630" s="55">
        <f>[3]lang_2!E1630</f>
        <v>0</v>
      </c>
    </row>
    <row r="1631" spans="1:5" s="55" customFormat="1">
      <c r="A1631" s="55" t="str">
        <f>[3]lang_2!A1631</f>
        <v>TASKDES_20005</v>
      </c>
      <c r="B1631" s="55">
        <f>[3]lang_2!B1631</f>
        <v>0</v>
      </c>
      <c r="C1631" s="55" t="str">
        <f>[3]lang_2!C1631</f>
        <v>#[color=645252,fontsize=20]累计充值[-][color=1ca216,fontsize=20]600[-][color=645252,fontsize=20]钻石[-]</v>
      </c>
      <c r="D1631" s="55">
        <f>[3]lang_2!D1631</f>
        <v>0</v>
      </c>
      <c r="E1631" s="55">
        <f>[3]lang_2!E1631</f>
        <v>0</v>
      </c>
    </row>
    <row r="1632" spans="1:5" s="55" customFormat="1">
      <c r="A1632" s="55" t="str">
        <f>[3]lang_2!A1632</f>
        <v>TASKDES_20006</v>
      </c>
      <c r="B1632" s="55">
        <f>[3]lang_2!B1632</f>
        <v>0</v>
      </c>
      <c r="C1632" s="55" t="str">
        <f>[3]lang_2!C1632</f>
        <v>#[color=645252,fontsize=20]累计充值[-][color=1ca216,fontsize=20]980[-][color=645252,fontsize=20]钻石[-]</v>
      </c>
      <c r="D1632" s="55">
        <f>[3]lang_2!D1632</f>
        <v>0</v>
      </c>
      <c r="E1632" s="55">
        <f>[3]lang_2!E1632</f>
        <v>0</v>
      </c>
    </row>
    <row r="1633" spans="1:5" s="55" customFormat="1">
      <c r="A1633" s="55" t="str">
        <f>[3]lang_2!A1633</f>
        <v>TASKDES_9622_1</v>
      </c>
      <c r="B1633" s="55">
        <f>[3]lang_2!B1633</f>
        <v>0</v>
      </c>
      <c r="C1633" s="55" t="str">
        <f>[3]lang_2!C1633</f>
        <v>#[color=645252,fontsize=20]联盟大地图移动[-][color=1ca216,fontsize=20]1[-][color=645252,fontsize=20]点[-]</v>
      </c>
      <c r="D1633" s="55">
        <f>[3]lang_2!D1633</f>
        <v>0</v>
      </c>
      <c r="E1633" s="55">
        <f>[3]lang_2!E1633</f>
        <v>0</v>
      </c>
    </row>
    <row r="1634" spans="1:5" s="55" customFormat="1">
      <c r="A1634" s="55" t="str">
        <f>[3]lang_2!A1634</f>
        <v>#新手</v>
      </c>
      <c r="B1634" s="55">
        <f>[3]lang_2!B1634</f>
        <v>0</v>
      </c>
      <c r="C1634" s="55">
        <f>[3]lang_2!C1634</f>
        <v>0</v>
      </c>
      <c r="D1634" s="55">
        <f>[3]lang_2!D1634</f>
        <v>0</v>
      </c>
      <c r="E1634" s="55">
        <f>[3]lang_2!E1634</f>
        <v>0</v>
      </c>
    </row>
    <row r="1635" spans="1:5" s="55" customFormat="1">
      <c r="A1635" s="55" t="str">
        <f>[3]lang_2!A1635</f>
        <v>XINSHOU_01</v>
      </c>
      <c r="B1635" s="55" t="str">
        <f>[3]lang_2!B1635</f>
        <v>点1-1</v>
      </c>
      <c r="C1635" s="55" t="str">
        <f>[3]lang_2!C1635</f>
        <v>#[color=562600]一群骑兵仰慕你，希望加入你的队伍。[-]</v>
      </c>
      <c r="D1635" s="55">
        <f>[3]lang_2!D1635</f>
        <v>0</v>
      </c>
      <c r="E1635" s="55" t="str">
        <f>[3]lang_2!E1635</f>
        <v>#[color=562600]Your highness， all the army are settled，it's time to set off！[-]</v>
      </c>
    </row>
    <row r="1636" spans="1:5" s="55" customFormat="1">
      <c r="A1636" s="55" t="str">
        <f>[3]lang_2!A1636</f>
        <v>XINSHOU_02</v>
      </c>
      <c r="B1636" s="55" t="str">
        <f>[3]lang_2!B1636</f>
        <v>点1-1直线 帝国弩手</v>
      </c>
      <c r="C1636" s="55" t="str">
        <f>[3]lang_2!C1636</f>
        <v>#[color=562600]军队已整顿完毕，向前进发吧。[-]</v>
      </c>
      <c r="D1636" s="55">
        <f>[3]lang_2!D1636</f>
        <v>0</v>
      </c>
      <c r="E1636" s="55" t="str">
        <f>[3]lang_2!E1636</f>
        <v>#[color=562600]After longtime chasing，you finally reach these archers，hurry to hire them。[-]</v>
      </c>
    </row>
    <row r="1637" spans="1:5" s="55" customFormat="1">
      <c r="A1637" s="55" t="str">
        <f>[3]lang_2!A1637</f>
        <v>XINSHOU_03</v>
      </c>
      <c r="B1637" s="55" t="str">
        <f>[3]lang_2!B1637</f>
        <v>点1-2</v>
      </c>
      <c r="C1637" s="55" t="str">
        <f>[3]lang_2!C1637</f>
        <v>#[color=562600]快去帮助友军拿下这座城堡。[-]</v>
      </c>
      <c r="D1637" s="55">
        <f>[3]lang_2!D1637</f>
        <v>0</v>
      </c>
      <c r="E1637" s="55" t="str">
        <f>[3]lang_2!E1637</f>
        <v>#[color=562600]That's the castle， beat them。[-]</v>
      </c>
    </row>
    <row r="1638" spans="1:5" s="55" customFormat="1">
      <c r="A1638" s="55" t="str">
        <f>[3]lang_2!A1638</f>
        <v>XINSHOU_04</v>
      </c>
      <c r="B1638" s="55" t="str">
        <f>[3]lang_2!B1638</f>
        <v>点酒馆</v>
      </c>
      <c r="C1638" s="55" t="str">
        <f>[3]lang_2!C1638</f>
        <v>#[color=562600]听说祭坛中可以招募到僧侣，治疗效果非常强力，快去看看。[-]</v>
      </c>
      <c r="D1638" s="55">
        <f>[3]lang_2!D1638</f>
        <v>0</v>
      </c>
      <c r="E1638" s="55" t="str">
        <f>[3]lang_2!E1638</f>
        <v>#[color=562600]Your highness， you can lead more soldiers now。 Try to recruit a new creature。[-]</v>
      </c>
    </row>
    <row r="1639" spans="1:5" s="55" customFormat="1">
      <c r="A1639" s="55" t="str">
        <f>[3]lang_2!A1639</f>
        <v>XINSHOU_05</v>
      </c>
      <c r="B1639" s="55" t="str">
        <f>[3]lang_2!B1639</f>
        <v>点抽卡</v>
      </c>
      <c r="C1639" s="55" t="str">
        <f>[3]lang_2!C1639</f>
        <v>#[color=562600]钻石可以招募到更好的兵团，作为奖励，这次是免费招募哦。[-]</v>
      </c>
      <c r="D1639" s="55">
        <f>[3]lang_2!D1639</f>
        <v>0</v>
      </c>
      <c r="E1639" s="55" t="str">
        <f>[3]lang_2!E1639</f>
        <v>#[color=562600]You could use gem to recruit better creatures。 As a reward of the duke， your could recruit once for free。[-]</v>
      </c>
    </row>
    <row r="1640" spans="1:5" s="55" customFormat="1">
      <c r="A1640" s="55" t="str">
        <f>[3]lang_2!A1640</f>
        <v>XINSHOU_06</v>
      </c>
      <c r="B1640" s="55" t="str">
        <f>[3]lang_2!B1640</f>
        <v>返回副本</v>
      </c>
      <c r="C1640" s="55" t="str">
        <f>[3]lang_2!C1640</f>
        <v>#[color=562600]谨遵女王的命令，向埃拉西亚进军！[-]</v>
      </c>
      <c r="D1640" s="55">
        <f>[3]lang_2!D1640</f>
        <v>0</v>
      </c>
      <c r="E1640" s="55" t="str">
        <f>[3]lang_2!E1640</f>
        <v>#[color=562600]Monk could provide enough treatment， your army has been healed。 Please move on to next battle。[-]</v>
      </c>
    </row>
    <row r="1641" spans="1:5" s="55" customFormat="1">
      <c r="A1641" s="55" t="str">
        <f>[3]lang_2!A1641</f>
        <v>XINSHOU_07</v>
      </c>
      <c r="B1641" s="55" t="str">
        <f>[3]lang_2!B1641</f>
        <v>引导进阶</v>
      </c>
      <c r="C1641" s="55" t="str">
        <f>[3]lang_2!C1641</f>
        <v>#[color=562600]您在战斗中获得了大量的材料，可以用来给兵团进阶装备。[-]</v>
      </c>
      <c r="D1641" s="55">
        <f>[3]lang_2!D1641</f>
        <v>0</v>
      </c>
      <c r="E1641" s="55" t="str">
        <f>[3]lang_2!E1641</f>
        <v>#[color=562600]The material gained through the battle could be used to strenthen the equipment。[-]</v>
      </c>
    </row>
    <row r="1642" spans="1:5" s="55" customFormat="1">
      <c r="A1642" s="55" t="str">
        <f>[3]lang_2!A1642</f>
        <v>XINSHOU_08</v>
      </c>
      <c r="B1642" s="55" t="str">
        <f>[3]lang_2!B1642</f>
        <v>引导兵团进阶</v>
      </c>
      <c r="C1642" s="55" t="str">
        <f>[3]lang_2!C1642</f>
        <v>#[color=562600]您的装备品质已经全部提升，现在可以进阶兵团了。[-]</v>
      </c>
      <c r="D1642" s="55">
        <f>[3]lang_2!D1642</f>
        <v>0</v>
      </c>
      <c r="E1642" s="55" t="str">
        <f>[3]lang_2!E1642</f>
        <v>#[color=562600]All the qualities of your equipments have been promoted， time to advance your creature。[-]</v>
      </c>
    </row>
    <row r="1643" spans="1:5" s="55" customFormat="1">
      <c r="A1643" s="55" t="str">
        <f>[3]lang_2!A1643</f>
        <v>XINSHOU_09</v>
      </c>
      <c r="B1643" s="55" t="str">
        <f>[3]lang_2!B1643</f>
        <v>返回副本</v>
      </c>
      <c r="C1643" s="55" t="str">
        <f>[3]lang_2!C1643</f>
        <v>#[color=562600]兵团进阶后，属性会大幅成长，来一场新的战斗体验一下吧。[-]</v>
      </c>
      <c r="D1643" s="55">
        <f>[3]lang_2!D1643</f>
        <v>0</v>
      </c>
      <c r="E1643" s="55" t="str">
        <f>[3]lang_2!E1643</f>
        <v>#[color=562600]After advancement， the attributes will rise substantially。 Now please enjoy next battle。[-]</v>
      </c>
    </row>
    <row r="1644" spans="1:5" s="55" customFormat="1">
      <c r="A1644" s="55" t="str">
        <f>[3]lang_2!A1644</f>
        <v>XINSHOU_10</v>
      </c>
      <c r="B1644" s="55" t="str">
        <f>[3]lang_2!B1644</f>
        <v>点1-5</v>
      </c>
      <c r="C1644" s="55" t="str">
        <f>[3]lang_2!C1644</f>
        <v>#[color=562600]攻下这座城堡，前往新大陆吧！[-]</v>
      </c>
      <c r="D1644" s="55">
        <f>[3]lang_2!D1644</f>
        <v>0</v>
      </c>
      <c r="E1644" s="55" t="str">
        <f>[3]lang_2!E1644</f>
        <v>#[color=562600]After seiging this castles， let's move to the mainland。[-]</v>
      </c>
    </row>
    <row r="1645" spans="1:5" s="55" customFormat="1">
      <c r="A1645" s="55" t="str">
        <f>[3]lang_2!A1645</f>
        <v>XINSHOU_11</v>
      </c>
      <c r="B1645" s="55" t="str">
        <f>[3]lang_2!B1645</f>
        <v>点第一章星级宝箱</v>
      </c>
      <c r="C1645" s="55" t="str">
        <f>[3]lang_2!C1645</f>
        <v>#[color=562600]您以3星通关了所有关卡， 这里有一份奖励送给您。[-]</v>
      </c>
      <c r="D1645" s="55">
        <f>[3]lang_2!D1645</f>
        <v>0</v>
      </c>
      <c r="E1645" s="55" t="str">
        <f>[3]lang_2!E1645</f>
        <v>#[color=562600]Your highness，thanks for cleaning this chapter and gain all the stars。 Here are some gifts for you。[-]</v>
      </c>
    </row>
    <row r="1646" spans="1:5" s="55" customFormat="1">
      <c r="A1646" s="55" t="str">
        <f>[3]lang_2!A1646</f>
        <v>XINSHOU_12</v>
      </c>
      <c r="B1646" s="55" t="str">
        <f>[3]lang_2!B1646</f>
        <v>返回主界面召唤半兽人</v>
      </c>
      <c r="C1646" s="55" t="str">
        <f>[3]lang_2!C1646</f>
        <v>#[color=562600]您获得了足够的兵团碎片，可以去召唤出新的兵团了。[-]</v>
      </c>
      <c r="D1646" s="55">
        <f>[3]lang_2!D1646</f>
        <v>0</v>
      </c>
      <c r="E1646" s="55" t="str">
        <f>[3]lang_2!E1646</f>
        <v>#[color=562600]Your highness， you've got enough fragment。 Now your can summon a new creature。[-]</v>
      </c>
    </row>
    <row r="1647" spans="1:5" s="55" customFormat="1">
      <c r="A1647" s="55" t="str">
        <f>[3]lang_2!A1647</f>
        <v>XINSHOU_13</v>
      </c>
      <c r="B1647" s="55" t="str">
        <f>[3]lang_2!B1647</f>
        <v>引导召唤</v>
      </c>
      <c r="C1647" s="55" t="str">
        <f>[3]lang_2!C1647</f>
        <v>#[color=562600]枪兵兵团已准备就绪，将他们编入战斗序列吧。[-]</v>
      </c>
      <c r="D1647" s="55">
        <f>[3]lang_2!D1647</f>
        <v>0</v>
      </c>
      <c r="E1647" s="55" t="str">
        <f>[3]lang_2!E1647</f>
        <v>#[color=562600]Summon a pikeman[-]</v>
      </c>
    </row>
    <row r="1648" spans="1:5" s="55" customFormat="1">
      <c r="A1648" s="55" t="str">
        <f>[3]lang_2!A1648</f>
        <v>XINSHOU_14</v>
      </c>
      <c r="B1648" s="55" t="str">
        <f>[3]lang_2!B1648</f>
        <v>引导升级</v>
      </c>
      <c r="C1648" s="55" t="str">
        <f>[3]lang_2!C1648</f>
        <v>#[color=562600]新加入的兵团需要升级才能更强大，点击这里提升兵团等级。[-]</v>
      </c>
      <c r="D1648" s="55">
        <f>[3]lang_2!D1648</f>
        <v>0</v>
      </c>
      <c r="E1648" s="55" t="str">
        <f>[3]lang_2!E1648</f>
        <v>#[color=562600]It's necessary to level up the creature so as to make it stronger。 Click to upgrade the level。[-]</v>
      </c>
    </row>
    <row r="1649" spans="1:5" s="55" customFormat="1">
      <c r="A1649" s="55" t="str">
        <f>[3]lang_2!A1649</f>
        <v>XINSHOU_15</v>
      </c>
      <c r="B1649" s="55" t="str">
        <f>[3]lang_2!B1649</f>
        <v>引导上阵</v>
      </c>
      <c r="C1649" s="55" t="str">
        <f>[3]lang_2!C1649</f>
        <v>#[color=562600]通过合理的布阵来让枪兵发挥出他的威力吧。[-]</v>
      </c>
      <c r="D1649" s="55">
        <f>[3]lang_2!D1649</f>
        <v>0</v>
      </c>
      <c r="E1649" s="55" t="str">
        <f>[3]lang_2!E1649</f>
        <v>#[color=562600]Through properiate formation， your can make it easier to leverage your strengths。[-]</v>
      </c>
    </row>
    <row r="1650" spans="1:5" s="55" customFormat="1">
      <c r="A1650" s="55" t="str">
        <f>[3]lang_2!A1650</f>
        <v>XINSHOU_16</v>
      </c>
      <c r="B1650" s="55" t="str">
        <f>[3]lang_2!B1650</f>
        <v>返回副本</v>
      </c>
      <c r="C1650" s="55" t="str">
        <f>[3]lang_2!C1650</f>
        <v>#[color=562600]您准备好开启新的旅途了么！[-]</v>
      </c>
      <c r="D1650" s="55">
        <f>[3]lang_2!D1650</f>
        <v>0</v>
      </c>
      <c r="E1650" s="55" t="str">
        <f>[3]lang_2!E1650</f>
        <v>#[color=562600]Ready to continue? Follow me！[-]</v>
      </c>
    </row>
    <row r="1651" spans="1:5" s="55" customFormat="1">
      <c r="A1651" s="55" t="str">
        <f>[3]lang_2!A1651</f>
        <v>XINSHOU_17</v>
      </c>
      <c r="B1651" s="55" t="str">
        <f>[3]lang_2!B1651</f>
        <v>点2-1</v>
      </c>
      <c r="C1651" s="55" t="str">
        <f>[3]lang_2!C1651</f>
        <v>#[color=562600]军队已整装待备，继续前进。[-]</v>
      </c>
      <c r="D1651" s="55">
        <f>[3]lang_2!D1651</f>
        <v>0</v>
      </c>
      <c r="E1651" s="55" t="str">
        <f>[3]lang_2!E1651</f>
        <v>#[color=562600]Let's move on。[-]</v>
      </c>
    </row>
    <row r="1652" spans="1:5" s="55" customFormat="1">
      <c r="A1652" s="55" t="str">
        <f>[3]lang_2!A1652</f>
        <v>XINSHOU_18</v>
      </c>
      <c r="B1652" s="55" t="str">
        <f>[3]lang_2!B1652</f>
        <v>点2-2</v>
      </c>
      <c r="C1652" s="55" t="str">
        <f>[3]lang_2!C1652</f>
        <v>#[color=562600]去试试新法术的威力吧。[-]</v>
      </c>
      <c r="D1652" s="55">
        <f>[3]lang_2!D1652</f>
        <v>0</v>
      </c>
      <c r="E1652" s="55" t="str">
        <f>[3]lang_2!E1652</f>
        <v>#[color=562600]Can't wait to try our new spell。[-]</v>
      </c>
    </row>
    <row r="1653" spans="1:5" s="55" customFormat="1">
      <c r="A1653" s="55" t="str">
        <f>[3]lang_2!A1653</f>
        <v>XINSHOU_19</v>
      </c>
      <c r="B1653" s="55" t="str">
        <f>[3]lang_2!B1653</f>
        <v>点2-3</v>
      </c>
      <c r="C1653" s="55" t="str">
        <f>[3]lang_2!C1653</f>
        <v>#[color=562600]发现了一处金矿，过去看看吧。[-]</v>
      </c>
      <c r="D1653" s="55">
        <f>[3]lang_2!D1653</f>
        <v>0</v>
      </c>
      <c r="E1653" s="55" t="str">
        <f>[3]lang_2!E1653</f>
        <v>#[color=562600]Your highness， there is a gold mine。[-]</v>
      </c>
    </row>
    <row r="1654" spans="1:5" s="55" customFormat="1">
      <c r="A1654" s="55" t="str">
        <f>[3]lang_2!A1654</f>
        <v>XINSHOU_20</v>
      </c>
      <c r="B1654" s="55" t="str">
        <f>[3]lang_2!B1654</f>
        <v>点2-4</v>
      </c>
      <c r="C1654" s="55" t="str">
        <f>[3]lang_2!C1654</f>
        <v>#[color=562600]太好了，有了这些黄金就可以给装备强化了。[-]</v>
      </c>
      <c r="D1654" s="55">
        <f>[3]lang_2!D1654</f>
        <v>0</v>
      </c>
      <c r="E1654" s="55" t="str">
        <f>[3]lang_2!E1654</f>
        <v>#[color=562600]Wonderful！ With these golds， we can finally upgrade the equipment。[-]</v>
      </c>
    </row>
    <row r="1655" spans="1:5" s="55" customFormat="1">
      <c r="A1655" s="55" t="str">
        <f>[3]lang_2!A1655</f>
        <v>XINSHOU_21</v>
      </c>
      <c r="B1655" s="55">
        <f>[3]lang_2!B1655</f>
        <v>0</v>
      </c>
      <c r="C1655" s="55" t="str">
        <f>[3]lang_2!C1655</f>
        <v>#[color=562600]兵团升级之后不要忘记来强化一下装备。[-]</v>
      </c>
      <c r="D1655" s="55">
        <f>[3]lang_2!D1655</f>
        <v>0</v>
      </c>
      <c r="E1655" s="55" t="str">
        <f>[3]lang_2!E1655</f>
        <v>#[color=562600]Never forget to upgrade equipments。[-]</v>
      </c>
    </row>
    <row r="1656" spans="1:5" s="55" customFormat="1">
      <c r="A1656" s="55" t="str">
        <f>[3]lang_2!A1656</f>
        <v>XINSHOU_22</v>
      </c>
      <c r="B1656" s="55" t="str">
        <f>[3]lang_2!B1656</f>
        <v>点2-6</v>
      </c>
      <c r="C1656" s="55" t="str">
        <f>[3]lang_2!C1656</f>
        <v>#[color=562600]装备属性提高了，再来强化一下吧。[-]</v>
      </c>
      <c r="D1656" s="55">
        <f>[3]lang_2!D1656</f>
        <v>0</v>
      </c>
      <c r="E1656" s="55" t="str">
        <f>[3]lang_2!E1656</f>
        <v>#[color=562600]Attributes has been improved， continue to upgrade。[-]</v>
      </c>
    </row>
    <row r="1657" spans="1:5" s="55" customFormat="1">
      <c r="A1657" s="55" t="str">
        <f>[3]lang_2!A1657</f>
        <v>XINSHOU_23</v>
      </c>
      <c r="B1657" s="55" t="str">
        <f>[3]lang_2!B1657</f>
        <v>点2-7</v>
      </c>
      <c r="C1657" s="55" t="str">
        <f>[3]lang_2!C1657</f>
        <v>#[color=562600]您完成了新的任务，来领取奖励吧。[-]</v>
      </c>
      <c r="D1657" s="55">
        <f>[3]lang_2!D1657</f>
        <v>0</v>
      </c>
      <c r="E1657" s="55" t="str">
        <f>[3]lang_2!E1657</f>
        <v>#[color=562600]New mission has been completed， let's find the reward。[-]</v>
      </c>
    </row>
    <row r="1658" spans="1:5" s="55" customFormat="1">
      <c r="A1658" s="55" t="str">
        <f>[3]lang_2!A1658</f>
        <v>XINSHOU_24</v>
      </c>
      <c r="B1658" s="55" t="str">
        <f>[3]lang_2!B1658</f>
        <v>点2-7</v>
      </c>
      <c r="C1658" s="55" t="str">
        <f>[3]lang_2!C1658</f>
        <v>#[color=562600]来看看准备了什么新手奖励。[-]</v>
      </c>
      <c r="D1658" s="55">
        <f>[3]lang_2!D1658</f>
        <v>0</v>
      </c>
      <c r="E1658" s="55" t="str">
        <f>[3]lang_2!E1658</f>
        <v>#[color=562600]Come to check the newbie reward！[-]</v>
      </c>
    </row>
    <row r="1659" spans="1:5" s="55" customFormat="1">
      <c r="A1659" s="55" t="str">
        <f>[3]lang_2!A1659</f>
        <v>XINSHOU_25</v>
      </c>
      <c r="B1659" s="55" t="str">
        <f>[3]lang_2!B1659</f>
        <v>点2-8</v>
      </c>
      <c r="C1659" s="55" t="str">
        <f>[3]lang_2!C1659</f>
        <v>#[color=562600]每日任务开启了，快去看看吧。[-]</v>
      </c>
      <c r="D1659" s="55">
        <f>[3]lang_2!D1659</f>
        <v>0</v>
      </c>
      <c r="E1659" s="55" t="str">
        <f>[3]lang_2!E1659</f>
        <v>#[color=562600]Daily Mission has been unlocked， Let's have a look。[-]</v>
      </c>
    </row>
    <row r="1660" spans="1:5" s="55" customFormat="1">
      <c r="A1660" s="55" t="str">
        <f>[3]lang_2!A1660</f>
        <v>XINSHOU_26</v>
      </c>
      <c r="B1660" s="55" t="str">
        <f>[3]lang_2!B1660</f>
        <v>点2-9</v>
      </c>
      <c r="C1660" s="55" t="str">
        <f>[3]lang_2!C1660</f>
        <v>#[color=562600]地下城副本可以获得兵团碎片及装备进阶核心材料。[-]</v>
      </c>
      <c r="D1660" s="55">
        <f>[3]lang_2!D1660</f>
        <v>0</v>
      </c>
      <c r="E1660" s="55" t="str">
        <f>[3]lang_2!E1660</f>
        <v>#[color=562600]Core materials and creature fragment can be obtained in the underground campaign。[-]</v>
      </c>
    </row>
    <row r="1661" spans="1:5" s="55" customFormat="1">
      <c r="A1661" s="55" t="str">
        <f>[3]lang_2!A1661</f>
        <v>XINSHOU_27</v>
      </c>
      <c r="B1661" s="55" t="str">
        <f>[3]lang_2!B1661</f>
        <v>点2-10</v>
      </c>
      <c r="C1661" s="55" t="str">
        <f>[3]lang_2!C1661</f>
        <v>#[color=562600]准备战斗！[-]</v>
      </c>
      <c r="D1661" s="55">
        <f>[3]lang_2!D1661</f>
        <v>0</v>
      </c>
      <c r="E1661" s="55" t="str">
        <f>[3]lang_2!E1661</f>
        <v>#[color=562600]ARE YOU READY?[-]</v>
      </c>
    </row>
    <row r="1662" spans="1:5" s="55" customFormat="1">
      <c r="A1662" s="55" t="str">
        <f>[3]lang_2!A1662</f>
        <v>XINSHOU_28</v>
      </c>
      <c r="B1662" s="55" t="str">
        <f>[3]lang_2!B1662</f>
        <v>点2-11</v>
      </c>
      <c r="C1662" s="55" t="str">
        <f>[3]lang_2!C1662</f>
        <v>#[color=562600]与其他玩家一决高下。[-]</v>
      </c>
      <c r="D1662" s="55">
        <f>[3]lang_2!D1662</f>
        <v>0</v>
      </c>
      <c r="E1662" s="55" t="str">
        <f>[3]lang_2!E1662</f>
        <v>#[color=562600]Go ahead to play with other players。[-]</v>
      </c>
    </row>
    <row r="1663" spans="1:5" s="55" customFormat="1">
      <c r="A1663" s="55" t="str">
        <f>[3]lang_2!A1663</f>
        <v>XINSHOU_29</v>
      </c>
      <c r="B1663" s="55" t="str">
        <f>[3]lang_2!B1663</f>
        <v>点2-12</v>
      </c>
      <c r="C1663" s="55" t="str">
        <f>[3]lang_2!C1663</f>
        <v>#[color=562600]历史最高排名可以奖励大量钻石，快去看看。[-]</v>
      </c>
      <c r="D1663" s="55">
        <f>[3]lang_2!D1663</f>
        <v>0</v>
      </c>
      <c r="E1663" s="55" t="str">
        <f>[3]lang_2!E1663</f>
        <v>#[color=562600]Update your highest rank could gain a lot of gems。[-]</v>
      </c>
    </row>
    <row r="1664" spans="1:5" s="55" customFormat="1">
      <c r="A1664" s="55" t="str">
        <f>[3]lang_2!A1664</f>
        <v>XINSHOU_30</v>
      </c>
      <c r="B1664" s="55" t="str">
        <f>[3]lang_2!B1664</f>
        <v>点2-13</v>
      </c>
      <c r="C1664" s="55" t="str">
        <f>[3]lang_2!C1664</f>
        <v>#[color=562600]哇塞，好多钻石！[-]</v>
      </c>
      <c r="D1664" s="55">
        <f>[3]lang_2!D1664</f>
        <v>0</v>
      </c>
      <c r="E1664" s="55" t="str">
        <f>[3]lang_2!E1664</f>
        <v>#[color=562600]What? Gems?[-]</v>
      </c>
    </row>
    <row r="1665" spans="1:5" s="55" customFormat="1">
      <c r="A1665" s="55" t="str">
        <f>[3]lang_2!A1665</f>
        <v>XINSHOU_31</v>
      </c>
      <c r="B1665" s="55" t="str">
        <f>[3]lang_2!B1665</f>
        <v>点2-14</v>
      </c>
      <c r="C1665" s="55" t="str">
        <f>[3]lang_2!C1665</f>
        <v>#[color=562600]扫荡开启了，我们来试试吧。[-]</v>
      </c>
      <c r="D1665" s="55">
        <f>[3]lang_2!D1665</f>
        <v>0</v>
      </c>
      <c r="E1665" s="55" t="str">
        <f>[3]lang_2!E1665</f>
        <v>#[color=562600]Swept has been unlocked。 Let's have a look。[-]</v>
      </c>
    </row>
    <row r="1666" spans="1:5" s="55" customFormat="1">
      <c r="A1666" s="55" t="str">
        <f>[3]lang_2!A1666</f>
        <v>XINSHOU_32</v>
      </c>
      <c r="B1666" s="55" t="str">
        <f>[3]lang_2!B1666</f>
        <v>点2-15</v>
      </c>
      <c r="C1666" s="55" t="str">
        <f>[3]lang_2!C1666</f>
        <v>#[color=562600]竞技场奖励的竞技币可以兑换到好东西呦。[-]</v>
      </c>
      <c r="D1666" s="55">
        <f>[3]lang_2!D1666</f>
        <v>0</v>
      </c>
      <c r="E1666" s="55" t="str">
        <f>[3]lang_2!E1666</f>
        <v>#[color=562600]Arena Coin is extreamly rare currency。[-]</v>
      </c>
    </row>
    <row r="1667" spans="1:5" s="55" customFormat="1">
      <c r="A1667" s="55" t="str">
        <f>[3]lang_2!A1667</f>
        <v>XINSHOU_33</v>
      </c>
      <c r="B1667" s="55" t="str">
        <f>[3]lang_2!B1667</f>
        <v>点2-16</v>
      </c>
      <c r="C1667" s="55" t="str">
        <f>[3]lang_2!C1667</f>
        <v>#[color=562600]新人福利，首次购买免费～[-]</v>
      </c>
      <c r="D1667" s="55">
        <f>[3]lang_2!D1667</f>
        <v>0</v>
      </c>
      <c r="E1667" s="55" t="str">
        <f>[3]lang_2!E1667</f>
        <v>#[color=562600]Hey， let's purchase some Swordsman Fragments。[-]</v>
      </c>
    </row>
    <row r="1668" spans="1:5" s="55" customFormat="1">
      <c r="A1668" s="55" t="str">
        <f>[3]lang_2!A1668</f>
        <v>XINSHOU_34</v>
      </c>
      <c r="B1668" s="55" t="str">
        <f>[3]lang_2!B1668</f>
        <v>点2-17</v>
      </c>
      <c r="C1668" s="55" t="str">
        <f>[3]lang_2!C1668</f>
        <v>#[color=562600]是不是觉得黄金不够用了？去掠夺矮人的财宝。[-]</v>
      </c>
      <c r="D1668" s="55">
        <f>[3]lang_2!D1668</f>
        <v>0</v>
      </c>
      <c r="E1668" s="55" t="str">
        <f>[3]lang_2!E1668</f>
        <v>#[color=562600]Lack of GOLD? Try to find the DWARVEN TREASURY。[-]</v>
      </c>
    </row>
    <row r="1669" spans="1:5" s="55" customFormat="1">
      <c r="A1669" s="55" t="str">
        <f>[3]lang_2!A1669</f>
        <v>XINSHOU_35</v>
      </c>
      <c r="B1669" s="55" t="str">
        <f>[3]lang_2!B1669</f>
        <v>点2-18</v>
      </c>
      <c r="C1669" s="55" t="str">
        <f>[3]lang_2!C1669</f>
        <v>#[color=562600]矮人宝屋可以获得大量黄金。[-]</v>
      </c>
      <c r="D1669" s="55">
        <f>[3]lang_2!D1669</f>
        <v>0</v>
      </c>
      <c r="E1669" s="55" t="str">
        <f>[3]lang_2!E1669</f>
        <v>#[color=562600]Dwarven Treasury is full of gold。[-]</v>
      </c>
    </row>
    <row r="1670" spans="1:5" s="55" customFormat="1">
      <c r="A1670" s="55" t="str">
        <f>[3]lang_2!A1670</f>
        <v>XINSHOU_36</v>
      </c>
      <c r="B1670" s="55" t="str">
        <f>[3]lang_2!B1670</f>
        <v>点2-19</v>
      </c>
      <c r="C1670" s="55" t="str">
        <f>[3]lang_2!C1670</f>
        <v>#[color=562600]英雄法术突破系统开启了，突破后更加强力。[-]</v>
      </c>
      <c r="D1670" s="55">
        <f>[3]lang_2!D1670</f>
        <v>0</v>
      </c>
      <c r="E1670" s="55" t="str">
        <f>[3]lang_2!E1670</f>
        <v>#[color=562600]Hero System has been unlocked。 Let's have a look。[-]</v>
      </c>
    </row>
    <row r="1671" spans="1:5" s="55" customFormat="1">
      <c r="A1671" s="55" t="str">
        <f>[3]lang_2!A1671</f>
        <v>XINSHOU_37</v>
      </c>
      <c r="B1671" s="55" t="str">
        <f>[3]lang_2!B1671</f>
        <v>点2-20</v>
      </c>
      <c r="C1671" s="55" t="str">
        <f>[3]lang_2!C1671</f>
        <v>#[color=562600]法术突破后效果更加强力。[-]</v>
      </c>
      <c r="D1671" s="55">
        <f>[3]lang_2!D1671</f>
        <v>0</v>
      </c>
      <c r="E1671" s="55" t="str">
        <f>[3]lang_2!E1671</f>
        <v>#[color=562600]Power up your spells。[-]</v>
      </c>
    </row>
    <row r="1672" spans="1:5" s="55" customFormat="1">
      <c r="A1672" s="55" t="str">
        <f>[3]lang_2!A1672</f>
        <v>XINSHOU_38</v>
      </c>
      <c r="B1672" s="55" t="str">
        <f>[3]lang_2!B1672</f>
        <v>点阴森墓穴</v>
      </c>
      <c r="C1672" s="55" t="str">
        <f>[3]lang_2!C1672</f>
        <v>#[color=562600]抵挡僵尸来袭，可获得大量兵团经验。[-]</v>
      </c>
      <c r="D1672" s="55">
        <f>[3]lang_2!D1672</f>
        <v>0</v>
      </c>
      <c r="E1672" s="55">
        <f>[3]lang_2!E1672</f>
        <v>0</v>
      </c>
    </row>
    <row r="1673" spans="1:5" s="55" customFormat="1">
      <c r="A1673" s="55" t="str">
        <f>[3]lang_2!A1673</f>
        <v>XINSHOU_39</v>
      </c>
      <c r="B1673" s="55">
        <f>[3]lang_2!B1673</f>
        <v>0</v>
      </c>
      <c r="C1673" s="55" t="str">
        <f>[3]lang_2!C1673</f>
        <v>#[color=562600]英雄属性提高所有上阵兵团能力。我们再来看看英雄法术。[-]</v>
      </c>
      <c r="D1673" s="55">
        <f>[3]lang_2!D1673</f>
        <v>0</v>
      </c>
      <c r="E1673" s="55" t="str">
        <f>[3]lang_2!E1673</f>
        <v>#[color=562600]Hero attributes enhance all battle Corps ability。 Let's look at advanced hero spell。 [-]</v>
      </c>
    </row>
    <row r="1674" spans="1:5" s="55" customFormat="1">
      <c r="A1674" s="55">
        <f>[3]lang_2!A1674</f>
        <v>0</v>
      </c>
      <c r="B1674" s="55">
        <f>[3]lang_2!B1674</f>
        <v>0</v>
      </c>
      <c r="C1674" s="55">
        <f>[3]lang_2!C1674</f>
        <v>0</v>
      </c>
      <c r="D1674" s="55">
        <f>[3]lang_2!D1674</f>
        <v>0</v>
      </c>
      <c r="E1674" s="55">
        <f>[3]lang_2!E1674</f>
        <v>0</v>
      </c>
    </row>
    <row r="1675" spans="1:5" s="55" customFormat="1">
      <c r="A1675" s="55" t="str">
        <f>[3]lang_2!A1675</f>
        <v>XINSHOU_40</v>
      </c>
      <c r="B1675" s="55" t="str">
        <f>[3]lang_2!B1675</f>
        <v>解锁技能</v>
      </c>
      <c r="C1675" s="55" t="str">
        <f>[3]lang_2!C1675</f>
        <v>#[color=562600]太好了！兵团进阶后可以解锁新的技能了。[-]</v>
      </c>
      <c r="D1675" s="55">
        <f>[3]lang_2!D1675</f>
        <v>0</v>
      </c>
      <c r="E1675" s="55" t="str">
        <f>[3]lang_2!E1675</f>
        <v>#[color=562600]Good！ Can unlock new Corps advanced skills。[-]</v>
      </c>
    </row>
    <row r="1676" spans="1:5" s="55" customFormat="1">
      <c r="A1676" s="55" t="str">
        <f>[3]lang_2!A1676</f>
        <v>XINSHOU_41</v>
      </c>
      <c r="B1676" s="55" t="str">
        <f>[3]lang_2!B1676</f>
        <v>解锁技能</v>
      </c>
      <c r="C1676" s="55" t="str">
        <f>[3]lang_2!C1676</f>
        <v>#[color=562600]解锁新的技能[-]</v>
      </c>
      <c r="D1676" s="55">
        <f>[3]lang_2!D1676</f>
        <v>0</v>
      </c>
      <c r="E1676" s="55" t="str">
        <f>[3]lang_2!E1676</f>
        <v>#[color=562600]Unlock new skills[-]</v>
      </c>
    </row>
    <row r="1677" spans="1:5" s="55" customFormat="1">
      <c r="A1677" s="55" t="str">
        <f>[3]lang_2!A1677</f>
        <v>XINSHOU_42</v>
      </c>
      <c r="B1677" s="55" t="str">
        <f>[3]lang_2!B1677</f>
        <v>十字军上场</v>
      </c>
      <c r="C1677" s="55" t="str">
        <f>[3]lang_2!C1677</f>
        <v>#[color=562600]十字军防高血高，适合放在前排。将骑兵放在边路，可以更好发挥突击的效果。[-]</v>
      </c>
      <c r="D1677" s="55">
        <f>[3]lang_2!D1677</f>
        <v>0</v>
      </c>
      <c r="E1677" s="55" t="str">
        <f>[3]lang_2!E1677</f>
        <v>#[color=562600]The Crusaders against high blood high place in the front row。 The cavalry on the wings， you can better play the surprise effect。 [-]</v>
      </c>
    </row>
    <row r="1678" spans="1:5" s="55" customFormat="1">
      <c r="A1678" s="55" t="str">
        <f>[3]lang_2!A1678</f>
        <v>XINSHOU_43</v>
      </c>
      <c r="B1678" s="55" t="str">
        <f>[3]lang_2!B1678</f>
        <v>升满10小型</v>
      </c>
      <c r="C1678" s="55" t="str">
        <f>[3]lang_2!C1678</f>
        <v>#[color=562600]兵团升星后大幅提高战斗力，继续努力。[-]</v>
      </c>
      <c r="D1678" s="55">
        <f>[3]lang_2!D1678</f>
        <v>0</v>
      </c>
      <c r="E1678" s="55" t="str">
        <f>[3]lang_2!E1678</f>
        <v>#[color=562600]Greatly improve the combat effectiveness of the Rising Star Corps [-]</v>
      </c>
    </row>
    <row r="1679" spans="1:5" s="55" customFormat="1">
      <c r="A1679" s="55" t="str">
        <f>[3]lang_2!A1679</f>
        <v>XINSHOU_44</v>
      </c>
      <c r="B1679" s="55" t="str">
        <f>[3]lang_2!B1679</f>
        <v>介绍宝物</v>
      </c>
      <c r="C1679" s="55" t="str">
        <f>[3]lang_2!C1679</f>
        <v>#[color=562600]集齐一套宝物，可以激活组合宝物，解锁宝物技能。[-]</v>
      </c>
      <c r="D1679" s="55">
        <f>[3]lang_2!D1679</f>
        <v>0</v>
      </c>
      <c r="E1679" s="55" t="str">
        <f>[3]lang_2!E1679</f>
        <v>#[color=562600]集齐一套宝物，可以激活组合宝物，解锁宝物技能[-]</v>
      </c>
    </row>
    <row r="1680" spans="1:5" s="55" customFormat="1">
      <c r="A1680" s="55">
        <f>[3]lang_2!A1680</f>
        <v>0</v>
      </c>
      <c r="B1680" s="55">
        <f>[3]lang_2!B1680</f>
        <v>0</v>
      </c>
      <c r="C1680" s="55">
        <f>[3]lang_2!C1680</f>
        <v>0</v>
      </c>
      <c r="D1680" s="55">
        <f>[3]lang_2!D1680</f>
        <v>0</v>
      </c>
      <c r="E1680" s="55">
        <f>[3]lang_2!E1680</f>
        <v>0</v>
      </c>
    </row>
    <row r="1681" spans="1:5" s="55" customFormat="1">
      <c r="A1681" s="55" t="str">
        <f>[3]lang_2!A1681</f>
        <v>XINSHOU_45</v>
      </c>
      <c r="B1681" s="55" t="str">
        <f>[3]lang_2!B1681</f>
        <v>引导解锁技能</v>
      </c>
      <c r="C1681" s="55" t="str">
        <f>[3]lang_2!C1681</f>
        <v>#[color=562600]进阶后兵团属性提高，并可以解锁新的技能。[-]</v>
      </c>
      <c r="D1681" s="55">
        <f>[3]lang_2!D1681</f>
        <v>0</v>
      </c>
      <c r="E1681" s="55" t="str">
        <f>[3]lang_2!E1681</f>
        <v>#[color=562600]集齐一套宝物，可以激活组合宝物，解锁宝物技能[-]</v>
      </c>
    </row>
    <row r="1682" spans="1:5" s="55" customFormat="1">
      <c r="A1682" s="55" t="str">
        <f>[3]lang_2!A1682</f>
        <v>XINSHOU_46</v>
      </c>
      <c r="B1682" s="55" t="str">
        <f>[3]lang_2!B1682</f>
        <v>介绍宝物</v>
      </c>
      <c r="C1682" s="55" t="str">
        <f>[3]lang_2!C1682</f>
        <v>#[color=562600]现在来解锁技能吧。[-]</v>
      </c>
      <c r="D1682" s="55">
        <f>[3]lang_2!D1682</f>
        <v>0</v>
      </c>
      <c r="E1682" s="55" t="str">
        <f>[3]lang_2!E1682</f>
        <v>#[color=562600]现在来激活技能吧[-]</v>
      </c>
    </row>
    <row r="1683" spans="1:5" s="55" customFormat="1">
      <c r="A1683" s="55">
        <f>[3]lang_2!A1683</f>
        <v>0</v>
      </c>
      <c r="B1683" s="55">
        <f>[3]lang_2!B1683</f>
        <v>0</v>
      </c>
      <c r="C1683" s="55">
        <f>[3]lang_2!C1683</f>
        <v>0</v>
      </c>
      <c r="D1683" s="55">
        <f>[3]lang_2!D1683</f>
        <v>0</v>
      </c>
      <c r="E1683" s="55">
        <f>[3]lang_2!E1683</f>
        <v>0</v>
      </c>
    </row>
    <row r="1684" spans="1:5" s="55" customFormat="1">
      <c r="A1684" s="55" t="str">
        <f>[3]lang_2!A1684</f>
        <v>XINSHOU_47</v>
      </c>
      <c r="B1684" s="55" t="str">
        <f>[3]lang_2!B1684</f>
        <v>介绍宝物</v>
      </c>
      <c r="C1684" s="55" t="str">
        <f>[3]lang_2!C1684</f>
        <v>#[color=562600]从世界地图可以快速选择章节[-]</v>
      </c>
      <c r="D1684" s="55">
        <f>[3]lang_2!D1684</f>
        <v>0</v>
      </c>
      <c r="E1684" s="55" t="str">
        <f>[3]lang_2!E1684</f>
        <v>#[color=562600]从世界地图可以快速选择章节[-]</v>
      </c>
    </row>
    <row r="1685" spans="1:5" s="55" customFormat="1">
      <c r="A1685" s="55" t="str">
        <f>[3]lang_2!A1685</f>
        <v>XINSHOU_48</v>
      </c>
      <c r="B1685" s="55" t="str">
        <f>[3]lang_2!B1685</f>
        <v>介绍骑兵</v>
      </c>
      <c r="C1685" s="55" t="str">
        <f>[3]lang_2!C1685</f>
        <v>#[color=562600]皇家骑士冲锋技能对敌人的第一次攻击造成致命伤害。[-]</v>
      </c>
      <c r="D1685" s="55">
        <f>[3]lang_2!D1685</f>
        <v>0</v>
      </c>
      <c r="E1685" s="55" t="str">
        <f>[3]lang_2!E1685</f>
        <v>#[color=562600]皇家骑士冲锋技能对敌人的第一次攻击造成致命伤害。[-]</v>
      </c>
    </row>
    <row r="1686" spans="1:5" s="55" customFormat="1">
      <c r="A1686" s="55">
        <f>[3]lang_2!A1686</f>
        <v>0</v>
      </c>
      <c r="B1686" s="55">
        <f>[3]lang_2!B1686</f>
        <v>0</v>
      </c>
      <c r="C1686" s="55">
        <f>[3]lang_2!C1686</f>
        <v>0</v>
      </c>
      <c r="D1686" s="55">
        <f>[3]lang_2!D1686</f>
        <v>0</v>
      </c>
      <c r="E1686" s="55">
        <f>[3]lang_2!E1686</f>
        <v>0</v>
      </c>
    </row>
    <row r="1687" spans="1:5" s="55" customFormat="1">
      <c r="A1687" s="55" t="str">
        <f>[3]lang_2!A1687</f>
        <v>XINSHOU_49</v>
      </c>
      <c r="B1687" s="55" t="str">
        <f>[3]lang_2!B1687</f>
        <v>介绍骑兵</v>
      </c>
      <c r="C1687" s="55" t="str">
        <f>[3]lang_2!C1687</f>
        <v>#[color=562600]我们去看看敌人的布阵，知己知彼。[-]</v>
      </c>
      <c r="D1687" s="55">
        <f>[3]lang_2!D1687</f>
        <v>0</v>
      </c>
      <c r="E1687" s="55" t="str">
        <f>[3]lang_2!E1687</f>
        <v>#[color=562600]Let's check the arrangement of the enermies！[-]</v>
      </c>
    </row>
    <row r="1688" spans="1:5" s="55" customFormat="1">
      <c r="A1688" s="55" t="str">
        <f>[3]lang_2!A1688</f>
        <v>XINSHOU_50</v>
      </c>
      <c r="B1688" s="55" t="str">
        <f>[3]lang_2!B1688</f>
        <v>介绍骑兵</v>
      </c>
      <c r="C1688" s="55" t="str">
        <f>[3]lang_2!C1688</f>
        <v>#[color=562600]可以利用骑士的突击能力，攻击敌人后排。[-]</v>
      </c>
      <c r="D1688" s="55">
        <f>[3]lang_2!D1688</f>
        <v>0</v>
      </c>
      <c r="E1688" s="55" t="str">
        <f>[3]lang_2!E1688</f>
        <v>#[color=562600]Use cavalier to attack enermies in backyard directly。[-]</v>
      </c>
    </row>
    <row r="1689" spans="1:5" s="55" customFormat="1">
      <c r="A1689" s="55" t="str">
        <f>[3]lang_2!A1689</f>
        <v>XINSHOU_51</v>
      </c>
      <c r="B1689" s="55" t="str">
        <f>[3]lang_2!B1689</f>
        <v>介绍骑兵</v>
      </c>
      <c r="C1689" s="55" t="str">
        <f>[3]lang_2!C1689</f>
        <v>#[color=562600]如果正前方没有敌人，突击兵团优先攻击敌方后排兵团。[-]</v>
      </c>
      <c r="D1689" s="55">
        <f>[3]lang_2!D1689</f>
        <v>0</v>
      </c>
      <c r="E1689" s="55" t="str">
        <f>[3]lang_2!E1689</f>
        <v>#[color=562600]Raiders can attack enermies in backyard directly。[-]</v>
      </c>
    </row>
    <row r="1690" spans="1:5" s="55" customFormat="1">
      <c r="A1690" s="55">
        <f>[3]lang_2!A1690</f>
        <v>0</v>
      </c>
      <c r="B1690" s="55">
        <f>[3]lang_2!B1690</f>
        <v>0</v>
      </c>
      <c r="C1690" s="55">
        <f>[3]lang_2!C1690</f>
        <v>0</v>
      </c>
      <c r="D1690" s="55">
        <f>[3]lang_2!D1690</f>
        <v>0</v>
      </c>
      <c r="E1690" s="55">
        <f>[3]lang_2!E1690</f>
        <v>0</v>
      </c>
    </row>
    <row r="1691" spans="1:5" s="55" customFormat="1">
      <c r="A1691" s="55" t="str">
        <f>[3]lang_2!A1691</f>
        <v>XINSHOU_52</v>
      </c>
      <c r="B1691" s="55">
        <f>[3]lang_2!B1691</f>
        <v>0</v>
      </c>
      <c r="C1691" s="55" t="str">
        <f>[3]lang_2!C1691</f>
        <v>#[color=562600]凯瑟琳可以升星了，快去看看。[-]</v>
      </c>
      <c r="D1691" s="55">
        <f>[3]lang_2!D1691</f>
        <v>0</v>
      </c>
      <c r="E1691" s="55" t="str">
        <f>[3]lang_2!E1691</f>
        <v>#[color=562600]凯瑟琳可以升星了，快去看看[-]</v>
      </c>
    </row>
    <row r="1692" spans="1:5" s="55" customFormat="1">
      <c r="A1692" s="55" t="str">
        <f>[3]lang_2!A1692</f>
        <v>XINSHOU_53</v>
      </c>
      <c r="B1692" s="55">
        <f>[3]lang_2!B1692</f>
        <v>0</v>
      </c>
      <c r="C1692" s="55" t="str">
        <f>[3]lang_2!C1692</f>
        <v>#[color=562600]英雄可以升星了，升星后解锁高级专长并提高属性。[-]</v>
      </c>
      <c r="D1692" s="55">
        <f>[3]lang_2!D1692</f>
        <v>0</v>
      </c>
      <c r="E1692" s="55" t="str">
        <f>[3]lang_2!E1692</f>
        <v>#[color=562600]凯瑟琳可以升星了，升星后解锁高级专长并提高属性[-]</v>
      </c>
    </row>
    <row r="1693" spans="1:5" s="55" customFormat="1">
      <c r="A1693" s="55" t="str">
        <f>[3]lang_2!A1693</f>
        <v>XINSHOU_54</v>
      </c>
      <c r="B1693" s="55">
        <f>[3]lang_2!B1693</f>
        <v>0</v>
      </c>
      <c r="C1693" s="55" t="str">
        <f>[3]lang_2!C1693</f>
        <v>#[color=562600]罗伊德擅长治疗，非常适合战役[-]</v>
      </c>
      <c r="D1693" s="55">
        <f>[3]lang_2!D1693</f>
        <v>0</v>
      </c>
      <c r="E1693" s="55" t="str">
        <f>[3]lang_2!E1693</f>
        <v>#[color=562600]罗伊德擅长治疗，非常适合战役[-]</v>
      </c>
    </row>
    <row r="1694" spans="1:5" s="55" customFormat="1">
      <c r="A1694" s="55">
        <f>[3]lang_2!A1694</f>
        <v>0</v>
      </c>
      <c r="B1694" s="55">
        <f>[3]lang_2!B1694</f>
        <v>0</v>
      </c>
      <c r="C1694" s="55">
        <f>[3]lang_2!C1694</f>
        <v>0</v>
      </c>
      <c r="D1694" s="55">
        <f>[3]lang_2!D1694</f>
        <v>0</v>
      </c>
      <c r="E1694" s="55">
        <f>[3]lang_2!E1694</f>
        <v>0</v>
      </c>
    </row>
    <row r="1695" spans="1:5" s="55" customFormat="1">
      <c r="A1695" s="55" t="str">
        <f>[3]lang_2!A1695</f>
        <v>XINSHOU_56</v>
      </c>
      <c r="B1695" s="55">
        <f>[3]lang_2!B1695</f>
        <v>0</v>
      </c>
      <c r="C1695" s="55" t="str">
        <f>[3]lang_2!C1695</f>
        <v>#[color=562600]看，一座古老的圣殿。[-]</v>
      </c>
      <c r="D1695" s="55">
        <f>[3]lang_2!D1695</f>
        <v>0</v>
      </c>
      <c r="E1695" s="55" t="str">
        <f>[3]lang_2!E1695</f>
        <v>#[color=562600]看，一座古老的圣殿[-]</v>
      </c>
    </row>
    <row r="1696" spans="1:5" s="55" customFormat="1">
      <c r="A1696" s="55" t="str">
        <f>[3]lang_2!A1696</f>
        <v>XINSHOU_57</v>
      </c>
      <c r="B1696" s="55">
        <f>[3]lang_2!B1696</f>
        <v>0</v>
      </c>
      <c r="C1696" s="55" t="str">
        <f>[3]lang_2!C1696</f>
        <v>#[color=562600]进入圣殿吧！[-]</v>
      </c>
      <c r="D1696" s="55">
        <f>[3]lang_2!D1696</f>
        <v>0</v>
      </c>
      <c r="E1696" s="55" t="str">
        <f>[3]lang_2!E1696</f>
        <v>#[color=562600]进入神殿吧！[-]</v>
      </c>
    </row>
    <row r="1697" spans="1:5" s="55" customFormat="1">
      <c r="A1697" s="55">
        <f>[3]lang_2!A1697</f>
        <v>0</v>
      </c>
      <c r="B1697" s="55">
        <f>[3]lang_2!B1697</f>
        <v>0</v>
      </c>
      <c r="C1697" s="55">
        <f>[3]lang_2!C1697</f>
        <v>0</v>
      </c>
      <c r="D1697" s="55">
        <f>[3]lang_2!D1697</f>
        <v>0</v>
      </c>
      <c r="E1697" s="55">
        <f>[3]lang_2!E1697</f>
        <v>0</v>
      </c>
    </row>
    <row r="1698" spans="1:5" s="55" customFormat="1">
      <c r="A1698" s="55" t="str">
        <f>[3]lang_2!A1698</f>
        <v>XINSHOU_58</v>
      </c>
      <c r="B1698" s="55">
        <f>[3]lang_2!B1698</f>
        <v>0</v>
      </c>
      <c r="C1698" s="55" t="str">
        <f>[3]lang_2!C1698</f>
        <v>#[color=562600]按照指引让枪兵上阵[-]</v>
      </c>
      <c r="D1698" s="55">
        <f>[3]lang_2!D1698</f>
        <v>0</v>
      </c>
      <c r="E1698" s="55" t="str">
        <f>[3]lang_2!E1698</f>
        <v>#[color=562600]Let's upload the pikeman！[-]</v>
      </c>
    </row>
    <row r="1699" spans="1:5" s="55" customFormat="1">
      <c r="A1699" s="55" t="str">
        <f>[3]lang_2!A1699</f>
        <v>XINSHOU_59</v>
      </c>
      <c r="B1699" s="55">
        <f>[3]lang_2!B1699</f>
        <v>0</v>
      </c>
      <c r="C1699" s="55" t="str">
        <f>[3]lang_2!C1699</f>
        <v>#[color=562600]发现了一座魔法圣殿，进去碰碰运气吧。[-]</v>
      </c>
      <c r="D1699" s="55">
        <f>[3]lang_2!D1699</f>
        <v>0</v>
      </c>
      <c r="E1699" s="55" t="str">
        <f>[3]lang_2!E1699</f>
        <v>#[color=562600]发现了一座魔法圣殿，进去碰碰运气吧[-]</v>
      </c>
    </row>
    <row r="1700" spans="1:5" s="55" customFormat="1">
      <c r="A1700" s="55">
        <f>[3]lang_2!A1700</f>
        <v>0</v>
      </c>
      <c r="B1700" s="55">
        <f>[3]lang_2!B1700</f>
        <v>0</v>
      </c>
      <c r="C1700" s="55">
        <f>[3]lang_2!C1700</f>
        <v>0</v>
      </c>
      <c r="D1700" s="55">
        <f>[3]lang_2!D1700</f>
        <v>0</v>
      </c>
      <c r="E1700" s="55">
        <f>[3]lang_2!E1700</f>
        <v>0</v>
      </c>
    </row>
    <row r="1701" spans="1:5" s="55" customFormat="1">
      <c r="A1701" s="55" t="str">
        <f>[3]lang_2!A1701</f>
        <v>XINSHOU_60</v>
      </c>
      <c r="B1701" s="55">
        <f>[3]lang_2!B1701</f>
        <v>0</v>
      </c>
      <c r="C1701" s="55" t="str">
        <f>[3]lang_2!C1701</f>
        <v>#[color=562600]特权系统开启了，我们快去看看吧。[-]</v>
      </c>
      <c r="D1701" s="55">
        <f>[3]lang_2!D1701</f>
        <v>0</v>
      </c>
      <c r="E1701" s="55" t="str">
        <f>[3]lang_2!E1701</f>
        <v>#[color=562600]特权系统开启了，我们快去看看。[-]</v>
      </c>
    </row>
    <row r="1702" spans="1:5" s="55" customFormat="1">
      <c r="A1702" s="55" t="str">
        <f>[3]lang_2!A1702</f>
        <v>XINSHOU_61</v>
      </c>
      <c r="B1702" s="55">
        <f>[3]lang_2!B1702</f>
        <v>0</v>
      </c>
      <c r="C1702" s="55" t="str">
        <f>[3]lang_2!C1702</f>
        <v>#[color=562600]太好了，特权开启后每日首次钻石招募[-][color=1d61d3]半价[-][color=562600]！看看还有什么好福利。[-]</v>
      </c>
      <c r="D1702" s="55">
        <f>[3]lang_2!D1702</f>
        <v>0</v>
      </c>
      <c r="E1702" s="55" t="str">
        <f>[3]lang_2!E1702</f>
        <v>#[color=562600]太好了，特权开启后每日首次钻石招募[-][color=1d61d3]半价[-][color=562600]！看看还有什么好福利。[-]</v>
      </c>
    </row>
    <row r="1703" spans="1:5" s="55" customFormat="1">
      <c r="A1703" s="55" t="str">
        <f>[3]lang_2!A1703</f>
        <v>XINSHOU_62</v>
      </c>
      <c r="B1703" s="55">
        <f>[3]lang_2!B1703</f>
        <v>0</v>
      </c>
      <c r="C1703" s="55" t="str">
        <f>[3]lang_2!C1703</f>
        <v>#[color=562600]爵位晋升后可获得[-][color=1d61d3]永久[-][color=562600]强力特权，能力点可以从[-][color=1d61d3]每日活跃宝箱[-][color=562600]获得。[-]</v>
      </c>
      <c r="D1703" s="55">
        <f>[3]lang_2!D1703</f>
        <v>0</v>
      </c>
      <c r="E1703" s="55" t="str">
        <f>[3]lang_2!E1703</f>
        <v>#[color=562600]爵位晋升后可获得[-][color=1d61d3]永久[color=562600][-]强力特权，能力点可以从[-][color=1d61d3]每日活跃宝箱[color=562600][-]获得。[-]</v>
      </c>
    </row>
    <row r="1704" spans="1:5" s="55" customFormat="1">
      <c r="A1704" s="55" t="str">
        <f>[3]lang_2!A1704</f>
        <v>XINSHOU_63</v>
      </c>
      <c r="B1704" s="55">
        <f>[3]lang_2!B1704</f>
        <v>0</v>
      </c>
      <c r="C1704" s="55" t="str">
        <f>[3]lang_2!C1704</f>
        <v>#[color=562600]还有许多福利特权等待您来解锁哦。[-]</v>
      </c>
      <c r="D1704" s="55">
        <f>[3]lang_2!D1704</f>
        <v>0</v>
      </c>
      <c r="E1704" s="55" t="str">
        <f>[3]lang_2!E1704</f>
        <v>#[color=562600]还有许多福利特权等待您来解锁哦[-]</v>
      </c>
    </row>
    <row r="1705" spans="1:5" s="55" customFormat="1">
      <c r="A1705" s="55" t="str">
        <f>[3]lang_2!A1705</f>
        <v>XINSHOU_64</v>
      </c>
      <c r="B1705" s="55">
        <f>[3]lang_2!B1705</f>
        <v>0</v>
      </c>
      <c r="C1705" s="55" t="str">
        <f>[3]lang_2!C1705</f>
        <v>#[color=562600]神秘商店中经常有打折的商品，经常去关注下吧。[-]</v>
      </c>
      <c r="D1705" s="55">
        <f>[3]lang_2!D1705</f>
        <v>0</v>
      </c>
      <c r="E1705" s="55" t="str">
        <f>[3]lang_2!E1705</f>
        <v>#[color=562600]神秘商店中经常有打折的商品，经常去关注下吧[-]</v>
      </c>
    </row>
    <row r="1706" spans="1:5" s="55" customFormat="1">
      <c r="A1706" s="55">
        <f>[3]lang_2!A1706</f>
        <v>0</v>
      </c>
      <c r="B1706" s="55">
        <f>[3]lang_2!B1706</f>
        <v>0</v>
      </c>
      <c r="C1706" s="55">
        <f>[3]lang_2!C1706</f>
        <v>0</v>
      </c>
      <c r="D1706" s="55">
        <f>[3]lang_2!D1706</f>
        <v>0</v>
      </c>
      <c r="E1706" s="55">
        <f>[3]lang_2!E1706</f>
        <v>0</v>
      </c>
    </row>
    <row r="1707" spans="1:5" s="55" customFormat="1">
      <c r="A1707" s="55">
        <f>[3]lang_2!A1707</f>
        <v>0</v>
      </c>
      <c r="B1707" s="55">
        <f>[3]lang_2!B1707</f>
        <v>0</v>
      </c>
      <c r="C1707" s="55">
        <f>[3]lang_2!C1707</f>
        <v>0</v>
      </c>
      <c r="D1707" s="55">
        <f>[3]lang_2!D1707</f>
        <v>0</v>
      </c>
      <c r="E1707" s="55">
        <f>[3]lang_2!E1707</f>
        <v>0</v>
      </c>
    </row>
    <row r="1708" spans="1:5" s="55" customFormat="1">
      <c r="A1708" s="55" t="str">
        <f>[3]lang_2!A1708</f>
        <v>XINSHOU_1001</v>
      </c>
      <c r="B1708" s="55">
        <f>[3]lang_2!B1708</f>
        <v>0</v>
      </c>
      <c r="C1708" s="55" t="str">
        <f>[3]lang_2!C1708</f>
        <v>#[color=562600]那里有一队骑士，我们去收服他们。[-]</v>
      </c>
      <c r="D1708" s="55">
        <f>[3]lang_2!D1708</f>
        <v>0</v>
      </c>
      <c r="E1708" s="55" t="str">
        <f>[3]lang_2!E1708</f>
        <v>#[color=562600]A group of cavarlier come to us！[-]</v>
      </c>
    </row>
    <row r="1709" spans="1:5" s="55" customFormat="1">
      <c r="A1709" s="55" t="str">
        <f>[3]lang_2!A1709</f>
        <v>XINSHOU_1002</v>
      </c>
      <c r="B1709" s="55">
        <f>[3]lang_2!B1709</f>
        <v>0</v>
      </c>
      <c r="C1709" s="55" t="str">
        <f>[3]lang_2!C1709</f>
        <v>#[color=562600]获得相同的兵团会转化成同名兵团碎片，可以用于兵团的升星，大幅提高能力。[-]</v>
      </c>
      <c r="D1709" s="55">
        <f>[3]lang_2!D1709</f>
        <v>0</v>
      </c>
      <c r="E1709" s="55" t="str">
        <f>[3]lang_2!E1709</f>
        <v>#[color=562600]Same creature will turn into equal amount of same fragment， which could be used to enhance the same creature。[-]</v>
      </c>
    </row>
    <row r="1710" spans="1:5" s="55" customFormat="1">
      <c r="A1710" s="55" t="str">
        <f>[3]lang_2!A1710</f>
        <v>XINSHOU_1003</v>
      </c>
      <c r="B1710" s="55">
        <f>[3]lang_2!B1710</f>
        <v>0</v>
      </c>
      <c r="C1710" s="55" t="str">
        <f>[3]lang_2!C1710</f>
        <v>#[color=562600]每激活10个节点，兵团就可以升星了，成长值得到提高。[-]</v>
      </c>
      <c r="D1710" s="55">
        <f>[3]lang_2!D1710</f>
        <v>0</v>
      </c>
      <c r="E1710" s="55" t="str">
        <f>[3]lang_2!E1710</f>
        <v>#[color=562600]Each 10 notes could upgrade one star。 Growth of the creature will be greatly increased。[-]</v>
      </c>
    </row>
    <row r="1711" spans="1:5" s="55" customFormat="1">
      <c r="A1711" s="55" t="str">
        <f>[3]lang_2!A1711</f>
        <v>XINSHOU_1004</v>
      </c>
      <c r="B1711" s="55">
        <f>[3]lang_2!B1711</f>
        <v>0</v>
      </c>
      <c r="C1711" s="55" t="str">
        <f>[3]lang_2!C1711</f>
        <v>#[color=562600]皇家骑士变得更强了。再点一次吧。[-]</v>
      </c>
      <c r="D1711" s="55">
        <f>[3]lang_2!D1711</f>
        <v>0</v>
      </c>
      <c r="E1711" s="55" t="str">
        <f>[3]lang_2!E1711</f>
        <v>#[color=562600]Click it again to make the Cavarlier stronger。[-]</v>
      </c>
    </row>
    <row r="1712" spans="1:5" s="55" customFormat="1">
      <c r="A1712" s="55" t="str">
        <f>[3]lang_2!A1712</f>
        <v>XINSHOU_999</v>
      </c>
      <c r="B1712" s="55">
        <f>[3]lang_2!B1712</f>
        <v>0</v>
      </c>
      <c r="C1712" s="55" t="str">
        <f>[3]lang_2!C1712</f>
        <v>#[color=562600]正前方没有敌方兵团时，优先攻击[-][color=fe0201]敌方后排[-][color=562600]距离自己最近的兵团[-]</v>
      </c>
      <c r="D1712" s="55">
        <f>[3]lang_2!D1712</f>
        <v>0</v>
      </c>
      <c r="E1712" s="55" t="str">
        <f>[3]lang_2!E1712</f>
        <v>#[color=562600]正前方没有敌方兵团时，优先攻击[-][color=fe0201]敌方后排[-][color=562600]距离自己最近的兵团[-]</v>
      </c>
    </row>
    <row r="1713" spans="1:5" s="55" customFormat="1">
      <c r="A1713" s="55">
        <f>[3]lang_2!A1713</f>
        <v>0</v>
      </c>
      <c r="B1713" s="55">
        <f>[3]lang_2!B1713</f>
        <v>0</v>
      </c>
      <c r="C1713" s="55">
        <f>[3]lang_2!C1713</f>
        <v>0</v>
      </c>
      <c r="D1713" s="55">
        <f>[3]lang_2!D1713</f>
        <v>0</v>
      </c>
      <c r="E1713" s="55">
        <f>[3]lang_2!E1713</f>
        <v>0</v>
      </c>
    </row>
    <row r="1714" spans="1:5" s="55" customFormat="1">
      <c r="A1714" s="55">
        <f>[3]lang_2!A1714</f>
        <v>0</v>
      </c>
      <c r="B1714" s="55">
        <f>[3]lang_2!B1714</f>
        <v>0</v>
      </c>
      <c r="C1714" s="55">
        <f>[3]lang_2!C1714</f>
        <v>0</v>
      </c>
      <c r="D1714" s="55">
        <f>[3]lang_2!D1714</f>
        <v>0</v>
      </c>
      <c r="E1714" s="55">
        <f>[3]lang_2!E1714</f>
        <v>0</v>
      </c>
    </row>
    <row r="1715" spans="1:5" s="55" customFormat="1">
      <c r="A1715" s="55" t="str">
        <f>[3]lang_2!A1715</f>
        <v>XINSHOU_65</v>
      </c>
      <c r="B1715" s="55">
        <f>[3]lang_2!B1715</f>
        <v>0</v>
      </c>
      <c r="C1715" s="55" t="str">
        <f>[3]lang_2!C1715</f>
        <v>#[color=562600]图鉴系统开启了，在这里可以提高兵团属性，快去看看吧！[-]</v>
      </c>
      <c r="D1715" s="55">
        <f>[3]lang_2!D1715</f>
        <v>0</v>
      </c>
      <c r="E1715" s="55" t="str">
        <f>[3]lang_2!E1715</f>
        <v>#[color=562600]神秘商店中经常有打折的商品，经常去关注下吧[-]</v>
      </c>
    </row>
    <row r="1716" spans="1:5" s="55" customFormat="1" ht="14.25" customHeight="1">
      <c r="A1716" s="55" t="str">
        <f>[3]lang_2!A1716</f>
        <v>XINSHOU_66</v>
      </c>
      <c r="B1716" s="55">
        <f>[3]lang_2!B1716</f>
        <v>0</v>
      </c>
      <c r="C1716" s="55" t="str">
        <f>[3]lang_2!C1716</f>
        <v>#[color=562600]联盟系统开启了，快去找到组织吧。[-]</v>
      </c>
      <c r="D1716" s="55">
        <f>[3]lang_2!D1716</f>
        <v>0</v>
      </c>
      <c r="E1716" s="55" t="str">
        <f>[3]lang_2!E1716</f>
        <v>#[color=562600]神秘商店中经常有打折的商品，经常去关注下吧[-]</v>
      </c>
    </row>
    <row r="1717" spans="1:5" s="55" customFormat="1">
      <c r="A1717" s="55" t="str">
        <f>[3]lang_2!A1717</f>
        <v>XINSHOU_67</v>
      </c>
      <c r="B1717" s="55">
        <f>[3]lang_2!B1717</f>
        <v>0</v>
      </c>
      <c r="C1717" s="55" t="str">
        <f>[3]lang_2!C1717</f>
        <v>#[color=562600]魔法行会系统开启了，在这里可以提高英雄法术效果。[-]</v>
      </c>
      <c r="D1717" s="55">
        <f>[3]lang_2!D1717</f>
        <v>0</v>
      </c>
      <c r="E1717" s="55" t="str">
        <f>[3]lang_2!E1717</f>
        <v>#[color=562600]神秘商店中经常有打折的商品，经常去关注下吧[-]</v>
      </c>
    </row>
    <row r="1718" spans="1:5" s="55" customFormat="1">
      <c r="A1718" s="55" t="str">
        <f>[3]lang_2!A1718</f>
        <v>XINSHOU_68</v>
      </c>
      <c r="B1718" s="55">
        <f>[3]lang_2!B1718</f>
        <v>0</v>
      </c>
      <c r="C1718" s="55" t="str">
        <f>[3]lang_2!C1718</f>
        <v>#[color=562600]打野系统开启了，快去清扫城堡周围的野怪吧！[-]</v>
      </c>
      <c r="D1718" s="55">
        <f>[3]lang_2!D1718</f>
        <v>0</v>
      </c>
      <c r="E1718" s="55" t="str">
        <f>[3]lang_2!E1718</f>
        <v>#[color=562600]神秘商店中经常有打折的商品，经常去关注下吧[-]</v>
      </c>
    </row>
    <row r="1719" spans="1:5" s="55" customFormat="1">
      <c r="A1719" s="55" t="str">
        <f>[3]lang_2!A1719</f>
        <v>XINSHOU_69</v>
      </c>
      <c r="B1719" s="55">
        <f>[3]lang_2!B1719</f>
        <v>0</v>
      </c>
      <c r="C1719" s="55" t="str">
        <f>[3]lang_2!C1719</f>
        <v>#[color=562600]三条BOSS巨龙会在每周的不同时间出现，来看看吧。[-]</v>
      </c>
      <c r="D1719" s="55">
        <f>[3]lang_2!D1719</f>
        <v>0</v>
      </c>
      <c r="E1719" s="55" t="str">
        <f>[3]lang_2!E1719</f>
        <v>#[color=562600]神秘商店中经常有打折的商品，经常去关注下吧[-]</v>
      </c>
    </row>
    <row r="1720" spans="1:5" s="55" customFormat="1">
      <c r="A1720" s="55">
        <f>[3]lang_2!A1720</f>
        <v>0</v>
      </c>
      <c r="B1720" s="55">
        <f>[3]lang_2!B1720</f>
        <v>0</v>
      </c>
      <c r="C1720" s="55">
        <f>[3]lang_2!C1720</f>
        <v>0</v>
      </c>
      <c r="D1720" s="55">
        <f>[3]lang_2!D1720</f>
        <v>0</v>
      </c>
      <c r="E1720" s="55">
        <f>[3]lang_2!E1720</f>
        <v>0</v>
      </c>
    </row>
    <row r="1721" spans="1:5" s="55" customFormat="1">
      <c r="A1721" s="55" t="str">
        <f>[3]lang_2!A1721</f>
        <v>XINSHOU_70</v>
      </c>
      <c r="B1721" s="55">
        <f>[3]lang_2!B1721</f>
        <v>0</v>
      </c>
      <c r="C1721" s="55" t="str">
        <f>[3]lang_2!C1721</f>
        <v>#[color=562600]在图鉴中放置兵团，可以增加此类兵团的属性。[-]</v>
      </c>
      <c r="D1721" s="55">
        <f>[3]lang_2!D1721</f>
        <v>0</v>
      </c>
      <c r="E1721" s="55" t="str">
        <f>[3]lang_2!E1721</f>
        <v>#[color=562600]神秘商店中经常有打折的商品，经常去关注下吧[-]</v>
      </c>
    </row>
    <row r="1722" spans="1:5" s="55" customFormat="1">
      <c r="A1722" s="55" t="str">
        <f>[3]lang_2!A1722</f>
        <v>XINSHOU_71</v>
      </c>
      <c r="B1722" s="55">
        <f>[3]lang_2!B1722</f>
        <v>0</v>
      </c>
      <c r="C1722" s="55" t="str">
        <f>[3]lang_2!C1722</f>
        <v>#[color=562600]快速添加兵团。[-]</v>
      </c>
      <c r="D1722" s="55">
        <f>[3]lang_2!D1722</f>
        <v>0</v>
      </c>
      <c r="E1722" s="55" t="str">
        <f>[3]lang_2!E1722</f>
        <v>#[color=562600]神秘商店中经常有打折的商品，经常去关注下吧[-]</v>
      </c>
    </row>
    <row r="1723" spans="1:5" s="55" customFormat="1">
      <c r="A1723" s="55">
        <f>[3]lang_2!A1723</f>
        <v>0</v>
      </c>
      <c r="B1723" s="55">
        <f>[3]lang_2!B1723</f>
        <v>0</v>
      </c>
      <c r="C1723" s="55">
        <f>[3]lang_2!C1723</f>
        <v>0</v>
      </c>
      <c r="D1723" s="55">
        <f>[3]lang_2!D1723</f>
        <v>0</v>
      </c>
      <c r="E1723" s="55">
        <f>[3]lang_2!E1723</f>
        <v>0</v>
      </c>
    </row>
    <row r="1724" spans="1:5" s="55" customFormat="1">
      <c r="A1724" s="55" t="str">
        <f>[3]lang_2!A1724</f>
        <v>XINSHOU_72</v>
      </c>
      <c r="B1724" s="55">
        <f>[3]lang_2!B1724</f>
        <v>0</v>
      </c>
      <c r="C1724" s="55" t="str">
        <f>[3]lang_2!C1724</f>
        <v>#[color=562600]刚刚获得了一些经验药水，使用它们可以快速获得兵团经验。[-]</v>
      </c>
      <c r="D1724" s="55">
        <f>[3]lang_2!D1724</f>
        <v>0</v>
      </c>
      <c r="E1724" s="55" t="str">
        <f>[3]lang_2!E1724</f>
        <v>#[color=562600]神秘商店中经常有打折的商品，经常去关注下吧[-]</v>
      </c>
    </row>
    <row r="1725" spans="1:5" s="55" customFormat="1">
      <c r="A1725" s="55" t="str">
        <f>[3]lang_2!A1725</f>
        <v>XINSHOU_73</v>
      </c>
      <c r="B1725" s="55">
        <f>[3]lang_2!B1725</f>
        <v>0</v>
      </c>
      <c r="C1725" s="55" t="str">
        <f>[3]lang_2!C1725</f>
        <v>#[color=562600]来进行一场对战吧。[-]</v>
      </c>
      <c r="D1725" s="55">
        <f>[3]lang_2!D1725</f>
        <v>0</v>
      </c>
      <c r="E1725" s="55" t="str">
        <f>[3]lang_2!E1725</f>
        <v>#[color=562600]神秘商店中经常有打折的商品，经常去关注下吧[-]</v>
      </c>
    </row>
    <row r="1726" spans="1:5" s="55" customFormat="1">
      <c r="A1726" s="55">
        <f>[3]lang_2!A1726</f>
        <v>0</v>
      </c>
      <c r="B1726" s="55">
        <f>[3]lang_2!B1726</f>
        <v>0</v>
      </c>
      <c r="C1726" s="55">
        <f>[3]lang_2!C1726</f>
        <v>0</v>
      </c>
      <c r="D1726" s="55">
        <f>[3]lang_2!D1726</f>
        <v>0</v>
      </c>
      <c r="E1726" s="55">
        <f>[3]lang_2!E1726</f>
        <v>0</v>
      </c>
    </row>
    <row r="1727" spans="1:5" s="55" customFormat="1">
      <c r="A1727" s="55" t="str">
        <f>[3]lang_2!A1727</f>
        <v>XINSHOU_74</v>
      </c>
      <c r="B1727" s="55">
        <f>[3]lang_2!B1727</f>
        <v>0</v>
      </c>
      <c r="C1727" s="55" t="str">
        <f>[3]lang_2!C1727</f>
        <v>#[color=562600]报告女王：船坞已建造完毕，可以派遣部队出海执行任务了。[-]</v>
      </c>
      <c r="D1727" s="55">
        <f>[3]lang_2!D1727</f>
        <v>0</v>
      </c>
      <c r="E1727" s="55" t="str">
        <f>[3]lang_2!E1727</f>
        <v>#[color=562600]神秘商店中经常有打折的商品，经常去关注下吧[-]</v>
      </c>
    </row>
    <row r="1728" spans="1:5" s="55" customFormat="1">
      <c r="A1728" s="55" t="str">
        <f>[3]lang_2!A1728</f>
        <v>XINSHOU_75</v>
      </c>
      <c r="B1728" s="55">
        <f>[3]lang_2!B1728</f>
        <v>0</v>
      </c>
      <c r="C1728" s="55" t="str">
        <f>[3]lang_2!C1728</f>
        <v>#[color=562600]在这里强化兵团天赋属性，并升级[-][color=1d61d3]兵种天赋技能[-][color=562600]。[-]</v>
      </c>
      <c r="D1728" s="55">
        <f>[3]lang_2!D1728</f>
        <v>0</v>
      </c>
      <c r="E1728" s="55" t="str">
        <f>[3]lang_2!E1728</f>
        <v>#[color=562600]神秘商店中经常有打折的商品，经常去关注下吧[-]</v>
      </c>
    </row>
    <row r="1729" spans="1:5" s="55" customFormat="1">
      <c r="A1729" s="55" t="str">
        <f>[3]lang_2!A1729</f>
        <v>XINSHOU_76</v>
      </c>
      <c r="B1729" s="55">
        <f>[3]lang_2!B1729</f>
        <v>0</v>
      </c>
      <c r="C1729" s="55" t="str">
        <f>[3]lang_2!C1729</f>
        <v>#[color=562600]云中城的大门开启了，大天使等待您的挑战。[-]</v>
      </c>
      <c r="D1729" s="55">
        <f>[3]lang_2!D1729</f>
        <v>0</v>
      </c>
      <c r="E1729" s="55" t="str">
        <f>[3]lang_2!E1729</f>
        <v>#[color=562600]神秘商店中经常有打折的商品，经常去关注下吧[-]</v>
      </c>
    </row>
    <row r="1730" spans="1:5">
      <c r="A1730" s="55" t="str">
        <f>[3]lang_2!A1730</f>
        <v>XINSHOU_77</v>
      </c>
      <c r="B1730" s="55">
        <f>[3]lang_2!B1730</f>
        <v>0</v>
      </c>
      <c r="C1730" s="55" t="str">
        <f>[3]lang_2!C1730</f>
        <v>#[color=562600]在这里，您需要连续进行两场战斗，都取得胜利才能得到天使的认可。[-]</v>
      </c>
      <c r="D1730" s="55">
        <f>[3]lang_2!D1730</f>
        <v>0</v>
      </c>
      <c r="E1730" s="55" t="str">
        <f>[3]lang_2!E1730</f>
        <v>#[color=562600]神秘商店中经常有打折的商品，经常去关注下吧[-]</v>
      </c>
    </row>
    <row r="1731" spans="1:5" s="55" customFormat="1">
      <c r="A1731" s="55" t="str">
        <f>[3]lang_2!A1731</f>
        <v>XINSHOU_78</v>
      </c>
      <c r="B1731" s="55">
        <f>[3]lang_2!B1731</f>
        <v>0</v>
      </c>
      <c r="C1731" s="55" t="str">
        <f>[3]lang_2!C1731</f>
        <v>#[color=562600]您可以在两种增益之间进行选择，您的选择将影响战斗的顺序。[-]</v>
      </c>
      <c r="D1731" s="55">
        <f>[3]lang_2!D1731</f>
        <v>0</v>
      </c>
      <c r="E1731" s="55" t="str">
        <f>[3]lang_2!E1731</f>
        <v>#[color=562600]神秘商店中经常有打折的商品，经常去关注下吧[-]</v>
      </c>
    </row>
    <row r="1732" spans="1:5" s="55" customFormat="1">
      <c r="A1732" s="55">
        <f>[3]lang_2!A1732</f>
        <v>0</v>
      </c>
      <c r="B1732" s="55">
        <f>[3]lang_2!B1732</f>
        <v>0</v>
      </c>
      <c r="C1732" s="55">
        <f>[3]lang_2!C1732</f>
        <v>0</v>
      </c>
      <c r="D1732" s="55">
        <f>[3]lang_2!D1732</f>
        <v>0</v>
      </c>
      <c r="E1732" s="55">
        <f>[3]lang_2!E1732</f>
        <v>0</v>
      </c>
    </row>
    <row r="1733" spans="1:5" s="55" customFormat="1">
      <c r="A1733" s="55" t="str">
        <f>[3]lang_2!A1733</f>
        <v>XINSHOUZHANDOU_01</v>
      </c>
      <c r="B1733" s="55">
        <f>[3]lang_2!B1733</f>
        <v>0</v>
      </c>
      <c r="C1733" s="55" t="str">
        <f>[3]lang_2!C1733</f>
        <v>#[color=562600]战斗中施放英雄法术可以影响战局，施放法术需要消耗魔法。[-]</v>
      </c>
      <c r="D1733" s="55">
        <f>[3]lang_2!D1733</f>
        <v>0</v>
      </c>
      <c r="E1733" s="55" t="str">
        <f>[3]lang_2!E1733</f>
        <v>#[color=562600]Casting spells will consume much mana， but can defeat the enemy more efficiently。[-]</v>
      </c>
    </row>
    <row r="1734" spans="1:5" s="55" customFormat="1">
      <c r="A1734" s="55" t="str">
        <f>[3]lang_2!A1734</f>
        <v>XINSHOUZHANDOU_99</v>
      </c>
      <c r="B1734" s="55">
        <f>[3]lang_2!B1734</f>
        <v>0</v>
      </c>
      <c r="C1734" s="55" t="str">
        <f>[3]lang_2!C1734</f>
        <v>#您正处于新手引导中，请按照引导进行操作！</v>
      </c>
      <c r="D1734" s="55">
        <f>[3]lang_2!D1734</f>
        <v>0</v>
      </c>
      <c r="E1734" s="55" t="str">
        <f>[3]lang_2!E1734</f>
        <v>#In the NEWBIE GUIDE， please follow the guidance in order</v>
      </c>
    </row>
    <row r="1735" spans="1:5" s="55" customFormat="1">
      <c r="A1735" s="55">
        <f>[3]lang_2!A1735</f>
        <v>0</v>
      </c>
      <c r="B1735" s="55">
        <f>[3]lang_2!B1735</f>
        <v>0</v>
      </c>
      <c r="C1735" s="55">
        <f>[3]lang_2!C1735</f>
        <v>0</v>
      </c>
      <c r="D1735" s="55">
        <f>[3]lang_2!D1735</f>
        <v>0</v>
      </c>
      <c r="E1735" s="55">
        <f>[3]lang_2!E1735</f>
        <v>0</v>
      </c>
    </row>
    <row r="1736" spans="1:5" s="55" customFormat="1">
      <c r="A1736" s="55" t="str">
        <f>[3]lang_2!A1736</f>
        <v>XINSHOU_79</v>
      </c>
      <c r="B1736" s="55">
        <f>[3]lang_2!B1736</f>
        <v>0</v>
      </c>
      <c r="C1736" s="55" t="str">
        <f>[3]lang_2!C1736</f>
        <v>#[color=562600]兵团技能可以突破啦，突破后效果更加强大。[-]</v>
      </c>
      <c r="D1736" s="55">
        <f>[3]lang_2!D1736</f>
        <v>0</v>
      </c>
      <c r="E1736" s="55" t="str">
        <f>[3]lang_2!E1736</f>
        <v>#[color=562600]神秘商店中经常有打折的商品，经常去关注下吧[-]</v>
      </c>
    </row>
    <row r="1737" spans="1:5" s="55" customFormat="1">
      <c r="A1737" s="55" t="str">
        <f>[3]lang_2!A1737</f>
        <v>XINSHOU_80</v>
      </c>
      <c r="B1737" s="55">
        <f>[3]lang_2!B1737</f>
        <v>0</v>
      </c>
      <c r="C1737" s="55" t="str">
        <f>[3]lang_2!C1737</f>
        <v>#[color=562600]兵团星级越高，兵团技能等级上限越高，最高15级。[-]</v>
      </c>
      <c r="D1737" s="55">
        <f>[3]lang_2!D1737</f>
        <v>0</v>
      </c>
      <c r="E1737" s="55" t="str">
        <f>[3]lang_2!E1737</f>
        <v>#[color=562600]神秘商店中经常有打折的商品，经常去关注下吧[-]</v>
      </c>
    </row>
    <row r="1738" spans="1:5" s="55" customFormat="1">
      <c r="A1738" s="55">
        <f>[3]lang_2!A1738</f>
        <v>0</v>
      </c>
      <c r="B1738" s="55">
        <f>[3]lang_2!B1738</f>
        <v>0</v>
      </c>
      <c r="C1738" s="55">
        <f>[3]lang_2!C1738</f>
        <v>0</v>
      </c>
      <c r="D1738" s="55">
        <f>[3]lang_2!D1738</f>
        <v>0</v>
      </c>
      <c r="E1738" s="55">
        <f>[3]lang_2!E1738</f>
        <v>0</v>
      </c>
    </row>
    <row r="1739" spans="1:5" s="55" customFormat="1">
      <c r="A1739" s="55" t="str">
        <f>[3]lang_2!A1739</f>
        <v>XINSHOU_81</v>
      </c>
      <c r="B1739" s="55">
        <f>[3]lang_2!B1739</f>
        <v>0</v>
      </c>
      <c r="C1739" s="55" t="str">
        <f>[3]lang_2!C1739</f>
        <v>#[color=562600]完成岛屿任务，可以获得[-][color=1d61d3]兵营[-][color=562600]兑换资源，用于兑换兵团碎片。[-]</v>
      </c>
      <c r="D1739" s="55">
        <f>[3]lang_2!D1739</f>
        <v>0</v>
      </c>
      <c r="E1739" s="55" t="str">
        <f>[3]lang_2!E1739</f>
        <v>#[color=562600]神秘商店中经常有打折的商品，经常去关注下吧[-]</v>
      </c>
    </row>
    <row r="1740" spans="1:5" s="55" customFormat="1">
      <c r="A1740" s="55" t="str">
        <f>[3]lang_2!A1740</f>
        <v>XINSHOU_82</v>
      </c>
      <c r="B1740" s="55">
        <f>[3]lang_2!B1740</f>
        <v>0</v>
      </c>
      <c r="C1740" s="55" t="str">
        <f>[3]lang_2!C1740</f>
        <v>#[color=562600]注意任务条件，达成可以获得额外奖励哦。[-]</v>
      </c>
      <c r="D1740" s="55">
        <f>[3]lang_2!D1740</f>
        <v>0</v>
      </c>
      <c r="E1740" s="55" t="str">
        <f>[3]lang_2!E1740</f>
        <v>#[color=562600]神秘商店中经常有打折的商品，经常去关注下吧[-]</v>
      </c>
    </row>
    <row r="1741" spans="1:5" s="55" customFormat="1">
      <c r="A1741" s="55" t="str">
        <f>[3]lang_2!A1741</f>
        <v>XINSHOU_83</v>
      </c>
      <c r="B1741" s="55">
        <f>[3]lang_2!B1741</f>
        <v>0</v>
      </c>
      <c r="C1741" s="55" t="str">
        <f>[3]lang_2!C1741</f>
        <v>#[color=562600]太好了，任务条件全部达成。[-]</v>
      </c>
      <c r="D1741" s="55">
        <f>[3]lang_2!D1741</f>
        <v>0</v>
      </c>
      <c r="E1741" s="55">
        <f>[3]lang_2!E1741</f>
        <v>0</v>
      </c>
    </row>
    <row r="1742" spans="1:5" s="55" customFormat="1">
      <c r="A1742" s="55" t="str">
        <f>[3]lang_2!A1742</f>
        <v>XINSHOU_84</v>
      </c>
      <c r="B1742" s="55">
        <f>[3]lang_2!B1742</f>
        <v>0</v>
      </c>
      <c r="C1742" s="55" t="str">
        <f>[3]lang_2!C1742</f>
        <v>#[color=562600]您收到好友赠送的一枚加速令，可用来快速完成任务，[-][color=1d61d3]帮助好友[-][color=562600]可以获得加速令。[-]</v>
      </c>
      <c r="D1742" s="55">
        <f>[3]lang_2!D1742</f>
        <v>0</v>
      </c>
      <c r="E1742" s="55" t="str">
        <f>[3]lang_2!E1742</f>
        <v>#[color=562600]神秘商店中经常有打折的商品，经常去关注下吧[-]</v>
      </c>
    </row>
    <row r="1743" spans="1:5" s="55" customFormat="1">
      <c r="A1743" s="55" t="str">
        <f>[3]lang_2!A1743</f>
        <v>XINSHOU_85</v>
      </c>
      <c r="B1743" s="55">
        <f>[3]lang_2!B1743</f>
        <v>0</v>
      </c>
      <c r="C1743" s="55" t="str">
        <f>[3]lang_2!C1743</f>
        <v>#[color=562600]居然收集到这么多资源，快去建造兵营吧。[-]</v>
      </c>
      <c r="D1743" s="55">
        <f>[3]lang_2!D1743</f>
        <v>0</v>
      </c>
      <c r="E1743" s="55" t="str">
        <f>[3]lang_2!E1743</f>
        <v>#[color=562600]神秘商店中经常有打折的商品，经常去关注下吧[-]</v>
      </c>
    </row>
    <row r="1744" spans="1:5" s="55" customFormat="1">
      <c r="A1744" s="55" t="str">
        <f>[3]lang_2!A1744</f>
        <v>XINSHOU_86</v>
      </c>
      <c r="B1744" s="55">
        <f>[3]lang_2!B1744</f>
        <v>0</v>
      </c>
      <c r="C1744" s="55" t="str">
        <f>[3]lang_2!C1744</f>
        <v>#[color=562600]建造兵营需要先招募到对应的兵团，然后就可以开始生产碎片了。[-]</v>
      </c>
      <c r="D1744" s="55">
        <f>[3]lang_2!D1744</f>
        <v>0</v>
      </c>
      <c r="E1744" s="55" t="str">
        <f>[3]lang_2!E1744</f>
        <v>#[color=562600]神秘商店中经常有打折的商品，经常去关注下吧[-]</v>
      </c>
    </row>
    <row r="1745" spans="1:5" s="55" customFormat="1">
      <c r="A1745" s="55" t="str">
        <f>[3]lang_2!A1745</f>
        <v>XINSHOU_87</v>
      </c>
      <c r="B1745" s="55">
        <f>[3]lang_2!B1745</f>
        <v>0</v>
      </c>
      <c r="C1745" s="55" t="str">
        <f>[3]lang_2!C1745</f>
        <v>#[color=562600]可以开始兑换了～[-]</v>
      </c>
      <c r="D1745" s="55">
        <f>[3]lang_2!D1745</f>
        <v>0</v>
      </c>
      <c r="E1745" s="55" t="str">
        <f>[3]lang_2!E1745</f>
        <v>#[color=562600]神秘商店中经常有打折的商品，经常去关注下吧[-]</v>
      </c>
    </row>
    <row r="1746" spans="1:5" s="55" customFormat="1">
      <c r="A1746" s="55">
        <f>[3]lang_2!A1746</f>
        <v>0</v>
      </c>
      <c r="B1746" s="55">
        <f>[3]lang_2!B1746</f>
        <v>0</v>
      </c>
      <c r="C1746" s="55">
        <f>[3]lang_2!C1746</f>
        <v>0</v>
      </c>
      <c r="D1746" s="55">
        <f>[3]lang_2!D1746</f>
        <v>0</v>
      </c>
      <c r="E1746" s="55">
        <f>[3]lang_2!E1746</f>
        <v>0</v>
      </c>
    </row>
    <row r="1747" spans="1:5" s="55" customFormat="1">
      <c r="A1747" s="55" t="str">
        <f>[3]lang_2!A1747</f>
        <v>XINSHOU_88</v>
      </c>
      <c r="B1747" s="55">
        <f>[3]lang_2!B1747</f>
        <v>0</v>
      </c>
      <c r="C1747" s="55" t="str">
        <f>[3]lang_2!C1747</f>
        <v>#[color=562600]恭喜您段位晋升，从现在开始，系统会随机2个兵团作为当前赛季的[-][color=1d61d3]热点兵团[-][color=562600]，热点兵团属性提升[-]</v>
      </c>
      <c r="D1747" s="55">
        <f>[3]lang_2!D1747</f>
        <v>0</v>
      </c>
      <c r="E1747" s="55" t="str">
        <f>[3]lang_2!E1747</f>
        <v>#[color=562600]神秘商店中经常有打折的商品，经常去关注下吧[-]</v>
      </c>
    </row>
    <row r="1748" spans="1:5" s="55" customFormat="1">
      <c r="A1748" s="55" t="str">
        <f>[3]lang_2!A1748</f>
        <v>XINSHOU_89</v>
      </c>
      <c r="B1748" s="55">
        <f>[3]lang_2!B1748</f>
        <v>0</v>
      </c>
      <c r="C1748" s="55" t="str">
        <f>[3]lang_2!C1748</f>
        <v>#[color=562600]这里系统会在每个段位设定不重复的[-][color=1d61d3]段位热点[-][color=562600]，属性提升仅在本段位生效哟，好好利用吧！[-]</v>
      </c>
      <c r="D1748" s="55">
        <f>[3]lang_2!D1748</f>
        <v>0</v>
      </c>
      <c r="E1748" s="55">
        <f>[3]lang_2!E1748</f>
        <v>0</v>
      </c>
    </row>
    <row r="1749" spans="1:5" s="55" customFormat="1">
      <c r="A1749" s="55" t="str">
        <f>[3]lang_2!A1749</f>
        <v>XINSHOU_91</v>
      </c>
      <c r="B1749" s="55">
        <f>[3]lang_2!B1749</f>
        <v>0</v>
      </c>
      <c r="C1749" s="55" t="str">
        <f>[3]lang_2!C1749</f>
        <v>#[color=562600]领主大人，欢迎您进入传奇段位，在这个段位力你可以自己选择最强的3个兵团作为您的自定义热点，快来展现您的风采吧！[-]</v>
      </c>
      <c r="D1749" s="55">
        <f>[3]lang_2!D1749</f>
        <v>0</v>
      </c>
      <c r="E1749" s="55">
        <f>[3]lang_2!E1749</f>
        <v>0</v>
      </c>
    </row>
    <row r="1750" spans="1:5" s="55" customFormat="1">
      <c r="A1750" s="55">
        <f>[3]lang_2!A1750</f>
        <v>0</v>
      </c>
      <c r="B1750" s="55">
        <f>[3]lang_2!B1750</f>
        <v>0</v>
      </c>
      <c r="C1750" s="55">
        <f>[3]lang_2!C1750</f>
        <v>0</v>
      </c>
      <c r="D1750" s="55">
        <f>[3]lang_2!D1750</f>
        <v>0</v>
      </c>
      <c r="E1750" s="55">
        <f>[3]lang_2!E1750</f>
        <v>0</v>
      </c>
    </row>
    <row r="1751" spans="1:5" s="55" customFormat="1">
      <c r="A1751" s="55" t="str">
        <f>[3]lang_2!A1751</f>
        <v>XINSHOU_90</v>
      </c>
      <c r="B1751" s="55">
        <f>[3]lang_2!B1751</f>
        <v>0</v>
      </c>
      <c r="C1751" s="55" t="str">
        <f>[3]lang_2!C1751</f>
        <v>#[color=562600]英雄传记系统开启啦，在这里您可以了解英雄的故事，并且可以获得[-][color=1d61d3]英雄碎片[-][color=562600]呦。[-]</v>
      </c>
      <c r="D1751" s="55">
        <f>[3]lang_2!D1751</f>
        <v>0</v>
      </c>
      <c r="E1751" s="55">
        <f>[3]lang_2!E1751</f>
        <v>0</v>
      </c>
    </row>
    <row r="1752" spans="1:5" s="55" customFormat="1">
      <c r="A1752" s="55" t="str">
        <f>[3]lang_2!A1752</f>
        <v>XINSHOU_92</v>
      </c>
      <c r="B1752" s="55">
        <f>[3]lang_2!B1752</f>
        <v>0</v>
      </c>
      <c r="C1752" s="55" t="str">
        <f>[3]lang_2!C1752</f>
        <v>#[color=562600]快去加入联盟吧～开启您的探索之旅！[-]</v>
      </c>
      <c r="D1752" s="55">
        <f>[3]lang_2!D1752</f>
        <v>0</v>
      </c>
      <c r="E1752" s="55">
        <f>[3]lang_2!E1752</f>
        <v>0</v>
      </c>
    </row>
    <row r="1753" spans="1:5" s="55" customFormat="1">
      <c r="A1753" s="55" t="str">
        <f>[3]lang_2!A1753</f>
        <v>LIZHIYUAN_1</v>
      </c>
      <c r="B1753" s="55">
        <f>[3]lang_2!B1753</f>
        <v>0</v>
      </c>
      <c r="C1753" s="55" t="str">
        <f>[3]lang_2!C1753</f>
        <v>#[color=562600]现在上阵的是您的英雄，点击【英雄】页签可以上阵强力的[-][color=1d61d3]剧情英雄[-][color=562600]哦~[-]</v>
      </c>
      <c r="D1753" s="55">
        <f>[3]lang_2!D1753</f>
        <v>0</v>
      </c>
      <c r="E1753" s="55" t="str">
        <f>[3]lang_2!E1753</f>
        <v>#[color=562600]现在上阵的是您的英雄，点击【英雄】页签可以上阵强力的[-][color=1d61d3]剧情英雄[-][color=562600]哦~[-]</v>
      </c>
    </row>
    <row r="1754" spans="1:5" s="55" customFormat="1">
      <c r="A1754" s="55" t="str">
        <f>[3]lang_2!A1754</f>
        <v>LIZHIYUAN_2</v>
      </c>
      <c r="B1754" s="55">
        <f>[3]lang_2!B1754</f>
        <v>0</v>
      </c>
      <c r="C1754" s="55" t="str">
        <f>[3]lang_2!C1754</f>
        <v>#[color=562600]可拖拽英雄进行替换[-]</v>
      </c>
      <c r="D1754" s="55">
        <f>[3]lang_2!D1754</f>
        <v>0</v>
      </c>
      <c r="E1754" s="55" t="str">
        <f>[3]lang_2!E1754</f>
        <v>#[color=562600]拖拽[-][color=1d61d3]英雄[-][color=562600]到剧情英雄的位置，可以更换英雄。[-]</v>
      </c>
    </row>
    <row r="1755" spans="1:5" s="55" customFormat="1">
      <c r="A1755" s="55">
        <f>[3]lang_2!A1755</f>
        <v>0</v>
      </c>
      <c r="B1755" s="55">
        <f>[3]lang_2!B1755</f>
        <v>0</v>
      </c>
      <c r="C1755" s="55">
        <f>[3]lang_2!C1755</f>
        <v>0</v>
      </c>
      <c r="D1755" s="55">
        <f>[3]lang_2!D1755</f>
        <v>0</v>
      </c>
      <c r="E1755" s="55">
        <f>[3]lang_2!E1755</f>
        <v>0</v>
      </c>
    </row>
    <row r="1756" spans="1:5" s="55" customFormat="1">
      <c r="A1756" s="55" t="str">
        <f>[3]lang_2!A1756</f>
        <v>XIANZHIXIAOWU_1</v>
      </c>
      <c r="B1756" s="55">
        <f>[3]lang_2!B1756</f>
        <v>0</v>
      </c>
      <c r="C1756" s="55" t="str">
        <f>[3]lang_2!C1756</f>
        <v>#[color=562600]先知小屋所说的精灵艾莉尔[-]</v>
      </c>
      <c r="D1756" s="55">
        <f>[3]lang_2!D1756</f>
        <v>0</v>
      </c>
      <c r="E1756" s="55">
        <f>[3]lang_2!E1756</f>
        <v>0</v>
      </c>
    </row>
    <row r="1757" spans="1:5" s="55" customFormat="1">
      <c r="A1757" s="55" t="str">
        <f>[3]lang_2!A1757</f>
        <v>XINSHOU_93</v>
      </c>
      <c r="B1757" s="55">
        <f>[3]lang_2!B1757</f>
        <v>0</v>
      </c>
      <c r="C1757" s="55" t="str">
        <f>[3]lang_2!C1757</f>
        <v>#[color=562600]元素位面系统开启了，挑战元素BOSS可以获取兵团觉醒强化的材料。[-]</v>
      </c>
      <c r="D1757" s="55">
        <f>[3]lang_2!D1757</f>
        <v>0</v>
      </c>
      <c r="E1757" s="55" t="str">
        <f>[3]lang_2!E1757</f>
        <v>#[color=562600]神秘商店中经常有打折的商品，经常去关注下吧[-]</v>
      </c>
    </row>
    <row r="1758" spans="1:5" s="55" customFormat="1">
      <c r="A1758" s="55" t="str">
        <f>[3]lang_2!A1758</f>
        <v>XINSHOU_94</v>
      </c>
      <c r="B1758" s="55">
        <f>[3]lang_2!B1758</f>
        <v>0</v>
      </c>
      <c r="C1758" s="55" t="str">
        <f>[3]lang_2!C1758</f>
        <v>#[color=562600]快来进行兵团觉醒吧！橙色兵团觉醒后会获得新的外形，还能解锁技能树哦。[-]</v>
      </c>
      <c r="D1758" s="55">
        <f>[3]lang_2!D1758</f>
        <v>0</v>
      </c>
      <c r="E1758" s="55" t="str">
        <f>[3]lang_2!E1758</f>
        <v>#[color=562600]神秘商店中经常有打折的商品，经常去关注下吧[-]</v>
      </c>
    </row>
    <row r="1759" spans="1:5" s="55" customFormat="1">
      <c r="A1759" s="55">
        <f>[3]lang_2!A1759</f>
        <v>0</v>
      </c>
      <c r="B1759" s="55">
        <f>[3]lang_2!B1759</f>
        <v>0</v>
      </c>
      <c r="C1759" s="55">
        <f>[3]lang_2!C1759</f>
        <v>0</v>
      </c>
      <c r="D1759" s="55">
        <f>[3]lang_2!D1759</f>
        <v>0</v>
      </c>
      <c r="E1759" s="55">
        <f>[3]lang_2!E1759</f>
        <v>0</v>
      </c>
    </row>
    <row r="1760" spans="1:5" s="55" customFormat="1">
      <c r="A1760" s="55">
        <f>[3]lang_2!A1760</f>
        <v>0</v>
      </c>
      <c r="B1760" s="55">
        <f>[3]lang_2!B1760</f>
        <v>0</v>
      </c>
      <c r="C1760" s="55">
        <f>[3]lang_2!C1760</f>
        <v>0</v>
      </c>
      <c r="D1760" s="55">
        <f>[3]lang_2!D1760</f>
        <v>0</v>
      </c>
      <c r="E1760" s="55">
        <f>[3]lang_2!E1760</f>
        <v>0</v>
      </c>
    </row>
    <row r="1761" spans="1:5" s="55" customFormat="1">
      <c r="A1761" s="55">
        <f>[3]lang_2!A1761</f>
        <v>0</v>
      </c>
      <c r="B1761" s="55">
        <f>[3]lang_2!B1761</f>
        <v>0</v>
      </c>
      <c r="C1761" s="55">
        <f>[3]lang_2!C1761</f>
        <v>0</v>
      </c>
      <c r="D1761" s="55">
        <f>[3]lang_2!D1761</f>
        <v>0</v>
      </c>
      <c r="E1761" s="55">
        <f>[3]lang_2!E1761</f>
        <v>0</v>
      </c>
    </row>
    <row r="1762" spans="1:5" s="55" customFormat="1">
      <c r="A1762" s="55">
        <f>[3]lang_2!A1762</f>
        <v>0</v>
      </c>
      <c r="B1762" s="55">
        <f>[3]lang_2!B1762</f>
        <v>0</v>
      </c>
      <c r="C1762" s="55">
        <f>[3]lang_2!C1762</f>
        <v>0</v>
      </c>
      <c r="D1762" s="55">
        <f>[3]lang_2!D1762</f>
        <v>0</v>
      </c>
      <c r="E1762" s="55">
        <f>[3]lang_2!E1762</f>
        <v>0</v>
      </c>
    </row>
    <row r="1763" spans="1:5" s="55" customFormat="1">
      <c r="A1763" s="55">
        <f>[3]lang_2!A1763</f>
        <v>0</v>
      </c>
      <c r="B1763" s="55">
        <f>[3]lang_2!B1763</f>
        <v>0</v>
      </c>
      <c r="C1763" s="55">
        <f>[3]lang_2!C1763</f>
        <v>0</v>
      </c>
      <c r="D1763" s="55">
        <f>[3]lang_2!D1763</f>
        <v>0</v>
      </c>
      <c r="E1763" s="55">
        <f>[3]lang_2!E1763</f>
        <v>0</v>
      </c>
    </row>
    <row r="1764" spans="1:5" s="55" customFormat="1">
      <c r="A1764" s="55">
        <f>[3]lang_2!A1764</f>
        <v>0</v>
      </c>
      <c r="B1764" s="55">
        <f>[3]lang_2!B1764</f>
        <v>0</v>
      </c>
      <c r="C1764" s="55">
        <f>[3]lang_2!C1764</f>
        <v>0</v>
      </c>
      <c r="D1764" s="55">
        <f>[3]lang_2!D1764</f>
        <v>0</v>
      </c>
      <c r="E1764" s="55">
        <f>[3]lang_2!E1764</f>
        <v>0</v>
      </c>
    </row>
    <row r="1765" spans="1:5" s="55" customFormat="1">
      <c r="A1765" s="55" t="str">
        <f>[3]lang_2!A1765</f>
        <v>XINSHOU_95</v>
      </c>
      <c r="B1765" s="55">
        <f>[3]lang_2!B1765</f>
        <v>0</v>
      </c>
      <c r="C1765" s="55" t="str">
        <f>[3]lang_2!C1765</f>
        <v>#[color=562600]法术刻印系统开启了，在这里可以让英雄学会新的法术，快去看看吧！[-]</v>
      </c>
      <c r="D1765" s="55">
        <f>[3]lang_2!D1765</f>
        <v>0</v>
      </c>
      <c r="E1765" s="55">
        <f>[3]lang_2!E1765</f>
        <v>0</v>
      </c>
    </row>
    <row r="1766" spans="1:5" s="55" customFormat="1">
      <c r="A1766" s="55" t="str">
        <f>[3]lang_2!A1766</f>
        <v>XINSHOU_96</v>
      </c>
      <c r="B1766" s="55">
        <f>[3]lang_2!B1766</f>
        <v>0</v>
      </c>
      <c r="C1766" s="55" t="str">
        <f>[3]lang_2!C1766</f>
        <v>#[color=562600]通过法术祈愿可以获得法术书，刻印法术书能让英雄使用[-][color=1d61d3]第5个法术[-][color=562600]哦，赶快去获取一本法术书吧！[-]</v>
      </c>
      <c r="D1766" s="55">
        <f>[3]lang_2!D1766</f>
        <v>0</v>
      </c>
      <c r="E1766" s="55">
        <f>[3]lang_2!E1766</f>
        <v>0</v>
      </c>
    </row>
    <row r="1767" spans="1:5" s="55" customFormat="1">
      <c r="A1767" s="55" t="str">
        <f>[3]lang_2!A1767</f>
        <v>XINSHOU_97</v>
      </c>
      <c r="B1767" s="55">
        <f>[3]lang_2!B1767</f>
        <v>0</v>
      </c>
      <c r="C1767" s="55" t="str">
        <f>[3]lang_2!C1767</f>
        <v>#[color=562600]快来祈愿，看看能获得什么样的法术书吧，刻印法术书能让英雄使用[-][color=1d61d3]第5个法术[-][color=562600],首次免费，奖励*5哦。[-]</v>
      </c>
      <c r="D1767" s="55">
        <f>[3]lang_2!D1767</f>
        <v>0</v>
      </c>
      <c r="E1767" s="55">
        <f>[3]lang_2!E1767</f>
        <v>0</v>
      </c>
    </row>
    <row r="1768" spans="1:5" s="55" customFormat="1">
      <c r="A1768" s="55" t="str">
        <f>[3]lang_2!A1768</f>
        <v>XINSHOU_98</v>
      </c>
      <c r="B1768" s="55">
        <f>[3]lang_2!B1768</f>
        <v>0</v>
      </c>
      <c r="C1768" s="55" t="str">
        <f>[3]lang_2!C1768</f>
        <v>#[color=562600]恭喜您获得了烈火神箭的法术书碎片，快去[-][color=1d61d3]法术书柜[-][color=562600]合成吧！[-]</v>
      </c>
      <c r="D1768" s="55">
        <f>[3]lang_2!D1768</f>
        <v>0</v>
      </c>
      <c r="E1768" s="55">
        <f>[3]lang_2!E1768</f>
        <v>0</v>
      </c>
    </row>
    <row r="1769" spans="1:5" s="55" customFormat="1">
      <c r="A1769" s="55" t="str">
        <f>[3]lang_2!A1769</f>
        <v>XINSHOU_99</v>
      </c>
      <c r="B1769" s="55">
        <f>[3]lang_2!B1769</f>
        <v>0</v>
      </c>
      <c r="C1769" s="55" t="str">
        <f>[3]lang_2!C1769</f>
        <v>#[color=562600]来合成一个法术书吧，合成后的法术书可在英雄法术界面的[-][color=1d61d3]刻印孔[-][color=562600]中装备，快去激活刻印孔吧！[-]</v>
      </c>
      <c r="D1769" s="55">
        <f>[3]lang_2!D1769</f>
        <v>0</v>
      </c>
      <c r="E1769" s="55">
        <f>[3]lang_2!E1769</f>
        <v>0</v>
      </c>
    </row>
    <row r="1770" spans="1:5" s="55" customFormat="1">
      <c r="A1770" s="55">
        <f>[3]lang_2!A1770</f>
        <v>0</v>
      </c>
      <c r="B1770" s="55">
        <f>[3]lang_2!B1770</f>
        <v>0</v>
      </c>
      <c r="C1770" s="55">
        <f>[3]lang_2!C1770</f>
        <v>0</v>
      </c>
      <c r="D1770" s="55">
        <f>[3]lang_2!D1770</f>
        <v>0</v>
      </c>
      <c r="E1770" s="55">
        <f>[3]lang_2!E1770</f>
        <v>0</v>
      </c>
    </row>
    <row r="1771" spans="1:5" s="55" customFormat="1">
      <c r="A1771" s="55" t="str">
        <f>[3]lang_2!A1771</f>
        <v>XINSHOU_100</v>
      </c>
      <c r="B1771" s="55">
        <f>[3]lang_2!B1771</f>
        <v>0</v>
      </c>
      <c r="C1771" s="55" t="str">
        <f>[3]lang_2!C1771</f>
        <v>#[color=562600]配件制造车间在这里，你可以为自己的战争器械收集提升所用的配件，快去看看吧！[-]</v>
      </c>
      <c r="D1771" s="55">
        <f>[3]lang_2!D1771</f>
        <v>0</v>
      </c>
      <c r="E1771" s="55">
        <f>[3]lang_2!E1771</f>
        <v>0</v>
      </c>
    </row>
    <row r="1772" spans="1:5" s="55" customFormat="1">
      <c r="A1772" s="55" t="str">
        <f>[3]lang_2!A1772</f>
        <v>XINSHOU_101</v>
      </c>
      <c r="B1772" s="55">
        <f>[3]lang_2!B1772</f>
        <v>0</v>
      </c>
      <c r="C1772" s="55" t="str">
        <f>[3]lang_2!C1772</f>
        <v>#[color=562600]通过制造可以获得战争器械的提升配件，赶快去获取自己的配件吧！[-]</v>
      </c>
      <c r="D1772" s="55">
        <f>[3]lang_2!D1772</f>
        <v>0</v>
      </c>
      <c r="E1772" s="55">
        <f>[3]lang_2!E1772</f>
        <v>0</v>
      </c>
    </row>
    <row r="1773" spans="1:5" s="55" customFormat="1">
      <c r="A1773" s="55" t="str">
        <f>[3]lang_2!A1773</f>
        <v>XINSHOU_102</v>
      </c>
      <c r="B1773" s="55">
        <f>[3]lang_2!B1773</f>
        <v>0</v>
      </c>
      <c r="C1773" s="55" t="str">
        <f>[3]lang_2!C1773</f>
        <v>#[color=562600]恭喜你获得了新的配件，去用这些配件改造一下自己的战争器械吧！[-]</v>
      </c>
      <c r="D1773" s="55">
        <f>[3]lang_2!D1773</f>
        <v>0</v>
      </c>
      <c r="E1773" s="55">
        <f>[3]lang_2!E1773</f>
        <v>0</v>
      </c>
    </row>
    <row r="1774" spans="1:5" s="55" customFormat="1">
      <c r="A1774" s="55" t="str">
        <f>[3]lang_2!A1774</f>
        <v>XINSHOU_103</v>
      </c>
      <c r="B1774" s="55">
        <f>[3]lang_2!B1774</f>
        <v>0</v>
      </c>
      <c r="C1774" s="55" t="str">
        <f>[3]lang_2!C1774</f>
        <v>#[color=562600]点击改造，将那些配件装备在战争器械上吧！[-]</v>
      </c>
      <c r="D1774" s="55">
        <f>[3]lang_2!D1774</f>
        <v>0</v>
      </c>
      <c r="E1774" s="55">
        <f>[3]lang_2!E1774</f>
        <v>0</v>
      </c>
    </row>
    <row r="1775" spans="1:5" s="55" customFormat="1">
      <c r="A1775" s="55" t="str">
        <f>[3]lang_2!A1775</f>
        <v>XINSHOU_104</v>
      </c>
      <c r="B1775" s="55">
        <f>[3]lang_2!B1775</f>
        <v>0</v>
      </c>
      <c r="C1775" s="55" t="str">
        <f>[3]lang_2!C1775</f>
        <v>#[color=562600]点击添加配件，您所获得的配件可以在这里使用！[-]</v>
      </c>
      <c r="D1775" s="55">
        <f>[3]lang_2!D1775</f>
        <v>0</v>
      </c>
      <c r="E1775" s="55">
        <f>[3]lang_2!E1775</f>
        <v>0</v>
      </c>
    </row>
    <row r="1776" spans="1:5" s="55" customFormat="1">
      <c r="A1776" s="55" t="str">
        <f>[3]lang_2!A1776</f>
        <v>XINSHOU_105</v>
      </c>
      <c r="B1776" s="55">
        <f>[3]lang_2!B1776</f>
        <v>0</v>
      </c>
      <c r="C1776" s="55" t="str">
        <f>[3]lang_2!C1776</f>
        <v>#[color=562600]选择要添加的配件，将他装备在战争器械上吧！[-]</v>
      </c>
      <c r="D1776" s="55">
        <f>[3]lang_2!D1776</f>
        <v>0</v>
      </c>
      <c r="E1776" s="55">
        <f>[3]lang_2!E1776</f>
        <v>0</v>
      </c>
    </row>
    <row r="1777" spans="1:5" s="55" customFormat="1">
      <c r="A1777" s="55">
        <f>[3]lang_2!A1777</f>
        <v>0</v>
      </c>
      <c r="B1777" s="55">
        <f>[3]lang_2!B1777</f>
        <v>0</v>
      </c>
      <c r="C1777" s="55">
        <f>[3]lang_2!C1777</f>
        <v>0</v>
      </c>
      <c r="D1777" s="55">
        <f>[3]lang_2!D1777</f>
        <v>0</v>
      </c>
      <c r="E1777" s="55">
        <f>[3]lang_2!E1777</f>
        <v>0</v>
      </c>
    </row>
    <row r="1778" spans="1:5" s="55" customFormat="1">
      <c r="A1778" s="55" t="str">
        <f>[3]lang_2!A1778</f>
        <v>XINSHOU_106</v>
      </c>
      <c r="B1778" s="55">
        <f>[3]lang_2!B1778</f>
        <v>0</v>
      </c>
      <c r="C1778" s="55">
        <f>[3]lang_2!C1778</f>
        <v>0</v>
      </c>
      <c r="D1778" s="55">
        <f>[3]lang_2!D1778</f>
        <v>0</v>
      </c>
      <c r="E1778" s="55">
        <f>[3]lang_2!E1778</f>
        <v>0</v>
      </c>
    </row>
    <row r="1779" spans="1:5" s="55" customFormat="1">
      <c r="A1779" s="55" t="str">
        <f>[3]lang_2!A1779</f>
        <v>XINSHOU_107</v>
      </c>
      <c r="B1779" s="55">
        <f>[3]lang_2!B1779</f>
        <v>0</v>
      </c>
      <c r="C1779" s="55" t="str">
        <f>[3]lang_2!C1779</f>
        <v>#[color=562600]这里是攻城战的入口，带上你的兵团来参加战斗吧！[-]</v>
      </c>
      <c r="D1779" s="55">
        <f>[3]lang_2!D1779</f>
        <v>0</v>
      </c>
      <c r="E1779" s="55">
        <f>[3]lang_2!E1779</f>
        <v>0</v>
      </c>
    </row>
    <row r="1780" spans="1:5" s="55" customFormat="1">
      <c r="A1780" s="55" t="str">
        <f>[3]lang_2!A1780</f>
        <v>XINSHOU_108</v>
      </c>
      <c r="B1780" s="55">
        <f>[3]lang_2!B1780</f>
        <v>0</v>
      </c>
      <c r="C1780" s="55" t="str">
        <f>[3]lang_2!C1780</f>
        <v>#[color=562600]选择难度，挑战自己的极限！[-]</v>
      </c>
      <c r="D1780" s="55">
        <f>[3]lang_2!D1780</f>
        <v>0</v>
      </c>
      <c r="E1780" s="55">
        <f>[3]lang_2!E1780</f>
        <v>0</v>
      </c>
    </row>
    <row r="1781" spans="1:5" s="55" customFormat="1">
      <c r="A1781" s="55" t="str">
        <f>[3]lang_2!A1781</f>
        <v>XINSHOU_109</v>
      </c>
      <c r="B1781" s="55">
        <f>[3]lang_2!B1781</f>
        <v>0</v>
      </c>
      <c r="C1781" s="55" t="str">
        <f>[3]lang_2!C1781</f>
        <v>#[color=562600]点击器械页签，把你的战争器械布置到战场上去吧！[-]</v>
      </c>
      <c r="D1781" s="55">
        <f>[3]lang_2!D1781</f>
        <v>0</v>
      </c>
      <c r="E1781" s="55">
        <f>[3]lang_2!E1781</f>
        <v>0</v>
      </c>
    </row>
    <row r="1782" spans="1:5" s="55" customFormat="1">
      <c r="A1782" s="55">
        <f>[3]lang_2!A1782</f>
        <v>0</v>
      </c>
      <c r="B1782" s="55">
        <f>[3]lang_2!B1782</f>
        <v>0</v>
      </c>
      <c r="C1782" s="55">
        <f>[3]lang_2!C1782</f>
        <v>0</v>
      </c>
      <c r="D1782" s="55">
        <f>[3]lang_2!D1782</f>
        <v>0</v>
      </c>
      <c r="E1782" s="55">
        <f>[3]lang_2!E1782</f>
        <v>0</v>
      </c>
    </row>
    <row r="1783" spans="1:5" s="55" customFormat="1">
      <c r="A1783" s="55" t="str">
        <f>[3]lang_2!A1783</f>
        <v>XINSHOU_110</v>
      </c>
      <c r="B1783" s="55">
        <f>[3]lang_2!B1783</f>
        <v>0</v>
      </c>
      <c r="C1783" s="55" t="str">
        <f>[3]lang_2!C1783</f>
        <v>#[color=562600]这里是守城战的入口，带上你的兵团来参加战斗吧！[-]</v>
      </c>
      <c r="D1783" s="55">
        <f>[3]lang_2!D1783</f>
        <v>0</v>
      </c>
      <c r="E1783" s="55">
        <f>[3]lang_2!E1783</f>
        <v>0</v>
      </c>
    </row>
    <row r="1784" spans="1:5" s="55" customFormat="1">
      <c r="A1784" s="55" t="str">
        <f>[3]lang_2!A1784</f>
        <v>XINSHOU_111</v>
      </c>
      <c r="B1784" s="55">
        <f>[3]lang_2!B1784</f>
        <v>0</v>
      </c>
      <c r="C1784" s="55" t="str">
        <f>[3]lang_2!C1784</f>
        <v>#[color=562600]不同阵营的主城拥有不同的特性，你可以在这里选择已解锁的主城。[-]</v>
      </c>
      <c r="D1784" s="55">
        <f>[3]lang_2!D1784</f>
        <v>0</v>
      </c>
      <c r="E1784" s="55">
        <f>[3]lang_2!E1784</f>
        <v>0</v>
      </c>
    </row>
    <row r="1785" spans="1:5" s="55" customFormat="1">
      <c r="A1785" s="55">
        <f>[3]lang_2!A1785</f>
        <v>0</v>
      </c>
      <c r="B1785" s="55">
        <f>[3]lang_2!B1785</f>
        <v>0</v>
      </c>
      <c r="C1785" s="55">
        <f>[3]lang_2!C1785</f>
        <v>0</v>
      </c>
      <c r="D1785" s="55">
        <f>[3]lang_2!D1785</f>
        <v>0</v>
      </c>
      <c r="E1785" s="55">
        <f>[3]lang_2!E1785</f>
        <v>0</v>
      </c>
    </row>
    <row r="1786" spans="1:5" s="55" customFormat="1">
      <c r="A1786" s="55">
        <f>[3]lang_2!A1786</f>
        <v>0</v>
      </c>
      <c r="B1786" s="55">
        <f>[3]lang_2!B1786</f>
        <v>0</v>
      </c>
      <c r="C1786" s="55">
        <f>[3]lang_2!C1786</f>
        <v>0</v>
      </c>
      <c r="D1786" s="55">
        <f>[3]lang_2!D1786</f>
        <v>0</v>
      </c>
      <c r="E1786" s="55">
        <f>[3]lang_2!E1786</f>
        <v>0</v>
      </c>
    </row>
    <row r="1787" spans="1:5" s="55" customFormat="1">
      <c r="A1787" s="55">
        <f>[3]lang_2!A1787</f>
        <v>0</v>
      </c>
      <c r="B1787" s="55">
        <f>[3]lang_2!B1787</f>
        <v>0</v>
      </c>
      <c r="C1787" s="55">
        <f>[3]lang_2!C1787</f>
        <v>0</v>
      </c>
      <c r="D1787" s="55">
        <f>[3]lang_2!D1787</f>
        <v>0</v>
      </c>
      <c r="E1787" s="55">
        <f>[3]lang_2!E1787</f>
        <v>0</v>
      </c>
    </row>
    <row r="1788" spans="1:5" s="55" customFormat="1">
      <c r="A1788" s="55">
        <f>[3]lang_2!A1788</f>
        <v>0</v>
      </c>
      <c r="B1788" s="55">
        <f>[3]lang_2!B1788</f>
        <v>0</v>
      </c>
      <c r="C1788" s="55">
        <f>[3]lang_2!C1788</f>
        <v>0</v>
      </c>
      <c r="D1788" s="55">
        <f>[3]lang_2!D1788</f>
        <v>0</v>
      </c>
      <c r="E1788" s="55">
        <f>[3]lang_2!E1788</f>
        <v>0</v>
      </c>
    </row>
    <row r="1789" spans="1:5" s="55" customFormat="1">
      <c r="A1789" s="55">
        <f>[3]lang_2!A1789</f>
        <v>0</v>
      </c>
      <c r="B1789" s="55">
        <f>[3]lang_2!B1789</f>
        <v>0</v>
      </c>
      <c r="C1789" s="55">
        <f>[3]lang_2!C1789</f>
        <v>0</v>
      </c>
      <c r="D1789" s="55">
        <f>[3]lang_2!D1789</f>
        <v>0</v>
      </c>
      <c r="E1789" s="55">
        <f>[3]lang_2!E1789</f>
        <v>0</v>
      </c>
    </row>
    <row r="1790" spans="1:5" s="55" customFormat="1">
      <c r="A1790" s="55">
        <f>[3]lang_2!A1790</f>
        <v>0</v>
      </c>
      <c r="B1790" s="55">
        <f>[3]lang_2!B1790</f>
        <v>0</v>
      </c>
      <c r="C1790" s="55">
        <f>[3]lang_2!C1790</f>
        <v>0</v>
      </c>
      <c r="D1790" s="55">
        <f>[3]lang_2!D1790</f>
        <v>0</v>
      </c>
      <c r="E1790" s="55">
        <f>[3]lang_2!E1790</f>
        <v>0</v>
      </c>
    </row>
    <row r="1791" spans="1:5" s="55" customFormat="1">
      <c r="A1791" s="55">
        <f>[3]lang_2!A1791</f>
        <v>0</v>
      </c>
      <c r="B1791" s="55">
        <f>[3]lang_2!B1791</f>
        <v>0</v>
      </c>
      <c r="C1791" s="55">
        <f>[3]lang_2!C1791</f>
        <v>0</v>
      </c>
      <c r="D1791" s="55">
        <f>[3]lang_2!D1791</f>
        <v>0</v>
      </c>
      <c r="E1791" s="55">
        <f>[3]lang_2!E1791</f>
        <v>0</v>
      </c>
    </row>
    <row r="1792" spans="1:5" s="55" customFormat="1">
      <c r="A1792" s="55">
        <f>[3]lang_2!A1792</f>
        <v>0</v>
      </c>
      <c r="B1792" s="55">
        <f>[3]lang_2!B1792</f>
        <v>0</v>
      </c>
      <c r="C1792" s="55">
        <f>[3]lang_2!C1792</f>
        <v>0</v>
      </c>
      <c r="D1792" s="55">
        <f>[3]lang_2!D1792</f>
        <v>0</v>
      </c>
      <c r="E1792" s="55">
        <f>[3]lang_2!E1792</f>
        <v>0</v>
      </c>
    </row>
    <row r="1793" spans="1:5" s="55" customFormat="1">
      <c r="A1793" s="55" t="str">
        <f>[3]lang_2!A1793</f>
        <v>#剧情</v>
      </c>
      <c r="B1793" s="55">
        <f>[3]lang_2!B1793</f>
        <v>0</v>
      </c>
      <c r="C1793" s="55">
        <f>[3]lang_2!C1793</f>
        <v>0</v>
      </c>
      <c r="D1793" s="55">
        <f>[3]lang_2!D1793</f>
        <v>0</v>
      </c>
      <c r="E1793" s="55">
        <f>[3]lang_2!E1793</f>
        <v>0</v>
      </c>
    </row>
    <row r="1794" spans="1:5" s="55" customFormat="1">
      <c r="A1794" s="55" t="str">
        <f>[3]lang_2!A1794</f>
        <v>JUQING_001</v>
      </c>
      <c r="B1794" s="55" t="str">
        <f>[3]lang_2!B1794</f>
        <v>凯瑟琳</v>
      </c>
      <c r="C1794" s="55" t="str">
        <f>[3]lang_2!C1794</f>
        <v>#[color=562600]没想到竟然遇到了风暴，我们需要在这里进行修整了，你们在四周巡查一下。[-]</v>
      </c>
      <c r="D1794" s="55">
        <f>[3]lang_2!D1794</f>
        <v>0</v>
      </c>
      <c r="E1794" s="55" t="str">
        <f>[3]lang_2!E1794</f>
        <v>#[color=562600]女王，您终于醒过来了！[-]</v>
      </c>
    </row>
    <row r="1795" spans="1:5" s="55" customFormat="1">
      <c r="A1795" s="55" t="str">
        <f>[3]lang_2!A1795</f>
        <v>JUQING_002</v>
      </c>
      <c r="B1795" s="55" t="str">
        <f>[3]lang_2!B1795</f>
        <v>枪兵</v>
      </c>
      <c r="C1795" s="55" t="str">
        <f>[3]lang_2!C1795</f>
        <v>#[color=562600]遵命，女王陛下。[-]</v>
      </c>
      <c r="D1795" s="55">
        <f>[3]lang_2!D1795</f>
        <v>0</v>
      </c>
      <c r="E1795" s="55" t="str">
        <f>[3]lang_2!E1795</f>
        <v>#[color=562600]士兵，这里是什么地方，我的军队呢？[-]</v>
      </c>
    </row>
    <row r="1796" spans="1:5" s="55" customFormat="1">
      <c r="A1796" s="55" t="str">
        <f>[3]lang_2!A1796</f>
        <v>JUQING_003</v>
      </c>
      <c r="B1796" s="55" t="str">
        <f>[3]lang_2!B1796</f>
        <v>枪兵</v>
      </c>
      <c r="C1796" s="55" t="str">
        <f>[3]lang_2!C1796</f>
        <v>#[color=562600]有人过来了，是谁在那里！[-]</v>
      </c>
      <c r="D1796" s="55">
        <f>[3]lang_2!D1796</f>
        <v>0</v>
      </c>
      <c r="E1796" s="55" t="str">
        <f>[3]lang_2!E1796</f>
        <v>#[color=562600]女王，这里应该是埃拉西亚边境的一座小岛上，很多士兵都在漩涡中失散了。[-]</v>
      </c>
    </row>
    <row r="1797" spans="1:5" s="55" customFormat="1">
      <c r="A1797" s="55" t="str">
        <f>[3]lang_2!A1797</f>
        <v>JUQING_004</v>
      </c>
      <c r="B1797" s="55" t="str">
        <f>[3]lang_2!B1797</f>
        <v>小精灵</v>
      </c>
      <c r="C1797" s="55" t="str">
        <f>[3]lang_2!C1797</f>
        <v>#[color=562600]哇！真的是女王陛下啊，真高兴在这里见到你，我可是找您很久了呢。[-]</v>
      </c>
      <c r="D1797" s="55">
        <f>[3]lang_2!D1797</f>
        <v>0</v>
      </c>
      <c r="E1797" s="55" t="str">
        <f>[3]lang_2!E1797</f>
        <v>#[color=562600]好吧，情况比我想象的糟糕。那么，关于这座小岛，你们有探查到什么情报么？[-]</v>
      </c>
    </row>
    <row r="1798" spans="1:5" s="55" customFormat="1">
      <c r="A1798" s="55" t="str">
        <f>[3]lang_2!A1798</f>
        <v>JUQING_005</v>
      </c>
      <c r="B1798" s="55" t="str">
        <f>[3]lang_2!B1798</f>
        <v>凯瑟琳</v>
      </c>
      <c r="C1798" s="55" t="str">
        <f>[3]lang_2!C1798</f>
        <v>#[color=562600]埃里的小精灵为什么会在这里呢？金龙女王还好么？[-]</v>
      </c>
      <c r="D1798" s="55">
        <f>[3]lang_2!D1798</f>
        <v>0</v>
      </c>
      <c r="E1798" s="55" t="str">
        <f>[3]lang_2!E1798</f>
        <v>#[color=562600]回禀女王，侦察兵在前方发现一座残破的哨所，被很少的兵力驻守着，目前还没有发现其他军队的痕迹。[-]</v>
      </c>
    </row>
    <row r="1799" spans="1:5" s="55" customFormat="1">
      <c r="A1799" s="55" t="str">
        <f>[3]lang_2!A1799</f>
        <v>JUQING_006</v>
      </c>
      <c r="B1799" s="55" t="str">
        <f>[3]lang_2!B1799</f>
        <v>小精灵</v>
      </c>
      <c r="C1799" s="55" t="str">
        <f>[3]lang_2!C1799</f>
        <v>#[color=562600]恶魔袭击了金龙女王，精灵们目前的处境非常糟糕。我路过这片海岸时见到了“凯瑟琳女王”号，便猜到是您回来了，这真是一件令人振奋的消息。[-]</v>
      </c>
      <c r="D1799" s="55">
        <f>[3]lang_2!D1799</f>
        <v>0</v>
      </c>
      <c r="E1799" s="55" t="str">
        <f>[3]lang_2!E1799</f>
        <v>#[color=562600]我们必须寻找一块立足之地，集合剩余的兵团，我们去占领那座哨所。我有一种不祥的预感，我们需要尽快赶回埃拉西亚。[-]</v>
      </c>
    </row>
    <row r="1800" spans="1:5" s="55" customFormat="1">
      <c r="A1800" s="55" t="str">
        <f>[3]lang_2!A1800</f>
        <v>JUQING_007</v>
      </c>
      <c r="B1800" s="55" t="str">
        <f>[3]lang_2!B1800</f>
        <v>凯瑟琳</v>
      </c>
      <c r="C1800" s="55" t="str">
        <f>[3]lang_2!C1800</f>
        <v>#[color=562600]我正是为了调查父王的死因回来的，事情发生得太快，我还不知道事情的真相如何，但是我的直觉告诉我，我们遇到大麻烦了。[-]</v>
      </c>
      <c r="D1800" s="55">
        <f>[3]lang_2!D1800</f>
        <v>0</v>
      </c>
      <c r="E1800" s="55" t="str">
        <f>[3]lang_2!E1800</f>
        <v>#[color=562600]遵命，女王[-]</v>
      </c>
    </row>
    <row r="1801" spans="1:5" s="55" customFormat="1">
      <c r="A1801" s="55" t="str">
        <f>[3]lang_2!A1801</f>
        <v>JUQING_075</v>
      </c>
      <c r="B1801" s="55" t="str">
        <f>[3]lang_2!B1801</f>
        <v>小精灵</v>
      </c>
      <c r="C1801" s="55" t="str">
        <f>[3]lang_2!C1801</f>
        <v>#[color=562600]是的，埃里被攻击的同时，地下城的部队向埃拉西亚发起了偷袭，老国王意外去世，现在的埃拉西亚一片混乱。[-]</v>
      </c>
      <c r="D1801" s="55">
        <f>[3]lang_2!D1801</f>
        <v>0</v>
      </c>
      <c r="E1801" s="55">
        <f>[3]lang_2!E1801</f>
        <v>0</v>
      </c>
    </row>
    <row r="1802" spans="1:5" s="55" customFormat="1">
      <c r="A1802" s="55" t="str">
        <f>[3]lang_2!A1802</f>
        <v>JUQING_094</v>
      </c>
      <c r="B1802" s="55" t="str">
        <f>[3]lang_2!B1802</f>
        <v>小精灵</v>
      </c>
      <c r="C1802" s="55" t="str">
        <f>[3]lang_2!C1802</f>
        <v>#[color=562600]为了稳定局面，肯达尔元帅和格鲁将军在主持大局，不过敌军来势凶猛，我希望您还有足够的兵力来应付当前的问题。[-]</v>
      </c>
      <c r="D1802" s="55">
        <f>[3]lang_2!D1802</f>
        <v>0</v>
      </c>
      <c r="E1802" s="55">
        <f>[3]lang_2!E1802</f>
        <v>0</v>
      </c>
    </row>
    <row r="1803" spans="1:5" s="55" customFormat="1">
      <c r="A1803" s="55" t="str">
        <f>[3]lang_2!A1803</f>
        <v>JUQING_076</v>
      </c>
      <c r="B1803" s="55" t="str">
        <f>[3]lang_2!B1803</f>
        <v>凯瑟琳</v>
      </c>
      <c r="C1803" s="55" t="str">
        <f>[3]lang_2!C1803</f>
        <v>#[color=562600]我想我现在需要一艘新船，我会在沿途征召新的部队，接下来可以请你和我们一起前进吗？[-]</v>
      </c>
      <c r="D1803" s="55">
        <f>[3]lang_2!D1803</f>
        <v>0</v>
      </c>
      <c r="E1803" s="55">
        <f>[3]lang_2!E1803</f>
        <v>0</v>
      </c>
    </row>
    <row r="1804" spans="1:5" s="55" customFormat="1">
      <c r="A1804" s="55" t="str">
        <f>[3]lang_2!A1804</f>
        <v>JUQING_077</v>
      </c>
      <c r="B1804" s="55" t="str">
        <f>[3]lang_2!B1804</f>
        <v>小精灵</v>
      </c>
      <c r="C1804" s="55" t="str">
        <f>[3]lang_2!C1804</f>
        <v>#[color=562600]当然可以了，接下来就让我来带路吧！[-]</v>
      </c>
      <c r="D1804" s="55">
        <f>[3]lang_2!D1804</f>
        <v>0</v>
      </c>
      <c r="E1804" s="55">
        <f>[3]lang_2!E1804</f>
        <v>0</v>
      </c>
    </row>
    <row r="1805" spans="1:5" s="55" customFormat="1">
      <c r="A1805" s="55">
        <f>[3]lang_2!A1805</f>
        <v>0</v>
      </c>
      <c r="B1805" s="55">
        <f>[3]lang_2!B1805</f>
        <v>0</v>
      </c>
      <c r="C1805" s="55">
        <f>[3]lang_2!C1805</f>
        <v>0</v>
      </c>
      <c r="D1805" s="55">
        <f>[3]lang_2!D1805</f>
        <v>0</v>
      </c>
      <c r="E1805" s="55">
        <f>[3]lang_2!E1805</f>
        <v>0</v>
      </c>
    </row>
    <row r="1806" spans="1:5" s="55" customFormat="1">
      <c r="A1806" s="55" t="str">
        <f>[3]lang_2!A1806</f>
        <v>JUQING_008</v>
      </c>
      <c r="B1806" s="55" t="str">
        <f>[3]lang_2!B1806</f>
        <v>士兵</v>
      </c>
      <c r="C1806" s="55" t="str">
        <f>[3]lang_2!C1806</f>
        <v>#[color=562600]女王，我们在前面发现了一些散乱的兵器，我想我们找到失散的弩兵部队了[-]</v>
      </c>
      <c r="D1806" s="55">
        <f>[3]lang_2!D1806</f>
        <v>0</v>
      </c>
      <c r="E1806" s="55" t="str">
        <f>[3]lang_2!E1806</f>
        <v>#[color=562600]女王，有一队残余的弩兵逃跑了，需要继续追击么？[-]</v>
      </c>
    </row>
    <row r="1807" spans="1:5" s="55" customFormat="1">
      <c r="A1807" s="55" t="str">
        <f>[3]lang_2!A1807</f>
        <v>JUQING_009</v>
      </c>
      <c r="B1807" s="55" t="str">
        <f>[3]lang_2!B1807</f>
        <v>凯瑟琳</v>
      </c>
      <c r="C1807" s="55" t="str">
        <f>[3]lang_2!C1807</f>
        <v>#[color=562600]真的么？真是太好了，我们非常需要[-][color=0e9b0e]远程攻击[-][color=562600]兵团，找到他们，让他们回归我们的军队！[-]</v>
      </c>
      <c r="D1807" s="55">
        <f>[3]lang_2!D1807</f>
        <v>0</v>
      </c>
      <c r="E1807" s="55" t="str">
        <f>[3]lang_2!E1807</f>
        <v>#[color=562600]一队弩兵？真是太好了，我们正好缺乏[-][color=0e9b0e]远程攻击[-][color=562600]单位，俘虏他们，我需要他们加入我的军队！[-]</v>
      </c>
    </row>
    <row r="1808" spans="1:5" s="55" customFormat="1">
      <c r="A1808" s="55">
        <f>[3]lang_2!A1808</f>
        <v>0</v>
      </c>
      <c r="B1808" s="55">
        <f>[3]lang_2!B1808</f>
        <v>0</v>
      </c>
      <c r="C1808" s="55">
        <f>[3]lang_2!C1808</f>
        <v>0</v>
      </c>
      <c r="D1808" s="55">
        <f>[3]lang_2!D1808</f>
        <v>0</v>
      </c>
      <c r="E1808" s="55">
        <f>[3]lang_2!E1808</f>
        <v>0</v>
      </c>
    </row>
    <row r="1809" spans="1:5" s="55" customFormat="1">
      <c r="A1809" s="55" t="str">
        <f>[3]lang_2!A1809</f>
        <v>JUQING_010</v>
      </c>
      <c r="B1809" s="55" t="str">
        <f>[3]lang_2!B1809</f>
        <v>士兵</v>
      </c>
      <c r="C1809" s="55" t="str">
        <f>[3]lang_2!C1809</f>
        <v>#[color=562600]女王，弩兵们说前面有一座城堡，原先是由埃拉西亚的士兵驻守，但是现在却失踪了，只剩下一群野兽。[-]</v>
      </c>
      <c r="D1809" s="55">
        <f>[3]lang_2!D1809</f>
        <v>0</v>
      </c>
      <c r="E1809" s="55" t="str">
        <f>[3]lang_2!E1809</f>
        <v>#[color=562600]女王，弩兵们说前面有一座城堡，原先是由埃拉西亚的士兵驻守，但是现在却失踪了，只剩下一群野兽。[-]</v>
      </c>
    </row>
    <row r="1810" spans="1:5" s="55" customFormat="1">
      <c r="A1810" s="55" t="str">
        <f>[3]lang_2!A1810</f>
        <v>JUQING_011</v>
      </c>
      <c r="B1810" s="55" t="str">
        <f>[3]lang_2!B1810</f>
        <v>凯瑟琳</v>
      </c>
      <c r="C1810" s="55" t="str">
        <f>[3]lang_2!C1810</f>
        <v>#[color=562600]传我命令，集合部队，我们去攻下这座城堡，这里也许会成为我们临时的补给点。[-]</v>
      </c>
      <c r="D1810" s="55">
        <f>[3]lang_2!D1810</f>
        <v>0</v>
      </c>
      <c r="E1810" s="55" t="str">
        <f>[3]lang_2!E1810</f>
        <v>#[color=562600]传我命令，集合部队，我们去攻下这座城堡，这里也许会成为我们临时的补给点。[-]</v>
      </c>
    </row>
    <row r="1811" spans="1:5" s="55" customFormat="1">
      <c r="A1811" s="55">
        <f>[3]lang_2!A1811</f>
        <v>0</v>
      </c>
      <c r="B1811" s="55">
        <f>[3]lang_2!B1811</f>
        <v>0</v>
      </c>
      <c r="C1811" s="55">
        <f>[3]lang_2!C1811</f>
        <v>0</v>
      </c>
      <c r="D1811" s="55">
        <f>[3]lang_2!D1811</f>
        <v>0</v>
      </c>
      <c r="E1811" s="55">
        <f>[3]lang_2!E1811</f>
        <v>0</v>
      </c>
    </row>
    <row r="1812" spans="1:5" s="55" customFormat="1">
      <c r="A1812" s="55" t="str">
        <f>[3]lang_2!A1812</f>
        <v>JUQING_012</v>
      </c>
      <c r="B1812" s="55" t="str">
        <f>[3]lang_2!B1812</f>
        <v>凯瑟琳</v>
      </c>
      <c r="C1812" s="55" t="str">
        <f>[3]lang_2!C1812</f>
        <v>#[color=562600]我们将从这里开始，拯救埃拉西亚，解救我的子民于水火之中。[-]</v>
      </c>
      <c r="D1812" s="55">
        <f>[3]lang_2!D1812</f>
        <v>0</v>
      </c>
      <c r="E1812" s="55" t="str">
        <f>[3]lang_2!E1812</f>
        <v>#[color=562600]虽然是一场艰苦的战斗，但我们取得了最终的胜利，现在这里就是我们的临时基地了，我们需要在这里休整一下！[-]</v>
      </c>
    </row>
    <row r="1813" spans="1:5" s="55" customFormat="1">
      <c r="A1813" s="55" t="str">
        <f>[3]lang_2!A1813</f>
        <v>JUQING_013</v>
      </c>
      <c r="B1813" s="55" t="str">
        <f>[3]lang_2!B1813</f>
        <v>士兵</v>
      </c>
      <c r="C1813" s="55" t="str">
        <f>[3]lang_2!C1813</f>
        <v>#[color=562600]是的女王，但是敌人非常强大，我们也需要招募更多的军队。[-]</v>
      </c>
      <c r="D1813" s="55">
        <f>[3]lang_2!D1813</f>
        <v>0</v>
      </c>
      <c r="E1813" s="55" t="str">
        <f>[3]lang_2!E1813</f>
        <v>#[color=562600]女王，您现在可以率领更多的队伍，我们可以去招募一支新的兵团了。[-]</v>
      </c>
    </row>
    <row r="1814" spans="1:5" s="55" customFormat="1">
      <c r="A1814" s="55">
        <f>[3]lang_2!A1814</f>
        <v>0</v>
      </c>
      <c r="B1814" s="55">
        <f>[3]lang_2!B1814</f>
        <v>0</v>
      </c>
      <c r="C1814" s="55">
        <f>[3]lang_2!C1814</f>
        <v>0</v>
      </c>
      <c r="D1814" s="55">
        <f>[3]lang_2!D1814</f>
        <v>0</v>
      </c>
      <c r="E1814" s="55">
        <f>[3]lang_2!E1814</f>
        <v>0</v>
      </c>
    </row>
    <row r="1815" spans="1:5" s="55" customFormat="1">
      <c r="A1815" s="55" t="str">
        <f>[3]lang_2!A1815</f>
        <v>JUQING_014</v>
      </c>
      <c r="B1815" s="55" t="str">
        <f>[3]lang_2!B1815</f>
        <v>士兵</v>
      </c>
      <c r="C1815" s="55" t="str">
        <f>[3]lang_2!C1815</f>
        <v>#[color=562600]女王，前方发现一座城堡，挡住了出海口。[-]</v>
      </c>
      <c r="D1815" s="55">
        <f>[3]lang_2!D1815</f>
        <v>0</v>
      </c>
      <c r="E1815" s="55" t="str">
        <f>[3]lang_2!E1815</f>
        <v>#[color=562600]报告女王陛下，前方发现一座城堡，挡住了出海口。[-]</v>
      </c>
    </row>
    <row r="1816" spans="1:5" s="55" customFormat="1">
      <c r="A1816" s="55" t="str">
        <f>[3]lang_2!A1816</f>
        <v>JUQING_015</v>
      </c>
      <c r="B1816" s="55" t="str">
        <f>[3]lang_2!B1816</f>
        <v>凯瑟琳</v>
      </c>
      <c r="C1816" s="55" t="str">
        <f>[3]lang_2!C1816</f>
        <v>#[color=562600]没有人能阻止我返回埃拉西亚，攻下这座城堡，扫平前进的道路吧！[-]</v>
      </c>
      <c r="D1816" s="55">
        <f>[3]lang_2!D1816</f>
        <v>0</v>
      </c>
      <c r="E1816" s="55" t="str">
        <f>[3]lang_2!E1816</f>
        <v>#[color=562600]没有人能阻止我返回埃拉西亚，攻下这座城堡，扫平前进的道路吧！[-]</v>
      </c>
    </row>
    <row r="1817" spans="1:5" s="55" customFormat="1">
      <c r="A1817" s="55" t="str">
        <f>[3]lang_2!A1817</f>
        <v>JUQING_016</v>
      </c>
      <c r="B1817" s="55" t="str">
        <f>[3]lang_2!B1817</f>
        <v>士兵</v>
      </c>
      <c r="C1817" s="55" t="str">
        <f>[3]lang_2!C1817</f>
        <v>#[color=562600]谨遵您的命令，女王陛下。[-]</v>
      </c>
      <c r="D1817" s="55">
        <f>[3]lang_2!D1817</f>
        <v>0</v>
      </c>
      <c r="E1817" s="55" t="str">
        <f>[3]lang_2!E1817</f>
        <v>#[color=562600]遵守您的命令，女王陛下。[-]</v>
      </c>
    </row>
    <row r="1818" spans="1:5" s="55" customFormat="1">
      <c r="A1818" s="55">
        <f>[3]lang_2!A1818</f>
        <v>0</v>
      </c>
      <c r="B1818" s="55">
        <f>[3]lang_2!B1818</f>
        <v>0</v>
      </c>
      <c r="C1818" s="55">
        <f>[3]lang_2!C1818</f>
        <v>0</v>
      </c>
      <c r="D1818" s="55">
        <f>[3]lang_2!D1818</f>
        <v>0</v>
      </c>
      <c r="E1818" s="55">
        <f>[3]lang_2!E1818</f>
        <v>0</v>
      </c>
    </row>
    <row r="1819" spans="1:5" s="55" customFormat="1">
      <c r="A1819" s="55" t="str">
        <f>[3]lang_2!A1819</f>
        <v>JUQING_017</v>
      </c>
      <c r="B1819" s="55" t="str">
        <f>[3]lang_2!B1819</f>
        <v>士兵</v>
      </c>
      <c r="C1819" s="55" t="str">
        <f>[3]lang_2!C1819</f>
        <v>#[color=562600]女王，敌人已弃城而逃，要继续追赶么？[-]</v>
      </c>
      <c r="D1819" s="55">
        <f>[3]lang_2!D1819</f>
        <v>0</v>
      </c>
      <c r="E1819" s="55" t="str">
        <f>[3]lang_2!E1819</f>
        <v>#[color=562600]女王，敌人已弃城而逃，要继续追赶么？[-]</v>
      </c>
    </row>
    <row r="1820" spans="1:5" s="55" customFormat="1">
      <c r="A1820" s="55" t="str">
        <f>[3]lang_2!A1820</f>
        <v>JUQING_018</v>
      </c>
      <c r="B1820" s="55" t="str">
        <f>[3]lang_2!B1820</f>
        <v>凯瑟琳</v>
      </c>
      <c r="C1820" s="55" t="str">
        <f>[3]lang_2!C1820</f>
        <v>#[color=562600]时间紧迫，立刻去准备出海的船只，不用理会这些逃走的士兵。[-]</v>
      </c>
      <c r="D1820" s="55">
        <f>[3]lang_2!D1820</f>
        <v>0</v>
      </c>
      <c r="E1820" s="55" t="str">
        <f>[3]lang_2!E1820</f>
        <v>#[color=562600]时间紧迫，立刻去准备出海的船只，不用理会这些逃走的士兵。[-]</v>
      </c>
    </row>
    <row r="1821" spans="1:5" s="55" customFormat="1">
      <c r="A1821" s="55" t="str">
        <f>[3]lang_2!A1821</f>
        <v>JUQING_019</v>
      </c>
      <c r="B1821" s="55" t="str">
        <f>[3]lang_2!B1821</f>
        <v>士兵</v>
      </c>
      <c r="C1821" s="55" t="str">
        <f>[3]lang_2!C1821</f>
        <v>#[color=562600]谨遵您的命令，女王陛下。[-]</v>
      </c>
      <c r="D1821" s="55">
        <f>[3]lang_2!D1821</f>
        <v>0</v>
      </c>
      <c r="E1821" s="55" t="str">
        <f>[3]lang_2!E1821</f>
        <v>#[color=562600]遵守您的命令，女王陛下。[-]</v>
      </c>
    </row>
    <row r="1822" spans="1:5" s="55" customFormat="1">
      <c r="A1822" s="55">
        <f>[3]lang_2!A1822</f>
        <v>0</v>
      </c>
      <c r="B1822" s="55">
        <f>[3]lang_2!B1822</f>
        <v>0</v>
      </c>
      <c r="C1822" s="55">
        <f>[3]lang_2!C1822</f>
        <v>0</v>
      </c>
      <c r="D1822" s="55">
        <f>[3]lang_2!D1822</f>
        <v>0</v>
      </c>
      <c r="E1822" s="55">
        <f>[3]lang_2!E1822</f>
        <v>0</v>
      </c>
    </row>
    <row r="1823" spans="1:5" s="55" customFormat="1">
      <c r="A1823" s="55" t="str">
        <f>[3]lang_2!A1823</f>
        <v>JUQING_020</v>
      </c>
      <c r="B1823" s="55" t="str">
        <f>[3]lang_2!B1823</f>
        <v>小精灵</v>
      </c>
      <c r="C1823" s="55" t="str">
        <f>[3]lang_2!C1823</f>
        <v>#[color=562600]女王，船只已经准备好了，现在就出发么？[-]</v>
      </c>
      <c r="D1823" s="55">
        <f>[3]lang_2!D1823</f>
        <v>0</v>
      </c>
      <c r="E1823" s="55" t="str">
        <f>[3]lang_2!E1823</f>
        <v>#[color=562600]女王陛下，船只已经准备好了，现在就出发么？[-]</v>
      </c>
    </row>
    <row r="1824" spans="1:5" s="55" customFormat="1">
      <c r="A1824" s="55" t="str">
        <f>[3]lang_2!A1824</f>
        <v>JUQING_021</v>
      </c>
      <c r="B1824" s="55" t="str">
        <f>[3]lang_2!B1824</f>
        <v>凯瑟琳</v>
      </c>
      <c r="C1824" s="55" t="str">
        <f>[3]lang_2!C1824</f>
        <v>#[color=562600]我们已经逗留的太久了，王国的人民在等待着我，向着埃拉西亚前进吧！[-]</v>
      </c>
      <c r="D1824" s="55">
        <f>[3]lang_2!D1824</f>
        <v>0</v>
      </c>
      <c r="E1824" s="55" t="str">
        <f>[3]lang_2!E1824</f>
        <v>#[color=562600]我们已经逗留的太久了，王国的人民在等待着我，向着埃拉西亚前进吧！[-]</v>
      </c>
    </row>
    <row r="1825" spans="1:5" s="55" customFormat="1">
      <c r="A1825" s="55" t="str">
        <f>[3]lang_2!A1825</f>
        <v>JUQING_022</v>
      </c>
      <c r="B1825" s="55" t="str">
        <f>[3]lang_2!B1825</f>
        <v>小精灵</v>
      </c>
      <c r="C1825" s="55" t="str">
        <f>[3]lang_2!C1825</f>
        <v>#[color=562600]终于可以去新的大陆了，女王万岁！[-]</v>
      </c>
      <c r="D1825" s="55">
        <f>[3]lang_2!D1825</f>
        <v>0</v>
      </c>
      <c r="E1825" s="55" t="str">
        <f>[3]lang_2!E1825</f>
        <v>#[color=562600]Hail Erathia！[-]</v>
      </c>
    </row>
    <row r="1826" spans="1:5" s="55" customFormat="1">
      <c r="A1826" s="55" t="str">
        <f>[3]lang_2!A1826</f>
        <v>JUQING_078</v>
      </c>
      <c r="B1826" s="55" t="str">
        <f>[3]lang_2!B1826</f>
        <v>凯瑟琳</v>
      </c>
      <c r="C1826" s="55" t="str">
        <f>[3]lang_2!C1826</f>
        <v>#[color=562601]我相信我们一定能够拯救埃拉西亚，我手中的利剑会带领你们扫荡前进的道路！将士们，出发！[-]</v>
      </c>
      <c r="D1826" s="55">
        <f>[3]lang_2!D1826</f>
        <v>0</v>
      </c>
      <c r="E1826" s="55">
        <f>[3]lang_2!E1826</f>
        <v>0</v>
      </c>
    </row>
    <row r="1827" spans="1:5" s="55" customFormat="1">
      <c r="A1827" s="55">
        <f>[3]lang_2!A1827</f>
        <v>0</v>
      </c>
      <c r="B1827" s="55">
        <f>[3]lang_2!B1827</f>
        <v>0</v>
      </c>
      <c r="C1827" s="55">
        <f>[3]lang_2!C1827</f>
        <v>0</v>
      </c>
      <c r="D1827" s="55">
        <f>[3]lang_2!D1827</f>
        <v>0</v>
      </c>
      <c r="E1827" s="55">
        <f>[3]lang_2!E1827</f>
        <v>0</v>
      </c>
    </row>
    <row r="1828" spans="1:5" s="55" customFormat="1">
      <c r="A1828" s="55">
        <f>[3]lang_2!A1828</f>
        <v>0</v>
      </c>
      <c r="B1828" s="55">
        <f>[3]lang_2!B1828</f>
        <v>0</v>
      </c>
      <c r="C1828" s="55">
        <f>[3]lang_2!C1828</f>
        <v>0</v>
      </c>
      <c r="D1828" s="55">
        <f>[3]lang_2!D1828</f>
        <v>0</v>
      </c>
      <c r="E1828" s="55">
        <f>[3]lang_2!E1828</f>
        <v>0</v>
      </c>
    </row>
    <row r="1829" spans="1:5" s="55" customFormat="1">
      <c r="A1829" s="55" t="str">
        <f>[3]lang_2!A1829</f>
        <v>JUQING_023</v>
      </c>
      <c r="B1829" s="55" t="str">
        <f>[3]lang_2!B1829</f>
        <v>凯瑟琳</v>
      </c>
      <c r="C1829" s="55" t="str">
        <f>[3]lang_2!C1829</f>
        <v>#[color=562600]埃拉西亚，我终于再一次踏上故土，我听见我的人民在呼唤着我，士兵们，随我前进！[-]</v>
      </c>
      <c r="D1829" s="55">
        <f>[3]lang_2!D1829</f>
        <v>0</v>
      </c>
      <c r="E1829" s="55" t="str">
        <f>[3]lang_2!E1829</f>
        <v>#[color=562600]埃拉西亚，我终于再一次踏上故土，我听见我的人民在呼唤着我，士兵们，随我前进！[-]</v>
      </c>
    </row>
    <row r="1830" spans="1:5" s="55" customFormat="1">
      <c r="A1830" s="55">
        <f>[3]lang_2!A1830</f>
        <v>0</v>
      </c>
      <c r="B1830" s="55">
        <f>[3]lang_2!B1830</f>
        <v>0</v>
      </c>
      <c r="C1830" s="55">
        <f>[3]lang_2!C1830</f>
        <v>0</v>
      </c>
      <c r="D1830" s="55">
        <f>[3]lang_2!D1830</f>
        <v>0</v>
      </c>
      <c r="E1830" s="55">
        <f>[3]lang_2!E1830</f>
        <v>0</v>
      </c>
    </row>
    <row r="1831" spans="1:5" s="55" customFormat="1">
      <c r="A1831" s="55" t="str">
        <f>[3]lang_2!A1831</f>
        <v>JUQING_024</v>
      </c>
      <c r="B1831" s="55" t="str">
        <f>[3]lang_2!B1831</f>
        <v>士兵</v>
      </c>
      <c r="C1831" s="55" t="str">
        <f>[3]lang_2!C1831</f>
        <v>#[color=562600]女王，我们在林中发现一座残破的建筑，也许里面有什么宝物呢！[-]</v>
      </c>
      <c r="D1831" s="55">
        <f>[3]lang_2!D1831</f>
        <v>0</v>
      </c>
      <c r="E1831" s="55" t="str">
        <f>[3]lang_2!E1831</f>
        <v>#[color=562600]女王，我们在林中发现一座残破的建筑。[-]</v>
      </c>
    </row>
    <row r="1832" spans="1:5" s="55" customFormat="1">
      <c r="A1832" s="55" t="str">
        <f>[3]lang_2!A1832</f>
        <v>JUQING_025</v>
      </c>
      <c r="B1832" s="55" t="str">
        <f>[3]lang_2!B1832</f>
        <v>凯瑟琳</v>
      </c>
      <c r="C1832" s="55" t="str">
        <f>[3]lang_2!C1832</f>
        <v>#[color=562600]是一座魔法圣殿，也许我们能在里面找到些什么。[-]</v>
      </c>
      <c r="D1832" s="55">
        <f>[3]lang_2!D1832</f>
        <v>0</v>
      </c>
      <c r="E1832" s="55" t="str">
        <f>[3]lang_2!E1832</f>
        <v>#[color=562600]Oh， a Shrine of Magic， maybe we could find something here。[-]</v>
      </c>
    </row>
    <row r="1833" spans="1:5" s="55" customFormat="1">
      <c r="A1833" s="55">
        <f>[3]lang_2!A1833</f>
        <v>0</v>
      </c>
      <c r="B1833" s="55">
        <f>[3]lang_2!B1833</f>
        <v>0</v>
      </c>
      <c r="C1833" s="55">
        <f>[3]lang_2!C1833</f>
        <v>0</v>
      </c>
      <c r="D1833" s="55">
        <f>[3]lang_2!D1833</f>
        <v>0</v>
      </c>
      <c r="E1833" s="55">
        <f>[3]lang_2!E1833</f>
        <v>0</v>
      </c>
    </row>
    <row r="1834" spans="1:5" s="55" customFormat="1">
      <c r="A1834" s="55" t="str">
        <f>[3]lang_2!A1834</f>
        <v>JUQING_026</v>
      </c>
      <c r="B1834" s="55" t="str">
        <f>[3]lang_2!B1834</f>
        <v>凯瑟琳</v>
      </c>
      <c r="C1834" s="55" t="str">
        <f>[3]lang_2!C1834</f>
        <v>#[color=562600]一张魔法卷轴，记载着古老的魔法。[-]</v>
      </c>
      <c r="D1834" s="55">
        <f>[3]lang_2!D1834</f>
        <v>0</v>
      </c>
      <c r="E1834" s="55" t="str">
        <f>[3]lang_2!E1834</f>
        <v>#[color=562600]A spell scroll， lucky！[-]</v>
      </c>
    </row>
    <row r="1835" spans="1:5" s="55" customFormat="1">
      <c r="A1835" s="55">
        <f>[3]lang_2!A1835</f>
        <v>0</v>
      </c>
      <c r="B1835" s="55">
        <f>[3]lang_2!B1835</f>
        <v>0</v>
      </c>
      <c r="C1835" s="55">
        <f>[3]lang_2!C1835</f>
        <v>0</v>
      </c>
      <c r="D1835" s="55">
        <f>[3]lang_2!D1835</f>
        <v>0</v>
      </c>
      <c r="E1835" s="55">
        <f>[3]lang_2!E1835</f>
        <v>0</v>
      </c>
    </row>
    <row r="1836" spans="1:5" s="55" customFormat="1">
      <c r="A1836" s="55" t="str">
        <f>[3]lang_2!A1836</f>
        <v>JUQING_027</v>
      </c>
      <c r="B1836" s="55" t="str">
        <f>[3]lang_2!B1836</f>
        <v>士兵</v>
      </c>
      <c r="C1836" s="55" t="str">
        <f>[3]lang_2!C1836</f>
        <v>#[color=562600]女王，糟糕了！后方部队被骑兵[-][color=1d61d3]突击[-][color=562600]，士兵可能会损失惨重。[-]</v>
      </c>
      <c r="D1836" s="55">
        <f>[3]lang_2!D1836</f>
        <v>0</v>
      </c>
      <c r="E1836" s="55" t="str">
        <f>[3]lang_2!E1836</f>
        <v>#[color=562600]Your Highness， our archer was assaulted by the cavarliers！。[-]</v>
      </c>
    </row>
    <row r="1837" spans="1:5" s="55" customFormat="1">
      <c r="A1837" s="55" t="str">
        <f>[3]lang_2!A1837</f>
        <v>JUQING_028</v>
      </c>
      <c r="B1837" s="55" t="str">
        <f>[3]lang_2!B1837</f>
        <v>凯瑟琳</v>
      </c>
      <c r="C1837" s="55" t="str">
        <f>[3]lang_2!C1837</f>
        <v>#[color=562600]我们要记住这次的教训，今后需要根据敌方的阵型进行布阵。[-]</v>
      </c>
      <c r="D1837" s="55">
        <f>[3]lang_2!D1837</f>
        <v>0</v>
      </c>
      <c r="E1837" s="55" t="str">
        <f>[3]lang_2!E1837</f>
        <v>#[color=562600]我们要记住这次的教训，今后需要根据敌方的阵型进行布阵。[-]</v>
      </c>
    </row>
    <row r="1838" spans="1:5" s="55" customFormat="1">
      <c r="A1838" s="55" t="str">
        <f>[3]lang_2!A1838</f>
        <v>JUQING_029</v>
      </c>
      <c r="B1838" s="55" t="str">
        <f>[3]lang_2!B1838</f>
        <v>士兵</v>
      </c>
      <c r="C1838" s="55" t="str">
        <f>[3]lang_2!C1838</f>
        <v>#[color=562600]谨遵您的命令，女王。[-]</v>
      </c>
      <c r="D1838" s="55">
        <f>[3]lang_2!D1838</f>
        <v>0</v>
      </c>
      <c r="E1838" s="55" t="str">
        <f>[3]lang_2!E1838</f>
        <v>#[color=562600]Yes， your highness[-]</v>
      </c>
    </row>
    <row r="1839" spans="1:5" s="55" customFormat="1">
      <c r="A1839" s="55">
        <f>[3]lang_2!A1839</f>
        <v>0</v>
      </c>
      <c r="B1839" s="55">
        <f>[3]lang_2!B1839</f>
        <v>0</v>
      </c>
      <c r="C1839" s="55">
        <f>[3]lang_2!C1839</f>
        <v>0</v>
      </c>
      <c r="D1839" s="55">
        <f>[3]lang_2!D1839</f>
        <v>0</v>
      </c>
      <c r="E1839" s="55">
        <f>[3]lang_2!E1839</f>
        <v>0</v>
      </c>
    </row>
    <row r="1840" spans="1:5" s="55" customFormat="1">
      <c r="A1840" s="55">
        <f>[3]lang_2!A1840</f>
        <v>0</v>
      </c>
      <c r="B1840" s="55">
        <f>[3]lang_2!B1840</f>
        <v>0</v>
      </c>
      <c r="C1840" s="55">
        <f>[3]lang_2!C1840</f>
        <v>0</v>
      </c>
      <c r="D1840" s="55">
        <f>[3]lang_2!D1840</f>
        <v>0</v>
      </c>
      <c r="E1840" s="55">
        <f>[3]lang_2!E1840</f>
        <v>0</v>
      </c>
    </row>
    <row r="1841" spans="1:5" s="55" customFormat="1">
      <c r="A1841" s="55" t="str">
        <f>[3]lang_2!A1841</f>
        <v>JUQING_030</v>
      </c>
      <c r="B1841" s="55" t="str">
        <f>[3]lang_2!B1841</f>
        <v>凯瑟琳</v>
      </c>
      <c r="C1841" s="55" t="str">
        <f>[3]lang_2!C1841</f>
        <v>#[color=562600]敌人越来越强大了，看来是时候强化一下部队的战斗力了。[-]</v>
      </c>
      <c r="D1841" s="55">
        <f>[3]lang_2!D1841</f>
        <v>0</v>
      </c>
      <c r="E1841" s="55" t="str">
        <f>[3]lang_2!E1841</f>
        <v>#[color=562600]The enemies get stronger， time for strengthen our creatures。[-]</v>
      </c>
    </row>
    <row r="1842" spans="1:5" s="55" customFormat="1">
      <c r="A1842" s="55">
        <f>[3]lang_2!A1842</f>
        <v>0</v>
      </c>
      <c r="B1842" s="55">
        <f>[3]lang_2!B1842</f>
        <v>0</v>
      </c>
      <c r="C1842" s="55">
        <f>[3]lang_2!C1842</f>
        <v>0</v>
      </c>
      <c r="D1842" s="55">
        <f>[3]lang_2!D1842</f>
        <v>0</v>
      </c>
      <c r="E1842" s="55">
        <f>[3]lang_2!E1842</f>
        <v>0</v>
      </c>
    </row>
    <row r="1843" spans="1:5" s="55" customFormat="1">
      <c r="A1843" s="55">
        <f>[3]lang_2!A1843</f>
        <v>0</v>
      </c>
      <c r="B1843" s="55">
        <f>[3]lang_2!B1843</f>
        <v>0</v>
      </c>
      <c r="C1843" s="55">
        <f>[3]lang_2!C1843</f>
        <v>0</v>
      </c>
      <c r="D1843" s="55">
        <f>[3]lang_2!D1843</f>
        <v>0</v>
      </c>
      <c r="E1843" s="55">
        <f>[3]lang_2!E1843</f>
        <v>0</v>
      </c>
    </row>
    <row r="1844" spans="1:5" s="55" customFormat="1">
      <c r="A1844" s="55">
        <f>[3]lang_2!A1844</f>
        <v>0</v>
      </c>
      <c r="B1844" s="55">
        <f>[3]lang_2!B1844</f>
        <v>0</v>
      </c>
      <c r="C1844" s="55">
        <f>[3]lang_2!C1844</f>
        <v>0</v>
      </c>
      <c r="D1844" s="55">
        <f>[3]lang_2!D1844</f>
        <v>0</v>
      </c>
      <c r="E1844" s="55">
        <f>[3]lang_2!E1844</f>
        <v>0</v>
      </c>
    </row>
    <row r="1845" spans="1:5" s="55" customFormat="1">
      <c r="A1845" s="55" t="str">
        <f>[3]lang_2!A1845</f>
        <v>JUQING_031</v>
      </c>
      <c r="B1845" s="55" t="str">
        <f>[3]lang_2!B1845</f>
        <v>第一次副本失败</v>
      </c>
      <c r="C1845" s="55" t="str">
        <f>[3]lang_2!C1845</f>
        <v>#[color=562600]竟然失败了。。。加强部队的战斗力或者研究下布阵战术，应该可以打败敌人。[-]</v>
      </c>
      <c r="D1845" s="55">
        <f>[3]lang_2!D1845</f>
        <v>0</v>
      </c>
      <c r="E1845" s="55" t="str">
        <f>[3]lang_2!E1845</f>
        <v>#[color=562600]竟然失败了。。。加强部队的战斗力或者研究下布阵战术，应该可以打败敌人。[-]</v>
      </c>
    </row>
    <row r="1846" spans="1:5" s="55" customFormat="1">
      <c r="A1846" s="55" t="str">
        <f>[3]lang_2!A1846</f>
        <v>JUQING_032</v>
      </c>
      <c r="B1846" s="55" t="str">
        <f>[3]lang_2!B1846</f>
        <v>第一次副本失败</v>
      </c>
      <c r="C1846" s="55" t="str">
        <f>[3]lang_2!C1846</f>
        <v>#[color=562600]女王万岁！[-]</v>
      </c>
      <c r="D1846" s="55">
        <f>[3]lang_2!D1846</f>
        <v>0</v>
      </c>
      <c r="E1846" s="55" t="str">
        <f>[3]lang_2!E1846</f>
        <v>#[color=562600]Hail Erathia！[-]</v>
      </c>
    </row>
    <row r="1847" spans="1:5" s="55" customFormat="1">
      <c r="A1847" s="55">
        <f>[3]lang_2!A1847</f>
        <v>0</v>
      </c>
      <c r="B1847" s="55">
        <f>[3]lang_2!B1847</f>
        <v>0</v>
      </c>
      <c r="C1847" s="55">
        <f>[3]lang_2!C1847</f>
        <v>0</v>
      </c>
      <c r="D1847" s="55">
        <f>[3]lang_2!D1847</f>
        <v>0</v>
      </c>
      <c r="E1847" s="55">
        <f>[3]lang_2!E1847</f>
        <v>0</v>
      </c>
    </row>
    <row r="1848" spans="1:5" s="55" customFormat="1">
      <c r="A1848" s="55" t="str">
        <f>[3]lang_2!A1848</f>
        <v>JUQING_033</v>
      </c>
      <c r="B1848" s="55" t="str">
        <f>[3]lang_2!B1848</f>
        <v>介绍宝物</v>
      </c>
      <c r="C1848" s="55" t="str">
        <f>[3]lang_2!C1848</f>
        <v>#[color=562600]太好了，我们获得了一件宝物[-]</v>
      </c>
      <c r="D1848" s="55">
        <f>[3]lang_2!D1848</f>
        <v>0</v>
      </c>
      <c r="E1848" s="55" t="str">
        <f>[3]lang_2!E1848</f>
        <v>#[color=562600]太好了，我们获得了一件宝物[-]</v>
      </c>
    </row>
    <row r="1849" spans="1:5" s="55" customFormat="1">
      <c r="A1849" s="55">
        <f>[3]lang_2!A1849</f>
        <v>0</v>
      </c>
      <c r="B1849" s="55">
        <f>[3]lang_2!B1849</f>
        <v>0</v>
      </c>
      <c r="C1849" s="55">
        <f>[3]lang_2!C1849</f>
        <v>0</v>
      </c>
      <c r="D1849" s="55">
        <f>[3]lang_2!D1849</f>
        <v>0</v>
      </c>
      <c r="E1849" s="55">
        <f>[3]lang_2!E1849</f>
        <v>0</v>
      </c>
    </row>
    <row r="1850" spans="1:5" s="55" customFormat="1">
      <c r="A1850" s="55" t="str">
        <f>[3]lang_2!A1850</f>
        <v>JUQING_034</v>
      </c>
      <c r="B1850" s="55" t="str">
        <f>[3]lang_2!B1850</f>
        <v>介绍宝物</v>
      </c>
      <c r="C1850" s="55" t="str">
        <f>[3]lang_2!C1850</f>
        <v>#[color=562600]去援助我方部队[-]</v>
      </c>
      <c r="D1850" s="55">
        <f>[3]lang_2!D1850</f>
        <v>0</v>
      </c>
      <c r="E1850" s="55" t="str">
        <f>[3]lang_2!E1850</f>
        <v>#[color=562600]去援助我方部队[-]</v>
      </c>
    </row>
    <row r="1851" spans="1:5" s="55" customFormat="1">
      <c r="A1851" s="55">
        <f>[3]lang_2!A1851</f>
        <v>0</v>
      </c>
      <c r="B1851" s="55">
        <f>[3]lang_2!B1851</f>
        <v>0</v>
      </c>
      <c r="C1851" s="55">
        <f>[3]lang_2!C1851</f>
        <v>0</v>
      </c>
      <c r="D1851" s="55">
        <f>[3]lang_2!D1851</f>
        <v>0</v>
      </c>
      <c r="E1851" s="55">
        <f>[3]lang_2!E1851</f>
        <v>0</v>
      </c>
    </row>
    <row r="1852" spans="1:5" s="55" customFormat="1">
      <c r="A1852" s="55" t="str">
        <f>[3]lang_2!A1852</f>
        <v>JUQING_035</v>
      </c>
      <c r="B1852" s="55">
        <f>[3]lang_2!B1852</f>
        <v>0</v>
      </c>
      <c r="C1852" s="55" t="str">
        <f>[3]lang_2!C1852</f>
        <v>#[color=562600]好强！[-]</v>
      </c>
      <c r="D1852" s="55">
        <f>[3]lang_2!D1852</f>
        <v>0</v>
      </c>
      <c r="E1852" s="55" t="str">
        <f>[3]lang_2!E1852</f>
        <v>#[color=562600]好强！[-]</v>
      </c>
    </row>
    <row r="1853" spans="1:5" s="55" customFormat="1">
      <c r="A1853" s="55" t="str">
        <f>[3]lang_2!A1853</f>
        <v>JUQING_036</v>
      </c>
      <c r="B1853" s="55">
        <f>[3]lang_2!B1853</f>
        <v>0</v>
      </c>
      <c r="C1853" s="55" t="str">
        <f>[3]lang_2!C1853</f>
        <v>#[color=562600]我来助你。[-]</v>
      </c>
      <c r="D1853" s="55">
        <f>[3]lang_2!D1853</f>
        <v>0</v>
      </c>
      <c r="E1853" s="55" t="str">
        <f>[3]lang_2!E1853</f>
        <v>#[color=562600]我来助你[-]</v>
      </c>
    </row>
    <row r="1854" spans="1:5" s="55" customFormat="1">
      <c r="A1854" s="55" t="str">
        <f>[3]lang_2!A1854</f>
        <v>JUQING_037</v>
      </c>
      <c r="B1854" s="55">
        <f>[3]lang_2!B1854</f>
        <v>0</v>
      </c>
      <c r="C1854" s="55" t="str">
        <f>[3]lang_2!C1854</f>
        <v>#[color=562600]太好了，是大天使！[-]</v>
      </c>
      <c r="D1854" s="55">
        <f>[3]lang_2!D1854</f>
        <v>0</v>
      </c>
      <c r="E1854" s="55" t="str">
        <f>[3]lang_2!E1854</f>
        <v>#[color=562600]太好了，是大天使！[-]</v>
      </c>
    </row>
    <row r="1855" spans="1:5" s="55" customFormat="1">
      <c r="A1855" s="55">
        <f>[3]lang_2!A1855</f>
        <v>0</v>
      </c>
      <c r="B1855" s="55">
        <f>[3]lang_2!B1855</f>
        <v>0</v>
      </c>
      <c r="C1855" s="55">
        <f>[3]lang_2!C1855</f>
        <v>0</v>
      </c>
      <c r="D1855" s="55">
        <f>[3]lang_2!D1855</f>
        <v>0</v>
      </c>
      <c r="E1855" s="55">
        <f>[3]lang_2!E1855</f>
        <v>0</v>
      </c>
    </row>
    <row r="1856" spans="1:5" s="55" customFormat="1">
      <c r="A1856" s="55" t="str">
        <f>[3]lang_2!A1856</f>
        <v>JUQING_038</v>
      </c>
      <c r="B1856" s="55">
        <f>[3]lang_2!B1856</f>
        <v>0</v>
      </c>
      <c r="C1856" s="55" t="str">
        <f>[3]lang_2!C1856</f>
        <v>#[color=562600]骷髅大军，消灭他们[-]</v>
      </c>
      <c r="D1856" s="55">
        <f>[3]lang_2!D1856</f>
        <v>0</v>
      </c>
      <c r="E1856" s="55" t="str">
        <f>[3]lang_2!E1856</f>
        <v>#[color=562600]骷髅大军，消灭他们[-]</v>
      </c>
    </row>
    <row r="1857" spans="1:5" s="55" customFormat="1">
      <c r="A1857" s="55" t="str">
        <f>[3]lang_2!A1857</f>
        <v>JUQING_039</v>
      </c>
      <c r="B1857" s="55">
        <f>[3]lang_2!B1857</f>
        <v>0</v>
      </c>
      <c r="C1857" s="55" t="str">
        <f>[3]lang_2!C1857</f>
        <v>#[color=562600]我要跟你同归于尽！[-]</v>
      </c>
      <c r="D1857" s="55">
        <f>[3]lang_2!D1857</f>
        <v>0</v>
      </c>
      <c r="E1857" s="55" t="str">
        <f>[3]lang_2!E1857</f>
        <v>#[color=562600]我要跟你同归于尽！[-]</v>
      </c>
    </row>
    <row r="1858" spans="1:5" s="55" customFormat="1">
      <c r="A1858" s="55">
        <f>[3]lang_2!A1858</f>
        <v>0</v>
      </c>
      <c r="B1858" s="55">
        <f>[3]lang_2!B1858</f>
        <v>0</v>
      </c>
      <c r="C1858" s="55">
        <f>[3]lang_2!C1858</f>
        <v>0</v>
      </c>
      <c r="D1858" s="55">
        <f>[3]lang_2!D1858</f>
        <v>0</v>
      </c>
      <c r="E1858" s="55">
        <f>[3]lang_2!E1858</f>
        <v>0</v>
      </c>
    </row>
    <row r="1859" spans="1:5" s="55" customFormat="1">
      <c r="A1859" s="55" t="str">
        <f>[3]lang_2!A1859</f>
        <v>JUQING_040</v>
      </c>
      <c r="B1859" s="55">
        <f>[3]lang_2!B1859</f>
        <v>0</v>
      </c>
      <c r="C1859" s="55" t="str">
        <f>[3]lang_2!C1859</f>
        <v>#[color=562600]我来帮助你[-]</v>
      </c>
      <c r="D1859" s="55">
        <f>[3]lang_2!D1859</f>
        <v>0</v>
      </c>
      <c r="E1859" s="55" t="str">
        <f>[3]lang_2!E1859</f>
        <v>#[color=562600]我来帮助你[-]</v>
      </c>
    </row>
    <row r="1860" spans="1:5" s="55" customFormat="1">
      <c r="A1860" s="55">
        <f>[3]lang_2!A1860</f>
        <v>0</v>
      </c>
      <c r="B1860" s="55">
        <f>[3]lang_2!B1860</f>
        <v>0</v>
      </c>
      <c r="C1860" s="55">
        <f>[3]lang_2!C1860</f>
        <v>0</v>
      </c>
      <c r="D1860" s="55">
        <f>[3]lang_2!D1860</f>
        <v>0</v>
      </c>
      <c r="E1860" s="55">
        <f>[3]lang_2!E1860</f>
        <v>0</v>
      </c>
    </row>
    <row r="1861" spans="1:5" s="55" customFormat="1">
      <c r="A1861" s="55" t="str">
        <f>[3]lang_2!A1861</f>
        <v>JUQING_040</v>
      </c>
      <c r="B1861" s="55">
        <f>[3]lang_2!B1861</f>
        <v>0</v>
      </c>
      <c r="C1861" s="55" t="str">
        <f>[3]lang_2!C1861</f>
        <v>#[color=562600]我来帮助你[-]</v>
      </c>
      <c r="D1861" s="55">
        <f>[3]lang_2!D1861</f>
        <v>0</v>
      </c>
      <c r="E1861" s="55" t="str">
        <f>[3]lang_2!E1861</f>
        <v>#[color=562600]我来帮助你[-]</v>
      </c>
    </row>
    <row r="1862" spans="1:5" s="55" customFormat="1">
      <c r="A1862" s="55">
        <f>[3]lang_2!A1862</f>
        <v>0</v>
      </c>
      <c r="B1862" s="55">
        <f>[3]lang_2!B1862</f>
        <v>0</v>
      </c>
      <c r="C1862" s="55">
        <f>[3]lang_2!C1862</f>
        <v>0</v>
      </c>
      <c r="D1862" s="55">
        <f>[3]lang_2!D1862</f>
        <v>0</v>
      </c>
      <c r="E1862" s="55">
        <f>[3]lang_2!E1862</f>
        <v>0</v>
      </c>
    </row>
    <row r="1863" spans="1:5" s="55" customFormat="1">
      <c r="A1863" s="55" t="str">
        <f>[3]lang_2!A1863</f>
        <v>JUQING_041</v>
      </c>
      <c r="B1863" s="55">
        <f>[3]lang_2!B1863</f>
        <v>0</v>
      </c>
      <c r="C1863" s="55" t="str">
        <f>[3]lang_2!C1863</f>
        <v>#[color=562600]每日登录游戏，都可以免费领取许多奖励哦！[-]</v>
      </c>
      <c r="D1863" s="55">
        <f>[3]lang_2!D1863</f>
        <v>0</v>
      </c>
      <c r="E1863" s="55" t="str">
        <f>[3]lang_2!E1863</f>
        <v>#[color=562600]每日登录游戏，都可以免费领取许多奖励哦！[-]</v>
      </c>
    </row>
    <row r="1864" spans="1:5" s="55" customFormat="1">
      <c r="A1864" s="55" t="str">
        <f>[3]lang_2!A1864</f>
        <v>JUQING_042</v>
      </c>
      <c r="B1864" s="55">
        <f>[3]lang_2!B1864</f>
        <v>0</v>
      </c>
      <c r="C1864" s="55" t="str">
        <f>[3]lang_2!C1864</f>
        <v>#[color=562600]累计签到一定天数，还会有额外的福利！[-]</v>
      </c>
      <c r="D1864" s="55">
        <f>[3]lang_2!D1864</f>
        <v>0</v>
      </c>
      <c r="E1864" s="55" t="str">
        <f>[3]lang_2!E1864</f>
        <v>#[color=562600]累计签到一定天数，还会有额外的福利！[-]</v>
      </c>
    </row>
    <row r="1865" spans="1:5" s="55" customFormat="1">
      <c r="A1865" s="55" t="str">
        <f>[3]lang_2!A1865</f>
        <v>JUQING_043</v>
      </c>
      <c r="B1865" s="55">
        <f>[3]lang_2!B1865</f>
        <v>0</v>
      </c>
      <c r="C1865" s="55" t="str">
        <f>[3]lang_2!C1865</f>
        <v>#[color=562600]嘉年华开启了，完成指定任务领取大量钻石和稀有道具奖励。[-]</v>
      </c>
      <c r="D1865" s="55">
        <f>[3]lang_2!D1865</f>
        <v>0</v>
      </c>
      <c r="E1865" s="55" t="str">
        <f>[3]lang_2!E1865</f>
        <v>#[color=562600]嘉年华开启了，完成指定任务可以领取大量钻石和稀有道具奖励。[-]</v>
      </c>
    </row>
    <row r="1866" spans="1:5" s="55" customFormat="1">
      <c r="A1866" s="55">
        <f>[3]lang_2!A1866</f>
        <v>0</v>
      </c>
      <c r="B1866" s="55">
        <f>[3]lang_2!B1866</f>
        <v>0</v>
      </c>
      <c r="C1866" s="55">
        <f>[3]lang_2!C1866</f>
        <v>0</v>
      </c>
      <c r="D1866" s="55">
        <f>[3]lang_2!D1866</f>
        <v>0</v>
      </c>
      <c r="E1866" s="55">
        <f>[3]lang_2!E1866</f>
        <v>0</v>
      </c>
    </row>
    <row r="1867" spans="1:5" s="55" customFormat="1">
      <c r="A1867" s="55">
        <f>[3]lang_2!A1867</f>
        <v>0</v>
      </c>
      <c r="B1867" s="55">
        <f>[3]lang_2!B1867</f>
        <v>0</v>
      </c>
      <c r="C1867" s="55">
        <f>[3]lang_2!C1867</f>
        <v>0</v>
      </c>
      <c r="D1867" s="55">
        <f>[3]lang_2!D1867</f>
        <v>0</v>
      </c>
      <c r="E1867" s="55">
        <f>[3]lang_2!E1867</f>
        <v>0</v>
      </c>
    </row>
    <row r="1868" spans="1:5" s="55" customFormat="1">
      <c r="A1868" s="55" t="str">
        <f>[3]lang_2!A1868</f>
        <v>JUQING_044</v>
      </c>
      <c r="B1868" s="55">
        <f>[3]lang_2!B1868</f>
        <v>0</v>
      </c>
      <c r="C1868" s="55" t="str">
        <f>[3]lang_2!C1868</f>
        <v>#[color=562600]吓？这么一会就长大了？[-]</v>
      </c>
      <c r="D1868" s="55">
        <f>[3]lang_2!D1868</f>
        <v>0</v>
      </c>
      <c r="E1868" s="55" t="str">
        <f>[3]lang_2!E1868</f>
        <v>#[color=562600]嘉年华开启了，完成指定任务可以领取大量钻石和稀有道具奖励。[-]</v>
      </c>
    </row>
    <row r="1869" spans="1:5" s="55" customFormat="1">
      <c r="A1869" s="55">
        <f>[3]lang_2!A1869</f>
        <v>0</v>
      </c>
      <c r="B1869" s="55">
        <f>[3]lang_2!B1869</f>
        <v>0</v>
      </c>
      <c r="C1869" s="55">
        <f>[3]lang_2!C1869</f>
        <v>0</v>
      </c>
      <c r="D1869" s="55">
        <f>[3]lang_2!D1869</f>
        <v>0</v>
      </c>
      <c r="E1869" s="55">
        <f>[3]lang_2!E1869</f>
        <v>0</v>
      </c>
    </row>
    <row r="1870" spans="1:5" s="55" customFormat="1">
      <c r="A1870" s="55">
        <f>[3]lang_2!A1870</f>
        <v>0</v>
      </c>
      <c r="B1870" s="55">
        <f>[3]lang_2!B1870</f>
        <v>0</v>
      </c>
      <c r="C1870" s="55">
        <f>[3]lang_2!C1870</f>
        <v>0</v>
      </c>
      <c r="D1870" s="55">
        <f>[3]lang_2!D1870</f>
        <v>0</v>
      </c>
      <c r="E1870" s="55">
        <f>[3]lang_2!E1870</f>
        <v>0</v>
      </c>
    </row>
    <row r="1871" spans="1:5" s="55" customFormat="1">
      <c r="A1871" s="55" t="str">
        <f>[3]lang_2!A1871</f>
        <v>JUQING_045</v>
      </c>
      <c r="B1871" s="55">
        <f>[3]lang_2!B1871</f>
        <v>0</v>
      </c>
      <c r="C1871" s="55" t="str">
        <f>[3]lang_2!C1871</f>
        <v>#[color=562600]敌人越来越强大了，我也要更加强大才行。怎么能获得力量呢？[-]</v>
      </c>
      <c r="D1871" s="55">
        <f>[3]lang_2!D1871</f>
        <v>0</v>
      </c>
      <c r="E1871" s="55" t="str">
        <f>[3]lang_2!E1871</f>
        <v>#[color=562600]嘉年华开启了，完成指定任务可以领取大量钻石和稀有道具奖励。[-]</v>
      </c>
    </row>
    <row r="1872" spans="1:5" s="55" customFormat="1">
      <c r="A1872" s="55" t="str">
        <f>[3]lang_2!A1872</f>
        <v>JUQING_046</v>
      </c>
      <c r="B1872" s="55">
        <f>[3]lang_2!B1872</f>
        <v>0</v>
      </c>
      <c r="C1872" s="55" t="str">
        <f>[3]lang_2!C1872</f>
        <v>#[color=562600]女王大人，我知道一种方法能使您快速得到提升。[-]</v>
      </c>
      <c r="D1872" s="55">
        <f>[3]lang_2!D1872</f>
        <v>0</v>
      </c>
      <c r="E1872" s="55">
        <f>[3]lang_2!E1872</f>
        <v>0</v>
      </c>
    </row>
    <row r="1873" spans="1:5" s="55" customFormat="1">
      <c r="A1873" s="55" t="str">
        <f>[3]lang_2!A1873</f>
        <v>JUQING_047</v>
      </c>
      <c r="B1873" s="55">
        <f>[3]lang_2!B1873</f>
        <v>0</v>
      </c>
      <c r="C1873" s="55" t="str">
        <f>[3]lang_2!C1873</f>
        <v>#[color=562600]晋升后您可以获得属性成长，大大提高您部队的作战能力。[-]</v>
      </c>
      <c r="D1873" s="55">
        <f>[3]lang_2!D1873</f>
        <v>0</v>
      </c>
      <c r="E1873" s="55">
        <f>[3]lang_2!E1873</f>
        <v>0</v>
      </c>
    </row>
    <row r="1874" spans="1:5" s="55" customFormat="1">
      <c r="A1874" s="55" t="str">
        <f>[3]lang_2!A1874</f>
        <v>JUQING_048</v>
      </c>
      <c r="B1874" s="55">
        <f>[3]lang_2!B1874</f>
        <v>0</v>
      </c>
      <c r="C1874" s="55" t="str">
        <f>[3]lang_2!C1874</f>
        <v>#[color=562600]英雄[-][color=1d61d3]攻击[-][color=562600]和[-][color=1d61d3]防御[-][color=562600]分别可以提升上场兵团的攻击和生命。[-]</v>
      </c>
      <c r="D1874" s="55">
        <f>[3]lang_2!D1874</f>
        <v>0</v>
      </c>
      <c r="E1874" s="55">
        <f>[3]lang_2!E1874</f>
        <v>0</v>
      </c>
    </row>
    <row r="1875" spans="1:5" s="55" customFormat="1">
      <c r="A1875" s="55" t="str">
        <f>[3]lang_2!A1875</f>
        <v>JUQING_049</v>
      </c>
      <c r="B1875" s="55">
        <f>[3]lang_2!B1875</f>
        <v>0</v>
      </c>
      <c r="C1875" s="55" t="str">
        <f>[3]lang_2!C1875</f>
        <v>#[color=562600]英雄[-][color=1d61d3]智力[-][color=562600]可以提高英雄法术造成的伤害，[-][color=1d61d3]知识[-][color=562600]降低敌方英雄法术伤害。[-]</v>
      </c>
      <c r="D1875" s="55">
        <f>[3]lang_2!D1875</f>
        <v>0</v>
      </c>
      <c r="E1875" s="55">
        <f>[3]lang_2!E1875</f>
        <v>0</v>
      </c>
    </row>
    <row r="1876" spans="1:5" s="55" customFormat="1">
      <c r="A1876" s="55" t="str">
        <f>[3]lang_2!A1876</f>
        <v>JUQING_050</v>
      </c>
      <c r="B1876" s="55">
        <f>[3]lang_2!B1876</f>
        <v>0</v>
      </c>
      <c r="C1876" s="55" t="str">
        <f>[3]lang_2!C1876</f>
        <v>#[color=562600]晋升后不但提高英雄属性，还可以解锁强力的[-][color=1d61d3]专长[-][color=562600]效果。[-]</v>
      </c>
      <c r="D1876" s="55">
        <f>[3]lang_2!D1876</f>
        <v>0</v>
      </c>
      <c r="E1876" s="55">
        <f>[3]lang_2!E1876</f>
        <v>0</v>
      </c>
    </row>
    <row r="1877" spans="1:5" s="55" customFormat="1">
      <c r="A1877" s="55" t="str">
        <f>[3]lang_2!A1877</f>
        <v>JUQING_051</v>
      </c>
      <c r="B1877" s="55">
        <f>[3]lang_2!B1877</f>
        <v>0</v>
      </c>
      <c r="C1877" s="55" t="str">
        <f>[3]lang_2!C1877</f>
        <v>#[color=562600]英雄专长选择搭配合适的兵团将会成倍放大效果，一定要仔细选择哦。[-]</v>
      </c>
      <c r="D1877" s="55">
        <f>[3]lang_2!D1877</f>
        <v>0</v>
      </c>
      <c r="E1877" s="55">
        <f>[3]lang_2!E1877</f>
        <v>0</v>
      </c>
    </row>
    <row r="1878" spans="1:5" s="55" customFormat="1">
      <c r="A1878" s="55" t="str">
        <f>[3]lang_2!A1878</f>
        <v>JUQING_052</v>
      </c>
      <c r="B1878" s="55">
        <f>[3]lang_2!B1878</f>
        <v>0</v>
      </c>
      <c r="C1878" s="55" t="str">
        <f>[3]lang_2!C1878</f>
        <v>#[color=562600]凤凰的烈焰吐息会对[-][color=0e9b0e]正前方[-][color=562600]的兵团造成巨大伤害，一定要注意哦。[-]</v>
      </c>
      <c r="D1878" s="55">
        <f>[3]lang_2!D1878</f>
        <v>0</v>
      </c>
      <c r="E1878" s="55">
        <f>[3]lang_2!E1878</f>
        <v>0</v>
      </c>
    </row>
    <row r="1879" spans="1:5" s="55" customFormat="1">
      <c r="A1879" s="55" t="str">
        <f>[3]lang_2!A1879</f>
        <v>JUQING_053</v>
      </c>
      <c r="B1879" s="55">
        <f>[3]lang_2!B1879</f>
        <v>0</v>
      </c>
      <c r="C1879" s="55" t="str">
        <f>[3]lang_2!C1879</f>
        <v>#[color=562600]恭喜您，您被授予了[-][color=0e9b0e]骑士[-][color=562600]爵位，现在去看看拥有哪些特权吧。[-]</v>
      </c>
      <c r="D1879" s="55">
        <f>[3]lang_2!D1879</f>
        <v>0</v>
      </c>
      <c r="E1879" s="55">
        <f>[3]lang_2!E1879</f>
        <v>0</v>
      </c>
    </row>
    <row r="1880" spans="1:5" s="55" customFormat="1">
      <c r="A1880" s="55">
        <f>[3]lang_2!A1880</f>
        <v>0</v>
      </c>
      <c r="B1880" s="55">
        <f>[3]lang_2!B1880</f>
        <v>0</v>
      </c>
      <c r="C1880" s="55">
        <f>[3]lang_2!C1880</f>
        <v>0</v>
      </c>
      <c r="D1880" s="55">
        <f>[3]lang_2!D1880</f>
        <v>0</v>
      </c>
      <c r="E1880" s="55">
        <f>[3]lang_2!E1880</f>
        <v>0</v>
      </c>
    </row>
    <row r="1881" spans="1:5" s="55" customFormat="1">
      <c r="A1881" s="55" t="str">
        <f>[3]lang_2!A1881</f>
        <v>JUQING_054</v>
      </c>
      <c r="B1881" s="55">
        <f>[3]lang_2!B1881</f>
        <v>0</v>
      </c>
      <c r="C1881" s="55" t="str">
        <f>[3]lang_2!C1881</f>
        <v>#[color=562600]是时候考虑招募更多的部队了，首次招募可以招募到[-][color=0e9b0e]2星十字军[-][color=562600]哦。[-]</v>
      </c>
      <c r="D1881" s="55">
        <f>[3]lang_2!D1881</f>
        <v>0</v>
      </c>
      <c r="E1881" s="55">
        <f>[3]lang_2!E1881</f>
        <v>0</v>
      </c>
    </row>
    <row r="1882" spans="1:5" s="55" customFormat="1">
      <c r="A1882" s="55">
        <f>[3]lang_2!A1882</f>
        <v>0</v>
      </c>
      <c r="B1882" s="55">
        <f>[3]lang_2!B1882</f>
        <v>0</v>
      </c>
      <c r="C1882" s="55">
        <f>[3]lang_2!C1882</f>
        <v>0</v>
      </c>
      <c r="D1882" s="55">
        <f>[3]lang_2!D1882</f>
        <v>0</v>
      </c>
      <c r="E1882" s="55">
        <f>[3]lang_2!E1882</f>
        <v>0</v>
      </c>
    </row>
    <row r="1883" spans="1:5" s="55" customFormat="1">
      <c r="A1883" s="55" t="str">
        <f>[3]lang_2!A1883</f>
        <v>JUQING_055</v>
      </c>
      <c r="B1883" s="55">
        <f>[3]lang_2!B1883</f>
        <v>0</v>
      </c>
      <c r="C1883" s="55" t="str">
        <f>[3]lang_2!C1883</f>
        <v>#[color=562600]欢迎您来到冠军对决战场，在这里您将匹配到实力相近的玩家进行对战，来迎接挑战吧。[-]</v>
      </c>
      <c r="D1883" s="55">
        <f>[3]lang_2!D1883</f>
        <v>0</v>
      </c>
      <c r="E1883" s="55">
        <f>[3]lang_2!E1883</f>
        <v>0</v>
      </c>
    </row>
    <row r="1884" spans="1:5" s="55" customFormat="1">
      <c r="A1884" s="55" t="str">
        <f>[3]lang_2!A1884</f>
        <v>JUQING_056</v>
      </c>
      <c r="B1884" s="55">
        <f>[3]lang_2!B1884</f>
        <v>0</v>
      </c>
      <c r="C1884" s="55" t="str">
        <f>[3]lang_2!C1884</f>
        <v>#[color=562600]看来您已经掌握了基础的规则，下面再来介绍一些进阶规则。请您注意右侧[-][color=0e9b0e]蓝色[-][color=562600]的旗子[-]</v>
      </c>
      <c r="D1884" s="55">
        <f>[3]lang_2!D1884</f>
        <v>0</v>
      </c>
      <c r="E1884" s="55">
        <f>[3]lang_2!E1884</f>
        <v>0</v>
      </c>
    </row>
    <row r="1885" spans="1:5" s="55" customFormat="1">
      <c r="A1885" s="55" t="str">
        <f>[3]lang_2!A1885</f>
        <v>JUQING_057</v>
      </c>
      <c r="B1885" s="55">
        <f>[3]lang_2!B1885</f>
        <v>0</v>
      </c>
      <c r="C1885" s="55" t="str">
        <f>[3]lang_2!C1885</f>
        <v>#[color=562600]在每个段位，存在1到3个兵团攻击和生命[-][color=0e9b0e]翻倍[-][color=562600]，但是这些兵团仅在当前段位生效，当您进阶到下一段位[-][color=0e9b0e]不再生效[-][color=562600]了。[-]</v>
      </c>
      <c r="D1885" s="55">
        <f>[3]lang_2!D1885</f>
        <v>0</v>
      </c>
      <c r="E1885" s="55">
        <f>[3]lang_2!E1885</f>
        <v>0</v>
      </c>
    </row>
    <row r="1886" spans="1:5" s="55" customFormat="1">
      <c r="A1886" s="55" t="str">
        <f>[3]lang_2!A1886</f>
        <v>JUQING_058</v>
      </c>
      <c r="B1886" s="55">
        <f>[3]lang_2!B1886</f>
        <v>0</v>
      </c>
      <c r="C1886" s="55" t="str">
        <f>[3]lang_2!C1886</f>
        <v>#[color=562600]领主大人，欢迎您进入传奇段位，在这个段位力你可以自己选择最强的3个兵团作为您的自定义热点，快来展现您的风采吧！[-]</v>
      </c>
      <c r="D1886" s="55">
        <f>[3]lang_2!D1886</f>
        <v>0</v>
      </c>
      <c r="E1886" s="55">
        <f>[3]lang_2!E1886</f>
        <v>0</v>
      </c>
    </row>
    <row r="1887" spans="1:5" s="55" customFormat="1">
      <c r="A1887" s="55" t="str">
        <f>[3]lang_2!A1887</f>
        <v>JUQING_059</v>
      </c>
      <c r="B1887" s="55">
        <f>[3]lang_2!B1887</f>
        <v>0</v>
      </c>
      <c r="C1887" s="55" t="str">
        <f>[3]lang_2!C1887</f>
        <v>#[color=562600]请留意简讯的内容，可能有助于您的决策，更轻松战胜敌人。[-]</v>
      </c>
      <c r="D1887" s="55">
        <f>[3]lang_2!D1887</f>
        <v>0</v>
      </c>
      <c r="E1887" s="55" t="str">
        <f>[3]lang_2!E1887</f>
        <v>#[color=562600]神秘商店中经常有打折的商品，经常去关注下吧[-]</v>
      </c>
    </row>
    <row r="1888" spans="1:5" s="55" customFormat="1">
      <c r="A1888" s="55">
        <f>[3]lang_2!A1888</f>
        <v>0</v>
      </c>
      <c r="B1888" s="55">
        <f>[3]lang_2!B1888</f>
        <v>0</v>
      </c>
      <c r="C1888" s="55">
        <f>[3]lang_2!C1888</f>
        <v>0</v>
      </c>
      <c r="D1888" s="55">
        <f>[3]lang_2!D1888</f>
        <v>0</v>
      </c>
      <c r="E1888" s="55">
        <f>[3]lang_2!E1888</f>
        <v>0</v>
      </c>
    </row>
    <row r="1889" spans="1:5" s="55" customFormat="1">
      <c r="A1889" s="55">
        <f>[3]lang_2!A1889</f>
        <v>0</v>
      </c>
      <c r="B1889" s="55">
        <f>[3]lang_2!B1889</f>
        <v>0</v>
      </c>
      <c r="C1889" s="55">
        <f>[3]lang_2!C1889</f>
        <v>0</v>
      </c>
      <c r="D1889" s="55">
        <f>[3]lang_2!D1889</f>
        <v>0</v>
      </c>
      <c r="E1889" s="55">
        <f>[3]lang_2!E1889</f>
        <v>0</v>
      </c>
    </row>
    <row r="1890" spans="1:5" s="55" customFormat="1">
      <c r="A1890" s="55" t="str">
        <f>[3]lang_2!A1890</f>
        <v>JUQING_061</v>
      </c>
      <c r="B1890" s="55" t="str">
        <f>[3]lang_2!B1890</f>
        <v>1、枪兵支撑不住</v>
      </c>
      <c r="C1890" s="55" t="str">
        <f>[3]lang_2!C1890</f>
        <v>#[color=562600]快支撑不住了，女王陛下，我们需要你的领导。[-]</v>
      </c>
      <c r="D1890" s="55">
        <f>[3]lang_2!D1890</f>
        <v>0</v>
      </c>
      <c r="E1890" s="55">
        <f>[3]lang_2!E1890</f>
        <v>0</v>
      </c>
    </row>
    <row r="1891" spans="1:5" s="55" customFormat="1">
      <c r="A1891" s="55" t="str">
        <f>[3]lang_2!A1891</f>
        <v>JUQING_062</v>
      </c>
      <c r="B1891" s="55" t="str">
        <f>[3]lang_2!B1891</f>
        <v>2、凯瑟琳出现</v>
      </c>
      <c r="C1891" s="55" t="str">
        <f>[3]lang_2!C1891</f>
        <v>#[color=562600]女王陛下，快看，那里有我们失散的部队，他们遇到了麻烦。[-]</v>
      </c>
      <c r="D1891" s="55">
        <f>[3]lang_2!D1891</f>
        <v>0</v>
      </c>
      <c r="E1891" s="55">
        <f>[3]lang_2!E1891</f>
        <v>0</v>
      </c>
    </row>
    <row r="1892" spans="1:5" s="55" customFormat="1">
      <c r="A1892" s="55" t="str">
        <f>[3]lang_2!A1892</f>
        <v>JUQING_063</v>
      </c>
      <c r="B1892" s="55">
        <f>[3]lang_2!B1892</f>
        <v>0</v>
      </c>
      <c r="C1892" s="55" t="str">
        <f>[3]lang_2!C1892</f>
        <v>#[color=562600]加速前进！快去帮助他们。[-]</v>
      </c>
      <c r="D1892" s="55">
        <f>[3]lang_2!D1892</f>
        <v>0</v>
      </c>
      <c r="E1892" s="55">
        <f>[3]lang_2!E1892</f>
        <v>0</v>
      </c>
    </row>
    <row r="1893" spans="1:5" s="55" customFormat="1">
      <c r="A1893" s="55" t="str">
        <f>[3]lang_2!A1893</f>
        <v>JUQING_071</v>
      </c>
      <c r="B1893" s="55">
        <f>[3]lang_2!B1893</f>
        <v>0</v>
      </c>
      <c r="C1893" s="55">
        <f>[3]lang_2!C1893</f>
        <v>0</v>
      </c>
      <c r="D1893" s="55">
        <f>[3]lang_2!D1893</f>
        <v>0</v>
      </c>
      <c r="E1893" s="55">
        <f>[3]lang_2!E1893</f>
        <v>0</v>
      </c>
    </row>
    <row r="1894" spans="1:5" s="55" customFormat="1">
      <c r="A1894" s="55" t="str">
        <f>[3]lang_2!A1894</f>
        <v>JUQING_064</v>
      </c>
      <c r="B1894" s="55" t="str">
        <f>[3]lang_2!B1894</f>
        <v>3、枯木卫士出现</v>
      </c>
      <c r="C1894" s="55" t="str">
        <f>[3]lang_2!C1894</f>
        <v>#[color=562600]小心！那是什么？！[-]</v>
      </c>
      <c r="D1894" s="55">
        <f>[3]lang_2!D1894</f>
        <v>0</v>
      </c>
      <c r="E1894" s="55">
        <f>[3]lang_2!E1894</f>
        <v>0</v>
      </c>
    </row>
    <row r="1895" spans="1:5" s="55" customFormat="1">
      <c r="A1895" s="55" t="str">
        <f>[3]lang_2!A1895</f>
        <v>JUQING_065</v>
      </c>
      <c r="B1895" s="55" t="str">
        <f>[3]lang_2!B1895</f>
        <v>4、枪兵支援出现</v>
      </c>
      <c r="C1895" s="55" t="str">
        <f>[3]lang_2!C1895</f>
        <v>#[color=562600]女王陛下，太好了，终于找到您了。[-]</v>
      </c>
      <c r="D1895" s="55">
        <f>[3]lang_2!D1895</f>
        <v>0</v>
      </c>
      <c r="E1895" s="55">
        <f>[3]lang_2!E1895</f>
        <v>0</v>
      </c>
    </row>
    <row r="1896" spans="1:5" s="55" customFormat="1">
      <c r="A1896" s="55" t="str">
        <f>[3]lang_2!A1896</f>
        <v>JUQING_066</v>
      </c>
      <c r="B1896" s="55">
        <f>[3]lang_2!B1896</f>
        <v>0</v>
      </c>
      <c r="C1896" s="55" t="str">
        <f>[3]lang_2!C1896</f>
        <v>#[color=562600]来的正是时候，马上加入战斗。[-]</v>
      </c>
      <c r="D1896" s="55">
        <f>[3]lang_2!D1896</f>
        <v>0</v>
      </c>
      <c r="E1896" s="55">
        <f>[3]lang_2!E1896</f>
        <v>0</v>
      </c>
    </row>
    <row r="1897" spans="1:5" s="55" customFormat="1">
      <c r="A1897" s="55" t="str">
        <f>[3]lang_2!A1897</f>
        <v>JUQING_067</v>
      </c>
      <c r="B1897" s="55" t="str">
        <f>[3]lang_2!B1897</f>
        <v>5、战斗胜利</v>
      </c>
      <c r="C1897" s="55" t="str">
        <f>[3]lang_2!C1897</f>
        <v>#[color=562600]这是一场艰苦的战斗，多亏了僧侣的出现，挽救了战局。[-]</v>
      </c>
      <c r="D1897" s="55">
        <f>[3]lang_2!D1897</f>
        <v>0</v>
      </c>
      <c r="E1897" s="55">
        <f>[3]lang_2!E1897</f>
        <v>0</v>
      </c>
    </row>
    <row r="1898" spans="1:5" s="55" customFormat="1">
      <c r="A1898" s="55" t="str">
        <f>[3]lang_2!A1898</f>
        <v>JUQING_068</v>
      </c>
      <c r="B1898" s="55" t="str">
        <f>[3]lang_2!B1898</f>
        <v>训练场</v>
      </c>
      <c r="C1898" s="55" t="str">
        <f>[3]lang_2!C1898</f>
        <v>#[color=562600]您已经熟练掌握战斗的要领了，是时候学习一些进阶的战术了。[-]</v>
      </c>
      <c r="D1898" s="55">
        <f>[3]lang_2!D1898</f>
        <v>0</v>
      </c>
      <c r="E1898" s="55">
        <f>[3]lang_2!E1898</f>
        <v>0</v>
      </c>
    </row>
    <row r="1899" spans="1:5" s="55" customFormat="1">
      <c r="A1899" s="55" t="str">
        <f>[3]lang_2!A1899</f>
        <v>JUQING_069</v>
      </c>
      <c r="B1899" s="55" t="str">
        <f>[3]lang_2!B1899</f>
        <v>章鱼</v>
      </c>
      <c r="C1899" s="55" t="str">
        <f>[3]lang_2!C1899</f>
        <v>#[color=562600]真想不到这件失落的神器还能重见天日！相传【鬼王斗篷】的拥有者能够获得操纵亡者的强大力量，亡灵巫师【山德鲁】曾凭此意欲奴役整个埃拉西亚，那真是一段可怕的历史。[-]</v>
      </c>
      <c r="D1899" s="55">
        <f>[3]lang_2!D1899</f>
        <v>0</v>
      </c>
      <c r="E1899" s="55">
        <f>[3]lang_2!E1899</f>
        <v>0</v>
      </c>
    </row>
    <row r="1900" spans="1:5" s="55" customFormat="1">
      <c r="A1900" s="55" t="str">
        <f>[3]lang_2!A1900</f>
        <v>JUQING_070</v>
      </c>
      <c r="B1900" s="55" t="str">
        <f>[3]lang_2!B1900</f>
        <v>章鱼</v>
      </c>
      <c r="C1900" s="55" t="str">
        <f>[3]lang_2!C1900</f>
        <v>#[color=562600]最终，正义的英雄们结成联盟，击败了强大的亡灵巫师，并将他的神器拆成碎片，沉没在埃拉西亚某个不为人知的湖底。[-]</v>
      </c>
      <c r="D1900" s="55">
        <f>[3]lang_2!D1900</f>
        <v>0</v>
      </c>
      <c r="E1900" s="55">
        <f>[3]lang_2!E1900</f>
        <v>0</v>
      </c>
    </row>
    <row r="1901" spans="1:5" s="55" customFormat="1">
      <c r="A1901" s="55" t="str">
        <f>[3]lang_2!A1901</f>
        <v>JUQING_071</v>
      </c>
      <c r="B1901" s="55" t="str">
        <f>[3]lang_2!B1901</f>
        <v>章鱼</v>
      </c>
      <c r="C1901" s="55" t="str">
        <f>[3]lang_2!C1901</f>
        <v>#[color=562600]快看，我方部队已经攻破了城墙了！[-]</v>
      </c>
      <c r="D1901" s="55">
        <f>[3]lang_2!D1901</f>
        <v>0</v>
      </c>
      <c r="E1901" s="55">
        <f>[3]lang_2!E1901</f>
        <v>0</v>
      </c>
    </row>
    <row r="1902" spans="1:5" s="55" customFormat="1">
      <c r="A1902" s="55" t="str">
        <f>[3]lang_2!A1902</f>
        <v>JUQING_072</v>
      </c>
      <c r="B1902" s="55" t="str">
        <f>[3]lang_2!B1902</f>
        <v>章鱼</v>
      </c>
      <c r="C1902" s="55" t="str">
        <f>[3]lang_2!C1902</f>
        <v>#[color=562600]竟然碰到这种怪物，我们需要支援。[-]</v>
      </c>
      <c r="D1902" s="55">
        <f>[3]lang_2!D1902</f>
        <v>0</v>
      </c>
      <c r="E1902" s="55">
        <f>[3]lang_2!E1902</f>
        <v>0</v>
      </c>
    </row>
    <row r="1903" spans="1:5" s="55" customFormat="1">
      <c r="A1903" s="55" t="str">
        <f>[3]lang_2!A1903</f>
        <v>JUQING_073</v>
      </c>
      <c r="B1903" s="55">
        <f>[3]lang_2!B1903</f>
        <v>0</v>
      </c>
      <c r="C1903" s="55" t="str">
        <f>[3]lang_2!C1903</f>
        <v>#[color=562600]让战场上的军队毫发无伤是我的使命，女王大人过奖了。[-]</v>
      </c>
      <c r="D1903" s="55">
        <f>[3]lang_2!D1903</f>
        <v>0</v>
      </c>
      <c r="E1903" s="55">
        <f>[3]lang_2!E1903</f>
        <v>0</v>
      </c>
    </row>
    <row r="1904" spans="1:5" s="55" customFormat="1">
      <c r="A1904" s="55" t="str">
        <f>[3]lang_2!A1904</f>
        <v>JUQING_074</v>
      </c>
      <c r="B1904" s="55">
        <f>[3]lang_2!B1904</f>
        <v>0</v>
      </c>
      <c r="C1904" s="55" t="str">
        <f>[3]lang_2!C1904</f>
        <v>#[color=562600]我们已经迈出艰苦战役的第一步，迎接我们的是更加残酷的战斗，加快脚步，进城休整！我们必须争分夺秒，埃拉西亚还在流血。[-]</v>
      </c>
      <c r="D1904" s="55">
        <f>[3]lang_2!D1904</f>
        <v>0</v>
      </c>
      <c r="E1904" s="55">
        <f>[3]lang_2!E1904</f>
        <v>0</v>
      </c>
    </row>
    <row r="1905" spans="1:5" s="55" customFormat="1">
      <c r="A1905" s="55">
        <f>[3]lang_2!A1905</f>
        <v>0</v>
      </c>
      <c r="B1905" s="55">
        <f>[3]lang_2!B1905</f>
        <v>0</v>
      </c>
      <c r="C1905" s="55">
        <f>[3]lang_2!C1905</f>
        <v>0</v>
      </c>
      <c r="D1905" s="55">
        <f>[3]lang_2!D1905</f>
        <v>0</v>
      </c>
      <c r="E1905" s="55">
        <f>[3]lang_2!E1905</f>
        <v>0</v>
      </c>
    </row>
    <row r="1906" spans="1:5" s="55" customFormat="1">
      <c r="A1906" s="55" t="str">
        <f>[3]lang_2!A1906</f>
        <v>JUQING_079</v>
      </c>
      <c r="B1906" s="55" t="str">
        <f>[3]lang_2!B1906</f>
        <v>小精灵</v>
      </c>
      <c r="C1906" s="55" t="str">
        <f>[3]lang_2!C1906</f>
        <v>#[color=562600]哇哇哇，狮鹫崖真的有好多的狮鹫啊！太壮观了![-]</v>
      </c>
      <c r="D1906" s="55">
        <f>[3]lang_2!D1906</f>
        <v>0</v>
      </c>
      <c r="E1906" s="55">
        <f>[3]lang_2!E1906</f>
        <v>0</v>
      </c>
    </row>
    <row r="1907" spans="1:5" s="55" customFormat="1">
      <c r="A1907" s="55" t="str">
        <f>[3]lang_2!A1907</f>
        <v>JUQING_080</v>
      </c>
      <c r="B1907" s="55">
        <f>[3]lang_2!B1907</f>
        <v>0</v>
      </c>
      <c r="C1907" s="55" t="str">
        <f>[3]lang_2!C1907</f>
        <v>#[color=562600]当然，狮鹫崖是埃拉西亚所有狮鹫的发源地，我们解放了所有的狮鹫崖，终于得到了狮鹫的帮助了。[-]</v>
      </c>
      <c r="D1907" s="55">
        <f>[3]lang_2!D1907</f>
        <v>0</v>
      </c>
      <c r="E1907" s="55">
        <f>[3]lang_2!E1907</f>
        <v>0</v>
      </c>
    </row>
    <row r="1908" spans="1:5" s="55" customFormat="1">
      <c r="A1908" s="55" t="str">
        <f>[3]lang_2!A1908</f>
        <v>JUQING_081</v>
      </c>
      <c r="B1908" s="55">
        <f>[3]lang_2!B1908</f>
        <v>0</v>
      </c>
      <c r="C1908" s="55" t="str">
        <f>[3]lang_2!C1908</f>
        <v>#[color=562600]我们的实力已经越来越强大了，女王陛下，接下来我们该如何行动呢？[-]</v>
      </c>
      <c r="D1908" s="55">
        <f>[3]lang_2!D1908</f>
        <v>0</v>
      </c>
      <c r="E1908" s="55">
        <f>[3]lang_2!E1908</f>
        <v>0</v>
      </c>
    </row>
    <row r="1909" spans="1:5" s="55" customFormat="1">
      <c r="A1909" s="55" t="str">
        <f>[3]lang_2!A1909</f>
        <v>JUQING_082</v>
      </c>
      <c r="B1909" s="55">
        <f>[3]lang_2!B1909</f>
        <v>0</v>
      </c>
      <c r="C1909" s="55" t="str">
        <f>[3]lang_2!C1909</f>
        <v>#[color=562600]当年埃拉西亚的祖先们率领着狮鹫击败了无数的敌人从而建立了国家，如今我要率领着你们击退那些入侵者，以牙还牙，以血还血，埃拉西亚的荣耀不可侵犯！[-]</v>
      </c>
      <c r="D1909" s="55">
        <f>[3]lang_2!D1909</f>
        <v>0</v>
      </c>
      <c r="E1909" s="55">
        <f>[3]lang_2!E1909</f>
        <v>0</v>
      </c>
    </row>
    <row r="1910" spans="1:5" s="55" customFormat="1">
      <c r="A1910" s="55" t="str">
        <f>[3]lang_2!A1910</f>
        <v>JUQING_083</v>
      </c>
      <c r="B1910" s="55">
        <f>[3]lang_2!B1910</f>
        <v>0</v>
      </c>
      <c r="C1910" s="55" t="str">
        <f>[3]lang_2!C1910</f>
        <v>#[color=562600]女王陛下万岁！埃拉西亚万岁！[-]</v>
      </c>
      <c r="D1910" s="55">
        <f>[3]lang_2!D1910</f>
        <v>0</v>
      </c>
      <c r="E1910" s="55">
        <f>[3]lang_2!E1910</f>
        <v>0</v>
      </c>
    </row>
    <row r="1911" spans="1:5" s="55" customFormat="1">
      <c r="A1911" s="55">
        <f>[3]lang_2!A1911</f>
        <v>0</v>
      </c>
      <c r="B1911" s="55">
        <f>[3]lang_2!B1911</f>
        <v>0</v>
      </c>
      <c r="C1911" s="55">
        <f>[3]lang_2!C1911</f>
        <v>0</v>
      </c>
      <c r="D1911" s="55">
        <f>[3]lang_2!D1911</f>
        <v>0</v>
      </c>
      <c r="E1911" s="55">
        <f>[3]lang_2!E1911</f>
        <v>0</v>
      </c>
    </row>
    <row r="1912" spans="1:5" s="55" customFormat="1">
      <c r="A1912" s="55" t="str">
        <f>[3]lang_2!A1912</f>
        <v>JUQING_084</v>
      </c>
      <c r="B1912" s="55" t="str">
        <f>[3]lang_2!B1912</f>
        <v>瑞斯卡</v>
      </c>
      <c r="C1912" s="55" t="str">
        <f>[3]lang_2!C1912</f>
        <v>#[color=562600]　　传令官大人，您是代表王前来视察工作的么？[-]</v>
      </c>
      <c r="D1912" s="55">
        <f>[3]lang_2!D1912</f>
        <v>0</v>
      </c>
      <c r="E1912" s="55">
        <f>[3]lang_2!E1912</f>
        <v>0</v>
      </c>
    </row>
    <row r="1913" spans="1:5" s="55" customFormat="1">
      <c r="A1913" s="55" t="str">
        <f>[3]lang_2!A1913</f>
        <v>JUQING_085</v>
      </c>
      <c r="B1913" s="55">
        <f>[3]lang_2!B1913</f>
        <v>0</v>
      </c>
      <c r="C1913" s="55" t="str">
        <f>[3]lang_2!C1913</f>
        <v>#[color=562600]你的属下表现得很好，不仅制造出一座适合我们生存的火山，还建立了一座地狱，这下我们可以源源不断的输送兵力了。[-]</v>
      </c>
      <c r="D1913" s="55">
        <f>[3]lang_2!D1913</f>
        <v>0</v>
      </c>
      <c r="E1913" s="55">
        <f>[3]lang_2!E1913</f>
        <v>0</v>
      </c>
    </row>
    <row r="1914" spans="1:5" s="55" customFormat="1">
      <c r="A1914" s="55" t="str">
        <f>[3]lang_2!A1914</f>
        <v>JUQING_086</v>
      </c>
      <c r="B1914" s="55">
        <f>[3]lang_2!B1914</f>
        <v>0</v>
      </c>
      <c r="C1914" s="55" t="str">
        <f>[3]lang_2!C1914</f>
        <v>#[color=562600]　　多谢您的夸奖，我们接下来有什么任务呢，大人？[-]</v>
      </c>
      <c r="D1914" s="55">
        <f>[3]lang_2!D1914</f>
        <v>0</v>
      </c>
      <c r="E1914" s="55">
        <f>[3]lang_2!E1914</f>
        <v>0</v>
      </c>
    </row>
    <row r="1915" spans="1:5" s="55" customFormat="1">
      <c r="A1915" s="55" t="str">
        <f>[3]lang_2!A1915</f>
        <v>JUQING_087</v>
      </c>
      <c r="B1915" s="55">
        <f>[3]lang_2!B1915</f>
        <v>0</v>
      </c>
      <c r="C1915" s="55" t="str">
        <f>[3]lang_2!C1915</f>
        <v>#[color=562600]我们的盟友-地下城的领主们将会去攻打埃拉西亚的首都，而我们，则要趁机袭击埃拉西亚的盟友-埃里精灵，抓紧时间，王对这件事非常重视。[-]</v>
      </c>
      <c r="D1915" s="55">
        <f>[3]lang_2!D1915</f>
        <v>0</v>
      </c>
      <c r="E1915" s="55">
        <f>[3]lang_2!E1915</f>
        <v>0</v>
      </c>
    </row>
    <row r="1916" spans="1:5" s="55" customFormat="1">
      <c r="A1916" s="55" t="str">
        <f>[3]lang_2!A1916</f>
        <v>JUQING_088</v>
      </c>
      <c r="B1916" s="55">
        <f>[3]lang_2!B1916</f>
        <v>0</v>
      </c>
      <c r="C1916" s="55" t="str">
        <f>[3]lang_2!C1916</f>
        <v>#[color=562600]　　加油干活，你们这些小东西，要是耽误了王的计划我就要你们的小命！[-]</v>
      </c>
      <c r="D1916" s="55">
        <f>[3]lang_2!D1916</f>
        <v>0</v>
      </c>
      <c r="E1916" s="55">
        <f>[3]lang_2!E1916</f>
        <v>0</v>
      </c>
    </row>
    <row r="1917" spans="1:5" s="55" customFormat="1">
      <c r="A1917" s="55">
        <f>[3]lang_2!A1917</f>
        <v>0</v>
      </c>
      <c r="B1917" s="55">
        <f>[3]lang_2!B1917</f>
        <v>0</v>
      </c>
      <c r="C1917" s="55">
        <f>[3]lang_2!C1917</f>
        <v>0</v>
      </c>
      <c r="D1917" s="55">
        <f>[3]lang_2!D1917</f>
        <v>0</v>
      </c>
      <c r="E1917" s="55">
        <f>[3]lang_2!E1917</f>
        <v>0</v>
      </c>
    </row>
    <row r="1918" spans="1:5" s="55" customFormat="1">
      <c r="A1918" s="55" t="str">
        <f>[3]lang_2!A1918</f>
        <v>JUQING_089</v>
      </c>
      <c r="B1918" s="55">
        <f>[3]lang_2!B1918</f>
        <v>0</v>
      </c>
      <c r="C1918" s="55" t="str">
        <f>[3]lang_2!C1918</f>
        <v>#[color=562600]　　传令官大人，再次见到您真让属下感到荣幸之至。[-]</v>
      </c>
      <c r="D1918" s="55">
        <f>[3]lang_2!D1918</f>
        <v>0</v>
      </c>
      <c r="E1918" s="55">
        <f>[3]lang_2!E1918</f>
        <v>0</v>
      </c>
    </row>
    <row r="1919" spans="1:5" s="55" customFormat="1">
      <c r="A1919" s="55" t="str">
        <f>[3]lang_2!A1919</f>
        <v>JUQING_090</v>
      </c>
      <c r="B1919" s="55">
        <f>[3]lang_2!B1919</f>
        <v>0</v>
      </c>
      <c r="C1919" s="55" t="str">
        <f>[3]lang_2!C1919</f>
        <v>#[color=562600]少拍马屁，年轻人，第二座火山的进度怎么样了？[-]</v>
      </c>
      <c r="D1919" s="55">
        <f>[3]lang_2!D1919</f>
        <v>0</v>
      </c>
      <c r="E1919" s="55">
        <f>[3]lang_2!E1919</f>
        <v>0</v>
      </c>
    </row>
    <row r="1920" spans="1:5" s="55" customFormat="1">
      <c r="A1920" s="55" t="str">
        <f>[3]lang_2!A1920</f>
        <v>JUQING_091</v>
      </c>
      <c r="B1920" s="55">
        <f>[3]lang_2!B1920</f>
        <v>0</v>
      </c>
      <c r="C1920" s="55" t="str">
        <f>[3]lang_2!C1920</f>
        <v>#[color=562600]　　回禀大人，第二座火山正在建造中，很快就要完工了。[-]</v>
      </c>
      <c r="D1920" s="55">
        <f>[3]lang_2!D1920</f>
        <v>0</v>
      </c>
      <c r="E1920" s="55">
        <f>[3]lang_2!E1920</f>
        <v>0</v>
      </c>
    </row>
    <row r="1921" spans="1:5" s="55" customFormat="1">
      <c r="A1921" s="55" t="str">
        <f>[3]lang_2!A1921</f>
        <v>JUQING_092</v>
      </c>
      <c r="B1921" s="55">
        <f>[3]lang_2!B1921</f>
        <v>0</v>
      </c>
      <c r="C1921" s="55" t="str">
        <f>[3]lang_2!C1921</f>
        <v>#[color=562600]你做的很好，继续努力，一旦计划成功，王会重赏你的。[-]</v>
      </c>
      <c r="D1921" s="55">
        <f>[3]lang_2!D1921</f>
        <v>0</v>
      </c>
      <c r="E1921" s="55">
        <f>[3]lang_2!E1921</f>
        <v>0</v>
      </c>
    </row>
    <row r="1922" spans="1:5" s="55" customFormat="1">
      <c r="A1922" s="55" t="str">
        <f>[3]lang_2!A1922</f>
        <v>JUQING_093</v>
      </c>
      <c r="B1922" s="55">
        <f>[3]lang_2!B1922</f>
        <v>0</v>
      </c>
      <c r="C1922" s="55" t="str">
        <f>[3]lang_2!C1922</f>
        <v>#[color=562600]　　哈哈哈，等着吧，我将成为伊欧弗最年轻最杰出的将领，嘿嘿嘿嘿。[-]</v>
      </c>
      <c r="D1922" s="55">
        <f>[3]lang_2!D1922</f>
        <v>0</v>
      </c>
      <c r="E1922" s="55">
        <f>[3]lang_2!E1922</f>
        <v>0</v>
      </c>
    </row>
    <row r="1923" spans="1:5" s="55" customFormat="1">
      <c r="A1923" s="55" t="str">
        <f>[3]lang_2!A1923</f>
        <v>JUQING_095</v>
      </c>
      <c r="B1923" s="55">
        <f>[3]lang_2!B1923</f>
        <v>0</v>
      </c>
      <c r="C1923" s="55" t="str">
        <f>[3]lang_2!C1923</f>
        <v>#[color=562600]在冠军对决的舞台上，所有英雄实力抹平，均[-][color=0e9b0e]提升至4星[-][color=562600]，快率领他们一展风采吧![-]</v>
      </c>
      <c r="D1923" s="55">
        <f>[3]lang_2!D1923</f>
        <v>0</v>
      </c>
      <c r="E1923" s="55">
        <f>[3]lang_2!E1923</f>
        <v>0</v>
      </c>
    </row>
    <row r="1924" spans="1:5" s="55" customFormat="1">
      <c r="A1924" s="55">
        <f>[3]lang_2!A1924</f>
        <v>0</v>
      </c>
      <c r="B1924" s="55">
        <f>[3]lang_2!B1924</f>
        <v>0</v>
      </c>
      <c r="C1924" s="55">
        <f>[3]lang_2!C1924</f>
        <v>0</v>
      </c>
      <c r="D1924" s="55">
        <f>[3]lang_2!D1924</f>
        <v>0</v>
      </c>
      <c r="E1924" s="55">
        <f>[3]lang_2!E1924</f>
        <v>0</v>
      </c>
    </row>
    <row r="1925" spans="1:5" s="55" customFormat="1">
      <c r="A1925" s="55" t="str">
        <f>[3]lang_2!A1925</f>
        <v>JUQING_1601</v>
      </c>
      <c r="B1925" s="55">
        <f>[3]lang_2!B1925</f>
        <v>0</v>
      </c>
      <c r="C1925" s="55" t="str">
        <f>[3]lang_2!C1925</f>
        <v>#[color=562600]　　这座矿区的资源已接近枯竭，但是离公爵的目标还很远，我们还需要更多的资源来壮大自己。[-]</v>
      </c>
      <c r="D1925" s="55">
        <f>[3]lang_2!D1925</f>
        <v>0</v>
      </c>
      <c r="E1925" s="55">
        <f>[3]lang_2!E1925</f>
        <v>0</v>
      </c>
    </row>
    <row r="1926" spans="1:5" s="55" customFormat="1">
      <c r="A1926" s="55" t="str">
        <f>[3]lang_2!A1926</f>
        <v>JUQING_1602</v>
      </c>
      <c r="B1926" s="55">
        <f>[3]lang_2!B1926</f>
        <v>0</v>
      </c>
      <c r="C1926" s="55" t="str">
        <f>[3]lang_2!C1926</f>
        <v>#[color=562600]　　有个好消息和坏消息要告诉你，指挥官。好消息是埃拉西亚的三个前沿阵地因为东方的战斗而变得空虚；坏消息则是他们能赶在我们之前搬来救兵。因此，我们必须加快行动了。[-]</v>
      </c>
      <c r="D1926" s="55">
        <f>[3]lang_2!D1926</f>
        <v>0</v>
      </c>
      <c r="E1926" s="55">
        <f>[3]lang_2!E1926</f>
        <v>0</v>
      </c>
    </row>
    <row r="1927" spans="1:5" s="55" customFormat="1">
      <c r="A1927" s="55" t="str">
        <f>[3]lang_2!A1927</f>
        <v>JUQING_1603</v>
      </c>
      <c r="B1927" s="55">
        <f>[3]lang_2!B1927</f>
        <v>0</v>
      </c>
      <c r="C1927" s="55" t="str">
        <f>[3]lang_2!C1927</f>
        <v>#[color=562600]　　早就跟公爵说了，要先解决了那些不合作的人，我们的掠夺计划才能顺利进行。[-]</v>
      </c>
      <c r="D1927" s="55">
        <f>[3]lang_2!D1927</f>
        <v>0</v>
      </c>
      <c r="E1927" s="55">
        <f>[3]lang_2!E1927</f>
        <v>0</v>
      </c>
    </row>
    <row r="1928" spans="1:5" s="55" customFormat="1">
      <c r="A1928" s="55" t="str">
        <f>[3]lang_2!A1928</f>
        <v>JUQING_1604</v>
      </c>
      <c r="B1928" s="55">
        <f>[3]lang_2!B1928</f>
        <v>0</v>
      </c>
      <c r="C1928" s="55" t="str">
        <f>[3]lang_2!C1928</f>
        <v>#[color=562600]　　我们如果积攒到了充足的资源和兵力……我相信公爵一定不会介意您开战的请求，指挥官。[-]</v>
      </c>
      <c r="D1928" s="55">
        <f>[3]lang_2!D1928</f>
        <v>0</v>
      </c>
      <c r="E1928" s="55">
        <f>[3]lang_2!E1928</f>
        <v>0</v>
      </c>
    </row>
    <row r="1929" spans="1:5" s="55" customFormat="1">
      <c r="A1929" s="55" t="str">
        <f>[3]lang_2!A1929</f>
        <v>JUQING_1605</v>
      </c>
      <c r="B1929" s="55">
        <f>[3]lang_2!B1929</f>
        <v>0</v>
      </c>
      <c r="C1929" s="55" t="str">
        <f>[3]lang_2!C1929</f>
        <v>#[color=562600]　　懦弱的家伙！告诉那些懒鬼手脚麻利点，否则就要面对肯洛·哈格的惩罚。[-]</v>
      </c>
      <c r="D1929" s="55">
        <f>[3]lang_2!D1929</f>
        <v>0</v>
      </c>
      <c r="E1929" s="55">
        <f>[3]lang_2!E1929</f>
        <v>0</v>
      </c>
    </row>
    <row r="1930" spans="1:5" s="55" customFormat="1">
      <c r="A1930" s="55" t="str">
        <f>[3]lang_2!A1930</f>
        <v>JUQING_1606</v>
      </c>
      <c r="B1930" s="55">
        <f>[3]lang_2!B1930</f>
        <v>0</v>
      </c>
      <c r="C1930" s="55" t="str">
        <f>[3]lang_2!C1930</f>
        <v>#[color=562600]　　遵命长官！[-]</v>
      </c>
      <c r="D1930" s="55">
        <f>[3]lang_2!D1930</f>
        <v>0</v>
      </c>
      <c r="E1930" s="55">
        <f>[3]lang_2!E1930</f>
        <v>0</v>
      </c>
    </row>
    <row r="1931" spans="1:5" s="55" customFormat="1">
      <c r="A1931" s="55">
        <f>[3]lang_2!A1931</f>
        <v>0</v>
      </c>
      <c r="B1931" s="55">
        <f>[3]lang_2!B1931</f>
        <v>0</v>
      </c>
      <c r="C1931" s="55">
        <f>[3]lang_2!C1931</f>
        <v>0</v>
      </c>
      <c r="D1931" s="55">
        <f>[3]lang_2!D1931</f>
        <v>0</v>
      </c>
      <c r="E1931" s="55">
        <f>[3]lang_2!E1931</f>
        <v>0</v>
      </c>
    </row>
    <row r="1932" spans="1:5" s="55" customFormat="1">
      <c r="A1932" s="55" t="str">
        <f>[3]lang_2!A1932</f>
        <v>JUQING_1701</v>
      </c>
      <c r="B1932" s="55">
        <f>[3]lang_2!B1932</f>
        <v>0</v>
      </c>
      <c r="C1932" s="55" t="str">
        <f>[3]lang_2!C1932</f>
        <v>#[color=562600]　　这座泰塔利亚最大的金矿就是我们的战利品，没有了金子，泰塔利亚人无力继续这场战争。[-]</v>
      </c>
      <c r="D1932" s="55">
        <f>[3]lang_2!D1932</f>
        <v>0</v>
      </c>
      <c r="E1932" s="55">
        <f>[3]lang_2!E1932</f>
        <v>0</v>
      </c>
    </row>
    <row r="1933" spans="1:5" s="55" customFormat="1">
      <c r="A1933" s="55" t="str">
        <f>[3]lang_2!A1933</f>
        <v>JUQING_1702</v>
      </c>
      <c r="B1933" s="55">
        <f>[3]lang_2!B1933</f>
        <v>0</v>
      </c>
      <c r="C1933" s="55" t="str">
        <f>[3]lang_2!C1933</f>
        <v>#[color=562600]　　优势掌握在我们手中，指挥官。接下来就看公爵的谈判成果了。[-]</v>
      </c>
      <c r="D1933" s="55">
        <f>[3]lang_2!D1933</f>
        <v>0</v>
      </c>
      <c r="E1933" s="55">
        <f>[3]lang_2!E1933</f>
        <v>0</v>
      </c>
    </row>
    <row r="1934" spans="1:5" s="55" customFormat="1">
      <c r="A1934" s="55" t="str">
        <f>[3]lang_2!A1934</f>
        <v>JUQING_1703</v>
      </c>
      <c r="B1934" s="55">
        <f>[3]lang_2!B1934</f>
        <v>0</v>
      </c>
      <c r="C1934" s="55" t="str">
        <f>[3]lang_2!C1934</f>
        <v>#[color=562600]　　正义联盟面对泰塔利亚的败退无力回天，他们看似坚固的联盟在我肯洛·哈格面前不值一提！[-]</v>
      </c>
      <c r="D1934" s="55">
        <f>[3]lang_2!D1934</f>
        <v>0</v>
      </c>
      <c r="E1934" s="55">
        <f>[3]lang_2!E1934</f>
        <v>0</v>
      </c>
    </row>
    <row r="1935" spans="1:5" s="55" customFormat="1">
      <c r="A1935" s="55" t="str">
        <f>[3]lang_2!A1935</f>
        <v>JUQING_1704</v>
      </c>
      <c r="B1935" s="55">
        <f>[3]lang_2!B1935</f>
        <v>0</v>
      </c>
      <c r="C1935" s="55" t="str">
        <f>[3]lang_2!C1935</f>
        <v>#[color=562600]　　我们已经在屈辱中忍受太久太久了，经此一役埃拉西亚将会对克鲁罗德重拾敬畏之心。[-]</v>
      </c>
      <c r="D1935" s="55">
        <f>[3]lang_2!D1935</f>
        <v>0</v>
      </c>
      <c r="E1935" s="55">
        <f>[3]lang_2!E1935</f>
        <v>0</v>
      </c>
    </row>
    <row r="1936" spans="1:5" s="55" customFormat="1">
      <c r="A1936" s="55" t="str">
        <f>[3]lang_2!A1936</f>
        <v>JUQING_1705</v>
      </c>
      <c r="B1936" s="55">
        <f>[3]lang_2!B1936</f>
        <v>0</v>
      </c>
      <c r="C1936" s="55" t="str">
        <f>[3]lang_2!C1936</f>
        <v>#[color=562600]　　完成贾格和塔南未竟的事业！野蛮人永不屈服！[-]</v>
      </c>
      <c r="D1936" s="55">
        <f>[3]lang_2!D1936</f>
        <v>0</v>
      </c>
      <c r="E1936" s="55">
        <f>[3]lang_2!E1936</f>
        <v>0</v>
      </c>
    </row>
    <row r="1937" spans="1:5" s="55" customFormat="1">
      <c r="A1937" s="55">
        <f>[3]lang_2!A1937</f>
        <v>0</v>
      </c>
      <c r="B1937" s="55">
        <f>[3]lang_2!B1937</f>
        <v>0</v>
      </c>
      <c r="C1937" s="55">
        <f>[3]lang_2!C1937</f>
        <v>0</v>
      </c>
      <c r="D1937" s="55">
        <f>[3]lang_2!D1937</f>
        <v>0</v>
      </c>
      <c r="E1937" s="55">
        <f>[3]lang_2!E1937</f>
        <v>0</v>
      </c>
    </row>
    <row r="1938" spans="1:5" s="55" customFormat="1">
      <c r="A1938" s="55" t="str">
        <f>[3]lang_2!A1938</f>
        <v>JUQING_1801</v>
      </c>
      <c r="B1938" s="55">
        <f>[3]lang_2!B1938</f>
        <v>0</v>
      </c>
      <c r="C1938" s="55" t="str">
        <f>[3]lang_2!C1938</f>
        <v>#[color=562600]　　你就是马格努斯派来重建之间的联盟的使者吗？[-]</v>
      </c>
      <c r="D1938" s="55">
        <f>[3]lang_2!D1938</f>
        <v>0</v>
      </c>
      <c r="E1938" s="55">
        <f>[3]lang_2!E1938</f>
        <v>0</v>
      </c>
    </row>
    <row r="1939" spans="1:5" s="55" customFormat="1">
      <c r="A1939" s="55" t="str">
        <f>[3]lang_2!A1939</f>
        <v>JUQING_1802</v>
      </c>
      <c r="B1939" s="55">
        <f>[3]lang_2!B1939</f>
        <v>0</v>
      </c>
      <c r="C1939" s="55" t="str">
        <f>[3]lang_2!C1939</f>
        <v>#[color=562600]　　向您致敬，女王陛下。我得到不朽之王的命令，前来协助您前往沃里寻找泰坦的帮助。[-]</v>
      </c>
      <c r="D1939" s="55">
        <f>[3]lang_2!D1939</f>
        <v>0</v>
      </c>
      <c r="E1939" s="55">
        <f>[3]lang_2!E1939</f>
        <v>0</v>
      </c>
    </row>
    <row r="1940" spans="1:5" s="55" customFormat="1">
      <c r="A1940" s="55" t="str">
        <f>[3]lang_2!A1940</f>
        <v>JUQING_1803</v>
      </c>
      <c r="B1940" s="55">
        <f>[3]lang_2!B1940</f>
        <v>0</v>
      </c>
      <c r="C1940" s="55" t="str">
        <f>[3]lang_2!C1940</f>
        <v>#[color=562600]　　那我就让小精灵陪着你一同前往，她会对你有所帮助。[-]</v>
      </c>
      <c r="D1940" s="55">
        <f>[3]lang_2!D1940</f>
        <v>0</v>
      </c>
      <c r="E1940" s="55">
        <f>[3]lang_2!E1940</f>
        <v>0</v>
      </c>
    </row>
    <row r="1941" spans="1:5" s="55" customFormat="1">
      <c r="A1941" s="55" t="str">
        <f>[3]lang_2!A1941</f>
        <v>JUQING_1804</v>
      </c>
      <c r="B1941" s="55">
        <f>[3]lang_2!B1941</f>
        <v>0</v>
      </c>
      <c r="C1941" s="55" t="str">
        <f>[3]lang_2!C1941</f>
        <v>#[color=562600]　　你是一个神怪吗！我还是第一次见到，真是太神奇了。[-]</v>
      </c>
      <c r="D1941" s="55">
        <f>[3]lang_2!D1941</f>
        <v>0</v>
      </c>
      <c r="E1941" s="55">
        <f>[3]lang_2!E1941</f>
        <v>0</v>
      </c>
    </row>
    <row r="1942" spans="1:5" s="55" customFormat="1">
      <c r="A1942" s="55">
        <f>[3]lang_2!A1942</f>
        <v>0</v>
      </c>
      <c r="B1942" s="55">
        <f>[3]lang_2!B1942</f>
        <v>0</v>
      </c>
      <c r="C1942" s="55">
        <f>[3]lang_2!C1942</f>
        <v>0</v>
      </c>
      <c r="D1942" s="55">
        <f>[3]lang_2!D1942</f>
        <v>0</v>
      </c>
      <c r="E1942" s="55">
        <f>[3]lang_2!E1942</f>
        <v>0</v>
      </c>
    </row>
    <row r="1943" spans="1:5" s="55" customFormat="1">
      <c r="A1943" s="55" t="str">
        <f>[3]lang_2!A1943</f>
        <v>JUQING_1901</v>
      </c>
      <c r="B1943" s="55">
        <f>[3]lang_2!B1943</f>
        <v>0</v>
      </c>
      <c r="C1943" s="55" t="str">
        <f>[3]lang_2!C1943</f>
        <v>#[color=562600]　　我见过天堂铸造厂的熔炉燃起的烈焰；我感受过元素们构建位面时世界脉动的瞬间。所有的这些片段都泯灭在时间里，就像这雪……在手中融化一样。千百年来凡人对权力和欲望的追求都不曾改变，然而你的坚韧仿佛令过去的美好重现，英雄。你通过了……我们的试炼。[-]</v>
      </c>
      <c r="D1943" s="55">
        <f>[3]lang_2!D1943</f>
        <v>0</v>
      </c>
      <c r="E1943" s="55">
        <f>[3]lang_2!E1943</f>
        <v>0</v>
      </c>
    </row>
    <row r="1944" spans="1:5" s="55" customFormat="1">
      <c r="A1944" s="55" t="str">
        <f>[3]lang_2!A1944</f>
        <v>JUQING_1902</v>
      </c>
      <c r="B1944" s="55">
        <f>[3]lang_2!B1944</f>
        <v>0</v>
      </c>
      <c r="C1944" s="55" t="str">
        <f>[3]lang_2!C1944</f>
        <v>#[color=562600]　　为了从毁灭、黑暗和死亡组成的同盟手中保护您所珍惜的世界，崇高的泰坦。我请求您的协助。[-]</v>
      </c>
      <c r="D1944" s="55">
        <f>[3]lang_2!D1944</f>
        <v>0</v>
      </c>
      <c r="E1944" s="55">
        <f>[3]lang_2!E1944</f>
        <v>0</v>
      </c>
    </row>
    <row r="1945" spans="1:5" s="55" customFormat="1">
      <c r="A1945" s="55" t="str">
        <f>[3]lang_2!A1945</f>
        <v>JUQING_1903</v>
      </c>
      <c r="B1945" s="55">
        <f>[3]lang_2!B1945</f>
        <v>0</v>
      </c>
      <c r="C1945" s="55" t="str">
        <f>[3]lang_2!C1945</f>
        <v>#[color=562600]　　泰坦会响应你的召唤，英雄。[-]</v>
      </c>
      <c r="D1945" s="55">
        <f>[3]lang_2!D1945</f>
        <v>0</v>
      </c>
      <c r="E1945" s="55">
        <f>[3]lang_2!E1945</f>
        <v>0</v>
      </c>
    </row>
    <row r="1946" spans="1:5" s="55" customFormat="1">
      <c r="A1946" s="55">
        <f>[3]lang_2!A1946</f>
        <v>0</v>
      </c>
      <c r="B1946" s="55">
        <f>[3]lang_2!B1946</f>
        <v>0</v>
      </c>
      <c r="C1946" s="55">
        <f>[3]lang_2!C1946</f>
        <v>0</v>
      </c>
      <c r="D1946" s="55">
        <f>[3]lang_2!D1946</f>
        <v>0</v>
      </c>
      <c r="E1946" s="55">
        <f>[3]lang_2!E1946</f>
        <v>0</v>
      </c>
    </row>
    <row r="1947" spans="1:5" s="55" customFormat="1">
      <c r="A1947" s="55" t="str">
        <f>[3]lang_2!A1947</f>
        <v>JUQING_2001</v>
      </c>
      <c r="B1947" s="55" t="str">
        <f>[3]lang_2!B1947</f>
        <v>欢迎您的到来，格鲁。信使已经提前告诉了我您即将到来的消息。</v>
      </c>
      <c r="C1947" s="55" t="str">
        <f>[3]lang_2!C1947</f>
        <v>#[color=562600]　　欢迎您的到来，格鲁。信使已经提前告诉了我您即将到来的消息。[-]</v>
      </c>
      <c r="D1947" s="55">
        <f>[3]lang_2!D1947</f>
        <v>0</v>
      </c>
      <c r="E1947" s="55">
        <f>[3]lang_2!E1947</f>
        <v>0</v>
      </c>
    </row>
    <row r="1948" spans="1:5" s="55" customFormat="1">
      <c r="A1948" s="55" t="str">
        <f>[3]lang_2!A1948</f>
        <v>JUQING_2002</v>
      </c>
      <c r="B1948" s="55" t="str">
        <f>[3]lang_2!B1948</f>
        <v>我们长话短说了，孟斐拉将军。由于凯莱布将军的阵亡，帕尔森国王陛下现在委任你负责埃里的防卫工作。</v>
      </c>
      <c r="C1948" s="55" t="str">
        <f>[3]lang_2!C1948</f>
        <v>#[color=562600]　　我们长话短说了，孟斐拉将军。由于凯莱布将军的阵亡，帕尔森国王陛下现在委任你负责埃里的防卫工作。[-]</v>
      </c>
      <c r="D1948" s="55">
        <f>[3]lang_2!D1948</f>
        <v>0</v>
      </c>
      <c r="E1948" s="55">
        <f>[3]lang_2!E1948</f>
        <v>0</v>
      </c>
    </row>
    <row r="1949" spans="1:5" s="55" customFormat="1">
      <c r="A1949" s="55" t="str">
        <f>[3]lang_2!A1949</f>
        <v>JUQING_2003</v>
      </c>
      <c r="B1949" s="55" t="str">
        <f>[3]lang_2!B1949</f>
        <v>能领导军队为埃里而战是我从小以来的梦想，只是没想到这个梦想要以凯莱布将军的性命为代价……</v>
      </c>
      <c r="C1949" s="55" t="str">
        <f>[3]lang_2!C1949</f>
        <v>#[color=562600]　　能领导军队为埃里而战是我从小以来的梦想，只是没想到这个梦想要以凯莱布将军的性命为代价……[-]</v>
      </c>
      <c r="D1949" s="55">
        <f>[3]lang_2!D1949</f>
        <v>0</v>
      </c>
      <c r="E1949" s="55">
        <f>[3]lang_2!E1949</f>
        <v>0</v>
      </c>
    </row>
    <row r="1950" spans="1:5" s="55" customFormat="1">
      <c r="A1950" s="55" t="str">
        <f>[3]lang_2!A1950</f>
        <v>JUQING_2004</v>
      </c>
      <c r="B1950" s="55" t="str">
        <f>[3]lang_2!B1950</f>
        <v>没有时间犹豫了，指挥官。国王怀疑有人出卖了守军部署的信息，我们不知道国内还有多少叛乱在蠢蠢欲动，必须要找到这个叛徒，查出他有多少同党，让所有的叛徒都得到应有的惩罚。</v>
      </c>
      <c r="C1950" s="55" t="str">
        <f>[3]lang_2!C1950</f>
        <v>#[color=562600]　　没有时间犹豫了，指挥官。国王怀疑有人出卖了守军部署的信息，我们不知道国内还有多少叛乱在蠢蠢欲动，必须要找到这个叛徒，查出他有多少同党，让所有的叛徒都得到应有的惩罚。[-]</v>
      </c>
      <c r="D1950" s="55">
        <f>[3]lang_2!D1950</f>
        <v>0</v>
      </c>
      <c r="E1950" s="55">
        <f>[3]lang_2!E1950</f>
        <v>0</v>
      </c>
    </row>
    <row r="1951" spans="1:5" s="55" customFormat="1">
      <c r="A1951" s="55" t="str">
        <f>[3]lang_2!A1951</f>
        <v>JUQING_2005</v>
      </c>
      <c r="B1951" s="55" t="str">
        <f>[3]lang_2!B1951</f>
        <v>出卖国家的行为绝对要得到惩罚，我一定会把这个叛徒揪出来，为凯莱布将军报仇，终结这场可耻的背叛。</v>
      </c>
      <c r="C1951" s="55" t="str">
        <f>[3]lang_2!C1951</f>
        <v>#[color=562600]　　出卖国家的行为绝对要得到惩罚，我一定会把这个叛徒揪出来，为凯莱布将军报仇，终结这场可耻的背叛。[-]</v>
      </c>
      <c r="D1951" s="55">
        <f>[3]lang_2!D1951</f>
        <v>0</v>
      </c>
      <c r="E1951" s="55">
        <f>[3]lang_2!E1951</f>
        <v>0</v>
      </c>
    </row>
    <row r="1952" spans="1:5" s="55" customFormat="1">
      <c r="A1952" s="55">
        <f>[3]lang_2!A1952</f>
        <v>0</v>
      </c>
      <c r="B1952" s="55">
        <f>[3]lang_2!B1952</f>
        <v>0</v>
      </c>
      <c r="C1952" s="55">
        <f>[3]lang_2!C1952</f>
        <v>0</v>
      </c>
      <c r="D1952" s="55">
        <f>[3]lang_2!D1952</f>
        <v>0</v>
      </c>
      <c r="E1952" s="55">
        <f>[3]lang_2!E1952</f>
        <v>0</v>
      </c>
    </row>
    <row r="1953" spans="1:5" s="55" customFormat="1">
      <c r="A1953" s="55" t="str">
        <f>[3]lang_2!A1953</f>
        <v>JUQING_2101</v>
      </c>
      <c r="B1953" s="55" t="str">
        <f>[3]lang_2!B1953</f>
        <v>感谢你和你所率领的援军，指挥官。没有你们，匹尔邦特终将陷落。</v>
      </c>
      <c r="C1953" s="55" t="str">
        <f>[3]lang_2!C1953</f>
        <v>#[color=562600]　　感谢你和你所率领的援军，指挥官。没有你们，匹尔邦特终将陷落。[-]</v>
      </c>
      <c r="D1953" s="55">
        <f>[3]lang_2!D1953</f>
        <v>0</v>
      </c>
      <c r="E1953" s="55">
        <f>[3]lang_2!E1953</f>
        <v>0</v>
      </c>
    </row>
    <row r="1954" spans="1:5" s="55" customFormat="1">
      <c r="A1954" s="55" t="str">
        <f>[3]lang_2!A1954</f>
        <v>JUQING_2102</v>
      </c>
      <c r="B1954" s="55" t="str">
        <f>[3]lang_2!B1954</f>
        <v>我们都在用自己的方式保护这个国家，捍卫正义的信念。下面就让我们共同庆祝这场来之不易的胜利吧……</v>
      </c>
      <c r="C1954" s="55" t="str">
        <f>[3]lang_2!C1954</f>
        <v>#[color=562600]　　我们都在用自己的方式保护这个国家，捍卫正义的信念。下面就让我们共同庆祝这场来之不易的胜利吧……[-]</v>
      </c>
      <c r="D1954" s="55">
        <f>[3]lang_2!D1954</f>
        <v>0</v>
      </c>
      <c r="E1954" s="55">
        <f>[3]lang_2!E1954</f>
        <v>0</v>
      </c>
    </row>
    <row r="1955" spans="1:5" s="55" customFormat="1">
      <c r="A1955" s="55" t="str">
        <f>[3]lang_2!A1955</f>
        <v>JUQING_2103</v>
      </c>
      <c r="B1955" s="55" t="str">
        <f>[3]lang_2!B1955</f>
        <v xml:space="preserve">埃里和埃拉西亚的战友们！我在你们眼中看到了胜利带来的希望，希望……此刻也充斥我心！也许有一天我们会失去这份希望，国都陷落，一败涂地。但不会是今天！也许有一天邪会胜正，我们的世界如预言所述迎来毁灭，化为多元宇宙中的一缕尘埃。但也绝对不是今天！ </v>
      </c>
      <c r="C1955" s="55" t="str">
        <f>[3]lang_2!C1955</f>
        <v>#[color=562600]　　埃里和埃拉西亚的战友们！我在你们眼中看到了胜利带来的希望，希望……此刻也充斥我心！也许有一天我们会失去这份希望，国都陷落，一败涂地。但不会是今天！也许有一天邪会胜正，我们的世界如预言所述迎来毁灭，化为多元宇宙中的一缕尘埃。但也绝对不是今天！ [-]</v>
      </c>
      <c r="D1955" s="55">
        <f>[3]lang_2!D1955</f>
        <v>0</v>
      </c>
      <c r="E1955" s="55">
        <f>[3]lang_2!E1955</f>
        <v>0</v>
      </c>
    </row>
    <row r="1956" spans="1:5" s="55" customFormat="1">
      <c r="A1956" s="55" t="str">
        <f>[3]lang_2!A1956</f>
        <v>JUQING_2104</v>
      </c>
      <c r="B1956" s="55" t="str">
        <f>[3]lang_2!B1956</f>
        <v>就在今天，我们赢得了匹尔邦特保卫战的胜利！我相信在不久的明天，我们也能将这旗帜插在斯坦德威克的城墙上。不要失去与邪恶抗争的勇气，勇敢的战士们！不要放弃内心的希望，正义的伙伴们！我相信胜利终将属于我们！属于正义同盟！</v>
      </c>
      <c r="C1956" s="55" t="str">
        <f>[3]lang_2!C1956</f>
        <v>#[color=562600]　　就在今天，我们赢得了匹尔邦特保卫战的胜利！我相信在不久的明天，我们也能将这旗帜插在斯坦德威克的城墙上。不要失去与邪恶抗争的勇气，勇敢的战士们！不要放弃内心的希望，正义的伙伴们！我相信胜利终将属于我们！属于正义同盟！[-]</v>
      </c>
      <c r="D1956" s="55">
        <f>[3]lang_2!D1956</f>
        <v>0</v>
      </c>
      <c r="E1956" s="55">
        <f>[3]lang_2!E1956</f>
        <v>0</v>
      </c>
    </row>
    <row r="1957" spans="1:5" s="55" customFormat="1">
      <c r="A1957" s="55" t="str">
        <f>[3]lang_2!A1957</f>
        <v>JUQING_2105</v>
      </c>
      <c r="B1957" s="55" t="str">
        <f>[3]lang_2!B1957</f>
        <v>胜利属于我们！胜利属于正义同盟！</v>
      </c>
      <c r="C1957" s="55" t="str">
        <f>[3]lang_2!C1957</f>
        <v>#[color=562600]　　胜利属于我们！胜利属于正义同盟！[-]</v>
      </c>
      <c r="D1957" s="55">
        <f>[3]lang_2!D1957</f>
        <v>0</v>
      </c>
      <c r="E1957" s="55">
        <f>[3]lang_2!E1957</f>
        <v>0</v>
      </c>
    </row>
    <row r="1958" spans="1:5" s="55" customFormat="1">
      <c r="A1958" s="55">
        <f>[3]lang_2!A1958</f>
        <v>0</v>
      </c>
      <c r="B1958" s="55">
        <f>[3]lang_2!B1958</f>
        <v>0</v>
      </c>
      <c r="C1958" s="55">
        <f>[3]lang_2!C1958</f>
        <v>0</v>
      </c>
      <c r="D1958" s="55">
        <f>[3]lang_2!D1958</f>
        <v>0</v>
      </c>
      <c r="E1958" s="55">
        <f>[3]lang_2!E1958</f>
        <v>0</v>
      </c>
    </row>
    <row r="1959" spans="1:5" s="55" customFormat="1">
      <c r="A1959" s="55" t="str">
        <f>[3]lang_2!A1959</f>
        <v>JUQING_2201</v>
      </c>
      <c r="B1959" s="55" t="str">
        <f>[3]lang_2!B1959</f>
        <v>一切都准备好了吗？</v>
      </c>
      <c r="C1959" s="55" t="str">
        <f>[3]lang_2!C1959</f>
        <v>#[color=562600]　　一切都准备好了吗？[-]</v>
      </c>
      <c r="D1959" s="55">
        <f>[3]lang_2!D1959</f>
        <v>0</v>
      </c>
      <c r="E1959" s="55">
        <f>[3]lang_2!E1959</f>
        <v>0</v>
      </c>
    </row>
    <row r="1960" spans="1:5" s="55" customFormat="1">
      <c r="A1960" s="55" t="str">
        <f>[3]lang_2!A1960</f>
        <v>JUQING_2202</v>
      </c>
      <c r="B1960" s="55" t="str">
        <f>[3]lang_2!B1960</f>
        <v>是否再考虑一下呢，指挥官。这个决定将决定你下半生的命运。</v>
      </c>
      <c r="C1960" s="55" t="str">
        <f>[3]lang_2!C1960</f>
        <v>#[color=562600]　　是否再考虑一下呢，这个决定将影响你下半生的命运。[-]</v>
      </c>
      <c r="D1960" s="55">
        <f>[3]lang_2!D1960</f>
        <v>0</v>
      </c>
      <c r="E1960" s="55">
        <f>[3]lang_2!E1960</f>
        <v>0</v>
      </c>
    </row>
    <row r="1961" spans="1:5" s="55" customFormat="1">
      <c r="A1961" s="55" t="str">
        <f>[3]lang_2!A1961</f>
        <v>JUQING_2203</v>
      </c>
      <c r="B1961" s="55" t="str">
        <f>[3]lang_2!B1961</f>
        <v>多年以来，我一直遵从母亲的教导在布拉卡达学习魔法，但从父亲那继承的野蛮人血统让我清楚的认识到，我更适合于成为一名战士。</v>
      </c>
      <c r="C1961" s="55" t="str">
        <f>[3]lang_2!C1961</f>
        <v>#[color=562600]　　多年以来，我遵从母亲的教导一直在布拉卡达学习魔法，但从父亲那儿继承的野蛮人血统让我清楚的认识到，我更适合于成为一名战士。[-]</v>
      </c>
      <c r="D1961" s="55">
        <f>[3]lang_2!D1961</f>
        <v>0</v>
      </c>
      <c r="E1961" s="55">
        <f>[3]lang_2!E1961</f>
        <v>0</v>
      </c>
    </row>
    <row r="1962" spans="1:5" s="55" customFormat="1">
      <c r="A1962" s="55" t="str">
        <f>[3]lang_2!A1962</f>
        <v>JUQING_2204</v>
      </c>
      <c r="B1962" s="55" t="str">
        <f>[3]lang_2!B1962</f>
        <v>更何况，温斯顿·伯拉格公爵邀请我加入前往克鲁罗德，看来我命中注定会成为一个战士了。</v>
      </c>
      <c r="C1962" s="55" t="str">
        <f>[3]lang_2!C1962</f>
        <v>#[color=562600]　　更何况，温斯顿·伯拉格公爵邀请我加入前往克鲁罗德，看来我命中注定会成为一个战士了。[-]</v>
      </c>
      <c r="D1962" s="55">
        <f>[3]lang_2!D1962</f>
        <v>0</v>
      </c>
      <c r="E1962" s="55">
        <f>[3]lang_2!E1962</f>
        <v>0</v>
      </c>
    </row>
    <row r="1963" spans="1:5" s="55" customFormat="1">
      <c r="A1963" s="55">
        <f>[3]lang_2!A1963</f>
        <v>0</v>
      </c>
      <c r="B1963" s="55">
        <f>[3]lang_2!B1963</f>
        <v>0</v>
      </c>
      <c r="C1963" s="55">
        <f>[3]lang_2!C1963</f>
        <v>0</v>
      </c>
      <c r="D1963" s="55">
        <f>[3]lang_2!D1963</f>
        <v>0</v>
      </c>
      <c r="E1963" s="55">
        <f>[3]lang_2!E1963</f>
        <v>0</v>
      </c>
    </row>
    <row r="1964" spans="1:5" s="55" customFormat="1">
      <c r="A1964" s="55" t="str">
        <f>[3]lang_2!A1964</f>
        <v>JUQING_2301</v>
      </c>
      <c r="B1964" s="55" t="str">
        <f>[3]lang_2!B1964</f>
        <v>伯拉格公爵！你为何要欺骗我？</v>
      </c>
      <c r="C1964" s="55" t="str">
        <f>[3]lang_2!C1964</f>
        <v>#[color=562600]　　伯拉格公爵！你为何要欺骗我？[-]</v>
      </c>
      <c r="D1964" s="55">
        <f>[3]lang_2!D1964</f>
        <v>0</v>
      </c>
      <c r="E1964" s="55">
        <f>[3]lang_2!E1964</f>
        <v>0</v>
      </c>
    </row>
    <row r="1965" spans="1:5" s="55" customFormat="1">
      <c r="A1965" s="55" t="str">
        <f>[3]lang_2!A1965</f>
        <v>JUQING_2302</v>
      </c>
      <c r="B1965" s="55" t="str">
        <f>[3]lang_2!B1965</f>
        <v>不，我并非克鲁罗德的公爵。不过，等下次“王位之战”到来的时候我就是了。你要找的人在那里。</v>
      </c>
      <c r="C1965" s="55" t="str">
        <f>[3]lang_2!C1965</f>
        <v>#[color=562600]　　不，我并非克鲁罗德的公爵。不过，等下次“王位之战”到来的时候我就是了。你要找的人在那里。[-]</v>
      </c>
      <c r="D1965" s="55">
        <f>[3]lang_2!D1965</f>
        <v>0</v>
      </c>
      <c r="E1965" s="55">
        <f>[3]lang_2!E1965</f>
        <v>0</v>
      </c>
    </row>
    <row r="1966" spans="1:5" s="55" customFormat="1">
      <c r="A1966" s="55" t="str">
        <f>[3]lang_2!A1966</f>
        <v>JUQING_2303</v>
      </c>
      <c r="B1966" s="55" t="str">
        <f>[3]lang_2!B1966</f>
        <v>不必在意这位年轻人的言辞，约克。对于你在克鲁罗德境内所受到的不公对待我很抱歉。实际上它是一场考验，拥有不屈的意志和坚定的信念的人，才能走到我的面前。而你做到了。</v>
      </c>
      <c r="C1966" s="55" t="str">
        <f>[3]lang_2!C1966</f>
        <v>#[color=562600]　　不必在意这位年轻人的言辞，约克。对于你在克鲁罗德境内所受到的不公对待我很抱歉。实际上它是一场考验，拥有不屈的意志和坚定的信念的人才能来到我的面前。而你……做到了。[-]</v>
      </c>
      <c r="D1966" s="55">
        <f>[3]lang_2!D1966</f>
        <v>0</v>
      </c>
      <c r="E1966" s="55">
        <f>[3]lang_2!E1966</f>
        <v>0</v>
      </c>
    </row>
    <row r="1967" spans="1:5" s="55" customFormat="1">
      <c r="A1967" s="55" t="str">
        <f>[3]lang_2!A1967</f>
        <v>JUQING_2304</v>
      </c>
      <c r="B1967" s="55" t="str">
        <f>[3]lang_2!B1967</f>
        <v>一场考验？我的荣誉在你面前难道不值一提吗？</v>
      </c>
      <c r="C1967" s="55" t="str">
        <f>[3]lang_2!C1967</f>
        <v>#[color=562600]　　一场考验？我的荣誉在你面前难道不值一提吗？[-]</v>
      </c>
      <c r="D1967" s="55">
        <f>[3]lang_2!D1967</f>
        <v>0</v>
      </c>
      <c r="E1967" s="55">
        <f>[3]lang_2!E1967</f>
        <v>0</v>
      </c>
    </row>
    <row r="1968" spans="1:5" s="55" customFormat="1">
      <c r="A1968" s="55" t="str">
        <f>[3]lang_2!A1968</f>
        <v>JUQING_2305</v>
      </c>
      <c r="B1968" s="55" t="str">
        <f>[3]lang_2!B1968</f>
        <v>相信我，约克。你所承受的一切都是值得的。你将肩负一个伟大的使命。“天使联盟”是一件可以克制邪恶的伟大神器，但是在和平的年代不能让它落入图谋不轨者的手中。</v>
      </c>
      <c r="C1968" s="55" t="str">
        <f>[3]lang_2!C1968</f>
        <v>#[color=562600]　　相信我，约克。你所承受的一切都是值得的。你将肩负一个伟大的使命。“天使联盟”是一件可以克制邪恶的伟大神器，但是在和平的年代不能让它落入图谋不轨者的手中。[-]</v>
      </c>
      <c r="D1968" s="55">
        <f>[3]lang_2!D1968</f>
        <v>0</v>
      </c>
      <c r="E1968" s="55">
        <f>[3]lang_2!E1968</f>
        <v>0</v>
      </c>
    </row>
    <row r="1969" spans="1:5" s="55" customFormat="1">
      <c r="A1969" s="55" t="str">
        <f>[3]lang_2!A1969</f>
        <v>JUQING_2306</v>
      </c>
      <c r="B1969" s="55" t="str">
        <f>[3]lang_2!B1969</f>
        <v>所以我需要你把它们带到泰塔利亚、埃拉西亚和布拉卡达去，分别交给当地的先知或是智者。我相信神器的部件在他们的手中可以得到妥善的保管。</v>
      </c>
      <c r="C1969" s="55" t="str">
        <f>[3]lang_2!C1969</f>
        <v>#[color=562600]　　所以我需要你把它们带到泰塔利亚、埃拉西亚和布拉卡达去，分别交给当地的先知或是智者。我相信神器的部件在他们的手中可以得到妥善的保管。[-]</v>
      </c>
      <c r="D1969" s="55">
        <f>[3]lang_2!D1969</f>
        <v>0</v>
      </c>
      <c r="E1969" s="55">
        <f>[3]lang_2!E1969</f>
        <v>0</v>
      </c>
    </row>
    <row r="1970" spans="1:5" s="55" customFormat="1">
      <c r="A1970" s="55">
        <f>[3]lang_2!A1970</f>
        <v>0</v>
      </c>
      <c r="B1970" s="55">
        <f>[3]lang_2!B1970</f>
        <v>0</v>
      </c>
      <c r="C1970" s="55">
        <f>[3]lang_2!C1970</f>
        <v>0</v>
      </c>
      <c r="D1970" s="55">
        <f>[3]lang_2!D1970</f>
        <v>0</v>
      </c>
      <c r="E1970" s="55">
        <f>[3]lang_2!E1970</f>
        <v>0</v>
      </c>
    </row>
    <row r="1971" spans="1:5" s="55" customFormat="1">
      <c r="A1971" s="55" t="str">
        <f>[3]lang_2!A1971</f>
        <v>JUQING_2401</v>
      </c>
      <c r="B1971" s="55" t="str">
        <f>[3]lang_2!B1971</f>
        <v>母亲，年幼时我就被您送到塞莱斯特学习魔法。在那期间我努力学习，年仅14岁就完成了这个世界上最负盛名的魔法学院的全部学业。</v>
      </c>
      <c r="C1971" s="55" t="str">
        <f>[3]lang_2!C1971</f>
        <v>#[color=562600]　　母亲，年幼时我就被您送到塞莱斯特学习魔法。在那期间我努力学习，年仅14岁就完成了这个世界上最负盛名的魔法学院的全部学业。[-]</v>
      </c>
      <c r="D1971" s="55">
        <f>[3]lang_2!D1971</f>
        <v>0</v>
      </c>
      <c r="E1971" s="55">
        <f>[3]lang_2!E1971</f>
        <v>0</v>
      </c>
    </row>
    <row r="1972" spans="1:5" s="55" customFormat="1">
      <c r="A1972" s="55" t="str">
        <f>[3]lang_2!A1972</f>
        <v>JUQING_2402</v>
      </c>
      <c r="B1972" s="55" t="str">
        <f>[3]lang_2!B1972</f>
        <v>我并不否认你的优秀，孩子。你对知识的渴求和天赋令你优于常人。</v>
      </c>
      <c r="C1972" s="55" t="str">
        <f>[3]lang_2!C1972</f>
        <v>#[color=562600]　　我并不否认你的优秀，孩子。你对知识的渴求和天赋令你优于常人。[-]</v>
      </c>
      <c r="D1972" s="55">
        <f>[3]lang_2!D1972</f>
        <v>0</v>
      </c>
      <c r="E1972" s="55">
        <f>[3]lang_2!E1972</f>
        <v>0</v>
      </c>
    </row>
    <row r="1973" spans="1:5" s="55" customFormat="1">
      <c r="A1973" s="55" t="str">
        <f>[3]lang_2!A1973</f>
        <v>JUQING_2403</v>
      </c>
      <c r="B1973" s="55" t="str">
        <f>[3]lang_2!B1973</f>
        <v>在那之后，我求学恩塔格瑞各地。在古代遗迹中寻找早已遗失的知识，最终重现了古代“魔幻法师”的魔法。现在，许多人都想要追随我学习魔法。年纪轻轻我便拥有这样的成就，您对我还有什么不满意呢？</v>
      </c>
      <c r="C1973" s="55" t="str">
        <f>[3]lang_2!C1973</f>
        <v>#[color=562600]　　在那之后，我求学恩塔格瑞各地。在古代遗迹中寻找早已遗失的知识，最终重现了古代“魔幻法师”的魔法。现在，许多人都想要追随我学习魔法。年纪轻轻我便拥有这样的成就，您对我还有什么不满意呢？[-]</v>
      </c>
      <c r="D1973" s="55">
        <f>[3]lang_2!D1973</f>
        <v>0</v>
      </c>
      <c r="E1973" s="55">
        <f>[3]lang_2!E1973</f>
        <v>0</v>
      </c>
    </row>
    <row r="1974" spans="1:5" s="55" customFormat="1">
      <c r="A1974" s="55" t="str">
        <f>[3]lang_2!A1974</f>
        <v>JUQING_2404</v>
      </c>
      <c r="B1974" s="55" t="str">
        <f>[3]lang_2!B1974</f>
        <v>作为恩塔格瑞最负盛名的屠龙导师的儿子，你一直在辜负我的期望，德肯。</v>
      </c>
      <c r="C1974" s="55" t="str">
        <f>[3]lang_2!C1974</f>
        <v>#[color=562600]　　作为恩塔格瑞最负盛名的屠龙导师的儿子，你一直在辜负我的期望，德肯。[-]</v>
      </c>
      <c r="D1974" s="55">
        <f>[3]lang_2!D1974</f>
        <v>0</v>
      </c>
      <c r="E1974" s="55">
        <f>[3]lang_2!E1974</f>
        <v>0</v>
      </c>
    </row>
    <row r="1975" spans="1:5" s="55" customFormat="1">
      <c r="A1975" s="55" t="str">
        <f>[3]lang_2!A1975</f>
        <v>JUQING_2405</v>
      </c>
      <c r="B1975" s="55" t="str">
        <f>[3]lang_2!B1975</f>
        <v>那么如您所愿，母亲。我会前去击败这些龙，成为天下闻名的屠龙英雄。这样也许就会令您满意，若您那冷酷的内心还存有一丝亲情，那么我会付出最大的努力把它拯救出来，就像那些被我拯救的魔法一样。</v>
      </c>
      <c r="C1975" s="55" t="str">
        <f>[3]lang_2!C1975</f>
        <v>#[color=562600]　　那么如您所愿，母亲。我会前去击败这些龙，成为天下闻名的屠龙英雄。这样也许就会令您满意，若您那冷酷的内心还存有一丝亲情，那么我会付出最大的努力把它拯救出来，就像那些被我拯救的魔法一样。[-]</v>
      </c>
      <c r="D1975" s="55">
        <f>[3]lang_2!D1975</f>
        <v>0</v>
      </c>
      <c r="E1975" s="55">
        <f>[3]lang_2!E1975</f>
        <v>0</v>
      </c>
    </row>
    <row r="1976" spans="1:5" s="55" customFormat="1">
      <c r="A1976" s="55">
        <f>[3]lang_2!A1976</f>
        <v>0</v>
      </c>
      <c r="B1976" s="55">
        <f>[3]lang_2!B1976</f>
        <v>0</v>
      </c>
      <c r="C1976" s="55">
        <f>[3]lang_2!C1976</f>
        <v>0</v>
      </c>
      <c r="D1976" s="55">
        <f>[3]lang_2!D1976</f>
        <v>0</v>
      </c>
      <c r="E1976" s="55">
        <f>[3]lang_2!E1976</f>
        <v>0</v>
      </c>
    </row>
    <row r="1977" spans="1:5" s="55" customFormat="1">
      <c r="A1977" s="55" t="str">
        <f>[3]lang_2!A1977</f>
        <v>JUQING_2501</v>
      </c>
      <c r="B1977" s="55" t="str">
        <f>[3]lang_2!B1977</f>
        <v>终于……我终于成功了！但是为什么？为什么伴随而来的却是强烈的失落感。没有荣耀，没有自豪，只有无尽的内疚和失落。</v>
      </c>
      <c r="C1977" s="55" t="str">
        <f>[3]lang_2!C1977</f>
        <v>#[color=562600]　　终于……我终于成功了！但是为什么？为什么伴随而来的却是强烈的失落感。没有荣耀，没有自豪，只有无尽的内疚和失落。[-]</v>
      </c>
      <c r="D1977" s="55">
        <f>[3]lang_2!D1977</f>
        <v>0</v>
      </c>
      <c r="E1977" s="55">
        <f>[3]lang_2!E1977</f>
        <v>0</v>
      </c>
    </row>
    <row r="1978" spans="1:5" s="55" customFormat="1">
      <c r="A1978" s="55" t="str">
        <f>[3]lang_2!A1978</f>
        <v>JUQING_2502</v>
      </c>
      <c r="B1978" s="55" t="str">
        <f>[3]lang_2!B1978</f>
        <v>那么现在的你，认为自己究竟是个英雄还是屠夫呢？</v>
      </c>
      <c r="C1978" s="55" t="str">
        <f>[3]lang_2!C1978</f>
        <v>#[color=562600]　　那么现在的你，认为自己究竟是个英雄还是屠夫呢？[-]</v>
      </c>
      <c r="D1978" s="55">
        <f>[3]lang_2!D1978</f>
        <v>0</v>
      </c>
      <c r="E1978" s="55">
        <f>[3]lang_2!E1978</f>
        <v>0</v>
      </c>
    </row>
    <row r="1979" spans="1:5" s="55" customFormat="1">
      <c r="A1979" s="55" t="str">
        <f>[3]lang_2!A1979</f>
        <v>JUQING_2503</v>
      </c>
      <c r="B1979" s="55" t="str">
        <f>[3]lang_2!B1979</f>
        <v>什么，你竟然没有死？我明明亲手把你……</v>
      </c>
      <c r="C1979" s="55" t="str">
        <f>[3]lang_2!C1979</f>
        <v>#[color=562600]　　什么，你竟然没有死？我明明亲手把你……[-]</v>
      </c>
      <c r="D1979" s="55">
        <f>[3]lang_2!D1979</f>
        <v>0</v>
      </c>
      <c r="E1979" s="55">
        <f>[3]lang_2!E1979</f>
        <v>0</v>
      </c>
    </row>
    <row r="1980" spans="1:5" s="55" customFormat="1">
      <c r="A1980" s="55" t="str">
        <f>[3]lang_2!A1980</f>
        <v>JUQING_2504</v>
      </c>
      <c r="B1980" s="55" t="str">
        <f>[3]lang_2!B1980</f>
        <v>那只是一个幻象罢了。如果那位屠龙导师想要达成自己的心愿，那就让她亲自前来吧。</v>
      </c>
      <c r="C1980" s="55" t="str">
        <f>[3]lang_2!C1980</f>
        <v>#[color=562600]　　那只是一个幻象罢了。如果那位屠龙导师想要达成自己的心愿，那就让她亲自前来吧。[-]</v>
      </c>
      <c r="D1980" s="55">
        <f>[3]lang_2!D1980</f>
        <v>0</v>
      </c>
      <c r="E1980" s="55">
        <f>[3]lang_2!E1980</f>
        <v>0</v>
      </c>
    </row>
    <row r="1981" spans="1:5" s="55" customFormat="1">
      <c r="A1981" s="55" t="str">
        <f>[3]lang_2!A1981</f>
        <v>JUQING_2505</v>
      </c>
      <c r="B1981" s="55" t="str">
        <f>[3]lang_2!B1981</f>
        <v>我能看的出来，满足你母亲的愿望也不是你人生的意义和追求。每个灵魂都是独特的，每个灵魂对人生的追求也都是不同的。正因你并不认同她的看法和观点，所以你才会对自己的行为感到自责。</v>
      </c>
      <c r="C1981" s="55" t="str">
        <f>[3]lang_2!C1981</f>
        <v>#[color=562600]　　我能看的出来，满足你母亲的愿望也不是你人生的意义和追求。每个灵魂都是独特的，每个灵魂对人生的追求也都是不同的。正因你并不认同她的看法和观点，所以你才会对自己的行为感到自责。[-]</v>
      </c>
      <c r="D1981" s="55">
        <f>[3]lang_2!D1981</f>
        <v>0</v>
      </c>
      <c r="E1981" s="55">
        <f>[3]lang_2!E1981</f>
        <v>0</v>
      </c>
    </row>
    <row r="1982" spans="1:5" s="55" customFormat="1">
      <c r="A1982" s="55" t="str">
        <f>[3]lang_2!A1982</f>
        <v>JUQING_2506</v>
      </c>
      <c r="B1982" s="55" t="str">
        <f>[3]lang_2!B1982</f>
        <v>你说的没错，我的做所作为都是在迎合母亲的意愿，但我并不在乎这些俗世的虚名。我已经在这条岔路上走了太久了，从今天起我要为自己的意愿而活。我所要走的那条路，要由我来亲手开辟。</v>
      </c>
      <c r="C1982" s="55" t="str">
        <f>[3]lang_2!C1982</f>
        <v>#[color=562600]　　你说的没错，我的做所作为都是在迎合母亲的意愿，但我并不在乎这些俗世的虚名。我已经在这条岔路上走了太久了，从今天起我要为自己的意愿而活。我所要走的那条路，要由我来亲手开辟。[-]</v>
      </c>
      <c r="D1982" s="55">
        <f>[3]lang_2!D1982</f>
        <v>0</v>
      </c>
      <c r="E1982" s="55">
        <f>[3]lang_2!E1982</f>
        <v>0</v>
      </c>
    </row>
    <row r="1983" spans="1:5" s="55" customFormat="1">
      <c r="A1983" s="55">
        <f>[3]lang_2!A1983</f>
        <v>0</v>
      </c>
      <c r="B1983" s="55">
        <f>[3]lang_2!B1983</f>
        <v>0</v>
      </c>
      <c r="C1983" s="55">
        <f>[3]lang_2!C1983</f>
        <v>0</v>
      </c>
      <c r="D1983" s="55">
        <f>[3]lang_2!D1983</f>
        <v>0</v>
      </c>
      <c r="E1983" s="55">
        <f>[3]lang_2!E1983</f>
        <v>0</v>
      </c>
    </row>
    <row r="1984" spans="1:5" s="55" customFormat="1">
      <c r="A1984" s="55" t="str">
        <f>[3]lang_2!A1984</f>
        <v>JUQING_2601</v>
      </c>
      <c r="B1984" s="55" t="str">
        <f>[3]lang_2!B1984</f>
        <v>哈德渥领主日渐昏聩，他对这片土地的统治力已经大不如前了，指挥官。现在到了我们大显身手的时候了。</v>
      </c>
      <c r="C1984" s="55" t="str">
        <f>[3]lang_2!C1984</f>
        <v>#[color=562600]　　哈德渥领主日渐昏聩，他对这片土地的统治力已经大不如前了，指挥官。现在到了我们大显身手的时候了。[-]</v>
      </c>
      <c r="D1984" s="55">
        <f>[3]lang_2!D1984</f>
        <v>0</v>
      </c>
      <c r="E1984" s="55">
        <f>[3]lang_2!E1984</f>
        <v>0</v>
      </c>
    </row>
    <row r="1985" spans="1:5" s="55" customFormat="1">
      <c r="A1985" s="55" t="str">
        <f>[3]lang_2!A1985</f>
        <v>JUQING_2602</v>
      </c>
      <c r="B1985" s="55" t="str">
        <f>[3]lang_2!B1985</f>
        <v>哈德渥，真是愧对他的名字！这个老家伙一无是处，只不过因为有个英明的父亲，所以稳稳当当的继承了大片的领土，一直过着尸位素餐的生活。现在我要教教他弱肉强食的道理，这片土地应该属于像我这样的强者。</v>
      </c>
      <c r="C1985" s="55" t="str">
        <f>[3]lang_2!C1985</f>
        <v>#[color=562600]　　哈德渥，真是愧对他的名字！这个老家伙一无是处，只不过因为有个英明的父亲，所以稳稳当当的继承了大片的领土，一直过着尸位素餐的生活。现在我要教教他弱肉强食的道理，这片土地应该属于像我这样的强者。[-]</v>
      </c>
      <c r="D1985" s="55">
        <f>[3]lang_2!D1985</f>
        <v>0</v>
      </c>
      <c r="E1985" s="55">
        <f>[3]lang_2!E1985</f>
        <v>0</v>
      </c>
    </row>
    <row r="1986" spans="1:5" s="55" customFormat="1">
      <c r="A1986" s="55" t="str">
        <f>[3]lang_2!A1986</f>
        <v>JUQING_2603</v>
      </c>
      <c r="B1986" s="55" t="str">
        <f>[3]lang_2!B1986</f>
        <v>已经有两个年轻的领主已经盯上了他，指挥官。过不了多久，哈德渥的领土就会成为野心家们竞相追逐的肥肉了。</v>
      </c>
      <c r="C1986" s="55" t="str">
        <f>[3]lang_2!C1986</f>
        <v>#[color=562600]　　已经有两个年轻的领主已经盯上了他，指挥官。过不了多久，哈德渥的领土就会成为野心家们竞相追逐的肥肉了。[-]</v>
      </c>
      <c r="D1986" s="55">
        <f>[3]lang_2!D1986</f>
        <v>0</v>
      </c>
      <c r="E1986" s="55">
        <f>[3]lang_2!E1986</f>
        <v>0</v>
      </c>
    </row>
    <row r="1987" spans="1:5" s="55" customFormat="1">
      <c r="A1987" s="55" t="str">
        <f>[3]lang_2!A1987</f>
        <v>JUQING_2604</v>
      </c>
      <c r="B1987" s="55" t="str">
        <f>[3]lang_2!B1987</f>
        <v>那就把这两个暴发户和那个糟老头子一起扫进垃圾堆里吧。弱者不配生活在尼贡的土地上。</v>
      </c>
      <c r="C1987" s="55" t="str">
        <f>[3]lang_2!C1987</f>
        <v>#[color=562600]　　那就把这两个暴发户和那个糟老头子一起扫进垃圾堆里吧。弱者不配生活在尼贡的土地上。[-]</v>
      </c>
      <c r="D1987" s="55">
        <f>[3]lang_2!D1987</f>
        <v>0</v>
      </c>
      <c r="E1987" s="55">
        <f>[3]lang_2!E1987</f>
        <v>0</v>
      </c>
    </row>
    <row r="1988" spans="1:5" s="55" customFormat="1">
      <c r="A1988" s="55" t="str">
        <f>[3]lang_2!A1988</f>
        <v>JUQING_2701</v>
      </c>
      <c r="B1988" s="55" t="str">
        <f>[3]lang_2!B1988</f>
        <v>当下尼贡人生存空间的问题是不能依靠使者的演讲和国王的决议所能决定的，只能靠血和火来夺取。</v>
      </c>
      <c r="C1988" s="55" t="str">
        <f>[3]lang_2!C1988</f>
        <v>#[color=562600]　　当下尼贡人生存空间的问题是不能依靠使者的演讲和国王的决议所能决定的，只能靠血和火来夺取。[-]</v>
      </c>
      <c r="D1988" s="55">
        <f>[3]lang_2!D1988</f>
        <v>0</v>
      </c>
      <c r="E1988" s="55">
        <f>[3]lang_2!E1988</f>
        <v>0</v>
      </c>
    </row>
    <row r="1989" spans="1:5" s="55" customFormat="1">
      <c r="A1989" s="55" t="str">
        <f>[3]lang_2!A1989</f>
        <v>JUQING_2702</v>
      </c>
      <c r="B1989" s="55" t="str">
        <f>[3]lang_2!B1989</f>
        <v>龙血之瓶中蕴含着可以控制巨龙的力量，它是尼贡复兴的关键，这样的时机我们已经错失了太多太多了……绝对不能，让它落在那些无能的懦夫手中！</v>
      </c>
      <c r="C1989" s="55" t="str">
        <f>[3]lang_2!C1989</f>
        <v>#[color=562600]　　龙血之瓶中蕴含着可以控制巨龙的力量，它是尼贡复兴的关键，这样的时机我们已经错失了太多太多了……绝对不能，让它落在那些无能的懦夫手中！[-]</v>
      </c>
      <c r="D1989" s="55">
        <f>[3]lang_2!D1989</f>
        <v>0</v>
      </c>
      <c r="E1989" s="55">
        <f>[3]lang_2!E1989</f>
        <v>0</v>
      </c>
    </row>
    <row r="1990" spans="1:5" s="55" customFormat="1">
      <c r="A1990" s="55" t="str">
        <f>[3]lang_2!A1990</f>
        <v>JUQING_2703</v>
      </c>
      <c r="B1990" s="55" t="str">
        <f>[3]lang_2!B1990</f>
        <v>由其他人分割大地和海洋，尼贡人甘愿蜷居于地下洞窟的时代已经过去了。天空将被我的龙群遮蔽，尼贡人追求的是阴影笼罩下的地盘！</v>
      </c>
      <c r="C1990" s="55" t="str">
        <f>[3]lang_2!C1990</f>
        <v>#[color=562600]　　由其他人分割大地和海洋，尼贡人甘愿蜷居于地下洞窟的时代已经过去了。天空将被我的龙群遮蔽，尼贡人追求的是阴影笼罩下的地盘！[-]</v>
      </c>
      <c r="D1990" s="55">
        <f>[3]lang_2!D1990</f>
        <v>0</v>
      </c>
      <c r="E1990" s="55">
        <f>[3]lang_2!E1990</f>
        <v>0</v>
      </c>
    </row>
    <row r="1991" spans="1:5" s="55" customFormat="1">
      <c r="A1991" s="55">
        <f>[3]lang_2!A1991</f>
        <v>0</v>
      </c>
      <c r="B1991" s="55">
        <f>[3]lang_2!B1991</f>
        <v>0</v>
      </c>
      <c r="C1991" s="55">
        <f>[3]lang_2!C1991</f>
        <v>0</v>
      </c>
      <c r="D1991" s="55">
        <f>[3]lang_2!D1991</f>
        <v>0</v>
      </c>
      <c r="E1991" s="55">
        <f>[3]lang_2!E1991</f>
        <v>0</v>
      </c>
    </row>
    <row r="1992" spans="1:5" s="55" customFormat="1">
      <c r="A1992" s="55">
        <f>[3]lang_2!A1992</f>
        <v>0</v>
      </c>
      <c r="B1992" s="55">
        <f>[3]lang_2!B1992</f>
        <v>0</v>
      </c>
      <c r="C1992" s="55">
        <f>[3]lang_2!C1992</f>
        <v>0</v>
      </c>
      <c r="D1992" s="55">
        <f>[3]lang_2!D1992</f>
        <v>0</v>
      </c>
      <c r="E1992" s="55">
        <f>[3]lang_2!E1992</f>
        <v>0</v>
      </c>
    </row>
    <row r="1993" spans="1:5" s="55" customFormat="1">
      <c r="A1993" s="55">
        <f>[3]lang_2!A1993</f>
        <v>0</v>
      </c>
      <c r="B1993" s="55">
        <f>[3]lang_2!B1993</f>
        <v>0</v>
      </c>
      <c r="C1993" s="55">
        <f>[3]lang_2!C1993</f>
        <v>0</v>
      </c>
      <c r="D1993" s="55">
        <f>[3]lang_2!D1993</f>
        <v>0</v>
      </c>
      <c r="E1993" s="55">
        <f>[3]lang_2!E1993</f>
        <v>0</v>
      </c>
    </row>
    <row r="1994" spans="1:5" s="55" customFormat="1">
      <c r="A1994" s="55">
        <f>[3]lang_2!A1994</f>
        <v>0</v>
      </c>
      <c r="B1994" s="55">
        <f>[3]lang_2!B1994</f>
        <v>0</v>
      </c>
      <c r="C1994" s="55">
        <f>[3]lang_2!C1994</f>
        <v>0</v>
      </c>
      <c r="D1994" s="55">
        <f>[3]lang_2!D1994</f>
        <v>0</v>
      </c>
      <c r="E1994" s="55">
        <f>[3]lang_2!E1994</f>
        <v>0</v>
      </c>
    </row>
    <row r="1995" spans="1:5" s="55" customFormat="1">
      <c r="A1995" s="55">
        <f>[3]lang_2!A1995</f>
        <v>0</v>
      </c>
      <c r="B1995" s="55">
        <f>[3]lang_2!B1995</f>
        <v>0</v>
      </c>
      <c r="C1995" s="55">
        <f>[3]lang_2!C1995</f>
        <v>0</v>
      </c>
      <c r="D1995" s="55">
        <f>[3]lang_2!D1995</f>
        <v>0</v>
      </c>
      <c r="E1995" s="55">
        <f>[3]lang_2!E1995</f>
        <v>0</v>
      </c>
    </row>
    <row r="1996" spans="1:5" s="55" customFormat="1">
      <c r="A1996" s="55">
        <f>[3]lang_2!A1996</f>
        <v>0</v>
      </c>
      <c r="B1996" s="55">
        <f>[3]lang_2!B1996</f>
        <v>0</v>
      </c>
      <c r="C1996" s="55">
        <f>[3]lang_2!C1996</f>
        <v>0</v>
      </c>
      <c r="D1996" s="55">
        <f>[3]lang_2!D1996</f>
        <v>0</v>
      </c>
      <c r="E1996" s="55">
        <f>[3]lang_2!E1996</f>
        <v>0</v>
      </c>
    </row>
    <row r="1997" spans="1:5" s="55" customFormat="1">
      <c r="A1997" s="55" t="str">
        <f>[3]lang_2!A1997</f>
        <v>#第一场战斗专用</v>
      </c>
      <c r="B1997" s="55">
        <f>[3]lang_2!B1997</f>
        <v>0</v>
      </c>
      <c r="C1997" s="55">
        <f>[3]lang_2!C1997</f>
        <v>0</v>
      </c>
      <c r="D1997" s="55">
        <f>[3]lang_2!D1997</f>
        <v>0</v>
      </c>
      <c r="E1997" s="55">
        <f>[3]lang_2!E1997</f>
        <v>0</v>
      </c>
    </row>
    <row r="1998" spans="1:5" s="55" customFormat="1">
      <c r="A1998" s="55">
        <f>[3]lang_2!A1998</f>
        <v>0</v>
      </c>
      <c r="B1998" s="55">
        <f>[3]lang_2!B1998</f>
        <v>0</v>
      </c>
      <c r="C1998" s="55">
        <f>[3]lang_2!C1998</f>
        <v>0</v>
      </c>
      <c r="D1998" s="55">
        <f>[3]lang_2!D1998</f>
        <v>0</v>
      </c>
      <c r="E1998" s="55">
        <f>[3]lang_2!E1998</f>
        <v>0</v>
      </c>
    </row>
    <row r="1999" spans="1:5" s="55" customFormat="1">
      <c r="A1999" s="55" t="str">
        <f>[3]lang_2!A1999</f>
        <v>ZHANDOU_29</v>
      </c>
      <c r="B1999" s="55" t="str">
        <f>[3]lang_2!B1999</f>
        <v>肯达尔</v>
      </c>
      <c r="C1999" s="55" t="str">
        <f>[3]lang_2!C1999</f>
        <v>#[color=562600]弩手们，开火射击！[-]</v>
      </c>
      <c r="D1999" s="55">
        <f>[3]lang_2!D1999</f>
        <v>0</v>
      </c>
      <c r="E1999" s="55" t="str">
        <f>[3]lang_2!E1999</f>
        <v>#[color=562600]放弃挣扎吧，你们逃避不了死亡的命运，我已经失去耐心了——[-][color=1d61d3]「末日审判」[-][color=562600]！[-]</v>
      </c>
    </row>
    <row r="2000" spans="1:5" s="55" customFormat="1">
      <c r="A2000" s="55" t="str">
        <f>[3]lang_2!A2000</f>
        <v>ZHANDOU_30</v>
      </c>
      <c r="B2000" s="55" t="str">
        <f>[3]lang_2!B2000</f>
        <v>大天使</v>
      </c>
      <c r="C2000" s="55" t="str">
        <f>[3]lang_2!C2000</f>
        <v>#[color=562600]原来在这，这次你跑不掉了。[-]</v>
      </c>
      <c r="D2000" s="55">
        <f>[3]lang_2!D2000</f>
        <v>0</v>
      </c>
      <c r="E2000" s="55" t="str">
        <f>[3]lang_2!E2000</f>
        <v>#[color=562600]我在这里感受到了邪恶的气息，是谁如此大胆，敢在此挑衅我的权威！[-]</v>
      </c>
    </row>
    <row r="2001" spans="1:5" s="55" customFormat="1">
      <c r="A2001" s="55" t="str">
        <f>[3]lang_2!A2001</f>
        <v>ZHANDOU_32</v>
      </c>
      <c r="B2001" s="55" t="str">
        <f>[3]lang_2!B2001</f>
        <v>大天使</v>
      </c>
      <c r="C2001" s="55" t="str">
        <f>[3]lang_2!C2001</f>
        <v>#[color=562600]城墙已经倒塌，杀戮即将开始。[-]</v>
      </c>
      <c r="D2001" s="55">
        <f>[3]lang_2!D2001</f>
        <v>0</v>
      </c>
      <c r="E2001" s="55" t="str">
        <f>[3]lang_2!E2001</f>
        <v>#[color=562600]狂妄之徒！正义之剑下，群魔辟易，裁决——[-][color=1d61d3]「定罪」[-][color=562600]！[-]</v>
      </c>
    </row>
    <row r="2002" spans="1:5" s="55" customFormat="1">
      <c r="A2002" s="55" t="str">
        <f>[3]lang_2!A2002</f>
        <v>ZHANDOU_33</v>
      </c>
      <c r="B2002" s="55" t="str">
        <f>[3]lang_2!B2002</f>
        <v>大恶魔</v>
      </c>
      <c r="C2002" s="55" t="str">
        <f>[3]lang_2!C2002</f>
        <v>#[color=562600]十字军，准备迎敌![-]</v>
      </c>
      <c r="D2002" s="55">
        <f>[3]lang_2!D2002</f>
        <v>0</v>
      </c>
      <c r="E2002" s="55" t="str">
        <f>[3]lang_2!E2002</f>
        <v>#[color=562600]你就这点本事么？这就是你的全部能耐？真是太让我失望了，你这样怎么才能战胜我啊，哈哈哈哈！[-]</v>
      </c>
    </row>
    <row r="2003" spans="1:5" s="55" customFormat="1">
      <c r="A2003" s="55" t="str">
        <f>[3]lang_2!A2003</f>
        <v>ZHANDOU_34</v>
      </c>
      <c r="B2003" s="55" t="str">
        <f>[3]lang_2!B2003</f>
        <v>大天使</v>
      </c>
      <c r="C2003" s="55" t="str">
        <f>[3]lang_2!C2003</f>
        <v>#[color=562600]战场是你的了，大家伙，收割时间。[-]</v>
      </c>
      <c r="D2003" s="55">
        <f>[3]lang_2!D2003</f>
        <v>0</v>
      </c>
      <c r="E2003" s="55" t="str">
        <f>[3]lang_2!E2003</f>
        <v>#[color=562600]你会为你的狂妄付出代价的，蠢货。复活吧，勇士们，与我并肩作战！[-]</v>
      </c>
    </row>
    <row r="2004" spans="1:5" s="55" customFormat="1">
      <c r="A2004" s="55" t="str">
        <f>[3]lang_2!A2004</f>
        <v>ZHANDOU_35</v>
      </c>
      <c r="B2004" s="55" t="str">
        <f>[3]lang_2!B2004</f>
        <v>大恶魔</v>
      </c>
      <c r="C2004" s="55" t="str">
        <f>[3]lang_2!C2004</f>
        <v>#[color=562600]没那么简单，战斗还没结束！[-]</v>
      </c>
      <c r="D2004" s="55">
        <f>[3]lang_2!D2004</f>
        <v>0</v>
      </c>
      <c r="E2004" s="55" t="str">
        <f>[3]lang_2!E2004</f>
        <v>#[color=562600]你以为这样就能战胜我了？看看这些血肉之躯，多么脆弱的凡人啊，你跟他们一起下地狱去吧！[-]</v>
      </c>
    </row>
    <row r="2005" spans="1:5">
      <c r="A2005" s="55" t="str">
        <f>[3]lang_2!A2005</f>
        <v>ZHANDOU_36</v>
      </c>
      <c r="B2005" s="55" t="str">
        <f>[3]lang_2!B2005</f>
        <v>大恶魔</v>
      </c>
      <c r="C2005" s="55" t="str">
        <f>[3]lang_2!C2005</f>
        <v>#[color=562600]士气高涨，全体反击！[-]</v>
      </c>
      <c r="D2005" s="55">
        <f>[3]lang_2!D2005</f>
        <v>0</v>
      </c>
      <c r="E2005" s="55" t="str">
        <f>[3]lang_2!E2005</f>
        <v>#[color=562600]该死的，我已经不想再陪你们玩下去了，我要把你们烧到骨头渣子都不剩下，面对死亡的命运吧！[-]</v>
      </c>
    </row>
    <row r="2006" spans="1:5">
      <c r="A2006" s="55" t="str">
        <f>[3]lang_2!A2006</f>
        <v>ZHANDOU_37</v>
      </c>
      <c r="B2006" s="55" t="str">
        <f>[3]lang_2!B2006</f>
        <v>大恶魔</v>
      </c>
      <c r="C2006" s="55" t="str">
        <f>[3]lang_2!C2006</f>
        <v>#[color=562600]一切都结束了，在烈火中挣扎吧。[-]</v>
      </c>
      <c r="D2006" s="55">
        <f>[3]lang_2!D2006</f>
        <v>0</v>
      </c>
      <c r="E2006" s="55" t="str">
        <f>[3]lang_2!E2006</f>
        <v>#[color=562600]该死的，我已经不想再陪你们玩下去了，我要把你们烧到骨头渣子都不剩下，面对死亡的命运吧！[-]</v>
      </c>
    </row>
    <row r="2007" spans="1:5">
      <c r="A2007" s="55" t="str">
        <f>[3]lang_2!A2007</f>
        <v>ZHANDOU_41</v>
      </c>
      <c r="B2007" s="55" t="str">
        <f>[3]lang_2!B2007</f>
        <v>大恶魔</v>
      </c>
      <c r="C2007" s="55" t="str">
        <f>[3]lang_2!C2007</f>
        <v>#[color=562600]这场胜利不属于你，一切都将化为灰烬。[-]</v>
      </c>
      <c r="D2007" s="55">
        <f>[3]lang_2!D2007</f>
        <v>0</v>
      </c>
      <c r="E2007" s="55" t="str">
        <f>[3]lang_2!E2007</f>
        <v>#[color=562600]哈，你已经不行了么，传说中无可匹敌的天使，也有苟延残喘的一天！[-]</v>
      </c>
    </row>
    <row r="2008" spans="1:5" s="55" customFormat="1">
      <c r="A2008" s="55" t="str">
        <f>[3]lang_2!A2008</f>
        <v>ZHANDOU_42</v>
      </c>
      <c r="B2008" s="55" t="str">
        <f>[3]lang_2!B2008</f>
        <v>大天使</v>
      </c>
      <c r="C2008" s="55" t="str">
        <f>[3]lang_2!C2008</f>
        <v>#[color=562600]斯坦德威克不会陷落，我会粉碎你的计划。[-]</v>
      </c>
      <c r="D2008" s="55">
        <f>[3]lang_2!D2008</f>
        <v>0</v>
      </c>
      <c r="E2008" s="55" t="str">
        <f>[3]lang_2!E2008</f>
        <v>#[color=562600]你会为你的罪恶付出代价，正义永远没有泯灭的一天，光明终将冲破黑暗照耀这片大地，而你，必将灭亡！[-]</v>
      </c>
    </row>
    <row r="2009" spans="1:5" s="55" customFormat="1">
      <c r="A2009" s="55">
        <f>[3]lang_2!A2009</f>
        <v>0</v>
      </c>
      <c r="B2009" s="55">
        <f>[3]lang_2!B2009</f>
        <v>0</v>
      </c>
      <c r="C2009" s="55">
        <f>[3]lang_2!C2009</f>
        <v>0</v>
      </c>
      <c r="D2009" s="55">
        <f>[3]lang_2!D2009</f>
        <v>0</v>
      </c>
      <c r="E2009" s="55">
        <f>[3]lang_2!E2009</f>
        <v>0</v>
      </c>
    </row>
    <row r="2010" spans="1:5" s="55" customFormat="1">
      <c r="A2010" s="55" t="str">
        <f>[3]lang_2!A2010</f>
        <v>#END</v>
      </c>
      <c r="B2010" s="55">
        <f>[3]lang_2!B2010</f>
        <v>0</v>
      </c>
      <c r="C2010" s="55">
        <f>[3]lang_2!C2010</f>
        <v>0</v>
      </c>
      <c r="D2010" s="55">
        <f>[3]lang_2!D2010</f>
        <v>0</v>
      </c>
      <c r="E2010" s="55">
        <f>[3]lang_2!E2010</f>
        <v>0</v>
      </c>
    </row>
    <row r="2011" spans="1:5" s="55" customFormat="1">
      <c r="A2011" s="55">
        <f>[3]lang_2!A2011</f>
        <v>0</v>
      </c>
      <c r="B2011" s="55">
        <f>[3]lang_2!B2011</f>
        <v>0</v>
      </c>
      <c r="C2011" s="55">
        <f>[3]lang_2!C2011</f>
        <v>0</v>
      </c>
      <c r="D2011" s="55">
        <f>[3]lang_2!D2011</f>
        <v>0</v>
      </c>
      <c r="E2011" s="55">
        <f>[3]lang_2!E2011</f>
        <v>0</v>
      </c>
    </row>
    <row r="2012" spans="1:5" s="55" customFormat="1">
      <c r="A2012" s="55">
        <f>[3]lang_2!A2012</f>
        <v>0</v>
      </c>
      <c r="B2012" s="55">
        <f>[3]lang_2!B2012</f>
        <v>0</v>
      </c>
      <c r="C2012" s="55">
        <f>[3]lang_2!C2012</f>
        <v>0</v>
      </c>
      <c r="D2012" s="55">
        <f>[3]lang_2!D2012</f>
        <v>0</v>
      </c>
      <c r="E2012" s="55">
        <f>[3]lang_2!E2012</f>
        <v>0</v>
      </c>
    </row>
    <row r="2013" spans="1:5" s="55" customFormat="1">
      <c r="A2013" s="55">
        <f>[3]lang_2!A2013</f>
        <v>0</v>
      </c>
      <c r="B2013" s="55">
        <f>[3]lang_2!B2013</f>
        <v>0</v>
      </c>
      <c r="C2013" s="55">
        <f>[3]lang_2!C2013</f>
        <v>0</v>
      </c>
      <c r="D2013" s="55">
        <f>[3]lang_2!D2013</f>
        <v>0</v>
      </c>
      <c r="E2013" s="55">
        <f>[3]lang_2!E2013</f>
        <v>0</v>
      </c>
    </row>
    <row r="2014" spans="1:5" s="55" customFormat="1">
      <c r="A2014" s="55" t="str">
        <f>[3]lang_2!A2014</f>
        <v>XINSHOUZHANDOU_02</v>
      </c>
      <c r="B2014" s="55" t="str">
        <f>[3]lang_2!B2014</f>
        <v>引导小妹</v>
      </c>
      <c r="C2014" s="55" t="str">
        <f>[3]lang_2!C2014</f>
        <v>#[color=562600]现在，试试使用[-][color=1d61d3]「大地神箭」[-][color=562600]打断敌人的技能。[-]</v>
      </c>
      <c r="D2014" s="55">
        <f>[3]lang_2!D2014</f>
        <v>0</v>
      </c>
      <c r="E2014" s="55" t="str">
        <f>[3]lang_2!E2014</f>
        <v>#[color=562600]Try[-][color=1d61d3]Earth Magic Bow[-][color=562600] to attack enemies。[-]</v>
      </c>
    </row>
    <row r="2015" spans="1:5" s="55" customFormat="1">
      <c r="A2015" s="55" t="str">
        <f>[3]lang_2!A2015</f>
        <v>XINSHOUZHANDOU_03</v>
      </c>
      <c r="B2015" s="55" t="str">
        <f>[3]lang_2!B2015</f>
        <v>引导小妹</v>
      </c>
      <c r="C2015" s="55" t="str">
        <f>[3]lang_2!C2015</f>
        <v>#[color=562600]干的漂亮，女王殿下。除了最基础的打断外，战斗中还有很多[-][color=1d61d3]高明的策略[-][color=562600]需要您去学习，加油！[-]</v>
      </c>
      <c r="D2015" s="55">
        <f>[3]lang_2!D2015</f>
        <v>0</v>
      </c>
      <c r="E2015" s="55" t="str">
        <f>[3]lang_2!E2015</f>
        <v>#[color=562600]使用[-][color=1d61d3]「屠戮成性」[-][color=562600]为你的部队增加[-][color=ef0e33]攻击力[-]</v>
      </c>
    </row>
    <row r="2016" spans="1:5" s="55" customFormat="1">
      <c r="A2016" s="55">
        <f>[3]lang_2!A2016</f>
        <v>0</v>
      </c>
      <c r="B2016" s="55">
        <f>[3]lang_2!B2016</f>
        <v>0</v>
      </c>
      <c r="C2016" s="55">
        <f>[3]lang_2!C2016</f>
        <v>0</v>
      </c>
      <c r="D2016" s="55">
        <f>[3]lang_2!D2016</f>
        <v>0</v>
      </c>
      <c r="E2016" s="55">
        <f>[3]lang_2!E2016</f>
        <v>0</v>
      </c>
    </row>
    <row r="2017" spans="1:5" s="55" customFormat="1">
      <c r="A2017" s="55">
        <f>[3]lang_2!A2017</f>
        <v>0</v>
      </c>
      <c r="B2017" s="55">
        <f>[3]lang_2!B2017</f>
        <v>0</v>
      </c>
      <c r="C2017" s="55">
        <f>[3]lang_2!C2017</f>
        <v>0</v>
      </c>
      <c r="D2017" s="55">
        <f>[3]lang_2!D2017</f>
        <v>0</v>
      </c>
      <c r="E2017" s="55">
        <f>[3]lang_2!E2017</f>
        <v>0</v>
      </c>
    </row>
    <row r="2018" spans="1:5" s="55" customFormat="1">
      <c r="A2018" s="55">
        <f>[3]lang_2!A2018</f>
        <v>0</v>
      </c>
      <c r="B2018" s="55">
        <f>[3]lang_2!B2018</f>
        <v>0</v>
      </c>
      <c r="C2018" s="55">
        <f>[3]lang_2!C2018</f>
        <v>0</v>
      </c>
      <c r="D2018" s="55">
        <f>[3]lang_2!D2018</f>
        <v>0</v>
      </c>
      <c r="E2018" s="55">
        <f>[3]lang_2!E2018</f>
        <v>0</v>
      </c>
    </row>
    <row r="2019" spans="1:5" s="55" customFormat="1">
      <c r="A2019" s="55">
        <f>[3]lang_2!A2019</f>
        <v>0</v>
      </c>
      <c r="B2019" s="55">
        <f>[3]lang_2!B2019</f>
        <v>0</v>
      </c>
      <c r="C2019" s="55">
        <f>[3]lang_2!C2019</f>
        <v>0</v>
      </c>
      <c r="D2019" s="55">
        <f>[3]lang_2!D2019</f>
        <v>0</v>
      </c>
      <c r="E2019" s="55">
        <f>[3]lang_2!E2019</f>
        <v>0</v>
      </c>
    </row>
    <row r="2020" spans="1:5" s="55" customFormat="1">
      <c r="A2020" s="55">
        <f>[3]lang_2!A2020</f>
        <v>0</v>
      </c>
      <c r="B2020" s="55">
        <f>[3]lang_2!B2020</f>
        <v>0</v>
      </c>
      <c r="C2020" s="55">
        <f>[3]lang_2!C2020</f>
        <v>0</v>
      </c>
      <c r="D2020" s="55">
        <f>[3]lang_2!D2020</f>
        <v>0</v>
      </c>
      <c r="E2020" s="55">
        <f>[3]lang_2!E2020</f>
        <v>0</v>
      </c>
    </row>
    <row r="2021" spans="1:5" s="55" customFormat="1">
      <c r="A2021" s="55">
        <f>[3]lang_2!A2021</f>
        <v>0</v>
      </c>
      <c r="B2021" s="55">
        <f>[3]lang_2!B2021</f>
        <v>0</v>
      </c>
      <c r="C2021" s="55">
        <f>[3]lang_2!C2021</f>
        <v>0</v>
      </c>
      <c r="D2021" s="55">
        <f>[3]lang_2!D2021</f>
        <v>0</v>
      </c>
      <c r="E2021" s="55">
        <f>[3]lang_2!E2021</f>
        <v>0</v>
      </c>
    </row>
    <row r="2022" spans="1:5" s="55" customFormat="1">
      <c r="A2022" s="55">
        <f>[3]lang_2!A2022</f>
        <v>0</v>
      </c>
      <c r="B2022" s="55">
        <f>[3]lang_2!B2022</f>
        <v>0</v>
      </c>
      <c r="C2022" s="55">
        <f>[3]lang_2!C2022</f>
        <v>0</v>
      </c>
      <c r="D2022" s="55">
        <f>[3]lang_2!D2022</f>
        <v>0</v>
      </c>
      <c r="E2022" s="55">
        <f>[3]lang_2!E2022</f>
        <v>0</v>
      </c>
    </row>
    <row r="2023" spans="1:5" s="55" customFormat="1">
      <c r="A2023" s="55" t="str">
        <f>[3]lang_2!A2023</f>
        <v>XINSHOUZHANDOU_04</v>
      </c>
      <c r="B2023" s="55" t="str">
        <f>[3]lang_2!B2023</f>
        <v>小妹</v>
      </c>
      <c r="C2023" s="55" t="str">
        <f>[3]lang_2!C2023</f>
        <v>#[color=562600]僧侣是[-][color=0e9b0e]治疗[-][color=562600]兵团，能够为兵团恢复生命，这将是一场持久战了！[-]</v>
      </c>
      <c r="D2023" s="55">
        <f>[3]lang_2!D2023</f>
        <v>0</v>
      </c>
      <c r="E2023" s="55" t="str">
        <f>[3]lang_2!E2023</f>
        <v>#[color=562600]僧侣是[-][color=0e9b0e]治疗[-][color=562600]兵团，能够为兵团恢复生命，这将是一场持久战了！[-]</v>
      </c>
    </row>
    <row r="2024" spans="1:5" s="55" customFormat="1">
      <c r="A2024" s="55">
        <f>[3]lang_2!A2024</f>
        <v>0</v>
      </c>
      <c r="B2024" s="55">
        <f>[3]lang_2!B2024</f>
        <v>0</v>
      </c>
      <c r="C2024" s="55">
        <f>[3]lang_2!C2024</f>
        <v>0</v>
      </c>
      <c r="D2024" s="55">
        <f>[3]lang_2!D2024</f>
        <v>0</v>
      </c>
      <c r="E2024" s="55">
        <f>[3]lang_2!E2024</f>
        <v>0</v>
      </c>
    </row>
    <row r="2025" spans="1:5" s="55" customFormat="1">
      <c r="A2025" s="55" t="str">
        <f>[3]lang_2!A2025</f>
        <v>XINSHOUZHANDOU_05</v>
      </c>
      <c r="B2025" s="55" t="str">
        <f>[3]lang_2!B2025</f>
        <v>引导小妹</v>
      </c>
      <c r="C2025" s="55" t="str">
        <f>[3]lang_2!C2025</f>
        <v>#[color=562600]敌人已经被打残了，使用法术彻底击溃他们！[-]</v>
      </c>
      <c r="D2025" s="55">
        <f>[3]lang_2!D2025</f>
        <v>0</v>
      </c>
      <c r="E2025" s="55" t="str">
        <f>[3]lang_2!E2025</f>
        <v>#[color=562600]敌人已经被打残了，使用法术彻底击溃他们！[-]</v>
      </c>
    </row>
    <row r="2026" spans="1:5" s="55" customFormat="1">
      <c r="A2026" s="55" t="str">
        <f>[3]lang_2!A2026</f>
        <v>ZHANDOU_15</v>
      </c>
      <c r="B2026" s="55" t="str">
        <f>[3]lang_2!B2026</f>
        <v>凯瑟琳</v>
      </c>
      <c r="C2026" s="55" t="str">
        <f>[3]lang_2!C2026</f>
        <v>#[color=562600]英勇的皇家骑士，消灭敌军。[-]</v>
      </c>
      <c r="D2026" s="55">
        <f>[3]lang_2!D2026</f>
        <v>0</v>
      </c>
      <c r="E2026" s="55" t="str">
        <f>[3]lang_2!E2026</f>
        <v>#[color=562600]英勇的皇家骑士，消灭敌军[-]</v>
      </c>
    </row>
    <row r="2027" spans="1:5" s="55" customFormat="1">
      <c r="A2027" s="55" t="str">
        <f>[3]lang_2!A2027</f>
        <v>ZHANDOU_16</v>
      </c>
      <c r="B2027" s="55">
        <f>[3]lang_2!B2027</f>
        <v>0</v>
      </c>
      <c r="C2027" s="55" t="str">
        <f>[3]lang_2!C2027</f>
        <v>#[color=562600]冲锋！(皇家骑士「穿刺」:向敌人发起冲锋，第一次攻击对目标造成巨大伤害)[-]</v>
      </c>
      <c r="D2027" s="55">
        <f>[3]lang_2!D2027</f>
        <v>0</v>
      </c>
      <c r="E2027" s="55" t="str">
        <f>[3]lang_2!E2027</f>
        <v>#[color=562600]冲锋！(皇家骑士「穿刺」:向敌人发起冲锋，第一次攻击对目标造成巨大伤害)[-]</v>
      </c>
    </row>
    <row r="2028" spans="1:5" s="55" customFormat="1">
      <c r="A2028" s="55">
        <f>[3]lang_2!A2028</f>
        <v>0</v>
      </c>
      <c r="B2028" s="55">
        <f>[3]lang_2!B2028</f>
        <v>0</v>
      </c>
      <c r="C2028" s="55">
        <f>[3]lang_2!C2028</f>
        <v>0</v>
      </c>
      <c r="D2028" s="55">
        <f>[3]lang_2!D2028</f>
        <v>0</v>
      </c>
      <c r="E2028" s="55">
        <f>[3]lang_2!E2028</f>
        <v>0</v>
      </c>
    </row>
    <row r="2029" spans="1:5" s="55" customFormat="1">
      <c r="A2029" s="55">
        <f>[3]lang_2!A2029</f>
        <v>0</v>
      </c>
      <c r="B2029" s="55">
        <f>[3]lang_2!B2029</f>
        <v>0</v>
      </c>
      <c r="C2029" s="55">
        <f>[3]lang_2!C2029</f>
        <v>0</v>
      </c>
      <c r="D2029" s="55">
        <f>[3]lang_2!D2029</f>
        <v>0</v>
      </c>
      <c r="E2029" s="55">
        <f>[3]lang_2!E2029</f>
        <v>0</v>
      </c>
    </row>
    <row r="2030" spans="1:5" s="55" customFormat="1">
      <c r="A2030" s="55" t="str">
        <f>[3]lang_2!A2030</f>
        <v>ZHANDOU_18</v>
      </c>
      <c r="B2030" s="55" t="str">
        <f>[3]lang_2!B2030</f>
        <v>凯瑟琳</v>
      </c>
      <c r="C2030" s="55" t="str">
        <f>[3]lang_2!C2030</f>
        <v>#[color=1d61d3]「冰雪风暴」[-][color=562600]是威力巨大的法术，可以造成[-][color=ef0e33]持续伤害[-][color=562600]，也会消耗[-][color=ef0e33]更多的魔法，[-][color=562600]必须用在关键的时刻。[-]</v>
      </c>
      <c r="D2030" s="55">
        <f>[3]lang_2!D2030</f>
        <v>0</v>
      </c>
      <c r="E2030" s="55" t="str">
        <f>[3]lang_2!E2030</f>
        <v>#[color=1d61d3]「冰雪风暴」[-][color=562600]是威力巨大的法术，可以造成[-][color=ef0e33]持续伤害[-][color=562600]，也会消耗[-][color=ef0e33]更多的魔法，[-][color=562600]必须用在关键的时刻。[-]</v>
      </c>
    </row>
    <row r="2031" spans="1:5" s="55" customFormat="1">
      <c r="A2031" s="55" t="str">
        <f>[3]lang_2!A2031</f>
        <v>ZHANDOU_19</v>
      </c>
      <c r="B2031" s="55">
        <f>[3]lang_2!B2031</f>
        <v>0</v>
      </c>
      <c r="C2031" s="55" t="str">
        <f>[3]lang_2!C2031</f>
        <v>#[color=562600]愚蠢敌人竟然这么简单就被引诱聚集到一起，在我的[-][color=1d61d3]冰雪风暴[-][color=562600]下消失吧！[-]</v>
      </c>
      <c r="D2031" s="55">
        <f>[3]lang_2!D2031</f>
        <v>0</v>
      </c>
      <c r="E2031" s="55" t="str">
        <f>[3]lang_2!E2031</f>
        <v>#[color=562600]愚蠢敌人竟然这么简单就被引诱聚集到一起，在我的[-][color=1d61d3]冰雪风暴[-][color=562600]下消失吧！[-]</v>
      </c>
    </row>
    <row r="2032" spans="1:5" s="55" customFormat="1">
      <c r="A2032" s="55">
        <f>[3]lang_2!A2032</f>
        <v>0</v>
      </c>
      <c r="B2032" s="55">
        <f>[3]lang_2!B2032</f>
        <v>0</v>
      </c>
      <c r="C2032" s="55">
        <f>[3]lang_2!C2032</f>
        <v>0</v>
      </c>
      <c r="D2032" s="55">
        <f>[3]lang_2!D2032</f>
        <v>0</v>
      </c>
      <c r="E2032" s="55">
        <f>[3]lang_2!E2032</f>
        <v>0</v>
      </c>
    </row>
    <row r="2033" spans="1:5" s="55" customFormat="1">
      <c r="A2033" s="55" t="str">
        <f>[3]lang_2!A2033</f>
        <v>ZHANDOU_20</v>
      </c>
      <c r="B2033" s="55" t="str">
        <f>[3]lang_2!B2033</f>
        <v>士兵</v>
      </c>
      <c r="C2033" s="55" t="str">
        <f>[3]lang_2!C2033</f>
        <v>#[color=562600]女王，对面出现了一队骑兵，正在向我方部队突进！！！[-]</v>
      </c>
      <c r="D2033" s="55">
        <f>[3]lang_2!D2033</f>
        <v>0</v>
      </c>
      <c r="E2033" s="55" t="str">
        <f>[3]lang_2!E2033</f>
        <v>#[color=562600]女王，对面出现了一队骑兵，正在向我方部队突进！！！[-]</v>
      </c>
    </row>
    <row r="2034" spans="1:5" s="55" customFormat="1">
      <c r="A2034" s="55" t="str">
        <f>[3]lang_2!A2034</f>
        <v>ZHANDOU_21</v>
      </c>
      <c r="B2034" s="55" t="str">
        <f>[3]lang_2!B2034</f>
        <v>凯瑟琳</v>
      </c>
      <c r="C2034" s="55" t="str">
        <f>[3]lang_2!C2034</f>
        <v>#[color=562600]糟糕，[-][color=0e9b0e]骑兵[-][color=562600]绕过前排[-][color=ef0e33]突击后方单位[-][color=562600]，我们危险了！加快攻击速度，准备支援后方！[-]</v>
      </c>
      <c r="D2034" s="55">
        <f>[3]lang_2!D2034</f>
        <v>0</v>
      </c>
      <c r="E2034" s="55" t="str">
        <f>[3]lang_2!E2034</f>
        <v>#[color=562600]糟糕，[-][color=0e9b0e]骑兵[-][color=562600]绕过前排[-][color=ef0e33]突击后方单位[-][color=562600]，我们危险了！加快攻击速度，准备支援后方！[-]</v>
      </c>
    </row>
    <row r="2035" spans="1:5" s="55" customFormat="1">
      <c r="A2035" s="55">
        <f>[3]lang_2!A2035</f>
        <v>0</v>
      </c>
      <c r="B2035" s="55">
        <f>[3]lang_2!B2035</f>
        <v>0</v>
      </c>
      <c r="C2035" s="55">
        <f>[3]lang_2!C2035</f>
        <v>0</v>
      </c>
      <c r="D2035" s="55">
        <f>[3]lang_2!D2035</f>
        <v>0</v>
      </c>
      <c r="E2035" s="55">
        <f>[3]lang_2!E2035</f>
        <v>0</v>
      </c>
    </row>
    <row r="2036" spans="1:5" s="55" customFormat="1">
      <c r="A2036" s="55" t="str">
        <f>[3]lang_2!A2036</f>
        <v>ZHANDOU_22</v>
      </c>
      <c r="B2036" s="55">
        <f>[3]lang_2!B2036</f>
        <v>0</v>
      </c>
      <c r="C2036" s="55" t="str">
        <f>[3]lang_2!C2036</f>
        <v>#[color=562600]我已看见胜利的曙光，使用法术给予敌人致命的一击吧！[-]</v>
      </c>
      <c r="D2036" s="55">
        <f>[3]lang_2!D2036</f>
        <v>0</v>
      </c>
      <c r="E2036" s="55" t="str">
        <f>[3]lang_2!E2036</f>
        <v>#[color=562600]我已看见胜利的曙光，使用法术给予敌人致命的一击吧！[-]</v>
      </c>
    </row>
    <row r="2037" spans="1:5" s="55" customFormat="1">
      <c r="A2037" s="55">
        <f>[3]lang_2!A2037</f>
        <v>0</v>
      </c>
      <c r="B2037" s="55">
        <f>[3]lang_2!B2037</f>
        <v>0</v>
      </c>
      <c r="C2037" s="55">
        <f>[3]lang_2!C2037</f>
        <v>0</v>
      </c>
      <c r="D2037" s="55">
        <f>[3]lang_2!D2037</f>
        <v>0</v>
      </c>
      <c r="E2037" s="55">
        <f>[3]lang_2!E2037</f>
        <v>0</v>
      </c>
    </row>
    <row r="2038" spans="1:5" s="55" customFormat="1">
      <c r="A2038" s="55" t="str">
        <f>[3]lang_2!A2038</f>
        <v>ZHANDOU_23</v>
      </c>
      <c r="B2038" s="55">
        <f>[3]lang_2!B2038</f>
        <v>0</v>
      </c>
      <c r="C2038" s="55" t="str">
        <f>[3]lang_2!C2038</f>
        <v>#[color=562600]受死吧[-]</v>
      </c>
      <c r="D2038" s="55">
        <f>[3]lang_2!D2038</f>
        <v>0</v>
      </c>
      <c r="E2038" s="55" t="str">
        <f>[3]lang_2!E2038</f>
        <v>#[color=562600]受死吧[-]</v>
      </c>
    </row>
    <row r="2039" spans="1:5" s="55" customFormat="1">
      <c r="A2039" s="55" t="str">
        <f>[3]lang_2!A2039</f>
        <v>ZHANDOU_24</v>
      </c>
      <c r="B2039" s="55">
        <f>[3]lang_2!B2039</f>
        <v>0</v>
      </c>
      <c r="C2039" s="55" t="str">
        <f>[3]lang_2!C2039</f>
        <v>#[color=562600]嘿嘿嘿[-]</v>
      </c>
      <c r="D2039" s="55">
        <f>[3]lang_2!D2039</f>
        <v>0</v>
      </c>
      <c r="E2039" s="55" t="str">
        <f>[3]lang_2!E2039</f>
        <v>#[color=562600]嘿嘿嘿[-]</v>
      </c>
    </row>
    <row r="2040" spans="1:5" s="55" customFormat="1">
      <c r="A2040" s="55">
        <f>[3]lang_2!A2040</f>
        <v>0</v>
      </c>
      <c r="B2040" s="55">
        <f>[3]lang_2!B2040</f>
        <v>0</v>
      </c>
      <c r="C2040" s="55">
        <f>[3]lang_2!C2040</f>
        <v>0</v>
      </c>
      <c r="D2040" s="55">
        <f>[3]lang_2!D2040</f>
        <v>0</v>
      </c>
      <c r="E2040" s="55">
        <f>[3]lang_2!E2040</f>
        <v>0</v>
      </c>
    </row>
    <row r="2041" spans="1:5" s="55" customFormat="1">
      <c r="A2041" s="55" t="str">
        <f>[3]lang_2!A2041</f>
        <v>RUOTIP_01</v>
      </c>
      <c r="B2041" s="55" t="str">
        <f>[3]lang_2!B2041</f>
        <v>引导1-1</v>
      </c>
      <c r="C2041" s="55" t="str">
        <f>[3]lang_2!C2041</f>
        <v>#[color=562600]点击开始战斗[-]</v>
      </c>
      <c r="D2041" s="55">
        <f>[3]lang_2!D2041</f>
        <v>0</v>
      </c>
      <c r="E2041" s="55" t="str">
        <f>[3]lang_2!E2041</f>
        <v>#[color=562600]Tap to start the battle[-]</v>
      </c>
    </row>
    <row r="2042" spans="1:5" s="55" customFormat="1">
      <c r="A2042" s="55" t="str">
        <f>[3]lang_2!A2042</f>
        <v>RUOTIP_02</v>
      </c>
      <c r="B2042" s="55">
        <f>[3]lang_2!B2042</f>
        <v>0</v>
      </c>
      <c r="C2042" s="55" t="str">
        <f>[3]lang_2!C2042</f>
        <v>#[color=562600]法术需要消耗魔法值[-]</v>
      </c>
      <c r="D2042" s="55">
        <f>[3]lang_2!D2042</f>
        <v>0</v>
      </c>
      <c r="E2042" s="55" t="str">
        <f>[3]lang_2!E2042</f>
        <v>#[color=562600]Spells need to consume mana[-]</v>
      </c>
    </row>
    <row r="2043" spans="1:5" s="55" customFormat="1">
      <c r="A2043" s="55" t="str">
        <f>[3]lang_2!A2043</f>
        <v>RUOTIP_03</v>
      </c>
      <c r="B2043" s="55">
        <f>[3]lang_2!B2043</f>
        <v>0</v>
      </c>
      <c r="C2043" s="55" t="str">
        <f>[3]lang_2!C2043</f>
        <v>#[color=562600]这是您拥有的魔法值[-]</v>
      </c>
      <c r="D2043" s="55">
        <f>[3]lang_2!D2043</f>
        <v>0</v>
      </c>
      <c r="E2043" s="55" t="str">
        <f>[3]lang_2!E2043</f>
        <v>#[color=562600]That's the mana you owned。[-]</v>
      </c>
    </row>
    <row r="2044" spans="1:5" s="55" customFormat="1">
      <c r="A2044" s="55" t="str">
        <f>[3]lang_2!A2044</f>
        <v>RUOTIP_04</v>
      </c>
      <c r="B2044" s="55">
        <f>[3]lang_2!B2044</f>
        <v>0</v>
      </c>
      <c r="C2044" s="55" t="str">
        <f>[3]lang_2!C2044</f>
        <v>#[color=562600]点击这里继续[-]</v>
      </c>
      <c r="D2044" s="55">
        <f>[3]lang_2!D2044</f>
        <v>0</v>
      </c>
      <c r="E2044" s="55" t="str">
        <f>[3]lang_2!E2044</f>
        <v>#[color=562600]Tap to continue。[-]</v>
      </c>
    </row>
    <row r="2045" spans="1:5" s="55" customFormat="1">
      <c r="A2045" s="55" t="str">
        <f>[3]lang_2!A2045</f>
        <v>RUOTIP_05</v>
      </c>
      <c r="B2045" s="55">
        <f>[3]lang_2!B2045</f>
        <v>0</v>
      </c>
      <c r="C2045" s="55" t="str">
        <f>[3]lang_2!C2045</f>
        <v>#[color=562600]进行一场激烈的攻城战！[-]</v>
      </c>
      <c r="D2045" s="55">
        <f>[3]lang_2!D2045</f>
        <v>0</v>
      </c>
      <c r="E2045" s="55" t="str">
        <f>[3]lang_2!E2045</f>
        <v>#[color=562600]SEIEGE BATTLE！[-]</v>
      </c>
    </row>
    <row r="2046" spans="1:5" s="55" customFormat="1">
      <c r="A2046" s="55" t="str">
        <f>[3]lang_2!A2046</f>
        <v>RUOTIP_06</v>
      </c>
      <c r="B2046" s="55">
        <f>[3]lang_2!B2046</f>
        <v>0</v>
      </c>
      <c r="C2046" s="55" t="str">
        <f>[3]lang_2!C2046</f>
        <v>#[color=562600]111[-]</v>
      </c>
      <c r="D2046" s="55">
        <f>[3]lang_2!D2046</f>
        <v>0</v>
      </c>
      <c r="E2046" s="55" t="str">
        <f>[3]lang_2!E2046</f>
        <v>#[color=562600]「Platinmum Ally」could possibly summon one 3-star creature[-]</v>
      </c>
    </row>
    <row r="2047" spans="1:5" s="55" customFormat="1">
      <c r="A2047" s="55" t="str">
        <f>[3]lang_2!A2047</f>
        <v>RUOTIP_07</v>
      </c>
      <c r="B2047" s="55">
        <f>[3]lang_2!B2047</f>
        <v>0</v>
      </c>
      <c r="C2047" s="55" t="str">
        <f>[3]lang_2!C2047</f>
        <v>#[color=562600]我们还缺少一个材料[-]</v>
      </c>
      <c r="D2047" s="55">
        <f>[3]lang_2!D2047</f>
        <v>0</v>
      </c>
      <c r="E2047" s="55" t="str">
        <f>[3]lang_2!E2047</f>
        <v>#[color=562600]Insuffcient materials[-]</v>
      </c>
    </row>
    <row r="2048" spans="1:5" s="55" customFormat="1">
      <c r="A2048" s="55" t="str">
        <f>[3]lang_2!A2048</f>
        <v>RUOTIP_08</v>
      </c>
      <c r="B2048" s="55">
        <f>[3]lang_2!B2048</f>
        <v>0</v>
      </c>
      <c r="C2048" s="55" t="str">
        <f>[3]lang_2!C2048</f>
        <v>#[color=562600]从这里可以查看材料的获取途径[-]</v>
      </c>
      <c r="D2048" s="55">
        <f>[3]lang_2!D2048</f>
        <v>0</v>
      </c>
      <c r="E2048" s="55" t="str">
        <f>[3]lang_2!E2048</f>
        <v>#[color=562600]Here you could find the route to obtain the material[-]</v>
      </c>
    </row>
    <row r="2049" spans="1:5" s="55" customFormat="1">
      <c r="A2049" s="55" t="str">
        <f>[3]lang_2!A2049</f>
        <v>RUOTIP_09</v>
      </c>
      <c r="B2049" s="55">
        <f>[3]lang_2!B2049</f>
        <v>0</v>
      </c>
      <c r="C2049" s="55" t="str">
        <f>[3]lang_2!C2049</f>
        <v>#[color=562600]这里显示了关卡中可能掉落的材料[-]</v>
      </c>
      <c r="D2049" s="55">
        <f>[3]lang_2!D2049</f>
        <v>0</v>
      </c>
      <c r="E2049" s="55" t="str">
        <f>[3]lang_2!E2049</f>
        <v>#[color=562600]Here is the material producted in this checkpoint[-]</v>
      </c>
    </row>
    <row r="2050" spans="1:5" s="55" customFormat="1">
      <c r="A2050" s="55" t="str">
        <f>[3]lang_2!A2050</f>
        <v>RUOTIP_10</v>
      </c>
      <c r="B2050" s="55">
        <f>[3]lang_2!B2050</f>
        <v>0</v>
      </c>
      <c r="C2050" s="55" t="str">
        <f>[3]lang_2!C2050</f>
        <v>#[color=562600]在这里进行布阵操作[-]</v>
      </c>
      <c r="D2050" s="55">
        <f>[3]lang_2!D2050</f>
        <v>0</v>
      </c>
      <c r="E2050" s="55" t="str">
        <f>[3]lang_2!E2050</f>
        <v>#[color=562600]Tap here to arrange your formation[-]</v>
      </c>
    </row>
    <row r="2051" spans="1:5" s="55" customFormat="1">
      <c r="A2051" s="55" t="str">
        <f>[3]lang_2!A2051</f>
        <v>RUOTIP_11</v>
      </c>
      <c r="B2051" s="55">
        <f>[3]lang_2!B2051</f>
        <v>0</v>
      </c>
      <c r="C2051" s="55" t="str">
        <f>[3]lang_2!C2051</f>
        <v>#[color=562600]装备强化可以提高战斗力。[-]</v>
      </c>
      <c r="D2051" s="55">
        <f>[3]lang_2!D2051</f>
        <v>0</v>
      </c>
      <c r="E2051" s="55" t="str">
        <f>[3]lang_2!E2051</f>
        <v>#[color=562600]Upgrade Equipment can improve the battle effectiveness[-]</v>
      </c>
    </row>
    <row r="2052" spans="1:5" s="55" customFormat="1">
      <c r="A2052" s="55">
        <f>[3]lang_2!A2052</f>
        <v>0</v>
      </c>
      <c r="B2052" s="55">
        <f>[3]lang_2!B2052</f>
        <v>0</v>
      </c>
      <c r="C2052" s="55">
        <f>[3]lang_2!C2052</f>
        <v>0</v>
      </c>
      <c r="D2052" s="55">
        <f>[3]lang_2!D2052</f>
        <v>0</v>
      </c>
      <c r="E2052" s="55">
        <f>[3]lang_2!E2052</f>
        <v>0</v>
      </c>
    </row>
    <row r="2053" spans="1:5" s="55" customFormat="1">
      <c r="A2053" s="55" t="str">
        <f>[3]lang_2!A2053</f>
        <v>RUOTIP_12</v>
      </c>
      <c r="B2053" s="55" t="str">
        <f>[3]lang_2!B2053</f>
        <v>引导抽卡</v>
      </c>
      <c r="C2053" s="55" t="str">
        <f>[3]lang_2!C2053</f>
        <v>#[color=562600]在祭坛中可以招募到强力兵团[-]</v>
      </c>
      <c r="D2053" s="55">
        <f>[3]lang_2!D2053</f>
        <v>0</v>
      </c>
      <c r="E2053" s="55" t="str">
        <f>[3]lang_2!E2053</f>
        <v>#[color=562600]SUMMON creature in TAVERN[-]</v>
      </c>
    </row>
    <row r="2054" spans="1:5" s="55" customFormat="1">
      <c r="A2054" s="55" t="str">
        <f>[3]lang_2!A2054</f>
        <v>RUOTIP_13</v>
      </c>
      <c r="B2054" s="55" t="str">
        <f>[3]lang_2!B2054</f>
        <v>引导进阶</v>
      </c>
      <c r="C2054" s="55" t="str">
        <f>[3]lang_2!C2054</f>
        <v>#[color=562600]装备进阶后，属性大幅度提高[-]</v>
      </c>
      <c r="D2054" s="55">
        <f>[3]lang_2!D2054</f>
        <v>0</v>
      </c>
      <c r="E2054" s="55" t="str">
        <f>[3]lang_2!E2054</f>
        <v>#[color=562600]Equipment Advancement will significantly increase creature attribuites[-]</v>
      </c>
    </row>
    <row r="2055" spans="1:5" s="55" customFormat="1">
      <c r="A2055" s="55" t="str">
        <f>[3]lang_2!A2055</f>
        <v>RUOTIP_14</v>
      </c>
      <c r="B2055" s="55" t="str">
        <f>[3]lang_2!B2055</f>
        <v>引导进阶</v>
      </c>
      <c r="C2055" s="55" t="str">
        <f>[3]lang_2!C2055</f>
        <v>#[color=562600]点击材料，快速定位到获取途径[-]</v>
      </c>
      <c r="D2055" s="55">
        <f>[3]lang_2!D2055</f>
        <v>0</v>
      </c>
      <c r="E2055" s="55" t="str">
        <f>[3]lang_2!E2055</f>
        <v>#[color=562600]Tap on the material will locate on the corresponding checkpoint[-]</v>
      </c>
    </row>
    <row r="2056" spans="1:5" s="55" customFormat="1">
      <c r="A2056" s="55" t="str">
        <f>[3]lang_2!A2056</f>
        <v>RUOTIP_15</v>
      </c>
      <c r="B2056" s="55" t="str">
        <f>[3]lang_2!B2056</f>
        <v>引导1-4</v>
      </c>
      <c r="C2056" s="55" t="str">
        <f>[3]lang_2!C2056</f>
        <v>#[color=562600]装备进阶材料可以从副本中获取[-]</v>
      </c>
      <c r="D2056" s="55">
        <f>[3]lang_2!D2056</f>
        <v>0</v>
      </c>
      <c r="E2056" s="55" t="str">
        <f>[3]lang_2!E2056</f>
        <v>#[color=562600]Advanced material can be obtained from the campaign[-]</v>
      </c>
    </row>
    <row r="2057" spans="1:5" s="55" customFormat="1">
      <c r="A2057" s="55" t="str">
        <f>[3]lang_2!A2057</f>
        <v>RUOTIP_16</v>
      </c>
      <c r="B2057" s="55" t="str">
        <f>[3]lang_2!B2057</f>
        <v>引导上阵</v>
      </c>
      <c r="C2057" s="55" t="str">
        <f>[3]lang_2!C2057</f>
        <v>#[color=562600]最多可上阵8个兵团哦[-]</v>
      </c>
      <c r="D2057" s="55">
        <f>[3]lang_2!D2057</f>
        <v>0</v>
      </c>
      <c r="E2057" s="55" t="str">
        <f>[3]lang_2!E2057</f>
        <v>#[color=562600]Formation could upload 8 creatures at most[-]</v>
      </c>
    </row>
    <row r="2058" spans="1:5" s="55" customFormat="1">
      <c r="A2058" s="55" t="str">
        <f>[3]lang_2!A2058</f>
        <v>RUOTIP_17</v>
      </c>
      <c r="B2058" s="55" t="str">
        <f>[3]lang_2!B2058</f>
        <v>引导上阵</v>
      </c>
      <c r="C2058" s="55" t="str">
        <f>[3]lang_2!C2058</f>
        <v>#[color=562600]让我们来期待帝国枪兵的表现[-]</v>
      </c>
      <c r="D2058" s="55">
        <f>[3]lang_2!D2058</f>
        <v>0</v>
      </c>
      <c r="E2058" s="55" t="str">
        <f>[3]lang_2!E2058</f>
        <v>#[color=562600]Oh，pikeman！ Let's see！[-]</v>
      </c>
    </row>
    <row r="2059" spans="1:5" s="55" customFormat="1">
      <c r="A2059" s="55" t="str">
        <f>[3]lang_2!A2059</f>
        <v>RUOTIP_18</v>
      </c>
      <c r="B2059" s="55" t="str">
        <f>[3]lang_2!B2059</f>
        <v>引导装备强化</v>
      </c>
      <c r="C2059" s="55" t="str">
        <f>[3]lang_2!C2059</f>
        <v>#[color=562600]装备强化可以大幅提高战斗力[-]</v>
      </c>
      <c r="D2059" s="55">
        <f>[3]lang_2!D2059</f>
        <v>0</v>
      </c>
      <c r="E2059" s="55" t="str">
        <f>[3]lang_2!E2059</f>
        <v>#[color=562600]Equipment upgrade may significantly improve the combat effectiveness[-]</v>
      </c>
    </row>
    <row r="2060" spans="1:5" s="55" customFormat="1">
      <c r="A2060" s="55" t="str">
        <f>[3]lang_2!A2060</f>
        <v>RUOTIP_19</v>
      </c>
      <c r="B2060" s="55">
        <f>[3]lang_2!B2060</f>
        <v>0</v>
      </c>
      <c r="C2060" s="55" t="str">
        <f>[3]lang_2!C2060</f>
        <v>#[color=562600]点这里可以快速强化哦[-]</v>
      </c>
      <c r="D2060" s="55">
        <f>[3]lang_2!D2060</f>
        <v>0</v>
      </c>
      <c r="E2060" s="55" t="str">
        <f>[3]lang_2!E2060</f>
        <v>#[color=562600]Tap here to quick upgrade[-]</v>
      </c>
    </row>
    <row r="2061" spans="1:5" s="55" customFormat="1">
      <c r="A2061" s="55" t="str">
        <f>[3]lang_2!A2061</f>
        <v>RUOTIP_20</v>
      </c>
      <c r="B2061" s="55">
        <f>[3]lang_2!B2061</f>
        <v>0</v>
      </c>
      <c r="C2061" s="55" t="str">
        <f>[3]lang_2!C2061</f>
        <v>#[color=562600]矮人宝屋中英雄法术效果更加强力[-]</v>
      </c>
      <c r="D2061" s="55">
        <f>[3]lang_2!D2061</f>
        <v>0</v>
      </c>
      <c r="E2061" s="55" t="str">
        <f>[3]lang_2!E2061</f>
        <v>#[color=562600]Spells in Dwarven Treasury will double the damage[-]</v>
      </c>
    </row>
    <row r="2062" spans="1:5" s="55" customFormat="1">
      <c r="A2062" s="55" t="str">
        <f>[3]lang_2!A2062</f>
        <v>RUOTIP_21</v>
      </c>
      <c r="B2062" s="55">
        <f>[3]lang_2!B2062</f>
        <v>0</v>
      </c>
      <c r="C2062" s="55" t="str">
        <f>[3]lang_2!C2062</f>
        <v>#[color=562600]本次购买免费[-]</v>
      </c>
      <c r="D2062" s="55">
        <f>[3]lang_2!D2062</f>
        <v>0</v>
      </c>
      <c r="E2062" s="55" t="str">
        <f>[3]lang_2!E2062</f>
        <v>#[color=562600]This time for free[-]</v>
      </c>
    </row>
    <row r="2063" spans="1:5" s="55" customFormat="1">
      <c r="A2063" s="55" t="str">
        <f>[3]lang_2!A2063</f>
        <v>RUOTIP_22</v>
      </c>
      <c r="B2063" s="55">
        <f>[3]lang_2!B2063</f>
        <v>0</v>
      </c>
      <c r="C2063" s="55" t="str">
        <f>[3]lang_2!C2063</f>
        <v>#[color=562600]战役中可以获得宝物[-]</v>
      </c>
      <c r="D2063" s="55">
        <f>[3]lang_2!D2063</f>
        <v>0</v>
      </c>
      <c r="E2063" s="55" t="str">
        <f>[3]lang_2!E2063</f>
        <v>#[color=562600]Lots of artifact could be obtained in crusade[-]</v>
      </c>
    </row>
    <row r="2064" spans="1:5" s="55" customFormat="1">
      <c r="A2064" s="55" t="str">
        <f>[3]lang_2!A2064</f>
        <v>RUOTIP_23</v>
      </c>
      <c r="B2064" s="55">
        <f>[3]lang_2!B2064</f>
        <v>0</v>
      </c>
      <c r="C2064" s="55" t="str">
        <f>[3]lang_2!C2064</f>
        <v>#[color=562600]强力兵团越多，战役才可以走得更远。[-]</v>
      </c>
      <c r="D2064" s="55">
        <f>[3]lang_2!D2064</f>
        <v>0</v>
      </c>
      <c r="E2064" s="55" t="str">
        <f>[3]lang_2!E2064</f>
        <v>#[color=562600]The more creature you gain，the longer you will go in crusade[-]</v>
      </c>
    </row>
    <row r="2065" spans="1:5" s="55" customFormat="1">
      <c r="A2065" s="55">
        <f>[3]lang_2!A2065</f>
        <v>0</v>
      </c>
      <c r="B2065" s="55">
        <f>[3]lang_2!B2065</f>
        <v>0</v>
      </c>
      <c r="C2065" s="55">
        <f>[3]lang_2!C2065</f>
        <v>0</v>
      </c>
      <c r="D2065" s="55">
        <f>[3]lang_2!D2065</f>
        <v>0</v>
      </c>
      <c r="E2065" s="55">
        <f>[3]lang_2!E2065</f>
        <v>0</v>
      </c>
    </row>
    <row r="2066" spans="1:5" s="55" customFormat="1">
      <c r="A2066" s="55" t="str">
        <f>[3]lang_2!A2066</f>
        <v>RUOTIP_24</v>
      </c>
      <c r="B2066" s="55">
        <f>[3]lang_2!B2066</f>
        <v>0</v>
      </c>
      <c r="C2066" s="55" t="str">
        <f>[3]lang_2!C2066</f>
        <v>#[color=562600]咦？一枚古老的活力之戒，真是幸运。[-]</v>
      </c>
      <c r="D2066" s="55">
        <f>[3]lang_2!D2066</f>
        <v>0</v>
      </c>
      <c r="E2066" s="55" t="str">
        <f>[3]lang_2!E2066</f>
        <v>#[color=562600]太好了，得到了宝物活力之戒[-]</v>
      </c>
    </row>
    <row r="2067" spans="1:5" s="55" customFormat="1">
      <c r="A2067" s="55" t="str">
        <f>[3]lang_2!A2067</f>
        <v>RUOTIP_25</v>
      </c>
      <c r="B2067" s="55">
        <f>[3]lang_2!B2067</f>
        <v>0</v>
      </c>
      <c r="C2067" s="55" t="str">
        <f>[3]lang_2!C2067</f>
        <v>#[color=562600]激活宝物[-]</v>
      </c>
      <c r="D2067" s="55">
        <f>[3]lang_2!D2067</f>
        <v>0</v>
      </c>
      <c r="E2067" s="55" t="str">
        <f>[3]lang_2!E2067</f>
        <v>#[color=562600]激活宝物[-]</v>
      </c>
    </row>
    <row r="2068" spans="1:5" s="55" customFormat="1">
      <c r="A2068" s="55">
        <f>[3]lang_2!A2068</f>
        <v>0</v>
      </c>
      <c r="B2068" s="55">
        <f>[3]lang_2!B2068</f>
        <v>0</v>
      </c>
      <c r="C2068" s="55">
        <f>[3]lang_2!C2068</f>
        <v>0</v>
      </c>
      <c r="D2068" s="55">
        <f>[3]lang_2!D2068</f>
        <v>0</v>
      </c>
      <c r="E2068" s="55">
        <f>[3]lang_2!E2068</f>
        <v>0</v>
      </c>
    </row>
    <row r="2069" spans="1:5" s="55" customFormat="1">
      <c r="A2069" s="55">
        <f>[3]lang_2!A2069</f>
        <v>0</v>
      </c>
      <c r="B2069" s="55">
        <f>[3]lang_2!B2069</f>
        <v>0</v>
      </c>
      <c r="C2069" s="55">
        <f>[3]lang_2!C2069</f>
        <v>0</v>
      </c>
      <c r="D2069" s="55">
        <f>[3]lang_2!D2069</f>
        <v>0</v>
      </c>
      <c r="E2069" s="55">
        <f>[3]lang_2!E2069</f>
        <v>0</v>
      </c>
    </row>
    <row r="2070" spans="1:5" s="55" customFormat="1">
      <c r="A2070" s="55">
        <f>[3]lang_2!A2070</f>
        <v>0</v>
      </c>
      <c r="B2070" s="55">
        <f>[3]lang_2!B2070</f>
        <v>0</v>
      </c>
      <c r="C2070" s="55">
        <f>[3]lang_2!C2070</f>
        <v>0</v>
      </c>
      <c r="D2070" s="55">
        <f>[3]lang_2!D2070</f>
        <v>0</v>
      </c>
      <c r="E2070" s="55">
        <f>[3]lang_2!E2070</f>
        <v>0</v>
      </c>
    </row>
    <row r="2071" spans="1:5" s="55" customFormat="1">
      <c r="A2071" s="55">
        <f>[3]lang_2!A2071</f>
        <v>0</v>
      </c>
      <c r="B2071" s="55">
        <f>[3]lang_2!B2071</f>
        <v>0</v>
      </c>
      <c r="C2071" s="55">
        <f>[3]lang_2!C2071</f>
        <v>0</v>
      </c>
      <c r="D2071" s="55">
        <f>[3]lang_2!D2071</f>
        <v>0</v>
      </c>
      <c r="E2071" s="55">
        <f>[3]lang_2!E2071</f>
        <v>0</v>
      </c>
    </row>
    <row r="2072" spans="1:5" s="55" customFormat="1">
      <c r="A2072" s="55" t="str">
        <f>[3]lang_2!A2072</f>
        <v>RUOTIP_28</v>
      </c>
      <c r="B2072" s="55">
        <f>[3]lang_2!B2072</f>
        <v>0</v>
      </c>
      <c r="C2072" s="55" t="str">
        <f>[3]lang_2!C2072</f>
        <v>#[color=562600]远程兵团可发挥更大效果[-]</v>
      </c>
      <c r="D2072" s="55">
        <f>[3]lang_2!D2072</f>
        <v>0</v>
      </c>
      <c r="E2072" s="55" t="str">
        <f>[3]lang_2!E2072</f>
        <v>#[color=562600]Range attaker will be more effective in Crypt[-]</v>
      </c>
    </row>
    <row r="2073" spans="1:5" s="55" customFormat="1">
      <c r="A2073" s="55" t="str">
        <f>[3]lang_2!A2073</f>
        <v>RUOTIP_29</v>
      </c>
      <c r="B2073" s="55">
        <f>[3]lang_2!B2073</f>
        <v>0</v>
      </c>
      <c r="C2073" s="55" t="str">
        <f>[3]lang_2!C2073</f>
        <v>#[color=562600]快来看看神秘商店有什么打折商品[-]</v>
      </c>
      <c r="D2073" s="55">
        <f>[3]lang_2!D2073</f>
        <v>0</v>
      </c>
      <c r="E2073" s="55" t="str">
        <f>[3]lang_2!E2073</f>
        <v>#[color=562600]Let's see what's in the mystery shop[-]</v>
      </c>
    </row>
    <row r="2074" spans="1:5" s="55" customFormat="1">
      <c r="A2074" s="55">
        <f>[3]lang_2!A2074</f>
        <v>0</v>
      </c>
      <c r="B2074" s="55">
        <f>[3]lang_2!B2074</f>
        <v>0</v>
      </c>
      <c r="C2074" s="55">
        <f>[3]lang_2!C2074</f>
        <v>0</v>
      </c>
      <c r="D2074" s="55">
        <f>[3]lang_2!D2074</f>
        <v>0</v>
      </c>
      <c r="E2074" s="55">
        <f>[3]lang_2!E2074</f>
        <v>0</v>
      </c>
    </row>
    <row r="2075" spans="1:5" s="55" customFormat="1">
      <c r="A2075" s="55" t="str">
        <f>[3]lang_2!A2075</f>
        <v>RUOTIP_30</v>
      </c>
      <c r="B2075" s="55">
        <f>[3]lang_2!B2075</f>
        <v>0</v>
      </c>
      <c r="C2075" s="55" t="str">
        <f>[3]lang_2!C2075</f>
        <v>#[color=562600]英雄专精系统开启了[-]</v>
      </c>
      <c r="D2075" s="55">
        <f>[3]lang_2!D2075</f>
        <v>0</v>
      </c>
      <c r="E2075" s="55" t="str">
        <f>[3]lang_2!E2075</f>
        <v>#[color=562600]Expert system opens a hero [-]</v>
      </c>
    </row>
    <row r="2076" spans="1:5" s="55" customFormat="1">
      <c r="A2076" s="55">
        <f>[3]lang_2!A2076</f>
        <v>0</v>
      </c>
      <c r="B2076" s="55">
        <f>[3]lang_2!B2076</f>
        <v>0</v>
      </c>
      <c r="C2076" s="55">
        <f>[3]lang_2!C2076</f>
        <v>0</v>
      </c>
      <c r="D2076" s="55">
        <f>[3]lang_2!D2076</f>
        <v>0</v>
      </c>
      <c r="E2076" s="55">
        <f>[3]lang_2!E2076</f>
        <v>0</v>
      </c>
    </row>
    <row r="2077" spans="1:5" s="55" customFormat="1">
      <c r="A2077" s="55" t="str">
        <f>[3]lang_2!A2077</f>
        <v>RUOTIP_31</v>
      </c>
      <c r="B2077" s="55">
        <f>[3]lang_2!B2077</f>
        <v>0</v>
      </c>
      <c r="C2077" s="55" t="str">
        <f>[3]lang_2!C2077</f>
        <v>#[color=562600]全军冲锋！[-]</v>
      </c>
      <c r="D2077" s="55">
        <f>[3]lang_2!D2077</f>
        <v>0</v>
      </c>
      <c r="E2077" s="55" t="str">
        <f>[3]lang_2!E2077</f>
        <v>#[color=562600]全军冲锋！[-]</v>
      </c>
    </row>
    <row r="2078" spans="1:5" s="55" customFormat="1">
      <c r="A2078" s="55" t="str">
        <f>[3]lang_2!A2078</f>
        <v>RUOTIP_32</v>
      </c>
      <c r="B2078" s="55">
        <f>[3]lang_2!B2078</f>
        <v>0</v>
      </c>
      <c r="C2078" s="55" t="str">
        <f>[3]lang_2!C2078</f>
        <v>#[color=562600]准备作战！[-]</v>
      </c>
      <c r="D2078" s="55">
        <f>[3]lang_2!D2078</f>
        <v>0</v>
      </c>
      <c r="E2078" s="55" t="str">
        <f>[3]lang_2!E2078</f>
        <v>#[color=562600]准备作战！[-]</v>
      </c>
    </row>
    <row r="2079" spans="1:5" s="55" customFormat="1">
      <c r="A2079" s="55" t="str">
        <f>[3]lang_2!A2079</f>
        <v>RUOTIP_33</v>
      </c>
      <c r="B2079" s="55">
        <f>[3]lang_2!B2079</f>
        <v>0</v>
      </c>
      <c r="C2079" s="55" t="str">
        <f>[3]lang_2!C2079</f>
        <v>#[color=562600]让罗伊德上场吧[-]</v>
      </c>
      <c r="D2079" s="55">
        <f>[3]lang_2!D2079</f>
        <v>0</v>
      </c>
      <c r="E2079" s="55" t="str">
        <f>[3]lang_2!E2079</f>
        <v>#[color=562600]让罗伊德上场吧[-]</v>
      </c>
    </row>
    <row r="2080" spans="1:5" s="55" customFormat="1">
      <c r="A2080" s="55">
        <f>[3]lang_2!A2080</f>
        <v>0</v>
      </c>
      <c r="B2080" s="55">
        <f>[3]lang_2!B2080</f>
        <v>0</v>
      </c>
      <c r="C2080" s="55">
        <f>[3]lang_2!C2080</f>
        <v>0</v>
      </c>
      <c r="D2080" s="55">
        <f>[3]lang_2!D2080</f>
        <v>0</v>
      </c>
      <c r="E2080" s="55">
        <f>[3]lang_2!E2080</f>
        <v>0</v>
      </c>
    </row>
    <row r="2081" spans="1:5" s="55" customFormat="1">
      <c r="A2081" s="55" t="str">
        <f>[3]lang_2!A2081</f>
        <v>RUOTIP_34</v>
      </c>
      <c r="B2081" s="55">
        <f>[3]lang_2!B2081</f>
        <v>0</v>
      </c>
      <c r="C2081" s="55" t="str">
        <f>[3]lang_2!C2081</f>
        <v>#[color=562600]3星通过后就可以扫荡了[-]</v>
      </c>
      <c r="D2081" s="55">
        <f>[3]lang_2!D2081</f>
        <v>0</v>
      </c>
      <c r="E2081" s="55" t="str">
        <f>[3]lang_2!E2081</f>
        <v>#[color=562600]让罗伊德上场吧[-]</v>
      </c>
    </row>
    <row r="2082" spans="1:5" s="55" customFormat="1">
      <c r="A2082" s="55">
        <f>[3]lang_2!A2082</f>
        <v>0</v>
      </c>
      <c r="B2082" s="55">
        <f>[3]lang_2!B2082</f>
        <v>0</v>
      </c>
      <c r="C2082" s="55">
        <f>[3]lang_2!C2082</f>
        <v>0</v>
      </c>
      <c r="D2082" s="55">
        <f>[3]lang_2!D2082</f>
        <v>0</v>
      </c>
      <c r="E2082" s="55">
        <f>[3]lang_2!E2082</f>
        <v>0</v>
      </c>
    </row>
    <row r="2083" spans="1:5" s="55" customFormat="1">
      <c r="A2083" s="55" t="str">
        <f>[3]lang_2!A2083</f>
        <v>RUOTIP_35</v>
      </c>
      <c r="B2083" s="55">
        <f>[3]lang_2!B2083</f>
        <v>0</v>
      </c>
      <c r="C2083" s="55" t="str">
        <f>[3]lang_2!C2083</f>
        <v>#[color=562600]看，一个宝箱[-]</v>
      </c>
      <c r="D2083" s="55">
        <f>[3]lang_2!D2083</f>
        <v>0</v>
      </c>
      <c r="E2083" s="55" t="str">
        <f>[3]lang_2!E2083</f>
        <v>#[color=562600]让罗伊德上场吧[-]</v>
      </c>
    </row>
    <row r="2084" spans="1:5" s="55" customFormat="1">
      <c r="A2084" s="55">
        <f>[3]lang_2!A2084</f>
        <v>0</v>
      </c>
      <c r="B2084" s="55">
        <f>[3]lang_2!B2084</f>
        <v>0</v>
      </c>
      <c r="C2084" s="55">
        <f>[3]lang_2!C2084</f>
        <v>0</v>
      </c>
      <c r="D2084" s="55">
        <f>[3]lang_2!D2084</f>
        <v>0</v>
      </c>
      <c r="E2084" s="55">
        <f>[3]lang_2!E2084</f>
        <v>0</v>
      </c>
    </row>
    <row r="2085" spans="1:5" s="55" customFormat="1">
      <c r="A2085" s="55">
        <f>[3]lang_2!A2085</f>
        <v>0</v>
      </c>
      <c r="B2085" s="55">
        <f>[3]lang_2!B2085</f>
        <v>0</v>
      </c>
      <c r="C2085" s="55">
        <f>[3]lang_2!C2085</f>
        <v>0</v>
      </c>
      <c r="D2085" s="55">
        <f>[3]lang_2!D2085</f>
        <v>0</v>
      </c>
      <c r="E2085" s="55">
        <f>[3]lang_2!E2085</f>
        <v>0</v>
      </c>
    </row>
    <row r="2086" spans="1:5" s="55" customFormat="1">
      <c r="A2086" s="55">
        <f>[3]lang_2!A2086</f>
        <v>0</v>
      </c>
      <c r="B2086" s="55">
        <f>[3]lang_2!B2086</f>
        <v>0</v>
      </c>
      <c r="C2086" s="55">
        <f>[3]lang_2!C2086</f>
        <v>0</v>
      </c>
      <c r="D2086" s="55">
        <f>[3]lang_2!D2086</f>
        <v>0</v>
      </c>
      <c r="E2086" s="55">
        <f>[3]lang_2!E2086</f>
        <v>0</v>
      </c>
    </row>
    <row r="2087" spans="1:5" s="55" customFormat="1">
      <c r="A2087" s="55">
        <f>[3]lang_2!A2087</f>
        <v>0</v>
      </c>
      <c r="B2087" s="55">
        <f>[3]lang_2!B2087</f>
        <v>0</v>
      </c>
      <c r="C2087" s="55">
        <f>[3]lang_2!C2087</f>
        <v>0</v>
      </c>
      <c r="D2087" s="55">
        <f>[3]lang_2!D2087</f>
        <v>0</v>
      </c>
      <c r="E2087" s="55">
        <f>[3]lang_2!E2087</f>
        <v>0</v>
      </c>
    </row>
    <row r="2088" spans="1:5" s="55" customFormat="1">
      <c r="A2088" s="55" t="str">
        <f>[3]lang_2!A2088</f>
        <v>QIPAO_1</v>
      </c>
      <c r="B2088" s="55">
        <f>[3]lang_2!B2088</f>
        <v>0</v>
      </c>
      <c r="C2088" s="55" t="str">
        <f>[3]lang_2!C2088</f>
        <v>#[color=82645a]来领取任务奖励吧[-]</v>
      </c>
      <c r="D2088" s="55">
        <f>[3]lang_2!D2088</f>
        <v>0</v>
      </c>
      <c r="E2088" s="55" t="str">
        <f>[3]lang_2!E2088</f>
        <v>#[color=82645a]Vome to claim the mission awards[-]</v>
      </c>
    </row>
    <row r="2089" spans="1:5" s="55" customFormat="1">
      <c r="A2089" s="55" t="str">
        <f>[3]lang_2!A2089</f>
        <v>QIPAO_2</v>
      </c>
      <c r="B2089" s="55">
        <f>[3]lang_2!B2089</f>
        <v>0</v>
      </c>
      <c r="C2089" s="55" t="str">
        <f>[3]lang_2!C2089</f>
        <v>#[color=82645a]12级领取月卡奖励[-]</v>
      </c>
      <c r="D2089" s="55">
        <f>[3]lang_2!D2089</f>
        <v>0</v>
      </c>
      <c r="E2089" s="55" t="str">
        <f>[3]lang_2!E2089</f>
        <v>#[color=562600]Lv.15could claim monthly rewards[-]</v>
      </c>
    </row>
    <row r="2090" spans="1:5" s="55" customFormat="1">
      <c r="A2090" s="55" t="str">
        <f>[3]lang_2!A2090</f>
        <v>QIPAO_3</v>
      </c>
      <c r="B2090" s="55">
        <f>[3]lang_2!B2090</f>
        <v>0</v>
      </c>
      <c r="C2090" s="55" t="str">
        <f>[3]lang_2!C2090</f>
        <v>#[color=82645a]可以上阵更多兵团[-]</v>
      </c>
      <c r="D2090" s="55">
        <f>[3]lang_2!D2090</f>
        <v>0</v>
      </c>
      <c r="E2090" s="55" t="str">
        <f>[3]lang_2!E2090</f>
        <v>#[color=82645a]More creature could be uploaded[-]</v>
      </c>
    </row>
    <row r="2091" spans="1:5" s="55" customFormat="1">
      <c r="A2091" s="55" t="str">
        <f>[3]lang_2!A2091</f>
        <v>QIPAO_4</v>
      </c>
      <c r="B2091" s="55">
        <f>[3]lang_2!B2091</f>
        <v>0</v>
      </c>
      <c r="C2091" s="55" t="str">
        <f>[3]lang_2!C2091</f>
        <v>#[color=82645a]继续挑战吧[-]</v>
      </c>
      <c r="D2091" s="55">
        <f>[3]lang_2!D2091</f>
        <v>0</v>
      </c>
      <c r="E2091" s="55" t="str">
        <f>[3]lang_2!E2091</f>
        <v>#[color=82645a]Tap to continue[-]</v>
      </c>
    </row>
    <row r="2092" spans="1:5" s="55" customFormat="1">
      <c r="A2092" s="55" t="str">
        <f>[3]lang_2!A2092</f>
        <v>QIPAO_5</v>
      </c>
      <c r="B2092" s="55">
        <f>[3]lang_2!B2092</f>
        <v>0</v>
      </c>
      <c r="C2092" s="55" t="str">
        <f>[3]lang_2!C2092</f>
        <v>#[color=82645a]可以免费招募了[-]</v>
      </c>
      <c r="D2092" s="55">
        <f>[3]lang_2!D2092</f>
        <v>0</v>
      </c>
      <c r="E2092" s="55" t="str">
        <f>[3]lang_2!E2092</f>
        <v>#[color=82645a]Free to summon now[-]</v>
      </c>
    </row>
    <row r="2093" spans="1:5" s="55" customFormat="1">
      <c r="A2093" s="55" t="str">
        <f>[3]lang_2!A2093</f>
        <v>QIPAO_6</v>
      </c>
      <c r="B2093" s="55">
        <f>[3]lang_2!B2093</f>
        <v>0</v>
      </c>
      <c r="C2093" s="55" t="str">
        <f>[3]lang_2!C2093</f>
        <v>#[color=82645a]可以半价招募呦[-]</v>
      </c>
      <c r="D2093" s="55">
        <f>[3]lang_2!D2093</f>
        <v>0</v>
      </c>
      <c r="E2093" s="55" t="str">
        <f>[3]lang_2!E2093</f>
        <v>#[color=82645a]Half price to summon now[-]</v>
      </c>
    </row>
    <row r="2094" spans="1:5" s="55" customFormat="1">
      <c r="A2094" s="55" t="str">
        <f>[3]lang_2!A2094</f>
        <v>QIPAO_7</v>
      </c>
      <c r="B2094" s="55">
        <f>[3]lang_2!B2094</f>
        <v>0</v>
      </c>
      <c r="C2094" s="55" t="str">
        <f>[3]lang_2!C2094</f>
        <v>#[color=82645a]冒险等待着你[-]</v>
      </c>
      <c r="D2094" s="55">
        <f>[3]lang_2!D2094</f>
        <v>0</v>
      </c>
      <c r="E2094" s="55" t="str">
        <f>[3]lang_2!E2094</f>
        <v>#[color=82645a]Adventure awaits you[-]</v>
      </c>
    </row>
    <row r="2095" spans="1:5" s="55" customFormat="1">
      <c r="A2095" s="55" t="str">
        <f>[3]lang_2!A2095</f>
        <v>QIPAO_8</v>
      </c>
      <c r="B2095" s="55">
        <f>[3]lang_2!B2095</f>
        <v>0</v>
      </c>
      <c r="C2095" s="55" t="str">
        <f>[3]lang_2!C2095</f>
        <v>#[color=82645a]可以放置更多卡牌[-]</v>
      </c>
      <c r="D2095" s="55">
        <f>[3]lang_2!D2095</f>
        <v>0</v>
      </c>
      <c r="E2095" s="55" t="str">
        <f>[3]lang_2!E2095</f>
        <v>#[color=82645a]More card could be added[-]</v>
      </c>
    </row>
    <row r="2096" spans="1:5" s="55" customFormat="1">
      <c r="A2096" s="55" t="str">
        <f>[3]lang_2!A2096</f>
        <v>QIPAO_9</v>
      </c>
      <c r="B2096" s="55">
        <f>[3]lang_2!B2096</f>
        <v>0</v>
      </c>
      <c r="C2096" s="55" t="str">
        <f>[3]lang_2!C2096</f>
        <v>#[color=82645a]今日还可开启战役[-]</v>
      </c>
      <c r="D2096" s="55">
        <f>[3]lang_2!D2096</f>
        <v>0</v>
      </c>
      <c r="E2096" s="55" t="str">
        <f>[3]lang_2!E2096</f>
        <v>#[color=82645a]Crusade waits for you[-]</v>
      </c>
    </row>
    <row r="2097" spans="1:5" s="55" customFormat="1">
      <c r="A2097" s="55" t="str">
        <f>[3]lang_2!A2097</f>
        <v>QIPAO_10</v>
      </c>
      <c r="B2097" s="55">
        <f>[3]lang_2!B2097</f>
        <v>0</v>
      </c>
      <c r="C2097" s="55" t="str">
        <f>[3]lang_2!C2097</f>
        <v>#[color=82645a]首次钻石招募必送2星十字军[-]</v>
      </c>
      <c r="D2097" s="55">
        <f>[3]lang_2!D2097</f>
        <v>0</v>
      </c>
      <c r="E2097" s="55" t="str">
        <f>[3]lang_2!E2097</f>
        <v>#[color=82645a]First Ellite Draw is 2-star Swordman[-]</v>
      </c>
    </row>
    <row r="2098" spans="1:5" s="55" customFormat="1">
      <c r="A2098" s="55" t="str">
        <f>[3]lang_2!A2098</f>
        <v>QIPAO_11</v>
      </c>
      <c r="B2098" s="55">
        <f>[3]lang_2!B2098</f>
        <v>0</v>
      </c>
      <c r="C2098" s="55" t="str">
        <f>[3]lang_2!C2098</f>
        <v>#[color=82645a]首次钻石招募150钻必送2星十字军[-]</v>
      </c>
      <c r="D2098" s="55">
        <f>[3]lang_2!D2098</f>
        <v>0</v>
      </c>
      <c r="E2098" s="55" t="str">
        <f>[3]lang_2!E2098</f>
        <v>#[color=82645a]First Ellite Draw is 2-star Swordman[-]</v>
      </c>
    </row>
    <row r="2099" spans="1:5" s="55" customFormat="1">
      <c r="A2099" s="55" t="str">
        <f>[3]lang_2!A2099</f>
        <v>QIPAO_12</v>
      </c>
      <c r="B2099" s="55" t="str">
        <f>[3]lang_2!B2099</f>
        <v>挑战等待着你</v>
      </c>
      <c r="C2099" s="55" t="str">
        <f>[3]lang_2!C2099</f>
        <v>#[color=82645a]更多挑战在等你[-]</v>
      </c>
      <c r="D2099" s="55">
        <f>[3]lang_2!D2099</f>
        <v>0</v>
      </c>
      <c r="E2099" s="55">
        <f>[3]lang_2!E2099</f>
        <v>0</v>
      </c>
    </row>
    <row r="2100" spans="1:5" s="55" customFormat="1">
      <c r="A2100" s="55" t="str">
        <f>[3]lang_2!A2100</f>
        <v>QIPAO_13</v>
      </c>
      <c r="B2100" s="55" t="str">
        <f>[3]lang_2!B2100</f>
        <v>冠军对决中有奖励待领取</v>
      </c>
      <c r="C2100" s="55" t="str">
        <f>[3]lang_2!C2100</f>
        <v>#[color=82645a]快来领取奖励吧[-]</v>
      </c>
      <c r="D2100" s="55">
        <f>[3]lang_2!D2100</f>
        <v>0</v>
      </c>
      <c r="E2100" s="55">
        <f>[3]lang_2!E2100</f>
        <v>0</v>
      </c>
    </row>
    <row r="2101" spans="1:5" s="55" customFormat="1">
      <c r="A2101" s="55" t="str">
        <f>[3]lang_2!A2101</f>
        <v>QIPAO_14</v>
      </c>
      <c r="B2101" s="55" t="str">
        <f>[3]lang_2!B2101</f>
        <v>快来领取奖励吧</v>
      </c>
      <c r="C2101" s="55" t="str">
        <f>[3]lang_2!C2101</f>
        <v>#[color=82645a]快来领取奖励吧[-]</v>
      </c>
      <c r="D2101" s="55">
        <f>[3]lang_2!D2101</f>
        <v>0</v>
      </c>
      <c r="E2101" s="55">
        <f>[3]lang_2!E2101</f>
        <v>0</v>
      </c>
    </row>
    <row r="2102" spans="1:5" s="55" customFormat="1">
      <c r="A2102" s="55" t="str">
        <f>[3]lang_2!A2102</f>
        <v>QIPAO_15</v>
      </c>
      <c r="B2102" s="55" t="str">
        <f>[3]lang_2!B2102</f>
        <v>大人，有天赋可以升级呦</v>
      </c>
      <c r="C2102" s="55" t="str">
        <f>[3]lang_2!C2102</f>
        <v>#[color=82645a]天赋可以提升[-]</v>
      </c>
      <c r="D2102" s="55">
        <f>[3]lang_2!D2102</f>
        <v>0</v>
      </c>
      <c r="E2102" s="55">
        <f>[3]lang_2!E2102</f>
        <v>0</v>
      </c>
    </row>
    <row r="2103" spans="1:5" s="55" customFormat="1">
      <c r="A2103" s="55" t="str">
        <f>[3]lang_2!A2103</f>
        <v>QIPAO_16</v>
      </c>
      <c r="B2103" s="55" t="str">
        <f>[3]lang_2!B2103</f>
        <v>有已经完成的任务哦</v>
      </c>
      <c r="C2103" s="55" t="str">
        <f>[3]lang_2!C2103</f>
        <v>#[color=82645a]船坞任务已完成[-]</v>
      </c>
      <c r="D2103" s="55">
        <f>[3]lang_2!D2103</f>
        <v>0</v>
      </c>
      <c r="E2103" s="55">
        <f>[3]lang_2!E2103</f>
        <v>0</v>
      </c>
    </row>
    <row r="2104" spans="1:5" s="55" customFormat="1">
      <c r="A2104" s="55" t="str">
        <f>[3]lang_2!A2104</f>
        <v>QIPAO_17</v>
      </c>
      <c r="B2104" s="55" t="str">
        <f>[3]lang_2!B2104</f>
        <v>有已经完成的任务哦</v>
      </c>
      <c r="C2104" s="55" t="str">
        <f>[3]lang_2!C2104</f>
        <v>#[color=82645a]接受战术训练[-]</v>
      </c>
      <c r="D2104" s="55">
        <f>[3]lang_2!D2104</f>
        <v>0</v>
      </c>
      <c r="E2104" s="55">
        <f>[3]lang_2!E2104</f>
        <v>0</v>
      </c>
    </row>
    <row r="2105" spans="1:5" s="55" customFormat="1">
      <c r="A2105" s="55" t="str">
        <f>[3]lang_2!A2105</f>
        <v>QIPAO_18</v>
      </c>
      <c r="B2105" s="55" t="str">
        <f>[3]lang_2!B2105</f>
        <v>有已经完成的任务哦</v>
      </c>
      <c r="C2105" s="55" t="str">
        <f>[3]lang_2!C2105</f>
        <v>#[color=82645a]培养兵团技巧[-]</v>
      </c>
      <c r="D2105" s="55">
        <f>[3]lang_2!D2105</f>
        <v>0</v>
      </c>
      <c r="E2105" s="55">
        <f>[3]lang_2!E2105</f>
        <v>0</v>
      </c>
    </row>
    <row r="2106" spans="1:5" s="55" customFormat="1">
      <c r="A2106" s="55" t="str">
        <f>[3]lang_2!A2106</f>
        <v>QIPAO_19</v>
      </c>
      <c r="B2106" s="55" t="str">
        <f>[3]lang_2!B2106</f>
        <v>有已经完成的任务哦</v>
      </c>
      <c r="C2106" s="55" t="str">
        <f>[3]lang_2!C2106</f>
        <v>#[color=82645a]补给箭矢已到达[-]</v>
      </c>
      <c r="D2106" s="55">
        <f>[3]lang_2!D2106</f>
        <v>0</v>
      </c>
      <c r="E2106" s="55">
        <f>[3]lang_2!E2106</f>
        <v>0</v>
      </c>
    </row>
    <row r="2107" spans="1:5" s="55" customFormat="1">
      <c r="A2107" s="55">
        <f>[3]lang_2!A2107</f>
        <v>0</v>
      </c>
      <c r="B2107" s="55">
        <f>[3]lang_2!B2107</f>
        <v>0</v>
      </c>
      <c r="C2107" s="55">
        <f>[3]lang_2!C2107</f>
        <v>0</v>
      </c>
      <c r="D2107" s="55">
        <f>[3]lang_2!D2107</f>
        <v>0</v>
      </c>
      <c r="E2107" s="55">
        <f>[3]lang_2!E2107</f>
        <v>0</v>
      </c>
    </row>
    <row r="2108" spans="1:5" s="55" customFormat="1">
      <c r="A2108" s="55">
        <f>[3]lang_2!A2108</f>
        <v>0</v>
      </c>
      <c r="B2108" s="55">
        <f>[3]lang_2!B2108</f>
        <v>0</v>
      </c>
      <c r="C2108" s="55">
        <f>[3]lang_2!C2108</f>
        <v>0</v>
      </c>
      <c r="D2108" s="55">
        <f>[3]lang_2!D2108</f>
        <v>0</v>
      </c>
      <c r="E2108" s="55">
        <f>[3]lang_2!E2108</f>
        <v>0</v>
      </c>
    </row>
    <row r="2109" spans="1:5" s="55" customFormat="1">
      <c r="A2109" s="55">
        <f>[3]lang_2!A2109</f>
        <v>0</v>
      </c>
      <c r="B2109" s="55">
        <f>[3]lang_2!B2109</f>
        <v>0</v>
      </c>
      <c r="C2109" s="55">
        <f>[3]lang_2!C2109</f>
        <v>0</v>
      </c>
      <c r="D2109" s="55">
        <f>[3]lang_2!D2109</f>
        <v>0</v>
      </c>
      <c r="E2109" s="55">
        <f>[3]lang_2!E2109</f>
        <v>0</v>
      </c>
    </row>
    <row r="2110" spans="1:5" s="55" customFormat="1">
      <c r="A2110" s="55" t="str">
        <f>[3]lang_2!A2110</f>
        <v>zhuzhan_7100201</v>
      </c>
      <c r="B2110" s="55">
        <f>[3]lang_2!B2110</f>
        <v>0</v>
      </c>
      <c r="C2110" s="55" t="str">
        <f>[3]lang_2!C2110</f>
        <v>#[color=562600]女王，这里有人在战斗，他们快不行了！[-]</v>
      </c>
      <c r="D2110" s="55">
        <f>[3]lang_2!D2110</f>
        <v>0</v>
      </c>
      <c r="E2110" s="55" t="str">
        <f>[3]lang_2!E2110</f>
        <v>#[color=562600]女王，这里有人在战斗，他们快不行了！[-]</v>
      </c>
    </row>
    <row r="2111" spans="1:5" s="55" customFormat="1">
      <c r="A2111" s="55" t="str">
        <f>[3]lang_2!A2111</f>
        <v>zhuzhan_7100202</v>
      </c>
      <c r="B2111" s="55">
        <f>[3]lang_2!B2111</f>
        <v>0</v>
      </c>
      <c r="C2111" s="55" t="str">
        <f>[3]lang_2!C2111</f>
        <v>#[color=562600]是帝国失散的军队吗？快，我们去帮他们攻下这里。[-]</v>
      </c>
      <c r="D2111" s="55">
        <f>[3]lang_2!D2111</f>
        <v>0</v>
      </c>
      <c r="E2111" s="55" t="str">
        <f>[3]lang_2!E2111</f>
        <v>#[color=562600]是帝国失散的军队吗？快，我们去帮他们攻下这里。[-]</v>
      </c>
    </row>
    <row r="2112" spans="1:5" s="55" customFormat="1">
      <c r="A2112" s="55" t="str">
        <f>[3]lang_2!A2112</f>
        <v>zhuzhan_7100401</v>
      </c>
      <c r="B2112" s="55">
        <f>[3]lang_2!B2112</f>
        <v>0</v>
      </c>
      <c r="C2112" s="55" t="str">
        <f>[3]lang_2!C2112</f>
        <v>#[color=562600]愚蠢的人类，凭你们也想与伟大的恶魔对抗？！[-]</v>
      </c>
      <c r="D2112" s="55">
        <f>[3]lang_2!D2112</f>
        <v>0</v>
      </c>
      <c r="E2112" s="55" t="str">
        <f>[3]lang_2!E2112</f>
        <v>#[color=562600]愚蠢的人类，凭你们也想与伟大的恶魔对抗？！[-]</v>
      </c>
    </row>
    <row r="2113" spans="1:5" s="55" customFormat="1">
      <c r="A2113" s="55" t="str">
        <f>[3]lang_2!A2113</f>
        <v>zhuzhan_7100402</v>
      </c>
      <c r="B2113" s="55">
        <f>[3]lang_2!B2113</f>
        <v>0</v>
      </c>
      <c r="C2113" s="55" t="str">
        <f>[3]lang_2!C2113</f>
        <v>#[color=562600]恶魔，即便战死在这里，我们也绝不会退缩！[-]</v>
      </c>
      <c r="D2113" s="55">
        <f>[3]lang_2!D2113</f>
        <v>0</v>
      </c>
      <c r="E2113" s="55" t="str">
        <f>[3]lang_2!E2113</f>
        <v>#[color=562600]恶魔，即便战死在这里，我们也绝不会退缩！[-]</v>
      </c>
    </row>
    <row r="2114" spans="1:5" s="55" customFormat="1">
      <c r="A2114" s="55" t="str">
        <f>[3]lang_2!A2114</f>
        <v>zhuzhan_7100403</v>
      </c>
      <c r="B2114" s="55">
        <f>[3]lang_2!B2114</f>
        <v>0</v>
      </c>
      <c r="C2114" s="55" t="str">
        <f>[3]lang_2!C2114</f>
        <v>#[color=562600]哈哈！真是愚蠢！在地狱的火焰中痛苦地死去吧！[-]</v>
      </c>
      <c r="D2114" s="55">
        <f>[3]lang_2!D2114</f>
        <v>0</v>
      </c>
      <c r="E2114" s="55" t="str">
        <f>[3]lang_2!E2114</f>
        <v>#[color=562600]哈哈！真是愚蠢！在地狱的火焰中痛苦地死去吧！[-]</v>
      </c>
    </row>
    <row r="2115" spans="1:5" s="55" customFormat="1">
      <c r="A2115" s="55" t="str">
        <f>[3]lang_2!A2115</f>
        <v>zhuzhan_7100404</v>
      </c>
      <c r="B2115" s="55">
        <f>[3]lang_2!B2115</f>
        <v>0</v>
      </c>
      <c r="C2115" s="55" t="str">
        <f>[3]lang_2!C2115</f>
        <v>#[color=562600]人类，你的意志赢得了我的尊重，让我来对付这头恶魔。复活吧，勇士们！[-]</v>
      </c>
      <c r="D2115" s="55">
        <f>[3]lang_2!D2115</f>
        <v>0</v>
      </c>
      <c r="E2115" s="55" t="str">
        <f>[3]lang_2!E2115</f>
        <v>#[color=562600]人类，你的意志赢得了我的尊重，让我来对付这头恶魔。复活吧，勇士们！[-]</v>
      </c>
    </row>
    <row r="2116" spans="1:5" s="55" customFormat="1">
      <c r="A2116" s="55" t="str">
        <f>[3]lang_2!A2116</f>
        <v>taopao_710041501</v>
      </c>
      <c r="B2116" s="55">
        <f>[3]lang_2!B2116</f>
        <v>0</v>
      </c>
      <c r="C2116" s="55" t="str">
        <f>[3]lang_2!C2116</f>
        <v>#[color=562600]怎么可能！区区人类竟然能够打伤我？！我会记住你们，今天只是一个开始！[-]</v>
      </c>
      <c r="D2116" s="55">
        <f>[3]lang_2!D2116</f>
        <v>0</v>
      </c>
      <c r="E2116" s="55" t="str">
        <f>[3]lang_2!E2116</f>
        <v>#[color=562600]怎么可能！区区人类竟然能够打伤我？！我会记住你们，今天只是一个开始！[-]</v>
      </c>
    </row>
    <row r="2117" spans="1:5" s="55" customFormat="1">
      <c r="A2117" s="55" t="str">
        <f>[3]lang_2!A2117</f>
        <v>zhuzhan_7100904</v>
      </c>
      <c r="B2117" s="55">
        <f>[3]lang_2!B2117</f>
        <v>0</v>
      </c>
      <c r="C2117" s="55" t="str">
        <f>[3]lang_2!C2117</f>
        <v>#[color=562600]大人，这里有些族人被亡灵围攻了！我们帮他们一把说不定能把他们拉拢过来。[-]</v>
      </c>
      <c r="D2117" s="55">
        <f>[3]lang_2!D2117</f>
        <v>0</v>
      </c>
      <c r="E2117" s="55" t="str">
        <f>[3]lang_2!E2117</f>
        <v>#[color=562600]大人，这里有些族人被亡灵围攻了！我们帮他们一把说不定能把他们拉拢过来。[-]</v>
      </c>
    </row>
    <row r="2118" spans="1:5" s="55" customFormat="1">
      <c r="A2118" s="55" t="str">
        <f>[3]lang_2!A2118</f>
        <v>zhuzhan_7100905</v>
      </c>
      <c r="B2118" s="55">
        <f>[3]lang_2!B2118</f>
        <v>0</v>
      </c>
      <c r="C2118" s="55" t="str">
        <f>[3]lang_2!C2118</f>
        <v>#[color=562600]我们快去帮忙，一定不能让他们出事。[-]</v>
      </c>
      <c r="D2118" s="55">
        <f>[3]lang_2!D2118</f>
        <v>0</v>
      </c>
      <c r="E2118" s="55" t="str">
        <f>[3]lang_2!E2118</f>
        <v>#[color=562600]我们快去帮忙，一定不能让他们出事。[-]</v>
      </c>
    </row>
    <row r="2119" spans="1:5" s="55" customFormat="1">
      <c r="A2119" s="55" t="str">
        <f>[3]lang_2!A2119</f>
        <v>zhuzhan_7100906</v>
      </c>
      <c r="B2119" s="55">
        <f>[3]lang_2!B2119</f>
        <v>0</v>
      </c>
      <c r="C2119" s="55" t="str">
        <f>[3]lang_2!C2119</f>
        <v>#[color=562600]女王大人，这巫妖太厉害了，我们不是他的对手啊！[-]</v>
      </c>
      <c r="D2119" s="55">
        <f>[3]lang_2!D2119</f>
        <v>0</v>
      </c>
      <c r="E2119" s="55" t="str">
        <f>[3]lang_2!E2119</f>
        <v>#[color=562600]女王大人，这巫妖太厉害了，我们不是他的对手啊！[-]</v>
      </c>
    </row>
    <row r="2120" spans="1:5" s="55" customFormat="1">
      <c r="A2120" s="55" t="str">
        <f>[3]lang_2!A2120</f>
        <v>zhuzhan_7100907</v>
      </c>
      <c r="B2120" s="55">
        <f>[3]lang_2!B2120</f>
        <v>0</v>
      </c>
      <c r="C2120" s="55" t="str">
        <f>[3]lang_2!C2120</f>
        <v>#[color=562600]抱歉，英雄们，我们来晚了，战斗才刚刚开始。[-]</v>
      </c>
      <c r="D2120" s="55">
        <f>[3]lang_2!D2120</f>
        <v>0</v>
      </c>
      <c r="E2120" s="55" t="str">
        <f>[3]lang_2!E2120</f>
        <v>#[color=562600]抱歉，英雄们，我们来晚了，战斗才刚刚开始。[-]</v>
      </c>
    </row>
    <row r="2121" spans="1:5" s="55" customFormat="1">
      <c r="A2121" s="55" t="str">
        <f>[3]lang_2!A2121</f>
        <v>zhuzhan_7100908</v>
      </c>
      <c r="B2121" s="55">
        <f>[3]lang_2!B2121</f>
        <v>0</v>
      </c>
      <c r="C2121" s="55" t="str">
        <f>[3]lang_2!C2121</f>
        <v>#[color=562600]吉恩，停手吧，要不是这位领主大人刚好在这里，并且阻止了你，你会毁灭这片土地的。我知道一切都是我引起的，一切都是我的错，我所犯下的罪孽穷尽我的一生也无法获得救赎。但是，你并没有错，现在回头还来得及。[-]</v>
      </c>
      <c r="D2121" s="55">
        <f>[3]lang_2!D2121</f>
        <v>0</v>
      </c>
      <c r="E2121" s="55">
        <f>[3]lang_2!E2121</f>
        <v>0</v>
      </c>
    </row>
    <row r="2122" spans="1:5" s="55" customFormat="1">
      <c r="A2122" s="55" t="str">
        <f>[3]lang_2!A2122</f>
        <v>zhuzhan_7100909</v>
      </c>
      <c r="B2122" s="55">
        <f>[3]lang_2!B2122</f>
        <v>0</v>
      </c>
      <c r="C2122" s="55" t="str">
        <f>[3]lang_2!C2122</f>
        <v>#[color=562600]是…达芙妮吗…这才应该是你真正的样子，我第一次见到你时候的样子。[-]</v>
      </c>
      <c r="D2122" s="55">
        <f>[3]lang_2!D2122</f>
        <v>0</v>
      </c>
      <c r="E2122" s="55">
        <f>[3]lang_2!E2122</f>
        <v>0</v>
      </c>
    </row>
    <row r="2123" spans="1:5" s="55" customFormat="1">
      <c r="A2123" s="55" t="str">
        <f>[3]lang_2!A2123</f>
        <v>zhuzhan_7100910</v>
      </c>
      <c r="B2123" s="55">
        <f>[3]lang_2!B2123</f>
        <v>0</v>
      </c>
      <c r="C2123" s="55" t="str">
        <f>[3]lang_2!C2123</f>
        <v>#[color=562600]对不起…那座塔里的生活让我改变了很多，让我看到了这个世界真实存在的差距，生命的差距，阶层的差距，力量的差距。我曾经一度认为力量才是最重要的，并因此迷失了自己，犯下了许多不可饶恕的错误。尽管现在，我知道，那是错的。[-]</v>
      </c>
      <c r="D2123" s="55">
        <f>[3]lang_2!D2123</f>
        <v>0</v>
      </c>
      <c r="E2123" s="55">
        <f>[3]lang_2!E2123</f>
        <v>0</v>
      </c>
    </row>
    <row r="2124" spans="1:5" s="55" customFormat="1">
      <c r="A2124" s="55" t="str">
        <f>[3]lang_2!A2124</f>
        <v>zhuzhan_7100911</v>
      </c>
      <c r="B2124" s="55">
        <f>[3]lang_2!B2124</f>
        <v>0</v>
      </c>
      <c r="C2124" s="55" t="str">
        <f>[3]lang_2!C2124</f>
        <v>#[color=562600]是…错的吗…或许吧[-]</v>
      </c>
      <c r="D2124" s="55">
        <f>[3]lang_2!D2124</f>
        <v>0</v>
      </c>
      <c r="E2124" s="55">
        <f>[3]lang_2!E2124</f>
        <v>0</v>
      </c>
    </row>
    <row r="2125" spans="1:5" s="55" customFormat="1">
      <c r="A2125" s="55" t="str">
        <f>[3]lang_2!A2125</f>
        <v>zhuzhan_7100912</v>
      </c>
      <c r="B2125" s="55">
        <f>[3]lang_2!B2125</f>
        <v>0</v>
      </c>
      <c r="C2125" s="55" t="str">
        <f>[3]lang_2!C2125</f>
        <v>#[color=562600]吉恩，清醒过来吧，不要再继续下去了！[-]</v>
      </c>
      <c r="D2125" s="55">
        <f>[3]lang_2!D2125</f>
        <v>0</v>
      </c>
      <c r="E2125" s="55">
        <f>[3]lang_2!E2125</f>
        <v>0</v>
      </c>
    </row>
    <row r="2126" spans="1:5" s="55" customFormat="1">
      <c r="A2126" s="55" t="str">
        <f>[3]lang_2!A2126</f>
        <v>zhuzhan_7100913</v>
      </c>
      <c r="B2126" s="55">
        <f>[3]lang_2!B2126</f>
        <v>0</v>
      </c>
      <c r="C2126" s="55" t="str">
        <f>[3]lang_2!C2126</f>
        <v>#[color=562600]我已经无法回头了，也不会回头。我现在想做的，就是尽情展现自己的一切，从接触魔法开始到现在所学到的一切！[-]</v>
      </c>
      <c r="D2126" s="55">
        <f>[3]lang_2!D2126</f>
        <v>0</v>
      </c>
      <c r="E2126" s="55">
        <f>[3]lang_2!E2126</f>
        <v>0</v>
      </c>
    </row>
    <row r="2127" spans="1:5" s="55" customFormat="1">
      <c r="A2127" s="55" t="str">
        <f>[3]lang_2!A2127</f>
        <v>zhuzhan_7100914</v>
      </c>
      <c r="B2127" s="55">
        <f>[3]lang_2!B2127</f>
        <v>0</v>
      </c>
      <c r="C2127" s="55" t="str">
        <f>[3]lang_2!C2127</f>
        <v>#[color=562600]达芙妮…离开这里吧，每个人都应该有自己的选择，不论是我，是你，还是和我战斗的这位领主大人！至少在这一点上，我们每个人都是相同的。[-]</v>
      </c>
      <c r="D2127" s="55">
        <f>[3]lang_2!D2127</f>
        <v>0</v>
      </c>
      <c r="E2127" s="55">
        <f>[3]lang_2!E2127</f>
        <v>0</v>
      </c>
    </row>
    <row r="2128" spans="1:5" s="55" customFormat="1">
      <c r="A2128" s="55" t="str">
        <f>[3]lang_2!A2128</f>
        <v>zhuzhan_7100915</v>
      </c>
      <c r="B2128" s="55">
        <f>[3]lang_2!B2128</f>
        <v>0</v>
      </c>
      <c r="C2128" s="55" t="str">
        <f>[3]lang_2!C2128</f>
        <v>#[color=562600]吉恩，你不该是这样的…为什么非要坚持这种错误的事！[-]</v>
      </c>
      <c r="D2128" s="55">
        <f>[3]lang_2!D2128</f>
        <v>0</v>
      </c>
      <c r="E2128" s="55">
        <f>[3]lang_2!E2128</f>
        <v>0</v>
      </c>
    </row>
    <row r="2129" spans="1:5" s="55" customFormat="1">
      <c r="A2129" s="55" t="str">
        <f>[3]lang_2!A2129</f>
        <v>zhuzhan_7100916</v>
      </c>
      <c r="B2129" s="55">
        <f>[3]lang_2!B2129</f>
        <v>0</v>
      </c>
      <c r="C2129" s="55" t="str">
        <f>[3]lang_2!C2129</f>
        <v>#[color=562600]不问未来，想我所想，做我所做，这才是我们该做的！[-]</v>
      </c>
      <c r="D2129" s="55">
        <f>[3]lang_2!D2129</f>
        <v>0</v>
      </c>
      <c r="E2129" s="55">
        <f>[3]lang_2!E2129</f>
        <v>0</v>
      </c>
    </row>
    <row r="2130" spans="1:5" s="55" customFormat="1">
      <c r="A2130" s="55" t="str">
        <f>[3]lang_2!A2130</f>
        <v>zhuzhan_7100917</v>
      </c>
      <c r="B2130" s="55">
        <f>[3]lang_2!B2130</f>
        <v>0</v>
      </c>
      <c r="C2130" s="55" t="str">
        <f>[3]lang_2!C2130</f>
        <v>#[color=562600]和这位领主一起，试着阻止我吧！杀了我，就是你踏上救赎之路的第一步！[-]</v>
      </c>
      <c r="D2130" s="55">
        <f>[3]lang_2!D2130</f>
        <v>0</v>
      </c>
      <c r="E2130" s="55">
        <f>[3]lang_2!E2130</f>
        <v>0</v>
      </c>
    </row>
    <row r="2131" spans="1:5" s="55" customFormat="1">
      <c r="A2131" s="55" t="str">
        <f>[3]lang_2!A2131</f>
        <v>zhuzhan_7100918</v>
      </c>
      <c r="B2131" s="55">
        <f>[3]lang_2!B2131</f>
        <v>0</v>
      </c>
      <c r="C2131" s="55" t="str">
        <f>[3]lang_2!C2131</f>
        <v>#[color=562600]吉恩！！！[-]</v>
      </c>
      <c r="D2131" s="55">
        <f>[3]lang_2!D2131</f>
        <v>0</v>
      </c>
      <c r="E2131" s="55">
        <f>[3]lang_2!E2131</f>
        <v>0</v>
      </c>
    </row>
    <row r="2132" spans="1:5" s="55" customFormat="1">
      <c r="A2132" s="55" t="str">
        <f>[3]lang_2!A2132</f>
        <v>#推荐理由</v>
      </c>
      <c r="B2132" s="55">
        <f>[3]lang_2!B2132</f>
        <v>0</v>
      </c>
      <c r="C2132" s="55">
        <f>[3]lang_2!C2132</f>
        <v>0</v>
      </c>
      <c r="D2132" s="55">
        <f>[3]lang_2!D2132</f>
        <v>0</v>
      </c>
      <c r="E2132" s="55">
        <f>[3]lang_2!E2132</f>
        <v>0</v>
      </c>
    </row>
    <row r="2133" spans="1:5" s="55" customFormat="1">
      <c r="A2133" s="55" t="str">
        <f>[3]lang_2!A2133</f>
        <v>TEAM_RECOMMEND_101</v>
      </c>
      <c r="B2133" s="55">
        <f>[3]lang_2!B2133</f>
        <v>0</v>
      </c>
      <c r="C2133" s="55" t="str">
        <f>[3]lang_2!C2133</f>
        <v>#人族战法牧铁三角组合。</v>
      </c>
      <c r="D2133" s="55">
        <f>[3]lang_2!D2133</f>
        <v>0</v>
      </c>
      <c r="E2133" s="55" t="str">
        <f>[3]lang_2!E2133</f>
        <v>#人族战法牧铁三角组合。</v>
      </c>
    </row>
    <row r="2134" spans="1:5" s="55" customFormat="1">
      <c r="A2134" s="55" t="str">
        <f>[3]lang_2!A2134</f>
        <v>TEAM_RECOMMEND_102</v>
      </c>
      <c r="B2134" s="55">
        <f>[3]lang_2!B2134</f>
        <v>0</v>
      </c>
      <c r="C2134" s="55" t="str">
        <f>[3]lang_2!C2134</f>
        <v>#人族战法牧铁三角组合。</v>
      </c>
      <c r="D2134" s="55">
        <f>[3]lang_2!D2134</f>
        <v>0</v>
      </c>
      <c r="E2134" s="55" t="str">
        <f>[3]lang_2!E2134</f>
        <v>#人族战法牧铁三角组合。</v>
      </c>
    </row>
    <row r="2135" spans="1:5" s="55" customFormat="1">
      <c r="A2135" s="55" t="str">
        <f>[3]lang_2!A2135</f>
        <v>TEAM_RECOMMEND_103</v>
      </c>
      <c r="B2135" s="55">
        <f>[3]lang_2!B2135</f>
        <v>0</v>
      </c>
      <c r="C2135" s="55" t="str">
        <f>[3]lang_2!C2135</f>
        <v>#通过提升移动速度，获得战斗力大幅增益。</v>
      </c>
      <c r="D2135" s="55">
        <f>[3]lang_2!D2135</f>
        <v>0</v>
      </c>
      <c r="E2135" s="55" t="str">
        <f>[3]lang_2!E2135</f>
        <v>#通过提升移动速度，获得战斗力大幅增益。</v>
      </c>
    </row>
    <row r="2136" spans="1:5" s="55" customFormat="1">
      <c r="A2136" s="55" t="str">
        <f>[3]lang_2!A2136</f>
        <v>TEAM_RECOMMEND_104</v>
      </c>
      <c r="B2136" s="55">
        <f>[3]lang_2!B2136</f>
        <v>0</v>
      </c>
      <c r="C2136" s="55" t="str">
        <f>[3]lang_2!C2136</f>
        <v>#对受到减速效果的敌人造成额外伤害。</v>
      </c>
      <c r="D2136" s="55">
        <f>[3]lang_2!D2136</f>
        <v>0</v>
      </c>
      <c r="E2136" s="55" t="str">
        <f>[3]lang_2!E2136</f>
        <v>#对受到减速效果的敌人造成额外伤害。</v>
      </c>
    </row>
    <row r="2137" spans="1:5" s="55" customFormat="1">
      <c r="A2137" s="55" t="str">
        <f>[3]lang_2!A2137</f>
        <v>TEAM_RECOMMEND_105</v>
      </c>
      <c r="B2137" s="55">
        <f>[3]lang_2!B2137</f>
        <v>0</v>
      </c>
      <c r="C2137" s="55" t="str">
        <f>[3]lang_2!C2137</f>
        <v>#人族战法牧铁三角组合。</v>
      </c>
      <c r="D2137" s="55">
        <f>[3]lang_2!D2137</f>
        <v>0</v>
      </c>
      <c r="E2137" s="55" t="str">
        <f>[3]lang_2!E2137</f>
        <v>#人族战法牧铁三角组合。</v>
      </c>
    </row>
    <row r="2138" spans="1:5" s="55" customFormat="1">
      <c r="A2138" s="55" t="str">
        <f>[3]lang_2!A2138</f>
        <v>TEAM_RECOMMEND_106</v>
      </c>
      <c r="B2138" s="55">
        <f>[3]lang_2!B2138</f>
        <v>0</v>
      </c>
      <c r="C2138" s="55" t="str">
        <f>[3]lang_2!C2138</f>
        <v>#提高士气，更快进入士气高涨状态。</v>
      </c>
      <c r="D2138" s="55">
        <f>[3]lang_2!D2138</f>
        <v>0</v>
      </c>
      <c r="E2138" s="55" t="str">
        <f>[3]lang_2!E2138</f>
        <v>#提高士气，更快进入士气高涨状态。</v>
      </c>
    </row>
    <row r="2139" spans="1:5" s="55" customFormat="1">
      <c r="A2139" s="55" t="str">
        <f>[3]lang_2!A2139</f>
        <v>TEAM_RECOMMEND_107</v>
      </c>
      <c r="B2139" s="55">
        <f>[3]lang_2!B2139</f>
        <v>0</v>
      </c>
      <c r="C2139" s="55" t="str">
        <f>[3]lang_2!C2139</f>
        <v>#提高士气，更快进入士气高涨状态。</v>
      </c>
      <c r="D2139" s="55">
        <f>[3]lang_2!D2139</f>
        <v>0</v>
      </c>
      <c r="E2139" s="55" t="str">
        <f>[3]lang_2!E2139</f>
        <v>#提高士气，更快进入士气高涨状态。</v>
      </c>
    </row>
    <row r="2140" spans="1:5" s="55" customFormat="1">
      <c r="A2140" s="55" t="str">
        <f>[3]lang_2!A2140</f>
        <v>TEAM_RECOMMEND_108</v>
      </c>
      <c r="B2140" s="55">
        <f>[3]lang_2!B2140</f>
        <v>0</v>
      </c>
      <c r="C2140" s="55" t="str">
        <f>[3]lang_2!C2140</f>
        <v>#提高士气，更快进入士气高涨状态。</v>
      </c>
      <c r="D2140" s="55">
        <f>[3]lang_2!D2140</f>
        <v>0</v>
      </c>
      <c r="E2140" s="55" t="str">
        <f>[3]lang_2!E2140</f>
        <v>#提高士气，更快进入士气高涨状态。</v>
      </c>
    </row>
    <row r="2141" spans="1:5" s="55" customFormat="1">
      <c r="A2141" s="55" t="str">
        <f>[3]lang_2!A2141</f>
        <v>TEAM_RECOMMEND_201</v>
      </c>
      <c r="B2141" s="55">
        <f>[3]lang_2!B2141</f>
        <v>0</v>
      </c>
      <c r="C2141" s="55" t="str">
        <f>[3]lang_2!C2141</f>
        <v>#对受到减速效果的敌人造成额外伤害。</v>
      </c>
      <c r="D2141" s="55">
        <f>[3]lang_2!D2141</f>
        <v>0</v>
      </c>
      <c r="E2141" s="55" t="str">
        <f>[3]lang_2!E2141</f>
        <v>#对受到减速效果的敌人造成额外伤害。</v>
      </c>
    </row>
    <row r="2142" spans="1:5" s="55" customFormat="1">
      <c r="A2142" s="55" t="str">
        <f>[3]lang_2!A2142</f>
        <v>TEAM_RECOMMEND_202</v>
      </c>
      <c r="B2142" s="55">
        <f>[3]lang_2!B2142</f>
        <v>0</v>
      </c>
      <c r="C2142" s="55" t="str">
        <f>[3]lang_2!C2142</f>
        <v>#提高友军生命上限，防御兵团更加强力。</v>
      </c>
      <c r="D2142" s="55">
        <f>[3]lang_2!D2142</f>
        <v>0</v>
      </c>
      <c r="E2142" s="55" t="str">
        <f>[3]lang_2!E2142</f>
        <v>#提高友军生命上限，Defender兵团更加强力。</v>
      </c>
    </row>
    <row r="2143" spans="1:5" s="55" customFormat="1">
      <c r="A2143" s="55" t="str">
        <f>[3]lang_2!A2143</f>
        <v>TEAM_RECOMMEND_203</v>
      </c>
      <c r="B2143" s="55">
        <f>[3]lang_2!B2143</f>
        <v>0</v>
      </c>
      <c r="C2143" s="55" t="str">
        <f>[3]lang_2!C2143</f>
        <v>#对受到减速效果的敌人造成额外伤害。</v>
      </c>
      <c r="D2143" s="55">
        <f>[3]lang_2!D2143</f>
        <v>0</v>
      </c>
      <c r="E2143" s="55" t="str">
        <f>[3]lang_2!E2143</f>
        <v>#对受到减速效果的敌人造成额外伤害。</v>
      </c>
    </row>
    <row r="2144" spans="1:5" s="55" customFormat="1">
      <c r="A2144" s="55" t="str">
        <f>[3]lang_2!A2144</f>
        <v>TEAM_RECOMMEND_204</v>
      </c>
      <c r="B2144" s="55">
        <f>[3]lang_2!B2144</f>
        <v>0</v>
      </c>
      <c r="C2144" s="55" t="str">
        <f>[3]lang_2!C2144</f>
        <v>#对受到减速效果的敌人造成额外伤害。</v>
      </c>
      <c r="D2144" s="55">
        <f>[3]lang_2!D2144</f>
        <v>0</v>
      </c>
      <c r="E2144" s="55" t="str">
        <f>[3]lang_2!E2144</f>
        <v>#对受到减速效果的敌人造成额外伤害。</v>
      </c>
    </row>
    <row r="2145" spans="1:5" s="55" customFormat="1">
      <c r="A2145" s="55" t="str">
        <f>[3]lang_2!A2145</f>
        <v>TEAM_RECOMMEND_205</v>
      </c>
      <c r="B2145" s="55">
        <f>[3]lang_2!B2145</f>
        <v>0</v>
      </c>
      <c r="C2145" s="55" t="str">
        <f>[3]lang_2!C2145</f>
        <v>#对受到减速效果的敌人造成额外伤害。</v>
      </c>
      <c r="D2145" s="55">
        <f>[3]lang_2!D2145</f>
        <v>0</v>
      </c>
      <c r="E2145" s="55" t="str">
        <f>[3]lang_2!E2145</f>
        <v>#对受到减速效果的敌人造成额外伤害。</v>
      </c>
    </row>
    <row r="2146" spans="1:5" s="55" customFormat="1">
      <c r="A2146" s="55" t="str">
        <f>[3]lang_2!A2146</f>
        <v>TEAM_RECOMMEND_206</v>
      </c>
      <c r="B2146" s="55">
        <f>[3]lang_2!B2146</f>
        <v>0</v>
      </c>
      <c r="C2146" s="55" t="str">
        <f>[3]lang_2!C2146</f>
        <v>#通过提升移动速度，获得战斗力大幅增益。</v>
      </c>
      <c r="D2146" s="55">
        <f>[3]lang_2!D2146</f>
        <v>0</v>
      </c>
      <c r="E2146" s="55" t="str">
        <f>[3]lang_2!E2146</f>
        <v>#通过提升移动速度，获得战斗力大幅增益。</v>
      </c>
    </row>
    <row r="2147" spans="1:5" s="55" customFormat="1">
      <c r="A2147" s="55" t="str">
        <f>[3]lang_2!A2147</f>
        <v>TEAM_RECOMMEND_207</v>
      </c>
      <c r="B2147" s="55">
        <f>[3]lang_2!B2147</f>
        <v>0</v>
      </c>
      <c r="C2147" s="55" t="str">
        <f>[3]lang_2!C2147</f>
        <v>#对受到流血效果的敌人，水系魔法伤害加深。</v>
      </c>
      <c r="D2147" s="55">
        <f>[3]lang_2!D2147</f>
        <v>0</v>
      </c>
      <c r="E2147" s="55" t="str">
        <f>[3]lang_2!E2147</f>
        <v>#对受到流血效果的敌人，水系魔法伤害加深。</v>
      </c>
    </row>
    <row r="2148" spans="1:5" s="55" customFormat="1">
      <c r="A2148" s="55" t="str">
        <f>[3]lang_2!A2148</f>
        <v>TEAM_RECOMMEND_301</v>
      </c>
      <c r="B2148" s="55">
        <f>[3]lang_2!B2148</f>
        <v>0</v>
      </c>
      <c r="C2148" s="55" t="str">
        <f>[3]lang_2!C2148</f>
        <v>#生命越低攻击越高，搭配治疗，战斗力爆表</v>
      </c>
      <c r="D2148" s="55">
        <f>[3]lang_2!D2148</f>
        <v>0</v>
      </c>
      <c r="E2148" s="55" t="str">
        <f>[3]lang_2!E2148</f>
        <v>#生命越低攻击越高，搭配治疗，战斗力爆表</v>
      </c>
    </row>
    <row r="2149" spans="1:5" s="55" customFormat="1">
      <c r="A2149" s="55" t="str">
        <f>[3]lang_2!A2149</f>
        <v>TEAM_RECOMMEND_302</v>
      </c>
      <c r="B2149" s="55">
        <f>[3]lang_2!B2149</f>
        <v>0</v>
      </c>
      <c r="C2149" s="55" t="str">
        <f>[3]lang_2!C2149</f>
        <v>#生命越低攻击越高，搭配治疗，战斗力爆表</v>
      </c>
      <c r="D2149" s="55">
        <f>[3]lang_2!D2149</f>
        <v>0</v>
      </c>
      <c r="E2149" s="55" t="str">
        <f>[3]lang_2!E2149</f>
        <v>#生命越低攻击越高，搭配治疗，战斗力爆表</v>
      </c>
    </row>
    <row r="2150" spans="1:5" s="55" customFormat="1">
      <c r="A2150" s="55" t="str">
        <f>[3]lang_2!A2150</f>
        <v>TEAM_RECOMMEND_303</v>
      </c>
      <c r="B2150" s="55">
        <f>[3]lang_2!B2150</f>
        <v>0</v>
      </c>
      <c r="C2150" s="55" t="str">
        <f>[3]lang_2!C2150</f>
        <v>#生命越低攻击越高，搭配治疗，战斗力爆表</v>
      </c>
      <c r="D2150" s="55">
        <f>[3]lang_2!D2150</f>
        <v>0</v>
      </c>
      <c r="E2150" s="55" t="str">
        <f>[3]lang_2!E2150</f>
        <v>#生命越低攻击越高，搭配治疗，战斗力爆表</v>
      </c>
    </row>
    <row r="2151" spans="1:5" s="55" customFormat="1">
      <c r="A2151" s="55" t="str">
        <f>[3]lang_2!A2151</f>
        <v>TEAM_RECOMMEND_304</v>
      </c>
      <c r="B2151" s="55">
        <f>[3]lang_2!B2151</f>
        <v>0</v>
      </c>
      <c r="C2151" s="55" t="str">
        <f>[3]lang_2!C2151</f>
        <v>#生命越低攻击越高，搭配治疗，战斗力爆表</v>
      </c>
      <c r="D2151" s="55">
        <f>[3]lang_2!D2151</f>
        <v>0</v>
      </c>
      <c r="E2151" s="55" t="str">
        <f>[3]lang_2!E2151</f>
        <v>#生命越低攻击越高，搭配治疗，战斗力爆表</v>
      </c>
    </row>
    <row r="2152" spans="1:5" s="55" customFormat="1">
      <c r="A2152" s="55" t="str">
        <f>[3]lang_2!A2152</f>
        <v>TEAM_RECOMMEND_305</v>
      </c>
      <c r="B2152" s="55">
        <f>[3]lang_2!B2152</f>
        <v>0</v>
      </c>
      <c r="C2152" s="55" t="str">
        <f>[3]lang_2!C2152</f>
        <v>#生命越低攻击越高，搭配治疗，战斗力爆表</v>
      </c>
      <c r="D2152" s="55">
        <f>[3]lang_2!D2152</f>
        <v>0</v>
      </c>
      <c r="E2152" s="55" t="str">
        <f>[3]lang_2!E2152</f>
        <v>#生命越低攻击越高，搭配治疗，战斗力爆表</v>
      </c>
    </row>
    <row r="2153" spans="1:5" s="55" customFormat="1">
      <c r="A2153" s="55" t="str">
        <f>[3]lang_2!A2153</f>
        <v>TEAM_RECOMMEND_306</v>
      </c>
      <c r="B2153" s="55">
        <f>[3]lang_2!B2153</f>
        <v>0</v>
      </c>
      <c r="C2153" s="55" t="str">
        <f>[3]lang_2!C2153</f>
        <v>#生命越低攻击越高，搭配治疗，战斗力爆表</v>
      </c>
      <c r="D2153" s="55">
        <f>[3]lang_2!D2153</f>
        <v>0</v>
      </c>
      <c r="E2153" s="55" t="str">
        <f>[3]lang_2!E2153</f>
        <v>#生命越低攻击越高，搭配治疗，战斗力爆表</v>
      </c>
    </row>
    <row r="2154" spans="1:5" s="55" customFormat="1">
      <c r="A2154" s="55" t="str">
        <f>[3]lang_2!A2154</f>
        <v>TEAM_RECOMMEND_307</v>
      </c>
      <c r="B2154" s="55">
        <f>[3]lang_2!B2154</f>
        <v>0</v>
      </c>
      <c r="C2154" s="55" t="str">
        <f>[3]lang_2!C2154</f>
        <v>#生命越低攻击越高，搭配治疗，战斗力爆表</v>
      </c>
      <c r="D2154" s="55">
        <f>[3]lang_2!D2154</f>
        <v>0</v>
      </c>
      <c r="E2154" s="55" t="str">
        <f>[3]lang_2!E2154</f>
        <v>#生命越低攻击越高，搭配治疗，战斗力爆表</v>
      </c>
    </row>
    <row r="2155" spans="1:5" s="55" customFormat="1">
      <c r="A2155" s="55" t="str">
        <f>[3]lang_2!A2155</f>
        <v>TEAM_RECOMMEND_401</v>
      </c>
      <c r="B2155" s="55">
        <f>[3]lang_2!B2155</f>
        <v>0</v>
      </c>
      <c r="C2155" s="55" t="str">
        <f>[3]lang_2!C2155</f>
        <v>#生命越低攻击越高，搭配治疗，战斗力爆表</v>
      </c>
      <c r="D2155" s="55">
        <f>[3]lang_2!D2155</f>
        <v>0</v>
      </c>
      <c r="E2155" s="55" t="str">
        <f>[3]lang_2!E2155</f>
        <v>#生命越低攻击越高，搭配治疗，战斗力爆表</v>
      </c>
    </row>
    <row r="2156" spans="1:5" s="55" customFormat="1">
      <c r="A2156" s="55" t="str">
        <f>[3]lang_2!A2156</f>
        <v>TEAM_RECOMMEND_402</v>
      </c>
      <c r="B2156" s="55">
        <f>[3]lang_2!B2156</f>
        <v>0</v>
      </c>
      <c r="C2156" s="55" t="str">
        <f>[3]lang_2!C2156</f>
        <v>#生命越低攻击越高，搭配治疗，战斗力爆表</v>
      </c>
      <c r="D2156" s="55">
        <f>[3]lang_2!D2156</f>
        <v>0</v>
      </c>
      <c r="E2156" s="55" t="str">
        <f>[3]lang_2!E2156</f>
        <v>#生命越低攻击越高，搭配治疗，战斗力爆表</v>
      </c>
    </row>
    <row r="2157" spans="1:5" s="55" customFormat="1">
      <c r="A2157" s="55" t="str">
        <f>[3]lang_2!A2157</f>
        <v>TEAM_RECOMMEND_403</v>
      </c>
      <c r="B2157" s="55">
        <f>[3]lang_2!B2157</f>
        <v>0</v>
      </c>
      <c r="C2157" s="55" t="str">
        <f>[3]lang_2!C2157</f>
        <v>#生命越低攻击越高，搭配治疗，战斗力爆表</v>
      </c>
      <c r="D2157" s="55">
        <f>[3]lang_2!D2157</f>
        <v>0</v>
      </c>
      <c r="E2157" s="55" t="str">
        <f>[3]lang_2!E2157</f>
        <v>#生命越低攻击越高，搭配治疗，战斗力爆表</v>
      </c>
    </row>
    <row r="2158" spans="1:5" s="55" customFormat="1">
      <c r="A2158" s="55" t="str">
        <f>[3]lang_2!A2158</f>
        <v>TEAM_RECOMMEND_404</v>
      </c>
      <c r="B2158" s="55">
        <f>[3]lang_2!B2158</f>
        <v>0</v>
      </c>
      <c r="C2158" s="55" t="str">
        <f>[3]lang_2!C2158</f>
        <v>#生命越低攻击越高，搭配治疗，战斗力爆表</v>
      </c>
      <c r="D2158" s="55">
        <f>[3]lang_2!D2158</f>
        <v>0</v>
      </c>
      <c r="E2158" s="55" t="str">
        <f>[3]lang_2!E2158</f>
        <v>#生命越低攻击越高，搭配治疗，战斗力爆表</v>
      </c>
    </row>
    <row r="2159" spans="1:5" s="55" customFormat="1">
      <c r="A2159" s="55" t="str">
        <f>[3]lang_2!A2159</f>
        <v>TEAM_RECOMMEND_405</v>
      </c>
      <c r="B2159" s="55">
        <f>[3]lang_2!B2159</f>
        <v>0</v>
      </c>
      <c r="C2159" s="55" t="str">
        <f>[3]lang_2!C2159</f>
        <v>#生命越低攻击越高，搭配治疗，战斗力爆表</v>
      </c>
      <c r="D2159" s="55">
        <f>[3]lang_2!D2159</f>
        <v>0</v>
      </c>
      <c r="E2159" s="55" t="str">
        <f>[3]lang_2!E2159</f>
        <v>#生命越低攻击越高，搭配治疗，战斗力爆表</v>
      </c>
    </row>
    <row r="2160" spans="1:5" s="55" customFormat="1">
      <c r="A2160" s="55" t="str">
        <f>[3]lang_2!A2160</f>
        <v>TEAM_RECOMMEND_406</v>
      </c>
      <c r="B2160" s="55">
        <f>[3]lang_2!B2160</f>
        <v>0</v>
      </c>
      <c r="C2160" s="55" t="str">
        <f>[3]lang_2!C2160</f>
        <v>#生命越低攻击越高，搭配治疗，战斗力爆表</v>
      </c>
      <c r="D2160" s="55">
        <f>[3]lang_2!D2160</f>
        <v>0</v>
      </c>
      <c r="E2160" s="55" t="str">
        <f>[3]lang_2!E2160</f>
        <v>#生命越低攻击越高，搭配治疗，战斗力爆表</v>
      </c>
    </row>
    <row r="2161" spans="1:5" s="55" customFormat="1">
      <c r="A2161" s="55" t="str">
        <f>[3]lang_2!A2161</f>
        <v>TEAM_RECOMMEND_407</v>
      </c>
      <c r="B2161" s="55">
        <f>[3]lang_2!B2161</f>
        <v>0</v>
      </c>
      <c r="C2161" s="55" t="str">
        <f>[3]lang_2!C2161</f>
        <v>#生命越低攻击越高，搭配治疗，战斗力爆表</v>
      </c>
      <c r="D2161" s="55">
        <f>[3]lang_2!D2161</f>
        <v>0</v>
      </c>
      <c r="E2161" s="55" t="str">
        <f>[3]lang_2!E2161</f>
        <v>#生命越低攻击越高，搭配治疗，战斗力爆表</v>
      </c>
    </row>
    <row r="2162" spans="1:5" s="55" customFormat="1">
      <c r="A2162" s="55" t="str">
        <f>[3]lang_2!A2162</f>
        <v>TEAM_RECOMMEND_501</v>
      </c>
      <c r="B2162" s="55">
        <f>[3]lang_2!B2162</f>
        <v>0</v>
      </c>
      <c r="C2162" s="55" t="str">
        <f>[3]lang_2!C2162</f>
        <v>#生命越低攻击越高，搭配治疗，战斗力爆表</v>
      </c>
      <c r="D2162" s="55">
        <f>[3]lang_2!D2162</f>
        <v>0</v>
      </c>
      <c r="E2162" s="55" t="str">
        <f>[3]lang_2!E2162</f>
        <v>#生命越低攻击越高，搭配治疗，战斗力爆表</v>
      </c>
    </row>
    <row r="2163" spans="1:5" s="55" customFormat="1">
      <c r="A2163" s="55" t="str">
        <f>[3]lang_2!A2163</f>
        <v>TEAM_RECOMMEND_502</v>
      </c>
      <c r="B2163" s="55">
        <f>[3]lang_2!B2163</f>
        <v>0</v>
      </c>
      <c r="C2163" s="55" t="str">
        <f>[3]lang_2!C2163</f>
        <v>#生命越低攻击越高，搭配治疗，战斗力爆表</v>
      </c>
      <c r="D2163" s="55">
        <f>[3]lang_2!D2163</f>
        <v>0</v>
      </c>
      <c r="E2163" s="55" t="str">
        <f>[3]lang_2!E2163</f>
        <v>#生命越低攻击越高，搭配治疗，战斗力爆表</v>
      </c>
    </row>
    <row r="2164" spans="1:5" s="55" customFormat="1">
      <c r="A2164" s="55" t="str">
        <f>[3]lang_2!A2164</f>
        <v>TEAM_RECOMMEND_503</v>
      </c>
      <c r="B2164" s="55">
        <f>[3]lang_2!B2164</f>
        <v>0</v>
      </c>
      <c r="C2164" s="55" t="str">
        <f>[3]lang_2!C2164</f>
        <v>#生命越低攻击越高，搭配治疗，战斗力爆表</v>
      </c>
      <c r="D2164" s="55">
        <f>[3]lang_2!D2164</f>
        <v>0</v>
      </c>
      <c r="E2164" s="55" t="str">
        <f>[3]lang_2!E2164</f>
        <v>#生命越低攻击越高，搭配治疗，战斗力爆表</v>
      </c>
    </row>
    <row r="2165" spans="1:5" s="55" customFormat="1">
      <c r="A2165" s="55" t="str">
        <f>[3]lang_2!A2165</f>
        <v>TEAM_RECOMMEND_504</v>
      </c>
      <c r="B2165" s="55">
        <f>[3]lang_2!B2165</f>
        <v>0</v>
      </c>
      <c r="C2165" s="55" t="str">
        <f>[3]lang_2!C2165</f>
        <v>#生命越低攻击越高，搭配治疗，战斗力爆表</v>
      </c>
      <c r="D2165" s="55">
        <f>[3]lang_2!D2165</f>
        <v>0</v>
      </c>
      <c r="E2165" s="55" t="str">
        <f>[3]lang_2!E2165</f>
        <v>#生命越低攻击越高，搭配治疗，战斗力爆表</v>
      </c>
    </row>
    <row r="2166" spans="1:5" s="55" customFormat="1">
      <c r="A2166" s="55" t="str">
        <f>[3]lang_2!A2166</f>
        <v>TEAM_RECOMMEND_505</v>
      </c>
      <c r="B2166" s="55">
        <f>[3]lang_2!B2166</f>
        <v>0</v>
      </c>
      <c r="C2166" s="55" t="str">
        <f>[3]lang_2!C2166</f>
        <v>#生命越低攻击越高，搭配治疗，战斗力爆表</v>
      </c>
      <c r="D2166" s="55">
        <f>[3]lang_2!D2166</f>
        <v>0</v>
      </c>
      <c r="E2166" s="55" t="str">
        <f>[3]lang_2!E2166</f>
        <v>#生命越低攻击越高，搭配治疗，战斗力爆表</v>
      </c>
    </row>
    <row r="2167" spans="1:5" s="55" customFormat="1">
      <c r="A2167" s="55" t="str">
        <f>[3]lang_2!A2167</f>
        <v>TEAM_RECOMMEND_506</v>
      </c>
      <c r="B2167" s="55">
        <f>[3]lang_2!B2167</f>
        <v>0</v>
      </c>
      <c r="C2167" s="55" t="str">
        <f>[3]lang_2!C2167</f>
        <v>#生命越低攻击越高，搭配治疗，战斗力爆表</v>
      </c>
      <c r="D2167" s="55">
        <f>[3]lang_2!D2167</f>
        <v>0</v>
      </c>
      <c r="E2167" s="55" t="str">
        <f>[3]lang_2!E2167</f>
        <v>#生命越低攻击越高，搭配治疗，战斗力爆表</v>
      </c>
    </row>
    <row r="2168" spans="1:5" s="55" customFormat="1">
      <c r="A2168" s="55" t="str">
        <f>[3]lang_2!A2168</f>
        <v>TEAM_RECOMMEND_507</v>
      </c>
      <c r="B2168" s="55">
        <f>[3]lang_2!B2168</f>
        <v>0</v>
      </c>
      <c r="C2168" s="55" t="str">
        <f>[3]lang_2!C2168</f>
        <v>#生命越低攻击越高，搭配治疗，战斗力爆表</v>
      </c>
      <c r="D2168" s="55">
        <f>[3]lang_2!D2168</f>
        <v>0</v>
      </c>
      <c r="E2168" s="55" t="str">
        <f>[3]lang_2!E2168</f>
        <v>#生命越低攻击越高，搭配治疗，战斗力爆表</v>
      </c>
    </row>
    <row r="2169" spans="1:5" s="55" customFormat="1">
      <c r="A2169" s="55" t="str">
        <f>[3]lang_2!A2169</f>
        <v>TEAM_RECOMMEND_601</v>
      </c>
      <c r="B2169" s="55">
        <f>[3]lang_2!B2169</f>
        <v>0</v>
      </c>
      <c r="C2169" s="55" t="str">
        <f>[3]lang_2!C2169</f>
        <v>#生命越低攻击越高，搭配治疗，战斗力爆表</v>
      </c>
      <c r="D2169" s="55">
        <f>[3]lang_2!D2169</f>
        <v>0</v>
      </c>
      <c r="E2169" s="55" t="str">
        <f>[3]lang_2!E2169</f>
        <v>#生命越低攻击越高，搭配治疗，战斗力爆表</v>
      </c>
    </row>
    <row r="2170" spans="1:5" s="55" customFormat="1">
      <c r="A2170" s="55" t="str">
        <f>[3]lang_2!A2170</f>
        <v>TEAM_RECOMMEND_602</v>
      </c>
      <c r="B2170" s="55">
        <f>[3]lang_2!B2170</f>
        <v>0</v>
      </c>
      <c r="C2170" s="55" t="str">
        <f>[3]lang_2!C2170</f>
        <v>#生命越低攻击越高，搭配治疗，战斗力爆表</v>
      </c>
      <c r="D2170" s="55">
        <f>[3]lang_2!D2170</f>
        <v>0</v>
      </c>
      <c r="E2170" s="55" t="str">
        <f>[3]lang_2!E2170</f>
        <v>#生命越低攻击越高，搭配治疗，战斗力爆表</v>
      </c>
    </row>
    <row r="2171" spans="1:5" s="55" customFormat="1">
      <c r="A2171" s="55" t="str">
        <f>[3]lang_2!A2171</f>
        <v>TEAM_RECOMMEND_603</v>
      </c>
      <c r="B2171" s="55">
        <f>[3]lang_2!B2171</f>
        <v>0</v>
      </c>
      <c r="C2171" s="55" t="str">
        <f>[3]lang_2!C2171</f>
        <v>#生命越低攻击越高，搭配治疗，战斗力爆表</v>
      </c>
      <c r="D2171" s="55">
        <f>[3]lang_2!D2171</f>
        <v>0</v>
      </c>
      <c r="E2171" s="55" t="str">
        <f>[3]lang_2!E2171</f>
        <v>#生命越低攻击越高，搭配治疗，战斗力爆表</v>
      </c>
    </row>
    <row r="2172" spans="1:5" s="55" customFormat="1">
      <c r="A2172" s="55" t="str">
        <f>[3]lang_2!A2172</f>
        <v>TEAM_RECOMMEND_604</v>
      </c>
      <c r="B2172" s="55">
        <f>[3]lang_2!B2172</f>
        <v>0</v>
      </c>
      <c r="C2172" s="55" t="str">
        <f>[3]lang_2!C2172</f>
        <v>#生命越低攻击越高，搭配治疗，战斗力爆表</v>
      </c>
      <c r="D2172" s="55">
        <f>[3]lang_2!D2172</f>
        <v>0</v>
      </c>
      <c r="E2172" s="55" t="str">
        <f>[3]lang_2!E2172</f>
        <v>#生命越低攻击越高，搭配治疗，战斗力爆表</v>
      </c>
    </row>
    <row r="2173" spans="1:5" s="55" customFormat="1">
      <c r="A2173" s="55" t="str">
        <f>[3]lang_2!A2173</f>
        <v>TEAM_RECOMMEND_605</v>
      </c>
      <c r="B2173" s="55">
        <f>[3]lang_2!B2173</f>
        <v>0</v>
      </c>
      <c r="C2173" s="55" t="str">
        <f>[3]lang_2!C2173</f>
        <v>#生命越低攻击越高，搭配治疗，战斗力爆表</v>
      </c>
      <c r="D2173" s="55">
        <f>[3]lang_2!D2173</f>
        <v>0</v>
      </c>
      <c r="E2173" s="55" t="str">
        <f>[3]lang_2!E2173</f>
        <v>#生命越低攻击越高，搭配治疗，战斗力爆表</v>
      </c>
    </row>
    <row r="2174" spans="1:5" s="55" customFormat="1">
      <c r="A2174" s="55" t="str">
        <f>[3]lang_2!A2174</f>
        <v>TEAM_RECOMMEND_606</v>
      </c>
      <c r="B2174" s="55">
        <f>[3]lang_2!B2174</f>
        <v>0</v>
      </c>
      <c r="C2174" s="55" t="str">
        <f>[3]lang_2!C2174</f>
        <v>#生命越低攻击越高，搭配治疗，战斗力爆表</v>
      </c>
      <c r="D2174" s="55">
        <f>[3]lang_2!D2174</f>
        <v>0</v>
      </c>
      <c r="E2174" s="55" t="str">
        <f>[3]lang_2!E2174</f>
        <v>#生命越低攻击越高，搭配治疗，战斗力爆表</v>
      </c>
    </row>
    <row r="2175" spans="1:5" s="55" customFormat="1">
      <c r="A2175" s="55" t="str">
        <f>[3]lang_2!A2175</f>
        <v>TEAM_RECOMMEND_607</v>
      </c>
      <c r="B2175" s="55">
        <f>[3]lang_2!B2175</f>
        <v>0</v>
      </c>
      <c r="C2175" s="55" t="str">
        <f>[3]lang_2!C2175</f>
        <v>#生命越低攻击越高，搭配治疗，战斗力爆表</v>
      </c>
      <c r="D2175" s="55">
        <f>[3]lang_2!D2175</f>
        <v>0</v>
      </c>
      <c r="E2175" s="55" t="str">
        <f>[3]lang_2!E2175</f>
        <v>#生命越低攻击越高，搭配治疗，战斗力爆表</v>
      </c>
    </row>
    <row r="2176" spans="1:5" s="55" customFormat="1">
      <c r="A2176" s="55" t="str">
        <f>[3]lang_2!A2176</f>
        <v>TEAM_RECOMMEND_701</v>
      </c>
      <c r="B2176" s="55">
        <f>[3]lang_2!B2176</f>
        <v>0</v>
      </c>
      <c r="C2176" s="55" t="str">
        <f>[3]lang_2!C2176</f>
        <v>#生命越低攻击越高，搭配治疗，战斗力爆表</v>
      </c>
      <c r="D2176" s="55">
        <f>[3]lang_2!D2176</f>
        <v>0</v>
      </c>
      <c r="E2176" s="55" t="str">
        <f>[3]lang_2!E2176</f>
        <v>#生命越低攻击越高，搭配治疗，战斗力爆表</v>
      </c>
    </row>
    <row r="2177" spans="1:5" s="55" customFormat="1">
      <c r="A2177" s="55" t="str">
        <f>[3]lang_2!A2177</f>
        <v>TEAM_RECOMMEND_702</v>
      </c>
      <c r="B2177" s="55">
        <f>[3]lang_2!B2177</f>
        <v>0</v>
      </c>
      <c r="C2177" s="55" t="str">
        <f>[3]lang_2!C2177</f>
        <v>#生命越低攻击越高，搭配治疗，战斗力爆表</v>
      </c>
      <c r="D2177" s="55">
        <f>[3]lang_2!D2177</f>
        <v>0</v>
      </c>
      <c r="E2177" s="55" t="str">
        <f>[3]lang_2!E2177</f>
        <v>#生命越低攻击越高，搭配治疗，战斗力爆表</v>
      </c>
    </row>
    <row r="2178" spans="1:5" s="55" customFormat="1">
      <c r="A2178" s="55" t="str">
        <f>[3]lang_2!A2178</f>
        <v>TEAM_RECOMMEND_703</v>
      </c>
      <c r="B2178" s="55">
        <f>[3]lang_2!B2178</f>
        <v>0</v>
      </c>
      <c r="C2178" s="55" t="str">
        <f>[3]lang_2!C2178</f>
        <v>#生命越低攻击越高，搭配治疗，战斗力爆表</v>
      </c>
      <c r="D2178" s="55">
        <f>[3]lang_2!D2178</f>
        <v>0</v>
      </c>
      <c r="E2178" s="55" t="str">
        <f>[3]lang_2!E2178</f>
        <v>#生命越低攻击越高，搭配治疗，战斗力爆表</v>
      </c>
    </row>
    <row r="2179" spans="1:5" s="55" customFormat="1">
      <c r="A2179" s="55" t="str">
        <f>[3]lang_2!A2179</f>
        <v>TEAM_RECOMMEND_704</v>
      </c>
      <c r="B2179" s="55">
        <f>[3]lang_2!B2179</f>
        <v>0</v>
      </c>
      <c r="C2179" s="55" t="str">
        <f>[3]lang_2!C2179</f>
        <v>#生命越低攻击越高，搭配治疗，战斗力爆表</v>
      </c>
      <c r="D2179" s="55">
        <f>[3]lang_2!D2179</f>
        <v>0</v>
      </c>
      <c r="E2179" s="55" t="str">
        <f>[3]lang_2!E2179</f>
        <v>#生命越低攻击越高，搭配治疗，战斗力爆表</v>
      </c>
    </row>
    <row r="2180" spans="1:5" s="55" customFormat="1">
      <c r="A2180" s="55" t="str">
        <f>[3]lang_2!A2180</f>
        <v>TEAM_RECOMMEND_705</v>
      </c>
      <c r="B2180" s="55">
        <f>[3]lang_2!B2180</f>
        <v>0</v>
      </c>
      <c r="C2180" s="55" t="str">
        <f>[3]lang_2!C2180</f>
        <v>#生命越低攻击越高，搭配治疗，战斗力爆表</v>
      </c>
      <c r="D2180" s="55">
        <f>[3]lang_2!D2180</f>
        <v>0</v>
      </c>
      <c r="E2180" s="55" t="str">
        <f>[3]lang_2!E2180</f>
        <v>#生命越低攻击越高，搭配治疗，战斗力爆表</v>
      </c>
    </row>
    <row r="2181" spans="1:5" s="55" customFormat="1">
      <c r="A2181" s="55" t="str">
        <f>[3]lang_2!A2181</f>
        <v>TEAM_RECOMMEND_706</v>
      </c>
      <c r="B2181" s="55">
        <f>[3]lang_2!B2181</f>
        <v>0</v>
      </c>
      <c r="C2181" s="55" t="str">
        <f>[3]lang_2!C2181</f>
        <v>#生命越低攻击越高，搭配治疗，战斗力爆表</v>
      </c>
      <c r="D2181" s="55">
        <f>[3]lang_2!D2181</f>
        <v>0</v>
      </c>
      <c r="E2181" s="55" t="str">
        <f>[3]lang_2!E2181</f>
        <v>#生命越低攻击越高，搭配治疗，战斗力爆表</v>
      </c>
    </row>
    <row r="2182" spans="1:5" s="55" customFormat="1">
      <c r="A2182" s="55" t="str">
        <f>[3]lang_2!A2182</f>
        <v>TEAM_RECOMMEND_707</v>
      </c>
      <c r="B2182" s="55">
        <f>[3]lang_2!B2182</f>
        <v>0</v>
      </c>
      <c r="C2182" s="55" t="str">
        <f>[3]lang_2!C2182</f>
        <v>#生命越低攻击越高，搭配治疗，战斗力爆表</v>
      </c>
      <c r="D2182" s="55">
        <f>[3]lang_2!D2182</f>
        <v>0</v>
      </c>
      <c r="E2182" s="55" t="str">
        <f>[3]lang_2!E2182</f>
        <v>#生命越低攻击越高，搭配治疗，战斗力爆表</v>
      </c>
    </row>
    <row r="2183" spans="1:5" s="55" customFormat="1">
      <c r="A2183" s="55" t="str">
        <f>[3]lang_2!A2183</f>
        <v>TEAM_RECOMMEND_801</v>
      </c>
      <c r="B2183" s="55">
        <f>[3]lang_2!B2183</f>
        <v>0</v>
      </c>
      <c r="C2183" s="55" t="str">
        <f>[3]lang_2!C2183</f>
        <v>#生命越低攻击越高，搭配治疗，战斗力爆表</v>
      </c>
      <c r="D2183" s="55">
        <f>[3]lang_2!D2183</f>
        <v>0</v>
      </c>
      <c r="E2183" s="55" t="str">
        <f>[3]lang_2!E2183</f>
        <v>#生命越低攻击越高，搭配治疗，战斗力爆表</v>
      </c>
    </row>
    <row r="2184" spans="1:5" s="55" customFormat="1">
      <c r="A2184" s="55" t="str">
        <f>[3]lang_2!A2184</f>
        <v>TEAM_RECOMMEND_802</v>
      </c>
      <c r="B2184" s="55">
        <f>[3]lang_2!B2184</f>
        <v>0</v>
      </c>
      <c r="C2184" s="55" t="str">
        <f>[3]lang_2!C2184</f>
        <v>#生命越低攻击越高，搭配治疗，战斗力爆表</v>
      </c>
      <c r="D2184" s="55">
        <f>[3]lang_2!D2184</f>
        <v>0</v>
      </c>
      <c r="E2184" s="55" t="str">
        <f>[3]lang_2!E2184</f>
        <v>#生命越低攻击越高，搭配治疗，战斗力爆表</v>
      </c>
    </row>
    <row r="2185" spans="1:5" s="55" customFormat="1">
      <c r="A2185" s="55" t="str">
        <f>[3]lang_2!A2185</f>
        <v>TEAM_RECOMMEND_803</v>
      </c>
      <c r="B2185" s="55">
        <f>[3]lang_2!B2185</f>
        <v>0</v>
      </c>
      <c r="C2185" s="55" t="str">
        <f>[3]lang_2!C2185</f>
        <v>#生命越低攻击越高，搭配治疗，战斗力爆表</v>
      </c>
      <c r="D2185" s="55">
        <f>[3]lang_2!D2185</f>
        <v>0</v>
      </c>
      <c r="E2185" s="55" t="str">
        <f>[3]lang_2!E2185</f>
        <v>#生命越低攻击越高，搭配治疗，战斗力爆表</v>
      </c>
    </row>
    <row r="2186" spans="1:5" s="55" customFormat="1">
      <c r="A2186" s="55" t="str">
        <f>[3]lang_2!A2186</f>
        <v>TEAM_RECOMMEND_804</v>
      </c>
      <c r="B2186" s="55">
        <f>[3]lang_2!B2186</f>
        <v>0</v>
      </c>
      <c r="C2186" s="55" t="str">
        <f>[3]lang_2!C2186</f>
        <v>#生命越低攻击越高，搭配治疗，战斗力爆表</v>
      </c>
      <c r="D2186" s="55">
        <f>[3]lang_2!D2186</f>
        <v>0</v>
      </c>
      <c r="E2186" s="55" t="str">
        <f>[3]lang_2!E2186</f>
        <v>#生命越低攻击越高，搭配治疗，战斗力爆表</v>
      </c>
    </row>
    <row r="2187" spans="1:5" s="55" customFormat="1">
      <c r="A2187" s="55" t="str">
        <f>[3]lang_2!A2187</f>
        <v>TEAM_RECOMMEND_805</v>
      </c>
      <c r="B2187" s="55">
        <f>[3]lang_2!B2187</f>
        <v>0</v>
      </c>
      <c r="C2187" s="55" t="str">
        <f>[3]lang_2!C2187</f>
        <v>#生命越低攻击越高，搭配治疗，战斗力爆表</v>
      </c>
      <c r="D2187" s="55">
        <f>[3]lang_2!D2187</f>
        <v>0</v>
      </c>
      <c r="E2187" s="55" t="str">
        <f>[3]lang_2!E2187</f>
        <v>#生命越低攻击越高，搭配治疗，战斗力爆表</v>
      </c>
    </row>
    <row r="2188" spans="1:5" s="55" customFormat="1">
      <c r="A2188" s="55" t="str">
        <f>[3]lang_2!A2188</f>
        <v>TEAM_RECOMMEND_806</v>
      </c>
      <c r="B2188" s="55">
        <f>[3]lang_2!B2188</f>
        <v>0</v>
      </c>
      <c r="C2188" s="55" t="str">
        <f>[3]lang_2!C2188</f>
        <v>#生命越低攻击越高，搭配治疗，战斗力爆表</v>
      </c>
      <c r="D2188" s="55">
        <f>[3]lang_2!D2188</f>
        <v>0</v>
      </c>
      <c r="E2188" s="55" t="str">
        <f>[3]lang_2!E2188</f>
        <v>#生命越低攻击越高，搭配治疗，战斗力爆表</v>
      </c>
    </row>
    <row r="2189" spans="1:5" s="55" customFormat="1">
      <c r="A2189" s="55" t="str">
        <f>[3]lang_2!A2189</f>
        <v>TEAM_RECOMMEND_807</v>
      </c>
      <c r="B2189" s="55">
        <f>[3]lang_2!B2189</f>
        <v>0</v>
      </c>
      <c r="C2189" s="55" t="str">
        <f>[3]lang_2!C2189</f>
        <v>#生命越低攻击越高，搭配治疗，战斗力爆表</v>
      </c>
      <c r="D2189" s="55">
        <f>[3]lang_2!D2189</f>
        <v>0</v>
      </c>
      <c r="E2189" s="55" t="str">
        <f>[3]lang_2!E2189</f>
        <v>#生命越低攻击越高，搭配治疗，战斗力爆表</v>
      </c>
    </row>
    <row r="2190" spans="1:5" s="55" customFormat="1">
      <c r="A2190" s="55" t="str">
        <f>[3]lang_2!A2190</f>
        <v>TEAM_RECOMMEND_907</v>
      </c>
      <c r="B2190" s="55">
        <f>[3]lang_2!B2190</f>
        <v>0</v>
      </c>
      <c r="C2190" s="55" t="str">
        <f>[3]lang_2!C2190</f>
        <v>#高爆发，高输出，火系</v>
      </c>
      <c r="D2190" s="55">
        <f>[3]lang_2!D2190</f>
        <v>0</v>
      </c>
      <c r="E2190" s="55" t="str">
        <f>[3]lang_2!E2190</f>
        <v>#高爆发，高输出，火系</v>
      </c>
    </row>
    <row r="2191" spans="1:5" s="55" customFormat="1">
      <c r="A2191" s="55">
        <f>[3]lang_2!A2191</f>
        <v>0</v>
      </c>
      <c r="B2191" s="55">
        <f>[3]lang_2!B2191</f>
        <v>0</v>
      </c>
      <c r="C2191" s="55">
        <f>[3]lang_2!C2191</f>
        <v>0</v>
      </c>
      <c r="D2191" s="55">
        <f>[3]lang_2!D2191</f>
        <v>0</v>
      </c>
      <c r="E2191" s="55">
        <f>[3]lang_2!E2191</f>
        <v>0</v>
      </c>
    </row>
    <row r="2192" spans="1:5" s="55" customFormat="1">
      <c r="A2192" s="55">
        <f>[3]lang_2!A2192</f>
        <v>0</v>
      </c>
      <c r="B2192" s="55">
        <f>[3]lang_2!B2192</f>
        <v>0</v>
      </c>
      <c r="C2192" s="55">
        <f>[3]lang_2!C2192</f>
        <v>0</v>
      </c>
      <c r="D2192" s="55">
        <f>[3]lang_2!D2192</f>
        <v>0</v>
      </c>
      <c r="E2192" s="55">
        <f>[3]lang_2!E2192</f>
        <v>0</v>
      </c>
    </row>
    <row r="2193" spans="1:5" s="55" customFormat="1">
      <c r="A2193" s="55">
        <f>[3]lang_2!A2193</f>
        <v>0</v>
      </c>
      <c r="B2193" s="55">
        <f>[3]lang_2!B2193</f>
        <v>0</v>
      </c>
      <c r="C2193" s="55">
        <f>[3]lang_2!C2193</f>
        <v>0</v>
      </c>
      <c r="D2193" s="55">
        <f>[3]lang_2!D2193</f>
        <v>0</v>
      </c>
      <c r="E2193" s="55">
        <f>[3]lang_2!E2193</f>
        <v>0</v>
      </c>
    </row>
    <row r="2194" spans="1:5" s="55" customFormat="1">
      <c r="A2194" s="55" t="str">
        <f>[3]lang_2!A2194</f>
        <v>CARDDES_101</v>
      </c>
      <c r="B2194" s="55" t="str">
        <f>[3]lang_2!B2194</f>
        <v>攻防均衡 眩晕控制</v>
      </c>
      <c r="C2194" s="55" t="str">
        <f>[3]lang_2!C2194</f>
        <v>#攻防均衡 眩晕控制</v>
      </c>
      <c r="D2194" s="55">
        <f>[3]lang_2!D2194</f>
        <v>0</v>
      </c>
      <c r="E2194" s="55" t="str">
        <f>[3]lang_2!E2194</f>
        <v>#Defender</v>
      </c>
    </row>
    <row r="2195" spans="1:5" s="55" customFormat="1">
      <c r="A2195" s="55" t="str">
        <f>[3]lang_2!A2195</f>
        <v>CARDDES_102</v>
      </c>
      <c r="B2195" s="55" t="str">
        <f>[3]lang_2!B2195</f>
        <v>连击输出 群体伤害</v>
      </c>
      <c r="C2195" s="55" t="str">
        <f>[3]lang_2!C2195</f>
        <v>#连击输出 群体伤害</v>
      </c>
      <c r="D2195" s="55">
        <f>[3]lang_2!D2195</f>
        <v>0</v>
      </c>
      <c r="E2195" s="55" t="str">
        <f>[3]lang_2!E2195</f>
        <v>#Double Striker</v>
      </c>
    </row>
    <row r="2196" spans="1:5" s="55" customFormat="1">
      <c r="A2196" s="55" t="str">
        <f>[3]lang_2!A2196</f>
        <v>CARDDES_103</v>
      </c>
      <c r="B2196" s="55" t="str">
        <f>[3]lang_2!B2196</f>
        <v>飞行突击 无限反击</v>
      </c>
      <c r="C2196" s="55" t="str">
        <f>[3]lang_2!C2196</f>
        <v>#飞行突击 无限反击</v>
      </c>
      <c r="D2196" s="55">
        <f>[3]lang_2!D2196</f>
        <v>0</v>
      </c>
      <c r="E2196" s="55" t="str">
        <f>[3]lang_2!E2196</f>
        <v>#Raider</v>
      </c>
    </row>
    <row r="2197" spans="1:5" s="55" customFormat="1">
      <c r="A2197" s="55" t="str">
        <f>[3]lang_2!A2197</f>
        <v>CARDDES_104</v>
      </c>
      <c r="B2197" s="55" t="str">
        <f>[3]lang_2!B2197</f>
        <v>减伤肉盾 自身治疗</v>
      </c>
      <c r="C2197" s="55" t="str">
        <f>[3]lang_2!C2197</f>
        <v>#减伤肉盾 自身治疗</v>
      </c>
      <c r="D2197" s="55">
        <f>[3]lang_2!D2197</f>
        <v>0</v>
      </c>
      <c r="E2197" s="55" t="str">
        <f>[3]lang_2!E2197</f>
        <v>#Defender</v>
      </c>
    </row>
    <row r="2198" spans="1:5" s="55" customFormat="1">
      <c r="A2198" s="55" t="str">
        <f>[3]lang_2!A2198</f>
        <v>CARDDES_105</v>
      </c>
      <c r="B2198" s="55" t="str">
        <f>[3]lang_2!B2198</f>
        <v>强力治疗 鼓舞士气</v>
      </c>
      <c r="C2198" s="55" t="str">
        <f>[3]lang_2!C2198</f>
        <v>#强力治疗 鼓舞士气</v>
      </c>
      <c r="D2198" s="55">
        <f>[3]lang_2!D2198</f>
        <v>0</v>
      </c>
      <c r="E2198" s="55" t="str">
        <f>[3]lang_2!E2198</f>
        <v>#Healer</v>
      </c>
    </row>
    <row r="2199" spans="1:5" s="55" customFormat="1">
      <c r="A2199" s="55" t="str">
        <f>[3]lang_2!A2199</f>
        <v>CARDDES_106</v>
      </c>
      <c r="B2199" s="55" t="str">
        <f>[3]lang_2!B2199</f>
        <v>开场爆发 强力突击</v>
      </c>
      <c r="C2199" s="55" t="str">
        <f>[3]lang_2!C2199</f>
        <v>#开场爆发 强力突击</v>
      </c>
      <c r="D2199" s="55">
        <f>[3]lang_2!D2199</f>
        <v>0</v>
      </c>
      <c r="E2199" s="55" t="str">
        <f>[3]lang_2!E2199</f>
        <v>#Raider、Attacker</v>
      </c>
    </row>
    <row r="2200" spans="1:5" s="55" customFormat="1">
      <c r="A2200" s="55" t="str">
        <f>[3]lang_2!A2200</f>
        <v>CARDDES_107</v>
      </c>
      <c r="B2200" s="55" t="str">
        <f>[3]lang_2!B2200</f>
        <v>回血光环 复活友军</v>
      </c>
      <c r="C2200" s="55" t="str">
        <f>[3]lang_2!C2200</f>
        <v>#回血光环 复活友军</v>
      </c>
      <c r="D2200" s="55">
        <f>[3]lang_2!D2200</f>
        <v>0</v>
      </c>
      <c r="E2200" s="55" t="str">
        <f>[3]lang_2!E2200</f>
        <v>#Reviver、Defender</v>
      </c>
    </row>
    <row r="2201" spans="1:5" s="55" customFormat="1">
      <c r="A2201" s="55" t="str">
        <f>[3]lang_2!A2201</f>
        <v>CARDDES_108</v>
      </c>
      <c r="B2201" s="55" t="str">
        <f>[3]lang_2!B2201</f>
        <v>召唤侍从 全团免伤</v>
      </c>
      <c r="C2201" s="55" t="str">
        <f>[3]lang_2!C2201</f>
        <v>#召唤侍从 全团免伤</v>
      </c>
      <c r="D2201" s="55">
        <f>[3]lang_2!D2201</f>
        <v>0</v>
      </c>
      <c r="E2201" s="55" t="str">
        <f>[3]lang_2!E2201</f>
        <v>#Reviver、Defender</v>
      </c>
    </row>
    <row r="2202" spans="1:5" s="55" customFormat="1">
      <c r="A2202" s="55" t="str">
        <f>[3]lang_2!A2202</f>
        <v>CARDDES_201</v>
      </c>
      <c r="B2202" s="55" t="str">
        <f>[3]lang_2!B2202</f>
        <v>厚血肉盾 制造减速流血</v>
      </c>
      <c r="C2202" s="55" t="str">
        <f>[3]lang_2!C2202</f>
        <v>#厚血肉盾 制造减速流血</v>
      </c>
      <c r="D2202" s="55">
        <f>[3]lang_2!D2202</f>
        <v>0</v>
      </c>
      <c r="E2202" s="55" t="str">
        <f>[3]lang_2!E2202</f>
        <v>#Physical Defender</v>
      </c>
    </row>
    <row r="2203" spans="1:5" s="55" customFormat="1">
      <c r="A2203" s="55" t="str">
        <f>[3]lang_2!A2203</f>
        <v>CARDDES_202</v>
      </c>
      <c r="B2203" s="55" t="str">
        <f>[3]lang_2!B2203</f>
        <v>群体生命强化 法术肉盾</v>
      </c>
      <c r="C2203" s="55" t="str">
        <f>[3]lang_2!C2203</f>
        <v>#群体生命强化 法术肉盾</v>
      </c>
      <c r="D2203" s="55">
        <f>[3]lang_2!D2203</f>
        <v>0</v>
      </c>
      <c r="E2203" s="55" t="str">
        <f>[3]lang_2!E2203</f>
        <v>#Mage Defender</v>
      </c>
    </row>
    <row r="2204" spans="1:5" s="55" customFormat="1">
      <c r="A2204" s="55" t="str">
        <f>[3]lang_2!A2204</f>
        <v>CARDDES_203</v>
      </c>
      <c r="B2204" s="55" t="str">
        <f>[3]lang_2!B2204</f>
        <v>急速射击 连击输出</v>
      </c>
      <c r="C2204" s="55" t="str">
        <f>[3]lang_2!C2204</f>
        <v>#急速射击 连击输出</v>
      </c>
      <c r="D2204" s="55">
        <f>[3]lang_2!D2204</f>
        <v>0</v>
      </c>
      <c r="E2204" s="55" t="str">
        <f>[3]lang_2!E2204</f>
        <v>#Damager Dealer</v>
      </c>
    </row>
    <row r="2205" spans="1:5" s="55" customFormat="1">
      <c r="A2205" s="55" t="str">
        <f>[3]lang_2!A2205</f>
        <v>CARDDES_204</v>
      </c>
      <c r="B2205" s="55" t="str">
        <f>[3]lang_2!B2205</f>
        <v>施加护盾 制造流血</v>
      </c>
      <c r="C2205" s="55" t="str">
        <f>[3]lang_2!C2205</f>
        <v>#施加护盾 制造流血</v>
      </c>
      <c r="D2205" s="55">
        <f>[3]lang_2!D2205</f>
        <v>0</v>
      </c>
      <c r="E2205" s="55" t="str">
        <f>[3]lang_2!E2205</f>
        <v>#Attacker、Surviver、Controller</v>
      </c>
    </row>
    <row r="2206" spans="1:5" s="55" customFormat="1">
      <c r="A2206" s="55" t="str">
        <f>[3]lang_2!A2206</f>
        <v>CARDDES_205</v>
      </c>
      <c r="B2206" s="55" t="str">
        <f>[3]lang_2!B2206</f>
        <v>全能肉盾 制造减速</v>
      </c>
      <c r="C2206" s="55" t="str">
        <f>[3]lang_2!C2206</f>
        <v>#全能肉盾 制造减速</v>
      </c>
      <c r="D2206" s="55">
        <f>[3]lang_2!D2206</f>
        <v>0</v>
      </c>
      <c r="E2206" s="55" t="str">
        <f>[3]lang_2!E2206</f>
        <v>#Defender</v>
      </c>
    </row>
    <row r="2207" spans="1:5" s="55" customFormat="1">
      <c r="A2207" s="55" t="str">
        <f>[3]lang_2!A2207</f>
        <v>CARDDES_206</v>
      </c>
      <c r="B2207" s="55" t="str">
        <f>[3]lang_2!B2207</f>
        <v>失明攻击 闪避套盾</v>
      </c>
      <c r="C2207" s="55" t="str">
        <f>[3]lang_2!C2207</f>
        <v>#失明攻击 闪避套盾</v>
      </c>
      <c r="D2207" s="55">
        <f>[3]lang_2!D2207</f>
        <v>0</v>
      </c>
      <c r="E2207" s="55" t="str">
        <f>[3]lang_2!E2207</f>
        <v>#Raider，Defender</v>
      </c>
    </row>
    <row r="2208" spans="1:5" s="55" customFormat="1">
      <c r="A2208" s="55" t="str">
        <f>[3]lang_2!A2208</f>
        <v>CARDDES_207</v>
      </c>
      <c r="B2208" s="55" t="str">
        <f>[3]lang_2!B2208</f>
        <v>群体水伤 水系免伤光环</v>
      </c>
      <c r="C2208" s="55" t="str">
        <f>[3]lang_2!C2208</f>
        <v>#群体水伤 水系免伤光环</v>
      </c>
      <c r="D2208" s="55">
        <f>[3]lang_2!D2208</f>
        <v>0</v>
      </c>
      <c r="E2208" s="55" t="str">
        <f>[3]lang_2!E2208</f>
        <v>#Attacker、Water Master</v>
      </c>
    </row>
    <row r="2209" spans="1:5" s="55" customFormat="1">
      <c r="A2209" s="55" t="str">
        <f>[3]lang_2!A2209</f>
        <v>CARDDES_208</v>
      </c>
      <c r="B2209" s="55" t="str">
        <f>[3]lang_2!B2209</f>
        <v>范围魔免 全团回血</v>
      </c>
      <c r="C2209" s="55" t="str">
        <f>[3]lang_2!C2209</f>
        <v>#范围魔免 全团回血</v>
      </c>
      <c r="D2209" s="55">
        <f>[3]lang_2!D2209</f>
        <v>0</v>
      </c>
      <c r="E2209" s="55" t="str">
        <f>[3]lang_2!E2209</f>
        <v>#Attacker、Water Master</v>
      </c>
    </row>
    <row r="2210" spans="1:5" s="55" customFormat="1">
      <c r="A2210" s="55" t="str">
        <f>[3]lang_2!A2210</f>
        <v>CARDDES_301</v>
      </c>
      <c r="B2210" s="55" t="str">
        <f>[3]lang_2!B2210</f>
        <v>反伤肉盾 免疫流血</v>
      </c>
      <c r="C2210" s="55" t="str">
        <f>[3]lang_2!C2210</f>
        <v>#反伤肉盾 免疫流血</v>
      </c>
      <c r="D2210" s="55">
        <f>[3]lang_2!D2210</f>
        <v>0</v>
      </c>
      <c r="E2210" s="55" t="str">
        <f>[3]lang_2!E2210</f>
        <v>#Attacker、Surviver、Controller</v>
      </c>
    </row>
    <row r="2211" spans="1:5" s="55" customFormat="1">
      <c r="A2211" s="55" t="str">
        <f>[3]lang_2!A2211</f>
        <v>CARDDES_302</v>
      </c>
      <c r="B2211" s="55" t="str">
        <f>[3]lang_2!B2211</f>
        <v>毒气光环 死亡自爆</v>
      </c>
      <c r="C2211" s="55" t="str">
        <f>[3]lang_2!C2211</f>
        <v>#毒气光环 死亡自爆</v>
      </c>
      <c r="D2211" s="55">
        <f>[3]lang_2!D2211</f>
        <v>0</v>
      </c>
      <c r="E2211" s="55" t="str">
        <f>[3]lang_2!E2211</f>
        <v>#Attacker、Surviver、Controller</v>
      </c>
    </row>
    <row r="2212" spans="1:5" s="55" customFormat="1">
      <c r="A2212" s="55" t="str">
        <f>[3]lang_2!A2212</f>
        <v>CARDDES_303</v>
      </c>
      <c r="B2212" s="55" t="str">
        <f>[3]lang_2!B2212</f>
        <v>群体沉默 闪避回魔</v>
      </c>
      <c r="C2212" s="55" t="str">
        <f>[3]lang_2!C2212</f>
        <v>#群体沉默 闪避回魔</v>
      </c>
      <c r="D2212" s="55">
        <f>[3]lang_2!D2212</f>
        <v>0</v>
      </c>
      <c r="E2212" s="55" t="str">
        <f>[3]lang_2!E2212</f>
        <v>#Attacker、Surviver、Controller</v>
      </c>
    </row>
    <row r="2213" spans="1:5" s="55" customFormat="1">
      <c r="A2213" s="55" t="str">
        <f>[3]lang_2!A2213</f>
        <v>CARDDES_304</v>
      </c>
      <c r="B2213" s="55" t="str">
        <f>[3]lang_2!B2213</f>
        <v>吸取生命 克制低血量</v>
      </c>
      <c r="C2213" s="55" t="str">
        <f>[3]lang_2!C2213</f>
        <v>#吸取生命 克制低血量</v>
      </c>
      <c r="D2213" s="55">
        <f>[3]lang_2!D2213</f>
        <v>0</v>
      </c>
      <c r="E2213" s="55" t="str">
        <f>[3]lang_2!E2213</f>
        <v>#Attacker、Surviver、Controller</v>
      </c>
    </row>
    <row r="2214" spans="1:5" s="55" customFormat="1">
      <c r="A2214" s="55" t="str">
        <f>[3]lang_2!A2214</f>
        <v>CARDDES_305</v>
      </c>
      <c r="B2214" s="55" t="str">
        <f>[3]lang_2!B2214</f>
        <v>召唤骷髅 强化白骨</v>
      </c>
      <c r="C2214" s="55" t="str">
        <f>[3]lang_2!C2214</f>
        <v>#召唤骷髅 强化白骨</v>
      </c>
      <c r="D2214" s="55">
        <f>[3]lang_2!D2214</f>
        <v>0</v>
      </c>
      <c r="E2214" s="55" t="str">
        <f>[3]lang_2!E2214</f>
        <v>#Attacker、Surviver、Controller</v>
      </c>
    </row>
    <row r="2215" spans="1:5" s="55" customFormat="1">
      <c r="A2215" s="55" t="str">
        <f>[3]lang_2!A2215</f>
        <v>CARDDES_306</v>
      </c>
      <c r="B2215" s="55" t="str">
        <f>[3]lang_2!B2215</f>
        <v>强力输出 击杀强化</v>
      </c>
      <c r="C2215" s="55" t="str">
        <f>[3]lang_2!C2215</f>
        <v>#强力输出 击杀强化</v>
      </c>
      <c r="D2215" s="55">
        <f>[3]lang_2!D2215</f>
        <v>0</v>
      </c>
      <c r="E2215" s="55" t="str">
        <f>[3]lang_2!E2215</f>
        <v>#Attacker、Surviver、Controller</v>
      </c>
    </row>
    <row r="2216" spans="1:5" s="55" customFormat="1">
      <c r="A2216" s="55" t="str">
        <f>[3]lang_2!A2216</f>
        <v>CARDDES_307</v>
      </c>
      <c r="B2216" s="55" t="str">
        <f>[3]lang_2!B2216</f>
        <v>范围控制 伤害加深</v>
      </c>
      <c r="C2216" s="55" t="str">
        <f>[3]lang_2!C2216</f>
        <v>#范围控制 伤害加深</v>
      </c>
      <c r="D2216" s="55">
        <f>[3]lang_2!D2216</f>
        <v>0</v>
      </c>
      <c r="E2216" s="55" t="str">
        <f>[3]lang_2!E2216</f>
        <v>#Attacker、Surviver、Controller</v>
      </c>
    </row>
    <row r="2217" spans="1:5" s="55" customFormat="1">
      <c r="A2217" s="55" t="str">
        <f>[3]lang_2!A2217</f>
        <v>CARDDES_308</v>
      </c>
      <c r="B2217" s="55" t="str">
        <f>[3]lang_2!B2217</f>
        <v>制造疾病 降低回血</v>
      </c>
      <c r="C2217" s="55" t="str">
        <f>[3]lang_2!C2217</f>
        <v>#制造疾病 降低回血</v>
      </c>
      <c r="D2217" s="55">
        <f>[3]lang_2!D2217</f>
        <v>0</v>
      </c>
      <c r="E2217" s="55">
        <f>[3]lang_2!E2217</f>
        <v>0</v>
      </c>
    </row>
    <row r="2218" spans="1:5" s="55" customFormat="1">
      <c r="A2218" s="55" t="str">
        <f>[3]lang_2!A2218</f>
        <v>CARDDES_401</v>
      </c>
      <c r="B2218" s="55" t="str">
        <f>[3]lang_2!B2218</f>
        <v>范围反击 暴击回血</v>
      </c>
      <c r="C2218" s="55" t="str">
        <f>[3]lang_2!C2218</f>
        <v>#范围反击 暴击回血</v>
      </c>
      <c r="D2218" s="55">
        <f>[3]lang_2!D2218</f>
        <v>0</v>
      </c>
      <c r="E2218" s="55" t="str">
        <f>[3]lang_2!E2218</f>
        <v>#Attacker、Surviver、Controller</v>
      </c>
    </row>
    <row r="2219" spans="1:5" s="55" customFormat="1">
      <c r="A2219" s="55" t="str">
        <f>[3]lang_2!A2219</f>
        <v>CARDDES_402</v>
      </c>
      <c r="B2219" s="55" t="str">
        <f>[3]lang_2!B2219</f>
        <v>召唤座狼 暴击回血</v>
      </c>
      <c r="C2219" s="55" t="str">
        <f>[3]lang_2!C2219</f>
        <v>#召唤座狼 暴击回血</v>
      </c>
      <c r="D2219" s="55">
        <f>[3]lang_2!D2219</f>
        <v>0</v>
      </c>
      <c r="E2219" s="55" t="str">
        <f>[3]lang_2!E2219</f>
        <v>#Attacker、Surviver、Controller</v>
      </c>
    </row>
    <row r="2220" spans="1:5" s="55" customFormat="1">
      <c r="A2220" s="55" t="str">
        <f>[3]lang_2!A2220</f>
        <v>CARDDES_403</v>
      </c>
      <c r="B2220" s="55" t="str">
        <f>[3]lang_2!B2220</f>
        <v>制造流血 克制低血量</v>
      </c>
      <c r="C2220" s="55" t="str">
        <f>[3]lang_2!C2220</f>
        <v>#制造流血 克制低血量</v>
      </c>
      <c r="D2220" s="55">
        <f>[3]lang_2!D2220</f>
        <v>0</v>
      </c>
      <c r="E2220" s="55" t="str">
        <f>[3]lang_2!E2220</f>
        <v>#Attacker、Surviver、Controller</v>
      </c>
    </row>
    <row r="2221" spans="1:5" s="55" customFormat="1">
      <c r="A2221" s="55" t="str">
        <f>[3]lang_2!A2221</f>
        <v>CARDDES_404</v>
      </c>
      <c r="B2221" s="55" t="str">
        <f>[3]lang_2!B2221</f>
        <v>辅助肉盾 受治疗光环</v>
      </c>
      <c r="C2221" s="55" t="str">
        <f>[3]lang_2!C2221</f>
        <v>#辅助肉盾 受治疗光环</v>
      </c>
      <c r="D2221" s="55">
        <f>[3]lang_2!D2221</f>
        <v>0</v>
      </c>
      <c r="E2221" s="55" t="str">
        <f>[3]lang_2!E2221</f>
        <v>#Attacker、Surviver、Controller</v>
      </c>
    </row>
    <row r="2222" spans="1:5" s="55" customFormat="1">
      <c r="A2222" s="55" t="str">
        <f>[3]lang_2!A2222</f>
        <v>CARDDES_405</v>
      </c>
      <c r="B2222" s="55" t="str">
        <f>[3]lang_2!B2222</f>
        <v>群体气伤 无限暴击</v>
      </c>
      <c r="C2222" s="55" t="str">
        <f>[3]lang_2!C2222</f>
        <v>#群体气伤 无限暴击</v>
      </c>
      <c r="D2222" s="55">
        <f>[3]lang_2!D2222</f>
        <v>0</v>
      </c>
      <c r="E2222" s="55" t="str">
        <f>[3]lang_2!E2222</f>
        <v>#Attacker、Surviver、Controller</v>
      </c>
    </row>
    <row r="2223" spans="1:5" s="55" customFormat="1">
      <c r="A2223" s="55" t="str">
        <f>[3]lang_2!A2223</f>
        <v>CARDDES_406</v>
      </c>
      <c r="B2223" s="55" t="str">
        <f>[3]lang_2!B2223</f>
        <v>全能远程 范围眩晕</v>
      </c>
      <c r="C2223" s="55" t="str">
        <f>[3]lang_2!C2223</f>
        <v>#全能远程 范围眩晕</v>
      </c>
      <c r="D2223" s="55">
        <f>[3]lang_2!D2223</f>
        <v>0</v>
      </c>
      <c r="E2223" s="55" t="str">
        <f>[3]lang_2!E2223</f>
        <v>#Attacker、Surviver、Controller</v>
      </c>
    </row>
    <row r="2224" spans="1:5" s="55" customFormat="1">
      <c r="A2224" s="55" t="str">
        <f>[3]lang_2!A2224</f>
        <v>CARDDES_407</v>
      </c>
      <c r="B2224" s="55" t="str">
        <f>[3]lang_2!B2224</f>
        <v>范围控制 击杀回血</v>
      </c>
      <c r="C2224" s="55" t="str">
        <f>[3]lang_2!C2224</f>
        <v>#范围控制 击杀回血</v>
      </c>
      <c r="D2224" s="55">
        <f>[3]lang_2!D2224</f>
        <v>0</v>
      </c>
      <c r="E2224" s="55" t="str">
        <f>[3]lang_2!E2224</f>
        <v>#Attacker、Surviver、Controller</v>
      </c>
    </row>
    <row r="2225" spans="1:5" s="55" customFormat="1">
      <c r="A2225" s="55" t="str">
        <f>[3]lang_2!A2225</f>
        <v>CARDDES_501</v>
      </c>
      <c r="B2225" s="55" t="str">
        <f>[3]lang_2!B2225</f>
        <v>复活肉盾 单体眩晕</v>
      </c>
      <c r="C2225" s="55" t="str">
        <f>[3]lang_2!C2225</f>
        <v>#复活肉盾 单体眩晕</v>
      </c>
      <c r="D2225" s="55">
        <f>[3]lang_2!D2225</f>
        <v>0</v>
      </c>
      <c r="E2225" s="55" t="str">
        <f>[3]lang_2!E2225</f>
        <v>#Attacker、Surviver、Controller</v>
      </c>
    </row>
    <row r="2226" spans="1:5" s="55" customFormat="1">
      <c r="A2226" s="55" t="str">
        <f>[3]lang_2!A2226</f>
        <v>CARDDES_502</v>
      </c>
      <c r="B2226" s="55" t="str">
        <f>[3]lang_2!B2226</f>
        <v>范围火伤 制造灼烧</v>
      </c>
      <c r="C2226" s="55" t="str">
        <f>[3]lang_2!C2226</f>
        <v>#范围火伤 制造灼烧</v>
      </c>
      <c r="D2226" s="55">
        <f>[3]lang_2!D2226</f>
        <v>0</v>
      </c>
      <c r="E2226" s="55" t="str">
        <f>[3]lang_2!E2226</f>
        <v>#Attacker、Surviver、Controller</v>
      </c>
    </row>
    <row r="2227" spans="1:5" s="55" customFormat="1">
      <c r="A2227" s="55" t="str">
        <f>[3]lang_2!A2227</f>
        <v>CARDDES_503</v>
      </c>
      <c r="B2227" s="55" t="str">
        <f>[3]lang_2!B2227</f>
        <v>强力暴击 制造流血</v>
      </c>
      <c r="C2227" s="55" t="str">
        <f>[3]lang_2!C2227</f>
        <v>#强力暴击 制造流血</v>
      </c>
      <c r="D2227" s="55">
        <f>[3]lang_2!D2227</f>
        <v>0</v>
      </c>
      <c r="E2227" s="55" t="str">
        <f>[3]lang_2!E2227</f>
        <v>#Attacker、Surviver、Controller</v>
      </c>
    </row>
    <row r="2228" spans="1:5" s="55" customFormat="1">
      <c r="A2228" s="55" t="str">
        <f>[3]lang_2!A2228</f>
        <v>CARDDES_504</v>
      </c>
      <c r="B2228" s="55" t="str">
        <f>[3]lang_2!B2228</f>
        <v>闪避肉盾 闪避回血</v>
      </c>
      <c r="C2228" s="55" t="str">
        <f>[3]lang_2!C2228</f>
        <v>#闪避肉盾 闪避回血</v>
      </c>
      <c r="D2228" s="55">
        <f>[3]lang_2!D2228</f>
        <v>0</v>
      </c>
      <c r="E2228" s="55" t="str">
        <f>[3]lang_2!E2228</f>
        <v>#Attacker、Surviver、Controller</v>
      </c>
    </row>
    <row r="2229" spans="1:5" s="55" customFormat="1">
      <c r="A2229" s="55" t="str">
        <f>[3]lang_2!A2229</f>
        <v>CARDDES_505</v>
      </c>
      <c r="B2229" s="55" t="str">
        <f>[3]lang_2!B2229</f>
        <v>召唤长角恶魔 持续治疗</v>
      </c>
      <c r="C2229" s="55" t="str">
        <f>[3]lang_2!C2229</f>
        <v>#召唤长角恶魔 持续治疗</v>
      </c>
      <c r="D2229" s="55">
        <f>[3]lang_2!D2229</f>
        <v>0</v>
      </c>
      <c r="E2229" s="55" t="str">
        <f>[3]lang_2!E2229</f>
        <v>#Attacker、Surviver、Controller</v>
      </c>
    </row>
    <row r="2230" spans="1:5" s="55" customFormat="1">
      <c r="A2230" s="55" t="str">
        <f>[3]lang_2!A2230</f>
        <v>CARDDES_506</v>
      </c>
      <c r="B2230" s="55" t="str">
        <f>[3]lang_2!B2230</f>
        <v xml:space="preserve">反伤护盾 制造灼烧 </v>
      </c>
      <c r="C2230" s="55" t="str">
        <f>[3]lang_2!C2230</f>
        <v xml:space="preserve">#反伤护盾 制造灼烧 </v>
      </c>
      <c r="D2230" s="55">
        <f>[3]lang_2!D2230</f>
        <v>0</v>
      </c>
      <c r="E2230" s="55" t="str">
        <f>[3]lang_2!E2230</f>
        <v>#Attacker、Surviver、Controller</v>
      </c>
    </row>
    <row r="2231" spans="1:5" s="55" customFormat="1">
      <c r="A2231" s="55" t="str">
        <f>[3]lang_2!A2231</f>
        <v>CARDDES_507</v>
      </c>
      <c r="B2231" s="55" t="str">
        <f>[3]lang_2!B2231</f>
        <v>终极输出 伤害光环</v>
      </c>
      <c r="C2231" s="55" t="str">
        <f>[3]lang_2!C2231</f>
        <v>#终极输出 伤害光环</v>
      </c>
      <c r="D2231" s="55">
        <f>[3]lang_2!D2231</f>
        <v>0</v>
      </c>
      <c r="E2231" s="55" t="str">
        <f>[3]lang_2!E2231</f>
        <v>#Attacker、Surviver、Controller</v>
      </c>
    </row>
    <row r="2232" spans="1:5" s="55" customFormat="1">
      <c r="A2232" s="55" t="str">
        <f>[3]lang_2!A2232</f>
        <v>CARDDES_601</v>
      </c>
      <c r="B2232" s="55">
        <f>[3]lang_2!B2232</f>
        <v>0</v>
      </c>
      <c r="C2232" s="55" t="str">
        <f>[3]lang_2!C2232</f>
        <v>#魔法增幅 远程重击</v>
      </c>
      <c r="D2232" s="55">
        <f>[3]lang_2!D2232</f>
        <v>0</v>
      </c>
      <c r="E2232" s="55" t="str">
        <f>[3]lang_2!E2232</f>
        <v>#Attacker、Surviver、Controller</v>
      </c>
    </row>
    <row r="2233" spans="1:5" s="55" customFormat="1">
      <c r="A2233" s="55" t="str">
        <f>[3]lang_2!A2233</f>
        <v>CARDDES_602</v>
      </c>
      <c r="B2233" s="55">
        <f>[3]lang_2!B2233</f>
        <v>0</v>
      </c>
      <c r="C2233" s="55" t="str">
        <f>[3]lang_2!C2233</f>
        <v>#魔抗输出 穿透防御</v>
      </c>
      <c r="D2233" s="55">
        <f>[3]lang_2!D2233</f>
        <v>0</v>
      </c>
      <c r="E2233" s="55" t="str">
        <f>[3]lang_2!E2233</f>
        <v>#Attacker、Surviver、Controller</v>
      </c>
    </row>
    <row r="2234" spans="1:5" s="55" customFormat="1">
      <c r="A2234" s="55" t="str">
        <f>[3]lang_2!A2234</f>
        <v>CARDDES_603</v>
      </c>
      <c r="B2234" s="55">
        <f>[3]lang_2!B2234</f>
        <v>0</v>
      </c>
      <c r="C2234" s="55" t="str">
        <f>[3]lang_2!C2234</f>
        <v>#超强魔抗 魔法克星</v>
      </c>
      <c r="D2234" s="55">
        <f>[3]lang_2!D2234</f>
        <v>0</v>
      </c>
      <c r="E2234" s="55" t="str">
        <f>[3]lang_2!E2234</f>
        <v>#Attacker、Surviver、Controller</v>
      </c>
    </row>
    <row r="2235" spans="1:5" s="55" customFormat="1">
      <c r="A2235" s="55" t="str">
        <f>[3]lang_2!A2235</f>
        <v>CARDDES_604</v>
      </c>
      <c r="B2235" s="55">
        <f>[3]lang_2!B2235</f>
        <v>0</v>
      </c>
      <c r="C2235" s="55" t="str">
        <f>[3]lang_2!C2235</f>
        <v>#魔法核心 无视护盾</v>
      </c>
      <c r="D2235" s="55">
        <f>[3]lang_2!D2235</f>
        <v>0</v>
      </c>
      <c r="E2235" s="55" t="str">
        <f>[3]lang_2!E2235</f>
        <v>#Attacker、Surviver、Controller</v>
      </c>
    </row>
    <row r="2236" spans="1:5" s="55" customFormat="1">
      <c r="A2236" s="55" t="str">
        <f>[3]lang_2!A2236</f>
        <v>CARDDES_605</v>
      </c>
      <c r="B2236" s="55">
        <f>[3]lang_2!B2236</f>
        <v>0</v>
      </c>
      <c r="C2236" s="55" t="str">
        <f>[3]lang_2!C2236</f>
        <v>#增益祝福 强力治疗</v>
      </c>
      <c r="D2236" s="55">
        <f>[3]lang_2!D2236</f>
        <v>0</v>
      </c>
      <c r="E2236" s="55" t="str">
        <f>[3]lang_2!E2236</f>
        <v>#Attacker、Surviver、Controller</v>
      </c>
    </row>
    <row r="2237" spans="1:5" s="55" customFormat="1">
      <c r="A2237" s="55" t="str">
        <f>[3]lang_2!A2237</f>
        <v>CARDDES_606</v>
      </c>
      <c r="B2237" s="55">
        <f>[3]lang_2!B2237</f>
        <v>0</v>
      </c>
      <c r="C2237" s="55" t="str">
        <f>[3]lang_2!C2237</f>
        <v>#恐怖力量 顶级输出</v>
      </c>
      <c r="D2237" s="55">
        <f>[3]lang_2!D2237</f>
        <v>0</v>
      </c>
      <c r="E2237" s="55" t="str">
        <f>[3]lang_2!E2237</f>
        <v>#Attacker、Surviver、Controller</v>
      </c>
    </row>
    <row r="2238" spans="1:5" s="55" customFormat="1">
      <c r="A2238" s="55" t="str">
        <f>[3]lang_2!A2238</f>
        <v>CARDDES_607</v>
      </c>
      <c r="B2238" s="55">
        <f>[3]lang_2!B2238</f>
        <v>0</v>
      </c>
      <c r="C2238" s="55" t="str">
        <f>[3]lang_2!C2238</f>
        <v>#魔法战神 全屏秒杀</v>
      </c>
      <c r="D2238" s="55">
        <f>[3]lang_2!D2238</f>
        <v>0</v>
      </c>
      <c r="E2238" s="55" t="str">
        <f>[3]lang_2!E2238</f>
        <v>#Attacker、Surviver、Controller</v>
      </c>
    </row>
    <row r="2239" spans="1:5" s="55" customFormat="1">
      <c r="A2239" s="55" t="str">
        <f>[3]lang_2!A2239</f>
        <v>CARDDES_701</v>
      </c>
      <c r="B2239" s="55" t="str">
        <f>[3]lang_2!B2239</f>
        <v>攻守兼备 流血增益</v>
      </c>
      <c r="C2239" s="55" t="str">
        <f>[3]lang_2!C2239</f>
        <v>#攻守兼备 流血增益</v>
      </c>
      <c r="D2239" s="55">
        <f>[3]lang_2!D2239</f>
        <v>0</v>
      </c>
      <c r="E2239" s="55" t="str">
        <f>[3]lang_2!E2239</f>
        <v>#Attacker、Surviver、Controller</v>
      </c>
    </row>
    <row r="2240" spans="1:5" s="55" customFormat="1">
      <c r="A2240" s="55" t="str">
        <f>[3]lang_2!A2240</f>
        <v>CARDDES_702</v>
      </c>
      <c r="B2240" s="55" t="str">
        <f>[3]lang_2!B2240</f>
        <v>辅助破路 对地压制</v>
      </c>
      <c r="C2240" s="55" t="str">
        <f>[3]lang_2!C2240</f>
        <v>#辅助破路 对地压制</v>
      </c>
      <c r="D2240" s="55">
        <f>[3]lang_2!D2240</f>
        <v>0</v>
      </c>
      <c r="E2240" s="55" t="str">
        <f>[3]lang_2!E2240</f>
        <v>#Attacker、Surviver、Controller</v>
      </c>
    </row>
    <row r="2241" spans="1:5" s="55" customFormat="1">
      <c r="A2241" s="55" t="str">
        <f>[3]lang_2!A2241</f>
        <v>CARDDES_703</v>
      </c>
      <c r="B2241" s="55" t="str">
        <f>[3]lang_2!B2241</f>
        <v>开场爆发 控制心灵</v>
      </c>
      <c r="C2241" s="55" t="str">
        <f>[3]lang_2!C2241</f>
        <v>#开场爆发 控制心灵</v>
      </c>
      <c r="D2241" s="55">
        <f>[3]lang_2!D2241</f>
        <v>0</v>
      </c>
      <c r="E2241" s="55" t="str">
        <f>[3]lang_2!E2241</f>
        <v>#Attacker、Surviver、Controller</v>
      </c>
    </row>
    <row r="2242" spans="1:5" s="55" customFormat="1">
      <c r="A2242" s="55" t="str">
        <f>[3]lang_2!A2242</f>
        <v>CARDDES_704</v>
      </c>
      <c r="B2242" s="55" t="str">
        <f>[3]lang_2!B2242</f>
        <v>暴力输出 石化控制</v>
      </c>
      <c r="C2242" s="55" t="str">
        <f>[3]lang_2!C2242</f>
        <v>#暴力输出 石化控制</v>
      </c>
      <c r="D2242" s="55">
        <f>[3]lang_2!D2242</f>
        <v>0</v>
      </c>
      <c r="E2242" s="55" t="str">
        <f>[3]lang_2!E2242</f>
        <v>#Attacker、Surviver、Controller</v>
      </c>
    </row>
    <row r="2243" spans="1:5" s="55" customFormat="1">
      <c r="A2243" s="55" t="str">
        <f>[3]lang_2!A2243</f>
        <v>CARDDES_705</v>
      </c>
      <c r="B2243" s="55" t="str">
        <f>[3]lang_2!B2243</f>
        <v>辅助坦克 攻防一体</v>
      </c>
      <c r="C2243" s="55" t="str">
        <f>[3]lang_2!C2243</f>
        <v>#辅助坦克 攻防一体</v>
      </c>
      <c r="D2243" s="55">
        <f>[3]lang_2!D2243</f>
        <v>0</v>
      </c>
      <c r="E2243" s="55" t="str">
        <f>[3]lang_2!E2243</f>
        <v>#Attacker、Surviver、Controller</v>
      </c>
    </row>
    <row r="2244" spans="1:5" s="55" customFormat="1">
      <c r="A2244" s="55" t="str">
        <f>[3]lang_2!A2244</f>
        <v>CARDDES_706</v>
      </c>
      <c r="B2244" s="55" t="str">
        <f>[3]lang_2!B2244</f>
        <v>强力输出 优秀续航</v>
      </c>
      <c r="C2244" s="55" t="str">
        <f>[3]lang_2!C2244</f>
        <v>#强力输出 优秀续航</v>
      </c>
      <c r="D2244" s="55">
        <f>[3]lang_2!D2244</f>
        <v>0</v>
      </c>
      <c r="E2244" s="55" t="str">
        <f>[3]lang_2!E2244</f>
        <v>#Attacker、Surviver、Controller</v>
      </c>
    </row>
    <row r="2245" spans="1:5" s="55" customFormat="1">
      <c r="A2245" s="55" t="str">
        <f>[3]lang_2!A2245</f>
        <v>CARDDES_707</v>
      </c>
      <c r="B2245" s="55" t="str">
        <f>[3]lang_2!B2245</f>
        <v>魔法克星 攻防顶尖</v>
      </c>
      <c r="C2245" s="55" t="str">
        <f>[3]lang_2!C2245</f>
        <v>#魔法克星 攻防顶尖</v>
      </c>
      <c r="D2245" s="55">
        <f>[3]lang_2!D2245</f>
        <v>0</v>
      </c>
      <c r="E2245" s="55" t="str">
        <f>[3]lang_2!E2245</f>
        <v>#Attacker、Surviver、Controller</v>
      </c>
    </row>
    <row r="2246" spans="1:5" s="55" customFormat="1">
      <c r="A2246" s="55" t="str">
        <f>[3]lang_2!A2246</f>
        <v>CARDDES_801</v>
      </c>
      <c r="B2246" s="55">
        <f>[3]lang_2!B2246</f>
        <v>0</v>
      </c>
      <c r="C2246" s="55" t="str">
        <f>[3]lang_2!C2246</f>
        <v>#高输出、高生存、强控制</v>
      </c>
      <c r="D2246" s="55">
        <f>[3]lang_2!D2246</f>
        <v>0</v>
      </c>
      <c r="E2246" s="55" t="str">
        <f>[3]lang_2!E2246</f>
        <v>#Attacker、Surviver、Controller</v>
      </c>
    </row>
    <row r="2247" spans="1:5" s="55" customFormat="1">
      <c r="A2247" s="55" t="str">
        <f>[3]lang_2!A2247</f>
        <v>CARDDES_802</v>
      </c>
      <c r="B2247" s="55">
        <f>[3]lang_2!B2247</f>
        <v>0</v>
      </c>
      <c r="C2247" s="55" t="str">
        <f>[3]lang_2!C2247</f>
        <v>#高输出、高生存、强控制</v>
      </c>
      <c r="D2247" s="55">
        <f>[3]lang_2!D2247</f>
        <v>0</v>
      </c>
      <c r="E2247" s="55" t="str">
        <f>[3]lang_2!E2247</f>
        <v>#Attacker、Surviver、Controller</v>
      </c>
    </row>
    <row r="2248" spans="1:5" s="55" customFormat="1">
      <c r="A2248" s="55" t="str">
        <f>[3]lang_2!A2248</f>
        <v>CARDDES_803</v>
      </c>
      <c r="B2248" s="55">
        <f>[3]lang_2!B2248</f>
        <v>0</v>
      </c>
      <c r="C2248" s="55" t="str">
        <f>[3]lang_2!C2248</f>
        <v>#高输出、高生存、强控制</v>
      </c>
      <c r="D2248" s="55">
        <f>[3]lang_2!D2248</f>
        <v>0</v>
      </c>
      <c r="E2248" s="55" t="str">
        <f>[3]lang_2!E2248</f>
        <v>#Attacker、Surviver、Controller</v>
      </c>
    </row>
    <row r="2249" spans="1:5" s="55" customFormat="1">
      <c r="A2249" s="55" t="str">
        <f>[3]lang_2!A2249</f>
        <v>CARDDES_804</v>
      </c>
      <c r="B2249" s="55">
        <f>[3]lang_2!B2249</f>
        <v>0</v>
      </c>
      <c r="C2249" s="55" t="str">
        <f>[3]lang_2!C2249</f>
        <v>#高输出、高生存、强控制</v>
      </c>
      <c r="D2249" s="55">
        <f>[3]lang_2!D2249</f>
        <v>0</v>
      </c>
      <c r="E2249" s="55" t="str">
        <f>[3]lang_2!E2249</f>
        <v>#Attacker、Surviver、Controller</v>
      </c>
    </row>
    <row r="2250" spans="1:5" s="55" customFormat="1">
      <c r="A2250" s="55" t="str">
        <f>[3]lang_2!A2250</f>
        <v>CARDDES_805</v>
      </c>
      <c r="B2250" s="55">
        <f>[3]lang_2!B2250</f>
        <v>0</v>
      </c>
      <c r="C2250" s="55" t="str">
        <f>[3]lang_2!C2250</f>
        <v>#高输出、高生存、强控制</v>
      </c>
      <c r="D2250" s="55">
        <f>[3]lang_2!D2250</f>
        <v>0</v>
      </c>
      <c r="E2250" s="55" t="str">
        <f>[3]lang_2!E2250</f>
        <v>#Attacker、Surviver、Controller</v>
      </c>
    </row>
    <row r="2251" spans="1:5" s="55" customFormat="1">
      <c r="A2251" s="55" t="str">
        <f>[3]lang_2!A2251</f>
        <v>CARDDES_806</v>
      </c>
      <c r="B2251" s="55">
        <f>[3]lang_2!B2251</f>
        <v>0</v>
      </c>
      <c r="C2251" s="55" t="str">
        <f>[3]lang_2!C2251</f>
        <v>#高输出、高生存、强控制</v>
      </c>
      <c r="D2251" s="55">
        <f>[3]lang_2!D2251</f>
        <v>0</v>
      </c>
      <c r="E2251" s="55" t="str">
        <f>[3]lang_2!E2251</f>
        <v>#Attacker、Surviver、Controller</v>
      </c>
    </row>
    <row r="2252" spans="1:5" s="55" customFormat="1">
      <c r="A2252" s="55" t="str">
        <f>[3]lang_2!A2252</f>
        <v>CARDDES_807</v>
      </c>
      <c r="B2252" s="55">
        <f>[3]lang_2!B2252</f>
        <v>0</v>
      </c>
      <c r="C2252" s="55" t="str">
        <f>[3]lang_2!C2252</f>
        <v>#高输出、高生存、强控制</v>
      </c>
      <c r="D2252" s="55">
        <f>[3]lang_2!D2252</f>
        <v>0</v>
      </c>
      <c r="E2252" s="55" t="str">
        <f>[3]lang_2!E2252</f>
        <v>#Attacker、Surviver、Controller</v>
      </c>
    </row>
    <row r="2253" spans="1:5" s="55" customFormat="1">
      <c r="A2253" s="55" t="str">
        <f>[3]lang_2!A2253</f>
        <v>CARDDES_901</v>
      </c>
      <c r="B2253" s="55">
        <f>[3]lang_2!B2253</f>
        <v>0</v>
      </c>
      <c r="C2253" s="55" t="str">
        <f>[3]lang_2!C2253</f>
        <v>#沉默敌方 增加初始魔法</v>
      </c>
      <c r="D2253" s="55">
        <f>[3]lang_2!D2253</f>
        <v>0</v>
      </c>
      <c r="E2253" s="55">
        <f>[3]lang_2!E2253</f>
        <v>0</v>
      </c>
    </row>
    <row r="2254" spans="1:5" s="55" customFormat="1">
      <c r="A2254" s="55" t="str">
        <f>[3]lang_2!A2254</f>
        <v>CARDDES_902</v>
      </c>
      <c r="B2254" s="55">
        <f>[3]lang_2!B2254</f>
        <v>0</v>
      </c>
      <c r="C2254" s="55" t="str">
        <f>[3]lang_2!C2254</f>
        <v>#魔法标记 单体高伤</v>
      </c>
      <c r="D2254" s="55">
        <f>[3]lang_2!D2254</f>
        <v>0</v>
      </c>
      <c r="E2254" s="55">
        <f>[3]lang_2!E2254</f>
        <v>0</v>
      </c>
    </row>
    <row r="2255" spans="1:5" s="55" customFormat="1">
      <c r="A2255" s="55" t="str">
        <f>[3]lang_2!A2255</f>
        <v>CARDDES_903</v>
      </c>
      <c r="B2255" s="55">
        <f>[3]lang_2!B2255</f>
        <v>0</v>
      </c>
      <c r="C2255" s="55" t="str">
        <f>[3]lang_2!C2255</f>
        <v>#全场冰封 辅助冰墙</v>
      </c>
      <c r="D2255" s="55">
        <f>[3]lang_2!D2255</f>
        <v>0</v>
      </c>
      <c r="E2255" s="55">
        <f>[3]lang_2!E2255</f>
        <v>0</v>
      </c>
    </row>
    <row r="2256" spans="1:5" s="55" customFormat="1">
      <c r="A2256" s="55" t="str">
        <f>[3]lang_2!A2256</f>
        <v>CARDDES_904</v>
      </c>
      <c r="B2256" s="55">
        <f>[3]lang_2!B2256</f>
        <v>0</v>
      </c>
      <c r="C2256" s="55" t="str">
        <f>[3]lang_2!C2256</f>
        <v>#提供灼烧 引爆全场</v>
      </c>
      <c r="D2256" s="55">
        <f>[3]lang_2!D2256</f>
        <v>0</v>
      </c>
      <c r="E2256" s="55">
        <f>[3]lang_2!E2256</f>
        <v>0</v>
      </c>
    </row>
    <row r="2257" spans="1:5" s="55" customFormat="1">
      <c r="A2257" s="55" t="str">
        <f>[3]lang_2!A2257</f>
        <v>CARDDES_905</v>
      </c>
      <c r="B2257" s="55">
        <f>[3]lang_2!B2257</f>
        <v>0</v>
      </c>
      <c r="C2257" s="55" t="str">
        <f>[3]lang_2!C2257</f>
        <v>#死亡分裂 范围眩晕</v>
      </c>
      <c r="D2257" s="55">
        <f>[3]lang_2!D2257</f>
        <v>0</v>
      </c>
      <c r="E2257" s="55">
        <f>[3]lang_2!E2257</f>
        <v>0</v>
      </c>
    </row>
    <row r="2258" spans="1:5" s="55" customFormat="1">
      <c r="A2258" s="55" t="str">
        <f>[3]lang_2!A2258</f>
        <v>CARDDES_906</v>
      </c>
      <c r="B2258" s="55">
        <f>[3]lang_2!B2258</f>
        <v>0</v>
      </c>
      <c r="C2258" s="55" t="str">
        <f>[3]lang_2!C2258</f>
        <v>#能量震爆 法力燃烧</v>
      </c>
      <c r="D2258" s="55">
        <f>[3]lang_2!D2258</f>
        <v>0</v>
      </c>
      <c r="E2258" s="55">
        <f>[3]lang_2!E2258</f>
        <v>0</v>
      </c>
    </row>
    <row r="2259" spans="1:5" s="55" customFormat="1">
      <c r="A2259" s="55" t="str">
        <f>[3]lang_2!A2259</f>
        <v>CARDDES_907</v>
      </c>
      <c r="B2259" s="55" t="str">
        <f>[3]lang_2!B2259</f>
        <v>#范围火伤 死亡重生</v>
      </c>
      <c r="C2259" s="55" t="str">
        <f>[3]lang_2!C2259</f>
        <v>#直线高伤 死亡重生</v>
      </c>
      <c r="D2259" s="55">
        <f>[3]lang_2!D2259</f>
        <v>0</v>
      </c>
      <c r="E2259" s="55" t="str">
        <f>[3]lang_2!E2259</f>
        <v>#Fire Mage Dealer</v>
      </c>
    </row>
    <row r="2260" spans="1:5" s="55" customFormat="1">
      <c r="A2260" s="55">
        <f>[3]lang_2!A2260</f>
        <v>0</v>
      </c>
      <c r="B2260" s="55">
        <f>[3]lang_2!B2260</f>
        <v>0</v>
      </c>
      <c r="C2260" s="55">
        <f>[3]lang_2!C2260</f>
        <v>0</v>
      </c>
      <c r="D2260" s="55">
        <f>[3]lang_2!D2260</f>
        <v>0</v>
      </c>
      <c r="E2260" s="55">
        <f>[3]lang_2!E2260</f>
        <v>0</v>
      </c>
    </row>
    <row r="2261" spans="1:5" s="55" customFormat="1">
      <c r="A2261" s="55">
        <f>[3]lang_2!A2261</f>
        <v>0</v>
      </c>
      <c r="B2261" s="55">
        <f>[3]lang_2!B2261</f>
        <v>0</v>
      </c>
      <c r="C2261" s="55">
        <f>[3]lang_2!C2261</f>
        <v>0</v>
      </c>
      <c r="D2261" s="55">
        <f>[3]lang_2!D2261</f>
        <v>0</v>
      </c>
      <c r="E2261" s="55">
        <f>[3]lang_2!E2261</f>
        <v>0</v>
      </c>
    </row>
    <row r="2262" spans="1:5" s="55" customFormat="1">
      <c r="A2262" s="55" t="str">
        <f>[3]lang_2!A2262</f>
        <v>TUJIAN_1</v>
      </c>
      <c r="B2262" s="55">
        <f>[3]lang_2!B2262</f>
        <v>0</v>
      </c>
      <c r="C2262" s="55" t="str">
        <f>[3]lang_2!C2262</f>
        <v>#攻击</v>
      </c>
      <c r="D2262" s="55">
        <f>[3]lang_2!D2262</f>
        <v>0</v>
      </c>
      <c r="E2262" s="55" t="str">
        <f>[3]lang_2!E2262</f>
        <v>#Attacker</v>
      </c>
    </row>
    <row r="2263" spans="1:5" s="55" customFormat="1">
      <c r="A2263" s="55" t="str">
        <f>[3]lang_2!A2263</f>
        <v>TUJIAN_2</v>
      </c>
      <c r="B2263" s="55">
        <f>[3]lang_2!B2263</f>
        <v>0</v>
      </c>
      <c r="C2263" s="55" t="str">
        <f>[3]lang_2!C2263</f>
        <v>#防御</v>
      </c>
      <c r="D2263" s="55">
        <f>[3]lang_2!D2263</f>
        <v>0</v>
      </c>
      <c r="E2263" s="55" t="str">
        <f>[3]lang_2!E2263</f>
        <v>#Defender</v>
      </c>
    </row>
    <row r="2264" spans="1:5" s="55" customFormat="1">
      <c r="A2264" s="55" t="str">
        <f>[3]lang_2!A2264</f>
        <v>TUJIAN_3</v>
      </c>
      <c r="B2264" s="55">
        <f>[3]lang_2!B2264</f>
        <v>0</v>
      </c>
      <c r="C2264" s="55" t="str">
        <f>[3]lang_2!C2264</f>
        <v>#突击</v>
      </c>
      <c r="D2264" s="55">
        <f>[3]lang_2!D2264</f>
        <v>0</v>
      </c>
      <c r="E2264" s="55" t="str">
        <f>[3]lang_2!E2264</f>
        <v>#Raider</v>
      </c>
    </row>
    <row r="2265" spans="1:5" s="55" customFormat="1">
      <c r="A2265" s="55" t="str">
        <f>[3]lang_2!A2265</f>
        <v>TUJIAN_4</v>
      </c>
      <c r="B2265" s="55">
        <f>[3]lang_2!B2265</f>
        <v>0</v>
      </c>
      <c r="C2265" s="55" t="str">
        <f>[3]lang_2!C2265</f>
        <v>#射手</v>
      </c>
      <c r="D2265" s="55">
        <f>[3]lang_2!D2265</f>
        <v>0</v>
      </c>
      <c r="E2265" s="55" t="str">
        <f>[3]lang_2!E2265</f>
        <v>#Archer</v>
      </c>
    </row>
    <row r="2266" spans="1:5" s="55" customFormat="1">
      <c r="A2266" s="55" t="str">
        <f>[3]lang_2!A2266</f>
        <v>TUJIAN_5</v>
      </c>
      <c r="B2266" s="55">
        <f>[3]lang_2!B2266</f>
        <v>0</v>
      </c>
      <c r="C2266" s="55" t="str">
        <f>[3]lang_2!C2266</f>
        <v>#魔法</v>
      </c>
      <c r="D2266" s="55">
        <f>[3]lang_2!D2266</f>
        <v>0</v>
      </c>
      <c r="E2266" s="55" t="str">
        <f>[3]lang_2!E2266</f>
        <v>#Caster</v>
      </c>
    </row>
    <row r="2267" spans="1:5" s="55" customFormat="1">
      <c r="A2267" s="55" t="str">
        <f>[3]lang_2!A2267</f>
        <v>TUJIAN_6</v>
      </c>
      <c r="B2267" s="55">
        <f>[3]lang_2!B2267</f>
        <v>0</v>
      </c>
      <c r="C2267" s="55" t="str">
        <f>[3]lang_2!C2267</f>
        <v>#城堡</v>
      </c>
      <c r="D2267" s="55">
        <f>[3]lang_2!D2267</f>
        <v>0</v>
      </c>
      <c r="E2267" s="55" t="str">
        <f>[3]lang_2!E2267</f>
        <v>#城堡</v>
      </c>
    </row>
    <row r="2268" spans="1:5" s="55" customFormat="1">
      <c r="A2268" s="55" t="str">
        <f>[3]lang_2!A2268</f>
        <v>TUJIAN_7</v>
      </c>
      <c r="B2268" s="55">
        <f>[3]lang_2!B2268</f>
        <v>0</v>
      </c>
      <c r="C2268" s="55" t="str">
        <f>[3]lang_2!C2268</f>
        <v>#壁垒</v>
      </c>
      <c r="D2268" s="55">
        <f>[3]lang_2!D2268</f>
        <v>0</v>
      </c>
      <c r="E2268" s="55" t="str">
        <f>[3]lang_2!E2268</f>
        <v>#壁垒</v>
      </c>
    </row>
    <row r="2269" spans="1:5" s="55" customFormat="1">
      <c r="A2269" s="55" t="str">
        <f>[3]lang_2!A2269</f>
        <v>TUJIAN_8</v>
      </c>
      <c r="B2269" s="55">
        <f>[3]lang_2!B2269</f>
        <v>0</v>
      </c>
      <c r="C2269" s="55" t="str">
        <f>[3]lang_2!C2269</f>
        <v>#据点</v>
      </c>
      <c r="D2269" s="55">
        <f>[3]lang_2!D2269</f>
        <v>0</v>
      </c>
      <c r="E2269" s="55" t="str">
        <f>[3]lang_2!E2269</f>
        <v>#据点</v>
      </c>
    </row>
    <row r="2270" spans="1:5" s="55" customFormat="1">
      <c r="A2270" s="55" t="str">
        <f>[3]lang_2!A2270</f>
        <v>TUJIAN_9</v>
      </c>
      <c r="B2270" s="55">
        <f>[3]lang_2!B2270</f>
        <v>0</v>
      </c>
      <c r="C2270" s="55" t="str">
        <f>[3]lang_2!C2270</f>
        <v>#墓园</v>
      </c>
      <c r="D2270" s="55">
        <f>[3]lang_2!D2270</f>
        <v>0</v>
      </c>
      <c r="E2270" s="55" t="str">
        <f>[3]lang_2!E2270</f>
        <v>#墓园</v>
      </c>
    </row>
    <row r="2271" spans="1:5" s="55" customFormat="1">
      <c r="A2271" s="55" t="str">
        <f>[3]lang_2!A2271</f>
        <v>TUJIAN_10</v>
      </c>
      <c r="B2271" s="55">
        <f>[3]lang_2!B2271</f>
        <v>0</v>
      </c>
      <c r="C2271" s="55" t="str">
        <f>[3]lang_2!C2271</f>
        <v>#地狱</v>
      </c>
      <c r="D2271" s="55">
        <f>[3]lang_2!D2271</f>
        <v>0</v>
      </c>
      <c r="E2271" s="55" t="str">
        <f>[3]lang_2!E2271</f>
        <v>#地狱</v>
      </c>
    </row>
    <row r="2272" spans="1:5" s="55" customFormat="1">
      <c r="A2272" s="55" t="str">
        <f>[3]lang_2!A2272</f>
        <v>TUJIAN_11</v>
      </c>
      <c r="B2272" s="55">
        <f>[3]lang_2!B2272</f>
        <v>0</v>
      </c>
      <c r="C2272" s="55" t="str">
        <f>[3]lang_2!C2272</f>
        <v>#塔楼</v>
      </c>
      <c r="D2272" s="55">
        <f>[3]lang_2!D2272</f>
        <v>0</v>
      </c>
      <c r="E2272" s="55" t="str">
        <f>[3]lang_2!E2272</f>
        <v>#地狱</v>
      </c>
    </row>
    <row r="2273" spans="1:5" s="55" customFormat="1">
      <c r="A2273" s="55" t="str">
        <f>[3]lang_2!A2273</f>
        <v>TUJIAN_12</v>
      </c>
      <c r="B2273" s="55">
        <f>[3]lang_2!B2273</f>
        <v>0</v>
      </c>
      <c r="C2273" s="55" t="str">
        <f>[3]lang_2!C2273</f>
        <v>#元素</v>
      </c>
      <c r="D2273" s="55">
        <f>[3]lang_2!D2273</f>
        <v>0</v>
      </c>
      <c r="E2273" s="55" t="str">
        <f>[3]lang_2!E2273</f>
        <v>#地狱</v>
      </c>
    </row>
    <row r="2274" spans="1:5" s="55" customFormat="1">
      <c r="A2274" s="55" t="str">
        <f>[3]lang_2!A2274</f>
        <v>TUJIAN_13</v>
      </c>
      <c r="B2274" s="55">
        <f>[3]lang_2!B2274</f>
        <v>0</v>
      </c>
      <c r="C2274" s="55" t="str">
        <f>[3]lang_2!C2274</f>
        <v>#地下城</v>
      </c>
      <c r="D2274" s="55">
        <f>[3]lang_2!D2274</f>
        <v>0</v>
      </c>
      <c r="E2274" s="55" t="str">
        <f>[3]lang_2!E2274</f>
        <v>#地下城</v>
      </c>
    </row>
    <row r="2275" spans="1:5" s="55" customFormat="1">
      <c r="A2275" s="55">
        <f>[3]lang_2!A2275</f>
        <v>0</v>
      </c>
      <c r="B2275" s="55">
        <f>[3]lang_2!B2275</f>
        <v>0</v>
      </c>
      <c r="C2275" s="55">
        <f>[3]lang_2!C2275</f>
        <v>0</v>
      </c>
      <c r="D2275" s="55">
        <f>[3]lang_2!D2275</f>
        <v>0</v>
      </c>
      <c r="E2275" s="55">
        <f>[3]lang_2!E2275</f>
        <v>0</v>
      </c>
    </row>
    <row r="2276" spans="1:5" s="55" customFormat="1">
      <c r="A2276" s="55">
        <f>[3]lang_2!A2276</f>
        <v>0</v>
      </c>
      <c r="B2276" s="55">
        <f>[3]lang_2!B2276</f>
        <v>0</v>
      </c>
      <c r="C2276" s="55">
        <f>[3]lang_2!C2276</f>
        <v>0</v>
      </c>
      <c r="D2276" s="55">
        <f>[3]lang_2!D2276</f>
        <v>0</v>
      </c>
      <c r="E2276" s="55">
        <f>[3]lang_2!E2276</f>
        <v>0</v>
      </c>
    </row>
    <row r="2277" spans="1:5" s="55" customFormat="1">
      <c r="A2277" s="55" t="str">
        <f>[3]lang_2!A2277</f>
        <v>TUJIANLABEL_1</v>
      </c>
      <c r="B2277" s="55" t="str">
        <f>[3]lang_2!B2277</f>
        <v>#攻击</v>
      </c>
      <c r="C2277" s="55" t="str">
        <f>[3]lang_2!C2277</f>
        <v>#攻击图鉴</v>
      </c>
      <c r="D2277" s="55">
        <f>[3]lang_2!D2277</f>
        <v>0</v>
      </c>
      <c r="E2277" s="55" t="str">
        <f>[3]lang_2!E2277</f>
        <v>#Attacker</v>
      </c>
    </row>
    <row r="2278" spans="1:5" s="55" customFormat="1">
      <c r="A2278" s="55" t="str">
        <f>[3]lang_2!A2278</f>
        <v>TUJIANLABEL_2</v>
      </c>
      <c r="B2278" s="55" t="str">
        <f>[3]lang_2!B2278</f>
        <v>#防御</v>
      </c>
      <c r="C2278" s="55" t="str">
        <f>[3]lang_2!C2278</f>
        <v>#防御图鉴</v>
      </c>
      <c r="D2278" s="55">
        <f>[3]lang_2!D2278</f>
        <v>0</v>
      </c>
      <c r="E2278" s="55" t="str">
        <f>[3]lang_2!E2278</f>
        <v>#Defender</v>
      </c>
    </row>
    <row r="2279" spans="1:5" s="55" customFormat="1">
      <c r="A2279" s="55" t="str">
        <f>[3]lang_2!A2279</f>
        <v>TUJIANLABEL_3</v>
      </c>
      <c r="B2279" s="55" t="str">
        <f>[3]lang_2!B2279</f>
        <v>#突击</v>
      </c>
      <c r="C2279" s="55" t="str">
        <f>[3]lang_2!C2279</f>
        <v>#突击图鉴</v>
      </c>
      <c r="D2279" s="55">
        <f>[3]lang_2!D2279</f>
        <v>0</v>
      </c>
      <c r="E2279" s="55" t="str">
        <f>[3]lang_2!E2279</f>
        <v>#Raider</v>
      </c>
    </row>
    <row r="2280" spans="1:5" s="55" customFormat="1">
      <c r="A2280" s="55" t="str">
        <f>[3]lang_2!A2280</f>
        <v>TUJIANLABEL_4</v>
      </c>
      <c r="B2280" s="55" t="str">
        <f>[3]lang_2!B2280</f>
        <v>#射手</v>
      </c>
      <c r="C2280" s="55" t="str">
        <f>[3]lang_2!C2280</f>
        <v>#射手图鉴</v>
      </c>
      <c r="D2280" s="55">
        <f>[3]lang_2!D2280</f>
        <v>0</v>
      </c>
      <c r="E2280" s="55" t="str">
        <f>[3]lang_2!E2280</f>
        <v>#Archer</v>
      </c>
    </row>
    <row r="2281" spans="1:5" s="55" customFormat="1">
      <c r="A2281" s="55" t="str">
        <f>[3]lang_2!A2281</f>
        <v>TUJIANLABEL_5</v>
      </c>
      <c r="B2281" s="55" t="str">
        <f>[3]lang_2!B2281</f>
        <v>#魔法</v>
      </c>
      <c r="C2281" s="55" t="str">
        <f>[3]lang_2!C2281</f>
        <v>#魔法图鉴</v>
      </c>
      <c r="D2281" s="55">
        <f>[3]lang_2!D2281</f>
        <v>0</v>
      </c>
      <c r="E2281" s="55" t="str">
        <f>[3]lang_2!E2281</f>
        <v>#Caster</v>
      </c>
    </row>
    <row r="2282" spans="1:5" s="55" customFormat="1">
      <c r="A2282" s="55" t="str">
        <f>[3]lang_2!A2282</f>
        <v>TUJIANLABEL_6</v>
      </c>
      <c r="B2282" s="55" t="str">
        <f>[3]lang_2!B2282</f>
        <v>#城堡</v>
      </c>
      <c r="C2282" s="55" t="str">
        <f>[3]lang_2!C2282</f>
        <v>#城堡图鉴</v>
      </c>
      <c r="D2282" s="55">
        <f>[3]lang_2!D2282</f>
        <v>0</v>
      </c>
      <c r="E2282" s="55" t="str">
        <f>[3]lang_2!E2282</f>
        <v>#Small Size</v>
      </c>
    </row>
    <row r="2283" spans="1:5" s="55" customFormat="1">
      <c r="A2283" s="55" t="str">
        <f>[3]lang_2!A2283</f>
        <v>TUJIANLABEL_7</v>
      </c>
      <c r="B2283" s="55" t="str">
        <f>[3]lang_2!B2283</f>
        <v>#壁垒</v>
      </c>
      <c r="C2283" s="55" t="str">
        <f>[3]lang_2!C2283</f>
        <v>#壁垒图鉴</v>
      </c>
      <c r="D2283" s="55">
        <f>[3]lang_2!D2283</f>
        <v>0</v>
      </c>
      <c r="E2283" s="55" t="str">
        <f>[3]lang_2!E2283</f>
        <v>#Medium Size</v>
      </c>
    </row>
    <row r="2284" spans="1:5" s="55" customFormat="1">
      <c r="A2284" s="55" t="str">
        <f>[3]lang_2!A2284</f>
        <v>TUJIANLABEL_8</v>
      </c>
      <c r="B2284" s="55" t="str">
        <f>[3]lang_2!B2284</f>
        <v>#据点</v>
      </c>
      <c r="C2284" s="55" t="str">
        <f>[3]lang_2!C2284</f>
        <v>#据点图鉴</v>
      </c>
      <c r="D2284" s="55">
        <f>[3]lang_2!D2284</f>
        <v>0</v>
      </c>
      <c r="E2284" s="55" t="str">
        <f>[3]lang_2!E2284</f>
        <v>#Large Size</v>
      </c>
    </row>
    <row r="2285" spans="1:5" s="55" customFormat="1">
      <c r="A2285" s="55" t="str">
        <f>[3]lang_2!A2285</f>
        <v>TUJIANLABEL_9</v>
      </c>
      <c r="B2285" s="55" t="str">
        <f>[3]lang_2!B2285</f>
        <v>#墓园</v>
      </c>
      <c r="C2285" s="55" t="str">
        <f>[3]lang_2!C2285</f>
        <v>#墓园图鉴</v>
      </c>
      <c r="D2285" s="55">
        <f>[3]lang_2!D2285</f>
        <v>0</v>
      </c>
      <c r="E2285" s="55" t="str">
        <f>[3]lang_2!E2285</f>
        <v>#Huge Size</v>
      </c>
    </row>
    <row r="2286" spans="1:5" s="55" customFormat="1">
      <c r="A2286" s="55" t="str">
        <f>[3]lang_2!A2286</f>
        <v>TUJIANLABEL_10</v>
      </c>
      <c r="B2286" s="55" t="str">
        <f>[3]lang_2!B2286</f>
        <v>#地狱</v>
      </c>
      <c r="C2286" s="55" t="str">
        <f>[3]lang_2!C2286</f>
        <v>#地狱图鉴</v>
      </c>
      <c r="D2286" s="55">
        <f>[3]lang_2!D2286</f>
        <v>0</v>
      </c>
      <c r="E2286" s="55" t="str">
        <f>[3]lang_2!E2286</f>
        <v>#Huge Size</v>
      </c>
    </row>
    <row r="2287" spans="1:5" s="55" customFormat="1">
      <c r="A2287" s="55" t="str">
        <f>[3]lang_2!A2287</f>
        <v>TUJIANLABEL_11</v>
      </c>
      <c r="B2287" s="55" t="str">
        <f>[3]lang_2!B2287</f>
        <v>#塔楼</v>
      </c>
      <c r="C2287" s="55" t="str">
        <f>[3]lang_2!C2287</f>
        <v>#塔楼图鉴</v>
      </c>
      <c r="D2287" s="55">
        <f>[3]lang_2!D2287</f>
        <v>0</v>
      </c>
      <c r="E2287" s="55" t="str">
        <f>[3]lang_2!E2287</f>
        <v>#Huge Size</v>
      </c>
    </row>
    <row r="2288" spans="1:5" s="55" customFormat="1">
      <c r="A2288" s="55" t="str">
        <f>[3]lang_2!A2288</f>
        <v>TUJIANLABEL_12</v>
      </c>
      <c r="B2288" s="55" t="str">
        <f>[3]lang_2!B2288</f>
        <v>#元素</v>
      </c>
      <c r="C2288" s="55" t="str">
        <f>[3]lang_2!C2288</f>
        <v>#元素图鉴</v>
      </c>
      <c r="D2288" s="55">
        <f>[3]lang_2!D2288</f>
        <v>0</v>
      </c>
      <c r="E2288" s="55" t="str">
        <f>[3]lang_2!E2288</f>
        <v>#Huge Size</v>
      </c>
    </row>
    <row r="2289" spans="1:5" s="55" customFormat="1">
      <c r="A2289" s="55" t="str">
        <f>[3]lang_2!A2289</f>
        <v>TUJIANLABEL_13</v>
      </c>
      <c r="B2289" s="55" t="str">
        <f>[3]lang_2!B2289</f>
        <v>#地下城</v>
      </c>
      <c r="C2289" s="55" t="str">
        <f>[3]lang_2!C2289</f>
        <v>#地下城图鉴</v>
      </c>
      <c r="D2289" s="55">
        <f>[3]lang_2!D2289</f>
        <v>0</v>
      </c>
      <c r="E2289" s="55">
        <f>[3]lang_2!E2289</f>
        <v>0</v>
      </c>
    </row>
    <row r="2290" spans="1:5" s="55" customFormat="1">
      <c r="A2290" s="55">
        <f>[3]lang_2!A2290</f>
        <v>0</v>
      </c>
      <c r="B2290" s="55">
        <f>[3]lang_2!B2290</f>
        <v>0</v>
      </c>
      <c r="C2290" s="55">
        <f>[3]lang_2!C2290</f>
        <v>0</v>
      </c>
      <c r="D2290" s="55">
        <f>[3]lang_2!D2290</f>
        <v>0</v>
      </c>
      <c r="E2290" s="55">
        <f>[3]lang_2!E2290</f>
        <v>0</v>
      </c>
    </row>
    <row r="2291" spans="1:5" s="55" customFormat="1">
      <c r="A2291" s="55" t="str">
        <f>[3]lang_2!A2291</f>
        <v>TUJIANTITLE_1</v>
      </c>
      <c r="B2291" s="55" t="str">
        <f>[3]lang_2!B2291</f>
        <v>#攻击</v>
      </c>
      <c r="C2291" s="55" t="str">
        <f>[3]lang_2!C2291</f>
        <v>#攻击兵团</v>
      </c>
      <c r="D2291" s="55">
        <f>[3]lang_2!D2291</f>
        <v>0</v>
      </c>
      <c r="E2291" s="55" t="str">
        <f>[3]lang_2!E2291</f>
        <v>#Attacker</v>
      </c>
    </row>
    <row r="2292" spans="1:5" s="55" customFormat="1">
      <c r="A2292" s="55" t="str">
        <f>[3]lang_2!A2292</f>
        <v>TUJIANTITLE_2</v>
      </c>
      <c r="B2292" s="55" t="str">
        <f>[3]lang_2!B2292</f>
        <v>#防御</v>
      </c>
      <c r="C2292" s="55" t="str">
        <f>[3]lang_2!C2292</f>
        <v>#防御兵团</v>
      </c>
      <c r="D2292" s="55">
        <f>[3]lang_2!D2292</f>
        <v>0</v>
      </c>
      <c r="E2292" s="55" t="str">
        <f>[3]lang_2!E2292</f>
        <v>#Defender</v>
      </c>
    </row>
    <row r="2293" spans="1:5" s="55" customFormat="1">
      <c r="A2293" s="55" t="str">
        <f>[3]lang_2!A2293</f>
        <v>TUJIANTITLE_3</v>
      </c>
      <c r="B2293" s="55" t="str">
        <f>[3]lang_2!B2293</f>
        <v>#突击</v>
      </c>
      <c r="C2293" s="55" t="str">
        <f>[3]lang_2!C2293</f>
        <v>#突击兵团</v>
      </c>
      <c r="D2293" s="55">
        <f>[3]lang_2!D2293</f>
        <v>0</v>
      </c>
      <c r="E2293" s="55" t="str">
        <f>[3]lang_2!E2293</f>
        <v>#Raider</v>
      </c>
    </row>
    <row r="2294" spans="1:5" s="55" customFormat="1">
      <c r="A2294" s="55" t="str">
        <f>[3]lang_2!A2294</f>
        <v>TUJIANTITLE_4</v>
      </c>
      <c r="B2294" s="55" t="str">
        <f>[3]lang_2!B2294</f>
        <v>#射手</v>
      </c>
      <c r="C2294" s="55" t="str">
        <f>[3]lang_2!C2294</f>
        <v>#射手兵团</v>
      </c>
      <c r="D2294" s="55">
        <f>[3]lang_2!D2294</f>
        <v>0</v>
      </c>
      <c r="E2294" s="55" t="str">
        <f>[3]lang_2!E2294</f>
        <v>#Archer</v>
      </c>
    </row>
    <row r="2295" spans="1:5" s="55" customFormat="1">
      <c r="A2295" s="55" t="str">
        <f>[3]lang_2!A2295</f>
        <v>TUJIANTITLE_5</v>
      </c>
      <c r="B2295" s="55" t="str">
        <f>[3]lang_2!B2295</f>
        <v>#魔法</v>
      </c>
      <c r="C2295" s="55" t="str">
        <f>[3]lang_2!C2295</f>
        <v>#魔法兵团</v>
      </c>
      <c r="D2295" s="55">
        <f>[3]lang_2!D2295</f>
        <v>0</v>
      </c>
      <c r="E2295" s="55" t="str">
        <f>[3]lang_2!E2295</f>
        <v>#Caster</v>
      </c>
    </row>
    <row r="2296" spans="1:5" s="55" customFormat="1">
      <c r="A2296" s="55" t="str">
        <f>[3]lang_2!A2296</f>
        <v>TUJIANTITLE_6</v>
      </c>
      <c r="B2296" s="55" t="str">
        <f>[3]lang_2!B2296</f>
        <v>#城堡</v>
      </c>
      <c r="C2296" s="55" t="str">
        <f>[3]lang_2!C2296</f>
        <v>#城堡兵团</v>
      </c>
      <c r="D2296" s="55">
        <f>[3]lang_2!D2296</f>
        <v>0</v>
      </c>
      <c r="E2296" s="55" t="str">
        <f>[3]lang_2!E2296</f>
        <v>#Small Size</v>
      </c>
    </row>
    <row r="2297" spans="1:5" s="55" customFormat="1">
      <c r="A2297" s="55" t="str">
        <f>[3]lang_2!A2297</f>
        <v>TUJIANTITLE_7</v>
      </c>
      <c r="B2297" s="55" t="str">
        <f>[3]lang_2!B2297</f>
        <v>#壁垒</v>
      </c>
      <c r="C2297" s="55" t="str">
        <f>[3]lang_2!C2297</f>
        <v>#壁垒兵团</v>
      </c>
      <c r="D2297" s="55">
        <f>[3]lang_2!D2297</f>
        <v>0</v>
      </c>
      <c r="E2297" s="55" t="str">
        <f>[3]lang_2!E2297</f>
        <v>#Medium Size</v>
      </c>
    </row>
    <row r="2298" spans="1:5" s="55" customFormat="1">
      <c r="A2298" s="55" t="str">
        <f>[3]lang_2!A2298</f>
        <v>TUJIANTITLE_8</v>
      </c>
      <c r="B2298" s="55" t="str">
        <f>[3]lang_2!B2298</f>
        <v>#据点</v>
      </c>
      <c r="C2298" s="55" t="str">
        <f>[3]lang_2!C2298</f>
        <v>#据点兵团</v>
      </c>
      <c r="D2298" s="55">
        <f>[3]lang_2!D2298</f>
        <v>0</v>
      </c>
      <c r="E2298" s="55" t="str">
        <f>[3]lang_2!E2298</f>
        <v>#Large Size</v>
      </c>
    </row>
    <row r="2299" spans="1:5" s="55" customFormat="1">
      <c r="A2299" s="55" t="str">
        <f>[3]lang_2!A2299</f>
        <v>TUJIANTITLE_9</v>
      </c>
      <c r="B2299" s="55" t="str">
        <f>[3]lang_2!B2299</f>
        <v>#墓园</v>
      </c>
      <c r="C2299" s="55" t="str">
        <f>[3]lang_2!C2299</f>
        <v>#墓园兵团</v>
      </c>
      <c r="D2299" s="55">
        <f>[3]lang_2!D2299</f>
        <v>0</v>
      </c>
      <c r="E2299" s="55" t="str">
        <f>[3]lang_2!E2299</f>
        <v>#Huge Size</v>
      </c>
    </row>
    <row r="2300" spans="1:5" s="55" customFormat="1">
      <c r="A2300" s="55" t="str">
        <f>[3]lang_2!A2300</f>
        <v>TUJIANTITLE_10</v>
      </c>
      <c r="B2300" s="55" t="str">
        <f>[3]lang_2!B2300</f>
        <v>#地狱</v>
      </c>
      <c r="C2300" s="55" t="str">
        <f>[3]lang_2!C2300</f>
        <v>#地狱兵团</v>
      </c>
      <c r="D2300" s="55">
        <f>[3]lang_2!D2300</f>
        <v>0</v>
      </c>
      <c r="E2300" s="55" t="str">
        <f>[3]lang_2!E2300</f>
        <v>#Huge Size</v>
      </c>
    </row>
    <row r="2301" spans="1:5" s="55" customFormat="1">
      <c r="A2301" s="55" t="str">
        <f>[3]lang_2!A2301</f>
        <v>TUJIANTITLE_11</v>
      </c>
      <c r="B2301" s="55" t="str">
        <f>[3]lang_2!B2301</f>
        <v>#塔楼</v>
      </c>
      <c r="C2301" s="55" t="str">
        <f>[3]lang_2!C2301</f>
        <v>#塔楼兵团</v>
      </c>
      <c r="D2301" s="55">
        <f>[3]lang_2!D2301</f>
        <v>0</v>
      </c>
      <c r="E2301" s="55">
        <f>[3]lang_2!E2301</f>
        <v>0</v>
      </c>
    </row>
    <row r="2302" spans="1:5" s="55" customFormat="1">
      <c r="A2302" s="55" t="str">
        <f>[3]lang_2!A2302</f>
        <v>TUJIANTITLE_12</v>
      </c>
      <c r="B2302" s="55" t="str">
        <f>[3]lang_2!B2302</f>
        <v>#元素</v>
      </c>
      <c r="C2302" s="55" t="str">
        <f>[3]lang_2!C2302</f>
        <v>#元素兵团</v>
      </c>
      <c r="D2302" s="55">
        <f>[3]lang_2!D2302</f>
        <v>0</v>
      </c>
      <c r="E2302" s="55">
        <f>[3]lang_2!E2302</f>
        <v>0</v>
      </c>
    </row>
    <row r="2303" spans="1:5" s="55" customFormat="1">
      <c r="A2303" s="55" t="str">
        <f>[3]lang_2!A2303</f>
        <v>TUJIANTITLE_13</v>
      </c>
      <c r="B2303" s="55" t="str">
        <f>[3]lang_2!B2303</f>
        <v>#地下城</v>
      </c>
      <c r="C2303" s="55" t="str">
        <f>[3]lang_2!C2303</f>
        <v>#地下城兵团</v>
      </c>
      <c r="D2303" s="55">
        <f>[3]lang_2!D2303</f>
        <v>0</v>
      </c>
      <c r="E2303" s="55">
        <f>[3]lang_2!E2303</f>
        <v>0</v>
      </c>
    </row>
    <row r="2304" spans="1:5" s="55" customFormat="1">
      <c r="A2304" s="55">
        <f>[3]lang_2!A2304</f>
        <v>0</v>
      </c>
      <c r="B2304" s="55">
        <f>[3]lang_2!B2304</f>
        <v>0</v>
      </c>
      <c r="C2304" s="55">
        <f>[3]lang_2!C2304</f>
        <v>0</v>
      </c>
      <c r="D2304" s="55">
        <f>[3]lang_2!D2304</f>
        <v>0</v>
      </c>
      <c r="E2304" s="55">
        <f>[3]lang_2!E2304</f>
        <v>0</v>
      </c>
    </row>
    <row r="2305" spans="1:5" s="55" customFormat="1">
      <c r="A2305" s="55" t="str">
        <f>[3]lang_2!A2305</f>
        <v>TUJIANTITLE_1_1</v>
      </c>
      <c r="B2305" s="55" t="str">
        <f>[3]lang_2!B2305</f>
        <v>#攻击</v>
      </c>
      <c r="C2305" s="55" t="str">
        <f>[3]lang_2!C2305</f>
        <v>#攻击名录</v>
      </c>
      <c r="D2305" s="55">
        <f>[3]lang_2!D2305</f>
        <v>0</v>
      </c>
      <c r="E2305" s="55">
        <f>[3]lang_2!E2305</f>
        <v>0</v>
      </c>
    </row>
    <row r="2306" spans="1:5" s="55" customFormat="1">
      <c r="A2306" s="55" t="str">
        <f>[3]lang_2!A2306</f>
        <v>TUJIANTITLE_2_1</v>
      </c>
      <c r="B2306" s="55" t="str">
        <f>[3]lang_2!B2306</f>
        <v>#防御</v>
      </c>
      <c r="C2306" s="55" t="str">
        <f>[3]lang_2!C2306</f>
        <v>#防御名录</v>
      </c>
      <c r="D2306" s="55">
        <f>[3]lang_2!D2306</f>
        <v>0</v>
      </c>
      <c r="E2306" s="55">
        <f>[3]lang_2!E2306</f>
        <v>0</v>
      </c>
    </row>
    <row r="2307" spans="1:5" s="55" customFormat="1">
      <c r="A2307" s="55" t="str">
        <f>[3]lang_2!A2307</f>
        <v>TUJIANTITLE_3_1</v>
      </c>
      <c r="B2307" s="55" t="str">
        <f>[3]lang_2!B2307</f>
        <v>#突击</v>
      </c>
      <c r="C2307" s="55" t="str">
        <f>[3]lang_2!C2307</f>
        <v>#突击名录</v>
      </c>
      <c r="D2307" s="55">
        <f>[3]lang_2!D2307</f>
        <v>0</v>
      </c>
      <c r="E2307" s="55">
        <f>[3]lang_2!E2307</f>
        <v>0</v>
      </c>
    </row>
    <row r="2308" spans="1:5" s="55" customFormat="1">
      <c r="A2308" s="55" t="str">
        <f>[3]lang_2!A2308</f>
        <v>TUJIANTITLE_4_1</v>
      </c>
      <c r="B2308" s="55" t="str">
        <f>[3]lang_2!B2308</f>
        <v>#射手</v>
      </c>
      <c r="C2308" s="55" t="str">
        <f>[3]lang_2!C2308</f>
        <v>#射手名录</v>
      </c>
      <c r="D2308" s="55">
        <f>[3]lang_2!D2308</f>
        <v>0</v>
      </c>
      <c r="E2308" s="55">
        <f>[3]lang_2!E2308</f>
        <v>0</v>
      </c>
    </row>
    <row r="2309" spans="1:5" s="55" customFormat="1">
      <c r="A2309" s="55" t="str">
        <f>[3]lang_2!A2309</f>
        <v>TUJIANTITLE_5_1</v>
      </c>
      <c r="B2309" s="55" t="str">
        <f>[3]lang_2!B2309</f>
        <v>#魔法</v>
      </c>
      <c r="C2309" s="55" t="str">
        <f>[3]lang_2!C2309</f>
        <v>#魔法名录</v>
      </c>
      <c r="D2309" s="55">
        <f>[3]lang_2!D2309</f>
        <v>0</v>
      </c>
      <c r="E2309" s="55">
        <f>[3]lang_2!E2309</f>
        <v>0</v>
      </c>
    </row>
    <row r="2310" spans="1:5" s="55" customFormat="1">
      <c r="A2310" s="55" t="str">
        <f>[3]lang_2!A2310</f>
        <v>TUJIANTITLE_6_1</v>
      </c>
      <c r="B2310" s="55" t="str">
        <f>[3]lang_2!B2310</f>
        <v>#城堡</v>
      </c>
      <c r="C2310" s="55" t="str">
        <f>[3]lang_2!C2310</f>
        <v>#城堡名录</v>
      </c>
      <c r="D2310" s="55">
        <f>[3]lang_2!D2310</f>
        <v>0</v>
      </c>
      <c r="E2310" s="55">
        <f>[3]lang_2!E2310</f>
        <v>0</v>
      </c>
    </row>
    <row r="2311" spans="1:5" s="55" customFormat="1">
      <c r="A2311" s="55" t="str">
        <f>[3]lang_2!A2311</f>
        <v>TUJIANTITLE_7_1</v>
      </c>
      <c r="B2311" s="55" t="str">
        <f>[3]lang_2!B2311</f>
        <v>#壁垒</v>
      </c>
      <c r="C2311" s="55" t="str">
        <f>[3]lang_2!C2311</f>
        <v>#壁垒名录</v>
      </c>
      <c r="D2311" s="55">
        <f>[3]lang_2!D2311</f>
        <v>0</v>
      </c>
      <c r="E2311" s="55">
        <f>[3]lang_2!E2311</f>
        <v>0</v>
      </c>
    </row>
    <row r="2312" spans="1:5" s="55" customFormat="1">
      <c r="A2312" s="55" t="str">
        <f>[3]lang_2!A2312</f>
        <v>TUJIANTITLE_8_1</v>
      </c>
      <c r="B2312" s="55" t="str">
        <f>[3]lang_2!B2312</f>
        <v>#据点</v>
      </c>
      <c r="C2312" s="55" t="str">
        <f>[3]lang_2!C2312</f>
        <v>#据点名录</v>
      </c>
      <c r="D2312" s="55">
        <f>[3]lang_2!D2312</f>
        <v>0</v>
      </c>
      <c r="E2312" s="55">
        <f>[3]lang_2!E2312</f>
        <v>0</v>
      </c>
    </row>
    <row r="2313" spans="1:5" s="55" customFormat="1">
      <c r="A2313" s="55" t="str">
        <f>[3]lang_2!A2313</f>
        <v>TUJIANTITLE_9_1</v>
      </c>
      <c r="B2313" s="55" t="str">
        <f>[3]lang_2!B2313</f>
        <v>#墓园</v>
      </c>
      <c r="C2313" s="55" t="str">
        <f>[3]lang_2!C2313</f>
        <v>#墓园名录</v>
      </c>
      <c r="D2313" s="55">
        <f>[3]lang_2!D2313</f>
        <v>0</v>
      </c>
      <c r="E2313" s="55">
        <f>[3]lang_2!E2313</f>
        <v>0</v>
      </c>
    </row>
    <row r="2314" spans="1:5" s="55" customFormat="1">
      <c r="A2314" s="55" t="str">
        <f>[3]lang_2!A2314</f>
        <v>TUJIANTITLE_10_1</v>
      </c>
      <c r="B2314" s="55" t="str">
        <f>[3]lang_2!B2314</f>
        <v>#地狱</v>
      </c>
      <c r="C2314" s="55" t="str">
        <f>[3]lang_2!C2314</f>
        <v>#地狱名录</v>
      </c>
      <c r="D2314" s="55">
        <f>[3]lang_2!D2314</f>
        <v>0</v>
      </c>
      <c r="E2314" s="55">
        <f>[3]lang_2!E2314</f>
        <v>0</v>
      </c>
    </row>
    <row r="2315" spans="1:5">
      <c r="A2315" s="55" t="str">
        <f>[3]lang_2!A2315</f>
        <v>TUJIANTITLE_11_1</v>
      </c>
      <c r="B2315" s="55" t="str">
        <f>[3]lang_2!B2315</f>
        <v>#塔楼</v>
      </c>
      <c r="C2315" s="55" t="str">
        <f>[3]lang_2!C2315</f>
        <v>#塔楼名录</v>
      </c>
      <c r="D2315" s="55">
        <f>[3]lang_2!D2315</f>
        <v>0</v>
      </c>
      <c r="E2315" s="55">
        <f>[3]lang_2!E2315</f>
        <v>0</v>
      </c>
    </row>
    <row r="2316" spans="1:5" s="55" customFormat="1">
      <c r="A2316" s="55" t="str">
        <f>[3]lang_2!A2316</f>
        <v>TUJIANTITLE_12_1</v>
      </c>
      <c r="B2316" s="55" t="str">
        <f>[3]lang_2!B2316</f>
        <v>#元素</v>
      </c>
      <c r="C2316" s="55" t="str">
        <f>[3]lang_2!C2316</f>
        <v>#元素名录</v>
      </c>
      <c r="D2316" s="55">
        <f>[3]lang_2!D2316</f>
        <v>0</v>
      </c>
      <c r="E2316" s="55">
        <f>[3]lang_2!E2316</f>
        <v>0</v>
      </c>
    </row>
    <row r="2317" spans="1:5" s="55" customFormat="1">
      <c r="A2317" s="55">
        <f>[3]lang_2!A2317</f>
        <v>0</v>
      </c>
      <c r="B2317" s="55">
        <f>[3]lang_2!B2317</f>
        <v>0</v>
      </c>
      <c r="C2317" s="55">
        <f>[3]lang_2!C2317</f>
        <v>0</v>
      </c>
      <c r="D2317" s="55">
        <f>[3]lang_2!D2317</f>
        <v>0</v>
      </c>
      <c r="E2317" s="55">
        <f>[3]lang_2!E2317</f>
        <v>0</v>
      </c>
    </row>
    <row r="2318" spans="1:5" s="55" customFormat="1">
      <c r="A2318" s="55">
        <f>[3]lang_2!A2318</f>
        <v>0</v>
      </c>
      <c r="B2318" s="55">
        <f>[3]lang_2!B2318</f>
        <v>0</v>
      </c>
      <c r="C2318" s="55">
        <f>[3]lang_2!C2318</f>
        <v>0</v>
      </c>
      <c r="D2318" s="55">
        <f>[3]lang_2!D2318</f>
        <v>0</v>
      </c>
      <c r="E2318" s="55">
        <f>[3]lang_2!E2318</f>
        <v>0</v>
      </c>
    </row>
    <row r="2319" spans="1:5" s="55" customFormat="1">
      <c r="A2319" s="55" t="str">
        <f>[3]lang_2!A2319</f>
        <v>TEAMTALK_1</v>
      </c>
      <c r="B2319" s="55">
        <f>[3]lang_2!B2319</f>
        <v>0</v>
      </c>
      <c r="C2319" s="55" t="str">
        <f>[3]lang_2!C2319</f>
        <v>#谁也折不断我的长枪</v>
      </c>
      <c r="D2319" s="55">
        <f>[3]lang_2!D2319</f>
        <v>0</v>
      </c>
      <c r="E2319" s="55" t="str">
        <f>[3]lang_2!E2319</f>
        <v>#此树是我栽此树是我栽</v>
      </c>
    </row>
    <row r="2320" spans="1:5" s="55" customFormat="1">
      <c r="A2320" s="55" t="str">
        <f>[3]lang_2!A2320</f>
        <v>TEAMTALK_2</v>
      </c>
      <c r="B2320" s="55">
        <f>[3]lang_2!B2320</f>
        <v>0</v>
      </c>
      <c r="C2320" s="55" t="str">
        <f>[3]lang_2!C2320</f>
        <v>#我的身前只有死去的敌人</v>
      </c>
      <c r="D2320" s="55">
        <f>[3]lang_2!D2320</f>
        <v>0</v>
      </c>
      <c r="E2320" s="55" t="str">
        <f>[3]lang_2!E2320</f>
        <v>#啊啊啊</v>
      </c>
    </row>
    <row r="2321" spans="1:5" s="55" customFormat="1">
      <c r="A2321" s="55" t="str">
        <f>[3]lang_2!A2321</f>
        <v>TEAMTALK_3</v>
      </c>
      <c r="B2321" s="55">
        <f>[3]lang_2!B2321</f>
        <v>0</v>
      </c>
      <c r="C2321" s="55" t="str">
        <f>[3]lang_2!C2321</f>
        <v>#保家卫国，坚定不移</v>
      </c>
      <c r="D2321" s="55">
        <f>[3]lang_2!D2321</f>
        <v>0</v>
      </c>
      <c r="E2321" s="55" t="str">
        <f>[3]lang_2!E2321</f>
        <v>#死道友不死贫道</v>
      </c>
    </row>
    <row r="2322" spans="1:5" s="55" customFormat="1">
      <c r="A2322" s="55" t="str">
        <f>[3]lang_2!A2322</f>
        <v>TEAMTALK_4</v>
      </c>
      <c r="B2322" s="55">
        <f>[3]lang_2!B2322</f>
        <v>0</v>
      </c>
      <c r="C2322" s="55" t="str">
        <f>[3]lang_2!C2322</f>
        <v>#让我在你的膝盖上射一箭</v>
      </c>
      <c r="D2322" s="55">
        <f>[3]lang_2!D2322</f>
        <v>0</v>
      </c>
      <c r="E2322" s="55" t="str">
        <f>[3]lang_2!E2322</f>
        <v>#此树是我栽此路是我栽</v>
      </c>
    </row>
    <row r="2323" spans="1:5" s="55" customFormat="1">
      <c r="A2323" s="55" t="str">
        <f>[3]lang_2!A2323</f>
        <v>TEAMTALK_5</v>
      </c>
      <c r="B2323" s="55">
        <f>[3]lang_2!B2323</f>
        <v>0</v>
      </c>
      <c r="C2323" s="55" t="str">
        <f>[3]lang_2!C2323</f>
        <v>#今天的风儿真是喧嚣啊</v>
      </c>
      <c r="D2323" s="55">
        <f>[3]lang_2!D2323</f>
        <v>0</v>
      </c>
      <c r="E2323" s="55" t="str">
        <f>[3]lang_2!E2323</f>
        <v>#啊啊啊</v>
      </c>
    </row>
    <row r="2324" spans="1:5" s="55" customFormat="1">
      <c r="A2324" s="55" t="str">
        <f>[3]lang_2!A2324</f>
        <v>TEAMTALK_6</v>
      </c>
      <c r="B2324" s="55">
        <f>[3]lang_2!B2324</f>
        <v>0</v>
      </c>
      <c r="C2324" s="55" t="str">
        <f>[3]lang_2!C2324</f>
        <v>#将敌人消灭在前进的路上</v>
      </c>
      <c r="D2324" s="55">
        <f>[3]lang_2!D2324</f>
        <v>0</v>
      </c>
      <c r="E2324" s="55" t="str">
        <f>[3]lang_2!E2324</f>
        <v>#死道友不死贫道</v>
      </c>
    </row>
    <row r="2325" spans="1:5" s="55" customFormat="1">
      <c r="A2325" s="55" t="str">
        <f>[3]lang_2!A2325</f>
        <v>TEAMTALK_7</v>
      </c>
      <c r="B2325" s="55">
        <f>[3]lang_2!B2325</f>
        <v>0</v>
      </c>
      <c r="C2325" s="55" t="str">
        <f>[3]lang_2!C2325</f>
        <v>#没人能从我的眼皮下逃走</v>
      </c>
      <c r="D2325" s="55">
        <f>[3]lang_2!D2325</f>
        <v>0</v>
      </c>
      <c r="E2325" s="55" t="str">
        <f>[3]lang_2!E2325</f>
        <v>#此树是我栽此路是我栽</v>
      </c>
    </row>
    <row r="2326" spans="1:5" s="55" customFormat="1">
      <c r="A2326" s="55" t="str">
        <f>[3]lang_2!A2326</f>
        <v>TEAMTALK_8</v>
      </c>
      <c r="B2326" s="55">
        <f>[3]lang_2!B2326</f>
        <v>0</v>
      </c>
      <c r="C2326" s="55" t="str">
        <f>[3]lang_2!C2326</f>
        <v>#你想试试我的利爪么？</v>
      </c>
      <c r="D2326" s="55">
        <f>[3]lang_2!D2326</f>
        <v>0</v>
      </c>
      <c r="E2326" s="55" t="str">
        <f>[3]lang_2!E2326</f>
        <v>#啊啊啊</v>
      </c>
    </row>
    <row r="2327" spans="1:5" s="55" customFormat="1">
      <c r="A2327" s="55" t="str">
        <f>[3]lang_2!A2327</f>
        <v>TEAMTALK_9</v>
      </c>
      <c r="B2327" s="55">
        <f>[3]lang_2!B2327</f>
        <v>0</v>
      </c>
      <c r="C2327" s="55" t="str">
        <f>[3]lang_2!C2327</f>
        <v>#你永远都追不上我</v>
      </c>
      <c r="D2327" s="55">
        <f>[3]lang_2!D2327</f>
        <v>0</v>
      </c>
      <c r="E2327" s="55" t="str">
        <f>[3]lang_2!E2327</f>
        <v>#死道友不死贫道</v>
      </c>
    </row>
    <row r="2328" spans="1:5" s="55" customFormat="1">
      <c r="A2328" s="55" t="str">
        <f>[3]lang_2!A2328</f>
        <v>TEAMTALK_10</v>
      </c>
      <c r="B2328" s="55">
        <f>[3]lang_2!B2328</f>
        <v>0</v>
      </c>
      <c r="C2328" s="55" t="str">
        <f>[3]lang_2!C2328</f>
        <v>#这只不过是热身而已</v>
      </c>
      <c r="D2328" s="55">
        <f>[3]lang_2!D2328</f>
        <v>0</v>
      </c>
      <c r="E2328" s="55" t="str">
        <f>[3]lang_2!E2328</f>
        <v>#此树是我栽此路是我栽</v>
      </c>
    </row>
    <row r="2329" spans="1:5" s="55" customFormat="1">
      <c r="A2329" s="55" t="str">
        <f>[3]lang_2!A2329</f>
        <v>TEAMTALK_11</v>
      </c>
      <c r="B2329" s="55">
        <f>[3]lang_2!B2329</f>
        <v>0</v>
      </c>
      <c r="C2329" s="55" t="str">
        <f>[3]lang_2!C2329</f>
        <v>#到我这儿来，兄弟们</v>
      </c>
      <c r="D2329" s="55">
        <f>[3]lang_2!D2329</f>
        <v>0</v>
      </c>
      <c r="E2329" s="55" t="str">
        <f>[3]lang_2!E2329</f>
        <v>#啊啊啊</v>
      </c>
    </row>
    <row r="2330" spans="1:5" s="55" customFormat="1">
      <c r="A2330" s="55" t="str">
        <f>[3]lang_2!A2330</f>
        <v>TEAMTALK_12</v>
      </c>
      <c r="B2330" s="55">
        <f>[3]lang_2!B2330</f>
        <v>0</v>
      </c>
      <c r="C2330" s="55" t="str">
        <f>[3]lang_2!C2330</f>
        <v>#狂妄之徒，剑盾难容</v>
      </c>
      <c r="D2330" s="55">
        <f>[3]lang_2!D2330</f>
        <v>0</v>
      </c>
      <c r="E2330" s="55" t="str">
        <f>[3]lang_2!E2330</f>
        <v>#死亡的力量会将你彻底摧毁</v>
      </c>
    </row>
    <row r="2331" spans="1:5" s="55" customFormat="1">
      <c r="A2331" s="55" t="str">
        <f>[3]lang_2!A2331</f>
        <v>TEAMTALK_13</v>
      </c>
      <c r="B2331" s="55">
        <f>[3]lang_2!B2331</f>
        <v>0</v>
      </c>
      <c r="C2331" s="55" t="str">
        <f>[3]lang_2!C2331</f>
        <v>#圣洁的光辉不容玷污</v>
      </c>
      <c r="D2331" s="55">
        <f>[3]lang_2!D2331</f>
        <v>0</v>
      </c>
      <c r="E2331" s="55" t="str">
        <f>[3]lang_2!E2331</f>
        <v>#又干掉了一个蠢货</v>
      </c>
    </row>
    <row r="2332" spans="1:5" s="55" customFormat="1">
      <c r="A2332" s="55" t="str">
        <f>[3]lang_2!A2332</f>
        <v>TEAMTALK_14</v>
      </c>
      <c r="B2332" s="55">
        <f>[3]lang_2!B2332</f>
        <v>0</v>
      </c>
      <c r="C2332" s="55" t="str">
        <f>[3]lang_2!C2332</f>
        <v>#安静！否则就永远沉默</v>
      </c>
      <c r="D2332" s="55">
        <f>[3]lang_2!D2332</f>
        <v>0</v>
      </c>
      <c r="E2332" s="55" t="str">
        <f>[3]lang_2!E2332</f>
        <v>#为了联盟而战</v>
      </c>
    </row>
    <row r="2333" spans="1:5" s="55" customFormat="1">
      <c r="A2333" s="55" t="str">
        <f>[3]lang_2!A2333</f>
        <v>TEAMTALK_15</v>
      </c>
      <c r="B2333" s="55">
        <f>[3]lang_2!B2333</f>
        <v>0</v>
      </c>
      <c r="C2333" s="55" t="str">
        <f>[3]lang_2!C2333</f>
        <v>#沐浴在圣光之下</v>
      </c>
      <c r="D2333" s="55">
        <f>[3]lang_2!D2333</f>
        <v>0</v>
      </c>
      <c r="E2333" s="55" t="str">
        <f>[3]lang_2!E2333</f>
        <v>#团结就是力量</v>
      </c>
    </row>
    <row r="2334" spans="1:5" s="55" customFormat="1">
      <c r="A2334" s="55" t="str">
        <f>[3]lang_2!A2334</f>
        <v>TEAMTALK_16</v>
      </c>
      <c r="B2334" s="55">
        <f>[3]lang_2!B2334</f>
        <v>0</v>
      </c>
      <c r="C2334" s="55" t="str">
        <f>[3]lang_2!C2334</f>
        <v>#冲锋向前，永不退缩！</v>
      </c>
      <c r="D2334" s="55">
        <f>[3]lang_2!D2334</f>
        <v>0</v>
      </c>
      <c r="E2334" s="55" t="str">
        <f>[3]lang_2!E2334</f>
        <v>#关门，放狗！</v>
      </c>
    </row>
    <row r="2335" spans="1:5" s="55" customFormat="1">
      <c r="A2335" s="55" t="str">
        <f>[3]lang_2!A2335</f>
        <v>TEAMTALK_17</v>
      </c>
      <c r="B2335" s="55">
        <f>[3]lang_2!B2335</f>
        <v>0</v>
      </c>
      <c r="C2335" s="55" t="str">
        <f>[3]lang_2!C2335</f>
        <v>#谁也不能阻止我们前进</v>
      </c>
      <c r="D2335" s="55">
        <f>[3]lang_2!D2335</f>
        <v>0</v>
      </c>
      <c r="E2335" s="55" t="str">
        <f>[3]lang_2!E2335</f>
        <v>#在正义的火焰中哀嚎吧</v>
      </c>
    </row>
    <row r="2336" spans="1:5" s="55" customFormat="1">
      <c r="A2336" s="55" t="str">
        <f>[3]lang_2!A2336</f>
        <v>TEAMTALK_18</v>
      </c>
      <c r="B2336" s="55">
        <f>[3]lang_2!B2336</f>
        <v>0</v>
      </c>
      <c r="C2336" s="55" t="str">
        <f>[3]lang_2!C2336</f>
        <v>#正义，宽容，谦卑，诚实</v>
      </c>
      <c r="D2336" s="55">
        <f>[3]lang_2!D2336</f>
        <v>0</v>
      </c>
      <c r="E2336" s="55" t="str">
        <f>[3]lang_2!E2336</f>
        <v>#我们复仇的时刻到了</v>
      </c>
    </row>
    <row r="2337" spans="1:5" s="55" customFormat="1">
      <c r="A2337" s="55" t="str">
        <f>[3]lang_2!A2337</f>
        <v>TEAMTALK_19</v>
      </c>
      <c r="B2337" s="55">
        <f>[3]lang_2!B2337</f>
        <v>0</v>
      </c>
      <c r="C2337" s="55" t="str">
        <f>[3]lang_2!C2337</f>
        <v>#复活吧，我的勇士</v>
      </c>
      <c r="D2337" s="55">
        <f>[3]lang_2!D2337</f>
        <v>0</v>
      </c>
      <c r="E2337" s="55" t="str">
        <f>[3]lang_2!E2337</f>
        <v>#感受来自大自然的愤怒</v>
      </c>
    </row>
    <row r="2338" spans="1:5" s="55" customFormat="1">
      <c r="A2338" s="55" t="str">
        <f>[3]lang_2!A2338</f>
        <v>TEAMTALK_20</v>
      </c>
      <c r="B2338" s="55">
        <f>[3]lang_2!B2338</f>
        <v>0</v>
      </c>
      <c r="C2338" s="55" t="str">
        <f>[3]lang_2!C2338</f>
        <v>#光明之力，净化万物！</v>
      </c>
      <c r="D2338" s="55">
        <f>[3]lang_2!D2338</f>
        <v>0</v>
      </c>
      <c r="E2338" s="55" t="str">
        <f>[3]lang_2!E2338</f>
        <v>#你们想干什么？离我远一点！</v>
      </c>
    </row>
    <row r="2339" spans="1:5" s="55" customFormat="1">
      <c r="A2339" s="55" t="str">
        <f>[3]lang_2!A2339</f>
        <v>TEAMTALK_21</v>
      </c>
      <c r="B2339" s="55">
        <f>[3]lang_2!B2339</f>
        <v>0</v>
      </c>
      <c r="C2339" s="55" t="str">
        <f>[3]lang_2!C2339</f>
        <v>#净化这群异教徒！</v>
      </c>
      <c r="D2339" s="55">
        <f>[3]lang_2!D2339</f>
        <v>0</v>
      </c>
      <c r="E2339" s="55" t="str">
        <f>[3]lang_2!E2339</f>
        <v>#懦弱的废物，在血海里挣扎吧</v>
      </c>
    </row>
    <row r="2340" spans="1:5" s="55" customFormat="1">
      <c r="A2340" s="55" t="str">
        <f>[3]lang_2!A2340</f>
        <v>TEAMTALK_22</v>
      </c>
      <c r="B2340" s="55">
        <f>[3]lang_2!B2340</f>
        <v>0</v>
      </c>
      <c r="C2340" s="55" t="str">
        <f>[3]lang_2!C2340</f>
        <v>#在我的铁蹄下颤抖吧！</v>
      </c>
      <c r="D2340" s="55">
        <f>[3]lang_2!D2340</f>
        <v>0</v>
      </c>
      <c r="E2340" s="55" t="str">
        <f>[3]lang_2!E2340</f>
        <v>#我以神的名义宣判你死刑！</v>
      </c>
    </row>
    <row r="2341" spans="1:5" s="55" customFormat="1">
      <c r="A2341" s="55" t="str">
        <f>[3]lang_2!A2341</f>
        <v>TEAMTALK_23</v>
      </c>
      <c r="B2341" s="55">
        <f>[3]lang_2!B2341</f>
        <v>0</v>
      </c>
      <c r="C2341" s="55" t="str">
        <f>[3]lang_2!C2341</f>
        <v>#让鲜血流淌在大地之上</v>
      </c>
      <c r="D2341" s="55">
        <f>[3]lang_2!D2341</f>
        <v>0</v>
      </c>
      <c r="E2341" s="55" t="str">
        <f>[3]lang_2!E2341</f>
        <v>#战栗吧，凡人们，黑暗降临了！</v>
      </c>
    </row>
    <row r="2342" spans="1:5" s="55" customFormat="1">
      <c r="A2342" s="55" t="str">
        <f>[3]lang_2!A2342</f>
        <v>TEAMTALK_24</v>
      </c>
      <c r="B2342" s="55">
        <f>[3]lang_2!B2342</f>
        <v>0</v>
      </c>
      <c r="C2342" s="55" t="str">
        <f>[3]lang_2!C2342</f>
        <v>#你的死亡让我热血沸腾</v>
      </c>
      <c r="D2342" s="55">
        <f>[3]lang_2!D2342</f>
        <v>0</v>
      </c>
      <c r="E2342" s="55" t="str">
        <f>[3]lang_2!E2342</f>
        <v>#逃啊，你有本事就逃啊</v>
      </c>
    </row>
    <row r="2343" spans="1:5" s="55" customFormat="1">
      <c r="A2343" s="55" t="str">
        <f>[3]lang_2!A2343</f>
        <v>TEAMTALK_25</v>
      </c>
      <c r="B2343" s="55">
        <f>[3]lang_2!B2343</f>
        <v>0</v>
      </c>
      <c r="C2343" s="55" t="str">
        <f>[3]lang_2!C2343</f>
        <v>#山川的力量，不可撼动</v>
      </c>
      <c r="D2343" s="55">
        <f>[3]lang_2!D2343</f>
        <v>0</v>
      </c>
      <c r="E2343" s="55" t="str">
        <f>[3]lang_2!E2343</f>
        <v>#起来吧，再一次为你们的主人服务</v>
      </c>
    </row>
    <row r="2344" spans="1:5" s="55" customFormat="1">
      <c r="A2344" s="55" t="str">
        <f>[3]lang_2!A2344</f>
        <v>TEAMTALK_26</v>
      </c>
      <c r="B2344" s="55">
        <f>[3]lang_2!B2344</f>
        <v>0</v>
      </c>
      <c r="C2344" s="55" t="str">
        <f>[3]lang_2!C2344</f>
        <v>#个子矮，力量大</v>
      </c>
      <c r="D2344" s="55">
        <f>[3]lang_2!D2344</f>
        <v>0</v>
      </c>
      <c r="E2344" s="55" t="str">
        <f>[3]lang_2!E2344</f>
        <v>#让我看看你有什么能耐</v>
      </c>
    </row>
    <row r="2345" spans="1:5" s="55" customFormat="1">
      <c r="A2345" s="55" t="str">
        <f>[3]lang_2!A2345</f>
        <v>TEAMTALK_27</v>
      </c>
      <c r="B2345" s="55">
        <f>[3]lang_2!B2345</f>
        <v>0</v>
      </c>
      <c r="C2345" s="55" t="str">
        <f>[3]lang_2!C2345</f>
        <v>#我给你的脑袋加个BUFF</v>
      </c>
      <c r="D2345" s="55">
        <f>[3]lang_2!D2345</f>
        <v>0</v>
      </c>
      <c r="E2345" s="55" t="str">
        <f>[3]lang_2!E2345</f>
        <v>#懦夫，你就只有这点能耐么</v>
      </c>
    </row>
    <row r="2346" spans="1:5" s="55" customFormat="1">
      <c r="A2346" s="55" t="str">
        <f>[3]lang_2!A2346</f>
        <v>TEAMTALK_28</v>
      </c>
      <c r="B2346" s="55">
        <f>[3]lang_2!B2346</f>
        <v>0</v>
      </c>
      <c r="C2346" s="55" t="str">
        <f>[3]lang_2!C2346</f>
        <v>#请爱护森林的花草树木</v>
      </c>
      <c r="D2346" s="55">
        <f>[3]lang_2!D2346</f>
        <v>0</v>
      </c>
      <c r="E2346" s="55" t="str">
        <f>[3]lang_2!E2346</f>
        <v xml:space="preserve">#趁你们还活着，马上离开这里！ </v>
      </c>
    </row>
    <row r="2347" spans="1:5" s="55" customFormat="1">
      <c r="A2347" s="55" t="str">
        <f>[3]lang_2!A2347</f>
        <v>TEAMTALK_29</v>
      </c>
      <c r="B2347" s="55">
        <f>[3]lang_2!B2347</f>
        <v>0</v>
      </c>
      <c r="C2347" s="55" t="str">
        <f>[3]lang_2!C2347</f>
        <v>#精灵的弓箭例无虚发</v>
      </c>
      <c r="D2347" s="55">
        <f>[3]lang_2!D2347</f>
        <v>0</v>
      </c>
      <c r="E2347" s="55" t="str">
        <f>[3]lang_2!E2347</f>
        <v>#你们离地狱更近一步了</v>
      </c>
    </row>
    <row r="2348" spans="1:5" s="55" customFormat="1">
      <c r="A2348" s="55" t="str">
        <f>[3]lang_2!A2348</f>
        <v>TEAMTALK_30</v>
      </c>
      <c r="B2348" s="55">
        <f>[3]lang_2!B2348</f>
        <v>0</v>
      </c>
      <c r="C2348" s="55" t="str">
        <f>[3]lang_2!C2348</f>
        <v>#杀戮也是一种优雅的艺术</v>
      </c>
      <c r="D2348" s="55">
        <f>[3]lang_2!D2348</f>
        <v>0</v>
      </c>
      <c r="E2348" s="55" t="str">
        <f>[3]lang_2!E2348</f>
        <v>#你们的鲜血将染红我的双手</v>
      </c>
    </row>
    <row r="2349" spans="1:5" s="55" customFormat="1">
      <c r="A2349" s="55" t="str">
        <f>[3]lang_2!A2349</f>
        <v>TEAMTALK_31</v>
      </c>
      <c r="B2349" s="55">
        <f>[3]lang_2!B2349</f>
        <v>0</v>
      </c>
      <c r="C2349" s="55" t="str">
        <f>[3]lang_2!C2349</f>
        <v>#何时才能飞到天空之上？</v>
      </c>
      <c r="D2349" s="55">
        <f>[3]lang_2!D2349</f>
        <v>0</v>
      </c>
      <c r="E2349" s="55" t="str">
        <f>[3]lang_2!E2349</f>
        <v>#你说，这片天空之上会是什么呢？</v>
      </c>
    </row>
    <row r="2350" spans="1:5" s="55" customFormat="1">
      <c r="A2350" s="55" t="str">
        <f>[3]lang_2!A2350</f>
        <v>TEAMTALK_32</v>
      </c>
      <c r="B2350" s="55">
        <f>[3]lang_2!B2350</f>
        <v>0</v>
      </c>
      <c r="C2350" s="55" t="str">
        <f>[3]lang_2!C2350</f>
        <v>#走开！你这肮脏的蠢货！</v>
      </c>
      <c r="D2350" s="55">
        <f>[3]lang_2!D2350</f>
        <v>0</v>
      </c>
      <c r="E2350" s="55" t="str">
        <f>[3]lang_2!E2350</f>
        <v>#走开！你这肮脏的蠢货！</v>
      </c>
    </row>
    <row r="2351" spans="1:5" s="55" customFormat="1">
      <c r="A2351" s="55" t="str">
        <f>[3]lang_2!A2351</f>
        <v>TEAMTALK_33</v>
      </c>
      <c r="B2351" s="55">
        <f>[3]lang_2!B2351</f>
        <v>0</v>
      </c>
      <c r="C2351" s="55" t="str">
        <f>[3]lang_2!C2351</f>
        <v>#森林的日出永远如此美丽</v>
      </c>
      <c r="D2351" s="55">
        <f>[3]lang_2!D2351</f>
        <v>0</v>
      </c>
      <c r="E2351" s="55" t="str">
        <f>[3]lang_2!E2351</f>
        <v>#森林的日出永远如此美丽</v>
      </c>
    </row>
    <row r="2352" spans="1:5" s="55" customFormat="1">
      <c r="A2352" s="55" t="str">
        <f>[3]lang_2!A2352</f>
        <v>TEAMTALK_34</v>
      </c>
      <c r="B2352" s="55">
        <f>[3]lang_2!B2352</f>
        <v>0</v>
      </c>
      <c r="C2352" s="55" t="str">
        <f>[3]lang_2!C2352</f>
        <v>#自然，生长，枯萎，凋零</v>
      </c>
      <c r="D2352" s="55">
        <f>[3]lang_2!D2352</f>
        <v>0</v>
      </c>
      <c r="E2352" s="55" t="str">
        <f>[3]lang_2!E2352</f>
        <v>#自然，生长，枯萎，凋零</v>
      </c>
    </row>
    <row r="2353" spans="1:5" s="55" customFormat="1">
      <c r="A2353" s="55" t="str">
        <f>[3]lang_2!A2353</f>
        <v>TEAMTALK_35</v>
      </c>
      <c r="B2353" s="55">
        <f>[3]lang_2!B2353</f>
        <v>0</v>
      </c>
      <c r="C2353" s="55" t="str">
        <f>[3]lang_2!C2353</f>
        <v>#你们，别想跑出我的藤蔓</v>
      </c>
      <c r="D2353" s="55">
        <f>[3]lang_2!D2353</f>
        <v>0</v>
      </c>
      <c r="E2353" s="55" t="str">
        <f>[3]lang_2!E2353</f>
        <v>#你们，别想跑出我的藤蔓</v>
      </c>
    </row>
    <row r="2354" spans="1:5" s="55" customFormat="1">
      <c r="A2354" s="55" t="str">
        <f>[3]lang_2!A2354</f>
        <v>TEAMTALK_36</v>
      </c>
      <c r="B2354" s="55">
        <f>[3]lang_2!B2354</f>
        <v>0</v>
      </c>
      <c r="C2354" s="55" t="str">
        <f>[3]lang_2!C2354</f>
        <v>#姜还是老的辣</v>
      </c>
      <c r="D2354" s="55">
        <f>[3]lang_2!D2354</f>
        <v>0</v>
      </c>
      <c r="E2354" s="55" t="str">
        <f>[3]lang_2!E2354</f>
        <v>#姜还是老的辣</v>
      </c>
    </row>
    <row r="2355" spans="1:5" s="55" customFormat="1">
      <c r="A2355" s="55" t="str">
        <f>[3]lang_2!A2355</f>
        <v>TEAMTALK_37</v>
      </c>
      <c r="B2355" s="55">
        <f>[3]lang_2!B2355</f>
        <v>0</v>
      </c>
      <c r="C2355" s="55" t="str">
        <f>[3]lang_2!C2355</f>
        <v>#用我的尖角洗涤你的罪恶</v>
      </c>
      <c r="D2355" s="55">
        <f>[3]lang_2!D2355</f>
        <v>0</v>
      </c>
      <c r="E2355" s="55" t="str">
        <f>[3]lang_2!E2355</f>
        <v>#用我的尖角洗涤你的罪恶吧</v>
      </c>
    </row>
    <row r="2356" spans="1:5" s="55" customFormat="1">
      <c r="A2356" s="55" t="str">
        <f>[3]lang_2!A2356</f>
        <v>TEAMTALK_38</v>
      </c>
      <c r="B2356" s="55">
        <f>[3]lang_2!B2356</f>
        <v>0</v>
      </c>
      <c r="C2356" s="55" t="str">
        <f>[3]lang_2!C2356</f>
        <v>#别用你的脏手碰我</v>
      </c>
      <c r="D2356" s="55">
        <f>[3]lang_2!D2356</f>
        <v>0</v>
      </c>
      <c r="E2356" s="55" t="str">
        <f>[3]lang_2!E2356</f>
        <v>#别用你的脏手碰我</v>
      </c>
    </row>
    <row r="2357" spans="1:5" s="55" customFormat="1">
      <c r="A2357" s="55" t="str">
        <f>[3]lang_2!A2357</f>
        <v>TEAMTALK_39</v>
      </c>
      <c r="B2357" s="55">
        <f>[3]lang_2!B2357</f>
        <v>0</v>
      </c>
      <c r="C2357" s="55" t="str">
        <f>[3]lang_2!C2357</f>
        <v>#我讨厌灰尘弄脏我的鬃毛</v>
      </c>
      <c r="D2357" s="55">
        <f>[3]lang_2!D2357</f>
        <v>0</v>
      </c>
      <c r="E2357" s="55" t="str">
        <f>[3]lang_2!E2357</f>
        <v>#我讨厌战争，灰尘会弄脏我的鬃毛</v>
      </c>
    </row>
    <row r="2358" spans="1:5" s="55" customFormat="1">
      <c r="A2358" s="55" t="str">
        <f>[3]lang_2!A2358</f>
        <v>TEAMTALK_40</v>
      </c>
      <c r="B2358" s="55">
        <f>[3]lang_2!B2358</f>
        <v>0</v>
      </c>
      <c r="C2358" s="55" t="str">
        <f>[3]lang_2!C2358</f>
        <v>#你是在和一条龙谈条件么</v>
      </c>
      <c r="D2358" s="55">
        <f>[3]lang_2!D2358</f>
        <v>0</v>
      </c>
      <c r="E2358" s="55" t="str">
        <f>[3]lang_2!E2358</f>
        <v>#你是在和一条龙谈条件么</v>
      </c>
    </row>
    <row r="2359" spans="1:5" s="55" customFormat="1">
      <c r="A2359" s="55" t="str">
        <f>[3]lang_2!A2359</f>
        <v>TEAMTALK_41</v>
      </c>
      <c r="B2359" s="55">
        <f>[3]lang_2!B2359</f>
        <v>0</v>
      </c>
      <c r="C2359" s="55" t="str">
        <f>[3]lang_2!C2359</f>
        <v>#凡人，感受巨龙的力量吧</v>
      </c>
      <c r="D2359" s="55">
        <f>[3]lang_2!D2359</f>
        <v>0</v>
      </c>
      <c r="E2359" s="55" t="str">
        <f>[3]lang_2!E2359</f>
        <v>#渺小的蛀虫们，感受巨龙的力量吧</v>
      </c>
    </row>
    <row r="2360" spans="1:5" s="55" customFormat="1">
      <c r="A2360" s="55" t="str">
        <f>[3]lang_2!A2360</f>
        <v>TEAMTALK_42</v>
      </c>
      <c r="B2360" s="55">
        <f>[3]lang_2!B2360</f>
        <v>0</v>
      </c>
      <c r="C2360" s="55" t="str">
        <f>[3]lang_2!C2360</f>
        <v>#灾难，死亡，毁灭，破坏</v>
      </c>
      <c r="D2360" s="55">
        <f>[3]lang_2!D2360</f>
        <v>0</v>
      </c>
      <c r="E2360" s="55" t="str">
        <f>[3]lang_2!E2360</f>
        <v>#灾难，死亡，毁灭，你感到恐惧了么</v>
      </c>
    </row>
    <row r="2361" spans="1:5" s="55" customFormat="1">
      <c r="A2361" s="55" t="str">
        <f>[3]lang_2!A2361</f>
        <v>TEAMTALK_64</v>
      </c>
      <c r="B2361" s="55">
        <f>[3]lang_2!B2361</f>
        <v>0</v>
      </c>
      <c r="C2361" s="55" t="str">
        <f>[3]lang_2!C2361</f>
        <v>#不要杀死可怜的大耳怪</v>
      </c>
      <c r="D2361" s="55">
        <f>[3]lang_2!D2361</f>
        <v>0</v>
      </c>
      <c r="E2361" s="55" t="str">
        <f>[3]lang_2!E2361</f>
        <v>#不不不，不要杀死可怜的大耳怪么</v>
      </c>
    </row>
    <row r="2362" spans="1:5" s="55" customFormat="1">
      <c r="A2362" s="55" t="str">
        <f>[3]lang_2!A2362</f>
        <v>TEAMTALK_65</v>
      </c>
      <c r="B2362" s="55">
        <f>[3]lang_2!B2362</f>
        <v>0</v>
      </c>
      <c r="C2362" s="55" t="str">
        <f>[3]lang_2!C2362</f>
        <v>#看啊，新鲜的肉！</v>
      </c>
      <c r="D2362" s="55">
        <f>[3]lang_2!D2362</f>
        <v>0</v>
      </c>
      <c r="E2362" s="55" t="str">
        <f>[3]lang_2!E2362</f>
        <v>#新鲜的人肉！</v>
      </c>
    </row>
    <row r="2363" spans="1:5" s="55" customFormat="1">
      <c r="A2363" s="55" t="str">
        <f>[3]lang_2!A2363</f>
        <v>TEAMTALK_66</v>
      </c>
      <c r="B2363" s="55">
        <f>[3]lang_2!B2363</f>
        <v>0</v>
      </c>
      <c r="C2363" s="55" t="str">
        <f>[3]lang_2!C2363</f>
        <v>#你们这些悲惨的家伙</v>
      </c>
      <c r="D2363" s="55">
        <f>[3]lang_2!D2363</f>
        <v>0</v>
      </c>
      <c r="E2363" s="55" t="str">
        <f>[3]lang_2!E2363</f>
        <v>#你们这些悲惨的家伙</v>
      </c>
    </row>
    <row r="2364" spans="1:5" s="55" customFormat="1">
      <c r="A2364" s="55" t="str">
        <f>[3]lang_2!A2364</f>
        <v>TEAMTALK_67</v>
      </c>
      <c r="B2364" s="55">
        <f>[3]lang_2!B2364</f>
        <v>0</v>
      </c>
      <c r="C2364" s="55" t="str">
        <f>[3]lang_2!C2364</f>
        <v>#兽人和巨狼是天生的勇士</v>
      </c>
      <c r="D2364" s="55">
        <f>[3]lang_2!D2364</f>
        <v>0</v>
      </c>
      <c r="E2364" s="55" t="str">
        <f>[3]lang_2!E2364</f>
        <v>#我们是最强壮的兽人和最凶猛的巨狼</v>
      </c>
    </row>
    <row r="2365" spans="1:5" s="55" customFormat="1">
      <c r="A2365" s="55" t="str">
        <f>[3]lang_2!A2365</f>
        <v>TEAMTALK_68</v>
      </c>
      <c r="B2365" s="55">
        <f>[3]lang_2!B2365</f>
        <v>0</v>
      </c>
      <c r="C2365" s="55" t="str">
        <f>[3]lang_2!C2365</f>
        <v>#在狼爪下哀嚎吧</v>
      </c>
      <c r="D2365" s="55">
        <f>[3]lang_2!D2365</f>
        <v>0</v>
      </c>
      <c r="E2365" s="55" t="str">
        <f>[3]lang_2!E2365</f>
        <v>#在狼爪下哀嚎吧</v>
      </c>
    </row>
    <row r="2366" spans="1:5" s="55" customFormat="1">
      <c r="A2366" s="55" t="str">
        <f>[3]lang_2!A2366</f>
        <v>TEAMTALK_69</v>
      </c>
      <c r="B2366" s="55">
        <f>[3]lang_2!B2366</f>
        <v>0</v>
      </c>
      <c r="C2366" s="55" t="str">
        <f>[3]lang_2!C2366</f>
        <v>#杀光他们！</v>
      </c>
      <c r="D2366" s="55">
        <f>[3]lang_2!D2366</f>
        <v>0</v>
      </c>
      <c r="E2366" s="55" t="str">
        <f>[3]lang_2!E2366</f>
        <v>#杀光他们！</v>
      </c>
    </row>
    <row r="2367" spans="1:5" s="55" customFormat="1">
      <c r="A2367" s="55" t="str">
        <f>[3]lang_2!A2367</f>
        <v>TEAMTALK_70</v>
      </c>
      <c r="B2367" s="55">
        <f>[3]lang_2!B2367</f>
        <v>0</v>
      </c>
      <c r="C2367" s="55" t="str">
        <f>[3]lang_2!C2367</f>
        <v>#哈哈哈，我喜欢战斗</v>
      </c>
      <c r="D2367" s="55">
        <f>[3]lang_2!D2367</f>
        <v>0</v>
      </c>
      <c r="E2367" s="55" t="str">
        <f>[3]lang_2!E2367</f>
        <v>#我们是骄傲的半兽人勇士</v>
      </c>
    </row>
    <row r="2368" spans="1:5" s="55" customFormat="1">
      <c r="A2368" s="55" t="str">
        <f>[3]lang_2!A2368</f>
        <v>TEAMTALK_71</v>
      </c>
      <c r="B2368" s="55">
        <f>[3]lang_2!B2368</f>
        <v>0</v>
      </c>
      <c r="C2368" s="55" t="str">
        <f>[3]lang_2!C2368</f>
        <v>#半兽人无所畏惧！</v>
      </c>
      <c r="D2368" s="55">
        <f>[3]lang_2!D2368</f>
        <v>0</v>
      </c>
      <c r="E2368" s="55" t="str">
        <f>[3]lang_2!E2368</f>
        <v>#半兽人无所畏惧！</v>
      </c>
    </row>
    <row r="2369" spans="1:5" s="55" customFormat="1">
      <c r="A2369" s="55" t="str">
        <f>[3]lang_2!A2369</f>
        <v>TEAMTALK_72</v>
      </c>
      <c r="B2369" s="55">
        <f>[3]lang_2!B2369</f>
        <v>0</v>
      </c>
      <c r="C2369" s="55" t="str">
        <f>[3]lang_2!C2369</f>
        <v>#你们是给我送吃的么</v>
      </c>
      <c r="D2369" s="55">
        <f>[3]lang_2!D2369</f>
        <v>0</v>
      </c>
      <c r="E2369" s="55" t="str">
        <f>[3]lang_2!E2369</f>
        <v>#你们是给我送吃的么</v>
      </c>
    </row>
    <row r="2370" spans="1:5" s="55" customFormat="1">
      <c r="A2370" s="55" t="str">
        <f>[3]lang_2!A2370</f>
        <v>TEAMTALK_73</v>
      </c>
      <c r="B2370" s="55">
        <f>[3]lang_2!B2370</f>
        <v>0</v>
      </c>
      <c r="C2370" s="55" t="str">
        <f>[3]lang_2!C2370</f>
        <v>#食人魔从不吵架…闭嘴蠢货</v>
      </c>
      <c r="D2370" s="55">
        <f>[3]lang_2!D2370</f>
        <v>0</v>
      </c>
      <c r="E2370" s="55" t="str">
        <f>[3]lang_2!E2370</f>
        <v>#食人魔从不吵架…闭嘴，你个蠢货</v>
      </c>
    </row>
    <row r="2371" spans="1:5" s="55" customFormat="1">
      <c r="A2371" s="55" t="str">
        <f>[3]lang_2!A2371</f>
        <v>TEAMTALK_74</v>
      </c>
      <c r="B2371" s="55">
        <f>[3]lang_2!B2371</f>
        <v>0</v>
      </c>
      <c r="C2371" s="55" t="str">
        <f>[3]lang_2!C2371</f>
        <v>#你们是想逃跑么</v>
      </c>
      <c r="D2371" s="55">
        <f>[3]lang_2!D2371</f>
        <v>0</v>
      </c>
      <c r="E2371" s="55" t="str">
        <f>[3]lang_2!E2371</f>
        <v>#你们是想从我的眼皮底下逃跑么</v>
      </c>
    </row>
    <row r="2372" spans="1:5" s="55" customFormat="1">
      <c r="A2372" s="55" t="str">
        <f>[3]lang_2!A2372</f>
        <v>TEAMTALK_75</v>
      </c>
      <c r="B2372" s="55">
        <f>[3]lang_2!B2372</f>
        <v>0</v>
      </c>
      <c r="C2372" s="55" t="str">
        <f>[3]lang_2!C2372</f>
        <v>#看我把你们全部砸扁</v>
      </c>
      <c r="D2372" s="55">
        <f>[3]lang_2!D2372</f>
        <v>0</v>
      </c>
      <c r="E2372" s="55" t="str">
        <f>[3]lang_2!E2372</f>
        <v>#看我把你们全部砸扁</v>
      </c>
    </row>
    <row r="2373" spans="1:5" s="55" customFormat="1">
      <c r="A2373" s="55" t="str">
        <f>[3]lang_2!A2373</f>
        <v>TEAMTALK_76</v>
      </c>
      <c r="B2373" s="55">
        <f>[3]lang_2!B2373</f>
        <v>0</v>
      </c>
      <c r="C2373" s="55" t="str">
        <f>[3]lang_2!C2373</f>
        <v>#啾~~~啾~~~啾~~~~</v>
      </c>
      <c r="D2373" s="55">
        <f>[3]lang_2!D2373</f>
        <v>0</v>
      </c>
      <c r="E2373" s="55" t="str">
        <f>[3]lang_2!E2373</f>
        <v>#啾~~~啾~~~啾~~~~</v>
      </c>
    </row>
    <row r="2374" spans="1:5" s="55" customFormat="1">
      <c r="A2374" s="55" t="str">
        <f>[3]lang_2!A2374</f>
        <v>TEAMTALK_77</v>
      </c>
      <c r="B2374" s="55">
        <f>[3]lang_2!B2374</f>
        <v>0</v>
      </c>
      <c r="C2374" s="55" t="str">
        <f>[3]lang_2!C2374</f>
        <v>#天空之上，遍布雷霆闪电</v>
      </c>
      <c r="D2374" s="55">
        <f>[3]lang_2!D2374</f>
        <v>0</v>
      </c>
      <c r="E2374" s="55" t="str">
        <f>[3]lang_2!E2374</f>
        <v>#天空之上，遍布雷霆闪电</v>
      </c>
    </row>
    <row r="2375" spans="1:5" s="55" customFormat="1">
      <c r="A2375" s="55" t="str">
        <f>[3]lang_2!A2375</f>
        <v>TEAMTALK_78</v>
      </c>
      <c r="B2375" s="55">
        <f>[3]lang_2!B2375</f>
        <v>0</v>
      </c>
      <c r="C2375" s="55" t="str">
        <f>[3]lang_2!C2375</f>
        <v>#在闪电之下灰飞烟灭吧</v>
      </c>
      <c r="D2375" s="55">
        <f>[3]lang_2!D2375</f>
        <v>0</v>
      </c>
      <c r="E2375" s="55" t="str">
        <f>[3]lang_2!E2375</f>
        <v>#在闪电之下灰飞烟灭吧</v>
      </c>
    </row>
    <row r="2376" spans="1:5" s="55" customFormat="1">
      <c r="A2376" s="55" t="str">
        <f>[3]lang_2!A2376</f>
        <v>TEAMTALK_79</v>
      </c>
      <c r="B2376" s="55">
        <f>[3]lang_2!B2376</f>
        <v>0</v>
      </c>
      <c r="C2376" s="55" t="str">
        <f>[3]lang_2!C2376</f>
        <v>#你们弱得跟蚂蚁一样</v>
      </c>
      <c r="D2376" s="55">
        <f>[3]lang_2!D2376</f>
        <v>0</v>
      </c>
      <c r="E2376" s="55" t="str">
        <f>[3]lang_2!E2376</f>
        <v>#我只有一只眼睛，但我有两根巨牙</v>
      </c>
    </row>
    <row r="2377" spans="1:5" s="55" customFormat="1">
      <c r="A2377" s="55" t="str">
        <f>[3]lang_2!A2377</f>
        <v>TEAMTALK_80</v>
      </c>
      <c r="B2377" s="55">
        <f>[3]lang_2!B2377</f>
        <v>0</v>
      </c>
      <c r="C2377" s="55" t="str">
        <f>[3]lang_2!C2377</f>
        <v>#你以为我是瞎子么？</v>
      </c>
      <c r="D2377" s="55">
        <f>[3]lang_2!D2377</f>
        <v>0</v>
      </c>
      <c r="E2377" s="55" t="str">
        <f>[3]lang_2!E2377</f>
        <v>#你以为我是瞎子么，真是愚蠢</v>
      </c>
    </row>
    <row r="2378" spans="1:5" s="55" customFormat="1">
      <c r="A2378" s="55" t="str">
        <f>[3]lang_2!A2378</f>
        <v>TEAMTALK_81</v>
      </c>
      <c r="B2378" s="55">
        <f>[3]lang_2!B2378</f>
        <v>0</v>
      </c>
      <c r="C2378" s="55" t="str">
        <f>[3]lang_2!C2378</f>
        <v>#你猜我能把石头丢多远</v>
      </c>
      <c r="D2378" s="55">
        <f>[3]lang_2!D2378</f>
        <v>0</v>
      </c>
      <c r="E2378" s="55" t="str">
        <f>[3]lang_2!E2378</f>
        <v>#你猜我能把石头丢多远</v>
      </c>
    </row>
    <row r="2379" spans="1:5" s="55" customFormat="1">
      <c r="A2379" s="55" t="str">
        <f>[3]lang_2!A2379</f>
        <v>TEAMTALK_82</v>
      </c>
      <c r="B2379" s="55">
        <f>[3]lang_2!B2379</f>
        <v>0</v>
      </c>
      <c r="C2379" s="55" t="str">
        <f>[3]lang_2!C2379</f>
        <v>#我要，向巨龙挑战</v>
      </c>
      <c r="D2379" s="55">
        <f>[3]lang_2!D2379</f>
        <v>0</v>
      </c>
      <c r="E2379" s="55" t="str">
        <f>[3]lang_2!E2379</f>
        <v>#我要，向巨龙挑战</v>
      </c>
    </row>
    <row r="2380" spans="1:5" s="55" customFormat="1">
      <c r="A2380" s="55" t="str">
        <f>[3]lang_2!A2380</f>
        <v>TEAMTALK_83</v>
      </c>
      <c r="B2380" s="55">
        <f>[3]lang_2!B2380</f>
        <v>0</v>
      </c>
      <c r="C2380" s="55" t="str">
        <f>[3]lang_2!C2380</f>
        <v>#我守护着这片大地</v>
      </c>
      <c r="D2380" s="55">
        <f>[3]lang_2!D2380</f>
        <v>0</v>
      </c>
      <c r="E2380" s="55" t="str">
        <f>[3]lang_2!E2380</f>
        <v>#我守护着这片大地</v>
      </c>
    </row>
    <row r="2381" spans="1:5" s="55" customFormat="1">
      <c r="A2381" s="55" t="str">
        <f>[3]lang_2!A2381</f>
        <v>TEAMTALK_84</v>
      </c>
      <c r="B2381" s="55">
        <f>[3]lang_2!B2381</f>
        <v>0</v>
      </c>
      <c r="C2381" s="55" t="str">
        <f>[3]lang_2!C2381</f>
        <v>#我疯起来自己都会害怕</v>
      </c>
      <c r="D2381" s="55">
        <f>[3]lang_2!D2381</f>
        <v>0</v>
      </c>
      <c r="E2381" s="55" t="str">
        <f>[3]lang_2!E2381</f>
        <v>#不要惹怒我，我疯起来自己都怕</v>
      </c>
    </row>
    <row r="2382" spans="1:5" s="55" customFormat="1">
      <c r="A2382" s="55">
        <f>[3]lang_2!A2382</f>
        <v>0</v>
      </c>
      <c r="B2382" s="55">
        <f>[3]lang_2!B2382</f>
        <v>0</v>
      </c>
      <c r="C2382" s="55">
        <f>[3]lang_2!C2382</f>
        <v>0</v>
      </c>
      <c r="D2382" s="55">
        <f>[3]lang_2!D2382</f>
        <v>0</v>
      </c>
      <c r="E2382" s="55">
        <f>[3]lang_2!E2382</f>
        <v>0</v>
      </c>
    </row>
    <row r="2383" spans="1:5" s="55" customFormat="1">
      <c r="A2383" s="55">
        <f>[3]lang_2!A2383</f>
        <v>0</v>
      </c>
      <c r="B2383" s="55">
        <f>[3]lang_2!B2383</f>
        <v>0</v>
      </c>
      <c r="C2383" s="55">
        <f>[3]lang_2!C2383</f>
        <v>0</v>
      </c>
      <c r="D2383" s="55">
        <f>[3]lang_2!D2383</f>
        <v>0</v>
      </c>
      <c r="E2383" s="55">
        <f>[3]lang_2!E2383</f>
        <v>0</v>
      </c>
    </row>
    <row r="2384" spans="1:5" s="55" customFormat="1">
      <c r="A2384" s="55" t="str">
        <f>[3]lang_2!A2384</f>
        <v>TIESHI_0</v>
      </c>
      <c r="B2384" s="55">
        <f>[3]lang_2!B2384</f>
        <v>0</v>
      </c>
      <c r="C2384" s="55" t="str">
        <f>[3]lang_2!C2384</f>
        <v>#小贴士:</v>
      </c>
      <c r="D2384" s="55">
        <f>[3]lang_2!D2384</f>
        <v>0</v>
      </c>
      <c r="E2384" s="55" t="str">
        <f>[3]lang_2!E2384</f>
        <v>#TIPS;</v>
      </c>
    </row>
    <row r="2385" spans="1:5" s="55" customFormat="1">
      <c r="A2385" s="55" t="str">
        <f>[3]lang_2!A2385</f>
        <v>TIESHI_1</v>
      </c>
      <c r="B2385" s="55">
        <f>[3]lang_2!B2385</f>
        <v>0</v>
      </c>
      <c r="C2385" s="55" t="str">
        <f>[3]lang_2!C2385</f>
        <v>#每日首次祭坛招募半价哦</v>
      </c>
      <c r="D2385" s="55">
        <f>[3]lang_2!D2385</f>
        <v>0</v>
      </c>
      <c r="E2385" s="55" t="str">
        <f>[3]lang_2!E2385</f>
        <v>#One chance to draw card in a half price every day。</v>
      </c>
    </row>
    <row r="2386" spans="1:5" s="55" customFormat="1">
      <c r="A2386" s="55" t="str">
        <f>[3]lang_2!A2386</f>
        <v>TIESHI_2</v>
      </c>
      <c r="B2386" s="55">
        <f>[3]lang_2!B2386</f>
        <v>0</v>
      </c>
      <c r="C2386" s="55" t="str">
        <f>[3]lang_2!C2386</f>
        <v>#培养的兵团越多，战役中胜利越轻松</v>
      </c>
      <c r="D2386" s="55">
        <f>[3]lang_2!D2386</f>
        <v>0</v>
      </c>
      <c r="E2386" s="55" t="str">
        <f>[3]lang_2!E2386</f>
        <v>#The more creature you gain，the longer you will go in crusade。</v>
      </c>
    </row>
    <row r="2387" spans="1:5" s="55" customFormat="1">
      <c r="A2387" s="55" t="str">
        <f>[3]lang_2!A2387</f>
        <v>TIESHI_3</v>
      </c>
      <c r="B2387" s="55">
        <f>[3]lang_2!B2387</f>
        <v>0</v>
      </c>
      <c r="C2387" s="55" t="str">
        <f>[3]lang_2!C2387</f>
        <v>#玩家等级决定兵团的最高等级</v>
      </c>
      <c r="D2387" s="55">
        <f>[3]lang_2!D2387</f>
        <v>0</v>
      </c>
      <c r="E2387" s="55" t="str">
        <f>[3]lang_2!E2387</f>
        <v>#玩家等级决定兵团的最高等级</v>
      </c>
    </row>
    <row r="2388" spans="1:5" s="55" customFormat="1">
      <c r="A2388" s="55" t="str">
        <f>[3]lang_2!A2388</f>
        <v>TIESHI_4</v>
      </c>
      <c r="B2388" s="55">
        <f>[3]lang_2!B2388</f>
        <v>0</v>
      </c>
      <c r="C2388" s="55" t="str">
        <f>[3]lang_2!C2388</f>
        <v>#主线副本&amp;地下城副本通关1星也可以扫荡哦</v>
      </c>
      <c r="D2388" s="55">
        <f>[3]lang_2!D2388</f>
        <v>0</v>
      </c>
      <c r="E2388" s="55" t="str">
        <f>[3]lang_2!E2388</f>
        <v>#Formation could upload 8 creatures at most。</v>
      </c>
    </row>
    <row r="2389" spans="1:5" s="55" customFormat="1">
      <c r="A2389" s="55" t="str">
        <f>[3]lang_2!A2389</f>
        <v>TIESHI_5</v>
      </c>
      <c r="B2389" s="55">
        <f>[3]lang_2!B2389</f>
        <v>0</v>
      </c>
      <c r="C2389" s="55" t="str">
        <f>[3]lang_2!C2389</f>
        <v>#如果正前方没有敌人，突击兵团优先攻击敌方后排</v>
      </c>
      <c r="D2389" s="55">
        <f>[3]lang_2!D2389</f>
        <v>0</v>
      </c>
      <c r="E2389" s="55" t="str">
        <f>[3]lang_2!E2389</f>
        <v>#Raiders can attack enermies in backyard directly。</v>
      </c>
    </row>
    <row r="2390" spans="1:5" s="55" customFormat="1">
      <c r="A2390" s="55" t="str">
        <f>[3]lang_2!A2390</f>
        <v>TIESHI_6</v>
      </c>
      <c r="B2390" s="55">
        <f>[3]lang_2!B2390</f>
        <v>0</v>
      </c>
      <c r="C2390" s="55" t="str">
        <f>[3]lang_2!C2390</f>
        <v>#攻城战中，只有打破城墙，兵团才能攻击守军</v>
      </c>
      <c r="D2390" s="55">
        <f>[3]lang_2!D2390</f>
        <v>0</v>
      </c>
      <c r="E2390" s="55" t="str">
        <f>[3]lang_2!E2390</f>
        <v>#攻城战中，只有打破城墙，才能攻击守军</v>
      </c>
    </row>
    <row r="2391" spans="1:5" s="55" customFormat="1">
      <c r="A2391" s="55" t="str">
        <f>[3]lang_2!A2391</f>
        <v>TIESHI_7</v>
      </c>
      <c r="B2391" s="55">
        <f>[3]lang_2!B2391</f>
        <v>0</v>
      </c>
      <c r="C2391" s="55" t="str">
        <f>[3]lang_2!C2391</f>
        <v>#祭坛钻石招募每48小时可以免费招募一次</v>
      </c>
      <c r="D2391" s="55">
        <f>[3]lang_2!D2391</f>
        <v>0</v>
      </c>
      <c r="E2391" s="55" t="str">
        <f>[3]lang_2!E2391</f>
        <v>#祭坛钻石招募每48小时可以免费招募一次</v>
      </c>
    </row>
    <row r="2392" spans="1:5" s="55" customFormat="1">
      <c r="A2392" s="55" t="str">
        <f>[3]lang_2!A2392</f>
        <v>TIESHI_8</v>
      </c>
      <c r="B2392" s="55">
        <f>[3]lang_2!B2392</f>
        <v>0</v>
      </c>
      <c r="C2392" s="55" t="str">
        <f>[3]lang_2!C2392</f>
        <v>#剧情副本支线奖励很丰厚哦</v>
      </c>
      <c r="D2392" s="55">
        <f>[3]lang_2!D2392</f>
        <v>0</v>
      </c>
      <c r="E2392" s="55" t="str">
        <f>[3]lang_2!E2392</f>
        <v>#剧情副本支线奖励很丰厚哦</v>
      </c>
    </row>
    <row r="2393" spans="1:5" s="55" customFormat="1">
      <c r="A2393" s="55" t="str">
        <f>[3]lang_2!A2393</f>
        <v>TIESHI_9</v>
      </c>
      <c r="B2393" s="55">
        <f>[3]lang_2!B2393</f>
        <v>0</v>
      </c>
      <c r="C2393" s="55" t="str">
        <f>[3]lang_2!C2393</f>
        <v>#矮人宝屋中法术效果十分强力</v>
      </c>
      <c r="D2393" s="55">
        <f>[3]lang_2!D2393</f>
        <v>0</v>
      </c>
      <c r="E2393" s="55" t="str">
        <f>[3]lang_2!E2393</f>
        <v>#矮人宝屋中法术效果十分强力</v>
      </c>
    </row>
    <row r="2394" spans="1:5" s="55" customFormat="1">
      <c r="A2394" s="55" t="str">
        <f>[3]lang_2!A2394</f>
        <v>TIESHI_10</v>
      </c>
      <c r="B2394" s="55">
        <f>[3]lang_2!B2394</f>
        <v>0</v>
      </c>
      <c r="C2394" s="55" t="str">
        <f>[3]lang_2!C2394</f>
        <v>#远程兵团在阴森墓穴中可以发挥更大作用</v>
      </c>
      <c r="D2394" s="55">
        <f>[3]lang_2!D2394</f>
        <v>0</v>
      </c>
      <c r="E2394" s="55" t="str">
        <f>[3]lang_2!E2394</f>
        <v>#远程兵团在阴森墓穴中可以发挥更大作用</v>
      </c>
    </row>
    <row r="2395" spans="1:5" s="55" customFormat="1">
      <c r="A2395" s="55" t="str">
        <f>[3]lang_2!A2395</f>
        <v>TIESHI_11</v>
      </c>
      <c r="B2395" s="55">
        <f>[3]lang_2!B2395</f>
        <v>0</v>
      </c>
      <c r="C2395" s="55" t="str">
        <f>[3]lang_2!C2395</f>
        <v>#竞技场历史最高战绩奖励海量钻石</v>
      </c>
      <c r="D2395" s="55">
        <f>[3]lang_2!D2395</f>
        <v>0</v>
      </c>
      <c r="E2395" s="55" t="str">
        <f>[3]lang_2!E2395</f>
        <v>#竞技场历史最高战绩奖励海量钻石</v>
      </c>
    </row>
    <row r="2396" spans="1:5" s="55" customFormat="1">
      <c r="A2396" s="55" t="str">
        <f>[3]lang_2!A2396</f>
        <v>TIESHI_12</v>
      </c>
      <c r="B2396" s="55">
        <f>[3]lang_2!B2396</f>
        <v>0</v>
      </c>
      <c r="C2396" s="55" t="str">
        <f>[3]lang_2!C2396</f>
        <v>#月卡每日可领取100钻石，十倍收益</v>
      </c>
      <c r="D2396" s="55">
        <f>[3]lang_2!D2396</f>
        <v>0</v>
      </c>
      <c r="E2396" s="55" t="str">
        <f>[3]lang_2!E2396</f>
        <v>#月卡每日可领取100钻石，十倍收益</v>
      </c>
    </row>
    <row r="2397" spans="1:5" s="55" customFormat="1">
      <c r="A2397" s="55" t="str">
        <f>[3]lang_2!A2397</f>
        <v>TIESHI_13</v>
      </c>
      <c r="B2397" s="55">
        <f>[3]lang_2!B2397</f>
        <v>0</v>
      </c>
      <c r="C2397" s="55" t="str">
        <f>[3]lang_2!C2397</f>
        <v>#特权升级后，英雄专精每日可免费刷新</v>
      </c>
      <c r="D2397" s="55">
        <f>[3]lang_2!D2397</f>
        <v>0</v>
      </c>
      <c r="E2397" s="55" t="str">
        <f>[3]lang_2!E2397</f>
        <v>#特权升级后，英雄专精每日可免费刷新</v>
      </c>
    </row>
    <row r="2398" spans="1:5" s="55" customFormat="1">
      <c r="A2398" s="55" t="str">
        <f>[3]lang_2!A2398</f>
        <v>TIESHI_14</v>
      </c>
      <c r="B2398" s="55">
        <f>[3]lang_2!B2398</f>
        <v>0</v>
      </c>
      <c r="C2398" s="55" t="str">
        <f>[3]lang_2!C2398</f>
        <v>#神秘商店随机出现打折商品，机不可失</v>
      </c>
      <c r="D2398" s="55">
        <f>[3]lang_2!D2398</f>
        <v>0</v>
      </c>
      <c r="E2398" s="55" t="str">
        <f>[3]lang_2!E2398</f>
        <v>#神秘商店随机出现打折商品，机不可失</v>
      </c>
    </row>
    <row r="2399" spans="1:5" s="55" customFormat="1">
      <c r="A2399" s="55" t="str">
        <f>[3]lang_2!A2399</f>
        <v>TIESHI_15</v>
      </c>
      <c r="B2399" s="55">
        <f>[3]lang_2!B2399</f>
        <v>0</v>
      </c>
      <c r="C2399" s="55" t="str">
        <f>[3]lang_2!C2399</f>
        <v>#兵团卡牌越多，图鉴加成属性越高</v>
      </c>
      <c r="D2399" s="55">
        <f>[3]lang_2!D2399</f>
        <v>0</v>
      </c>
      <c r="E2399" s="55" t="str">
        <f>[3]lang_2!E2399</f>
        <v>#兵团卡牌越多，图鉴加成属性越高</v>
      </c>
    </row>
    <row r="2400" spans="1:5" s="55" customFormat="1">
      <c r="A2400" s="55" t="str">
        <f>[3]lang_2!A2400</f>
        <v>TIESHI_16</v>
      </c>
      <c r="B2400" s="55">
        <f>[3]lang_2!B2400</f>
        <v>0</v>
      </c>
      <c r="C2400" s="55" t="str">
        <f>[3]lang_2!C2400</f>
        <v>#龙之国三只boss龙分别在不同时间开放，战斗方式各不相同</v>
      </c>
      <c r="D2400" s="55">
        <f>[3]lang_2!D2400</f>
        <v>0</v>
      </c>
      <c r="E2400" s="55" t="str">
        <f>[3]lang_2!E2400</f>
        <v>#龙之国三只boss龙分别在不同时间开放，战斗方式各不相同</v>
      </c>
    </row>
    <row r="2401" spans="1:5" s="55" customFormat="1">
      <c r="A2401" s="55" t="str">
        <f>[3]lang_2!A2401</f>
        <v>TIESHI_17</v>
      </c>
      <c r="B2401" s="55">
        <f>[3]lang_2!B2401</f>
        <v>0</v>
      </c>
      <c r="C2401" s="55" t="str">
        <f>[3]lang_2!C2401</f>
        <v>#地下城副本产出稀有兵团碎片和装备进阶核心材料</v>
      </c>
      <c r="D2401" s="55">
        <f>[3]lang_2!D2401</f>
        <v>0</v>
      </c>
      <c r="E2401" s="55" t="str">
        <f>[3]lang_2!E2401</f>
        <v>#地下城副本产出稀有兵团碎片和装备进阶核心材料</v>
      </c>
    </row>
    <row r="2402" spans="1:5" s="55" customFormat="1">
      <c r="A2402" s="55" t="str">
        <f>[3]lang_2!A2402</f>
        <v>TIESHI_18</v>
      </c>
      <c r="B2402" s="55">
        <f>[3]lang_2!B2402</f>
        <v>0</v>
      </c>
      <c r="C2402" s="55" t="str">
        <f>[3]lang_2!C2402</f>
        <v>#魔法兵团与射手兵团相比，攻击更高，但攻速略低</v>
      </c>
      <c r="D2402" s="55">
        <f>[3]lang_2!D2402</f>
        <v>0</v>
      </c>
      <c r="E2402" s="55" t="str">
        <f>[3]lang_2!E2402</f>
        <v>#魔法兵团与Archer兵团相比，攻击更高，但攻速略低</v>
      </c>
    </row>
    <row r="2403" spans="1:5" s="55" customFormat="1">
      <c r="A2403" s="55" t="str">
        <f>[3]lang_2!A2403</f>
        <v>TIESHI_19</v>
      </c>
      <c r="B2403" s="55">
        <f>[3]lang_2!B2403</f>
        <v>0</v>
      </c>
      <c r="C2403" s="55" t="str">
        <f>[3]lang_2!C2403</f>
        <v>#冠军生物的单体战斗力十分强大，技能逆天</v>
      </c>
      <c r="D2403" s="55">
        <f>[3]lang_2!D2403</f>
        <v>0</v>
      </c>
      <c r="E2403" s="55" t="str">
        <f>[3]lang_2!E2403</f>
        <v>#冠军生物的单体战斗力十分强大，技能逆天</v>
      </c>
    </row>
    <row r="2404" spans="1:5" s="55" customFormat="1">
      <c r="A2404" s="55" t="str">
        <f>[3]lang_2!A2404</f>
        <v>TIESHI_20</v>
      </c>
      <c r="B2404" s="55">
        <f>[3]lang_2!B2404</f>
        <v>0</v>
      </c>
      <c r="C2404" s="55" t="str">
        <f>[3]lang_2!C2404</f>
        <v>#英雄的专精通常是阵容搭配的关键点</v>
      </c>
      <c r="D2404" s="55">
        <f>[3]lang_2!D2404</f>
        <v>0</v>
      </c>
      <c r="E2404" s="55" t="str">
        <f>[3]lang_2!E2404</f>
        <v>#英雄的专精通常是build的关键点</v>
      </c>
    </row>
    <row r="2405" spans="1:5" s="55" customFormat="1">
      <c r="A2405" s="55" t="str">
        <f>[3]lang_2!A2405</f>
        <v>TIESHI_21</v>
      </c>
      <c r="B2405" s="55">
        <f>[3]lang_2!B2405</f>
        <v>0</v>
      </c>
      <c r="C2405" s="55" t="str">
        <f>[3]lang_2!C2405</f>
        <v>#你不知道吧：大恶魔不会走路</v>
      </c>
      <c r="D2405" s="55">
        <f>[3]lang_2!D2405</f>
        <v>0</v>
      </c>
      <c r="E2405" s="55" t="str">
        <f>[3]lang_2!E2405</f>
        <v>#你不知道吧:大恶魔不会走路</v>
      </c>
    </row>
    <row r="2406" spans="1:5" s="55" customFormat="1">
      <c r="A2406" s="55">
        <f>[3]lang_2!A2406</f>
        <v>0</v>
      </c>
      <c r="B2406" s="55">
        <f>[3]lang_2!B2406</f>
        <v>0</v>
      </c>
      <c r="C2406" s="55">
        <f>[3]lang_2!C2406</f>
        <v>0</v>
      </c>
      <c r="D2406" s="55">
        <f>[3]lang_2!D2406</f>
        <v>0</v>
      </c>
      <c r="E2406" s="55">
        <f>[3]lang_2!E2406</f>
        <v>0</v>
      </c>
    </row>
    <row r="2407" spans="1:5" s="55" customFormat="1">
      <c r="A2407" s="55">
        <f>[3]lang_2!A2407</f>
        <v>0</v>
      </c>
      <c r="B2407" s="55">
        <f>[3]lang_2!B2407</f>
        <v>0</v>
      </c>
      <c r="C2407" s="55">
        <f>[3]lang_2!C2407</f>
        <v>0</v>
      </c>
      <c r="D2407" s="55">
        <f>[3]lang_2!D2407</f>
        <v>0</v>
      </c>
      <c r="E2407" s="55">
        <f>[3]lang_2!E2407</f>
        <v>0</v>
      </c>
    </row>
    <row r="2408" spans="1:5" s="55" customFormat="1">
      <c r="A2408" s="55">
        <f>[3]lang_2!A2408</f>
        <v>0</v>
      </c>
      <c r="B2408" s="55">
        <f>[3]lang_2!B2408</f>
        <v>0</v>
      </c>
      <c r="C2408" s="55">
        <f>[3]lang_2!C2408</f>
        <v>0</v>
      </c>
      <c r="D2408" s="55">
        <f>[3]lang_2!D2408</f>
        <v>0</v>
      </c>
      <c r="E2408" s="55">
        <f>[3]lang_2!E2408</f>
        <v>0</v>
      </c>
    </row>
    <row r="2409" spans="1:5" s="55" customFormat="1">
      <c r="A2409" s="55" t="str">
        <f>[3]lang_2!A2409</f>
        <v>GUANGBO_ac1001_1</v>
      </c>
      <c r="B2409" s="55" t="str">
        <f>[3]lang_2!B2409</f>
        <v>大天使广播</v>
      </c>
      <c r="C2409" s="55" t="str">
        <f>[3]lang_2!C2409</f>
        <v>#[color=F9DBA6,outlinecolor=3c1e0aff]领主[-][color=0FD8CF,outlinecolor=3c1e0aff]{$name}[-][color=F9DBA6,outlinecolor=3c1e0aff]受天堂眷顾，成功招募出[-][color=409B05,outlinecolor=3c1e0aff]3[-][color=F9DBA6,outlinecolor=3c1e0aff]星兵团[-][color=B858EC,outlinecolor=3c1e0aff]大天使[-][color=F9DBA6,outlinecolor=3c1e0aff]。[-]</v>
      </c>
      <c r="D2409" s="55">
        <f>[3]lang_2!D2409</f>
        <v>0</v>
      </c>
      <c r="E2409" s="55">
        <f>[3]lang_2!E2409</f>
        <v>0</v>
      </c>
    </row>
    <row r="2410" spans="1:5" s="55" customFormat="1">
      <c r="A2410" s="55" t="str">
        <f>[3]lang_2!A2410</f>
        <v>GUANGBO_ac1001_2</v>
      </c>
      <c r="B2410" s="55">
        <f>[3]lang_2!B2410</f>
        <v>0</v>
      </c>
      <c r="C2410" s="55" t="str">
        <f>[3]lang_2!C2410</f>
        <v>#[color=F9DBA6,outlinecolor=3c1e0aff]领主[-][color=0FD8CF,outlinecolor=3c1e0aff]{$name}[-][color=F9DBA6,outlinecolor=3c1e0aff]受圣光青睐，在限时招募中获得[-][color=B858EC,outlinecolor=3c1e0aff]大天使碎片*80[-][color=F9DBA6,outlinecolor=3c1e0aff]。[-]</v>
      </c>
      <c r="D2410" s="55">
        <f>[3]lang_2!D2410</f>
        <v>0</v>
      </c>
      <c r="E2410" s="55">
        <f>[3]lang_2!E2410</f>
        <v>0</v>
      </c>
    </row>
    <row r="2411" spans="1:5" s="55" customFormat="1">
      <c r="A2411" s="55" t="str">
        <f>[3]lang_2!A2411</f>
        <v>GUANGBO_ac1002_1</v>
      </c>
      <c r="B2411" s="55">
        <f>[3]lang_2!B2411</f>
        <v>0</v>
      </c>
      <c r="C2411" s="55" t="str">
        <f>[3]lang_2!C2411</f>
        <v>#[color=F9DBA6,outlinecolor=3c1e0aff]领主[-][color=0FD8CF,outlinecolor=3c1e0aff]{$name}[-][color=F9DBA6,outlinecolor=3c1e0aff]受奥术眷顾，成功招募出[-][color=409B05,outlinecolor=3c1e0aff]3[-][color=F9DBA6,outlinecolor=3c1e0aff]星兵团[-][color=B858EC,outlinecolor=3c1e0aff]娜迦蛇妖[-][color=F9DBA6,outlinecolor=3c1e0aff]。[-]</v>
      </c>
      <c r="D2411" s="55">
        <f>[3]lang_2!D2411</f>
        <v>0</v>
      </c>
      <c r="E2411" s="55">
        <f>[3]lang_2!E2411</f>
        <v>0</v>
      </c>
    </row>
    <row r="2412" spans="1:5" s="55" customFormat="1">
      <c r="A2412" s="55" t="str">
        <f>[3]lang_2!A2412</f>
        <v>GUANGBO_ac1002_2</v>
      </c>
      <c r="B2412" s="55">
        <f>[3]lang_2!B2412</f>
        <v>0</v>
      </c>
      <c r="C2412" s="55" t="str">
        <f>[3]lang_2!C2412</f>
        <v>#[color=F9DBA6,outlinecolor=3c1e0aff]领主[-][color=0FD8CF,outlinecolor=3c1e0aff]{$name}[-][color=F9DBA6,outlinecolor=3c1e0aff]获得魔法亲和，在限时招募中获得[-][color=B858EC,outlinecolor=3c1e0aff]娜迦蛇妖碎片*80[-][color=F9DBA6,outlinecolor=3c1e0aff]。[-]</v>
      </c>
      <c r="D2412" s="55">
        <f>[3]lang_2!D2412</f>
        <v>0</v>
      </c>
      <c r="E2412" s="55">
        <f>[3]lang_2!E2412</f>
        <v>0</v>
      </c>
    </row>
    <row r="2413" spans="1:5" s="55" customFormat="1">
      <c r="A2413" s="55" t="str">
        <f>[3]lang_2!A2413</f>
        <v>GUANGBO_ac1003_1</v>
      </c>
      <c r="B2413" s="55">
        <f>[3]lang_2!B2413</f>
        <v>0</v>
      </c>
      <c r="C2413" s="55" t="str">
        <f>[3]lang_2!C2413</f>
        <v>#[color=F9DBA6,outlinecolor=3c1e0aff]领主[-][color=0FD8CF,outlinecolor=3c1e0aff]{$name}[-][color=F9DBA6,outlinecolor=3c1e0aff]受图腾眷顾，成功招募出[-][color=409B05,outlinecolor=3c1e0aff]3[-][color=F9DBA6,outlinecolor=3c1e0aff]星兵团[-][color=B858EC,outlinecolor=3c1e0aff]比蒙[-][color=F9DBA6,outlinecolor=3c1e0aff]。[-]</v>
      </c>
      <c r="D2413" s="55">
        <f>[3]lang_2!D2413</f>
        <v>0</v>
      </c>
      <c r="E2413" s="55">
        <f>[3]lang_2!E2413</f>
        <v>0</v>
      </c>
    </row>
    <row r="2414" spans="1:5" s="55" customFormat="1">
      <c r="A2414" s="55" t="str">
        <f>[3]lang_2!A2414</f>
        <v>GUANGBO_ac1003_2</v>
      </c>
      <c r="B2414" s="55">
        <f>[3]lang_2!B2414</f>
        <v>0</v>
      </c>
      <c r="C2414" s="55" t="str">
        <f>[3]lang_2!C2414</f>
        <v>#[color=F9DBA6,outlinecolor=3c1e0aff]领主[-][color=0FD8CF,outlinecolor=3c1e0aff]{$name}[-][color=F9DBA6,outlinecolor=3c1e0aff]获得先祖青睐，在限时招募中获得[-][color=B858EC,outlinecolor=3c1e0aff]比蒙碎片*80[-][color=F9DBA6,outlinecolor=3c1e0aff]。[-]</v>
      </c>
      <c r="D2414" s="55">
        <f>[3]lang_2!D2414</f>
        <v>0</v>
      </c>
      <c r="E2414" s="55">
        <f>[3]lang_2!E2414</f>
        <v>0</v>
      </c>
    </row>
    <row r="2415" spans="1:5" s="55" customFormat="1">
      <c r="A2415" s="55" t="str">
        <f>[3]lang_2!A2415</f>
        <v>GUANGBO_ac1004_1</v>
      </c>
      <c r="B2415" s="55">
        <f>[3]lang_2!B2415</f>
        <v>0</v>
      </c>
      <c r="C2415" s="55" t="str">
        <f>[3]lang_2!C2415</f>
        <v>#[color=F9DBA6,outlinecolor=3c1e0aff]领主[-][color=0FD8CF,outlinecolor=3c1e0aff]{$name}[-][color=F9DBA6,outlinecolor=3c1e0aff]受黑暗眷顾，成功招募出[-][color=409B05,outlinecolor=3c1e0aff]3[-][color=F9DBA6,outlinecolor=3c1e0aff]星兵团[-][color=B858EC,outlinecolor=3c1e0aff]骨龙[-][color=F9DBA6,outlinecolor=3c1e0aff]。[-]</v>
      </c>
      <c r="D2415" s="55">
        <f>[3]lang_2!D2415</f>
        <v>0</v>
      </c>
      <c r="E2415" s="55">
        <f>[3]lang_2!E2415</f>
        <v>0</v>
      </c>
    </row>
    <row r="2416" spans="1:5" s="55" customFormat="1">
      <c r="A2416" s="55" t="str">
        <f>[3]lang_2!A2416</f>
        <v>GUANGBO_ac1004_2</v>
      </c>
      <c r="B2416" s="55">
        <f>[3]lang_2!B2416</f>
        <v>0</v>
      </c>
      <c r="C2416" s="55" t="str">
        <f>[3]lang_2!C2416</f>
        <v>#[color=F9DBA6,outlinecolor=3c1e0aff]领主[-][color=0FD8CF,outlinecolor=3c1e0aff]{$name}[-][color=F9DBA6,outlinecolor=3c1e0aff]获得黑暗青睐，在限时招募中获得[-][color=B858EC,outlinecolor=3c1e0aff]骨龙碎片*80[-][color=F9DBA6,outlinecolor=3c1e0aff]。[-]</v>
      </c>
      <c r="D2416" s="55">
        <f>[3]lang_2!D2416</f>
        <v>0</v>
      </c>
      <c r="E2416" s="55">
        <f>[3]lang_2!E2416</f>
        <v>0</v>
      </c>
    </row>
    <row r="2417" spans="1:5" s="55" customFormat="1">
      <c r="A2417" s="55" t="str">
        <f>[3]lang_2!A2417</f>
        <v>GUANGBO_qingdian21</v>
      </c>
      <c r="B2417" s="55" t="str">
        <f>[3]lang_2!B2417</f>
        <v>元素庆典活动</v>
      </c>
      <c r="C2417" s="55" t="str">
        <f>[3]lang_2!C2417</f>
        <v>#[color=F9DBA6,outlinecolor=3c1e0aff,outlinesize=1]恭喜领主[-][color=0FD8CF,outlinecolor=3c1e0aff,outlinesize=1]$name[-][color=F9DBA6,outlinecolor=3c1e0aff,outlinesize=1]成功签订元素契约，获得[-][color=1ca216,fontsize=20,outlinecolor=3c1e0aff,outlinesize=1]3[-][color=F9DBA6,outlinecolor=3c1e0aff,outlinesize=1]星兵团[-][color=B858EC,outlinecolor=3c1e0aff,outlinesize=1]$team[-][color=F9DBA6,outlinecolor=3c1e0aff,outlinesize=1]。[-]</v>
      </c>
      <c r="D2417" s="55">
        <f>[3]lang_2!D2417</f>
        <v>0</v>
      </c>
      <c r="E2417" s="55">
        <f>[3]lang_2!E2417</f>
        <v>0</v>
      </c>
    </row>
    <row r="2418" spans="1:5" s="55" customFormat="1">
      <c r="A2418" s="55" t="str">
        <f>[3]lang_2!A2418</f>
        <v>GUANGBO_vipgift</v>
      </c>
      <c r="B2418" s="55" t="str">
        <f>[3]lang_2!B2418</f>
        <v>vip周礼包广播</v>
      </c>
      <c r="C2418" s="55" t="str">
        <f>[3]lang_2!C2418</f>
        <v>#[color=F9DBA6,outlinecolor=3c1e0aff,outlinesize=1]恭喜领主[-][color=0FD8CF,outlinecolor=3c1e0aff,outlinesize=1]$name[-][color=F9DBA6,outlinecolor=3c1e0aff,outlinesize=1]以[color=0FD8CF,outlinecolor=3c1e0aff,outlinesize=1]$price[-][color=F9DBA6,outlinecolor=3c1e0aff,outlinesize=1]钻的价格秒杀[-][color=ffe430,outlinecolor=3c1e0aff,outlinesize=1]$gift*$num[-]</v>
      </c>
      <c r="D2418" s="55">
        <f>[3]lang_2!D2418</f>
        <v>0</v>
      </c>
      <c r="E2418" s="55">
        <f>[3]lang_2!E2418</f>
        <v>0</v>
      </c>
    </row>
    <row r="2419" spans="1:5" s="55" customFormat="1">
      <c r="A2419" s="55" t="str">
        <f>[3]lang_2!A2419</f>
        <v>GUANGBO_JINJI</v>
      </c>
      <c r="B2419" s="55">
        <f>[3]lang_2!B2419</f>
        <v>0</v>
      </c>
      <c r="C2419" s="55" t="str">
        <f>[3]lang_2!C2419</f>
        <v>#[color=F9EEB0]{$c}[-]</v>
      </c>
      <c r="D2419" s="55">
        <f>[3]lang_2!D2419</f>
        <v>0</v>
      </c>
      <c r="E2419" s="55" t="str">
        <f>[3]lang_2!E2419</f>
        <v>#[color=F9EEB0]{$c}[-]</v>
      </c>
    </row>
    <row r="2420" spans="1:5">
      <c r="A2420" s="55" t="str">
        <f>[3]lang_2!A2420</f>
        <v>CHOUKA_MIANFEI</v>
      </c>
      <c r="B2420" s="55">
        <f>[3]lang_2!B2420</f>
        <v>0</v>
      </c>
      <c r="C2420" s="55" t="str">
        <f>[3]lang_2!C2420</f>
        <v>#48小时免费一次</v>
      </c>
      <c r="D2420" s="55">
        <f>[3]lang_2!D2420</f>
        <v>0</v>
      </c>
      <c r="E2420" s="55" t="str">
        <f>[3]lang_2!E2420</f>
        <v>#[color=F9EEB0]{$c}[-]</v>
      </c>
    </row>
    <row r="2421" spans="1:5">
      <c r="A2421" s="55" t="str">
        <f>[3]lang_2!A2421</f>
        <v>GUANGBO_AWAKING</v>
      </c>
      <c r="B2421" s="55" t="str">
        <f>[3]lang_2!B2421</f>
        <v>大天使广播</v>
      </c>
      <c r="C2421" s="55" t="str">
        <f>[3]lang_2!C2421</f>
        <v>#[color=F9DBA6,outlinecolor=3c1e0aff]领主[-][color=0FD8CF,outlinecolor=3c1e0aff]$name[-][color=F9DBA6,outlinecolor=3c1e0aff]经过不懈的努力，[-][color=B858EC,outlinecolor=3c1e0aff]$awakingName[-][color=F9DBA6,outlinecolor=3c1e0aff]觉醒成功。[-]</v>
      </c>
      <c r="D2421" s="55">
        <f>[3]lang_2!D2421</f>
        <v>0</v>
      </c>
      <c r="E2421" s="55">
        <f>[3]lang_2!E2421</f>
        <v>0</v>
      </c>
    </row>
    <row r="2422" spans="1:5">
      <c r="A2422" s="55">
        <f>[3]lang_2!A2422</f>
        <v>0</v>
      </c>
      <c r="B2422" s="55">
        <f>[3]lang_2!B2422</f>
        <v>0</v>
      </c>
      <c r="C2422" s="55">
        <f>[3]lang_2!C2422</f>
        <v>0</v>
      </c>
      <c r="D2422" s="55">
        <f>[3]lang_2!D2422</f>
        <v>0</v>
      </c>
      <c r="E2422" s="55">
        <f>[3]lang_2!E2422</f>
        <v>0</v>
      </c>
    </row>
    <row r="2423" spans="1:5">
      <c r="A2423" s="55">
        <f>[3]lang_2!A2423</f>
        <v>0</v>
      </c>
      <c r="B2423" s="55">
        <f>[3]lang_2!B2423</f>
        <v>0</v>
      </c>
      <c r="C2423" s="55">
        <f>[3]lang_2!C2423</f>
        <v>0</v>
      </c>
      <c r="D2423" s="55">
        <f>[3]lang_2!D2423</f>
        <v>0</v>
      </c>
      <c r="E2423" s="55">
        <f>[3]lang_2!E2423</f>
        <v>0</v>
      </c>
    </row>
    <row r="2424" spans="1:5">
      <c r="A2424" s="55" t="str">
        <f>[3]lang_2!A2424</f>
        <v>SUITDES_1</v>
      </c>
      <c r="B2424" s="55" t="str">
        <f>[3]lang_2!B2424</f>
        <v>制造减速的兵团:</v>
      </c>
      <c r="C2424" s="55" t="str">
        <f>[3]lang_2!C2424</f>
        <v>#[color=FFFFFF,fontsize=20,outlinecolor=3c1e0aff]制造[-][color=F0F000,fontsize=20,outlinecolor=3c1e0aff]「减速」[-][color=FFFFFF,fontsize=20,outlinecolor=3c1e0aff]的兵团:[-]</v>
      </c>
      <c r="D2424" s="55">
        <f>[3]lang_2!D2424</f>
        <v>0</v>
      </c>
      <c r="E2424" s="55" t="str">
        <f>[3]lang_2!E2424</f>
        <v>#制造减速的兵团:</v>
      </c>
    </row>
    <row r="2425" spans="1:5">
      <c r="A2425" s="55" t="str">
        <f>[3]lang_2!A2425</f>
        <v>SUITDES_2</v>
      </c>
      <c r="B2425" s="55" t="str">
        <f>[3]lang_2!B2425</f>
        <v>制造灼烧的兵团:</v>
      </c>
      <c r="C2425" s="55" t="str">
        <f>[3]lang_2!C2425</f>
        <v>#[color=FFFFFF,fontsize=20,outlinecolor=3c1e0aff]制造[-][color=F0F000,fontsize=20,outlinecolor=3c1e0aff]「灼烧」[-][color=FFFFFF,fontsize=20,outlinecolor=3c1e0aff]的兵团:[-]</v>
      </c>
      <c r="D2425" s="55">
        <f>[3]lang_2!D2425</f>
        <v>0</v>
      </c>
      <c r="E2425" s="55" t="str">
        <f>[3]lang_2!E2425</f>
        <v>#制造灼烧的兵团:</v>
      </c>
    </row>
    <row r="2426" spans="1:5">
      <c r="A2426" s="55" t="str">
        <f>[3]lang_2!A2426</f>
        <v>SUITDES_3</v>
      </c>
      <c r="B2426" s="55" t="str">
        <f>[3]lang_2!B2426</f>
        <v>制造流血的兵团:</v>
      </c>
      <c r="C2426" s="55" t="str">
        <f>[3]lang_2!C2426</f>
        <v>#[color=FFFFFF,fontsize=20,outlinecolor=3c1e0aff]制造[-][color=F0F000,fontsize=20,outlinecolor=3c1e0aff]「流血」[-][color=FFFFFF,fontsize=20,outlinecolor=3c1e0aff]的兵团:[-]</v>
      </c>
      <c r="D2426" s="55">
        <f>[3]lang_2!D2426</f>
        <v>0</v>
      </c>
      <c r="E2426" s="55" t="str">
        <f>[3]lang_2!E2426</f>
        <v>#制造流血的兵团:</v>
      </c>
    </row>
    <row r="2427" spans="1:5">
      <c r="A2427" s="55" t="str">
        <f>[3]lang_2!A2427</f>
        <v>SUITDES_4</v>
      </c>
      <c r="B2427" s="55" t="str">
        <f>[3]lang_2!B2427</f>
        <v>制造流血的兵团:</v>
      </c>
      <c r="C2427" s="55" t="str">
        <f>[3]lang_2!C2427</f>
        <v>#[color=FFFFFF,fontsize=20,outlinecolor=3c1e0aff]制造[-][color=F0F000,fontsize=20,outlinecolor=3c1e0aff]「士气高涨」[-][color=FFFFFF,fontsize=20,outlinecolor=3c1e0aff]的兵团:[-]</v>
      </c>
      <c r="D2427" s="55">
        <f>[3]lang_2!D2427</f>
        <v>0</v>
      </c>
      <c r="E2427" s="55" t="str">
        <f>[3]lang_2!E2427</f>
        <v>#制造流血的兵团:</v>
      </c>
    </row>
    <row r="2428" spans="1:5">
      <c r="A2428" s="55" t="str">
        <f>[3]lang_2!A2428</f>
        <v>SUITDES_5</v>
      </c>
      <c r="B2428" s="55" t="str">
        <f>[3]lang_2!B2428</f>
        <v>制造流血的兵团:</v>
      </c>
      <c r="C2428" s="55" t="str">
        <f>[3]lang_2!C2428</f>
        <v>#[color=FFFFFF,fontsize=20,outlinecolor=3c1e0aff]制造[-][color=F0F000,fontsize=20,outlinecolor=3c1e0aff]「士气低落」[-][color=FFFFFF,fontsize=20,outlinecolor=3c1e0aff]的兵团:[-]</v>
      </c>
      <c r="D2428" s="55">
        <f>[3]lang_2!D2428</f>
        <v>0</v>
      </c>
      <c r="E2428" s="55" t="str">
        <f>[3]lang_2!E2428</f>
        <v>#制造流血的兵团:</v>
      </c>
    </row>
    <row r="2429" spans="1:5">
      <c r="A2429" s="55" t="str">
        <f>[3]lang_2!A2429</f>
        <v>SUITDES_6</v>
      </c>
      <c r="B2429" s="55">
        <f>[3]lang_2!B2429</f>
        <v>0</v>
      </c>
      <c r="C2429" s="55" t="str">
        <f>[3]lang_2!C2429</f>
        <v>#[color=FFFFFF,fontsize=20,outlinecolor=3c1e0aff]制造[-][color=F0F000,fontsize=20,outlinecolor=3c1e0aff]「眩晕」[-][color=FFFFFF,fontsize=20,outlinecolor=3c1e0aff]的兵团:[-]</v>
      </c>
      <c r="D2429" s="55">
        <f>[3]lang_2!D2429</f>
        <v>0</v>
      </c>
      <c r="E2429" s="55">
        <f>[3]lang_2!E2429</f>
        <v>0</v>
      </c>
    </row>
    <row r="2430" spans="1:5">
      <c r="A2430" s="55" t="str">
        <f>[3]lang_2!A2430</f>
        <v>SUITDES_8</v>
      </c>
      <c r="B2430" s="55" t="str">
        <f>[3]lang_2!B2430</f>
        <v>制造流血的兵团:</v>
      </c>
      <c r="C2430" s="55" t="str">
        <f>[3]lang_2!C2430</f>
        <v>#[color=FFFFFF,fontsize=20,outlinecolor=3c1e0aff]制造[-][color=F0F000,fontsize=20,outlinecolor=3c1e0aff]「静电」[-][color=FFFFFF,fontsize=20,outlinecolor=3c1e0aff]的兵团:[-]</v>
      </c>
      <c r="D2430" s="55">
        <f>[3]lang_2!D2430</f>
        <v>0</v>
      </c>
      <c r="E2430" s="55" t="str">
        <f>[3]lang_2!E2430</f>
        <v>#制造流血的兵团:</v>
      </c>
    </row>
    <row r="2431" spans="1:5">
      <c r="A2431" s="55" t="str">
        <f>[3]lang_2!A2431</f>
        <v>SUITDES_11</v>
      </c>
      <c r="B2431" s="55" t="str">
        <f>[3]lang_2!B2431</f>
        <v>制造流血的兵团:</v>
      </c>
      <c r="C2431" s="55" t="str">
        <f>[3]lang_2!C2431</f>
        <v>#[color=FFFFFF,fontsize=20,outlinecolor=3c1e0aff]制造[-][color=F0F000,fontsize=20,outlinecolor=3c1e0aff]「疾病」[-][color=FFFFFF,fontsize=20,outlinecolor=3c1e0aff]的兵团:[-]</v>
      </c>
      <c r="D2431" s="55">
        <f>[3]lang_2!D2431</f>
        <v>0</v>
      </c>
      <c r="E2431" s="55" t="str">
        <f>[3]lang_2!E2431</f>
        <v>#制造流血的兵团:</v>
      </c>
    </row>
    <row r="2432" spans="1:5">
      <c r="A2432" s="55" t="str">
        <f>[3]lang_2!A2432</f>
        <v>SUITDES_12</v>
      </c>
      <c r="B2432" s="55">
        <f>[3]lang_2!B2432</f>
        <v>0</v>
      </c>
      <c r="C2432" s="55" t="str">
        <f>[3]lang_2!C2432</f>
        <v>#[color=FFFFFF,fontsize=20,outlinecolor=3c1e0aff]制造[-][color=F0F000,fontsize=20,outlinecolor=3c1e0aff]「石化」[-][color=FFFFFF,fontsize=20,outlinecolor=3c1e0aff]的兵团:[-]</v>
      </c>
      <c r="D2432" s="55">
        <f>[3]lang_2!D2432</f>
        <v>0</v>
      </c>
      <c r="E2432" s="55">
        <f>[3]lang_2!E2432</f>
        <v>0</v>
      </c>
    </row>
    <row r="2433" spans="1:5">
      <c r="A2433" s="55">
        <f>[3]lang_2!A2433</f>
        <v>0</v>
      </c>
      <c r="B2433" s="55">
        <f>[3]lang_2!B2433</f>
        <v>0</v>
      </c>
      <c r="C2433" s="55">
        <f>[3]lang_2!C2433</f>
        <v>0</v>
      </c>
      <c r="D2433" s="55">
        <f>[3]lang_2!D2433</f>
        <v>0</v>
      </c>
      <c r="E2433" s="55">
        <f>[3]lang_2!E2433</f>
        <v>0</v>
      </c>
    </row>
    <row r="2434" spans="1:5">
      <c r="A2434" s="55">
        <f>[3]lang_2!A2434</f>
        <v>0</v>
      </c>
      <c r="B2434" s="55">
        <f>[3]lang_2!B2434</f>
        <v>0</v>
      </c>
      <c r="C2434" s="55">
        <f>[3]lang_2!C2434</f>
        <v>0</v>
      </c>
      <c r="D2434" s="55">
        <f>[3]lang_2!D2434</f>
        <v>0</v>
      </c>
      <c r="E2434" s="55">
        <f>[3]lang_2!E2434</f>
        <v>0</v>
      </c>
    </row>
    <row r="2435" spans="1:5">
      <c r="A2435" s="55">
        <f>[3]lang_2!A2435</f>
        <v>0</v>
      </c>
      <c r="B2435" s="55">
        <f>[3]lang_2!B2435</f>
        <v>0</v>
      </c>
      <c r="C2435" s="55">
        <f>[3]lang_2!C2435</f>
        <v>0</v>
      </c>
      <c r="D2435" s="55">
        <f>[3]lang_2!D2435</f>
        <v>0</v>
      </c>
      <c r="E2435" s="55">
        <f>[3]lang_2!E2435</f>
        <v>0</v>
      </c>
    </row>
    <row r="2436" spans="1:5">
      <c r="A2436" s="55">
        <f>[3]lang_2!A2436</f>
        <v>0</v>
      </c>
      <c r="B2436" s="55">
        <f>[3]lang_2!B2436</f>
        <v>0</v>
      </c>
      <c r="C2436" s="55">
        <f>[3]lang_2!C2436</f>
        <v>0</v>
      </c>
      <c r="D2436" s="55">
        <f>[3]lang_2!D2436</f>
        <v>0</v>
      </c>
      <c r="E2436" s="55">
        <f>[3]lang_2!E2436</f>
        <v>0</v>
      </c>
    </row>
    <row r="2437" spans="1:5">
      <c r="A2437" s="55" t="str">
        <f>[3]lang_2!A2437</f>
        <v>SUITDES1_1</v>
      </c>
      <c r="B2437" s="55" t="str">
        <f>[3]lang_2!B2437</f>
        <v>制造减速的兵团:</v>
      </c>
      <c r="C2437" s="55" t="str">
        <f>[3]lang_2!C2437</f>
        <v>#[color=F0F000,fontsize=20,outlinecolor=3c1e0aff]「减速」[-][color=FFFFFF,fontsize=20,outlinecolor=3c1e0aff]:降低兵团移动速度[-]</v>
      </c>
      <c r="D2437" s="55">
        <f>[3]lang_2!D2437</f>
        <v>0</v>
      </c>
      <c r="E2437" s="55" t="str">
        <f>[3]lang_2!E2437</f>
        <v>#制造减速的兵团:</v>
      </c>
    </row>
    <row r="2438" spans="1:5">
      <c r="A2438" s="55" t="str">
        <f>[3]lang_2!A2438</f>
        <v>SUITDES1_2</v>
      </c>
      <c r="B2438" s="55" t="str">
        <f>[3]lang_2!B2438</f>
        <v>制造灼烧的兵团:</v>
      </c>
      <c r="C2438" s="55" t="str">
        <f>[3]lang_2!C2438</f>
        <v>#[color=F0F000,fontsize=20,outlinecolor=3c1e0aff]「灼烧」[-][color=FFFFFF,fontsize=20,outlinecolor=3c1e0aff]:对兵团造成持续火系伤害[-]</v>
      </c>
      <c r="D2438" s="55">
        <f>[3]lang_2!D2438</f>
        <v>0</v>
      </c>
      <c r="E2438" s="55" t="str">
        <f>[3]lang_2!E2438</f>
        <v>#制造灼烧的兵团:</v>
      </c>
    </row>
    <row r="2439" spans="1:5">
      <c r="A2439" s="55" t="str">
        <f>[3]lang_2!A2439</f>
        <v>SUITDES1_3</v>
      </c>
      <c r="B2439" s="55" t="str">
        <f>[3]lang_2!B2439</f>
        <v>制造流血的兵团:</v>
      </c>
      <c r="C2439" s="55" t="str">
        <f>[3]lang_2!C2439</f>
        <v>#[color=F0F000,fontsize=20,outlinecolor=3c1e0aff]「流血」[-][color=FFFFFF,fontsize=20,outlinecolor=3c1e0aff]:对兵团造成持续伤害[-]</v>
      </c>
      <c r="D2439" s="55">
        <f>[3]lang_2!D2439</f>
        <v>0</v>
      </c>
      <c r="E2439" s="55" t="str">
        <f>[3]lang_2!E2439</f>
        <v>#制造流血的兵团:</v>
      </c>
    </row>
    <row r="2440" spans="1:5">
      <c r="A2440" s="55" t="str">
        <f>[3]lang_2!A2440</f>
        <v>SUITDES1_4</v>
      </c>
      <c r="B2440" s="55" t="str">
        <f>[3]lang_2!B2440</f>
        <v>制造流血的兵团:</v>
      </c>
      <c r="C2440" s="55" t="str">
        <f>[3]lang_2!C2440</f>
        <v>#[color=F0F000,fontsize=20,outlinecolor=3c1e0aff]「士气高涨」[-][color=FFFFFF,fontsize=20,outlinecolor=3c1e0aff]:提高兵团攻击速度50%[-]</v>
      </c>
      <c r="D2440" s="55">
        <f>[3]lang_2!D2440</f>
        <v>0</v>
      </c>
      <c r="E2440" s="55" t="str">
        <f>[3]lang_2!E2440</f>
        <v>#制造流血的兵团:</v>
      </c>
    </row>
    <row r="2441" spans="1:5">
      <c r="A2441" s="55" t="str">
        <f>[3]lang_2!A2441</f>
        <v>SUITDES1_5</v>
      </c>
      <c r="B2441" s="55" t="str">
        <f>[3]lang_2!B2441</f>
        <v>制造流血的兵团:</v>
      </c>
      <c r="C2441" s="55" t="str">
        <f>[3]lang_2!C2441</f>
        <v>#[color=F0F000,fontsize=20,outlinecolor=3c1e0aff]「士气低落」[-][color=FFFFFF,fontsize=20,outlinecolor=3c1e0aff]:降低兵团攻击速度33%[-]</v>
      </c>
      <c r="D2441" s="55">
        <f>[3]lang_2!D2441</f>
        <v>0</v>
      </c>
      <c r="E2441" s="55" t="str">
        <f>[3]lang_2!E2441</f>
        <v>#制造流血的兵团:</v>
      </c>
    </row>
    <row r="2442" spans="1:5">
      <c r="A2442" s="55" t="str">
        <f>[3]lang_2!A2442</f>
        <v>SUITDES1_6</v>
      </c>
      <c r="B2442" s="55" t="str">
        <f>[3]lang_2!B2442</f>
        <v>制造流血的兵团:</v>
      </c>
      <c r="C2442" s="55" t="str">
        <f>[3]lang_2!C2442</f>
        <v>#[color=F0F000,fontsize=20,outlinecolor=3c1e0aff]「眩晕」[-][color=FFFFFF,fontsize=20,outlinecolor=3c1e0aff]:无法攻击、移动及释放技能[-]</v>
      </c>
      <c r="D2442" s="55">
        <f>[3]lang_2!D2442</f>
        <v>0</v>
      </c>
      <c r="E2442" s="55" t="str">
        <f>[3]lang_2!E2442</f>
        <v>#制造流血的兵团:</v>
      </c>
    </row>
    <row r="2443" spans="1:5">
      <c r="A2443" s="55" t="str">
        <f>[3]lang_2!A2443</f>
        <v>SUITDES1_7</v>
      </c>
      <c r="B2443" s="55" t="str">
        <f>[3]lang_2!B2443</f>
        <v>制造流血的兵团:</v>
      </c>
      <c r="C2443" s="55" t="str">
        <f>[3]lang_2!C2443</f>
        <v>#[color=F0F000,fontsize=20,outlinecolor=3c1e0aff]「沉默」[-][color=FFFFFF,fontsize=20,outlinecolor=3c1e0aff]:无法释放技能[-]</v>
      </c>
      <c r="D2443" s="55">
        <f>[3]lang_2!D2443</f>
        <v>0</v>
      </c>
      <c r="E2443" s="55" t="str">
        <f>[3]lang_2!E2443</f>
        <v>#制造流血的兵团:</v>
      </c>
    </row>
    <row r="2444" spans="1:5">
      <c r="A2444" s="55" t="str">
        <f>[3]lang_2!A2444</f>
        <v>SUITDES1_8</v>
      </c>
      <c r="B2444" s="55" t="str">
        <f>[3]lang_2!B2444</f>
        <v>制造流血的兵团:</v>
      </c>
      <c r="C2444" s="55" t="str">
        <f>[3]lang_2!C2444</f>
        <v>#[color=F0F000,fontsize=20,outlinecolor=3c1e0aff]「静电」[-][color=FFFFFF,fontsize=20,outlinecolor=3c1e0aff]:降低英雄法术免伤20%[-]</v>
      </c>
      <c r="D2444" s="55">
        <f>[3]lang_2!D2444</f>
        <v>0</v>
      </c>
      <c r="E2444" s="55" t="str">
        <f>[3]lang_2!E2444</f>
        <v>#制造流血的兵团:</v>
      </c>
    </row>
    <row r="2445" spans="1:5">
      <c r="A2445" s="55" t="str">
        <f>[3]lang_2!A2445</f>
        <v>SUITDES1_9</v>
      </c>
      <c r="B2445" s="55" t="str">
        <f>[3]lang_2!B2445</f>
        <v>制造流血的兵团:</v>
      </c>
      <c r="C2445" s="55" t="str">
        <f>[3]lang_2!C2445</f>
        <v>#[color=F0F000,fontsize=20,outlinecolor=3c1e0aff]「护盾」[-][color=FFFFFF,fontsize=20,outlinecolor=3c1e0aff]:吸收受到的伤害[-]</v>
      </c>
      <c r="D2445" s="55">
        <f>[3]lang_2!D2445</f>
        <v>0</v>
      </c>
      <c r="E2445" s="55" t="str">
        <f>[3]lang_2!E2445</f>
        <v>#制造流血的兵团:</v>
      </c>
    </row>
    <row r="2446" spans="1:5">
      <c r="A2446" s="55" t="str">
        <f>[3]lang_2!A2446</f>
        <v>SUITDES1_10</v>
      </c>
      <c r="B2446" s="55">
        <f>[3]lang_2!B2446</f>
        <v>0</v>
      </c>
      <c r="C2446" s="55" t="str">
        <f>[3]lang_2!C2446</f>
        <v>#[color=F0F000,fontsize=20,outlinecolor=3c1e0aff]「冰封」[-][color=FFFFFF,fontsize=20,outlinecolor=3c1e0aff]:无法攻击、移动及释放技能[-]</v>
      </c>
      <c r="D2446" s="55">
        <f>[3]lang_2!D2446</f>
        <v>0</v>
      </c>
      <c r="E2446" s="55">
        <f>[3]lang_2!E2446</f>
        <v>0</v>
      </c>
    </row>
    <row r="2447" spans="1:5">
      <c r="A2447" s="55" t="str">
        <f>[3]lang_2!A2447</f>
        <v>SUITDES1_11</v>
      </c>
      <c r="B2447" s="55">
        <f>[3]lang_2!B2447</f>
        <v>0</v>
      </c>
      <c r="C2447" s="55" t="str">
        <f>[3]lang_2!C2447</f>
        <v>#[color=F0F000,fontsize=20,outlinecolor=3c1e0aff]「疾病」[-][color=FFFFFF,fontsize=20,outlinecolor=3c1e0aff]:受治疗效果降低50%[-]</v>
      </c>
      <c r="D2447" s="55">
        <f>[3]lang_2!D2447</f>
        <v>0</v>
      </c>
      <c r="E2447" s="55">
        <f>[3]lang_2!E2447</f>
        <v>0</v>
      </c>
    </row>
    <row r="2448" spans="1:5">
      <c r="A2448" s="55" t="str">
        <f>[3]lang_2!A2448</f>
        <v>SUITDES1_12</v>
      </c>
      <c r="B2448" s="55">
        <f>[3]lang_2!B2448</f>
        <v>0</v>
      </c>
      <c r="C2448" s="55" t="str">
        <f>[3]lang_2!C2448</f>
        <v>#[color=F0F000,fontsize=20,outlinecolor=3c1e0aff]「石化」[-][color=FFFFFF,fontsize=20,outlinecolor=3c1e0aff]:兵团免伤降低20%，无法移动，攻击和施放技能。[-]</v>
      </c>
      <c r="D2448" s="55">
        <f>[3]lang_2!D2448</f>
        <v>0</v>
      </c>
      <c r="E2448" s="55">
        <f>[3]lang_2!E2448</f>
        <v>0</v>
      </c>
    </row>
    <row r="2449" spans="1:5">
      <c r="A2449" s="55">
        <f>[3]lang_2!A2449</f>
        <v>0</v>
      </c>
      <c r="B2449" s="55">
        <f>[3]lang_2!B2449</f>
        <v>0</v>
      </c>
      <c r="C2449" s="55">
        <f>[3]lang_2!C2449</f>
        <v>0</v>
      </c>
      <c r="D2449" s="55">
        <f>[3]lang_2!D2449</f>
        <v>0</v>
      </c>
      <c r="E2449" s="55">
        <f>[3]lang_2!E2449</f>
        <v>0</v>
      </c>
    </row>
    <row r="2450" spans="1:5">
      <c r="A2450" s="55">
        <f>[3]lang_2!A2450</f>
        <v>0</v>
      </c>
      <c r="B2450" s="55">
        <f>[3]lang_2!B2450</f>
        <v>0</v>
      </c>
      <c r="C2450" s="55">
        <f>[3]lang_2!C2450</f>
        <v>0</v>
      </c>
      <c r="D2450" s="55">
        <f>[3]lang_2!D2450</f>
        <v>0</v>
      </c>
      <c r="E2450" s="55">
        <f>[3]lang_2!E2450</f>
        <v>0</v>
      </c>
    </row>
    <row r="2451" spans="1:5">
      <c r="A2451" s="55">
        <f>[3]lang_2!A2451</f>
        <v>0</v>
      </c>
      <c r="B2451" s="55">
        <f>[3]lang_2!B2451</f>
        <v>0</v>
      </c>
      <c r="C2451" s="55">
        <f>[3]lang_2!C2451</f>
        <v>0</v>
      </c>
      <c r="D2451" s="55">
        <f>[3]lang_2!D2451</f>
        <v>0</v>
      </c>
      <c r="E2451" s="55">
        <f>[3]lang_2!E2451</f>
        <v>0</v>
      </c>
    </row>
    <row r="2452" spans="1:5">
      <c r="A2452" s="55">
        <f>[3]lang_2!A2452</f>
        <v>0</v>
      </c>
      <c r="B2452" s="55">
        <f>[3]lang_2!B2452</f>
        <v>0</v>
      </c>
      <c r="C2452" s="55">
        <f>[3]lang_2!C2452</f>
        <v>0</v>
      </c>
      <c r="D2452" s="55">
        <f>[3]lang_2!D2452</f>
        <v>0</v>
      </c>
      <c r="E2452" s="55">
        <f>[3]lang_2!E2452</f>
        <v>0</v>
      </c>
    </row>
    <row r="2453" spans="1:5">
      <c r="A2453" s="55">
        <f>[3]lang_2!A2453</f>
        <v>0</v>
      </c>
      <c r="B2453" s="55">
        <f>[3]lang_2!B2453</f>
        <v>0</v>
      </c>
      <c r="C2453" s="55">
        <f>[3]lang_2!C2453</f>
        <v>0</v>
      </c>
      <c r="D2453" s="55">
        <f>[3]lang_2!D2453</f>
        <v>0</v>
      </c>
      <c r="E2453" s="55">
        <f>[3]lang_2!E2453</f>
        <v>0</v>
      </c>
    </row>
    <row r="2454" spans="1:5">
      <c r="A2454" s="55">
        <f>[3]lang_2!A2454</f>
        <v>0</v>
      </c>
      <c r="B2454" s="55">
        <f>[3]lang_2!B2454</f>
        <v>0</v>
      </c>
      <c r="C2454" s="55">
        <f>[3]lang_2!C2454</f>
        <v>0</v>
      </c>
      <c r="D2454" s="55">
        <f>[3]lang_2!D2454</f>
        <v>0</v>
      </c>
      <c r="E2454" s="55">
        <f>[3]lang_2!E2454</f>
        <v>0</v>
      </c>
    </row>
    <row r="2455" spans="1:5">
      <c r="A2455" s="55" t="str">
        <f>[3]lang_2!A2455</f>
        <v>MF_CLASS_1</v>
      </c>
      <c r="B2455" s="55">
        <f>[3]lang_2!B2455</f>
        <v>0</v>
      </c>
      <c r="C2455" s="55" t="str">
        <f>[3]lang_2!C2455</f>
        <v>攻击类型兵团</v>
      </c>
      <c r="D2455" s="55">
        <f>[3]lang_2!D2455</f>
        <v>0</v>
      </c>
      <c r="E2455" s="55" t="str">
        <f>[3]lang_2!E2455</f>
        <v>输出类型兵团</v>
      </c>
    </row>
    <row r="2456" spans="1:5">
      <c r="A2456" s="55" t="str">
        <f>[3]lang_2!A2456</f>
        <v>MF_CLASS_2</v>
      </c>
      <c r="B2456" s="55">
        <f>[3]lang_2!B2456</f>
        <v>0</v>
      </c>
      <c r="C2456" s="55" t="str">
        <f>[3]lang_2!C2456</f>
        <v>防御类型兵团</v>
      </c>
      <c r="D2456" s="55">
        <f>[3]lang_2!D2456</f>
        <v>0</v>
      </c>
      <c r="E2456" s="55" t="str">
        <f>[3]lang_2!E2456</f>
        <v>防御类型兵团</v>
      </c>
    </row>
    <row r="2457" spans="1:5">
      <c r="A2457" s="55" t="str">
        <f>[3]lang_2!A2457</f>
        <v>MF_CLASS_3</v>
      </c>
      <c r="B2457" s="55">
        <f>[3]lang_2!B2457</f>
        <v>0</v>
      </c>
      <c r="C2457" s="55" t="str">
        <f>[3]lang_2!C2457</f>
        <v>突击类型兵团</v>
      </c>
      <c r="D2457" s="55">
        <f>[3]lang_2!D2457</f>
        <v>0</v>
      </c>
      <c r="E2457" s="55" t="str">
        <f>[3]lang_2!E2457</f>
        <v>突击类型兵团</v>
      </c>
    </row>
    <row r="2458" spans="1:5">
      <c r="A2458" s="55" t="str">
        <f>[3]lang_2!A2458</f>
        <v>MF_CLASS_4</v>
      </c>
      <c r="B2458" s="55">
        <f>[3]lang_2!B2458</f>
        <v>0</v>
      </c>
      <c r="C2458" s="55" t="str">
        <f>[3]lang_2!C2458</f>
        <v>射手类型兵团</v>
      </c>
      <c r="D2458" s="55">
        <f>[3]lang_2!D2458</f>
        <v>0</v>
      </c>
      <c r="E2458" s="55" t="str">
        <f>[3]lang_2!E2458</f>
        <v>射手类型兵团</v>
      </c>
    </row>
    <row r="2459" spans="1:5">
      <c r="A2459" s="55" t="str">
        <f>[3]lang_2!A2459</f>
        <v>MF_CLASS_5</v>
      </c>
      <c r="B2459" s="55">
        <f>[3]lang_2!B2459</f>
        <v>0</v>
      </c>
      <c r="C2459" s="55" t="str">
        <f>[3]lang_2!C2459</f>
        <v>魔法类型兵团</v>
      </c>
      <c r="D2459" s="55">
        <f>[3]lang_2!D2459</f>
        <v>0</v>
      </c>
      <c r="E2459" s="55" t="str">
        <f>[3]lang_2!E2459</f>
        <v>魔法类型兵团</v>
      </c>
    </row>
    <row r="2460" spans="1:5">
      <c r="A2460" s="55">
        <f>[3]lang_2!A2460</f>
        <v>0</v>
      </c>
      <c r="B2460" s="55">
        <f>[3]lang_2!B2460</f>
        <v>0</v>
      </c>
      <c r="C2460" s="55">
        <f>[3]lang_2!C2460</f>
        <v>0</v>
      </c>
      <c r="D2460" s="55">
        <f>[3]lang_2!D2460</f>
        <v>0</v>
      </c>
      <c r="E2460" s="55">
        <f>[3]lang_2!E2460</f>
        <v>0</v>
      </c>
    </row>
    <row r="2461" spans="1:5">
      <c r="A2461" s="55" t="str">
        <f>[3]lang_2!A2461</f>
        <v>MF_RACE_101</v>
      </c>
      <c r="B2461" s="55">
        <f>[3]lang_2!B2461</f>
        <v>0</v>
      </c>
      <c r="C2461" s="55" t="str">
        <f>[3]lang_2!C2461</f>
        <v>城堡阵营兵团</v>
      </c>
      <c r="D2461" s="55">
        <f>[3]lang_2!D2461</f>
        <v>0</v>
      </c>
      <c r="E2461" s="55" t="str">
        <f>[3]lang_2!E2461</f>
        <v>城堡阵营兵团</v>
      </c>
    </row>
    <row r="2462" spans="1:5">
      <c r="A2462" s="55" t="str">
        <f>[3]lang_2!A2462</f>
        <v>MF_RACE_102</v>
      </c>
      <c r="B2462" s="55">
        <f>[3]lang_2!B2462</f>
        <v>0</v>
      </c>
      <c r="C2462" s="55" t="str">
        <f>[3]lang_2!C2462</f>
        <v>壁垒阵营兵团</v>
      </c>
      <c r="D2462" s="55">
        <f>[3]lang_2!D2462</f>
        <v>0</v>
      </c>
      <c r="E2462" s="55" t="str">
        <f>[3]lang_2!E2462</f>
        <v>壁垒阵营兵团</v>
      </c>
    </row>
    <row r="2463" spans="1:5">
      <c r="A2463" s="55" t="str">
        <f>[3]lang_2!A2463</f>
        <v>MF_RACE_103</v>
      </c>
      <c r="B2463" s="55">
        <f>[3]lang_2!B2463</f>
        <v>0</v>
      </c>
      <c r="C2463" s="55" t="str">
        <f>[3]lang_2!C2463</f>
        <v>据点阵营兵团</v>
      </c>
      <c r="D2463" s="55">
        <f>[3]lang_2!D2463</f>
        <v>0</v>
      </c>
      <c r="E2463" s="55" t="str">
        <f>[3]lang_2!E2463</f>
        <v>据点阵营兵团</v>
      </c>
    </row>
    <row r="2464" spans="1:5">
      <c r="A2464" s="55" t="str">
        <f>[3]lang_2!A2464</f>
        <v>MF_RACE_104</v>
      </c>
      <c r="B2464" s="55">
        <f>[3]lang_2!B2464</f>
        <v>0</v>
      </c>
      <c r="C2464" s="55" t="str">
        <f>[3]lang_2!C2464</f>
        <v>墓园阵营兵团</v>
      </c>
      <c r="D2464" s="55">
        <f>[3]lang_2!D2464</f>
        <v>0</v>
      </c>
      <c r="E2464" s="55" t="str">
        <f>[3]lang_2!E2464</f>
        <v>墓园阵营兵团</v>
      </c>
    </row>
    <row r="2465" spans="1:5">
      <c r="A2465" s="55" t="str">
        <f>[3]lang_2!A2465</f>
        <v>MF_RACE_105</v>
      </c>
      <c r="B2465" s="55">
        <f>[3]lang_2!B2465</f>
        <v>0</v>
      </c>
      <c r="C2465" s="55" t="str">
        <f>[3]lang_2!C2465</f>
        <v>地狱阵营兵团</v>
      </c>
      <c r="D2465" s="55">
        <f>[3]lang_2!D2465</f>
        <v>0</v>
      </c>
      <c r="E2465" s="55" t="str">
        <f>[3]lang_2!E2465</f>
        <v>地狱阵营兵团</v>
      </c>
    </row>
    <row r="2466" spans="1:5">
      <c r="A2466" s="55">
        <f>[3]lang_2!A2466</f>
        <v>0</v>
      </c>
      <c r="B2466" s="55">
        <f>[3]lang_2!B2466</f>
        <v>0</v>
      </c>
      <c r="C2466" s="55">
        <f>[3]lang_2!C2466</f>
        <v>0</v>
      </c>
      <c r="D2466" s="55">
        <f>[3]lang_2!D2466</f>
        <v>0</v>
      </c>
      <c r="E2466" s="55">
        <f>[3]lang_2!E2466</f>
        <v>0</v>
      </c>
    </row>
    <row r="2467" spans="1:5">
      <c r="A2467" s="55">
        <f>[3]lang_2!A2467</f>
        <v>0</v>
      </c>
      <c r="B2467" s="55">
        <f>[3]lang_2!B2467</f>
        <v>0</v>
      </c>
      <c r="C2467" s="55">
        <f>[3]lang_2!C2467</f>
        <v>0</v>
      </c>
      <c r="D2467" s="55">
        <f>[3]lang_2!D2467</f>
        <v>0</v>
      </c>
      <c r="E2467" s="55">
        <f>[3]lang_2!E2467</f>
        <v>0</v>
      </c>
    </row>
    <row r="2468" spans="1:5">
      <c r="A2468" s="55" t="str">
        <f>[3]lang_2!A2468</f>
        <v>MF_VOLUME_2</v>
      </c>
      <c r="B2468" s="55">
        <f>[3]lang_2!B2468</f>
        <v>0</v>
      </c>
      <c r="C2468" s="55" t="str">
        <f>[3]lang_2!C2468</f>
        <v>16单位兵团</v>
      </c>
      <c r="D2468" s="55">
        <f>[3]lang_2!D2468</f>
        <v>0</v>
      </c>
      <c r="E2468" s="55" t="str">
        <f>[3]lang_2!E2468</f>
        <v>16单位兵团</v>
      </c>
    </row>
    <row r="2469" spans="1:5">
      <c r="A2469" s="55" t="str">
        <f>[3]lang_2!A2469</f>
        <v>MF_VOLUME_3</v>
      </c>
      <c r="B2469" s="55">
        <f>[3]lang_2!B2469</f>
        <v>0</v>
      </c>
      <c r="C2469" s="55" t="str">
        <f>[3]lang_2!C2469</f>
        <v>9单位兵团</v>
      </c>
      <c r="D2469" s="55">
        <f>[3]lang_2!D2469</f>
        <v>0</v>
      </c>
      <c r="E2469" s="55" t="str">
        <f>[3]lang_2!E2469</f>
        <v>9单位兵团</v>
      </c>
    </row>
    <row r="2470" spans="1:5">
      <c r="A2470" s="55" t="str">
        <f>[3]lang_2!A2470</f>
        <v>MF_VOLUME_4</v>
      </c>
      <c r="B2470" s="55">
        <f>[3]lang_2!B2470</f>
        <v>0</v>
      </c>
      <c r="C2470" s="55" t="str">
        <f>[3]lang_2!C2470</f>
        <v>4单位兵团</v>
      </c>
      <c r="D2470" s="55">
        <f>[3]lang_2!D2470</f>
        <v>0</v>
      </c>
      <c r="E2470" s="55" t="str">
        <f>[3]lang_2!E2470</f>
        <v>4单位兵团</v>
      </c>
    </row>
    <row r="2471" spans="1:5" s="55" customFormat="1">
      <c r="A2471" s="55" t="str">
        <f>[3]lang_2!A2471</f>
        <v>MF_VOLUME_5</v>
      </c>
      <c r="B2471" s="55">
        <f>[3]lang_2!B2471</f>
        <v>0</v>
      </c>
      <c r="C2471" s="55" t="str">
        <f>[3]lang_2!C2471</f>
        <v>1单位兵团</v>
      </c>
      <c r="D2471" s="55">
        <f>[3]lang_2!D2471</f>
        <v>0</v>
      </c>
      <c r="E2471" s="55" t="str">
        <f>[3]lang_2!E2471</f>
        <v>1单位兵团</v>
      </c>
    </row>
    <row r="2472" spans="1:5" s="55" customFormat="1">
      <c r="A2472" s="55">
        <f>[3]lang_2!A2472</f>
        <v>0</v>
      </c>
      <c r="B2472" s="55">
        <f>[3]lang_2!B2472</f>
        <v>0</v>
      </c>
      <c r="C2472" s="55">
        <f>[3]lang_2!C2472</f>
        <v>0</v>
      </c>
      <c r="D2472" s="55">
        <f>[3]lang_2!D2472</f>
        <v>0</v>
      </c>
      <c r="E2472" s="55">
        <f>[3]lang_2!E2472</f>
        <v>0</v>
      </c>
    </row>
    <row r="2473" spans="1:5" s="55" customFormat="1">
      <c r="A2473" s="55">
        <f>[3]lang_2!A2473</f>
        <v>0</v>
      </c>
      <c r="B2473" s="55">
        <f>[3]lang_2!B2473</f>
        <v>0</v>
      </c>
      <c r="C2473" s="55">
        <f>[3]lang_2!C2473</f>
        <v>0</v>
      </c>
      <c r="D2473" s="55">
        <f>[3]lang_2!D2473</f>
        <v>0</v>
      </c>
      <c r="E2473" s="55">
        <f>[3]lang_2!E2473</f>
        <v>0</v>
      </c>
    </row>
    <row r="2474" spans="1:5" s="55" customFormat="1">
      <c r="A2474" s="55" t="str">
        <f>[3]lang_2!A2474</f>
        <v>NAME_1011</v>
      </c>
      <c r="B2474" s="55">
        <f>[3]lang_2!B2474</f>
        <v>0</v>
      </c>
      <c r="C2474" s="55" t="str">
        <f>[3]lang_2!C2474</f>
        <v>#天青长枪</v>
      </c>
      <c r="D2474" s="55">
        <f>[3]lang_2!D2474</f>
        <v>0</v>
      </c>
      <c r="E2474" s="55" t="str">
        <f>[3]lang_2!E2474</f>
        <v>#天青长枪</v>
      </c>
    </row>
    <row r="2475" spans="1:5" s="55" customFormat="1">
      <c r="A2475" s="55" t="str">
        <f>[3]lang_2!A2475</f>
        <v>NAME_1012</v>
      </c>
      <c r="B2475" s="55">
        <f>[3]lang_2!B2475</f>
        <v>0</v>
      </c>
      <c r="C2475" s="55" t="str">
        <f>[3]lang_2!C2475</f>
        <v>#战争头盔</v>
      </c>
      <c r="D2475" s="55">
        <f>[3]lang_2!D2475</f>
        <v>0</v>
      </c>
      <c r="E2475" s="55" t="str">
        <f>[3]lang_2!E2475</f>
        <v>#战争头盔</v>
      </c>
    </row>
    <row r="2476" spans="1:5" s="55" customFormat="1">
      <c r="A2476" s="55" t="str">
        <f>[3]lang_2!A2476</f>
        <v>NAME_1013</v>
      </c>
      <c r="B2476" s="55">
        <f>[3]lang_2!B2476</f>
        <v>0</v>
      </c>
      <c r="C2476" s="55" t="str">
        <f>[3]lang_2!C2476</f>
        <v>#帝国重盾</v>
      </c>
      <c r="D2476" s="55">
        <f>[3]lang_2!D2476</f>
        <v>0</v>
      </c>
      <c r="E2476" s="55" t="str">
        <f>[3]lang_2!E2476</f>
        <v>#帝国重盾</v>
      </c>
    </row>
    <row r="2477" spans="1:5" s="55" customFormat="1">
      <c r="A2477" s="55" t="str">
        <f>[3]lang_2!A2477</f>
        <v>NAME_1014</v>
      </c>
      <c r="B2477" s="55">
        <f>[3]lang_2!B2477</f>
        <v>0</v>
      </c>
      <c r="C2477" s="55" t="str">
        <f>[3]lang_2!C2477</f>
        <v>#龙鳞护肩</v>
      </c>
      <c r="D2477" s="55">
        <f>[3]lang_2!D2477</f>
        <v>0</v>
      </c>
      <c r="E2477" s="55" t="str">
        <f>[3]lang_2!E2477</f>
        <v>#龙鳞护肩</v>
      </c>
    </row>
    <row r="2478" spans="1:5" s="55" customFormat="1">
      <c r="A2478" s="55" t="str">
        <f>[3]lang_2!A2478</f>
        <v>NAME_1021</v>
      </c>
      <c r="B2478" s="55">
        <f>[3]lang_2!B2478</f>
        <v>0</v>
      </c>
      <c r="C2478" s="55" t="str">
        <f>[3]lang_2!C2478</f>
        <v>#十字轻弩</v>
      </c>
      <c r="D2478" s="55">
        <f>[3]lang_2!D2478</f>
        <v>0</v>
      </c>
      <c r="E2478" s="55" t="str">
        <f>[3]lang_2!E2478</f>
        <v>#十字轻弩</v>
      </c>
    </row>
    <row r="2479" spans="1:5" s="55" customFormat="1">
      <c r="A2479" s="55" t="str">
        <f>[3]lang_2!A2479</f>
        <v>NAME_1022</v>
      </c>
      <c r="B2479" s="55">
        <f>[3]lang_2!B2479</f>
        <v>0</v>
      </c>
      <c r="C2479" s="55" t="str">
        <f>[3]lang_2!C2479</f>
        <v>#战争头盔</v>
      </c>
      <c r="D2479" s="55">
        <f>[3]lang_2!D2479</f>
        <v>0</v>
      </c>
      <c r="E2479" s="55" t="str">
        <f>[3]lang_2!E2479</f>
        <v>#战争头盔</v>
      </c>
    </row>
    <row r="2480" spans="1:5" s="55" customFormat="1">
      <c r="A2480" s="55" t="str">
        <f>[3]lang_2!A2480</f>
        <v>NAME_1023</v>
      </c>
      <c r="B2480" s="55">
        <f>[3]lang_2!B2480</f>
        <v>0</v>
      </c>
      <c r="C2480" s="55" t="str">
        <f>[3]lang_2!C2480</f>
        <v>#破甲弩箭</v>
      </c>
      <c r="D2480" s="55">
        <f>[3]lang_2!D2480</f>
        <v>0</v>
      </c>
      <c r="E2480" s="55" t="str">
        <f>[3]lang_2!E2480</f>
        <v>#破甲弩箭</v>
      </c>
    </row>
    <row r="2481" spans="1:5" s="55" customFormat="1">
      <c r="A2481" s="55" t="str">
        <f>[3]lang_2!A2481</f>
        <v>NAME_1024</v>
      </c>
      <c r="B2481" s="55">
        <f>[3]lang_2!B2481</f>
        <v>0</v>
      </c>
      <c r="C2481" s="55" t="str">
        <f>[3]lang_2!C2481</f>
        <v>#龙鳞护手</v>
      </c>
      <c r="D2481" s="55">
        <f>[3]lang_2!D2481</f>
        <v>0</v>
      </c>
      <c r="E2481" s="55" t="str">
        <f>[3]lang_2!E2481</f>
        <v>#龙鳞护手</v>
      </c>
    </row>
    <row r="2482" spans="1:5" s="55" customFormat="1">
      <c r="A2482" s="55" t="str">
        <f>[3]lang_2!A2482</f>
        <v>NAME_1031</v>
      </c>
      <c r="B2482" s="55">
        <f>[3]lang_2!B2482</f>
        <v>0</v>
      </c>
      <c r="C2482" s="55" t="str">
        <f>[3]lang_2!C2482</f>
        <v>#黑晶利爪</v>
      </c>
      <c r="D2482" s="55">
        <f>[3]lang_2!D2482</f>
        <v>0</v>
      </c>
      <c r="E2482" s="55" t="str">
        <f>[3]lang_2!E2482</f>
        <v>#黑晶利爪</v>
      </c>
    </row>
    <row r="2483" spans="1:5" s="55" customFormat="1">
      <c r="A2483" s="55" t="str">
        <f>[3]lang_2!A2483</f>
        <v>NAME_1032</v>
      </c>
      <c r="B2483" s="55">
        <f>[3]lang_2!B2483</f>
        <v>0</v>
      </c>
      <c r="C2483" s="55" t="str">
        <f>[3]lang_2!C2483</f>
        <v>#迅疾头甲</v>
      </c>
      <c r="D2483" s="55">
        <f>[3]lang_2!D2483</f>
        <v>0</v>
      </c>
      <c r="E2483" s="55" t="str">
        <f>[3]lang_2!E2483</f>
        <v>#迅疾头甲</v>
      </c>
    </row>
    <row r="2484" spans="1:5" s="55" customFormat="1">
      <c r="A2484" s="55" t="str">
        <f>[3]lang_2!A2484</f>
        <v>NAME_1033</v>
      </c>
      <c r="B2484" s="55">
        <f>[3]lang_2!B2484</f>
        <v>0</v>
      </c>
      <c r="C2484" s="55" t="str">
        <f>[3]lang_2!C2484</f>
        <v>#迅疾鹰喙</v>
      </c>
      <c r="D2484" s="55">
        <f>[3]lang_2!D2484</f>
        <v>0</v>
      </c>
      <c r="E2484" s="55" t="str">
        <f>[3]lang_2!E2484</f>
        <v>#迅疾鹰喙</v>
      </c>
    </row>
    <row r="2485" spans="1:5" s="55" customFormat="1">
      <c r="A2485" s="55" t="str">
        <f>[3]lang_2!A2485</f>
        <v>NAME_1034</v>
      </c>
      <c r="B2485" s="55">
        <f>[3]lang_2!B2485</f>
        <v>0</v>
      </c>
      <c r="C2485" s="55" t="str">
        <f>[3]lang_2!C2485</f>
        <v>#迅疾护甲</v>
      </c>
      <c r="D2485" s="55">
        <f>[3]lang_2!D2485</f>
        <v>0</v>
      </c>
      <c r="E2485" s="55" t="str">
        <f>[3]lang_2!E2485</f>
        <v>#迅疾护甲</v>
      </c>
    </row>
    <row r="2486" spans="1:5" s="55" customFormat="1">
      <c r="A2486" s="55" t="str">
        <f>[3]lang_2!A2486</f>
        <v>NAME_1041</v>
      </c>
      <c r="B2486" s="55">
        <f>[3]lang_2!B2486</f>
        <v>0</v>
      </c>
      <c r="C2486" s="55" t="str">
        <f>[3]lang_2!C2486</f>
        <v>#誓约之剑</v>
      </c>
      <c r="D2486" s="55">
        <f>[3]lang_2!D2486</f>
        <v>0</v>
      </c>
      <c r="E2486" s="55" t="str">
        <f>[3]lang_2!E2486</f>
        <v>#誓约之剑</v>
      </c>
    </row>
    <row r="2487" spans="1:5" s="55" customFormat="1">
      <c r="A2487" s="55" t="str">
        <f>[3]lang_2!A2487</f>
        <v>NAME_1042</v>
      </c>
      <c r="B2487" s="55">
        <f>[3]lang_2!B2487</f>
        <v>0</v>
      </c>
      <c r="C2487" s="55" t="str">
        <f>[3]lang_2!C2487</f>
        <v>#耀金头盔</v>
      </c>
      <c r="D2487" s="55">
        <f>[3]lang_2!D2487</f>
        <v>0</v>
      </c>
      <c r="E2487" s="55" t="str">
        <f>[3]lang_2!E2487</f>
        <v>#耀金头盔</v>
      </c>
    </row>
    <row r="2488" spans="1:5" s="55" customFormat="1">
      <c r="A2488" s="55" t="str">
        <f>[3]lang_2!A2488</f>
        <v>NAME_1043</v>
      </c>
      <c r="B2488" s="55">
        <f>[3]lang_2!B2488</f>
        <v>0</v>
      </c>
      <c r="C2488" s="55" t="str">
        <f>[3]lang_2!C2488</f>
        <v>#血手棱盾</v>
      </c>
      <c r="D2488" s="55">
        <f>[3]lang_2!D2488</f>
        <v>0</v>
      </c>
      <c r="E2488" s="55" t="str">
        <f>[3]lang_2!E2488</f>
        <v>#血手棱盾</v>
      </c>
    </row>
    <row r="2489" spans="1:5" s="55" customFormat="1">
      <c r="A2489" s="55" t="str">
        <f>[3]lang_2!A2489</f>
        <v>NAME_1044</v>
      </c>
      <c r="B2489" s="55">
        <f>[3]lang_2!B2489</f>
        <v>0</v>
      </c>
      <c r="C2489" s="55" t="str">
        <f>[3]lang_2!C2489</f>
        <v>#守卫肩甲</v>
      </c>
      <c r="D2489" s="55">
        <f>[3]lang_2!D2489</f>
        <v>0</v>
      </c>
      <c r="E2489" s="55" t="str">
        <f>[3]lang_2!E2489</f>
        <v>#守卫战甲</v>
      </c>
    </row>
    <row r="2490" spans="1:5" s="55" customFormat="1">
      <c r="A2490" s="55" t="str">
        <f>[3]lang_2!A2490</f>
        <v>NAME_1051</v>
      </c>
      <c r="B2490" s="55">
        <f>[3]lang_2!B2490</f>
        <v>0</v>
      </c>
      <c r="C2490" s="55" t="str">
        <f>[3]lang_2!C2490</f>
        <v>#神圣法球</v>
      </c>
      <c r="D2490" s="55">
        <f>[3]lang_2!D2490</f>
        <v>0</v>
      </c>
      <c r="E2490" s="55" t="str">
        <f>[3]lang_2!E2490</f>
        <v>#愚者手套</v>
      </c>
    </row>
    <row r="2491" spans="1:5" s="55" customFormat="1">
      <c r="A2491" s="55" t="str">
        <f>[3]lang_2!A2491</f>
        <v>NAME_1052</v>
      </c>
      <c r="B2491" s="55">
        <f>[3]lang_2!B2491</f>
        <v>0</v>
      </c>
      <c r="C2491" s="55" t="str">
        <f>[3]lang_2!C2491</f>
        <v>#清修法帽</v>
      </c>
      <c r="D2491" s="55">
        <f>[3]lang_2!D2491</f>
        <v>0</v>
      </c>
      <c r="E2491" s="55" t="str">
        <f>[3]lang_2!E2491</f>
        <v>#清修法帽</v>
      </c>
    </row>
    <row r="2492" spans="1:5" s="55" customFormat="1">
      <c r="A2492" s="55" t="str">
        <f>[3]lang_2!A2492</f>
        <v>NAME_1053</v>
      </c>
      <c r="B2492" s="55">
        <f>[3]lang_2!B2492</f>
        <v>0</v>
      </c>
      <c r="C2492" s="55" t="str">
        <f>[3]lang_2!C2492</f>
        <v>#祭祀印记</v>
      </c>
      <c r="D2492" s="55">
        <f>[3]lang_2!D2492</f>
        <v>0</v>
      </c>
      <c r="E2492" s="55" t="str">
        <f>[3]lang_2!E2492</f>
        <v>#祭祀长袍</v>
      </c>
    </row>
    <row r="2493" spans="1:5" s="55" customFormat="1">
      <c r="A2493" s="55" t="str">
        <f>[3]lang_2!A2493</f>
        <v>NAME_1054</v>
      </c>
      <c r="B2493" s="55">
        <f>[3]lang_2!B2493</f>
        <v>0</v>
      </c>
      <c r="C2493" s="55" t="str">
        <f>[3]lang_2!C2493</f>
        <v>#苦修轻甲</v>
      </c>
      <c r="D2493" s="55">
        <f>[3]lang_2!D2493</f>
        <v>0</v>
      </c>
      <c r="E2493" s="55" t="str">
        <f>[3]lang_2!E2493</f>
        <v>#苦修轻甲</v>
      </c>
    </row>
    <row r="2494" spans="1:5" s="55" customFormat="1">
      <c r="A2494" s="55" t="str">
        <f>[3]lang_2!A2494</f>
        <v>NAME_1061</v>
      </c>
      <c r="B2494" s="55">
        <f>[3]lang_2!B2494</f>
        <v>0</v>
      </c>
      <c r="C2494" s="55" t="str">
        <f>[3]lang_2!C2494</f>
        <v>#勇者骑枪</v>
      </c>
      <c r="D2494" s="55">
        <f>[3]lang_2!D2494</f>
        <v>0</v>
      </c>
      <c r="E2494" s="55" t="str">
        <f>[3]lang_2!E2494</f>
        <v>#勇者骑枪</v>
      </c>
    </row>
    <row r="2495" spans="1:5" s="55" customFormat="1">
      <c r="A2495" s="55" t="str">
        <f>[3]lang_2!A2495</f>
        <v>NAME_1062</v>
      </c>
      <c r="B2495" s="55">
        <f>[3]lang_2!B2495</f>
        <v>0</v>
      </c>
      <c r="C2495" s="55" t="str">
        <f>[3]lang_2!C2495</f>
        <v>#捍卫面甲</v>
      </c>
      <c r="D2495" s="55">
        <f>[3]lang_2!D2495</f>
        <v>0</v>
      </c>
      <c r="E2495" s="55" t="str">
        <f>[3]lang_2!E2495</f>
        <v>#捍卫面甲</v>
      </c>
    </row>
    <row r="2496" spans="1:5" s="55" customFormat="1">
      <c r="A2496" s="55" t="str">
        <f>[3]lang_2!A2496</f>
        <v>NAME_1063</v>
      </c>
      <c r="B2496" s="55">
        <f>[3]lang_2!B2496</f>
        <v>0</v>
      </c>
      <c r="C2496" s="55" t="str">
        <f>[3]lang_2!C2496</f>
        <v>#守护盾牌</v>
      </c>
      <c r="D2496" s="55">
        <f>[3]lang_2!D2496</f>
        <v>0</v>
      </c>
      <c r="E2496" s="55" t="str">
        <f>[3]lang_2!E2496</f>
        <v>#守护盾牌</v>
      </c>
    </row>
    <row r="2497" spans="1:5" s="55" customFormat="1">
      <c r="A2497" s="55" t="str">
        <f>[3]lang_2!A2497</f>
        <v>NAME_1064</v>
      </c>
      <c r="B2497" s="55">
        <f>[3]lang_2!B2497</f>
        <v>0</v>
      </c>
      <c r="C2497" s="55" t="str">
        <f>[3]lang_2!C2497</f>
        <v>#无惧肩甲</v>
      </c>
      <c r="D2497" s="55">
        <f>[3]lang_2!D2497</f>
        <v>0</v>
      </c>
      <c r="E2497" s="55" t="str">
        <f>[3]lang_2!E2497</f>
        <v>#无惧盔甲</v>
      </c>
    </row>
    <row r="2498" spans="1:5" s="55" customFormat="1">
      <c r="A2498" s="55" t="str">
        <f>[3]lang_2!A2498</f>
        <v>NAME_1071</v>
      </c>
      <c r="B2498" s="55">
        <f>[3]lang_2!B2498</f>
        <v>0</v>
      </c>
      <c r="C2498" s="55" t="str">
        <f>[3]lang_2!C2498</f>
        <v>#万军之剑</v>
      </c>
      <c r="D2498" s="55">
        <f>[3]lang_2!D2498</f>
        <v>0</v>
      </c>
      <c r="E2498" s="55" t="str">
        <f>[3]lang_2!E2498</f>
        <v>#万军之剑</v>
      </c>
    </row>
    <row r="2499" spans="1:5" s="55" customFormat="1">
      <c r="A2499" s="55" t="str">
        <f>[3]lang_2!A2499</f>
        <v>NAME_1072</v>
      </c>
      <c r="B2499" s="55">
        <f>[3]lang_2!B2499</f>
        <v>0</v>
      </c>
      <c r="C2499" s="55" t="str">
        <f>[3]lang_2!C2499</f>
        <v>#光明战甲</v>
      </c>
      <c r="D2499" s="55">
        <f>[3]lang_2!D2499</f>
        <v>0</v>
      </c>
      <c r="E2499" s="55" t="str">
        <f>[3]lang_2!E2499</f>
        <v>#光明战甲</v>
      </c>
    </row>
    <row r="2500" spans="1:5" s="55" customFormat="1">
      <c r="A2500" s="55" t="str">
        <f>[3]lang_2!A2500</f>
        <v>NAME_1073</v>
      </c>
      <c r="B2500" s="55">
        <f>[3]lang_2!B2500</f>
        <v>0</v>
      </c>
      <c r="C2500" s="55" t="str">
        <f>[3]lang_2!C2500</f>
        <v>#光明护手</v>
      </c>
      <c r="D2500" s="55">
        <f>[3]lang_2!D2500</f>
        <v>0</v>
      </c>
      <c r="E2500" s="55" t="str">
        <f>[3]lang_2!E2500</f>
        <v>#光明护手</v>
      </c>
    </row>
    <row r="2501" spans="1:5" s="55" customFormat="1">
      <c r="A2501" s="55" t="str">
        <f>[3]lang_2!A2501</f>
        <v>NAME_1074</v>
      </c>
      <c r="B2501" s="55">
        <f>[3]lang_2!B2501</f>
        <v>0</v>
      </c>
      <c r="C2501" s="55" t="str">
        <f>[3]lang_2!C2501</f>
        <v>#光明护肩</v>
      </c>
      <c r="D2501" s="55">
        <f>[3]lang_2!D2501</f>
        <v>0</v>
      </c>
      <c r="E2501" s="55" t="str">
        <f>[3]lang_2!E2501</f>
        <v>#光明护肩</v>
      </c>
    </row>
    <row r="2502" spans="1:5" s="55" customFormat="1">
      <c r="A2502" s="55" t="str">
        <f>[3]lang_2!A2502</f>
        <v>NAME_1081</v>
      </c>
      <c r="B2502" s="55">
        <f>[3]lang_2!B2502</f>
        <v>0</v>
      </c>
      <c r="C2502" s="55" t="str">
        <f>[3]lang_2!C2502</f>
        <v>#审判大剑</v>
      </c>
      <c r="D2502" s="55">
        <f>[3]lang_2!D2502</f>
        <v>0</v>
      </c>
      <c r="E2502" s="55" t="str">
        <f>[3]lang_2!E2502</f>
        <v>#万军之剑</v>
      </c>
    </row>
    <row r="2503" spans="1:5" s="55" customFormat="1">
      <c r="A2503" s="55" t="str">
        <f>[3]lang_2!A2503</f>
        <v>NAME_1082</v>
      </c>
      <c r="B2503" s="55">
        <f>[3]lang_2!B2503</f>
        <v>0</v>
      </c>
      <c r="C2503" s="55" t="str">
        <f>[3]lang_2!C2503</f>
        <v>#誓言头盔</v>
      </c>
      <c r="D2503" s="55">
        <f>[3]lang_2!D2503</f>
        <v>0</v>
      </c>
      <c r="E2503" s="55" t="str">
        <f>[3]lang_2!E2503</f>
        <v>#光明战甲</v>
      </c>
    </row>
    <row r="2504" spans="1:5" s="55" customFormat="1">
      <c r="A2504" s="55" t="str">
        <f>[3]lang_2!A2504</f>
        <v>NAME_1083</v>
      </c>
      <c r="B2504" s="55">
        <f>[3]lang_2!B2504</f>
        <v>0</v>
      </c>
      <c r="C2504" s="55" t="str">
        <f>[3]lang_2!C2504</f>
        <v>#钢铁护肩</v>
      </c>
      <c r="D2504" s="55">
        <f>[3]lang_2!D2504</f>
        <v>0</v>
      </c>
      <c r="E2504" s="55" t="str">
        <f>[3]lang_2!E2504</f>
        <v>#光明护手</v>
      </c>
    </row>
    <row r="2505" spans="1:5" s="55" customFormat="1">
      <c r="A2505" s="55" t="str">
        <f>[3]lang_2!A2505</f>
        <v>NAME_1084</v>
      </c>
      <c r="B2505" s="55">
        <f>[3]lang_2!B2505</f>
        <v>0</v>
      </c>
      <c r="C2505" s="55" t="str">
        <f>[3]lang_2!C2505</f>
        <v>#百锻护臂</v>
      </c>
      <c r="D2505" s="55">
        <f>[3]lang_2!D2505</f>
        <v>0</v>
      </c>
      <c r="E2505" s="55" t="str">
        <f>[3]lang_2!E2505</f>
        <v>#光明护肩</v>
      </c>
    </row>
    <row r="2506" spans="1:5" s="55" customFormat="1">
      <c r="A2506" s="55" t="str">
        <f>[3]lang_2!A2506</f>
        <v>NAME_2011</v>
      </c>
      <c r="B2506" s="55">
        <f>[3]lang_2!B2506</f>
        <v>0</v>
      </c>
      <c r="C2506" s="55" t="str">
        <f>[3]lang_2!C2506</f>
        <v>#狂野战斧</v>
      </c>
      <c r="D2506" s="55">
        <f>[3]lang_2!D2506</f>
        <v>0</v>
      </c>
      <c r="E2506" s="55" t="str">
        <f>[3]lang_2!E2506</f>
        <v>#狂野战斧</v>
      </c>
    </row>
    <row r="2507" spans="1:5" s="55" customFormat="1">
      <c r="A2507" s="55" t="str">
        <f>[3]lang_2!A2507</f>
        <v>NAME_2012</v>
      </c>
      <c r="B2507" s="55">
        <f>[3]lang_2!B2507</f>
        <v>0</v>
      </c>
      <c r="C2507" s="55" t="str">
        <f>[3]lang_2!C2507</f>
        <v>#狂野头盔</v>
      </c>
      <c r="D2507" s="55">
        <f>[3]lang_2!D2507</f>
        <v>0</v>
      </c>
      <c r="E2507" s="55" t="str">
        <f>[3]lang_2!E2507</f>
        <v>#狂野头盔</v>
      </c>
    </row>
    <row r="2508" spans="1:5" s="55" customFormat="1">
      <c r="A2508" s="55" t="str">
        <f>[3]lang_2!A2508</f>
        <v>NAME_2013</v>
      </c>
      <c r="B2508" s="55">
        <f>[3]lang_2!B2508</f>
        <v>0</v>
      </c>
      <c r="C2508" s="55" t="str">
        <f>[3]lang_2!C2508</f>
        <v>#狂野护手</v>
      </c>
      <c r="D2508" s="55">
        <f>[3]lang_2!D2508</f>
        <v>0</v>
      </c>
      <c r="E2508" s="55" t="str">
        <f>[3]lang_2!E2508</f>
        <v>#狂野护手</v>
      </c>
    </row>
    <row r="2509" spans="1:5" s="55" customFormat="1">
      <c r="A2509" s="55" t="str">
        <f>[3]lang_2!A2509</f>
        <v>NAME_2014</v>
      </c>
      <c r="B2509" s="55">
        <f>[3]lang_2!B2509</f>
        <v>0</v>
      </c>
      <c r="C2509" s="55" t="str">
        <f>[3]lang_2!C2509</f>
        <v>#狂野肩甲</v>
      </c>
      <c r="D2509" s="55">
        <f>[3]lang_2!D2509</f>
        <v>0</v>
      </c>
      <c r="E2509" s="55" t="str">
        <f>[3]lang_2!E2509</f>
        <v>#狂野护甲</v>
      </c>
    </row>
    <row r="2510" spans="1:5" s="55" customFormat="1">
      <c r="A2510" s="55" t="str">
        <f>[3]lang_2!A2510</f>
        <v>NAME_2021</v>
      </c>
      <c r="B2510" s="55">
        <f>[3]lang_2!B2510</f>
        <v>0</v>
      </c>
      <c r="C2510" s="55" t="str">
        <f>[3]lang_2!C2510</f>
        <v>#风暴之锤</v>
      </c>
      <c r="D2510" s="55">
        <f>[3]lang_2!D2510</f>
        <v>0</v>
      </c>
      <c r="E2510" s="55" t="str">
        <f>[3]lang_2!E2510</f>
        <v>#风暴之锤</v>
      </c>
    </row>
    <row r="2511" spans="1:5" s="55" customFormat="1">
      <c r="A2511" s="55" t="str">
        <f>[3]lang_2!A2511</f>
        <v>NAME_2022</v>
      </c>
      <c r="B2511" s="55">
        <f>[3]lang_2!B2511</f>
        <v>0</v>
      </c>
      <c r="C2511" s="55" t="str">
        <f>[3]lang_2!C2511</f>
        <v>#维京角盔</v>
      </c>
      <c r="D2511" s="55">
        <f>[3]lang_2!D2511</f>
        <v>0</v>
      </c>
      <c r="E2511" s="55" t="str">
        <f>[3]lang_2!E2511</f>
        <v>#维京角盔</v>
      </c>
    </row>
    <row r="2512" spans="1:5" s="55" customFormat="1">
      <c r="A2512" s="55" t="str">
        <f>[3]lang_2!A2512</f>
        <v>NAME_2023</v>
      </c>
      <c r="B2512" s="55">
        <f>[3]lang_2!B2512</f>
        <v>0</v>
      </c>
      <c r="C2512" s="55" t="str">
        <f>[3]lang_2!C2512</f>
        <v>#炉火护手</v>
      </c>
      <c r="D2512" s="55">
        <f>[3]lang_2!D2512</f>
        <v>0</v>
      </c>
      <c r="E2512" s="55" t="str">
        <f>[3]lang_2!E2512</f>
        <v>#炉火肩甲</v>
      </c>
    </row>
    <row r="2513" spans="1:5" s="55" customFormat="1">
      <c r="A2513" s="55" t="str">
        <f>[3]lang_2!A2513</f>
        <v>NAME_2024</v>
      </c>
      <c r="B2513" s="55">
        <f>[3]lang_2!B2513</f>
        <v>0</v>
      </c>
      <c r="C2513" s="55" t="str">
        <f>[3]lang_2!C2513</f>
        <v>#炉火肩甲</v>
      </c>
      <c r="D2513" s="55">
        <f>[3]lang_2!D2513</f>
        <v>0</v>
      </c>
      <c r="E2513" s="55" t="str">
        <f>[3]lang_2!E2513</f>
        <v>#战争长靴</v>
      </c>
    </row>
    <row r="2514" spans="1:5" s="55" customFormat="1">
      <c r="A2514" s="55" t="str">
        <f>[3]lang_2!A2514</f>
        <v>NAME_2031</v>
      </c>
      <c r="B2514" s="55">
        <f>[3]lang_2!B2514</f>
        <v>0</v>
      </c>
      <c r="C2514" s="55" t="str">
        <f>[3]lang_2!C2514</f>
        <v>#翡翠长弓</v>
      </c>
      <c r="D2514" s="55">
        <f>[3]lang_2!D2514</f>
        <v>0</v>
      </c>
      <c r="E2514" s="55" t="str">
        <f>[3]lang_2!E2514</f>
        <v>#翡翠长弓</v>
      </c>
    </row>
    <row r="2515" spans="1:5" s="55" customFormat="1">
      <c r="A2515" s="55" t="str">
        <f>[3]lang_2!A2515</f>
        <v>NAME_2032</v>
      </c>
      <c r="B2515" s="55">
        <f>[3]lang_2!B2515</f>
        <v>0</v>
      </c>
      <c r="C2515" s="55" t="str">
        <f>[3]lang_2!C2515</f>
        <v>#翠叶发带</v>
      </c>
      <c r="D2515" s="55">
        <f>[3]lang_2!D2515</f>
        <v>0</v>
      </c>
      <c r="E2515" s="55" t="str">
        <f>[3]lang_2!E2515</f>
        <v>#翠叶发带</v>
      </c>
    </row>
    <row r="2516" spans="1:5" s="55" customFormat="1">
      <c r="A2516" s="55" t="str">
        <f>[3]lang_2!A2516</f>
        <v>NAME_2033</v>
      </c>
      <c r="B2516" s="55">
        <f>[3]lang_2!B2516</f>
        <v>0</v>
      </c>
      <c r="C2516" s="55" t="str">
        <f>[3]lang_2!C2516</f>
        <v>#翡翠利箭</v>
      </c>
      <c r="D2516" s="55">
        <f>[3]lang_2!D2516</f>
        <v>0</v>
      </c>
      <c r="E2516" s="55" t="str">
        <f>[3]lang_2!E2516</f>
        <v>#翡翠护手</v>
      </c>
    </row>
    <row r="2517" spans="1:5" s="55" customFormat="1">
      <c r="A2517" s="55" t="str">
        <f>[3]lang_2!A2517</f>
        <v>NAME_2034</v>
      </c>
      <c r="B2517" s="55">
        <f>[3]lang_2!B2517</f>
        <v>0</v>
      </c>
      <c r="C2517" s="55" t="str">
        <f>[3]lang_2!C2517</f>
        <v>#翠叶短袍</v>
      </c>
      <c r="D2517" s="55">
        <f>[3]lang_2!D2517</f>
        <v>0</v>
      </c>
      <c r="E2517" s="55" t="str">
        <f>[3]lang_2!E2517</f>
        <v>#翠叶短袍</v>
      </c>
    </row>
    <row r="2518" spans="1:5" s="55" customFormat="1">
      <c r="A2518" s="55" t="str">
        <f>[3]lang_2!A2518</f>
        <v>NAME_2041</v>
      </c>
      <c r="B2518" s="55">
        <f>[3]lang_2!B2518</f>
        <v>0</v>
      </c>
      <c r="C2518" s="55" t="str">
        <f>[3]lang_2!C2518</f>
        <v>#蔷薇之刺</v>
      </c>
      <c r="D2518" s="55">
        <f>[3]lang_2!D2518</f>
        <v>0</v>
      </c>
      <c r="E2518" s="55" t="str">
        <f>[3]lang_2!E2518</f>
        <v>#蔷薇之刺</v>
      </c>
    </row>
    <row r="2519" spans="1:5" s="55" customFormat="1">
      <c r="A2519" s="55" t="str">
        <f>[3]lang_2!A2519</f>
        <v>NAME_2042</v>
      </c>
      <c r="B2519" s="55">
        <f>[3]lang_2!B2519</f>
        <v>0</v>
      </c>
      <c r="C2519" s="55" t="str">
        <f>[3]lang_2!C2519</f>
        <v>#圣洁发带</v>
      </c>
      <c r="D2519" s="55">
        <f>[3]lang_2!D2519</f>
        <v>0</v>
      </c>
      <c r="E2519" s="55" t="str">
        <f>[3]lang_2!E2519</f>
        <v>#圣洁发带</v>
      </c>
    </row>
    <row r="2520" spans="1:5" s="55" customFormat="1">
      <c r="A2520" s="55" t="str">
        <f>[3]lang_2!A2520</f>
        <v>NAME_2043</v>
      </c>
      <c r="B2520" s="55">
        <f>[3]lang_2!B2520</f>
        <v>0</v>
      </c>
      <c r="C2520" s="55" t="str">
        <f>[3]lang_2!C2520</f>
        <v>#蔷薇护手</v>
      </c>
      <c r="D2520" s="55">
        <f>[3]lang_2!D2520</f>
        <v>0</v>
      </c>
      <c r="E2520" s="55" t="str">
        <f>[3]lang_2!E2520</f>
        <v>#蔷薇护手</v>
      </c>
    </row>
    <row r="2521" spans="1:5" s="55" customFormat="1">
      <c r="A2521" s="55" t="str">
        <f>[3]lang_2!A2521</f>
        <v>NAME_2044</v>
      </c>
      <c r="B2521" s="55">
        <f>[3]lang_2!B2521</f>
        <v>0</v>
      </c>
      <c r="C2521" s="55" t="str">
        <f>[3]lang_2!C2521</f>
        <v>#闪耀金甲</v>
      </c>
      <c r="D2521" s="55">
        <f>[3]lang_2!D2521</f>
        <v>0</v>
      </c>
      <c r="E2521" s="55" t="str">
        <f>[3]lang_2!E2521</f>
        <v>#闪耀金甲</v>
      </c>
    </row>
    <row r="2522" spans="1:5" s="55" customFormat="1">
      <c r="A2522" s="55" t="str">
        <f>[3]lang_2!A2522</f>
        <v>NAME_2051</v>
      </c>
      <c r="B2522" s="55">
        <f>[3]lang_2!B2522</f>
        <v>0</v>
      </c>
      <c r="C2522" s="55" t="str">
        <f>[3]lang_2!C2522</f>
        <v>#生机枝干</v>
      </c>
      <c r="D2522" s="55">
        <f>[3]lang_2!D2522</f>
        <v>0</v>
      </c>
      <c r="E2522" s="55" t="str">
        <f>[3]lang_2!E2522</f>
        <v>#枯萎树干</v>
      </c>
    </row>
    <row r="2523" spans="1:5" s="55" customFormat="1">
      <c r="A2523" s="55" t="str">
        <f>[3]lang_2!A2523</f>
        <v>NAME_2052</v>
      </c>
      <c r="B2523" s="55">
        <f>[3]lang_2!B2523</f>
        <v>0</v>
      </c>
      <c r="C2523" s="55" t="str">
        <f>[3]lang_2!C2523</f>
        <v>#繁茂头冠</v>
      </c>
      <c r="D2523" s="55">
        <f>[3]lang_2!D2523</f>
        <v>0</v>
      </c>
      <c r="E2523" s="55" t="str">
        <f>[3]lang_2!E2523</f>
        <v>#繁茂头冠</v>
      </c>
    </row>
    <row r="2524" spans="1:5" s="55" customFormat="1">
      <c r="A2524" s="55" t="str">
        <f>[3]lang_2!A2524</f>
        <v>NAME_2053</v>
      </c>
      <c r="B2524" s="55">
        <f>[3]lang_2!B2524</f>
        <v>0</v>
      </c>
      <c r="C2524" s="55" t="str">
        <f>[3]lang_2!C2524</f>
        <v>#常青印记</v>
      </c>
      <c r="D2524" s="55">
        <f>[3]lang_2!D2524</f>
        <v>0</v>
      </c>
      <c r="E2524" s="55" t="str">
        <f>[3]lang_2!E2524</f>
        <v>#藤蔓护甲</v>
      </c>
    </row>
    <row r="2525" spans="1:5" s="55" customFormat="1">
      <c r="A2525" s="55" t="str">
        <f>[3]lang_2!A2525</f>
        <v>NAME_2054</v>
      </c>
      <c r="B2525" s="55">
        <f>[3]lang_2!B2525</f>
        <v>0</v>
      </c>
      <c r="C2525" s="55" t="str">
        <f>[3]lang_2!C2525</f>
        <v>#藤蔓护甲</v>
      </c>
      <c r="D2525" s="55">
        <f>[3]lang_2!D2525</f>
        <v>0</v>
      </c>
      <c r="E2525" s="55" t="str">
        <f>[3]lang_2!E2525</f>
        <v>#常青枝叶</v>
      </c>
    </row>
    <row r="2526" spans="1:5" s="55" customFormat="1">
      <c r="A2526" s="55" t="str">
        <f>[3]lang_2!A2526</f>
        <v>NAME_2061</v>
      </c>
      <c r="B2526" s="55">
        <f>[3]lang_2!B2526</f>
        <v>0</v>
      </c>
      <c r="C2526" s="55" t="str">
        <f>[3]lang_2!C2526</f>
        <v>#水晶长角</v>
      </c>
      <c r="D2526" s="55">
        <f>[3]lang_2!D2526</f>
        <v>0</v>
      </c>
      <c r="E2526" s="55" t="str">
        <f>[3]lang_2!E2526</f>
        <v>#水晶长角</v>
      </c>
    </row>
    <row r="2527" spans="1:5" s="55" customFormat="1">
      <c r="A2527" s="55" t="str">
        <f>[3]lang_2!A2527</f>
        <v>NAME_2062</v>
      </c>
      <c r="B2527" s="55">
        <f>[3]lang_2!B2527</f>
        <v>0</v>
      </c>
      <c r="C2527" s="55" t="str">
        <f>[3]lang_2!C2527</f>
        <v>#迷梦发带</v>
      </c>
      <c r="D2527" s="55">
        <f>[3]lang_2!D2527</f>
        <v>0</v>
      </c>
      <c r="E2527" s="55" t="str">
        <f>[3]lang_2!E2527</f>
        <v>#迷梦发带</v>
      </c>
    </row>
    <row r="2528" spans="1:5" s="55" customFormat="1">
      <c r="A2528" s="55" t="str">
        <f>[3]lang_2!A2528</f>
        <v>NAME_2063</v>
      </c>
      <c r="B2528" s="55">
        <f>[3]lang_2!B2528</f>
        <v>0</v>
      </c>
      <c r="C2528" s="55" t="str">
        <f>[3]lang_2!C2528</f>
        <v>#水晶之蹄</v>
      </c>
      <c r="D2528" s="55">
        <f>[3]lang_2!D2528</f>
        <v>0</v>
      </c>
      <c r="E2528" s="55" t="str">
        <f>[3]lang_2!E2528</f>
        <v>#水晶之蹄</v>
      </c>
    </row>
    <row r="2529" spans="1:5" s="55" customFormat="1">
      <c r="A2529" s="55" t="str">
        <f>[3]lang_2!A2529</f>
        <v>NAME_2064</v>
      </c>
      <c r="B2529" s="55">
        <f>[3]lang_2!B2529</f>
        <v>0</v>
      </c>
      <c r="C2529" s="55" t="str">
        <f>[3]lang_2!C2529</f>
        <v>#迷蒙之鬃</v>
      </c>
      <c r="D2529" s="55">
        <f>[3]lang_2!D2529</f>
        <v>0</v>
      </c>
      <c r="E2529" s="55" t="str">
        <f>[3]lang_2!E2529</f>
        <v>#迷蒙之鬃</v>
      </c>
    </row>
    <row r="2530" spans="1:5" s="55" customFormat="1">
      <c r="A2530" s="55" t="str">
        <f>[3]lang_2!A2530</f>
        <v>NAME_2071</v>
      </c>
      <c r="B2530" s="55">
        <f>[3]lang_2!B2530</f>
        <v>0</v>
      </c>
      <c r="C2530" s="55" t="str">
        <f>[3]lang_2!C2530</f>
        <v>#剧毒尖角</v>
      </c>
      <c r="D2530" s="55">
        <f>[3]lang_2!D2530</f>
        <v>0</v>
      </c>
      <c r="E2530" s="55" t="str">
        <f>[3]lang_2!E2530</f>
        <v>#剧毒獠牙</v>
      </c>
    </row>
    <row r="2531" spans="1:5" s="55" customFormat="1">
      <c r="A2531" s="55" t="str">
        <f>[3]lang_2!A2531</f>
        <v>NAME_2072</v>
      </c>
      <c r="B2531" s="55">
        <f>[3]lang_2!B2531</f>
        <v>0</v>
      </c>
      <c r="C2531" s="55" t="str">
        <f>[3]lang_2!C2531</f>
        <v>#碧绿鳞甲</v>
      </c>
      <c r="D2531" s="55">
        <f>[3]lang_2!D2531</f>
        <v>0</v>
      </c>
      <c r="E2531" s="55" t="str">
        <f>[3]lang_2!E2531</f>
        <v>#青翠鳞甲</v>
      </c>
    </row>
    <row r="2532" spans="1:5" s="55" customFormat="1">
      <c r="A2532" s="55" t="str">
        <f>[3]lang_2!A2532</f>
        <v>NAME_2073</v>
      </c>
      <c r="B2532" s="55">
        <f>[3]lang_2!B2532</f>
        <v>0</v>
      </c>
      <c r="C2532" s="55" t="str">
        <f>[3]lang_2!C2532</f>
        <v>#腐蚀利爪</v>
      </c>
      <c r="D2532" s="55">
        <f>[3]lang_2!D2532</f>
        <v>0</v>
      </c>
      <c r="E2532" s="55" t="str">
        <f>[3]lang_2!E2532</f>
        <v>#腐蚀利爪</v>
      </c>
    </row>
    <row r="2533" spans="1:5" s="55" customFormat="1">
      <c r="A2533" s="55" t="str">
        <f>[3]lang_2!A2533</f>
        <v>NAME_2074</v>
      </c>
      <c r="B2533" s="55">
        <f>[3]lang_2!B2533</f>
        <v>0</v>
      </c>
      <c r="C2533" s="55" t="str">
        <f>[3]lang_2!C2533</f>
        <v>#剧毒龙血</v>
      </c>
      <c r="D2533" s="55">
        <f>[3]lang_2!D2533</f>
        <v>0</v>
      </c>
      <c r="E2533" s="55" t="str">
        <f>[3]lang_2!E2533</f>
        <v>#荆棘之麟</v>
      </c>
    </row>
    <row r="2534" spans="1:5" s="55" customFormat="1">
      <c r="A2534" s="55" t="str">
        <f>[3]lang_2!A2534</f>
        <v>NAME_2081</v>
      </c>
      <c r="B2534" s="55">
        <f>[3]lang_2!B2534</f>
        <v>0</v>
      </c>
      <c r="C2534" s="55" t="str">
        <f>[3]lang_2!C2534</f>
        <v>#森林结界</v>
      </c>
      <c r="D2534" s="55">
        <f>[3]lang_2!D2534</f>
        <v>0</v>
      </c>
      <c r="E2534" s="55" t="str">
        <f>[3]lang_2!E2534</f>
        <v>#剧毒獠牙</v>
      </c>
    </row>
    <row r="2535" spans="1:5" s="55" customFormat="1">
      <c r="A2535" s="55" t="str">
        <f>[3]lang_2!A2535</f>
        <v>NAME_2082</v>
      </c>
      <c r="B2535" s="55">
        <f>[3]lang_2!B2535</f>
        <v>0</v>
      </c>
      <c r="C2535" s="55" t="str">
        <f>[3]lang_2!C2535</f>
        <v>#生命赐福</v>
      </c>
      <c r="D2535" s="55">
        <f>[3]lang_2!D2535</f>
        <v>0</v>
      </c>
      <c r="E2535" s="55" t="str">
        <f>[3]lang_2!E2535</f>
        <v>#青翠鳞甲</v>
      </c>
    </row>
    <row r="2536" spans="1:5" s="55" customFormat="1">
      <c r="A2536" s="55" t="str">
        <f>[3]lang_2!A2536</f>
        <v>NAME_2083</v>
      </c>
      <c r="B2536" s="55">
        <f>[3]lang_2!B2536</f>
        <v>0</v>
      </c>
      <c r="C2536" s="55" t="str">
        <f>[3]lang_2!C2536</f>
        <v>#四季生长</v>
      </c>
      <c r="D2536" s="55">
        <f>[3]lang_2!D2536</f>
        <v>0</v>
      </c>
      <c r="E2536" s="55" t="str">
        <f>[3]lang_2!E2536</f>
        <v>#腐蚀利爪</v>
      </c>
    </row>
    <row r="2537" spans="1:5" s="55" customFormat="1">
      <c r="A2537" s="55" t="str">
        <f>[3]lang_2!A2537</f>
        <v>NAME_2084</v>
      </c>
      <c r="B2537" s="55">
        <f>[3]lang_2!B2537</f>
        <v>0</v>
      </c>
      <c r="C2537" s="55" t="str">
        <f>[3]lang_2!C2537</f>
        <v>#守护之心</v>
      </c>
      <c r="D2537" s="55">
        <f>[3]lang_2!D2537</f>
        <v>0</v>
      </c>
      <c r="E2537" s="55" t="str">
        <f>[3]lang_2!E2537</f>
        <v>#荆棘之麟</v>
      </c>
    </row>
    <row r="2538" spans="1:5" s="55" customFormat="1">
      <c r="A2538" s="55" t="str">
        <f>[3]lang_2!A2538</f>
        <v>NAME_3011</v>
      </c>
      <c r="B2538" s="55">
        <f>[3]lang_2!B2538</f>
        <v>0</v>
      </c>
      <c r="C2538" s="55" t="str">
        <f>[3]lang_2!C2538</f>
        <v>#冥河弯刀</v>
      </c>
      <c r="D2538" s="55">
        <f>[3]lang_2!D2538</f>
        <v>0</v>
      </c>
      <c r="E2538" s="55" t="str">
        <f>[3]lang_2!E2538</f>
        <v>#冥河弯刀</v>
      </c>
    </row>
    <row r="2539" spans="1:5" s="55" customFormat="1">
      <c r="A2539" s="55" t="str">
        <f>[3]lang_2!A2539</f>
        <v>NAME_3012</v>
      </c>
      <c r="B2539" s="55">
        <f>[3]lang_2!B2539</f>
        <v>0</v>
      </c>
      <c r="C2539" s="55" t="str">
        <f>[3]lang_2!C2539</f>
        <v>#骨质盔甲</v>
      </c>
      <c r="D2539" s="55">
        <f>[3]lang_2!D2539</f>
        <v>0</v>
      </c>
      <c r="E2539" s="55" t="str">
        <f>[3]lang_2!E2539</f>
        <v>#黑铁圆盾</v>
      </c>
    </row>
    <row r="2540" spans="1:5" s="55" customFormat="1">
      <c r="A2540" s="55" t="str">
        <f>[3]lang_2!A2540</f>
        <v>NAME_3013</v>
      </c>
      <c r="B2540" s="55">
        <f>[3]lang_2!B2540</f>
        <v>0</v>
      </c>
      <c r="C2540" s="55" t="str">
        <f>[3]lang_2!C2540</f>
        <v>#黑铁圆盾</v>
      </c>
      <c r="D2540" s="55">
        <f>[3]lang_2!D2540</f>
        <v>0</v>
      </c>
      <c r="E2540" s="55" t="str">
        <f>[3]lang_2!E2540</f>
        <v>#骨质盔甲</v>
      </c>
    </row>
    <row r="2541" spans="1:5" s="55" customFormat="1">
      <c r="A2541" s="55" t="str">
        <f>[3]lang_2!A2541</f>
        <v>NAME_3014</v>
      </c>
      <c r="B2541" s="55">
        <f>[3]lang_2!B2541</f>
        <v>0</v>
      </c>
      <c r="C2541" s="55" t="str">
        <f>[3]lang_2!C2541</f>
        <v>#死者护肩</v>
      </c>
      <c r="D2541" s="55">
        <f>[3]lang_2!D2541</f>
        <v>0</v>
      </c>
      <c r="E2541" s="55" t="str">
        <f>[3]lang_2!E2541</f>
        <v>#死者之靴</v>
      </c>
    </row>
    <row r="2542" spans="1:5" s="55" customFormat="1">
      <c r="A2542" s="55" t="str">
        <f>[3]lang_2!A2542</f>
        <v>NAME_3021</v>
      </c>
      <c r="B2542" s="55">
        <f>[3]lang_2!B2542</f>
        <v>0</v>
      </c>
      <c r="C2542" s="55" t="str">
        <f>[3]lang_2!C2542</f>
        <v>#染血柴刀</v>
      </c>
      <c r="D2542" s="55">
        <f>[3]lang_2!D2542</f>
        <v>0</v>
      </c>
      <c r="E2542" s="55" t="str">
        <f>[3]lang_2!E2542</f>
        <v>#染血柴刀</v>
      </c>
    </row>
    <row r="2543" spans="1:5" s="55" customFormat="1">
      <c r="A2543" s="55" t="str">
        <f>[3]lang_2!A2543</f>
        <v>NAME_3022</v>
      </c>
      <c r="B2543" s="55">
        <f>[3]lang_2!B2543</f>
        <v>0</v>
      </c>
      <c r="C2543" s="55" t="str">
        <f>[3]lang_2!C2543</f>
        <v>#骨质项圈</v>
      </c>
      <c r="D2543" s="55">
        <f>[3]lang_2!D2543</f>
        <v>0</v>
      </c>
      <c r="E2543" s="55" t="str">
        <f>[3]lang_2!E2543</f>
        <v>#不瞑之目</v>
      </c>
    </row>
    <row r="2544" spans="1:5" s="55" customFormat="1">
      <c r="A2544" s="55" t="str">
        <f>[3]lang_2!A2544</f>
        <v>NAME_3023</v>
      </c>
      <c r="B2544" s="55">
        <f>[3]lang_2!B2544</f>
        <v>0</v>
      </c>
      <c r="C2544" s="55" t="str">
        <f>[3]lang_2!C2544</f>
        <v>#精铁护腕</v>
      </c>
      <c r="D2544" s="55">
        <f>[3]lang_2!D2544</f>
        <v>0</v>
      </c>
      <c r="E2544" s="55" t="str">
        <f>[3]lang_2!E2544</f>
        <v>#死灵缝线</v>
      </c>
    </row>
    <row r="2545" spans="1:5" s="55" customFormat="1">
      <c r="A2545" s="55" t="str">
        <f>[3]lang_2!A2545</f>
        <v>NAME_3024</v>
      </c>
      <c r="B2545" s="55">
        <f>[3]lang_2!B2545</f>
        <v>0</v>
      </c>
      <c r="C2545" s="55" t="str">
        <f>[3]lang_2!C2545</f>
        <v>#腐蚀短裤</v>
      </c>
      <c r="D2545" s="55">
        <f>[3]lang_2!D2545</f>
        <v>0</v>
      </c>
      <c r="E2545" s="55" t="str">
        <f>[3]lang_2!E2545</f>
        <v>#腐蚀短裤</v>
      </c>
    </row>
    <row r="2546" spans="1:5" s="55" customFormat="1">
      <c r="A2546" s="55" t="str">
        <f>[3]lang_2!A2546</f>
        <v>NAME_3031</v>
      </c>
      <c r="B2546" s="55">
        <f>[3]lang_2!B2546</f>
        <v>0</v>
      </c>
      <c r="C2546" s="55" t="str">
        <f>[3]lang_2!C2546</f>
        <v>#鬼魅利爪</v>
      </c>
      <c r="D2546" s="55">
        <f>[3]lang_2!D2546</f>
        <v>0</v>
      </c>
      <c r="E2546" s="55" t="str">
        <f>[3]lang_2!E2546</f>
        <v>#噬魂火焰</v>
      </c>
    </row>
    <row r="2547" spans="1:5" s="55" customFormat="1">
      <c r="A2547" s="55" t="str">
        <f>[3]lang_2!A2547</f>
        <v>NAME_3032</v>
      </c>
      <c r="B2547" s="55">
        <f>[3]lang_2!B2547</f>
        <v>0</v>
      </c>
      <c r="C2547" s="55" t="str">
        <f>[3]lang_2!C2547</f>
        <v>#安魂轻甲</v>
      </c>
      <c r="D2547" s="55">
        <f>[3]lang_2!D2547</f>
        <v>0</v>
      </c>
      <c r="E2547" s="55" t="str">
        <f>[3]lang_2!E2547</f>
        <v>#安魂兜帽</v>
      </c>
    </row>
    <row r="2548" spans="1:5" s="55" customFormat="1">
      <c r="A2548" s="55" t="str">
        <f>[3]lang_2!A2548</f>
        <v>NAME_3033</v>
      </c>
      <c r="B2548" s="55">
        <f>[3]lang_2!B2548</f>
        <v>0</v>
      </c>
      <c r="C2548" s="55" t="str">
        <f>[3]lang_2!C2548</f>
        <v>#鬼魅魔瞳</v>
      </c>
      <c r="D2548" s="55">
        <f>[3]lang_2!D2548</f>
        <v>0</v>
      </c>
      <c r="E2548" s="55" t="str">
        <f>[3]lang_2!E2548</f>
        <v>#鬼魅长袍</v>
      </c>
    </row>
    <row r="2549" spans="1:5" s="55" customFormat="1">
      <c r="A2549" s="55" t="str">
        <f>[3]lang_2!A2549</f>
        <v>NAME_3034</v>
      </c>
      <c r="B2549" s="55">
        <f>[3]lang_2!B2549</f>
        <v>0</v>
      </c>
      <c r="C2549" s="55" t="str">
        <f>[3]lang_2!C2549</f>
        <v>#安魂长裙</v>
      </c>
      <c r="D2549" s="55">
        <f>[3]lang_2!D2549</f>
        <v>0</v>
      </c>
      <c r="E2549" s="55" t="str">
        <f>[3]lang_2!E2549</f>
        <v>#镶钻腰带</v>
      </c>
    </row>
    <row r="2550" spans="1:5" s="55" customFormat="1">
      <c r="A2550" s="55" t="str">
        <f>[3]lang_2!A2550</f>
        <v>NAME_3041</v>
      </c>
      <c r="B2550" s="55">
        <f>[3]lang_2!B2550</f>
        <v>0</v>
      </c>
      <c r="C2550" s="55" t="str">
        <f>[3]lang_2!C2550</f>
        <v>#嗜血腰带</v>
      </c>
      <c r="D2550" s="55">
        <f>[3]lang_2!D2550</f>
        <v>0</v>
      </c>
      <c r="E2550" s="55" t="str">
        <f>[3]lang_2!E2550</f>
        <v>#吮血獠牙</v>
      </c>
    </row>
    <row r="2551" spans="1:5" s="55" customFormat="1">
      <c r="A2551" s="55" t="str">
        <f>[3]lang_2!A2551</f>
        <v>NAME_3042</v>
      </c>
      <c r="B2551" s="55">
        <f>[3]lang_2!B2551</f>
        <v>0</v>
      </c>
      <c r="C2551" s="55" t="str">
        <f>[3]lang_2!C2551</f>
        <v>#嗜血轻甲</v>
      </c>
      <c r="D2551" s="55">
        <f>[3]lang_2!D2551</f>
        <v>0</v>
      </c>
      <c r="E2551" s="55" t="str">
        <f>[3]lang_2!E2551</f>
        <v>#先祖精血</v>
      </c>
    </row>
    <row r="2552" spans="1:5" s="55" customFormat="1">
      <c r="A2552" s="55" t="str">
        <f>[3]lang_2!A2552</f>
        <v>NAME_3043</v>
      </c>
      <c r="B2552" s="55">
        <f>[3]lang_2!B2552</f>
        <v>0</v>
      </c>
      <c r="C2552" s="55" t="str">
        <f>[3]lang_2!C2552</f>
        <v>#先祖肩甲</v>
      </c>
      <c r="D2552" s="55">
        <f>[3]lang_2!D2552</f>
        <v>0</v>
      </c>
      <c r="E2552" s="55" t="str">
        <f>[3]lang_2!E2552</f>
        <v>#血领斗篷</v>
      </c>
    </row>
    <row r="2553" spans="1:5" s="55" customFormat="1">
      <c r="A2553" s="55" t="str">
        <f>[3]lang_2!A2553</f>
        <v>NAME_3044</v>
      </c>
      <c r="B2553" s="55">
        <f>[3]lang_2!B2553</f>
        <v>0</v>
      </c>
      <c r="C2553" s="55" t="str">
        <f>[3]lang_2!C2553</f>
        <v>#血领斗篷</v>
      </c>
      <c r="D2553" s="55">
        <f>[3]lang_2!D2553</f>
        <v>0</v>
      </c>
      <c r="E2553" s="55" t="str">
        <f>[3]lang_2!E2553</f>
        <v>#贵族礼服</v>
      </c>
    </row>
    <row r="2554" spans="1:5" s="55" customFormat="1">
      <c r="A2554" s="55" t="str">
        <f>[3]lang_2!A2554</f>
        <v>NAME_3051</v>
      </c>
      <c r="B2554" s="55">
        <f>[3]lang_2!B2554</f>
        <v>0</v>
      </c>
      <c r="C2554" s="55" t="str">
        <f>[3]lang_2!C2554</f>
        <v>#死亡权杖</v>
      </c>
      <c r="D2554" s="55">
        <f>[3]lang_2!D2554</f>
        <v>0</v>
      </c>
      <c r="E2554" s="55" t="str">
        <f>[3]lang_2!E2554</f>
        <v>#死亡权杖</v>
      </c>
    </row>
    <row r="2555" spans="1:5" s="55" customFormat="1">
      <c r="A2555" s="55" t="str">
        <f>[3]lang_2!A2555</f>
        <v>NAME_3052</v>
      </c>
      <c r="B2555" s="55">
        <f>[3]lang_2!B2555</f>
        <v>0</v>
      </c>
      <c r="C2555" s="55" t="str">
        <f>[3]lang_2!C2555</f>
        <v>#冥界金冠</v>
      </c>
      <c r="D2555" s="55">
        <f>[3]lang_2!D2555</f>
        <v>0</v>
      </c>
      <c r="E2555" s="55" t="str">
        <f>[3]lang_2!E2555</f>
        <v>#冥界金冠</v>
      </c>
    </row>
    <row r="2556" spans="1:5" s="55" customFormat="1">
      <c r="A2556" s="55" t="str">
        <f>[3]lang_2!A2556</f>
        <v>NAME_3053</v>
      </c>
      <c r="B2556" s="55">
        <f>[3]lang_2!B2556</f>
        <v>0</v>
      </c>
      <c r="C2556" s="55" t="str">
        <f>[3]lang_2!C2556</f>
        <v>#亡者腰带</v>
      </c>
      <c r="D2556" s="55">
        <f>[3]lang_2!D2556</f>
        <v>0</v>
      </c>
      <c r="E2556" s="55" t="str">
        <f>[3]lang_2!E2556</f>
        <v>#镶金法袍</v>
      </c>
    </row>
    <row r="2557" spans="1:5" s="55" customFormat="1">
      <c r="A2557" s="55" t="str">
        <f>[3]lang_2!A2557</f>
        <v>NAME_3054</v>
      </c>
      <c r="B2557" s="55">
        <f>[3]lang_2!B2557</f>
        <v>0</v>
      </c>
      <c r="C2557" s="55" t="str">
        <f>[3]lang_2!C2557</f>
        <v>#冥界轻甲</v>
      </c>
      <c r="D2557" s="55">
        <f>[3]lang_2!D2557</f>
        <v>0</v>
      </c>
      <c r="E2557" s="55" t="str">
        <f>[3]lang_2!E2557</f>
        <v>#禁锢腰带</v>
      </c>
    </row>
    <row r="2558" spans="1:5" s="55" customFormat="1">
      <c r="A2558" s="55" t="str">
        <f>[3]lang_2!A2558</f>
        <v>NAME_3061</v>
      </c>
      <c r="B2558" s="55">
        <f>[3]lang_2!B2558</f>
        <v>0</v>
      </c>
      <c r="C2558" s="55" t="str">
        <f>[3]lang_2!C2558</f>
        <v>#诅咒之剑</v>
      </c>
      <c r="D2558" s="55">
        <f>[3]lang_2!D2558</f>
        <v>0</v>
      </c>
      <c r="E2558" s="55" t="str">
        <f>[3]lang_2!E2558</f>
        <v>#诅咒之剑</v>
      </c>
    </row>
    <row r="2559" spans="1:5" s="55" customFormat="1">
      <c r="A2559" s="55" t="str">
        <f>[3]lang_2!A2559</f>
        <v>NAME_3062</v>
      </c>
      <c r="B2559" s="55">
        <f>[3]lang_2!B2559</f>
        <v>0</v>
      </c>
      <c r="C2559" s="55" t="str">
        <f>[3]lang_2!C2559</f>
        <v>#死亡面甲</v>
      </c>
      <c r="D2559" s="55">
        <f>[3]lang_2!D2559</f>
        <v>0</v>
      </c>
      <c r="E2559" s="55" t="str">
        <f>[3]lang_2!E2559</f>
        <v>#死亡面容</v>
      </c>
    </row>
    <row r="2560" spans="1:5" s="55" customFormat="1">
      <c r="A2560" s="55" t="str">
        <f>[3]lang_2!A2560</f>
        <v>NAME_3063</v>
      </c>
      <c r="B2560" s="55">
        <f>[3]lang_2!B2560</f>
        <v>0</v>
      </c>
      <c r="C2560" s="55" t="str">
        <f>[3]lang_2!C2560</f>
        <v>#梦魇护腕</v>
      </c>
      <c r="D2560" s="55">
        <f>[3]lang_2!D2560</f>
        <v>0</v>
      </c>
      <c r="E2560" s="55" t="str">
        <f>[3]lang_2!E2560</f>
        <v>#铁卫盔甲</v>
      </c>
    </row>
    <row r="2561" spans="1:5" s="55" customFormat="1">
      <c r="A2561" s="55" t="str">
        <f>[3]lang_2!A2561</f>
        <v>NAME_3064</v>
      </c>
      <c r="B2561" s="55">
        <f>[3]lang_2!B2561</f>
        <v>0</v>
      </c>
      <c r="C2561" s="55" t="str">
        <f>[3]lang_2!C2561</f>
        <v>#梦魇肩甲</v>
      </c>
      <c r="D2561" s="55">
        <f>[3]lang_2!D2561</f>
        <v>0</v>
      </c>
      <c r="E2561" s="55" t="str">
        <f>[3]lang_2!E2561</f>
        <v>#梦魇战甲</v>
      </c>
    </row>
    <row r="2562" spans="1:5" s="55" customFormat="1">
      <c r="A2562" s="55" t="str">
        <f>[3]lang_2!A2562</f>
        <v>NAME_3071</v>
      </c>
      <c r="B2562" s="55">
        <f>[3]lang_2!B2562</f>
        <v>0</v>
      </c>
      <c r="C2562" s="55" t="str">
        <f>[3]lang_2!C2562</f>
        <v>#坚硬头骨</v>
      </c>
      <c r="D2562" s="55">
        <f>[3]lang_2!D2562</f>
        <v>0</v>
      </c>
      <c r="E2562" s="55" t="str">
        <f>[3]lang_2!E2562</f>
        <v>#穿心骨刺</v>
      </c>
    </row>
    <row r="2563" spans="1:5" s="55" customFormat="1">
      <c r="A2563" s="55" t="str">
        <f>[3]lang_2!A2563</f>
        <v>NAME_3072</v>
      </c>
      <c r="B2563" s="55">
        <f>[3]lang_2!B2563</f>
        <v>0</v>
      </c>
      <c r="C2563" s="55" t="str">
        <f>[3]lang_2!C2563</f>
        <v>#穿心骨刺</v>
      </c>
      <c r="D2563" s="55">
        <f>[3]lang_2!D2563</f>
        <v>0</v>
      </c>
      <c r="E2563" s="55" t="str">
        <f>[3]lang_2!E2563</f>
        <v>#亡命利爪</v>
      </c>
    </row>
    <row r="2564" spans="1:5" s="55" customFormat="1">
      <c r="A2564" s="55" t="str">
        <f>[3]lang_2!A2564</f>
        <v>NAME_3073</v>
      </c>
      <c r="B2564" s="55">
        <f>[3]lang_2!B2564</f>
        <v>0</v>
      </c>
      <c r="C2564" s="55" t="str">
        <f>[3]lang_2!C2564</f>
        <v>#穿心利爪</v>
      </c>
      <c r="D2564" s="55">
        <f>[3]lang_2!D2564</f>
        <v>0</v>
      </c>
      <c r="E2564" s="55" t="str">
        <f>[3]lang_2!E2564</f>
        <v>#白骨双翼</v>
      </c>
    </row>
    <row r="2565" spans="1:5" s="55" customFormat="1">
      <c r="A2565" s="55" t="str">
        <f>[3]lang_2!A2565</f>
        <v>NAME_3074</v>
      </c>
      <c r="B2565" s="55">
        <f>[3]lang_2!B2565</f>
        <v>0</v>
      </c>
      <c r="C2565" s="55" t="str">
        <f>[3]lang_2!C2565</f>
        <v>#魔龙之心</v>
      </c>
      <c r="D2565" s="55">
        <f>[3]lang_2!D2565</f>
        <v>0</v>
      </c>
      <c r="E2565" s="55" t="str">
        <f>[3]lang_2!E2565</f>
        <v>#死神尾骨</v>
      </c>
    </row>
    <row r="2566" spans="1:5" s="55" customFormat="1">
      <c r="A2566" s="55" t="str">
        <f>[3]lang_2!A2566</f>
        <v>NAME_3081</v>
      </c>
      <c r="B2566" s="55">
        <f>[3]lang_2!B2566</f>
        <v>0</v>
      </c>
      <c r="C2566" s="55" t="str">
        <f>[3]lang_2!C2566</f>
        <v>#不朽之触</v>
      </c>
      <c r="D2566" s="55">
        <f>[3]lang_2!D2566</f>
        <v>0</v>
      </c>
      <c r="E2566" s="55" t="str">
        <f>[3]lang_2!E2566</f>
        <v>#穿心骨刺</v>
      </c>
    </row>
    <row r="2567" spans="1:5" s="55" customFormat="1">
      <c r="A2567" s="55" t="str">
        <f>[3]lang_2!A2567</f>
        <v>NAME_3082</v>
      </c>
      <c r="B2567" s="55">
        <f>[3]lang_2!B2567</f>
        <v>0</v>
      </c>
      <c r="C2567" s="55" t="str">
        <f>[3]lang_2!C2567</f>
        <v>#远古绷带</v>
      </c>
      <c r="D2567" s="55">
        <f>[3]lang_2!D2567</f>
        <v>0</v>
      </c>
      <c r="E2567" s="55" t="str">
        <f>[3]lang_2!E2567</f>
        <v>#亡命利爪</v>
      </c>
    </row>
    <row r="2568" spans="1:5" s="55" customFormat="1">
      <c r="A2568" s="55" t="str">
        <f>[3]lang_2!A2568</f>
        <v>NAME_3083</v>
      </c>
      <c r="B2568" s="55">
        <f>[3]lang_2!B2568</f>
        <v>0</v>
      </c>
      <c r="C2568" s="55" t="str">
        <f>[3]lang_2!C2568</f>
        <v>#逝者之瞳</v>
      </c>
      <c r="D2568" s="55">
        <f>[3]lang_2!D2568</f>
        <v>0</v>
      </c>
      <c r="E2568" s="55" t="str">
        <f>[3]lang_2!E2568</f>
        <v>#白骨双翼</v>
      </c>
    </row>
    <row r="2569" spans="1:5" s="55" customFormat="1">
      <c r="A2569" s="55" t="str">
        <f>[3]lang_2!A2569</f>
        <v>NAME_3084</v>
      </c>
      <c r="B2569" s="55">
        <f>[3]lang_2!B2569</f>
        <v>0</v>
      </c>
      <c r="C2569" s="55" t="str">
        <f>[3]lang_2!C2569</f>
        <v>#死亡气息</v>
      </c>
      <c r="D2569" s="55">
        <f>[3]lang_2!D2569</f>
        <v>0</v>
      </c>
      <c r="E2569" s="55" t="str">
        <f>[3]lang_2!E2569</f>
        <v>#死神尾骨</v>
      </c>
    </row>
    <row r="2570" spans="1:5" s="55" customFormat="1">
      <c r="A2570" s="55" t="str">
        <f>[3]lang_2!A2570</f>
        <v>NAME_4011</v>
      </c>
      <c r="B2570" s="55">
        <f>[3]lang_2!B2570</f>
        <v>0</v>
      </c>
      <c r="C2570" s="55" t="str">
        <f>[3]lang_2!C2570</f>
        <v>#狂暴大棒</v>
      </c>
      <c r="D2570" s="55">
        <f>[3]lang_2!D2570</f>
        <v>0</v>
      </c>
      <c r="E2570" s="55" t="str">
        <f>[3]lang_2!E2570</f>
        <v>#狂暴大棒</v>
      </c>
    </row>
    <row r="2571" spans="1:5" s="55" customFormat="1">
      <c r="A2571" s="55" t="str">
        <f>[3]lang_2!A2571</f>
        <v>NAME_4012</v>
      </c>
      <c r="B2571" s="55">
        <f>[3]lang_2!B2571</f>
        <v>0</v>
      </c>
      <c r="C2571" s="55" t="str">
        <f>[3]lang_2!C2571</f>
        <v>#兽皮腰带</v>
      </c>
      <c r="D2571" s="55">
        <f>[3]lang_2!D2571</f>
        <v>0</v>
      </c>
      <c r="E2571" s="55" t="str">
        <f>[3]lang_2!E2571</f>
        <v>#冲撞角盔</v>
      </c>
    </row>
    <row r="2572" spans="1:5" s="55" customFormat="1">
      <c r="A2572" s="55" t="str">
        <f>[3]lang_2!A2572</f>
        <v>NAME_4013</v>
      </c>
      <c r="B2572" s="55">
        <f>[3]lang_2!B2572</f>
        <v>0</v>
      </c>
      <c r="C2572" s="55" t="str">
        <f>[3]lang_2!C2572</f>
        <v>#兽骨项链</v>
      </c>
      <c r="D2572" s="55">
        <f>[3]lang_2!D2572</f>
        <v>0</v>
      </c>
      <c r="E2572" s="55" t="str">
        <f>[3]lang_2!E2572</f>
        <v>#兽皮护甲</v>
      </c>
    </row>
    <row r="2573" spans="1:5" s="55" customFormat="1">
      <c r="A2573" s="55" t="str">
        <f>[3]lang_2!A2573</f>
        <v>NAME_4014</v>
      </c>
      <c r="B2573" s="55">
        <f>[3]lang_2!B2573</f>
        <v>0</v>
      </c>
      <c r="C2573" s="55" t="str">
        <f>[3]lang_2!C2573</f>
        <v>#兽皮护肩</v>
      </c>
      <c r="D2573" s="55">
        <f>[3]lang_2!D2573</f>
        <v>0</v>
      </c>
      <c r="E2573" s="55" t="str">
        <f>[3]lang_2!E2573</f>
        <v>#骷髅肩甲</v>
      </c>
    </row>
    <row r="2574" spans="1:5" s="55" customFormat="1">
      <c r="A2574" s="55" t="str">
        <f>[3]lang_2!A2574</f>
        <v>NAME_4021</v>
      </c>
      <c r="B2574" s="55">
        <f>[3]lang_2!B2574</f>
        <v>0</v>
      </c>
      <c r="C2574" s="55" t="str">
        <f>[3]lang_2!C2574</f>
        <v>#锋刃马刀</v>
      </c>
      <c r="D2574" s="55">
        <f>[3]lang_2!D2574</f>
        <v>0</v>
      </c>
      <c r="E2574" s="55" t="str">
        <f>[3]lang_2!E2574</f>
        <v>#锋刃马刀</v>
      </c>
    </row>
    <row r="2575" spans="1:5" s="55" customFormat="1">
      <c r="A2575" s="55" t="str">
        <f>[3]lang_2!A2575</f>
        <v>NAME_4022</v>
      </c>
      <c r="B2575" s="55">
        <f>[3]lang_2!B2575</f>
        <v>0</v>
      </c>
      <c r="C2575" s="55" t="str">
        <f>[3]lang_2!C2575</f>
        <v>#巨力腰带</v>
      </c>
      <c r="D2575" s="55">
        <f>[3]lang_2!D2575</f>
        <v>0</v>
      </c>
      <c r="E2575" s="55" t="str">
        <f>[3]lang_2!E2575</f>
        <v>#卸力护腕</v>
      </c>
    </row>
    <row r="2576" spans="1:5" s="55" customFormat="1">
      <c r="A2576" s="55" t="str">
        <f>[3]lang_2!A2576</f>
        <v>NAME_4023</v>
      </c>
      <c r="B2576" s="55">
        <f>[3]lang_2!B2576</f>
        <v>0</v>
      </c>
      <c r="C2576" s="55" t="str">
        <f>[3]lang_2!C2576</f>
        <v>#恐狼护腕</v>
      </c>
      <c r="D2576" s="55">
        <f>[3]lang_2!D2576</f>
        <v>0</v>
      </c>
      <c r="E2576" s="55" t="str">
        <f>[3]lang_2!E2576</f>
        <v>#恐狼鞍甲</v>
      </c>
    </row>
    <row r="2577" spans="1:5" s="55" customFormat="1">
      <c r="A2577" s="55" t="str">
        <f>[3]lang_2!A2577</f>
        <v>NAME_4024</v>
      </c>
      <c r="B2577" s="55">
        <f>[3]lang_2!B2577</f>
        <v>0</v>
      </c>
      <c r="C2577" s="55" t="str">
        <f>[3]lang_2!C2577</f>
        <v>#狼语肩甲</v>
      </c>
      <c r="D2577" s="55">
        <f>[3]lang_2!D2577</f>
        <v>0</v>
      </c>
      <c r="E2577" s="55" t="str">
        <f>[3]lang_2!E2577</f>
        <v>#狼语护符</v>
      </c>
    </row>
    <row r="2578" spans="1:5" s="55" customFormat="1">
      <c r="A2578" s="55" t="str">
        <f>[3]lang_2!A2578</f>
        <v>NAME_4031</v>
      </c>
      <c r="B2578" s="55">
        <f>[3]lang_2!B2578</f>
        <v>0</v>
      </c>
      <c r="C2578" s="55" t="str">
        <f>[3]lang_2!C2578</f>
        <v>#回旋短斧</v>
      </c>
      <c r="D2578" s="55">
        <f>[3]lang_2!D2578</f>
        <v>0</v>
      </c>
      <c r="E2578" s="55" t="str">
        <f>[3]lang_2!E2578</f>
        <v>#回旋短斧</v>
      </c>
    </row>
    <row r="2579" spans="1:5" s="55" customFormat="1">
      <c r="A2579" s="55" t="str">
        <f>[3]lang_2!A2579</f>
        <v>NAME_4032</v>
      </c>
      <c r="B2579" s="55">
        <f>[3]lang_2!B2579</f>
        <v>0</v>
      </c>
      <c r="C2579" s="55" t="str">
        <f>[3]lang_2!C2579</f>
        <v>#紧缚腰带</v>
      </c>
      <c r="D2579" s="55">
        <f>[3]lang_2!D2579</f>
        <v>0</v>
      </c>
      <c r="E2579" s="55" t="str">
        <f>[3]lang_2!E2579</f>
        <v>#紧缚腕甲</v>
      </c>
    </row>
    <row r="2580" spans="1:5" s="55" customFormat="1">
      <c r="A2580" s="55" t="str">
        <f>[3]lang_2!A2580</f>
        <v>NAME_4033</v>
      </c>
      <c r="B2580" s="55">
        <f>[3]lang_2!B2580</f>
        <v>0</v>
      </c>
      <c r="C2580" s="55" t="str">
        <f>[3]lang_2!C2580</f>
        <v>#钢铁护肩</v>
      </c>
      <c r="D2580" s="55">
        <f>[3]lang_2!D2580</f>
        <v>0</v>
      </c>
      <c r="E2580" s="55" t="str">
        <f>[3]lang_2!E2580</f>
        <v>#暴露肩带</v>
      </c>
    </row>
    <row r="2581" spans="1:5" s="55" customFormat="1">
      <c r="A2581" s="55" t="str">
        <f>[3]lang_2!A2581</f>
        <v>NAME_4034</v>
      </c>
      <c r="B2581" s="55">
        <f>[3]lang_2!B2581</f>
        <v>0</v>
      </c>
      <c r="C2581" s="55" t="str">
        <f>[3]lang_2!C2581</f>
        <v>#嗜血肩甲</v>
      </c>
      <c r="D2581" s="55">
        <f>[3]lang_2!D2581</f>
        <v>0</v>
      </c>
      <c r="E2581" s="55" t="str">
        <f>[3]lang_2!E2581</f>
        <v>#钉刺皮靴</v>
      </c>
    </row>
    <row r="2582" spans="1:5" s="55" customFormat="1">
      <c r="A2582" s="55" t="str">
        <f>[3]lang_2!A2582</f>
        <v>NAME_4041</v>
      </c>
      <c r="B2582" s="55">
        <f>[3]lang_2!B2582</f>
        <v>0</v>
      </c>
      <c r="C2582" s="55" t="str">
        <f>[3]lang_2!C2582</f>
        <v>#羊头法杖</v>
      </c>
      <c r="D2582" s="55">
        <f>[3]lang_2!D2582</f>
        <v>0</v>
      </c>
      <c r="E2582" s="55" t="str">
        <f>[3]lang_2!E2582</f>
        <v>#羊头法杖</v>
      </c>
    </row>
    <row r="2583" spans="1:5" s="55" customFormat="1">
      <c r="A2583" s="55" t="str">
        <f>[3]lang_2!A2583</f>
        <v>NAME_4042</v>
      </c>
      <c r="B2583" s="55">
        <f>[3]lang_2!B2583</f>
        <v>0</v>
      </c>
      <c r="C2583" s="55" t="str">
        <f>[3]lang_2!C2583</f>
        <v>#祭祀腰带</v>
      </c>
      <c r="D2583" s="55">
        <f>[3]lang_2!D2583</f>
        <v>0</v>
      </c>
      <c r="E2583" s="55" t="str">
        <f>[3]lang_2!E2583</f>
        <v>#晦暗腕甲</v>
      </c>
    </row>
    <row r="2584" spans="1:5" s="55" customFormat="1">
      <c r="A2584" s="55" t="str">
        <f>[3]lang_2!A2584</f>
        <v>NAME_4043</v>
      </c>
      <c r="B2584" s="55">
        <f>[3]lang_2!B2584</f>
        <v>0</v>
      </c>
      <c r="C2584" s="55" t="str">
        <f>[3]lang_2!C2584</f>
        <v>#巫毒青蛙</v>
      </c>
      <c r="D2584" s="55">
        <f>[3]lang_2!D2584</f>
        <v>0</v>
      </c>
      <c r="E2584" s="55" t="str">
        <f>[3]lang_2!E2584</f>
        <v>#祭司披肩</v>
      </c>
    </row>
    <row r="2585" spans="1:5" s="55" customFormat="1">
      <c r="A2585" s="55" t="str">
        <f>[3]lang_2!A2585</f>
        <v>NAME_4044</v>
      </c>
      <c r="B2585" s="55">
        <f>[3]lang_2!B2585</f>
        <v>0</v>
      </c>
      <c r="C2585" s="55" t="str">
        <f>[3]lang_2!C2585</f>
        <v>#祭祀护肩</v>
      </c>
      <c r="D2585" s="55">
        <f>[3]lang_2!D2585</f>
        <v>0</v>
      </c>
      <c r="E2585" s="55" t="str">
        <f>[3]lang_2!E2585</f>
        <v>#兽牙腰带</v>
      </c>
    </row>
    <row r="2586" spans="1:5" s="55" customFormat="1">
      <c r="A2586" s="55" t="str">
        <f>[3]lang_2!A2586</f>
        <v>NAME_4051</v>
      </c>
      <c r="B2586" s="55">
        <f>[3]lang_2!B2586</f>
        <v>0</v>
      </c>
      <c r="C2586" s="55" t="str">
        <f>[3]lang_2!C2586</f>
        <v>#雷鸣尖喙</v>
      </c>
      <c r="D2586" s="55">
        <f>[3]lang_2!D2586</f>
        <v>0</v>
      </c>
      <c r="E2586" s="55" t="str">
        <f>[3]lang_2!E2586</f>
        <v>#雷鸣尖喙</v>
      </c>
    </row>
    <row r="2587" spans="1:5" s="55" customFormat="1">
      <c r="A2587" s="55" t="str">
        <f>[3]lang_2!A2587</f>
        <v>NAME_4052</v>
      </c>
      <c r="B2587" s="55">
        <f>[3]lang_2!B2587</f>
        <v>0</v>
      </c>
      <c r="C2587" s="55" t="str">
        <f>[3]lang_2!C2587</f>
        <v>#迅雷羽翼</v>
      </c>
      <c r="D2587" s="55">
        <f>[3]lang_2!D2587</f>
        <v>0</v>
      </c>
      <c r="E2587" s="55" t="str">
        <f>[3]lang_2!E2587</f>
        <v>#雷光利爪</v>
      </c>
    </row>
    <row r="2588" spans="1:5" s="55" customFormat="1">
      <c r="A2588" s="55" t="str">
        <f>[3]lang_2!A2588</f>
        <v>NAME_4053</v>
      </c>
      <c r="B2588" s="55">
        <f>[3]lang_2!B2588</f>
        <v>0</v>
      </c>
      <c r="C2588" s="55" t="str">
        <f>[3]lang_2!C2588</f>
        <v>#雷光利爪</v>
      </c>
      <c r="D2588" s="55">
        <f>[3]lang_2!D2588</f>
        <v>0</v>
      </c>
      <c r="E2588" s="55" t="str">
        <f>[3]lang_2!E2588</f>
        <v>#织电羽毛</v>
      </c>
    </row>
    <row r="2589" spans="1:5" s="55" customFormat="1">
      <c r="A2589" s="55" t="str">
        <f>[3]lang_2!A2589</f>
        <v>NAME_4054</v>
      </c>
      <c r="B2589" s="55">
        <f>[3]lang_2!B2589</f>
        <v>0</v>
      </c>
      <c r="C2589" s="55" t="str">
        <f>[3]lang_2!C2589</f>
        <v>#织电护甲</v>
      </c>
      <c r="D2589" s="55">
        <f>[3]lang_2!D2589</f>
        <v>0</v>
      </c>
      <c r="E2589" s="55" t="str">
        <f>[3]lang_2!E2589</f>
        <v>#迅雷双翼</v>
      </c>
    </row>
    <row r="2590" spans="1:5" s="55" customFormat="1">
      <c r="A2590" s="55" t="str">
        <f>[3]lang_2!A2590</f>
        <v>NAME_4061</v>
      </c>
      <c r="B2590" s="55">
        <f>[3]lang_2!B2590</f>
        <v>0</v>
      </c>
      <c r="C2590" s="55" t="str">
        <f>[3]lang_2!C2590</f>
        <v>#金刚巨石</v>
      </c>
      <c r="D2590" s="55">
        <f>[3]lang_2!D2590</f>
        <v>0</v>
      </c>
      <c r="E2590" s="55" t="str">
        <f>[3]lang_2!E2590</f>
        <v>#金刚独角</v>
      </c>
    </row>
    <row r="2591" spans="1:5" s="55" customFormat="1">
      <c r="A2591" s="55" t="str">
        <f>[3]lang_2!A2591</f>
        <v>NAME_4062</v>
      </c>
      <c r="B2591" s="55">
        <f>[3]lang_2!B2591</f>
        <v>0</v>
      </c>
      <c r="C2591" s="55" t="str">
        <f>[3]lang_2!C2591</f>
        <v>#永固镣铐</v>
      </c>
      <c r="D2591" s="55">
        <f>[3]lang_2!D2591</f>
        <v>0</v>
      </c>
      <c r="E2591" s="55" t="str">
        <f>[3]lang_2!E2591</f>
        <v>#猛犸獠牙</v>
      </c>
    </row>
    <row r="2592" spans="1:5" s="55" customFormat="1">
      <c r="A2592" s="55" t="str">
        <f>[3]lang_2!A2592</f>
        <v>NAME_4063</v>
      </c>
      <c r="B2592" s="55">
        <f>[3]lang_2!B2592</f>
        <v>0</v>
      </c>
      <c r="C2592" s="55" t="str">
        <f>[3]lang_2!C2592</f>
        <v>#尖刺护腕</v>
      </c>
      <c r="D2592" s="55">
        <f>[3]lang_2!D2592</f>
        <v>0</v>
      </c>
      <c r="E2592" s="55" t="str">
        <f>[3]lang_2!E2592</f>
        <v>#巨石背篓</v>
      </c>
    </row>
    <row r="2593" spans="1:5" s="55" customFormat="1">
      <c r="A2593" s="55" t="str">
        <f>[3]lang_2!A2593</f>
        <v>NAME_4064</v>
      </c>
      <c r="B2593" s="55">
        <f>[3]lang_2!B2593</f>
        <v>0</v>
      </c>
      <c r="C2593" s="55" t="str">
        <f>[3]lang_2!C2593</f>
        <v>#兽皮短裤</v>
      </c>
      <c r="D2593" s="55">
        <f>[3]lang_2!D2593</f>
        <v>0</v>
      </c>
      <c r="E2593" s="55" t="str">
        <f>[3]lang_2!E2593</f>
        <v>#永固镣铐</v>
      </c>
    </row>
    <row r="2594" spans="1:5" s="55" customFormat="1">
      <c r="A2594" s="55" t="str">
        <f>[3]lang_2!A2594</f>
        <v>NAME_4071</v>
      </c>
      <c r="B2594" s="55">
        <f>[3]lang_2!B2594</f>
        <v>0</v>
      </c>
      <c r="C2594" s="55" t="str">
        <f>[3]lang_2!C2594</f>
        <v>#凶猛利爪</v>
      </c>
      <c r="D2594" s="55">
        <f>[3]lang_2!D2594</f>
        <v>0</v>
      </c>
      <c r="E2594" s="55" t="str">
        <f>[3]lang_2!E2594</f>
        <v>#闪电利刃</v>
      </c>
    </row>
    <row r="2595" spans="1:5" s="55" customFormat="1">
      <c r="A2595" s="55" t="str">
        <f>[3]lang_2!A2595</f>
        <v>NAME_4072</v>
      </c>
      <c r="B2595" s="55">
        <f>[3]lang_2!B2595</f>
        <v>0</v>
      </c>
      <c r="C2595" s="55" t="str">
        <f>[3]lang_2!C2595</f>
        <v>#坚铁硬皮</v>
      </c>
      <c r="D2595" s="55">
        <f>[3]lang_2!D2595</f>
        <v>0</v>
      </c>
      <c r="E2595" s="55" t="str">
        <f>[3]lang_2!E2595</f>
        <v>#雷神之盔</v>
      </c>
    </row>
    <row r="2596" spans="1:5" s="55" customFormat="1">
      <c r="A2596" s="55" t="str">
        <f>[3]lang_2!A2596</f>
        <v>NAME_4073</v>
      </c>
      <c r="B2596" s="55">
        <f>[3]lang_2!B2596</f>
        <v>0</v>
      </c>
      <c r="C2596" s="55" t="str">
        <f>[3]lang_2!C2596</f>
        <v>#凶猛獠牙</v>
      </c>
      <c r="D2596" s="55">
        <f>[3]lang_2!D2596</f>
        <v>0</v>
      </c>
      <c r="E2596" s="55" t="str">
        <f>[3]lang_2!E2596</f>
        <v>#巨人战甲</v>
      </c>
    </row>
    <row r="2597" spans="1:5" s="55" customFormat="1">
      <c r="A2597" s="55" t="str">
        <f>[3]lang_2!A2597</f>
        <v>NAME_4074</v>
      </c>
      <c r="B2597" s="55">
        <f>[3]lang_2!B2597</f>
        <v>0</v>
      </c>
      <c r="C2597" s="55" t="str">
        <f>[3]lang_2!C2597</f>
        <v>#厚重皮毛</v>
      </c>
      <c r="D2597" s="55">
        <f>[3]lang_2!D2597</f>
        <v>0</v>
      </c>
      <c r="E2597" s="55" t="str">
        <f>[3]lang_2!E2597</f>
        <v>#泰坦战靴</v>
      </c>
    </row>
    <row r="2598" spans="1:5" s="55" customFormat="1">
      <c r="A2598" s="55" t="str">
        <f>[3]lang_2!A2598</f>
        <v>NAME_5011</v>
      </c>
      <c r="B2598" s="55">
        <f>[3]lang_2!B2598</f>
        <v>0</v>
      </c>
      <c r="C2598" s="55" t="str">
        <f>[3]lang_2!C2598</f>
        <v>#邪恶利爪</v>
      </c>
      <c r="D2598" s="55">
        <f>[3]lang_2!D2598</f>
        <v>0</v>
      </c>
      <c r="E2598" s="55" t="str">
        <f>[3]lang_2!E2598</f>
        <v>#斩鬼刀</v>
      </c>
    </row>
    <row r="2599" spans="1:5" s="55" customFormat="1">
      <c r="A2599" s="55" t="str">
        <f>[3]lang_2!A2599</f>
        <v>NAME_5012</v>
      </c>
      <c r="B2599" s="55">
        <f>[3]lang_2!B2599</f>
        <v>0</v>
      </c>
      <c r="C2599" s="55" t="str">
        <f>[3]lang_2!C2599</f>
        <v>#邪恶臂刺</v>
      </c>
      <c r="D2599" s="55">
        <f>[3]lang_2!D2599</f>
        <v>0</v>
      </c>
      <c r="E2599" s="55" t="str">
        <f>[3]lang_2!E2599</f>
        <v>#迷情环</v>
      </c>
    </row>
    <row r="2600" spans="1:5" s="55" customFormat="1">
      <c r="A2600" s="55" t="str">
        <f>[3]lang_2!A2600</f>
        <v>NAME_5013</v>
      </c>
      <c r="B2600" s="55">
        <f>[3]lang_2!B2600</f>
        <v>0</v>
      </c>
      <c r="C2600" s="55" t="str">
        <f>[3]lang_2!C2600</f>
        <v>#邪恶羽翼</v>
      </c>
      <c r="D2600" s="55">
        <f>[3]lang_2!D2600</f>
        <v>0</v>
      </c>
      <c r="E2600" s="55" t="str">
        <f>[3]lang_2!E2600</f>
        <v>#秘法鞋</v>
      </c>
    </row>
    <row r="2601" spans="1:5" s="55" customFormat="1">
      <c r="A2601" s="55" t="str">
        <f>[3]lang_2!A2601</f>
        <v>NAME_5014</v>
      </c>
      <c r="B2601" s="55">
        <f>[3]lang_2!B2601</f>
        <v>0</v>
      </c>
      <c r="C2601" s="55" t="str">
        <f>[3]lang_2!C2601</f>
        <v>#邪恶轻甲</v>
      </c>
      <c r="D2601" s="55">
        <f>[3]lang_2!D2601</f>
        <v>0</v>
      </c>
      <c r="E2601" s="55" t="str">
        <f>[3]lang_2!E2601</f>
        <v>#极速符</v>
      </c>
    </row>
    <row r="2602" spans="1:5" s="55" customFormat="1">
      <c r="A2602" s="55" t="str">
        <f>[3]lang_2!A2602</f>
        <v>NAME_5021</v>
      </c>
      <c r="B2602" s="55">
        <f>[3]lang_2!B2602</f>
        <v>0</v>
      </c>
      <c r="C2602" s="55" t="str">
        <f>[3]lang_2!C2602</f>
        <v>#灼热法球</v>
      </c>
      <c r="D2602" s="55">
        <f>[3]lang_2!D2602</f>
        <v>0</v>
      </c>
      <c r="E2602" s="55" t="str">
        <f>[3]lang_2!E2602</f>
        <v>#落双剑</v>
      </c>
    </row>
    <row r="2603" spans="1:5" s="55" customFormat="1">
      <c r="A2603" s="55" t="str">
        <f>[3]lang_2!A2603</f>
        <v>NAME_5022</v>
      </c>
      <c r="B2603" s="55">
        <f>[3]lang_2!B2603</f>
        <v>0</v>
      </c>
      <c r="C2603" s="55" t="str">
        <f>[3]lang_2!C2603</f>
        <v>#少女尖角</v>
      </c>
      <c r="D2603" s="55">
        <f>[3]lang_2!D2603</f>
        <v>0</v>
      </c>
      <c r="E2603" s="55" t="str">
        <f>[3]lang_2!E2603</f>
        <v>#魔法球</v>
      </c>
    </row>
    <row r="2604" spans="1:5" s="55" customFormat="1">
      <c r="A2604" s="55" t="str">
        <f>[3]lang_2!A2604</f>
        <v>NAME_5023</v>
      </c>
      <c r="B2604" s="55">
        <f>[3]lang_2!B2604</f>
        <v>0</v>
      </c>
      <c r="C2604" s="55" t="str">
        <f>[3]lang_2!C2604</f>
        <v>#烈焰长尾</v>
      </c>
      <c r="D2604" s="55">
        <f>[3]lang_2!D2604</f>
        <v>0</v>
      </c>
      <c r="E2604" s="55" t="str">
        <f>[3]lang_2!E2604</f>
        <v>#虚空灭</v>
      </c>
    </row>
    <row r="2605" spans="1:5" s="55" customFormat="1">
      <c r="A2605" s="55" t="str">
        <f>[3]lang_2!A2605</f>
        <v>NAME_5024</v>
      </c>
      <c r="B2605" s="55">
        <f>[3]lang_2!B2605</f>
        <v>0</v>
      </c>
      <c r="C2605" s="55" t="str">
        <f>[3]lang_2!C2605</f>
        <v>#灼烧护腕</v>
      </c>
      <c r="D2605" s="55">
        <f>[3]lang_2!D2605</f>
        <v>0</v>
      </c>
      <c r="E2605" s="55" t="str">
        <f>[3]lang_2!E2605</f>
        <v>#时空之钥</v>
      </c>
    </row>
    <row r="2606" spans="1:5" s="55" customFormat="1">
      <c r="A2606" s="55" t="str">
        <f>[3]lang_2!A2606</f>
        <v>NAME_5031</v>
      </c>
      <c r="B2606" s="55">
        <f>[3]lang_2!B2606</f>
        <v>0</v>
      </c>
      <c r="C2606" s="55" t="str">
        <f>[3]lang_2!C2606</f>
        <v>#灼热利齿</v>
      </c>
      <c r="D2606" s="55">
        <f>[3]lang_2!D2606</f>
        <v>0</v>
      </c>
      <c r="E2606" s="55" t="str">
        <f>[3]lang_2!E2606</f>
        <v>#燃烧法杖</v>
      </c>
    </row>
    <row r="2607" spans="1:5" s="55" customFormat="1">
      <c r="A2607" s="55" t="str">
        <f>[3]lang_2!A2607</f>
        <v>NAME_5032</v>
      </c>
      <c r="B2607" s="55">
        <f>[3]lang_2!B2607</f>
        <v>0</v>
      </c>
      <c r="C2607" s="55" t="str">
        <f>[3]lang_2!C2607</f>
        <v>#地狱铁甲</v>
      </c>
      <c r="D2607" s="55">
        <f>[3]lang_2!D2607</f>
        <v>0</v>
      </c>
      <c r="E2607" s="55" t="str">
        <f>[3]lang_2!E2607</f>
        <v>#破法剑</v>
      </c>
    </row>
    <row r="2608" spans="1:5" s="55" customFormat="1">
      <c r="A2608" s="55" t="str">
        <f>[3]lang_2!A2608</f>
        <v>NAME_5033</v>
      </c>
      <c r="B2608" s="55">
        <f>[3]lang_2!B2608</f>
        <v>0</v>
      </c>
      <c r="C2608" s="55" t="str">
        <f>[3]lang_2!C2608</f>
        <v>#灼热利爪</v>
      </c>
      <c r="D2608" s="55">
        <f>[3]lang_2!D2608</f>
        <v>0</v>
      </c>
      <c r="E2608" s="55" t="str">
        <f>[3]lang_2!E2608</f>
        <v>#青龙刀</v>
      </c>
    </row>
    <row r="2609" spans="1:5" s="55" customFormat="1">
      <c r="A2609" s="55" t="str">
        <f>[3]lang_2!A2609</f>
        <v>NAME_5034</v>
      </c>
      <c r="B2609" s="55">
        <f>[3]lang_2!B2609</f>
        <v>0</v>
      </c>
      <c r="C2609" s="55" t="str">
        <f>[3]lang_2!C2609</f>
        <v>#燃烧之鬃</v>
      </c>
      <c r="D2609" s="55">
        <f>[3]lang_2!D2609</f>
        <v>0</v>
      </c>
      <c r="E2609" s="55" t="str">
        <f>[3]lang_2!E2609</f>
        <v>#紫青双剑</v>
      </c>
    </row>
    <row r="2610" spans="1:5" s="55" customFormat="1">
      <c r="A2610" s="55" t="str">
        <f>[3]lang_2!A2610</f>
        <v>NAME_5041</v>
      </c>
      <c r="B2610" s="55">
        <f>[3]lang_2!B2610</f>
        <v>0</v>
      </c>
      <c r="C2610" s="55" t="str">
        <f>[3]lang_2!C2610</f>
        <v>#炙热尖角</v>
      </c>
      <c r="D2610" s="55">
        <f>[3]lang_2!D2610</f>
        <v>0</v>
      </c>
      <c r="E2610" s="55" t="str">
        <f>[3]lang_2!E2610</f>
        <v>#精钢锁链</v>
      </c>
    </row>
    <row r="2611" spans="1:5" s="55" customFormat="1">
      <c r="A2611" s="55" t="str">
        <f>[3]lang_2!A2611</f>
        <v>NAME_5042</v>
      </c>
      <c r="B2611" s="55">
        <f>[3]lang_2!B2611</f>
        <v>0</v>
      </c>
      <c r="C2611" s="55" t="str">
        <f>[3]lang_2!C2611</f>
        <v>#精钢项圈</v>
      </c>
      <c r="D2611" s="55">
        <f>[3]lang_2!D2611</f>
        <v>0</v>
      </c>
      <c r="E2611" s="55" t="str">
        <f>[3]lang_2!E2611</f>
        <v>#龙刺甲</v>
      </c>
    </row>
    <row r="2612" spans="1:5" s="55" customFormat="1">
      <c r="A2612" s="55" t="str">
        <f>[3]lang_2!A2612</f>
        <v>NAME_5043</v>
      </c>
      <c r="B2612" s="55">
        <f>[3]lang_2!B2612</f>
        <v>0</v>
      </c>
      <c r="C2612" s="55" t="str">
        <f>[3]lang_2!C2612</f>
        <v>#炙热利爪</v>
      </c>
      <c r="D2612" s="55">
        <f>[3]lang_2!D2612</f>
        <v>0</v>
      </c>
      <c r="E2612" s="55" t="str">
        <f>[3]lang_2!E2612</f>
        <v>#反伤盾</v>
      </c>
    </row>
    <row r="2613" spans="1:5" s="55" customFormat="1">
      <c r="A2613" s="55" t="str">
        <f>[3]lang_2!A2613</f>
        <v>NAME_5044</v>
      </c>
      <c r="B2613" s="55">
        <f>[3]lang_2!B2613</f>
        <v>0</v>
      </c>
      <c r="C2613" s="55" t="str">
        <f>[3]lang_2!C2613</f>
        <v>#精钢护手</v>
      </c>
      <c r="D2613" s="55">
        <f>[3]lang_2!D2613</f>
        <v>0</v>
      </c>
      <c r="E2613" s="55" t="str">
        <f>[3]lang_2!E2613</f>
        <v>#刷新徽章</v>
      </c>
    </row>
    <row r="2614" spans="1:5" s="55" customFormat="1">
      <c r="A2614" s="55" t="str">
        <f>[3]lang_2!A2614</f>
        <v>NAME_5051</v>
      </c>
      <c r="B2614" s="55">
        <f>[3]lang_2!B2614</f>
        <v>0</v>
      </c>
      <c r="C2614" s="55" t="str">
        <f>[3]lang_2!C2614</f>
        <v>#女王长鞭</v>
      </c>
      <c r="D2614" s="55">
        <f>[3]lang_2!D2614</f>
        <v>0</v>
      </c>
      <c r="E2614" s="55" t="str">
        <f>[3]lang_2!E2614</f>
        <v>#力场结界</v>
      </c>
    </row>
    <row r="2615" spans="1:5" s="55" customFormat="1">
      <c r="A2615" s="55" t="str">
        <f>[3]lang_2!A2615</f>
        <v>NAME_5052</v>
      </c>
      <c r="B2615" s="55">
        <f>[3]lang_2!B2615</f>
        <v>0</v>
      </c>
      <c r="C2615" s="55" t="str">
        <f>[3]lang_2!C2615</f>
        <v>#魅惑轻甲</v>
      </c>
      <c r="D2615" s="55">
        <f>[3]lang_2!D2615</f>
        <v>0</v>
      </c>
      <c r="E2615" s="55" t="str">
        <f>[3]lang_2!E2615</f>
        <v>#乱舞双刀</v>
      </c>
    </row>
    <row r="2616" spans="1:5" s="55" customFormat="1">
      <c r="A2616" s="55" t="str">
        <f>[3]lang_2!A2616</f>
        <v>NAME_5053</v>
      </c>
      <c r="B2616" s="55">
        <f>[3]lang_2!B2616</f>
        <v>0</v>
      </c>
      <c r="C2616" s="55" t="str">
        <f>[3]lang_2!C2616</f>
        <v>#魅惑尖角</v>
      </c>
      <c r="D2616" s="55">
        <f>[3]lang_2!D2616</f>
        <v>0</v>
      </c>
      <c r="E2616" s="55" t="str">
        <f>[3]lang_2!E2616</f>
        <v>#鬼面</v>
      </c>
    </row>
    <row r="2617" spans="1:5" s="55" customFormat="1">
      <c r="A2617" s="55" t="str">
        <f>[3]lang_2!A2617</f>
        <v>NAME_5054</v>
      </c>
      <c r="B2617" s="55">
        <f>[3]lang_2!B2617</f>
        <v>0</v>
      </c>
      <c r="C2617" s="55" t="str">
        <f>[3]lang_2!C2617</f>
        <v>#魅惑肩甲</v>
      </c>
      <c r="D2617" s="55">
        <f>[3]lang_2!D2617</f>
        <v>0</v>
      </c>
      <c r="E2617" s="55" t="str">
        <f>[3]lang_2!E2617</f>
        <v>#腐烂丝带</v>
      </c>
    </row>
    <row r="2618" spans="1:5" s="55" customFormat="1">
      <c r="A2618" s="55" t="str">
        <f>[3]lang_2!A2618</f>
        <v>NAME_5061</v>
      </c>
      <c r="B2618" s="55">
        <f>[3]lang_2!B2618</f>
        <v>0</v>
      </c>
      <c r="C2618" s="55" t="str">
        <f>[3]lang_2!C2618</f>
        <v>#烈火法球</v>
      </c>
      <c r="D2618" s="55">
        <f>[3]lang_2!D2618</f>
        <v>0</v>
      </c>
      <c r="E2618" s="55" t="str">
        <f>[3]lang_2!E2618</f>
        <v>#洋娃娃</v>
      </c>
    </row>
    <row r="2619" spans="1:5" s="55" customFormat="1">
      <c r="A2619" s="55" t="str">
        <f>[3]lang_2!A2619</f>
        <v>NAME_5062</v>
      </c>
      <c r="B2619" s="55">
        <f>[3]lang_2!B2619</f>
        <v>0</v>
      </c>
      <c r="C2619" s="55" t="str">
        <f>[3]lang_2!C2619</f>
        <v>#燃烧轻甲</v>
      </c>
      <c r="D2619" s="55">
        <f>[3]lang_2!D2619</f>
        <v>0</v>
      </c>
      <c r="E2619" s="55" t="str">
        <f>[3]lang_2!E2619</f>
        <v>#寒冰魔环</v>
      </c>
    </row>
    <row r="2620" spans="1:5" s="55" customFormat="1">
      <c r="A2620" s="55" t="str">
        <f>[3]lang_2!A2620</f>
        <v>NAME_5063</v>
      </c>
      <c r="B2620" s="55">
        <f>[3]lang_2!B2620</f>
        <v>0</v>
      </c>
      <c r="C2620" s="55" t="str">
        <f>[3]lang_2!C2620</f>
        <v>#烈火护臂</v>
      </c>
      <c r="D2620" s="55">
        <f>[3]lang_2!D2620</f>
        <v>0</v>
      </c>
      <c r="E2620" s="55" t="str">
        <f>[3]lang_2!E2620</f>
        <v>#炼狱之戟</v>
      </c>
    </row>
    <row r="2621" spans="1:5" s="55" customFormat="1">
      <c r="A2621" s="55" t="str">
        <f>[3]lang_2!A2621</f>
        <v>NAME_5064</v>
      </c>
      <c r="B2621" s="55">
        <f>[3]lang_2!B2621</f>
        <v>0</v>
      </c>
      <c r="C2621" s="55" t="str">
        <f>[3]lang_2!C2621</f>
        <v>#燃烧肩甲</v>
      </c>
      <c r="D2621" s="55">
        <f>[3]lang_2!D2621</f>
        <v>0</v>
      </c>
      <c r="E2621" s="55" t="str">
        <f>[3]lang_2!E2621</f>
        <v>#龙语宝石</v>
      </c>
    </row>
    <row r="2622" spans="1:5" s="55" customFormat="1">
      <c r="A2622" s="55" t="str">
        <f>[3]lang_2!A2622</f>
        <v>NAME_5071</v>
      </c>
      <c r="B2622" s="55">
        <f>[3]lang_2!B2622</f>
        <v>0</v>
      </c>
      <c r="C2622" s="55" t="str">
        <f>[3]lang_2!C2622</f>
        <v>#死神镰刀</v>
      </c>
      <c r="D2622" s="55">
        <f>[3]lang_2!D2622</f>
        <v>0</v>
      </c>
      <c r="E2622" s="55" t="str">
        <f>[3]lang_2!E2622</f>
        <v>#炼金石</v>
      </c>
    </row>
    <row r="2623" spans="1:5" s="55" customFormat="1">
      <c r="A2623" s="55" t="str">
        <f>[3]lang_2!A2623</f>
        <v>NAME_5072</v>
      </c>
      <c r="B2623" s="55">
        <f>[3]lang_2!B2623</f>
        <v>0</v>
      </c>
      <c r="C2623" s="55" t="str">
        <f>[3]lang_2!C2623</f>
        <v>#死神印记</v>
      </c>
      <c r="D2623" s="55">
        <f>[3]lang_2!D2623</f>
        <v>0</v>
      </c>
      <c r="E2623" s="55" t="str">
        <f>[3]lang_2!E2623</f>
        <v>#琉璃心</v>
      </c>
    </row>
    <row r="2624" spans="1:5" s="55" customFormat="1">
      <c r="A2624" s="55" t="str">
        <f>[3]lang_2!A2624</f>
        <v>NAME_5073</v>
      </c>
      <c r="B2624" s="55">
        <f>[3]lang_2!B2624</f>
        <v>0</v>
      </c>
      <c r="C2624" s="55" t="str">
        <f>[3]lang_2!C2624</f>
        <v>#熔岩臂甲</v>
      </c>
      <c r="D2624" s="55">
        <f>[3]lang_2!D2624</f>
        <v>0</v>
      </c>
      <c r="E2624" s="55" t="str">
        <f>[3]lang_2!E2624</f>
        <v>#迷雾面纱</v>
      </c>
    </row>
    <row r="2625" spans="1:5" s="55" customFormat="1">
      <c r="A2625" s="55" t="str">
        <f>[3]lang_2!A2625</f>
        <v>NAME_5074</v>
      </c>
      <c r="B2625" s="55">
        <f>[3]lang_2!B2625</f>
        <v>0</v>
      </c>
      <c r="C2625" s="55" t="str">
        <f>[3]lang_2!C2625</f>
        <v>#熔岩护肩</v>
      </c>
      <c r="D2625" s="55">
        <f>[3]lang_2!D2625</f>
        <v>0</v>
      </c>
      <c r="E2625" s="55" t="str">
        <f>[3]lang_2!E2625</f>
        <v>#穿心之刺</v>
      </c>
    </row>
    <row r="2626" spans="1:5" s="55" customFormat="1">
      <c r="A2626" s="55" t="str">
        <f>[3]lang_2!A2626</f>
        <v>NAME_9071</v>
      </c>
      <c r="B2626" s="55">
        <f>[3]lang_2!B2626</f>
        <v>0</v>
      </c>
      <c r="C2626" s="55" t="str">
        <f>[3]lang_2!C2626</f>
        <v>#烈焰之喙</v>
      </c>
      <c r="D2626" s="55">
        <f>[3]lang_2!D2626</f>
        <v>0</v>
      </c>
      <c r="E2626" s="55" t="str">
        <f>[3]lang_2!E2626</f>
        <v>#烈焰之喙</v>
      </c>
    </row>
    <row r="2627" spans="1:5" s="55" customFormat="1">
      <c r="A2627" s="55" t="str">
        <f>[3]lang_2!A2627</f>
        <v>NAME_9072</v>
      </c>
      <c r="B2627" s="55">
        <f>[3]lang_2!B2627</f>
        <v>0</v>
      </c>
      <c r="C2627" s="55" t="str">
        <f>[3]lang_2!C2627</f>
        <v>#重生印记</v>
      </c>
      <c r="D2627" s="55">
        <f>[3]lang_2!D2627</f>
        <v>0</v>
      </c>
      <c r="E2627" s="55" t="str">
        <f>[3]lang_2!E2627</f>
        <v>#七彩羽翼</v>
      </c>
    </row>
    <row r="2628" spans="1:5" s="55" customFormat="1">
      <c r="A2628" s="55" t="str">
        <f>[3]lang_2!A2628</f>
        <v>NAME_9073</v>
      </c>
      <c r="B2628" s="55">
        <f>[3]lang_2!B2628</f>
        <v>0</v>
      </c>
      <c r="C2628" s="55" t="str">
        <f>[3]lang_2!C2628</f>
        <v>#烈焰利爪</v>
      </c>
      <c r="D2628" s="55">
        <f>[3]lang_2!D2628</f>
        <v>0</v>
      </c>
      <c r="E2628" s="55" t="str">
        <f>[3]lang_2!E2628</f>
        <v>#烈焰利爪</v>
      </c>
    </row>
    <row r="2629" spans="1:5" s="55" customFormat="1">
      <c r="A2629" s="55" t="str">
        <f>[3]lang_2!A2629</f>
        <v>NAME_9074</v>
      </c>
      <c r="B2629" s="55">
        <f>[3]lang_2!B2629</f>
        <v>0</v>
      </c>
      <c r="C2629" s="55" t="str">
        <f>[3]lang_2!C2629</f>
        <v>#七彩羽翼</v>
      </c>
      <c r="D2629" s="55">
        <f>[3]lang_2!D2629</f>
        <v>0</v>
      </c>
      <c r="E2629" s="55" t="str">
        <f>[3]lang_2!E2629</f>
        <v>#七彩之鳞</v>
      </c>
    </row>
    <row r="2630" spans="1:5" s="55" customFormat="1">
      <c r="A2630" s="55" t="str">
        <f>[3]lang_2!A2630</f>
        <v>NAME_6011</v>
      </c>
      <c r="B2630" s="55">
        <f>[3]lang_2!B2630</f>
        <v>0</v>
      </c>
      <c r="C2630" s="55" t="str">
        <f>[3]lang_2!C2630</f>
        <v>#夜光链锤</v>
      </c>
      <c r="D2630" s="55">
        <f>[3]lang_2!D2630</f>
        <v>0</v>
      </c>
      <c r="E2630" s="55">
        <f>[3]lang_2!E2630</f>
        <v>0</v>
      </c>
    </row>
    <row r="2631" spans="1:5" s="55" customFormat="1">
      <c r="A2631" s="55" t="str">
        <f>[3]lang_2!A2631</f>
        <v>NAME_6012</v>
      </c>
      <c r="B2631" s="55">
        <f>[3]lang_2!B2631</f>
        <v>0</v>
      </c>
      <c r="C2631" s="55" t="str">
        <f>[3]lang_2!C2631</f>
        <v>#法力兜帽</v>
      </c>
      <c r="D2631" s="55">
        <f>[3]lang_2!D2631</f>
        <v>0</v>
      </c>
      <c r="E2631" s="55">
        <f>[3]lang_2!E2631</f>
        <v>0</v>
      </c>
    </row>
    <row r="2632" spans="1:5" s="55" customFormat="1">
      <c r="A2632" s="55" t="str">
        <f>[3]lang_2!A2632</f>
        <v>NAME_6013</v>
      </c>
      <c r="B2632" s="55">
        <f>[3]lang_2!B2632</f>
        <v>0</v>
      </c>
      <c r="C2632" s="55" t="str">
        <f>[3]lang_2!C2632</f>
        <v>#魔力手套</v>
      </c>
      <c r="D2632" s="55">
        <f>[3]lang_2!D2632</f>
        <v>0</v>
      </c>
      <c r="E2632" s="55">
        <f>[3]lang_2!E2632</f>
        <v>0</v>
      </c>
    </row>
    <row r="2633" spans="1:5" s="55" customFormat="1">
      <c r="A2633" s="55" t="str">
        <f>[3]lang_2!A2633</f>
        <v>NAME_6014</v>
      </c>
      <c r="B2633" s="55">
        <f>[3]lang_2!B2633</f>
        <v>0</v>
      </c>
      <c r="C2633" s="55" t="str">
        <f>[3]lang_2!C2633</f>
        <v>#防风斗篷</v>
      </c>
      <c r="D2633" s="55">
        <f>[3]lang_2!D2633</f>
        <v>0</v>
      </c>
      <c r="E2633" s="55">
        <f>[3]lang_2!E2633</f>
        <v>0</v>
      </c>
    </row>
    <row r="2634" spans="1:5" s="55" customFormat="1">
      <c r="A2634" s="55" t="str">
        <f>[3]lang_2!A2634</f>
        <v>NAME_6021</v>
      </c>
      <c r="B2634" s="55">
        <f>[3]lang_2!B2634</f>
        <v>0</v>
      </c>
      <c r="C2634" s="55" t="str">
        <f>[3]lang_2!C2634</f>
        <v>#结晶弯角</v>
      </c>
      <c r="D2634" s="55">
        <f>[3]lang_2!D2634</f>
        <v>0</v>
      </c>
      <c r="E2634" s="55">
        <f>[3]lang_2!E2634</f>
        <v>0</v>
      </c>
    </row>
    <row r="2635" spans="1:5" s="55" customFormat="1">
      <c r="A2635" s="55" t="str">
        <f>[3]lang_2!A2635</f>
        <v>NAME_6022</v>
      </c>
      <c r="B2635" s="55">
        <f>[3]lang_2!B2635</f>
        <v>0</v>
      </c>
      <c r="C2635" s="55" t="str">
        <f>[3]lang_2!C2635</f>
        <v>#晶化魔翼</v>
      </c>
      <c r="D2635" s="55">
        <f>[3]lang_2!D2635</f>
        <v>0</v>
      </c>
      <c r="E2635" s="55">
        <f>[3]lang_2!E2635</f>
        <v>0</v>
      </c>
    </row>
    <row r="2636" spans="1:5" s="55" customFormat="1">
      <c r="A2636" s="55" t="str">
        <f>[3]lang_2!A2636</f>
        <v>NAME_6023</v>
      </c>
      <c r="B2636" s="55">
        <f>[3]lang_2!B2636</f>
        <v>0</v>
      </c>
      <c r="C2636" s="55" t="str">
        <f>[3]lang_2!C2636</f>
        <v>#岩石尖爪</v>
      </c>
      <c r="D2636" s="55">
        <f>[3]lang_2!D2636</f>
        <v>0</v>
      </c>
      <c r="E2636" s="55">
        <f>[3]lang_2!E2636</f>
        <v>0</v>
      </c>
    </row>
    <row r="2637" spans="1:5" s="55" customFormat="1">
      <c r="A2637" s="55" t="str">
        <f>[3]lang_2!A2637</f>
        <v>NAME_6024</v>
      </c>
      <c r="B2637" s="55">
        <f>[3]lang_2!B2637</f>
        <v>0</v>
      </c>
      <c r="C2637" s="55" t="str">
        <f>[3]lang_2!C2637</f>
        <v>#魔法尾巴</v>
      </c>
      <c r="D2637" s="55">
        <f>[3]lang_2!D2637</f>
        <v>0</v>
      </c>
      <c r="E2637" s="55">
        <f>[3]lang_2!E2637</f>
        <v>0</v>
      </c>
    </row>
    <row r="2638" spans="1:5" s="55" customFormat="1">
      <c r="A2638" s="55" t="str">
        <f>[3]lang_2!A2638</f>
        <v>NAME_6031</v>
      </c>
      <c r="B2638" s="55">
        <f>[3]lang_2!B2638</f>
        <v>0</v>
      </c>
      <c r="C2638" s="55" t="str">
        <f>[3]lang_2!C2638</f>
        <v>#钢铁拳套</v>
      </c>
      <c r="D2638" s="55">
        <f>[3]lang_2!D2638</f>
        <v>0</v>
      </c>
      <c r="E2638" s="55">
        <f>[3]lang_2!E2638</f>
        <v>0</v>
      </c>
    </row>
    <row r="2639" spans="1:5" s="55" customFormat="1">
      <c r="A2639" s="55" t="str">
        <f>[3]lang_2!A2639</f>
        <v>NAME_6032</v>
      </c>
      <c r="B2639" s="55">
        <f>[3]lang_2!B2639</f>
        <v>0</v>
      </c>
      <c r="C2639" s="55" t="str">
        <f>[3]lang_2!C2639</f>
        <v>#尖刺肩甲</v>
      </c>
      <c r="D2639" s="55">
        <f>[3]lang_2!D2639</f>
        <v>0</v>
      </c>
      <c r="E2639" s="55">
        <f>[3]lang_2!E2639</f>
        <v>0</v>
      </c>
    </row>
    <row r="2640" spans="1:5" s="55" customFormat="1">
      <c r="A2640" s="55" t="str">
        <f>[3]lang_2!A2640</f>
        <v>NAME_6033</v>
      </c>
      <c r="B2640" s="55">
        <f>[3]lang_2!B2640</f>
        <v>0</v>
      </c>
      <c r="C2640" s="55" t="str">
        <f>[3]lang_2!C2640</f>
        <v>#魔力核心</v>
      </c>
      <c r="D2640" s="55">
        <f>[3]lang_2!D2640</f>
        <v>0</v>
      </c>
      <c r="E2640" s="55">
        <f>[3]lang_2!E2640</f>
        <v>0</v>
      </c>
    </row>
    <row r="2641" spans="1:5" s="55" customFormat="1">
      <c r="A2641" s="55" t="str">
        <f>[3]lang_2!A2641</f>
        <v>NAME_6034</v>
      </c>
      <c r="B2641" s="55">
        <f>[3]lang_2!B2641</f>
        <v>0</v>
      </c>
      <c r="C2641" s="55" t="str">
        <f>[3]lang_2!C2641</f>
        <v>#硬钢胸甲</v>
      </c>
      <c r="D2641" s="55">
        <f>[3]lang_2!D2641</f>
        <v>0</v>
      </c>
      <c r="E2641" s="55">
        <f>[3]lang_2!E2641</f>
        <v>0</v>
      </c>
    </row>
    <row r="2642" spans="1:5" s="55" customFormat="1">
      <c r="A2642" s="55" t="str">
        <f>[3]lang_2!A2642</f>
        <v>NAME_6041</v>
      </c>
      <c r="B2642" s="55">
        <f>[3]lang_2!B2642</f>
        <v>0</v>
      </c>
      <c r="C2642" s="55" t="str">
        <f>[3]lang_2!C2642</f>
        <v>#秘法长杖</v>
      </c>
      <c r="D2642" s="55">
        <f>[3]lang_2!D2642</f>
        <v>0</v>
      </c>
      <c r="E2642" s="55">
        <f>[3]lang_2!E2642</f>
        <v>0</v>
      </c>
    </row>
    <row r="2643" spans="1:5" s="55" customFormat="1">
      <c r="A2643" s="55" t="str">
        <f>[3]lang_2!A2643</f>
        <v>NAME_6042</v>
      </c>
      <c r="B2643" s="55">
        <f>[3]lang_2!B2643</f>
        <v>0</v>
      </c>
      <c r="C2643" s="55" t="str">
        <f>[3]lang_2!C2643</f>
        <v>#水晶法冠</v>
      </c>
      <c r="D2643" s="55">
        <f>[3]lang_2!D2643</f>
        <v>0</v>
      </c>
      <c r="E2643" s="55">
        <f>[3]lang_2!E2643</f>
        <v>0</v>
      </c>
    </row>
    <row r="2644" spans="1:5" s="55" customFormat="1">
      <c r="A2644" s="55" t="str">
        <f>[3]lang_2!A2644</f>
        <v>NAME_6043</v>
      </c>
      <c r="B2644" s="55">
        <f>[3]lang_2!B2644</f>
        <v>0</v>
      </c>
      <c r="C2644" s="55" t="str">
        <f>[3]lang_2!C2644</f>
        <v>#聚魔力球</v>
      </c>
      <c r="D2644" s="55">
        <f>[3]lang_2!D2644</f>
        <v>0</v>
      </c>
      <c r="E2644" s="55">
        <f>[3]lang_2!E2644</f>
        <v>0</v>
      </c>
    </row>
    <row r="2645" spans="1:5" s="55" customFormat="1">
      <c r="A2645" s="55" t="str">
        <f>[3]lang_2!A2645</f>
        <v>NAME_6044</v>
      </c>
      <c r="B2645" s="55">
        <f>[3]lang_2!B2645</f>
        <v>0</v>
      </c>
      <c r="C2645" s="55" t="str">
        <f>[3]lang_2!C2645</f>
        <v>#大法长袍</v>
      </c>
      <c r="D2645" s="55">
        <f>[3]lang_2!D2645</f>
        <v>0</v>
      </c>
      <c r="E2645" s="55">
        <f>[3]lang_2!E2645</f>
        <v>0</v>
      </c>
    </row>
    <row r="2646" spans="1:5" s="55" customFormat="1">
      <c r="A2646" s="55" t="str">
        <f>[3]lang_2!A2646</f>
        <v>NAME_6051</v>
      </c>
      <c r="B2646" s="55">
        <f>[3]lang_2!B2646</f>
        <v>0</v>
      </c>
      <c r="C2646" s="55" t="str">
        <f>[3]lang_2!C2646</f>
        <v>#神秘金灯</v>
      </c>
      <c r="D2646" s="55">
        <f>[3]lang_2!D2646</f>
        <v>0</v>
      </c>
      <c r="E2646" s="55">
        <f>[3]lang_2!E2646</f>
        <v>0</v>
      </c>
    </row>
    <row r="2647" spans="1:5" s="55" customFormat="1">
      <c r="A2647" s="55" t="str">
        <f>[3]lang_2!A2647</f>
        <v>NAME_6052</v>
      </c>
      <c r="B2647" s="55">
        <f>[3]lang_2!B2647</f>
        <v>0</v>
      </c>
      <c r="C2647" s="55" t="str">
        <f>[3]lang_2!C2647</f>
        <v>#怪奇晶饰</v>
      </c>
      <c r="D2647" s="55">
        <f>[3]lang_2!D2647</f>
        <v>0</v>
      </c>
      <c r="E2647" s="55">
        <f>[3]lang_2!E2647</f>
        <v>0</v>
      </c>
    </row>
    <row r="2648" spans="1:5" s="55" customFormat="1">
      <c r="A2648" s="55" t="str">
        <f>[3]lang_2!A2648</f>
        <v>NAME_6053</v>
      </c>
      <c r="B2648" s="55">
        <f>[3]lang_2!B2648</f>
        <v>0</v>
      </c>
      <c r="C2648" s="55" t="str">
        <f>[3]lang_2!C2648</f>
        <v>#赤铜护腕</v>
      </c>
      <c r="D2648" s="55">
        <f>[3]lang_2!D2648</f>
        <v>0</v>
      </c>
      <c r="E2648" s="55">
        <f>[3]lang_2!E2648</f>
        <v>0</v>
      </c>
    </row>
    <row r="2649" spans="1:5" s="55" customFormat="1">
      <c r="A2649" s="55" t="str">
        <f>[3]lang_2!A2649</f>
        <v>NAME_6054</v>
      </c>
      <c r="B2649" s="55">
        <f>[3]lang_2!B2649</f>
        <v>0</v>
      </c>
      <c r="C2649" s="55" t="str">
        <f>[3]lang_2!C2649</f>
        <v>#魔力护甲</v>
      </c>
      <c r="D2649" s="55">
        <f>[3]lang_2!D2649</f>
        <v>0</v>
      </c>
      <c r="E2649" s="55">
        <f>[3]lang_2!E2649</f>
        <v>0</v>
      </c>
    </row>
    <row r="2650" spans="1:5" s="55" customFormat="1">
      <c r="A2650" s="55" t="str">
        <f>[3]lang_2!A2650</f>
        <v>NAME_6061</v>
      </c>
      <c r="B2650" s="55">
        <f>[3]lang_2!B2650</f>
        <v>0</v>
      </c>
      <c r="C2650" s="55" t="str">
        <f>[3]lang_2!C2650</f>
        <v>#诡谲之刃</v>
      </c>
      <c r="D2650" s="55">
        <f>[3]lang_2!D2650</f>
        <v>0</v>
      </c>
      <c r="E2650" s="55">
        <f>[3]lang_2!E2650</f>
        <v>0</v>
      </c>
    </row>
    <row r="2651" spans="1:5" s="55" customFormat="1">
      <c r="A2651" s="55" t="str">
        <f>[3]lang_2!A2651</f>
        <v>NAME_6062</v>
      </c>
      <c r="B2651" s="55">
        <f>[3]lang_2!B2651</f>
        <v>0</v>
      </c>
      <c r="C2651" s="55" t="str">
        <f>[3]lang_2!C2651</f>
        <v>#海浪护肩</v>
      </c>
      <c r="D2651" s="55">
        <f>[3]lang_2!D2651</f>
        <v>0</v>
      </c>
      <c r="E2651" s="55">
        <f>[3]lang_2!E2651</f>
        <v>0</v>
      </c>
    </row>
    <row r="2652" spans="1:5" s="55" customFormat="1">
      <c r="A2652" s="55" t="str">
        <f>[3]lang_2!A2652</f>
        <v>NAME_6063</v>
      </c>
      <c r="B2652" s="55">
        <f>[3]lang_2!B2652</f>
        <v>0</v>
      </c>
      <c r="C2652" s="55" t="str">
        <f>[3]lang_2!C2652</f>
        <v>#蛇神头饰</v>
      </c>
      <c r="D2652" s="55">
        <f>[3]lang_2!D2652</f>
        <v>0</v>
      </c>
      <c r="E2652" s="55">
        <f>[3]lang_2!E2652</f>
        <v>0</v>
      </c>
    </row>
    <row r="2653" spans="1:5" s="55" customFormat="1">
      <c r="A2653" s="55" t="str">
        <f>[3]lang_2!A2653</f>
        <v>NAME_6064</v>
      </c>
      <c r="B2653" s="55">
        <f>[3]lang_2!B2653</f>
        <v>0</v>
      </c>
      <c r="C2653" s="55" t="str">
        <f>[3]lang_2!C2653</f>
        <v>#柔刚腰甲</v>
      </c>
      <c r="D2653" s="55">
        <f>[3]lang_2!D2653</f>
        <v>0</v>
      </c>
      <c r="E2653" s="55">
        <f>[3]lang_2!E2653</f>
        <v>0</v>
      </c>
    </row>
    <row r="2654" spans="1:5" s="55" customFormat="1">
      <c r="A2654" s="55" t="str">
        <f>[3]lang_2!A2654</f>
        <v>NAME_6071</v>
      </c>
      <c r="B2654" s="55">
        <f>[3]lang_2!B2654</f>
        <v>0</v>
      </c>
      <c r="C2654" s="55" t="str">
        <f>[3]lang_2!C2654</f>
        <v>#雷霆霹雳</v>
      </c>
      <c r="D2654" s="55">
        <f>[3]lang_2!D2654</f>
        <v>0</v>
      </c>
      <c r="E2654" s="55">
        <f>[3]lang_2!E2654</f>
        <v>0</v>
      </c>
    </row>
    <row r="2655" spans="1:5" s="55" customFormat="1">
      <c r="A2655" s="55" t="str">
        <f>[3]lang_2!A2655</f>
        <v>NAME_6072</v>
      </c>
      <c r="B2655" s="55">
        <f>[3]lang_2!B2655</f>
        <v>0</v>
      </c>
      <c r="C2655" s="55" t="str">
        <f>[3]lang_2!C2655</f>
        <v>#纯金肩甲</v>
      </c>
      <c r="D2655" s="55">
        <f>[3]lang_2!D2655</f>
        <v>0</v>
      </c>
      <c r="E2655" s="55">
        <f>[3]lang_2!E2655</f>
        <v>0</v>
      </c>
    </row>
    <row r="2656" spans="1:5" s="55" customFormat="1">
      <c r="A2656" s="55" t="str">
        <f>[3]lang_2!A2656</f>
        <v>NAME_6073</v>
      </c>
      <c r="B2656" s="55">
        <f>[3]lang_2!B2656</f>
        <v>0</v>
      </c>
      <c r="C2656" s="55" t="str">
        <f>[3]lang_2!C2656</f>
        <v>#雷云头盔</v>
      </c>
      <c r="D2656" s="55">
        <f>[3]lang_2!D2656</f>
        <v>0</v>
      </c>
      <c r="E2656" s="55">
        <f>[3]lang_2!E2656</f>
        <v>0</v>
      </c>
    </row>
    <row r="2657" spans="1:5" s="55" customFormat="1">
      <c r="A2657" s="55" t="str">
        <f>[3]lang_2!A2657</f>
        <v>NAME_6074</v>
      </c>
      <c r="B2657" s="55">
        <f>[3]lang_2!B2657</f>
        <v>0</v>
      </c>
      <c r="C2657" s="55" t="str">
        <f>[3]lang_2!C2657</f>
        <v>#闪电胸甲</v>
      </c>
      <c r="D2657" s="55">
        <f>[3]lang_2!D2657</f>
        <v>0</v>
      </c>
      <c r="E2657" s="55">
        <f>[3]lang_2!E2657</f>
        <v>0</v>
      </c>
    </row>
    <row r="2658" spans="1:5" s="55" customFormat="1">
      <c r="A2658" s="55" t="str">
        <f>[3]lang_2!A2658</f>
        <v>NAME_7011</v>
      </c>
      <c r="B2658" s="55" t="str">
        <f>[3]lang_2!B2658</f>
        <v>开膛骨矛</v>
      </c>
      <c r="C2658" s="55" t="str">
        <f>[3]lang_2!C2658</f>
        <v>#开膛骨矛</v>
      </c>
      <c r="D2658" s="55">
        <f>[3]lang_2!D2658</f>
        <v>0</v>
      </c>
      <c r="E2658" s="55">
        <f>[3]lang_2!E2658</f>
        <v>0</v>
      </c>
    </row>
    <row r="2659" spans="1:5" s="55" customFormat="1">
      <c r="A2659" s="55" t="str">
        <f>[3]lang_2!A2659</f>
        <v>NAME_7012</v>
      </c>
      <c r="B2659" s="55" t="str">
        <f>[3]lang_2!B2659</f>
        <v>寄主之颅</v>
      </c>
      <c r="C2659" s="55" t="str">
        <f>[3]lang_2!C2659</f>
        <v>#寄主之颅</v>
      </c>
      <c r="D2659" s="55">
        <f>[3]lang_2!D2659</f>
        <v>0</v>
      </c>
      <c r="E2659" s="55">
        <f>[3]lang_2!E2659</f>
        <v>0</v>
      </c>
    </row>
    <row r="2660" spans="1:5" s="55" customFormat="1">
      <c r="A2660" s="55" t="str">
        <f>[3]lang_2!A2660</f>
        <v>NAME_7013</v>
      </c>
      <c r="B2660" s="55" t="str">
        <f>[3]lang_2!B2660</f>
        <v>破脊骨刺</v>
      </c>
      <c r="C2660" s="55" t="str">
        <f>[3]lang_2!C2660</f>
        <v>#破脊骨刺</v>
      </c>
      <c r="D2660" s="55">
        <f>[3]lang_2!D2660</f>
        <v>0</v>
      </c>
      <c r="E2660" s="55">
        <f>[3]lang_2!E2660</f>
        <v>0</v>
      </c>
    </row>
    <row r="2661" spans="1:5" s="55" customFormat="1">
      <c r="A2661" s="55" t="str">
        <f>[3]lang_2!A2661</f>
        <v>NAME_7014</v>
      </c>
      <c r="B2661" s="55" t="str">
        <f>[3]lang_2!B2661</f>
        <v>强酸之血</v>
      </c>
      <c r="C2661" s="55" t="str">
        <f>[3]lang_2!C2661</f>
        <v>#强酸之血</v>
      </c>
      <c r="D2661" s="55">
        <f>[3]lang_2!D2661</f>
        <v>0</v>
      </c>
      <c r="E2661" s="55">
        <f>[3]lang_2!E2661</f>
        <v>0</v>
      </c>
    </row>
    <row r="2662" spans="1:5" s="55" customFormat="1">
      <c r="A2662" s="55" t="str">
        <f>[3]lang_2!A2662</f>
        <v>NAME_7021</v>
      </c>
      <c r="B2662" s="55" t="str">
        <f>[3]lang_2!B2662</f>
        <v>刺心匕首</v>
      </c>
      <c r="C2662" s="55" t="str">
        <f>[3]lang_2!C2662</f>
        <v>#刺心匕首</v>
      </c>
      <c r="D2662" s="55">
        <f>[3]lang_2!D2662</f>
        <v>0</v>
      </c>
      <c r="E2662" s="55">
        <f>[3]lang_2!E2662</f>
        <v>0</v>
      </c>
    </row>
    <row r="2663" spans="1:5" s="55" customFormat="1">
      <c r="A2663" s="55" t="str">
        <f>[3]lang_2!A2663</f>
        <v>NAME_7022</v>
      </c>
      <c r="B2663" s="55" t="str">
        <f>[3]lang_2!B2663</f>
        <v>神秘护甲</v>
      </c>
      <c r="C2663" s="55" t="str">
        <f>[3]lang_2!C2663</f>
        <v>#神秘护甲</v>
      </c>
      <c r="D2663" s="55">
        <f>[3]lang_2!D2663</f>
        <v>0</v>
      </c>
      <c r="E2663" s="55">
        <f>[3]lang_2!E2663</f>
        <v>0</v>
      </c>
    </row>
    <row r="2664" spans="1:5" s="55" customFormat="1">
      <c r="A2664" s="55" t="str">
        <f>[3]lang_2!A2664</f>
        <v>NAME_7023</v>
      </c>
      <c r="B2664" s="55" t="str">
        <f>[3]lang_2!B2664</f>
        <v>夺命利爪</v>
      </c>
      <c r="C2664" s="55" t="str">
        <f>[3]lang_2!C2664</f>
        <v>#夺命利爪</v>
      </c>
      <c r="D2664" s="55">
        <f>[3]lang_2!D2664</f>
        <v>0</v>
      </c>
      <c r="E2664" s="55">
        <f>[3]lang_2!E2664</f>
        <v>0</v>
      </c>
    </row>
    <row r="2665" spans="1:5" s="55" customFormat="1">
      <c r="A2665" s="55" t="str">
        <f>[3]lang_2!A2665</f>
        <v>NAME_7024</v>
      </c>
      <c r="B2665" s="55" t="str">
        <f>[3]lang_2!B2665</f>
        <v>女妖护肩</v>
      </c>
      <c r="C2665" s="55" t="str">
        <f>[3]lang_2!C2665</f>
        <v>#女妖护肩</v>
      </c>
      <c r="D2665" s="55">
        <f>[3]lang_2!D2665</f>
        <v>0</v>
      </c>
      <c r="E2665" s="55">
        <f>[3]lang_2!E2665</f>
        <v>0</v>
      </c>
    </row>
    <row r="2666" spans="1:5" s="55" customFormat="1">
      <c r="A2666" s="55" t="str">
        <f>[3]lang_2!A2666</f>
        <v>NAME_7031</v>
      </c>
      <c r="B2666" s="55" t="str">
        <f>[3]lang_2!B2666</f>
        <v>亵渎之眼</v>
      </c>
      <c r="C2666" s="55" t="str">
        <f>[3]lang_2!C2666</f>
        <v>#亵渎之眼</v>
      </c>
      <c r="D2666" s="55">
        <f>[3]lang_2!D2666</f>
        <v>0</v>
      </c>
      <c r="E2666" s="55">
        <f>[3]lang_2!E2666</f>
        <v>0</v>
      </c>
    </row>
    <row r="2667" spans="1:5" s="55" customFormat="1">
      <c r="A2667" s="55" t="str">
        <f>[3]lang_2!A2667</f>
        <v>NAME_7032</v>
      </c>
      <c r="B2667" s="55" t="str">
        <f>[3]lang_2!B2667</f>
        <v>死亡之瞳</v>
      </c>
      <c r="C2667" s="55" t="str">
        <f>[3]lang_2!C2667</f>
        <v>#死亡之瞳</v>
      </c>
      <c r="D2667" s="55">
        <f>[3]lang_2!D2667</f>
        <v>0</v>
      </c>
      <c r="E2667" s="55">
        <f>[3]lang_2!E2667</f>
        <v>0</v>
      </c>
    </row>
    <row r="2668" spans="1:5" s="55" customFormat="1">
      <c r="A2668" s="55" t="str">
        <f>[3]lang_2!A2668</f>
        <v>NAME_7033</v>
      </c>
      <c r="B2668" s="55" t="str">
        <f>[3]lang_2!B2668</f>
        <v>邪恶獠牙</v>
      </c>
      <c r="C2668" s="55" t="str">
        <f>[3]lang_2!C2668</f>
        <v>#邪恶獠牙</v>
      </c>
      <c r="D2668" s="55">
        <f>[3]lang_2!D2668</f>
        <v>0</v>
      </c>
      <c r="E2668" s="55">
        <f>[3]lang_2!E2668</f>
        <v>0</v>
      </c>
    </row>
    <row r="2669" spans="1:5" s="55" customFormat="1">
      <c r="A2669" s="55" t="str">
        <f>[3]lang_2!A2669</f>
        <v>NAME_7034</v>
      </c>
      <c r="B2669" s="55" t="str">
        <f>[3]lang_2!B2669</f>
        <v>深渊触须</v>
      </c>
      <c r="C2669" s="55" t="str">
        <f>[3]lang_2!C2669</f>
        <v>#深渊触须</v>
      </c>
      <c r="D2669" s="55">
        <f>[3]lang_2!D2669</f>
        <v>0</v>
      </c>
      <c r="E2669" s="55">
        <f>[3]lang_2!E2669</f>
        <v>0</v>
      </c>
    </row>
    <row r="2670" spans="1:5" s="55" customFormat="1">
      <c r="A2670" s="55" t="str">
        <f>[3]lang_2!A2670</f>
        <v>NAME_7041</v>
      </c>
      <c r="B2670" s="55" t="str">
        <f>[3]lang_2!B2670</f>
        <v>狙命长弓</v>
      </c>
      <c r="C2670" s="55" t="str">
        <f>[3]lang_2!C2670</f>
        <v>#狙命长弓</v>
      </c>
      <c r="D2670" s="55">
        <f>[3]lang_2!D2670</f>
        <v>0</v>
      </c>
      <c r="E2670" s="55">
        <f>[3]lang_2!E2670</f>
        <v>0</v>
      </c>
    </row>
    <row r="2671" spans="1:5" s="55" customFormat="1">
      <c r="A2671" s="55" t="str">
        <f>[3]lang_2!A2671</f>
        <v>NAME_7042</v>
      </c>
      <c r="B2671" s="55" t="str">
        <f>[3]lang_2!B2671</f>
        <v>蜿蜒蛇发</v>
      </c>
      <c r="C2671" s="55" t="str">
        <f>[3]lang_2!C2671</f>
        <v>#蜿蜒蛇发</v>
      </c>
      <c r="D2671" s="55">
        <f>[3]lang_2!D2671</f>
        <v>0</v>
      </c>
      <c r="E2671" s="55">
        <f>[3]lang_2!E2671</f>
        <v>0</v>
      </c>
    </row>
    <row r="2672" spans="1:5" s="55" customFormat="1">
      <c r="A2672" s="55" t="str">
        <f>[3]lang_2!A2672</f>
        <v>NAME_7043</v>
      </c>
      <c r="B2672" s="55" t="str">
        <f>[3]lang_2!B2672</f>
        <v>女王之冠</v>
      </c>
      <c r="C2672" s="55" t="str">
        <f>[3]lang_2!C2672</f>
        <v>#女王之冠</v>
      </c>
      <c r="D2672" s="55">
        <f>[3]lang_2!D2672</f>
        <v>0</v>
      </c>
      <c r="E2672" s="55">
        <f>[3]lang_2!E2672</f>
        <v>0</v>
      </c>
    </row>
    <row r="2673" spans="1:5" s="55" customFormat="1">
      <c r="A2673" s="55" t="str">
        <f>[3]lang_2!A2673</f>
        <v>NAME_7044</v>
      </c>
      <c r="B2673" s="55" t="str">
        <f>[3]lang_2!B2673</f>
        <v>深渊战甲</v>
      </c>
      <c r="C2673" s="55" t="str">
        <f>[3]lang_2!C2673</f>
        <v>#深渊战甲</v>
      </c>
      <c r="D2673" s="55">
        <f>[3]lang_2!D2673</f>
        <v>0</v>
      </c>
      <c r="E2673" s="55">
        <f>[3]lang_2!E2673</f>
        <v>0</v>
      </c>
    </row>
    <row r="2674" spans="1:5" s="55" customFormat="1">
      <c r="A2674" s="55" t="str">
        <f>[3]lang_2!A2674</f>
        <v>NAME_7051</v>
      </c>
      <c r="B2674" s="55" t="str">
        <f>[3]lang_2!B2674</f>
        <v>蛮牛战斧</v>
      </c>
      <c r="C2674" s="55" t="str">
        <f>[3]lang_2!C2674</f>
        <v>#蛮牛战斧</v>
      </c>
      <c r="D2674" s="55">
        <f>[3]lang_2!D2674</f>
        <v>0</v>
      </c>
      <c r="E2674" s="55">
        <f>[3]lang_2!E2674</f>
        <v>0</v>
      </c>
    </row>
    <row r="2675" spans="1:5" s="55" customFormat="1">
      <c r="A2675" s="55" t="str">
        <f>[3]lang_2!A2675</f>
        <v>NAME_7052</v>
      </c>
      <c r="B2675" s="55" t="str">
        <f>[3]lang_2!B2675</f>
        <v>蛮牛护肩</v>
      </c>
      <c r="C2675" s="55" t="str">
        <f>[3]lang_2!C2675</f>
        <v>#蛮牛护肩</v>
      </c>
      <c r="D2675" s="55">
        <f>[3]lang_2!D2675</f>
        <v>0</v>
      </c>
      <c r="E2675" s="55">
        <f>[3]lang_2!E2675</f>
        <v>0</v>
      </c>
    </row>
    <row r="2676" spans="1:5" s="55" customFormat="1">
      <c r="A2676" s="55" t="str">
        <f>[3]lang_2!A2676</f>
        <v>NAME_7053</v>
      </c>
      <c r="B2676" s="55" t="str">
        <f>[3]lang_2!B2676</f>
        <v>蛮牛护腕</v>
      </c>
      <c r="C2676" s="55" t="str">
        <f>[3]lang_2!C2676</f>
        <v>#蛮牛护腕</v>
      </c>
      <c r="D2676" s="55">
        <f>[3]lang_2!D2676</f>
        <v>0</v>
      </c>
      <c r="E2676" s="55">
        <f>[3]lang_2!E2676</f>
        <v>0</v>
      </c>
    </row>
    <row r="2677" spans="1:5" s="55" customFormat="1">
      <c r="A2677" s="55" t="str">
        <f>[3]lang_2!A2677</f>
        <v>NAME_7054</v>
      </c>
      <c r="B2677" s="55" t="str">
        <f>[3]lang_2!B2677</f>
        <v>蛮牛腰带</v>
      </c>
      <c r="C2677" s="55" t="str">
        <f>[3]lang_2!C2677</f>
        <v>#蛮牛腰带</v>
      </c>
      <c r="D2677" s="55">
        <f>[3]lang_2!D2677</f>
        <v>0</v>
      </c>
      <c r="E2677" s="55">
        <f>[3]lang_2!E2677</f>
        <v>0</v>
      </c>
    </row>
    <row r="2678" spans="1:5" s="55" customFormat="1">
      <c r="A2678" s="55" t="str">
        <f>[3]lang_2!A2678</f>
        <v>NAME_7061</v>
      </c>
      <c r="B2678" s="55" t="str">
        <f>[3]lang_2!B2678</f>
        <v>深渊利爪</v>
      </c>
      <c r="C2678" s="55" t="str">
        <f>[3]lang_2!C2678</f>
        <v>#深渊利爪</v>
      </c>
      <c r="D2678" s="55">
        <f>[3]lang_2!D2678</f>
        <v>0</v>
      </c>
      <c r="E2678" s="55">
        <f>[3]lang_2!E2678</f>
        <v>0</v>
      </c>
    </row>
    <row r="2679" spans="1:5" s="55" customFormat="1">
      <c r="A2679" s="55" t="str">
        <f>[3]lang_2!A2679</f>
        <v>NAME_7062</v>
      </c>
      <c r="B2679" s="55" t="str">
        <f>[3]lang_2!B2679</f>
        <v>致命毒牙</v>
      </c>
      <c r="C2679" s="55" t="str">
        <f>[3]lang_2!C2679</f>
        <v>#致命毒牙</v>
      </c>
      <c r="D2679" s="55">
        <f>[3]lang_2!D2679</f>
        <v>0</v>
      </c>
      <c r="E2679" s="55">
        <f>[3]lang_2!E2679</f>
        <v>0</v>
      </c>
    </row>
    <row r="2680" spans="1:5" s="55" customFormat="1">
      <c r="A2680" s="55" t="str">
        <f>[3]lang_2!A2680</f>
        <v>NAME_7063</v>
      </c>
      <c r="B2680" s="55" t="str">
        <f>[3]lang_2!B2680</f>
        <v>剧毒之尾</v>
      </c>
      <c r="C2680" s="55" t="str">
        <f>[3]lang_2!C2680</f>
        <v>#剧毒之尾</v>
      </c>
      <c r="D2680" s="55">
        <f>[3]lang_2!D2680</f>
        <v>0</v>
      </c>
      <c r="E2680" s="55">
        <f>[3]lang_2!E2680</f>
        <v>0</v>
      </c>
    </row>
    <row r="2681" spans="1:5" s="55" customFormat="1">
      <c r="A2681" s="55" t="str">
        <f>[3]lang_2!A2681</f>
        <v>NAME_7064</v>
      </c>
      <c r="B2681" s="55" t="str">
        <f>[3]lang_2!B2681</f>
        <v>蝎狮之翼</v>
      </c>
      <c r="C2681" s="55" t="str">
        <f>[3]lang_2!C2681</f>
        <v>#蝎狮之翼</v>
      </c>
      <c r="D2681" s="55">
        <f>[3]lang_2!D2681</f>
        <v>0</v>
      </c>
      <c r="E2681" s="55">
        <f>[3]lang_2!E2681</f>
        <v>0</v>
      </c>
    </row>
    <row r="2682" spans="1:5" s="55" customFormat="1">
      <c r="A2682" s="55" t="str">
        <f>[3]lang_2!A2682</f>
        <v>NAME_7071</v>
      </c>
      <c r="B2682" s="55" t="str">
        <f>[3]lang_2!B2682</f>
        <v>魔龙利爪</v>
      </c>
      <c r="C2682" s="55" t="str">
        <f>[3]lang_2!C2682</f>
        <v>#魔龙利爪</v>
      </c>
      <c r="D2682" s="55">
        <f>[3]lang_2!D2682</f>
        <v>0</v>
      </c>
      <c r="E2682" s="55">
        <f>[3]lang_2!E2682</f>
        <v>0</v>
      </c>
    </row>
    <row r="2683" spans="1:5" s="55" customFormat="1">
      <c r="A2683" s="55" t="str">
        <f>[3]lang_2!A2683</f>
        <v>NAME_7072</v>
      </c>
      <c r="B2683" s="55" t="str">
        <f>[3]lang_2!B2683</f>
        <v>灭世烈焰</v>
      </c>
      <c r="C2683" s="55" t="str">
        <f>[3]lang_2!C2683</f>
        <v>#灭世烈焰</v>
      </c>
      <c r="D2683" s="55">
        <f>[3]lang_2!D2683</f>
        <v>0</v>
      </c>
      <c r="E2683" s="55">
        <f>[3]lang_2!E2683</f>
        <v>0</v>
      </c>
    </row>
    <row r="2684" spans="1:5" s="55" customFormat="1">
      <c r="A2684" s="55" t="str">
        <f>[3]lang_2!A2684</f>
        <v>NAME_7073</v>
      </c>
      <c r="B2684" s="55" t="str">
        <f>[3]lang_2!B2684</f>
        <v>遮天之翼</v>
      </c>
      <c r="C2684" s="55" t="str">
        <f>[3]lang_2!C2684</f>
        <v>#遮天之翼</v>
      </c>
      <c r="D2684" s="55">
        <f>[3]lang_2!D2684</f>
        <v>0</v>
      </c>
      <c r="E2684" s="55">
        <f>[3]lang_2!E2684</f>
        <v>0</v>
      </c>
    </row>
    <row r="2685" spans="1:5" s="55" customFormat="1">
      <c r="A2685" s="55" t="str">
        <f>[3]lang_2!A2685</f>
        <v>NAME_7074</v>
      </c>
      <c r="B2685" s="55" t="str">
        <f>[3]lang_2!B2685</f>
        <v>不破鳞甲</v>
      </c>
      <c r="C2685" s="55" t="str">
        <f>[3]lang_2!C2685</f>
        <v>#不破鳞甲</v>
      </c>
      <c r="D2685" s="55">
        <f>[3]lang_2!D2685</f>
        <v>0</v>
      </c>
      <c r="E2685" s="55">
        <f>[3]lang_2!E2685</f>
        <v>0</v>
      </c>
    </row>
    <row r="2686" spans="1:5" s="55" customFormat="1">
      <c r="A2686" s="55" t="str">
        <f>[3]lang_2!A2686</f>
        <v>NAME_9011</v>
      </c>
      <c r="B2686" s="55" t="str">
        <f>[3]lang_2!B2686</f>
        <v>芬芳花环</v>
      </c>
      <c r="C2686" s="55" t="str">
        <f>[3]lang_2!C2686</f>
        <v>#芬芳花环</v>
      </c>
      <c r="D2686" s="55">
        <f>[3]lang_2!D2686</f>
        <v>0</v>
      </c>
      <c r="E2686" s="55">
        <f>[3]lang_2!E2686</f>
        <v>0</v>
      </c>
    </row>
    <row r="2687" spans="1:5" s="55" customFormat="1">
      <c r="A2687" s="55" t="str">
        <f>[3]lang_2!A2687</f>
        <v>NAME_9012</v>
      </c>
      <c r="B2687" s="55" t="str">
        <f>[3]lang_2!B2687</f>
        <v>星月长裙</v>
      </c>
      <c r="C2687" s="55" t="str">
        <f>[3]lang_2!C2687</f>
        <v>#星月长裙</v>
      </c>
      <c r="D2687" s="55">
        <f>[3]lang_2!D2687</f>
        <v>0</v>
      </c>
      <c r="E2687" s="55">
        <f>[3]lang_2!E2687</f>
        <v>0</v>
      </c>
    </row>
    <row r="2688" spans="1:5" s="55" customFormat="1">
      <c r="A2688" s="55" t="str">
        <f>[3]lang_2!A2688</f>
        <v>NAME_9013</v>
      </c>
      <c r="B2688" s="55" t="str">
        <f>[3]lang_2!B2688</f>
        <v>磷翼蝶翅</v>
      </c>
      <c r="C2688" s="55" t="str">
        <f>[3]lang_2!C2688</f>
        <v>#磷翼蝶翅</v>
      </c>
      <c r="D2688" s="55">
        <f>[3]lang_2!D2688</f>
        <v>0</v>
      </c>
      <c r="E2688" s="55">
        <f>[3]lang_2!E2688</f>
        <v>0</v>
      </c>
    </row>
    <row r="2689" spans="1:5" s="55" customFormat="1">
      <c r="A2689" s="55" t="str">
        <f>[3]lang_2!A2689</f>
        <v>NAME_9014</v>
      </c>
      <c r="B2689" s="55" t="str">
        <f>[3]lang_2!B2689</f>
        <v>翠绿臂环</v>
      </c>
      <c r="C2689" s="55" t="str">
        <f>[3]lang_2!C2689</f>
        <v>#翠绿臂环</v>
      </c>
      <c r="D2689" s="55">
        <f>[3]lang_2!D2689</f>
        <v>0</v>
      </c>
      <c r="E2689" s="55">
        <f>[3]lang_2!E2689</f>
        <v>0</v>
      </c>
    </row>
    <row r="2690" spans="1:5" s="55" customFormat="1">
      <c r="A2690" s="55" t="str">
        <f>[3]lang_2!A2690</f>
        <v>NAME_9021</v>
      </c>
      <c r="B2690" s="55" t="str">
        <f>[3]lang_2!B2690</f>
        <v>闪烁雷球</v>
      </c>
      <c r="C2690" s="55" t="str">
        <f>[3]lang_2!C2690</f>
        <v>#闪烁雷球</v>
      </c>
      <c r="D2690" s="55">
        <f>[3]lang_2!D2690</f>
        <v>0</v>
      </c>
      <c r="E2690" s="55">
        <f>[3]lang_2!E2690</f>
        <v>0</v>
      </c>
    </row>
    <row r="2691" spans="1:5" s="55" customFormat="1">
      <c r="A2691" s="55" t="str">
        <f>[3]lang_2!A2691</f>
        <v>NAME_9022</v>
      </c>
      <c r="B2691" s="55" t="str">
        <f>[3]lang_2!B2691</f>
        <v>雷霆核心</v>
      </c>
      <c r="C2691" s="55" t="str">
        <f>[3]lang_2!C2691</f>
        <v>#雷霆核心</v>
      </c>
      <c r="D2691" s="55">
        <f>[3]lang_2!D2691</f>
        <v>0</v>
      </c>
      <c r="E2691" s="55">
        <f>[3]lang_2!E2691</f>
        <v>0</v>
      </c>
    </row>
    <row r="2692" spans="1:5" s="55" customFormat="1">
      <c r="A2692" s="55" t="str">
        <f>[3]lang_2!A2692</f>
        <v>NAME_9023</v>
      </c>
      <c r="B2692" s="55" t="str">
        <f>[3]lang_2!B2692</f>
        <v>魔力之爪</v>
      </c>
      <c r="C2692" s="55" t="str">
        <f>[3]lang_2!C2692</f>
        <v>#魔力之爪</v>
      </c>
      <c r="D2692" s="55">
        <f>[3]lang_2!D2692</f>
        <v>0</v>
      </c>
      <c r="E2692" s="55">
        <f>[3]lang_2!E2692</f>
        <v>0</v>
      </c>
    </row>
    <row r="2693" spans="1:5" s="55" customFormat="1">
      <c r="A2693" s="55" t="str">
        <f>[3]lang_2!A2693</f>
        <v>NAME_9024</v>
      </c>
      <c r="B2693" s="55" t="str">
        <f>[3]lang_2!B2693</f>
        <v>闪电邪眼</v>
      </c>
      <c r="C2693" s="55" t="str">
        <f>[3]lang_2!C2693</f>
        <v>#闪电邪眼</v>
      </c>
      <c r="D2693" s="55">
        <f>[3]lang_2!D2693</f>
        <v>0</v>
      </c>
      <c r="E2693" s="55">
        <f>[3]lang_2!E2693</f>
        <v>0</v>
      </c>
    </row>
    <row r="2694" spans="1:5" s="55" customFormat="1">
      <c r="A2694" s="55" t="str">
        <f>[3]lang_2!A2694</f>
        <v>NAME_9031</v>
      </c>
      <c r="B2694" s="55" t="str">
        <f>[3]lang_2!B2694</f>
        <v>极寒冰晶</v>
      </c>
      <c r="C2694" s="55" t="str">
        <f>[3]lang_2!C2694</f>
        <v>#极寒冰晶</v>
      </c>
      <c r="D2694" s="55">
        <f>[3]lang_2!D2694</f>
        <v>0</v>
      </c>
      <c r="E2694" s="55">
        <f>[3]lang_2!E2694</f>
        <v>0</v>
      </c>
    </row>
    <row r="2695" spans="1:5" s="55" customFormat="1">
      <c r="A2695" s="55" t="str">
        <f>[3]lang_2!A2695</f>
        <v>NAME_9032</v>
      </c>
      <c r="B2695" s="55" t="str">
        <f>[3]lang_2!B2695</f>
        <v>流波头饰</v>
      </c>
      <c r="C2695" s="55" t="str">
        <f>[3]lang_2!C2695</f>
        <v>#流波头饰</v>
      </c>
      <c r="D2695" s="55">
        <f>[3]lang_2!D2695</f>
        <v>0</v>
      </c>
      <c r="E2695" s="55">
        <f>[3]lang_2!E2695</f>
        <v>0</v>
      </c>
    </row>
    <row r="2696" spans="1:5" s="55" customFormat="1">
      <c r="A2696" s="55" t="str">
        <f>[3]lang_2!A2696</f>
        <v>NAME_9033</v>
      </c>
      <c r="B2696" s="55" t="str">
        <f>[3]lang_2!B2696</f>
        <v>海洋印记</v>
      </c>
      <c r="C2696" s="55" t="str">
        <f>[3]lang_2!C2696</f>
        <v>#海洋印记</v>
      </c>
      <c r="D2696" s="55">
        <f>[3]lang_2!D2696</f>
        <v>0</v>
      </c>
      <c r="E2696" s="55">
        <f>[3]lang_2!E2696</f>
        <v>0</v>
      </c>
    </row>
    <row r="2697" spans="1:5" s="55" customFormat="1">
      <c r="A2697" s="55" t="str">
        <f>[3]lang_2!A2697</f>
        <v>NAME_9034</v>
      </c>
      <c r="B2697" s="55" t="str">
        <f>[3]lang_2!B2697</f>
        <v>人鱼之衣</v>
      </c>
      <c r="C2697" s="55" t="str">
        <f>[3]lang_2!C2697</f>
        <v>#人鱼之衣</v>
      </c>
      <c r="D2697" s="55">
        <f>[3]lang_2!D2697</f>
        <v>0</v>
      </c>
      <c r="E2697" s="55">
        <f>[3]lang_2!E2697</f>
        <v>0</v>
      </c>
    </row>
    <row r="2698" spans="1:5" s="55" customFormat="1">
      <c r="A2698" s="55" t="str">
        <f>[3]lang_2!A2698</f>
        <v>NAME_9041</v>
      </c>
      <c r="B2698" s="55" t="str">
        <f>[3]lang_2!B2698</f>
        <v>幽火核心</v>
      </c>
      <c r="C2698" s="55" t="str">
        <f>[3]lang_2!C2698</f>
        <v>#幽火核心</v>
      </c>
      <c r="D2698" s="55">
        <f>[3]lang_2!D2698</f>
        <v>0</v>
      </c>
      <c r="E2698" s="55">
        <f>[3]lang_2!E2698</f>
        <v>0</v>
      </c>
    </row>
    <row r="2699" spans="1:5" s="55" customFormat="1">
      <c r="A2699" s="55" t="str">
        <f>[3]lang_2!A2699</f>
        <v>NAME_9042</v>
      </c>
      <c r="B2699" s="55" t="str">
        <f>[3]lang_2!B2699</f>
        <v>蒸腾护盾</v>
      </c>
      <c r="C2699" s="55" t="str">
        <f>[3]lang_2!C2699</f>
        <v>#蒸腾护盾</v>
      </c>
      <c r="D2699" s="55">
        <f>[3]lang_2!D2699</f>
        <v>0</v>
      </c>
      <c r="E2699" s="55">
        <f>[3]lang_2!E2699</f>
        <v>0</v>
      </c>
    </row>
    <row r="2700" spans="1:5" s="55" customFormat="1">
      <c r="A2700" s="55" t="str">
        <f>[3]lang_2!A2700</f>
        <v>NAME_9043</v>
      </c>
      <c r="B2700" s="55" t="str">
        <f>[3]lang_2!B2700</f>
        <v>魅蓝邪眼</v>
      </c>
      <c r="C2700" s="55" t="str">
        <f>[3]lang_2!C2700</f>
        <v>#魅蓝邪眼</v>
      </c>
      <c r="D2700" s="55">
        <f>[3]lang_2!D2700</f>
        <v>0</v>
      </c>
      <c r="E2700" s="55">
        <f>[3]lang_2!E2700</f>
        <v>0</v>
      </c>
    </row>
    <row r="2701" spans="1:5" s="55" customFormat="1">
      <c r="A2701" s="55" t="str">
        <f>[3]lang_2!A2701</f>
        <v>NAME_9044</v>
      </c>
      <c r="B2701" s="55" t="str">
        <f>[3]lang_2!B2701</f>
        <v>烨蓝利爪</v>
      </c>
      <c r="C2701" s="55" t="str">
        <f>[3]lang_2!C2701</f>
        <v>#烨蓝利爪</v>
      </c>
      <c r="D2701" s="55">
        <f>[3]lang_2!D2701</f>
        <v>0</v>
      </c>
      <c r="E2701" s="55">
        <f>[3]lang_2!E2701</f>
        <v>0</v>
      </c>
    </row>
    <row r="2702" spans="1:5" s="55" customFormat="1">
      <c r="A2702" s="55" t="str">
        <f>[3]lang_2!A2702</f>
        <v>NAME_9051</v>
      </c>
      <c r="B2702" s="55" t="str">
        <f>[3]lang_2!B2702</f>
        <v>融石核心</v>
      </c>
      <c r="C2702" s="55" t="str">
        <f>[3]lang_2!C2702</f>
        <v>#融石核心</v>
      </c>
      <c r="D2702" s="55">
        <f>[3]lang_2!D2702</f>
        <v>0</v>
      </c>
      <c r="E2702" s="55">
        <f>[3]lang_2!E2702</f>
        <v>0</v>
      </c>
    </row>
    <row r="2703" spans="1:5" s="55" customFormat="1">
      <c r="A2703" s="55" t="str">
        <f>[3]lang_2!A2703</f>
        <v>NAME_9052</v>
      </c>
      <c r="B2703" s="55" t="str">
        <f>[3]lang_2!B2703</f>
        <v>爆裂岩浆</v>
      </c>
      <c r="C2703" s="55" t="str">
        <f>[3]lang_2!C2703</f>
        <v>#爆裂岩浆</v>
      </c>
      <c r="D2703" s="55">
        <f>[3]lang_2!D2703</f>
        <v>0</v>
      </c>
      <c r="E2703" s="55">
        <f>[3]lang_2!E2703</f>
        <v>0</v>
      </c>
    </row>
    <row r="2704" spans="1:5" s="55" customFormat="1">
      <c r="A2704" s="55" t="str">
        <f>[3]lang_2!A2704</f>
        <v>NAME_9053</v>
      </c>
      <c r="B2704" s="55" t="str">
        <f>[3]lang_2!B2704</f>
        <v>黑曜巨石</v>
      </c>
      <c r="C2704" s="55" t="str">
        <f>[3]lang_2!C2704</f>
        <v>#黑曜巨石</v>
      </c>
      <c r="D2704" s="55">
        <f>[3]lang_2!D2704</f>
        <v>0</v>
      </c>
      <c r="E2704" s="55">
        <f>[3]lang_2!E2704</f>
        <v>0</v>
      </c>
    </row>
    <row r="2705" spans="1:5" s="55" customFormat="1">
      <c r="A2705" s="55" t="str">
        <f>[3]lang_2!A2705</f>
        <v>NAME_9054</v>
      </c>
      <c r="B2705" s="55" t="str">
        <f>[3]lang_2!B2705</f>
        <v>岩石头冠</v>
      </c>
      <c r="C2705" s="55" t="str">
        <f>[3]lang_2!C2705</f>
        <v>#岩石头冠</v>
      </c>
      <c r="D2705" s="55">
        <f>[3]lang_2!D2705</f>
        <v>0</v>
      </c>
      <c r="E2705" s="55">
        <f>[3]lang_2!E2705</f>
        <v>0</v>
      </c>
    </row>
    <row r="2706" spans="1:5" s="55" customFormat="1">
      <c r="A2706" s="55" t="str">
        <f>[3]lang_2!A2706</f>
        <v>NAME_9061</v>
      </c>
      <c r="B2706" s="55" t="str">
        <f>[3]lang_2!B2706</f>
        <v>极星之核</v>
      </c>
      <c r="C2706" s="55" t="str">
        <f>[3]lang_2!C2706</f>
        <v>#极星之核</v>
      </c>
      <c r="D2706" s="55">
        <f>[3]lang_2!D2706</f>
        <v>0</v>
      </c>
      <c r="E2706" s="55">
        <f>[3]lang_2!E2706</f>
        <v>0</v>
      </c>
    </row>
    <row r="2707" spans="1:5" s="55" customFormat="1">
      <c r="A2707" s="55" t="str">
        <f>[3]lang_2!A2707</f>
        <v>NAME_9062</v>
      </c>
      <c r="B2707" s="55" t="str">
        <f>[3]lang_2!B2707</f>
        <v>苍穹之星</v>
      </c>
      <c r="C2707" s="55" t="str">
        <f>[3]lang_2!C2707</f>
        <v>#苍穹之星</v>
      </c>
      <c r="D2707" s="55">
        <f>[3]lang_2!D2707</f>
        <v>0</v>
      </c>
      <c r="E2707" s="55">
        <f>[3]lang_2!E2707</f>
        <v>0</v>
      </c>
    </row>
    <row r="2708" spans="1:5" s="55" customFormat="1">
      <c r="A2708" s="55" t="str">
        <f>[3]lang_2!A2708</f>
        <v>NAME_9063</v>
      </c>
      <c r="B2708" s="55" t="str">
        <f>[3]lang_2!B2708</f>
        <v>星灵之冠</v>
      </c>
      <c r="C2708" s="55" t="str">
        <f>[3]lang_2!C2708</f>
        <v>#星灵之冠</v>
      </c>
      <c r="D2708" s="55">
        <f>[3]lang_2!D2708</f>
        <v>0</v>
      </c>
      <c r="E2708" s="55">
        <f>[3]lang_2!E2708</f>
        <v>0</v>
      </c>
    </row>
    <row r="2709" spans="1:5" s="55" customFormat="1">
      <c r="A2709" s="55" t="str">
        <f>[3]lang_2!A2709</f>
        <v>NAME_9064</v>
      </c>
      <c r="B2709" s="55" t="str">
        <f>[3]lang_2!B2709</f>
        <v>神力护肩</v>
      </c>
      <c r="C2709" s="55" t="str">
        <f>[3]lang_2!C2709</f>
        <v>#神力护肩</v>
      </c>
      <c r="D2709" s="55">
        <f>[3]lang_2!D2709</f>
        <v>0</v>
      </c>
      <c r="E2709" s="55">
        <f>[3]lang_2!E2709</f>
        <v>0</v>
      </c>
    </row>
    <row r="2710" spans="1:5" s="55" customFormat="1">
      <c r="A2710" s="55">
        <f>[3]lang_2!A2710</f>
        <v>0</v>
      </c>
      <c r="B2710" s="55">
        <f>[3]lang_2!B2710</f>
        <v>0</v>
      </c>
      <c r="C2710" s="55">
        <f>[3]lang_2!C2710</f>
        <v>0</v>
      </c>
      <c r="D2710" s="55">
        <f>[3]lang_2!D2710</f>
        <v>0</v>
      </c>
      <c r="E2710" s="55">
        <f>[3]lang_2!E2710</f>
        <v>0</v>
      </c>
    </row>
    <row r="2711" spans="1:5" s="55" customFormat="1">
      <c r="A2711" s="55">
        <f>[3]lang_2!A2711</f>
        <v>0</v>
      </c>
      <c r="B2711" s="55">
        <f>[3]lang_2!B2711</f>
        <v>0</v>
      </c>
      <c r="C2711" s="55">
        <f>[3]lang_2!C2711</f>
        <v>0</v>
      </c>
      <c r="D2711" s="55">
        <f>[3]lang_2!D2711</f>
        <v>0</v>
      </c>
      <c r="E2711" s="55">
        <f>[3]lang_2!E2711</f>
        <v>0</v>
      </c>
    </row>
    <row r="2712" spans="1:5" s="55" customFormat="1">
      <c r="A2712" s="55">
        <f>[3]lang_2!A2712</f>
        <v>0</v>
      </c>
      <c r="B2712" s="55">
        <f>[3]lang_2!B2712</f>
        <v>0</v>
      </c>
      <c r="C2712" s="55">
        <f>[3]lang_2!C2712</f>
        <v>0</v>
      </c>
      <c r="D2712" s="55">
        <f>[3]lang_2!D2712</f>
        <v>0</v>
      </c>
      <c r="E2712" s="55">
        <f>[3]lang_2!E2712</f>
        <v>0</v>
      </c>
    </row>
    <row r="2713" spans="1:5" s="55" customFormat="1">
      <c r="A2713" s="55">
        <f>[3]lang_2!A2713</f>
        <v>0</v>
      </c>
      <c r="B2713" s="55">
        <f>[3]lang_2!B2713</f>
        <v>0</v>
      </c>
      <c r="C2713" s="55">
        <f>[3]lang_2!C2713</f>
        <v>0</v>
      </c>
      <c r="D2713" s="55">
        <f>[3]lang_2!D2713</f>
        <v>0</v>
      </c>
      <c r="E2713" s="55">
        <f>[3]lang_2!E2713</f>
        <v>0</v>
      </c>
    </row>
    <row r="2714" spans="1:5" s="55" customFormat="1">
      <c r="A2714" s="55">
        <f>[3]lang_2!A2714</f>
        <v>0</v>
      </c>
      <c r="B2714" s="55">
        <f>[3]lang_2!B2714</f>
        <v>0</v>
      </c>
      <c r="C2714" s="55">
        <f>[3]lang_2!C2714</f>
        <v>0</v>
      </c>
      <c r="D2714" s="55">
        <f>[3]lang_2!D2714</f>
        <v>0</v>
      </c>
      <c r="E2714" s="55">
        <f>[3]lang_2!E2714</f>
        <v>0</v>
      </c>
    </row>
    <row r="2715" spans="1:5" s="55" customFormat="1">
      <c r="A2715" s="55">
        <f>[3]lang_2!A2715</f>
        <v>0</v>
      </c>
      <c r="B2715" s="55">
        <f>[3]lang_2!B2715</f>
        <v>0</v>
      </c>
      <c r="C2715" s="55">
        <f>[3]lang_2!C2715</f>
        <v>0</v>
      </c>
      <c r="D2715" s="55">
        <f>[3]lang_2!D2715</f>
        <v>0</v>
      </c>
      <c r="E2715" s="55">
        <f>[3]lang_2!E2715</f>
        <v>0</v>
      </c>
    </row>
    <row r="2716" spans="1:5" s="55" customFormat="1">
      <c r="A2716" s="55">
        <f>[3]lang_2!A2716</f>
        <v>0</v>
      </c>
      <c r="B2716" s="55">
        <f>[3]lang_2!B2716</f>
        <v>0</v>
      </c>
      <c r="C2716" s="55">
        <f>[3]lang_2!C2716</f>
        <v>0</v>
      </c>
      <c r="D2716" s="55">
        <f>[3]lang_2!D2716</f>
        <v>0</v>
      </c>
      <c r="E2716" s="55">
        <f>[3]lang_2!E2716</f>
        <v>0</v>
      </c>
    </row>
    <row r="2717" spans="1:5" s="55" customFormat="1">
      <c r="A2717" s="55">
        <f>[3]lang_2!A2717</f>
        <v>0</v>
      </c>
      <c r="B2717" s="55">
        <f>[3]lang_2!B2717</f>
        <v>0</v>
      </c>
      <c r="C2717" s="55">
        <f>[3]lang_2!C2717</f>
        <v>0</v>
      </c>
      <c r="D2717" s="55">
        <f>[3]lang_2!D2717</f>
        <v>0</v>
      </c>
      <c r="E2717" s="55">
        <f>[3]lang_2!E2717</f>
        <v>0</v>
      </c>
    </row>
    <row r="2718" spans="1:5" s="55" customFormat="1">
      <c r="A2718" s="55">
        <f>[3]lang_2!A2718</f>
        <v>0</v>
      </c>
      <c r="B2718" s="55">
        <f>[3]lang_2!B2718</f>
        <v>0</v>
      </c>
      <c r="C2718" s="55">
        <f>[3]lang_2!C2718</f>
        <v>0</v>
      </c>
      <c r="D2718" s="55">
        <f>[3]lang_2!D2718</f>
        <v>0</v>
      </c>
      <c r="E2718" s="55">
        <f>[3]lang_2!E2718</f>
        <v>0</v>
      </c>
    </row>
    <row r="2719" spans="1:5" s="55" customFormat="1">
      <c r="A2719" s="55">
        <f>[3]lang_2!A2719</f>
        <v>0</v>
      </c>
      <c r="B2719" s="55">
        <f>[3]lang_2!B2719</f>
        <v>0</v>
      </c>
      <c r="C2719" s="55">
        <f>[3]lang_2!C2719</f>
        <v>0</v>
      </c>
      <c r="D2719" s="55">
        <f>[3]lang_2!D2719</f>
        <v>0</v>
      </c>
      <c r="E2719" s="55">
        <f>[3]lang_2!E2719</f>
        <v>0</v>
      </c>
    </row>
    <row r="2720" spans="1:5" s="55" customFormat="1">
      <c r="A2720" s="55">
        <f>[3]lang_2!A2720</f>
        <v>0</v>
      </c>
      <c r="B2720" s="55">
        <f>[3]lang_2!B2720</f>
        <v>0</v>
      </c>
      <c r="C2720" s="55">
        <f>[3]lang_2!C2720</f>
        <v>0</v>
      </c>
      <c r="D2720" s="55">
        <f>[3]lang_2!D2720</f>
        <v>0</v>
      </c>
      <c r="E2720" s="55">
        <f>[3]lang_2!E2720</f>
        <v>0</v>
      </c>
    </row>
    <row r="2721" spans="1:5" s="55" customFormat="1">
      <c r="A2721" s="55">
        <f>[3]lang_2!A2721</f>
        <v>0</v>
      </c>
      <c r="B2721" s="55">
        <f>[3]lang_2!B2721</f>
        <v>0</v>
      </c>
      <c r="C2721" s="55">
        <f>[3]lang_2!C2721</f>
        <v>0</v>
      </c>
      <c r="D2721" s="55">
        <f>[3]lang_2!D2721</f>
        <v>0</v>
      </c>
      <c r="E2721" s="55">
        <f>[3]lang_2!E2721</f>
        <v>0</v>
      </c>
    </row>
    <row r="2722" spans="1:5" s="55" customFormat="1">
      <c r="A2722" s="55">
        <f>[3]lang_2!A2722</f>
        <v>0</v>
      </c>
      <c r="B2722" s="55">
        <f>[3]lang_2!B2722</f>
        <v>0</v>
      </c>
      <c r="C2722" s="55">
        <f>[3]lang_2!C2722</f>
        <v>0</v>
      </c>
      <c r="D2722" s="55">
        <f>[3]lang_2!D2722</f>
        <v>0</v>
      </c>
      <c r="E2722" s="55">
        <f>[3]lang_2!E2722</f>
        <v>0</v>
      </c>
    </row>
    <row r="2723" spans="1:5" s="55" customFormat="1">
      <c r="A2723" s="55">
        <f>[3]lang_2!A2723</f>
        <v>0</v>
      </c>
      <c r="B2723" s="55">
        <f>[3]lang_2!B2723</f>
        <v>0</v>
      </c>
      <c r="C2723" s="55">
        <f>[3]lang_2!C2723</f>
        <v>0</v>
      </c>
      <c r="D2723" s="55">
        <f>[3]lang_2!D2723</f>
        <v>0</v>
      </c>
      <c r="E2723" s="55">
        <f>[3]lang_2!E2723</f>
        <v>0</v>
      </c>
    </row>
    <row r="2724" spans="1:5" s="55" customFormat="1">
      <c r="A2724" s="55">
        <f>[3]lang_2!A2724</f>
        <v>0</v>
      </c>
      <c r="B2724" s="55">
        <f>[3]lang_2!B2724</f>
        <v>0</v>
      </c>
      <c r="C2724" s="55">
        <f>[3]lang_2!C2724</f>
        <v>0</v>
      </c>
      <c r="D2724" s="55">
        <f>[3]lang_2!D2724</f>
        <v>0</v>
      </c>
      <c r="E2724" s="55">
        <f>[3]lang_2!E2724</f>
        <v>0</v>
      </c>
    </row>
    <row r="2725" spans="1:5" s="55" customFormat="1">
      <c r="A2725" s="55">
        <f>[3]lang_2!A2725</f>
        <v>0</v>
      </c>
      <c r="B2725" s="55">
        <f>[3]lang_2!B2725</f>
        <v>0</v>
      </c>
      <c r="C2725" s="55">
        <f>[3]lang_2!C2725</f>
        <v>0</v>
      </c>
      <c r="D2725" s="55">
        <f>[3]lang_2!D2725</f>
        <v>0</v>
      </c>
      <c r="E2725" s="55">
        <f>[3]lang_2!E2725</f>
        <v>0</v>
      </c>
    </row>
    <row r="2726" spans="1:5" s="55" customFormat="1">
      <c r="A2726" s="55">
        <f>[3]lang_2!A2726</f>
        <v>0</v>
      </c>
      <c r="B2726" s="55">
        <f>[3]lang_2!B2726</f>
        <v>0</v>
      </c>
      <c r="C2726" s="55">
        <f>[3]lang_2!C2726</f>
        <v>0</v>
      </c>
      <c r="D2726" s="55">
        <f>[3]lang_2!D2726</f>
        <v>0</v>
      </c>
      <c r="E2726" s="55">
        <f>[3]lang_2!E2726</f>
        <v>0</v>
      </c>
    </row>
    <row r="2727" spans="1:5" s="55" customFormat="1">
      <c r="A2727" s="55">
        <f>[3]lang_2!A2727</f>
        <v>0</v>
      </c>
      <c r="B2727" s="55">
        <f>[3]lang_2!B2727</f>
        <v>0</v>
      </c>
      <c r="C2727" s="55">
        <f>[3]lang_2!C2727</f>
        <v>0</v>
      </c>
      <c r="D2727" s="55">
        <f>[3]lang_2!D2727</f>
        <v>0</v>
      </c>
      <c r="E2727" s="55">
        <f>[3]lang_2!E2727</f>
        <v>0</v>
      </c>
    </row>
    <row r="2728" spans="1:5" s="55" customFormat="1">
      <c r="A2728" s="55">
        <f>[3]lang_2!A2728</f>
        <v>0</v>
      </c>
      <c r="B2728" s="55">
        <f>[3]lang_2!B2728</f>
        <v>0</v>
      </c>
      <c r="C2728" s="55">
        <f>[3]lang_2!C2728</f>
        <v>0</v>
      </c>
      <c r="D2728" s="55">
        <f>[3]lang_2!D2728</f>
        <v>0</v>
      </c>
      <c r="E2728" s="55">
        <f>[3]lang_2!E2728</f>
        <v>0</v>
      </c>
    </row>
    <row r="2729" spans="1:5" s="55" customFormat="1">
      <c r="A2729" s="55">
        <f>[3]lang_2!A2729</f>
        <v>0</v>
      </c>
      <c r="B2729" s="55">
        <f>[3]lang_2!B2729</f>
        <v>0</v>
      </c>
      <c r="C2729" s="55">
        <f>[3]lang_2!C2729</f>
        <v>0</v>
      </c>
      <c r="D2729" s="55">
        <f>[3]lang_2!D2729</f>
        <v>0</v>
      </c>
      <c r="E2729" s="55">
        <f>[3]lang_2!E2729</f>
        <v>0</v>
      </c>
    </row>
    <row r="2730" spans="1:5" s="55" customFormat="1">
      <c r="A2730" s="55">
        <f>[3]lang_2!A2730</f>
        <v>0</v>
      </c>
      <c r="B2730" s="55">
        <f>[3]lang_2!B2730</f>
        <v>0</v>
      </c>
      <c r="C2730" s="55">
        <f>[3]lang_2!C2730</f>
        <v>0</v>
      </c>
      <c r="D2730" s="55">
        <f>[3]lang_2!D2730</f>
        <v>0</v>
      </c>
      <c r="E2730" s="55">
        <f>[3]lang_2!E2730</f>
        <v>0</v>
      </c>
    </row>
    <row r="2731" spans="1:5" s="55" customFormat="1">
      <c r="A2731" s="55" t="str">
        <f>[3]lang_2!A2731</f>
        <v>TECHNOLOGY_SHUANGBEI</v>
      </c>
      <c r="B2731" s="55">
        <f>[3]lang_2!B2731</f>
        <v>0</v>
      </c>
      <c r="C2731" s="55" t="str">
        <f>[3]lang_2!C2731</f>
        <v>#[color=FFFFFF,fontsize=35,outlinecolor=3c1e0aff]下一次捐献[-][color=FA921A,fontsize=35,outline=3c1e0aff]双倍奖励[-]</v>
      </c>
      <c r="D2731" s="55">
        <f>[3]lang_2!D2731</f>
        <v>0</v>
      </c>
      <c r="E2731" s="55" t="str">
        <f>[3]lang_2!E2731</f>
        <v>#[color=FFFFFF,fontsize=18,outline=3c1e0aff]下一次捐献[-][color=FA921A,fontsize=18,outline=3c1e0aff]双倍奖励[-]</v>
      </c>
    </row>
    <row r="2732" spans="1:5" s="55" customFormat="1">
      <c r="A2732" s="55">
        <f>[3]lang_2!A2732</f>
        <v>0</v>
      </c>
      <c r="B2732" s="55">
        <f>[3]lang_2!B2732</f>
        <v>0</v>
      </c>
      <c r="C2732" s="55">
        <f>[3]lang_2!C2732</f>
        <v>0</v>
      </c>
      <c r="D2732" s="55">
        <f>[3]lang_2!D2732</f>
        <v>0</v>
      </c>
      <c r="E2732" s="55">
        <f>[3]lang_2!E2732</f>
        <v>0</v>
      </c>
    </row>
    <row r="2733" spans="1:5" s="55" customFormat="1">
      <c r="A2733" s="55" t="str">
        <f>[3]lang_2!A2733</f>
        <v>TECHNOLOGY1_1</v>
      </c>
      <c r="B2733" s="55">
        <f>[3]lang_2!B2733</f>
        <v>0</v>
      </c>
      <c r="C2733" s="55" t="str">
        <f>[3]lang_2!C2733</f>
        <v>#基础科技</v>
      </c>
      <c r="D2733" s="55">
        <f>[3]lang_2!D2733</f>
        <v>0</v>
      </c>
      <c r="E2733" s="55" t="str">
        <f>[3]lang_2!E2733</f>
        <v>#基础科技</v>
      </c>
    </row>
    <row r="2734" spans="1:5" s="55" customFormat="1">
      <c r="A2734" s="55" t="str">
        <f>[3]lang_2!A2734</f>
        <v>TECHNOLOGY1_2</v>
      </c>
      <c r="B2734" s="55">
        <f>[3]lang_2!B2734</f>
        <v>0</v>
      </c>
      <c r="C2734" s="55" t="str">
        <f>[3]lang_2!C2734</f>
        <v>#基础科技</v>
      </c>
      <c r="D2734" s="55">
        <f>[3]lang_2!D2734</f>
        <v>0</v>
      </c>
      <c r="E2734" s="55" t="str">
        <f>[3]lang_2!E2734</f>
        <v>#基础科技</v>
      </c>
    </row>
    <row r="2735" spans="1:5" s="55" customFormat="1">
      <c r="A2735" s="55" t="str">
        <f>[3]lang_2!A2735</f>
        <v>TECHNOLOGY1_3</v>
      </c>
      <c r="B2735" s="55">
        <f>[3]lang_2!B2735</f>
        <v>0</v>
      </c>
      <c r="C2735" s="55" t="str">
        <f>[3]lang_2!C2735</f>
        <v>#基础科技</v>
      </c>
      <c r="D2735" s="55">
        <f>[3]lang_2!D2735</f>
        <v>0</v>
      </c>
      <c r="E2735" s="55" t="str">
        <f>[3]lang_2!E2735</f>
        <v>#基础科技</v>
      </c>
    </row>
    <row r="2736" spans="1:5" s="55" customFormat="1">
      <c r="A2736" s="55" t="str">
        <f>[3]lang_2!A2736</f>
        <v>TECHNOLOGY1_4</v>
      </c>
      <c r="B2736" s="55">
        <f>[3]lang_2!B2736</f>
        <v>0</v>
      </c>
      <c r="C2736" s="55" t="str">
        <f>[3]lang_2!C2736</f>
        <v>#基础科技</v>
      </c>
      <c r="D2736" s="55">
        <f>[3]lang_2!D2736</f>
        <v>0</v>
      </c>
      <c r="E2736" s="55" t="str">
        <f>[3]lang_2!E2736</f>
        <v>#基础科技</v>
      </c>
    </row>
    <row r="2737" spans="1:5" s="55" customFormat="1">
      <c r="A2737" s="55" t="str">
        <f>[3]lang_2!A2737</f>
        <v>TECHNOLOGY1_5</v>
      </c>
      <c r="B2737" s="55">
        <f>[3]lang_2!B2737</f>
        <v>0</v>
      </c>
      <c r="C2737" s="55" t="str">
        <f>[3]lang_2!C2737</f>
        <v>#基础科技</v>
      </c>
      <c r="D2737" s="55">
        <f>[3]lang_2!D2737</f>
        <v>0</v>
      </c>
      <c r="E2737" s="55" t="str">
        <f>[3]lang_2!E2737</f>
        <v>#基础科技</v>
      </c>
    </row>
    <row r="2738" spans="1:5" s="55" customFormat="1">
      <c r="A2738" s="55" t="str">
        <f>[3]lang_2!A2738</f>
        <v>TECHNOLOGY1_6</v>
      </c>
      <c r="B2738" s="55">
        <f>[3]lang_2!B2738</f>
        <v>0</v>
      </c>
      <c r="C2738" s="55" t="str">
        <f>[3]lang_2!C2738</f>
        <v>#基础科技</v>
      </c>
      <c r="D2738" s="55">
        <f>[3]lang_2!D2738</f>
        <v>0</v>
      </c>
      <c r="E2738" s="55" t="str">
        <f>[3]lang_2!E2738</f>
        <v>#基础科技</v>
      </c>
    </row>
    <row r="2739" spans="1:5" s="55" customFormat="1">
      <c r="A2739" s="55">
        <f>[3]lang_2!A2739</f>
        <v>0</v>
      </c>
      <c r="B2739" s="55">
        <f>[3]lang_2!B2739</f>
        <v>0</v>
      </c>
      <c r="C2739" s="55">
        <f>[3]lang_2!C2739</f>
        <v>0</v>
      </c>
      <c r="D2739" s="55">
        <f>[3]lang_2!D2739</f>
        <v>0</v>
      </c>
      <c r="E2739" s="55">
        <f>[3]lang_2!E2739</f>
        <v>0</v>
      </c>
    </row>
    <row r="2740" spans="1:5" s="55" customFormat="1">
      <c r="A2740" s="55">
        <f>[3]lang_2!A2740</f>
        <v>0</v>
      </c>
      <c r="B2740" s="55">
        <f>[3]lang_2!B2740</f>
        <v>0</v>
      </c>
      <c r="C2740" s="55">
        <f>[3]lang_2!C2740</f>
        <v>0</v>
      </c>
      <c r="D2740" s="55">
        <f>[3]lang_2!D2740</f>
        <v>0</v>
      </c>
      <c r="E2740" s="55">
        <f>[3]lang_2!E2740</f>
        <v>0</v>
      </c>
    </row>
    <row r="2741" spans="1:5" s="55" customFormat="1">
      <c r="A2741" s="55" t="str">
        <f>[3]lang_2!A2741</f>
        <v>TECHNOLOGY2_1</v>
      </c>
      <c r="B2741" s="55">
        <f>[3]lang_2!B2741</f>
        <v>0</v>
      </c>
      <c r="C2741" s="55" t="str">
        <f>[3]lang_2!C2741</f>
        <v>#捐献暴击</v>
      </c>
      <c r="D2741" s="55">
        <f>[3]lang_2!D2741</f>
        <v>0</v>
      </c>
      <c r="E2741" s="55" t="str">
        <f>[3]lang_2!E2741</f>
        <v>#捐献暴击</v>
      </c>
    </row>
    <row r="2742" spans="1:5" s="55" customFormat="1">
      <c r="A2742" s="55" t="str">
        <f>[3]lang_2!A2742</f>
        <v>TECHNOLOGY2_2</v>
      </c>
      <c r="B2742" s="55">
        <f>[3]lang_2!B2742</f>
        <v>0</v>
      </c>
      <c r="C2742" s="55" t="str">
        <f>[3]lang_2!C2742</f>
        <v>#联盟人数</v>
      </c>
      <c r="D2742" s="55">
        <f>[3]lang_2!D2742</f>
        <v>0</v>
      </c>
      <c r="E2742" s="55" t="str">
        <f>[3]lang_2!E2742</f>
        <v>#联盟人数</v>
      </c>
    </row>
    <row r="2743" spans="1:5" s="55" customFormat="1">
      <c r="A2743" s="55" t="str">
        <f>[3]lang_2!A2743</f>
        <v>TECHNOLOGY2_3</v>
      </c>
      <c r="B2743" s="55">
        <f>[3]lang_2!B2743</f>
        <v>0</v>
      </c>
      <c r="C2743" s="55" t="str">
        <f>[3]lang_2!C2743</f>
        <v>#捐献次数</v>
      </c>
      <c r="D2743" s="55">
        <f>[3]lang_2!D2743</f>
        <v>0</v>
      </c>
      <c r="E2743" s="55" t="str">
        <f>[3]lang_2!E2743</f>
        <v>#捐献次数</v>
      </c>
    </row>
    <row r="2744" spans="1:5" s="55" customFormat="1">
      <c r="A2744" s="55" t="str">
        <f>[3]lang_2!A2744</f>
        <v>TECHNOLOGY2_4</v>
      </c>
      <c r="B2744" s="55">
        <f>[3]lang_2!B2744</f>
        <v>0</v>
      </c>
      <c r="C2744" s="55" t="str">
        <f>[3]lang_2!C2744</f>
        <v>#许愿冷却</v>
      </c>
      <c r="D2744" s="55">
        <f>[3]lang_2!D2744</f>
        <v>0</v>
      </c>
      <c r="E2744" s="55" t="str">
        <f>[3]lang_2!E2744</f>
        <v>#捐献暴击</v>
      </c>
    </row>
    <row r="2745" spans="1:5" s="55" customFormat="1">
      <c r="A2745" s="55" t="str">
        <f>[3]lang_2!A2745</f>
        <v>TECHNOLOGY2_5</v>
      </c>
      <c r="B2745" s="55">
        <f>[3]lang_2!B2745</f>
        <v>0</v>
      </c>
      <c r="C2745" s="55" t="str">
        <f>[3]lang_2!C2745</f>
        <v>#捐赠次数</v>
      </c>
      <c r="D2745" s="55">
        <f>[3]lang_2!D2745</f>
        <v>0</v>
      </c>
      <c r="E2745" s="55" t="str">
        <f>[3]lang_2!E2745</f>
        <v>#联盟人数</v>
      </c>
    </row>
    <row r="2746" spans="1:5" s="55" customFormat="1">
      <c r="A2746" s="55" t="str">
        <f>[3]lang_2!A2746</f>
        <v>TECHNOLOGY2_6</v>
      </c>
      <c r="B2746" s="55">
        <f>[3]lang_2!B2746</f>
        <v>0</v>
      </c>
      <c r="C2746" s="55" t="str">
        <f>[3]lang_2!C2746</f>
        <v>#许愿时间</v>
      </c>
      <c r="D2746" s="55">
        <f>[3]lang_2!D2746</f>
        <v>0</v>
      </c>
      <c r="E2746" s="55" t="str">
        <f>[3]lang_2!E2746</f>
        <v>#捐献次数</v>
      </c>
    </row>
    <row r="2747" spans="1:5" s="55" customFormat="1">
      <c r="A2747" s="55" t="str">
        <f>[3]lang_2!A2747</f>
        <v>TECHNOLOGY2_7</v>
      </c>
      <c r="B2747" s="55">
        <f>[3]lang_2!B2747</f>
        <v>0</v>
      </c>
      <c r="C2747" s="55" t="str">
        <f>[3]lang_2!C2747</f>
        <v>#黄金红包</v>
      </c>
      <c r="D2747" s="55">
        <f>[3]lang_2!D2747</f>
        <v>0</v>
      </c>
      <c r="E2747" s="55" t="str">
        <f>[3]lang_2!E2747</f>
        <v>#黄金红包</v>
      </c>
    </row>
    <row r="2748" spans="1:5" s="55" customFormat="1">
      <c r="A2748" s="55" t="str">
        <f>[3]lang_2!A2748</f>
        <v>TECHNOLOGY2_8</v>
      </c>
      <c r="B2748" s="55">
        <f>[3]lang_2!B2748</f>
        <v>0</v>
      </c>
      <c r="C2748" s="55" t="str">
        <f>[3]lang_2!C2748</f>
        <v>#钻石红包</v>
      </c>
      <c r="D2748" s="55">
        <f>[3]lang_2!D2748</f>
        <v>0</v>
      </c>
      <c r="E2748" s="55" t="str">
        <f>[3]lang_2!E2748</f>
        <v>#钻石红包</v>
      </c>
    </row>
    <row r="2749" spans="1:5" s="55" customFormat="1">
      <c r="A2749" s="55" t="str">
        <f>[3]lang_2!A2749</f>
        <v>TECHNOLOGY2_9</v>
      </c>
      <c r="B2749" s="55">
        <f>[3]lang_2!B2749</f>
        <v>0</v>
      </c>
      <c r="C2749" s="55" t="str">
        <f>[3]lang_2!C2749</f>
        <v>#宝物红包</v>
      </c>
      <c r="D2749" s="55">
        <f>[3]lang_2!D2749</f>
        <v>0</v>
      </c>
      <c r="E2749" s="55" t="str">
        <f>[3]lang_2!E2749</f>
        <v>#宝物红包</v>
      </c>
    </row>
    <row r="2750" spans="1:5" s="55" customFormat="1">
      <c r="A2750" s="55" t="str">
        <f>[3]lang_2!A2750</f>
        <v>TECHNOLOGY2_10</v>
      </c>
      <c r="B2750" s="55">
        <f>[3]lang_2!B2750</f>
        <v>0</v>
      </c>
      <c r="C2750" s="55" t="str">
        <f>[3]lang_2!C2750</f>
        <v>#犒赏次数</v>
      </c>
      <c r="D2750" s="55">
        <f>[3]lang_2!D2750</f>
        <v>0</v>
      </c>
      <c r="E2750" s="55" t="str">
        <f>[3]lang_2!E2750</f>
        <v>#犒赏次数</v>
      </c>
    </row>
    <row r="2751" spans="1:5" s="55" customFormat="1">
      <c r="A2751" s="55" t="str">
        <f>[3]lang_2!A2751</f>
        <v>TECHNOLOGY2_11</v>
      </c>
      <c r="B2751" s="55">
        <f>[3]lang_2!B2751</f>
        <v>0</v>
      </c>
      <c r="C2751" s="55" t="str">
        <f>[3]lang_2!C2751</f>
        <v>#箭矢数量</v>
      </c>
      <c r="D2751" s="55">
        <f>[3]lang_2!D2751</f>
        <v>0</v>
      </c>
      <c r="E2751" s="55" t="str">
        <f>[3]lang_2!E2751</f>
        <v>#箭矢数量</v>
      </c>
    </row>
    <row r="2752" spans="1:5" s="55" customFormat="1">
      <c r="A2752" s="55" t="str">
        <f>[3]lang_2!A2752</f>
        <v>TECHNOLOGY2_12</v>
      </c>
      <c r="B2752" s="55">
        <f>[3]lang_2!B2752</f>
        <v>0</v>
      </c>
      <c r="C2752" s="55" t="str">
        <f>[3]lang_2!C2752</f>
        <v>#箭矢伤害</v>
      </c>
      <c r="D2752" s="55">
        <f>[3]lang_2!D2752</f>
        <v>0</v>
      </c>
      <c r="E2752" s="55" t="str">
        <f>[3]lang_2!E2752</f>
        <v>#箭矢伤害</v>
      </c>
    </row>
    <row r="2753" spans="1:5" s="55" customFormat="1">
      <c r="A2753" s="55" t="str">
        <f>[3]lang_2!A2753</f>
        <v>TECHNOLOGY2_13</v>
      </c>
      <c r="B2753" s="55">
        <f>[3]lang_2!B2753</f>
        <v>0</v>
      </c>
      <c r="C2753" s="55" t="str">
        <f>[3]lang_2!C2753</f>
        <v>#大招加强</v>
      </c>
      <c r="D2753" s="55">
        <f>[3]lang_2!D2753</f>
        <v>0</v>
      </c>
      <c r="E2753" s="55" t="str">
        <f>[3]lang_2!E2753</f>
        <v>#大招加强</v>
      </c>
    </row>
    <row r="2754" spans="1:5" s="55" customFormat="1">
      <c r="A2754" s="55" t="str">
        <f>[3]lang_2!A2754</f>
        <v>TECHNOLOGY2_14</v>
      </c>
      <c r="B2754" s="55">
        <f>[3]lang_2!B2754</f>
        <v>0</v>
      </c>
      <c r="C2754" s="55" t="str">
        <f>[3]lang_2!C2754</f>
        <v>#派遣奖励</v>
      </c>
      <c r="D2754" s="55">
        <f>[3]lang_2!D2754</f>
        <v>0</v>
      </c>
      <c r="E2754" s="55" t="str">
        <f>[3]lang_2!E2754</f>
        <v>#派遣奖励</v>
      </c>
    </row>
    <row r="2755" spans="1:5" s="55" customFormat="1">
      <c r="A2755" s="55" t="str">
        <f>[3]lang_2!A2755</f>
        <v>TECHNOLOGY2_15</v>
      </c>
      <c r="B2755" s="55">
        <f>[3]lang_2!B2755</f>
        <v>0</v>
      </c>
      <c r="C2755" s="55" t="str">
        <f>[3]lang_2!C2755</f>
        <v>#雇佣奖励</v>
      </c>
      <c r="D2755" s="55">
        <f>[3]lang_2!D2755</f>
        <v>0</v>
      </c>
      <c r="E2755" s="55" t="str">
        <f>[3]lang_2!E2755</f>
        <v>#雇佣奖励</v>
      </c>
    </row>
    <row r="2756" spans="1:5" s="55" customFormat="1">
      <c r="A2756" s="55" t="str">
        <f>[3]lang_2!A2756</f>
        <v>TECHNOLOGY2_16</v>
      </c>
      <c r="B2756" s="55">
        <f>[3]lang_2!B2756</f>
        <v>0</v>
      </c>
      <c r="C2756" s="55" t="str">
        <f>[3]lang_2!C2756</f>
        <v>#雇佣次数</v>
      </c>
      <c r="D2756" s="55">
        <f>[3]lang_2!D2756</f>
        <v>0</v>
      </c>
      <c r="E2756" s="55" t="str">
        <f>[3]lang_2!E2756</f>
        <v>#雇佣次数</v>
      </c>
    </row>
    <row r="2757" spans="1:5" s="55" customFormat="1">
      <c r="A2757" s="55">
        <f>[3]lang_2!A2757</f>
        <v>0</v>
      </c>
      <c r="B2757" s="55">
        <f>[3]lang_2!B2757</f>
        <v>0</v>
      </c>
      <c r="C2757" s="55">
        <f>[3]lang_2!C2757</f>
        <v>0</v>
      </c>
      <c r="D2757" s="55">
        <f>[3]lang_2!D2757</f>
        <v>0</v>
      </c>
      <c r="E2757" s="55">
        <f>[3]lang_2!E2757</f>
        <v>0</v>
      </c>
    </row>
    <row r="2758" spans="1:5" s="55" customFormat="1">
      <c r="A2758" s="55">
        <f>[3]lang_2!A2758</f>
        <v>0</v>
      </c>
      <c r="B2758" s="55">
        <f>[3]lang_2!B2758</f>
        <v>0</v>
      </c>
      <c r="C2758" s="55">
        <f>[3]lang_2!C2758</f>
        <v>0</v>
      </c>
      <c r="D2758" s="55">
        <f>[3]lang_2!D2758</f>
        <v>0</v>
      </c>
      <c r="E2758" s="55">
        <f>[3]lang_2!E2758</f>
        <v>0</v>
      </c>
    </row>
    <row r="2759" spans="1:5" s="55" customFormat="1">
      <c r="A2759" s="55">
        <f>[3]lang_2!A2759</f>
        <v>0</v>
      </c>
      <c r="B2759" s="55">
        <f>[3]lang_2!B2759</f>
        <v>0</v>
      </c>
      <c r="C2759" s="55">
        <f>[3]lang_2!C2759</f>
        <v>0</v>
      </c>
      <c r="D2759" s="55">
        <f>[3]lang_2!D2759</f>
        <v>0</v>
      </c>
      <c r="E2759" s="55">
        <f>[3]lang_2!E2759</f>
        <v>0</v>
      </c>
    </row>
    <row r="2760" spans="1:5" s="55" customFormat="1">
      <c r="A2760" s="55" t="str">
        <f>[3]lang_2!A2760</f>
        <v>TECHNOLOGYSHOW_1</v>
      </c>
      <c r="B2760" s="55">
        <f>[3]lang_2!B2760</f>
        <v>0</v>
      </c>
      <c r="C2760" s="55" t="str">
        <f>[3]lang_2!C2760</f>
        <v>#升级增加联盟人数上限、捐献次数、捐献暴击率</v>
      </c>
      <c r="D2760" s="55">
        <f>[3]lang_2!D2760</f>
        <v>0</v>
      </c>
      <c r="E2760" s="55" t="str">
        <f>[3]lang_2!E2760</f>
        <v>#可增加联盟人数上限、捐献次数、捐献暴击率</v>
      </c>
    </row>
    <row r="2761" spans="1:5" s="55" customFormat="1">
      <c r="A2761" s="55" t="str">
        <f>[3]lang_2!A2761</f>
        <v>TECHNOLOGYSHOW_2</v>
      </c>
      <c r="B2761" s="55">
        <f>[3]lang_2!B2761</f>
        <v>0</v>
      </c>
      <c r="C2761" s="55" t="str">
        <f>[3]lang_2!C2761</f>
        <v>#升级降低请求许愿冷却时间，增加许愿次数、许愿持续时间</v>
      </c>
      <c r="D2761" s="55">
        <f>[3]lang_2!D2761</f>
        <v>0</v>
      </c>
      <c r="E2761" s="55" t="str">
        <f>[3]lang_2!E2761</f>
        <v>#可增加联盟人数上限、捐献次数、捐献暴击率</v>
      </c>
    </row>
    <row r="2762" spans="1:5" s="55" customFormat="1">
      <c r="A2762" s="55" t="str">
        <f>[3]lang_2!A2762</f>
        <v>TECHNOLOGYSHOW_3</v>
      </c>
      <c r="B2762" s="55">
        <f>[3]lang_2!B2762</f>
        <v>0</v>
      </c>
      <c r="C2762" s="55" t="str">
        <f>[3]lang_2!C2762</f>
        <v>#升级降低请求许愿冷却时间，增加许愿次数、许愿持续时间</v>
      </c>
      <c r="D2762" s="55">
        <f>[3]lang_2!D2762</f>
        <v>0</v>
      </c>
      <c r="E2762" s="55" t="str">
        <f>[3]lang_2!E2762</f>
        <v>#可增加联盟人数上限、捐献次数、捐献暴击率</v>
      </c>
    </row>
    <row r="2763" spans="1:5" s="55" customFormat="1">
      <c r="A2763" s="55" t="str">
        <f>[3]lang_2!A2763</f>
        <v>TECHNOLOGYSHOW_4</v>
      </c>
      <c r="B2763" s="55">
        <f>[3]lang_2!B2763</f>
        <v>0</v>
      </c>
      <c r="C2763" s="55" t="str">
        <f>[3]lang_2!C2763</f>
        <v>#升级增加联盟人数上限、捐献次数、捐献暴击率</v>
      </c>
      <c r="D2763" s="55">
        <f>[3]lang_2!D2763</f>
        <v>0</v>
      </c>
      <c r="E2763" s="55" t="str">
        <f>[3]lang_2!E2763</f>
        <v>#可增加联盟人数上限、捐献次数、捐献暴击率</v>
      </c>
    </row>
    <row r="2764" spans="1:5" s="55" customFormat="1">
      <c r="A2764" s="55" t="str">
        <f>[3]lang_2!A2764</f>
        <v>TECHNOLOGYSHOW_5</v>
      </c>
      <c r="B2764" s="55">
        <f>[3]lang_2!B2764</f>
        <v>0</v>
      </c>
      <c r="C2764" s="55" t="str">
        <f>[3]lang_2!C2764</f>
        <v>#升级增加联盟人数上限、捐献次数、捐献暴击率</v>
      </c>
      <c r="D2764" s="55">
        <f>[3]lang_2!D2764</f>
        <v>0</v>
      </c>
      <c r="E2764" s="55" t="str">
        <f>[3]lang_2!E2764</f>
        <v>#可增加联盟人数上限、捐献次数、捐献暴击率</v>
      </c>
    </row>
    <row r="2765" spans="1:5" s="55" customFormat="1">
      <c r="A2765" s="55" t="str">
        <f>[3]lang_2!A2765</f>
        <v>TECHNOLOGYSHOW_6</v>
      </c>
      <c r="B2765" s="55">
        <f>[3]lang_2!B2765</f>
        <v>0</v>
      </c>
      <c r="C2765" s="55" t="str">
        <f>[3]lang_2!C2765</f>
        <v>#升级增加联盟人数上限、捐献次数、捐献暴击率</v>
      </c>
      <c r="D2765" s="55">
        <f>[3]lang_2!D2765</f>
        <v>0</v>
      </c>
      <c r="E2765" s="55" t="str">
        <f>[3]lang_2!E2765</f>
        <v>#可增加联盟人数上限、捐献次数、捐献暴击率</v>
      </c>
    </row>
    <row r="2766" spans="1:5" s="55" customFormat="1">
      <c r="A2766" s="55" t="str">
        <f>[3]lang_2!A2766</f>
        <v>TECHNOLOGY2_SHOW_7</v>
      </c>
      <c r="B2766" s="55">
        <f>[3]lang_2!B2766</f>
        <v>0</v>
      </c>
      <c r="C2766" s="55" t="str">
        <f>[3]lang_2!C2766</f>
        <v>#升级增加黄金红包的发放总额与数量</v>
      </c>
      <c r="D2766" s="55">
        <f>[3]lang_2!D2766</f>
        <v>0</v>
      </c>
      <c r="E2766" s="55" t="str">
        <f>[3]lang_2!E2766</f>
        <v>#升级增加黄金红包的发放总额与数量</v>
      </c>
    </row>
    <row r="2767" spans="1:5" s="55" customFormat="1">
      <c r="A2767" s="55" t="str">
        <f>[3]lang_2!A2767</f>
        <v>TECHNOLOGY2_SHOW_8</v>
      </c>
      <c r="B2767" s="55">
        <f>[3]lang_2!B2767</f>
        <v>0</v>
      </c>
      <c r="C2767" s="55" t="str">
        <f>[3]lang_2!C2767</f>
        <v>#升级增加钻石红包的发放总额与数量</v>
      </c>
      <c r="D2767" s="55">
        <f>[3]lang_2!D2767</f>
        <v>0</v>
      </c>
      <c r="E2767" s="55" t="str">
        <f>[3]lang_2!E2767</f>
        <v>#升级增加钻石红包的发放总额与数量</v>
      </c>
    </row>
    <row r="2768" spans="1:5" s="55" customFormat="1">
      <c r="A2768" s="55" t="str">
        <f>[3]lang_2!A2768</f>
        <v>TECHNOLOGY2_SHOW_9</v>
      </c>
      <c r="B2768" s="55">
        <f>[3]lang_2!B2768</f>
        <v>0</v>
      </c>
      <c r="C2768" s="55" t="str">
        <f>[3]lang_2!C2768</f>
        <v>#升级增加宝物红包的发放总额与数量</v>
      </c>
      <c r="D2768" s="55">
        <f>[3]lang_2!D2768</f>
        <v>0</v>
      </c>
      <c r="E2768" s="55" t="str">
        <f>[3]lang_2!E2768</f>
        <v>#升级增加宝物红包的发放总额与数量</v>
      </c>
    </row>
    <row r="2769" spans="1:5" s="55" customFormat="1">
      <c r="A2769" s="55" t="str">
        <f>[3]lang_2!A2769</f>
        <v>TECHNOLOGY2_SHOW_10</v>
      </c>
      <c r="B2769" s="55">
        <f>[3]lang_2!B2769</f>
        <v>0</v>
      </c>
      <c r="C2769" s="55" t="str">
        <f>[3]lang_2!C2769</f>
        <v>#升级增加每日发放犒赏的次数</v>
      </c>
      <c r="D2769" s="55">
        <f>[3]lang_2!D2769</f>
        <v>0</v>
      </c>
      <c r="E2769" s="55" t="str">
        <f>[3]lang_2!E2769</f>
        <v>#升级增加每日发放犒赏的次数</v>
      </c>
    </row>
    <row r="2770" spans="1:5" s="55" customFormat="1">
      <c r="A2770" s="55" t="str">
        <f>[3]lang_2!A2770</f>
        <v>TECHNOLOGY2_SHOW_11</v>
      </c>
      <c r="B2770" s="55">
        <f>[3]lang_2!B2770</f>
        <v>0</v>
      </c>
      <c r="C2770" s="55" t="str">
        <f>[3]lang_2!C2770</f>
        <v>#升级增加每次获得的箭矢数量</v>
      </c>
      <c r="D2770" s="55">
        <f>[3]lang_2!D2770</f>
        <v>0</v>
      </c>
      <c r="E2770" s="55" t="str">
        <f>[3]lang_2!E2770</f>
        <v>#升级增加每日抢夺犒赏的次数</v>
      </c>
    </row>
    <row r="2771" spans="1:5" s="55" customFormat="1">
      <c r="A2771" s="55" t="str">
        <f>[3]lang_2!A2771</f>
        <v>TECHNOLOGY2_SHOW_12</v>
      </c>
      <c r="B2771" s="55">
        <f>[3]lang_2!B2771</f>
        <v>0</v>
      </c>
      <c r="C2771" s="55" t="str">
        <f>[3]lang_2!C2771</f>
        <v>#升级增加箭矢的伤害</v>
      </c>
      <c r="D2771" s="55">
        <f>[3]lang_2!D2771</f>
        <v>0</v>
      </c>
      <c r="E2771" s="55" t="str">
        <f>[3]lang_2!E2771</f>
        <v>#升级增加箭矢的伤害</v>
      </c>
    </row>
    <row r="2772" spans="1:5" s="55" customFormat="1">
      <c r="A2772" s="55" t="str">
        <f>[3]lang_2!A2772</f>
        <v>TECHNOLOGY2_SHOW_13</v>
      </c>
      <c r="B2772" s="55">
        <f>[3]lang_2!B2772</f>
        <v>0</v>
      </c>
      <c r="C2772" s="55" t="str">
        <f>[3]lang_2!C2772</f>
        <v>#升级增加大招的持续时间</v>
      </c>
      <c r="D2772" s="55">
        <f>[3]lang_2!D2772</f>
        <v>0</v>
      </c>
      <c r="E2772" s="55" t="str">
        <f>[3]lang_2!E2772</f>
        <v>#升级增加大招的持续时间</v>
      </c>
    </row>
    <row r="2773" spans="1:5" s="55" customFormat="1">
      <c r="A2773" s="55" t="str">
        <f>[3]lang_2!A2773</f>
        <v>TECHNOLOGY2_SHOW_14</v>
      </c>
      <c r="B2773" s="55">
        <f>[3]lang_2!B2773</f>
        <v>0</v>
      </c>
      <c r="C2773" s="55" t="str">
        <f>[3]lang_2!C2773</f>
        <v>#升级增加派遣时长奖励</v>
      </c>
      <c r="D2773" s="55">
        <f>[3]lang_2!D2773</f>
        <v>0</v>
      </c>
      <c r="E2773" s="55" t="str">
        <f>[3]lang_2!E2773</f>
        <v>#升级增加派遣时长奖励</v>
      </c>
    </row>
    <row r="2774" spans="1:5" s="55" customFormat="1">
      <c r="A2774" s="55" t="str">
        <f>[3]lang_2!A2774</f>
        <v>TECHNOLOGY2_SHOW_15</v>
      </c>
      <c r="B2774" s="55">
        <f>[3]lang_2!B2774</f>
        <v>0</v>
      </c>
      <c r="C2774" s="55" t="str">
        <f>[3]lang_2!C2774</f>
        <v>#升级增加被雇佣奖励</v>
      </c>
      <c r="D2774" s="55">
        <f>[3]lang_2!D2774</f>
        <v>0</v>
      </c>
      <c r="E2774" s="55" t="str">
        <f>[3]lang_2!E2774</f>
        <v>#升级增加被雇佣奖励</v>
      </c>
    </row>
    <row r="2775" spans="1:5" s="55" customFormat="1">
      <c r="A2775" s="55" t="str">
        <f>[3]lang_2!A2775</f>
        <v>TECHNOLOGY2_SHOW_16</v>
      </c>
      <c r="B2775" s="55">
        <f>[3]lang_2!B2775</f>
        <v>0</v>
      </c>
      <c r="C2775" s="55" t="str">
        <f>[3]lang_2!C2775</f>
        <v>#升级增加被雇佣奖励次数</v>
      </c>
      <c r="D2775" s="55">
        <f>[3]lang_2!D2775</f>
        <v>0</v>
      </c>
      <c r="E2775" s="55" t="str">
        <f>[3]lang_2!E2775</f>
        <v>#升级增加被雇佣奖励次数</v>
      </c>
    </row>
    <row r="2776" spans="1:5" s="55" customFormat="1">
      <c r="A2776" s="55">
        <f>[3]lang_2!A2776</f>
        <v>0</v>
      </c>
      <c r="B2776" s="55">
        <f>[3]lang_2!B2776</f>
        <v>0</v>
      </c>
      <c r="C2776" s="55">
        <f>[3]lang_2!C2776</f>
        <v>0</v>
      </c>
      <c r="D2776" s="55">
        <f>[3]lang_2!D2776</f>
        <v>0</v>
      </c>
      <c r="E2776" s="55">
        <f>[3]lang_2!E2776</f>
        <v>0</v>
      </c>
    </row>
    <row r="2777" spans="1:5" s="55" customFormat="1">
      <c r="A2777" s="55">
        <f>[3]lang_2!A2777</f>
        <v>0</v>
      </c>
      <c r="B2777" s="55">
        <f>[3]lang_2!B2777</f>
        <v>0</v>
      </c>
      <c r="C2777" s="55">
        <f>[3]lang_2!C2777</f>
        <v>0</v>
      </c>
      <c r="D2777" s="55">
        <f>[3]lang_2!D2777</f>
        <v>0</v>
      </c>
      <c r="E2777" s="55">
        <f>[3]lang_2!E2777</f>
        <v>0</v>
      </c>
    </row>
    <row r="2778" spans="1:5" s="55" customFormat="1">
      <c r="A2778" s="55">
        <f>[3]lang_2!A2778</f>
        <v>0</v>
      </c>
      <c r="B2778" s="55">
        <f>[3]lang_2!B2778</f>
        <v>0</v>
      </c>
      <c r="C2778" s="55">
        <f>[3]lang_2!C2778</f>
        <v>0</v>
      </c>
      <c r="D2778" s="55">
        <f>[3]lang_2!D2778</f>
        <v>0</v>
      </c>
      <c r="E2778" s="55">
        <f>[3]lang_2!E2778</f>
        <v>0</v>
      </c>
    </row>
    <row r="2779" spans="1:5" s="55" customFormat="1">
      <c r="A2779" s="55" t="str">
        <f>[3]lang_2!A2779</f>
        <v>TECHNOLOGYSHOWS_2</v>
      </c>
      <c r="B2779" s="55">
        <f>[3]lang_2!B2779</f>
        <v>0</v>
      </c>
      <c r="C2779" s="55" t="str">
        <f>[3]lang_2!C2779</f>
        <v>#升级增加联盟红包总额与领取份数，犒赏次数以及抢夺次数</v>
      </c>
      <c r="D2779" s="55">
        <f>[3]lang_2!D2779</f>
        <v>0</v>
      </c>
      <c r="E2779" s="55" t="str">
        <f>[3]lang_2!E2779</f>
        <v>#升级增加联盟红包总额与领取份数，犒赏次数以及抢夺次数</v>
      </c>
    </row>
    <row r="2780" spans="1:5" s="55" customFormat="1">
      <c r="A2780" s="55" t="str">
        <f>[3]lang_2!A2780</f>
        <v>TECHNOLOGYSHOWS_3</v>
      </c>
      <c r="B2780" s="55">
        <f>[3]lang_2!B2780</f>
        <v>0</v>
      </c>
      <c r="C2780" s="55" t="str">
        <f>[3]lang_2!C2780</f>
        <v>#升级降低请求许愿冷却时间，增加许愿次数、许愿持续时间</v>
      </c>
      <c r="D2780" s="55">
        <f>[3]lang_2!D2780</f>
        <v>0</v>
      </c>
      <c r="E2780" s="55" t="str">
        <f>[3]lang_2!E2780</f>
        <v>#升级降低请求许愿冷却时间，增加许愿次数、许愿持续时间</v>
      </c>
    </row>
    <row r="2781" spans="1:5" s="55" customFormat="1">
      <c r="A2781" s="55" t="str">
        <f>[3]lang_2!A2781</f>
        <v>TECHNOLOGYSHOWS_4</v>
      </c>
      <c r="B2781" s="55">
        <f>[3]lang_2!B2781</f>
        <v>0</v>
      </c>
      <c r="C2781" s="55" t="str">
        <f>[3]lang_2!C2781</f>
        <v>#升级增加箭矢数量，箭矢伤害，大招持续时间</v>
      </c>
      <c r="D2781" s="55">
        <f>[3]lang_2!D2781</f>
        <v>0</v>
      </c>
      <c r="E2781" s="55" t="str">
        <f>[3]lang_2!E2781</f>
        <v>#升级增加箭矢数量，箭矢伤害，大招持续时间</v>
      </c>
    </row>
    <row r="2782" spans="1:5" s="55" customFormat="1">
      <c r="A2782" s="55" t="str">
        <f>[3]lang_2!A2782</f>
        <v>TECHNOLOGYSHOWS_5</v>
      </c>
      <c r="B2782" s="55">
        <f>[3]lang_2!B2782</f>
        <v>0</v>
      </c>
      <c r="C2782" s="55" t="str">
        <f>[3]lang_2!C2782</f>
        <v>#升级增加派遣时长奖励，被雇佣奖励，被雇佣奖励次数上限</v>
      </c>
      <c r="D2782" s="55">
        <f>[3]lang_2!D2782</f>
        <v>0</v>
      </c>
      <c r="E2782" s="55" t="str">
        <f>[3]lang_2!E2782</f>
        <v>#升级增加雇佣时间奖励，被雇佣奖励，被雇佣奖励次数上限</v>
      </c>
    </row>
    <row r="2783" spans="1:5" s="55" customFormat="1">
      <c r="A2783" s="55">
        <f>[3]lang_2!A2783</f>
        <v>0</v>
      </c>
      <c r="B2783" s="55">
        <f>[3]lang_2!B2783</f>
        <v>0</v>
      </c>
      <c r="C2783" s="55">
        <f>[3]lang_2!C2783</f>
        <v>0</v>
      </c>
      <c r="D2783" s="55">
        <f>[3]lang_2!D2783</f>
        <v>0</v>
      </c>
      <c r="E2783" s="55">
        <f>[3]lang_2!E2783</f>
        <v>0</v>
      </c>
    </row>
    <row r="2784" spans="1:5" s="55" customFormat="1">
      <c r="A2784" s="55">
        <f>[3]lang_2!A2784</f>
        <v>0</v>
      </c>
      <c r="B2784" s="55">
        <f>[3]lang_2!B2784</f>
        <v>0</v>
      </c>
      <c r="C2784" s="55">
        <f>[3]lang_2!C2784</f>
        <v>0</v>
      </c>
      <c r="D2784" s="55">
        <f>[3]lang_2!D2784</f>
        <v>0</v>
      </c>
      <c r="E2784" s="55">
        <f>[3]lang_2!E2784</f>
        <v>0</v>
      </c>
    </row>
    <row r="2785" spans="1:5" s="55" customFormat="1">
      <c r="A2785" s="55" t="str">
        <f>[3]lang_2!A2785</f>
        <v>TECHNOLOGY2_SHOW_1</v>
      </c>
      <c r="B2785" s="55">
        <f>[3]lang_2!B2785</f>
        <v>0</v>
      </c>
      <c r="C2785" s="55" t="str">
        <f>[3]lang_2!C2785</f>
        <v>#[color=3c2a1e,fontsize=24]下一次捐献暴击概率提高至[-][color=1ca216,fontsize=24]{$level*2}%[-]</v>
      </c>
      <c r="D2785" s="55">
        <f>[3]lang_2!D2785</f>
        <v>0</v>
      </c>
      <c r="E2785" s="55" t="str">
        <f>[3]lang_2!E2785</f>
        <v>#[color=3c2a1e,fontsize=24]下一次捐献暴击概率提高至[-][color=1ca216,fontsize=24]{$level*2}%[-]</v>
      </c>
    </row>
    <row r="2786" spans="1:5" s="55" customFormat="1">
      <c r="A2786" s="55" t="str">
        <f>[3]lang_2!A2786</f>
        <v>TECHNOLOGY2_SHOW_2</v>
      </c>
      <c r="B2786" s="55">
        <f>[3]lang_2!B2786</f>
        <v>0</v>
      </c>
      <c r="C2786" s="55" t="str">
        <f>[3]lang_2!C2786</f>
        <v>#[color=3c2a1e,fontsize=24]联盟人数上限提高至[-][color=1ca216,fontsize=24]{$level+30}[-]</v>
      </c>
      <c r="D2786" s="55">
        <f>[3]lang_2!D2786</f>
        <v>0</v>
      </c>
      <c r="E2786" s="55" t="str">
        <f>[3]lang_2!E2786</f>
        <v>#[color=3c2a1e,fontsize=24]联盟人数上限提高至[-][color=1ca216,fontsize=24]{$level+20}[-]</v>
      </c>
    </row>
    <row r="2787" spans="1:5" s="55" customFormat="1">
      <c r="A2787" s="55" t="str">
        <f>[3]lang_2!A2787</f>
        <v>TECHNOLOGY2_SHOW_3</v>
      </c>
      <c r="B2787" s="55">
        <f>[3]lang_2!B2787</f>
        <v>0</v>
      </c>
      <c r="C2787" s="55" t="str">
        <f>[3]lang_2!C2787</f>
        <v>#[color=3c2a1e,fontsize=24]每日可捐献次数提高至[-][color=1ca216,fontsize=24]{$level+5}[-]</v>
      </c>
      <c r="D2787" s="55">
        <f>[3]lang_2!D2787</f>
        <v>0</v>
      </c>
      <c r="E2787" s="55" t="str">
        <f>[3]lang_2!E2787</f>
        <v>#[color=3c2a1e,fontsize=24]每日可捐献次数提高至[-][color=1ca216,fontsize=24]{$level+5}[-]</v>
      </c>
    </row>
    <row r="2788" spans="1:5" s="55" customFormat="1">
      <c r="A2788" s="55" t="str">
        <f>[3]lang_2!A2788</f>
        <v>TECHNOLOGY2_SHOW_4</v>
      </c>
      <c r="B2788" s="55">
        <f>[3]lang_2!B2788</f>
        <v>0</v>
      </c>
      <c r="C2788" s="55" t="str">
        <f>[3]lang_2!C2788</f>
        <v>#[color=3c2a1e,fontsize=24]许愿冷却时间降低至[-][color=1ca216,fontsize=24]{12-$level*2}[-][color=3c2a1e,fontsize=24]小时[-]</v>
      </c>
      <c r="D2788" s="55">
        <f>[3]lang_2!D2788</f>
        <v>0</v>
      </c>
      <c r="E2788" s="55" t="str">
        <f>[3]lang_2!E2788</f>
        <v>#[color=3c2a1e,fontsize=24]请求增援冷却时间降低至[-][color=1ca216,fontsize=24]{12-$level*2}[-][color=3c2a1e,fontsize=24]小时[-]</v>
      </c>
    </row>
    <row r="2789" spans="1:5" s="55" customFormat="1">
      <c r="A2789" s="55" t="str">
        <f>[3]lang_2!A2789</f>
        <v>TECHNOLOGY2_SHOW_5</v>
      </c>
      <c r="B2789" s="55">
        <f>[3]lang_2!B2789</f>
        <v>0</v>
      </c>
      <c r="C2789" s="55" t="str">
        <f>[3]lang_2!C2789</f>
        <v>#[color=3c2a1e,fontsize=24]联盟许愿每日捐赠次数提高至[-][color=1ca216,fontsize=24]{$level+3}[-][color=3c2a1e,fontsize=24]次[-]</v>
      </c>
      <c r="D2789" s="55">
        <f>[3]lang_2!D2789</f>
        <v>0</v>
      </c>
      <c r="E2789" s="55" t="str">
        <f>[3]lang_2!E2789</f>
        <v>#[color=3c2a1e,fontsize=24]每日增援次数提高至[-][color=1ca216,fontsize=24]{$level+3}[-][color=3c2a1e,fontsize=24]次[-]</v>
      </c>
    </row>
    <row r="2790" spans="1:5" s="55" customFormat="1">
      <c r="A2790" s="55" t="str">
        <f>[3]lang_2!A2790</f>
        <v>TECHNOLOGY2_SHOW_6</v>
      </c>
      <c r="B2790" s="55">
        <f>[3]lang_2!B2790</f>
        <v>0</v>
      </c>
      <c r="C2790" s="55" t="str">
        <f>[3]lang_2!C2790</f>
        <v>#[color=3c2a1e,fontsize=24]许愿持续时间提高至[-][color=1ca216,fontsize=24]{$level*2+12}[-][color=3c2a1e,fontsize=24]小时[-]</v>
      </c>
      <c r="D2790" s="55">
        <f>[3]lang_2!D2790</f>
        <v>0</v>
      </c>
      <c r="E2790" s="55" t="str">
        <f>[3]lang_2!E2790</f>
        <v>#[color=3c2a1e,fontsize=24]请求增援持续时间提高至[-][color=1ca216,fontsize=24]{$level*2+12}[-][color=3c2a1e,fontsize=24]小时[-]</v>
      </c>
    </row>
    <row r="2791" spans="1:5" s="55" customFormat="1">
      <c r="A2791" s="55" t="str">
        <f>[3]lang_2!A2791</f>
        <v>TECHNOLOGY2_SHOW_7</v>
      </c>
      <c r="B2791" s="55">
        <f>[3]lang_2!B2791</f>
        <v>0</v>
      </c>
      <c r="C2791" s="55" t="str">
        <f>[3]lang_2!C2791</f>
        <v>#[color=3c2a1e,fontsize=24]黄金红包提升至[-][color=1ca216,fontsize=24]{($level*500000+500000)}[-][color=3c2a1e,fontsize=24]，领取人数提升至[-][color=1ca216,fontsize=24]{$level*2+10}[-]</v>
      </c>
      <c r="D2791" s="55">
        <f>[3]lang_2!D2791</f>
        <v>0</v>
      </c>
      <c r="E2791" s="55" t="str">
        <f>[3]lang_2!E2791</f>
        <v>#[color=3c2a1e,fontsize=24]黄金红包提升至[-][color=1ca216,fontsize=24]{($level*500000+500000)}[-][color=3c2a1e,fontsize=24]，领取人数提升至[-][color=1ca216,fontsize=24]{$level*2+10}[-]</v>
      </c>
    </row>
    <row r="2792" spans="1:5" s="55" customFormat="1">
      <c r="A2792" s="55" t="str">
        <f>[3]lang_2!A2792</f>
        <v>TECHNOLOGY2_SHOW_8</v>
      </c>
      <c r="B2792" s="55">
        <f>[3]lang_2!B2792</f>
        <v>0</v>
      </c>
      <c r="C2792" s="55" t="str">
        <f>[3]lang_2!C2792</f>
        <v>#[color=3c2a1e,fontsize=24]钻石红包提升至[-][color=1ca216,fontsize=24]{($level*100+100)}[-][color=3c2a1e,fontsize=24]，领取人数提升至[-][color=1ca216,fontsize=24]{$level*2+10}[-]</v>
      </c>
      <c r="D2792" s="55">
        <f>[3]lang_2!D2792</f>
        <v>0</v>
      </c>
      <c r="E2792" s="55" t="str">
        <f>[3]lang_2!E2792</f>
        <v>#[color=3c2a1e,fontsize=24]钻石红包提升至[-][color=1ca216,fontsize=24]{($level*100+100)}[-][color=3c2a1e,fontsize=24]，领取人数提升至[-][color=1ca216,fontsize=24]{$level*2+10}[-]</v>
      </c>
    </row>
    <row r="2793" spans="1:5" s="55" customFormat="1">
      <c r="A2793" s="55" t="str">
        <f>[3]lang_2!A2793</f>
        <v>TECHNOLOGY2_SHOW_9</v>
      </c>
      <c r="B2793" s="55">
        <f>[3]lang_2!B2793</f>
        <v>0</v>
      </c>
      <c r="C2793" s="55" t="str">
        <f>[3]lang_2!C2793</f>
        <v>#[color=3c2a1e,fontsize=24]宝物红包提升至[-][color=1ca216,fontsize=24]{$level*50+50}[-][color=3c2a1e,fontsize=24]，领取人数提升至[-][color=1ca216,fontsize=24]{$level*2+10}[-]</v>
      </c>
      <c r="D2793" s="55">
        <f>[3]lang_2!D2793</f>
        <v>0</v>
      </c>
      <c r="E2793" s="55" t="str">
        <f>[3]lang_2!E2793</f>
        <v>#[color=3c2a1e,fontsize=24]宝物红包提升至[-][color=1ca216,fontsize=24]{$level*50+50}[-][color=3c2a1e,fontsize=24]，领取人数提升至[-][color=1ca216,fontsize=24]{$level*2+10}[-]</v>
      </c>
    </row>
    <row r="2794" spans="1:5" s="55" customFormat="1">
      <c r="A2794" s="55" t="str">
        <f>[3]lang_2!A2794</f>
        <v>TECHNOLOGY2_SHOW_10</v>
      </c>
      <c r="B2794" s="55">
        <f>[3]lang_2!B2794</f>
        <v>0</v>
      </c>
      <c r="C2794" s="55" t="str">
        <f>[3]lang_2!C2794</f>
        <v>#[color=3c2a1e,fontsize=24]每日犒赏次数提升至[-][color=1ca216,fontsize=24]{$level*1+1}[-][color=3c2a1e,fontsize=24]，抢夺次数提升至[-][color=1ca216,fontsize=24]{$level*1+7}[-]</v>
      </c>
      <c r="D2794" s="55">
        <f>[3]lang_2!D2794</f>
        <v>0</v>
      </c>
      <c r="E2794" s="55" t="str">
        <f>[3]lang_2!E2794</f>
        <v>#[color=3c2a1e,fontsize=24]每日犒赏次数提升至[-][color=1ca216,fontsize=24]{$level*1+1}[-][color=3c2a1e,fontsize=24]，抢夺次数提升至[-][color=1ca216,fontsize=24]{$level*1+7}[-]</v>
      </c>
    </row>
    <row r="2795" spans="1:5" s="55" customFormat="1">
      <c r="A2795" s="55" t="str">
        <f>[3]lang_2!A2795</f>
        <v>TECHNOLOGY2_SHOW_11</v>
      </c>
      <c r="B2795" s="55">
        <f>[3]lang_2!B2795</f>
        <v>0</v>
      </c>
      <c r="C2795" s="55" t="str">
        <f>[3]lang_2!C2795</f>
        <v>#[color=3c2a1e,fontsize=24]每次获得箭矢数量提升至[-][color=1ca216,fontsize=24]{$level*5+40}[-]</v>
      </c>
      <c r="D2795" s="55">
        <f>[3]lang_2!D2795</f>
        <v>0</v>
      </c>
      <c r="E2795" s="55" t="str">
        <f>[3]lang_2!E2795</f>
        <v>#[color=3c2a1e,fontsize=24]每次获得箭矢数量提升至[-][color=1ca216,fontsize=24]{$level*5+30}[-]</v>
      </c>
    </row>
    <row r="2796" spans="1:5" s="55" customFormat="1">
      <c r="A2796" s="55" t="str">
        <f>[3]lang_2!A2796</f>
        <v>TECHNOLOGY2_SHOW_12</v>
      </c>
      <c r="B2796" s="55">
        <f>[3]lang_2!B2796</f>
        <v>0</v>
      </c>
      <c r="C2796" s="55" t="str">
        <f>[3]lang_2!C2796</f>
        <v>#[color=3c2a1e,fontsize=24]箭矢伤害提升[-][color=1ca216,fontsize=24]{$level*1*10}%[-]</v>
      </c>
      <c r="D2796" s="55">
        <f>[3]lang_2!D2796</f>
        <v>0</v>
      </c>
      <c r="E2796" s="55" t="str">
        <f>[3]lang_2!E2796</f>
        <v>#[color=3c2a1e,fontsize=24]箭矢伤害提升[-][color=1ca216,fontsize=24]{$level*1*10}%[-]</v>
      </c>
    </row>
    <row r="2797" spans="1:5" s="55" customFormat="1">
      <c r="A2797" s="55" t="str">
        <f>[3]lang_2!A2797</f>
        <v>TECHNOLOGY2_SHOW_13</v>
      </c>
      <c r="B2797" s="55">
        <f>[3]lang_2!B2797</f>
        <v>0</v>
      </c>
      <c r="C2797" s="55" t="str">
        <f>[3]lang_2!C2797</f>
        <v>#[color=3c2a1e,fontsize=24]大招持续时间提升至[-][color=1ca216,fontsize=24]{$level+10}[-][color=3c2a1e,fontsize=24]秒[-]</v>
      </c>
      <c r="D2797" s="55">
        <f>[3]lang_2!D2797</f>
        <v>0</v>
      </c>
      <c r="E2797" s="55" t="str">
        <f>[3]lang_2!E2797</f>
        <v>#[color=3c2a1e,fontsize=24]大招持续时间提升至[-][color=1ca216,fontsize=24]{$level*1*2+10}[-]</v>
      </c>
    </row>
    <row r="2798" spans="1:5" s="55" customFormat="1">
      <c r="A2798" s="55" t="str">
        <f>[3]lang_2!A2798</f>
        <v>TECHNOLOGY2_SHOW_14</v>
      </c>
      <c r="B2798" s="55">
        <f>[3]lang_2!B2798</f>
        <v>0</v>
      </c>
      <c r="C2798" s="55" t="str">
        <f>[3]lang_2!C2798</f>
        <v>#[color=3c2a1e,fontsize=24]派遣时长奖励提升[-][color=1ca216,fontsize=24]{$level*10}%[-]</v>
      </c>
      <c r="D2798" s="55">
        <f>[3]lang_2!D2798</f>
        <v>0</v>
      </c>
      <c r="E2798" s="55" t="str">
        <f>[3]lang_2!E2798</f>
        <v>#[color=3c2a1e,fontsize=24]派遣时长奖励提升[-][color=1ca216,fontsize=24]{$level*10}%[-]</v>
      </c>
    </row>
    <row r="2799" spans="1:5" s="55" customFormat="1">
      <c r="A2799" s="55" t="str">
        <f>[3]lang_2!A2799</f>
        <v>TECHNOLOGY2_SHOW_15</v>
      </c>
      <c r="B2799" s="55">
        <f>[3]lang_2!B2799</f>
        <v>0</v>
      </c>
      <c r="C2799" s="55" t="str">
        <f>[3]lang_2!C2799</f>
        <v>#[color=3c2a1e,fontsize=24]被雇佣奖励提升[-][color=1ca216,fontsize=24]{$level*10}%[-]</v>
      </c>
      <c r="D2799" s="55">
        <f>[3]lang_2!D2799</f>
        <v>0</v>
      </c>
      <c r="E2799" s="55" t="str">
        <f>[3]lang_2!E2799</f>
        <v>#[color=3c2a1e,fontsize=24]被雇佣奖励提升[-][color=1ca216,fontsize=24]{$level*10}%[-]</v>
      </c>
    </row>
    <row r="2800" spans="1:5" s="55" customFormat="1">
      <c r="A2800" s="55" t="str">
        <f>[3]lang_2!A2800</f>
        <v>TECHNOLOGY2_SHOW_16</v>
      </c>
      <c r="B2800" s="55">
        <f>[3]lang_2!B2800</f>
        <v>0</v>
      </c>
      <c r="C2800" s="55" t="str">
        <f>[3]lang_2!C2800</f>
        <v>#[color=3c2a1e,fontsize=24]被雇佣奖励次数上限提升[-][color=1ca216,fontsize=24]{$level}[-][color=3c2a1e,fontsize=24]次[-]</v>
      </c>
      <c r="D2800" s="55">
        <f>[3]lang_2!D2800</f>
        <v>0</v>
      </c>
      <c r="E2800" s="55" t="str">
        <f>[3]lang_2!E2800</f>
        <v>#[color=3c2a1e,fontsize=24]被雇佣奖励次数上限提升[-][color=1ca216,fontsize=24]{$level}[-][color=3c2a1e,fontsize=24]次[-]</v>
      </c>
    </row>
    <row r="2801" spans="1:5" s="55" customFormat="1">
      <c r="A2801" s="55">
        <f>[3]lang_2!A2801</f>
        <v>0</v>
      </c>
      <c r="B2801" s="55">
        <f>[3]lang_2!B2801</f>
        <v>0</v>
      </c>
      <c r="C2801" s="55">
        <f>[3]lang_2!C2801</f>
        <v>0</v>
      </c>
      <c r="D2801" s="55">
        <f>[3]lang_2!D2801</f>
        <v>0</v>
      </c>
      <c r="E2801" s="55">
        <f>[3]lang_2!E2801</f>
        <v>0</v>
      </c>
    </row>
    <row r="2802" spans="1:5" s="55" customFormat="1">
      <c r="A2802" s="55">
        <f>[3]lang_2!A2802</f>
        <v>0</v>
      </c>
      <c r="B2802" s="55">
        <f>[3]lang_2!B2802</f>
        <v>0</v>
      </c>
      <c r="C2802" s="55">
        <f>[3]lang_2!C2802</f>
        <v>0</v>
      </c>
      <c r="D2802" s="55">
        <f>[3]lang_2!D2802</f>
        <v>0</v>
      </c>
      <c r="E2802" s="55">
        <f>[3]lang_2!E2802</f>
        <v>0</v>
      </c>
    </row>
    <row r="2803" spans="1:5" s="55" customFormat="1">
      <c r="A2803" s="55" t="str">
        <f>[3]lang_2!A2803</f>
        <v>TECHNOLOGY2_WORD_1</v>
      </c>
      <c r="B2803" s="55">
        <f>[3]lang_2!B2803</f>
        <v>0</v>
      </c>
      <c r="C2803" s="55" t="str">
        <f>[3]lang_2!C2803</f>
        <v>#[color=8a5c1d,fontsize=18](Lv.{$level}　提高至[-][color=1ca216,fontsize=18]{$level*2}%[-][color=8a5c1d,fontsize=18])[-]</v>
      </c>
      <c r="D2803" s="55">
        <f>[3]lang_2!D2803</f>
        <v>0</v>
      </c>
      <c r="E2803" s="55" t="str">
        <f>[3]lang_2!E2803</f>
        <v>#[color=8a5c1d,fontsize=18](Lv.{$level}　提高至[-][color=1ca216,fontsize=18]{$level*2}%[-][color=8a5c1d,fontsize=18])[-]</v>
      </c>
    </row>
    <row r="2804" spans="1:5" s="55" customFormat="1">
      <c r="A2804" s="55" t="str">
        <f>[3]lang_2!A2804</f>
        <v>TECHNOLOGY2_WORD_2</v>
      </c>
      <c r="B2804" s="55">
        <f>[3]lang_2!B2804</f>
        <v>0</v>
      </c>
      <c r="C2804" s="55" t="str">
        <f>[3]lang_2!C2804</f>
        <v>#[color=8a5c1d,fontsize=18](Lv.{$level}　提高至[-][color=1ca216,fontsize=18]{$level+30}[-][color=8a5c1d,fontsize=18])[-]</v>
      </c>
      <c r="D2804" s="55">
        <f>[3]lang_2!D2804</f>
        <v>0</v>
      </c>
      <c r="E2804" s="55" t="str">
        <f>[3]lang_2!E2804</f>
        <v>#[color=8a5c1d,fontsize=18](Lv.{$level}　提高至[-][color=1ca216,fontsize=18]{$level+30}[-][color=8a5c1d,fontsize=18])[-]</v>
      </c>
    </row>
    <row r="2805" spans="1:5" s="55" customFormat="1">
      <c r="A2805" s="55" t="str">
        <f>[3]lang_2!A2805</f>
        <v>TECHNOLOGY2_WORD_3</v>
      </c>
      <c r="B2805" s="55">
        <f>[3]lang_2!B2805</f>
        <v>0</v>
      </c>
      <c r="C2805" s="55" t="str">
        <f>[3]lang_2!C2805</f>
        <v>#[color=8a5c1d,fontsize=18](Lv.{$level}　提高至[-][color=1ca216,fontsize=18]{$level+5}[-][color=8a5c1d,fontsize=18])[-]</v>
      </c>
      <c r="D2805" s="55">
        <f>[3]lang_2!D2805</f>
        <v>0</v>
      </c>
      <c r="E2805" s="55" t="str">
        <f>[3]lang_2!E2805</f>
        <v>#[color=8a5c1d,fontsize=18](Lv.{$level}　提高至[-][color=1ca216,fontsize=18]{$level+5}[-][color=8a5c1d,fontsize=18])[-]</v>
      </c>
    </row>
    <row r="2806" spans="1:5" s="55" customFormat="1">
      <c r="A2806" s="55" t="str">
        <f>[3]lang_2!A2806</f>
        <v>TECHNOLOGY2_WORD_4</v>
      </c>
      <c r="B2806" s="55">
        <f>[3]lang_2!B2806</f>
        <v>0</v>
      </c>
      <c r="C2806" s="55" t="str">
        <f>[3]lang_2!C2806</f>
        <v>#[color=8a5c1d,fontsize=18](Lv.{$level}　降低至[-][color=1ca216,fontsize=18]{12-$level*2}[-][color=8a5c1d,fontsize=18]小时[-][color=8a5c1d,fontsize=18])[-]</v>
      </c>
      <c r="D2806" s="55">
        <f>[3]lang_2!D2806</f>
        <v>0</v>
      </c>
      <c r="E2806" s="55" t="str">
        <f>[3]lang_2!E2806</f>
        <v>#[color=8a5c1d,fontsize=18](Lv.{$level}　降低至[-][color=1ca216,fontsize=18]{12-$level*2}[-][color=8a5c1d,fontsize=18]小时[-][color=8a5c1d,fontsize=18])[-]</v>
      </c>
    </row>
    <row r="2807" spans="1:5" s="55" customFormat="1">
      <c r="A2807" s="55" t="str">
        <f>[3]lang_2!A2807</f>
        <v>TECHNOLOGY2_WORD_5</v>
      </c>
      <c r="B2807" s="55">
        <f>[3]lang_2!B2807</f>
        <v>0</v>
      </c>
      <c r="C2807" s="55" t="str">
        <f>[3]lang_2!C2807</f>
        <v>#[color=8a5c1d,fontsize=18](Lv.{$level}　提高至[-][color=1ca216,fontsize=18]{$level+3}[-][color=8a5c1d,fontsize=18]次[-][color=8a5c1d,fontsize=18])[-]</v>
      </c>
      <c r="D2807" s="55">
        <f>[3]lang_2!D2807</f>
        <v>0</v>
      </c>
      <c r="E2807" s="55" t="str">
        <f>[3]lang_2!E2807</f>
        <v>#[color=8a5c1d,fontsize=18](Lv.{$level}　提高至[-][color=1ca216,fontsize=18]{$level+3}[-][color=8a5c1d,fontsize=18]次[-][color=8a5c1d,fontsize=18])[-]</v>
      </c>
    </row>
    <row r="2808" spans="1:5" s="55" customFormat="1">
      <c r="A2808" s="55" t="str">
        <f>[3]lang_2!A2808</f>
        <v>TECHNOLOGY2_WORD_6</v>
      </c>
      <c r="B2808" s="55">
        <f>[3]lang_2!B2808</f>
        <v>0</v>
      </c>
      <c r="C2808" s="55" t="str">
        <f>[3]lang_2!C2808</f>
        <v>#[color=8a5c1d,fontsize=18](Lv.{$level}　提高至[-][color=1ca216,fontsize=18]{$level*2+12}[-][color=8a5c1d,fontsize=18]小时[-][color=8a5c1d,fontsize=18])[-]</v>
      </c>
      <c r="D2808" s="55">
        <f>[3]lang_2!D2808</f>
        <v>0</v>
      </c>
      <c r="E2808" s="55" t="str">
        <f>[3]lang_2!E2808</f>
        <v>#[color=8a5c1d,fontsize=18](Lv.{$level}　提高至[-][color=1ca216,fontsize=18]{$level*2+12}[-][color=8a5c1d,fontsize=18]小时[-][color=8a5c1d,fontsize=18])[-]</v>
      </c>
    </row>
    <row r="2809" spans="1:5" s="55" customFormat="1">
      <c r="A2809" s="55" t="str">
        <f>[3]lang_2!A2809</f>
        <v>TECHNOLOGY2_WORD_7</v>
      </c>
      <c r="B2809" s="55">
        <f>[3]lang_2!B2809</f>
        <v>0</v>
      </c>
      <c r="C2809" s="55" t="str">
        <f>[3]lang_2!C2809</f>
        <v>#[color=8a5c1d,fontsize=18](Lv.{$level}　提升至[-][color=1ca216,fontsize=18]{($level*500000+500000)}[-][color=8a5c1d,fontsize=18]，[-][color=1ca216,fontsize=18]{$level*2+10}[-][color=8a5c1d,fontsize=18])[-]</v>
      </c>
      <c r="D2809" s="55">
        <f>[3]lang_2!D2809</f>
        <v>0</v>
      </c>
      <c r="E2809" s="55" t="str">
        <f>[3]lang_2!E2809</f>
        <v>#[color=8a5c1d,fontsize=18](Lv.{$level}　提升至[-][color=1ca216,fontsize=18]{($level*500000+500000)}[-][color=8a5c1d,fontsize=18]，[-][color=1ca216,fontsize=18]{$level*2+10}[-][color=8a5c1d,fontsize=18])[-]</v>
      </c>
    </row>
    <row r="2810" spans="1:5" s="55" customFormat="1">
      <c r="A2810" s="55" t="str">
        <f>[3]lang_2!A2810</f>
        <v>TECHNOLOGY2_WORD_8</v>
      </c>
      <c r="B2810" s="55">
        <f>[3]lang_2!B2810</f>
        <v>0</v>
      </c>
      <c r="C2810" s="55" t="str">
        <f>[3]lang_2!C2810</f>
        <v>#[color=8a5c1d,fontsize=18](Lv.{$level}　提升至[-][color=1ca216,fontsize=18]{($level*100+100)}[-][color=8a5c1d,fontsize=18]，[-][color=1ca216,fontsize=18]{$level*2+10}[-][color=8a5c1d,fontsize=18])[-]</v>
      </c>
      <c r="D2810" s="55">
        <f>[3]lang_2!D2810</f>
        <v>0</v>
      </c>
      <c r="E2810" s="55" t="str">
        <f>[3]lang_2!E2810</f>
        <v>#[color=8a5c1d,fontsize=18](Lv.{$level}　提升至[-][color=1ca216,fontsize=18]{($level*100+100)}[-][color=8a5c1d,fontsize=18]，[-][color=1ca216,fontsize=18]{$level*2+10}[-][color=8a5c1d,fontsize=18])[-]</v>
      </c>
    </row>
    <row r="2811" spans="1:5" s="55" customFormat="1">
      <c r="A2811" s="55" t="str">
        <f>[3]lang_2!A2811</f>
        <v>TECHNOLOGY2_WORD_9</v>
      </c>
      <c r="B2811" s="55">
        <f>[3]lang_2!B2811</f>
        <v>0</v>
      </c>
      <c r="C2811" s="55" t="str">
        <f>[3]lang_2!C2811</f>
        <v>#[color=8a5c1d,fontsize=18](Lv.{$level}　提升至[-][color=1ca216,fontsize=18]{$level*50+50}[-][color=8a5c1d,fontsize=18]，[-][color=1ca216,fontsize=18]{$level*2+10}[-][color=8a5c1d,fontsize=18])[-]</v>
      </c>
      <c r="D2811" s="55">
        <f>[3]lang_2!D2811</f>
        <v>0</v>
      </c>
      <c r="E2811" s="55" t="str">
        <f>[3]lang_2!E2811</f>
        <v>#[color=8a5c1d,fontsize=18](Lv.{$level}　提升至[-][color=1ca216,fontsize=18]{$level*50+50}[-][color=8a5c1d,fontsize=18]，[-][color=1ca216,fontsize=18]{$level*2+10}[-][color=8a5c1d,fontsize=18])[-]</v>
      </c>
    </row>
    <row r="2812" spans="1:5" s="55" customFormat="1">
      <c r="A2812" s="55" t="str">
        <f>[3]lang_2!A2812</f>
        <v>TECHNOLOGY2_WORD_10</v>
      </c>
      <c r="B2812" s="55">
        <f>[3]lang_2!B2812</f>
        <v>0</v>
      </c>
      <c r="C2812" s="55" t="str">
        <f>[3]lang_2!C2812</f>
        <v>#[color=8a5c1d,fontsize=18](Lv.{$level}　提升至[-][color=1ca216,fontsize=18]{$level*1+1}[-][color=8a5c1d,fontsize=18]，[-][color=1ca216,fontsize=18]{$level*1+7}[-][color=8a5c1d,fontsize=18])[-]</v>
      </c>
      <c r="D2812" s="55">
        <f>[3]lang_2!D2812</f>
        <v>0</v>
      </c>
      <c r="E2812" s="55" t="str">
        <f>[3]lang_2!E2812</f>
        <v>#[color=8a5c1d,fontsize=18](Lv.{$level}　提升至[-][color=1ca216,fontsize=18]{$level*1+1}[-][color=8a5c1d,fontsize=18]，[-][color=1ca216,fontsize=18]{$level*1+7}[-][color=8a5c1d,fontsize=18])[-]</v>
      </c>
    </row>
    <row r="2813" spans="1:5" s="55" customFormat="1">
      <c r="A2813" s="55" t="str">
        <f>[3]lang_2!A2813</f>
        <v>TECHNOLOGY2_WORD_11</v>
      </c>
      <c r="B2813" s="55">
        <f>[3]lang_2!B2813</f>
        <v>0</v>
      </c>
      <c r="C2813" s="55" t="str">
        <f>[3]lang_2!C2813</f>
        <v>#[color=8a5c1d,fontsize=18](Lv.{$level}　提升至[-][color=1ca216,fontsize=18]{$level*5+40}[-][color=8a5c1d,fontsize=18])[-]</v>
      </c>
      <c r="D2813" s="55">
        <f>[3]lang_2!D2813</f>
        <v>0</v>
      </c>
      <c r="E2813" s="55" t="str">
        <f>[3]lang_2!E2813</f>
        <v>#[color=8a5c1d,fontsize=18](Lv.{$level}　提升至[-][color=1ca216,fontsize=18]{$level*5+30}[-][color=8a5c1d,fontsize=18])[-]</v>
      </c>
    </row>
    <row r="2814" spans="1:5" s="55" customFormat="1">
      <c r="A2814" s="55" t="str">
        <f>[3]lang_2!A2814</f>
        <v>TECHNOLOGY2_WORD_12</v>
      </c>
      <c r="B2814" s="55">
        <f>[3]lang_2!B2814</f>
        <v>0</v>
      </c>
      <c r="C2814" s="55" t="str">
        <f>[3]lang_2!C2814</f>
        <v>#[color=8a5c1d,fontsize=18](Lv.{$level}　提升[-][color=1ca216,fontsize=18]{$level*1*10}%[-][color=8a5c1d,fontsize=18])[-]</v>
      </c>
      <c r="D2814" s="55">
        <f>[3]lang_2!D2814</f>
        <v>0</v>
      </c>
      <c r="E2814" s="55" t="str">
        <f>[3]lang_2!E2814</f>
        <v>#[color=8a5c1d,fontsize=18](Lv.{$level}　提升[-][color=1ca216,fontsize=18]{$level*1*10}%[-][color=8a5c1d,fontsize=18])[-]</v>
      </c>
    </row>
    <row r="2815" spans="1:5" s="55" customFormat="1">
      <c r="A2815" s="55" t="str">
        <f>[3]lang_2!A2815</f>
        <v>TECHNOLOGY2_WORD_13</v>
      </c>
      <c r="B2815" s="55">
        <f>[3]lang_2!B2815</f>
        <v>0</v>
      </c>
      <c r="C2815" s="55" t="str">
        <f>[3]lang_2!C2815</f>
        <v>#[color=8a5c1d,fontsize=18](Lv.{$level}　提升至[-][color=1ca216,fontsize=18]{$level+10}[-][color=8a5c1d,fontsize=18]秒)[-]</v>
      </c>
      <c r="D2815" s="55">
        <f>[3]lang_2!D2815</f>
        <v>0</v>
      </c>
      <c r="E2815" s="55" t="str">
        <f>[3]lang_2!E2815</f>
        <v>#[color=8a5c1d,fontsize=18](Lv.{$level}　提升至[-][color=1ca216,fontsize=18]{$level+10}[-][color=8a5c1d,fontsize=18]秒)[-]</v>
      </c>
    </row>
    <row r="2816" spans="1:5" s="55" customFormat="1">
      <c r="A2816" s="55" t="str">
        <f>[3]lang_2!A2816</f>
        <v>TECHNOLOGY2_WORD_14</v>
      </c>
      <c r="B2816" s="55">
        <f>[3]lang_2!B2816</f>
        <v>0</v>
      </c>
      <c r="C2816" s="55" t="str">
        <f>[3]lang_2!C2816</f>
        <v>#[color=8a5c1d,fontsize=18](Lv.{$level}　提升[-][color=1ca216,fontsize=18]{$level*10}%[-][color=8a5c1d,fontsize=18]）[-]</v>
      </c>
      <c r="D2816" s="55">
        <f>[3]lang_2!D2816</f>
        <v>0</v>
      </c>
      <c r="E2816" s="55" t="str">
        <f>[3]lang_2!E2816</f>
        <v>#[color=8a5c1d,fontsize=18](Lv.{$level}　提升[-][color=1ca216,fontsize=18]{$level*10}%[-][color=8a5c1d,fontsize=18]）[-]</v>
      </c>
    </row>
    <row r="2817" spans="1:5" s="55" customFormat="1">
      <c r="A2817" s="55" t="str">
        <f>[3]lang_2!A2817</f>
        <v>TECHNOLOGY2_WORD_15</v>
      </c>
      <c r="B2817" s="55">
        <f>[3]lang_2!B2817</f>
        <v>0</v>
      </c>
      <c r="C2817" s="55" t="str">
        <f>[3]lang_2!C2817</f>
        <v>#[color=8a5c1d,fontsize=18](Lv.{$level}　提升[-][color=1ca216,fontsize=18]{$level*10}%[-][color=8a5c1d,fontsize=18]）[-]</v>
      </c>
      <c r="D2817" s="55">
        <f>[3]lang_2!D2817</f>
        <v>0</v>
      </c>
      <c r="E2817" s="55" t="str">
        <f>[3]lang_2!E2817</f>
        <v>#[color=8a5c1d,fontsize=18](Lv.{$level}　提升[-][color=1ca216,fontsize=18]{$level*10}%[-][color=8a5c1d,fontsize=18]）[-]</v>
      </c>
    </row>
    <row r="2818" spans="1:5" s="55" customFormat="1">
      <c r="A2818" s="55" t="str">
        <f>[3]lang_2!A2818</f>
        <v>TECHNOLOGY2_WORD_16</v>
      </c>
      <c r="B2818" s="55">
        <f>[3]lang_2!B2818</f>
        <v>0</v>
      </c>
      <c r="C2818" s="55" t="str">
        <f>[3]lang_2!C2818</f>
        <v>#[color=8a5c1d,fontsize=18](Lv.{$level}　提升[-][color=1ca216,fontsize=18]{$level}[-][color=8a5c1d,fontsize=18]次）[-]</v>
      </c>
      <c r="D2818" s="55">
        <f>[3]lang_2!D2818</f>
        <v>0</v>
      </c>
      <c r="E2818" s="55" t="str">
        <f>[3]lang_2!E2818</f>
        <v>#[color=8a5c1d,fontsize=18](Lv.{$level}　提升[-][color=1ca216,fontsize=18]{$level}[-][color=8a5c1d,fontsize=18]次）[-]</v>
      </c>
    </row>
    <row r="2819" spans="1:5" s="55" customFormat="1">
      <c r="A2819" s="55">
        <f>[3]lang_2!A2819</f>
        <v>0</v>
      </c>
      <c r="B2819" s="55">
        <f>[3]lang_2!B2819</f>
        <v>0</v>
      </c>
      <c r="C2819" s="55">
        <f>[3]lang_2!C2819</f>
        <v>0</v>
      </c>
      <c r="D2819" s="55">
        <f>[3]lang_2!D2819</f>
        <v>0</v>
      </c>
      <c r="E2819" s="55">
        <f>[3]lang_2!E2819</f>
        <v>0</v>
      </c>
    </row>
    <row r="2820" spans="1:5" s="55" customFormat="1">
      <c r="A2820" s="55">
        <f>[3]lang_2!A2820</f>
        <v>0</v>
      </c>
      <c r="B2820" s="55">
        <f>[3]lang_2!B2820</f>
        <v>0</v>
      </c>
      <c r="C2820" s="55">
        <f>[3]lang_2!C2820</f>
        <v>0</v>
      </c>
      <c r="D2820" s="55">
        <f>[3]lang_2!D2820</f>
        <v>0</v>
      </c>
      <c r="E2820" s="55">
        <f>[3]lang_2!E2820</f>
        <v>0</v>
      </c>
    </row>
    <row r="2821" spans="1:5" s="55" customFormat="1">
      <c r="A2821" s="55" t="str">
        <f>[3]lang_2!A2821</f>
        <v>maintaskDes_001</v>
      </c>
      <c r="B2821" s="55">
        <f>[3]lang_2!B2821</f>
        <v>0</v>
      </c>
      <c r="C2821" s="55" t="str">
        <f>[3]lang_2!C2821</f>
        <v>#整顿军队，继续前进</v>
      </c>
      <c r="D2821" s="55">
        <f>[3]lang_2!D2821</f>
        <v>0</v>
      </c>
      <c r="E2821" s="55">
        <f>[3]lang_2!E2821</f>
        <v>0</v>
      </c>
    </row>
    <row r="2822" spans="1:5" s="55" customFormat="1">
      <c r="A2822" s="55" t="str">
        <f>[3]lang_2!A2822</f>
        <v>maintaskDes_002</v>
      </c>
      <c r="B2822" s="55">
        <f>[3]lang_2!B2822</f>
        <v>0</v>
      </c>
      <c r="C2822" s="55" t="str">
        <f>[3]lang_2!C2822</f>
        <v>#攻下前方残破的哨塔</v>
      </c>
      <c r="D2822" s="55">
        <f>[3]lang_2!D2822</f>
        <v>0</v>
      </c>
      <c r="E2822" s="55">
        <f>[3]lang_2!E2822</f>
        <v>0</v>
      </c>
    </row>
    <row r="2823" spans="1:5" s="55" customFormat="1">
      <c r="A2823" s="55" t="str">
        <f>[3]lang_2!A2823</f>
        <v>maintaskDes_003</v>
      </c>
      <c r="B2823" s="55">
        <f>[3]lang_2!B2823</f>
        <v>0</v>
      </c>
      <c r="C2823" s="55" t="str">
        <f>[3]lang_2!C2823</f>
        <v>#占领岛屿尽头的城池</v>
      </c>
      <c r="D2823" s="55">
        <f>[3]lang_2!D2823</f>
        <v>0</v>
      </c>
      <c r="E2823" s="55">
        <f>[3]lang_2!E2823</f>
        <v>0</v>
      </c>
    </row>
    <row r="2824" spans="1:5" s="55" customFormat="1">
      <c r="A2824" s="55" t="str">
        <f>[3]lang_2!A2824</f>
        <v>maintaskDes_004</v>
      </c>
      <c r="B2824" s="55">
        <f>[3]lang_2!B2824</f>
        <v>0</v>
      </c>
      <c r="C2824" s="55" t="str">
        <f>[3]lang_2!C2824</f>
        <v>#打探入侵者的信息</v>
      </c>
      <c r="D2824" s="55">
        <f>[3]lang_2!D2824</f>
        <v>0</v>
      </c>
      <c r="E2824" s="55">
        <f>[3]lang_2!E2824</f>
        <v>0</v>
      </c>
    </row>
    <row r="2825" spans="1:5" s="55" customFormat="1">
      <c r="A2825" s="55" t="str">
        <f>[3]lang_2!A2825</f>
        <v>maintaskDes_005</v>
      </c>
      <c r="B2825" s="55">
        <f>[3]lang_2!B2825</f>
        <v>0</v>
      </c>
      <c r="C2825" s="55" t="str">
        <f>[3]lang_2!C2825</f>
        <v>#通过雪山入口的驻地</v>
      </c>
      <c r="D2825" s="55">
        <f>[3]lang_2!D2825</f>
        <v>0</v>
      </c>
      <c r="E2825" s="55">
        <f>[3]lang_2!E2825</f>
        <v>0</v>
      </c>
    </row>
    <row r="2826" spans="1:5" s="55" customFormat="1">
      <c r="A2826" s="55" t="str">
        <f>[3]lang_2!A2826</f>
        <v>maintaskDes_006</v>
      </c>
      <c r="B2826" s="55">
        <f>[3]lang_2!B2826</f>
        <v>0</v>
      </c>
      <c r="C2826" s="55" t="str">
        <f>[3]lang_2!C2826</f>
        <v>#穿过雪山到达营地</v>
      </c>
      <c r="D2826" s="55">
        <f>[3]lang_2!D2826</f>
        <v>0</v>
      </c>
      <c r="E2826" s="55">
        <f>[3]lang_2!E2826</f>
        <v>0</v>
      </c>
    </row>
    <row r="2827" spans="1:5" s="55" customFormat="1">
      <c r="A2827" s="55" t="str">
        <f>[3]lang_2!A2827</f>
        <v>maintaskDes_007</v>
      </c>
      <c r="B2827" s="55">
        <f>[3]lang_2!B2827</f>
        <v>0</v>
      </c>
      <c r="C2827" s="55" t="str">
        <f>[3]lang_2!C2827</f>
        <v>#攻占最后一座城堡</v>
      </c>
      <c r="D2827" s="55">
        <f>[3]lang_2!D2827</f>
        <v>0</v>
      </c>
      <c r="E2827" s="55">
        <f>[3]lang_2!E2827</f>
        <v>0</v>
      </c>
    </row>
    <row r="2828" spans="1:5" s="55" customFormat="1">
      <c r="A2828" s="55" t="str">
        <f>[3]lang_2!A2828</f>
        <v>maintaskDes_008</v>
      </c>
      <c r="B2828" s="55">
        <f>[3]lang_2!B2828</f>
        <v>0</v>
      </c>
      <c r="C2828" s="55" t="str">
        <f>[3]lang_2!C2828</f>
        <v>#击败活跃的墓园军队</v>
      </c>
      <c r="D2828" s="55">
        <f>[3]lang_2!D2828</f>
        <v>7100305</v>
      </c>
      <c r="E2828" s="55">
        <f>[3]lang_2!E2828</f>
        <v>0</v>
      </c>
    </row>
    <row r="2829" spans="1:5" s="55" customFormat="1">
      <c r="A2829" s="55" t="str">
        <f>[3]lang_2!A2829</f>
        <v>maintaskDes_009</v>
      </c>
      <c r="B2829" s="55">
        <f>[3]lang_2!B2829</f>
        <v>0</v>
      </c>
      <c r="C2829" s="55" t="str">
        <f>[3]lang_2!C2829</f>
        <v>#寻找云中城的踪迹</v>
      </c>
      <c r="D2829" s="55">
        <f>[3]lang_2!D2829</f>
        <v>7100307</v>
      </c>
      <c r="E2829" s="55">
        <f>[3]lang_2!E2829</f>
        <v>0</v>
      </c>
    </row>
    <row r="2830" spans="1:5" s="55" customFormat="1">
      <c r="A2830" s="55" t="str">
        <f>[3]lang_2!A2830</f>
        <v>maintaskDes_010</v>
      </c>
      <c r="B2830" s="55">
        <f>[3]lang_2!B2830</f>
        <v>0</v>
      </c>
      <c r="C2830" s="55" t="str">
        <f>[3]lang_2!C2830</f>
        <v>#寻找第二座云中城</v>
      </c>
      <c r="D2830" s="55">
        <f>[3]lang_2!D2830</f>
        <v>7100309</v>
      </c>
      <c r="E2830" s="55">
        <f>[3]lang_2!E2830</f>
        <v>0</v>
      </c>
    </row>
    <row r="2831" spans="1:5" s="55" customFormat="1">
      <c r="A2831" s="55" t="str">
        <f>[3]lang_2!A2831</f>
        <v>maintaskDes_011</v>
      </c>
      <c r="B2831" s="55">
        <f>[3]lang_2!B2831</f>
        <v>0</v>
      </c>
      <c r="C2831" s="55" t="str">
        <f>[3]lang_2!C2831</f>
        <v>#占领地下城的城堡</v>
      </c>
      <c r="D2831" s="55">
        <f>[3]lang_2!D2831</f>
        <v>7100315</v>
      </c>
      <c r="E2831" s="55">
        <f>[3]lang_2!E2831</f>
        <v>0</v>
      </c>
    </row>
    <row r="2832" spans="1:5" s="55" customFormat="1">
      <c r="A2832" s="55" t="str">
        <f>[3]lang_2!A2832</f>
        <v>maintaskDes_012</v>
      </c>
      <c r="B2832" s="55">
        <f>[3]lang_2!B2832</f>
        <v>0</v>
      </c>
      <c r="C2832" s="55" t="str">
        <f>[3]lang_2!C2832</f>
        <v>#冲破地下城的封锁</v>
      </c>
      <c r="D2832" s="55">
        <f>[3]lang_2!D2832</f>
        <v>7100405</v>
      </c>
      <c r="E2832" s="55">
        <f>[3]lang_2!E2832</f>
        <v>0</v>
      </c>
    </row>
    <row r="2833" spans="1:5" s="55" customFormat="1">
      <c r="A2833" s="55" t="str">
        <f>[3]lang_2!A2833</f>
        <v>maintaskDes_013</v>
      </c>
      <c r="B2833" s="55">
        <f>[3]lang_2!B2833</f>
        <v>0</v>
      </c>
      <c r="C2833" s="55" t="str">
        <f>[3]lang_2!C2833</f>
        <v>#解放第一座狮鹫崖</v>
      </c>
      <c r="D2833" s="55">
        <f>[3]lang_2!D2833</f>
        <v>7100407</v>
      </c>
      <c r="E2833" s="55">
        <f>[3]lang_2!E2833</f>
        <v>0</v>
      </c>
    </row>
    <row r="2834" spans="1:5" s="55" customFormat="1">
      <c r="A2834" s="55" t="str">
        <f>[3]lang_2!A2834</f>
        <v>maintaskDes_014</v>
      </c>
      <c r="B2834" s="55">
        <f>[3]lang_2!B2834</f>
        <v>0</v>
      </c>
      <c r="C2834" s="55" t="str">
        <f>[3]lang_2!C2834</f>
        <v>#击败聚集的地下军队</v>
      </c>
      <c r="D2834" s="55">
        <f>[3]lang_2!D2834</f>
        <v>7100410</v>
      </c>
      <c r="E2834" s="55">
        <f>[3]lang_2!E2834</f>
        <v>0</v>
      </c>
    </row>
    <row r="2835" spans="1:5" s="55" customFormat="1">
      <c r="A2835" s="55" t="str">
        <f>[3]lang_2!A2835</f>
        <v>maintaskDes_015</v>
      </c>
      <c r="B2835" s="55">
        <f>[3]lang_2!B2835</f>
        <v>0</v>
      </c>
      <c r="C2835" s="55" t="str">
        <f>[3]lang_2!C2835</f>
        <v>#解放所有的狮鹫崖</v>
      </c>
      <c r="D2835" s="55">
        <f>[3]lang_2!D2835</f>
        <v>7100412</v>
      </c>
      <c r="E2835" s="55">
        <f>[3]lang_2!E2835</f>
        <v>0</v>
      </c>
    </row>
    <row r="2836" spans="1:5" s="55" customFormat="1">
      <c r="A2836" s="55" t="str">
        <f>[3]lang_2!A2836</f>
        <v>maintaskDes_016</v>
      </c>
      <c r="B2836" s="55">
        <f>[3]lang_2!B2836</f>
        <v>0</v>
      </c>
      <c r="C2836" s="55" t="str">
        <f>[3]lang_2!C2836</f>
        <v>#前往海岸边的沉船</v>
      </c>
      <c r="D2836" s="55">
        <f>[3]lang_2!D2836</f>
        <v>7100502</v>
      </c>
      <c r="E2836" s="55">
        <f>[3]lang_2!E2836</f>
        <v>0</v>
      </c>
    </row>
    <row r="2837" spans="1:5" s="55" customFormat="1">
      <c r="A2837" s="55" t="str">
        <f>[3]lang_2!A2837</f>
        <v>maintaskDes_017</v>
      </c>
      <c r="B2837" s="55">
        <f>[3]lang_2!B2837</f>
        <v>0</v>
      </c>
      <c r="C2837" s="55" t="str">
        <f>[3]lang_2!C2837</f>
        <v>#攻击精灵的城堡</v>
      </c>
      <c r="D2837" s="55">
        <f>[3]lang_2!D2837</f>
        <v>7100505</v>
      </c>
      <c r="E2837" s="55">
        <f>[3]lang_2!E2837</f>
        <v>0</v>
      </c>
    </row>
    <row r="2838" spans="1:5" s="55" customFormat="1">
      <c r="A2838" s="55" t="str">
        <f>[3]lang_2!A2838</f>
        <v>maintaskDes_018</v>
      </c>
      <c r="B2838" s="55">
        <f>[3]lang_2!B2838</f>
        <v>0</v>
      </c>
      <c r="C2838" s="55" t="str">
        <f>[3]lang_2!C2838</f>
        <v>#攻占精灵第二座堡垒</v>
      </c>
      <c r="D2838" s="55">
        <f>[3]lang_2!D2838</f>
        <v>7100510</v>
      </c>
      <c r="E2838" s="55">
        <f>[3]lang_2!E2838</f>
        <v>0</v>
      </c>
    </row>
    <row r="2839" spans="1:5" s="55" customFormat="1">
      <c r="A2839" s="55" t="str">
        <f>[3]lang_2!A2839</f>
        <v>maintaskDes_019</v>
      </c>
      <c r="B2839" s="55">
        <f>[3]lang_2!B2839</f>
        <v>0</v>
      </c>
      <c r="C2839" s="55" t="str">
        <f>[3]lang_2!C2839</f>
        <v>#寻找先知古树</v>
      </c>
      <c r="D2839" s="55">
        <f>[3]lang_2!D2839</f>
        <v>7100514</v>
      </c>
      <c r="E2839" s="55">
        <f>[3]lang_2!E2839</f>
        <v>0</v>
      </c>
    </row>
    <row r="2840" spans="1:5" s="55" customFormat="1">
      <c r="A2840" s="55" t="str">
        <f>[3]lang_2!A2840</f>
        <v>maintaskDes_020</v>
      </c>
      <c r="B2840" s="55">
        <f>[3]lang_2!B2840</f>
        <v>0</v>
      </c>
      <c r="C2840" s="55" t="str">
        <f>[3]lang_2!C2840</f>
        <v>#前往北方海岸边的古堡</v>
      </c>
      <c r="D2840" s="55">
        <f>[3]lang_2!D2840</f>
        <v>7100605</v>
      </c>
      <c r="E2840" s="55">
        <f>[3]lang_2!E2840</f>
        <v>0</v>
      </c>
    </row>
    <row r="2841" spans="1:5" s="55" customFormat="1">
      <c r="A2841" s="55" t="str">
        <f>[3]lang_2!A2841</f>
        <v>maintaskDes_021</v>
      </c>
      <c r="B2841" s="55">
        <f>[3]lang_2!B2841</f>
        <v>0</v>
      </c>
      <c r="C2841" s="55" t="str">
        <f>[3]lang_2!C2841</f>
        <v>#通过山间的关隘</v>
      </c>
      <c r="D2841" s="55">
        <f>[3]lang_2!D2841</f>
        <v>7100609</v>
      </c>
      <c r="E2841" s="55">
        <f>[3]lang_2!E2841</f>
        <v>0</v>
      </c>
    </row>
    <row r="2842" spans="1:5" s="55" customFormat="1">
      <c r="A2842" s="55" t="str">
        <f>[3]lang_2!A2842</f>
        <v>maintaskDes_022</v>
      </c>
      <c r="B2842" s="55">
        <f>[3]lang_2!B2842</f>
        <v>0</v>
      </c>
      <c r="C2842" s="55" t="str">
        <f>[3]lang_2!C2842</f>
        <v>#进攻最后一座城堡</v>
      </c>
      <c r="D2842" s="55">
        <f>[3]lang_2!D2842</f>
        <v>7100615</v>
      </c>
      <c r="E2842" s="55">
        <f>[3]lang_2!E2842</f>
        <v>0</v>
      </c>
    </row>
    <row r="2843" spans="1:5" s="55" customFormat="1">
      <c r="A2843" s="55" t="str">
        <f>[3]lang_2!A2843</f>
        <v>maintaskDes_023</v>
      </c>
      <c r="B2843" s="55">
        <f>[3]lang_2!B2843</f>
        <v>0</v>
      </c>
      <c r="C2843" s="55" t="str">
        <f>[3]lang_2!C2843</f>
        <v>#寻找一座新的金矿</v>
      </c>
      <c r="D2843" s="55">
        <f>[3]lang_2!D2843</f>
        <v>7100706</v>
      </c>
      <c r="E2843" s="55">
        <f>[3]lang_2!E2843</f>
        <v>0</v>
      </c>
    </row>
    <row r="2844" spans="1:5" s="55" customFormat="1">
      <c r="A2844" s="55" t="str">
        <f>[3]lang_2!A2844</f>
        <v>maintaskDes_024</v>
      </c>
      <c r="B2844" s="55">
        <f>[3]lang_2!B2844</f>
        <v>0</v>
      </c>
      <c r="C2844" s="55" t="str">
        <f>[3]lang_2!C2844</f>
        <v>#前往海岛上的城堡</v>
      </c>
      <c r="D2844" s="55">
        <f>[3]lang_2!D2844</f>
        <v>7100710</v>
      </c>
      <c r="E2844" s="55">
        <f>[3]lang_2!E2844</f>
        <v>0</v>
      </c>
    </row>
    <row r="2845" spans="1:5" s="55" customFormat="1">
      <c r="A2845" s="55" t="str">
        <f>[3]lang_2!A2845</f>
        <v>maintaskDes_025</v>
      </c>
      <c r="B2845" s="55">
        <f>[3]lang_2!B2845</f>
        <v>0</v>
      </c>
      <c r="C2845" s="55" t="str">
        <f>[3]lang_2!C2845</f>
        <v>#进攻人类的城堡</v>
      </c>
      <c r="D2845" s="55">
        <f>[3]lang_2!D2845</f>
        <v>7100715</v>
      </c>
      <c r="E2845" s="55">
        <f>[3]lang_2!E2845</f>
        <v>0</v>
      </c>
    </row>
    <row r="2846" spans="1:5" s="55" customFormat="1">
      <c r="A2846" s="55" t="str">
        <f>[3]lang_2!A2846</f>
        <v>maintaskDes_026</v>
      </c>
      <c r="B2846" s="55">
        <f>[3]lang_2!B2846</f>
        <v>0</v>
      </c>
      <c r="C2846" s="55" t="str">
        <f>[3]lang_2!C2846</f>
        <v>#抵达壁垒的集结点</v>
      </c>
      <c r="D2846" s="55">
        <f>[3]lang_2!D2846</f>
        <v>7100805</v>
      </c>
      <c r="E2846" s="55">
        <f>[3]lang_2!E2846</f>
        <v>0</v>
      </c>
    </row>
    <row r="2847" spans="1:5" s="55" customFormat="1">
      <c r="A2847" s="55" t="str">
        <f>[3]lang_2!A2847</f>
        <v>maintaskDes_027</v>
      </c>
      <c r="B2847" s="55">
        <f>[3]lang_2!B2847</f>
        <v>0</v>
      </c>
      <c r="C2847" s="55" t="str">
        <f>[3]lang_2!C2847</f>
        <v>#消灭树梢上的哨站</v>
      </c>
      <c r="D2847" s="55">
        <f>[3]lang_2!D2847</f>
        <v>7100808</v>
      </c>
      <c r="E2847" s="55">
        <f>[3]lang_2!E2847</f>
        <v>0</v>
      </c>
    </row>
    <row r="2848" spans="1:5" s="55" customFormat="1">
      <c r="A2848" s="55" t="str">
        <f>[3]lang_2!A2848</f>
        <v>maintaskDes_028</v>
      </c>
      <c r="B2848" s="55">
        <f>[3]lang_2!B2848</f>
        <v>0</v>
      </c>
      <c r="C2848" s="55" t="str">
        <f>[3]lang_2!C2848</f>
        <v>#消灭先知古树</v>
      </c>
      <c r="D2848" s="55">
        <f>[3]lang_2!D2848</f>
        <v>7100813</v>
      </c>
      <c r="E2848" s="55">
        <f>[3]lang_2!E2848</f>
        <v>0</v>
      </c>
    </row>
    <row r="2849" spans="1:5" s="55" customFormat="1">
      <c r="A2849" s="55" t="str">
        <f>[3]lang_2!A2849</f>
        <v>maintaskDes_029</v>
      </c>
      <c r="B2849" s="55">
        <f>[3]lang_2!B2849</f>
        <v>0</v>
      </c>
      <c r="C2849" s="55" t="str">
        <f>[3]lang_2!C2849</f>
        <v>#占领第一座金矿</v>
      </c>
      <c r="D2849" s="55">
        <f>[3]lang_2!D2849</f>
        <v>7100901</v>
      </c>
      <c r="E2849" s="55">
        <f>[3]lang_2!E2849</f>
        <v>0</v>
      </c>
    </row>
    <row r="2850" spans="1:5" s="55" customFormat="1">
      <c r="A2850" s="55" t="str">
        <f>[3]lang_2!A2850</f>
        <v>maintaskDes_030</v>
      </c>
      <c r="B2850" s="55">
        <f>[3]lang_2!B2850</f>
        <v>0</v>
      </c>
      <c r="C2850" s="55" t="str">
        <f>[3]lang_2!C2850</f>
        <v>#占领第二座金矿</v>
      </c>
      <c r="D2850" s="55">
        <f>[3]lang_2!D2850</f>
        <v>7100904</v>
      </c>
      <c r="E2850" s="55">
        <f>[3]lang_2!E2850</f>
        <v>0</v>
      </c>
    </row>
    <row r="2851" spans="1:5" s="55" customFormat="1">
      <c r="A2851" s="55" t="str">
        <f>[3]lang_2!A2851</f>
        <v>maintaskDes_031</v>
      </c>
      <c r="B2851" s="55">
        <f>[3]lang_2!B2851</f>
        <v>0</v>
      </c>
      <c r="C2851" s="55" t="str">
        <f>[3]lang_2!C2851</f>
        <v>#占领第三座金矿</v>
      </c>
      <c r="D2851" s="55">
        <f>[3]lang_2!D2851</f>
        <v>7100909</v>
      </c>
      <c r="E2851" s="55">
        <f>[3]lang_2!E2851</f>
        <v>0</v>
      </c>
    </row>
    <row r="2852" spans="1:5" s="55" customFormat="1">
      <c r="A2852" s="55" t="str">
        <f>[3]lang_2!A2852</f>
        <v>maintaskDes_032</v>
      </c>
      <c r="B2852" s="55">
        <f>[3]lang_2!B2852</f>
        <v>0</v>
      </c>
      <c r="C2852" s="55" t="str">
        <f>[3]lang_2!C2852</f>
        <v>#占领第四座金矿</v>
      </c>
      <c r="D2852" s="55">
        <f>[3]lang_2!D2852</f>
        <v>7100913</v>
      </c>
      <c r="E2852" s="55">
        <f>[3]lang_2!E2852</f>
        <v>0</v>
      </c>
    </row>
    <row r="2853" spans="1:5" s="55" customFormat="1">
      <c r="A2853" s="55" t="str">
        <f>[3]lang_2!A2853</f>
        <v>maintaskDes_033</v>
      </c>
      <c r="B2853" s="55">
        <f>[3]lang_2!B2853</f>
        <v>0</v>
      </c>
      <c r="C2853" s="55" t="str">
        <f>[3]lang_2!C2853</f>
        <v>#进攻森林中的堡垒</v>
      </c>
      <c r="D2853" s="55">
        <f>[3]lang_2!D2853</f>
        <v>7101005</v>
      </c>
      <c r="E2853" s="55">
        <f>[3]lang_2!E2853</f>
        <v>0</v>
      </c>
    </row>
    <row r="2854" spans="1:5" s="55" customFormat="1">
      <c r="A2854" s="55" t="str">
        <f>[3]lang_2!A2854</f>
        <v>maintaskDes_034</v>
      </c>
      <c r="B2854" s="55">
        <f>[3]lang_2!B2854</f>
        <v>0</v>
      </c>
      <c r="C2854" s="55" t="str">
        <f>[3]lang_2!C2854</f>
        <v>#进攻据点的堡垒</v>
      </c>
      <c r="D2854" s="55">
        <f>[3]lang_2!D2854</f>
        <v>7101010</v>
      </c>
      <c r="E2854" s="55">
        <f>[3]lang_2!E2854</f>
        <v>0</v>
      </c>
    </row>
    <row r="2855" spans="1:5" s="55" customFormat="1">
      <c r="A2855" s="55" t="str">
        <f>[3]lang_2!A2855</f>
        <v>maintaskDes_035</v>
      </c>
      <c r="B2855" s="55">
        <f>[3]lang_2!B2855</f>
        <v>0</v>
      </c>
      <c r="C2855" s="55" t="str">
        <f>[3]lang_2!C2855</f>
        <v>#抢夺敌人的金矿</v>
      </c>
      <c r="D2855" s="55">
        <f>[3]lang_2!D2855</f>
        <v>7101014</v>
      </c>
      <c r="E2855" s="55">
        <f>[3]lang_2!E2855</f>
        <v>0</v>
      </c>
    </row>
    <row r="2856" spans="1:5" s="55" customFormat="1">
      <c r="A2856" s="55" t="str">
        <f>[3]lang_2!A2856</f>
        <v>maintaskDes_036</v>
      </c>
      <c r="B2856" s="55">
        <f>[3]lang_2!B2856</f>
        <v>0</v>
      </c>
      <c r="C2856" s="55" t="str">
        <f>[3]lang_2!C2856</f>
        <v>#前往魔法泉进行休整</v>
      </c>
      <c r="D2856" s="55">
        <f>[3]lang_2!D2856</f>
        <v>7101104</v>
      </c>
      <c r="E2856" s="55">
        <f>[3]lang_2!E2856</f>
        <v>0</v>
      </c>
    </row>
    <row r="2857" spans="1:5" s="55" customFormat="1">
      <c r="A2857" s="55" t="str">
        <f>[3]lang_2!A2857</f>
        <v>maintaskDes_037</v>
      </c>
      <c r="B2857" s="55">
        <f>[3]lang_2!B2857</f>
        <v>0</v>
      </c>
      <c r="C2857" s="55" t="str">
        <f>[3]lang_2!C2857</f>
        <v>#抢夺敌人的一座金矿</v>
      </c>
      <c r="D2857" s="55">
        <f>[3]lang_2!D2857</f>
        <v>7101108</v>
      </c>
      <c r="E2857" s="55">
        <f>[3]lang_2!E2857</f>
        <v>0</v>
      </c>
    </row>
    <row r="2858" spans="1:5" s="55" customFormat="1">
      <c r="A2858" s="55" t="str">
        <f>[3]lang_2!A2858</f>
        <v>maintaskDes_038</v>
      </c>
      <c r="B2858" s="55">
        <f>[3]lang_2!B2858</f>
        <v>0</v>
      </c>
      <c r="C2858" s="55" t="str">
        <f>[3]lang_2!C2858</f>
        <v>#连续抢夺两座金矿</v>
      </c>
      <c r="D2858" s="55">
        <f>[3]lang_2!D2858</f>
        <v>7101113</v>
      </c>
      <c r="E2858" s="55">
        <f>[3]lang_2!E2858</f>
        <v>0</v>
      </c>
    </row>
    <row r="2859" spans="1:5" s="55" customFormat="1">
      <c r="A2859" s="55" t="str">
        <f>[3]lang_2!A2859</f>
        <v>maintaskDes_039</v>
      </c>
      <c r="B2859" s="55">
        <f>[3]lang_2!B2859</f>
        <v>0</v>
      </c>
      <c r="C2859" s="55" t="str">
        <f>[3]lang_2!C2859</f>
        <v>#占领城堡后的金矿</v>
      </c>
      <c r="D2859" s="55">
        <f>[3]lang_2!D2859</f>
        <v>7101206</v>
      </c>
      <c r="E2859" s="55">
        <f>[3]lang_2!E2859</f>
        <v>0</v>
      </c>
    </row>
    <row r="2860" spans="1:5" s="55" customFormat="1">
      <c r="A2860" s="55" t="str">
        <f>[3]lang_2!A2860</f>
        <v>maintaskDes_040</v>
      </c>
      <c r="B2860" s="55">
        <f>[3]lang_2!B2860</f>
        <v>0</v>
      </c>
      <c r="C2860" s="55" t="str">
        <f>[3]lang_2!C2860</f>
        <v>#夺取山间的两座金矿</v>
      </c>
      <c r="D2860" s="55">
        <f>[3]lang_2!D2860</f>
        <v>7101209</v>
      </c>
      <c r="E2860" s="55">
        <f>[3]lang_2!E2860</f>
        <v>0</v>
      </c>
    </row>
    <row r="2861" spans="1:5" s="55" customFormat="1">
      <c r="A2861" s="55" t="str">
        <f>[3]lang_2!A2861</f>
        <v>maintaskDes_041</v>
      </c>
      <c r="B2861" s="55">
        <f>[3]lang_2!B2861</f>
        <v>0</v>
      </c>
      <c r="C2861" s="55" t="str">
        <f>[3]lang_2!C2861</f>
        <v>#突袭塔楼的一座城堡</v>
      </c>
      <c r="D2861" s="55">
        <f>[3]lang_2!D2861</f>
        <v>7101215</v>
      </c>
      <c r="E2861" s="55">
        <f>[3]lang_2!E2861</f>
        <v>0</v>
      </c>
    </row>
    <row r="2862" spans="1:5" s="55" customFormat="1">
      <c r="A2862" s="55" t="str">
        <f>[3]lang_2!A2862</f>
        <v>maintaskDes_042</v>
      </c>
      <c r="B2862" s="55">
        <f>[3]lang_2!B2862</f>
        <v>0</v>
      </c>
      <c r="C2862" s="55" t="str">
        <f>[3]lang_2!C2862</f>
        <v>#进攻第一座城堡</v>
      </c>
      <c r="D2862" s="55">
        <f>[3]lang_2!D2862</f>
        <v>7101305</v>
      </c>
      <c r="E2862" s="55">
        <f>[3]lang_2!E2862</f>
        <v>0</v>
      </c>
    </row>
    <row r="2863" spans="1:5" s="55" customFormat="1">
      <c r="A2863" s="55" t="str">
        <f>[3]lang_2!A2863</f>
        <v>maintaskDes_043</v>
      </c>
      <c r="B2863" s="55">
        <f>[3]lang_2!B2863</f>
        <v>0</v>
      </c>
      <c r="C2863" s="55" t="str">
        <f>[3]lang_2!C2863</f>
        <v>#进攻第二座城堡</v>
      </c>
      <c r="D2863" s="55">
        <f>[3]lang_2!D2863</f>
        <v>7101310</v>
      </c>
      <c r="E2863" s="55">
        <f>[3]lang_2!E2863</f>
        <v>0</v>
      </c>
    </row>
    <row r="2864" spans="1:5" s="55" customFormat="1">
      <c r="A2864" s="55" t="str">
        <f>[3]lang_2!A2864</f>
        <v>maintaskDes_044</v>
      </c>
      <c r="B2864" s="55">
        <f>[3]lang_2!B2864</f>
        <v>0</v>
      </c>
      <c r="C2864" s="55" t="str">
        <f>[3]lang_2!C2864</f>
        <v>#进攻第三座城堡</v>
      </c>
      <c r="D2864" s="55">
        <f>[3]lang_2!D2864</f>
        <v>7101315</v>
      </c>
      <c r="E2864" s="55">
        <f>[3]lang_2!E2864</f>
        <v>0</v>
      </c>
    </row>
    <row r="2865" spans="1:5" s="55" customFormat="1">
      <c r="A2865" s="55" t="str">
        <f>[3]lang_2!A2865</f>
        <v>maintaskDes_045</v>
      </c>
      <c r="B2865" s="55">
        <f>[3]lang_2!B2865</f>
        <v>0</v>
      </c>
      <c r="C2865" s="55" t="str">
        <f>[3]lang_2!C2865</f>
        <v>#前往拜访首领营地</v>
      </c>
      <c r="D2865" s="55">
        <f>[3]lang_2!D2865</f>
        <v>7101404</v>
      </c>
      <c r="E2865" s="55">
        <f>[3]lang_2!E2865</f>
        <v>0</v>
      </c>
    </row>
    <row r="2866" spans="1:5" s="55" customFormat="1">
      <c r="A2866" s="55" t="str">
        <f>[3]lang_2!A2866</f>
        <v>maintaskDes_046</v>
      </c>
      <c r="B2866" s="55">
        <f>[3]lang_2!B2866</f>
        <v>0</v>
      </c>
      <c r="C2866" s="55" t="str">
        <f>[3]lang_2!C2866</f>
        <v>#通过雇佣兵营地</v>
      </c>
      <c r="D2866" s="55">
        <f>[3]lang_2!D2866</f>
        <v>7101411</v>
      </c>
      <c r="E2866" s="55">
        <f>[3]lang_2!E2866</f>
        <v>0</v>
      </c>
    </row>
    <row r="2867" spans="1:5" s="55" customFormat="1">
      <c r="A2867" s="55" t="str">
        <f>[3]lang_2!A2867</f>
        <v>maintaskDes_047</v>
      </c>
      <c r="B2867" s="55">
        <f>[3]lang_2!B2867</f>
        <v>0</v>
      </c>
      <c r="C2867" s="55" t="str">
        <f>[3]lang_2!C2867</f>
        <v>#攻占雪山后的城堡</v>
      </c>
      <c r="D2867" s="55">
        <f>[3]lang_2!D2867</f>
        <v>7101415</v>
      </c>
      <c r="E2867" s="55">
        <f>[3]lang_2!E2867</f>
        <v>0</v>
      </c>
    </row>
    <row r="2868" spans="1:5" s="55" customFormat="1">
      <c r="A2868" s="55" t="str">
        <f>[3]lang_2!A2868</f>
        <v>maintaskDes_048</v>
      </c>
      <c r="B2868" s="55">
        <f>[3]lang_2!B2868</f>
        <v>0</v>
      </c>
      <c r="C2868" s="55" t="str">
        <f>[3]lang_2!C2868</f>
        <v>#穿过城堡后的关隘</v>
      </c>
      <c r="D2868" s="55">
        <f>[3]lang_2!D2868</f>
        <v>7101506</v>
      </c>
      <c r="E2868" s="55">
        <f>[3]lang_2!E2868</f>
        <v>0</v>
      </c>
    </row>
    <row r="2869" spans="1:5" s="55" customFormat="1">
      <c r="A2869" s="55" t="str">
        <f>[3]lang_2!A2869</f>
        <v>maintaskDes_049</v>
      </c>
      <c r="B2869" s="55">
        <f>[3]lang_2!B2869</f>
        <v>0</v>
      </c>
      <c r="C2869" s="55" t="str">
        <f>[3]lang_2!C2869</f>
        <v>#前往雇佣兵营地</v>
      </c>
      <c r="D2869" s="55">
        <f>[3]lang_2!D2869</f>
        <v>7101513</v>
      </c>
      <c r="E2869" s="55">
        <f>[3]lang_2!E2869</f>
        <v>0</v>
      </c>
    </row>
    <row r="2870" spans="1:5" s="55" customFormat="1">
      <c r="A2870" s="55" t="str">
        <f>[3]lang_2!A2870</f>
        <v>maintaskDes_050</v>
      </c>
      <c r="B2870" s="55">
        <f>[3]lang_2!B2870</f>
        <v>0</v>
      </c>
      <c r="C2870" s="55" t="str">
        <f>[3]lang_2!C2870</f>
        <v>#击败塔楼的城堡</v>
      </c>
      <c r="D2870" s="55">
        <f>[3]lang_2!D2870</f>
        <v>7101515</v>
      </c>
      <c r="E2870" s="55">
        <f>[3]lang_2!E2870</f>
        <v>0</v>
      </c>
    </row>
    <row r="2871" spans="1:5" s="55" customFormat="1">
      <c r="A2871" s="55" t="str">
        <f>[3]lang_2!A2871</f>
        <v>maintaskDes_051</v>
      </c>
      <c r="B2871" s="55">
        <f>[3]lang_2!B2871</f>
        <v>0</v>
      </c>
      <c r="C2871" s="55" t="str">
        <f>[3]lang_2!C2871</f>
        <v>#新的金矿</v>
      </c>
      <c r="D2871" s="55">
        <f>[3]lang_2!D2871</f>
        <v>0</v>
      </c>
      <c r="E2871" s="55">
        <f>[3]lang_2!E2871</f>
        <v>0</v>
      </c>
    </row>
    <row r="2872" spans="1:5" s="55" customFormat="1">
      <c r="A2872" s="55" t="str">
        <f>[3]lang_2!A2872</f>
        <v>maintaskDes_052</v>
      </c>
      <c r="B2872" s="55">
        <f>[3]lang_2!B2872</f>
        <v>0</v>
      </c>
      <c r="C2872" s="55" t="str">
        <f>[3]lang_2!C2872</f>
        <v>#奇怪的建筑</v>
      </c>
      <c r="D2872" s="55">
        <f>[3]lang_2!D2872</f>
        <v>0</v>
      </c>
      <c r="E2872" s="55">
        <f>[3]lang_2!E2872</f>
        <v>0</v>
      </c>
    </row>
    <row r="2873" spans="1:5" s="55" customFormat="1">
      <c r="A2873" s="55" t="str">
        <f>[3]lang_2!A2873</f>
        <v>maintaskDes_053</v>
      </c>
      <c r="B2873" s="55">
        <f>[3]lang_2!B2873</f>
        <v>0</v>
      </c>
      <c r="C2873" s="55" t="str">
        <f>[3]lang_2!C2873</f>
        <v>#整军集结</v>
      </c>
      <c r="D2873" s="55">
        <f>[3]lang_2!D2873</f>
        <v>0</v>
      </c>
      <c r="E2873" s="55">
        <f>[3]lang_2!E2873</f>
        <v>0</v>
      </c>
    </row>
    <row r="2874" spans="1:5" s="55" customFormat="1">
      <c r="A2874" s="55" t="str">
        <f>[3]lang_2!A2874</f>
        <v>maintaskDes_054</v>
      </c>
      <c r="B2874" s="55">
        <f>[3]lang_2!B2874</f>
        <v>0</v>
      </c>
      <c r="C2874" s="55" t="str">
        <f>[3]lang_2!C2874</f>
        <v>#建立新的据点</v>
      </c>
      <c r="D2874" s="55">
        <f>[3]lang_2!D2874</f>
        <v>0</v>
      </c>
      <c r="E2874" s="55">
        <f>[3]lang_2!E2874</f>
        <v>0</v>
      </c>
    </row>
    <row r="2875" spans="1:5" s="55" customFormat="1">
      <c r="A2875" s="55" t="str">
        <f>[3]lang_2!A2875</f>
        <v>maintaskDes_055</v>
      </c>
      <c r="B2875" s="55">
        <f>[3]lang_2!B2875</f>
        <v>0</v>
      </c>
      <c r="C2875" s="55" t="str">
        <f>[3]lang_2!C2875</f>
        <v>#林间的小木屋</v>
      </c>
      <c r="D2875" s="55">
        <f>[3]lang_2!D2875</f>
        <v>0</v>
      </c>
      <c r="E2875" s="55">
        <f>[3]lang_2!E2875</f>
        <v>0</v>
      </c>
    </row>
    <row r="2876" spans="1:5" s="55" customFormat="1">
      <c r="A2876" s="55" t="str">
        <f>[3]lang_2!A2876</f>
        <v>maintaskDes_056</v>
      </c>
      <c r="B2876" s="55">
        <f>[3]lang_2!B2876</f>
        <v>0</v>
      </c>
      <c r="C2876" s="55" t="str">
        <f>[3]lang_2!C2876</f>
        <v>#阴森的城堡</v>
      </c>
      <c r="D2876" s="55">
        <f>[3]lang_2!D2876</f>
        <v>0</v>
      </c>
      <c r="E2876" s="55">
        <f>[3]lang_2!E2876</f>
        <v>0</v>
      </c>
    </row>
    <row r="2877" spans="1:5" s="55" customFormat="1">
      <c r="A2877" s="55" t="str">
        <f>[3]lang_2!A2877</f>
        <v>maintaskDes_057</v>
      </c>
      <c r="B2877" s="55">
        <f>[3]lang_2!B2877</f>
        <v>0</v>
      </c>
      <c r="C2877" s="55" t="str">
        <f>[3]lang_2!C2877</f>
        <v>#打通前进的道路</v>
      </c>
      <c r="D2877" s="55">
        <f>[3]lang_2!D2877</f>
        <v>0</v>
      </c>
      <c r="E2877" s="55">
        <f>[3]lang_2!E2877</f>
        <v>0</v>
      </c>
    </row>
    <row r="2878" spans="1:5" s="55" customFormat="1">
      <c r="A2878" s="55" t="str">
        <f>[3]lang_2!A2878</f>
        <v>maintaskDes_058</v>
      </c>
      <c r="B2878" s="55">
        <f>[3]lang_2!B2878</f>
        <v>0</v>
      </c>
      <c r="C2878" s="55" t="str">
        <f>[3]lang_2!C2878</f>
        <v>#战士的集结地</v>
      </c>
      <c r="D2878" s="55">
        <f>[3]lang_2!D2878</f>
        <v>0</v>
      </c>
      <c r="E2878" s="55">
        <f>[3]lang_2!E2878</f>
        <v>0</v>
      </c>
    </row>
    <row r="2879" spans="1:5" s="55" customFormat="1">
      <c r="A2879" s="55" t="str">
        <f>[3]lang_2!A2879</f>
        <v>maintaskDes_059</v>
      </c>
      <c r="B2879" s="55">
        <f>[3]lang_2!B2879</f>
        <v>0</v>
      </c>
      <c r="C2879" s="55" t="str">
        <f>[3]lang_2!C2879</f>
        <v>#空空的马厩</v>
      </c>
      <c r="D2879" s="55">
        <f>[3]lang_2!D2879</f>
        <v>0</v>
      </c>
      <c r="E2879" s="55">
        <f>[3]lang_2!E2879</f>
        <v>0</v>
      </c>
    </row>
    <row r="2880" spans="1:5" s="55" customFormat="1">
      <c r="A2880" s="55" t="str">
        <f>[3]lang_2!A2880</f>
        <v>maintaskDes_060</v>
      </c>
      <c r="B2880" s="55">
        <f>[3]lang_2!B2880</f>
        <v>0</v>
      </c>
      <c r="C2880" s="55" t="str">
        <f>[3]lang_2!C2880</f>
        <v>#出征前的准备</v>
      </c>
      <c r="D2880" s="55">
        <f>[3]lang_2!D2880</f>
        <v>0</v>
      </c>
      <c r="E2880" s="55">
        <f>[3]lang_2!E2880</f>
        <v>0</v>
      </c>
    </row>
    <row r="2881" spans="1:5" s="55" customFormat="1">
      <c r="A2881" s="55" t="str">
        <f>[3]lang_2!A2881</f>
        <v>maintaskDes_061</v>
      </c>
      <c r="B2881" s="55">
        <f>[3]lang_2!B2881</f>
        <v>0</v>
      </c>
      <c r="C2881" s="55" t="str">
        <f>[3]lang_2!C2881</f>
        <v>#解决雪地中的危机</v>
      </c>
      <c r="D2881" s="55">
        <f>[3]lang_2!D2881</f>
        <v>0</v>
      </c>
      <c r="E2881" s="55">
        <f>[3]lang_2!E2881</f>
        <v>0</v>
      </c>
    </row>
    <row r="2882" spans="1:5" s="55" customFormat="1">
      <c r="A2882" s="55" t="str">
        <f>[3]lang_2!A2882</f>
        <v>maintaskDes_062</v>
      </c>
      <c r="B2882" s="55">
        <f>[3]lang_2!B2882</f>
        <v>0</v>
      </c>
      <c r="C2882" s="55" t="str">
        <f>[3]lang_2!C2882</f>
        <v>#前往冰封的城堡</v>
      </c>
      <c r="D2882" s="55">
        <f>[3]lang_2!D2882</f>
        <v>0</v>
      </c>
      <c r="E2882" s="55">
        <f>[3]lang_2!E2882</f>
        <v>0</v>
      </c>
    </row>
    <row r="2883" spans="1:5" s="55" customFormat="1">
      <c r="A2883" s="55" t="str">
        <f>[3]lang_2!A2883</f>
        <v>maintaskDes_063</v>
      </c>
      <c r="B2883" s="55">
        <f>[3]lang_2!B2883</f>
        <v>0</v>
      </c>
      <c r="C2883" s="55" t="str">
        <f>[3]lang_2!C2883</f>
        <v>#解决敌人，冲出重围</v>
      </c>
      <c r="D2883" s="55">
        <f>[3]lang_2!D2883</f>
        <v>0</v>
      </c>
      <c r="E2883" s="55">
        <f>[3]lang_2!E2883</f>
        <v>0</v>
      </c>
    </row>
    <row r="2884" spans="1:5" s="55" customFormat="1">
      <c r="A2884" s="55" t="str">
        <f>[3]lang_2!A2884</f>
        <v>maintaskDes_064</v>
      </c>
      <c r="B2884" s="55">
        <f>[3]lang_2!B2884</f>
        <v>0</v>
      </c>
      <c r="C2884" s="55" t="str">
        <f>[3]lang_2!C2884</f>
        <v>#保卫山下的小镇</v>
      </c>
      <c r="D2884" s="55">
        <f>[3]lang_2!D2884</f>
        <v>0</v>
      </c>
      <c r="E2884" s="55">
        <f>[3]lang_2!E2884</f>
        <v>0</v>
      </c>
    </row>
    <row r="2885" spans="1:5" s="55" customFormat="1">
      <c r="A2885" s="55" t="str">
        <f>[3]lang_2!A2885</f>
        <v>maintaskDes_065</v>
      </c>
      <c r="B2885" s="55">
        <f>[3]lang_2!B2885</f>
        <v>0</v>
      </c>
      <c r="C2885" s="55" t="str">
        <f>[3]lang_2!C2885</f>
        <v>#寻找一处营地</v>
      </c>
      <c r="D2885" s="55">
        <f>[3]lang_2!D2885</f>
        <v>0</v>
      </c>
      <c r="E2885" s="55">
        <f>[3]lang_2!E2885</f>
        <v>0</v>
      </c>
    </row>
    <row r="2886" spans="1:5" s="55" customFormat="1">
      <c r="A2886" s="55" t="str">
        <f>[3]lang_2!A2886</f>
        <v>maintaskDes_066</v>
      </c>
      <c r="B2886" s="55">
        <f>[3]lang_2!B2886</f>
        <v>0</v>
      </c>
      <c r="C2886" s="55" t="str">
        <f>[3]lang_2!C2886</f>
        <v>#寻找新的水源</v>
      </c>
      <c r="D2886" s="55">
        <f>[3]lang_2!D2886</f>
        <v>0</v>
      </c>
      <c r="E2886" s="55">
        <f>[3]lang_2!E2886</f>
        <v>0</v>
      </c>
    </row>
    <row r="2887" spans="1:5" s="55" customFormat="1">
      <c r="A2887" s="55" t="str">
        <f>[3]lang_2!A2887</f>
        <v>maintaskDes_067</v>
      </c>
      <c r="B2887" s="55">
        <f>[3]lang_2!B2887</f>
        <v>0</v>
      </c>
      <c r="C2887" s="55" t="str">
        <f>[3]lang_2!C2887</f>
        <v>#躲避烈日，按扎营地</v>
      </c>
      <c r="D2887" s="55">
        <f>[3]lang_2!D2887</f>
        <v>0</v>
      </c>
      <c r="E2887" s="55">
        <f>[3]lang_2!E2887</f>
        <v>0</v>
      </c>
    </row>
    <row r="2888" spans="1:5" s="55" customFormat="1">
      <c r="A2888" s="55" t="str">
        <f>[3]lang_2!A2888</f>
        <v>maintaskDes_068</v>
      </c>
      <c r="B2888" s="55">
        <f>[3]lang_2!B2888</f>
        <v>0</v>
      </c>
      <c r="C2888" s="55" t="str">
        <f>[3]lang_2!C2888</f>
        <v>#寻找山洞</v>
      </c>
      <c r="D2888" s="55">
        <f>[3]lang_2!D2888</f>
        <v>0</v>
      </c>
      <c r="E2888" s="55">
        <f>[3]lang_2!E2888</f>
        <v>0</v>
      </c>
    </row>
    <row r="2889" spans="1:5" s="55" customFormat="1">
      <c r="A2889" s="55" t="str">
        <f>[3]lang_2!A2889</f>
        <v>maintaskDes_069</v>
      </c>
      <c r="B2889" s="55">
        <f>[3]lang_2!B2889</f>
        <v>0</v>
      </c>
      <c r="C2889" s="55" t="str">
        <f>[3]lang_2!C2889</f>
        <v>#击破两座城堡</v>
      </c>
      <c r="D2889" s="55">
        <f>[3]lang_2!D2889</f>
        <v>0</v>
      </c>
      <c r="E2889" s="55">
        <f>[3]lang_2!E2889</f>
        <v>0</v>
      </c>
    </row>
    <row r="2890" spans="1:5" s="55" customFormat="1">
      <c r="A2890" s="55" t="str">
        <f>[3]lang_2!A2890</f>
        <v>maintaskDes_070</v>
      </c>
      <c r="B2890" s="55">
        <f>[3]lang_2!B2890</f>
        <v>0</v>
      </c>
      <c r="C2890" s="55" t="str">
        <f>[3]lang_2!C2890</f>
        <v>隐藏在密林之中的先知</v>
      </c>
      <c r="D2890" s="55">
        <f>[3]lang_2!D2890</f>
        <v>0</v>
      </c>
      <c r="E2890" s="55">
        <f>[3]lang_2!E2890</f>
        <v>0</v>
      </c>
    </row>
    <row r="2891" spans="1:5" s="55" customFormat="1">
      <c r="A2891" s="55" t="str">
        <f>[3]lang_2!A2891</f>
        <v>maintaskDes_071</v>
      </c>
      <c r="B2891" s="55">
        <f>[3]lang_2!B2891</f>
        <v>0</v>
      </c>
      <c r="C2891" s="55" t="str">
        <f>[3]lang_2!C2891</f>
        <v>城堡前的诡异战争废墟</v>
      </c>
      <c r="D2891" s="55">
        <f>[3]lang_2!D2891</f>
        <v>0</v>
      </c>
      <c r="E2891" s="55">
        <f>[3]lang_2!E2891</f>
        <v>0</v>
      </c>
    </row>
    <row r="2892" spans="1:5" s="55" customFormat="1">
      <c r="A2892" s="55" t="str">
        <f>[3]lang_2!A2892</f>
        <v>maintaskDes_072</v>
      </c>
      <c r="B2892" s="55">
        <f>[3]lang_2!B2892</f>
        <v>0</v>
      </c>
      <c r="C2892" s="55" t="str">
        <f>[3]lang_2!C2892</f>
        <v>决战于山下的城堡</v>
      </c>
      <c r="D2892" s="55">
        <f>[3]lang_2!D2892</f>
        <v>0</v>
      </c>
      <c r="E2892" s="55">
        <f>[3]lang_2!E2892</f>
        <v>0</v>
      </c>
    </row>
    <row r="2893" spans="1:5" s="55" customFormat="1">
      <c r="A2893" s="55" t="str">
        <f>[3]lang_2!A2893</f>
        <v>maintaskDes_073</v>
      </c>
      <c r="B2893" s="55">
        <f>[3]lang_2!B2893</f>
        <v>0</v>
      </c>
      <c r="C2893" s="55" t="str">
        <f>[3]lang_2!C2893</f>
        <v>疾行前往废弃的矿洞</v>
      </c>
      <c r="D2893" s="55">
        <f>[3]lang_2!D2893</f>
        <v>0</v>
      </c>
      <c r="E2893" s="55">
        <f>[3]lang_2!E2893</f>
        <v>0</v>
      </c>
    </row>
    <row r="2894" spans="1:5" s="55" customFormat="1">
      <c r="A2894" s="55" t="str">
        <f>[3]lang_2!A2894</f>
        <v>maintaskDes_074</v>
      </c>
      <c r="B2894" s="55">
        <f>[3]lang_2!B2894</f>
        <v>0</v>
      </c>
      <c r="C2894" s="55" t="str">
        <f>[3]lang_2!C2894</f>
        <v>寻找被掩埋的古建筑</v>
      </c>
      <c r="D2894" s="55">
        <f>[3]lang_2!D2894</f>
        <v>0</v>
      </c>
      <c r="E2894" s="55">
        <f>[3]lang_2!E2894</f>
        <v>0</v>
      </c>
    </row>
    <row r="2895" spans="1:5" s="55" customFormat="1">
      <c r="A2895" s="55" t="str">
        <f>[3]lang_2!A2895</f>
        <v>maintaskDes_075</v>
      </c>
      <c r="B2895" s="55">
        <f>[3]lang_2!B2895</f>
        <v>0</v>
      </c>
      <c r="C2895" s="55" t="str">
        <f>[3]lang_2!C2895</f>
        <v>前往海流一端的城堡</v>
      </c>
      <c r="D2895" s="55">
        <f>[3]lang_2!D2895</f>
        <v>0</v>
      </c>
      <c r="E2895" s="55">
        <f>[3]lang_2!E2895</f>
        <v>0</v>
      </c>
    </row>
    <row r="2896" spans="1:5" s="55" customFormat="1">
      <c r="A2896" s="55" t="str">
        <f>[3]lang_2!A2896</f>
        <v>maintaskDes_076</v>
      </c>
      <c r="B2896" s="55">
        <f>[3]lang_2!B2896</f>
        <v>0</v>
      </c>
      <c r="C2896" s="55" t="str">
        <f>[3]lang_2!C2896</f>
        <v>寻找真正的战斗目标</v>
      </c>
      <c r="D2896" s="55">
        <f>[3]lang_2!D2896</f>
        <v>0</v>
      </c>
      <c r="E2896" s="55">
        <f>[3]lang_2!E2896</f>
        <v>0</v>
      </c>
    </row>
    <row r="2897" spans="1:5" s="55" customFormat="1">
      <c r="A2897" s="55" t="str">
        <f>[3]lang_2!A2897</f>
        <v>maintaskDes_077</v>
      </c>
      <c r="B2897" s="55">
        <f>[3]lang_2!B2897</f>
        <v>0</v>
      </c>
      <c r="C2897" s="55" t="str">
        <f>[3]lang_2!C2897</f>
        <v>离开雪地上的聚集点</v>
      </c>
      <c r="D2897" s="55">
        <f>[3]lang_2!D2897</f>
        <v>0</v>
      </c>
      <c r="E2897" s="55">
        <f>[3]lang_2!E2897</f>
        <v>0</v>
      </c>
    </row>
    <row r="2898" spans="1:5" s="55" customFormat="1">
      <c r="A2898" s="55" t="str">
        <f>[3]lang_2!A2898</f>
        <v>maintaskDes_078</v>
      </c>
      <c r="B2898" s="55">
        <f>[3]lang_2!B2898</f>
        <v>0</v>
      </c>
      <c r="C2898" s="55" t="str">
        <f>[3]lang_2!C2898</f>
        <v>寻找隐藏的炼金室</v>
      </c>
      <c r="D2898" s="55">
        <f>[3]lang_2!D2898</f>
        <v>0</v>
      </c>
      <c r="E2898" s="55">
        <f>[3]lang_2!E2898</f>
        <v>0</v>
      </c>
    </row>
    <row r="2899" spans="1:5" s="55" customFormat="1">
      <c r="A2899" s="55" t="str">
        <f>[3]lang_2!A2899</f>
        <v>maintaskDes_079</v>
      </c>
      <c r="B2899" s="55">
        <f>[3]lang_2!B2899</f>
        <v>0</v>
      </c>
      <c r="C2899" s="55" t="str">
        <f>[3]lang_2!C2899</f>
        <v>围攻冰湖上的城堡</v>
      </c>
      <c r="D2899" s="55">
        <f>[3]lang_2!D2899</f>
        <v>0</v>
      </c>
      <c r="E2899" s="55">
        <f>[3]lang_2!E2899</f>
        <v>0</v>
      </c>
    </row>
    <row r="2900" spans="1:5" s="55" customFormat="1">
      <c r="A2900" s="55" t="str">
        <f>[3]lang_2!A2900</f>
        <v>maintaskDes_080</v>
      </c>
      <c r="B2900" s="55">
        <f>[3]lang_2!B2900</f>
        <v>0</v>
      </c>
      <c r="C2900" s="55" t="str">
        <f>[3]lang_2!C2900</f>
        <v>通往最后的试炼之地</v>
      </c>
      <c r="D2900" s="55">
        <f>[3]lang_2!D2900</f>
        <v>0</v>
      </c>
      <c r="E2900" s="55">
        <f>[3]lang_2!E2900</f>
        <v>0</v>
      </c>
    </row>
    <row r="2901" spans="1:5" s="55" customFormat="1">
      <c r="A2901" s="55" t="str">
        <f>[3]lang_2!A2901</f>
        <v>maintaskDes_081</v>
      </c>
      <c r="B2901" s="55">
        <f>[3]lang_2!B2901</f>
        <v>0</v>
      </c>
      <c r="C2901" s="55" t="str">
        <f>[3]lang_2!C2901</f>
        <v>蛮荒之地的消息</v>
      </c>
      <c r="D2901" s="55">
        <f>[3]lang_2!D2901</f>
        <v>0</v>
      </c>
      <c r="E2901" s="55">
        <f>[3]lang_2!E2901</f>
        <v>0</v>
      </c>
    </row>
    <row r="2902" spans="1:5" s="55" customFormat="1">
      <c r="A2902" s="55" t="str">
        <f>[3]lang_2!A2902</f>
        <v>maintaskDes_082</v>
      </c>
      <c r="B2902" s="55">
        <f>[3]lang_2!B2902</f>
        <v>0</v>
      </c>
      <c r="C2902" s="55" t="str">
        <f>[3]lang_2!C2902</f>
        <v>充满风尘的道路</v>
      </c>
      <c r="D2902" s="55">
        <f>[3]lang_2!D2902</f>
        <v>0</v>
      </c>
      <c r="E2902" s="55">
        <f>[3]lang_2!E2902</f>
        <v>0</v>
      </c>
    </row>
    <row r="2903" spans="1:5" s="55" customFormat="1">
      <c r="A2903" s="55" t="str">
        <f>[3]lang_2!A2903</f>
        <v>maintaskDes_083</v>
      </c>
      <c r="B2903" s="55">
        <f>[3]lang_2!B2903</f>
        <v>0</v>
      </c>
      <c r="C2903" s="55" t="str">
        <f>[3]lang_2!C2903</f>
        <v>走出迷失之地</v>
      </c>
      <c r="D2903" s="55">
        <f>[3]lang_2!D2903</f>
        <v>0</v>
      </c>
      <c r="E2903" s="55">
        <f>[3]lang_2!E2903</f>
        <v>0</v>
      </c>
    </row>
    <row r="2904" spans="1:5" s="55" customFormat="1">
      <c r="A2904" s="55" t="str">
        <f>[3]lang_2!A2904</f>
        <v>maintaskDes_084</v>
      </c>
      <c r="B2904" s="55">
        <f>[3]lang_2!B2904</f>
        <v>0</v>
      </c>
      <c r="C2904" s="55" t="str">
        <f>[3]lang_2!C2904</f>
        <v>神秘的古老森林</v>
      </c>
      <c r="D2904" s="55">
        <f>[3]lang_2!D2904</f>
        <v>0</v>
      </c>
      <c r="E2904" s="55">
        <f>[3]lang_2!E2904</f>
        <v>0</v>
      </c>
    </row>
    <row r="2905" spans="1:5" s="55" customFormat="1">
      <c r="A2905" s="55" t="str">
        <f>[3]lang_2!A2905</f>
        <v>maintaskDes_085</v>
      </c>
      <c r="B2905" s="55">
        <f>[3]lang_2!B2905</f>
        <v>0</v>
      </c>
      <c r="C2905" s="55" t="str">
        <f>[3]lang_2!C2905</f>
        <v>密林深处的古堡</v>
      </c>
      <c r="D2905" s="55">
        <f>[3]lang_2!D2905</f>
        <v>0</v>
      </c>
      <c r="E2905" s="55">
        <f>[3]lang_2!E2905</f>
        <v>0</v>
      </c>
    </row>
    <row r="2906" spans="1:5" s="55" customFormat="1">
      <c r="A2906" s="55" t="str">
        <f>[3]lang_2!A2906</f>
        <v>maintaskDes_086</v>
      </c>
      <c r="B2906" s="55">
        <f>[3]lang_2!B2906</f>
        <v>0</v>
      </c>
      <c r="C2906" s="55" t="str">
        <f>[3]lang_2!C2906</f>
        <v>休憩之所</v>
      </c>
      <c r="D2906" s="55">
        <f>[3]lang_2!D2906</f>
        <v>0</v>
      </c>
      <c r="E2906" s="55">
        <f>[3]lang_2!E2906</f>
        <v>0</v>
      </c>
    </row>
    <row r="2907" spans="1:5" s="55" customFormat="1">
      <c r="A2907" s="55" t="str">
        <f>[3]lang_2!A2907</f>
        <v>maintaskDes_087</v>
      </c>
      <c r="B2907" s="55">
        <f>[3]lang_2!B2907</f>
        <v>0</v>
      </c>
      <c r="C2907" s="55" t="str">
        <f>[3]lang_2!C2907</f>
        <v>走出密林</v>
      </c>
      <c r="D2907" s="55">
        <f>[3]lang_2!D2907</f>
        <v>0</v>
      </c>
      <c r="E2907" s="55">
        <f>[3]lang_2!E2907</f>
        <v>0</v>
      </c>
    </row>
    <row r="2908" spans="1:5" s="55" customFormat="1">
      <c r="A2908" s="55" t="str">
        <f>[3]lang_2!A2908</f>
        <v>maintaskDes_088</v>
      </c>
      <c r="B2908" s="55">
        <f>[3]lang_2!B2908</f>
        <v>0</v>
      </c>
      <c r="C2908" s="55" t="str">
        <f>[3]lang_2!C2908</f>
        <v>寻找失落之城</v>
      </c>
      <c r="D2908" s="55">
        <f>[3]lang_2!D2908</f>
        <v>0</v>
      </c>
      <c r="E2908" s="55">
        <f>[3]lang_2!E2908</f>
        <v>0</v>
      </c>
    </row>
    <row r="2909" spans="1:5" s="55" customFormat="1">
      <c r="A2909" s="55" t="str">
        <f>[3]lang_2!A2909</f>
        <v>maintaskDes_089</v>
      </c>
      <c r="B2909" s="55">
        <f>[3]lang_2!B2909</f>
        <v>0</v>
      </c>
      <c r="C2909" s="55" t="str">
        <f>[3]lang_2!C2909</f>
        <v>道路的尽头</v>
      </c>
      <c r="D2909" s="55">
        <f>[3]lang_2!D2909</f>
        <v>0</v>
      </c>
      <c r="E2909" s="55">
        <f>[3]lang_2!E2909</f>
        <v>0</v>
      </c>
    </row>
    <row r="2910" spans="1:5" s="55" customFormat="1">
      <c r="A2910" s="55" t="str">
        <f>[3]lang_2!A2910</f>
        <v>maintaskDes_090</v>
      </c>
      <c r="B2910" s="55">
        <f>[3]lang_2!B2910</f>
        <v>0</v>
      </c>
      <c r="C2910" s="55" t="str">
        <f>[3]lang_2!C2910</f>
        <v>孤崖城</v>
      </c>
      <c r="D2910" s="55">
        <f>[3]lang_2!D2910</f>
        <v>0</v>
      </c>
      <c r="E2910" s="55">
        <f>[3]lang_2!E2910</f>
        <v>0</v>
      </c>
    </row>
    <row r="2911" spans="1:5" s="55" customFormat="1">
      <c r="A2911" s="55" t="str">
        <f>[3]lang_2!A2911</f>
        <v>maintaskDes_091</v>
      </c>
      <c r="B2911" s="55">
        <f>[3]lang_2!B2911</f>
        <v>0</v>
      </c>
      <c r="C2911" s="55" t="str">
        <f>[3]lang_2!C2911</f>
        <v>火印城</v>
      </c>
      <c r="D2911" s="55">
        <f>[3]lang_2!D2911</f>
        <v>0</v>
      </c>
      <c r="E2911" s="55">
        <f>[3]lang_2!E2911</f>
        <v>0</v>
      </c>
    </row>
    <row r="2912" spans="1:5" s="55" customFormat="1">
      <c r="A2912" s="55" t="str">
        <f>[3]lang_2!A2912</f>
        <v>maintaskDes_092</v>
      </c>
      <c r="B2912" s="55">
        <f>[3]lang_2!B2912</f>
        <v>0</v>
      </c>
      <c r="C2912" s="55" t="str">
        <f>[3]lang_2!C2912</f>
        <v>阴风堡</v>
      </c>
      <c r="D2912" s="55">
        <f>[3]lang_2!D2912</f>
        <v>0</v>
      </c>
      <c r="E2912" s="55">
        <f>[3]lang_2!E2912</f>
        <v>0</v>
      </c>
    </row>
    <row r="2913" spans="1:5" s="55" customFormat="1">
      <c r="A2913" s="55" t="str">
        <f>[3]lang_2!A2913</f>
        <v>maintaskDes_093</v>
      </c>
      <c r="B2913" s="55">
        <f>[3]lang_2!B2913</f>
        <v>0</v>
      </c>
      <c r="C2913" s="55" t="str">
        <f>[3]lang_2!C2913</f>
        <v>暗缚城</v>
      </c>
      <c r="D2913" s="55">
        <f>[3]lang_2!D2913</f>
        <v>0</v>
      </c>
      <c r="E2913" s="55">
        <f>[3]lang_2!E2913</f>
        <v>0</v>
      </c>
    </row>
    <row r="2914" spans="1:5" s="55" customFormat="1">
      <c r="A2914" s="55" t="str">
        <f>[3]lang_2!A2914</f>
        <v>maintaskDes_094</v>
      </c>
      <c r="B2914" s="55">
        <f>[3]lang_2!B2914</f>
        <v>0</v>
      </c>
      <c r="C2914" s="55" t="str">
        <f>[3]lang_2!C2914</f>
        <v>斯坦德威克攻城战</v>
      </c>
      <c r="D2914" s="55">
        <f>[3]lang_2!D2914</f>
        <v>0</v>
      </c>
      <c r="E2914" s="55">
        <f>[3]lang_2!E2914</f>
        <v>0</v>
      </c>
    </row>
    <row r="2915" spans="1:5" s="55" customFormat="1">
      <c r="A2915" s="55" t="str">
        <f>[3]lang_2!A2915</f>
        <v>maintaskDes_095</v>
      </c>
      <c r="B2915" s="55">
        <f>[3]lang_2!B2915</f>
        <v>0</v>
      </c>
      <c r="C2915" s="55" t="str">
        <f>[3]lang_2!C2915</f>
        <v>斯坦德威克守城战</v>
      </c>
      <c r="D2915" s="55">
        <f>[3]lang_2!D2915</f>
        <v>0</v>
      </c>
      <c r="E2915" s="55">
        <f>[3]lang_2!E2915</f>
        <v>0</v>
      </c>
    </row>
    <row r="2916" spans="1:5" s="55" customFormat="1">
      <c r="A2916" s="55">
        <f>[3]lang_2!A2916</f>
        <v>0</v>
      </c>
      <c r="B2916" s="55">
        <f>[3]lang_2!B2916</f>
        <v>0</v>
      </c>
      <c r="C2916" s="55">
        <f>[3]lang_2!C2916</f>
        <v>0</v>
      </c>
      <c r="D2916" s="55">
        <f>[3]lang_2!D2916</f>
        <v>0</v>
      </c>
      <c r="E2916" s="55">
        <f>[3]lang_2!E2916</f>
        <v>0</v>
      </c>
    </row>
    <row r="2917" spans="1:5" s="55" customFormat="1">
      <c r="A2917" s="55">
        <f>[3]lang_2!A2917</f>
        <v>0</v>
      </c>
      <c r="B2917" s="55">
        <f>[3]lang_2!B2917</f>
        <v>0</v>
      </c>
      <c r="C2917" s="55">
        <f>[3]lang_2!C2917</f>
        <v>0</v>
      </c>
      <c r="D2917" s="55">
        <f>[3]lang_2!D2917</f>
        <v>0</v>
      </c>
      <c r="E2917" s="55">
        <f>[3]lang_2!E2917</f>
        <v>0</v>
      </c>
    </row>
    <row r="2918" spans="1:5" s="55" customFormat="1">
      <c r="A2918" s="55">
        <f>[3]lang_2!A2918</f>
        <v>0</v>
      </c>
      <c r="B2918" s="55">
        <f>[3]lang_2!B2918</f>
        <v>0</v>
      </c>
      <c r="C2918" s="55">
        <f>[3]lang_2!C2918</f>
        <v>0</v>
      </c>
      <c r="D2918" s="55">
        <f>[3]lang_2!D2918</f>
        <v>0</v>
      </c>
      <c r="E2918" s="55">
        <f>[3]lang_2!E2918</f>
        <v>0</v>
      </c>
    </row>
    <row r="2919" spans="1:5" s="55" customFormat="1">
      <c r="A2919" s="55">
        <f>[3]lang_2!A2919</f>
        <v>0</v>
      </c>
      <c r="B2919" s="55">
        <f>[3]lang_2!B2919</f>
        <v>0</v>
      </c>
      <c r="C2919" s="55">
        <f>[3]lang_2!C2919</f>
        <v>0</v>
      </c>
      <c r="D2919" s="55">
        <f>[3]lang_2!D2919</f>
        <v>0</v>
      </c>
      <c r="E2919" s="55">
        <f>[3]lang_2!E2919</f>
        <v>0</v>
      </c>
    </row>
    <row r="2920" spans="1:5" s="55" customFormat="1">
      <c r="A2920" s="55" t="str">
        <f>[3]lang_2!A2920</f>
        <v>maintarget_001</v>
      </c>
      <c r="B2920" s="55">
        <f>[3]lang_2!B2920</f>
        <v>0</v>
      </c>
      <c r="C2920" s="55" t="str">
        <f>[3]lang_2!C2920</f>
        <v>#[color=562600]尊敬的领主大人：[-][][-][color=562600]      我们很不幸遇到了海上的风暴，船只已经搁浅，看来受到了不小的伤害。现在当务之急是收拢剩下的军队，好好整顿一番，再继续前进。[-]</v>
      </c>
      <c r="D2920" s="55">
        <f>[3]lang_2!D2920</f>
        <v>0</v>
      </c>
      <c r="E2920" s="55">
        <f>[3]lang_2!E2920</f>
        <v>0</v>
      </c>
    </row>
    <row r="2921" spans="1:5" s="55" customFormat="1">
      <c r="A2921" s="55" t="str">
        <f>[3]lang_2!A2921</f>
        <v>maintarget_002</v>
      </c>
      <c r="B2921" s="55">
        <f>[3]lang_2!B2921</f>
        <v>0</v>
      </c>
      <c r="C2921" s="55" t="str">
        <f>[3]lang_2!C2921</f>
        <v>#[color=562600]尊敬的领主大人：[-][][-][color=562600]      我们的斥候打探到前方有一座哨塔，尽管有些残破，但是确实侦察到有一支队伍在驻扎，希望您能够尽快前往，击败驻军打通前进的道路。[-]</v>
      </c>
      <c r="D2921" s="55">
        <f>[3]lang_2!D2921</f>
        <v>0</v>
      </c>
      <c r="E2921" s="55">
        <f>[3]lang_2!E2921</f>
        <v>0</v>
      </c>
    </row>
    <row r="2922" spans="1:5" s="55" customFormat="1">
      <c r="A2922" s="55" t="str">
        <f>[3]lang_2!A2922</f>
        <v>maintarget_003</v>
      </c>
      <c r="B2922" s="55">
        <f>[3]lang_2!B2922</f>
        <v>0</v>
      </c>
      <c r="C2922" s="55" t="str">
        <f>[3]lang_2!C2922</f>
        <v>#[color=562600]尊敬的领主大人：[-][][-][color=562600]      我们查探到在岛屿的北方有一座城堡，我们如果要维修船只就必须新建一座船坞，希望你能够尽快进攻这座城堡，这是我们能否返回埃拉西亚的关键一战。[-]</v>
      </c>
      <c r="D2922" s="55">
        <f>[3]lang_2!D2922</f>
        <v>0</v>
      </c>
      <c r="E2922" s="55">
        <f>[3]lang_2!E2922</f>
        <v>0</v>
      </c>
    </row>
    <row r="2923" spans="1:5" s="55" customFormat="1">
      <c r="A2923" s="55" t="str">
        <f>[3]lang_2!A2923</f>
        <v>maintarget_004</v>
      </c>
      <c r="B2923" s="55">
        <f>[3]lang_2!B2923</f>
        <v>0</v>
      </c>
      <c r="C2923" s="55" t="str">
        <f>[3]lang_2!C2923</f>
        <v>#[color=562600]尊敬的领主大人：[-][][-][color=562600]      从我们上岸的地点来看，地下城的军队已经抢先一步攻占了这里，但我们不知道损失的情况如何，接下来希望你能够派遣部队沿路前进，搜集敌人活动的信息，找到敌人的驻点，我们会派兵支援你的。[-]</v>
      </c>
      <c r="D2923" s="55">
        <f>[3]lang_2!D2923</f>
        <v>0</v>
      </c>
      <c r="E2923" s="55">
        <f>[3]lang_2!E2923</f>
        <v>0</v>
      </c>
    </row>
    <row r="2924" spans="1:5" s="55" customFormat="1">
      <c r="A2924" s="55" t="str">
        <f>[3]lang_2!A2924</f>
        <v>maintarget_005</v>
      </c>
      <c r="B2924" s="55">
        <f>[3]lang_2!B2924</f>
        <v>0</v>
      </c>
      <c r="C2924" s="55" t="str">
        <f>[3]lang_2!C2924</f>
        <v>#[color=562600]尊敬的领主大人：[-][][-][color=562600]      我们的侦察兵传来消息，在西边的丛林与雪山的交界处有一座新的驻地，在那里似乎发现了地下城活动的踪迹，请尽快前往。[-]</v>
      </c>
      <c r="D2924" s="55">
        <f>[3]lang_2!D2924</f>
        <v>0</v>
      </c>
      <c r="E2924" s="55">
        <f>[3]lang_2!E2924</f>
        <v>0</v>
      </c>
    </row>
    <row r="2925" spans="1:5" s="55" customFormat="1">
      <c r="A2925" s="55" t="str">
        <f>[3]lang_2!A2925</f>
        <v>maintarget_006</v>
      </c>
      <c r="B2925" s="55">
        <f>[3]lang_2!B2925</f>
        <v>0</v>
      </c>
      <c r="C2925" s="55" t="str">
        <f>[3]lang_2!C2925</f>
        <v>#[color=562600]尊敬的领主大人：[-][][-][color=562600]      斥候在前方发现了一座小营地，似乎有一支部队正在修整，快速行动起来在敌人发现之前消灭他们，从他们的口中问出最新的情报。[-]</v>
      </c>
      <c r="D2925" s="55">
        <f>[3]lang_2!D2925</f>
        <v>0</v>
      </c>
      <c r="E2925" s="55">
        <f>[3]lang_2!E2925</f>
        <v>0</v>
      </c>
    </row>
    <row r="2926" spans="1:5" s="55" customFormat="1">
      <c r="A2926" s="55" t="str">
        <f>[3]lang_2!A2926</f>
        <v>maintarget_007</v>
      </c>
      <c r="B2926" s="55">
        <f>[3]lang_2!B2926</f>
        <v>0</v>
      </c>
      <c r="C2926" s="55" t="str">
        <f>[3]lang_2!C2926</f>
        <v>#[color=562600]尊敬的领主大人：[-][][-][color=562600]      根据我们得到的消息，穿过雪山之后，在森林尽头有一座城堡，那里应该是我们的目的地，我已经收缩了兵力向城堡前进，沿途有不少障碍，希望领主大人小心。[-]</v>
      </c>
      <c r="D2926" s="55">
        <f>[3]lang_2!D2926</f>
        <v>0</v>
      </c>
      <c r="E2926" s="55">
        <f>[3]lang_2!E2926</f>
        <v>0</v>
      </c>
    </row>
    <row r="2927" spans="1:5" s="55" customFormat="1">
      <c r="A2927" s="55" t="str">
        <f>[3]lang_2!A2927</f>
        <v>maintarget_008</v>
      </c>
      <c r="B2927" s="55">
        <f>[3]lang_2!B2927</f>
        <v>0</v>
      </c>
      <c r="C2927" s="55" t="str">
        <f>[3]lang_2!C2927</f>
        <v>#[color=562600]尊敬的领主大人：[-][][-][color=562600]      我们得到一个不幸的消息，在前进的道路上发现了明显的墓园活动的痕迹，看来这些骨头架子也开始蠢蠢欲动，请不要客气，狠狠地教训这些骷髅怪物吧。[-]</v>
      </c>
      <c r="D2927" s="55">
        <f>[3]lang_2!D2927</f>
        <v>0</v>
      </c>
      <c r="E2927" s="55">
        <f>[3]lang_2!E2927</f>
        <v>0</v>
      </c>
    </row>
    <row r="2928" spans="1:5" s="55" customFormat="1">
      <c r="A2928" s="55" t="str">
        <f>[3]lang_2!A2928</f>
        <v>maintarget_009</v>
      </c>
      <c r="B2928" s="55">
        <f>[3]lang_2!B2928</f>
        <v>0</v>
      </c>
      <c r="C2928" s="55" t="str">
        <f>[3]lang_2!C2928</f>
        <v>#[color=562600]尊敬的领主大人：[-][][-][color=562600]      听逃难的农民说，他们在白翎城附近见到了天使，如果这些传言是真的，我们或许可以想办法和天使结盟，但首先需要找到他们才行。[-]</v>
      </c>
      <c r="D2928" s="55">
        <f>[3]lang_2!D2928</f>
        <v>0</v>
      </c>
      <c r="E2928" s="55">
        <f>[3]lang_2!E2928</f>
        <v>0</v>
      </c>
    </row>
    <row r="2929" spans="1:5" s="55" customFormat="1">
      <c r="A2929" s="55" t="str">
        <f>[3]lang_2!A2929</f>
        <v>maintarget_010</v>
      </c>
      <c r="B2929" s="55">
        <f>[3]lang_2!B2929</f>
        <v>0</v>
      </c>
      <c r="C2929" s="55" t="str">
        <f>[3]lang_2!C2929</f>
        <v>#[color=562600]尊敬的领主大人：[-][][-][color=562600]      看来并不止一座云中城，从打探到的消息来看，这里有另一座云中城存在着，这是一个好消息，一旦能够结盟，我们的力量能够大幅提高。[-]</v>
      </c>
      <c r="D2929" s="55">
        <f>[3]lang_2!D2929</f>
        <v>0</v>
      </c>
      <c r="E2929" s="55">
        <f>[3]lang_2!E2929</f>
        <v>0</v>
      </c>
    </row>
    <row r="2930" spans="1:5" s="55" customFormat="1">
      <c r="A2930" s="55" t="str">
        <f>[3]lang_2!A2930</f>
        <v>maintarget_011</v>
      </c>
      <c r="B2930" s="55">
        <f>[3]lang_2!B2930</f>
        <v>0</v>
      </c>
      <c r="C2930" s="55" t="str">
        <f>[3]lang_2!C2930</f>
        <v>#[color=562600]尊敬的领主大人：[-][][-][color=562600]      我们发现了地下城的踪迹了，就在远方的城堡之中，暂时不知道对方率领了多少军队，但是可想而知是一场艰苦的战斗，祝你好运。[-]</v>
      </c>
      <c r="D2930" s="55">
        <f>[3]lang_2!D2930</f>
        <v>0</v>
      </c>
      <c r="E2930" s="55">
        <f>[3]lang_2!E2930</f>
        <v>0</v>
      </c>
    </row>
    <row r="2931" spans="1:5" s="55" customFormat="1">
      <c r="A2931" s="55" t="str">
        <f>[3]lang_2!A2931</f>
        <v>maintarget_012</v>
      </c>
      <c r="B2931" s="55">
        <f>[3]lang_2!B2931</f>
        <v>0</v>
      </c>
      <c r="C2931" s="55" t="str">
        <f>[3]lang_2!C2931</f>
        <v>#[color=562600]尊敬的领主大人：[-][][-][color=562600]      长久以来，狮鹫一直是埃拉西亚的主力，为了复国我们必须得到狮鹫的帮助，但是我们的敌人已经先一步行动，封锁前往狮鹫崖的道路，我们需要突破他们的封锁。[-]</v>
      </c>
      <c r="D2931" s="55">
        <f>[3]lang_2!D2931</f>
        <v>0</v>
      </c>
      <c r="E2931" s="55">
        <f>[3]lang_2!E2931</f>
        <v>0</v>
      </c>
    </row>
    <row r="2932" spans="1:5" s="55" customFormat="1">
      <c r="A2932" s="55" t="str">
        <f>[3]lang_2!A2932</f>
        <v>maintarget_013</v>
      </c>
      <c r="B2932" s="55">
        <f>[3]lang_2!B2932</f>
        <v>0</v>
      </c>
      <c r="C2932" s="55" t="str">
        <f>[3]lang_2!C2932</f>
        <v>#[color=562600]尊敬的领主大人：[-][][-][color=562600]      我们已经击溃了一波敌军，狮鹫崖近在眼前，无论如何，我们需要解放所有被占领的狮鹫崖，并获得狮鹫的帮助。[-]</v>
      </c>
      <c r="D2932" s="55">
        <f>[3]lang_2!D2932</f>
        <v>0</v>
      </c>
      <c r="E2932" s="55">
        <f>[3]lang_2!E2932</f>
        <v>0</v>
      </c>
    </row>
    <row r="2933" spans="1:5" s="55" customFormat="1">
      <c r="A2933" s="55" t="str">
        <f>[3]lang_2!A2933</f>
        <v>maintarget_014</v>
      </c>
      <c r="B2933" s="55">
        <f>[3]lang_2!B2933</f>
        <v>0</v>
      </c>
      <c r="C2933" s="55" t="str">
        <f>[3]lang_2!C2933</f>
        <v>#[color=562600]尊敬的领主大人：[-][][-][color=562600]      还记得之前消灭的敌军吗，看来敌人已经发现这支部队被消灭了，我们的侦察兵在前方发现了地下城的驻扎点，我想他们正在囤积兵力准备向我们的发起反攻，请务必小心。[-]</v>
      </c>
      <c r="D2933" s="55">
        <f>[3]lang_2!D2933</f>
        <v>0</v>
      </c>
      <c r="E2933" s="55">
        <f>[3]lang_2!E2933</f>
        <v>0</v>
      </c>
    </row>
    <row r="2934" spans="1:5" s="55" customFormat="1">
      <c r="A2934" s="55" t="str">
        <f>[3]lang_2!A2934</f>
        <v>maintarget_015</v>
      </c>
      <c r="B2934" s="55">
        <f>[3]lang_2!B2934</f>
        <v>0</v>
      </c>
      <c r="C2934" s="55" t="str">
        <f>[3]lang_2!C2934</f>
        <v>#[color=562600]尊敬的领主大人：[-][][-][color=562600]      看来我们已经击退了敌人的进攻，剩下的狮鹫崖仍然需要被解放，沿着山道向前，去解放所有的狮鹫崖吧，他们会成为我们强有力的部队。[-]</v>
      </c>
      <c r="D2934" s="55">
        <f>[3]lang_2!D2934</f>
        <v>0</v>
      </c>
      <c r="E2934" s="55">
        <f>[3]lang_2!E2934</f>
        <v>0</v>
      </c>
    </row>
    <row r="2935" spans="1:5" s="55" customFormat="1">
      <c r="A2935" s="55" t="str">
        <f>[3]lang_2!A2935</f>
        <v>maintarget_016</v>
      </c>
      <c r="B2935" s="55">
        <f>[3]lang_2!B2935</f>
        <v>0</v>
      </c>
      <c r="C2935" s="55" t="str">
        <f>[3]lang_2!C2935</f>
        <v>#[color=562600]尊敬的指挥官大人：[-][][-][color=562600]      我们已经进入了精灵们的领地，绿色的树木让我们感觉非常不好，不过我们很快会让这里变成一片焦土。我们在前方发现了一艘沉船，希望您能够前往查看。[-]</v>
      </c>
      <c r="D2935" s="55">
        <f>[3]lang_2!D2935</f>
        <v>0</v>
      </c>
      <c r="E2935" s="55">
        <f>[3]lang_2!E2935</f>
        <v>0</v>
      </c>
    </row>
    <row r="2936" spans="1:5" s="55" customFormat="1">
      <c r="A2936" s="55" t="str">
        <f>[3]lang_2!A2936</f>
        <v>maintarget_017</v>
      </c>
      <c r="B2936" s="55">
        <f>[3]lang_2!B2936</f>
        <v>0</v>
      </c>
      <c r="C2936" s="55" t="str">
        <f>[3]lang_2!C2936</f>
        <v>#[color=562600]尊敬的指挥官大人：[-][][-][color=562600]      我们探查到前面有一座壁垒的城堡，那里一定驻扎着精灵的军队，我们可以在他们发现之前包围并剿灭这座城堡，从他们口中我们也许能找到关于金龙女王的消息。[-]</v>
      </c>
      <c r="D2936" s="55">
        <f>[3]lang_2!D2936</f>
        <v>0</v>
      </c>
      <c r="E2936" s="55">
        <f>[3]lang_2!E2936</f>
        <v>0</v>
      </c>
    </row>
    <row r="2937" spans="1:5" s="55" customFormat="1">
      <c r="A2937" s="55" t="str">
        <f>[3]lang_2!A2937</f>
        <v>maintarget_018</v>
      </c>
      <c r="B2937" s="55">
        <f>[3]lang_2!B2937</f>
        <v>0</v>
      </c>
      <c r="C2937" s="55" t="str">
        <f>[3]lang_2!C2937</f>
        <v>#[color=562600]尊敬的指挥官大人：[-][][-][color=562600]      从之前俘虏的精灵们口中得到的消息，在远方的森林深处还有一座精灵的城堡，负责定期和金龙女王联系，我们要尽快出发，在他们发现异常之前击败他们，找出金龙女王的巢穴。[-]</v>
      </c>
      <c r="D2937" s="55">
        <f>[3]lang_2!D2937</f>
        <v>0</v>
      </c>
      <c r="E2937" s="55">
        <f>[3]lang_2!E2937</f>
        <v>0</v>
      </c>
    </row>
    <row r="2938" spans="1:5" s="55" customFormat="1">
      <c r="A2938" s="55" t="str">
        <f>[3]lang_2!A2938</f>
        <v>maintarget_019</v>
      </c>
      <c r="B2938" s="55">
        <f>[3]lang_2!B2938</f>
        <v>0</v>
      </c>
      <c r="C2938" s="55" t="str">
        <f>[3]lang_2!C2938</f>
        <v>#[color=562600]尊敬的指挥官大人：[-][][-][color=562600]      据说只有位于北方那个山林之中的先知古树才能和金龙女王联系，金龙的守护者-绿龙会定期前往先知古树，请大人先行攻占下先知古树，前往金龙女王的巢穴。[-]</v>
      </c>
      <c r="D2938" s="55">
        <f>[3]lang_2!D2938</f>
        <v>0</v>
      </c>
      <c r="E2938" s="55">
        <f>[3]lang_2!E2938</f>
        <v>0</v>
      </c>
    </row>
    <row r="2939" spans="1:5" s="55" customFormat="1">
      <c r="A2939" s="55" t="str">
        <f>[3]lang_2!A2939</f>
        <v>maintarget_020</v>
      </c>
      <c r="B2939" s="55">
        <f>[3]lang_2!B2939</f>
        <v>0</v>
      </c>
      <c r="C2939" s="55" t="str">
        <f>[3]lang_2!C2939</f>
        <v>#[color=562600]尊敬的指挥官大人：[-][][-][color=562600]      我们的先头部队在北方的海岸上建造了一座堡垒作为基地，很不幸的是敌人们发现了这座堡垒并占领了此地，希望大人能够出手将基地夺回来，继续我们的侵占计划。[-]</v>
      </c>
      <c r="D2939" s="55">
        <f>[3]lang_2!D2939</f>
        <v>0</v>
      </c>
      <c r="E2939" s="55">
        <f>[3]lang_2!E2939</f>
        <v>0</v>
      </c>
    </row>
    <row r="2940" spans="1:5" s="55" customFormat="1">
      <c r="A2940" s="55" t="str">
        <f>[3]lang_2!A2940</f>
        <v>maintarget_021</v>
      </c>
      <c r="B2940" s="55">
        <f>[3]lang_2!B2940</f>
        <v>0</v>
      </c>
      <c r="C2940" s="55" t="str">
        <f>[3]lang_2!C2940</f>
        <v>#[color=562600]尊敬的指挥官大人：[-][][-][color=562600]      斥候发现在山间的峡谷中修建了一座关隘，那里是我们前进的必经之路，我们需要集中兵力拿下这座关隘，快速通过并继续前进。[-]</v>
      </c>
      <c r="D2940" s="55">
        <f>[3]lang_2!D2940</f>
        <v>0</v>
      </c>
      <c r="E2940" s="55">
        <f>[3]lang_2!E2940</f>
        <v>0</v>
      </c>
    </row>
    <row r="2941" spans="1:5" s="55" customFormat="1">
      <c r="A2941" s="55" t="str">
        <f>[3]lang_2!A2941</f>
        <v>maintarget_022</v>
      </c>
      <c r="B2941" s="55">
        <f>[3]lang_2!B2941</f>
        <v>0</v>
      </c>
      <c r="C2941" s="55" t="str">
        <f>[3]lang_2!C2941</f>
        <v>#[color=562600]尊敬的指挥官大人：[-][][-][color=562600]      我们派出一支斥候小队被消灭了，根据他们最后传回来的消息，可能是遭遇了一支凶猛的驻军，我们已经查探出前方有一座古堡，我相信那里一定已经被敌人占领了，希望您能够将它夺回来。[-]</v>
      </c>
      <c r="D2941" s="55">
        <f>[3]lang_2!D2941</f>
        <v>0</v>
      </c>
      <c r="E2941" s="55">
        <f>[3]lang_2!E2941</f>
        <v>0</v>
      </c>
    </row>
    <row r="2942" spans="1:5" s="55" customFormat="1">
      <c r="A2942" s="55" t="str">
        <f>[3]lang_2!A2942</f>
        <v>maintarget_023</v>
      </c>
      <c r="B2942" s="55">
        <f>[3]lang_2!B2942</f>
        <v>0</v>
      </c>
      <c r="C2942" s="55" t="str">
        <f>[3]lang_2!C2942</f>
        <v>#[color=562600]尊敬的指挥官大人：[-][][-][color=562600]      我们在前进途中发现了一座金矿，金矿的守卫兵力不是很多，大部分还是普通的矿工，相信以大人的实力一定能够轻而易举的拿下这座金矿。[-]</v>
      </c>
      <c r="D2942" s="55">
        <f>[3]lang_2!D2942</f>
        <v>0</v>
      </c>
      <c r="E2942" s="55">
        <f>[3]lang_2!E2942</f>
        <v>0</v>
      </c>
    </row>
    <row r="2943" spans="1:5" s="55" customFormat="1">
      <c r="A2943" s="55" t="str">
        <f>[3]lang_2!A2943</f>
        <v>maintarget_024</v>
      </c>
      <c r="B2943" s="55">
        <f>[3]lang_2!B2943</f>
        <v>0</v>
      </c>
      <c r="C2943" s="55" t="str">
        <f>[3]lang_2!C2943</f>
        <v>#[color=562600]尊敬的指挥官大人：[-][][-][color=562600]      请原谅我们的失误，大人。尽管占领了那座金矿，但是我们并没有消灭全部的守卫，有一小股敌人逃窜到了海岛上的一座城堡，而在附近的海域里发现了一只大章鱼，我们不敢贸然进攻，希望大人能尽快赶到。[-]</v>
      </c>
      <c r="D2943" s="55">
        <f>[3]lang_2!D2943</f>
        <v>0</v>
      </c>
      <c r="E2943" s="55">
        <f>[3]lang_2!E2943</f>
        <v>0</v>
      </c>
    </row>
    <row r="2944" spans="1:5" s="55" customFormat="1">
      <c r="A2944" s="55" t="str">
        <f>[3]lang_2!A2944</f>
        <v>maintarget_025</v>
      </c>
      <c r="B2944" s="55">
        <f>[3]lang_2!B2944</f>
        <v>0</v>
      </c>
      <c r="C2944" s="55" t="str">
        <f>[3]lang_2!C2944</f>
        <v>#[color=562600]尊敬的指挥官大人：[-][][-][color=562600]      大人，我想敌人已经发现了有一只军队被我们消灭了，前方一座城堡里出现了大批的援军，数量仍在增加中，我们必须在他们整顿完毕之前抢先进攻，不然就危险了。[-]</v>
      </c>
      <c r="D2944" s="55">
        <f>[3]lang_2!D2944</f>
        <v>0</v>
      </c>
      <c r="E2944" s="55">
        <f>[3]lang_2!E2944</f>
        <v>0</v>
      </c>
    </row>
    <row r="2945" spans="1:5" s="55" customFormat="1">
      <c r="A2945" s="55" t="str">
        <f>[3]lang_2!A2945</f>
        <v>maintarget_026</v>
      </c>
      <c r="B2945" s="55">
        <f>[3]lang_2!B2945</f>
        <v>0</v>
      </c>
      <c r="C2945" s="55" t="str">
        <f>[3]lang_2!C2945</f>
        <v>#[color=562600]尊敬的指挥官大人：[-][][-][color=562600]      大人，根据您的命令，先头部队已经抵达了集结点，不过敌人的军队也发现了这里，我们正在激烈的交战中，战况很胶着，希望大人能尽快赶来支援。[-]</v>
      </c>
      <c r="D2945" s="55">
        <f>[3]lang_2!D2945</f>
        <v>0</v>
      </c>
      <c r="E2945" s="55">
        <f>[3]lang_2!E2945</f>
        <v>0</v>
      </c>
    </row>
    <row r="2946" spans="1:5" s="55" customFormat="1">
      <c r="A2946" s="55" t="str">
        <f>[3]lang_2!A2946</f>
        <v>maintarget_027</v>
      </c>
      <c r="B2946" s="55">
        <f>[3]lang_2!B2946</f>
        <v>0</v>
      </c>
      <c r="C2946" s="55" t="str">
        <f>[3]lang_2!C2946</f>
        <v>#[color=562600]尊敬的指挥官大人：[-][][-][color=562600]      前方的斥候传来消息，他们发现了敌人的一座哨塔，就在一棵高大的树木上，为了避免被发现，需要精锐的士兵来拔除这颗钉子，我们会在这里等待大人的到来。[-]</v>
      </c>
      <c r="D2946" s="55">
        <f>[3]lang_2!D2946</f>
        <v>0</v>
      </c>
      <c r="E2946" s="55">
        <f>[3]lang_2!E2946</f>
        <v>0</v>
      </c>
    </row>
    <row r="2947" spans="1:5" s="55" customFormat="1">
      <c r="A2947" s="55" t="str">
        <f>[3]lang_2!A2947</f>
        <v>maintarget_028</v>
      </c>
      <c r="B2947" s="55">
        <f>[3]lang_2!B2947</f>
        <v>0</v>
      </c>
      <c r="C2947" s="55" t="str">
        <f>[3]lang_2!C2947</f>
        <v>#[color=562600]尊敬的指挥官大人：[-][][-][color=562600]      又一棵先知古树，看来我们的运气还真不错，要知道，就算在壁垒阵营中，也不是任何地方都有这种要地的，一旦被摧毁，对壁垒也是很大的打击。[-]</v>
      </c>
      <c r="D2947" s="55">
        <f>[3]lang_2!D2947</f>
        <v>0</v>
      </c>
      <c r="E2947" s="55">
        <f>[3]lang_2!E2947</f>
        <v>0</v>
      </c>
    </row>
    <row r="2948" spans="1:5" s="55" customFormat="1">
      <c r="A2948" s="55" t="str">
        <f>[3]lang_2!A2948</f>
        <v>maintarget_029</v>
      </c>
      <c r="B2948" s="55">
        <f>[3]lang_2!B2948</f>
        <v>0</v>
      </c>
      <c r="C2948" s="55" t="str">
        <f>[3]lang_2!C2948</f>
        <v>#[color=562600]尊敬的统领大人：[-][][-][color=562600]      根据您的命令，我们抢先占领了边境交界处的一座金矿，意料之外的是金矿的守卫很多，敌人的抵抗很激烈，希望大人尽快赶来支援我们。[-]</v>
      </c>
      <c r="D2948" s="55">
        <f>[3]lang_2!D2948</f>
        <v>0</v>
      </c>
      <c r="E2948" s="55">
        <f>[3]lang_2!E2948</f>
        <v>0</v>
      </c>
    </row>
    <row r="2949" spans="1:5" s="55" customFormat="1">
      <c r="A2949" s="55" t="str">
        <f>[3]lang_2!A2949</f>
        <v>maintarget_030</v>
      </c>
      <c r="B2949" s="55">
        <f>[3]lang_2!B2949</f>
        <v>0</v>
      </c>
      <c r="C2949" s="55" t="str">
        <f>[3]lang_2!C2949</f>
        <v>#[color=562600]尊敬的统领大人：[-][][-][color=562600]      这里是我们进攻的第二座金矿，但是在不远处有一座城堡，一旦我们开始进攻，敌人一定能够很快地支援，所以我们需要集结大批兵力以最快的速度占领金矿，再顺势占领城堡。[-]</v>
      </c>
      <c r="D2949" s="55">
        <f>[3]lang_2!D2949</f>
        <v>0</v>
      </c>
      <c r="E2949" s="55">
        <f>[3]lang_2!E2949</f>
        <v>0</v>
      </c>
    </row>
    <row r="2950" spans="1:5" s="55" customFormat="1">
      <c r="A2950" s="55" t="str">
        <f>[3]lang_2!A2950</f>
        <v>maintarget_031</v>
      </c>
      <c r="B2950" s="55">
        <f>[3]lang_2!B2950</f>
        <v>0</v>
      </c>
      <c r="C2950" s="55" t="str">
        <f>[3]lang_2!C2950</f>
        <v>#[color=562600]尊敬的统领大人：[-][][-][color=562600]      大人，很高兴您那里进展顺利，我们已经快接近第三座金矿了，根据大人的行军速度我想我们很快就能会合，为了稳妥起见，我会在与大人回合之后再开始进攻。[-]</v>
      </c>
      <c r="D2950" s="55">
        <f>[3]lang_2!D2950</f>
        <v>0</v>
      </c>
      <c r="E2950" s="55">
        <f>[3]lang_2!E2950</f>
        <v>0</v>
      </c>
    </row>
    <row r="2951" spans="1:5" s="55" customFormat="1">
      <c r="A2951" s="55" t="str">
        <f>[3]lang_2!A2951</f>
        <v>maintarget_032</v>
      </c>
      <c r="B2951" s="55">
        <f>[3]lang_2!B2951</f>
        <v>0</v>
      </c>
      <c r="C2951" s="55" t="str">
        <f>[3]lang_2!C2951</f>
        <v>#[color=562600]尊敬的统领大人：[-][][-][color=562600]      这里应该是距离我国的边境线最近的最后一座金矿了，没想到埃拉西亚如此富饶，也如此脆弱，我想我们可以考虑更改计划，也许我们可以更大胆一点了......[-]</v>
      </c>
      <c r="D2951" s="55">
        <f>[3]lang_2!D2951</f>
        <v>0</v>
      </c>
      <c r="E2951" s="55">
        <f>[3]lang_2!E2951</f>
        <v>0</v>
      </c>
    </row>
    <row r="2952" spans="1:5" s="55" customFormat="1">
      <c r="A2952" s="55" t="str">
        <f>[3]lang_2!A2952</f>
        <v>maintarget_033</v>
      </c>
      <c r="B2952" s="55">
        <f>[3]lang_2!B2952</f>
        <v>0</v>
      </c>
      <c r="C2952" s="55" t="str">
        <f>[3]lang_2!C2952</f>
        <v>#[color=562600]尊敬的统领大人：[-][][-][color=562600]      大人，不得不说这真是大胆的作战，无论如何，我们已经到达了这座城堡，正在逐渐完成包围，但是我相信再过不久就会被人发现，希望大人能尽快赶到这里发起攻击。[-]</v>
      </c>
      <c r="D2952" s="55">
        <f>[3]lang_2!D2952</f>
        <v>0</v>
      </c>
      <c r="E2952" s="55">
        <f>[3]lang_2!E2952</f>
        <v>0</v>
      </c>
    </row>
    <row r="2953" spans="1:5" s="55" customFormat="1">
      <c r="A2953" s="55" t="str">
        <f>[3]lang_2!A2953</f>
        <v>maintarget_034</v>
      </c>
      <c r="B2953" s="55">
        <f>[3]lang_2!B2953</f>
        <v>0</v>
      </c>
      <c r="C2953" s="55" t="str">
        <f>[3]lang_2!C2953</f>
        <v>#[color=562600]尊敬的统领大人：[-][][-][color=562600]      重要情报！我们发现了要塞的驻点，在一座城堡里，看起来有相当多的兵团驻扎在这里，初步估计，他们和我们一样是冲着金矿来的，我们不敢轻举妄动，会在这里等待大人的指示，我相信我们的战斗力不会输给他们的。[-]</v>
      </c>
      <c r="D2953" s="55">
        <f>[3]lang_2!D2953</f>
        <v>0</v>
      </c>
      <c r="E2953" s="55">
        <f>[3]lang_2!E2953</f>
        <v>0</v>
      </c>
    </row>
    <row r="2954" spans="1:5" s="55" customFormat="1">
      <c r="A2954" s="55" t="str">
        <f>[3]lang_2!A2954</f>
        <v>maintarget_035</v>
      </c>
      <c r="B2954" s="55">
        <f>[3]lang_2!B2954</f>
        <v>0</v>
      </c>
      <c r="C2954" s="55" t="str">
        <f>[3]lang_2!C2954</f>
        <v>#[color=562600]尊敬的统领大人：[-][][-][color=562600]      看来要塞也占领了一座金矿，不过他们很谨慎，没有贸然扩张，真是胆小的家伙，更何况遇上我们他们也无法继续前进了，我相信我们会在大人的带领下消灭要塞的军队，占领金矿，这样我们就有足够多的资源去向埃拉西亚发起更大的进攻了。[-]</v>
      </c>
      <c r="D2954" s="55">
        <f>[3]lang_2!D2954</f>
        <v>0</v>
      </c>
      <c r="E2954" s="55">
        <f>[3]lang_2!E2954</f>
        <v>0</v>
      </c>
    </row>
    <row r="2955" spans="1:5" s="55" customFormat="1">
      <c r="A2955" s="55" t="str">
        <f>[3]lang_2!A2955</f>
        <v>maintarget_036</v>
      </c>
      <c r="B2955" s="55">
        <f>[3]lang_2!B2955</f>
        <v>0</v>
      </c>
      <c r="C2955" s="55" t="str">
        <f>[3]lang_2!C2955</f>
        <v>#[color=562600]尊敬的统领大人：[-][][-][color=562600]      连日来的征战，士兵们已经疲惫不堪，根据大人的命令，斥候们在前方遭到了一座魔法泉，我们可以在那里修整。魔法泉附近仅有一些野兽盘踞，我想不会对我们造成太大的麻烦。[-]</v>
      </c>
      <c r="D2955" s="55">
        <f>[3]lang_2!D2955</f>
        <v>0</v>
      </c>
      <c r="E2955" s="55">
        <f>[3]lang_2!E2955</f>
        <v>0</v>
      </c>
    </row>
    <row r="2956" spans="1:5" s="55" customFormat="1">
      <c r="A2956" s="55" t="str">
        <f>[3]lang_2!A2956</f>
        <v>maintarget_037</v>
      </c>
      <c r="B2956" s="55">
        <f>[3]lang_2!B2956</f>
        <v>0</v>
      </c>
      <c r="C2956" s="55" t="str">
        <f>[3]lang_2!C2956</f>
        <v>#[color=562600]尊敬的统领大人：[-][][-][color=562600]      我们遭遇到了要塞的一对斥候，我预计在前方一定有一座要塞的驻点，也许是一座金矿，既然我们现在已经决定要和要塞争夺，我想大人一定不会放过这座金矿的，如果大人决定进攻，请尽快做好准备，我们会尽力拖延敌人。[-]</v>
      </c>
      <c r="D2956" s="55">
        <f>[3]lang_2!D2956</f>
        <v>0</v>
      </c>
      <c r="E2956" s="55">
        <f>[3]lang_2!E2956</f>
        <v>0</v>
      </c>
    </row>
    <row r="2957" spans="1:5" s="55" customFormat="1">
      <c r="A2957" s="55" t="str">
        <f>[3]lang_2!A2957</f>
        <v>maintarget_038</v>
      </c>
      <c r="B2957" s="55">
        <f>[3]lang_2!B2957</f>
        <v>0</v>
      </c>
      <c r="C2957" s="55" t="str">
        <f>[3]lang_2!C2957</f>
        <v>#[color=562600]尊敬的统领大人：[-][][-][color=562600]      好消息，大人，我们发现了两座相邻的金矿，目前看起来要塞还没有发现，我想我们可以急行军抢先占领这两座金矿，不然等到要塞的军队发现，势均力敌之下，我们不一定能一口气吃下两座金矿。[-]</v>
      </c>
      <c r="D2957" s="55">
        <f>[3]lang_2!D2957</f>
        <v>0</v>
      </c>
      <c r="E2957" s="55">
        <f>[3]lang_2!E2957</f>
        <v>0</v>
      </c>
    </row>
    <row r="2958" spans="1:5" s="55" customFormat="1">
      <c r="A2958" s="55" t="str">
        <f>[3]lang_2!A2958</f>
        <v>maintarget_039</v>
      </c>
      <c r="B2958" s="55">
        <f>[3]lang_2!B2958</f>
        <v>0</v>
      </c>
      <c r="C2958" s="55" t="str">
        <f>[3]lang_2!C2958</f>
        <v>#[color=562600]尊敬的统领大人：[-][][-][color=562600]      大人我们来到已经穿过了要塞的边境，在不远的出海口有一座城堡，金矿就在这座城堡之后，我们必须先攻下城堡才能占领这座金矿，我们不给那贸然决定，希望大人能够尽快抵达汇合地点决定行动策略。[-]</v>
      </c>
      <c r="D2958" s="55">
        <f>[3]lang_2!D2958</f>
        <v>0</v>
      </c>
      <c r="E2958" s="55">
        <f>[3]lang_2!E2958</f>
        <v>0</v>
      </c>
    </row>
    <row r="2959" spans="1:5" s="55" customFormat="1">
      <c r="A2959" s="55" t="str">
        <f>[3]lang_2!A2959</f>
        <v>maintarget_040</v>
      </c>
      <c r="B2959" s="55">
        <f>[3]lang_2!B2959</f>
        <v>0</v>
      </c>
      <c r="C2959" s="55" t="str">
        <f>[3]lang_2!C2959</f>
        <v>#[color=562600]尊敬的统领大人：[-][][-][color=562600]      大人我们在山间发现了新的金矿，真是令人意外的发现，和之前一样，也是两座相邻的金矿，真是好运，也许上天也在眷顾着我们吧，希望大人能尽快赶来。[-]</v>
      </c>
      <c r="D2959" s="55">
        <f>[3]lang_2!D2959</f>
        <v>0</v>
      </c>
      <c r="E2959" s="55">
        <f>[3]lang_2!E2959</f>
        <v>0</v>
      </c>
    </row>
    <row r="2960" spans="1:5" s="55" customFormat="1">
      <c r="A2960" s="55" t="str">
        <f>[3]lang_2!A2960</f>
        <v>maintarget_041</v>
      </c>
      <c r="B2960" s="55">
        <f>[3]lang_2!B2960</f>
        <v>0</v>
      </c>
      <c r="C2960" s="55" t="str">
        <f>[3]lang_2!C2960</f>
        <v>#[color=562600]尊敬的统领大人：[-][][-][color=562600]      我们已经越过雪山进入了塔楼的地盘了，经过数年我们对塔楼的实力一无所知，我们需要一场战斗来判断接下来的策略，前方有一座塔楼的城堡是我们最好的机会，就让大人率领我们去试试这座魔法国家现在的实力吧。[-]</v>
      </c>
      <c r="D2960" s="55">
        <f>[3]lang_2!D2960</f>
        <v>0</v>
      </c>
      <c r="E2960" s="55">
        <f>[3]lang_2!E2960</f>
        <v>0</v>
      </c>
    </row>
    <row r="2961" spans="1:5" s="55" customFormat="1">
      <c r="A2961" s="55" t="str">
        <f>[3]lang_2!A2961</f>
        <v>maintarget_042</v>
      </c>
      <c r="B2961" s="55">
        <f>[3]lang_2!B2961</f>
        <v>0</v>
      </c>
      <c r="C2961" s="55" t="str">
        <f>[3]lang_2!C2961</f>
        <v>#[color=562600]尊敬的领主大人：[-][][-][color=562600]      这里是塔楼提供给我们的第一个情报，我们必须通过三座城堡的考验才能找到寻找泰坦的正确道路，前方就是第一座城堡了，大家打起精神来，一鼓作气前进吧，一切为了埃拉西亚。[-]</v>
      </c>
      <c r="D2961" s="55">
        <f>[3]lang_2!D2961</f>
        <v>0</v>
      </c>
      <c r="E2961" s="55">
        <f>[3]lang_2!E2961</f>
        <v>0</v>
      </c>
    </row>
    <row r="2962" spans="1:5" s="55" customFormat="1">
      <c r="A2962" s="55" t="str">
        <f>[3]lang_2!A2962</f>
        <v>maintarget_043</v>
      </c>
      <c r="B2962" s="55">
        <f>[3]lang_2!B2962</f>
        <v>0</v>
      </c>
      <c r="C2962" s="55" t="str">
        <f>[3]lang_2!C2962</f>
        <v>#[color=562600]尊敬的领主大人：[-][][-][color=562600]      前方就是第二座城堡，看天气马上就要有暴风雪了，这样的天气军队不能停留，我们必须尽快占领第二座城堡进行修整，希望您的军队能都尽快赶到城堡，相信以您的实力一定能够获胜。[-]</v>
      </c>
      <c r="D2962" s="55">
        <f>[3]lang_2!D2962</f>
        <v>0</v>
      </c>
      <c r="E2962" s="55">
        <f>[3]lang_2!E2962</f>
        <v>0</v>
      </c>
    </row>
    <row r="2963" spans="1:5" s="55" customFormat="1">
      <c r="A2963" s="55" t="str">
        <f>[3]lang_2!A2963</f>
        <v>maintarget_044</v>
      </c>
      <c r="B2963" s="55">
        <f>[3]lang_2!B2963</f>
        <v>0</v>
      </c>
      <c r="C2963" s="55" t="str">
        <f>[3]lang_2!C2963</f>
        <v>#[color=562600]尊敬的领主大人：[-][][-][color=562600]      马上就要抵达第三座城堡了，经过修整，军队的士气恢复了，我们有足够的信心通过挑战，但是不能掉以轻心，作为最后的关卡我相信要攻打下来并不容易，希望您做好充分的准备。[-]</v>
      </c>
      <c r="D2963" s="55">
        <f>[3]lang_2!D2963</f>
        <v>0</v>
      </c>
      <c r="E2963" s="55">
        <f>[3]lang_2!E2963</f>
        <v>0</v>
      </c>
    </row>
    <row r="2964" spans="1:5" s="55" customFormat="1">
      <c r="A2964" s="55" t="str">
        <f>[3]lang_2!A2964</f>
        <v>maintarget_045</v>
      </c>
      <c r="B2964" s="55">
        <f>[3]lang_2!B2964</f>
        <v>0</v>
      </c>
      <c r="C2964" s="55" t="str">
        <f>[3]lang_2!C2964</f>
        <v>#[color=562600]尊敬的领主大人：[-][][-][color=562600]      为了找到泰坦，我们需要前往前方的一处首领营地，他们是这里土生土长的士兵，应该会有更详尽的消息，当然，如果对方不肯配合的话，我并不介意给他们一个小小的教训。[-]</v>
      </c>
      <c r="D2964" s="55">
        <f>[3]lang_2!D2964</f>
        <v>0</v>
      </c>
      <c r="E2964" s="55">
        <f>[3]lang_2!E2964</f>
        <v>0</v>
      </c>
    </row>
    <row r="2965" spans="1:5" s="55" customFormat="1">
      <c r="A2965" s="55" t="str">
        <f>[3]lang_2!A2965</f>
        <v>maintarget_046</v>
      </c>
      <c r="B2965" s="55">
        <f>[3]lang_2!B2965</f>
        <v>0</v>
      </c>
      <c r="C2965" s="55" t="str">
        <f>[3]lang_2!C2965</f>
        <v>#[color=562600]尊敬的领主大人：[-][][-][color=562600]      根据得到的消息，前面有一处雇佣兵的营地，他们常年在雪山出没，据说他们曾在雪上见过了高大的巨人，我想他们见到的应该就是泰坦，我们需要前去确认消息的真实性。[-]</v>
      </c>
      <c r="D2965" s="55">
        <f>[3]lang_2!D2965</f>
        <v>0</v>
      </c>
      <c r="E2965" s="55">
        <f>[3]lang_2!E2965</f>
        <v>0</v>
      </c>
    </row>
    <row r="2966" spans="1:5" s="55" customFormat="1">
      <c r="A2966" s="55" t="str">
        <f>[3]lang_2!A2966</f>
        <v>maintarget_047</v>
      </c>
      <c r="B2966" s="55">
        <f>[3]lang_2!B2966</f>
        <v>0</v>
      </c>
      <c r="C2966" s="55" t="str">
        <f>[3]lang_2!C2966</f>
        <v>#[color=562600]尊敬的领主大人：[-][][-][color=562600]      根据雇佣兵们提供的消息，我们穿过前面的城堡就到达他们见到泰坦的地区了，不过前方城堡的主人并不欢迎陌生人，我想我们可能需要一些强硬手段来通过城堡，前往雪山深处寻找泰坦。[-]</v>
      </c>
      <c r="D2966" s="55">
        <f>[3]lang_2!D2966</f>
        <v>0</v>
      </c>
      <c r="E2966" s="55">
        <f>[3]lang_2!E2966</f>
        <v>0</v>
      </c>
    </row>
    <row r="2967" spans="1:5" s="55" customFormat="1">
      <c r="A2967" s="55" t="str">
        <f>[3]lang_2!A2967</f>
        <v>maintarget_048</v>
      </c>
      <c r="B2967" s="55">
        <f>[3]lang_2!B2967</f>
        <v>0</v>
      </c>
      <c r="C2967" s="55" t="str">
        <f>[3]lang_2!C2967</f>
        <v>#[color=562600]尊敬的领主大人：[-][][-][color=562600]      前方的城堡后有一座关隘，我们必须通过关隘继续前进，不幸的是我们遭遇了暴风雪，偏离了路线，希望您能在我们之前抢先通过那座关隘继续前进，我们会在很快的时间内赶过去与您会合。[-]</v>
      </c>
      <c r="D2967" s="55">
        <f>[3]lang_2!D2967</f>
        <v>0</v>
      </c>
      <c r="E2967" s="55">
        <f>[3]lang_2!E2967</f>
        <v>0</v>
      </c>
    </row>
    <row r="2968" spans="1:5" s="55" customFormat="1">
      <c r="A2968" s="55" t="str">
        <f>[3]lang_2!A2968</f>
        <v>maintarget_049</v>
      </c>
      <c r="B2968" s="55">
        <f>[3]lang_2!B2968</f>
        <v>0</v>
      </c>
      <c r="C2968" s="55" t="str">
        <f>[3]lang_2!C2968</f>
        <v>#[color=562600]尊敬的领主大人：[-][][-][color=562600]      这真是最糟糕的战役了，我们完全不是对手，各路的军队都已经溃散了，风雪越下越大，如果还没有援军到来的话，我想这里就是我们的葬身之地了。[-]</v>
      </c>
      <c r="D2968" s="55">
        <f>[3]lang_2!D2968</f>
        <v>0</v>
      </c>
      <c r="E2968" s="55">
        <f>[3]lang_2!E2968</f>
        <v>0</v>
      </c>
    </row>
    <row r="2969" spans="1:5" s="55" customFormat="1">
      <c r="A2969" s="55" t="str">
        <f>[3]lang_2!A2969</f>
        <v>maintarget_050</v>
      </c>
      <c r="B2969" s="55">
        <f>[3]lang_2!B2969</f>
        <v>0</v>
      </c>
      <c r="C2969" s="55" t="str">
        <f>[3]lang_2!C2969</f>
        <v>#[color=562600]尊敬的领主大人：[-][][-][color=562600]      谢天谢地，我们就快要到达目的地了，根据斥候传来的情报，前方还有一座城堡，不知道属于什么势力，不过这对我们来说无关紧要，击败城堡的军队，前往泰坦的部落，我们的时间已经不多了。[-]</v>
      </c>
      <c r="D2969" s="55">
        <f>[3]lang_2!D2969</f>
        <v>0</v>
      </c>
      <c r="E2969" s="55">
        <f>[3]lang_2!E2969</f>
        <v>0</v>
      </c>
    </row>
    <row r="2970" spans="1:5" s="55" customFormat="1">
      <c r="A2970" s="55" t="str">
        <f>[3]lang_2!A2970</f>
        <v>maintarget_051</v>
      </c>
      <c r="B2970" s="55">
        <f>[3]lang_2!B2970</f>
        <v>0</v>
      </c>
      <c r="C2970" s="55" t="str">
        <f>[3]lang_2!C2970</f>
        <v>#[color=562600]尊敬的领主大人：[-][][-][color=562600]      大人，我们已经越过了边境线，现在我们还没有被发现，但是情况瞬息万变，希望您能尽快夺下前方的金矿，这样我们就有足够的时间撤退了。[-]</v>
      </c>
      <c r="D2970" s="55">
        <f>[3]lang_2!D2970</f>
        <v>0</v>
      </c>
      <c r="E2970" s="55">
        <f>[3]lang_2!E2970</f>
        <v>0</v>
      </c>
    </row>
    <row r="2971" spans="1:5" s="55" customFormat="1">
      <c r="A2971" s="55" t="str">
        <f>[3]lang_2!A2971</f>
        <v>maintarget_052</v>
      </c>
      <c r="B2971" s="55">
        <f>[3]lang_2!B2971</f>
        <v>0</v>
      </c>
      <c r="C2971" s="55" t="str">
        <f>[3]lang_2!C2971</f>
        <v>#[color=562600]尊敬的领主大人：[-][][-][color=562600]      我们被发现了，情况很糟糕，现在我们无法撤退，只能继续深入，幸运的是我们在山崖下发现了一座隐蔽的建筑，我们已经赶过去了，希望大人能赶快过来支援我们。[-]</v>
      </c>
      <c r="D2971" s="55">
        <f>[3]lang_2!D2971</f>
        <v>0</v>
      </c>
      <c r="E2971" s="55">
        <f>[3]lang_2!E2971</f>
        <v>0</v>
      </c>
    </row>
    <row r="2972" spans="1:5" s="55" customFormat="1">
      <c r="A2972" s="55" t="str">
        <f>[3]lang_2!A2972</f>
        <v>maintarget_053</v>
      </c>
      <c r="B2972" s="55">
        <f>[3]lang_2!B2972</f>
        <v>0</v>
      </c>
      <c r="C2972" s="55" t="str">
        <f>[3]lang_2!C2972</f>
        <v>#[color=562600]尊敬的领主大人：[-][][-][color=562600]      我们成功地突破了敌人的封锁，在一处空矿的营地集结了，暂时不会有新的敌人追上，我们会在这里修整，直到大人的队伍出现，汇合后重新出发。[-]</v>
      </c>
      <c r="D2972" s="55">
        <f>[3]lang_2!D2972</f>
        <v>0</v>
      </c>
      <c r="E2972" s="55">
        <f>[3]lang_2!E2972</f>
        <v>0</v>
      </c>
    </row>
    <row r="2973" spans="1:5" s="55" customFormat="1">
      <c r="A2973" s="55" t="str">
        <f>[3]lang_2!A2973</f>
        <v>maintarget_054</v>
      </c>
      <c r="B2973" s="55">
        <f>[3]lang_2!B2973</f>
        <v>0</v>
      </c>
      <c r="C2973" s="55" t="str">
        <f>[3]lang_2!C2973</f>
        <v>#[color=562600]尊敬的领主大人：[-][][-][color=562601]      为了巩固优势，我们在湖边建立了一座新的城堡作为后防基地，这样无论进攻或是防守我们都有充足的回旋的余地，现在我就在这里等待大人的到来，我们继续前进，获取更多的胜利！[-]</v>
      </c>
      <c r="D2973" s="55">
        <f>[3]lang_2!D2973</f>
        <v>0</v>
      </c>
      <c r="E2973" s="55">
        <f>[3]lang_2!E2973</f>
        <v>0</v>
      </c>
    </row>
    <row r="2974" spans="1:5" s="55" customFormat="1">
      <c r="A2974" s="55" t="str">
        <f>[3]lang_2!A2974</f>
        <v>maintarget_055</v>
      </c>
      <c r="B2974" s="55">
        <f>[3]lang_2!B2974</f>
        <v>0</v>
      </c>
      <c r="C2974" s="55" t="str">
        <f>[3]lang_2!C2974</f>
        <v>#[color=562600]尊敬的领主大人：[-][][-][color=562600]      多亏大人的高瞻远瞩，我们才能成功的在这里建立一座新的基地，这里无论进攻还是退守都轻而易举，我们已经做好了随大人继续出征的准备了，后续的支援即将到来，在大人到来的那一刻，我们就会跟随大人打起一场新的战争！[-]</v>
      </c>
      <c r="D2974" s="55">
        <f>[3]lang_2!D2974</f>
        <v>0</v>
      </c>
      <c r="E2974" s="55">
        <f>[3]lang_2!E2974</f>
        <v>0</v>
      </c>
    </row>
    <row r="2975" spans="1:5" s="55" customFormat="1">
      <c r="A2975" s="55" t="str">
        <f>[3]lang_2!A2975</f>
        <v>maintarget_056</v>
      </c>
      <c r="B2975" s="55">
        <f>[3]lang_2!B2975</f>
        <v>0</v>
      </c>
      <c r="C2975" s="55" t="str">
        <f>[3]lang_2!C2975</f>
        <v>#[color=562600]尊敬的领主大人：[-][][-][color=562600]      在大人的指挥下，我们成功地绕过了地方的哨塔，来到了林间小屋，这里的粮草甚为充足，我们可以进行补给，接下来我们会按照大人的计划继续前进，探明道路，希望大人能够高歌猛进，赢得这场战斗。[-]</v>
      </c>
      <c r="D2975" s="55">
        <f>[3]lang_2!D2975</f>
        <v>0</v>
      </c>
      <c r="E2975" s="55">
        <f>[3]lang_2!E2975</f>
        <v>0</v>
      </c>
    </row>
    <row r="2976" spans="1:5" s="55" customFormat="1">
      <c r="A2976" s="55" t="str">
        <f>[3]lang_2!A2976</f>
        <v>maintarget_057</v>
      </c>
      <c r="B2976" s="55">
        <f>[3]lang_2!B2976</f>
        <v>0</v>
      </c>
      <c r="C2976" s="55" t="str">
        <f>[3]lang_2!C2976</f>
        <v>#[color=562600]尊敬的领主大人：[-][][-][color=562600]      大人英明，我们果然在道路尽头找到了另一座城堡，我们正准备对城堡进行包围，只要攻下这一座城堡，我们在这里就占据了绝对的优势，我想现在敌人还没有意识到我们的存在，我们必须速战速决。[-]</v>
      </c>
      <c r="D2976" s="55">
        <f>[3]lang_2!D2976</f>
        <v>0</v>
      </c>
      <c r="E2976" s="55">
        <f>[3]lang_2!E2976</f>
        <v>0</v>
      </c>
    </row>
    <row r="2977" spans="1:5" s="55" customFormat="1">
      <c r="A2977" s="55" t="str">
        <f>[3]lang_2!A2977</f>
        <v>maintarget_058</v>
      </c>
      <c r="B2977" s="55">
        <f>[3]lang_2!B2977</f>
        <v>0</v>
      </c>
      <c r="C2977" s="55" t="str">
        <f>[3]lang_2!C2977</f>
        <v>#[color=562600]尊敬的领主大人：[-][][-][color=562600]      这里集结了我们最英勇的战士，经历了多番苦战，我们的人手已经不多了，但是我相信剩下来的勇士们仍然愿意陪伴大人继续战斗，直到取得最后的胜利。[-]</v>
      </c>
      <c r="D2977" s="55">
        <f>[3]lang_2!D2977</f>
        <v>0</v>
      </c>
      <c r="E2977" s="55">
        <f>[3]lang_2!E2977</f>
        <v>0</v>
      </c>
    </row>
    <row r="2978" spans="1:5" s="55" customFormat="1">
      <c r="A2978" s="55" t="str">
        <f>[3]lang_2!A2978</f>
        <v>maintarget_059</v>
      </c>
      <c r="B2978" s="55">
        <f>[3]lang_2!B2978</f>
        <v>0</v>
      </c>
      <c r="C2978" s="55" t="str">
        <f>[3]lang_2!C2978</f>
        <v>#[color=562600]尊敬的领主大人：[-][][-][color=562600]      我们在这里发现一座空的马厩，看来不久之前有人在这里休息过，而且离开的时间不长，我们可以立即加快速度进行追赶，不知道是哪一方的敌人，我们必须加倍小心，之后会保持与大人的联系，请务必小心。[-]</v>
      </c>
      <c r="D2978" s="55">
        <f>[3]lang_2!D2978</f>
        <v>0</v>
      </c>
      <c r="E2978" s="55">
        <f>[3]lang_2!E2978</f>
        <v>0</v>
      </c>
    </row>
    <row r="2979" spans="1:5" s="55" customFormat="1">
      <c r="A2979" s="55" t="str">
        <f>[3]lang_2!A2979</f>
        <v>maintarget_060</v>
      </c>
      <c r="B2979" s="55">
        <f>[3]lang_2!B2979</f>
        <v>0</v>
      </c>
      <c r="C2979" s="55" t="str">
        <f>[3]lang_2!C2979</f>
        <v>#[color=562600]尊敬的领主大人：[-][][-][color=562600]      我们有一个好消息一个坏消息，大人，我们在前往不远处发现了一座新的矿点，但是坏消息是矿点在一座敌方的城堡附近，我们一旦抢占，可能就要面对敌人的袭击，希望大人能尽快给予支援。[-]</v>
      </c>
      <c r="D2979" s="55">
        <f>[3]lang_2!D2979</f>
        <v>0</v>
      </c>
      <c r="E2979" s="55">
        <f>[3]lang_2!E2979</f>
        <v>0</v>
      </c>
    </row>
    <row r="2980" spans="1:5" s="55" customFormat="1">
      <c r="A2980" s="55" t="str">
        <f>[3]lang_2!A2980</f>
        <v>maintarget_061</v>
      </c>
      <c r="B2980" s="55">
        <f>[3]lang_2!B2980</f>
        <v>0</v>
      </c>
      <c r="C2980" s="55" t="str">
        <f>[3]lang_2!C2980</f>
        <v>#[color=562600]尊敬的领主大人：[-][][-][color=562600]      很抱歉在如此危机的时刻打扰您，大人。我们在雪地中遭遇了伏击，敌人似乎很熟悉这里的地形，大军在雪地中行走不便，突遇袭击后很快被击溃，我只能收拢小部分军队向北逃离，目前暂时摆脱了追兵，但是我知道过不了多久他们就会追上来的，希望大人能想想办法。[-]</v>
      </c>
      <c r="D2980" s="55">
        <f>[3]lang_2!D2980</f>
        <v>0</v>
      </c>
      <c r="E2980" s="55">
        <f>[3]lang_2!E2980</f>
        <v>0</v>
      </c>
    </row>
    <row r="2981" spans="1:5" s="55" customFormat="1">
      <c r="A2981" s="55" t="str">
        <f>[3]lang_2!A2981</f>
        <v>maintarget_062</v>
      </c>
      <c r="B2981" s="55">
        <f>[3]lang_2!B2981</f>
        <v>0</v>
      </c>
      <c r="C2981" s="55" t="str">
        <f>[3]lang_2!C2981</f>
        <v>#[color=562600]尊敬的领主大人：[-][][-][color=562601]      我们来到了一座城堡，这里似乎荒废了很久，而且城堡四周均被冰雪覆盖。暂时还没有见到敌人的踪影，我们暂时在这里建造了防御工事，希望能够抵抗接下来的追击。敌人来势汹汹，我们只能走一步算一步。[-]</v>
      </c>
      <c r="D2981" s="55">
        <f>[3]lang_2!D2981</f>
        <v>0</v>
      </c>
      <c r="E2981" s="55">
        <f>[3]lang_2!E2981</f>
        <v>0</v>
      </c>
    </row>
    <row r="2982" spans="1:5" s="55" customFormat="1">
      <c r="A2982" s="55" t="str">
        <f>[3]lang_2!A2982</f>
        <v>maintarget_063</v>
      </c>
      <c r="B2982" s="55">
        <f>[3]lang_2!B2982</f>
        <v>0</v>
      </c>
      <c r="C2982" s="55" t="str">
        <f>[3]lang_2!C2982</f>
        <v>#[color=562600]尊敬的领主大人：[-][][-][color=562602]      大人，我们遵照您的命令假意突围，敌人果然如您所说纷纷聚集，现在我们将敌人引诱聚在山谷之外，四周地形开阔正方便大人的大军驰骋纵横，按照大人的主意，我们在这里坚守，等到半夜大人率军冲击敌军的营地，我们趁机冲出重围，然后再与大军汇合，歼灭敌军。[-]</v>
      </c>
      <c r="D2982" s="55">
        <f>[3]lang_2!D2982</f>
        <v>0</v>
      </c>
      <c r="E2982" s="55">
        <f>[3]lang_2!E2982</f>
        <v>0</v>
      </c>
    </row>
    <row r="2983" spans="1:5" s="55" customFormat="1">
      <c r="A2983" s="55" t="str">
        <f>[3]lang_2!A2983</f>
        <v>maintarget_064</v>
      </c>
      <c r="B2983" s="55">
        <f>[3]lang_2!B2983</f>
        <v>0</v>
      </c>
      <c r="C2983" s="55" t="str">
        <f>[3]lang_2!C2983</f>
        <v>#[color=562600]尊敬的领主大人：[-][][-][color=562603]      大人，我们行军途中，进入了一座小镇，小镇中的人们对我们很热情，就在大军准备动身之时，突然小镇遭到了土匪的袭击，这群土匪异常凶悍，为了报答小镇的恩情，我们准备帮助小镇的人民抵御这股悍匪，目前战况正在胶着，待到敌人风头过去，我们会一鼓作气击溃敌人。[-]</v>
      </c>
      <c r="D2983" s="55">
        <f>[3]lang_2!D2983</f>
        <v>0</v>
      </c>
      <c r="E2983" s="55">
        <f>[3]lang_2!E2983</f>
        <v>0</v>
      </c>
    </row>
    <row r="2984" spans="1:5" s="55" customFormat="1">
      <c r="A2984" s="55" t="str">
        <f>[3]lang_2!A2984</f>
        <v>maintarget_065</v>
      </c>
      <c r="B2984" s="55">
        <f>[3]lang_2!B2984</f>
        <v>0</v>
      </c>
      <c r="C2984" s="55" t="str">
        <f>[3]lang_2!C2984</f>
        <v>#[color=562600]尊敬的领主大人：[-][][-][color=562604]      我们离开了小镇之后绕路击溃了匪徒，不过行进路线也发生了更改，我们会设法寻找下一处营地，目前我们正往东走，根据斥候来报，前方有一处营地，我们会在沿途留下记号，为大军指明道路，预计在数天之后即可相遇。[-]</v>
      </c>
      <c r="D2984" s="55">
        <f>[3]lang_2!D2984</f>
        <v>0</v>
      </c>
      <c r="E2984" s="55">
        <f>[3]lang_2!E2984</f>
        <v>0</v>
      </c>
    </row>
    <row r="2985" spans="1:5" s="55" customFormat="1">
      <c r="A2985" s="55" t="str">
        <f>[3]lang_2!A2985</f>
        <v>maintarget_066</v>
      </c>
      <c r="B2985" s="55">
        <f>[3]lang_2!B2985</f>
        <v>0</v>
      </c>
      <c r="C2985" s="55" t="str">
        <f>[3]lang_2!C2985</f>
        <v>#[color=562600]尊敬的领主大人：[-][][-][color=562604]      击败攻击小镇的敌人之后我们继续前进，没想到前方是个一望无垠的戈壁，荒芜不毛气候炎热。我们随身携带的水源不多，现在最急切的事情就是寻找新的水源，为众军士补充清水，不然我们这些人恐怕是走不到下一个聚集点了。[-]</v>
      </c>
      <c r="D2985" s="55">
        <f>[3]lang_2!D2985</f>
        <v>0</v>
      </c>
      <c r="E2985" s="55">
        <f>[3]lang_2!E2985</f>
        <v>0</v>
      </c>
    </row>
    <row r="2986" spans="1:5" s="55" customFormat="1">
      <c r="A2986" s="55" t="str">
        <f>[3]lang_2!A2986</f>
        <v>maintarget_067</v>
      </c>
      <c r="B2986" s="55">
        <f>[3]lang_2!B2986</f>
        <v>0</v>
      </c>
      <c r="C2986" s="55" t="str">
        <f>[3]lang_2!C2986</f>
        <v>#[color=562600]尊敬的领主大人：[-][][-][color=562607]      随着行走的路程越远，气候越来越炎热了，我现在有些怀念之前冰雪漫天的地区了，眼看有很多士兵耐不住酷暑而昏倒，我们决定寻找一处阴凉的地方来稍作休息，先前已经派遣熟悉戈壁地区的士兵和斥候们共同前进，我想很快就会传来好消息了。[-]</v>
      </c>
      <c r="D2986" s="55">
        <f>[3]lang_2!D2986</f>
        <v>0</v>
      </c>
      <c r="E2986" s="55">
        <f>[3]lang_2!E2986</f>
        <v>0</v>
      </c>
    </row>
    <row r="2987" spans="1:5" s="55" customFormat="1">
      <c r="A2987" s="55" t="str">
        <f>[3]lang_2!A2987</f>
        <v>maintarget_068</v>
      </c>
      <c r="B2987" s="55">
        <f>[3]lang_2!B2987</f>
        <v>0</v>
      </c>
      <c r="C2987" s="55" t="str">
        <f>[3]lang_2!C2987</f>
        <v>#[color=562600]尊敬的领主大人：[-][][-][color=562608]      好消息，我们在山谷下找到了一座大的山洞，里面很宽敞，而且很阴凉，我想大军可以在这里躲避烈日，等到气温降低之后继续赶路。不过这处山洞似乎很长，而且越走越下，不知道是不是连通地下，我派一队士兵守在了通道中，等待大人到来后再继续探索。[-]</v>
      </c>
      <c r="D2987" s="55">
        <f>[3]lang_2!D2987</f>
        <v>0</v>
      </c>
      <c r="E2987" s="55">
        <f>[3]lang_2!E2987</f>
        <v>0</v>
      </c>
    </row>
    <row r="2988" spans="1:5" s="55" customFormat="1">
      <c r="A2988" s="55" t="str">
        <f>[3]lang_2!A2988</f>
        <v>maintarget_069</v>
      </c>
      <c r="B2988" s="55">
        <f>[3]lang_2!B2988</f>
        <v>0</v>
      </c>
      <c r="C2988" s="55" t="str">
        <f>[3]lang_2!C2988</f>
        <v>#[color=562600]尊敬的领主大人：[-][][-][color=562609]      根据我们收到的消息，在前方的山路出口左右各有一座城堡，我们只有击败两座城堡的主人才能获得通过的资格，但是能在此处建造城堡的人显然非同凡响，我们必须小心谋划，争取一鼓作气攻下两座城堡。[-]</v>
      </c>
      <c r="D2988" s="55">
        <f>[3]lang_2!D2988</f>
        <v>0</v>
      </c>
      <c r="E2988" s="55">
        <f>[3]lang_2!E2988</f>
        <v>0</v>
      </c>
    </row>
    <row r="2989" spans="1:5" s="55" customFormat="1">
      <c r="A2989" s="55" t="str">
        <f>[3]lang_2!A2989</f>
        <v>maintarget_070</v>
      </c>
      <c r="B2989" s="55">
        <f>[3]lang_2!B2989</f>
        <v>0</v>
      </c>
      <c r="C2989" s="55" t="str">
        <f>[3]lang_2!C2989</f>
        <v>#[color=562600]尊敬的领主大人：[-][][-][color=562609]      指挥官大人，我们已经偏离了作战路线，我们找到了本地的向导，他建议我们前往深处的密林之中寻找先知古树，据传先知古树在这里已经生活了数百年，熟悉周围的一切，如果找到它的话也许我们就能打听到正确的道路了。[-]</v>
      </c>
      <c r="D2989" s="55">
        <f>[3]lang_2!D2989</f>
        <v>0</v>
      </c>
      <c r="E2989" s="55">
        <f>[3]lang_2!E2989</f>
        <v>0</v>
      </c>
    </row>
    <row r="2990" spans="1:5" s="55" customFormat="1">
      <c r="A2990" s="55" t="str">
        <f>[3]lang_2!A2990</f>
        <v>maintarget_071</v>
      </c>
      <c r="B2990" s="55">
        <f>[3]lang_2!B2990</f>
        <v>0</v>
      </c>
      <c r="C2990" s="55" t="str">
        <f>[3]lang_2!C2990</f>
        <v>#[color=562600]尊敬的领主大人：[-][][-][color=562609]      我们顺着先知古树指引的道路前进了不久的时间，在一座古堡之前发现了一处遗迹，这里到处是断壁颓垣，四处都是厮杀的痕迹，地面的鲜血还没有干透，看来是刚刚发生过一场激烈的战斗，可能是追击的敌军在这里遇到了什么，我们会小心的。[-]</v>
      </c>
      <c r="D2990" s="55">
        <f>[3]lang_2!D2990</f>
        <v>0</v>
      </c>
      <c r="E2990" s="55">
        <f>[3]lang_2!E2990</f>
        <v>0</v>
      </c>
    </row>
    <row r="2991" spans="1:5" s="55" customFormat="1">
      <c r="A2991" s="55" t="str">
        <f>[3]lang_2!A2991</f>
        <v>maintarget_072</v>
      </c>
      <c r="B2991" s="55">
        <f>[3]lang_2!B2991</f>
        <v>0</v>
      </c>
      <c r="C2991" s="55" t="str">
        <f>[3]lang_2!C2991</f>
        <v>#[color=562600]尊敬的领主大人：[-][][-][color=562609]      根据斥候传来的情报，前方的古堡中似乎驻扎着一只军队，古堡四周有战斗的痕迹，我已经命令军队在四周驻扎，暂时不要惊动城堡内的军队，等待情况明了之后再等待大人您的决定。[-]</v>
      </c>
      <c r="D2991" s="55">
        <f>[3]lang_2!D2991</f>
        <v>0</v>
      </c>
      <c r="E2991" s="55">
        <f>[3]lang_2!E2991</f>
        <v>0</v>
      </c>
    </row>
    <row r="2992" spans="1:5">
      <c r="A2992" s="55" t="str">
        <f>[3]lang_2!A2992</f>
        <v>maintarget_073</v>
      </c>
      <c r="B2992" s="55">
        <f>[3]lang_2!B2992</f>
        <v>0</v>
      </c>
      <c r="C2992" s="55" t="str">
        <f>[3]lang_2!C2992</f>
        <v>#[color=562600]尊敬的领主大人：[-][][-][color=562609]      攻占了那座城堡之后，我们在地窖中发现了一张地图，从地图的路线来看，沿着山路前方有一座废弃的金矿，据说这座金矿几十年前就已经被废弃了，但是最近却灯火通明，看来是敌军在这座废弃的矿洞中埋藏了什么东西，我们准备向前进发，去探查究竟。[-]</v>
      </c>
      <c r="D2992" s="55">
        <f>[3]lang_2!D2992</f>
        <v>0</v>
      </c>
      <c r="E2992" s="55">
        <f>[3]lang_2!E2992</f>
        <v>0</v>
      </c>
    </row>
    <row r="2993" spans="1:5">
      <c r="A2993" s="55" t="str">
        <f>[3]lang_2!A2993</f>
        <v>maintarget_074</v>
      </c>
      <c r="B2993" s="55">
        <f>[3]lang_2!B2993</f>
        <v>0</v>
      </c>
      <c r="C2993" s="55" t="str">
        <f>[3]lang_2!C2993</f>
        <v>#[color=562600]尊敬的领主大人：[-][][-][color=562609]      我们从之前的矿坑中找到了一个消息，在密林深处有着一座建筑，里面埋藏着一个巨大的秘密，而从向导的口中得知密林中确实有人见过一座被数树木藤蔓包围的石屋，我们的目标就是找到这座建筑，找出埋藏在石屋中的秘密，这也许对我们有着极大的好处。[-]</v>
      </c>
      <c r="D2993" s="55">
        <f>[3]lang_2!D2993</f>
        <v>0</v>
      </c>
      <c r="E2993" s="55">
        <f>[3]lang_2!E2993</f>
        <v>0</v>
      </c>
    </row>
    <row r="2994" spans="1:5">
      <c r="A2994" s="55" t="str">
        <f>[3]lang_2!A2994</f>
        <v>maintarget_075</v>
      </c>
      <c r="B2994" s="55">
        <f>[3]lang_2!B2994</f>
        <v>0</v>
      </c>
      <c r="C2994" s="55" t="str">
        <f>[3]lang_2!C2994</f>
        <v>#[color=562600]尊敬的领主大人：[-][][-][color=562609]      指挥官大人，我们正在一处分岔路口，根据地图的描述，我们应该向右前进，而且根据斥候的探索，前方确实有一座古堡，接下来，军队的主力将会前往这座城堡中查探消息，剩下的一部分军队将在原地待命，以防不测。[-]</v>
      </c>
      <c r="D2994" s="55">
        <f>[3]lang_2!D2994</f>
        <v>0</v>
      </c>
      <c r="E2994" s="55">
        <f>[3]lang_2!E2994</f>
        <v>0</v>
      </c>
    </row>
    <row r="2995" spans="1:5">
      <c r="A2995" s="55" t="str">
        <f>[3]lang_2!A2995</f>
        <v>maintarget_076</v>
      </c>
      <c r="B2995" s="55">
        <f>[3]lang_2!B2995</f>
        <v>0</v>
      </c>
      <c r="C2995" s="55" t="str">
        <f>[3]lang_2!C2995</f>
        <v>#[color=562600]尊敬的领主大人：[-][][-][color=562609]      该死的！我们被骗了，这是一幅假地图，我们在城堡中受到了许多怪物的袭击，部队损失惨重，幸好之前留在分岔路的部队接应了我们，现在我们正在另一条道路上奔逃，也不知能不能逃出升天，希望还能再见到领主大人。[-]</v>
      </c>
      <c r="D2995" s="55">
        <f>[3]lang_2!D2995</f>
        <v>0</v>
      </c>
      <c r="E2995" s="55">
        <f>[3]lang_2!E2995</f>
        <v>0</v>
      </c>
    </row>
    <row r="2996" spans="1:5">
      <c r="A2996" s="55" t="str">
        <f>[3]lang_2!A2996</f>
        <v>maintarget_077</v>
      </c>
      <c r="B2996" s="55">
        <f>[3]lang_2!B2996</f>
        <v>0</v>
      </c>
      <c r="C2996" s="55" t="str">
        <f>[3]lang_2!C2996</f>
        <v>#[color=562600]尊敬的领主大人：[-][][-][color=562609]      指挥官大人，在敌人的追捕下我们逃离了海岸，来到了一片冰天雪地之中，现在在一座临时的营地休整，部队受伤惨重，我们决定继续前行离开这座雪山寻找新的休息地区，我们会在沿途做下记号，希望大人能找到我们。[-]</v>
      </c>
      <c r="D2996" s="55">
        <f>[3]lang_2!D2996</f>
        <v>0</v>
      </c>
      <c r="E2996" s="55">
        <f>[3]lang_2!E2996</f>
        <v>0</v>
      </c>
    </row>
    <row r="2997" spans="1:5">
      <c r="A2997" s="55" t="str">
        <f>[3]lang_2!A2997</f>
        <v>maintarget_078</v>
      </c>
      <c r="B2997" s="55">
        <f>[3]lang_2!B2997</f>
        <v>0</v>
      </c>
      <c r="C2997" s="55" t="str">
        <f>[3]lang_2!C2997</f>
        <v>#[color=562600]尊敬的领主大人：[-][][-][color=562609]      经过连连征战，军士们的武器和弹药已经消耗殆尽，我们急需一座工坊来打造新的武器。行军途中，我们在前方发现一座规模庞大的城堡，我想附近应该有可以打造器械的炼金房，我准备让大军稍作修整后再继续前进。[-]</v>
      </c>
      <c r="D2997" s="55">
        <f>[3]lang_2!D2997</f>
        <v>0</v>
      </c>
      <c r="E2997" s="55">
        <f>[3]lang_2!E2997</f>
        <v>0</v>
      </c>
    </row>
    <row r="2998" spans="1:5">
      <c r="A2998" s="55" t="str">
        <f>[3]lang_2!A2998</f>
        <v>maintarget_079</v>
      </c>
      <c r="B2998" s="55">
        <f>[3]lang_2!B2998</f>
        <v>0</v>
      </c>
      <c r="C2998" s="55" t="str">
        <f>[3]lang_2!C2998</f>
        <v>#[color=562600]尊敬的领主大人：[-][][-][color=562609]      部队经过休整，状态已经恢复，现在正在前往前方的冰湖，那座冰湖上有一座古老的城堡，里面似乎埋藏着不少秘密，也许最近我们遇到的奇怪的事情能在古堡中找到答案。[-]</v>
      </c>
      <c r="D2998" s="55">
        <f>[3]lang_2!D2998</f>
        <v>0</v>
      </c>
      <c r="E2998" s="55">
        <f>[3]lang_2!E2998</f>
        <v>0</v>
      </c>
    </row>
    <row r="2999" spans="1:5">
      <c r="A2999" s="55" t="str">
        <f>[3]lang_2!A2999</f>
        <v>maintarget_080</v>
      </c>
      <c r="B2999" s="55">
        <f>[3]lang_2!B2999</f>
        <v>0</v>
      </c>
      <c r="C2999" s="55" t="str">
        <f>[3]lang_2!C2999</f>
        <v>#[color=562600]尊敬的领主大人：[-][][-][color=562609]      根据从古堡中找到的线索，我们沿着冰湖向前进军，寻找一座被两处建筑守卫着的城堡，根据路线来看，那处城堡似乎在雪山深处的冰坳之间，不过目前大军气势正盛，我想应该不会有什么问题，待事情解决后我们会在这里等待大人。[-]</v>
      </c>
      <c r="D2999" s="55">
        <f>[3]lang_2!D2999</f>
        <v>0</v>
      </c>
      <c r="E2999" s="55">
        <f>[3]lang_2!E2999</f>
        <v>0</v>
      </c>
    </row>
    <row r="3000" spans="1:5">
      <c r="A3000" s="55" t="str">
        <f>[3]lang_2!A3000</f>
        <v>maintarget_081</v>
      </c>
      <c r="B3000" s="55">
        <f>[3]lang_2!B3000</f>
        <v>0</v>
      </c>
      <c r="C3000" s="55" t="str">
        <f>[3]lang_2!C3000</f>
        <v>#[color=562600]尊敬的领主大人：[-][][-][color=562609]      我们来到了一片荒凉之地，这里虽然临近海岸，但是植被却很少，反而近似荒漠，这让我觉得很不可思议，我想在这里继续探查一下，有可能会出现异变或者奇特的宝物。我相信以现在的实力不管遇到什么都能应对，请领主大人放心。[-]</v>
      </c>
      <c r="D3000" s="55">
        <f>[3]lang_2!D3000</f>
        <v>0</v>
      </c>
      <c r="E3000" s="55">
        <f>[3]lang_2!E3000</f>
        <v>0</v>
      </c>
    </row>
    <row r="3001" spans="1:5">
      <c r="A3001" s="55" t="str">
        <f>[3]lang_2!A3001</f>
        <v>maintarget_082</v>
      </c>
      <c r="B3001" s="55">
        <f>[3]lang_2!B3001</f>
        <v>0</v>
      </c>
      <c r="C3001" s="55" t="str">
        <f>[3]lang_2!C3001</f>
        <v>#[color=562600]尊敬的领主大人：[-][][-][color=562609]      经过长途跋涉，我们终于靠近了一片森林，但是这片森林看起来非常古老，我们暂时在森林之外驻扎，等待部队休息完毕之后再继续前进，按照之后的计划，我们会在森林外围修建防御工事，逐步深入探查密林之中的秘密。[-]</v>
      </c>
      <c r="D3001" s="55">
        <f>[3]lang_2!D3001</f>
        <v>0</v>
      </c>
      <c r="E3001" s="55">
        <f>[3]lang_2!E3001</f>
        <v>0</v>
      </c>
    </row>
    <row r="3002" spans="1:5">
      <c r="A3002" s="55" t="str">
        <f>[3]lang_2!A3002</f>
        <v>maintarget_083</v>
      </c>
      <c r="B3002" s="55">
        <f>[3]lang_2!B3002</f>
        <v>0</v>
      </c>
      <c r="C3002" s="55" t="str">
        <f>[3]lang_2!C3002</f>
        <v>#[color=562600]尊敬的领主大人：[-][][-][color=562609]      情况危急，领主大人！我们失算了，密林中隐藏着数不尽的怪物，部队损失惨重，我们拼尽全力才死里逃生，多亏了之前修建的防御工事阻挡了这些怪物，不然我们就可能全军覆没。现在我们正向密林外逃离，希望能够尽快逃离这片危险之地。[-]</v>
      </c>
      <c r="D3002" s="55">
        <f>[3]lang_2!D3002</f>
        <v>0</v>
      </c>
      <c r="E3002" s="55">
        <f>[3]lang_2!E3002</f>
        <v>0</v>
      </c>
    </row>
    <row r="3003" spans="1:5">
      <c r="A3003" s="55" t="str">
        <f>[3]lang_2!A3003</f>
        <v>maintarget_084</v>
      </c>
      <c r="B3003" s="55">
        <f>[3]lang_2!B3003</f>
        <v>0</v>
      </c>
      <c r="C3003" s="55" t="str">
        <f>[3]lang_2!C3003</f>
        <v>#[color=562600]尊敬的领主大人：[-][][-][color=562609]      我从未见过如此诡异的景象，大人，我们逃出密林之后来到一处陌生的地域，左侧是一片乱石高山，寸草不生，右边却是茂密的森林与湿地，我们沿着中间的道路行走，这里没有任何野兽和飞禽的踪迹，总之一切都透露出诡异的气息，真希望我们能够活着走出去。[-]</v>
      </c>
      <c r="D3003" s="55">
        <f>[3]lang_2!D3003</f>
        <v>0</v>
      </c>
      <c r="E3003" s="55">
        <f>[3]lang_2!E3003</f>
        <v>0</v>
      </c>
    </row>
    <row r="3004" spans="1:5">
      <c r="A3004" s="55" t="str">
        <f>[3]lang_2!A3004</f>
        <v>maintarget_085</v>
      </c>
      <c r="B3004" s="55">
        <f>[3]lang_2!B3004</f>
        <v>0</v>
      </c>
      <c r="C3004" s="55" t="str">
        <f>[3]lang_2!C3004</f>
        <v>#[color=562600]尊敬的领主大人：[-][][-][color=562609]      为了查明真相，我们稍微深入了右侧的密林，令人感到意外的是，我们竟然在这里找到了有人生活的痕迹，但是他们似乎已经离开很久了，只剩下一片废墟，我从遗迹中似乎找到了一些线索，似乎与某一件强大的宝物有关，但是资料并不详尽，我会继续前进，希望能找寻更多的线索。[-]</v>
      </c>
      <c r="D3004" s="55">
        <f>[3]lang_2!D3004</f>
        <v>0</v>
      </c>
      <c r="E3004" s="55">
        <f>[3]lang_2!E3004</f>
        <v>0</v>
      </c>
    </row>
    <row r="3005" spans="1:5">
      <c r="A3005" s="55" t="str">
        <f>[3]lang_2!A3005</f>
        <v>maintarget_086</v>
      </c>
      <c r="B3005" s="55">
        <f>[3]lang_2!B3005</f>
        <v>0</v>
      </c>
      <c r="C3005" s="55" t="str">
        <f>[3]lang_2!C3005</f>
        <v>#[color=562600]尊敬的领主大人：[-][][-][color=562609]      根据我们调查的线索显示，之前这里似乎有两个部落居住，但是某一天，一件强大的宝物出现在这里，两个部落为了争夺宝物的归属大打出手，最终，其中一个部落被消灭，另一个部落在得到宝物后也离开了这里，最终消失不见，我决定沿着他们迁徙的路线继续找寻线索，争取找到那件宝物。[-]</v>
      </c>
      <c r="D3005" s="55">
        <f>[3]lang_2!D3005</f>
        <v>0</v>
      </c>
      <c r="E3005" s="55">
        <f>[3]lang_2!E3005</f>
        <v>0</v>
      </c>
    </row>
    <row r="3006" spans="1:5">
      <c r="A3006" s="55" t="str">
        <f>[3]lang_2!A3006</f>
        <v>maintarget_087</v>
      </c>
      <c r="B3006" s="55">
        <f>[3]lang_2!B3006</f>
        <v>0</v>
      </c>
      <c r="C3006" s="55" t="str">
        <f>[3]lang_2!C3006</f>
        <v>#[color=562600]尊敬的领主大人：[-][][-][color=562609]      我们来到了一座城镇之中，这里的人民非常热情好客，经过长时间的打探，我们找寻到了隐居在此的古老先知，先知告诉了我们前进的方向。之后我们会前往那群部落迁徙后的山地去找寻那件强大的宝物，请大人放心。[-]</v>
      </c>
      <c r="D3006" s="55">
        <f>[3]lang_2!D3006</f>
        <v>0</v>
      </c>
      <c r="E3006" s="55">
        <f>[3]lang_2!E3006</f>
        <v>0</v>
      </c>
    </row>
    <row r="3007" spans="1:5">
      <c r="A3007" s="55" t="str">
        <f>[3]lang_2!A3007</f>
        <v>maintarget_088</v>
      </c>
      <c r="B3007" s="55">
        <f>[3]lang_2!B3007</f>
        <v>0</v>
      </c>
      <c r="C3007" s="55" t="str">
        <f>[3]lang_2!C3007</f>
        <v>#[color=562600]尊敬的领主大人：[-][][-][color=562609]      我从未见过如此可怕的情景！在我们找到那个迁徙的部落之后，当他们听说了我们的来意，就突然对我们发起了袭击，他们使用了那件强大的宝物，一瞬间，我的士兵们立刻变成了腐烂的尸体，幸好宝物的影响范围有限，在弓箭手的攻击下，他们也只能败退。但我必须要消灭这件邪恶的宝物，于是我们继续追踪了下去。[-]</v>
      </c>
      <c r="D3007" s="55">
        <f>[3]lang_2!D3007</f>
        <v>0</v>
      </c>
      <c r="E3007" s="55">
        <f>[3]lang_2!E3007</f>
        <v>0</v>
      </c>
    </row>
    <row r="3008" spans="1:5">
      <c r="A3008" s="55" t="str">
        <f>[3]lang_2!A3008</f>
        <v>maintarget_089</v>
      </c>
      <c r="B3008" s="55">
        <f>[3]lang_2!B3008</f>
        <v>0</v>
      </c>
      <c r="C3008" s="55" t="str">
        <f>[3]lang_2!C3008</f>
        <v>#[color=562600]尊敬的领主大人：[-][][-][color=562609]      这群残存的部族士兵躲藏进了一座城堡中，借助宝物的力量与我们对峙，但这持续不了多长时间，我们召集了许多工匠，砍伐树木建造攻城器械，我想我们很快就能消灭这个部族，并毁灭掉这个邪恶的宝物。如果一切顺利的话......[-]</v>
      </c>
      <c r="D3008" s="55">
        <f>[3]lang_2!D3008</f>
        <v>0</v>
      </c>
      <c r="E3008" s="55">
        <f>[3]lang_2!E3008</f>
        <v>0</v>
      </c>
    </row>
    <row r="3009" spans="1:5">
      <c r="A3009" s="55" t="str">
        <f>[3]lang_2!A3009</f>
        <v>maintarget_090</v>
      </c>
      <c r="B3009" s="55">
        <f>[3]lang_2!B3009</f>
        <v>0</v>
      </c>
      <c r="C3009" s="55" t="str">
        <f>[3]lang_2!C3009</f>
        <v>#[color=562600]尊敬的领主大人：[-][][-][color=562610]      布拉卡达的前锋部队已经和孤崖城驻守的敌军交战，它是尼贡人在斯坦德威克要塞群中修筑的最为坚固的堡垒，只要攻下了这里，前方是一览无余的斯坦德威克平原。除非敌人能够凭空变出一道鸿沟，敌人在平原上将无险可守。这是我们解放斯坦德威克的第一战，敌人会了解到这是一支他们从未面对过，终究也无力阻挡的正义之师！[-]</v>
      </c>
      <c r="D3009" s="55">
        <f>[3]lang_2!D3009</f>
        <v>0</v>
      </c>
      <c r="E3009" s="55">
        <f>[3]lang_2!E3009</f>
        <v>0</v>
      </c>
    </row>
    <row r="3010" spans="1:5">
      <c r="A3010" s="55" t="str">
        <f>[3]lang_2!A3010</f>
        <v>maintarget_091</v>
      </c>
      <c r="B3010" s="55">
        <f>[3]lang_2!B3010</f>
        <v>0</v>
      </c>
      <c r="C3010" s="55" t="str">
        <f>[3]lang_2!C3010</f>
        <v>#[color=562600]尊敬的领主大人：[-][][-][color=562610]      艾德雷德女士所带领的部队已经征服了火印城外的火焰，虽然狡诈的克里根人将斯坦德威克平原的大部分都变成了无人胆敢靠近的熔岩之地，但它们在艾德雷德女士的法术面前不值一提。一座冰桥以肉眼可见的速度形成，冷热冲击形成的蒸汽反而助长了冰桥形成的速度。敌人的一切抵抗在正义的力量面前都是徒劳的，见证了奇迹的我更加坚信了这一点！[-]</v>
      </c>
      <c r="D3010" s="55">
        <f>[3]lang_2!D3010</f>
        <v>0</v>
      </c>
      <c r="E3010" s="55">
        <f>[3]lang_2!E3010</f>
        <v>0</v>
      </c>
    </row>
    <row r="3011" spans="1:5">
      <c r="A3011" s="55" t="str">
        <f>[3]lang_2!A3011</f>
        <v>maintarget_092</v>
      </c>
      <c r="B3011" s="55">
        <f>[3]lang_2!B3011</f>
        <v>0</v>
      </c>
      <c r="C3011" s="55" t="str">
        <f>[3]lang_2!C3011</f>
        <v>#[color=562600]尊敬的领主大人：[-][][-][color=562610]      格鲁将军的部队已经将敌人围困在阴风堡中，阴险的亡灵法师们把良田都变成了满是枯骨的荒地。格鲁将军说再也不能让那邪恶的伤口继续流脓发烂下去了。虽然敌人坚壁清野的战术十分奏效，亡灵可以不吃不喝，我们却不可以。但腐尸和枯骨居住的石头棺材在战争器械的面前是如此的不堪一击。我们要牢记国都沦陷的耻辱，解放斯坦德威克！[-]</v>
      </c>
      <c r="D3011" s="55">
        <f>[3]lang_2!D3011</f>
        <v>0</v>
      </c>
      <c r="E3011" s="55">
        <f>[3]lang_2!E3011</f>
        <v>0</v>
      </c>
    </row>
    <row r="3012" spans="1:5" s="55" customFormat="1">
      <c r="A3012" s="55" t="str">
        <f>[3]lang_2!A3012</f>
        <v>maintarget_093</v>
      </c>
      <c r="B3012" s="55">
        <f>[3]lang_2!B3012</f>
        <v>0</v>
      </c>
      <c r="C3012" s="55" t="str">
        <f>[3]lang_2!C3012</f>
        <v>#[color=562600]尊敬的领主大人：[-][][-][color=562611]      姆拉克将军所率领的骑兵已经将暗缚城团团围住，这是敌人在斯坦德威克外围的最后一座要塞了。敌人的兵力不足与和我军在野外交战，躲藏在森林中的逃亡者和伤员也都被姆拉克大人的军队解救了出来，他们龟缩在城内坚守不出，敌人掳掠平民的行为被迫中止。负隅顽抗的下场终究是死路一条，姆拉克将军声称要用战争器械让他们懂得这个道理。[-]</v>
      </c>
      <c r="D3012" s="55">
        <f>[3]lang_2!D3012</f>
        <v>0</v>
      </c>
      <c r="E3012" s="55">
        <f>[3]lang_2!E3012</f>
        <v>0</v>
      </c>
    </row>
    <row r="3013" spans="1:5">
      <c r="A3013" s="55" t="str">
        <f>[3]lang_2!A3013</f>
        <v>maintarget_094</v>
      </c>
      <c r="B3013" s="55">
        <f>[3]lang_2!B3013</f>
        <v>0</v>
      </c>
      <c r="C3013" s="55" t="str">
        <f>[3]lang_2!C3013</f>
        <v>#[color=562600]尊敬的领主大人：[-][][-][color=562611]      正义的大军已经在斯坦德威克城外集结，女王陛下在攻城前发表了一番激动人心的讲话，所有人都被她的发言所感染，内心充满了荣耀和自豪。敌人的守军在城上严防死守，他们竟然还抱有一丝可以侥幸活着离开这里的念头。但是我们没有，也不会给他们这个机会。我会让敌人见识到，复仇的怒火是一股多么强大的力量！[-]</v>
      </c>
      <c r="D3013" s="55">
        <f>[3]lang_2!D3013</f>
        <v>0</v>
      </c>
      <c r="E3013" s="55">
        <f>[3]lang_2!E3013</f>
        <v>0</v>
      </c>
    </row>
    <row r="3014" spans="1:5">
      <c r="A3014" s="55" t="str">
        <f>[3]lang_2!A3014</f>
        <v>maintarget_095</v>
      </c>
      <c r="B3014" s="55">
        <f>[3]lang_2!B3014</f>
        <v>0</v>
      </c>
      <c r="C3014" s="55" t="str">
        <f>[3]lang_2!C3014</f>
        <v>#[color=562600]尊敬的领主大人：[-][][-][color=562611]      斯坦德威克已经解放了！正义的大军已经解放了斯坦德威克！在我们猛烈无匹的攻势面前，敌人没有等到援军的到来，斯坦德威克终于迎来了它真正的主人。但是在我们庆祝这场来之不易的胜利前，敌人的反扑就接踵而来，我们要挫败敌军再次占领斯坦德威克的野心。若斯坦德威克战役取得了最终的胜利，敌人无力维持大兵团作战，在短期内再也无法发动新的攻势。[-]</v>
      </c>
      <c r="D3014" s="55">
        <f>[3]lang_2!D3014</f>
        <v>0</v>
      </c>
      <c r="E3014" s="55">
        <f>[3]lang_2!E3014</f>
        <v>0</v>
      </c>
    </row>
    <row r="3015" spans="1:5">
      <c r="A3015" s="55">
        <f>[3]lang_2!A3015</f>
        <v>0</v>
      </c>
      <c r="B3015" s="55">
        <f>[3]lang_2!B3015</f>
        <v>0</v>
      </c>
      <c r="C3015" s="55">
        <f>[3]lang_2!C3015</f>
        <v>0</v>
      </c>
      <c r="D3015" s="55">
        <f>[3]lang_2!D3015</f>
        <v>0</v>
      </c>
      <c r="E3015" s="55">
        <f>[3]lang_2!E3015</f>
        <v>0</v>
      </c>
    </row>
    <row r="3016" spans="1:5">
      <c r="A3016" s="55">
        <f>[3]lang_2!A3016</f>
        <v>0</v>
      </c>
      <c r="B3016" s="55">
        <f>[3]lang_2!B3016</f>
        <v>0</v>
      </c>
      <c r="C3016" s="55">
        <f>[3]lang_2!C3016</f>
        <v>0</v>
      </c>
      <c r="D3016" s="55">
        <f>[3]lang_2!D3016</f>
        <v>0</v>
      </c>
      <c r="E3016" s="55">
        <f>[3]lang_2!E3016</f>
        <v>0</v>
      </c>
    </row>
    <row r="3017" spans="1:5">
      <c r="A3017" s="55">
        <f>[3]lang_2!A3017</f>
        <v>0</v>
      </c>
      <c r="B3017" s="55">
        <f>[3]lang_2!B3017</f>
        <v>0</v>
      </c>
      <c r="C3017" s="55">
        <f>[3]lang_2!C3017</f>
        <v>0</v>
      </c>
      <c r="D3017" s="55">
        <f>[3]lang_2!D3017</f>
        <v>0</v>
      </c>
      <c r="E3017" s="55">
        <f>[3]lang_2!E3017</f>
        <v>0</v>
      </c>
    </row>
    <row r="3018" spans="1:5">
      <c r="A3018" s="55">
        <f>[3]lang_2!A3018</f>
        <v>0</v>
      </c>
      <c r="B3018" s="55">
        <f>[3]lang_2!B3018</f>
        <v>0</v>
      </c>
      <c r="C3018" s="55">
        <f>[3]lang_2!C3018</f>
        <v>0</v>
      </c>
      <c r="D3018" s="55">
        <f>[3]lang_2!D3018</f>
        <v>0</v>
      </c>
      <c r="E3018" s="55">
        <f>[3]lang_2!E3018</f>
        <v>0</v>
      </c>
    </row>
    <row r="3019" spans="1:5">
      <c r="A3019" s="55">
        <f>[3]lang_2!A3019</f>
        <v>0</v>
      </c>
      <c r="B3019" s="55">
        <f>[3]lang_2!B3019</f>
        <v>0</v>
      </c>
      <c r="C3019" s="55">
        <f>[3]lang_2!C3019</f>
        <v>0</v>
      </c>
      <c r="D3019" s="55">
        <f>[3]lang_2!D3019</f>
        <v>0</v>
      </c>
      <c r="E3019" s="55">
        <f>[3]lang_2!E3019</f>
        <v>0</v>
      </c>
    </row>
    <row r="3020" spans="1:5">
      <c r="A3020" s="55">
        <f>[3]lang_2!A3020</f>
        <v>0</v>
      </c>
      <c r="B3020" s="55">
        <f>[3]lang_2!B3020</f>
        <v>0</v>
      </c>
      <c r="C3020" s="55">
        <f>[3]lang_2!C3020</f>
        <v>0</v>
      </c>
      <c r="D3020" s="55">
        <f>[3]lang_2!D3020</f>
        <v>0</v>
      </c>
      <c r="E3020" s="55">
        <f>[3]lang_2!E3020</f>
        <v>0</v>
      </c>
    </row>
    <row r="3021" spans="1:5">
      <c r="A3021" s="55" t="str">
        <f>[3]lang_2!A3021</f>
        <v>SKILLDES_50139</v>
      </c>
      <c r="B3021" s="55" t="str">
        <f>[3]lang_2!B3021</f>
        <v>枪兵矛阵</v>
      </c>
      <c r="C3021" s="55" t="str">
        <f>[3]lang_2!C3021</f>
        <v>#[color=645252,fontsize=20]帝国枪兵兵团对当前攻击的敌方兵团造成[-][color=48b946,fontsize=20]{((($level+$ulevel)*30+420))*0.01*$atk}[-][color=645252,fontsize=20]伤害，并造成[-][color=48b946,fontsize=20]「眩晕」[-][color=645252,fontsize=20]效果，持续3秒。[-]</v>
      </c>
      <c r="D3021" s="55">
        <f>[3]lang_2!D3021</f>
        <v>0</v>
      </c>
      <c r="E3021" s="55" t="str">
        <f>[3]lang_2!E3021</f>
        <v>#[color=fae6c8,fontsize=22,outline=3c1e0aff]帝国枪兵兵团每隔12秒，对当前攻击的兵团造成[-][color=1ca216,fontsize=22,outline=3c1e0aff]{((($level+$ulevel)*15+135))*0.01*$atk}[-][color=fae6c8,fontsize=22,outline=3c1e0aff]伤害，并造成[-][color=1ca216,fontsize=22,outline=3c1e0aff]「眩晕」[-][color=fae6c8,fontsize=22,outline=3c1e0aff]效果,持续2秒。[-]</v>
      </c>
    </row>
    <row r="3022" spans="1:5">
      <c r="A3022" s="55" t="str">
        <f>[3]lang_2!A3022</f>
        <v>SKILLDES1_50139</v>
      </c>
      <c r="B3022" s="55" t="str">
        <f>[3]lang_2!B3022</f>
        <v>枪兵常年用矛作战，久而久之，可以发挥出更大威力。</v>
      </c>
      <c r="C3022" s="55" t="str">
        <f>[3]lang_2!C3022</f>
        <v>#[color=645252,fontsize=20]枪兵常年用矛作战，久而久之，可以发挥出更大威力。[-]</v>
      </c>
      <c r="D3022" s="55">
        <f>[3]lang_2!D3022</f>
        <v>0</v>
      </c>
      <c r="E3022" s="55" t="str">
        <f>[3]lang_2!E3022</f>
        <v>#[color=fae6c8,fontsize=22,outline=3c1e0aff]帝国枪兵列阵，向敌人投出长矛。[-]</v>
      </c>
    </row>
    <row r="3023" spans="1:5">
      <c r="A3023" s="55" t="str">
        <f>[3]lang_2!A3023</f>
        <v>SKILLDES_51014</v>
      </c>
      <c r="B3023" s="55" t="str">
        <f>[3]lang_2!B3023</f>
        <v>枪兵铁甲</v>
      </c>
      <c r="C3023" s="55" t="str">
        <f>[3]lang_2!C3023</f>
        <v>#[color=645252,fontsize=20]帝国枪兵防御提高[-][color=48b946,fontsize=20]{(($level+$ulevel)*0.1+0.9)*($teamlevel+9)}[-][color=645252,fontsize=20]，并附加额外生命值[-][color=48b946,fontsize=20]{($level+$ulevel)*150+450}[-][color=645252,fontsize=20]。[-]</v>
      </c>
      <c r="D3023" s="55">
        <f>[3]lang_2!D3023</f>
        <v>0</v>
      </c>
      <c r="E3023" s="55" t="str">
        <f>[3]lang_2!E3023</f>
        <v>#[color=fae6c8,fontsize=22,outline=3c1e0aff]帝国枪兵防御提高[-][color=1ca216,fontsize=22,outline=3c1e0aff]{(($level+$ulevel)*0.1+0.4)*($teamlevel+9)}[-][color=fae6c8,fontsize=22,outline=3c1e0aff],生命值提高[-][color=1ca216,fontsize=22,outline=3c1e0aff]{($level+$ulevel)*150+450}[-][color=fae6c8,fontsize=22,outline=3c1e0aff]。[-]</v>
      </c>
    </row>
    <row r="3024" spans="1:5">
      <c r="A3024" s="55" t="str">
        <f>[3]lang_2!A3024</f>
        <v>SKILLDES1_51014</v>
      </c>
      <c r="B3024" s="55" t="str">
        <f>[3]lang_2!B3024</f>
        <v>常年经历战斗，使枪兵的防御力大大提升。</v>
      </c>
      <c r="C3024" s="55" t="str">
        <f>[3]lang_2!C3024</f>
        <v>#[color=645252,fontsize=20]常年经历战斗，使枪兵的防御力大大提升。[-]</v>
      </c>
      <c r="D3024" s="55">
        <f>[3]lang_2!D3024</f>
        <v>0</v>
      </c>
      <c r="E3024" s="55" t="str">
        <f>[3]lang_2!E3024</f>
        <v>#[color=fae6c8,fontsize=22,outline=3c1e0aff]铁甲为帝国枪兵提供强大的战斗力。[-]</v>
      </c>
    </row>
    <row r="3025" spans="1:5">
      <c r="A3025" s="55" t="str">
        <f>[3]lang_2!A3025</f>
        <v>SKILLDES_52002</v>
      </c>
      <c r="B3025" s="55" t="str">
        <f>[3]lang_2!B3025</f>
        <v>枪兵屠龙</v>
      </c>
      <c r="C3025" s="55" t="str">
        <f>[3]lang_2!C3025</f>
        <v>#[color=645252,fontsize=20]帝国枪兵对阵1人兵团和4人兵团时，暴击值提高[-][color=48b946,fontsize=20]{($level+$ulevel)*30+120}[-][color=645252,fontsize=20]。[-]</v>
      </c>
      <c r="D3025" s="55">
        <f>[3]lang_2!D3025</f>
        <v>0</v>
      </c>
      <c r="E3025" s="55" t="str">
        <f>[3]lang_2!E3025</f>
        <v>#[color=fae6c8,fontsize=22,outline=3c1e0aff]帝国枪兵对阵1人兵团和4人兵团时，闪避值提高[-][color=1ca216,fontsize=22,outline=3c1e0aff]{($level+$ulevel)*60+240}[-][color=fae6c8,fontsize=22,outline=3c1e0aff]。[-]</v>
      </c>
    </row>
    <row r="3026" spans="1:5">
      <c r="A3026" s="55" t="str">
        <f>[3]lang_2!A3026</f>
        <v>SKILLDES1_52002</v>
      </c>
      <c r="B3026" s="55" t="str">
        <f>[3]lang_2!B3026</f>
        <v>帝国枪兵曾参与过屠龙的战斗，经验丰富。</v>
      </c>
      <c r="C3026" s="55" t="str">
        <f>[3]lang_2!C3026</f>
        <v>#[color=645252,fontsize=20]帝国枪兵曾参与过屠龙的战斗，经验丰富。[-]</v>
      </c>
      <c r="D3026" s="55">
        <f>[3]lang_2!D3026</f>
        <v>0</v>
      </c>
      <c r="E3026" s="55" t="str">
        <f>[3]lang_2!E3026</f>
        <v>#[color=fae6c8,fontsize=22,outline=3c1e0aff]身形灵活的帝国枪兵可以更好的闪避大体型敌人的攻击。[-]</v>
      </c>
    </row>
    <row r="3027" spans="1:5">
      <c r="A3027" s="55" t="str">
        <f>[3]lang_2!A3027</f>
        <v>SKILLDES_52112</v>
      </c>
      <c r="B3027" s="55" t="str">
        <f>[3]lang_2!B3027</f>
        <v>枪兵长武器</v>
      </c>
      <c r="C3027" s="55" t="str">
        <f>[3]lang_2!C3027</f>
        <v>#[color=645252,fontsize=20]帝国枪兵攻击提高[-][color=48b946,fontsize=20]{($level+$ulevel)*2+18}%[-][color=645252,fontsize=20]，[-][color=48b946,fontsize=20]「士气高涨」[-][color=645252,fontsize=20]效果下加成翻倍。[-]</v>
      </c>
      <c r="D3027" s="55">
        <f>[3]lang_2!D3027</f>
        <v>0</v>
      </c>
      <c r="E3027" s="55" t="str">
        <f>[3]lang_2!E3027</f>
        <v>#[color=fae6c8,fontsize=22,outline=3c1e0aff]帝国枪兵攻击提高[-][color=1ca216,fontsize=22,outline=3c1e0aff]{($level+$ulevel)*2+8}%[-][color=fae6c8,fontsize=22,outline=3c1e0aff]，对阵突击兵团时，攻击额外提高50%。[-]</v>
      </c>
    </row>
    <row r="3028" spans="1:5">
      <c r="A3028" s="55" t="str">
        <f>[3]lang_2!A3028</f>
        <v>SKILLDES1_52112</v>
      </c>
      <c r="B3028" s="55" t="str">
        <f>[3]lang_2!B3028</f>
        <v>受到将领的鼓舞时，枪兵们能够发挥出更强的实力。</v>
      </c>
      <c r="C3028" s="55" t="str">
        <f>[3]lang_2!C3028</f>
        <v>#[color=645252,fontsize=20]受到将领的鼓舞时，枪兵们能够发挥出更强的实力。[-]</v>
      </c>
      <c r="D3028" s="55">
        <f>[3]lang_2!D3028</f>
        <v>0</v>
      </c>
      <c r="E3028" s="55" t="str">
        <f>[3]lang_2!E3028</f>
        <v>#[color=fae6c8,fontsize=22,outline=3c1e0aff]帝国枪兵攻击提高[-][color=1ca216,fontsize=22,outline=3c1e0aff]{($level+$ulevel)*6+24}[-][color=fae6c8,fontsize=22,outline=3c1e0aff]，对阵突击兵团时，攻击额外提高50%。[-]</v>
      </c>
    </row>
    <row r="3029" spans="1:5">
      <c r="A3029" s="55" t="str">
        <f>[3]lang_2!A3029</f>
        <v>SKILLDES_50016</v>
      </c>
      <c r="B3029" s="55" t="str">
        <f>[3]lang_2!B3029</f>
        <v>弩手爆破箭</v>
      </c>
      <c r="C3029" s="55" t="str">
        <f>[3]lang_2!C3029</f>
        <v>#[color=645252,fontsize=20]帝国弩手兵团对当前攻击的兵团造成[-][color=48b946,fontsize=20]{(($level+$ulevel)*40+860)*0.01*$atk}[-][color=645252,fontsize=20]伤害。[-]</v>
      </c>
      <c r="D3029" s="55">
        <f>[3]lang_2!D3029</f>
        <v>0</v>
      </c>
      <c r="E3029" s="55" t="str">
        <f>[3]lang_2!E3029</f>
        <v>#[color=fae6c8,fontsize=22,outline=3c1e0aff]帝国弩手每次攻击时，有一定概率对3个单位造成[-][color=1ca216,fontsize=22,outline=3c1e0aff]{($level+$ulevel)*5+95}%[-][color=fae6c8,fontsize=22,outline=3c1e0aff]攻击的伤害。[-]</v>
      </c>
    </row>
    <row r="3030" spans="1:5">
      <c r="A3030" s="55" t="str">
        <f>[3]lang_2!A3030</f>
        <v>SKILLDES1_50016</v>
      </c>
      <c r="B3030" s="55" t="str">
        <f>[3]lang_2!B3030</f>
        <v>弩手在箭头上增加火药，可以大幅度增加杀伤力。</v>
      </c>
      <c r="C3030" s="55" t="str">
        <f>[3]lang_2!C3030</f>
        <v>#[color=645252,fontsize=20]弩手在箭头上增加火药，可以大幅度增加杀伤力。[-]</v>
      </c>
      <c r="D3030" s="55">
        <f>[3]lang_2!D3030</f>
        <v>0</v>
      </c>
      <c r="E3030" s="55" t="str">
        <f>[3]lang_2!E3030</f>
        <v>#[color=fae6c8,fontsize=22,outline=3c1e0aff]打出一发带有爆破效果的火箭。[-]</v>
      </c>
    </row>
    <row r="3031" spans="1:5">
      <c r="A3031" s="55" t="str">
        <f>[3]lang_2!A3031</f>
        <v>SKILLDES_52110</v>
      </c>
      <c r="B3031" s="55" t="str">
        <f>[3]lang_2!B3031</f>
        <v>弩手狙击</v>
      </c>
      <c r="C3031" s="55" t="str">
        <f>[3]lang_2!C3031</f>
        <v>#[color=645252,fontsize=20]帝国弩手的攻击提高[-][color=48b946,fontsize=20]{($level+$ulevel)*1.5+13.5}%[-][color=645252,fontsize=20]，[-][color=48b946,fontsize=20]「士气高涨」[-][color=645252,fontsize=20]效果下加成翻倍。[-]</v>
      </c>
      <c r="D3031" s="55">
        <f>[3]lang_2!D3031</f>
        <v>0</v>
      </c>
      <c r="E3031" s="55" t="str">
        <f>[3]lang_2!E3031</f>
        <v>#[color=fae6c8,fontsize=22,outline=3c1e0aff]帝国弩手每100攻击距离提高[-][color=1ca216,fontsize=22,outline=3c1e0aff]{($level+$ulevel)*0.8+3.2}[-][color=fae6c8,fontsize=22,outline=3c1e0aff]。[-]</v>
      </c>
    </row>
    <row r="3032" spans="1:5">
      <c r="A3032" s="55" t="str">
        <f>[3]lang_2!A3032</f>
        <v>SKILLDES1_52110</v>
      </c>
      <c r="B3032" s="55" t="str">
        <f>[3]lang_2!B3032</f>
        <v>受到将领的鼓舞时，弩手们能够发挥出更强的实力。</v>
      </c>
      <c r="C3032" s="55" t="str">
        <f>[3]lang_2!C3032</f>
        <v>#[color=645252,fontsize=20]受到将领的鼓舞时，弩手们能够发挥出更强的实力。[-]</v>
      </c>
      <c r="D3032" s="55">
        <f>[3]lang_2!D3032</f>
        <v>0</v>
      </c>
      <c r="E3032" s="55" t="str">
        <f>[3]lang_2!E3032</f>
        <v>#[color=fae6c8,fontsize=22,outline=3c1e0aff]铁箭使帝国弩手的攻击更加具有杀伤性。[-]</v>
      </c>
    </row>
    <row r="3033" spans="1:5">
      <c r="A3033" s="55" t="str">
        <f>[3]lang_2!A3033</f>
        <v>SKILLDES_59013</v>
      </c>
      <c r="B3033" s="55" t="str">
        <f>[3]lang_2!B3033</f>
        <v>弩手连击</v>
      </c>
      <c r="C3033" s="55" t="str">
        <f>[3]lang_2!C3033</f>
        <v>#[color=645252,fontsize=20]帝国弩手的普通攻击有[-][color=48b946,fontsize=20]{($level+$ulevel)*1+9}%[-][color=645252,fontsize=20]概率连续射出2箭，第2箭对目标单位造成[-][color=48b946,fontsize=20]{($level+$ulevel)*3+47}%[-][color=645252,fontsize=20]攻击的伤害。在对阵被[-][color=48b946,fontsize=20]「减速」[-][color=645252,fontsize=20]目标单位时，【连击】的触发概率提高至100%。[-]</v>
      </c>
      <c r="D3033" s="55">
        <f>[3]lang_2!D3033</f>
        <v>0</v>
      </c>
      <c r="E3033" s="55" t="str">
        <f>[3]lang_2!E3033</f>
        <v>#[color=fae6c8,fontsize=22,outline=3c1e0aff]帝国弩手每次攻击时，有[-][color=1ca216,fontsize=22,outline=3c1e0aff]{($level+$ulevel)*3+7}%[-][color=fae6c8,fontsize=22,outline=3c1e0aff]概率连续射出两箭。对[-][color=1ca216,fontsize=22,outline=3c1e0aff]「减速」[-][color=fae6c8,fontsize=22,outline=3c1e0aff]目标连击概率提高至100%。[-]</v>
      </c>
    </row>
    <row r="3034" spans="1:5">
      <c r="A3034" s="55" t="str">
        <f>[3]lang_2!A3034</f>
        <v>SKILLDES1_59013</v>
      </c>
      <c r="B3034" s="55" t="str">
        <f>[3]lang_2!B3034</f>
        <v>刻苦的训练，使弩手们经常能够发挥出超常的实力。</v>
      </c>
      <c r="C3034" s="55" t="str">
        <f>[3]lang_2!C3034</f>
        <v>#[color=645252,fontsize=20]刻苦的训练，使弩手们经常能够发挥出超常的实力。[-]</v>
      </c>
      <c r="D3034" s="55">
        <f>[3]lang_2!D3034</f>
        <v>0</v>
      </c>
      <c r="E3034" s="55" t="str">
        <f>[3]lang_2!E3034</f>
        <v>#[color=fae6c8,fontsize=22,outline=3c1e0aff]帝国弩手有概率连续进行两次普通攻击。[-]</v>
      </c>
    </row>
    <row r="3035" spans="1:5">
      <c r="A3035" s="55" t="str">
        <f>[3]lang_2!A3035</f>
        <v>SKILLDES_52005</v>
      </c>
      <c r="B3035" s="55" t="str">
        <f>[3]lang_2!B3035</f>
        <v>弩手屠龙</v>
      </c>
      <c r="C3035" s="55" t="str">
        <f>[3]lang_2!C3035</f>
        <v>#[color=645252,fontsize=20]帝国弩手对阵1人兵团和4人兵团时，暴击值提高[-][color=48b946,fontsize=20]{($level+$ulevel)*30+120}[-][color=645252,fontsize=20]。[-]</v>
      </c>
      <c r="D3035" s="55">
        <f>[3]lang_2!D3035</f>
        <v>0</v>
      </c>
      <c r="E3035" s="55" t="str">
        <f>[3]lang_2!E3035</f>
        <v>#[color=fae6c8,fontsize=22,outline=3c1e0aff]帝国弩手对阵1人兵团和4人兵团时,暴击值提高[-][color=1ca216,fontsize=22,outline=3c1e0aff]{($level+$ulevel)*60+240}[-][color=fae6c8,fontsize=22,outline=3c1e0aff]。[-]</v>
      </c>
    </row>
    <row r="3036" spans="1:5">
      <c r="A3036" s="55" t="str">
        <f>[3]lang_2!A3036</f>
        <v>SKILLDES1_52005</v>
      </c>
      <c r="B3036" s="55" t="str">
        <f>[3]lang_2!B3036</f>
        <v>参与过屠龙战斗，了解龙类弱点，能够造成更高伤害。</v>
      </c>
      <c r="C3036" s="55" t="str">
        <f>[3]lang_2!C3036</f>
        <v>#[color=645252,fontsize=20]参与过屠龙战斗，了解龙类弱点，能够造成更高伤害。[-]</v>
      </c>
      <c r="D3036" s="55">
        <f>[3]lang_2!D3036</f>
        <v>0</v>
      </c>
      <c r="E3036" s="55" t="str">
        <f>[3]lang_2!E3036</f>
        <v>#[color=fae6c8,fontsize=22,outline=3c1e0aff]精准的射击使帝国弩手在对阵大体型单位时具有更高战斗力[-]</v>
      </c>
    </row>
    <row r="3037" spans="1:5">
      <c r="A3037" s="55" t="str">
        <f>[3]lang_2!A3037</f>
        <v>SKILLDES_59209</v>
      </c>
      <c r="B3037" s="55" t="str">
        <f>[3]lang_2!B3037</f>
        <v>狮鹫俯冲</v>
      </c>
      <c r="C3037" s="55" t="str">
        <f>[3]lang_2!C3037</f>
        <v>#[color=645252,fontsize=20]皇家狮鹫受到攻击时，有一定概率向目标俯冲，对3个单位造成[-][color=48b946,fontsize=20]{($level+$ulevel)*6+94}%[-][color=645252,fontsize=20]攻击的伤害。（普通攻击也有概率触发俯冲）[-]</v>
      </c>
      <c r="D3037" s="55">
        <f>[3]lang_2!D3037</f>
        <v>0</v>
      </c>
      <c r="E3037" s="55" t="str">
        <f>[3]lang_2!E3037</f>
        <v>#[color=fae6c8,fontsize=22,outline=3c1e0aff]皇家狮鹫每次攻击时，有较高概率对3个单位造成[-][color=1ca216,fontsize=22,outline=3c1e0aff]{($level+$ulevel)*3+77}%[-][color=fae6c8,fontsize=22,outline=3c1e0aff]攻击的伤害。[-]</v>
      </c>
    </row>
    <row r="3038" spans="1:5">
      <c r="A3038" s="55" t="str">
        <f>[3]lang_2!A3038</f>
        <v>SKILLDES1_59209</v>
      </c>
      <c r="B3038" s="55" t="str">
        <f>[3]lang_2!B3038</f>
        <v>狮鹫利用自身优势，从高处俯冲，可以造成更高伤害。</v>
      </c>
      <c r="C3038" s="55" t="str">
        <f>[3]lang_2!C3038</f>
        <v>#[color=645252,fontsize=20]狮鹫利用自身优势，从高处俯冲，可以造成更高伤害。[-]</v>
      </c>
      <c r="D3038" s="55">
        <f>[3]lang_2!D3038</f>
        <v>0</v>
      </c>
      <c r="E3038" s="55" t="str">
        <f>[3]lang_2!E3038</f>
        <v>#[color=fae6c8,fontsize=22,outline=3c1e0aff]皇家狮鹫向地面单位进行一次俯冲攻击,造成一次范围技能伤害。[-]</v>
      </c>
    </row>
    <row r="3039" spans="1:5">
      <c r="A3039" s="55" t="str">
        <f>[3]lang_2!A3039</f>
        <v>SKILLDES_51116</v>
      </c>
      <c r="B3039" s="55" t="str">
        <f>[3]lang_2!B3039</f>
        <v>狮鹫快速突击</v>
      </c>
      <c r="C3039" s="55" t="str">
        <f>[3]lang_2!C3039</f>
        <v>#[color=645252,fontsize=20]皇家狮鹫的生命提高[-][color=48b946,fontsize=20]{($level+$ulevel)*2+8}%[-][color=645252,fontsize=20]。兵团伤害提高[-][color=48b946,fontsize=20]{($level+$ulevel)*1+4}%[-][color=645252,fontsize=20]。[-]</v>
      </c>
      <c r="D3039" s="55">
        <f>[3]lang_2!D3039</f>
        <v>0</v>
      </c>
      <c r="E3039" s="55" t="str">
        <f>[3]lang_2!E3039</f>
        <v>#[color=fae6c8,fontsize=22,outline=3c1e0aff]皇家狮鹫对阵射手兵团时伤害翻倍，每100移动速度提高[-][color=1ca216,fontsize=22,outline=3c1e0aff]{($level+$ulevel)*3+12}%[-][color=fae6c8,fontsize=22,outline=3c1e0aff]攻击。[-]</v>
      </c>
    </row>
    <row r="3040" spans="1:5">
      <c r="A3040" s="55" t="str">
        <f>[3]lang_2!A3040</f>
        <v>SKILLDES1_51116</v>
      </c>
      <c r="B3040" s="55" t="str">
        <f>[3]lang_2!B3040</f>
        <v>一直生活在山地环境中，使狮鹫的身体更加强韧。</v>
      </c>
      <c r="C3040" s="55" t="str">
        <f>[3]lang_2!C3040</f>
        <v>#[color=645252,fontsize=20]一直生活在山地环境中，使狮鹫的身体更加强韧。[-]</v>
      </c>
      <c r="D3040" s="55">
        <f>[3]lang_2!D3040</f>
        <v>0</v>
      </c>
      <c r="E3040" s="55" t="str">
        <f>[3]lang_2!E3040</f>
        <v>#[color=fae6c8,fontsize=22,outline=3c1e0aff]皇家狮鹫的移动速度将额外提高自己的攻击。[-]</v>
      </c>
    </row>
    <row r="3041" spans="1:5">
      <c r="A3041" s="55" t="str">
        <f>[3]lang_2!A3041</f>
        <v>SKILLDES_50321</v>
      </c>
      <c r="B3041" s="55" t="str">
        <f>[3]lang_2!B3041</f>
        <v>狮鹫反击</v>
      </c>
      <c r="C3041" s="55" t="str">
        <f>[3]lang_2!C3041</f>
        <v>#[color=645252,fontsize=20]皇家狮鹫兵团在[-][color=48b946,fontsize=20]「士气高涨」[-][color=645252,fontsize=20]效果下，额外提高30移动速度和[-][color=48b946,fontsize=20]{($level+$ulevel)*3+17}%[-][color=645252,fontsize=20]兵团伤害。[-]</v>
      </c>
      <c r="D3041" s="55">
        <f>[3]lang_2!D3041</f>
        <v>0</v>
      </c>
      <c r="E3041" s="55" t="str">
        <f>[3]lang_2!E3041</f>
        <v>#[color=fae6c8,fontsize=22,outline=3c1e0aff]皇家狮鹫每次闪避时,有较高概率对3个单位造成[-][color=1ca216,fontsize=22,outline=3c1e0aff]{($level+$ulevel)*3+77}%[-][color=fae6c8,fontsize=22,outline=3c1e0aff]攻击的伤害。[-]</v>
      </c>
    </row>
    <row r="3042" spans="1:5">
      <c r="A3042" s="55" t="str">
        <f>[3]lang_2!A3042</f>
        <v>SKILLDES1_50321</v>
      </c>
      <c r="B3042" s="55" t="str">
        <f>[3]lang_2!B3042</f>
        <v>狮鹫拥有卓越的反射神经，每次被攻击都可以反击对手。</v>
      </c>
      <c r="C3042" s="55" t="str">
        <f>[3]lang_2!C3042</f>
        <v>#[color=645252,fontsize=20]狮鹫向敌人发起冲锋，勇往直前。[-]</v>
      </c>
      <c r="D3042" s="55">
        <f>[3]lang_2!D3042</f>
        <v>0</v>
      </c>
      <c r="E3042" s="55" t="str">
        <f>[3]lang_2!E3042</f>
        <v>#[color=fae6c8,fontsize=22,outline=3c1e0aff]皇家狮鹫每次成功闪避,都会发动一次俯冲反击。[-]</v>
      </c>
    </row>
    <row r="3043" spans="1:5">
      <c r="A3043" s="55" t="str">
        <f>[3]lang_2!A3043</f>
        <v>SKILLDES_50211</v>
      </c>
      <c r="B3043" s="55" t="str">
        <f>[3]lang_2!B3043</f>
        <v>狮鹫闪避</v>
      </c>
      <c r="C3043" s="55" t="str">
        <f>[3]lang_2!C3043</f>
        <v>#[color=645252,fontsize=20]皇家狮鹫在场时，所有己方飞行兵团提高[-][color=48b946,fontsize=20]{($level+$ulevel)*1+9}%[-][color=645252,fontsize=20]的攻击。[-]</v>
      </c>
      <c r="D3043" s="55">
        <f>[3]lang_2!D3043</f>
        <v>0</v>
      </c>
      <c r="E3043" s="55" t="str">
        <f>[3]lang_2!E3043</f>
        <v>#[color=fae6c8,fontsize=22,outline=3c1e0aff]皇家狮鹫闪避值提高[-][color=1ca216,fontsize=22,outline=3c1e0aff]{($level+$ulevel)*40+160}[-][color=fae6c8,fontsize=22,outline=3c1e0aff],每有一个己方飞行兵团上场,狮鹫闪避值额外提高50。[-]</v>
      </c>
    </row>
    <row r="3044" spans="1:5">
      <c r="A3044" s="55" t="str">
        <f>[3]lang_2!A3044</f>
        <v>SKILLDES1_50211</v>
      </c>
      <c r="B3044" s="55" t="str">
        <f>[3]lang_2!B3044</f>
        <v>狮鹫是飞禽中的智者，可以使其他飞行单位提高战斗力。</v>
      </c>
      <c r="C3044" s="55" t="str">
        <f>[3]lang_2!C3044</f>
        <v>#[color=645252,fontsize=20]狮鹫是飞禽中的智者，可以使其他飞行单位提高战斗力。[-]</v>
      </c>
      <c r="D3044" s="55">
        <f>[3]lang_2!D3044</f>
        <v>0</v>
      </c>
      <c r="E3044" s="55" t="str">
        <f>[3]lang_2!E3044</f>
        <v>#[color=fae6c8,fontsize=22,outline=3c1e0aff]皇家狮鹫身形敏捷,闪避增加。[-]</v>
      </c>
    </row>
    <row r="3045" spans="1:5">
      <c r="A3045" s="55" t="str">
        <f>[3]lang_2!A3045</f>
        <v>SKILLDES_50007</v>
      </c>
      <c r="B3045" s="55" t="str">
        <f>[3]lang_2!B3045</f>
        <v>十字军神圣护佑</v>
      </c>
      <c r="C3045" s="55" t="str">
        <f>[3]lang_2!C3045</f>
        <v>#[color=645252,fontsize=20]皇家十字军兵团进入战斗后，第1次攻击对自己施加【神圣护佑】，兵团免伤提高[-][color=48b946,fontsize=20]{($level+$ulevel)*2+28}%[-][color=645252,fontsize=20]，效果持续20秒。[-]</v>
      </c>
      <c r="D3045" s="55">
        <f>[3]lang_2!D3045</f>
        <v>0</v>
      </c>
      <c r="E3045" s="55" t="str">
        <f>[3]lang_2!E3045</f>
        <v>#[color=fae6c8,fontsize=22,outline=3c1e0aff]皇家十字军在生命值第一次低于50%时，获得一个护盾,吸收[-][color=1ca216,fontsize=22,outline=3c1e0aff]{($level+$ulevel)*2+8}%[-][color=fae6c8,fontsize=22,outline=3c1e0aff]生命上限的伤害。[-]</v>
      </c>
    </row>
    <row r="3046" spans="1:5">
      <c r="A3046" s="55" t="str">
        <f>[3]lang_2!A3046</f>
        <v>SKILLDES1_50007</v>
      </c>
      <c r="B3046" s="55" t="str">
        <f>[3]lang_2!B3046</f>
        <v>信仰圣光的力量，可以用圣光加持自身，降低伤害。</v>
      </c>
      <c r="C3046" s="55" t="str">
        <f>[3]lang_2!C3046</f>
        <v>#[color=645252,fontsize=20]信仰圣光的力量，可以用圣光加持自身，降低伤害。[-]</v>
      </c>
      <c r="D3046" s="55">
        <f>[3]lang_2!D3046</f>
        <v>0</v>
      </c>
      <c r="E3046" s="55" t="str">
        <f>[3]lang_2!E3046</f>
        <v>#[color=fae6c8,fontsize=22,outline=3c1e0aff]皇家十字军受到神圣护佑,获得伤害吸收护盾。[-]</v>
      </c>
    </row>
    <row r="3047" spans="1:5">
      <c r="A3047" s="55" t="str">
        <f>[3]lang_2!A3047</f>
        <v>SKILLDES_52015</v>
      </c>
      <c r="B3047" s="55" t="str">
        <f>[3]lang_2!B3047</f>
        <v>十字军重甲</v>
      </c>
      <c r="C3047" s="55" t="str">
        <f>[3]lang_2!C3047</f>
        <v>#[color=645252,fontsize=20]皇家十字军的兵团免伤提高[-][color=48b946,fontsize=20]{($level+$ulevel)*0.5+9.5}%[-][color=645252,fontsize=20]，[-][color=48b946,fontsize=20]「士气高涨」[-][color=645252,fontsize=20]效果下加成翻倍。[-]</v>
      </c>
      <c r="D3047" s="55">
        <f>[3]lang_2!D3047</f>
        <v>0</v>
      </c>
      <c r="E3047" s="55" t="str">
        <f>[3]lang_2!E3047</f>
        <v>#[color=fae6c8,fontsize=22,outline=3c1e0aff]皇家十字军受到射手兵团的伤害降低[-][color=1ca216,fontsize=22,outline=3c1e0aff]{($level+$ulevel)*1+14}%[-][color=fae6c8,fontsize=22,outline=3c1e0aff]。[-]</v>
      </c>
    </row>
    <row r="3048" spans="1:5">
      <c r="A3048" s="55" t="str">
        <f>[3]lang_2!A3048</f>
        <v>SKILLDES1_52015</v>
      </c>
      <c r="B3048" s="55" t="str">
        <f>[3]lang_2!B3048</f>
        <v>肉身锻炼得十分强大，能够有效抵抗伤害。</v>
      </c>
      <c r="C3048" s="55" t="str">
        <f>[3]lang_2!C3048</f>
        <v>#[color=645252,fontsize=20]肉身锻炼得十分强大，能够有效抵抗伤害。[-]</v>
      </c>
      <c r="D3048" s="55">
        <f>[3]lang_2!D3048</f>
        <v>0</v>
      </c>
      <c r="E3048" s="55" t="str">
        <f>[3]lang_2!E3048</f>
        <v>#[color=fae6c8,fontsize=22,outline=3c1e0aff]皇家十字军的重甲可以更好的抵御射手兵团的攻击。[-]</v>
      </c>
    </row>
    <row r="3049" spans="1:5">
      <c r="A3049" s="55" t="str">
        <f>[3]lang_2!A3049</f>
        <v>SKILLDES_59014</v>
      </c>
      <c r="B3049" s="55" t="str">
        <f>[3]lang_2!B3049</f>
        <v>十字军连击</v>
      </c>
      <c r="C3049" s="55" t="str">
        <f>[3]lang_2!C3049</f>
        <v>#[color=645252,fontsize=20]皇家十字军的普通攻击有[-][color=48b946,fontsize=20]{($level+$ulevel)*1+9}%[-][color=645252,fontsize=20]的概率连续攻击2次，第2次对目标单位造成[-][color=48b946,fontsize=20]{($level+$ulevel)*3+47}%[-][color=645252,fontsize=20]攻击的伤害。在对阵被[-][color=48b946,fontsize=20]「减速」[-][color=645252,fontsize=20]目标单位时，【连击】的触发概率提高至100%。[-]</v>
      </c>
      <c r="D3049" s="55">
        <f>[3]lang_2!D3049</f>
        <v>0</v>
      </c>
      <c r="E3049" s="55" t="str">
        <f>[3]lang_2!E3049</f>
        <v>#[color=fae6c8,fontsize=22,outline=3c1e0aff]皇家十字军每次攻击时，有[-][color=1ca216,fontsize=22,outline=3c1e0aff]{($level+$ulevel)*3+7}%[-][color=fae6c8,fontsize=22,outline=3c1e0aff]概率,连续攻击两次,对[-][color=1ca216,fontsize=22,outline=3c1e0aff]「减速」[-][color=fae6c8,fontsize=22,outline=3c1e0aff]目标连斩概率提高至100%。[-]</v>
      </c>
    </row>
    <row r="3050" spans="1:5">
      <c r="A3050" s="55" t="str">
        <f>[3]lang_2!A3050</f>
        <v>SKILLDES1_59014</v>
      </c>
      <c r="B3050" s="55" t="str">
        <f>[3]lang_2!B3050</f>
        <v>拥有卓越的剑术，每次攻击可能追加一剑。</v>
      </c>
      <c r="C3050" s="55" t="str">
        <f>[3]lang_2!C3050</f>
        <v>#[color=645252,fontsize=20]拥有卓越的剑术，每次攻击可能追加一剑。[-]</v>
      </c>
      <c r="D3050" s="55">
        <f>[3]lang_2!D3050</f>
        <v>0</v>
      </c>
      <c r="E3050" s="55" t="str">
        <f>[3]lang_2!E3050</f>
        <v>#[color=fae6c8,fontsize=22,outline=3c1e0aff]皇家十字军有概率连续进行两次普通攻击。[-]</v>
      </c>
    </row>
    <row r="3051" spans="1:5">
      <c r="A3051" s="55" t="str">
        <f>[3]lang_2!A3051</f>
        <v>SKILLDES_50005</v>
      </c>
      <c r="B3051" s="55" t="str">
        <f>[3]lang_2!B3051</f>
        <v>十字军救赎</v>
      </c>
      <c r="C3051" s="55" t="str">
        <f>[3]lang_2!C3051</f>
        <v>#[color=645252,fontsize=20]皇家十字军的普通攻击有较高概率，恢复最大生命值[-][color=48b946,fontsize=20]{(($level+$ulevel)*0.4+3.6)}%[-][color=645252,fontsize=20]的生命。[-]</v>
      </c>
      <c r="D3051" s="55">
        <f>[3]lang_2!D3051</f>
        <v>0</v>
      </c>
      <c r="E3051" s="55" t="str">
        <f>[3]lang_2!E3051</f>
        <v>#[color=fae6c8,fontsize=22,outline=3c1e0aff]皇家十字军每次攻击时，有较高概率恢复自己兵团内2个单位[-][color=1ca216,fontsize=22,outline=3c1e0aff]{(($level+$ulevel)*0.4+3.6)}%[-][color=fae6c8,fontsize=22,outline=3c1e0aff]的生命。[-]</v>
      </c>
    </row>
    <row r="3052" spans="1:5">
      <c r="A3052" s="55" t="str">
        <f>[3]lang_2!A3052</f>
        <v>SKILLDES1_50005</v>
      </c>
      <c r="B3052" s="55" t="str">
        <f>[3]lang_2!B3052</f>
        <v>受神灵祝福，每次攻击都有几率恢复生命。</v>
      </c>
      <c r="C3052" s="55" t="str">
        <f>[3]lang_2!C3052</f>
        <v>#[color=645252,fontsize=20]受神灵祝福，每次攻击都有几率恢复生命。[-]</v>
      </c>
      <c r="D3052" s="55">
        <f>[3]lang_2!D3052</f>
        <v>0</v>
      </c>
      <c r="E3052" s="55" t="str">
        <f>[3]lang_2!E3052</f>
        <v>#[color=fae6c8,fontsize=22,outline=3c1e0aff]皇家十字军在战斗中为自己回复生命。[-]</v>
      </c>
    </row>
    <row r="3053" spans="1:5">
      <c r="A3053" s="55" t="str">
        <f>[3]lang_2!A3053</f>
        <v>SKILLDES_50017</v>
      </c>
      <c r="B3053" s="55" t="str">
        <f>[3]lang_2!B3053</f>
        <v>僧侣加血</v>
      </c>
      <c r="C3053" s="55" t="str">
        <f>[3]lang_2!C3053</f>
        <v>#[color=645252,fontsize=20]僧侣兵团每隔18秒，为当前生命百分比最低的己方兵团恢复[-][color=48b946,fontsize=20]{(($level+$ulevel)*15+285)*0.01*$atk}[-][color=645252,fontsize=20]生命。[-]</v>
      </c>
      <c r="D3053" s="55">
        <f>[3]lang_2!D3053</f>
        <v>0</v>
      </c>
      <c r="E3053" s="55" t="str">
        <f>[3]lang_2!E3053</f>
        <v>#[color=fae6c8,fontsize=22,outline=3c1e0aff]僧侣兵团每隔15秒,为己方生命值最低的兵团恢复[-][color=1ca216,fontsize=22,outline=3c1e0aff]{(($level+$ulevel)*30+220)*0.01*$atk}[-][color=fae6c8,fontsize=22,outline=3c1e0aff]生命,并增加2士气持续15秒，使其更快进入士气高涨状态。[-]</v>
      </c>
    </row>
    <row r="3054" spans="1:5">
      <c r="A3054" s="55" t="str">
        <f>[3]lang_2!A3054</f>
        <v>SKILLDES1_50017</v>
      </c>
      <c r="B3054" s="55" t="str">
        <f>[3]lang_2!B3054</f>
        <v>向神灵祈祷，可以治愈伤势，恢复生命。</v>
      </c>
      <c r="C3054" s="55" t="str">
        <f>[3]lang_2!C3054</f>
        <v>#[color=645252,fontsize=20]向神灵祈祷，可以治愈伤势，恢复生命。[-]</v>
      </c>
      <c r="D3054" s="55">
        <f>[3]lang_2!D3054</f>
        <v>0</v>
      </c>
      <c r="E3054" s="55" t="str">
        <f>[3]lang_2!E3054</f>
        <v>#[color=fae6c8,fontsize=22,outline=3c1e0aff]僧侣鼓舞己方兵团,为他们提供治疗和士气加成[-]</v>
      </c>
    </row>
    <row r="3055" spans="1:5">
      <c r="A3055" s="55" t="str">
        <f>[3]lang_2!A3055</f>
        <v>SKILLDES_50477</v>
      </c>
      <c r="B3055" s="55" t="str">
        <f>[3]lang_2!B3055</f>
        <v>僧侣加血</v>
      </c>
      <c r="C3055" s="55" t="str">
        <f>[3]lang_2!C3055</f>
        <v>#[color=645252,fontsize=20]僧侣兵团每隔18秒，为己方2个兵团恢复[-][color=48b946,fontsize=20]{(($level+$ulevel)*15+285)*0.01*$atk}[-][color=645252,fontsize=20]生命。[-]</v>
      </c>
      <c r="D3055" s="55">
        <f>[3]lang_2!D3055</f>
        <v>0</v>
      </c>
      <c r="E3055" s="55" t="str">
        <f>[3]lang_2!E3055</f>
        <v>#[color=fae6c8,fontsize=22,outline=3c1e0aff]僧侣兵团每隔15秒,为己方生命值最低的兵团恢复[-][color=1ca216,fontsize=22,outline=3c1e0aff]{(($level+$ulevel)*30+220)*0.01*$atk}[-][color=fae6c8,fontsize=22,outline=3c1e0aff]生命,并增加2士气持续15秒，使其更快进入士气高涨状态。[-]</v>
      </c>
    </row>
    <row r="3056" spans="1:5">
      <c r="A3056" s="55" t="str">
        <f>[3]lang_2!A3056</f>
        <v>SKILLDES1_50477</v>
      </c>
      <c r="B3056" s="55" t="str">
        <f>[3]lang_2!B3056</f>
        <v>向神灵祈祷，可以治愈伤势，恢复生命。</v>
      </c>
      <c r="C3056" s="55" t="str">
        <f>[3]lang_2!C3056</f>
        <v>#[color=645252,fontsize=20]向神灵祈祷，可以治愈伤势，恢复生命。[-]</v>
      </c>
      <c r="D3056" s="55">
        <f>[3]lang_2!D3056</f>
        <v>0</v>
      </c>
      <c r="E3056" s="55" t="str">
        <f>[3]lang_2!E3056</f>
        <v>#[color=fae6c8,fontsize=22,outline=3c1e0aff]僧侣鼓舞己方兵团,为他们提供治疗和士气加成[-]</v>
      </c>
    </row>
    <row r="3057" spans="1:5">
      <c r="A3057" s="55" t="str">
        <f>[3]lang_2!A3057</f>
        <v>SKILLDES_50120</v>
      </c>
      <c r="B3057" s="55" t="str">
        <f>[3]lang_2!B3057</f>
        <v>僧侣降攻</v>
      </c>
      <c r="C3057" s="55" t="str">
        <f>[3]lang_2!C3057</f>
        <v>#[color=645252,fontsize=20]僧侣兵团在开场时，为当前所在路的己方兵团附加[-][color=48b946,fontsize=20]「士气高涨」[-][color=645252,fontsize=20]效果，持续[-][color=48b946,fontsize=20]{(($level+$ulevel)*1+11)}[-][color=645252,fontsize=20]秒。[-]</v>
      </c>
      <c r="D3057" s="55">
        <f>[3]lang_2!D3057</f>
        <v>0</v>
      </c>
      <c r="E3057" s="55" t="str">
        <f>[3]lang_2!E3057</f>
        <v>#[color=fae6c8,fontsize=22,outline=3c1e0aff]僧侣兵团每隔10秒,提高随机一个己方兵团[-][color=1ca216,fontsize=22,outline=3c1e0aff]{(($level+$ulevel)*4+16)}%[-][color=fae6c8,fontsize=22,outline=3c1e0aff]攻击,持续10秒。[-]</v>
      </c>
    </row>
    <row r="3058" spans="1:5">
      <c r="A3058" s="55" t="str">
        <f>[3]lang_2!A3058</f>
        <v>SKILLDES1_50120</v>
      </c>
      <c r="B3058" s="55" t="str">
        <f>[3]lang_2!B3058</f>
        <v>可以为战士祷告祝福，使他们获得更强的战斗力。</v>
      </c>
      <c r="C3058" s="55" t="str">
        <f>[3]lang_2!C3058</f>
        <v>#[color=645252,fontsize=20]可以为战士祷告祝福，使他们获得更强的战斗力。[-]</v>
      </c>
      <c r="D3058" s="55">
        <f>[3]lang_2!D3058</f>
        <v>0</v>
      </c>
      <c r="E3058" s="55" t="str">
        <f>[3]lang_2!E3058</f>
        <v>#[color=fae6c8,fontsize=22,outline=3c1e0aff]僧侣令对手忏悔消极，降低敌方的攻击力。[-]</v>
      </c>
    </row>
    <row r="3059" spans="1:5">
      <c r="A3059" s="55" t="str">
        <f>[3]lang_2!A3059</f>
        <v>SKILLDES_50018</v>
      </c>
      <c r="B3059" s="55" t="str">
        <f>[3]lang_2!B3059</f>
        <v>僧侣回蓝</v>
      </c>
      <c r="C3059" s="55" t="str">
        <f>[3]lang_2!C3059</f>
        <v>#[color=645252,fontsize=20]僧侣兵团上场时，提高[-][color=48b946,fontsize=20]{($level+$ulevel)*0.05+0.25}[-][color=645252,fontsize=20]英雄魔法回复速度。[-]</v>
      </c>
      <c r="D3059" s="55">
        <f>[3]lang_2!D3059</f>
        <v>0</v>
      </c>
      <c r="E3059" s="55" t="str">
        <f>[3]lang_2!E3059</f>
        <v>#[color=fae6c8,fontsize=22,outline=3c1e0aff]僧侣兵团上场提高英雄[-][color=1ca216,fontsize=22,outline=3c1e0aff]{($level+$ulevel)*0.05+0.25}[-][color=fae6c8,fontsize=22,outline=3c1e0aff]魔法回复速度。[-]</v>
      </c>
    </row>
    <row r="3060" spans="1:5">
      <c r="A3060" s="55" t="str">
        <f>[3]lang_2!A3060</f>
        <v>SKILLDES1_50018</v>
      </c>
      <c r="B3060" s="55" t="str">
        <f>[3]lang_2!B3060</f>
        <v>感受魔法的气息，可以提高魔法恢复速度。</v>
      </c>
      <c r="C3060" s="55" t="str">
        <f>[3]lang_2!C3060</f>
        <v>#[color=645252,fontsize=20]感受魔法的气息，可以提高魔法恢复速度。[-]</v>
      </c>
      <c r="D3060" s="55">
        <f>[3]lang_2!D3060</f>
        <v>0</v>
      </c>
      <c r="E3060" s="55" t="str">
        <f>[3]lang_2!E3060</f>
        <v>#[color=fae6c8,fontsize=22,outline=3c1e0aff]僧侣上场提高英雄魔法恢复速度。[-]</v>
      </c>
    </row>
    <row r="3061" spans="1:5">
      <c r="A3061" s="55" t="str">
        <f>[3]lang_2!A3061</f>
        <v>SKILLDES_51016</v>
      </c>
      <c r="B3061" s="55" t="str">
        <f>[3]lang_2!B3061</f>
        <v>僧侣被动增强</v>
      </c>
      <c r="C3061" s="55" t="str">
        <f>[3]lang_2!C3061</f>
        <v>#[color=645252,fontsize=20]僧侣生命提高[-][color=48b946,fontsize=20]{($level+$ulevel)*4+16}%[-][color=645252,fontsize=20]，治疗效果提高50%。[-]</v>
      </c>
      <c r="D3061" s="55">
        <f>[3]lang_2!D3061</f>
        <v>0</v>
      </c>
      <c r="E3061" s="55" t="str">
        <f>[3]lang_2!E3061</f>
        <v>#[color=fae6c8,fontsize=22,outline=3c1e0aff]僧侣生命值提高[-][color=1ca216,fontsize=22,outline=3c1e0aff]{($level+$ulevel)*4+16}%[-][color=fae6c8,fontsize=22,outline=3c1e0aff],治疗效果提高50%。[-]</v>
      </c>
    </row>
    <row r="3062" spans="1:5">
      <c r="A3062" s="55" t="str">
        <f>[3]lang_2!A3062</f>
        <v>SKILLDES1_51016</v>
      </c>
      <c r="B3062" s="55" t="str">
        <f>[3]lang_2!B3062</f>
        <v>内心虔诚，在祈祷时可以使效果更强。</v>
      </c>
      <c r="C3062" s="55" t="str">
        <f>[3]lang_2!C3062</f>
        <v>#[color=645252,fontsize=20]内心虔诚，在祈祷时可以使效果更强。[-]</v>
      </c>
      <c r="D3062" s="55">
        <f>[3]lang_2!D3062</f>
        <v>0</v>
      </c>
      <c r="E3062" s="55" t="str">
        <f>[3]lang_2!E3062</f>
        <v>#[color=fae6c8,fontsize=22,outline=3c1e0aff]僧侣的治疗效果和生命回复得到提高。[-]</v>
      </c>
    </row>
    <row r="3063" spans="1:5">
      <c r="A3063" s="55" t="str">
        <f>[3]lang_2!A3063</f>
        <v>SKILLDES_59015</v>
      </c>
      <c r="B3063" s="55" t="str">
        <f>[3]lang_2!B3063</f>
        <v>骑士开场技</v>
      </c>
      <c r="C3063" s="55" t="str">
        <f>[3]lang_2!C3063</f>
        <v>#[color=645252,fontsize=20]皇家骑士兵团进入战斗后，第1次攻击对目标兵团造成[-][color=48b946,fontsize=20]{((($level+$ulevel)*20+480))*0.01*$atk}[-][color=645252,fontsize=20]伤害，并造成[-][color=48b946,fontsize=20]「眩晕」[-][color=645252,fontsize=20]效果，持续5秒。[-]</v>
      </c>
      <c r="D3063" s="55">
        <f>[3]lang_2!D3063</f>
        <v>0</v>
      </c>
      <c r="E3063" s="55" t="str">
        <f>[3]lang_2!E3063</f>
        <v>#[color=fae6c8,fontsize=22,outline=3c1e0aff]皇家骑士兵团开场后，第一次攻击对目标兵团造成[-][color=1ca216,fontsize=22,outline=3c1e0aff]{((($level+$ulevel)*30+220))*0.01*$atk}[-][color=fae6c8,fontsize=22,outline=3c1e0aff]伤害,并造成[-][color=1ca216,fontsize=22,outline=3c1e0aff]「眩晕」[-][color=fae6c8,fontsize=22,outline=3c1e0aff]效果,持续5秒。[-]</v>
      </c>
    </row>
    <row r="3064" spans="1:5">
      <c r="A3064" s="55" t="str">
        <f>[3]lang_2!A3064</f>
        <v>SKILLDES1_59015</v>
      </c>
      <c r="B3064" s="55" t="str">
        <f>[3]lang_2!B3064</f>
        <v>在高速冲锋时，刺出长枪，造成大量伤害。</v>
      </c>
      <c r="C3064" s="55" t="str">
        <f>[3]lang_2!C3064</f>
        <v>#[color=645252,fontsize=20]在高速冲锋时，刺出长枪，造成大量伤害。[-]</v>
      </c>
      <c r="D3064" s="55">
        <f>[3]lang_2!D3064</f>
        <v>0</v>
      </c>
      <c r="E3064" s="55" t="str">
        <f>[3]lang_2!E3064</f>
        <v>#[color=fae6c8,fontsize=22,outline=3c1e0aff]皇家骑士向敌人发起冲锋,对接触到第一个单位造成巨大伤害[-]</v>
      </c>
    </row>
    <row r="3065" spans="1:5">
      <c r="A3065" s="55" t="str">
        <f>[3]lang_2!A3065</f>
        <v>SKILLDES_50201</v>
      </c>
      <c r="B3065" s="55" t="str">
        <f>[3]lang_2!B3065</f>
        <v>骑士加士气</v>
      </c>
      <c r="C3065" s="55" t="str">
        <f>[3]lang_2!C3065</f>
        <v>#[color=645252,fontsize=20]皇家骑士兵团在战斗开始后，获得[-][color=48b946,fontsize=20]「士气高涨」[-][color=645252,fontsize=20]效果，持续[-][color=48b946,fontsize=20]{($level+$ulevel)*3+12}[-][color=645252,fontsize=20]秒。[-]</v>
      </c>
      <c r="D3065" s="55">
        <f>[3]lang_2!D3065</f>
        <v>0</v>
      </c>
      <c r="E3065" s="55" t="str">
        <f>[3]lang_2!E3065</f>
        <v>#[color=fae6c8,fontsize=22,outline=3c1e0aff]皇家骑士士气增加[-][color=1ca216,fontsize=22,outline=3c1e0aff]{($level+$ulevel)*0.5+2.5}[-][color=fae6c8,fontsize=22,outline=3c1e0aff]。[-]</v>
      </c>
    </row>
    <row r="3066" spans="1:5">
      <c r="A3066" s="55" t="str">
        <f>[3]lang_2!A3066</f>
        <v>SKILLDES1_50201</v>
      </c>
      <c r="B3066" s="55" t="str">
        <f>[3]lang_2!B3066</f>
        <v>战斗一旦开始，他们将无所畏惧。</v>
      </c>
      <c r="C3066" s="55" t="str">
        <f>[3]lang_2!C3066</f>
        <v>#[color=645252,fontsize=20]战斗一旦开始，他们将无所畏惧。[-]</v>
      </c>
      <c r="D3066" s="55">
        <f>[3]lang_2!D3066</f>
        <v>0</v>
      </c>
      <c r="E3066" s="55" t="str">
        <f>[3]lang_2!E3066</f>
        <v>#[color=fae6c8,fontsize=22,outline=3c1e0aff]皇家骑士振奋全团,具有更高的初始士气值。[-]</v>
      </c>
    </row>
    <row r="3067" spans="1:5">
      <c r="A3067" s="55" t="str">
        <f>[3]lang_2!A3067</f>
        <v>SKILLDES_51102</v>
      </c>
      <c r="B3067" s="55" t="str">
        <f>[3]lang_2!B3067</f>
        <v>骑士快速突击</v>
      </c>
      <c r="C3067" s="55" t="str">
        <f>[3]lang_2!C3067</f>
        <v>#[color=645252,fontsize=20]皇家骑士生命提高[-][color=48b946,fontsize=20]{($level+$ulevel)*2+8}%[-][color=645252,fontsize=20]，兵团免伤提高[-][color=48b946,fontsize=20]{($level+$ulevel)*1+4}%[-][color=645252,fontsize=20]。[-]</v>
      </c>
      <c r="D3067" s="55">
        <f>[3]lang_2!D3067</f>
        <v>0</v>
      </c>
      <c r="E3067" s="55" t="str">
        <f>[3]lang_2!E3067</f>
        <v>#[color=fae6c8,fontsize=22,outline=3c1e0aff]皇家骑士对阵射手兵团时伤害翻倍，皇家骑士每100点移动速度提高[-][color=1ca216,fontsize=22,outline=3c1e0aff]{($level+$ulevel)*3+12}%[-][color=fae6c8,fontsize=22,outline=3c1e0aff]攻击，[-]</v>
      </c>
    </row>
    <row r="3068" spans="1:5">
      <c r="A3068" s="55" t="str">
        <f>[3]lang_2!A3068</f>
        <v>SKILLDES1_51102</v>
      </c>
      <c r="B3068" s="55" t="str">
        <f>[3]lang_2!B3068</f>
        <v>在他们眼里，接近敌人就是一切。</v>
      </c>
      <c r="C3068" s="55" t="str">
        <f>[3]lang_2!C3068</f>
        <v>#[color=645252,fontsize=20]在他们眼里，接近敌人就是一切。[-]</v>
      </c>
      <c r="D3068" s="55">
        <f>[3]lang_2!D3068</f>
        <v>0</v>
      </c>
      <c r="E3068" s="55" t="str">
        <f>[3]lang_2!E3068</f>
        <v>#[color=fae6c8,fontsize=22,outline=3c1e0aff]皇家骑士的移动速度将额外提高自己的攻击。[-]</v>
      </c>
    </row>
    <row r="3069" spans="1:5">
      <c r="A3069" s="55" t="str">
        <f>[3]lang_2!A3069</f>
        <v>SKILLDES_52207</v>
      </c>
      <c r="B3069" s="55" t="str">
        <f>[3]lang_2!B3069</f>
        <v>骑士士气高涨收益</v>
      </c>
      <c r="C3069" s="55" t="str">
        <f>[3]lang_2!C3069</f>
        <v>#[color=645252,fontsize=20]皇家骑士暴击值提高[-][color=48b946,fontsize=20]{($level+$ulevel)*20+80}[-][color=645252,fontsize=20]，在[-][color=48b946,fontsize=20]「士气高涨」[-][color=645252,fontsize=20]效果下加成翻倍。[-]</v>
      </c>
      <c r="D3069" s="55">
        <f>[3]lang_2!D3069</f>
        <v>0</v>
      </c>
      <c r="E3069" s="55" t="str">
        <f>[3]lang_2!E3069</f>
        <v>#[color=fae6c8,fontsize=22,outline=3c1e0aff]皇家骑士兵团在[-][color=1ca216,fontsize=22,outline=3c1e0aff]「士气高涨」[-][color=fae6c8,fontsize=22,outline=3c1e0aff]状态,额外提高30移动速度和[-][color=1ca216,fontsize=22,outline=3c1e0aff]{($level+$ulevel)*6+24}%[-][color=fae6c8,fontsize=22,outline=3c1e0aff]攻击。[-]</v>
      </c>
    </row>
    <row r="3070" spans="1:5" ht="17.100000000000001" customHeight="1">
      <c r="A3070" s="55" t="str">
        <f>[3]lang_2!A3070</f>
        <v>SKILLDES1_52207</v>
      </c>
      <c r="B3070" s="55" t="str">
        <f>[3]lang_2!B3070</f>
        <v>他们拥有最坚韧的意志，绝不轻易放弃。</v>
      </c>
      <c r="C3070" s="55" t="str">
        <f>[3]lang_2!C3070</f>
        <v>#[color=645252,fontsize=20]他们拥有最坚韧的意志，绝不轻易放弃。[-]</v>
      </c>
      <c r="D3070" s="55">
        <f>[3]lang_2!D3070</f>
        <v>0</v>
      </c>
      <c r="E3070" s="55" t="str">
        <f>[3]lang_2!E3070</f>
        <v>#[color=fae6c8,fontsize=22,outline=3c1e0aff]皇家骑士士气高涨时,大幅度增强战斗力。[-]</v>
      </c>
    </row>
    <row r="3071" spans="1:5" ht="13.35" customHeight="1">
      <c r="A3071" s="55" t="str">
        <f>[3]lang_2!A3071</f>
        <v>SKILLDES_50022</v>
      </c>
      <c r="B3071" s="55">
        <f>[3]lang_2!B3071</f>
        <v>0</v>
      </c>
      <c r="C3071" s="55" t="str">
        <f>[3]lang_2!C3071</f>
        <v>#[color=645252,fontsize=20]大天使复活1个己方兵团，并恢复该兵团[-][color=48b946,fontsize=20]{($level+$ulevel)*3+27}%[-][color=645252,fontsize=20]生命。[-]</v>
      </c>
      <c r="D3071" s="55">
        <f>[3]lang_2!D3071</f>
        <v>0</v>
      </c>
      <c r="E3071" s="55" t="str">
        <f>[3]lang_2!E3071</f>
        <v>#[color=fae6c8,fontsize=22,outline=3c1e0aff]大天使兵团每隔30s复活一个己方死亡兵团,并回复该兵团[-][color=1ca216,fontsize=22,outline=3c1e0aff]{($level+$ulevel)*3+12}[-][color=fae6c8,fontsize=22,outline=3c1e0aff]%的最大生命值的生命。[-]</v>
      </c>
    </row>
    <row r="3072" spans="1:5" s="293" customFormat="1">
      <c r="A3072" s="55" t="str">
        <f>[3]lang_2!A3072</f>
        <v>SKILLDES1_50022</v>
      </c>
      <c r="B3072" s="55" t="str">
        <f>[3]lang_2!B3072</f>
        <v>神说：你有罪！</v>
      </c>
      <c r="C3072" s="55" t="str">
        <f>[3]lang_2!C3072</f>
        <v>#[color=645252,fontsize=20]神说：你有罪！[-]</v>
      </c>
      <c r="D3072" s="55">
        <f>[3]lang_2!D3072</f>
        <v>0</v>
      </c>
      <c r="E3072" s="55" t="str">
        <f>[3]lang_2!E3072</f>
        <v>#[color=fae6c8,fontsize=22,outline=3c1e0aff]大天使能够复活己方死亡兵团。[-]</v>
      </c>
    </row>
    <row r="3073" spans="1:5" s="293" customFormat="1">
      <c r="A3073" s="55" t="str">
        <f>[3]lang_2!A3073</f>
        <v>SKILLDES_50023</v>
      </c>
      <c r="B3073" s="55">
        <f>[3]lang_2!B3073</f>
        <v>0</v>
      </c>
      <c r="C3073" s="55" t="str">
        <f>[3]lang_2!C3073</f>
        <v>#[color=645252,fontsize=20]大天使兵团对随机3个敌方兵团造成[-][color=48b946,fontsize=20]{(($level+$ulevel)*2+38)*0.01*$atk}[-][color=645252,fontsize=20]伤害，并造成[-][color=48b946,fontsize=20]「眩晕」[-][color=645252,fontsize=20]效果，持续3秒。[-]</v>
      </c>
      <c r="D3073" s="55">
        <f>[3]lang_2!D3073</f>
        <v>0</v>
      </c>
      <c r="E3073" s="55" t="str">
        <f>[3]lang_2!E3073</f>
        <v>#[color=fae6c8,fontsize=22,outline=3c1e0aff]大天使兵团每隔12s对敌方随机两个兵团造成[-][color=1ca216,fontsize=22,outline=3c1e0aff]{($level+$ulevel)*1.5+13.5}[-][color=fae6c8,fontsize=22,outline=3c1e0aff]%自身攻击的伤害,并造成[-][color=1ca216,fontsize=22,outline=3c1e0aff]「眩晕」[-][color=fae6c8,fontsize=22,outline=3c1e0aff],持续3秒。[-]</v>
      </c>
    </row>
    <row r="3074" spans="1:5" s="293" customFormat="1">
      <c r="A3074" s="55" t="str">
        <f>[3]lang_2!A3074</f>
        <v>SKILLDES1_50023</v>
      </c>
      <c r="B3074" s="55" t="str">
        <f>[3]lang_2!B3074</f>
        <v>神要你活，你就不会死。</v>
      </c>
      <c r="C3074" s="55" t="str">
        <f>[3]lang_2!C3074</f>
        <v>#[color=645252,fontsize=20]神要你活，你就不会死。[-]</v>
      </c>
      <c r="D3074" s="55">
        <f>[3]lang_2!D3074</f>
        <v>0</v>
      </c>
      <c r="E3074" s="55" t="str">
        <f>[3]lang_2!E3074</f>
        <v>#[color=fae6c8,fontsize=22,outline=3c1e0aff]大天使用神圣之力打击敌方兵团,造成大量伤害。[-]</v>
      </c>
    </row>
    <row r="3075" spans="1:5" s="293" customFormat="1">
      <c r="A3075" s="55" t="str">
        <f>[3]lang_2!A3075</f>
        <v>SKILLDES_50024</v>
      </c>
      <c r="B3075" s="55">
        <f>[3]lang_2!B3075</f>
        <v>0</v>
      </c>
      <c r="C3075" s="55" t="str">
        <f>[3]lang_2!C3075</f>
        <v>#[color=645252,fontsize=20]大天使在场时，对所有己方兵团附加相当于最大生命值[-][color=48b946,fontsize=20]{($level+$ulevel)*0.05+0.45}%[-][color=645252,fontsize=20]的生命回复效果。[-]</v>
      </c>
      <c r="D3075" s="55">
        <f>[3]lang_2!D3075</f>
        <v>0</v>
      </c>
      <c r="E3075" s="55" t="str">
        <f>[3]lang_2!E3075</f>
        <v>#[color=fae6c8,fontsize=22,outline=3c1e0aff]大天使上场增加己方所有兵团2点士气。大天使40码范围内所有己方单位每3s受到[-][color=fae6c8,fontsize=22,outline=3c1e0aff]{($level+$ulevel)*0.1+0.4}[-][color=fae6c8,fontsize=22,outline=3c1e0aff]%最大生命值的回复效果。[-]</v>
      </c>
    </row>
    <row r="3076" spans="1:5" s="293" customFormat="1">
      <c r="A3076" s="55" t="str">
        <f>[3]lang_2!A3076</f>
        <v>SKILLDES1_50024</v>
      </c>
      <c r="B3076" s="55" t="str">
        <f>[3]lang_2!B3076</f>
        <v>神说：“要有光！”</v>
      </c>
      <c r="C3076" s="55" t="str">
        <f>[3]lang_2!C3076</f>
        <v>#[color=645252,fontsize=20]神说：“要有光！”[-]</v>
      </c>
      <c r="D3076" s="55">
        <f>[3]lang_2!D3076</f>
        <v>0</v>
      </c>
      <c r="E3076" s="55" t="str">
        <f>[3]lang_2!E3076</f>
        <v>#[color=fae6c8,fontsize=22,outline=3c1e0aff]大天使鼓舞全场,并为周围友军提供生命恢复。[-]</v>
      </c>
    </row>
    <row r="3077" spans="1:5" s="293" customFormat="1">
      <c r="A3077" s="55" t="str">
        <f>[3]lang_2!A3077</f>
        <v>SKILLDES_59051</v>
      </c>
      <c r="B3077" s="55">
        <f>[3]lang_2!B3077</f>
        <v>0</v>
      </c>
      <c r="C3077" s="55" t="str">
        <f>[3]lang_2!C3077</f>
        <v>#[color=645252,fontsize=20]大天使攻击提高[-][color=48b946,fontsize=20]{($level+$ulevel)*4+16}%[-][color=645252,fontsize=20]。大天使对阵地狱阵营的兵团时，兵团伤害提高100%。[-]</v>
      </c>
      <c r="D3077" s="55">
        <f>[3]lang_2!D3077</f>
        <v>0</v>
      </c>
      <c r="E3077" s="55" t="str">
        <f>[3]lang_2!E3077</f>
        <v>#[color=fae6c8,fontsize=22,outline=3c1e0aff]大天使提高[-][color=1ca216,fontsize=22,outline=3c1e0aff]{($level+$ulevel)*4+16}[-][color=fae6c8,fontsize=22,outline=3c1e0aff]%攻击。大天使对阵地狱兵团时，兵团伤害提高100%。[-]</v>
      </c>
    </row>
    <row r="3078" spans="1:5" s="293" customFormat="1" ht="17.100000000000001" customHeight="1">
      <c r="A3078" s="55" t="str">
        <f>[3]lang_2!A3078</f>
        <v>SKILLDES1_59051</v>
      </c>
      <c r="B3078" s="55" t="str">
        <f>[3]lang_2!B3078</f>
        <v>神要谁死，他必不能活。</v>
      </c>
      <c r="C3078" s="55" t="str">
        <f>[3]lang_2!C3078</f>
        <v>#[color=645252,fontsize=20]神要谁死，他必不能活。[-]</v>
      </c>
      <c r="D3078" s="55">
        <f>[3]lang_2!D3078</f>
        <v>0</v>
      </c>
      <c r="E3078" s="55" t="str">
        <f>[3]lang_2!E3078</f>
        <v>#[color=fae6c8,fontsize=22,outline=3c1e0aff]大天使攻击提高,对恶魔伤害翻倍。[-]</v>
      </c>
    </row>
    <row r="3079" spans="1:5" s="293" customFormat="1">
      <c r="A3079" s="55" t="str">
        <f>[3]lang_2!A3079</f>
        <v>SKILLDES_50548</v>
      </c>
      <c r="B3079" s="55">
        <f>[3]lang_2!B3079</f>
        <v>0</v>
      </c>
      <c r="C3079" s="55" t="str">
        <f>[3]lang_2!C3079</f>
        <v>#[color=645252,fontsize=20]每25秒圣堂武士兵团召唤2个圣堂侍从进入战场。圣堂侍从拥有[-][color=48b946,fontsize=20]{(($level+$ulevel)*5.6+37.4)*($teamlevel+9)}[-][color=645252,fontsize=20]攻击，[-][color=48b946,fontsize=20]{(($level+$ulevel)*125+875)*($teamlevel+9)}[-][color=645252,fontsize=20]生命，持续整场战斗。[-][color=F6ECDD,fontsize=20]每有1个圣堂侍从在场圣堂武士防御额外提高15%，前3次召唤时所有己方兵团提高10%的兵团伤害，持续20秒。[-]</v>
      </c>
      <c r="D3079" s="55">
        <f>[3]lang_2!D3079</f>
        <v>0</v>
      </c>
      <c r="E3079" s="55" t="str">
        <f>[3]lang_2!E3079</f>
        <v>#[color=fae6c8,fontsize=22,outline=3c1e0aff]大天使兵团每隔30s复活一个己方死亡兵团,并回复该兵团[-][color=1ca216,fontsize=22,outline=3c1e0aff]{($level+$ulevel)*3+12}[-][color=fae6c8,fontsize=22,outline=3c1e0aff]%的最大生命值的生命。[-]</v>
      </c>
    </row>
    <row r="3080" spans="1:5">
      <c r="A3080" s="55" t="str">
        <f>[3]lang_2!A3080</f>
        <v>SKILLDES1_50548</v>
      </c>
      <c r="B3080" s="55" t="str">
        <f>[3]lang_2!B3080</f>
        <v>踏上征程吧！神明将与你同在。</v>
      </c>
      <c r="C3080" s="55" t="str">
        <f>[3]lang_2!C3080</f>
        <v>#[color=645252,fontsize=20]踏上征程吧！神明将与你同在。[-]</v>
      </c>
      <c r="D3080" s="55">
        <f>[3]lang_2!D3080</f>
        <v>0</v>
      </c>
      <c r="E3080" s="55" t="str">
        <f>[3]lang_2!E3080</f>
        <v>#[color=fae6c8,fontsize=22,outline=3c1e0aff]大天使能够复活己方死亡兵团。[-]</v>
      </c>
    </row>
    <row r="3081" spans="1:5">
      <c r="A3081" s="55" t="str">
        <f>[3]lang_2!A3081</f>
        <v>SKILLDES_52323</v>
      </c>
      <c r="B3081" s="55">
        <f>[3]lang_2!B3081</f>
        <v>0</v>
      </c>
      <c r="C3081" s="55" t="str">
        <f>[3]lang_2!C3081</f>
        <v>#[color=645252,fontsize=20]圣堂武士的兵团免伤增加[-][color=48b946,fontsize=20]{($level+$ulevel)*1+9}%[-][color=645252,fontsize=20]，[-][color=48b946,fontsize=20]「士气高涨」[-][color=645252,fontsize=20]效果下加成翻倍。[-]</v>
      </c>
      <c r="D3081" s="55">
        <f>[3]lang_2!D3081</f>
        <v>0</v>
      </c>
      <c r="E3081" s="55" t="str">
        <f>[3]lang_2!E3081</f>
        <v>#[color=fae6c8,fontsize=22,outline=3c1e0aff]大天使兵团每隔12s对敌方随机两个兵团造成[-][color=1ca216,fontsize=22,outline=3c1e0aff]{($level+$ulevel)*1.5+13.5}[-][color=fae6c8,fontsize=22,outline=3c1e0aff]%自身攻击的伤害,并造成[-][color=1ca216,fontsize=22,outline=3c1e0aff]「眩晕」[-][color=fae6c8,fontsize=22,outline=3c1e0aff],持续3秒。[-]</v>
      </c>
    </row>
    <row r="3082" spans="1:5">
      <c r="A3082" s="55" t="str">
        <f>[3]lang_2!A3082</f>
        <v>SKILLDES1_52323</v>
      </c>
      <c r="B3082" s="55" t="str">
        <f>[3]lang_2!B3082</f>
        <v>埃拉西亚荣耀永存！</v>
      </c>
      <c r="C3082" s="55" t="str">
        <f>[3]lang_2!C3082</f>
        <v>#[color=645252,fontsize=20]埃拉西亚荣耀永存！[-]</v>
      </c>
      <c r="D3082" s="55">
        <f>[3]lang_2!D3082</f>
        <v>0</v>
      </c>
      <c r="E3082" s="55" t="str">
        <f>[3]lang_2!E3082</f>
        <v>#[color=fae6c8,fontsize=22,outline=3c1e0aff]大天使用神圣之力打击敌方兵团,造成大量伤害。[-]</v>
      </c>
    </row>
    <row r="3083" spans="1:5">
      <c r="A3083" s="55" t="str">
        <f>[3]lang_2!A3083</f>
        <v>SKILLDES_59247</v>
      </c>
      <c r="B3083" s="55">
        <f>[3]lang_2!B3083</f>
        <v>0</v>
      </c>
      <c r="C3083" s="55" t="str">
        <f>[3]lang_2!C3083</f>
        <v>#[color=645252,fontsize=20]圣堂武士免疫[-][color=48b946,fontsize=20]「士气低落」[-][color=645252,fontsize=20]效果，进入战斗后，圣堂武士为自己及周围大范围内的己方兵团提供[-][color=48b946,fontsize=20]「士气高涨」[-][color=645252,fontsize=20]效果和500暴击值，持续[-][color=48b946,fontsize=20]{(($level+$ulevel)*1+11)}[-][color=645252,fontsize=20]秒。[-]</v>
      </c>
      <c r="D3083" s="55">
        <f>[3]lang_2!D3083</f>
        <v>0</v>
      </c>
      <c r="E3083" s="55" t="str">
        <f>[3]lang_2!E3083</f>
        <v>#[color=fae6c8,fontsize=22,outline=3c1e0aff]大天使上场增加己方所有兵团2点士气。大天使40码范围内所有己方单位每3s受到[-][color=fae6c8,fontsize=22,outline=3c1e0aff]{($level+$ulevel)*0.1+0.4}[-][color=fae6c8,fontsize=22,outline=3c1e0aff]%最大生命值的回复效果。[-]</v>
      </c>
    </row>
    <row r="3084" spans="1:5">
      <c r="A3084" s="55" t="str">
        <f>[3]lang_2!A3084</f>
        <v>SKILLDES1_59247</v>
      </c>
      <c r="B3084" s="55" t="str">
        <f>[3]lang_2!B3084</f>
        <v>为了胜利与荣耀！</v>
      </c>
      <c r="C3084" s="55" t="str">
        <f>[3]lang_2!C3084</f>
        <v>#[color=645252,fontsize=20]为了胜利与荣耀！[-]</v>
      </c>
      <c r="D3084" s="55">
        <f>[3]lang_2!D3084</f>
        <v>0</v>
      </c>
      <c r="E3084" s="55" t="str">
        <f>[3]lang_2!E3084</f>
        <v>#[color=fae6c8,fontsize=22,outline=3c1e0aff]大天使鼓舞全场,并为周围友军提供生命恢复。[-]</v>
      </c>
    </row>
    <row r="3085" spans="1:5">
      <c r="A3085" s="55" t="str">
        <f>[3]lang_2!A3085</f>
        <v>SKILLDES_59248</v>
      </c>
      <c r="B3085" s="55">
        <f>[3]lang_2!B3085</f>
        <v>0</v>
      </c>
      <c r="C3085" s="55" t="str">
        <f>[3]lang_2!C3085</f>
        <v>#[color=645252,fontsize=20]圣堂武士免疫[-][color=48b946,fontsize=20]「疾病」[-][color=645252,fontsize=20]效果，圣堂武士在场时，提高己方所有兵团[-][color=48b946,fontsize=20]{($level+$ulevel)*0.5+9.5}%[-][color=645252,fontsize=20]的兵团免伤。[-]</v>
      </c>
      <c r="D3085" s="55">
        <f>[3]lang_2!D3085</f>
        <v>0</v>
      </c>
      <c r="E3085" s="55" t="str">
        <f>[3]lang_2!E3085</f>
        <v>#[color=fae6c8,fontsize=22,outline=3c1e0aff]大天使提高[-][color=1ca216,fontsize=22,outline=3c1e0aff]{($level+$ulevel)*4+16}[-][color=fae6c8,fontsize=22,outline=3c1e0aff]%攻击。大天使对阵地狱兵团时，兵团伤害提高100%。[-]</v>
      </c>
    </row>
    <row r="3086" spans="1:5">
      <c r="A3086" s="55" t="str">
        <f>[3]lang_2!A3086</f>
        <v>SKILLDES1_59248</v>
      </c>
      <c r="B3086" s="55" t="str">
        <f>[3]lang_2!B3086</f>
        <v>所有信仰者将会得到光明的庇佑。</v>
      </c>
      <c r="C3086" s="55" t="str">
        <f>[3]lang_2!C3086</f>
        <v>#[color=645252,fontsize=20]所有信仰者将会得到光明的庇佑。[-]</v>
      </c>
      <c r="D3086" s="55">
        <f>[3]lang_2!D3086</f>
        <v>0</v>
      </c>
      <c r="E3086" s="55" t="str">
        <f>[3]lang_2!E3086</f>
        <v>#[color=fae6c8,fontsize=22,outline=3c1e0aff]大天使攻击提高,对恶魔伤害翻倍。[-]</v>
      </c>
    </row>
    <row r="3087" spans="1:5">
      <c r="A3087" s="55" t="str">
        <f>[3]lang_2!A3087</f>
        <v>SKILLDES_60006</v>
      </c>
      <c r="B3087" s="55" t="str">
        <f>[3]lang_2!B3087</f>
        <v>高级连击</v>
      </c>
      <c r="C3087" s="55" t="str">
        <f>[3]lang_2!C3087</f>
        <v>#[color=645252,fontsize=20]幻想射手的普通攻击有[-][color=48b946,fontsize=20]{($level+$ulevel)*1+9}%[-][color=645252,fontsize=20]的概率连续射出3箭。在对阵被[-][color=48b946,fontsize=20]「减速」[-][color=645252,fontsize=20]目标单位时，【连击】的触发概率提高至100%。[-]</v>
      </c>
      <c r="D3087" s="55">
        <f>[3]lang_2!D3087</f>
        <v>0</v>
      </c>
      <c r="E3087" s="55" t="str">
        <f>[3]lang_2!E3087</f>
        <v>#[color=fae6c8,fontsize=22,outline=3c1e0aff]帝国弩手每次攻击时，有[-][color=1ca216,fontsize=22,outline=3c1e0aff]{($level+$ulevel)*3+7}%[-][color=fae6c8,fontsize=22,outline=3c1e0aff]概率连续射出两箭。对[-][color=1ca216,fontsize=22,outline=3c1e0aff]「减速」[-][color=fae6c8,fontsize=22,outline=3c1e0aff]目标连击概率提高至100%。[-]</v>
      </c>
    </row>
    <row r="3088" spans="1:5">
      <c r="A3088" s="55" t="str">
        <f>[3]lang_2!A3088</f>
        <v>SKILLDES1_60006</v>
      </c>
      <c r="B3088" s="55" t="str">
        <f>[3]lang_2!B3088</f>
        <v>高级连击</v>
      </c>
      <c r="C3088" s="55" t="str">
        <f>[3]lang_2!C3088</f>
        <v>#[color=645252,fontsize=20]幻影射手有概率连续进行三次普通攻击。[-]</v>
      </c>
      <c r="D3088" s="55">
        <f>[3]lang_2!D3088</f>
        <v>0</v>
      </c>
      <c r="E3088" s="55" t="str">
        <f>[3]lang_2!E3088</f>
        <v>#[color=fae6c8,fontsize=22,outline=3c1e0aff]帝国弩手有概率连续进行两次普通攻击。[-]</v>
      </c>
    </row>
    <row r="3089" spans="1:5">
      <c r="A3089" s="55" t="str">
        <f>[3]lang_2!A3089</f>
        <v>SKILLDES_52065</v>
      </c>
      <c r="B3089" s="55" t="str">
        <f>[3]lang_2!B3089</f>
        <v>高级狙击</v>
      </c>
      <c r="C3089" s="55" t="str">
        <f>[3]lang_2!C3089</f>
        <v>#[color=645252,fontsize=20]幻影射手每100攻击距离提高[-][color=48b946,fontsize=20]{($level+$ulevel)*1.2+4.8}%[-][color=645252,fontsize=20]攻击。[-]</v>
      </c>
      <c r="D3089" s="55">
        <f>[3]lang_2!D3089</f>
        <v>0</v>
      </c>
      <c r="E3089" s="55" t="str">
        <f>[3]lang_2!E3089</f>
        <v>#[color=fae6c8,fontsize=22,outline=3c1e0aff]帝国弩手每100攻击距离提高[-][color=1ca216,fontsize=22,outline=3c1e0aff]{($level+$ulevel)*0.8+3.2}[-][color=fae6c8,fontsize=22,outline=3c1e0aff]。[-]</v>
      </c>
    </row>
    <row r="3090" spans="1:5">
      <c r="A3090" s="55" t="str">
        <f>[3]lang_2!A3090</f>
        <v>SKILLDES1_52065</v>
      </c>
      <c r="B3090" s="55" t="str">
        <f>[3]lang_2!B3090</f>
        <v>高级狙击</v>
      </c>
      <c r="C3090" s="55" t="str">
        <f>[3]lang_2!C3090</f>
        <v>#[color=645252,fontsize=20]铁箭使幻影射手的攻击更加具有杀伤性。[-]</v>
      </c>
      <c r="D3090" s="55">
        <f>[3]lang_2!D3090</f>
        <v>0</v>
      </c>
      <c r="E3090" s="55" t="str">
        <f>[3]lang_2!E3090</f>
        <v>#[color=fae6c8,fontsize=22,outline=3c1e0aff]铁箭使帝国弩手的攻击更加具有杀伤性。[-]</v>
      </c>
    </row>
    <row r="3091" spans="1:5">
      <c r="A3091" s="55" t="str">
        <f>[3]lang_2!A3091</f>
        <v>SKILLDES_59210</v>
      </c>
      <c r="B3091" s="55" t="str">
        <f>[3]lang_2!B3091</f>
        <v>荣耀冲锋</v>
      </c>
      <c r="C3091" s="55" t="str">
        <f>[3]lang_2!C3091</f>
        <v>#[color=645252,fontsize=20]首次击杀目标兵团后，皇家骑士兵团的下次攻击对目标兵团造成[-][color=48b946,fontsize=20]{((($level+$ulevel)*20+480))*0.01*$atk}[-][color=645252,fontsize=20]伤害。[-]</v>
      </c>
      <c r="D3091" s="55">
        <f>[3]lang_2!D3091</f>
        <v>0</v>
      </c>
      <c r="E3091" s="55" t="str">
        <f>[3]lang_2!E3091</f>
        <v>#[color=fae6c8,fontsize=22,outline=3c1e0aff]帝国弩手每100攻击距离提高[-][color=1ca216,fontsize=22,outline=3c1e0aff]{($level+$ulevel)*0.8+3.2}[-][color=fae6c8,fontsize=22,outline=3c1e0aff]。[-]</v>
      </c>
    </row>
    <row r="3092" spans="1:5">
      <c r="A3092" s="55" t="str">
        <f>[3]lang_2!A3092</f>
        <v>SKILLDES1_59210</v>
      </c>
      <c r="B3092" s="55" t="str">
        <f>[3]lang_2!B3092</f>
        <v>荣耀冲锋</v>
      </c>
      <c r="C3092" s="55" t="str">
        <f>[3]lang_2!C3092</f>
        <v>#[color=645252,fontsize=20]皇家骑士兵团击杀目标后再次进入冲锋。[-]</v>
      </c>
      <c r="D3092" s="55">
        <f>[3]lang_2!D3092</f>
        <v>0</v>
      </c>
      <c r="E3092" s="55" t="str">
        <f>[3]lang_2!E3092</f>
        <v>#[color=fae6c8,fontsize=22,outline=3c1e0aff]铁箭使帝国弩手的攻击更加具有杀伤性。[-]</v>
      </c>
    </row>
    <row r="3093" spans="1:5">
      <c r="A3093" s="55" t="str">
        <f>[3]lang_2!A3093</f>
        <v>SKILLDES_59213</v>
      </c>
      <c r="B3093" s="55">
        <f>[3]lang_2!B3093</f>
        <v>0</v>
      </c>
      <c r="C3093" s="55" t="str">
        <f>[3]lang_2!C3093</f>
        <v>#[color=645252,fontsize=20]皇家狮鹫生命提高[-][color=48b946,fontsize=20]{($level+$ulevel)*3+17}%[-][color=645252,fontsize=20]，战场中每有1个己方飞行兵团上场，皇家狮鹫生命额外提高8%。[-]</v>
      </c>
      <c r="D3093" s="55">
        <f>[3]lang_2!D3093</f>
        <v>0</v>
      </c>
      <c r="E3093" s="55">
        <f>[3]lang_2!E3093</f>
        <v>0</v>
      </c>
    </row>
    <row r="3094" spans="1:5">
      <c r="A3094" s="55" t="str">
        <f>[3]lang_2!A3094</f>
        <v>SKILLDES1_59213</v>
      </c>
      <c r="B3094" s="55">
        <f>[3]lang_2!B3094</f>
        <v>0</v>
      </c>
      <c r="C3094" s="55" t="str">
        <f>[3]lang_2!C3094</f>
        <v>#[color=645252,fontsize=20]狮鹫带领空中部队向敌人发起冲锋。[-]</v>
      </c>
      <c r="D3094" s="55">
        <f>[3]lang_2!D3094</f>
        <v>0</v>
      </c>
      <c r="E3094" s="55">
        <f>[3]lang_2!E3094</f>
        <v>0</v>
      </c>
    </row>
    <row r="3095" spans="1:5">
      <c r="A3095" s="55" t="str">
        <f>[3]lang_2!A3095</f>
        <v>SKILLDES_59212</v>
      </c>
      <c r="B3095" s="55">
        <f>[3]lang_2!B3095</f>
        <v>0</v>
      </c>
      <c r="C3095" s="55" t="str">
        <f>[3]lang_2!C3095</f>
        <v>#[color=645252,fontsize=20]木精灵暴击值提高[-][color=48b946,fontsize=20]{($level+$ulevel)*20+80}[-][color=645252,fontsize=20]，战场中每有1个己方射手兵团上场，木精灵暴击值额外提高40。[-]</v>
      </c>
      <c r="D3095" s="55">
        <f>[3]lang_2!D3095</f>
        <v>0</v>
      </c>
      <c r="E3095" s="55">
        <f>[3]lang_2!E3095</f>
        <v>0</v>
      </c>
    </row>
    <row r="3096" spans="1:5">
      <c r="A3096" s="55" t="str">
        <f>[3]lang_2!A3096</f>
        <v>SKILLDES1_59212</v>
      </c>
      <c r="B3096" s="55">
        <f>[3]lang_2!B3096</f>
        <v>0</v>
      </c>
      <c r="C3096" s="55" t="str">
        <f>[3]lang_2!C3096</f>
        <v>#[color=645252,fontsize=20]木精灵统帅着射手部队，战场上发出集火号令。[-]</v>
      </c>
      <c r="D3096" s="55">
        <f>[3]lang_2!D3096</f>
        <v>0</v>
      </c>
      <c r="E3096" s="55">
        <f>[3]lang_2!E3096</f>
        <v>0</v>
      </c>
    </row>
    <row r="3097" spans="1:5">
      <c r="A3097" s="55" t="str">
        <f>[3]lang_2!A3097</f>
        <v>SKILL_50548</v>
      </c>
      <c r="B3097" s="55">
        <f>[3]lang_2!B3097</f>
        <v>0</v>
      </c>
      <c r="C3097" s="55" t="str">
        <f>[3]lang_2!C3097</f>
        <v>#英勇增援</v>
      </c>
      <c r="D3097" s="55">
        <f>[3]lang_2!D3097</f>
        <v>0</v>
      </c>
      <c r="E3097" s="55">
        <f>[3]lang_2!E3097</f>
        <v>0</v>
      </c>
    </row>
    <row r="3098" spans="1:5">
      <c r="A3098" s="55" t="str">
        <f>[3]lang_2!A3098</f>
        <v>SKILL_52323</v>
      </c>
      <c r="B3098" s="55">
        <f>[3]lang_2!B3098</f>
        <v>0</v>
      </c>
      <c r="C3098" s="55" t="str">
        <f>[3]lang_2!C3098</f>
        <v>#振奋</v>
      </c>
      <c r="D3098" s="55">
        <f>[3]lang_2!D3098</f>
        <v>0</v>
      </c>
      <c r="E3098" s="55">
        <f>[3]lang_2!E3098</f>
        <v>0</v>
      </c>
    </row>
    <row r="3099" spans="1:5">
      <c r="A3099" s="55" t="str">
        <f>[3]lang_2!A3099</f>
        <v>SKILL_59247</v>
      </c>
      <c r="B3099" s="55">
        <f>[3]lang_2!B3099</f>
        <v>0</v>
      </c>
      <c r="C3099" s="55" t="str">
        <f>[3]lang_2!C3099</f>
        <v>#激励</v>
      </c>
      <c r="D3099" s="55">
        <f>[3]lang_2!D3099</f>
        <v>0</v>
      </c>
      <c r="E3099" s="55">
        <f>[3]lang_2!E3099</f>
        <v>0</v>
      </c>
    </row>
    <row r="3100" spans="1:5">
      <c r="A3100" s="55" t="str">
        <f>[3]lang_2!A3100</f>
        <v>SKILL_59248</v>
      </c>
      <c r="B3100" s="55">
        <f>[3]lang_2!B3100</f>
        <v>0</v>
      </c>
      <c r="C3100" s="55" t="str">
        <f>[3]lang_2!C3100</f>
        <v>#纯净领域</v>
      </c>
      <c r="D3100" s="55">
        <f>[3]lang_2!D3100</f>
        <v>0</v>
      </c>
      <c r="E3100" s="55">
        <f>[3]lang_2!E3100</f>
        <v>0</v>
      </c>
    </row>
    <row r="3101" spans="1:5">
      <c r="A3101" s="55">
        <f>[3]lang_2!A3101</f>
        <v>0</v>
      </c>
      <c r="B3101" s="55">
        <f>[3]lang_2!B3101</f>
        <v>0</v>
      </c>
      <c r="C3101" s="55">
        <f>[3]lang_2!C3101</f>
        <v>0</v>
      </c>
      <c r="D3101" s="55">
        <f>[3]lang_2!D3101</f>
        <v>0</v>
      </c>
      <c r="E3101" s="55">
        <f>[3]lang_2!E3101</f>
        <v>0</v>
      </c>
    </row>
    <row r="3102" spans="1:5">
      <c r="A3102" s="55">
        <f>[3]lang_2!A3102</f>
        <v>0</v>
      </c>
      <c r="B3102" s="55">
        <f>[3]lang_2!B3102</f>
        <v>0</v>
      </c>
      <c r="C3102" s="55">
        <f>[3]lang_2!C3102</f>
        <v>0</v>
      </c>
      <c r="D3102" s="55">
        <f>[3]lang_2!D3102</f>
        <v>0</v>
      </c>
      <c r="E3102" s="55">
        <f>[3]lang_2!E3102</f>
        <v>0</v>
      </c>
    </row>
    <row r="3103" spans="1:5">
      <c r="A3103" s="55">
        <f>[3]lang_2!A3103</f>
        <v>0</v>
      </c>
      <c r="B3103" s="55">
        <f>[3]lang_2!B3103</f>
        <v>0</v>
      </c>
      <c r="C3103" s="55">
        <f>[3]lang_2!C3103</f>
        <v>0</v>
      </c>
      <c r="D3103" s="55">
        <f>[3]lang_2!D3103</f>
        <v>0</v>
      </c>
      <c r="E3103" s="55">
        <f>[3]lang_2!E3103</f>
        <v>0</v>
      </c>
    </row>
    <row r="3104" spans="1:5">
      <c r="A3104" s="55" t="str">
        <f>[3]lang_2!A3104</f>
        <v>SKILLDES_50031</v>
      </c>
      <c r="B3104" s="55" t="str">
        <f>[3]lang_2!B3104</f>
        <v>战争践踏</v>
      </c>
      <c r="C3104" s="55" t="str">
        <f>[3]lang_2!C3104</f>
        <v>#[color=645252,fontsize=20]半人马首领兵团对附近一定范围所有敌方兵团造成[-][color=48b946,fontsize=20]{(($level+$ulevel)*10+190)*0.01*$atk}[-][color=645252,fontsize=20]伤害，并造成[-][color=48b946,fontsize=20]「减速」[-][color=645252,fontsize=20]效果，持续15秒。[-]</v>
      </c>
      <c r="D3104" s="55">
        <f>[3]lang_2!D3104</f>
        <v>0</v>
      </c>
      <c r="E3104" s="55" t="str">
        <f>[3]lang_2!E3104</f>
        <v>#[color=fae6c8,fontsize=22,outline=3c1e0aff]半人马首领每次攻击时，有较高概率对3个单位造成[-][color=1ca216,fontsize=22,outline=3c1e0aff]{($level+$ulevel)*2+68}%[-][color=fae6c8,fontsize=22,outline=3c1e0aff]攻击的伤害,并造成[-][color=1ca216,fontsize=22,outline=3c1e0aff]「减速」[-][color=fae6c8,fontsize=22,outline=3c1e0aff],持续6秒。[-]</v>
      </c>
    </row>
    <row r="3105" spans="1:5">
      <c r="A3105" s="55" t="str">
        <f>[3]lang_2!A3105</f>
        <v>SKILLDES1_50031</v>
      </c>
      <c r="B3105" s="55" t="str">
        <f>[3]lang_2!B3105</f>
        <v>利用身体的重量，狠狠踩踏地面。</v>
      </c>
      <c r="C3105" s="55" t="str">
        <f>[3]lang_2!C3105</f>
        <v>#[color=645252,fontsize=20]利用身体的重量，狠狠踩踏地面。[-]</v>
      </c>
      <c r="D3105" s="55">
        <f>[3]lang_2!D3105</f>
        <v>0</v>
      </c>
      <c r="E3105" s="55" t="str">
        <f>[3]lang_2!E3105</f>
        <v>#[color=fae6c8,fontsize=22,outline=3c1e0aff]对周围的敌方单位造成一次伤害并减速。[-]</v>
      </c>
    </row>
    <row r="3106" spans="1:5">
      <c r="A3106" s="55" t="str">
        <f>[3]lang_2!A3106</f>
        <v>SKILLDES_51006</v>
      </c>
      <c r="B3106" s="55" t="str">
        <f>[3]lang_2!B3106</f>
        <v>蛮力</v>
      </c>
      <c r="C3106" s="55" t="str">
        <f>[3]lang_2!C3106</f>
        <v>#[color=645252,fontsize=20]半人马首领生命值提高[-][color=48b946,fontsize=20]{($level+$ulevel)*3+27}%[-][color=645252,fontsize=20]。[-]</v>
      </c>
      <c r="D3106" s="55">
        <f>[3]lang_2!D3106</f>
        <v>0</v>
      </c>
      <c r="E3106" s="55" t="str">
        <f>[3]lang_2!E3106</f>
        <v>#[color=fae6c8,fontsize=22,outline=3c1e0aff]半人马首领生命值提高[-][color=1ca216,fontsize=22,outline=3c1e0aff]{($level+$ulevel)*4+16}%[-][color=fae6c8,fontsize=22,outline=3c1e0aff]。[-]</v>
      </c>
    </row>
    <row r="3107" spans="1:5">
      <c r="A3107" s="55" t="str">
        <f>[3]lang_2!A3107</f>
        <v>SKILLDES1_51006</v>
      </c>
      <c r="B3107" s="55" t="str">
        <f>[3]lang_2!B3107</f>
        <v>身体强悍，刀枪不入。</v>
      </c>
      <c r="C3107" s="55" t="str">
        <f>[3]lang_2!C3107</f>
        <v>#[color=645252,fontsize=20]身体强悍，刀枪不入。[-]</v>
      </c>
      <c r="D3107" s="55">
        <f>[3]lang_2!D3107</f>
        <v>0</v>
      </c>
      <c r="E3107" s="55" t="str">
        <f>[3]lang_2!E3107</f>
        <v>#[color=fae6c8,fontsize=22,outline=3c1e0aff]半人马首领身体强壮,战斗力得到提升。[-]</v>
      </c>
    </row>
    <row r="3108" spans="1:5">
      <c r="A3108" s="55" t="str">
        <f>[3]lang_2!A3108</f>
        <v>SKILLDES_59042</v>
      </c>
      <c r="B3108" s="55" t="str">
        <f>[3]lang_2!B3108</f>
        <v>凶猛</v>
      </c>
      <c r="C3108" s="55" t="str">
        <f>[3]lang_2!C3108</f>
        <v>#[color=645252,fontsize=20]半人马首领的额外攻击提高[-][color=48b946,fontsize=20]{($level+$ulevel)*50+150}[-][color=645252,fontsize=20]，普通攻击对目标单位造成[-][color=48b946,fontsize=20]「流血」[-][color=645252,fontsize=20]效果，持续6秒。[-]</v>
      </c>
      <c r="D3108" s="55">
        <f>[3]lang_2!D3108</f>
        <v>0</v>
      </c>
      <c r="E3108" s="55" t="str">
        <f>[3]lang_2!E3108</f>
        <v>#[color=fae6c8,fontsize=22,outline=3c1e0aff]半人马首领攻击提高[-][color=fae6c8,fontsize=22,outline=3c1e0aff]{($level+$ulevel)*30+120}[-][color=fae6c8,fontsize=22,outline=3c1e0aff],普通攻击对目标造成[-][color=1ca216,fontsize=22,outline=3c1e0aff]「流血」[-][color=fae6c8,fontsize=22,outline=3c1e0aff]效果,持续6秒。[-]</v>
      </c>
    </row>
    <row r="3109" spans="1:5">
      <c r="A3109" s="55" t="str">
        <f>[3]lang_2!A3109</f>
        <v>SKILLDES1_59042</v>
      </c>
      <c r="B3109" s="55" t="str">
        <f>[3]lang_2!B3109</f>
        <v>在敌人面前，他们是凶猛的。</v>
      </c>
      <c r="C3109" s="55" t="str">
        <f>[3]lang_2!C3109</f>
        <v>#[color=645252,fontsize=20]在敌人面前，他们是凶猛的。[-]</v>
      </c>
      <c r="D3109" s="55">
        <f>[3]lang_2!D3109</f>
        <v>0</v>
      </c>
      <c r="E3109" s="55" t="str">
        <f>[3]lang_2!E3109</f>
        <v>#[color=fae6c8,fontsize=22,outline=3c1e0aff]半人马首领攻击提高,并对目标造成流血。[-]</v>
      </c>
    </row>
    <row r="3110" spans="1:5">
      <c r="A3110" s="55" t="str">
        <f>[3]lang_2!A3110</f>
        <v>SKILLDES_59065</v>
      </c>
      <c r="B3110" s="55" t="str">
        <f>[3]lang_2!B3110</f>
        <v>无畏领袖</v>
      </c>
      <c r="C3110" s="55" t="str">
        <f>[3]lang_2!C3110</f>
        <v>#[color=645252,fontsize=20]半人马首领的兵团免伤提高[-][color=48b946,fontsize=20]{($level+$ulevel)*1+4}%[-][color=645252,fontsize=20]，战场中每有1个己方防御兵团上场，半人马首领额外提高2%的兵团免伤。[-]</v>
      </c>
      <c r="D3110" s="55">
        <f>[3]lang_2!D3110</f>
        <v>0</v>
      </c>
      <c r="E3110" s="55" t="str">
        <f>[3]lang_2!E3110</f>
        <v>#[color=fae6c8,fontsize=22,outline=3c1e0aff]半人马首领兵团免伤提高[-][color=1ca216,fontsize=22,outline=3c1e0aff]{($level+$ulevel)*1+9}%[-][color=fae6c8,fontsize=22,outline=3c1e0aff]，对阵突击兵团时，兵团免伤额外提高10%。[-]</v>
      </c>
    </row>
    <row r="3111" spans="1:5">
      <c r="A3111" s="55" t="str">
        <f>[3]lang_2!A3111</f>
        <v>SKILLDES1_59065</v>
      </c>
      <c r="B3111" s="55" t="str">
        <f>[3]lang_2!B3111</f>
        <v>战友越多，越会激发他们的斗志。</v>
      </c>
      <c r="C3111" s="55" t="str">
        <f>[3]lang_2!C3111</f>
        <v>#[color=645252,fontsize=20]战友越多，越会激发他们的斗志。[-]</v>
      </c>
      <c r="D3111" s="55">
        <f>[3]lang_2!D3111</f>
        <v>0</v>
      </c>
      <c r="E3111" s="55" t="str">
        <f>[3]lang_2!E3111</f>
        <v>#[color=fae6c8,fontsize=22,outline=3c1e0aff]半人马勇猛无畏，物抗增加。[-]</v>
      </c>
    </row>
    <row r="3112" spans="1:5">
      <c r="A3112" s="55" t="str">
        <f>[3]lang_2!A3112</f>
        <v>SKILLDES_50032</v>
      </c>
      <c r="B3112" s="55" t="str">
        <f>[3]lang_2!B3112</f>
        <v>矮人咆哮</v>
      </c>
      <c r="C3112" s="55" t="str">
        <f>[3]lang_2!C3112</f>
        <v>#[color=645252,fontsize=20]战斗矮人兵团在开场时，提高较大范围内所有己方单位[-][color=48b946,fontsize=20]{($level+$ulevel)*0.4+7.6}%[-][color=645252,fontsize=20]的生命，持续整场战斗。[-]</v>
      </c>
      <c r="D3112" s="55">
        <f>[3]lang_2!D3112</f>
        <v>0</v>
      </c>
      <c r="E3112" s="55" t="str">
        <f>[3]lang_2!E3112</f>
        <v>#[color=fae6c8,fontsize=22,outline=3c1e0aff]战斗矮人兵团开场时，提高己方所有兵团[-][color=1ca216,fontsize=22,outline=3c1e0aff]{($level+$ulevel)*0.4+7.6}%[-][color=fae6c8,fontsize=22,outline=3c1e0aff]的生命上限,持续整场战斗。[-]</v>
      </c>
    </row>
    <row r="3113" spans="1:5">
      <c r="A3113" s="55" t="str">
        <f>[3]lang_2!A3113</f>
        <v>SKILLDES1_50032</v>
      </c>
      <c r="B3113" s="55" t="str">
        <f>[3]lang_2!B3113</f>
        <v>借助呐喊，为自己鼓气。</v>
      </c>
      <c r="C3113" s="55" t="str">
        <f>[3]lang_2!C3113</f>
        <v>#[color=645252,fontsize=20]借助呐喊，为自己鼓气。[-]</v>
      </c>
      <c r="D3113" s="55">
        <f>[3]lang_2!D3113</f>
        <v>0</v>
      </c>
      <c r="E3113" s="55" t="str">
        <f>[3]lang_2!E3113</f>
        <v>#[color=fae6c8,fontsize=22,outline=3c1e0aff]战意怒吼,开场增加己方兵团生命上限。[-]</v>
      </c>
    </row>
    <row r="3114" spans="1:5">
      <c r="A3114" s="55" t="str">
        <f>[3]lang_2!A3114</f>
        <v>SKILLDES_50033</v>
      </c>
      <c r="B3114" s="55" t="str">
        <f>[3]lang_2!B3114</f>
        <v>重击</v>
      </c>
      <c r="C3114" s="55" t="str">
        <f>[3]lang_2!C3114</f>
        <v>#[color=645252,fontsize=20]战斗矮人的普通攻击有一定概率，对目标单位造成[-][color=48b946,fontsize=20]{($level+$ulevel)*15+135}%[-][color=645252,fontsize=20]攻击的伤害，并有概率造成[-][color=48b946,fontsize=20]「眩晕」[-][color=645252,fontsize=20]效果，持续2秒。[-]</v>
      </c>
      <c r="D3114" s="55">
        <f>[3]lang_2!D3114</f>
        <v>0</v>
      </c>
      <c r="E3114" s="55" t="str">
        <f>[3]lang_2!E3114</f>
        <v>#[color=fae6c8,fontsize=22,outline=3c1e0aff]战斗矮人每次攻击时，有一定概率对目标的造成[-][color=1ca216,fontsize=22,outline=3c1e0aff]{($level+$ulevel)*15+135}%[-][color=fae6c8,fontsize=22,outline=3c1e0aff]攻击的伤害,并有概率造成[-][color=1ca216,fontsize=22,outline=3c1e0aff]「眩晕」[-][color=fae6c8,fontsize=22,outline=3c1e0aff]效果,持续2秒。[-]</v>
      </c>
    </row>
    <row r="3115" spans="1:5">
      <c r="A3115" s="55" t="str">
        <f>[3]lang_2!A3115</f>
        <v>SKILLDES1_50033</v>
      </c>
      <c r="B3115" s="55" t="str">
        <f>[3]lang_2!B3115</f>
        <v>使用战锤猛力锤击地面。</v>
      </c>
      <c r="C3115" s="55" t="str">
        <f>[3]lang_2!C3115</f>
        <v>#[color=645252,fontsize=20]使用战锤猛力锤击地面。[-]</v>
      </c>
      <c r="D3115" s="55">
        <f>[3]lang_2!D3115</f>
        <v>0</v>
      </c>
      <c r="E3115" s="55" t="str">
        <f>[3]lang_2!E3115</f>
        <v>#[color=fae6c8,fontsize=22,outline=3c1e0aff]矮人的的攻击有概率让对手眩晕并造成额外伤害。[-]</v>
      </c>
    </row>
    <row r="3116" spans="1:5">
      <c r="A3116" s="55" t="str">
        <f>[3]lang_2!A3116</f>
        <v>SKILLDES_50206</v>
      </c>
      <c r="B3116" s="55" t="str">
        <f>[3]lang_2!B3116</f>
        <v>魔法躲避</v>
      </c>
      <c r="C3116" s="55" t="str">
        <f>[3]lang_2!C3116</f>
        <v>#[color=645252,fontsize=20]【矮人咆哮】技能额外提高[-][color=48b946,fontsize=20]{($level+$ulevel)*0.4+3.6}%[-][color=645252,fontsize=20]的生命。[-]</v>
      </c>
      <c r="D3116" s="55">
        <f>[3]lang_2!D3116</f>
        <v>0</v>
      </c>
      <c r="E3116" s="55" t="str">
        <f>[3]lang_2!E3116</f>
        <v>#[color=fae6c8,fontsize=22,outline=3c1e0aff]战斗矮人法术免伤提高[-][color=1ca216,fontsize=22,outline=3c1e0aff]{($level+$ulevel)*1+9}%[-][color=fae6c8,fontsize=22,outline=3c1e0aff]。[-]</v>
      </c>
    </row>
    <row r="3117" spans="1:5">
      <c r="A3117" s="55" t="str">
        <f>[3]lang_2!A3117</f>
        <v>SKILLDES1_50206</v>
      </c>
      <c r="B3117" s="55" t="str">
        <f>[3]lang_2!B3117</f>
        <v>矮人的嗓音粗豪有力，使呐喊声更响。</v>
      </c>
      <c r="C3117" s="55" t="str">
        <f>[3]lang_2!C3117</f>
        <v>#[color=645252,fontsize=20]矮人的嗓音粗豪有力，使呐喊声更响。[-]</v>
      </c>
      <c r="D3117" s="55">
        <f>[3]lang_2!D3117</f>
        <v>0</v>
      </c>
      <c r="E3117" s="55" t="str">
        <f>[3]lang_2!E3117</f>
        <v>#[color=fae6c8,fontsize=22,outline=3c1e0aff]战斗矮人善于躲避魔法,具有更高的魔法抗性。[-]</v>
      </c>
    </row>
    <row r="3118" spans="1:5">
      <c r="A3118" s="55" t="str">
        <f>[3]lang_2!A3118</f>
        <v>SKILLDES_50217</v>
      </c>
      <c r="B3118" s="55" t="str">
        <f>[3]lang_2!B3118</f>
        <v>矮人体质</v>
      </c>
      <c r="C3118" s="55" t="str">
        <f>[3]lang_2!C3118</f>
        <v>#[color=645252,fontsize=20]战斗矮人开启防护罩，防护罩内己方兵团提高30%的法术免伤，防护罩持续[-][color=48b946,fontsize=20]{($level+$ulevel)*0.8+9.2}[-][color=645252,fontsize=20]秒。[-]</v>
      </c>
      <c r="D3118" s="55">
        <f>[3]lang_2!D3118</f>
        <v>0</v>
      </c>
      <c r="E3118" s="55" t="str">
        <f>[3]lang_2!E3118</f>
        <v>#[color=fae6c8,fontsize=22,outline=3c1e0aff]战斗矮人生命提高[-][color=1ca216,fontsize=22,outline=3c1e0aff]{($level+$ulevel)*3+12}%[-][color=fae6c8,fontsize=22,outline=3c1e0aff],破防提高[-][color=1ca216,fontsize=22,outline=3c1e0aff]{(($level+$ulevel)*0.04+0.16)*($teamlevel+9)}[-][color=fae6c8,fontsize=22,outline=3c1e0aff]。[-]</v>
      </c>
    </row>
    <row r="3119" spans="1:5">
      <c r="A3119" s="55" t="str">
        <f>[3]lang_2!A3119</f>
        <v>SKILLDES1_50217</v>
      </c>
      <c r="B3119" s="55" t="str">
        <f>[3]lang_2!B3119</f>
        <v>战斗矮人精通抵御魔法。</v>
      </c>
      <c r="C3119" s="55" t="str">
        <f>[3]lang_2!C3119</f>
        <v>#[color=645252,fontsize=20]战斗矮人精通抵御魔法。[-]</v>
      </c>
      <c r="D3119" s="55">
        <f>[3]lang_2!D3119</f>
        <v>0</v>
      </c>
      <c r="E3119" s="55" t="str">
        <f>[3]lang_2!E3119</f>
        <v>#[color=fae6c8,fontsize=22,outline=3c1e0aff]矮人坚硬的皮肤使其防御出众。[-]</v>
      </c>
    </row>
    <row r="3120" spans="1:5">
      <c r="A3120" s="55" t="str">
        <f>[3]lang_2!A3120</f>
        <v>SKILLDES_50034</v>
      </c>
      <c r="B3120" s="55" t="str">
        <f>[3]lang_2!B3120</f>
        <v>箭雨</v>
      </c>
      <c r="C3120" s="55" t="str">
        <f>[3]lang_2!C3120</f>
        <v>#[color=645252,fontsize=20]木精灵攻速提高至500%，持续[-][color=48b946,fontsize=20]{($level+$ulevel)*0.1+1.4}[-][color=645252,fontsize=20]秒。[-]</v>
      </c>
      <c r="D3120" s="55">
        <f>[3]lang_2!D3120</f>
        <v>0</v>
      </c>
      <c r="E3120" s="55" t="str">
        <f>[3]lang_2!E3120</f>
        <v>#[color=fae6c8,fontsize=22,outline=3c1e0aff]木精灵兵团每隔10秒，对当前攻击的兵团造成[-][color=1ca216,fontsize=22,outline=3c1e0aff]{(($level+$ulevel)*30+320)*0.01*$atk}[-][color=fae6c8,fontsize=22,outline=3c1e0aff]伤害。[-]</v>
      </c>
    </row>
    <row r="3121" spans="1:5">
      <c r="A3121" s="55" t="str">
        <f>[3]lang_2!A3121</f>
        <v>SKILLDES1_50034</v>
      </c>
      <c r="B3121" s="55" t="str">
        <f>[3]lang_2!B3121</f>
        <v>经过刻苦训练，能够使射箭速度更快。</v>
      </c>
      <c r="C3121" s="55" t="str">
        <f>[3]lang_2!C3121</f>
        <v>#[color=645252,fontsize=20]经过刻苦训练，能够使射箭速度更快。[-]</v>
      </c>
      <c r="D3121" s="55">
        <f>[3]lang_2!D3121</f>
        <v>0</v>
      </c>
      <c r="E3121" s="55" t="str">
        <f>[3]lang_2!E3121</f>
        <v>#[color=fae6c8,fontsize=22,outline=3c1e0aff]木精灵召唤箭雨,对随机一个敌方兵团造成一次范围伤害。[-]</v>
      </c>
    </row>
    <row r="3122" spans="1:5">
      <c r="A3122" s="55" t="str">
        <f>[3]lang_2!A3122</f>
        <v>SKILLDES_59045</v>
      </c>
      <c r="B3122" s="55" t="str">
        <f>[3]lang_2!B3122</f>
        <v>连击</v>
      </c>
      <c r="C3122" s="55" t="str">
        <f>[3]lang_2!C3122</f>
        <v>#[color=645252,fontsize=20]木精灵的普通攻击，有[-][color=48b946,fontsize=20]{($level+$ulevel)*1+9}%[-][color=645252,fontsize=20]的概率连续射出2箭，第2箭对目标单位造成[-][color=48b946,fontsize=20]{($level+$ulevel)*3+47}%[-][color=645252,fontsize=20]攻击的伤害。在对阵被[-][color=48b946,fontsize=20]「减速」[-][color=645252,fontsize=20]目标单位时，【连击】的触发概率提高至100%。[-]</v>
      </c>
      <c r="D3122" s="55">
        <f>[3]lang_2!D3122</f>
        <v>0</v>
      </c>
      <c r="E3122" s="55" t="str">
        <f>[3]lang_2!E3122</f>
        <v>#[color=fae6c8,fontsize=22,outline=3c1e0aff]木精灵每次攻击时，有[-][color=1ca216,fontsize=22,outline=3c1e0aff]{($level+$ulevel)*3+7}%[-][color=fae6c8,fontsize=22,outline=3c1e0aff]概率连续射出两箭,对[-][color=1ca216,fontsize=22,outline=3c1e0aff]「减速」[-][color=fae6c8,fontsize=22,outline=3c1e0aff]目标连击概率提高至100%。[-]</v>
      </c>
    </row>
    <row r="3123" spans="1:5">
      <c r="A3123" s="55" t="str">
        <f>[3]lang_2!A3123</f>
        <v>SKILLDES1_59045</v>
      </c>
      <c r="B3123" s="55" t="str">
        <f>[3]lang_2!B3123</f>
        <v>天生的射手，可以精准命中目标。</v>
      </c>
      <c r="C3123" s="55" t="str">
        <f>[3]lang_2!C3123</f>
        <v>#[color=645252,fontsize=20]天生的射手，可以精准命中目标。[-]</v>
      </c>
      <c r="D3123" s="55">
        <f>[3]lang_2!D3123</f>
        <v>0</v>
      </c>
      <c r="E3123" s="55" t="str">
        <f>[3]lang_2!E3123</f>
        <v>#[color=fae6c8,fontsize=22,outline=3c1e0aff]木精灵有概率连续进行两次普通攻击。[-]</v>
      </c>
    </row>
    <row r="3124" spans="1:5">
      <c r="A3124" s="55" t="str">
        <f>[3]lang_2!A3124</f>
        <v>SKILLDES_50202</v>
      </c>
      <c r="B3124" s="55" t="str">
        <f>[3]lang_2!B3124</f>
        <v>狙击技巧</v>
      </c>
      <c r="C3124" s="55" t="str">
        <f>[3]lang_2!C3124</f>
        <v>#[color=645252,fontsize=20]敌方英雄每次释放法术，每个木精灵获得1个[-][color=48b946,fontsize=20]「护盾」[-][color=645252,fontsize=20]，吸收相当于最大生命值[-][color=48b946,fontsize=20]{($level+$ulevel)*1+14}%[-][color=645252,fontsize=20]的伤害，护盾持续5秒，技能冷却时间10秒。[-]</v>
      </c>
      <c r="D3124" s="55">
        <f>[3]lang_2!D3124</f>
        <v>0</v>
      </c>
      <c r="E3124" s="55" t="str">
        <f>[3]lang_2!E3124</f>
        <v>#[color=fae6c8,fontsize=22,outline=3c1e0aff]木精灵每100攻击距离提高[-][color=1ca216,fontsize=22,outline=3c1e0aff]{($level+$ulevel)*0.8+3.2}%[-][color=fae6c8,fontsize=22,outline=3c1e0aff]攻击。[-]</v>
      </c>
    </row>
    <row r="3125" spans="1:5">
      <c r="A3125" s="55" t="str">
        <f>[3]lang_2!A3125</f>
        <v>SKILLDES1_50202</v>
      </c>
      <c r="B3125" s="55" t="str">
        <f>[3]lang_2!B3125</f>
        <v>受精灵大神庇护，能够吸收一些法术。</v>
      </c>
      <c r="C3125" s="55" t="str">
        <f>[3]lang_2!C3125</f>
        <v>#[color=645252,fontsize=20]受精灵大神庇护，能够吸收一些法术。[-]</v>
      </c>
      <c r="D3125" s="55">
        <f>[3]lang_2!D3125</f>
        <v>0</v>
      </c>
      <c r="E3125" s="55" t="str">
        <f>[3]lang_2!E3125</f>
        <v>#[color=fae6c8,fontsize=22,outline=3c1e0aff]木精灵从越远处进行射击，威力越大。[-]</v>
      </c>
    </row>
    <row r="3126" spans="1:5">
      <c r="A3126" s="55" t="str">
        <f>[3]lang_2!A3126</f>
        <v>SKILLDES_52050</v>
      </c>
      <c r="B3126" s="55" t="str">
        <f>[3]lang_2!B3126</f>
        <v>爆头</v>
      </c>
      <c r="C3126" s="55" t="str">
        <f>[3]lang_2!C3126</f>
        <v>#[color=645252,fontsize=20]木精灵对阵9人兵团和16人兵团时，暴击值提高[-][color=48b946,fontsize=20]{($level+$ulevel)*30+120}[-][color=645252,fontsize=20]。[-]</v>
      </c>
      <c r="D3126" s="55">
        <f>[3]lang_2!D3126</f>
        <v>0</v>
      </c>
      <c r="E3126" s="55" t="str">
        <f>[3]lang_2!E3126</f>
        <v>#[color=fae6c8,fontsize=22,outline=3c1e0aff]木精灵对阵9人兵团和16人兵团时，暴击值提高[-][color=1ca216,fontsize=22,outline=3c1e0aff]{($level+$ulevel)*60+240}[-][color=fae6c8,fontsize=22,outline=3c1e0aff]。[-]</v>
      </c>
    </row>
    <row r="3127" spans="1:5">
      <c r="A3127" s="55" t="str">
        <f>[3]lang_2!A3127</f>
        <v>SKILLDES1_52050</v>
      </c>
      <c r="B3127" s="55" t="str">
        <f>[3]lang_2!B3127</f>
        <v>弹无虚发！</v>
      </c>
      <c r="C3127" s="55" t="str">
        <f>[3]lang_2!C3127</f>
        <v>#[color=645252,fontsize=20]弹无虚发！[-]</v>
      </c>
      <c r="D3127" s="55">
        <f>[3]lang_2!D3127</f>
        <v>0</v>
      </c>
      <c r="E3127" s="55" t="str">
        <f>[3]lang_2!E3127</f>
        <v>#[color=fae6c8,fontsize=22,outline=3c1e0aff]木精灵射术高超，很高几率一击爆头。[-]</v>
      </c>
    </row>
    <row r="3128" spans="1:5">
      <c r="A3128" s="55" t="str">
        <f>[3]lang_2!A3128</f>
        <v>SKILLDES_50208</v>
      </c>
      <c r="B3128" s="55" t="str">
        <f>[3]lang_2!B3128</f>
        <v>回旋落</v>
      </c>
      <c r="C3128" s="55" t="str">
        <f>[3]lang_2!C3128</f>
        <v>#[color=645252,fontsize=20]银翼飞马死亡时，召唤1只飞马继续战斗，飞马拥有[-][color=48b946,fontsize=20]{(($level+$ulevel)*6+44)*($teamlevel+9)}[-][color=645252,fontsize=20]攻击，[-][color=48b946,fontsize=20]{(($level+$ulevel)*80+520)*($teamlevel+9)}[-][color=645252,fontsize=20]生命，持续整场战斗。[-]</v>
      </c>
      <c r="D3128" s="55">
        <f>[3]lang_2!D3128</f>
        <v>0</v>
      </c>
      <c r="E3128" s="55" t="str">
        <f>[3]lang_2!E3128</f>
        <v>#[color=fae6c8,fontsize=22,outline=3c1e0aff]银翼飞马兵团每隔10秒，对当前攻击的兵团造成[-][color=1ca216,fontsize=22,outline=3c1e0aff]{(($level+$ulevel)*5+65)*0.01*$atk}[-][color=fae6c8,fontsize=22,outline=3c1e0aff]伤害,并造成[-][color=1ca216,fontsize=22,outline=3c1e0aff]「减速」[-][color=fae6c8,fontsize=22,outline=3c1e0aff]效果,持续6秒。[-]</v>
      </c>
    </row>
    <row r="3129" spans="1:5">
      <c r="A3129" s="55" t="str">
        <f>[3]lang_2!A3129</f>
        <v>SKILLDES1_50208</v>
      </c>
      <c r="B3129" s="55" t="str">
        <f>[3]lang_2!B3129</f>
        <v>飞马的死会招来他的伙伴们。</v>
      </c>
      <c r="C3129" s="55" t="str">
        <f>[3]lang_2!C3129</f>
        <v>#[color=645252,fontsize=20]飞马的死会招来他的伙伴们。[-]</v>
      </c>
      <c r="D3129" s="55">
        <f>[3]lang_2!D3129</f>
        <v>0</v>
      </c>
      <c r="E3129" s="55" t="str">
        <f>[3]lang_2!E3129</f>
        <v>#[color=fae6c8,fontsize=22,outline=3c1e0aff]银翼飞马施放回旋落,对目标兵团进行打击,并造成减速。[-]</v>
      </c>
    </row>
    <row r="3130" spans="1:5">
      <c r="A3130" s="55" t="str">
        <f>[3]lang_2!A3130</f>
        <v>SKILLDES_59066</v>
      </c>
      <c r="B3130" s="55" t="str">
        <f>[3]lang_2!B3130</f>
        <v>锋利</v>
      </c>
      <c r="C3130" s="55" t="str">
        <f>[3]lang_2!C3130</f>
        <v>#[color=645252,fontsize=20]银翼飞马攻速提高[-][color=48b946,fontsize=20]{($level+$ulevel)*0.6+2.4}%[-][color=645252,fontsize=20]，普通攻击对目标单位造成[-][color=48b946,fontsize=20]「流血」[-][color=645252,fontsize=20]效果，持续6秒。[-]</v>
      </c>
      <c r="D3130" s="55">
        <f>[3]lang_2!D3130</f>
        <v>0</v>
      </c>
      <c r="E3130" s="55" t="str">
        <f>[3]lang_2!E3130</f>
        <v>#[color=fae6c8,fontsize=22,outline=3c1e0aff]银翼飞马每100攻击距离提高破防[-][color=1ca216,fontsize=22,outline=3c1e0aff]{(($level+$ulevel)*0.04+0.16)*($teamlevel+9)}[-][color=fae6c8,fontsize=22,outline=3c1e0aff]。[-]</v>
      </c>
    </row>
    <row r="3131" spans="1:5">
      <c r="A3131" s="55" t="str">
        <f>[3]lang_2!A3131</f>
        <v>SKILLDES1_59066</v>
      </c>
      <c r="B3131" s="55" t="str">
        <f>[3]lang_2!B3131</f>
        <v>飞马使用的武器非常锋利。</v>
      </c>
      <c r="C3131" s="55" t="str">
        <f>[3]lang_2!C3131</f>
        <v>#[color=645252,fontsize=20]飞马使用的武器非常锋利。[-]</v>
      </c>
      <c r="D3131" s="55">
        <f>[3]lang_2!D3131</f>
        <v>0</v>
      </c>
      <c r="E3131" s="55" t="str">
        <f>[3]lang_2!E3131</f>
        <v>#[color=fae6c8,fontsize=22,outline=3c1e0aff]飞马的攻击具有更强的穿透力。[-]</v>
      </c>
    </row>
    <row r="3132" spans="1:5">
      <c r="A3132" s="55" t="str">
        <f>[3]lang_2!A3132</f>
        <v>SKILLDES_50038</v>
      </c>
      <c r="B3132" s="55" t="str">
        <f>[3]lang_2!B3132</f>
        <v>生机护佑</v>
      </c>
      <c r="C3132" s="55" t="str">
        <f>[3]lang_2!C3132</f>
        <v>#[color=645252,fontsize=20]银翼飞马兵团为较大范围内己方兵团施加[-][color=48b946,fontsize=20]「护盾」[-][color=645252,fontsize=20]，吸收相当于最大生命值[-][color=48b946,fontsize=20]{($level+$ulevel)*0.5+9.5}%[-][color=645252,fontsize=20]的伤害。[-]</v>
      </c>
      <c r="D3132" s="55">
        <f>[3]lang_2!D3132</f>
        <v>0</v>
      </c>
      <c r="E3132" s="55" t="str">
        <f>[3]lang_2!E3132</f>
        <v>#[color=fae6c8,fontsize=22,outline=3c1e0aff]英雄每次施放法术,银翼飞马兵团为随机一个己方近战兵团施加护盾,吸收[-][color=1ca216,fontsize=22,outline=3c1e0aff]{($level+$ulevel)*0.4+1.6}%[-][color=fae6c8,fontsize=22,outline=3c1e0aff]生命上限的伤害。[-]</v>
      </c>
    </row>
    <row r="3133" spans="1:5">
      <c r="A3133" s="55" t="str">
        <f>[3]lang_2!A3133</f>
        <v>SKILLDES1_50038</v>
      </c>
      <c r="B3133" s="55" t="str">
        <f>[3]lang_2!B3133</f>
        <v>飞马受到自然之力庇护，能够吸收伤害。</v>
      </c>
      <c r="C3133" s="55" t="str">
        <f>[3]lang_2!C3133</f>
        <v>#[color=645252,fontsize=20]飞马受到自然之力庇护，能够吸收伤害。[-]</v>
      </c>
      <c r="D3133" s="55">
        <f>[3]lang_2!D3133</f>
        <v>0</v>
      </c>
      <c r="E3133" s="55" t="str">
        <f>[3]lang_2!E3133</f>
        <v>#[color=fae6c8,fontsize=22,outline=3c1e0aff]英雄每次施放法术,银翼飞马兵团有概率为一个近战兵团施加护盾。[-]</v>
      </c>
    </row>
    <row r="3134" spans="1:5">
      <c r="A3134" s="55" t="str">
        <f>[3]lang_2!A3134</f>
        <v>SKILLDES_51114</v>
      </c>
      <c r="B3134" s="55" t="str">
        <f>[3]lang_2!B3134</f>
        <v>银翼骑兵</v>
      </c>
      <c r="C3134" s="55" t="str">
        <f>[3]lang_2!C3134</f>
        <v>#[color=645252,fontsize=20]银翼飞马和飞马的攻击提高[-][color=48b946,fontsize=20]{($level+$ulevel)*3+12}%[-][color=645252,fontsize=20]，生命提高[-][color=48b946,fontsize=20]{($level+$ulevel)*3+12}%[-][color=645252,fontsize=20]。[-]</v>
      </c>
      <c r="D3134" s="55">
        <f>[3]lang_2!D3134</f>
        <v>0</v>
      </c>
      <c r="E3134" s="55" t="str">
        <f>[3]lang_2!E3134</f>
        <v>#[color=fae6c8,fontsize=22,outline=3c1e0aff]银翼飞马对阵不具飞行特征的兵团时，攻击提高[-][color=1ca216,fontsize=22,outline=3c1e0aff]{($level+$ulevel)*6+24}%[-][color=fae6c8,fontsize=22,outline=3c1e0aff]。[-]</v>
      </c>
    </row>
    <row r="3135" spans="1:5">
      <c r="A3135" s="55" t="str">
        <f>[3]lang_2!A3135</f>
        <v>SKILLDES1_51114</v>
      </c>
      <c r="B3135" s="55" t="str">
        <f>[3]lang_2!B3135</f>
        <v>训练有素的飞马，拥有高超的战斗技艺。</v>
      </c>
      <c r="C3135" s="55" t="str">
        <f>[3]lang_2!C3135</f>
        <v>#[color=645252,fontsize=20]训练有素的飞马，拥有高超的战斗技艺。[-]</v>
      </c>
      <c r="D3135" s="55">
        <f>[3]lang_2!D3135</f>
        <v>0</v>
      </c>
      <c r="E3135" s="55" t="str">
        <f>[3]lang_2!E3135</f>
        <v>#[color=fae6c8,fontsize=22,outline=3c1e0aff]银翼飞马高空压制地面兵团[-]</v>
      </c>
    </row>
    <row r="3136" spans="1:5">
      <c r="A3136" s="55" t="str">
        <f>[3]lang_2!A3136</f>
        <v>SKILLDES_50122</v>
      </c>
      <c r="B3136" s="55" t="str">
        <f>[3]lang_2!B3136</f>
        <v>碾压</v>
      </c>
      <c r="C3136" s="55" t="str">
        <f>[3]lang_2!C3136</f>
        <v>#[color=645252,fontsize=20]枯木卫士的普通攻击有很高概率，给自己施加[-][color=48b946,fontsize=20]「护盾」[-][color=645252,fontsize=20]，吸收相当于最大生命值[-][color=48b946,fontsize=20]{(($level+$ulevel)*0.4+3.6)}%[-][color=645252,fontsize=20]的伤害。[-]</v>
      </c>
      <c r="D3136" s="55">
        <f>[3]lang_2!D3136</f>
        <v>0</v>
      </c>
      <c r="E3136" s="55" t="str">
        <f>[3]lang_2!E3136</f>
        <v>#[color=fae6c8,fontsize=22,outline=3c1e0aff]枯木卫士的普通攻击对三个目标造成35%攻击的伤害,并有很高概率给自己施加护盾，吸收[-][color=1ca216,fontsize=22,outline=3c1e0aff]{(($level+$ulevel)*0.7+7.3)}%[-][color=fae6c8,fontsize=22,outline=3c1e0aff]生命上限的伤害。[-]</v>
      </c>
    </row>
    <row r="3137" spans="1:5">
      <c r="A3137" s="55" t="str">
        <f>[3]lang_2!A3137</f>
        <v>SKILLDES1_50122</v>
      </c>
      <c r="B3137" s="55" t="str">
        <f>[3]lang_2!B3137</f>
        <v>利用身体压迫对手，同时能够吸收伤害。</v>
      </c>
      <c r="C3137" s="55" t="str">
        <f>[3]lang_2!C3137</f>
        <v>#[color=645252,fontsize=20]利用身体压迫对手，同时能够吸收伤害。[-]</v>
      </c>
      <c r="D3137" s="55">
        <f>[3]lang_2!D3137</f>
        <v>0</v>
      </c>
      <c r="E3137" s="55" t="str">
        <f>[3]lang_2!E3137</f>
        <v>#[color=fae6c8,fontsize=22,outline=3c1e0aff]枯木卫士的巨大手臂可以同时攻击3个目标。[-]</v>
      </c>
    </row>
    <row r="3138" spans="1:5">
      <c r="A3138" s="55" t="str">
        <f>[3]lang_2!A3138</f>
        <v>SKILLDES_50039</v>
      </c>
      <c r="B3138" s="55" t="str">
        <f>[3]lang_2!B3138</f>
        <v>缠绕</v>
      </c>
      <c r="C3138" s="55" t="str">
        <f>[3]lang_2!C3138</f>
        <v>#[color=645252,fontsize=20]枯木卫士兵团对周围较大范围内的敌方兵团造成[-][color=48b946,fontsize=20]「减速」[-][color=645252,fontsize=20]效果，并降低攻速[-][color=48b946,fontsize=20]{($level+$ulevel)*1.5+13.5}%[-][color=645252,fontsize=20]，持续10秒。[-]</v>
      </c>
      <c r="D3138" s="55">
        <f>[3]lang_2!D3138</f>
        <v>0</v>
      </c>
      <c r="E3138" s="55" t="str">
        <f>[3]lang_2!E3138</f>
        <v>#[color=fae6c8,fontsize=22,outline=3c1e0aff]枯木卫士兵团每隔20秒，对周围较大范围敌人造成[-][color=1ca216,fontsize=22,outline=3c1e0aff]「减速」[-][color=fae6c8,fontsize=22,outline=3c1e0aff]效果,并降低急速值[-][color=1ca216,fontsize=22,outline=3c1e0aff]{($level+$ulevel)*30+120}[-][color=fae6c8,fontsize=22,outline=3c1e0aff],持续10秒。[-]</v>
      </c>
    </row>
    <row r="3139" spans="1:5">
      <c r="A3139" s="55" t="str">
        <f>[3]lang_2!A3139</f>
        <v>SKILLDES1_50039</v>
      </c>
      <c r="B3139" s="55" t="str">
        <f>[3]lang_2!B3139</f>
        <v>召唤植物束缚对手。</v>
      </c>
      <c r="C3139" s="55" t="str">
        <f>[3]lang_2!C3139</f>
        <v>#[color=645252,fontsize=20]召唤植物束缚对手。[-]</v>
      </c>
      <c r="D3139" s="55">
        <f>[3]lang_2!D3139</f>
        <v>0</v>
      </c>
      <c r="E3139" s="55" t="str">
        <f>[3]lang_2!E3139</f>
        <v>#[color=fae6c8,fontsize=22,outline=3c1e0aff]缠绕范围内的敌人,让他们失去战斗力。[-]</v>
      </c>
    </row>
    <row r="3140" spans="1:5">
      <c r="A3140" s="55" t="str">
        <f>[3]lang_2!A3140</f>
        <v>SKILLDES_59060</v>
      </c>
      <c r="B3140" s="55" t="str">
        <f>[3]lang_2!B3140</f>
        <v>木质身躯</v>
      </c>
      <c r="C3140" s="55" t="str">
        <f>[3]lang_2!C3140</f>
        <v>#[color=645252,fontsize=20]枯木卫士免疫[-][color=48b946,fontsize=20]「流血」[-][color=645252,fontsize=20]效果，生命提高[-][color=48b946,fontsize=20]{(($level+$ulevel)*4+16)}%[-][color=645252,fontsize=20]。[-]</v>
      </c>
      <c r="D3140" s="55">
        <f>[3]lang_2!D3140</f>
        <v>0</v>
      </c>
      <c r="E3140" s="55" t="str">
        <f>[3]lang_2!E3140</f>
        <v>#[color=fae6c8,fontsize=22,outline=3c1e0aff]枯木卫士免疫[-][color=1ca216,fontsize=22,outline=3c1e0aff]「流血」[-][color=fae6c8,fontsize=22,outline=3c1e0aff]，生命值提高[-][color=1ca216,fontsize=22,outline=3c1e0aff]{(($level+$ulevel)*4+16)}%[-][color=fae6c8,fontsize=22,outline=3c1e0aff]。[-]</v>
      </c>
    </row>
    <row r="3141" spans="1:5">
      <c r="A3141" s="55" t="str">
        <f>[3]lang_2!A3141</f>
        <v>SKILLDES1_59060</v>
      </c>
      <c r="B3141" s="55" t="str">
        <f>[3]lang_2!B3141</f>
        <v>木质的身躯使卫士们不惧流血效果。</v>
      </c>
      <c r="C3141" s="55" t="str">
        <f>[3]lang_2!C3141</f>
        <v>#[color=645252,fontsize=20]木质的身躯使卫士们不惧流血效果。[-]</v>
      </c>
      <c r="D3141" s="55">
        <f>[3]lang_2!D3141</f>
        <v>0</v>
      </c>
      <c r="E3141" s="55" t="str">
        <f>[3]lang_2!E3141</f>
        <v>#[color=fae6c8,fontsize=22,outline=3c1e0aff]木质的身躯使枯木卫士大幅度提高生命。[-]</v>
      </c>
    </row>
    <row r="3142" spans="1:5">
      <c r="A3142" s="55" t="str">
        <f>[3]lang_2!A3142</f>
        <v>SKILLDES_59061</v>
      </c>
      <c r="B3142" s="55" t="str">
        <f>[3]lang_2!B3142</f>
        <v>木刺</v>
      </c>
      <c r="C3142" s="55" t="str">
        <f>[3]lang_2!C3142</f>
        <v>#[color=645252,fontsize=20]枯木卫士在受到攻击时，反弹相当于自身攻击[-][color=48b946,fontsize=20]{($level+$ulevel)*0.4+1.6}%[-][color=645252,fontsize=20]的伤害，并对攻击者造成[-][color=48b946,fontsize=20]「流血」[-][color=645252,fontsize=20]效果，持续6秒。[-]</v>
      </c>
      <c r="D3142" s="55">
        <f>[3]lang_2!D3142</f>
        <v>0</v>
      </c>
      <c r="E3142" s="55" t="str">
        <f>[3]lang_2!E3142</f>
        <v>#[color=fae6c8,fontsize=22,outline=3c1e0aff]枯木卫士在受到攻击时,反弹[-][color=1ca216,fontsize=22,outline=3c1e0aff]{($level+$ulevel)*0.04+0.16}%[-][color=fae6c8,fontsize=22,outline=3c1e0aff]攻击的伤害，并为攻击者附加[-][color=1ca216,fontsize=22,outline=3c1e0aff]「流血」[-][color=fae6c8,fontsize=22,outline=3c1e0aff]效果，持续6秒。[-]</v>
      </c>
    </row>
    <row r="3143" spans="1:5">
      <c r="A3143" s="55" t="str">
        <f>[3]lang_2!A3143</f>
        <v>SKILLDES1_59061</v>
      </c>
      <c r="B3143" s="55" t="str">
        <f>[3]lang_2!B3143</f>
        <v>植物有时候也会让人受伤。</v>
      </c>
      <c r="C3143" s="55" t="str">
        <f>[3]lang_2!C3143</f>
        <v>#[color=645252,fontsize=20]植物有时候也会让人受伤。[-]</v>
      </c>
      <c r="D3143" s="55">
        <f>[3]lang_2!D3143</f>
        <v>0</v>
      </c>
      <c r="E3143" s="55" t="str">
        <f>[3]lang_2!E3143</f>
        <v>#[color=fae6c8,fontsize=22,outline=3c1e0aff]枯木卫士的木刺能够对敌人造成反弹伤害。[-]</v>
      </c>
    </row>
    <row r="3144" spans="1:5">
      <c r="A3144" s="55" t="str">
        <f>[3]lang_2!A3144</f>
        <v>SKILLDES_50150</v>
      </c>
      <c r="B3144" s="55" t="str">
        <f>[3]lang_2!B3144</f>
        <v>碾压</v>
      </c>
      <c r="C3144" s="55" t="str">
        <f>[3]lang_2!C3144</f>
        <v>#[color=645252,fontsize=20]枯木卫士的普通攻击有很高概率，给所有己方防御兵团施加[-][color=48b946,fontsize=20]「护盾」[-][color=645252,fontsize=20]，吸收相当于最大生命值[-][color=48b946,fontsize=20]{(($level+$ulevel)*0.4+3.6)}%[-][color=645252,fontsize=20]的伤害。[-]</v>
      </c>
      <c r="D3144" s="55">
        <f>[3]lang_2!D3144</f>
        <v>0</v>
      </c>
      <c r="E3144" s="55" t="str">
        <f>[3]lang_2!E3144</f>
        <v>#[color=fae6c8,fontsize=22,outline=3c1e0aff]枯木卫士的普通攻击对三个目标造成35%攻击的伤害,并有很高概率给自己施加护盾，吸收[-][color=1ca216,fontsize=22,outline=3c1e0aff]{(($level+$ulevel)*0.7+7.3)}%[-][color=fae6c8,fontsize=22,outline=3c1e0aff]生命上限的伤害。[-]</v>
      </c>
    </row>
    <row r="3145" spans="1:5">
      <c r="A3145" s="55" t="str">
        <f>[3]lang_2!A3145</f>
        <v>SKILLDES1_50150</v>
      </c>
      <c r="B3145" s="55" t="str">
        <f>[3]lang_2!B3145</f>
        <v>利用身体压迫对手，同时能够吸收伤害。</v>
      </c>
      <c r="C3145" s="55" t="str">
        <f>[3]lang_2!C3145</f>
        <v>#[color=645252,fontsize=20]利用身体压迫对手，同时能够吸收伤害。[-]</v>
      </c>
      <c r="D3145" s="55">
        <f>[3]lang_2!D3145</f>
        <v>0</v>
      </c>
      <c r="E3145" s="55" t="str">
        <f>[3]lang_2!E3145</f>
        <v>#[color=fae6c8,fontsize=22,outline=3c1e0aff]枯木卫士的巨大手臂可以同时攻击3个目标。[-]</v>
      </c>
    </row>
    <row r="3146" spans="1:5">
      <c r="A3146" s="55" t="str">
        <f>[3]lang_2!A3146</f>
        <v>SKILLDES_50041</v>
      </c>
      <c r="B3146" s="55" t="str">
        <f>[3]lang_2!B3146</f>
        <v>失明术</v>
      </c>
      <c r="C3146" s="55" t="str">
        <f>[3]lang_2!C3146</f>
        <v>#[color=645252,fontsize=20]独角兽兵团对目标兵团所在横排施放【失明术】，大幅降低命中值，持续[-][color=48b946,fontsize=20]{($level+$ulevel)*0.3+7.7}[-][color=645252,fontsize=20]秒。[-]</v>
      </c>
      <c r="D3146" s="55">
        <f>[3]lang_2!D3146</f>
        <v>0</v>
      </c>
      <c r="E3146" s="55" t="str">
        <f>[3]lang_2!E3146</f>
        <v>#[color=fae6c8,fontsize=22,outline=3c1e0aff]独角兽兵团每隔12秒，对当前攻击的兵团施放失明术，降低命中值[-][color=1ca216,fontsize=22,outline=3c1e0aff]{($level+$ulevel)*40+160}[-][color=fae6c8,fontsize=22,outline=3c1e0aff],持续10秒。[-]</v>
      </c>
    </row>
    <row r="3147" spans="1:5">
      <c r="A3147" s="55" t="str">
        <f>[3]lang_2!A3147</f>
        <v>SKILLDES1_50041</v>
      </c>
      <c r="B3147" s="55" t="str">
        <f>[3]lang_2!B3147</f>
        <v>独角兽的光芒会影响敌人的视力。</v>
      </c>
      <c r="C3147" s="55" t="str">
        <f>[3]lang_2!C3147</f>
        <v>#[color=645252,fontsize=20]独角兽的光芒会影响敌人的视力。[-]</v>
      </c>
      <c r="D3147" s="55">
        <f>[3]lang_2!D3147</f>
        <v>0</v>
      </c>
      <c r="E3147" s="55" t="str">
        <f>[3]lang_2!E3147</f>
        <v>#[color=fae6c8,fontsize=22,outline=3c1e0aff]令对手进入失明状态,降低命中。[-]</v>
      </c>
    </row>
    <row r="3148" spans="1:5">
      <c r="A3148" s="55" t="str">
        <f>[3]lang_2!A3148</f>
        <v>SKILLDES_50118</v>
      </c>
      <c r="B3148" s="55" t="str">
        <f>[3]lang_2!B3148</f>
        <v>闪烁身影</v>
      </c>
      <c r="C3148" s="55" t="str">
        <f>[3]lang_2!C3148</f>
        <v>#[color=645252,fontsize=20]独角兽每次闪避时有较高概率给自己施加[-][color=48b946,fontsize=20]「护盾」[-][color=645252,fontsize=20]，吸收相当于最大生命值[-][color=48b946,fontsize=20]{(($level+$ulevel)*1.5+6)}%[-][color=645252,fontsize=20]的伤害。[-]</v>
      </c>
      <c r="D3148" s="55">
        <f>[3]lang_2!D3148</f>
        <v>0</v>
      </c>
      <c r="E3148" s="55" t="str">
        <f>[3]lang_2!E3148</f>
        <v>#[color=fae6c8,fontsize=22,outline=3c1e0aff]独角兽闪避时，有较高概率给自己施加护盾,吸收[-][color=1ca216,fontsize=22,outline=3c1e0aff]{(($level+$ulevel)*1.5+6)}%[-][color=fae6c8,fontsize=22,outline=3c1e0aff]生命上限的伤害。[-]</v>
      </c>
    </row>
    <row r="3149" spans="1:5">
      <c r="A3149" s="55" t="str">
        <f>[3]lang_2!A3149</f>
        <v>SKILLDES1_50118</v>
      </c>
      <c r="B3149" s="55" t="str">
        <f>[3]lang_2!B3149</f>
        <v>独角兽优雅的身姿不光是好看而已。</v>
      </c>
      <c r="C3149" s="55" t="str">
        <f>[3]lang_2!C3149</f>
        <v>#[color=645252,fontsize=20]独角兽优雅的身姿不光是好看而已。[-]</v>
      </c>
      <c r="D3149" s="55">
        <f>[3]lang_2!D3149</f>
        <v>0</v>
      </c>
      <c r="E3149" s="55" t="str">
        <f>[3]lang_2!E3149</f>
        <v>#[color=fae6c8,fontsize=22,outline=3c1e0aff]独角兽成功闪避后,会获得一个吸收伤害的护盾。[-]</v>
      </c>
    </row>
    <row r="3150" spans="1:5">
      <c r="A3150" s="55" t="str">
        <f>[3]lang_2!A3150</f>
        <v>SKILLDES_50207</v>
      </c>
      <c r="B3150" s="55" t="str">
        <f>[3]lang_2!B3150</f>
        <v>强光</v>
      </c>
      <c r="C3150" s="55" t="str">
        <f>[3]lang_2!C3150</f>
        <v>#[color=645252,fontsize=20]【失明术】技能使目标单位受到的兵团伤害额外提高[-][color=48b946,fontsize=20]{($level+$ulevel)*1+9}%[-][color=645252,fontsize=20]。[-]</v>
      </c>
      <c r="D3150" s="55">
        <f>[3]lang_2!D3150</f>
        <v>0</v>
      </c>
      <c r="E3150" s="55" t="str">
        <f>[3]lang_2!E3150</f>
        <v>#[color=fae6c8,fontsize=22,outline=3c1e0aff]独角兽对阵射手兵团时伤害翻倍，每100移动速度提高[-][color=1ca216,fontsize=22,outline=3c1e0aff]{($level+$ulevel)*3+12}%[-][color=fae6c8,fontsize=22,outline=3c1e0aff]攻击。[-]</v>
      </c>
    </row>
    <row r="3151" spans="1:5">
      <c r="A3151" s="55" t="str">
        <f>[3]lang_2!A3151</f>
        <v>SKILLDES1_50207</v>
      </c>
      <c r="B3151" s="55" t="str">
        <f>[3]lang_2!B3151</f>
        <v>独角兽能够使自身散发更强烈的光芒。</v>
      </c>
      <c r="C3151" s="55" t="str">
        <f>[3]lang_2!C3151</f>
        <v>#[color=645252,fontsize=20]独角兽能够使自身散发更强烈的光芒。[-]</v>
      </c>
      <c r="D3151" s="55">
        <f>[3]lang_2!D3151</f>
        <v>0</v>
      </c>
      <c r="E3151" s="55" t="str">
        <f>[3]lang_2!E3151</f>
        <v>#[color=fae6c8,fontsize=22,outline=3c1e0aff]独角兽的移动速度将额外提升自己的攻击。[-]</v>
      </c>
    </row>
    <row r="3152" spans="1:5">
      <c r="A3152" s="55" t="str">
        <f>[3]lang_2!A3152</f>
        <v>SKILLDES_59041</v>
      </c>
      <c r="B3152" s="55" t="str">
        <f>[3]lang_2!B3152</f>
        <v>先锋领袖</v>
      </c>
      <c r="C3152" s="55" t="str">
        <f>[3]lang_2!C3152</f>
        <v>#[color=645252,fontsize=20]独角兽闪避值提高[-][color=48b946,fontsize=20]{($level+$ulevel)*20+80}[-][color=645252,fontsize=20]，战场中每有1个己方突击兵团上场，独角兽的闪避值额外提高40。[-]</v>
      </c>
      <c r="D3152" s="55">
        <f>[3]lang_2!D3152</f>
        <v>0</v>
      </c>
      <c r="E3152" s="55" t="str">
        <f>[3]lang_2!E3152</f>
        <v>#[color=fae6c8,fontsize=22,outline=3c1e0aff]独角兽闪避值提高[-][color=1ca216,fontsize=22,outline=3c1e0aff]{($level+$ulevel)*40+160}[-],战场中每有一个己方突击兵团上场,独角兽闪避值额外提高50。[-]</v>
      </c>
    </row>
    <row r="3153" spans="1:5">
      <c r="A3153" s="55" t="str">
        <f>[3]lang_2!A3153</f>
        <v>SKILLDES1_59041</v>
      </c>
      <c r="B3153" s="55" t="str">
        <f>[3]lang_2!B3153</f>
        <v>独角兽作为圣兽，会鼓舞己方士气。</v>
      </c>
      <c r="C3153" s="55" t="str">
        <f>[3]lang_2!C3153</f>
        <v>#[color=645252,fontsize=20]独角兽作为圣兽，会鼓舞己方士气。[-]</v>
      </c>
      <c r="D3153" s="55">
        <f>[3]lang_2!D3153</f>
        <v>0</v>
      </c>
      <c r="E3153" s="55" t="str">
        <f>[3]lang_2!E3153</f>
        <v>#[color=fae6c8,fontsize=22,outline=3c1e0aff]独角兽身形敏捷,闪避增加。[-]</v>
      </c>
    </row>
    <row r="3154" spans="1:5">
      <c r="A3154" s="55" t="str">
        <f>[3]lang_2!A3154</f>
        <v>SKILLDES_50123</v>
      </c>
      <c r="B3154" s="55" t="str">
        <f>[3]lang_2!B3154</f>
        <v>毒液吐息</v>
      </c>
      <c r="C3154" s="55" t="str">
        <f>[3]lang_2!C3154</f>
        <v>#[color=645252,fontsize=20]绿龙对阵9人兵团和16人兵团时，普通攻击变为范围伤害，对3个目标单位造成[-][color=48b946,fontsize=20]{($level+$ulevel)*1+39}%[-][color=645252,fontsize=20]攻击的伤害。[-]</v>
      </c>
      <c r="D3154" s="55">
        <f>[3]lang_2!D3154</f>
        <v>0</v>
      </c>
      <c r="E3154" s="55" t="str">
        <f>[3]lang_2!E3154</f>
        <v>#[color=fae6c8,fontsize=22,outline=3c1e0aff]绿龙的普通攻击对四个目标,造成[-][color=1ca216,fontsize=22,outline=3c1e0aff]{($level+$ulevel)*0.5+29.5}%[-][color=fae6c8,fontsize=22,outline=3c1e0aff]攻击的水系伤害，对[-][color=1ca216,fontsize=22,outline=3c1e0aff]「流血」[-][color=fae6c8,fontsize=22,outline=3c1e0aff]目标伤害提高30%。[-]</v>
      </c>
    </row>
    <row r="3155" spans="1:5">
      <c r="A3155" s="55" t="str">
        <f>[3]lang_2!A3155</f>
        <v>SKILLDES1_50123</v>
      </c>
      <c r="B3155" s="55" t="str">
        <f>[3]lang_2!B3155</f>
        <v>绿龙尽管弱小，但龙类却没有弱小的。</v>
      </c>
      <c r="C3155" s="55" t="str">
        <f>[3]lang_2!C3155</f>
        <v>#[color=645252,fontsize=20]绿龙尽管弱小，但龙类却没有弱小的。[-]</v>
      </c>
      <c r="D3155" s="55">
        <f>[3]lang_2!D3155</f>
        <v>0</v>
      </c>
      <c r="E3155" s="55" t="str">
        <f>[3]lang_2!E3155</f>
        <v>#[color=fae6c8,fontsize=22,outline=3c1e0aff]绿龙同时攻击3个目标,造成水系伤害。[-]</v>
      </c>
    </row>
    <row r="3156" spans="1:5">
      <c r="A3156" s="55" t="str">
        <f>[3]lang_2!A3156</f>
        <v>SKILLDES_50043</v>
      </c>
      <c r="B3156" s="55" t="str">
        <f>[3]lang_2!B3156</f>
        <v>天空援助</v>
      </c>
      <c r="C3156" s="55" t="str">
        <f>[3]lang_2!C3156</f>
        <v>#[color=645252,fontsize=20]绿龙兵团对敌方后排的3个兵团造成[-][color=48b946,fontsize=20]{(($level+$ulevel)*2+28)*0.01*$atk}[-][color=645252,fontsize=20]伤害，对[-][color=48b946,fontsize=20]「流血」[-][color=645252,fontsize=20]的目标单位伤害提高30%。[-]</v>
      </c>
      <c r="D3156" s="55">
        <f>[3]lang_2!D3156</f>
        <v>0</v>
      </c>
      <c r="E3156" s="55" t="str">
        <f>[3]lang_2!E3156</f>
        <v>#[color=fae6c8,fontsize=22,outline=3c1e0aff]绿龙兵团每隔20秒,对随机三个敌方兵团造成[-][color=1ca216,fontsize=22,outline=3c1e0aff]{(($level+$ulevel)*1+14)*0.01*$atk}[-][color=fae6c8,fontsize=22,outline=3c1e0aff]水系伤害，对[-][color=1ca216,fontsize=22,outline=3c1e0aff]「流血」[-][color=fae6c8,fontsize=22,outline=3c1e0aff]目标伤害提高30%。[-]</v>
      </c>
    </row>
    <row r="3157" spans="1:5">
      <c r="A3157" s="55" t="str">
        <f>[3]lang_2!A3157</f>
        <v>SKILLDES1_50043</v>
      </c>
      <c r="B3157" s="55" t="str">
        <f>[3]lang_2!B3157</f>
        <v>绿龙可以召唤帮手，从空中支援。</v>
      </c>
      <c r="C3157" s="55" t="str">
        <f>[3]lang_2!C3157</f>
        <v>#[color=645252,fontsize=20]绿龙可以召唤帮手，从空中支援。[-]</v>
      </c>
      <c r="D3157" s="55">
        <f>[3]lang_2!D3157</f>
        <v>0</v>
      </c>
      <c r="E3157" s="55" t="str">
        <f>[3]lang_2!E3157</f>
        <v>#[color=fae6c8,fontsize=22,outline=3c1e0aff]召唤同伴对战场中三个随机区域造成水系伤害。[-]</v>
      </c>
    </row>
    <row r="3158" spans="1:5">
      <c r="A3158" s="55" t="str">
        <f>[3]lang_2!A3158</f>
        <v>SKILLDES_59113</v>
      </c>
      <c r="B3158" s="55" t="str">
        <f>[3]lang_2!B3158</f>
        <v>毒流</v>
      </c>
      <c r="C3158" s="55" t="str">
        <f>[3]lang_2!C3158</f>
        <v>#[color=645252,fontsize=20]绿龙兵团每隔30秒，对正前方极大范围喷射毒液，每秒对范围内所有不具飞行能力的敌方兵团造成[-][color=48b946,fontsize=20]{(($level+$ulevel)*0.3+7.7)*0.01*$atk}[-][color=645252,fontsize=20]伤害，对[-][color=48b946,fontsize=20]「流血」[-][color=645252,fontsize=20]的目标单位伤害提高30%。[-]</v>
      </c>
      <c r="D3158" s="55">
        <f>[3]lang_2!D3158</f>
        <v>0</v>
      </c>
      <c r="E3158" s="55" t="str">
        <f>[3]lang_2!E3158</f>
        <v>#[color=fae6c8,fontsize=22,outline=3c1e0aff]绿龙兵团每隔15秒,对正前方极大范围喷射毒液，每2秒对范围内所有敌人造成[-][color=1ca216,fontsize=22,outline=3c1e0aff]{(($level+$ulevel)*0.3+4.7)*0.01*$atk}[-][color=fae6c8,fontsize=22,outline=3c1e0aff]水系伤害，对[-][color=1ca216,fontsize=22,outline=3c1e0aff]「流血」[-][color=fae6c8,fontsize=22,outline=3c1e0aff]目标伤害提高30%。[-]</v>
      </c>
    </row>
    <row r="3159" spans="1:5">
      <c r="A3159" s="55" t="str">
        <f>[3]lang_2!A3159</f>
        <v>SKILLDES1_59113</v>
      </c>
      <c r="B3159" s="55" t="str">
        <f>[3]lang_2!B3159</f>
        <v>绿龙不会龙息，但是可以喷射毒液。</v>
      </c>
      <c r="C3159" s="55" t="str">
        <f>[3]lang_2!C3159</f>
        <v>#[color=645252,fontsize=20]绿龙不会龙息，但是可以喷射毒液。[-]</v>
      </c>
      <c r="D3159" s="55">
        <f>[3]lang_2!D3159</f>
        <v>0</v>
      </c>
      <c r="E3159" s="55" t="str">
        <f>[3]lang_2!E3159</f>
        <v>#[color=fae6c8,fontsize=22,outline=3c1e0aff]毒龙喷射毒雾,造成持续的水系伤害[-]</v>
      </c>
    </row>
    <row r="3160" spans="1:5">
      <c r="A3160" s="55" t="str">
        <f>[3]lang_2!A3160</f>
        <v>SKILLDES_59006</v>
      </c>
      <c r="B3160" s="55" t="str">
        <f>[3]lang_2!B3160</f>
        <v>绿色龙鳞</v>
      </c>
      <c r="C3160" s="55" t="str">
        <f>[3]lang_2!C3160</f>
        <v>#[color=645252,fontsize=20]绿龙免疫[-][color=48b946,fontsize=20]「流血」[-][color=645252,fontsize=20]，所有己方兵团的水系法术免伤提高[-][color=48b946,fontsize=20]{($level+$ulevel)*3+12}%[-][color=645252,fontsize=20]。[-]</v>
      </c>
      <c r="D3160" s="55">
        <f>[3]lang_2!D3160</f>
        <v>0</v>
      </c>
      <c r="E3160" s="55" t="str">
        <f>[3]lang_2!E3160</f>
        <v>#[color=fae6c8,fontsize=22,outline=3c1e0aff]绿龙免疫[-][color=1ca216,fontsize=22,outline=3c1e0aff]「流血」[-][color=fae6c8,fontsize=22,outline=3c1e0aff]和[-][color=1ca216,fontsize=22,outline=3c1e0aff]「疾病」[-][color=fae6c8,fontsize=22,outline=3c1e0aff]，提高己方所有兵团水系抗性[-][color=1ca216,fontsize=22,outline=3c1e0aff]{($level+$ulevel)*2+8}%[-][color=fae6c8,fontsize=22,outline=3c1e0aff]。[-]</v>
      </c>
    </row>
    <row r="3161" spans="1:5">
      <c r="A3161" s="55" t="str">
        <f>[3]lang_2!A3161</f>
        <v>SKILLDES1_59006</v>
      </c>
      <c r="B3161" s="55" t="str">
        <f>[3]lang_2!B3161</f>
        <v>龙的鳞甲具有很强的防护能力。</v>
      </c>
      <c r="C3161" s="55" t="str">
        <f>[3]lang_2!C3161</f>
        <v>#[color=645252,fontsize=20]龙的鳞甲具有很强的防护能力。[-]</v>
      </c>
      <c r="D3161" s="55">
        <f>[3]lang_2!D3161</f>
        <v>0</v>
      </c>
      <c r="E3161" s="55" t="str">
        <f>[3]lang_2!E3161</f>
        <v>#[color=fae6c8,fontsize=22,outline=3c1e0aff]龙鳞使绿龙防御和水系抗性提高,免疫流血。[-]</v>
      </c>
    </row>
    <row r="3162" spans="1:5">
      <c r="A3162" s="55">
        <f>[3]lang_2!A3162</f>
        <v>0</v>
      </c>
      <c r="B3162" s="55">
        <f>[3]lang_2!B3162</f>
        <v>0</v>
      </c>
      <c r="C3162" s="55">
        <f>[3]lang_2!C3162</f>
        <v>0</v>
      </c>
      <c r="D3162" s="55">
        <f>[3]lang_2!D3162</f>
        <v>0</v>
      </c>
      <c r="E3162" s="55">
        <f>[3]lang_2!E3162</f>
        <v>0</v>
      </c>
    </row>
    <row r="3163" spans="1:5">
      <c r="A3163" s="55" t="str">
        <f>[3]lang_2!A3163</f>
        <v>SKILLDES_50045</v>
      </c>
      <c r="B3163" s="55" t="str">
        <f>[3]lang_2!B3163</f>
        <v>惊恐复仇</v>
      </c>
      <c r="C3163" s="55" t="str">
        <f>[3]lang_2!C3163</f>
        <v>#[color=645252,fontsize=20]骷髅战士生命首次低于50%时，为自己施加骨盾，受到兵团伤害降低[-][color=48b946,fontsize=20]{(($level+$ulevel)*2+28)}%[-][color=645252,fontsize=20]，持续15秒。[-]</v>
      </c>
      <c r="D3163" s="55">
        <f>[3]lang_2!D3163</f>
        <v>0</v>
      </c>
      <c r="E3163" s="55" t="str">
        <f>[3]lang_2!E3163</f>
        <v>#[color=fae6c8,fontsize=22,outline=3c1e0aff]独角兽兵团每隔12秒，对当前攻击的兵团施放失明术，降低命中值[-][color=1ca216,fontsize=22,outline=3c1e0aff]{($level+$ulevel)*40+160}[-][color=fae6c8,fontsize=22,outline=3c1e0aff],持续10秒。[-]</v>
      </c>
    </row>
    <row r="3164" spans="1:5">
      <c r="A3164" s="55" t="str">
        <f>[3]lang_2!A3164</f>
        <v>SKILLDES1_50045</v>
      </c>
      <c r="B3164" s="55" t="str">
        <f>[3]lang_2!B3164</f>
        <v>用自身的骨头组合的盾牌，防御极强。</v>
      </c>
      <c r="C3164" s="55" t="str">
        <f>[3]lang_2!C3164</f>
        <v>#[color=645252,fontsize=20]用自身的骨头组合的盾牌，防御极强。[-]</v>
      </c>
      <c r="D3164" s="55">
        <f>[3]lang_2!D3164</f>
        <v>0</v>
      </c>
      <c r="E3164" s="55" t="str">
        <f>[3]lang_2!E3164</f>
        <v>#[color=fae6c8,fontsize=22,outline=3c1e0aff]令对手进入失明状态,降低命中。[-]</v>
      </c>
    </row>
    <row r="3165" spans="1:5">
      <c r="A3165" s="55" t="str">
        <f>[3]lang_2!A3165</f>
        <v>SKILLDES_51112</v>
      </c>
      <c r="B3165" s="55" t="str">
        <f>[3]lang_2!B3165</f>
        <v>白骨仆从</v>
      </c>
      <c r="C3165" s="55" t="str">
        <f>[3]lang_2!C3165</f>
        <v>#[color=645252,fontsize=20]骷髅战士反弹[-][color=48b946,fontsize=20]{(($level+$ulevel)*1+9)}%[-][color=645252,fontsize=20]受到的伤害。[-]</v>
      </c>
      <c r="D3165" s="55">
        <f>[3]lang_2!D3165</f>
        <v>0</v>
      </c>
      <c r="E3165" s="55" t="str">
        <f>[3]lang_2!E3165</f>
        <v>#[color=fae6c8,fontsize=22,outline=3c1e0aff]独角兽闪避时，有较高概率给自己施加护盾,吸收[-][color=1ca216,fontsize=22,outline=3c1e0aff]{(($level+$ulevel)*1.5+6)}%[-][color=fae6c8,fontsize=22,outline=3c1e0aff]生命上限的伤害。[-]</v>
      </c>
    </row>
    <row r="3166" spans="1:5">
      <c r="A3166" s="55" t="str">
        <f>[3]lang_2!A3166</f>
        <v>SKILLDES1_51112</v>
      </c>
      <c r="B3166" s="55" t="str">
        <f>[3]lang_2!B3166</f>
        <v>攻击他们就要面对他们那参差不齐的骨刺。</v>
      </c>
      <c r="C3166" s="55" t="str">
        <f>[3]lang_2!C3166</f>
        <v>#[color=645252,fontsize=20]攻击他们就要面对他们那参差不齐的骨刺。[-]</v>
      </c>
      <c r="D3166" s="55">
        <f>[3]lang_2!D3166</f>
        <v>0</v>
      </c>
      <c r="E3166" s="55" t="str">
        <f>[3]lang_2!E3166</f>
        <v>#[color=fae6c8,fontsize=22,outline=3c1e0aff]独角兽成功闪避后,会获得一个吸收伤害的护盾。[-]</v>
      </c>
    </row>
    <row r="3167" spans="1:5">
      <c r="A3167" s="55" t="str">
        <f>[3]lang_2!A3167</f>
        <v>SKILLDES_51018</v>
      </c>
      <c r="B3167" s="55" t="str">
        <f>[3]lang_2!B3167</f>
        <v>坚韧</v>
      </c>
      <c r="C3167" s="55" t="str">
        <f>[3]lang_2!C3167</f>
        <v>#[color=645252,fontsize=20]骷髅战士生命提高[-][color=48b946,fontsize=20]{($level+$ulevel)*2+8}%[-][color=645252,fontsize=20]，反伤提高10%。[-]</v>
      </c>
      <c r="D3167" s="55">
        <f>[3]lang_2!D3167</f>
        <v>0</v>
      </c>
      <c r="E3167" s="55" t="str">
        <f>[3]lang_2!E3167</f>
        <v>#[color=fae6c8,fontsize=22,outline=3c1e0aff]独角兽闪避值提高[-][color=1ca216,fontsize=22,outline=3c1e0aff]{($level+$ulevel)*40+160}[-],每有一个己方突击兵团上场,独角兽闪避值额外提高50。[-]</v>
      </c>
    </row>
    <row r="3168" spans="1:5">
      <c r="A3168" s="55" t="str">
        <f>[3]lang_2!A3168</f>
        <v>SKILLDES1_51018</v>
      </c>
      <c r="B3168" s="55" t="str">
        <f>[3]lang_2!B3168</f>
        <v>没有血肉反而使他们生命力更加强大。</v>
      </c>
      <c r="C3168" s="55" t="str">
        <f>[3]lang_2!C3168</f>
        <v>#[color=645252,fontsize=20]没有血肉反而使他们生命力更加强大。[-]</v>
      </c>
      <c r="D3168" s="55">
        <f>[3]lang_2!D3168</f>
        <v>0</v>
      </c>
      <c r="E3168" s="55" t="str">
        <f>[3]lang_2!E3168</f>
        <v>#[color=fae6c8,fontsize=22,outline=3c1e0aff]独角兽身形敏捷,闪避增加。[-]</v>
      </c>
    </row>
    <row r="3169" spans="1:5">
      <c r="A3169" s="55" t="str">
        <f>[3]lang_2!A3169</f>
        <v>SKILLDES_59111</v>
      </c>
      <c r="B3169" s="55" t="str">
        <f>[3]lang_2!B3169</f>
        <v>提盾</v>
      </c>
      <c r="C3169" s="55" t="str">
        <f>[3]lang_2!C3169</f>
        <v>#[color=645252,fontsize=20]骷髅战士免疫[-][color=48b946,fontsize=20]「流血」[-][color=645252,fontsize=20]，受到射手兵团的伤害降低[-][color=48b946,fontsize=20]{($level+$ulevel)*3+12}%[-][color=645252,fontsize=20]。[-]</v>
      </c>
      <c r="D3169" s="55">
        <f>[3]lang_2!D3169</f>
        <v>0</v>
      </c>
      <c r="E3169" s="55" t="str">
        <f>[3]lang_2!E3169</f>
        <v>#[color=fae6c8,fontsize=22,outline=3c1e0aff]独角兽对阵射手兵团时伤害翻倍，每100移动速度提高[-][color=1ca216,fontsize=22,outline=3c1e0aff]{($level+$ulevel)*3+12}%[-][color=fae6c8,fontsize=22,outline=3c1e0aff]攻击。[-]</v>
      </c>
    </row>
    <row r="3170" spans="1:5">
      <c r="A3170" s="55" t="str">
        <f>[3]lang_2!A3170</f>
        <v>SKILLDES1_59111</v>
      </c>
      <c r="B3170" s="55" t="str">
        <f>[3]lang_2!B3170</f>
        <v>没有血肉，使他们不用担心流血身亡。</v>
      </c>
      <c r="C3170" s="55" t="str">
        <f>[3]lang_2!C3170</f>
        <v>#[color=645252,fontsize=20]没有血肉，使他们不用担心流血身亡。[-]</v>
      </c>
      <c r="D3170" s="55">
        <f>[3]lang_2!D3170</f>
        <v>0</v>
      </c>
      <c r="E3170" s="55" t="str">
        <f>[3]lang_2!E3170</f>
        <v>#[color=fae6c8,fontsize=22,outline=3c1e0aff]独角兽的移动速度将额外提升自己的攻击。[-]</v>
      </c>
    </row>
    <row r="3171" spans="1:5">
      <c r="A3171" s="55" t="str">
        <f>[3]lang_2!A3171</f>
        <v>SKILLDES_50046</v>
      </c>
      <c r="B3171" s="55" t="str">
        <f>[3]lang_2!B3171</f>
        <v>毒气</v>
      </c>
      <c r="C3171" s="55" t="str">
        <f>[3]lang_2!C3171</f>
        <v>#[color=645252,fontsize=20]僵尸兵团对周围一定范围内所有敌方单位每2秒造成[-][color=48b946,fontsize=20]{(($level+$ulevel)*2+18)*0.01*$atk}[-][color=645252,fontsize=20]伤害，对[-][color=48b946,fontsize=20]「流血」[-][color=645252,fontsize=20]的目标单位伤害提高30%。[-]</v>
      </c>
      <c r="D3171" s="55">
        <f>[3]lang_2!D3171</f>
        <v>0</v>
      </c>
      <c r="E3171" s="55" t="str">
        <f>[3]lang_2!E3171</f>
        <v>#[color=fae6c8,fontsize=22,outline=3c1e0aff]独角兽兵团每隔12秒，对当前攻击的兵团施放失明术，降低命中值[-][color=1ca216,fontsize=22,outline=3c1e0aff]{($level+$ulevel)*40+160}[-][color=fae6c8,fontsize=22,outline=3c1e0aff],持续10秒。[-]</v>
      </c>
    </row>
    <row r="3172" spans="1:5">
      <c r="A3172" s="55" t="str">
        <f>[3]lang_2!A3172</f>
        <v>SKILLDES1_50046</v>
      </c>
      <c r="B3172" s="55" t="str">
        <f>[3]lang_2!B3172</f>
        <v>僵尸的身体腐烂后，逐渐形成了毒气。</v>
      </c>
      <c r="C3172" s="55" t="str">
        <f>[3]lang_2!C3172</f>
        <v>#[color=645252,fontsize=20]僵尸的身体腐烂后，逐渐形成了毒气。[-]</v>
      </c>
      <c r="D3172" s="55">
        <f>[3]lang_2!D3172</f>
        <v>0</v>
      </c>
      <c r="E3172" s="55" t="str">
        <f>[3]lang_2!E3172</f>
        <v>#[color=fae6c8,fontsize=22,outline=3c1e0aff]令对手进入失明状态,降低命中。[-]</v>
      </c>
    </row>
    <row r="3173" spans="1:5">
      <c r="A3173" s="55" t="str">
        <f>[3]lang_2!A3173</f>
        <v>SKILLDES_50156</v>
      </c>
      <c r="B3173" s="55" t="str">
        <f>[3]lang_2!B3173</f>
        <v>感染</v>
      </c>
      <c r="C3173" s="55" t="str">
        <f>[3]lang_2!C3173</f>
        <v>#[color=645252,fontsize=20]僵尸的【毒气】技能额外使目标单位攻击降低[-][color=48b946,fontsize=20]{(($level+$ulevel)*1.2+10.8)}%[-][color=645252,fontsize=20]，并持续造成[-][color=48b946,fontsize=20]「减速」[-][color=645252,fontsize=20]效果。[-]</v>
      </c>
      <c r="D3173" s="55">
        <f>[3]lang_2!D3173</f>
        <v>0</v>
      </c>
      <c r="E3173" s="55" t="str">
        <f>[3]lang_2!E3173</f>
        <v>#[color=fae6c8,fontsize=22,outline=3c1e0aff]独角兽闪避时，有较高概率给自己施加护盾,吸收[-][color=1ca216,fontsize=22,outline=3c1e0aff]{(($level+$ulevel)*1.5+6)}%[-][color=fae6c8,fontsize=22,outline=3c1e0aff]生命上限的伤害。[-]</v>
      </c>
    </row>
    <row r="3174" spans="1:5">
      <c r="A3174" s="55" t="str">
        <f>[3]lang_2!A3174</f>
        <v>SKILLDES1_50156</v>
      </c>
      <c r="B3174" s="55" t="str">
        <f>[3]lang_2!B3174</f>
        <v>随着时间的推移，僵尸的毒气越发强大。</v>
      </c>
      <c r="C3174" s="55" t="str">
        <f>[3]lang_2!C3174</f>
        <v>#[color=645252,fontsize=20]随着时间的推移，僵尸的毒气越发强大。[-]</v>
      </c>
      <c r="D3174" s="55">
        <f>[3]lang_2!D3174</f>
        <v>0</v>
      </c>
      <c r="E3174" s="55" t="str">
        <f>[3]lang_2!E3174</f>
        <v>#[color=fae6c8,fontsize=22,outline=3c1e0aff]独角兽成功闪避后,会获得一个吸收伤害的护盾。[-]</v>
      </c>
    </row>
    <row r="3175" spans="1:5">
      <c r="A3175" s="55" t="str">
        <f>[3]lang_2!A3175</f>
        <v>SKILLDES_50079</v>
      </c>
      <c r="B3175" s="55" t="str">
        <f>[3]lang_2!B3175</f>
        <v>炸裂</v>
      </c>
      <c r="C3175" s="55" t="str">
        <f>[3]lang_2!C3175</f>
        <v>#[color=645252,fontsize=20]僵尸死亡时对较大范围内敌方单位造成每2秒[-][color=48b946,fontsize=20]{(($level+$ulevel)*4+46)*0.01*$atk}[-][color=645252,fontsize=20]伤害，持续8秒，对[-][color=48b946,fontsize=20]「流血」[-][color=645252,fontsize=20]的目标单位伤害提高30%。[-]</v>
      </c>
      <c r="D3175" s="55">
        <f>[3]lang_2!D3175</f>
        <v>0</v>
      </c>
      <c r="E3175" s="55" t="str">
        <f>[3]lang_2!E3175</f>
        <v>#[color=fae6c8,fontsize=22,outline=3c1e0aff]独角兽对阵射手兵团时伤害翻倍，每100移动速度提高[-][color=1ca216,fontsize=22,outline=3c1e0aff]{($level+$ulevel)*3+12}%[-][color=fae6c8,fontsize=22,outline=3c1e0aff]攻击。[-]</v>
      </c>
    </row>
    <row r="3176" spans="1:5">
      <c r="A3176" s="55" t="str">
        <f>[3]lang_2!A3176</f>
        <v>SKILLDES1_50079</v>
      </c>
      <c r="B3176" s="55" t="str">
        <f>[3]lang_2!B3176</f>
        <v>僵尸们一旦死亡，身体会发生爆炸。</v>
      </c>
      <c r="C3176" s="55" t="str">
        <f>[3]lang_2!C3176</f>
        <v>#[color=645252,fontsize=20]僵尸们一旦死亡，身体会发生爆炸。[-]</v>
      </c>
      <c r="D3176" s="55">
        <f>[3]lang_2!D3176</f>
        <v>0</v>
      </c>
      <c r="E3176" s="55" t="str">
        <f>[3]lang_2!E3176</f>
        <v>#[color=fae6c8,fontsize=22,outline=3c1e0aff]独角兽的移动速度将额外提升自己的攻击。[-]</v>
      </c>
    </row>
    <row r="3177" spans="1:5">
      <c r="A3177" s="55" t="str">
        <f>[3]lang_2!A3177</f>
        <v>SKILLDES_52107</v>
      </c>
      <c r="B3177" s="55" t="str">
        <f>[3]lang_2!B3177</f>
        <v>腐肉屏障</v>
      </c>
      <c r="C3177" s="55" t="str">
        <f>[3]lang_2!C3177</f>
        <v>#[color=645252,fontsize=20]僵尸的兵团免伤提高[-][color=48b946,fontsize=20]{($level+$ulevel)*1+9}%[-][color=645252,fontsize=20]，如果攻击僵尸的敌方单位处于[-][color=48b946,fontsize=20]「士气低落」[-][color=645252,fontsize=20]效果，加成翻倍。[-]</v>
      </c>
      <c r="D3177" s="55">
        <f>[3]lang_2!D3177</f>
        <v>0</v>
      </c>
      <c r="E3177" s="55" t="str">
        <f>[3]lang_2!E3177</f>
        <v>#[color=fae6c8,fontsize=22,outline=3c1e0aff]独角兽闪避值提高[-][color=1ca216,fontsize=22,outline=3c1e0aff]{($level+$ulevel)*40+160}[-],每有一个己方突击兵团上场,独角兽闪避值额外提高50。[-]</v>
      </c>
    </row>
    <row r="3178" spans="1:5">
      <c r="A3178" s="55" t="str">
        <f>[3]lang_2!A3178</f>
        <v>SKILLDES1_52107</v>
      </c>
      <c r="B3178" s="55" t="str">
        <f>[3]lang_2!B3178</f>
        <v>身体经过岁月的锤炼，已经坚硬无比。</v>
      </c>
      <c r="C3178" s="55" t="str">
        <f>[3]lang_2!C3178</f>
        <v>#[color=645252,fontsize=20]身体经过岁月的锤炼，已经坚硬无比。[-]</v>
      </c>
      <c r="D3178" s="55">
        <f>[3]lang_2!D3178</f>
        <v>0</v>
      </c>
      <c r="E3178" s="55" t="str">
        <f>[3]lang_2!E3178</f>
        <v>#[color=fae6c8,fontsize=22,outline=3c1e0aff]独角兽身形敏捷,闪避增加。[-]</v>
      </c>
    </row>
    <row r="3179" spans="1:5">
      <c r="A3179" s="55" t="str">
        <f>[3]lang_2!A3179</f>
        <v>SKILLDES_50157</v>
      </c>
      <c r="B3179" s="55" t="str">
        <f>[3]lang_2!B3179</f>
        <v>惊骇</v>
      </c>
      <c r="C3179" s="55" t="str">
        <f>[3]lang_2!C3179</f>
        <v>#[color=645252,fontsize=20]幽灵兵团进入战斗后，第1次攻击对正前方极大范围内的敌方兵团造成[-][color=48b946,fontsize=20]「沉默」[-][color=645252,fontsize=20]效果，持续[-][color=48b946,fontsize=20]{($level+$ulevel)*1+9}[-][color=645252,fontsize=20]秒。[-]</v>
      </c>
      <c r="D3179" s="55">
        <f>[3]lang_2!D3179</f>
        <v>0</v>
      </c>
      <c r="E3179" s="55" t="str">
        <f>[3]lang_2!E3179</f>
        <v>#[color=fae6c8,fontsize=22,outline=3c1e0aff]独角兽闪避时，有较高概率给自己施加护盾,吸收[-][color=1ca216,fontsize=22,outline=3c1e0aff]{(($level+$ulevel)*1.5+6)}%[-][color=fae6c8,fontsize=22,outline=3c1e0aff]生命上限的伤害。[-]</v>
      </c>
    </row>
    <row r="3180" spans="1:5">
      <c r="A3180" s="55" t="str">
        <f>[3]lang_2!A3180</f>
        <v>SKILLDES1_50157</v>
      </c>
      <c r="B3180" s="55" t="str">
        <f>[3]lang_2!B3180</f>
        <v>直指灵魂的叫声，会使人灵魂战栗。</v>
      </c>
      <c r="C3180" s="55" t="str">
        <f>[3]lang_2!C3180</f>
        <v>#[color=645252,fontsize=20]直指灵魂的叫声，会使人灵魂战栗。[-]</v>
      </c>
      <c r="D3180" s="55">
        <f>[3]lang_2!D3180</f>
        <v>0</v>
      </c>
      <c r="E3180" s="55" t="str">
        <f>[3]lang_2!E3180</f>
        <v>#[color=fae6c8,fontsize=22,outline=3c1e0aff]独角兽成功闪避后,会获得一个吸收伤害的护盾。[-]</v>
      </c>
    </row>
    <row r="3181" spans="1:5">
      <c r="A3181" s="55" t="str">
        <f>[3]lang_2!A3181</f>
        <v>SKILLDES_59112</v>
      </c>
      <c r="B3181" s="55" t="str">
        <f>[3]lang_2!B3181</f>
        <v>恐怖尖啸</v>
      </c>
      <c r="C3181" s="55" t="str">
        <f>[3]lang_2!C3181</f>
        <v>#[color=645252,fontsize=20]幽灵攻击提高[-][color=48b946,fontsize=20]{($level+$ulevel)*3+12}%[-][color=645252,fontsize=20]。战场中每有1个己方兵团死亡，额外提高攻击8%。最高可叠加10次，持续整场战斗。[-]</v>
      </c>
      <c r="D3181" s="55">
        <f>[3]lang_2!D3181</f>
        <v>0</v>
      </c>
      <c r="E3181" s="55" t="str">
        <f>[3]lang_2!E3181</f>
        <v>#[color=fae6c8,fontsize=22,outline=3c1e0aff]独角兽兵团每隔12秒，对当前攻击的兵团施放失明术，降低命中值[-][color=1ca216,fontsize=22,outline=3c1e0aff]{($level+$ulevel)*40+160}[-][color=fae6c8,fontsize=22,outline=3c1e0aff],持续10秒。[-]</v>
      </c>
    </row>
    <row r="3182" spans="1:5">
      <c r="A3182" s="55" t="str">
        <f>[3]lang_2!A3182</f>
        <v>SKILLDES1_59112</v>
      </c>
      <c r="B3182" s="55" t="str">
        <f>[3]lang_2!B3182</f>
        <v>幽灵可以借助死亡的力量提升自己。</v>
      </c>
      <c r="C3182" s="55" t="str">
        <f>[3]lang_2!C3182</f>
        <v>#[color=645252,fontsize=20]幽灵可以借助死亡的力量提升自己。[-]</v>
      </c>
      <c r="D3182" s="55">
        <f>[3]lang_2!D3182</f>
        <v>0</v>
      </c>
      <c r="E3182" s="55" t="str">
        <f>[3]lang_2!E3182</f>
        <v>#[color=fae6c8,fontsize=22,outline=3c1e0aff]令对手进入失明状态,降低命中。[-]</v>
      </c>
    </row>
    <row r="3183" spans="1:5">
      <c r="A3183" s="55" t="str">
        <f>[3]lang_2!A3183</f>
        <v>SKILLDES_50158</v>
      </c>
      <c r="B3183" s="55" t="str">
        <f>[3]lang_2!B3183</f>
        <v>厄运诅咒</v>
      </c>
      <c r="C3183" s="55" t="str">
        <f>[3]lang_2!C3183</f>
        <v>#[color=645252,fontsize=20]幽灵兵团死亡时，对所有敌方兵团造成[-][color=48b946,fontsize=20]「沉默」[-][color=645252,fontsize=20]效果，持续[-][color=48b946,fontsize=20]{($level+$ulevel)*0.5+4.5}[-][color=645252,fontsize=20]秒。[-]</v>
      </c>
      <c r="D3183" s="55">
        <f>[3]lang_2!D3183</f>
        <v>0</v>
      </c>
      <c r="E3183" s="55" t="str">
        <f>[3]lang_2!E3183</f>
        <v>#[color=fae6c8,fontsize=22,outline=3c1e0aff]独角兽对阵射手兵团时伤害翻倍，每100移动速度提高[-][color=1ca216,fontsize=22,outline=3c1e0aff]{($level+$ulevel)*3+12}%[-][color=fae6c8,fontsize=22,outline=3c1e0aff]攻击。[-]</v>
      </c>
    </row>
    <row r="3184" spans="1:5">
      <c r="A3184" s="55" t="str">
        <f>[3]lang_2!A3184</f>
        <v>SKILLDES1_50158</v>
      </c>
      <c r="B3184" s="55" t="str">
        <f>[3]lang_2!B3184</f>
        <v>幽灵都是怨念的化身，会诅咒敌人。</v>
      </c>
      <c r="C3184" s="55" t="str">
        <f>[3]lang_2!C3184</f>
        <v>#[color=645252,fontsize=20]幽灵都是怨念的化身，会诅咒敌人。[-]</v>
      </c>
      <c r="D3184" s="55">
        <f>[3]lang_2!D3184</f>
        <v>0</v>
      </c>
      <c r="E3184" s="55" t="str">
        <f>[3]lang_2!E3184</f>
        <v>#[color=fae6c8,fontsize=22,outline=3c1e0aff]独角兽的移动速度将额外提升自己的攻击。[-]</v>
      </c>
    </row>
    <row r="3185" spans="1:5">
      <c r="A3185" s="55" t="str">
        <f>[3]lang_2!A3185</f>
        <v>SKILLDES_59068</v>
      </c>
      <c r="B3185" s="55" t="str">
        <f>[3]lang_2!B3185</f>
        <v>无形</v>
      </c>
      <c r="C3185" s="55" t="str">
        <f>[3]lang_2!C3185</f>
        <v>#[color=645252,fontsize=20]幽灵的法术免伤提高[-][color=48b946,fontsize=20]{($level+$ulevel)*1+9}%[-][color=645252,fontsize=20]。每次受到敌方法术伤害，恢复英雄10魔法值。[-]</v>
      </c>
      <c r="D3185" s="55">
        <f>[3]lang_2!D3185</f>
        <v>0</v>
      </c>
      <c r="E3185" s="55" t="str">
        <f>[3]lang_2!E3185</f>
        <v>#[color=fae6c8,fontsize=22,outline=3c1e0aff]独角兽闪避值提高[-][color=1ca216,fontsize=22,outline=3c1e0aff]{($level+$ulevel)*40+160}[-],每有一个己方突击兵团上场,独角兽闪避值额外提高50。[-]</v>
      </c>
    </row>
    <row r="3186" spans="1:5">
      <c r="A3186" s="55" t="str">
        <f>[3]lang_2!A3186</f>
        <v>SKILLDES1_59068</v>
      </c>
      <c r="B3186" s="55" t="str">
        <f>[3]lang_2!B3186</f>
        <v>幽灵没有真实的身体，很难被攻击。</v>
      </c>
      <c r="C3186" s="55" t="str">
        <f>[3]lang_2!C3186</f>
        <v>#[color=645252,fontsize=20]幽灵没有真实的身体，很难被攻击。[-]</v>
      </c>
      <c r="D3186" s="55">
        <f>[3]lang_2!D3186</f>
        <v>0</v>
      </c>
      <c r="E3186" s="55" t="str">
        <f>[3]lang_2!E3186</f>
        <v>#[color=fae6c8,fontsize=22,outline=3c1e0aff]独角兽身形敏捷,闪避增加。[-]</v>
      </c>
    </row>
    <row r="3187" spans="1:5">
      <c r="A3187" s="55" t="str">
        <f>[3]lang_2!A3187</f>
        <v>SKILLDES_50154</v>
      </c>
      <c r="B3187" s="55" t="str">
        <f>[3]lang_2!B3187</f>
        <v>生命虹吸</v>
      </c>
      <c r="C3187" s="55" t="str">
        <f>[3]lang_2!C3187</f>
        <v>#[color=645252,fontsize=20]吸血鬼兵团随机对较大范围内1个敌方兵团造成[-][color=48b946,fontsize=20]{(($level+$ulevel)*20+380)*0.01*$atk}[-][color=645252,fontsize=20]伤害，并吸取[-][color=48b946,fontsize=20]{(($level+$ulevel)*15+185)*0.01*$atk}[-][color=645252,fontsize=20]生命。[-]</v>
      </c>
      <c r="D3187" s="55">
        <f>[3]lang_2!D3187</f>
        <v>0</v>
      </c>
      <c r="E3187" s="55" t="str">
        <f>[3]lang_2!E3187</f>
        <v>#[color=fae6c8,fontsize=22,outline=3c1e0aff]独角兽闪避时，有较高概率给自己施加护盾,吸收[-][color=1ca216,fontsize=22,outline=3c1e0aff]{(($level+$ulevel)*1.5+6)}%[-][color=fae6c8,fontsize=22,outline=3c1e0aff]生命上限的伤害。[-]</v>
      </c>
    </row>
    <row r="3188" spans="1:5">
      <c r="A3188" s="55" t="str">
        <f>[3]lang_2!A3188</f>
        <v>SKILLDES1_50154</v>
      </c>
      <c r="B3188" s="55" t="str">
        <f>[3]lang_2!B3188</f>
        <v>对鲜血的渴望，使他们不断猎杀生物。</v>
      </c>
      <c r="C3188" s="55" t="str">
        <f>[3]lang_2!C3188</f>
        <v>#[color=645252,fontsize=20]对鲜血的渴望，使他们不断猎杀生物。[-]</v>
      </c>
      <c r="D3188" s="55">
        <f>[3]lang_2!D3188</f>
        <v>0</v>
      </c>
      <c r="E3188" s="55" t="str">
        <f>[3]lang_2!E3188</f>
        <v>#[color=fae6c8,fontsize=22,outline=3c1e0aff]独角兽成功闪避后,会获得一个吸收伤害的护盾。[-]</v>
      </c>
    </row>
    <row r="3189" spans="1:5">
      <c r="A3189" s="55" t="str">
        <f>[3]lang_2!A3189</f>
        <v>SKILLDES_51022</v>
      </c>
      <c r="B3189" s="55" t="str">
        <f>[3]lang_2!B3189</f>
        <v>吸血</v>
      </c>
      <c r="C3189" s="55" t="str">
        <f>[3]lang_2!C3189</f>
        <v>#[color=645252,fontsize=20]吸血鬼的吸血提高[-][color=48b946,fontsize=20]{($level+$ulevel)*1.5+6.5}%[-][color=645252,fontsize=20]。[-]</v>
      </c>
      <c r="D3189" s="55">
        <f>[3]lang_2!D3189</f>
        <v>0</v>
      </c>
      <c r="E3189" s="55" t="str">
        <f>[3]lang_2!E3189</f>
        <v>#[color=fae6c8,fontsize=22,outline=3c1e0aff]独角兽对阵射手兵团时伤害翻倍，每100移动速度提高[-][color=1ca216,fontsize=22,outline=3c1e0aff]{($level+$ulevel)*3+12}%[-][color=fae6c8,fontsize=22,outline=3c1e0aff]攻击。[-]</v>
      </c>
    </row>
    <row r="3190" spans="1:5">
      <c r="A3190" s="55" t="str">
        <f>[3]lang_2!A3190</f>
        <v>SKILLDES1_51022</v>
      </c>
      <c r="B3190" s="55" t="str">
        <f>[3]lang_2!B3190</f>
        <v>他们能够利用鲜血的力量恢复自身伤势。</v>
      </c>
      <c r="C3190" s="55" t="str">
        <f>[3]lang_2!C3190</f>
        <v>#[color=645252,fontsize=20]他们能够利用鲜血的力量恢复自身伤势。[-]</v>
      </c>
      <c r="D3190" s="55">
        <f>[3]lang_2!D3190</f>
        <v>0</v>
      </c>
      <c r="E3190" s="55" t="str">
        <f>[3]lang_2!E3190</f>
        <v>#[color=fae6c8,fontsize=22,outline=3c1e0aff]独角兽的移动速度将额外提升自己的攻击。[-]</v>
      </c>
    </row>
    <row r="3191" spans="1:5">
      <c r="A3191" s="55" t="str">
        <f>[3]lang_2!A3191</f>
        <v>SKILLDES_50212</v>
      </c>
      <c r="B3191" s="55" t="str">
        <f>[3]lang_2!B3191</f>
        <v>快速突击</v>
      </c>
      <c r="C3191" s="55" t="str">
        <f>[3]lang_2!C3191</f>
        <v>#[color=645252,fontsize=20]吸血鬼释放【生命虹吸】后，提高[-][color=48b946,fontsize=20]{($level+$ulevel)*1.5+13.5}%[-][color=645252,fontsize=20]吸血效果。最多可叠加3次，持续整场战斗。[-]</v>
      </c>
      <c r="D3191" s="55">
        <f>[3]lang_2!D3191</f>
        <v>0</v>
      </c>
      <c r="E3191" s="55" t="str">
        <f>[3]lang_2!E3191</f>
        <v>#[color=fae6c8,fontsize=22,outline=3c1e0aff]独角兽闪避值提高[-][color=1ca216,fontsize=22,outline=3c1e0aff]{($level+$ulevel)*40+160}[-],每有一个己方突击兵团上场,独角兽闪避值额外提高50。[-]</v>
      </c>
    </row>
    <row r="3192" spans="1:5">
      <c r="A3192" s="55" t="str">
        <f>[3]lang_2!A3192</f>
        <v>SKILLDES1_50212</v>
      </c>
      <c r="B3192" s="55" t="str">
        <f>[3]lang_2!B3192</f>
        <v>见到鲜血时，他们会渴望更多的鲜血。</v>
      </c>
      <c r="C3192" s="55" t="str">
        <f>[3]lang_2!C3192</f>
        <v>#[color=645252,fontsize=20]见到鲜血时，他们会渴望更多的鲜血。[-]</v>
      </c>
      <c r="D3192" s="55">
        <f>[3]lang_2!D3192</f>
        <v>0</v>
      </c>
      <c r="E3192" s="55" t="str">
        <f>[3]lang_2!E3192</f>
        <v>#[color=fae6c8,fontsize=22,outline=3c1e0aff]独角兽身形敏捷,闪避增加。[-]</v>
      </c>
    </row>
    <row r="3193" spans="1:5">
      <c r="A3193" s="55" t="str">
        <f>[3]lang_2!A3193</f>
        <v>SKILLDES_52023</v>
      </c>
      <c r="B3193" s="55" t="str">
        <f>[3]lang_2!B3193</f>
        <v>鲜血猎杀</v>
      </c>
      <c r="C3193" s="55" t="str">
        <f>[3]lang_2!C3193</f>
        <v>#[color=645252,fontsize=20]对阵生命百分比低于自己的目标单位时，吸血鬼攻击提高[-][color=48b946,fontsize=20]{($level+$ulevel)*5+35}%[-][color=645252,fontsize=20]。[-]</v>
      </c>
      <c r="D3193" s="55">
        <f>[3]lang_2!D3193</f>
        <v>0</v>
      </c>
      <c r="E3193" s="55" t="str">
        <f>[3]lang_2!E3193</f>
        <v>#[color=fae6c8,fontsize=22,outline=3c1e0aff]独角兽闪避值提高[-][color=1ca216,fontsize=22,outline=3c1e0aff]{($level+$ulevel)*40+160}[-],每有一个己方突击兵团上场,独角兽闪避值额外提高50。[-]</v>
      </c>
    </row>
    <row r="3194" spans="1:5">
      <c r="A3194" s="55" t="str">
        <f>[3]lang_2!A3194</f>
        <v>SKILLDES1_52023</v>
      </c>
      <c r="B3194" s="55" t="str">
        <f>[3]lang_2!B3194</f>
        <v>面对将死之人，他们会更加嗜血。</v>
      </c>
      <c r="C3194" s="55" t="str">
        <f>[3]lang_2!C3194</f>
        <v>#[color=645252,fontsize=20]面对将死之人，他们会更加嗜血。[-]</v>
      </c>
      <c r="D3194" s="55">
        <f>[3]lang_2!D3194</f>
        <v>0</v>
      </c>
      <c r="E3194" s="55" t="str">
        <f>[3]lang_2!E3194</f>
        <v>#[color=fae6c8,fontsize=22,outline=3c1e0aff]独角兽身形敏捷,闪避增加。[-]</v>
      </c>
    </row>
    <row r="3195" spans="1:5">
      <c r="A3195" s="55" t="str">
        <f>[3]lang_2!A3195</f>
        <v>SKILLDES_50053</v>
      </c>
      <c r="B3195" s="55" t="str">
        <f>[3]lang_2!B3195</f>
        <v>献祭</v>
      </c>
      <c r="C3195" s="55" t="str">
        <f>[3]lang_2!C3195</f>
        <v>#[color=645252,fontsize=20]如果目标单位死亡，巫妖有一定概率召唤出1个骷髅战士，骷髅战士拥有[-][color=48b946,fontsize=20]{(($level+$ulevel)*1.5+10.5)*($teamlevel+9)}[-][color=645252,fontsize=20]攻击，[-][color=48b946,fontsize=20]{(($level+$ulevel)*30+220)*($teamlevel+9)}[-][color=645252,fontsize=20]生命，持续整场战斗。[-]</v>
      </c>
      <c r="D3195" s="55">
        <f>[3]lang_2!D3195</f>
        <v>0</v>
      </c>
      <c r="E3195" s="55" t="str">
        <f>[3]lang_2!E3195</f>
        <v>#[color=fae6c8,fontsize=22,outline=3c1e0aff]独角兽闪避时，有较高概率给自己施加护盾,吸收[-][color=1ca216,fontsize=22,outline=3c1e0aff]{(($level+$ulevel)*1.5+6)}%[-][color=fae6c8,fontsize=22,outline=3c1e0aff]生命上限的伤害。[-]</v>
      </c>
    </row>
    <row r="3196" spans="1:5">
      <c r="A3196" s="55" t="str">
        <f>[3]lang_2!A3196</f>
        <v>SKILLDES1_50053</v>
      </c>
      <c r="B3196" s="55" t="str">
        <f>[3]lang_2!B3196</f>
        <v>面对巫妖，死亡并不是终结。</v>
      </c>
      <c r="C3196" s="55" t="str">
        <f>[3]lang_2!C3196</f>
        <v>#[color=645252,fontsize=20]面对巫妖，死亡并不是终结。[-]</v>
      </c>
      <c r="D3196" s="55">
        <f>[3]lang_2!D3196</f>
        <v>0</v>
      </c>
      <c r="E3196" s="55" t="str">
        <f>[3]lang_2!E3196</f>
        <v>#[color=fae6c8,fontsize=22,outline=3c1e0aff]独角兽成功闪避后,会获得一个吸收伤害的护盾。[-]</v>
      </c>
    </row>
    <row r="3197" spans="1:5">
      <c r="A3197" s="55" t="str">
        <f>[3]lang_2!A3197</f>
        <v>SKILLDES_50160</v>
      </c>
      <c r="B3197" s="55" t="str">
        <f>[3]lang_2!B3197</f>
        <v>毒云</v>
      </c>
      <c r="C3197" s="55" t="str">
        <f>[3]lang_2!C3197</f>
        <v>#[color=645252,fontsize=20]巫妖的普通攻击有一定概率，对3个敌方单位造成[-][color=48b946,fontsize=20]{($level+$ulevel)*10+90}%[-][color=645252,fontsize=20]攻击的伤害，对[-][color=48b946,fontsize=20]「流血」[-][color=645252,fontsize=20]的目标单位伤害提高30%。[-]</v>
      </c>
      <c r="D3197" s="55">
        <f>[3]lang_2!D3197</f>
        <v>0</v>
      </c>
      <c r="E3197" s="55" t="str">
        <f>[3]lang_2!E3197</f>
        <v>#[color=fae6c8,fontsize=22,outline=3c1e0aff]独角兽对阵射手兵团时伤害翻倍，每100移动速度提高[-][color=1ca216,fontsize=22,outline=3c1e0aff]{($level+$ulevel)*3+12}%[-][color=fae6c8,fontsize=22,outline=3c1e0aff]攻击。[-]</v>
      </c>
    </row>
    <row r="3198" spans="1:5">
      <c r="A3198" s="55" t="str">
        <f>[3]lang_2!A3198</f>
        <v>SKILLDES1_50160</v>
      </c>
      <c r="B3198" s="55" t="str">
        <f>[3]lang_2!B3198</f>
        <v>巫妖的魔法远超人类，举手投足都非同寻常。</v>
      </c>
      <c r="C3198" s="55" t="str">
        <f>[3]lang_2!C3198</f>
        <v>#[color=645252,fontsize=20]巫妖的魔法远超人类，举手投足都非同寻常。[-]</v>
      </c>
      <c r="D3198" s="55">
        <f>[3]lang_2!D3198</f>
        <v>0</v>
      </c>
      <c r="E3198" s="55" t="str">
        <f>[3]lang_2!E3198</f>
        <v>#[color=fae6c8,fontsize=22,outline=3c1e0aff]独角兽的移动速度将额外提升自己的攻击。[-]</v>
      </c>
    </row>
    <row r="3199" spans="1:5">
      <c r="A3199" s="55" t="str">
        <f>[3]lang_2!A3199</f>
        <v>SKILLDES_59069</v>
      </c>
      <c r="B3199" s="55" t="str">
        <f>[3]lang_2!B3199</f>
        <v>黑暗增幅</v>
      </c>
      <c r="C3199" s="55" t="str">
        <f>[3]lang_2!C3199</f>
        <v>#[color=645252,fontsize=20]巫妖攻击提高[-][color=48b946,fontsize=20]{($level+$ulevel)*4+16}%[-][color=645252,fontsize=20]。战场中每有1个己方墓园阵营的兵团上场，巫妖攻击距离额外提高50。[-]</v>
      </c>
      <c r="D3199" s="55">
        <f>[3]lang_2!D3199</f>
        <v>0</v>
      </c>
      <c r="E3199" s="55" t="str">
        <f>[3]lang_2!E3199</f>
        <v>#[color=fae6c8,fontsize=22,outline=3c1e0aff]独角兽闪避值提高[-][color=1ca216,fontsize=22,outline=3c1e0aff]{($level+$ulevel)*40+160}[-],每有一个己方突击兵团上场,独角兽闪避值额外提高50。[-]</v>
      </c>
    </row>
    <row r="3200" spans="1:5">
      <c r="A3200" s="55" t="str">
        <f>[3]lang_2!A3200</f>
        <v>SKILLDES1_59069</v>
      </c>
      <c r="B3200" s="55" t="str">
        <f>[3]lang_2!B3200</f>
        <v>为了提升自己，巫妖甚至会牺牲己方生物。</v>
      </c>
      <c r="C3200" s="55" t="str">
        <f>[3]lang_2!C3200</f>
        <v>#[color=645252,fontsize=20]为了提升自己，巫妖甚至会牺牲己方生物。[-]</v>
      </c>
      <c r="D3200" s="55">
        <f>[3]lang_2!D3200</f>
        <v>0</v>
      </c>
      <c r="E3200" s="55" t="str">
        <f>[3]lang_2!E3200</f>
        <v>#[color=fae6c8,fontsize=22,outline=3c1e0aff]独角兽身形敏捷,闪避增加。[-]</v>
      </c>
    </row>
    <row r="3201" spans="1:5">
      <c r="A3201" s="55" t="str">
        <f>[3]lang_2!A3201</f>
        <v>SKILLDES_50161</v>
      </c>
      <c r="B3201" s="55" t="str">
        <f>[3]lang_2!B3201</f>
        <v>高级献祭</v>
      </c>
      <c r="C3201" s="55" t="str">
        <f>[3]lang_2!C3201</f>
        <v>#[color=645252,fontsize=20]巫妖上场时，提高己方骷髅战士、骨龙[-][color=48b946,fontsize=20]{($level+$ulevel)*2+13}%[-][color=645252,fontsize=20]的生命和攻击。[-]</v>
      </c>
      <c r="D3201" s="55">
        <f>[3]lang_2!D3201</f>
        <v>0</v>
      </c>
      <c r="E3201" s="55" t="str">
        <f>[3]lang_2!E3201</f>
        <v>#[color=fae6c8,fontsize=22,outline=3c1e0aff]独角兽闪避值提高[-][color=1ca216,fontsize=22,outline=3c1e0aff]{($level+$ulevel)*40+160}[-],每有一个己方突击兵团上场,独角兽闪避值额外提高50。[-]</v>
      </c>
    </row>
    <row r="3202" spans="1:5">
      <c r="A3202" s="55" t="str">
        <f>[3]lang_2!A3202</f>
        <v>SKILLDES1_50161</v>
      </c>
      <c r="B3202" s="55" t="str">
        <f>[3]lang_2!B3202</f>
        <v>巫妖的魔法可以大幅度强化不死单位。</v>
      </c>
      <c r="C3202" s="55" t="str">
        <f>[3]lang_2!C3202</f>
        <v>#[color=645252,fontsize=20]巫妖的魔法可以大幅度强化不死单位。[-]</v>
      </c>
      <c r="D3202" s="55">
        <f>[3]lang_2!D3202</f>
        <v>0</v>
      </c>
      <c r="E3202" s="55" t="str">
        <f>[3]lang_2!E3202</f>
        <v>#[color=fae6c8,fontsize=22,outline=3c1e0aff]独角兽身形敏捷,闪避增加。[-]</v>
      </c>
    </row>
    <row r="3203" spans="1:5">
      <c r="A3203" s="55" t="str">
        <f>[3]lang_2!A3203</f>
        <v>SKILLDES_50162</v>
      </c>
      <c r="B3203" s="55" t="str">
        <f>[3]lang_2!B3203</f>
        <v>致命一击</v>
      </c>
      <c r="C3203" s="55" t="str">
        <f>[3]lang_2!C3203</f>
        <v>#[color=645252,fontsize=20]黑暗骑士兵团对当前攻击的兵团造成[-][color=48b946,fontsize=20]{(($level+$ulevel)*45+855)*0.01*$atk}[-][color=645252,fontsize=20]伤害，并造成[-][color=48b946,fontsize=20]「士气低落」[-][color=645252,fontsize=20]效果，持续10秒。[-]</v>
      </c>
      <c r="D3203" s="55">
        <f>[3]lang_2!D3203</f>
        <v>0</v>
      </c>
      <c r="E3203" s="55" t="str">
        <f>[3]lang_2!E3203</f>
        <v>#[color=fae6c8,fontsize=22,outline=3c1e0aff]独角兽闪避时，有较高概率给自己施加护盾,吸收[-][color=1ca216,fontsize=22,outline=3c1e0aff]{(($level+$ulevel)*1.5+6)}%[-][color=fae6c8,fontsize=22,outline=3c1e0aff]生命上限的伤害。[-]</v>
      </c>
    </row>
    <row r="3204" spans="1:5">
      <c r="A3204" s="55" t="str">
        <f>[3]lang_2!A3204</f>
        <v>SKILLDES_50410</v>
      </c>
      <c r="B3204" s="55" t="str">
        <f>[3]lang_2!B3204</f>
        <v>致命一击</v>
      </c>
      <c r="C3204" s="55" t="str">
        <f>[3]lang_2!C3204</f>
        <v>#[color=645252,fontsize=20]黑暗骑士兵团对当前攻击的兵团造成[-][color=48b946,fontsize=20]{(($level+$ulevel)*60+1140)*0.01*$atk}[-][color=645252,fontsize=20]伤害，并造成[-][color=48b946,fontsize=20]「士气低落」[-][color=645252,fontsize=20]效果，持续10秒。[-]</v>
      </c>
      <c r="D3204" s="55">
        <f>[3]lang_2!D3204</f>
        <v>0</v>
      </c>
      <c r="E3204" s="55" t="str">
        <f>[3]lang_2!E3204</f>
        <v>#[color=fae6c8,fontsize=22,outline=3c1e0aff]独角兽闪避时，有较高概率给自己施加护盾,吸收[-][color=1ca216,fontsize=22,outline=3c1e0aff]{(($level+$ulevel)*1.5+6)}%[-][color=fae6c8,fontsize=22,outline=3c1e0aff]生命上限的伤害。[-]</v>
      </c>
    </row>
    <row r="3205" spans="1:5">
      <c r="A3205" s="55" t="str">
        <f>[3]lang_2!A3205</f>
        <v>SKILLDES1_50162</v>
      </c>
      <c r="B3205" s="55" t="str">
        <f>[3]lang_2!B3205</f>
        <v>结合生前的技艺，黑暗骑士的攻击非常恐怖。</v>
      </c>
      <c r="C3205" s="55" t="str">
        <f>[3]lang_2!C3205</f>
        <v>#[color=645252,fontsize=20]结合生前的技艺，黑暗骑士的攻击非常恐怖。[-]</v>
      </c>
      <c r="D3205" s="55">
        <f>[3]lang_2!D3205</f>
        <v>0</v>
      </c>
      <c r="E3205" s="55" t="str">
        <f>[3]lang_2!E3205</f>
        <v>#[color=fae6c8,fontsize=22,outline=3c1e0aff]独角兽成功闪避后,会获得一个吸收伤害的护盾。[-]</v>
      </c>
    </row>
    <row r="3206" spans="1:5">
      <c r="A3206" s="55" t="str">
        <f>[3]lang_2!A3206</f>
        <v>SKILLDES_50210</v>
      </c>
      <c r="B3206" s="55" t="str">
        <f>[3]lang_2!B3206</f>
        <v>死亡冲锋</v>
      </c>
      <c r="C3206" s="55" t="str">
        <f>[3]lang_2!C3206</f>
        <v>#[color=645252,fontsize=20]如果目标兵团死亡，黑暗骑士攻击提高[-][color=48b946,fontsize=20]{($level+$ulevel)*2+8}%[-][color=645252,fontsize=20]。最多可叠加10次，持续整场战斗。[-]</v>
      </c>
      <c r="D3206" s="55">
        <f>[3]lang_2!D3206</f>
        <v>0</v>
      </c>
      <c r="E3206" s="55" t="str">
        <f>[3]lang_2!E3206</f>
        <v>#[color=fae6c8,fontsize=22,outline=3c1e0aff]独角兽对阵射手兵团时伤害翻倍，每100移动速度提高[-][color=1ca216,fontsize=22,outline=3c1e0aff]{($level+$ulevel)*3+12}%[-][color=fae6c8,fontsize=22,outline=3c1e0aff]攻击。[-]</v>
      </c>
    </row>
    <row r="3207" spans="1:5">
      <c r="A3207" s="55" t="str">
        <f>[3]lang_2!A3207</f>
        <v>SKILLDES1_50210</v>
      </c>
      <c r="B3207" s="55" t="str">
        <f>[3]lang_2!B3207</f>
        <v>黑暗骑士会吸收死者的力量，使自己更强。</v>
      </c>
      <c r="C3207" s="55" t="str">
        <f>[3]lang_2!C3207</f>
        <v>#[color=645252,fontsize=20]黑暗骑士会吸收死者的力量，使自己更强。[-]</v>
      </c>
      <c r="D3207" s="55">
        <f>[3]lang_2!D3207</f>
        <v>0</v>
      </c>
      <c r="E3207" s="55" t="str">
        <f>[3]lang_2!E3207</f>
        <v>#[color=fae6c8,fontsize=22,outline=3c1e0aff]独角兽的移动速度将额外提升自己的攻击。[-]</v>
      </c>
    </row>
    <row r="3208" spans="1:5">
      <c r="A3208" s="55" t="str">
        <f>[3]lang_2!A3208</f>
        <v>SKILLDES_51117</v>
      </c>
      <c r="B3208" s="55" t="str">
        <f>[3]lang_2!B3208</f>
        <v>快速突击</v>
      </c>
      <c r="C3208" s="55" t="str">
        <f>[3]lang_2!C3208</f>
        <v>#[color=645252,fontsize=20]黑暗骑士生命提高[-][color=48b946,fontsize=20]{($level+$ulevel)*2+8}%[-][color=645252,fontsize=20]，兵团免伤提高[-][-][color=48b946,fontsize=20]{($level+$ulevel)*1+4}%[-][color=645252,fontsize=20]。[-]</v>
      </c>
      <c r="D3208" s="55">
        <f>[3]lang_2!D3208</f>
        <v>0</v>
      </c>
      <c r="E3208" s="55" t="str">
        <f>[3]lang_2!E3208</f>
        <v>#[color=fae6c8,fontsize=22,outline=3c1e0aff]独角兽闪避值提高[-][color=1ca216,fontsize=22,outline=3c1e0aff]{($level+$ulevel)*40+160}[-],每有一个己方突击兵团上场,独角兽闪避值额外提高50。[-]</v>
      </c>
    </row>
    <row r="3209" spans="1:5">
      <c r="A3209" s="55" t="str">
        <f>[3]lang_2!A3209</f>
        <v>SKILLDES1_51117</v>
      </c>
      <c r="B3209" s="55" t="str">
        <f>[3]lang_2!B3209</f>
        <v>黑暗骑士周身环绕死亡之力，刀枪不入。</v>
      </c>
      <c r="C3209" s="55" t="str">
        <f>[3]lang_2!C3209</f>
        <v>#[color=645252,fontsize=20]黑暗骑士周身环绕死亡之力，刀枪不入。[-]</v>
      </c>
      <c r="D3209" s="55">
        <f>[3]lang_2!D3209</f>
        <v>0</v>
      </c>
      <c r="E3209" s="55" t="str">
        <f>[3]lang_2!E3209</f>
        <v>#[color=fae6c8,fontsize=22,outline=3c1e0aff]独角兽身形敏捷,闪避增加。[-]</v>
      </c>
    </row>
    <row r="3210" spans="1:5">
      <c r="A3210" s="55" t="str">
        <f>[3]lang_2!A3210</f>
        <v>SKILLDES_51058</v>
      </c>
      <c r="B3210" s="55" t="str">
        <f>[3]lang_2!B3210</f>
        <v>恐怖镇压</v>
      </c>
      <c r="C3210" s="55" t="str">
        <f>[3]lang_2!C3210</f>
        <v>#[color=645252,fontsize=20]黑暗骑士暴击值提高[-][color=48b946,fontsize=20]{($level+$ulevel)*20+80}[-][color=645252,fontsize=20]，暴伤提高50%。[-]</v>
      </c>
      <c r="D3210" s="55">
        <f>[3]lang_2!D3210</f>
        <v>0</v>
      </c>
      <c r="E3210" s="55" t="str">
        <f>[3]lang_2!E3210</f>
        <v>#[color=fae6c8,fontsize=22,outline=3c1e0aff]独角兽闪避值提高[-][color=1ca216,fontsize=22,outline=3c1e0aff]{($level+$ulevel)*40+160}[-],每有一个己方突击兵团上场,独角兽闪避值额外提高50。[-]</v>
      </c>
    </row>
    <row r="3211" spans="1:5">
      <c r="A3211" s="55" t="str">
        <f>[3]lang_2!A3211</f>
        <v>SKILLDES1_51058</v>
      </c>
      <c r="B3211" s="55" t="str">
        <f>[3]lang_2!B3211</f>
        <v>黑暗骑士出现，就象征着恐怖。</v>
      </c>
      <c r="C3211" s="55" t="str">
        <f>[3]lang_2!C3211</f>
        <v>#[color=645252,fontsize=20]黑暗骑士出现，就象征着恐怖。[-]</v>
      </c>
      <c r="D3211" s="55">
        <f>[3]lang_2!D3211</f>
        <v>0</v>
      </c>
      <c r="E3211" s="55" t="str">
        <f>[3]lang_2!E3211</f>
        <v>#[color=fae6c8,fontsize=22,outline=3c1e0aff]独角兽身形敏捷,闪避增加。[-]</v>
      </c>
    </row>
    <row r="3212" spans="1:5">
      <c r="A3212" s="55" t="str">
        <f>[3]lang_2!A3212</f>
        <v>SKILLDES_50164</v>
      </c>
      <c r="B3212" s="55" t="str">
        <f>[3]lang_2!B3212</f>
        <v>碾压</v>
      </c>
      <c r="C3212" s="55" t="str">
        <f>[3]lang_2!C3212</f>
        <v>#[color=645252,fontsize=20]骨龙的普通攻击有一定概率，对当前攻击的兵团造成[-][color=48b946,fontsize=20]{(($level+$ulevel)*6+34)*0.01*$atk}[-][color=645252,fontsize=20]伤害，并造成[-][color=48b946,fontsize=20]「沉默」[-][color=645252,fontsize=20]效果，持续10秒。[-]</v>
      </c>
      <c r="D3212" s="55">
        <f>[3]lang_2!D3212</f>
        <v>0</v>
      </c>
      <c r="E3212" s="55" t="str">
        <f>[3]lang_2!E3212</f>
        <v>#[color=fae6c8,fontsize=22,outline=3c1e0aff]独角兽闪避时，有较高概率给自己施加护盾,吸收[-][color=1ca216,fontsize=22,outline=3c1e0aff]{(($level+$ulevel)*1.5+6)}%[-][color=fae6c8,fontsize=22,outline=3c1e0aff]生命上限的伤害。[-]</v>
      </c>
    </row>
    <row r="3213" spans="1:5">
      <c r="A3213" s="55" t="str">
        <f>[3]lang_2!A3213</f>
        <v>SKILLDES1_50164</v>
      </c>
      <c r="B3213" s="55" t="str">
        <f>[3]lang_2!B3213</f>
        <v>骨龙庞大的身形使它们随意一击都恐怖非常。</v>
      </c>
      <c r="C3213" s="55" t="str">
        <f>[3]lang_2!C3213</f>
        <v>#[color=645252,fontsize=20]骨龙庞大的身形使它们随意一击都恐怖非常。[-]</v>
      </c>
      <c r="D3213" s="55">
        <f>[3]lang_2!D3213</f>
        <v>0</v>
      </c>
      <c r="E3213" s="55" t="str">
        <f>[3]lang_2!E3213</f>
        <v>#[color=fae6c8,fontsize=22,outline=3c1e0aff]独角兽成功闪避后,会获得一个吸收伤害的护盾。[-]</v>
      </c>
    </row>
    <row r="3214" spans="1:5">
      <c r="A3214" s="55" t="str">
        <f>[3]lang_2!A3214</f>
        <v>SKILLDES_50165</v>
      </c>
      <c r="B3214" s="55" t="str">
        <f>[3]lang_2!B3214</f>
        <v>恐惧</v>
      </c>
      <c r="C3214" s="55" t="str">
        <f>[3]lang_2!C3214</f>
        <v>#[color=645252,fontsize=20]骨龙每隔[-][color=48b946,fontsize=20]{($level+$ulevel)*(-1)+31}[-][color=645252,fontsize=20]秒，对极大范围内敌方兵团造成[-][color=48b946,fontsize=20]「士气低落」[-][color=645252,fontsize=20]效果，并降低20%兵团免伤，持续10秒。[-]</v>
      </c>
      <c r="D3214" s="55">
        <f>[3]lang_2!D3214</f>
        <v>0</v>
      </c>
      <c r="E3214" s="55" t="str">
        <f>[3]lang_2!E3214</f>
        <v>#[color=fae6c8,fontsize=22,outline=3c1e0aff]独角兽对阵射手兵团时伤害翻倍，每100移动速度提高[-][color=1ca216,fontsize=22,outline=3c1e0aff]{($level+$ulevel)*3+12}%[-][color=fae6c8,fontsize=22,outline=3c1e0aff]攻击。[-]</v>
      </c>
    </row>
    <row r="3215" spans="1:5">
      <c r="A3215" s="55" t="str">
        <f>[3]lang_2!A3215</f>
        <v>SKILLDES1_50165</v>
      </c>
      <c r="B3215" s="55" t="str">
        <f>[3]lang_2!B3215</f>
        <v>骨龙的出现会对敌人造成巨大的心理压力。</v>
      </c>
      <c r="C3215" s="55" t="str">
        <f>[3]lang_2!C3215</f>
        <v>#[color=645252,fontsize=20]骨龙的出现会对敌人造成巨大的心理压力。[-]</v>
      </c>
      <c r="D3215" s="55">
        <f>[3]lang_2!D3215</f>
        <v>0</v>
      </c>
      <c r="E3215" s="55" t="str">
        <f>[3]lang_2!E3215</f>
        <v>#[color=fae6c8,fontsize=22,outline=3c1e0aff]独角兽的移动速度将额外提升自己的攻击。[-]</v>
      </c>
    </row>
    <row r="3216" spans="1:5">
      <c r="A3216" s="55" t="str">
        <f>[3]lang_2!A3216</f>
        <v>SKILLDES_59072</v>
      </c>
      <c r="B3216" s="55" t="str">
        <f>[3]lang_2!B3216</f>
        <v>破甲</v>
      </c>
      <c r="C3216" s="55" t="str">
        <f>[3]lang_2!C3216</f>
        <v>#[color=645252,fontsize=20]骨龙破防值提高[-][color=48b946,fontsize=20]{(($level+$ulevel)*0.2+1.8)*($teamlevel+9)}[-][color=645252,fontsize=20]。攻击[-][color=48b946,fontsize=20]「士气低落」[-][color=645252,fontsize=20]效果下的敌方单位时，加成翻倍。[-]</v>
      </c>
      <c r="D3216" s="55">
        <f>[3]lang_2!D3216</f>
        <v>0</v>
      </c>
      <c r="E3216" s="55" t="str">
        <f>[3]lang_2!E3216</f>
        <v>#[color=fae6c8,fontsize=22,outline=3c1e0aff]独角兽闪避值提高[-][color=1ca216,fontsize=22,outline=3c1e0aff]{($level+$ulevel)*40+160}[-],每有一个己方突击兵团上场,独角兽闪避值额外提高50。[-]</v>
      </c>
    </row>
    <row r="3217" spans="1:5">
      <c r="A3217" s="55" t="str">
        <f>[3]lang_2!A3217</f>
        <v>SKILLDES1_59072</v>
      </c>
      <c r="B3217" s="55" t="str">
        <f>[3]lang_2!B3217</f>
        <v>在骨龙的利爪面前，任何护甲都是可笑的。</v>
      </c>
      <c r="C3217" s="55" t="str">
        <f>[3]lang_2!C3217</f>
        <v>#[color=645252,fontsize=20]在骨龙的利爪面前，任何护甲都是可笑的。[-]</v>
      </c>
      <c r="D3217" s="55">
        <f>[3]lang_2!D3217</f>
        <v>0</v>
      </c>
      <c r="E3217" s="55" t="str">
        <f>[3]lang_2!E3217</f>
        <v>#[color=fae6c8,fontsize=22,outline=3c1e0aff]独角兽身形敏捷,闪避增加。[-]</v>
      </c>
    </row>
    <row r="3218" spans="1:5">
      <c r="A3218" s="55" t="str">
        <f>[3]lang_2!A3218</f>
        <v>SKILLDES_51122</v>
      </c>
      <c r="B3218" s="55" t="str">
        <f>[3]lang_2!B3218</f>
        <v>衰老</v>
      </c>
      <c r="C3218" s="55" t="str">
        <f>[3]lang_2!C3218</f>
        <v>#[color=645252,fontsize=20]骨龙在场时，所有敌方兵团降低[-][color=48b946,fontsize=20]{($level+$ulevel)*0.5+9.5}%[-][color=645252,fontsize=20]的兵团免伤。[-]</v>
      </c>
      <c r="D3218" s="55">
        <f>[3]lang_2!D3218</f>
        <v>0</v>
      </c>
      <c r="E3218" s="55" t="str">
        <f>[3]lang_2!E3218</f>
        <v>#[color=fae6c8,fontsize=22,outline=3c1e0aff]独角兽闪避值提高[-][color=1ca216,fontsize=22,outline=3c1e0aff]{($level+$ulevel)*40+160}[-],每有一个己方突击兵团上场,独角兽闪避值额外提高50。[-]</v>
      </c>
    </row>
    <row r="3219" spans="1:5">
      <c r="A3219" s="55" t="str">
        <f>[3]lang_2!A3219</f>
        <v>SKILLDES1_51122</v>
      </c>
      <c r="B3219" s="55" t="str">
        <f>[3]lang_2!B3219</f>
        <v>面对骨龙，就不得不承受他的死亡气息。</v>
      </c>
      <c r="C3219" s="55" t="str">
        <f>[3]lang_2!C3219</f>
        <v>#[color=645252,fontsize=20]面对骨龙，就不得不承受他的死亡气息。[-]</v>
      </c>
      <c r="D3219" s="55">
        <f>[3]lang_2!D3219</f>
        <v>0</v>
      </c>
      <c r="E3219" s="55" t="str">
        <f>[3]lang_2!E3219</f>
        <v>#[color=fae6c8,fontsize=22,outline=3c1e0aff]独角兽身形敏捷,闪避增加。[-]</v>
      </c>
    </row>
    <row r="3220" spans="1:5">
      <c r="A3220" s="55" t="str">
        <f>[3]lang_2!A3220</f>
        <v>SKILL_50489</v>
      </c>
      <c r="B3220" s="55">
        <f>[3]lang_2!B3220</f>
        <v>0</v>
      </c>
      <c r="C3220" s="55" t="str">
        <f>[3]lang_2!C3220</f>
        <v>#腐烂诅咒</v>
      </c>
      <c r="D3220" s="55">
        <f>[3]lang_2!D3220</f>
        <v>0</v>
      </c>
      <c r="E3220" s="55">
        <f>[3]lang_2!E3220</f>
        <v>0</v>
      </c>
    </row>
    <row r="3221" spans="1:5">
      <c r="A3221" s="55" t="str">
        <f>[3]lang_2!A3221</f>
        <v>SKILLDES_50489</v>
      </c>
      <c r="B3221" s="55">
        <f>[3]lang_2!B3221</f>
        <v>0</v>
      </c>
      <c r="C3221" s="55" t="str">
        <f>[3]lang_2!C3221</f>
        <v>#[color=645252,fontsize=20]每隔20秒木乃伊对周围一定范围内敌方单位造成[-][color=48b946,fontsize=20]{(($level+$ulevel)*10+190)*0.01*$atk}[-][color=645252,fontsize=20]伤害，并附加[-][color=48b946,fontsize=20]「疾病」[-][color=645252,fontsize=20]效果，持续12秒。[-]</v>
      </c>
      <c r="D3221" s="55">
        <f>[3]lang_2!D3221</f>
        <v>0</v>
      </c>
      <c r="E3221" s="55">
        <f>[3]lang_2!E3221</f>
        <v>0</v>
      </c>
    </row>
    <row r="3222" spans="1:5">
      <c r="A3222" s="55" t="str">
        <f>[3]lang_2!A3222</f>
        <v>SKILLDES1_50489</v>
      </c>
      <c r="B3222" s="55" t="str">
        <f>[3]lang_2!B3222</f>
        <v>我诅咒所有生者。</v>
      </c>
      <c r="C3222" s="55" t="str">
        <f>[3]lang_2!C3222</f>
        <v>#[color=645252,fontsize=20]我诅咒所有生者。[-]</v>
      </c>
      <c r="D3222" s="55">
        <f>[3]lang_2!D3222</f>
        <v>0</v>
      </c>
      <c r="E3222" s="55">
        <f>[3]lang_2!E3222</f>
        <v>0</v>
      </c>
    </row>
    <row r="3223" spans="1:5">
      <c r="A3223" s="55" t="str">
        <f>[3]lang_2!A3223</f>
        <v>SKILL_50490</v>
      </c>
      <c r="B3223" s="55" t="str">
        <f>[3]lang_2!B3223</f>
        <v>裹尸布</v>
      </c>
      <c r="C3223" s="55" t="str">
        <f>[3]lang_2!C3223</f>
        <v>#裹尸布</v>
      </c>
      <c r="D3223" s="55">
        <f>[3]lang_2!D3223</f>
        <v>0</v>
      </c>
      <c r="E3223" s="55">
        <f>[3]lang_2!E3223</f>
        <v>0</v>
      </c>
    </row>
    <row r="3224" spans="1:5">
      <c r="A3224" s="55" t="str">
        <f>[3]lang_2!A3224</f>
        <v>SKILLDES_50490</v>
      </c>
      <c r="B3224" s="55">
        <f>[3]lang_2!B3224</f>
        <v>0</v>
      </c>
      <c r="C3224" s="55" t="str">
        <f>[3]lang_2!C3224</f>
        <v>#[color=645252,fontsize=20]每次施放【腐烂诅咒】后，为自己恢复最大生命值[-][color=48b946,fontsize=20]{($level+$ulevel)*0.5+4.5}%[-][color=645252,fontsize=20]的生命，并提高自身[-][color=48b946,fontsize=20]{($level+$ulevel)*1+9}%[-][color=645252,fontsize=20]兵团免伤，持续10秒。[-]</v>
      </c>
      <c r="D3224" s="55">
        <f>[3]lang_2!D3224</f>
        <v>0</v>
      </c>
      <c r="E3224" s="55">
        <f>[3]lang_2!E3224</f>
        <v>0</v>
      </c>
    </row>
    <row r="3225" spans="1:5">
      <c r="A3225" s="55" t="str">
        <f>[3]lang_2!A3225</f>
        <v>SKILLDES1_50490</v>
      </c>
      <c r="B3225" s="55" t="str">
        <f>[3]lang_2!B3225</f>
        <v>千年不朽的躯体，隐藏于层层的白纱之下。</v>
      </c>
      <c r="C3225" s="55" t="str">
        <f>[3]lang_2!C3225</f>
        <v>#[color=645252,fontsize=20]千年不朽的躯体，隐藏于层层的白纱之下。[-]</v>
      </c>
      <c r="D3225" s="55">
        <f>[3]lang_2!D3225</f>
        <v>0</v>
      </c>
      <c r="E3225" s="55">
        <f>[3]lang_2!E3225</f>
        <v>0</v>
      </c>
    </row>
    <row r="3226" spans="1:5">
      <c r="A3226" s="55" t="str">
        <f>[3]lang_2!A3226</f>
        <v>SKILL_59226</v>
      </c>
      <c r="B3226" s="55" t="str">
        <f>[3]lang_2!B3226</f>
        <v>疫病源头</v>
      </c>
      <c r="C3226" s="55" t="str">
        <f>[3]lang_2!C3226</f>
        <v>#疫病源头</v>
      </c>
      <c r="D3226" s="55">
        <f>[3]lang_2!D3226</f>
        <v>0</v>
      </c>
      <c r="E3226" s="55">
        <f>[3]lang_2!E3226</f>
        <v>0</v>
      </c>
    </row>
    <row r="3227" spans="1:5">
      <c r="A3227" s="55" t="str">
        <f>[3]lang_2!A3227</f>
        <v>SKILLDES_59226</v>
      </c>
      <c r="B3227" s="55">
        <f>[3]lang_2!B3227</f>
        <v>0</v>
      </c>
      <c r="C3227" s="55" t="str">
        <f>[3]lang_2!C3227</f>
        <v>#[color=645252,fontsize=20]木乃伊免疫[-][color=48b946,fontsize=20]「疾病」[-][color=645252,fontsize=20]。木乃伊在场时，所有敌方兵团的受治疗效果降低[-][color=48b946,fontsize=20]{($level+$ulevel)*2+8}%[-][color=645252,fontsize=20]。[-]</v>
      </c>
      <c r="D3227" s="55">
        <f>[3]lang_2!D3227</f>
        <v>0</v>
      </c>
      <c r="E3227" s="55">
        <f>[3]lang_2!E3227</f>
        <v>0</v>
      </c>
    </row>
    <row r="3228" spans="1:5">
      <c r="A3228" s="55" t="str">
        <f>[3]lang_2!A3228</f>
        <v>SKILLDES1_59226</v>
      </c>
      <c r="B3228" s="55" t="str">
        <f>[3]lang_2!B3228</f>
        <v>远古的诅咒，在渐渐蔓延。</v>
      </c>
      <c r="C3228" s="55" t="str">
        <f>[3]lang_2!C3228</f>
        <v>#[color=645252,fontsize=20]远古的诅咒，在渐渐蔓延。[-]</v>
      </c>
      <c r="D3228" s="55">
        <f>[3]lang_2!D3228</f>
        <v>0</v>
      </c>
      <c r="E3228" s="55">
        <f>[3]lang_2!E3228</f>
        <v>0</v>
      </c>
    </row>
    <row r="3229" spans="1:5">
      <c r="A3229" s="55" t="str">
        <f>[3]lang_2!A3229</f>
        <v>SKILL_52309</v>
      </c>
      <c r="B3229" s="55" t="str">
        <f>[3]lang_2!B3229</f>
        <v>瘟神</v>
      </c>
      <c r="C3229" s="55" t="str">
        <f>[3]lang_2!C3229</f>
        <v>#瘟神</v>
      </c>
      <c r="D3229" s="55">
        <f>[3]lang_2!D3229</f>
        <v>0</v>
      </c>
      <c r="E3229" s="55">
        <f>[3]lang_2!E3229</f>
        <v>0</v>
      </c>
    </row>
    <row r="3230" spans="1:5">
      <c r="A3230" s="55" t="str">
        <f>[3]lang_2!A3230</f>
        <v>SKILLDES_52309</v>
      </c>
      <c r="B3230" s="55">
        <f>[3]lang_2!B3230</f>
        <v>0</v>
      </c>
      <c r="C3230" s="55" t="str">
        <f>[3]lang_2!C3230</f>
        <v>#[color=645252,fontsize=20]木乃伊的防御提高[-][color=48b946,fontsize=20]{($level+$ulevel)*3+12}%[-][color=645252,fontsize=20]，如果攻击木乃伊的敌方单位处于[-][color=48b946,fontsize=20]「疾病」[-][color=645252,fontsize=20]效果，加成翻倍。[-]</v>
      </c>
      <c r="D3230" s="55">
        <f>[3]lang_2!D3230</f>
        <v>0</v>
      </c>
      <c r="E3230" s="55">
        <f>[3]lang_2!E3230</f>
        <v>0</v>
      </c>
    </row>
    <row r="3231" spans="1:5">
      <c r="A3231" s="55" t="str">
        <f>[3]lang_2!A3231</f>
        <v>SKILLDES1_52309</v>
      </c>
      <c r="B3231" s="55" t="str">
        <f>[3]lang_2!B3231</f>
        <v>来自远古的诅咒，构筑了他的防御。</v>
      </c>
      <c r="C3231" s="55" t="str">
        <f>[3]lang_2!C3231</f>
        <v>#[color=645252,fontsize=20]来自远古的诅咒，构筑了他的防御。[-]</v>
      </c>
      <c r="D3231" s="55">
        <f>[3]lang_2!D3231</f>
        <v>0</v>
      </c>
      <c r="E3231" s="55">
        <f>[3]lang_2!E3231</f>
        <v>0</v>
      </c>
    </row>
    <row r="3232" spans="1:5">
      <c r="A3232" s="55">
        <f>[3]lang_2!A3232</f>
        <v>0</v>
      </c>
      <c r="B3232" s="55">
        <f>[3]lang_2!B3232</f>
        <v>0</v>
      </c>
      <c r="C3232" s="55">
        <f>[3]lang_2!C3232</f>
        <v>0</v>
      </c>
      <c r="D3232" s="55">
        <f>[3]lang_2!D3232</f>
        <v>0</v>
      </c>
      <c r="E3232" s="55">
        <f>[3]lang_2!E3232</f>
        <v>0</v>
      </c>
    </row>
    <row r="3233" spans="1:5">
      <c r="A3233" s="55" t="str">
        <f>[3]lang_2!A3233</f>
        <v>SKILLDES_50485</v>
      </c>
      <c r="B3233" s="55" t="str">
        <f>[3]lang_2!B3233</f>
        <v>重击</v>
      </c>
      <c r="C3233" s="55" t="str">
        <f>[3]lang_2!C3233</f>
        <v>#[color=645252,fontsize=20]重装骷髅每次攻击时，有一定概率对目标造成[-][color=48b946,fontsize=20]「眩晕」[-][color=645252,fontsize=20]效果，持续2秒。[-]</v>
      </c>
      <c r="D3233" s="55">
        <f>[3]lang_2!D3233</f>
        <v>0</v>
      </c>
      <c r="E3233" s="55" t="str">
        <f>[3]lang_2!E3233</f>
        <v>#[color=fae6c8,fontsize=22,outline=3c1e0aff]战斗矮人每次攻击时，有一定概率对目标的造成[-][color=1ca216,fontsize=22,outline=3c1e0aff]{($level+$ulevel)*15+135}%[-][color=fae6c8,fontsize=22,outline=3c1e0aff]攻击的伤害,并有概率造成[-][color=1ca216,fontsize=22,outline=3c1e0aff]「眩晕」[-][color=fae6c8,fontsize=22,outline=3c1e0aff]效果,持续2秒。[-]</v>
      </c>
    </row>
    <row r="3234" spans="1:5">
      <c r="A3234" s="55" t="str">
        <f>[3]lang_2!A3234</f>
        <v>SKILLDES_50486</v>
      </c>
      <c r="B3234" s="55" t="str">
        <f>[3]lang_2!B3234</f>
        <v>重击</v>
      </c>
      <c r="C3234" s="55" t="str">
        <f>[3]lang_2!C3234</f>
        <v>#[color=645252,fontsize=20]重装骷髅每次攻击时，有一定概率对目标造成[-][color=48b946,fontsize=20]「眩晕」[-][color=645252,fontsize=20]效果，持续2秒。[-]</v>
      </c>
      <c r="D3234" s="55">
        <f>[3]lang_2!D3234</f>
        <v>0</v>
      </c>
      <c r="E3234" s="55" t="str">
        <f>[3]lang_2!E3234</f>
        <v>#[color=fae6c8,fontsize=22,outline=3c1e0aff]战斗矮人每次攻击时，有一定概率对目标的造成[-][color=1ca216,fontsize=22,outline=3c1e0aff]{($level+$ulevel)*15+135}%[-][color=fae6c8,fontsize=22,outline=3c1e0aff]攻击的伤害,并有概率造成[-][color=1ca216,fontsize=22,outline=3c1e0aff]「眩晕」[-][color=fae6c8,fontsize=22,outline=3c1e0aff]效果,持续2秒。[-]</v>
      </c>
    </row>
    <row r="3235" spans="1:5">
      <c r="A3235" s="55">
        <f>[3]lang_2!A3235</f>
        <v>0</v>
      </c>
      <c r="B3235" s="55">
        <f>[3]lang_2!B3235</f>
        <v>0</v>
      </c>
      <c r="C3235" s="55">
        <f>[3]lang_2!C3235</f>
        <v>0</v>
      </c>
      <c r="D3235" s="55">
        <f>[3]lang_2!D3235</f>
        <v>0</v>
      </c>
      <c r="E3235" s="55">
        <f>[3]lang_2!E3235</f>
        <v>0</v>
      </c>
    </row>
    <row r="3236" spans="1:5">
      <c r="A3236" s="55">
        <f>[3]lang_2!A3236</f>
        <v>0</v>
      </c>
      <c r="B3236" s="55">
        <f>[3]lang_2!B3236</f>
        <v>0</v>
      </c>
      <c r="C3236" s="55">
        <f>[3]lang_2!C3236</f>
        <v>0</v>
      </c>
      <c r="D3236" s="55">
        <f>[3]lang_2!D3236</f>
        <v>0</v>
      </c>
      <c r="E3236" s="55">
        <f>[3]lang_2!E3236</f>
        <v>0</v>
      </c>
    </row>
    <row r="3237" spans="1:5">
      <c r="A3237" s="55">
        <f>[3]lang_2!A3237</f>
        <v>0</v>
      </c>
      <c r="B3237" s="55">
        <f>[3]lang_2!B3237</f>
        <v>0</v>
      </c>
      <c r="C3237" s="55">
        <f>[3]lang_2!C3237</f>
        <v>0</v>
      </c>
      <c r="D3237" s="55">
        <f>[3]lang_2!D3237</f>
        <v>0</v>
      </c>
      <c r="E3237" s="55">
        <f>[3]lang_2!E3237</f>
        <v>0</v>
      </c>
    </row>
    <row r="3238" spans="1:5">
      <c r="A3238" s="55">
        <f>[3]lang_2!A3238</f>
        <v>0</v>
      </c>
      <c r="B3238" s="55">
        <f>[3]lang_2!B3238</f>
        <v>0</v>
      </c>
      <c r="C3238" s="55">
        <f>[3]lang_2!C3238</f>
        <v>0</v>
      </c>
      <c r="D3238" s="55">
        <f>[3]lang_2!D3238</f>
        <v>0</v>
      </c>
      <c r="E3238" s="55">
        <f>[3]lang_2!E3238</f>
        <v>0</v>
      </c>
    </row>
    <row r="3239" spans="1:5">
      <c r="A3239" s="55">
        <f>[3]lang_2!A3239</f>
        <v>0</v>
      </c>
      <c r="B3239" s="55">
        <f>[3]lang_2!B3239</f>
        <v>0</v>
      </c>
      <c r="C3239" s="55">
        <f>[3]lang_2!C3239</f>
        <v>0</v>
      </c>
      <c r="D3239" s="55">
        <f>[3]lang_2!D3239</f>
        <v>0</v>
      </c>
      <c r="E3239" s="55">
        <f>[3]lang_2!E3239</f>
        <v>0</v>
      </c>
    </row>
    <row r="3240" spans="1:5">
      <c r="A3240" s="55">
        <f>[3]lang_2!A3240</f>
        <v>0</v>
      </c>
      <c r="B3240" s="55">
        <f>[3]lang_2!B3240</f>
        <v>0</v>
      </c>
      <c r="C3240" s="55">
        <f>[3]lang_2!C3240</f>
        <v>0</v>
      </c>
      <c r="D3240" s="55">
        <f>[3]lang_2!D3240</f>
        <v>0</v>
      </c>
      <c r="E3240" s="55">
        <f>[3]lang_2!E3240</f>
        <v>0</v>
      </c>
    </row>
    <row r="3241" spans="1:5">
      <c r="A3241" s="55">
        <f>[3]lang_2!A3241</f>
        <v>0</v>
      </c>
      <c r="B3241" s="55">
        <f>[3]lang_2!B3241</f>
        <v>0</v>
      </c>
      <c r="C3241" s="55">
        <f>[3]lang_2!C3241</f>
        <v>0</v>
      </c>
      <c r="D3241" s="55">
        <f>[3]lang_2!D3241</f>
        <v>0</v>
      </c>
      <c r="E3241" s="55">
        <f>[3]lang_2!E3241</f>
        <v>0</v>
      </c>
    </row>
    <row r="3242" spans="1:5">
      <c r="A3242" s="55">
        <f>[3]lang_2!A3242</f>
        <v>0</v>
      </c>
      <c r="B3242" s="55">
        <f>[3]lang_2!B3242</f>
        <v>0</v>
      </c>
      <c r="C3242" s="55">
        <f>[3]lang_2!C3242</f>
        <v>0</v>
      </c>
      <c r="D3242" s="55">
        <f>[3]lang_2!D3242</f>
        <v>0</v>
      </c>
      <c r="E3242" s="55">
        <f>[3]lang_2!E3242</f>
        <v>0</v>
      </c>
    </row>
    <row r="3243" spans="1:5">
      <c r="A3243" s="55">
        <f>[3]lang_2!A3243</f>
        <v>0</v>
      </c>
      <c r="B3243" s="55">
        <f>[3]lang_2!B3243</f>
        <v>0</v>
      </c>
      <c r="C3243" s="55">
        <f>[3]lang_2!C3243</f>
        <v>0</v>
      </c>
      <c r="D3243" s="55">
        <f>[3]lang_2!D3243</f>
        <v>0</v>
      </c>
      <c r="E3243" s="55">
        <f>[3]lang_2!E3243</f>
        <v>0</v>
      </c>
    </row>
    <row r="3244" spans="1:5">
      <c r="A3244" s="55">
        <f>[3]lang_2!A3244</f>
        <v>0</v>
      </c>
      <c r="B3244" s="55">
        <f>[3]lang_2!B3244</f>
        <v>0</v>
      </c>
      <c r="C3244" s="55">
        <f>[3]lang_2!C3244</f>
        <v>0</v>
      </c>
      <c r="D3244" s="55">
        <f>[3]lang_2!D3244</f>
        <v>0</v>
      </c>
      <c r="E3244" s="55">
        <f>[3]lang_2!E3244</f>
        <v>0</v>
      </c>
    </row>
    <row r="3245" spans="1:5">
      <c r="A3245" s="55">
        <f>[3]lang_2!A3245</f>
        <v>0</v>
      </c>
      <c r="B3245" s="55">
        <f>[3]lang_2!B3245</f>
        <v>0</v>
      </c>
      <c r="C3245" s="55">
        <f>[3]lang_2!C3245</f>
        <v>0</v>
      </c>
      <c r="D3245" s="55">
        <f>[3]lang_2!D3245</f>
        <v>0</v>
      </c>
      <c r="E3245" s="55">
        <f>[3]lang_2!E3245</f>
        <v>0</v>
      </c>
    </row>
    <row r="3246" spans="1:5">
      <c r="A3246" s="55">
        <f>[3]lang_2!A3246</f>
        <v>0</v>
      </c>
      <c r="B3246" s="55">
        <f>[3]lang_2!B3246</f>
        <v>0</v>
      </c>
      <c r="C3246" s="55">
        <f>[3]lang_2!C3246</f>
        <v>0</v>
      </c>
      <c r="D3246" s="55">
        <f>[3]lang_2!D3246</f>
        <v>0</v>
      </c>
      <c r="E3246" s="55">
        <f>[3]lang_2!E3246</f>
        <v>0</v>
      </c>
    </row>
    <row r="3247" spans="1:5">
      <c r="A3247" s="55">
        <f>[3]lang_2!A3247</f>
        <v>0</v>
      </c>
      <c r="B3247" s="55">
        <f>[3]lang_2!B3247</f>
        <v>0</v>
      </c>
      <c r="C3247" s="55">
        <f>[3]lang_2!C3247</f>
        <v>0</v>
      </c>
      <c r="D3247" s="55">
        <f>[3]lang_2!D3247</f>
        <v>0</v>
      </c>
      <c r="E3247" s="55">
        <f>[3]lang_2!E3247</f>
        <v>0</v>
      </c>
    </row>
    <row r="3248" spans="1:5">
      <c r="A3248" s="55">
        <f>[3]lang_2!A3248</f>
        <v>0</v>
      </c>
      <c r="B3248" s="55">
        <f>[3]lang_2!B3248</f>
        <v>0</v>
      </c>
      <c r="C3248" s="55">
        <f>[3]lang_2!C3248</f>
        <v>0</v>
      </c>
      <c r="D3248" s="55">
        <f>[3]lang_2!D3248</f>
        <v>0</v>
      </c>
      <c r="E3248" s="55">
        <f>[3]lang_2!E3248</f>
        <v>0</v>
      </c>
    </row>
    <row r="3249" spans="1:5">
      <c r="A3249" s="55">
        <f>[3]lang_2!A3249</f>
        <v>0</v>
      </c>
      <c r="B3249" s="55">
        <f>[3]lang_2!B3249</f>
        <v>0</v>
      </c>
      <c r="C3249" s="55">
        <f>[3]lang_2!C3249</f>
        <v>0</v>
      </c>
      <c r="D3249" s="55">
        <f>[3]lang_2!D3249</f>
        <v>0</v>
      </c>
      <c r="E3249" s="55">
        <f>[3]lang_2!E3249</f>
        <v>0</v>
      </c>
    </row>
    <row r="3250" spans="1:5">
      <c r="A3250" s="55" t="str">
        <f>[3]lang_2!A3250</f>
        <v>SKILLDES_50059</v>
      </c>
      <c r="B3250" s="55" t="str">
        <f>[3]lang_2!B3250</f>
        <v>反击风暴</v>
      </c>
      <c r="C3250" s="55" t="str">
        <f>[3]lang_2!C3250</f>
        <v>#[color=645252,fontsize=20]地精战士的普通攻击有一定概率，对3个敌方单位造成[-][color=48b946,fontsize=20]{($level+$ulevel)*8+52}%[-][color=645252,fontsize=20]攻击的伤害。[-]</v>
      </c>
      <c r="D3250" s="55">
        <f>[3]lang_2!D3250</f>
        <v>0</v>
      </c>
      <c r="E3250" s="55" t="str">
        <f>[3]lang_2!E3250</f>
        <v>#[color=fae6c8,fontsize=22,outline=3c1e0aff]地精战士在受到攻击时，有一定概率对3个单位造成[-][color=1ca216,fontsize=22,outline=3c1e0aff]{($level+$ulevel)*5+55}%[-][color=fae6c8,fontsize=22,outline=3c1e0aff]攻击的伤害。[-]</v>
      </c>
    </row>
    <row r="3251" spans="1:5">
      <c r="A3251" s="55" t="str">
        <f>[3]lang_2!A3251</f>
        <v>SKILLDES1_50059</v>
      </c>
      <c r="B3251" s="55" t="str">
        <f>[3]lang_2!B3251</f>
        <v>受到攻击时会发狂疯狂反击对手。</v>
      </c>
      <c r="C3251" s="55" t="str">
        <f>[3]lang_2!C3251</f>
        <v>#[color=645252,fontsize=20]受到攻击时会发狂疯狂反击对手。[-]</v>
      </c>
      <c r="D3251" s="55">
        <f>[3]lang_2!D3251</f>
        <v>0</v>
      </c>
      <c r="E3251" s="55" t="str">
        <f>[3]lang_2!E3251</f>
        <v>#[color=fae6c8,fontsize=22,outline=3c1e0aff]地精战士被攻击激怒,对周围单位发动一次反击。[-]</v>
      </c>
    </row>
    <row r="3252" spans="1:5">
      <c r="A3252" s="55" t="str">
        <f>[3]lang_2!A3252</f>
        <v>SKILLDES_59105</v>
      </c>
      <c r="B3252" s="55" t="str">
        <f>[3]lang_2!B3252</f>
        <v>狂暴</v>
      </c>
      <c r="C3252" s="55" t="str">
        <f>[3]lang_2!C3252</f>
        <v>#[color=645252,fontsize=20]地精战士暴击值提高[-][color=48b946,fontsize=20]{($level+$ulevel)*40+160}[-][color=645252,fontsize=20]，生命低于35%后效果翻倍。（生命恢复后依然生效）[-]</v>
      </c>
      <c r="D3252" s="55">
        <f>[3]lang_2!D3252</f>
        <v>0</v>
      </c>
      <c r="E3252" s="55" t="str">
        <f>[3]lang_2!E3252</f>
        <v>#[color=fae6c8,fontsize=22,outline=3c1e0aff]地精战士兵团每隔15秒，提高随机己方两个兵团50%攻击，持续[-][color=1ca216,fontsize=22,outline=3c1e0aff]{($level+$ulevel)*1+5}[-][color=fae6c8,fontsize=22,outline=3c1e0aff]秒。[-]</v>
      </c>
    </row>
    <row r="3253" spans="1:5">
      <c r="A3253" s="55" t="str">
        <f>[3]lang_2!A3253</f>
        <v>SKILLDES1_59105</v>
      </c>
      <c r="B3253" s="55" t="str">
        <f>[3]lang_2!B3253</f>
        <v>进入战斗会发狂，攻击更猛烈。</v>
      </c>
      <c r="C3253" s="55" t="str">
        <f>[3]lang_2!C3253</f>
        <v>#[color=645252,fontsize=20]进入战斗会发狂，攻击更猛烈。[-]</v>
      </c>
      <c r="D3253" s="55">
        <f>[3]lang_2!D3253</f>
        <v>0</v>
      </c>
      <c r="E3253" s="55" t="str">
        <f>[3]lang_2!E3253</f>
        <v>#[color=fae6c8,fontsize=22,outline=3c1e0aff]地精战士战吼助威己方两个兵团,为他们提升攻击力。[-]</v>
      </c>
    </row>
    <row r="3254" spans="1:5">
      <c r="A3254" s="55" t="str">
        <f>[3]lang_2!A3254</f>
        <v>SKILLDES_52029</v>
      </c>
      <c r="B3254" s="55" t="str">
        <f>[3]lang_2!B3254</f>
        <v>斩杀</v>
      </c>
      <c r="C3254" s="55" t="str">
        <f>[3]lang_2!C3254</f>
        <v>#[color=645252,fontsize=20]地精战士对阵生命低于30%的单位时，攻击提高[-][color=48b946,fontsize=20]{($level+$ulevel)*4+26}%[-][color=645252,fontsize=20]。[-]</v>
      </c>
      <c r="D3254" s="55">
        <f>[3]lang_2!D3254</f>
        <v>0</v>
      </c>
      <c r="E3254" s="55" t="str">
        <f>[3]lang_2!E3254</f>
        <v>#[color=fae6c8,fontsize=22,outline=3c1e0aff]地精战士对阵生命值低于50%的单位时，攻击提高[-][color=1ca216,fontsize=22,outline=3c1e0aff]{($level+$ulevel)*5+45}%[-][color=fae6c8,fontsize=22,outline=3c1e0aff]。[-]</v>
      </c>
    </row>
    <row r="3255" spans="1:5">
      <c r="A3255" s="55" t="str">
        <f>[3]lang_2!A3255</f>
        <v>SKILLDES1_52029</v>
      </c>
      <c r="B3255" s="55" t="str">
        <f>[3]lang_2!B3255</f>
        <v>即将胜利时，他们会更加疯狂。</v>
      </c>
      <c r="C3255" s="55" t="str">
        <f>[3]lang_2!C3255</f>
        <v>#[color=645252,fontsize=20]即将胜利时，他们会更加疯狂。[-]</v>
      </c>
      <c r="D3255" s="55">
        <f>[3]lang_2!D3255</f>
        <v>0</v>
      </c>
      <c r="E3255" s="55" t="str">
        <f>[3]lang_2!E3255</f>
        <v>#[color=fae6c8,fontsize=22,outline=3c1e0aff]地精战士对脆弱的对手造成额外大量的伤害。[-]</v>
      </c>
    </row>
    <row r="3256" spans="1:5">
      <c r="A3256" s="55" t="str">
        <f>[3]lang_2!A3256</f>
        <v>SKILLDES_59030</v>
      </c>
      <c r="B3256" s="55" t="str">
        <f>[3]lang_2!B3256</f>
        <v>嗜血</v>
      </c>
      <c r="C3256" s="55" t="str">
        <f>[3]lang_2!C3256</f>
        <v>#[color=645252,fontsize=20]地精战士生命提高[-][color=48b946,fontsize=20]{($level+$ulevel)*3+12}%[-][color=645252,fontsize=20]，每次暴击都会恢复2%的生命。[-]</v>
      </c>
      <c r="D3256" s="55">
        <f>[3]lang_2!D3256</f>
        <v>0</v>
      </c>
      <c r="E3256" s="55" t="str">
        <f>[3]lang_2!E3256</f>
        <v>#[color=fae6c8,fontsize=22,outline=3c1e0aff]地精战士暴击值提高[-][color=1ca216,fontsize=22,outline=3c1e0aff]{($level+$ulevel)*30+120}[-][color=fae6c8,fontsize=22,outline=3c1e0aff]，每次暴击时恢复2%生命。[-]</v>
      </c>
    </row>
    <row r="3257" spans="1:5">
      <c r="A3257" s="55" t="str">
        <f>[3]lang_2!A3257</f>
        <v>SKILLDES1_59030</v>
      </c>
      <c r="B3257" s="55" t="str">
        <f>[3]lang_2!B3257</f>
        <v>他们的攻击可以恢复自身的生命。</v>
      </c>
      <c r="C3257" s="55" t="str">
        <f>[3]lang_2!C3257</f>
        <v>#[color=645252,fontsize=20]他们的攻击可以恢复自身的生命。[-]</v>
      </c>
      <c r="D3257" s="55">
        <f>[3]lang_2!D3257</f>
        <v>0</v>
      </c>
      <c r="E3257" s="55" t="str">
        <f>[3]lang_2!E3257</f>
        <v>#[color=fae6c8,fontsize=22,outline=3c1e0aff]地精战士精通打击，同时暴击后能够为自己恢复生命。[-]</v>
      </c>
    </row>
    <row r="3258" spans="1:5">
      <c r="A3258" s="55" t="str">
        <f>[3]lang_2!A3258</f>
        <v>SKILLDES_50064</v>
      </c>
      <c r="B3258" s="55" t="str">
        <f>[3]lang_2!B3258</f>
        <v>野兽伙伴</v>
      </c>
      <c r="C3258" s="55" t="str">
        <f>[3]lang_2!C3258</f>
        <v>#[color=645252,fontsize=20]恶狼骑士死亡时，召唤1只座狼继续战斗。座狼拥有[-][color=48b946,fontsize=20]{(($level+$ulevel)*3+22)*($teamlevel+9)}[-][color=645252,fontsize=20]攻击，[-][color=48b946,fontsize=20]{(($level+$ulevel)*40+260)*($teamlevel+9)}[-][color=645252,fontsize=20]生命，持续整场战斗。[-]</v>
      </c>
      <c r="D3258" s="55">
        <f>[3]lang_2!D3258</f>
        <v>0</v>
      </c>
      <c r="E3258" s="55" t="str">
        <f>[3]lang_2!E3258</f>
        <v>#[color=fae6c8,fontsize=22,outline=3c1e0aff]恶狼骑士死亡时，召唤一只座狼继续战斗,座狼具有生命[-][color=1ca216,fontsize=22,outline=3c1e0aff]{(($level+$ulevel)*1.5+38.5)*($teamlevel+9)}[-][color=fae6c8,fontsize=22,outline=3c1e0aff],攻击[-][color=1ca216,fontsize=22,outline=3c1e0aff]{(($level+$ulevel)*0.15+3.45)*($teamlevel+9)}[-][color=fae6c8,fontsize=22,outline=3c1e0aff]。[-]</v>
      </c>
    </row>
    <row r="3259" spans="1:5">
      <c r="A3259" s="55" t="str">
        <f>[3]lang_2!A3259</f>
        <v>SKILLDES1_50064</v>
      </c>
      <c r="B3259" s="55" t="str">
        <f>[3]lang_2!B3259</f>
        <v>常年与野兽为伍，早已不分彼此。</v>
      </c>
      <c r="C3259" s="55" t="str">
        <f>[3]lang_2!C3259</f>
        <v>#[color=645252,fontsize=20]常年与野兽为伍，早已不分彼此。[-]</v>
      </c>
      <c r="D3259" s="55">
        <f>[3]lang_2!D3259</f>
        <v>0</v>
      </c>
      <c r="E3259" s="55" t="str">
        <f>[3]lang_2!E3259</f>
        <v>#[color=fae6c8,fontsize=22,outline=3c1e0aff]狼骑兵死亡,其坐骑将继续战斗。[-]</v>
      </c>
    </row>
    <row r="3260" spans="1:5">
      <c r="A3260" s="55" t="str">
        <f>[3]lang_2!A3260</f>
        <v>SKILLDES_59031</v>
      </c>
      <c r="B3260" s="55" t="str">
        <f>[3]lang_2!B3260</f>
        <v>连击</v>
      </c>
      <c r="C3260" s="55" t="str">
        <f>[3]lang_2!C3260</f>
        <v>#[color=645252,fontsize=20]恶狼骑士的普通攻击，有[-][color=48b946,fontsize=20]{($level+$ulevel)*1+9}%[-][color=645252,fontsize=20]的概率连续攻击2次，第2次攻击对目标单位造成[-][color=48b946,fontsize=20]{($level+$ulevel)*3+47}%[-][color=645252,fontsize=20]攻击的伤害。在对阵被[-][color=48b946,fontsize=20]「减速」[-][color=645252,fontsize=20]目标单位时，【连击】的触发概率提高至100%。[-]</v>
      </c>
      <c r="D3260" s="55">
        <f>[3]lang_2!D3260</f>
        <v>0</v>
      </c>
      <c r="E3260" s="55" t="str">
        <f>[3]lang_2!E3260</f>
        <v>#[color=fae6c8,fontsize=22,outline=3c1e0aff]恶狼骑士每次攻击时，有[-][color=1ca216,fontsize=22,outline=3c1e0aff]{($level+$ulevel)*3+7}%[-][color=fae6c8,fontsize=22,outline=3c1e0aff]概率连续射出两箭。对[-][color=1ca216,fontsize=22,outline=3c1e0aff]「减速」[-][color=fae6c8,fontsize=22,outline=3c1e0aff]目标连击概率提高至100%。[-]</v>
      </c>
    </row>
    <row r="3261" spans="1:5">
      <c r="A3261" s="55" t="str">
        <f>[3]lang_2!A3261</f>
        <v>SKILLDES1_59031</v>
      </c>
      <c r="B3261" s="55" t="str">
        <f>[3]lang_2!B3261</f>
        <v>困兽之斗，不可小觑。</v>
      </c>
      <c r="C3261" s="55" t="str">
        <f>[3]lang_2!C3261</f>
        <v>#[color=645252,fontsize=20]困兽之斗，不可小觑。[-]</v>
      </c>
      <c r="D3261" s="55">
        <f>[3]lang_2!D3261</f>
        <v>0</v>
      </c>
      <c r="E3261" s="55" t="str">
        <f>[3]lang_2!E3261</f>
        <v>#[color=fae6c8,fontsize=22,outline=3c1e0aff]恶狼骑士有概率连续进行两次普通攻击。[-]</v>
      </c>
    </row>
    <row r="3262" spans="1:5">
      <c r="A3262" s="55" t="str">
        <f>[3]lang_2!A3262</f>
        <v>SKILLDES_59106</v>
      </c>
      <c r="B3262" s="55" t="str">
        <f>[3]lang_2!B3262</f>
        <v>狂暴</v>
      </c>
      <c r="C3262" s="55" t="str">
        <f>[3]lang_2!C3262</f>
        <v>#[color=645252,fontsize=20]恶狼骑士暴击值提高[-][color=48b946,fontsize=20]{($level+$ulevel)*40+160}[-][color=645252,fontsize=20]，生命低于35%后效果翻倍。（生命恢复后依然生效）[-]</v>
      </c>
      <c r="D3262" s="55">
        <f>[3]lang_2!D3262</f>
        <v>0</v>
      </c>
      <c r="E3262" s="55" t="str">
        <f>[3]lang_2!E3262</f>
        <v>#[color=fae6c8,fontsize=22,outline=3c1e0aff]恶狼骑士对阵射手兵团时伤害翻倍，每100移动速度提高[-][color=1ca216,fontsize=22,outline=3c1e0aff]{($level+$ulevel)*3+12}%[-][color=fae6c8,fontsize=22,outline=3c1e0aff]攻击。[-]</v>
      </c>
    </row>
    <row r="3263" spans="1:5">
      <c r="A3263" s="55" t="str">
        <f>[3]lang_2!A3263</f>
        <v>SKILLDES1_59106</v>
      </c>
      <c r="B3263" s="55" t="str">
        <f>[3]lang_2!B3263</f>
        <v>与野兽为伍，使他们非常残暴。</v>
      </c>
      <c r="C3263" s="55" t="str">
        <f>[3]lang_2!C3263</f>
        <v>#[color=645252,fontsize=20]与野兽为伍，使他们非常残暴。[-]</v>
      </c>
      <c r="D3263" s="55">
        <f>[3]lang_2!D3263</f>
        <v>0</v>
      </c>
      <c r="E3263" s="55" t="str">
        <f>[3]lang_2!E3263</f>
        <v>#[color=fae6c8,fontsize=22,outline=3c1e0aff]恶狼骑士的移动速度将额外提升自己的攻击。[-]</v>
      </c>
    </row>
    <row r="3264" spans="1:5">
      <c r="A3264" s="55" t="str">
        <f>[3]lang_2!A3264</f>
        <v>SKILLDES_59054</v>
      </c>
      <c r="B3264" s="55" t="str">
        <f>[3]lang_2!B3264</f>
        <v>嗜血</v>
      </c>
      <c r="C3264" s="55" t="str">
        <f>[3]lang_2!C3264</f>
        <v>#[color=645252,fontsize=20]恶狼骑士生命提高[-][color=48b946,fontsize=20]{($level+$ulevel)*3+12}%[-][color=645252,fontsize=20]，每次暴击都会恢复2%的生命。[-]</v>
      </c>
      <c r="D3264" s="55">
        <f>[3]lang_2!D3264</f>
        <v>0</v>
      </c>
      <c r="E3264" s="55" t="str">
        <f>[3]lang_2!E3264</f>
        <v>#[color=fae6c8,fontsize=22,outline=3c1e0aff]恶狼骑士暴击值提高[-][color=1ca216,fontsize=22,outline=3c1e0aff]{($level+$ulevel)*30+120}[-][color=fae6c8,fontsize=22,outline=3c1e0aff]，每次暴击时恢复2%生命。[-]</v>
      </c>
    </row>
    <row r="3265" spans="1:5">
      <c r="A3265" s="55" t="str">
        <f>[3]lang_2!A3265</f>
        <v>SKILLDES1_59054</v>
      </c>
      <c r="B3265" s="55" t="str">
        <f>[3]lang_2!B3265</f>
        <v>与野兽为伍，使他们更加嗜血。</v>
      </c>
      <c r="C3265" s="55" t="str">
        <f>[3]lang_2!C3265</f>
        <v>#[color=645252,fontsize=20]与野兽为伍，使他们更加嗜血。[-]</v>
      </c>
      <c r="D3265" s="55">
        <f>[3]lang_2!D3265</f>
        <v>0</v>
      </c>
      <c r="E3265" s="55" t="str">
        <f>[3]lang_2!E3265</f>
        <v>#[color=fae6c8,fontsize=22,outline=3c1e0aff]恶狼战士精通打击，同时暴击后能够为自己恢复生命。[-]</v>
      </c>
    </row>
    <row r="3266" spans="1:5">
      <c r="A3266" s="55" t="str">
        <f>[3]lang_2!A3266</f>
        <v>SKILLDES_59063</v>
      </c>
      <c r="B3266" s="55" t="str">
        <f>[3]lang_2!B3266</f>
        <v>切割</v>
      </c>
      <c r="C3266" s="55" t="str">
        <f>[3]lang_2!C3266</f>
        <v>#[color=645252,fontsize=20]半兽人的额外攻击提高[-][color=48b946,fontsize=20]{($level+$ulevel)*60+240}[-][color=645252,fontsize=20]，普通攻击对目标单位造成[-][color=48b946,fontsize=20]「流血」[-][color=645252,fontsize=20]效果，持续6秒。[-]</v>
      </c>
      <c r="D3266" s="55">
        <f>[3]lang_2!D3266</f>
        <v>0</v>
      </c>
      <c r="E3266" s="55" t="str">
        <f>[3]lang_2!E3266</f>
        <v>#[color=fae6c8,fontsize=22,outline=3c1e0aff]半兽人攻击提高[-][color=1ca216,fontsize=22,outline=3c1e0aff]{($level+$ulevel)*25+100}[-][color=fae6c8,fontsize=22,outline=3c1e0aff]，普通攻击对目标造成[-][color=1ca216,fontsize=22,outline=3c1e0aff]「流血」[-][color=fae6c8,fontsize=22,outline=3c1e0aff]效果,持续6秒。[-]</v>
      </c>
    </row>
    <row r="3267" spans="1:5">
      <c r="A3267" s="55" t="str">
        <f>[3]lang_2!A3267</f>
        <v>SKILLDES1_59063</v>
      </c>
      <c r="B3267" s="55" t="str">
        <f>[3]lang_2!B3267</f>
        <v>暴躁的情绪，使他们攻击更具威胁。</v>
      </c>
      <c r="C3267" s="55" t="str">
        <f>[3]lang_2!C3267</f>
        <v>#[color=645252,fontsize=20]暴躁的情绪，使他们攻击更具威胁。[-]</v>
      </c>
      <c r="D3267" s="55">
        <f>[3]lang_2!D3267</f>
        <v>0</v>
      </c>
      <c r="E3267" s="55" t="str">
        <f>[3]lang_2!E3267</f>
        <v>#[color=fae6c8,fontsize=22,outline=3c1e0aff]半兽人的攻击对对手造成流血效果。[-]</v>
      </c>
    </row>
    <row r="3268" spans="1:5">
      <c r="A3268" s="55" t="str">
        <f>[3]lang_2!A3268</f>
        <v>SKILLDES_59107</v>
      </c>
      <c r="B3268" s="55" t="str">
        <f>[3]lang_2!B3268</f>
        <v>狂暴</v>
      </c>
      <c r="C3268" s="55" t="str">
        <f>[3]lang_2!C3268</f>
        <v>#[color=645252,fontsize=20]半兽人暴击值提高[-][color=48b946,fontsize=20]{($level+$ulevel)*40+160}[-][color=645252,fontsize=20]，生命低于35%后效果翻倍。（生命恢复后依然生效）[-]</v>
      </c>
      <c r="D3268" s="55">
        <f>[3]lang_2!D3268</f>
        <v>0</v>
      </c>
      <c r="E3268" s="55" t="str">
        <f>[3]lang_2!E3268</f>
        <v>#[color=fae6c8,fontsize=22,outline=3c1e0aff]半兽人兵团每隔20秒，提高随机两个己方兵团500暴击值，持续[-][color=1ca216,fontsize=22,outline=3c1e0aff]{($level+$ulevel)*1+5}[-][color=fae6c8,fontsize=22,outline=3c1e0aff]秒。[-]</v>
      </c>
    </row>
    <row r="3269" spans="1:5">
      <c r="A3269" s="55" t="str">
        <f>[3]lang_2!A3269</f>
        <v>SKILLDES1_59107</v>
      </c>
      <c r="B3269" s="55" t="str">
        <f>[3]lang_2!B3269</f>
        <v>在生命受到威胁时，他们会更加疯狂。</v>
      </c>
      <c r="C3269" s="55" t="str">
        <f>[3]lang_2!C3269</f>
        <v>#[color=645252,fontsize=20]在生命受到威胁时，他们会更加疯狂。[-]</v>
      </c>
      <c r="D3269" s="55">
        <f>[3]lang_2!D3269</f>
        <v>0</v>
      </c>
      <c r="E3269" s="55" t="str">
        <f>[3]lang_2!E3269</f>
        <v>#[color=fae6c8,fontsize=22,outline=3c1e0aff]半兽人标记敌人，提高己方兵团暴击。[-]</v>
      </c>
    </row>
    <row r="3270" spans="1:5">
      <c r="A3270" s="55" t="str">
        <f>[3]lang_2!A3270</f>
        <v>SKILLDES_52113</v>
      </c>
      <c r="B3270" s="55" t="str">
        <f>[3]lang_2!B3270</f>
        <v>斩杀</v>
      </c>
      <c r="C3270" s="55" t="str">
        <f>[3]lang_2!C3270</f>
        <v>#[color=645252,fontsize=20]半兽人对阵生命低于30%的目标单位时，攻击提高[-][color=48b946,fontsize=20]{($level+$ulevel)*5+45}%[-][color=645252,fontsize=20]。[-]</v>
      </c>
      <c r="D3270" s="55">
        <f>[3]lang_2!D3270</f>
        <v>0</v>
      </c>
      <c r="E3270" s="55" t="str">
        <f>[3]lang_2!E3270</f>
        <v>#[color=fae6c8,fontsize=22,outline=3c1e0aff]战斗开始时，半兽人提高随机两个己方射手兵团[-][color=1ca216,fontsize=22,outline=3c1e0aff]{($level+$ulevel)*20+80}[-][color=fae6c8,fontsize=22,outline=3c1e0aff]急速值,持续整场战斗。[-]</v>
      </c>
    </row>
    <row r="3271" spans="1:5">
      <c r="A3271" s="55" t="str">
        <f>[3]lang_2!A3271</f>
        <v>SKILLDES1_52113</v>
      </c>
      <c r="B3271" s="55" t="str">
        <f>[3]lang_2!B3271</f>
        <v>即将胜利时，他们会更加疯狂。</v>
      </c>
      <c r="C3271" s="55" t="str">
        <f>[3]lang_2!C3271</f>
        <v>#[color=645252,fontsize=20]即将胜利时，他们会更加疯狂。[-]</v>
      </c>
      <c r="D3271" s="55">
        <f>[3]lang_2!D3271</f>
        <v>0</v>
      </c>
      <c r="E3271" s="55" t="str">
        <f>[3]lang_2!E3271</f>
        <v>#[color=fae6c8,fontsize=22,outline=3c1e0aff]兽人投斧手号令己方射手兵团，增加他们的攻击速度。[-]</v>
      </c>
    </row>
    <row r="3272" spans="1:5">
      <c r="A3272" s="55" t="str">
        <f>[3]lang_2!A3272</f>
        <v>SKILLDES_59064</v>
      </c>
      <c r="B3272" s="55" t="str">
        <f>[3]lang_2!B3272</f>
        <v>嗜血</v>
      </c>
      <c r="C3272" s="55" t="str">
        <f>[3]lang_2!C3272</f>
        <v>#[color=645252,fontsize=20]半兽人生命提高[-][color=48b946,fontsize=20]{($level+$ulevel)*3+12}%[-][color=645252,fontsize=20]，每次暴击都会恢复2%的生命。[-]</v>
      </c>
      <c r="D3272" s="55">
        <f>[3]lang_2!D3272</f>
        <v>0</v>
      </c>
      <c r="E3272" s="55" t="str">
        <f>[3]lang_2!E3272</f>
        <v>#[color=fae6c8,fontsize=22,outline=3c1e0aff]半兽人暴击值提高[-][color=1ca216,fontsize=22,outline=3c1e0aff]{($level+$ulevel)*30+120}[-][color=fae6c8,fontsize=22,outline=3c1e0aff]，每次暴击时恢复2%生命。[-]</v>
      </c>
    </row>
    <row r="3273" spans="1:5">
      <c r="A3273" s="55" t="str">
        <f>[3]lang_2!A3273</f>
        <v>SKILLDES1_59064</v>
      </c>
      <c r="B3273" s="55" t="str">
        <f>[3]lang_2!B3273</f>
        <v>他们的攻击可以恢复自身的生命。</v>
      </c>
      <c r="C3273" s="55" t="str">
        <f>[3]lang_2!C3273</f>
        <v>#[color=645252,fontsize=20]他们的攻击可以恢复自身的生命。[-]</v>
      </c>
      <c r="D3273" s="55">
        <f>[3]lang_2!D3273</f>
        <v>0</v>
      </c>
      <c r="E3273" s="55" t="str">
        <f>[3]lang_2!E3273</f>
        <v>#[color=fae6c8,fontsize=22,outline=3c1e0aff]半兽人精通打击，同时暴击后能够为自己恢复生命。[-]</v>
      </c>
    </row>
    <row r="3274" spans="1:5">
      <c r="A3274" s="55" t="str">
        <f>[3]lang_2!A3274</f>
        <v>SKILLDES_50129</v>
      </c>
      <c r="B3274" s="55" t="str">
        <f>[3]lang_2!B3274</f>
        <v>嗜血术</v>
      </c>
      <c r="C3274" s="55" t="str">
        <f>[3]lang_2!C3274</f>
        <v>#[color=645252,fontsize=20]食人魔兵团召唤一片血池，提高附近较大范围所有己方兵团[-][color=48b946,fontsize=20]{($level+$ulevel)*3+27}%[-][color=645252,fontsize=20]吸血，血池持续15秒。[-]</v>
      </c>
      <c r="D3274" s="55">
        <f>[3]lang_2!D3274</f>
        <v>0</v>
      </c>
      <c r="E3274" s="55" t="str">
        <f>[3]lang_2!E3274</f>
        <v>#[color=fae6c8,fontsize=22,outline=3c1e0aff]食人魔兵团每隔20s,提高随机两个己方近战兵团[-][color=1ca216,fontsize=22,outline=3c1e0aff]{($level+$ulevel)*2+8}%[-][color=fae6c8,fontsize=22,outline=3c1e0aff]吸血，持续10秒。[-]</v>
      </c>
    </row>
    <row r="3275" spans="1:5" ht="14.25" customHeight="1">
      <c r="A3275" s="55" t="str">
        <f>[3]lang_2!A3275</f>
        <v>SKILLDES1_50129</v>
      </c>
      <c r="B3275" s="55" t="str">
        <f>[3]lang_2!B3275</f>
        <v>古老的祭祀仪式，利用鲜血增强实力。</v>
      </c>
      <c r="C3275" s="55" t="str">
        <f>[3]lang_2!C3275</f>
        <v>#[color=645252,fontsize=20]古老的祭祀仪式，利用鲜血增强实力。[-]</v>
      </c>
      <c r="D3275" s="55">
        <f>[3]lang_2!D3275</f>
        <v>0</v>
      </c>
      <c r="E3275" s="55" t="str">
        <f>[3]lang_2!E3275</f>
        <v>#[color=fae6c8,fontsize=22,outline=3c1e0aff]食人魔巫师为己方战斗单位增加吸血效果。[-]</v>
      </c>
    </row>
    <row r="3276" spans="1:5">
      <c r="A3276" s="55" t="str">
        <f>[3]lang_2!A3276</f>
        <v>SKILLDES_50083</v>
      </c>
      <c r="B3276" s="55" t="str">
        <f>[3]lang_2!B3276</f>
        <v>狂暴术</v>
      </c>
      <c r="C3276" s="55" t="str">
        <f>[3]lang_2!C3276</f>
        <v>#[color=645252,fontsize=20]食人魔兵团的生命低于35%后，提高所有己方兵团[-][color=48b946,fontsize=20]{($level+$ulevel)*1+9}%[-][color=645252,fontsize=20]攻击，持续整场战斗。[-]</v>
      </c>
      <c r="D3276" s="55">
        <f>[3]lang_2!D3276</f>
        <v>0</v>
      </c>
      <c r="E3276" s="55" t="str">
        <f>[3]lang_2!E3276</f>
        <v>#[color=fae6c8,fontsize=22,outline=3c1e0aff]战斗开始时，食人魔提高己方全体兵团20%攻击，持续[-][color=1ca216,fontsize=22,outline=3c1e0aff]{($level+$ulevel)*2+13}[-][color=fae6c8,fontsize=22,outline=3c1e0aff]秒。[-]</v>
      </c>
    </row>
    <row r="3277" spans="1:5" ht="12.75" customHeight="1">
      <c r="A3277" s="55" t="str">
        <f>[3]lang_2!A3277</f>
        <v>SKILLDES1_50083</v>
      </c>
      <c r="B3277" s="55" t="str">
        <f>[3]lang_2!B3277</f>
        <v>在生命受到威胁时，他们会更加疯狂。</v>
      </c>
      <c r="C3277" s="55" t="str">
        <f>[3]lang_2!C3277</f>
        <v>#[color=645252,fontsize=20]在生命受到威胁时，他们会更加疯狂。[-]</v>
      </c>
      <c r="D3277" s="55">
        <f>[3]lang_2!D3277</f>
        <v>0</v>
      </c>
      <c r="E3277" s="55" t="str">
        <f>[3]lang_2!E3277</f>
        <v>#[color=fae6c8,fontsize=22,outline=3c1e0aff]食人魔释放狂暴术，提高所有兵团输出效果。[-]</v>
      </c>
    </row>
    <row r="3278" spans="1:5">
      <c r="A3278" s="55" t="str">
        <f>[3]lang_2!A3278</f>
        <v>SKILLDES_51029</v>
      </c>
      <c r="B3278" s="55" t="str">
        <f>[3]lang_2!B3278</f>
        <v>巫术皮肤</v>
      </c>
      <c r="C3278" s="55" t="str">
        <f>[3]lang_2!C3278</f>
        <v>#[color=645252,fontsize=20]食人魔防御提高[-][color=48b946,fontsize=20]{(($level+$ulevel)*0.2+0.8)*($teamlevel+9)}[-][color=645252,fontsize=20]，生命回复提高[-][color=48b946,fontsize=20]{($level+$ulevel)*160+640}[-][color=645252,fontsize=20]。[-]</v>
      </c>
      <c r="D3278" s="55">
        <f>[3]lang_2!D3278</f>
        <v>0</v>
      </c>
      <c r="E3278" s="55" t="str">
        <f>[3]lang_2!E3278</f>
        <v>#[color=fae6c8,fontsize=22,outline=3c1e0aff]食人魔防御提高[-][color=1ca216,fontsize=22,outline=3c1e0aff]{(($level+$ulevel)*0.2+0.8)*($teamlevel+9)}[-][color=fae6c8,fontsize=22,outline=3c1e0aff],生命回复提高[-][color=1ca216,fontsize=22,outline=3c1e0aff]{($level+$ulevel)*160+640}[-][color=fae6c8,fontsize=22,outline=3c1e0aff]。[-]</v>
      </c>
    </row>
    <row r="3279" spans="1:5">
      <c r="A3279" s="55" t="str">
        <f>[3]lang_2!A3279</f>
        <v>SKILLDES1_51029</v>
      </c>
      <c r="B3279" s="55" t="str">
        <f>[3]lang_2!B3279</f>
        <v>古老的巫术，大幅度加强身体素质。</v>
      </c>
      <c r="C3279" s="55" t="str">
        <f>[3]lang_2!C3279</f>
        <v>#[color=645252,fontsize=20]古老的巫术，大幅度加强身体素质。[-]</v>
      </c>
      <c r="D3279" s="55">
        <f>[3]lang_2!D3279</f>
        <v>0</v>
      </c>
      <c r="E3279" s="55" t="str">
        <f>[3]lang_2!E3279</f>
        <v>#[color=fae6c8,fontsize=22,outline=3c1e0aff]食人魔天生具有结实的皮肤和回复能力。[-]</v>
      </c>
    </row>
    <row r="3280" spans="1:5">
      <c r="A3280" s="55" t="str">
        <f>[3]lang_2!A3280</f>
        <v>SKILLDES_50084</v>
      </c>
      <c r="B3280" s="55" t="str">
        <f>[3]lang_2!B3280</f>
        <v>毒疗</v>
      </c>
      <c r="C3280" s="55" t="str">
        <f>[3]lang_2!C3280</f>
        <v>#[color=645252,fontsize=20]食人魔在场时，提高所有己方兵团[-][color=48b946,fontsize=20]{(($level+$ulevel)*3+12)}%[-][color=645252,fontsize=20]受治疗效果。[-]</v>
      </c>
      <c r="D3280" s="55">
        <f>[3]lang_2!D3280</f>
        <v>0</v>
      </c>
      <c r="E3280" s="55" t="str">
        <f>[3]lang_2!E3280</f>
        <v>#[color=fae6c8,fontsize=22,outline=3c1e0aff]食人魔提高己方所有兵团[-][color=1ca216,fontsize=22,outline=3c1e0aff]{(($level+$ulevel)*3+12)}%[-][color=fae6c8,fontsize=22,outline=3c1e0aff]受治疗效果。[-]</v>
      </c>
    </row>
    <row r="3281" spans="1:5">
      <c r="A3281" s="55" t="str">
        <f>[3]lang_2!A3281</f>
        <v>SKILLDES1_50084</v>
      </c>
      <c r="B3281" s="55" t="str">
        <f>[3]lang_2!B3281</f>
        <v>古老的巫术，提升己方治疗效果。</v>
      </c>
      <c r="C3281" s="55" t="str">
        <f>[3]lang_2!C3281</f>
        <v>#[color=645252,fontsize=20]古老的巫术，提升己方治疗效果。[-]</v>
      </c>
      <c r="D3281" s="55">
        <f>[3]lang_2!D3281</f>
        <v>0</v>
      </c>
      <c r="E3281" s="55" t="str">
        <f>[3]lang_2!E3281</f>
        <v>#[color=fae6c8,fontsize=22,outline=3c1e0aff]食人魔巫师通过巫术强化增加己方兵团受到的治疗量。[-]</v>
      </c>
    </row>
    <row r="3282" spans="1:5">
      <c r="A3282" s="55" t="str">
        <f>[3]lang_2!A3282</f>
        <v>SKILLDES_50167</v>
      </c>
      <c r="B3282" s="55" t="str">
        <f>[3]lang_2!B3282</f>
        <v>叉状闪电</v>
      </c>
      <c r="C3282" s="55" t="str">
        <f>[3]lang_2!C3282</f>
        <v>#[color=645252,fontsize=20]雷鸟对阵9人兵团和16人兵团时，普通攻击变为范围伤害，对3个敌方单位造成[-][color=48b946,fontsize=20]{($level+$ulevel)*1+39}%[-][color=645252,fontsize=20]攻击的伤害。[-]</v>
      </c>
      <c r="D3282" s="55">
        <f>[3]lang_2!D3282</f>
        <v>0</v>
      </c>
      <c r="E3282" s="55" t="str">
        <f>[3]lang_2!E3282</f>
        <v>#[color=fae6c8,fontsize=22,outline=3c1e0aff]地精战士兵团每隔15秒，提高随机己方两个兵团50%攻击，持续[-][color=1ca216,fontsize=22,outline=3c1e0aff]{($level+$ulevel)*1+5}[-][color=fae6c8,fontsize=22,outline=3c1e0aff]秒。[-]</v>
      </c>
    </row>
    <row r="3283" spans="1:5">
      <c r="A3283" s="55" t="str">
        <f>[3]lang_2!A3283</f>
        <v>SKILLDES1_50167</v>
      </c>
      <c r="B3283" s="55" t="str">
        <f>[3]lang_2!B3283</f>
        <v>操控雷电的力量，对多人造成伤害。</v>
      </c>
      <c r="C3283" s="55" t="str">
        <f>[3]lang_2!C3283</f>
        <v>#[color=645252,fontsize=20]操控雷电的力量，对多人造成伤害。[-]</v>
      </c>
      <c r="D3283" s="55">
        <f>[3]lang_2!D3283</f>
        <v>0</v>
      </c>
      <c r="E3283" s="55" t="str">
        <f>[3]lang_2!E3283</f>
        <v>#[color=fae6c8,fontsize=22,outline=3c1e0aff]地精战士战吼助威己方两个兵团,为他们提升攻击力。[-]</v>
      </c>
    </row>
    <row r="3284" spans="1:5">
      <c r="A3284" s="55" t="str">
        <f>[3]lang_2!A3284</f>
        <v>SKILLDES_50085</v>
      </c>
      <c r="B3284" s="55" t="str">
        <f>[3]lang_2!B3284</f>
        <v>雷鸣</v>
      </c>
      <c r="C3284" s="55" t="str">
        <f>[3]lang_2!C3284</f>
        <v>#[color=645252,fontsize=20]雷鸟兵团对正前方极大范围的敌方单位造成[-][color=48b946,fontsize=20]{(($level+$ulevel)*2+38)*$atk*0.01}[-][color=645252,fontsize=20]伤害，并降低目标单位200命中值，持续10秒。[-]</v>
      </c>
      <c r="D3284" s="55">
        <f>[3]lang_2!D3284</f>
        <v>0</v>
      </c>
      <c r="E3284" s="55" t="str">
        <f>[3]lang_2!E3284</f>
        <v>#[color=fae6c8,fontsize=22,outline=3c1e0aff]地精战士在受到攻击时，有一定概率对3个单位造成[-][color=1ca216,fontsize=22,outline=3c1e0aff]{($level+$ulevel)*5+55}%[-][color=fae6c8,fontsize=22,outline=3c1e0aff]攻击的伤害。[-]</v>
      </c>
    </row>
    <row r="3285" spans="1:5">
      <c r="A3285" s="55" t="str">
        <f>[3]lang_2!A3285</f>
        <v>SKILLDES1_50085</v>
      </c>
      <c r="B3285" s="55" t="str">
        <f>[3]lang_2!B3285</f>
        <v>使用雷电轰击一片区域，造成伤害。</v>
      </c>
      <c r="C3285" s="55" t="str">
        <f>[3]lang_2!C3285</f>
        <v>#[color=645252,fontsize=20]使用雷电轰击一片区域，造成伤害。[-]</v>
      </c>
      <c r="D3285" s="55">
        <f>[3]lang_2!D3285</f>
        <v>0</v>
      </c>
      <c r="E3285" s="55" t="str">
        <f>[3]lang_2!E3285</f>
        <v>#[color=fae6c8,fontsize=22,outline=3c1e0aff]地精战士被攻击激怒,对周围单位发动一次反击。[-]</v>
      </c>
    </row>
    <row r="3286" spans="1:5">
      <c r="A3286" s="55" t="str">
        <f>[3]lang_2!A3286</f>
        <v>SKILLDES_59108</v>
      </c>
      <c r="B3286" s="55" t="str">
        <f>[3]lang_2!B3286</f>
        <v>狂暴</v>
      </c>
      <c r="C3286" s="55" t="str">
        <f>[3]lang_2!C3286</f>
        <v>#[color=645252,fontsize=20]雷鸟暴击值提高[-][color=48b946,fontsize=20]{($level+$ulevel)*40+160}[-][color=645252,fontsize=20]，生命低于35%后效果翻倍。（生命恢复后依然生效）[-]</v>
      </c>
      <c r="D3286" s="55">
        <f>[3]lang_2!D3286</f>
        <v>0</v>
      </c>
      <c r="E3286" s="55" t="str">
        <f>[3]lang_2!E3286</f>
        <v>#[color=fae6c8,fontsize=22,outline=3c1e0aff]地精战士对阵生命值低于50%的单位时，攻击提高[-][color=1ca216,fontsize=22,outline=3c1e0aff]{($level+$ulevel)*5+45}%[-][color=fae6c8,fontsize=22,outline=3c1e0aff]。[-]</v>
      </c>
    </row>
    <row r="3287" spans="1:5">
      <c r="A3287" s="55" t="str">
        <f>[3]lang_2!A3287</f>
        <v>SKILLDES1_59108</v>
      </c>
      <c r="B3287" s="55" t="str">
        <f>[3]lang_2!B3287</f>
        <v>即将胜利时，他们会更加疯狂。</v>
      </c>
      <c r="C3287" s="55" t="str">
        <f>[3]lang_2!C3287</f>
        <v>#[color=645252,fontsize=20]即将胜利时，他们会更加疯狂。[-]</v>
      </c>
      <c r="D3287" s="55">
        <f>[3]lang_2!D3287</f>
        <v>0</v>
      </c>
      <c r="E3287" s="55" t="str">
        <f>[3]lang_2!E3287</f>
        <v>#[color=fae6c8,fontsize=22,outline=3c1e0aff]地精战士对脆弱的对手造成额外大量的伤害。[-]</v>
      </c>
    </row>
    <row r="3288" spans="1:5">
      <c r="A3288" s="55" t="str">
        <f>[3]lang_2!A3288</f>
        <v>SKILLDES_59074</v>
      </c>
      <c r="B3288" s="55" t="str">
        <f>[3]lang_2!B3288</f>
        <v>飓风屏障</v>
      </c>
      <c r="C3288" s="55" t="str">
        <f>[3]lang_2!C3288</f>
        <v>#[color=645252,fontsize=20]雷鸟在场时，所有敌方兵团降低[-][color=48b946,fontsize=20]{($level+$ulevel)*5+95}[-][color=645252,fontsize=20]命中值。[-]</v>
      </c>
      <c r="D3288" s="55">
        <f>[3]lang_2!D3288</f>
        <v>0</v>
      </c>
      <c r="E3288" s="55" t="str">
        <f>[3]lang_2!E3288</f>
        <v>#[color=fae6c8,fontsize=22,outline=3c1e0aff]地精战士暴击值提高[-][color=1ca216,fontsize=22,outline=3c1e0aff]{($level+$ulevel)*30+120}[-][color=fae6c8,fontsize=22,outline=3c1e0aff]，每次暴击时恢复2%生命。[-]</v>
      </c>
    </row>
    <row r="3289" spans="1:5">
      <c r="A3289" s="55" t="str">
        <f>[3]lang_2!A3289</f>
        <v>SKILLDES1_59074</v>
      </c>
      <c r="B3289" s="55" t="str">
        <f>[3]lang_2!B3289</f>
        <v>操控风的力量，降低敌方命中。</v>
      </c>
      <c r="C3289" s="55" t="str">
        <f>[3]lang_2!C3289</f>
        <v>#[color=645252,fontsize=20]操控风的力量，降低敌方命中。[-]</v>
      </c>
      <c r="D3289" s="55">
        <f>[3]lang_2!D3289</f>
        <v>0</v>
      </c>
      <c r="E3289" s="55" t="str">
        <f>[3]lang_2!E3289</f>
        <v>#[color=fae6c8,fontsize=22,outline=3c1e0aff]地精战士精通打击，同时暴击后能够为自己恢复生命。[-]</v>
      </c>
    </row>
    <row r="3290" spans="1:5">
      <c r="A3290" s="55" t="str">
        <f>[3]lang_2!A3290</f>
        <v>SKILLDES_50132</v>
      </c>
      <c r="B3290" s="55" t="str">
        <f>[3]lang_2!B3290</f>
        <v>攻城打击</v>
      </c>
      <c r="C3290" s="55" t="str">
        <f>[3]lang_2!C3290</f>
        <v>#[color=645252,fontsize=20]独眼巨人对阵9人兵团和16人兵团时，普通攻击变为范围伤害，对3个敌方单位造成[-][color=48b946,fontsize=20]{($level+$ulevel)*1+39}%[-][color=645252,fontsize=20]攻击的伤害。[-]</v>
      </c>
      <c r="D3290" s="55">
        <f>[3]lang_2!D3290</f>
        <v>0</v>
      </c>
      <c r="E3290" s="55" t="str">
        <f>[3]lang_2!E3290</f>
        <v>#[color=fae6c8,fontsize=22,outline=3c1e0aff]恶狼骑士死亡时，召唤一只座狼继续战斗,座狼具有生命[-][color=1ca216,fontsize=22,outline=3c1e0aff]{(($level+$ulevel)*1.5+38.5)*($teamlevel+9)}[-][color=fae6c8,fontsize=22,outline=3c1e0aff],攻击[-][color=1ca216,fontsize=22,outline=3c1e0aff]{(($level+$ulevel)*0.15+3.45)*($teamlevel+9)}[-][color=fae6c8,fontsize=22,outline=3c1e0aff]。[-]</v>
      </c>
    </row>
    <row r="3291" spans="1:5">
      <c r="A3291" s="55" t="str">
        <f>[3]lang_2!A3291</f>
        <v>SKILLDES1_50132</v>
      </c>
      <c r="B3291" s="55" t="str">
        <f>[3]lang_2!B3291</f>
        <v>抛掷巨石，造成大范围伤害。</v>
      </c>
      <c r="C3291" s="55" t="str">
        <f>[3]lang_2!C3291</f>
        <v>#[color=645252,fontsize=20]抛掷巨石，造成大范围伤害。[-]</v>
      </c>
      <c r="D3291" s="55">
        <f>[3]lang_2!D3291</f>
        <v>0</v>
      </c>
      <c r="E3291" s="55" t="str">
        <f>[3]lang_2!E3291</f>
        <v>#[color=fae6c8,fontsize=22,outline=3c1e0aff]狼骑兵死亡,其坐骑将继续战斗。[-]</v>
      </c>
    </row>
    <row r="3292" spans="1:5">
      <c r="A3292" s="55" t="str">
        <f>[3]lang_2!A3292</f>
        <v>SKILLDES_50170</v>
      </c>
      <c r="B3292" s="55" t="str">
        <f>[3]lang_2!B3292</f>
        <v>火石</v>
      </c>
      <c r="C3292" s="55" t="str">
        <f>[3]lang_2!C3292</f>
        <v>#[color=645252,fontsize=20]独眼巨人兵团向正前方较大范围投掷火石，对范围内的敌方兵团造成[-][color=48b946,fontsize=20]「灼烧」[-][color=645252,fontsize=20]效果，每2秒造成[-][color=48b946,fontsize=20]{(($level+$ulevel)*0.5+9.5)*0.01*$atk}[-][color=645252,fontsize=20]伤害，持续8秒。[-]</v>
      </c>
      <c r="D3292" s="55">
        <f>[3]lang_2!D3292</f>
        <v>0</v>
      </c>
      <c r="E3292" s="55" t="str">
        <f>[3]lang_2!E3292</f>
        <v>#[color=fae6c8,fontsize=22,outline=3c1e0aff]恶狼骑士每次攻击时，有[-][color=1ca216,fontsize=22,outline=3c1e0aff]{($level+$ulevel)*3+7}%[-][color=fae6c8,fontsize=22,outline=3c1e0aff]概率连续射出两箭。对[-][color=1ca216,fontsize=22,outline=3c1e0aff]「减速」[-][color=fae6c8,fontsize=22,outline=3c1e0aff]目标连击概率提高至100%。[-]</v>
      </c>
    </row>
    <row r="3293" spans="1:5">
      <c r="A3293" s="55" t="str">
        <f>[3]lang_2!A3293</f>
        <v>SKILLDES1_50170</v>
      </c>
      <c r="B3293" s="55" t="str">
        <f>[3]lang_2!B3293</f>
        <v>抛掷火焰巨石，对敌人造成更高伤害。</v>
      </c>
      <c r="C3293" s="55" t="str">
        <f>[3]lang_2!C3293</f>
        <v>#[color=645252,fontsize=20]抛掷火焰巨石，对敌人造成更高伤害。[-]</v>
      </c>
      <c r="D3293" s="55">
        <f>[3]lang_2!D3293</f>
        <v>0</v>
      </c>
      <c r="E3293" s="55" t="str">
        <f>[3]lang_2!E3293</f>
        <v>#[color=fae6c8,fontsize=22,outline=3c1e0aff]恶狼骑士有概率连续进行两次普通攻击。[-]</v>
      </c>
    </row>
    <row r="3294" spans="1:5">
      <c r="A3294" s="55" t="str">
        <f>[3]lang_2!A3294</f>
        <v>SKILLDES_50089</v>
      </c>
      <c r="B3294" s="55" t="str">
        <f>[3]lang_2!B3294</f>
        <v>撼地</v>
      </c>
      <c r="C3294" s="55" t="str">
        <f>[3]lang_2!C3294</f>
        <v>#[color=645252,fontsize=20]独眼巨人受到攻击时，一定概率对周围较大范围内敌方单位造成[-][color=48b946,fontsize=20]{(($level+$ulevel)*1+9)*0.01*$atk}[-][color=645252,fontsize=20]伤害，并造成[-][color=48b946,fontsize=20]「眩晕」[-][color=645252,fontsize=20]效果，持续3秒。[-]</v>
      </c>
      <c r="D3294" s="55">
        <f>[3]lang_2!D3294</f>
        <v>0</v>
      </c>
      <c r="E3294" s="55" t="str">
        <f>[3]lang_2!E3294</f>
        <v>#[color=fae6c8,fontsize=22,outline=3c1e0aff]恶狼骑士对阵射手兵团时伤害翻倍，每100移动速度提高[-][color=1ca216,fontsize=22,outline=3c1e0aff]{($level+$ulevel)*3+12}%[-][color=fae6c8,fontsize=22,outline=3c1e0aff]攻击。[-]</v>
      </c>
    </row>
    <row r="3295" spans="1:5">
      <c r="A3295" s="55" t="str">
        <f>[3]lang_2!A3295</f>
        <v>SKILLDES1_50089</v>
      </c>
      <c r="B3295" s="55" t="str">
        <f>[3]lang_2!B3295</f>
        <v>巨大的力量使他们不畏惧近身攻击。</v>
      </c>
      <c r="C3295" s="55" t="str">
        <f>[3]lang_2!C3295</f>
        <v>#[color=645252,fontsize=20]巨大的力量使他们不畏惧近身攻击。[-]</v>
      </c>
      <c r="D3295" s="55">
        <f>[3]lang_2!D3295</f>
        <v>0</v>
      </c>
      <c r="E3295" s="55" t="str">
        <f>[3]lang_2!E3295</f>
        <v>#[color=fae6c8,fontsize=22,outline=3c1e0aff]恶狼骑士的移动速度将额外提升自己的攻击。[-]</v>
      </c>
    </row>
    <row r="3296" spans="1:5">
      <c r="A3296" s="55" t="str">
        <f>[3]lang_2!A3296</f>
        <v>SKILLDES_59114</v>
      </c>
      <c r="B3296" s="55" t="str">
        <f>[3]lang_2!B3296</f>
        <v>庞然大物</v>
      </c>
      <c r="C3296" s="55" t="str">
        <f>[3]lang_2!C3296</f>
        <v>#[color=645252,fontsize=20]独眼巨人生命提高[-][color=48b946,fontsize=20]{($level+$ulevel)*4+16}%[-][color=645252,fontsize=20]，对阵9人和16人兵团时，受到兵团伤害降低[-][color=48b946,fontsize=20]{($level+$ulevel)*1+14}%[-][color=645252,fontsize=20]。[-]</v>
      </c>
      <c r="D3296" s="55">
        <f>[3]lang_2!D3296</f>
        <v>0</v>
      </c>
      <c r="E3296" s="55" t="str">
        <f>[3]lang_2!E3296</f>
        <v>#[color=fae6c8,fontsize=22,outline=3c1e0aff]恶狼骑士暴击值提高[-][color=1ca216,fontsize=22,outline=3c1e0aff]{($level+$ulevel)*30+120}[-][color=fae6c8,fontsize=22,outline=3c1e0aff]，每次暴击时恢复2%生命。[-]</v>
      </c>
    </row>
    <row r="3297" spans="1:5">
      <c r="A3297" s="55" t="str">
        <f>[3]lang_2!A3297</f>
        <v>SKILLDES1_59114</v>
      </c>
      <c r="B3297" s="55" t="str">
        <f>[3]lang_2!B3297</f>
        <v>巨大的身体使他能够忽视一些攻击。</v>
      </c>
      <c r="C3297" s="55" t="str">
        <f>[3]lang_2!C3297</f>
        <v>#[color=645252,fontsize=20]巨大的身体使他能够忽视一些攻击。[-]</v>
      </c>
      <c r="D3297" s="55">
        <f>[3]lang_2!D3297</f>
        <v>0</v>
      </c>
      <c r="E3297" s="55" t="str">
        <f>[3]lang_2!E3297</f>
        <v>#[color=fae6c8,fontsize=22,outline=3c1e0aff]恶狼战士精通打击，同时暴击后能够为自己恢复生命。[-]</v>
      </c>
    </row>
    <row r="3298" spans="1:5">
      <c r="A3298" s="55" t="str">
        <f>[3]lang_2!A3298</f>
        <v>SKILLDES_50171</v>
      </c>
      <c r="B3298" s="55" t="str">
        <f>[3]lang_2!B3298</f>
        <v>利爪横扫</v>
      </c>
      <c r="C3298" s="55" t="str">
        <f>[3]lang_2!C3298</f>
        <v>#[color=645252,fontsize=20]比蒙每隔20秒，对当前攻击的兵团造成[-][color=48b946,fontsize=20]{(($level+$ulevel)*2+38)*0.01*$atk}[-][color=645252,fontsize=20]伤害，并造成[-][color=48b946,fontsize=20]「流血」[-][color=645252,fontsize=20]效果，持续6秒。[-]</v>
      </c>
      <c r="D3298" s="55">
        <f>[3]lang_2!D3298</f>
        <v>0</v>
      </c>
      <c r="E3298" s="55" t="str">
        <f>[3]lang_2!E3298</f>
        <v>#[color=fae6c8,fontsize=22,outline=3c1e0aff]半兽人兵团每隔20秒，提高随机两个己方兵团500暴击值，持续[-][color=1ca216,fontsize=22,outline=3c1e0aff]{($level+$ulevel)*1+5}[-][color=fae6c8,fontsize=22,outline=3c1e0aff]秒。[-]</v>
      </c>
    </row>
    <row r="3299" spans="1:5">
      <c r="A3299" s="55" t="str">
        <f>[3]lang_2!A3299</f>
        <v>SKILLDES1_50171</v>
      </c>
      <c r="B3299" s="55" t="str">
        <f>[3]lang_2!B3299</f>
        <v>挥击巨爪，对范围敌人造成伤害。</v>
      </c>
      <c r="C3299" s="55" t="str">
        <f>[3]lang_2!C3299</f>
        <v>#[color=645252,fontsize=20]挥击巨爪，对范围敌人造成伤害。[-]</v>
      </c>
      <c r="D3299" s="55">
        <f>[3]lang_2!D3299</f>
        <v>0</v>
      </c>
      <c r="E3299" s="55" t="str">
        <f>[3]lang_2!E3299</f>
        <v>#[color=fae6c8,fontsize=22,outline=3c1e0aff]半兽人标记敌人，提高己方兵团暴击。[-]</v>
      </c>
    </row>
    <row r="3300" spans="1:5">
      <c r="A3300" s="55" t="str">
        <f>[3]lang_2!A3300</f>
        <v>SKILLDES_50172</v>
      </c>
      <c r="B3300" s="55" t="str">
        <f>[3]lang_2!B3300</f>
        <v>野性咆哮</v>
      </c>
      <c r="C3300" s="55" t="str">
        <f>[3]lang_2!C3300</f>
        <v>#[color=645252,fontsize=20]比蒙兵团对周围较大范围内敌方兵团造成[-][color=48b946,fontsize=20]「眩晕」[-][color=645252,fontsize=20]效果，持续6秒；并降低当前攻击的兵团[-][color=48b946,fontsize=20]{($level+$ulevel)*3+17}%[-][color=645252,fontsize=20]攻击，持续20秒。[-]</v>
      </c>
      <c r="D3300" s="55">
        <f>[3]lang_2!D3300</f>
        <v>0</v>
      </c>
      <c r="E3300" s="55" t="str">
        <f>[3]lang_2!E3300</f>
        <v>#[color=fae6c8,fontsize=22,outline=3c1e0aff]战斗开始时，半兽人提高随机两个己方射手兵团[-][color=1ca216,fontsize=22,outline=3c1e0aff]{($level+$ulevel)*20+80}[-][color=fae6c8,fontsize=22,outline=3c1e0aff]急速值,持续整场战斗。[-]</v>
      </c>
    </row>
    <row r="3301" spans="1:5">
      <c r="A3301" s="55" t="str">
        <f>[3]lang_2!A3301</f>
        <v>SKILLDES1_50172</v>
      </c>
      <c r="B3301" s="55" t="str">
        <f>[3]lang_2!B3301</f>
        <v>发出巨大的咆哮，震慑周围敌人。</v>
      </c>
      <c r="C3301" s="55" t="str">
        <f>[3]lang_2!C3301</f>
        <v>#[color=645252,fontsize=20]发出巨大的咆哮，震慑周围敌人。[-]</v>
      </c>
      <c r="D3301" s="55">
        <f>[3]lang_2!D3301</f>
        <v>0</v>
      </c>
      <c r="E3301" s="55" t="str">
        <f>[3]lang_2!E3301</f>
        <v>#[color=fae6c8,fontsize=22,outline=3c1e0aff]兽人投斧手号令己方射手兵团，增加他们的攻击速度。[-]</v>
      </c>
    </row>
    <row r="3302" spans="1:5">
      <c r="A3302" s="55" t="str">
        <f>[3]lang_2!A3302</f>
        <v>SKILLDES_59109</v>
      </c>
      <c r="B3302" s="55" t="str">
        <f>[3]lang_2!B3302</f>
        <v>狂暴</v>
      </c>
      <c r="C3302" s="55" t="str">
        <f>[3]lang_2!C3302</f>
        <v>#[color=645252,fontsize=20]比蒙的兵团免伤提高[-][color=48b946,fontsize=20]{($level+$ulevel)*1+9}%[-][color=645252,fontsize=20]，生命低于35%后效果翻倍。（生命恢复后依然生效）[-]</v>
      </c>
      <c r="D3302" s="55">
        <f>[3]lang_2!D3302</f>
        <v>0</v>
      </c>
      <c r="E3302" s="55" t="str">
        <f>[3]lang_2!E3302</f>
        <v>#[color=fae6c8,fontsize=22,outline=3c1e0aff]半兽人攻击提高[-][color=1ca216,fontsize=22,outline=3c1e0aff]{($level+$ulevel)*25+100}[-][color=fae6c8,fontsize=22,outline=3c1e0aff]，普通攻击对目标造成[-][color=1ca216,fontsize=22,outline=3c1e0aff]「流血」[-][color=fae6c8,fontsize=22,outline=3c1e0aff]效果,持续6秒。[-]</v>
      </c>
    </row>
    <row r="3303" spans="1:5">
      <c r="A3303" s="55" t="str">
        <f>[3]lang_2!A3303</f>
        <v>SKILLDES1_59109</v>
      </c>
      <c r="B3303" s="55" t="str">
        <f>[3]lang_2!B3303</f>
        <v>坚实的皮毛使他们能够承受更多伤害。</v>
      </c>
      <c r="C3303" s="55" t="str">
        <f>[3]lang_2!C3303</f>
        <v>#[color=645252,fontsize=20]坚实的皮毛使他们能够承受更多伤害。[-]</v>
      </c>
      <c r="D3303" s="55">
        <f>[3]lang_2!D3303</f>
        <v>0</v>
      </c>
      <c r="E3303" s="55" t="str">
        <f>[3]lang_2!E3303</f>
        <v>#[color=fae6c8,fontsize=22,outline=3c1e0aff]半兽人的攻击对对手造成流血效果。[-]</v>
      </c>
    </row>
    <row r="3304" spans="1:5">
      <c r="A3304" s="55" t="str">
        <f>[3]lang_2!A3304</f>
        <v>SKILLDES_50173</v>
      </c>
      <c r="B3304" s="55" t="str">
        <f>[3]lang_2!B3304</f>
        <v>狂暴</v>
      </c>
      <c r="C3304" s="55" t="str">
        <f>[3]lang_2!C3304</f>
        <v>#[color=645252,fontsize=20]每有1个敌方兵团死亡，比蒙恢复最大生命值[-][color=48b946,fontsize=20]{($level+$ulevel)*0.5+4.5}%[-][color=645252,fontsize=20]的生命，并提高10%兵团免伤，持续10秒。[-]</v>
      </c>
      <c r="D3304" s="55">
        <f>[3]lang_2!D3304</f>
        <v>0</v>
      </c>
      <c r="E3304" s="55" t="str">
        <f>[3]lang_2!E3304</f>
        <v>#[color=fae6c8,fontsize=22,outline=3c1e0aff]半兽人暴击值提高[-][color=1ca216,fontsize=22,outline=3c1e0aff]{($level+$ulevel)*30+120}[-][color=fae6c8,fontsize=22,outline=3c1e0aff]，每次暴击时恢复2%生命。[-]</v>
      </c>
    </row>
    <row r="3305" spans="1:5">
      <c r="A3305" s="55" t="str">
        <f>[3]lang_2!A3305</f>
        <v>SKILLDES1_50173</v>
      </c>
      <c r="B3305" s="55" t="str">
        <f>[3]lang_2!B3305</f>
        <v>比蒙很容易受到鲜血刺激。</v>
      </c>
      <c r="C3305" s="55" t="str">
        <f>[3]lang_2!C3305</f>
        <v>#[color=645252,fontsize=20]比蒙很容易受到鲜血刺激。[-]</v>
      </c>
      <c r="D3305" s="55">
        <f>[3]lang_2!D3305</f>
        <v>0</v>
      </c>
      <c r="E3305" s="55" t="str">
        <f>[3]lang_2!E3305</f>
        <v>#[color=fae6c8,fontsize=22,outline=3c1e0aff]半兽人精通打击，同时暴击后能够为自己恢复生命。[-]</v>
      </c>
    </row>
    <row r="3306" spans="1:5">
      <c r="A3306" s="55" t="str">
        <f>[3]lang_2!A3306</f>
        <v>SKILLDES_50481</v>
      </c>
      <c r="B3306" s="55" t="str">
        <f>[3]lang_2!B3306</f>
        <v>狂暴</v>
      </c>
      <c r="C3306" s="55" t="str">
        <f>[3]lang_2!C3306</f>
        <v>#[color=645252,fontsize=20]每有1个敌方兵团死亡，比蒙恢复最大生命值[-][color=48b946,fontsize=20]{($level+$ulevel)*1+9}%[-][color=645252,fontsize=20]的生命，并提高10%兵团免伤，持续10秒。[-]</v>
      </c>
      <c r="D3306" s="55">
        <f>[3]lang_2!D3306</f>
        <v>0</v>
      </c>
      <c r="E3306" s="55" t="str">
        <f>[3]lang_2!E3306</f>
        <v>#[color=fae6c8,fontsize=22,outline=3c1e0aff]半兽人暴击值提高[-][color=1ca216,fontsize=22,outline=3c1e0aff]{($level+$ulevel)*30+120}[-][color=fae6c8,fontsize=22,outline=3c1e0aff]，每次暴击时恢复2%生命。[-]</v>
      </c>
    </row>
    <row r="3307" spans="1:5">
      <c r="A3307" s="55" t="str">
        <f>[3]lang_2!A3307</f>
        <v>SKILLDES1_50481</v>
      </c>
      <c r="B3307" s="55" t="str">
        <f>[3]lang_2!B3307</f>
        <v>比蒙很容易受到鲜血刺激。</v>
      </c>
      <c r="C3307" s="55" t="str">
        <f>[3]lang_2!C3307</f>
        <v>#[color=645252,fontsize=20]比蒙很容易受到鲜血刺激。[-]</v>
      </c>
      <c r="D3307" s="55">
        <f>[3]lang_2!D3307</f>
        <v>0</v>
      </c>
      <c r="E3307" s="55" t="str">
        <f>[3]lang_2!E3307</f>
        <v>#[color=fae6c8,fontsize=22,outline=3c1e0aff]半兽人精通打击，同时暴击后能够为自己恢复生命。[-]</v>
      </c>
    </row>
    <row r="3308" spans="1:5">
      <c r="A3308" s="55">
        <f>[3]lang_2!A3308</f>
        <v>0</v>
      </c>
      <c r="B3308" s="55">
        <f>[3]lang_2!B3308</f>
        <v>0</v>
      </c>
      <c r="C3308" s="55">
        <f>[3]lang_2!C3308</f>
        <v>0</v>
      </c>
      <c r="D3308" s="55">
        <f>[3]lang_2!D3308</f>
        <v>0</v>
      </c>
      <c r="E3308" s="55">
        <f>[3]lang_2!E3308</f>
        <v>0</v>
      </c>
    </row>
    <row r="3309" spans="1:5">
      <c r="A3309" s="55" t="str">
        <f>[3]lang_2!A3309</f>
        <v>SKILLDES_50420</v>
      </c>
      <c r="B3309" s="55" t="str">
        <f>[3]lang_2!B3309</f>
        <v>雷鸣-希娃1星</v>
      </c>
      <c r="C3309" s="55" t="str">
        <f>[3]lang_2!C3309</f>
        <v>#[color=645252,fontsize=20]雷鸟兵团对正前方极大范围敌方单位造成[-][color=48b946,fontsize=20]{(($level+$ulevel)*2+38)*$atk*0.01}[-][color=645252,fontsize=20]伤害，降低目标单位200命中值，持续10秒，并有25%概率额外造成眩晕，持续3秒。[-]</v>
      </c>
      <c r="D3309" s="55">
        <f>[3]lang_2!D3309</f>
        <v>0</v>
      </c>
      <c r="E3309" s="55">
        <f>[3]lang_2!E3309</f>
        <v>0</v>
      </c>
    </row>
    <row r="3310" spans="1:5">
      <c r="A3310" s="55" t="str">
        <f>[3]lang_2!A3310</f>
        <v>SKILLDES_51307</v>
      </c>
      <c r="B3310" s="55" t="str">
        <f>[3]lang_2!B3310</f>
        <v>雷鸣-希娃3星</v>
      </c>
      <c r="C3310" s="55" t="str">
        <f>[3]lang_2!C3310</f>
        <v>#[color=645252,fontsize=20]雷鸟在场时，所有敌方兵团降低[-][color=48b946,fontsize=20]{($level+$ulevel)*5+95}[-][color=645252,fontsize=20]命中值及20%法术免伤。[-]</v>
      </c>
      <c r="D3310" s="55">
        <f>[3]lang_2!D3310</f>
        <v>0</v>
      </c>
      <c r="E3310" s="55">
        <f>[3]lang_2!E3310</f>
        <v>0</v>
      </c>
    </row>
    <row r="3311" spans="1:5">
      <c r="A3311" s="55">
        <f>[3]lang_2!A3311</f>
        <v>0</v>
      </c>
      <c r="B3311" s="55">
        <f>[3]lang_2!B3311</f>
        <v>0</v>
      </c>
      <c r="C3311" s="55">
        <f>[3]lang_2!C3311</f>
        <v>0</v>
      </c>
      <c r="D3311" s="55">
        <f>[3]lang_2!D3311</f>
        <v>0</v>
      </c>
      <c r="E3311" s="55">
        <f>[3]lang_2!E3311</f>
        <v>0</v>
      </c>
    </row>
    <row r="3312" spans="1:5">
      <c r="A3312" s="55">
        <f>[3]lang_2!A3312</f>
        <v>0</v>
      </c>
      <c r="B3312" s="55">
        <f>[3]lang_2!B3312</f>
        <v>0</v>
      </c>
      <c r="C3312" s="55">
        <f>[3]lang_2!C3312</f>
        <v>0</v>
      </c>
      <c r="D3312" s="55">
        <f>[3]lang_2!D3312</f>
        <v>0</v>
      </c>
      <c r="E3312" s="55">
        <f>[3]lang_2!E3312</f>
        <v>0</v>
      </c>
    </row>
    <row r="3313" spans="1:5" ht="15" customHeight="1">
      <c r="A3313" s="55">
        <f>[3]lang_2!A3313</f>
        <v>0</v>
      </c>
      <c r="B3313" s="55">
        <f>[3]lang_2!B3313</f>
        <v>0</v>
      </c>
      <c r="C3313" s="55">
        <f>[3]lang_2!C3313</f>
        <v>0</v>
      </c>
      <c r="D3313" s="55">
        <f>[3]lang_2!D3313</f>
        <v>0</v>
      </c>
      <c r="E3313" s="55">
        <f>[3]lang_2!E3313</f>
        <v>0</v>
      </c>
    </row>
    <row r="3314" spans="1:5">
      <c r="A3314" s="55">
        <f>[3]lang_2!A3314</f>
        <v>0</v>
      </c>
      <c r="B3314" s="55">
        <f>[3]lang_2!B3314</f>
        <v>0</v>
      </c>
      <c r="C3314" s="55">
        <f>[3]lang_2!C3314</f>
        <v>0</v>
      </c>
      <c r="D3314" s="55">
        <f>[3]lang_2!D3314</f>
        <v>0</v>
      </c>
      <c r="E3314" s="55">
        <f>[3]lang_2!E3314</f>
        <v>0</v>
      </c>
    </row>
    <row r="3315" spans="1:5">
      <c r="A3315" s="55" t="str">
        <f>[3]lang_2!A3315</f>
        <v>SKILLDES_50174</v>
      </c>
      <c r="B3315" s="55" t="str">
        <f>[3]lang_2!B3315</f>
        <v>冲动</v>
      </c>
      <c r="C3315" s="55" t="str">
        <f>[3]lang_2!C3315</f>
        <v>#[color=645252,fontsize=20]小恶魔死亡时，[-][color=48b946,fontsize=20]{($level+$ulevel)*1+9}%[-][color=645252,fontsize=20]概率满血复活。[-]</v>
      </c>
      <c r="D3315" s="55">
        <f>[3]lang_2!D3315</f>
        <v>0</v>
      </c>
      <c r="E3315" s="55" t="str">
        <f>[3]lang_2!E3315</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16" spans="1:5">
      <c r="A3316" s="55" t="str">
        <f>[3]lang_2!A3316</f>
        <v>SKILLDES1_50174</v>
      </c>
      <c r="B3316" s="55" t="str">
        <f>[3]lang_2!B3316</f>
        <v>小恶魔的死活根本没人在意。</v>
      </c>
      <c r="C3316" s="55" t="str">
        <f>[3]lang_2!C3316</f>
        <v>#[color=645252,fontsize=20]小恶魔的死活根本没人在意。[-]</v>
      </c>
      <c r="D3316" s="55">
        <f>[3]lang_2!D3316</f>
        <v>0</v>
      </c>
      <c r="E3316" s="55" t="str">
        <f>[3]lang_2!E3316</f>
        <v>#[color=fae6c8,fontsize=22,outline=3c1e0aff]歌革向敌人投掷大火球，造成伤害。[-]</v>
      </c>
    </row>
    <row r="3317" spans="1:5">
      <c r="A3317" s="55" t="str">
        <f>[3]lang_2!A3317</f>
        <v>SKILLDES_50175</v>
      </c>
      <c r="B3317" s="55" t="str">
        <f>[3]lang_2!B3317</f>
        <v>重击</v>
      </c>
      <c r="C3317" s="55" t="str">
        <f>[3]lang_2!C3317</f>
        <v>#[color=645252,fontsize=20]小恶魔的普通攻击有一定概率，对目标单位造成[-][color=48b946,fontsize=20]{($level+$ulevel)*15+135}%[-][color=645252,fontsize=20]攻击的伤害，并有概率造成[-][color=e07c44,fontsize=20]「眩晕」[-][color=645252,fontsize=20]效果，持续2秒。[-]</v>
      </c>
      <c r="D3317" s="55">
        <f>[3]lang_2!D3317</f>
        <v>0</v>
      </c>
      <c r="E3317" s="55" t="str">
        <f>[3]lang_2!E3317</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18" spans="1:5">
      <c r="A3318" s="55" t="str">
        <f>[3]lang_2!A3318</f>
        <v>SKILLDES1_50175</v>
      </c>
      <c r="B3318" s="55" t="str">
        <f>[3]lang_2!B3318</f>
        <v>即便弱小，也有爆发的时候。</v>
      </c>
      <c r="C3318" s="55" t="str">
        <f>[3]lang_2!C3318</f>
        <v>#[color=645252,fontsize=20]即便弱小，也有爆发的时候。[-]</v>
      </c>
      <c r="D3318" s="55">
        <f>[3]lang_2!D3318</f>
        <v>0</v>
      </c>
      <c r="E3318" s="55" t="str">
        <f>[3]lang_2!E3318</f>
        <v>#[color=fae6c8,fontsize=22,outline=3c1e0aff]歌革使用火系法术攻击敌人。[-]</v>
      </c>
    </row>
    <row r="3319" spans="1:5">
      <c r="A3319" s="55" t="str">
        <f>[3]lang_2!A3319</f>
        <v>SKILLDES_51111</v>
      </c>
      <c r="B3319" s="55" t="str">
        <f>[3]lang_2!B3319</f>
        <v>压制</v>
      </c>
      <c r="C3319" s="55" t="str">
        <f>[3]lang_2!C3319</f>
        <v>#[color=645252,fontsize=20]小恶魔闪避值提高[-][color=48b946,fontsize=20]{(($level+$ulevel)*20+130)}[-][color=645252,fontsize=20]。[-]</v>
      </c>
      <c r="D3319" s="55">
        <f>[3]lang_2!D3319</f>
        <v>0</v>
      </c>
      <c r="E3319" s="55" t="str">
        <f>[3]lang_2!E3319</f>
        <v>#[color=fae6c8,fontsize=22,outline=3c1e0aff]歌革对阵受到射手兵团时，闪避值提高[-][color=1ca216,fontsize=22,outline=3c1e0aff]{(($level+$ulevel)*60+240)}[-][color=fae6c8,fontsize=22,outline=3c1e0aff]。[-]</v>
      </c>
    </row>
    <row r="3320" spans="1:5">
      <c r="A3320" s="55" t="str">
        <f>[3]lang_2!A3320</f>
        <v>SKILLDES1_51111</v>
      </c>
      <c r="B3320" s="55" t="str">
        <f>[3]lang_2!B3320</f>
        <v>小恶魔体型小巧，速度很快。</v>
      </c>
      <c r="C3320" s="55" t="str">
        <f>[3]lang_2!C3320</f>
        <v>#[color=645252,fontsize=20]小恶魔体型小巧，速度很快。[-]</v>
      </c>
      <c r="D3320" s="55">
        <f>[3]lang_2!D3320</f>
        <v>0</v>
      </c>
      <c r="E3320" s="55" t="str">
        <f>[3]lang_2!E3320</f>
        <v>#[color=fae6c8,fontsize=22,outline=3c1e0aff]火焰的身影让敌人难以有效瞄准。[-]</v>
      </c>
    </row>
    <row r="3321" spans="1:5">
      <c r="A3321" s="55" t="str">
        <f>[3]lang_2!A3321</f>
        <v>SKILLDES_51062</v>
      </c>
      <c r="B3321" s="55" t="str">
        <f>[3]lang_2!B3321</f>
        <v>地狱仆从</v>
      </c>
      <c r="C3321" s="55" t="str">
        <f>[3]lang_2!C3321</f>
        <v>#[color=645252,fontsize=20]小恶魔生命提高[-][color=48b946,fontsize=20]{(($level+$ulevel)*3+12)}%[-][color=645252,fontsize=20]，受治疗效果提高30%。[-]</v>
      </c>
      <c r="D3321" s="55">
        <f>[3]lang_2!D3321</f>
        <v>0</v>
      </c>
      <c r="E3321" s="55" t="str">
        <f>[3]lang_2!E3321</f>
        <v>#[color=fae6c8,fontsize=22,outline=3c1e0aff]歌革攻击提高[-][color=1ca216,fontsize=22,outline=3c1e0aff]{(($level+$ulevel)*4+16)}%[-]。[-]</v>
      </c>
    </row>
    <row r="3322" spans="1:5">
      <c r="A3322" s="55" t="str">
        <f>[3]lang_2!A3322</f>
        <v>SKILLDES1_51062</v>
      </c>
      <c r="B3322" s="55" t="str">
        <f>[3]lang_2!B3322</f>
        <v>强烈的求生之心，使他们更渴望获得治疗。</v>
      </c>
      <c r="C3322" s="55" t="str">
        <f>[3]lang_2!C3322</f>
        <v>#[color=645252,fontsize=20]强烈的求生之心，使他们更渴望获得治疗。[-]</v>
      </c>
      <c r="D3322" s="55">
        <f>[3]lang_2!D3322</f>
        <v>0</v>
      </c>
      <c r="E3322" s="55" t="str">
        <f>[3]lang_2!E3322</f>
        <v>#[color=fae6c8,fontsize=22,outline=3c1e0aff]歌革精通火系法术。[-]</v>
      </c>
    </row>
    <row r="3323" spans="1:5">
      <c r="A3323" s="55" t="str">
        <f>[3]lang_2!A3323</f>
        <v>SKILLDES_50148</v>
      </c>
      <c r="B3323" s="55" t="str">
        <f>[3]lang_2!B3323</f>
        <v>燃爆</v>
      </c>
      <c r="C3323" s="55" t="str">
        <f>[3]lang_2!C3323</f>
        <v>#[color=645252,fontsize=20]歌革兵团向正前方释放火墙，对火墙中的敌方单位每秒造成[-][color=48b946,fontsize=20]{(($level+$ulevel)*5+75)*0.01*$atk}[-][color=645252,fontsize=20]伤害，火墙持续8秒。[-]</v>
      </c>
      <c r="D3323" s="55">
        <f>[3]lang_2!D3323</f>
        <v>0</v>
      </c>
      <c r="E3323" s="55" t="str">
        <f>[3]lang_2!E3323</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24" spans="1:5">
      <c r="A3324" s="55" t="str">
        <f>[3]lang_2!A3324</f>
        <v>SKILLDES1_50148</v>
      </c>
      <c r="B3324" s="55" t="str">
        <f>[3]lang_2!B3324</f>
        <v>天生能够操控火焰，对敌人造成伤害。</v>
      </c>
      <c r="C3324" s="55" t="str">
        <f>[3]lang_2!C3324</f>
        <v>#[color=645252,fontsize=20]天生能够操控火焰，对敌人造成伤害。[-]</v>
      </c>
      <c r="D3324" s="55">
        <f>[3]lang_2!D3324</f>
        <v>0</v>
      </c>
      <c r="E3324" s="55" t="str">
        <f>[3]lang_2!E3324</f>
        <v>#[color=fae6c8,fontsize=22,outline=3c1e0aff]歌革使用火系法术攻击敌人。[-]</v>
      </c>
    </row>
    <row r="3325" spans="1:5">
      <c r="A3325" s="55" t="str">
        <f>[3]lang_2!A3325</f>
        <v>SKILLDES_50147</v>
      </c>
      <c r="B3325" s="55" t="str">
        <f>[3]lang_2!B3325</f>
        <v>炎爆术</v>
      </c>
      <c r="C3325" s="55" t="str">
        <f>[3]lang_2!C3325</f>
        <v>#[color=645252,fontsize=20]歌革的普通攻击有一定概率，对3个目标单位造成[-][color=48b946,fontsize=20]{($level+$ulevel)*8+92}%[-][color=645252,fontsize=20]攻击的伤害，并造成[-][color=e07c44,fontsize=20]「灼烧」[-][color=645252,fontsize=20]效果，持续6秒。[-]</v>
      </c>
      <c r="D3325" s="55">
        <f>[3]lang_2!D3325</f>
        <v>0</v>
      </c>
      <c r="E3325" s="55" t="str">
        <f>[3]lang_2!E3325</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26" spans="1:5">
      <c r="A3326" s="55" t="str">
        <f>[3]lang_2!A3326</f>
        <v>SKILLDES1_50147</v>
      </c>
      <c r="B3326" s="55" t="str">
        <f>[3]lang_2!B3326</f>
        <v>经过练习，她们能够更熟练的操控火焰。</v>
      </c>
      <c r="C3326" s="55" t="str">
        <f>[3]lang_2!C3326</f>
        <v>#[color=645252,fontsize=20]经过练习，她们能够更熟练的操控火焰。[-]</v>
      </c>
      <c r="D3326" s="55">
        <f>[3]lang_2!D3326</f>
        <v>0</v>
      </c>
      <c r="E3326" s="55" t="str">
        <f>[3]lang_2!E3326</f>
        <v>#[color=fae6c8,fontsize=22,outline=3c1e0aff]歌革向敌人投掷大火球，造成伤害。[-]</v>
      </c>
    </row>
    <row r="3327" spans="1:5">
      <c r="A3327" s="55" t="str">
        <f>[3]lang_2!A3327</f>
        <v>SKILLDES_51052</v>
      </c>
      <c r="B3327" s="55" t="str">
        <f>[3]lang_2!B3327</f>
        <v>焚化技巧</v>
      </c>
      <c r="C3327" s="55" t="str">
        <f>[3]lang_2!C3327</f>
        <v>#[color=645252,fontsize=20]歌革攻击提高[-][color=48b946,fontsize=20]{(($level+$ulevel)*4+16)}%[-][color=645252,fontsize=20]。[-]</v>
      </c>
      <c r="D3327" s="55">
        <f>[3]lang_2!D3327</f>
        <v>0</v>
      </c>
      <c r="E3327" s="55" t="str">
        <f>[3]lang_2!E3327</f>
        <v>#[color=fae6c8,fontsize=22,outline=3c1e0aff]歌革攻击提高[-][color=1ca216,fontsize=22,outline=3c1e0aff]{(($level+$ulevel)*4+16)}%[-]。[-]</v>
      </c>
    </row>
    <row r="3328" spans="1:5">
      <c r="A3328" s="55" t="str">
        <f>[3]lang_2!A3328</f>
        <v>SKILLDES1_51052</v>
      </c>
      <c r="B3328" s="55" t="str">
        <f>[3]lang_2!B3328</f>
        <v>攻击时附加火焰，使自己的伤害更高。</v>
      </c>
      <c r="C3328" s="55" t="str">
        <f>[3]lang_2!C3328</f>
        <v>#[color=645252,fontsize=20]攻击时附加火焰，使自己的伤害更高。[-]</v>
      </c>
      <c r="D3328" s="55">
        <f>[3]lang_2!D3328</f>
        <v>0</v>
      </c>
      <c r="E3328" s="55" t="str">
        <f>[3]lang_2!E3328</f>
        <v>#[color=fae6c8,fontsize=22,outline=3c1e0aff]歌革精通火系法术。[-]</v>
      </c>
    </row>
    <row r="3329" spans="1:5">
      <c r="A3329" s="55" t="str">
        <f>[3]lang_2!A3329</f>
        <v>SKILLDES_51103</v>
      </c>
      <c r="B3329" s="55" t="str">
        <f>[3]lang_2!B3329</f>
        <v>烈火魅影</v>
      </c>
      <c r="C3329" s="55" t="str">
        <f>[3]lang_2!C3329</f>
        <v>#[color=645252,fontsize=20]歌革生命提高[-][color=48b946,fontsize=20]{(($level+$ulevel)*4+16)}%[-][color=645252,fontsize=20]，火系法术免伤提高40%。[-]</v>
      </c>
      <c r="D3329" s="55">
        <f>[3]lang_2!D3329</f>
        <v>0</v>
      </c>
      <c r="E3329" s="55" t="str">
        <f>[3]lang_2!E3329</f>
        <v>#[color=fae6c8,fontsize=22,outline=3c1e0aff]歌革对阵受到射手兵团时，闪避值提高[-][color=1ca216,fontsize=22,outline=3c1e0aff]{(($level+$ulevel)*60+240)}[-][color=fae6c8,fontsize=22,outline=3c1e0aff]。[-]</v>
      </c>
    </row>
    <row r="3330" spans="1:5">
      <c r="A3330" s="55" t="str">
        <f>[3]lang_2!A3330</f>
        <v>SKILLDES1_51103</v>
      </c>
      <c r="B3330" s="55" t="str">
        <f>[3]lang_2!B3330</f>
        <v>对火焰的掌握，使他们抵抗火焰的能力提升。</v>
      </c>
      <c r="C3330" s="55" t="str">
        <f>[3]lang_2!C3330</f>
        <v>#[color=645252,fontsize=20]对火焰的掌握，使他们抵抗火焰的能力提升。[-]</v>
      </c>
      <c r="D3330" s="55">
        <f>[3]lang_2!D3330</f>
        <v>0</v>
      </c>
      <c r="E3330" s="55" t="str">
        <f>[3]lang_2!E3330</f>
        <v>#[color=fae6c8,fontsize=22,outline=3c1e0aff]火焰的身影让敌人难以有效瞄准。[-]</v>
      </c>
    </row>
    <row r="3331" spans="1:5">
      <c r="A3331" s="55" t="str">
        <f>[3]lang_2!A3331</f>
        <v>SKILLDES_50176</v>
      </c>
      <c r="B3331" s="55" t="str">
        <f>[3]lang_2!B3331</f>
        <v>多头攻击</v>
      </c>
      <c r="C3331" s="55" t="str">
        <f>[3]lang_2!C3331</f>
        <v>#[color=645252,fontsize=20]地狱三头犬对阵9人兵团和16人兵团时，普通攻击对3个敌方单位造成[-][color=48b946,fontsize=20]{($level+$ulevel)*0.8+34.2}%[-][color=645252,fontsize=20]攻击的伤害，并造成[-][color=e07c44,fontsize=20]「流血」[-][color=645252,fontsize=20]效果，持续6秒。[-]</v>
      </c>
      <c r="D3331" s="55">
        <f>[3]lang_2!D3331</f>
        <v>0</v>
      </c>
      <c r="E3331" s="55" t="str">
        <f>[3]lang_2!E3331</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32" spans="1:5">
      <c r="A3332" s="55" t="str">
        <f>[3]lang_2!A3332</f>
        <v>SKILLDES1_50176</v>
      </c>
      <c r="B3332" s="55" t="str">
        <f>[3]lang_2!B3332</f>
        <v>利用三个头同时攻击，对多个目标造成伤害。</v>
      </c>
      <c r="C3332" s="55" t="str">
        <f>[3]lang_2!C3332</f>
        <v>#[color=645252,fontsize=20]利用三个头同时攻击，对多个目标造成伤害。[-]</v>
      </c>
      <c r="D3332" s="55">
        <f>[3]lang_2!D3332</f>
        <v>0</v>
      </c>
      <c r="E3332" s="55" t="str">
        <f>[3]lang_2!E3332</f>
        <v>#[color=fae6c8,fontsize=22,outline=3c1e0aff]歌革向敌人投掷大火球，造成伤害。[-]</v>
      </c>
    </row>
    <row r="3333" spans="1:5">
      <c r="A3333" s="55" t="str">
        <f>[3]lang_2!A3333</f>
        <v>SKILLDES_50177</v>
      </c>
      <c r="B3333" s="55" t="str">
        <f>[3]lang_2!B3333</f>
        <v>追咬(暴击)</v>
      </c>
      <c r="C3333" s="55" t="str">
        <f>[3]lang_2!C3333</f>
        <v>#[color=645252,fontsize=20]地狱三头犬大幅度提高暴击值，持续[-][color=48b946,fontsize=20]{($level+$ulevel)*0.5+9.5}[-][color=645252,fontsize=20]秒。[-]</v>
      </c>
      <c r="D3333" s="55">
        <f>[3]lang_2!D3333</f>
        <v>0</v>
      </c>
      <c r="E3333" s="55" t="str">
        <f>[3]lang_2!E3333</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34" spans="1:5">
      <c r="A3334" s="55" t="str">
        <f>[3]lang_2!A3334</f>
        <v>SKILLDES1_50177</v>
      </c>
      <c r="B3334" s="55" t="str">
        <f>[3]lang_2!B3334</f>
        <v>他们凶残暴力，不死不休。</v>
      </c>
      <c r="C3334" s="55" t="str">
        <f>[3]lang_2!C3334</f>
        <v>#[color=645252,fontsize=20]他们凶残暴力，不死不休。[-]</v>
      </c>
      <c r="D3334" s="55">
        <f>[3]lang_2!D3334</f>
        <v>0</v>
      </c>
      <c r="E3334" s="55" t="str">
        <f>[3]lang_2!E3334</f>
        <v>#[color=fae6c8,fontsize=22,outline=3c1e0aff]歌革使用火系法术攻击敌人。[-]</v>
      </c>
    </row>
    <row r="3335" spans="1:5">
      <c r="A3335" s="55" t="str">
        <f>[3]lang_2!A3335</f>
        <v>SKILLDES_52116</v>
      </c>
      <c r="B3335" s="55" t="str">
        <f>[3]lang_2!B3335</f>
        <v>快速突击</v>
      </c>
      <c r="C3335" s="55" t="str">
        <f>[3]lang_2!C3335</f>
        <v>#[color=645252,fontsize=20]地狱三头犬对阵受到[-][color=48b946,fontsize=20]「流血」[-][color=645252,fontsize=20]效果的目标单位时，兵团伤害提高[-][color=48b946,fontsize=20]{($level+$ulevel)*3+12}%[-][color=645252,fontsize=20]。[-]</v>
      </c>
      <c r="D3335" s="55">
        <f>[3]lang_2!D3335</f>
        <v>0</v>
      </c>
      <c r="E3335" s="55" t="str">
        <f>[3]lang_2!E3335</f>
        <v>#[color=fae6c8,fontsize=22,outline=3c1e0aff]歌革攻击提高[-][color=1ca216,fontsize=22,outline=3c1e0aff]{(($level+$ulevel)*4+16)}%[-]。[-]</v>
      </c>
    </row>
    <row r="3336" spans="1:5">
      <c r="A3336" s="55" t="str">
        <f>[3]lang_2!A3336</f>
        <v>SKILLDES1_52116</v>
      </c>
      <c r="B3336" s="55" t="str">
        <f>[3]lang_2!B3336</f>
        <v>血液会刺激他们，使他们更加疯狂。</v>
      </c>
      <c r="C3336" s="55" t="str">
        <f>[3]lang_2!C3336</f>
        <v>#[color=645252,fontsize=20]血液会刺激他们，使他们更加疯狂。[-]</v>
      </c>
      <c r="D3336" s="55">
        <f>[3]lang_2!D3336</f>
        <v>0</v>
      </c>
      <c r="E3336" s="55" t="str">
        <f>[3]lang_2!E3336</f>
        <v>#[color=fae6c8,fontsize=22,outline=3c1e0aff]歌革精通火系法术。[-]</v>
      </c>
    </row>
    <row r="3337" spans="1:5">
      <c r="A3337" s="55" t="str">
        <f>[3]lang_2!A3337</f>
        <v>SKILLDES_51063</v>
      </c>
      <c r="B3337" s="55" t="str">
        <f>[3]lang_2!B3337</f>
        <v>暴躁</v>
      </c>
      <c r="C3337" s="55" t="str">
        <f>[3]lang_2!C3337</f>
        <v>#[color=645252,fontsize=20]地狱三头犬暴伤提高[-][color=48b946,fontsize=20]{(($level+$ulevel)*3+12)}%[-][color=645252,fontsize=20]。战场中每有1个己方地狱阵营的兵团上场，地狱三头犬暴伤额外提高3%。[-]</v>
      </c>
      <c r="D3337" s="55">
        <f>[3]lang_2!D3337</f>
        <v>0</v>
      </c>
      <c r="E3337" s="55" t="str">
        <f>[3]lang_2!E3337</f>
        <v>#[color=fae6c8,fontsize=22,outline=3c1e0aff]歌革对阵受到射手兵团时，闪避值提高[-][color=1ca216,fontsize=22,outline=3c1e0aff]{(($level+$ulevel)*60+240)}[-][color=fae6c8,fontsize=22,outline=3c1e0aff]。[-]</v>
      </c>
    </row>
    <row r="3338" spans="1:5">
      <c r="A3338" s="55" t="str">
        <f>[3]lang_2!A3338</f>
        <v>SKILLDES1_51063</v>
      </c>
      <c r="B3338" s="55" t="str">
        <f>[3]lang_2!B3338</f>
        <v>这种生物只有残暴，疯狂的杀意。</v>
      </c>
      <c r="C3338" s="55" t="str">
        <f>[3]lang_2!C3338</f>
        <v>#[color=645252,fontsize=20]这种生物只有残暴，疯狂的杀意。[-]</v>
      </c>
      <c r="D3338" s="55">
        <f>[3]lang_2!D3338</f>
        <v>0</v>
      </c>
      <c r="E3338" s="55" t="str">
        <f>[3]lang_2!E3338</f>
        <v>#[color=fae6c8,fontsize=22,outline=3c1e0aff]火焰的身影让敌人难以有效瞄准。[-]</v>
      </c>
    </row>
    <row r="3339" spans="1:5">
      <c r="A3339" s="55" t="str">
        <f>[3]lang_2!A3339</f>
        <v>SKILLDES_50178</v>
      </c>
      <c r="B3339" s="55" t="str">
        <f>[3]lang_2!B3339</f>
        <v>炙热打击</v>
      </c>
      <c r="C3339" s="55" t="str">
        <f>[3]lang_2!C3339</f>
        <v>#[color=645252,fontsize=20]长角恶魔兵团对较大范围内随机1个敌方兵团造成[-][color=48b946,fontsize=20]{(($level+$ulevel)*20+230)*0.01*$atk}[-][color=645252,fontsize=20]伤害，并提高自身闪避值300，持续12秒。[-]</v>
      </c>
      <c r="D3339" s="55">
        <f>[3]lang_2!D3339</f>
        <v>0</v>
      </c>
      <c r="E3339" s="55" t="str">
        <f>[3]lang_2!E3339</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40" spans="1:5">
      <c r="A3340" s="55" t="str">
        <f>[3]lang_2!A3340</f>
        <v>SKILLDES1_50178</v>
      </c>
      <c r="B3340" s="55" t="str">
        <f>[3]lang_2!B3340</f>
        <v>恶魔军团的主力，通常会结阵攻击敌人。</v>
      </c>
      <c r="C3340" s="55" t="str">
        <f>[3]lang_2!C3340</f>
        <v>#[color=645252,fontsize=20]恶魔军团的主力，通常会结阵攻击敌人。[-]</v>
      </c>
      <c r="D3340" s="55">
        <f>[3]lang_2!D3340</f>
        <v>0</v>
      </c>
      <c r="E3340" s="55" t="str">
        <f>[3]lang_2!E3340</f>
        <v>#[color=fae6c8,fontsize=22,outline=3c1e0aff]歌革向敌人投掷大火球，造成伤害。[-]</v>
      </c>
    </row>
    <row r="3341" spans="1:5">
      <c r="A3341" s="55" t="str">
        <f>[3]lang_2!A3341</f>
        <v>SKILLDES_50179</v>
      </c>
      <c r="B3341" s="55" t="str">
        <f>[3]lang_2!B3341</f>
        <v>烈焰军团(防御)</v>
      </c>
      <c r="C3341" s="55" t="str">
        <f>[3]lang_2!C3341</f>
        <v>#[color=645252,fontsize=20]长角恶魔每次闪避时，恢复最大生命值[color=48b946,fontsize=20]{($level+$ulevel)*0.5+4.5}%[-][color=645252,fontsize=20]的生命。[-]</v>
      </c>
      <c r="D3341" s="55">
        <f>[3]lang_2!D3341</f>
        <v>0</v>
      </c>
      <c r="E3341" s="55" t="str">
        <f>[3]lang_2!E3341</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42" spans="1:5">
      <c r="A3342" s="55" t="str">
        <f>[3]lang_2!A3342</f>
        <v>SKILLDES1_50179</v>
      </c>
      <c r="B3342" s="55" t="str">
        <f>[3]lang_2!B3342</f>
        <v>经过长久的训练，他们更懂得规避伤害。</v>
      </c>
      <c r="C3342" s="55" t="str">
        <f>[3]lang_2!C3342</f>
        <v>#[color=645252,fontsize=20]经过长久的训练，他们更懂得规避伤害。[-]</v>
      </c>
      <c r="D3342" s="55">
        <f>[3]lang_2!D3342</f>
        <v>0</v>
      </c>
      <c r="E3342" s="55" t="str">
        <f>[3]lang_2!E3342</f>
        <v>#[color=fae6c8,fontsize=22,outline=3c1e0aff]歌革使用火系法术攻击敌人。[-]</v>
      </c>
    </row>
    <row r="3343" spans="1:5">
      <c r="A3343" s="55" t="str">
        <f>[3]lang_2!A3343</f>
        <v>SKILLDES_51065</v>
      </c>
      <c r="B3343" s="55" t="str">
        <f>[3]lang_2!B3343</f>
        <v>地狱仆从</v>
      </c>
      <c r="C3343" s="55" t="str">
        <f>[3]lang_2!C3343</f>
        <v>#[color=645252,fontsize=20]长角恶魔生命提高[-][color=48b946,fontsize=20]{(($level+$ulevel)*3+12)}%[-][color=645252,fontsize=20]，受治疗效果提高30%。[-]</v>
      </c>
      <c r="D3343" s="55">
        <f>[3]lang_2!D3343</f>
        <v>0</v>
      </c>
      <c r="E3343" s="55" t="str">
        <f>[3]lang_2!E3343</f>
        <v>#[color=fae6c8,fontsize=22,outline=3c1e0aff]歌革攻击提高[-][color=1ca216,fontsize=22,outline=3c1e0aff]{(($level+$ulevel)*4+16)}%[-]。[-]</v>
      </c>
    </row>
    <row r="3344" spans="1:5">
      <c r="A3344" s="55" t="str">
        <f>[3]lang_2!A3344</f>
        <v>SKILLDES1_51065</v>
      </c>
      <c r="B3344" s="55" t="str">
        <f>[3]lang_2!B3344</f>
        <v>天生便具有强悍的身体，生命力顽强。</v>
      </c>
      <c r="C3344" s="55" t="str">
        <f>[3]lang_2!C3344</f>
        <v>#[color=645252,fontsize=20]天生便具有强悍的身体，生命力顽强。[-]</v>
      </c>
      <c r="D3344" s="55">
        <f>[3]lang_2!D3344</f>
        <v>0</v>
      </c>
      <c r="E3344" s="55" t="str">
        <f>[3]lang_2!E3344</f>
        <v>#[color=fae6c8,fontsize=22,outline=3c1e0aff]歌革精通火系法术。[-]</v>
      </c>
    </row>
    <row r="3345" spans="1:5">
      <c r="A3345" s="55" t="str">
        <f>[3]lang_2!A3345</f>
        <v>SKILLDES_59110</v>
      </c>
      <c r="B3345" s="55" t="str">
        <f>[3]lang_2!B3345</f>
        <v>地狱意志</v>
      </c>
      <c r="C3345" s="55" t="str">
        <f>[3]lang_2!C3345</f>
        <v>#[color=645252,fontsize=20]长角恶魔闪避值提高[-][color=48b946,fontsize=20]{($level+$ulevel)*20+80}[-][color=645252,fontsize=20]。战场中每有1个地狱阵营的兵团上场，长角恶魔闪避值额外提高40。[-]</v>
      </c>
      <c r="D3345" s="55">
        <f>[3]lang_2!D3345</f>
        <v>0</v>
      </c>
      <c r="E3345" s="55" t="str">
        <f>[3]lang_2!E3345</f>
        <v>#[color=fae6c8,fontsize=22,outline=3c1e0aff]歌革对阵受到射手兵团时，闪避值提高[-][color=1ca216,fontsize=22,outline=3c1e0aff]{(($level+$ulevel)*60+240)}[-][color=fae6c8,fontsize=22,outline=3c1e0aff]。[-]</v>
      </c>
    </row>
    <row r="3346" spans="1:5">
      <c r="A3346" s="55" t="str">
        <f>[3]lang_2!A3346</f>
        <v>SKILLDES1_59110</v>
      </c>
      <c r="B3346" s="55" t="str">
        <f>[3]lang_2!B3346</f>
        <v>具有非常敏锐的感知，能够规避伤害。</v>
      </c>
      <c r="C3346" s="55" t="str">
        <f>[3]lang_2!C3346</f>
        <v>#[color=645252,fontsize=20]具有非常敏锐的感知，能够规避伤害。[-]</v>
      </c>
      <c r="D3346" s="55">
        <f>[3]lang_2!D3346</f>
        <v>0</v>
      </c>
      <c r="E3346" s="55" t="str">
        <f>[3]lang_2!E3346</f>
        <v>#[color=fae6c8,fontsize=22,outline=3c1e0aff]火焰的身影让敌人难以有效瞄准。[-]</v>
      </c>
    </row>
    <row r="3347" spans="1:5">
      <c r="A3347" s="55" t="str">
        <f>[3]lang_2!A3347</f>
        <v>SKILLDES_50105</v>
      </c>
      <c r="B3347" s="55" t="str">
        <f>[3]lang_2!B3347</f>
        <v>严酷召回</v>
      </c>
      <c r="C3347" s="55" t="str">
        <f>[3]lang_2!C3347</f>
        <v>#[color=645252,fontsize=20]地狱领主兵团在开场时，召唤4只长角恶魔加入战斗，长角恶魔拥有[-][color=48b946,fontsize=20]{(($level+$ulevel)*4.5+30.5)*($teamlevel+9)}[-][color=645252,fontsize=20]攻击，[-][color=48b946,fontsize=20]{(($level+$ulevel)*100+700)*($teamlevel+9)}[-][color=645252,fontsize=20]生命，持续整场战斗。[-]</v>
      </c>
      <c r="D3347" s="55">
        <f>[3]lang_2!D3347</f>
        <v>0</v>
      </c>
      <c r="E3347" s="55" t="str">
        <f>[3]lang_2!E3347</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48" spans="1:5">
      <c r="A3348" s="55" t="str">
        <f>[3]lang_2!A3348</f>
        <v>SKILLDES1_50105</v>
      </c>
      <c r="B3348" s="55" t="str">
        <f>[3]lang_2!B3348</f>
        <v>她们是恶魔的领主，通常不会亲自上阵。</v>
      </c>
      <c r="C3348" s="55" t="str">
        <f>[3]lang_2!C3348</f>
        <v>#[color=645252,fontsize=20]她们是恶魔的领主，通常不会亲自上阵。[-]</v>
      </c>
      <c r="D3348" s="55">
        <f>[3]lang_2!D3348</f>
        <v>0</v>
      </c>
      <c r="E3348" s="55" t="str">
        <f>[3]lang_2!E3348</f>
        <v>#[color=fae6c8,fontsize=22,outline=3c1e0aff]歌革向敌人投掷大火球，造成伤害。[-]</v>
      </c>
    </row>
    <row r="3349" spans="1:5">
      <c r="A3349" s="55" t="str">
        <f>[3]lang_2!A3349</f>
        <v>SKILLDES_50107</v>
      </c>
      <c r="B3349" s="55" t="str">
        <f>[3]lang_2!B3349</f>
        <v>安抚</v>
      </c>
      <c r="C3349" s="55" t="str">
        <f>[3]lang_2!C3349</f>
        <v>#[color=645252,fontsize=20]地狱领主兵团向正前方释放1个烈火温泉，每2秒恢复较大范围己方兵团最大生命值[-][color=48b946,fontsize=20]{($level+$ulevel)*0.3+3.7}%[-][color=645252,fontsize=20]的生命，效果持续8秒。[-]</v>
      </c>
      <c r="D3349" s="55">
        <f>[3]lang_2!D3349</f>
        <v>0</v>
      </c>
      <c r="E3349" s="55" t="str">
        <f>[3]lang_2!E3349</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50" spans="1:5">
      <c r="A3350" s="55" t="str">
        <f>[3]lang_2!A3350</f>
        <v>SKILLDES1_50107</v>
      </c>
      <c r="B3350" s="55" t="str">
        <f>[3]lang_2!B3350</f>
        <v>偶尔，他们也是会体恤部下的。</v>
      </c>
      <c r="C3350" s="55" t="str">
        <f>[3]lang_2!C3350</f>
        <v>#[color=645252,fontsize=20]偶尔，他们也是会体恤部下的。[-]</v>
      </c>
      <c r="D3350" s="55">
        <f>[3]lang_2!D3350</f>
        <v>0</v>
      </c>
      <c r="E3350" s="55" t="str">
        <f>[3]lang_2!E3350</f>
        <v>#[color=fae6c8,fontsize=22,outline=3c1e0aff]歌革使用火系法术攻击敌人。[-]</v>
      </c>
    </row>
    <row r="3351" spans="1:5" ht="15.6" customHeight="1">
      <c r="A3351" s="55" t="str">
        <f>[3]lang_2!A3351</f>
        <v>SKILLDES_51118</v>
      </c>
      <c r="B3351" s="55" t="str">
        <f>[3]lang_2!B3351</f>
        <v>烈焰军团(恢复)</v>
      </c>
      <c r="C3351" s="55" t="str">
        <f>[3]lang_2!C3351</f>
        <v>#[color=645252,fontsize=20]地狱领主的【烈火温泉】额外提高[-][color=48b946,fontsize=20]{(($level+$ulevel)*5+25)}%[-][color=645252,fontsize=20]治疗效果。战场中每有1个地狱阵营的兵团上场，【烈火温泉】的治疗效果额外提高5%。[-]</v>
      </c>
      <c r="D3351" s="55">
        <f>[3]lang_2!D3351</f>
        <v>0</v>
      </c>
      <c r="E3351" s="55" t="str">
        <f>[3]lang_2!E3351</f>
        <v>#[color=fae6c8,fontsize=22,outline=3c1e0aff]歌革攻击提高[-][color=1ca216,fontsize=22,outline=3c1e0aff]{(($level+$ulevel)*4+16)}%[-]。[-]</v>
      </c>
    </row>
    <row r="3352" spans="1:5">
      <c r="A3352" s="55" t="str">
        <f>[3]lang_2!A3352</f>
        <v>SKILLDES1_51118</v>
      </c>
      <c r="B3352" s="55" t="str">
        <f>[3]lang_2!B3352</f>
        <v>强大的魔力使他们做什么都能得心应手。</v>
      </c>
      <c r="C3352" s="55" t="str">
        <f>[3]lang_2!C3352</f>
        <v>#[color=645252,fontsize=20]强大的魔力使他们做什么都能得心应手。[-]</v>
      </c>
      <c r="D3352" s="55">
        <f>[3]lang_2!D3352</f>
        <v>0</v>
      </c>
      <c r="E3352" s="55" t="str">
        <f>[3]lang_2!E3352</f>
        <v>#[color=fae6c8,fontsize=22,outline=3c1e0aff]歌革精通火系法术。[-]</v>
      </c>
    </row>
    <row r="3353" spans="1:5">
      <c r="A3353" s="55" t="str">
        <f>[3]lang_2!A3353</f>
        <v>SKILLDES_50108</v>
      </c>
      <c r="B3353" s="55" t="str">
        <f>[3]lang_2!B3353</f>
        <v>领主意志</v>
      </c>
      <c r="C3353" s="55" t="str">
        <f>[3]lang_2!C3353</f>
        <v>#[color=645252,fontsize=20]地狱领主兵团上场时，提高己方小恶魔、长角恶魔和火系召唤物[-][color=48b946,fontsize=20]{(($level+$ulevel)*2+13)}%[-][color=645252,fontsize=20]的生命和攻击。[-]</v>
      </c>
      <c r="D3353" s="55">
        <f>[3]lang_2!D3353</f>
        <v>0</v>
      </c>
      <c r="E3353" s="55" t="str">
        <f>[3]lang_2!E3353</f>
        <v>#[color=fae6c8,fontsize=22,outline=3c1e0aff]歌革对阵受到射手兵团时，闪避值提高[-][color=1ca216,fontsize=22,outline=3c1e0aff]{(($level+$ulevel)*60+240)}[-][color=fae6c8,fontsize=22,outline=3c1e0aff]。[-]</v>
      </c>
    </row>
    <row r="3354" spans="1:5">
      <c r="A3354" s="55" t="str">
        <f>[3]lang_2!A3354</f>
        <v>SKILLDES1_50108</v>
      </c>
      <c r="B3354" s="55" t="str">
        <f>[3]lang_2!B3354</f>
        <v>在场时，所有恶魔都会得到鼓舞。</v>
      </c>
      <c r="C3354" s="55" t="str">
        <f>[3]lang_2!C3354</f>
        <v>#[color=645252,fontsize=20]在场时，所有恶魔都会得到鼓舞。[-]</v>
      </c>
      <c r="D3354" s="55">
        <f>[3]lang_2!D3354</f>
        <v>0</v>
      </c>
      <c r="E3354" s="55" t="str">
        <f>[3]lang_2!E3354</f>
        <v>#[color=fae6c8,fontsize=22,outline=3c1e0aff]火焰的身影让敌人难以有效瞄准。[-]</v>
      </c>
    </row>
    <row r="3355" spans="1:5">
      <c r="A3355" s="55" t="str">
        <f>[3]lang_2!A3355</f>
        <v>SKILLDES_50111</v>
      </c>
      <c r="B3355" s="55" t="str">
        <f>[3]lang_2!B3355</f>
        <v>烈焰护盾</v>
      </c>
      <c r="C3355" s="55" t="str">
        <f>[3]lang_2!C3355</f>
        <v>#[color=645252,fontsize=20]烈火精灵兵团在开场时，为所有己方地狱阵营的兵团施放【烈焰护盾】，反弹15%受到的伤害，效果持续[-][color=48b946,fontsize=20]{(($level+$ulevel)*2+13)}[-][color=645252,fontsize=20]秒。[-]</v>
      </c>
      <c r="D3355" s="55">
        <f>[3]lang_2!D3355</f>
        <v>0</v>
      </c>
      <c r="E3355" s="55" t="str">
        <f>[3]lang_2!E3355</f>
        <v>#[color=fae6c8,fontsize=22,outline=3c1e0aff]歌革攻击提高[-][color=1ca216,fontsize=22,outline=3c1e0aff]{(($level+$ulevel)*4+16)}%[-]。[-]</v>
      </c>
    </row>
    <row r="3356" spans="1:5">
      <c r="A3356" s="55" t="str">
        <f>[3]lang_2!A3356</f>
        <v>SKILLDES1_50111</v>
      </c>
      <c r="B3356" s="55" t="str">
        <f>[3]lang_2!B3356</f>
        <v>火焰的使者，可以控制火焰形成护盾。</v>
      </c>
      <c r="C3356" s="55" t="str">
        <f>[3]lang_2!C3356</f>
        <v>#[color=645252,fontsize=20]火焰的使者，可以控制火焰形成护盾。[-]</v>
      </c>
      <c r="D3356" s="55">
        <f>[3]lang_2!D3356</f>
        <v>0</v>
      </c>
      <c r="E3356" s="55" t="str">
        <f>[3]lang_2!E3356</f>
        <v>#[color=fae6c8,fontsize=22,outline=3c1e0aff]歌革精通火系法术。[-]</v>
      </c>
    </row>
    <row r="3357" spans="1:5" ht="14.1" customHeight="1">
      <c r="A3357" s="55" t="str">
        <f>[3]lang_2!A3357</f>
        <v>SKILLDES_50402</v>
      </c>
      <c r="B3357" s="55" t="str">
        <f>[3]lang_2!B3357</f>
        <v>烈焰护盾-瑞斯卡</v>
      </c>
      <c r="C3357" s="55" t="str">
        <f>[3]lang_2!C3357</f>
        <v>#[color=645252,fontsize=20]烈火精灵兵团在开场时，为所有己方地狱阵营的兵团施放【烈焰护盾】，反弹30%受到的伤害，效果持续[-][color=48b946,fontsize=20]{(($level+$ulevel)*2+18)}[-][color=645252,fontsize=20]秒。[-]</v>
      </c>
      <c r="D3357" s="55">
        <f>[3]lang_2!D3357</f>
        <v>0</v>
      </c>
      <c r="E3357" s="55" t="str">
        <f>[3]lang_2!E3357</f>
        <v>#[color=fae6c8,fontsize=22,outline=3c1e0aff]歌革精通火系法术。[-]</v>
      </c>
    </row>
    <row r="3358" spans="1:5">
      <c r="A3358" s="55" t="str">
        <f>[3]lang_2!A3358</f>
        <v>SKILLDES_50109</v>
      </c>
      <c r="B3358" s="55" t="str">
        <f>[3]lang_2!B3358</f>
        <v>连珠火球</v>
      </c>
      <c r="C3358" s="55" t="str">
        <f>[3]lang_2!C3358</f>
        <v>#[color=645252,fontsize=20]烈火精灵兵团向目标区域施放烈火风暴，对范围内所有敌方兵团造成[-][color=48b946,fontsize=20]{(($level+$ulevel)*8+152)*0.01*$atk}[-][color=645252,fontsize=20]伤害，并造成[-][color=48b946,fontsize=20]「灼烧」[-][color=645252,fontsize=20]效果，持续15秒。[-]</v>
      </c>
      <c r="D3358" s="55">
        <f>[3]lang_2!D3358</f>
        <v>0</v>
      </c>
      <c r="E3358" s="55" t="str">
        <f>[3]lang_2!E3358</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59" spans="1:5">
      <c r="A3359" s="55" t="str">
        <f>[3]lang_2!A3359</f>
        <v>SKILLDES1_50109</v>
      </c>
      <c r="B3359" s="55" t="str">
        <f>[3]lang_2!B3359</f>
        <v>他们的火焰对敌人会造成强大的伤害。</v>
      </c>
      <c r="C3359" s="55" t="str">
        <f>[3]lang_2!C3359</f>
        <v>#[color=645252,fontsize=20]他们的火焰对敌人会造成强大的伤害。[-]</v>
      </c>
      <c r="D3359" s="55">
        <f>[3]lang_2!D3359</f>
        <v>0</v>
      </c>
      <c r="E3359" s="55" t="str">
        <f>[3]lang_2!E3359</f>
        <v>#[color=fae6c8,fontsize=22,outline=3c1e0aff]歌革向敌人投掷大火球，造成伤害。[-]</v>
      </c>
    </row>
    <row r="3360" spans="1:5">
      <c r="A3360" s="55" t="str">
        <f>[3]lang_2!A3360</f>
        <v>SKILLDES_50110</v>
      </c>
      <c r="B3360" s="55" t="str">
        <f>[3]lang_2!B3360</f>
        <v>烈焰军团(点燃)</v>
      </c>
      <c r="C3360" s="55" t="str">
        <f>[3]lang_2!C3360</f>
        <v>#[color=645252,fontsize=20]烈火精灵的【烈焰护盾】额外提高[-][color=48b946,fontsize=20]{($level+$ulevel)*1+4}%[-][color=645252,fontsize=20]兵团免伤、[-][color=48b946,fontsize=20]{($level+$ulevel)*1+4}%[-][color=645252,fontsize=20]法术免伤。[-]</v>
      </c>
      <c r="D3360" s="55">
        <f>[3]lang_2!D3360</f>
        <v>0</v>
      </c>
      <c r="E3360" s="55" t="str">
        <f>[3]lang_2!E3360</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61" spans="1:5">
      <c r="A3361" s="55" t="str">
        <f>[3]lang_2!A3361</f>
        <v>SKILLDES1_50110</v>
      </c>
      <c r="B3361" s="55" t="str">
        <f>[3]lang_2!B3361</f>
        <v>随着精修，他们操纵火焰的能力会更加强大。</v>
      </c>
      <c r="C3361" s="55" t="str">
        <f>[3]lang_2!C3361</f>
        <v>#[color=645252,fontsize=20]随着精修，他们操纵火焰的能力会更加强大。[-]</v>
      </c>
      <c r="D3361" s="55">
        <f>[3]lang_2!D3361</f>
        <v>0</v>
      </c>
      <c r="E3361" s="55" t="str">
        <f>[3]lang_2!E3361</f>
        <v>#[color=fae6c8,fontsize=22,outline=3c1e0aff]歌革使用火系法术攻击敌人。[-]</v>
      </c>
    </row>
    <row r="3362" spans="1:5">
      <c r="A3362" s="55" t="str">
        <f>[3]lang_2!A3362</f>
        <v>SKILLDES_51104</v>
      </c>
      <c r="B3362" s="55" t="str">
        <f>[3]lang_2!B3362</f>
        <v>灼热诅咒</v>
      </c>
      <c r="C3362" s="55" t="str">
        <f>[3]lang_2!C3362</f>
        <v>#[color=645252,fontsize=20]烈火精灵生命提高[-][color=48b946,fontsize=20]{($level+$ulevel)*3+12}%[-][color=645252,fontsize=20]，兵团伤害提高[-][color=48b946,fontsize=20]{($level+$ulevel)*1+4}%[-][color=645252,fontsize=20]。[-]</v>
      </c>
      <c r="D3362" s="55">
        <f>[3]lang_2!D3362</f>
        <v>0</v>
      </c>
      <c r="E3362" s="55" t="str">
        <f>[3]lang_2!E3362</f>
        <v>#[color=fae6c8,fontsize=22,outline=3c1e0aff]歌革对阵受到射手兵团时，闪避值提高[-][color=1ca216,fontsize=22,outline=3c1e0aff]{(($level+$ulevel)*60+240)}[-][color=fae6c8,fontsize=22,outline=3c1e0aff]。[-]</v>
      </c>
    </row>
    <row r="3363" spans="1:5">
      <c r="A3363" s="55" t="str">
        <f>[3]lang_2!A3363</f>
        <v>SKILLDES1_51104</v>
      </c>
      <c r="B3363" s="55" t="str">
        <f>[3]lang_2!B3363</f>
        <v>作为高等地狱生物，他们的生命力无比强大。</v>
      </c>
      <c r="C3363" s="55" t="str">
        <f>[3]lang_2!C3363</f>
        <v>#[color=645252,fontsize=20]作为高等地狱生物，他们的生命力无比强大。[-]</v>
      </c>
      <c r="D3363" s="55">
        <f>[3]lang_2!D3363</f>
        <v>0</v>
      </c>
      <c r="E3363" s="55" t="str">
        <f>[3]lang_2!E3363</f>
        <v>#[color=fae6c8,fontsize=22,outline=3c1e0aff]火焰的身影让敌人难以有效瞄准。[-]</v>
      </c>
    </row>
    <row r="3364" spans="1:5" ht="15" customHeight="1">
      <c r="A3364" s="55" t="str">
        <f>[3]lang_2!A3364</f>
        <v>SKILLDES_59039</v>
      </c>
      <c r="B3364" s="55" t="str">
        <f>[3]lang_2!B3364</f>
        <v>痛苦镰刀</v>
      </c>
      <c r="C3364" s="55" t="str">
        <f>[3]lang_2!C3364</f>
        <v>#[color=645252,fontsize=20]大恶魔传送至敌方后排，对当前攻击的兵团造成[-][color=48b946,fontsize=20]{(($level+$ulevel)*2+28)*0.01*$atk}[-][color=645252,fontsize=20]伤害，并造成[-][color=48b946,fontsize=20]「眩晕」[-][color=645252,fontsize=20]效果，持续3秒。（目标兵团死亡重置技能）[-]</v>
      </c>
      <c r="D3364" s="55">
        <f>[3]lang_2!D3364</f>
        <v>0</v>
      </c>
      <c r="E3364" s="55" t="str">
        <f>[3]lang_2!E3364</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65" spans="1:5">
      <c r="A3365" s="55" t="str">
        <f>[3]lang_2!A3365</f>
        <v>SKILLDES1_59039</v>
      </c>
      <c r="B3365" s="55" t="str">
        <f>[3]lang_2!B3365</f>
        <v>大恶魔早已超越凡俗，他们的攻击无从预测。</v>
      </c>
      <c r="C3365" s="55" t="str">
        <f>[3]lang_2!C3365</f>
        <v>#[color=645252,fontsize=20]大恶魔早已超越凡俗，他们的攻击无从预测。[-]</v>
      </c>
      <c r="D3365" s="55">
        <f>[3]lang_2!D3365</f>
        <v>0</v>
      </c>
      <c r="E3365" s="55" t="str">
        <f>[3]lang_2!E3365</f>
        <v>#[color=fae6c8,fontsize=22,outline=3c1e0aff]歌革向敌人投掷大火球，造成伤害。[-]</v>
      </c>
    </row>
    <row r="3366" spans="1:5">
      <c r="A3366" s="55" t="str">
        <f>[3]lang_2!A3366</f>
        <v>SKILLDES_59244</v>
      </c>
      <c r="B3366" s="55" t="str">
        <f>[3]lang_2!B3366</f>
        <v>酷刑</v>
      </c>
      <c r="C3366" s="55" t="str">
        <f>[3]lang_2!C3366</f>
        <v>#[color=645252,fontsize=20]大恶魔兵团随机对3个敌方兵团造成[-][color=48b946,fontsize=20]{(($level+$ulevel)*2+38)*0.01*$atk}[-][color=645252,fontsize=20]伤害，对被[-][color=e07c44,fontsize=20]「灼烧」[-][color=645252,fontsize=20]的目标单位暴击值增加500。[-]</v>
      </c>
      <c r="D3366" s="55">
        <f>[3]lang_2!D3366</f>
        <v>0</v>
      </c>
      <c r="E3366" s="55" t="str">
        <f>[3]lang_2!E3366</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67" spans="1:5">
      <c r="A3367" s="55" t="str">
        <f>[3]lang_2!A3367</f>
        <v>SKILLDES1_59244</v>
      </c>
      <c r="B3367" s="55" t="str">
        <f>[3]lang_2!B3367</f>
        <v>他们的力量不仅强大，而且波及范围很广。</v>
      </c>
      <c r="C3367" s="55" t="str">
        <f>[3]lang_2!C3367</f>
        <v>#[color=645252,fontsize=20]他们的力量不仅强大，而且波及范围很广。[-]</v>
      </c>
      <c r="D3367" s="55">
        <f>[3]lang_2!D3367</f>
        <v>0</v>
      </c>
      <c r="E3367" s="55" t="str">
        <f>[3]lang_2!E3367</f>
        <v>#[color=fae6c8,fontsize=22,outline=3c1e0aff]歌革使用火系法术攻击敌人。[-]</v>
      </c>
    </row>
    <row r="3368" spans="1:5">
      <c r="A3368" s="55" t="str">
        <f>[3]lang_2!A3368</f>
        <v>SKILLDES_50115</v>
      </c>
      <c r="B3368" s="55" t="str">
        <f>[3]lang_2!B3368</f>
        <v>凋零</v>
      </c>
      <c r="C3368" s="55" t="str">
        <f>[3]lang_2!C3368</f>
        <v>#[color=645252,fontsize=20]大恶魔在场时，每2秒对所有敌方兵团造成相当于最大生命值[-][color=48b946,fontsize=20]{($level+$ulevel)*0.05+0.45}%[-][color=645252,fontsize=20]的伤害。[-]</v>
      </c>
      <c r="D3368" s="55">
        <f>[3]lang_2!D3368</f>
        <v>0</v>
      </c>
      <c r="E3368" s="55" t="str">
        <f>[3]lang_2!E3368</f>
        <v>#[color=fae6c8,fontsize=22,outline=3c1e0aff]歌革攻击提高[-][color=1ca216,fontsize=22,outline=3c1e0aff]{(($level+$ulevel)*4+16)}%[-]。[-]</v>
      </c>
    </row>
    <row r="3369" spans="1:5">
      <c r="A3369" s="55" t="str">
        <f>[3]lang_2!A3369</f>
        <v>SKILLDES1_50115</v>
      </c>
      <c r="B3369" s="55" t="str">
        <f>[3]lang_2!B3369</f>
        <v>大恶魔的存在会时时刻刻对周围造成伤害。</v>
      </c>
      <c r="C3369" s="55" t="str">
        <f>[3]lang_2!C3369</f>
        <v>#[color=645252,fontsize=20]大恶魔的存在会时时刻刻对周围造成伤害。[-]</v>
      </c>
      <c r="D3369" s="55">
        <f>[3]lang_2!D3369</f>
        <v>0</v>
      </c>
      <c r="E3369" s="55" t="str">
        <f>[3]lang_2!E3369</f>
        <v>#[color=fae6c8,fontsize=22,outline=3c1e0aff]歌革精通火系法术。[-]</v>
      </c>
    </row>
    <row r="3370" spans="1:5">
      <c r="A3370" s="55" t="str">
        <f>[3]lang_2!A3370</f>
        <v>SKILLDES_59082</v>
      </c>
      <c r="B3370" s="55" t="str">
        <f>[3]lang_2!B3370</f>
        <v>屠灵</v>
      </c>
      <c r="C3370" s="55" t="str">
        <f>[3]lang_2!C3370</f>
        <v>#[color=645252,fontsize=20]大恶魔攻击提高[-][color=48b946,fontsize=20]{(($level+$ulevel)*4+16)}%[-][color=645252,fontsize=20]。大恶魔对阵城堡阵营的兵团时，兵团伤害提高100%。[-]</v>
      </c>
      <c r="D3370" s="55">
        <f>[3]lang_2!D3370</f>
        <v>0</v>
      </c>
      <c r="E3370" s="55" t="str">
        <f>[3]lang_2!E3370</f>
        <v>#[color=fae6c8,fontsize=22,outline=3c1e0aff]歌革对阵受到射手兵团时，闪避值提高[-][color=1ca216,fontsize=22,outline=3c1e0aff]{(($level+$ulevel)*60+240)}[-][color=fae6c8,fontsize=22,outline=3c1e0aff]。[-]</v>
      </c>
    </row>
    <row r="3371" spans="1:5">
      <c r="A3371" s="55" t="str">
        <f>[3]lang_2!A3371</f>
        <v>SKILLDES1_59082</v>
      </c>
      <c r="B3371" s="55" t="str">
        <f>[3]lang_2!B3371</f>
        <v>作为最强生物，他们的力量难以想象。</v>
      </c>
      <c r="C3371" s="55" t="str">
        <f>[3]lang_2!C3371</f>
        <v>#[color=645252,fontsize=20]作为最强生物，他们的力量难以想象。[-]</v>
      </c>
      <c r="D3371" s="55">
        <f>[3]lang_2!D3371</f>
        <v>0</v>
      </c>
      <c r="E3371" s="55" t="str">
        <f>[3]lang_2!E3371</f>
        <v>#[color=fae6c8,fontsize=22,outline=3c1e0aff]火焰的身影让敌人难以有效瞄准。[-]</v>
      </c>
    </row>
    <row r="3372" spans="1:5">
      <c r="A3372" s="55" t="str">
        <f>[3]lang_2!A3372</f>
        <v>SKILLDES_59243</v>
      </c>
      <c r="B3372" s="55" t="str">
        <f>[3]lang_2!B3372</f>
        <v>痛苦镰刀</v>
      </c>
      <c r="C3372" s="55" t="str">
        <f>[3]lang_2!C3372</f>
        <v>#[color=645252,fontsize=20]开场突袭正前方最远兵团，如果没有，突袭随机后排兵团，造成[-][color=48b946,fontsize=20]{(($level+$ulevel)*0.8+5.2)*0.01*$atk}[-][color=645252,fontsize=20]伤害并召唤持续6秒每0.5秒[-][color=48b946,fontsize=20]{(($level+$ulevel)*0.1+1.9)*0.01*$atk}[-][color=645252,fontsize=20]伤害的渊火。首次造成6秒[-][color=48b946,fontsize=20]「沉默」[-][color=645252,fontsize=20]。[-][color=F6ECDD,fontsize=20]（可在任意位置布阵，目标兵团死亡重置技能）[-]</v>
      </c>
      <c r="D3372" s="55">
        <f>[3]lang_2!D3372</f>
        <v>0</v>
      </c>
      <c r="E3372" s="55">
        <f>[3]lang_2!E3372</f>
        <v>0</v>
      </c>
    </row>
    <row r="3373" spans="1:5">
      <c r="A3373" s="55" t="str">
        <f>[3]lang_2!A3373</f>
        <v>SKILLDES1_59243</v>
      </c>
      <c r="B3373" s="55" t="str">
        <f>[3]lang_2!B3373</f>
        <v>大恶魔早已超越凡俗，他们的攻击无从预测。</v>
      </c>
      <c r="C3373" s="55" t="str">
        <f>[3]lang_2!C3373</f>
        <v>#[color=645252,fontsize=20]大恶魔早已超越凡俗，他们的攻击无从预测。[-]</v>
      </c>
      <c r="D3373" s="55">
        <f>[3]lang_2!D3373</f>
        <v>0</v>
      </c>
      <c r="E3373" s="55">
        <f>[3]lang_2!E3373</f>
        <v>0</v>
      </c>
    </row>
    <row r="3374" spans="1:5">
      <c r="A3374" s="55" t="str">
        <f>[3]lang_2!A3374</f>
        <v>SKILLDES_59245</v>
      </c>
      <c r="B3374" s="55" t="str">
        <f>[3]lang_2!B3374</f>
        <v>酷刑</v>
      </c>
      <c r="C3374" s="55" t="str">
        <f>[3]lang_2!C3374</f>
        <v>#[color=645252,fontsize=20]大恶魔兵团随机对3个敌方兵团造成[-][color=48b946,fontsize=20]{(($level+$ulevel)*2+38)*0.01*$atk}[-][color=645252,fontsize=20]伤害，并造成[-][color=e07c44,fontsize=20]「沉默」[-][color=645252,fontsize=20]效果，持续6秒。对被[-][color=e07c44,fontsize=20]「灼烧」[-][color=645252,fontsize=20]的目标单位暴击值增加500。[-]</v>
      </c>
      <c r="D3374" s="55">
        <f>[3]lang_2!D3374</f>
        <v>0</v>
      </c>
      <c r="E3374" s="55" t="str">
        <f>[3]lang_2!E3374</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75" spans="1:5">
      <c r="A3375" s="55" t="str">
        <f>[3]lang_2!A3375</f>
        <v>SKILLDES1_59245</v>
      </c>
      <c r="B3375" s="55" t="str">
        <f>[3]lang_2!B3375</f>
        <v>他们的力量不仅强大，而且波及范围很广。</v>
      </c>
      <c r="C3375" s="55" t="str">
        <f>[3]lang_2!C3375</f>
        <v>#[color=645252,fontsize=20]他们的力量不仅强大，而且波及范围很广。[-]</v>
      </c>
      <c r="D3375" s="55">
        <f>[3]lang_2!D3375</f>
        <v>0</v>
      </c>
      <c r="E3375" s="55" t="str">
        <f>[3]lang_2!E3375</f>
        <v>#[color=fae6c8,fontsize=22,outline=3c1e0aff]歌革使用火系法术攻击敌人。[-]</v>
      </c>
    </row>
    <row r="3376" spans="1:5">
      <c r="A3376" s="55" t="str">
        <f>[3]lang_2!A3376</f>
        <v>SKILLDES_50526</v>
      </c>
      <c r="B3376" s="55" t="str">
        <f>[3]lang_2!B3376</f>
        <v>凋零</v>
      </c>
      <c r="C3376" s="55" t="str">
        <f>[3]lang_2!C3376</f>
        <v>#[color=645252,fontsize=20]大恶魔在场时，每2秒对所有敌方兵团造成相当于最大生命值[-][color=48b946,fontsize=20]{($level+$ulevel)*0.05+0.45}%[-][color=645252,fontsize=20]的伤害，对被[-][color=48b946,fontsize=20]「灼烧」[-][color=645252,fontsize=20]的目标效果翻倍。[-]</v>
      </c>
      <c r="D3376" s="55">
        <f>[3]lang_2!D3376</f>
        <v>0</v>
      </c>
      <c r="E3376" s="55" t="str">
        <f>[3]lang_2!E3376</f>
        <v>#[color=fae6c8,fontsize=22,outline=3c1e0aff]歌革攻击提高[-][color=1ca216,fontsize=22,outline=3c1e0aff]{(($level+$ulevel)*4+16)}%[-]。[-]</v>
      </c>
    </row>
    <row r="3377" spans="1:5" ht="15.6" customHeight="1">
      <c r="A3377" s="55" t="str">
        <f>[3]lang_2!A3377</f>
        <v>SKILLDES1_50526</v>
      </c>
      <c r="B3377" s="55" t="str">
        <f>[3]lang_2!B3377</f>
        <v>大恶魔的存在会时时刻刻对周围造成伤害。</v>
      </c>
      <c r="C3377" s="55" t="str">
        <f>[3]lang_2!C3377</f>
        <v>#[color=645252,fontsize=20]大恶魔的存在会时时刻刻对周围造成伤害。[-]</v>
      </c>
      <c r="D3377" s="55">
        <f>[3]lang_2!D3377</f>
        <v>0</v>
      </c>
      <c r="E3377" s="55" t="str">
        <f>[3]lang_2!E3377</f>
        <v>#[color=fae6c8,fontsize=22,outline=3c1e0aff]歌革精通火系法术。[-]</v>
      </c>
    </row>
    <row r="3378" spans="1:5">
      <c r="A3378" s="55" t="str">
        <f>[3]lang_2!A3378</f>
        <v>SKILLDES_59246</v>
      </c>
      <c r="B3378" s="55" t="str">
        <f>[3]lang_2!B3378</f>
        <v>痛苦镰刀</v>
      </c>
      <c r="C3378" s="55" t="str">
        <f>[3]lang_2!C3378</f>
        <v>#[color=645252,fontsize=20]开场突袭正前方最远兵团，如果没有，突袭随机后排兵团，造成[-][color=48b946,fontsize=20]{(($level+$ulevel)*0.8+5.2)*0.01*$atk}[-][color=645252,fontsize=20]伤害并召唤持续6秒每0.5秒[-][color=48b946,fontsize=20]{(($level+$ulevel)*0.1+1.9)*0.01*$atk}[-][color=645252,fontsize=20]伤害的渊火。每次造成6秒[-][color=48b946,fontsize=20]「沉默」[-][color=645252,fontsize=20]。[-][color=F6ECDD,fontsize=20]（可在任意位置布阵，目标兵团死亡重置技能）[-]</v>
      </c>
      <c r="D3378" s="55">
        <f>[3]lang_2!D3378</f>
        <v>0</v>
      </c>
      <c r="E3378" s="55">
        <f>[3]lang_2!E3378</f>
        <v>0</v>
      </c>
    </row>
    <row r="3379" spans="1:5">
      <c r="A3379" s="55" t="str">
        <f>[3]lang_2!A3379</f>
        <v>SKILLDES1_59246</v>
      </c>
      <c r="B3379" s="55" t="str">
        <f>[3]lang_2!B3379</f>
        <v>大恶魔早已超越凡俗，他们的攻击无从预测。</v>
      </c>
      <c r="C3379" s="55" t="str">
        <f>[3]lang_2!C3379</f>
        <v>#[color=645252,fontsize=20]大恶魔早已超越凡俗，他们的攻击无从预测。[-]</v>
      </c>
      <c r="D3379" s="55">
        <f>[3]lang_2!D3379</f>
        <v>0</v>
      </c>
      <c r="E3379" s="55">
        <f>[3]lang_2!E3379</f>
        <v>0</v>
      </c>
    </row>
    <row r="3380" spans="1:5">
      <c r="A3380" s="55">
        <f>[3]lang_2!A3380</f>
        <v>0</v>
      </c>
      <c r="B3380" s="55">
        <f>[3]lang_2!B3380</f>
        <v>0</v>
      </c>
      <c r="C3380" s="55">
        <f>[3]lang_2!C3380</f>
        <v>0</v>
      </c>
      <c r="D3380" s="55">
        <f>[3]lang_2!D3380</f>
        <v>0</v>
      </c>
      <c r="E3380" s="55">
        <f>[3]lang_2!E3380</f>
        <v>0</v>
      </c>
    </row>
    <row r="3381" spans="1:5">
      <c r="A3381" s="55">
        <f>[3]lang_2!A3381</f>
        <v>0</v>
      </c>
      <c r="B3381" s="55">
        <f>[3]lang_2!B3381</f>
        <v>0</v>
      </c>
      <c r="C3381" s="55">
        <f>[3]lang_2!C3381</f>
        <v>0</v>
      </c>
      <c r="D3381" s="55">
        <f>[3]lang_2!D3381</f>
        <v>0</v>
      </c>
      <c r="E3381" s="55">
        <f>[3]lang_2!E3381</f>
        <v>0</v>
      </c>
    </row>
    <row r="3382" spans="1:5">
      <c r="A3382" s="55">
        <f>[3]lang_2!A3382</f>
        <v>0</v>
      </c>
      <c r="B3382" s="55">
        <f>[3]lang_2!B3382</f>
        <v>0</v>
      </c>
      <c r="C3382" s="55">
        <f>[3]lang_2!C3382</f>
        <v>0</v>
      </c>
      <c r="D3382" s="55">
        <f>[3]lang_2!D3382</f>
        <v>0</v>
      </c>
      <c r="E3382" s="55">
        <f>[3]lang_2!E3382</f>
        <v>0</v>
      </c>
    </row>
    <row r="3383" spans="1:5">
      <c r="A3383" s="55">
        <f>[3]lang_2!A3383</f>
        <v>0</v>
      </c>
      <c r="B3383" s="55">
        <f>[3]lang_2!B3383</f>
        <v>0</v>
      </c>
      <c r="C3383" s="55">
        <f>[3]lang_2!C3383</f>
        <v>0</v>
      </c>
      <c r="D3383" s="55">
        <f>[3]lang_2!D3383</f>
        <v>0</v>
      </c>
      <c r="E3383" s="55">
        <f>[3]lang_2!E3383</f>
        <v>0</v>
      </c>
    </row>
    <row r="3384" spans="1:5">
      <c r="A3384" s="55" t="str">
        <f>[3]lang_2!A3384</f>
        <v>SKILLDES_50401</v>
      </c>
      <c r="B3384" s="55" t="str">
        <f>[3]lang_2!B3384</f>
        <v>连珠火球</v>
      </c>
      <c r="C3384" s="55" t="str">
        <f>[3]lang_2!C3384</f>
        <v>#[color=645252,fontsize=20]烈火精灵兵团向目标区域施放2团烈火风暴，对范围内所有敌方兵团造成[-][color=48b946,fontsize=20]{(($level+$ulevel)*10.4+197.6)*0.01*$atk}[-][color=645252,fontsize=20]伤害，并造成[-][color=48b946,fontsize=20]「灼烧」[-][color=645252,fontsize=20]效果，持续15秒。[-]</v>
      </c>
      <c r="D3384" s="55">
        <f>[3]lang_2!D3384</f>
        <v>0</v>
      </c>
      <c r="E3384" s="55" t="str">
        <f>[3]lang_2!E3384</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85" spans="1:5">
      <c r="A3385" s="55">
        <f>[3]lang_2!A3385</f>
        <v>0</v>
      </c>
      <c r="B3385" s="55">
        <f>[3]lang_2!B3385</f>
        <v>0</v>
      </c>
      <c r="C3385" s="55">
        <f>[3]lang_2!C3385</f>
        <v>0</v>
      </c>
      <c r="D3385" s="55">
        <f>[3]lang_2!D3385</f>
        <v>0</v>
      </c>
      <c r="E3385" s="55">
        <f>[3]lang_2!E3385</f>
        <v>0</v>
      </c>
    </row>
    <row r="3386" spans="1:5">
      <c r="A3386" s="55" t="str">
        <f>[3]lang_2!A3386</f>
        <v>SKILL_50301</v>
      </c>
      <c r="B3386" s="55">
        <f>[3]lang_2!B3386</f>
        <v>0</v>
      </c>
      <c r="C3386" s="55" t="str">
        <f>[3]lang_2!C3386</f>
        <v>#灌魔铁球</v>
      </c>
      <c r="D3386" s="55">
        <f>[3]lang_2!D3386</f>
        <v>0</v>
      </c>
      <c r="E3386" s="55">
        <f>[3]lang_2!E3386</f>
        <v>0</v>
      </c>
    </row>
    <row r="3387" spans="1:5">
      <c r="A3387" s="55" t="str">
        <f>[3]lang_2!A3387</f>
        <v>SKILLDES_50301</v>
      </c>
      <c r="B3387" s="55">
        <f>[3]lang_2!B3387</f>
        <v>0</v>
      </c>
      <c r="C3387" s="55" t="str">
        <f>[3]lang_2!C3387</f>
        <v>#[color=645252,fontsize=20]大妖精攻速提高100%，效果持续[-][color=48b946,fontsize=20]{($level+$ulevel)*0.3+3.7}[-][color=645252,fontsize=20]秒。[-]</v>
      </c>
      <c r="D3387" s="55">
        <f>[3]lang_2!D3387</f>
        <v>0</v>
      </c>
      <c r="E3387" s="55">
        <f>[3]lang_2!E3387</f>
        <v>0</v>
      </c>
    </row>
    <row r="3388" spans="1:5">
      <c r="A3388" s="55" t="str">
        <f>[3]lang_2!A3388</f>
        <v>SKILLDES1_50301</v>
      </c>
      <c r="B3388" s="55">
        <f>[3]lang_2!B3388</f>
        <v>0</v>
      </c>
      <c r="C3388" s="55" t="str">
        <f>[3]lang_2!C3388</f>
        <v>#[color=645252,fontsize=20]大妖精将能量入住铁球，提高攻击频率。[-]</v>
      </c>
      <c r="D3388" s="55">
        <f>[3]lang_2!D3388</f>
        <v>0</v>
      </c>
      <c r="E3388" s="55">
        <f>[3]lang_2!E3388</f>
        <v>0</v>
      </c>
    </row>
    <row r="3389" spans="1:5">
      <c r="A3389" s="55" t="str">
        <f>[3]lang_2!A3389</f>
        <v>SKILL_50314</v>
      </c>
      <c r="B3389" s="55">
        <f>[3]lang_2!B3389</f>
        <v>0</v>
      </c>
      <c r="C3389" s="55" t="str">
        <f>[3]lang_2!C3389</f>
        <v>#屠龙</v>
      </c>
      <c r="D3389" s="55">
        <f>[3]lang_2!D3389</f>
        <v>0</v>
      </c>
      <c r="E3389" s="55">
        <f>[3]lang_2!E3389</f>
        <v>0</v>
      </c>
    </row>
    <row r="3390" spans="1:5">
      <c r="A3390" s="55" t="str">
        <f>[3]lang_2!A3390</f>
        <v>SKILLDES_50314</v>
      </c>
      <c r="B3390" s="55">
        <f>[3]lang_2!B3390</f>
        <v>0</v>
      </c>
      <c r="C3390" s="55" t="str">
        <f>[3]lang_2!C3390</f>
        <v>#[color=645252,fontsize=20]大妖精对阵1人兵团、4人兵团时，普通攻击一定概率造成[-][color=48b946,fontsize=20]「眩晕」[-][color=645252,fontsize=20]效果，持续[-][color=48b946,fontsize=20]{($level+$ulevel)*0.2+0.8}[-][color=645252,fontsize=20]秒。[-]</v>
      </c>
      <c r="D3390" s="55">
        <f>[3]lang_2!D3390</f>
        <v>0</v>
      </c>
      <c r="E3390" s="55">
        <f>[3]lang_2!E3390</f>
        <v>0</v>
      </c>
    </row>
    <row r="3391" spans="1:5">
      <c r="A3391" s="55" t="str">
        <f>[3]lang_2!A3391</f>
        <v>SKILLDES1_50314</v>
      </c>
      <c r="B3391" s="55">
        <f>[3]lang_2!B3391</f>
        <v>0</v>
      </c>
      <c r="C3391" s="55" t="str">
        <f>[3]lang_2!C3391</f>
        <v>#[color=645252,fontsize=20]大妖精利用沉重的铁球砸晕敌人。[-]</v>
      </c>
      <c r="D3391" s="55">
        <f>[3]lang_2!D3391</f>
        <v>0</v>
      </c>
      <c r="E3391" s="55">
        <f>[3]lang_2!E3391</f>
        <v>0</v>
      </c>
    </row>
    <row r="3392" spans="1:5">
      <c r="A3392" s="55" t="str">
        <f>[3]lang_2!A3392</f>
        <v>SKILL_50303</v>
      </c>
      <c r="B3392" s="55">
        <f>[3]lang_2!B3392</f>
        <v>0</v>
      </c>
      <c r="C3392" s="55" t="str">
        <f>[3]lang_2!C3392</f>
        <v>#魔力唤醒</v>
      </c>
      <c r="D3392" s="55">
        <f>[3]lang_2!D3392</f>
        <v>0</v>
      </c>
      <c r="E3392" s="55">
        <f>[3]lang_2!E3392</f>
        <v>0</v>
      </c>
    </row>
    <row r="3393" spans="1:5">
      <c r="A3393" s="55" t="str">
        <f>[3]lang_2!A3393</f>
        <v>SKILLDES_50303</v>
      </c>
      <c r="B3393" s="55">
        <f>[3]lang_2!B3393</f>
        <v>0</v>
      </c>
      <c r="C3393" s="55" t="str">
        <f>[3]lang_2!C3393</f>
        <v>#[color=645252,fontsize=20]大妖精兵团受到己方英雄辅助法术增强时，攻击提高[-][color=48b946,fontsize=20]{($level+$ulevel)*2+8}%[-][color=645252,fontsize=20]。最高可叠加10次，持续整场战斗。[-]</v>
      </c>
      <c r="D3393" s="55">
        <f>[3]lang_2!D3393</f>
        <v>0</v>
      </c>
      <c r="E3393" s="55">
        <f>[3]lang_2!E3393</f>
        <v>0</v>
      </c>
    </row>
    <row r="3394" spans="1:5">
      <c r="A3394" s="55" t="str">
        <f>[3]lang_2!A3394</f>
        <v>SKILLDES1_50303</v>
      </c>
      <c r="B3394" s="55">
        <f>[3]lang_2!B3394</f>
        <v>0</v>
      </c>
      <c r="C3394" s="55" t="str">
        <f>[3]lang_2!C3394</f>
        <v>#[color=645252,fontsize=20]大妖精受到魔法的召唤，提升战斗力。[-]</v>
      </c>
      <c r="D3394" s="55">
        <f>[3]lang_2!D3394</f>
        <v>0</v>
      </c>
      <c r="E3394" s="55">
        <f>[3]lang_2!E3394</f>
        <v>0</v>
      </c>
    </row>
    <row r="3395" spans="1:5">
      <c r="A3395" s="55" t="str">
        <f>[3]lang_2!A3395</f>
        <v>SKILL_59207</v>
      </c>
      <c r="B3395" s="55">
        <f>[3]lang_2!B3395</f>
        <v>0</v>
      </c>
      <c r="C3395" s="55" t="str">
        <f>[3]lang_2!C3395</f>
        <v>#魔法意志</v>
      </c>
      <c r="D3395" s="55">
        <f>[3]lang_2!D3395</f>
        <v>0</v>
      </c>
      <c r="E3395" s="55">
        <f>[3]lang_2!E3395</f>
        <v>0</v>
      </c>
    </row>
    <row r="3396" spans="1:5">
      <c r="A3396" s="55" t="str">
        <f>[3]lang_2!A3396</f>
        <v>SKILLDES_59207</v>
      </c>
      <c r="B3396" s="55">
        <f>[3]lang_2!B3396</f>
        <v>0</v>
      </c>
      <c r="C3396" s="55" t="str">
        <f>[3]lang_2!C3396</f>
        <v>#[color=645252,fontsize=20]大妖精生命提高[-][color=48b946,fontsize=20]{($level+$ulevel)*2+8}%[-][color=645252,fontsize=20]，法术免伤提高[-][color=48b946,fontsize=20]{($level+$ulevel)*1+4}%[-][color=645252,fontsize=20]。[-]</v>
      </c>
      <c r="D3396" s="55">
        <f>[3]lang_2!D3396</f>
        <v>0</v>
      </c>
      <c r="E3396" s="55">
        <f>[3]lang_2!E3396</f>
        <v>0</v>
      </c>
    </row>
    <row r="3397" spans="1:5">
      <c r="A3397" s="55" t="str">
        <f>[3]lang_2!A3397</f>
        <v>SKILLDES1_59207</v>
      </c>
      <c r="B3397" s="55">
        <f>[3]lang_2!B3397</f>
        <v>0</v>
      </c>
      <c r="C3397" s="55" t="str">
        <f>[3]lang_2!C3397</f>
        <v>#[color=645252,fontsize=20]大妖精意志更加坚定。[-]</v>
      </c>
      <c r="D3397" s="55">
        <f>[3]lang_2!D3397</f>
        <v>0</v>
      </c>
      <c r="E3397" s="55">
        <f>[3]lang_2!E3397</f>
        <v>0</v>
      </c>
    </row>
    <row r="3398" spans="1:5">
      <c r="A3398" s="55">
        <f>[3]lang_2!A3398</f>
        <v>0</v>
      </c>
      <c r="B3398" s="55">
        <f>[3]lang_2!B3398</f>
        <v>0</v>
      </c>
      <c r="C3398" s="55">
        <f>[3]lang_2!C3398</f>
        <v>0</v>
      </c>
      <c r="D3398" s="55">
        <f>[3]lang_2!D3398</f>
        <v>0</v>
      </c>
      <c r="E3398" s="55">
        <f>[3]lang_2!E3398</f>
        <v>0</v>
      </c>
    </row>
    <row r="3399" spans="1:5">
      <c r="A3399" s="55">
        <f>[3]lang_2!A3399</f>
        <v>0</v>
      </c>
      <c r="B3399" s="55">
        <f>[3]lang_2!B3399</f>
        <v>0</v>
      </c>
      <c r="C3399" s="55" t="str">
        <f>[3]lang_2!C3399</f>
        <v xml:space="preserve">                              </v>
      </c>
      <c r="D3399" s="55">
        <f>[3]lang_2!D3399</f>
        <v>0</v>
      </c>
      <c r="E3399" s="55">
        <f>[3]lang_2!E3399</f>
        <v>0</v>
      </c>
    </row>
    <row r="3400" spans="1:5">
      <c r="A3400" s="55" t="str">
        <f>[3]lang_2!A3400</f>
        <v>SKILL_50304</v>
      </c>
      <c r="B3400" s="55">
        <f>[3]lang_2!B3400</f>
        <v>0</v>
      </c>
      <c r="C3400" s="55" t="str">
        <f>[3]lang_2!C3400</f>
        <v>#石像形态</v>
      </c>
      <c r="D3400" s="55">
        <f>[3]lang_2!D3400</f>
        <v>0</v>
      </c>
      <c r="E3400" s="55">
        <f>[3]lang_2!E3400</f>
        <v>0</v>
      </c>
    </row>
    <row r="3401" spans="1:5">
      <c r="A3401" s="55" t="str">
        <f>[3]lang_2!A3401</f>
        <v>SKILLDES_50304</v>
      </c>
      <c r="B3401" s="55">
        <f>[3]lang_2!B3401</f>
        <v>0</v>
      </c>
      <c r="C3401" s="55" t="str">
        <f>[3]lang_2!C3401</f>
        <v>#[color=645252,fontsize=20]石像鬼每隔20秒进入【石像形态】，攻击提高[-][color=48b946,fontsize=20]{($level+$ulevel)*5+25}%[-][color=645252,fontsize=20]，攻速提高[-][color=48b946,fontsize=20]{($level+$ulevel)*1+14}%[-][color=645252,fontsize=20]，石像形态持续10秒。[-]</v>
      </c>
      <c r="D3401" s="55">
        <f>[3]lang_2!D3401</f>
        <v>0</v>
      </c>
      <c r="E3401" s="55">
        <f>[3]lang_2!E3401</f>
        <v>0</v>
      </c>
    </row>
    <row r="3402" spans="1:5">
      <c r="A3402" s="55" t="str">
        <f>[3]lang_2!A3402</f>
        <v>SKILLDES1_50304</v>
      </c>
      <c r="B3402" s="55">
        <f>[3]lang_2!B3402</f>
        <v>0</v>
      </c>
      <c r="C3402" s="55" t="str">
        <f>[3]lang_2!C3402</f>
        <v>#[color=645252,fontsize=20]石像鬼进入石像形态,进攻更加疯狂。[-]</v>
      </c>
      <c r="D3402" s="55">
        <f>[3]lang_2!D3402</f>
        <v>0</v>
      </c>
      <c r="E3402" s="55">
        <f>[3]lang_2!E3402</f>
        <v>0</v>
      </c>
    </row>
    <row r="3403" spans="1:5">
      <c r="A3403" s="55" t="str">
        <f>[3]lang_2!A3403</f>
        <v>SKILL_52204</v>
      </c>
      <c r="B3403" s="55">
        <f>[3]lang_2!B3403</f>
        <v>0</v>
      </c>
      <c r="C3403" s="55" t="str">
        <f>[3]lang_2!C3403</f>
        <v>#高空压制</v>
      </c>
      <c r="D3403" s="55">
        <f>[3]lang_2!D3403</f>
        <v>0</v>
      </c>
      <c r="E3403" s="55">
        <f>[3]lang_2!E3403</f>
        <v>0</v>
      </c>
    </row>
    <row r="3404" spans="1:5">
      <c r="A3404" s="55" t="str">
        <f>[3]lang_2!A3404</f>
        <v>SKILLDES_52204</v>
      </c>
      <c r="B3404" s="55">
        <f>[3]lang_2!B3404</f>
        <v>0</v>
      </c>
      <c r="C3404" s="55" t="str">
        <f>[3]lang_2!C3404</f>
        <v>#[color=645252,fontsize=20]石像鬼对阵不具飞行能力的敌方兵团时，攻击提高[-][color=48b946,fontsize=20]{($level+$ulevel)*6+24}%[-][color=645252,fontsize=20]。[-]</v>
      </c>
      <c r="D3404" s="55">
        <f>[3]lang_2!D3404</f>
        <v>0</v>
      </c>
      <c r="E3404" s="55">
        <f>[3]lang_2!E3404</f>
        <v>0</v>
      </c>
    </row>
    <row r="3405" spans="1:5">
      <c r="A3405" s="55" t="str">
        <f>[3]lang_2!A3405</f>
        <v>SKILLDES1_52204</v>
      </c>
      <c r="B3405" s="55">
        <f>[3]lang_2!B3405</f>
        <v>0</v>
      </c>
      <c r="C3405" s="55" t="str">
        <f>[3]lang_2!C3405</f>
        <v>#[color=645252,fontsize=20]石像鬼对地面兵团有明显压制作用。[-]</v>
      </c>
      <c r="D3405" s="55">
        <f>[3]lang_2!D3405</f>
        <v>0</v>
      </c>
      <c r="E3405" s="55">
        <f>[3]lang_2!E3405</f>
        <v>0</v>
      </c>
    </row>
    <row r="3406" spans="1:5">
      <c r="A3406" s="55" t="str">
        <f>[3]lang_2!A3406</f>
        <v>SKILL_59201</v>
      </c>
      <c r="B3406" s="55">
        <f>[3]lang_2!B3406</f>
        <v>0</v>
      </c>
      <c r="C3406" s="55" t="str">
        <f>[3]lang_2!C3406</f>
        <v>#利爪</v>
      </c>
      <c r="D3406" s="55">
        <f>[3]lang_2!D3406</f>
        <v>0</v>
      </c>
      <c r="E3406" s="55">
        <f>[3]lang_2!E3406</f>
        <v>0</v>
      </c>
    </row>
    <row r="3407" spans="1:5" s="55" customFormat="1">
      <c r="A3407" s="55" t="str">
        <f>[3]lang_2!A3407</f>
        <v>SKILLDES_59201</v>
      </c>
      <c r="B3407" s="55">
        <f>[3]lang_2!B3407</f>
        <v>0</v>
      </c>
      <c r="C3407" s="55" t="str">
        <f>[3]lang_2!C3407</f>
        <v>#[color=645252,fontsize=20]石像鬼破防值提高[-][color=48b946,fontsize=20]{(($level+$ulevel)*0.2+0.8)*($teamlevel+9)}[-][color=645252,fontsize=20]，对防御兵团效果翻倍。[-]</v>
      </c>
      <c r="D3407" s="55">
        <f>[3]lang_2!D3407</f>
        <v>0</v>
      </c>
      <c r="E3407" s="55">
        <f>[3]lang_2!E3407</f>
        <v>0</v>
      </c>
    </row>
    <row r="3408" spans="1:5" s="55" customFormat="1">
      <c r="A3408" s="55" t="str">
        <f>[3]lang_2!A3408</f>
        <v>SKILLDES1_59201</v>
      </c>
      <c r="B3408" s="55">
        <f>[3]lang_2!B3408</f>
        <v>0</v>
      </c>
      <c r="C3408" s="55" t="str">
        <f>[3]lang_2!C3408</f>
        <v>#[color=645252,fontsize=20]石像鬼的利爪可以撕开敌人的护甲。[-]</v>
      </c>
      <c r="D3408" s="55">
        <f>[3]lang_2!D3408</f>
        <v>0</v>
      </c>
      <c r="E3408" s="55">
        <f>[3]lang_2!E3408</f>
        <v>0</v>
      </c>
    </row>
    <row r="3409" spans="1:5" s="55" customFormat="1">
      <c r="A3409" s="55" t="str">
        <f>[3]lang_2!A3409</f>
        <v>SKILL_50315</v>
      </c>
      <c r="B3409" s="55">
        <f>[3]lang_2!B3409</f>
        <v>0</v>
      </c>
      <c r="C3409" s="55" t="str">
        <f>[3]lang_2!C3409</f>
        <v>#石像强化</v>
      </c>
      <c r="D3409" s="55">
        <f>[3]lang_2!D3409</f>
        <v>0</v>
      </c>
      <c r="E3409" s="55">
        <f>[3]lang_2!E3409</f>
        <v>0</v>
      </c>
    </row>
    <row r="3410" spans="1:5" s="55" customFormat="1">
      <c r="A3410" s="55" t="str">
        <f>[3]lang_2!A3410</f>
        <v>SKILLDES_50315</v>
      </c>
      <c r="B3410" s="55">
        <f>[3]lang_2!B3410</f>
        <v>0</v>
      </c>
      <c r="C3410" s="55" t="str">
        <f>[3]lang_2!C3410</f>
        <v>#[color=645252,fontsize=20]石像鬼在【石像形态】下，兵团免伤提高[-][color=48b946,fontsize=20]{($level+$ulevel)*2+28}%[-][color=645252,fontsize=20]，法术免伤提高[-][color=48b946,fontsize=20]{($level+$ulevel)*2+28}%[-][color=645252,fontsize=20]。[-]</v>
      </c>
      <c r="D3410" s="55">
        <f>[3]lang_2!D3410</f>
        <v>0</v>
      </c>
      <c r="E3410" s="55">
        <f>[3]lang_2!E3410</f>
        <v>0</v>
      </c>
    </row>
    <row r="3411" spans="1:5" s="55" customFormat="1">
      <c r="A3411" s="55" t="str">
        <f>[3]lang_2!A3411</f>
        <v>SKILLDES1_50315</v>
      </c>
      <c r="B3411" s="55">
        <f>[3]lang_2!B3411</f>
        <v>0</v>
      </c>
      <c r="C3411" s="55" t="str">
        <f>[3]lang_2!C3411</f>
        <v>#[color=645252,fontsize=20]石像鬼在石像形态下抵抗大部分伤害。[-]</v>
      </c>
      <c r="D3411" s="55">
        <f>[3]lang_2!D3411</f>
        <v>0</v>
      </c>
      <c r="E3411" s="55">
        <f>[3]lang_2!E3411</f>
        <v>0</v>
      </c>
    </row>
    <row r="3412" spans="1:5" s="55" customFormat="1">
      <c r="A3412" s="55">
        <f>[3]lang_2!A3412</f>
        <v>0</v>
      </c>
      <c r="B3412" s="55">
        <f>[3]lang_2!B3412</f>
        <v>0</v>
      </c>
      <c r="C3412" s="55">
        <f>[3]lang_2!C3412</f>
        <v>0</v>
      </c>
      <c r="D3412" s="55">
        <f>[3]lang_2!D3412</f>
        <v>0</v>
      </c>
      <c r="E3412" s="55">
        <f>[3]lang_2!E3412</f>
        <v>0</v>
      </c>
    </row>
    <row r="3413" spans="1:5" s="55" customFormat="1">
      <c r="A3413" s="55">
        <f>[3]lang_2!A3413</f>
        <v>0</v>
      </c>
      <c r="B3413" s="55">
        <f>[3]lang_2!B3413</f>
        <v>0</v>
      </c>
      <c r="C3413" s="55">
        <f>[3]lang_2!C3413</f>
        <v>0</v>
      </c>
      <c r="D3413" s="55">
        <f>[3]lang_2!D3413</f>
        <v>0</v>
      </c>
      <c r="E3413" s="55">
        <f>[3]lang_2!E3413</f>
        <v>0</v>
      </c>
    </row>
    <row r="3414" spans="1:5" s="55" customFormat="1">
      <c r="A3414" s="55" t="str">
        <f>[3]lang_2!A3414</f>
        <v>SKILL_50305</v>
      </c>
      <c r="B3414" s="55">
        <f>[3]lang_2!B3414</f>
        <v>0</v>
      </c>
      <c r="C3414" s="55" t="str">
        <f>[3]lang_2!C3414</f>
        <v>#金属共鸣</v>
      </c>
      <c r="D3414" s="55">
        <f>[3]lang_2!D3414</f>
        <v>0</v>
      </c>
      <c r="E3414" s="55">
        <f>[3]lang_2!E3414</f>
        <v>0</v>
      </c>
    </row>
    <row r="3415" spans="1:5" s="55" customFormat="1">
      <c r="A3415" s="55" t="str">
        <f>[3]lang_2!A3415</f>
        <v>SKILLDES_50305</v>
      </c>
      <c r="B3415" s="55">
        <f>[3]lang_2!B3415</f>
        <v>0</v>
      </c>
      <c r="C3415" s="55" t="str">
        <f>[3]lang_2!C3415</f>
        <v>#[color=645252,fontsize=20]铁人开启防护罩，防护罩内己方兵团提高30%兵团免伤，防护罩持续[-][color=48b946,fontsize=20]{($level+$ulevel)*0.8+9.2}[-][color=645252,fontsize=20]秒。[-]</v>
      </c>
      <c r="D3415" s="55">
        <f>[3]lang_2!D3415</f>
        <v>0</v>
      </c>
      <c r="E3415" s="55">
        <f>[3]lang_2!E3415</f>
        <v>0</v>
      </c>
    </row>
    <row r="3416" spans="1:5" s="55" customFormat="1">
      <c r="A3416" s="55" t="str">
        <f>[3]lang_2!A3416</f>
        <v>SKILLDES1_50305</v>
      </c>
      <c r="B3416" s="55">
        <f>[3]lang_2!B3416</f>
        <v>0</v>
      </c>
      <c r="C3416" s="55" t="str">
        <f>[3]lang_2!C3416</f>
        <v>#[color=645252,fontsize=20]铁人开启防护罩，保护友军。[-]</v>
      </c>
      <c r="D3416" s="55">
        <f>[3]lang_2!D3416</f>
        <v>0</v>
      </c>
      <c r="E3416" s="55">
        <f>[3]lang_2!E3416</f>
        <v>0</v>
      </c>
    </row>
    <row r="3417" spans="1:5" s="55" customFormat="1">
      <c r="A3417" s="55" t="str">
        <f>[3]lang_2!A3417</f>
        <v>SKILL_59202</v>
      </c>
      <c r="B3417" s="55">
        <f>[3]lang_2!B3417</f>
        <v>0</v>
      </c>
      <c r="C3417" s="55" t="str">
        <f>[3]lang_2!C3417</f>
        <v>#铁皮身躯</v>
      </c>
      <c r="D3417" s="55">
        <f>[3]lang_2!D3417</f>
        <v>0</v>
      </c>
      <c r="E3417" s="55">
        <f>[3]lang_2!E3417</f>
        <v>0</v>
      </c>
    </row>
    <row r="3418" spans="1:5" s="55" customFormat="1">
      <c r="A3418" s="55" t="str">
        <f>[3]lang_2!A3418</f>
        <v>SKILLDES_59202</v>
      </c>
      <c r="B3418" s="55">
        <f>[3]lang_2!B3418</f>
        <v>0</v>
      </c>
      <c r="C3418" s="55" t="str">
        <f>[3]lang_2!C3418</f>
        <v>#[color=645252,fontsize=20]铁人免疫[-][color=48b946,fontsize=20]「流血」[-][color=645252,fontsize=20]效果。铁人受到英雄法术伤害后，法术免伤提高100%，效果持续[-][color=48b946,fontsize=20]{($level+$ulevel)*0.8+7.2}[-][color=645252,fontsize=20]秒。[-]</v>
      </c>
      <c r="D3418" s="55">
        <f>[3]lang_2!D3418</f>
        <v>0</v>
      </c>
      <c r="E3418" s="55">
        <f>[3]lang_2!E3418</f>
        <v>0</v>
      </c>
    </row>
    <row r="3419" spans="1:5" s="55" customFormat="1">
      <c r="A3419" s="55" t="str">
        <f>[3]lang_2!A3419</f>
        <v>SKILLDES1_59202</v>
      </c>
      <c r="B3419" s="55">
        <f>[3]lang_2!B3419</f>
        <v>0</v>
      </c>
      <c r="C3419" s="55" t="str">
        <f>[3]lang_2!C3419</f>
        <v>#[color=645252,fontsize=20]铁人克制英雄伤害法术。[-]</v>
      </c>
      <c r="D3419" s="55">
        <f>[3]lang_2!D3419</f>
        <v>0</v>
      </c>
      <c r="E3419" s="55">
        <f>[3]lang_2!E3419</f>
        <v>0</v>
      </c>
    </row>
    <row r="3420" spans="1:5">
      <c r="A3420" s="55" t="str">
        <f>[3]lang_2!A3420</f>
        <v>SKILL_51202</v>
      </c>
      <c r="B3420" s="55">
        <f>[3]lang_2!B3420</f>
        <v>0</v>
      </c>
      <c r="C3420" s="55" t="str">
        <f>[3]lang_2!C3420</f>
        <v>#强韧</v>
      </c>
      <c r="D3420" s="55">
        <f>[3]lang_2!D3420</f>
        <v>0</v>
      </c>
      <c r="E3420" s="55">
        <f>[3]lang_2!E3420</f>
        <v>0</v>
      </c>
    </row>
    <row r="3421" spans="1:5">
      <c r="A3421" s="55" t="str">
        <f>[3]lang_2!A3421</f>
        <v>SKILLDES_51202</v>
      </c>
      <c r="B3421" s="55">
        <f>[3]lang_2!B3421</f>
        <v>0</v>
      </c>
      <c r="C3421" s="55" t="str">
        <f>[3]lang_2!C3421</f>
        <v>#[color=645252,fontsize=20]铁人生命提高[-][color=48b946,fontsize=20]{($level+$ulevel)*2+8}%[-][color=645252,fontsize=20]，兵团免伤提高[-][color=48b946,fontsize=20]{($level+$ulevel)*1+4}%[-][color=645252,fontsize=20]。[-]</v>
      </c>
      <c r="D3421" s="55">
        <f>[3]lang_2!D3421</f>
        <v>0</v>
      </c>
      <c r="E3421" s="55">
        <f>[3]lang_2!E3421</f>
        <v>0</v>
      </c>
    </row>
    <row r="3422" spans="1:5">
      <c r="A3422" s="55" t="str">
        <f>[3]lang_2!A3422</f>
        <v>SKILLDES1_51202</v>
      </c>
      <c r="B3422" s="55">
        <f>[3]lang_2!B3422</f>
        <v>0</v>
      </c>
      <c r="C3422" s="55" t="str">
        <f>[3]lang_2!C3422</f>
        <v>#[color=645252,fontsize=20]铁人具有很高防御力。[-]</v>
      </c>
      <c r="D3422" s="55">
        <f>[3]lang_2!D3422</f>
        <v>0</v>
      </c>
      <c r="E3422" s="55">
        <f>[3]lang_2!E3422</f>
        <v>0</v>
      </c>
    </row>
    <row r="3423" spans="1:5">
      <c r="A3423" s="55" t="str">
        <f>[3]lang_2!A3423</f>
        <v>SKILL_50306</v>
      </c>
      <c r="B3423" s="55">
        <f>[3]lang_2!B3423</f>
        <v>0</v>
      </c>
      <c r="C3423" s="55" t="str">
        <f>[3]lang_2!C3423</f>
        <v>#魔力唤醒</v>
      </c>
      <c r="D3423" s="55">
        <f>[3]lang_2!D3423</f>
        <v>0</v>
      </c>
      <c r="E3423" s="55">
        <f>[3]lang_2!E3423</f>
        <v>0</v>
      </c>
    </row>
    <row r="3424" spans="1:5">
      <c r="A3424" s="55" t="str">
        <f>[3]lang_2!A3424</f>
        <v>SKILLDES_50306</v>
      </c>
      <c r="B3424" s="55">
        <f>[3]lang_2!B3424</f>
        <v>0</v>
      </c>
      <c r="C3424" s="55" t="str">
        <f>[3]lang_2!C3424</f>
        <v>#[color=645252,fontsize=20]铁人兵团受到己方英雄辅助法术增强时，恢复最大生命值[-][color=48b946,fontsize=20]{($level+$ulevel)*0.4+1.6}%[-][color=645252,fontsize=20]的生命。同时提高[-][color=48b946,fontsize=20]{($level+$ulevel)*1+4}%[-][color=645252,fontsize=20]兵团免伤。最高可叠加3次，持续整场战斗。[-]</v>
      </c>
      <c r="D3424" s="55">
        <f>[3]lang_2!D3424</f>
        <v>0</v>
      </c>
      <c r="E3424" s="55">
        <f>[3]lang_2!E3424</f>
        <v>0</v>
      </c>
    </row>
    <row r="3425" spans="1:5">
      <c r="A3425" s="55" t="str">
        <f>[3]lang_2!A3425</f>
        <v>SKILLDES1_50306</v>
      </c>
      <c r="B3425" s="55">
        <f>[3]lang_2!B3425</f>
        <v>0</v>
      </c>
      <c r="C3425" s="55" t="str">
        <f>[3]lang_2!C3425</f>
        <v>#[color=645252,fontsize=20]铁人受到魔法的召唤，提升战斗力。[-]</v>
      </c>
      <c r="D3425" s="55">
        <f>[3]lang_2!D3425</f>
        <v>0</v>
      </c>
      <c r="E3425" s="55">
        <f>[3]lang_2!E3425</f>
        <v>0</v>
      </c>
    </row>
    <row r="3426" spans="1:5">
      <c r="A3426" s="55">
        <f>[3]lang_2!A3426</f>
        <v>0</v>
      </c>
      <c r="B3426" s="55">
        <f>[3]lang_2!B3426</f>
        <v>0</v>
      </c>
      <c r="C3426" s="55">
        <f>[3]lang_2!C3426</f>
        <v>0</v>
      </c>
      <c r="D3426" s="55">
        <f>[3]lang_2!D3426</f>
        <v>0</v>
      </c>
      <c r="E3426" s="55">
        <f>[3]lang_2!E3426</f>
        <v>0</v>
      </c>
    </row>
    <row r="3427" spans="1:5">
      <c r="A3427" s="55">
        <f>[3]lang_2!A3427</f>
        <v>0</v>
      </c>
      <c r="B3427" s="55">
        <f>[3]lang_2!B3427</f>
        <v>0</v>
      </c>
      <c r="C3427" s="55">
        <f>[3]lang_2!C3427</f>
        <v>0</v>
      </c>
      <c r="D3427" s="55">
        <f>[3]lang_2!D3427</f>
        <v>0</v>
      </c>
      <c r="E3427" s="55">
        <f>[3]lang_2!E3427</f>
        <v>0</v>
      </c>
    </row>
    <row r="3428" spans="1:5">
      <c r="A3428" s="55" t="str">
        <f>[3]lang_2!A3428</f>
        <v>SKILL_50317</v>
      </c>
      <c r="B3428" s="55">
        <f>[3]lang_2!B3428</f>
        <v>0</v>
      </c>
      <c r="C3428" s="55" t="str">
        <f>[3]lang_2!C3428</f>
        <v>#法术穿透</v>
      </c>
      <c r="D3428" s="55">
        <f>[3]lang_2!D3428</f>
        <v>0</v>
      </c>
      <c r="E3428" s="55">
        <f>[3]lang_2!E3428</f>
        <v>0</v>
      </c>
    </row>
    <row r="3429" spans="1:5">
      <c r="A3429" s="55" t="str">
        <f>[3]lang_2!A3429</f>
        <v>SKILLDES_50317</v>
      </c>
      <c r="B3429" s="55">
        <f>[3]lang_2!B3429</f>
        <v>0</v>
      </c>
      <c r="C3429" s="55" t="str">
        <f>[3]lang_2!C3429</f>
        <v>#[color=645252,fontsize=20]大法师的普通攻击可以提高自身攻击[-][color=48b946,fontsize=20]{($level+$ulevel)*1+4}%[-][color=645252,fontsize=20]，效果最高叠加20次。不改变目标兵团时叠加效果永远存在，改变目标后清空次数。[-]</v>
      </c>
      <c r="D3429" s="55">
        <f>[3]lang_2!D3429</f>
        <v>0</v>
      </c>
      <c r="E3429" s="55">
        <f>[3]lang_2!E3429</f>
        <v>0</v>
      </c>
    </row>
    <row r="3430" spans="1:5">
      <c r="A3430" s="55" t="str">
        <f>[3]lang_2!A3430</f>
        <v>SKILLDES1_50317</v>
      </c>
      <c r="B3430" s="55">
        <f>[3]lang_2!B3430</f>
        <v>0</v>
      </c>
      <c r="C3430" s="55" t="str">
        <f>[3]lang_2!C3430</f>
        <v>#[color=645252,fontsize=20]大法师持续攻击同一目标，伤害递增。[-]</v>
      </c>
      <c r="D3430" s="55">
        <f>[3]lang_2!D3430</f>
        <v>0</v>
      </c>
      <c r="E3430" s="55">
        <f>[3]lang_2!E3430</f>
        <v>0</v>
      </c>
    </row>
    <row r="3431" spans="1:5">
      <c r="A3431" s="55" t="str">
        <f>[3]lang_2!A3431</f>
        <v>SKILL_50318</v>
      </c>
      <c r="B3431" s="55">
        <f>[3]lang_2!B3431</f>
        <v>0</v>
      </c>
      <c r="C3431" s="55" t="str">
        <f>[3]lang_2!C3431</f>
        <v>#龙卷风</v>
      </c>
      <c r="D3431" s="55">
        <f>[3]lang_2!D3431</f>
        <v>0</v>
      </c>
      <c r="E3431" s="55">
        <f>[3]lang_2!E3431</f>
        <v>0</v>
      </c>
    </row>
    <row r="3432" spans="1:5">
      <c r="A3432" s="55" t="str">
        <f>[3]lang_2!A3432</f>
        <v>SKILLDES_50318</v>
      </c>
      <c r="B3432" s="55">
        <f>[3]lang_2!B3432</f>
        <v>0</v>
      </c>
      <c r="C3432" s="55" t="str">
        <f>[3]lang_2!C3432</f>
        <v>#[color=645252,fontsize=20]大法师兵团召唤龙卷风，随机卷起1个敌方后排的兵团，不能攻击、使用技能，并免疫兵团伤害。龙卷风会对目标兵团造成[color=48b946,fontsize=20]「静电」[-][color=645252,fontsize=20]效果，龙卷风和静电效果持续[-][color=48b946,fontsize=20]{($level+$ulevel)*0.5+4.5}[-][color=645252,fontsize=20]秒。[-]</v>
      </c>
      <c r="D3432" s="55">
        <f>[3]lang_2!D3432</f>
        <v>0</v>
      </c>
      <c r="E3432" s="55">
        <f>[3]lang_2!E3432</f>
        <v>0</v>
      </c>
    </row>
    <row r="3433" spans="1:5">
      <c r="A3433" s="55" t="str">
        <f>[3]lang_2!A3433</f>
        <v>SKILLDES1_50318</v>
      </c>
      <c r="B3433" s="55">
        <f>[3]lang_2!B3433</f>
        <v>0</v>
      </c>
      <c r="C3433" s="55" t="str">
        <f>[3]lang_2!C3433</f>
        <v>#[color=645252,fontsize=20]大法师召唤飓风限制敌方兵团。[-]</v>
      </c>
      <c r="D3433" s="55">
        <f>[3]lang_2!D3433</f>
        <v>0</v>
      </c>
      <c r="E3433" s="55">
        <f>[3]lang_2!E3433</f>
        <v>0</v>
      </c>
    </row>
    <row r="3434" spans="1:5">
      <c r="A3434" s="55" t="str">
        <f>[3]lang_2!A3434</f>
        <v>SKILL_50478</v>
      </c>
      <c r="B3434" s="55">
        <f>[3]lang_2!B3434</f>
        <v>0</v>
      </c>
      <c r="C3434" s="55" t="str">
        <f>[3]lang_2!C3434</f>
        <v>#龙卷风</v>
      </c>
      <c r="D3434" s="55">
        <f>[3]lang_2!D3434</f>
        <v>0</v>
      </c>
      <c r="E3434" s="55">
        <f>[3]lang_2!E3434</f>
        <v>0</v>
      </c>
    </row>
    <row r="3435" spans="1:5">
      <c r="A3435" s="55" t="str">
        <f>[3]lang_2!A3435</f>
        <v>SKILLDES_50478</v>
      </c>
      <c r="B3435" s="55">
        <f>[3]lang_2!B3435</f>
        <v>0</v>
      </c>
      <c r="C3435" s="55" t="str">
        <f>[3]lang_2!C3435</f>
        <v>#[color=645252,fontsize=20]大法师兵团召唤龙卷风，随机卷起2个敌方后排的兵团，不能攻击、使用技能，并免疫兵团伤害。龙卷风会对目标兵团造成[color=48b946,fontsize=20]「静电」[-][color=645252,fontsize=20]效果，龙卷风和静电效果持续[-][color=48b946,fontsize=20]{($level+$ulevel)*0.5+4.5}[-][color=645252,fontsize=20]秒。[-]</v>
      </c>
      <c r="D3435" s="55">
        <f>[3]lang_2!D3435</f>
        <v>0</v>
      </c>
      <c r="E3435" s="55">
        <f>[3]lang_2!E3435</f>
        <v>0</v>
      </c>
    </row>
    <row r="3436" spans="1:5">
      <c r="A3436" s="55" t="str">
        <f>[3]lang_2!A3436</f>
        <v>SKILLDES1_50478</v>
      </c>
      <c r="B3436" s="55">
        <f>[3]lang_2!B3436</f>
        <v>0</v>
      </c>
      <c r="C3436" s="55" t="str">
        <f>[3]lang_2!C3436</f>
        <v>#[color=645252,fontsize=20]大法师召唤飓风限制敌方兵团。[-]</v>
      </c>
      <c r="D3436" s="55">
        <f>[3]lang_2!D3436</f>
        <v>0</v>
      </c>
      <c r="E3436" s="55">
        <f>[3]lang_2!E3436</f>
        <v>0</v>
      </c>
    </row>
    <row r="3437" spans="1:5">
      <c r="A3437" s="55" t="str">
        <f>[3]lang_2!A3437</f>
        <v>SKILL_50308</v>
      </c>
      <c r="B3437" s="55">
        <f>[3]lang_2!B3437</f>
        <v>0</v>
      </c>
      <c r="C3437" s="55" t="str">
        <f>[3]lang_2!C3437</f>
        <v>#魔法力场</v>
      </c>
      <c r="D3437" s="55">
        <f>[3]lang_2!D3437</f>
        <v>0</v>
      </c>
      <c r="E3437" s="55">
        <f>[3]lang_2!E3437</f>
        <v>0</v>
      </c>
    </row>
    <row r="3438" spans="1:5">
      <c r="A3438" s="55" t="str">
        <f>[3]lang_2!A3438</f>
        <v>SKILLDES_50308</v>
      </c>
      <c r="B3438" s="55">
        <f>[3]lang_2!B3438</f>
        <v>0</v>
      </c>
      <c r="C3438" s="55" t="str">
        <f>[3]lang_2!C3438</f>
        <v>#[color=645252,fontsize=20]大法师兵团在开场时，提高当前所在路的己方兵团[-][color=48b946,fontsize=20]{(($level+$ulevel)*0.5+2.5)}%[-][color=645252,fontsize=20]兵团伤害，对魔法兵团效果翻倍。[-]</v>
      </c>
      <c r="D3438" s="55">
        <f>[3]lang_2!D3438</f>
        <v>0</v>
      </c>
      <c r="E3438" s="55">
        <f>[3]lang_2!E3438</f>
        <v>0</v>
      </c>
    </row>
    <row r="3439" spans="1:5">
      <c r="A3439" s="55" t="str">
        <f>[3]lang_2!A3439</f>
        <v>SKILLDES1_50308</v>
      </c>
      <c r="B3439" s="55">
        <f>[3]lang_2!B3439</f>
        <v>0</v>
      </c>
      <c r="C3439" s="55" t="str">
        <f>[3]lang_2!C3439</f>
        <v>#[color=645252,fontsize=20]大法师召唤魔法力场，造成更高的伤害。[-]</v>
      </c>
      <c r="D3439" s="55">
        <f>[3]lang_2!D3439</f>
        <v>0</v>
      </c>
      <c r="E3439" s="55">
        <f>[3]lang_2!E3439</f>
        <v>0</v>
      </c>
    </row>
    <row r="3440" spans="1:5">
      <c r="A3440" s="55" t="str">
        <f>[3]lang_2!A3440</f>
        <v>SKILL_50307</v>
      </c>
      <c r="B3440" s="55">
        <f>[3]lang_2!B3440</f>
        <v>0</v>
      </c>
      <c r="C3440" s="55" t="str">
        <f>[3]lang_2!C3440</f>
        <v>#能量流失</v>
      </c>
      <c r="D3440" s="55">
        <f>[3]lang_2!D3440</f>
        <v>0</v>
      </c>
      <c r="E3440" s="55">
        <f>[3]lang_2!E3440</f>
        <v>0</v>
      </c>
    </row>
    <row r="3441" spans="1:5">
      <c r="A3441" s="55" t="str">
        <f>[3]lang_2!A3441</f>
        <v>SKILLDES_50307</v>
      </c>
      <c r="B3441" s="55">
        <f>[3]lang_2!B3441</f>
        <v>0</v>
      </c>
      <c r="C3441" s="55" t="str">
        <f>[3]lang_2!C3441</f>
        <v>#[color=645252,fontsize=20]大法师兵团上场时，降低敌方英雄[-][color=48b946,fontsize=20]{($level+$ulevel)*0.05+0.25}[-][color=645252,fontsize=20]英雄魔法回复速度。[-]</v>
      </c>
      <c r="D3441" s="55">
        <f>[3]lang_2!D3441</f>
        <v>0</v>
      </c>
      <c r="E3441" s="55">
        <f>[3]lang_2!E3441</f>
        <v>0</v>
      </c>
    </row>
    <row r="3442" spans="1:5">
      <c r="A3442" s="55" t="str">
        <f>[3]lang_2!A3442</f>
        <v>SKILLDES1_50307</v>
      </c>
      <c r="B3442" s="55">
        <f>[3]lang_2!B3442</f>
        <v>0</v>
      </c>
      <c r="C3442" s="55" t="str">
        <f>[3]lang_2!C3442</f>
        <v>#[color=645252,fontsize=20]大法师精通魔法，影响敌方英雄的魔法恢复。[-]</v>
      </c>
      <c r="D3442" s="55">
        <f>[3]lang_2!D3442</f>
        <v>0</v>
      </c>
      <c r="E3442" s="55">
        <f>[3]lang_2!E3442</f>
        <v>0</v>
      </c>
    </row>
    <row r="3443" spans="1:5">
      <c r="A3443" s="55">
        <f>[3]lang_2!A3443</f>
        <v>0</v>
      </c>
      <c r="B3443" s="55">
        <f>[3]lang_2!B3443</f>
        <v>0</v>
      </c>
      <c r="C3443" s="55">
        <f>[3]lang_2!C3443</f>
        <v>0</v>
      </c>
      <c r="D3443" s="55">
        <f>[3]lang_2!D3443</f>
        <v>0</v>
      </c>
      <c r="E3443" s="55">
        <f>[3]lang_2!E3443</f>
        <v>0</v>
      </c>
    </row>
    <row r="3444" spans="1:5">
      <c r="A3444" s="55">
        <f>[3]lang_2!A3444</f>
        <v>0</v>
      </c>
      <c r="B3444" s="55">
        <f>[3]lang_2!B3444</f>
        <v>0</v>
      </c>
      <c r="C3444" s="55">
        <f>[3]lang_2!C3444</f>
        <v>0</v>
      </c>
      <c r="D3444" s="55">
        <f>[3]lang_2!D3444</f>
        <v>0</v>
      </c>
      <c r="E3444" s="55">
        <f>[3]lang_2!E3444</f>
        <v>0</v>
      </c>
    </row>
    <row r="3445" spans="1:5">
      <c r="A3445" s="55" t="str">
        <f>[3]lang_2!A3445</f>
        <v>SKILL_59203</v>
      </c>
      <c r="B3445" s="55">
        <f>[3]lang_2!B3445</f>
        <v>0</v>
      </c>
      <c r="C3445" s="55" t="str">
        <f>[3]lang_2!C3445</f>
        <v>#能量馈赠</v>
      </c>
      <c r="D3445" s="55">
        <f>[3]lang_2!D3445</f>
        <v>0</v>
      </c>
      <c r="E3445" s="55">
        <f>[3]lang_2!E3445</f>
        <v>0</v>
      </c>
    </row>
    <row r="3446" spans="1:5">
      <c r="A3446" s="55" t="str">
        <f>[3]lang_2!A3446</f>
        <v>SKILLDES_59203</v>
      </c>
      <c r="B3446" s="55">
        <f>[3]lang_2!B3446</f>
        <v>0</v>
      </c>
      <c r="C3446" s="55" t="str">
        <f>[3]lang_2!C3446</f>
        <v>#[color=645252,fontsize=20]神灯的攻击变为治疗，为当前生命百分比最低的己方兵团恢复相当于神灯100%攻击的生命，神灯治疗效果提高[-][color=48b946,fontsize=20]{($level+$ulevel)*1+4}%[-][color=645252,fontsize=20]。[-]</v>
      </c>
      <c r="D3446" s="55">
        <f>[3]lang_2!D3446</f>
        <v>0</v>
      </c>
      <c r="E3446" s="55">
        <f>[3]lang_2!E3446</f>
        <v>0</v>
      </c>
    </row>
    <row r="3447" spans="1:5">
      <c r="A3447" s="55" t="str">
        <f>[3]lang_2!A3447</f>
        <v>SKILLDES1_59203</v>
      </c>
      <c r="B3447" s="55">
        <f>[3]lang_2!B3447</f>
        <v>0</v>
      </c>
      <c r="C3447" s="55" t="str">
        <f>[3]lang_2!C3447</f>
        <v>#[color=645252,fontsize=20]神灯使用魔法治疗友军。[-]</v>
      </c>
      <c r="D3447" s="55">
        <f>[3]lang_2!D3447</f>
        <v>0</v>
      </c>
      <c r="E3447" s="55">
        <f>[3]lang_2!E3447</f>
        <v>0</v>
      </c>
    </row>
    <row r="3448" spans="1:5">
      <c r="A3448" s="55" t="str">
        <f>[3]lang_2!A3448</f>
        <v>SKILL_59204</v>
      </c>
      <c r="B3448" s="55">
        <f>[3]lang_2!B3448</f>
        <v>0</v>
      </c>
      <c r="C3448" s="55" t="str">
        <f>[3]lang_2!C3448</f>
        <v>#三个愿望</v>
      </c>
      <c r="D3448" s="55">
        <f>[3]lang_2!D3448</f>
        <v>0</v>
      </c>
      <c r="E3448" s="55">
        <f>[3]lang_2!E3448</f>
        <v>0</v>
      </c>
    </row>
    <row r="3449" spans="1:5">
      <c r="A3449" s="55" t="str">
        <f>[3]lang_2!A3449</f>
        <v>SKILLDES_59204</v>
      </c>
      <c r="B3449" s="55">
        <f>[3]lang_2!B3449</f>
        <v>0</v>
      </c>
      <c r="C3449" s="55" t="str">
        <f>[3]lang_2!C3449</f>
        <v>#[color=645252,fontsize=20]神灯兵团在开场时，随机祝福己方3个兵团，分别获得[-][color=48b946,fontsize=20]{($level+$ulevel)*0.5+4.5}%[-][color=645252,fontsize=20]兵团免伤，[-][color=48b946,fontsize=20]{($level+$ulevel)*0.5+4.5}%[-][color=645252,fontsize=20]兵团伤害，[-][color=48b946,fontsize=20]{($level+$ulevel)*0.5+4.5}%[-][color=645252,fontsize=20]攻速其中的1种效果。[-]</v>
      </c>
      <c r="D3449" s="55">
        <f>[3]lang_2!D3449</f>
        <v>0</v>
      </c>
      <c r="E3449" s="55">
        <f>[3]lang_2!E3449</f>
        <v>0</v>
      </c>
    </row>
    <row r="3450" spans="1:5">
      <c r="A3450" s="55" t="str">
        <f>[3]lang_2!A3450</f>
        <v>SKILLDES1_59204</v>
      </c>
      <c r="B3450" s="55">
        <f>[3]lang_2!B3450</f>
        <v>0</v>
      </c>
      <c r="C3450" s="55" t="str">
        <f>[3]lang_2!C3450</f>
        <v>#[color=645252,fontsize=20]神灯可以满足主人的三个愿望。[-]</v>
      </c>
      <c r="D3450" s="55">
        <f>[3]lang_2!D3450</f>
        <v>0</v>
      </c>
      <c r="E3450" s="55">
        <f>[3]lang_2!E3450</f>
        <v>0</v>
      </c>
    </row>
    <row r="3451" spans="1:5">
      <c r="A3451" s="55" t="str">
        <f>[3]lang_2!A3451</f>
        <v>SKILL_50319</v>
      </c>
      <c r="B3451" s="55">
        <f>[3]lang_2!B3451</f>
        <v>0</v>
      </c>
      <c r="C3451" s="55" t="str">
        <f>[3]lang_2!C3451</f>
        <v>#魔力唤醒</v>
      </c>
      <c r="D3451" s="55">
        <f>[3]lang_2!D3451</f>
        <v>0</v>
      </c>
      <c r="E3451" s="55">
        <f>[3]lang_2!E3451</f>
        <v>0</v>
      </c>
    </row>
    <row r="3452" spans="1:5">
      <c r="A3452" s="55" t="str">
        <f>[3]lang_2!A3452</f>
        <v>SKILLDES_50319</v>
      </c>
      <c r="B3452" s="55">
        <f>[3]lang_2!B3452</f>
        <v>0</v>
      </c>
      <c r="C3452" s="55" t="str">
        <f>[3]lang_2!C3452</f>
        <v>#[color=645252,fontsize=20]神灯兵团受到己方英雄辅助法术增强时,为当前生命百分比最低的兵团恢复最大生命值[-][color=48b946,fontsize=20]{($level+$ulevel)*1+4}%[-][color=645252,fontsize=20]的生命。[-]</v>
      </c>
      <c r="D3452" s="55">
        <f>[3]lang_2!D3452</f>
        <v>0</v>
      </c>
      <c r="E3452" s="55">
        <f>[3]lang_2!E3452</f>
        <v>0</v>
      </c>
    </row>
    <row r="3453" spans="1:5">
      <c r="A3453" s="55" t="str">
        <f>[3]lang_2!A3453</f>
        <v>SKILLDES1_50319</v>
      </c>
      <c r="B3453" s="55">
        <f>[3]lang_2!B3453</f>
        <v>0</v>
      </c>
      <c r="C3453" s="55" t="str">
        <f>[3]lang_2!C3453</f>
        <v>#[color=645252,fontsize=20]神灯受到魔法的召唤,治疗友军。[-]</v>
      </c>
      <c r="D3453" s="55">
        <f>[3]lang_2!D3453</f>
        <v>0</v>
      </c>
      <c r="E3453" s="55">
        <f>[3]lang_2!E3453</f>
        <v>0</v>
      </c>
    </row>
    <row r="3454" spans="1:5">
      <c r="A3454" s="55" t="str">
        <f>[3]lang_2!A3454</f>
        <v>SKILL_51206</v>
      </c>
      <c r="B3454" s="55">
        <f>[3]lang_2!B3454</f>
        <v>0</v>
      </c>
      <c r="C3454" s="55" t="str">
        <f>[3]lang_2!C3454</f>
        <v>#魔法之芯</v>
      </c>
      <c r="D3454" s="55">
        <f>[3]lang_2!D3454</f>
        <v>0</v>
      </c>
      <c r="E3454" s="55">
        <f>[3]lang_2!E3454</f>
        <v>0</v>
      </c>
    </row>
    <row r="3455" spans="1:5">
      <c r="A3455" s="55" t="str">
        <f>[3]lang_2!A3455</f>
        <v>SKILLDES_51206</v>
      </c>
      <c r="B3455" s="55">
        <f>[3]lang_2!B3455</f>
        <v>0</v>
      </c>
      <c r="C3455" s="55" t="str">
        <f>[3]lang_2!C3455</f>
        <v>#[color=645252,fontsize=20]神灯生命提高[-][color=48b946,fontsize=20]{($level+$ulevel)*2+8}%[-][color=645252,fontsize=20]，法术免伤提高[-][color=48b946,fontsize=20]{($level+$ulevel)*1+4}%[-][color=645252,fontsize=20]。[-]</v>
      </c>
      <c r="D3455" s="55">
        <f>[3]lang_2!D3455</f>
        <v>0</v>
      </c>
      <c r="E3455" s="55">
        <f>[3]lang_2!E3455</f>
        <v>0</v>
      </c>
    </row>
    <row r="3456" spans="1:5">
      <c r="A3456" s="55" t="str">
        <f>[3]lang_2!A3456</f>
        <v>SKILLDES1_51206</v>
      </c>
      <c r="B3456" s="55">
        <f>[3]lang_2!B3456</f>
        <v>0</v>
      </c>
      <c r="C3456" s="55" t="str">
        <f>[3]lang_2!C3456</f>
        <v>#[color=645252,fontsize=20]神灯精通治疗魔法。[-]</v>
      </c>
      <c r="D3456" s="55">
        <f>[3]lang_2!D3456</f>
        <v>0</v>
      </c>
      <c r="E3456" s="55">
        <f>[3]lang_2!E3456</f>
        <v>0</v>
      </c>
    </row>
    <row r="3457" spans="1:5">
      <c r="A3457" s="55">
        <f>[3]lang_2!A3457</f>
        <v>0</v>
      </c>
      <c r="B3457" s="55">
        <f>[3]lang_2!B3457</f>
        <v>0</v>
      </c>
      <c r="C3457" s="55">
        <f>[3]lang_2!C3457</f>
        <v>0</v>
      </c>
      <c r="D3457" s="55">
        <f>[3]lang_2!D3457</f>
        <v>0</v>
      </c>
      <c r="E3457" s="55">
        <f>[3]lang_2!E3457</f>
        <v>0</v>
      </c>
    </row>
    <row r="3458" spans="1:5">
      <c r="A3458" s="55">
        <f>[3]lang_2!A3458</f>
        <v>0</v>
      </c>
      <c r="B3458" s="55">
        <f>[3]lang_2!B3458</f>
        <v>0</v>
      </c>
      <c r="C3458" s="55">
        <f>[3]lang_2!C3458</f>
        <v>0</v>
      </c>
      <c r="D3458" s="55">
        <f>[3]lang_2!D3458</f>
        <v>0</v>
      </c>
      <c r="E3458" s="55">
        <f>[3]lang_2!E3458</f>
        <v>0</v>
      </c>
    </row>
    <row r="3459" spans="1:5">
      <c r="A3459" s="55" t="str">
        <f>[3]lang_2!A3459</f>
        <v>SKILL_50312</v>
      </c>
      <c r="B3459" s="55">
        <f>[3]lang_2!B3459</f>
        <v>0</v>
      </c>
      <c r="C3459" s="55" t="str">
        <f>[3]lang_2!C3459</f>
        <v>#剑刃乱舞</v>
      </c>
      <c r="D3459" s="55">
        <f>[3]lang_2!D3459</f>
        <v>0</v>
      </c>
      <c r="E3459" s="55">
        <f>[3]lang_2!E3459</f>
        <v>0</v>
      </c>
    </row>
    <row r="3460" spans="1:5">
      <c r="A3460" s="55" t="str">
        <f>[3]lang_2!A3460</f>
        <v>SKILLDES_50312</v>
      </c>
      <c r="B3460" s="55">
        <f>[3]lang_2!B3460</f>
        <v>0</v>
      </c>
      <c r="C3460" s="55" t="str">
        <f>[3]lang_2!C3460</f>
        <v>#[color=645252,fontsize=20]娜迦蛇妖兵团对较大范围内随机三个敌方兵团造成[-][color=48b946,fontsize=20]{(($level+$ulevel)*5+95)*0.01*$atk}[-][color=645252,fontsize=20]伤害，并降低30%防御，效果持续10秒。[-]</v>
      </c>
      <c r="D3460" s="55">
        <f>[3]lang_2!D3460</f>
        <v>0</v>
      </c>
      <c r="E3460" s="55">
        <f>[3]lang_2!E3460</f>
        <v>0</v>
      </c>
    </row>
    <row r="3461" spans="1:5">
      <c r="A3461" s="55" t="str">
        <f>[3]lang_2!A3461</f>
        <v>SKILLDES1_50312</v>
      </c>
      <c r="B3461" s="55">
        <f>[3]lang_2!B3461</f>
        <v>0</v>
      </c>
      <c r="C3461" s="55" t="str">
        <f>[3]lang_2!C3461</f>
        <v>#[color=645252,fontsize=20]娜迦蛇妖挥舞剑刃，打击周围敌人。[-]</v>
      </c>
      <c r="D3461" s="55">
        <f>[3]lang_2!D3461</f>
        <v>0</v>
      </c>
      <c r="E3461" s="55">
        <f>[3]lang_2!E3461</f>
        <v>0</v>
      </c>
    </row>
    <row r="3462" spans="1:5">
      <c r="A3462" s="55" t="str">
        <f>[3]lang_2!A3462</f>
        <v>SKILL_59205</v>
      </c>
      <c r="B3462" s="55">
        <f>[3]lang_2!B3462</f>
        <v>0</v>
      </c>
      <c r="C3462" s="55" t="str">
        <f>[3]lang_2!C3462</f>
        <v>#残忍</v>
      </c>
      <c r="D3462" s="55">
        <f>[3]lang_2!D3462</f>
        <v>0</v>
      </c>
      <c r="E3462" s="55">
        <f>[3]lang_2!E3462</f>
        <v>0</v>
      </c>
    </row>
    <row r="3463" spans="1:5">
      <c r="A3463" s="55" t="str">
        <f>[3]lang_2!A3463</f>
        <v>SKILLDES_59205</v>
      </c>
      <c r="B3463" s="55">
        <f>[3]lang_2!B3463</f>
        <v>0</v>
      </c>
      <c r="C3463" s="55" t="str">
        <f>[3]lang_2!C3463</f>
        <v>#[color=645252,fontsize=20]娜迦蛇妖的攻击必定命中，目标生命越低，伤害越高，最高提高[-][color=48b946,fontsize=20]{($level+$ulevel)*8+32}%[-][color=645252,fontsize=20]攻击。[-]</v>
      </c>
      <c r="D3463" s="55">
        <f>[3]lang_2!D3463</f>
        <v>0</v>
      </c>
      <c r="E3463" s="55">
        <f>[3]lang_2!E3463</f>
        <v>0</v>
      </c>
    </row>
    <row r="3464" spans="1:5">
      <c r="A3464" s="55" t="str">
        <f>[3]lang_2!A3464</f>
        <v>SKILLDES1_59205</v>
      </c>
      <c r="B3464" s="55">
        <f>[3]lang_2!B3464</f>
        <v>0</v>
      </c>
      <c r="C3464" s="55" t="str">
        <f>[3]lang_2!C3464</f>
        <v>#[color=645252,fontsize=20]娜迦蛇妖生性残忍嗜杀。[-]</v>
      </c>
      <c r="D3464" s="55">
        <f>[3]lang_2!D3464</f>
        <v>0</v>
      </c>
      <c r="E3464" s="55">
        <f>[3]lang_2!E3464</f>
        <v>0</v>
      </c>
    </row>
    <row r="3465" spans="1:5">
      <c r="A3465" s="55" t="str">
        <f>[3]lang_2!A3465</f>
        <v>SKILL_59206</v>
      </c>
      <c r="B3465" s="55">
        <f>[3]lang_2!B3465</f>
        <v>0</v>
      </c>
      <c r="C3465" s="55" t="str">
        <f>[3]lang_2!C3465</f>
        <v>#刀锋女王</v>
      </c>
      <c r="D3465" s="55">
        <f>[3]lang_2!D3465</f>
        <v>0</v>
      </c>
      <c r="E3465" s="55">
        <f>[3]lang_2!E3465</f>
        <v>0</v>
      </c>
    </row>
    <row r="3466" spans="1:5">
      <c r="A3466" s="55" t="str">
        <f>[3]lang_2!A3466</f>
        <v>SKILLDES_59206</v>
      </c>
      <c r="B3466" s="55">
        <f>[3]lang_2!B3466</f>
        <v>0</v>
      </c>
      <c r="C3466" s="55" t="str">
        <f>[3]lang_2!C3466</f>
        <v>#[color=645252,fontsize=20]娜迦蛇妖兵团上场时，提高所有己方攻击兵团[-][color=48b946,fontsize=20]{($level+$ulevel)*10+90}[-][color=645252,fontsize=20]暴击值，娜迦蛇妖暴伤提高[-][color=48b946,fontsize=20]{($level+$ulevel)*3+5}%[-][color=645252,fontsize=20]。[-]</v>
      </c>
      <c r="D3466" s="55">
        <f>[3]lang_2!D3466</f>
        <v>0</v>
      </c>
      <c r="E3466" s="55">
        <f>[3]lang_2!E3466</f>
        <v>0</v>
      </c>
    </row>
    <row r="3467" spans="1:5">
      <c r="A3467" s="55" t="str">
        <f>[3]lang_2!A3467</f>
        <v>SKILLDES1_59206</v>
      </c>
      <c r="B3467" s="55">
        <f>[3]lang_2!B3467</f>
        <v>0</v>
      </c>
      <c r="C3467" s="55" t="str">
        <f>[3]lang_2!C3467</f>
        <v>#[color=645252,fontsize=20]高冷女王范儿。[-]</v>
      </c>
      <c r="D3467" s="55">
        <f>[3]lang_2!D3467</f>
        <v>0</v>
      </c>
      <c r="E3467" s="55">
        <f>[3]lang_2!E3467</f>
        <v>0</v>
      </c>
    </row>
    <row r="3468" spans="1:5">
      <c r="A3468" s="55" t="str">
        <f>[3]lang_2!A3468</f>
        <v>SKILL_50320</v>
      </c>
      <c r="B3468" s="55">
        <f>[3]lang_2!B3468</f>
        <v>0</v>
      </c>
      <c r="C3468" s="55" t="str">
        <f>[3]lang_2!C3468</f>
        <v>#魔力唤醒</v>
      </c>
      <c r="D3468" s="55">
        <f>[3]lang_2!D3468</f>
        <v>0</v>
      </c>
      <c r="E3468" s="55">
        <f>[3]lang_2!E3468</f>
        <v>0</v>
      </c>
    </row>
    <row r="3469" spans="1:5">
      <c r="A3469" s="55" t="str">
        <f>[3]lang_2!A3469</f>
        <v>SKILLDES_50320</v>
      </c>
      <c r="B3469" s="55">
        <f>[3]lang_2!B3469</f>
        <v>0</v>
      </c>
      <c r="C3469" s="55" t="str">
        <f>[3]lang_2!C3469</f>
        <v>#[color=645252,fontsize=20]娜迦蛇妖兵团受到己方英雄辅助法术增强时，对当前目标兵团释放【剑刃乱舞】，造成[-][color=48b946,fontsize=20]{(($level+$ulevel)*5+95)*0.01*$atk}[-][color=645252,fontsize=20]伤害，并降低30%防御，效果持续10秒。[-]</v>
      </c>
      <c r="D3469" s="55">
        <f>[3]lang_2!D3469</f>
        <v>0</v>
      </c>
      <c r="E3469" s="55">
        <f>[3]lang_2!E3469</f>
        <v>0</v>
      </c>
    </row>
    <row r="3470" spans="1:5">
      <c r="A3470" s="55" t="str">
        <f>[3]lang_2!A3470</f>
        <v>SKILLDES1_50320</v>
      </c>
      <c r="B3470" s="55">
        <f>[3]lang_2!B3470</f>
        <v>0</v>
      </c>
      <c r="C3470" s="55" t="str">
        <f>[3]lang_2!C3470</f>
        <v>#[color=645252,fontsize=20]娜迦蛇妖受到魔法的召唤，无情斩杀敌人。[-]</v>
      </c>
      <c r="D3470" s="55">
        <f>[3]lang_2!D3470</f>
        <v>0</v>
      </c>
      <c r="E3470" s="55">
        <f>[3]lang_2!E3470</f>
        <v>0</v>
      </c>
    </row>
    <row r="3471" spans="1:5">
      <c r="A3471" s="55">
        <f>[3]lang_2!A3471</f>
        <v>0</v>
      </c>
      <c r="B3471" s="55">
        <f>[3]lang_2!B3471</f>
        <v>0</v>
      </c>
      <c r="C3471" s="55">
        <f>[3]lang_2!C3471</f>
        <v>0</v>
      </c>
      <c r="D3471" s="55">
        <f>[3]lang_2!D3471</f>
        <v>0</v>
      </c>
      <c r="E3471" s="55">
        <f>[3]lang_2!E3471</f>
        <v>0</v>
      </c>
    </row>
    <row r="3472" spans="1:5">
      <c r="A3472" s="55">
        <f>[3]lang_2!A3472</f>
        <v>0</v>
      </c>
      <c r="B3472" s="55">
        <f>[3]lang_2!B3472</f>
        <v>0</v>
      </c>
      <c r="C3472" s="55">
        <f>[3]lang_2!C3472</f>
        <v>0</v>
      </c>
      <c r="D3472" s="55">
        <f>[3]lang_2!D3472</f>
        <v>0</v>
      </c>
      <c r="E3472" s="55">
        <f>[3]lang_2!E3472</f>
        <v>0</v>
      </c>
    </row>
    <row r="3473" spans="1:5">
      <c r="A3473" s="55" t="str">
        <f>[3]lang_2!A3473</f>
        <v>SKILL_50411</v>
      </c>
      <c r="B3473" s="55">
        <f>[3]lang_2!B3473</f>
        <v>0</v>
      </c>
      <c r="C3473" s="55" t="str">
        <f>[3]lang_2!C3473</f>
        <v>#战神</v>
      </c>
      <c r="D3473" s="55">
        <f>[3]lang_2!D3473</f>
        <v>0</v>
      </c>
      <c r="E3473" s="55">
        <f>[3]lang_2!E3473</f>
        <v>0</v>
      </c>
    </row>
    <row r="3474" spans="1:5">
      <c r="A3474" s="55" t="str">
        <f>[3]lang_2!A3474</f>
        <v>SKILLDES_50411</v>
      </c>
      <c r="B3474" s="55">
        <f>[3]lang_2!B3474</f>
        <v>0</v>
      </c>
      <c r="C3474" s="55" t="str">
        <f>[3]lang_2!C3474</f>
        <v>#[color=645252,fontsize=20]泰坦巨人攻击不受距离限制，普通攻击对目标单位额外造成相当于目标最大生命值[-][color=48b946,fontsize=20]{($level+$ulevel)*0.4+1.6}%[-][color=645252,fontsize=20]的伤害。泰坦对阵地下城阵营的兵团时，兵团伤害提高100%。[-]</v>
      </c>
      <c r="D3474" s="55">
        <f>[3]lang_2!D3474</f>
        <v>0</v>
      </c>
      <c r="E3474" s="55">
        <f>[3]lang_2!E3474</f>
        <v>0</v>
      </c>
    </row>
    <row r="3475" spans="1:5">
      <c r="A3475" s="55" t="str">
        <f>[3]lang_2!A3475</f>
        <v>SKILLDES1_50411</v>
      </c>
      <c r="B3475" s="55">
        <f>[3]lang_2!B3475</f>
        <v>0</v>
      </c>
      <c r="C3475" s="55" t="str">
        <f>[3]lang_2!C3475</f>
        <v>#[color=645252,fontsize=20]泰坦手持雷电，超远距离打击敌人。[-]</v>
      </c>
      <c r="D3475" s="55">
        <f>[3]lang_2!D3475</f>
        <v>0</v>
      </c>
      <c r="E3475" s="55">
        <f>[3]lang_2!E3475</f>
        <v>0</v>
      </c>
    </row>
    <row r="3476" spans="1:5">
      <c r="A3476" s="55" t="str">
        <f>[3]lang_2!A3476</f>
        <v>SKILL_50412</v>
      </c>
      <c r="B3476" s="55">
        <f>[3]lang_2!B3476</f>
        <v>0</v>
      </c>
      <c r="C3476" s="55" t="str">
        <f>[3]lang_2!C3476</f>
        <v>#雷霆之怒</v>
      </c>
      <c r="D3476" s="55">
        <f>[3]lang_2!D3476</f>
        <v>0</v>
      </c>
      <c r="E3476" s="55">
        <f>[3]lang_2!E3476</f>
        <v>0</v>
      </c>
    </row>
    <row r="3477" spans="1:5">
      <c r="A3477" s="55" t="str">
        <f>[3]lang_2!A3477</f>
        <v>SKILLDES_50412</v>
      </c>
      <c r="B3477" s="55">
        <f>[3]lang_2!B3477</f>
        <v>0</v>
      </c>
      <c r="C3477" s="55" t="str">
        <f>[3]lang_2!C3477</f>
        <v>#[color=645252,fontsize=20]泰坦巨人兵团对所有敌方单位造成[-][color=48b946,fontsize=20]{(($level+$ulevel)*0.5+9.5)*0.01*$atk}[-][color=645252,fontsize=20]伤害，并造成相当于目标最大生命值[-][color=48b946,fontsize=20]{($level+$ulevel)*0.4+1.6}%[-][color=645252,fontsize=20]的伤害。[-]</v>
      </c>
      <c r="D3477" s="55">
        <f>[3]lang_2!D3477</f>
        <v>0</v>
      </c>
      <c r="E3477" s="55">
        <f>[3]lang_2!E3477</f>
        <v>0</v>
      </c>
    </row>
    <row r="3478" spans="1:5">
      <c r="A3478" s="55" t="str">
        <f>[3]lang_2!A3478</f>
        <v>SKILLDES1_50412</v>
      </c>
      <c r="B3478" s="55">
        <f>[3]lang_2!B3478</f>
        <v>0</v>
      </c>
      <c r="C3478" s="55" t="str">
        <f>[3]lang_2!C3478</f>
        <v>#[color=645252,fontsize=20]泰坦召唤雷电，对所有敌人进行雷击。[-]</v>
      </c>
      <c r="D3478" s="55">
        <f>[3]lang_2!D3478</f>
        <v>0</v>
      </c>
      <c r="E3478" s="55">
        <f>[3]lang_2!E3478</f>
        <v>0</v>
      </c>
    </row>
    <row r="3479" spans="1:5">
      <c r="A3479" s="55" t="str">
        <f>[3]lang_2!A3479</f>
        <v>SKILL_59208</v>
      </c>
      <c r="B3479" s="55">
        <f>[3]lang_2!B3479</f>
        <v>0</v>
      </c>
      <c r="C3479" s="55" t="str">
        <f>[3]lang_2!C3479</f>
        <v>#魔神之力</v>
      </c>
      <c r="D3479" s="55">
        <f>[3]lang_2!D3479</f>
        <v>0</v>
      </c>
      <c r="E3479" s="55">
        <f>[3]lang_2!E3479</f>
        <v>0</v>
      </c>
    </row>
    <row r="3480" spans="1:5">
      <c r="A3480" s="55" t="str">
        <f>[3]lang_2!A3480</f>
        <v>SKILLDES_59208</v>
      </c>
      <c r="B3480" s="55">
        <f>[3]lang_2!B3480</f>
        <v>0</v>
      </c>
      <c r="C3480" s="55" t="str">
        <f>[3]lang_2!C3480</f>
        <v>#[color=645252,fontsize=20]泰坦巨人免疫[-][color=48b946,fontsize=20]「流血」[-][color=645252,fontsize=20]效果。泰坦巨人距离目标兵团距离越远，攻击越高，每100距离提高[-][color=48b946,fontsize=20]{($level+$ulevel)*1+4}%[-][color=645252,fontsize=20]攻击。[-]</v>
      </c>
      <c r="D3480" s="55">
        <f>[3]lang_2!D3480</f>
        <v>0</v>
      </c>
      <c r="E3480" s="55">
        <f>[3]lang_2!E3480</f>
        <v>0</v>
      </c>
    </row>
    <row r="3481" spans="1:5">
      <c r="A3481" s="55" t="str">
        <f>[3]lang_2!A3481</f>
        <v>SKILLDES1_59208</v>
      </c>
      <c r="B3481" s="55">
        <f>[3]lang_2!B3481</f>
        <v>0</v>
      </c>
      <c r="C3481" s="55" t="str">
        <f>[3]lang_2!C3481</f>
        <v>#[color=645252,fontsize=20]泰坦距离敌人越远，威慑力越大。[-]</v>
      </c>
      <c r="D3481" s="55">
        <f>[3]lang_2!D3481</f>
        <v>0</v>
      </c>
      <c r="E3481" s="55">
        <f>[3]lang_2!E3481</f>
        <v>0</v>
      </c>
    </row>
    <row r="3482" spans="1:5">
      <c r="A3482" s="55" t="str">
        <f>[3]lang_2!A3482</f>
        <v>SKILL_50413</v>
      </c>
      <c r="B3482" s="55">
        <f>[3]lang_2!B3482</f>
        <v>0</v>
      </c>
      <c r="C3482" s="55" t="str">
        <f>[3]lang_2!C3482</f>
        <v>#魔力唤醒</v>
      </c>
      <c r="D3482" s="55">
        <f>[3]lang_2!D3482</f>
        <v>0</v>
      </c>
      <c r="E3482" s="55">
        <f>[3]lang_2!E3482</f>
        <v>0</v>
      </c>
    </row>
    <row r="3483" spans="1:5">
      <c r="A3483" s="55" t="str">
        <f>[3]lang_2!A3483</f>
        <v>SKILLDES_50413</v>
      </c>
      <c r="B3483" s="55">
        <f>[3]lang_2!B3483</f>
        <v>0</v>
      </c>
      <c r="C3483" s="55" t="str">
        <f>[3]lang_2!C3483</f>
        <v>#[color=645252,fontsize=20]泰坦巨人兵团受到己方英雄辅助法术增强时，兵团伤害提高[-][color=48b946,fontsize=20]{($level+$ulevel)*0.6+2.4}%[-][color=645252,fontsize=20]。最高可叠加5次，持续整场战斗。[-]</v>
      </c>
      <c r="D3483" s="55">
        <f>[3]lang_2!D3483</f>
        <v>0</v>
      </c>
      <c r="E3483" s="55">
        <f>[3]lang_2!E3483</f>
        <v>0</v>
      </c>
    </row>
    <row r="3484" spans="1:5">
      <c r="A3484" s="55" t="str">
        <f>[3]lang_2!A3484</f>
        <v>SKILLDES1_50413</v>
      </c>
      <c r="B3484" s="55">
        <f>[3]lang_2!B3484</f>
        <v>0</v>
      </c>
      <c r="C3484" s="55" t="str">
        <f>[3]lang_2!C3484</f>
        <v>#[color=645252,fontsize=20]泰坦受到魔法的召唤，伤害大幅提高。[-]</v>
      </c>
      <c r="D3484" s="55">
        <f>[3]lang_2!D3484</f>
        <v>0</v>
      </c>
      <c r="E3484" s="55">
        <f>[3]lang_2!E3484</f>
        <v>0</v>
      </c>
    </row>
    <row r="3485" spans="1:5">
      <c r="A3485" s="55">
        <f>[3]lang_2!A3485</f>
        <v>0</v>
      </c>
      <c r="B3485" s="55">
        <f>[3]lang_2!B3485</f>
        <v>0</v>
      </c>
      <c r="C3485" s="55">
        <f>[3]lang_2!C3485</f>
        <v>0</v>
      </c>
      <c r="D3485" s="55">
        <f>[3]lang_2!D3485</f>
        <v>0</v>
      </c>
      <c r="E3485" s="55">
        <f>[3]lang_2!E3485</f>
        <v>0</v>
      </c>
    </row>
    <row r="3486" spans="1:5">
      <c r="A3486" s="55" t="str">
        <f>[3]lang_2!A3486</f>
        <v>SKILL_50310</v>
      </c>
      <c r="B3486" s="55">
        <f>[3]lang_2!B3486</f>
        <v>0</v>
      </c>
      <c r="C3486" s="55" t="str">
        <f>[3]lang_2!C3486</f>
        <v>#三个愿望</v>
      </c>
      <c r="D3486" s="55">
        <f>[3]lang_2!D3486</f>
        <v>0</v>
      </c>
      <c r="E3486" s="55">
        <f>[3]lang_2!E3486</f>
        <v>0</v>
      </c>
    </row>
    <row r="3487" spans="1:5">
      <c r="A3487" s="55" t="str">
        <f>[3]lang_2!A3487</f>
        <v>SKILL_50409</v>
      </c>
      <c r="B3487" s="55">
        <f>[3]lang_2!B3487</f>
        <v>0</v>
      </c>
      <c r="C3487" s="55" t="str">
        <f>[3]lang_2!C3487</f>
        <v>#恐惧</v>
      </c>
      <c r="D3487" s="55">
        <f>[3]lang_2!D3487</f>
        <v>0</v>
      </c>
      <c r="E3487" s="55">
        <f>[3]lang_2!E3487</f>
        <v>0</v>
      </c>
    </row>
    <row r="3488" spans="1:5">
      <c r="A3488" s="55" t="str">
        <f>[3]lang_2!A3488</f>
        <v>SKILL_50044</v>
      </c>
      <c r="B3488" s="55">
        <f>[3]lang_2!B3488</f>
        <v>0</v>
      </c>
      <c r="C3488" s="55" t="str">
        <f>[3]lang_2!C3488</f>
        <v>#毒流</v>
      </c>
      <c r="D3488" s="55">
        <f>[3]lang_2!D3488</f>
        <v>0</v>
      </c>
      <c r="E3488" s="55">
        <f>[3]lang_2!E3488</f>
        <v>0</v>
      </c>
    </row>
    <row r="3489" spans="1:5">
      <c r="A3489" s="55" t="str">
        <f>[3]lang_2!A3489</f>
        <v>SKILL_50134</v>
      </c>
      <c r="B3489" s="55">
        <f>[3]lang_2!B3489</f>
        <v>0</v>
      </c>
      <c r="C3489" s="55" t="str">
        <f>[3]lang_2!C3489</f>
        <v>#烈焰吐息</v>
      </c>
      <c r="D3489" s="55">
        <f>[3]lang_2!D3489</f>
        <v>0</v>
      </c>
      <c r="E3489" s="55">
        <f>[3]lang_2!E3489</f>
        <v>0</v>
      </c>
    </row>
    <row r="3490" spans="1:5">
      <c r="A3490" s="55">
        <f>[3]lang_2!A3490</f>
        <v>0</v>
      </c>
      <c r="B3490" s="55">
        <f>[3]lang_2!B3490</f>
        <v>0</v>
      </c>
      <c r="C3490" s="55">
        <f>[3]lang_2!C3490</f>
        <v>0</v>
      </c>
      <c r="D3490" s="55">
        <f>[3]lang_2!D3490</f>
        <v>0</v>
      </c>
      <c r="E3490" s="55">
        <f>[3]lang_2!E3490</f>
        <v>0</v>
      </c>
    </row>
    <row r="3491" spans="1:5">
      <c r="A3491" s="55" t="str">
        <f>[3]lang_2!A3491</f>
        <v>SKILL_50498</v>
      </c>
      <c r="B3491" s="55" t="str">
        <f>[3]lang_2!B3491</f>
        <v>穴居人</v>
      </c>
      <c r="C3491" s="55" t="str">
        <f>[3]lang_2!C3491</f>
        <v>#矛阵</v>
      </c>
      <c r="D3491" s="55">
        <f>[3]lang_2!D3491</f>
        <v>0</v>
      </c>
      <c r="E3491" s="55">
        <f>[3]lang_2!E3491</f>
        <v>0</v>
      </c>
    </row>
    <row r="3492" spans="1:5">
      <c r="A3492" s="55" t="str">
        <f>[3]lang_2!A3492</f>
        <v>SKILLDES_50498</v>
      </c>
      <c r="B3492" s="55">
        <f>[3]lang_2!B3492</f>
        <v>0</v>
      </c>
      <c r="C3492" s="55" t="str">
        <f>[3]lang_2!C3492</f>
        <v>#[color=645252,fontsize=20]穴居人兵团对当前攻击的敌方兵团造成[-][color=48b946,fontsize=20]{((($level+$ulevel)*30+420))*0.01*$atk}[-][color=645252,fontsize=20]伤害，并造成[-][color=48b946,fontsize=20]「眩晕」[-][color=645252,fontsize=20]效果，持续3秒。[-]</v>
      </c>
      <c r="D3492" s="55">
        <f>[3]lang_2!D3492</f>
        <v>0</v>
      </c>
      <c r="E3492" s="55">
        <f>[3]lang_2!E3492</f>
        <v>0</v>
      </c>
    </row>
    <row r="3493" spans="1:5">
      <c r="A3493" s="55" t="str">
        <f>[3]lang_2!A3493</f>
        <v>SKILLDES1_50498</v>
      </c>
      <c r="B3493" s="55">
        <f>[3]lang_2!B3493</f>
        <v>0</v>
      </c>
      <c r="C3493" s="55" t="str">
        <f>[3]lang_2!C3493</f>
        <v>#[color=645252,fontsize=20]穴居人长年用枪，可以发挥出更大力量。[-]</v>
      </c>
      <c r="D3493" s="55">
        <f>[3]lang_2!D3493</f>
        <v>0</v>
      </c>
      <c r="E3493" s="55">
        <f>[3]lang_2!E3493</f>
        <v>0</v>
      </c>
    </row>
    <row r="3494" spans="1:5">
      <c r="A3494" s="55" t="str">
        <f>[3]lang_2!A3494</f>
        <v>SKILL_51321</v>
      </c>
      <c r="B3494" s="55">
        <f>[3]lang_2!B3494</f>
        <v>0</v>
      </c>
      <c r="C3494" s="55" t="str">
        <f>[3]lang_2!C3494</f>
        <v>#敏锐</v>
      </c>
      <c r="D3494" s="55">
        <f>[3]lang_2!D3494</f>
        <v>0</v>
      </c>
      <c r="E3494" s="55">
        <f>[3]lang_2!E3494</f>
        <v>0</v>
      </c>
    </row>
    <row r="3495" spans="1:5">
      <c r="A3495" s="55" t="str">
        <f>[3]lang_2!A3495</f>
        <v>SKILLDES_51321</v>
      </c>
      <c r="B3495" s="55">
        <f>[3]lang_2!B3495</f>
        <v>0</v>
      </c>
      <c r="C3495" s="55" t="str">
        <f>[3]lang_2!C3495</f>
        <v>#[color=645252,fontsize=20]穴居人攻击力增加[-][color=48b946,fontsize=20]{($level+$ulevel)*2+8}%[-][color=645252,fontsize=20]，攻击速度增加[-][color=48b946,fontsize=20]{($level+$ulevel)*0.6+2.4}%[-][color=645252,fontsize=20]。[-]</v>
      </c>
      <c r="D3495" s="55">
        <f>[3]lang_2!D3495</f>
        <v>0</v>
      </c>
      <c r="E3495" s="55">
        <f>[3]lang_2!E3495</f>
        <v>0</v>
      </c>
    </row>
    <row r="3496" spans="1:5">
      <c r="A3496" s="55" t="str">
        <f>[3]lang_2!A3496</f>
        <v>SKILLDES1_51321</v>
      </c>
      <c r="B3496" s="55">
        <f>[3]lang_2!B3496</f>
        <v>0</v>
      </c>
      <c r="C3496" s="55" t="str">
        <f>[3]lang_2!C3496</f>
        <v>#[color=645252,fontsize=20]长年的作战让穴居人领悟更深的技巧。[-]</v>
      </c>
      <c r="D3496" s="55">
        <f>[3]lang_2!D3496</f>
        <v>0</v>
      </c>
      <c r="E3496" s="55">
        <f>[3]lang_2!E3496</f>
        <v>0</v>
      </c>
    </row>
    <row r="3497" spans="1:5">
      <c r="A3497" s="55" t="str">
        <f>[3]lang_2!A3497</f>
        <v>SKILL_59228</v>
      </c>
      <c r="B3497" s="55">
        <f>[3]lang_2!B3497</f>
        <v>0</v>
      </c>
      <c r="C3497" s="55" t="str">
        <f>[3]lang_2!C3497</f>
        <v>#破法嗅觉</v>
      </c>
      <c r="D3497" s="55">
        <f>[3]lang_2!D3497</f>
        <v>0</v>
      </c>
      <c r="E3497" s="55">
        <f>[3]lang_2!E3497</f>
        <v>0</v>
      </c>
    </row>
    <row r="3498" spans="1:5">
      <c r="A3498" s="55" t="str">
        <f>[3]lang_2!A3498</f>
        <v>SKILLDES_59228</v>
      </c>
      <c r="B3498" s="55">
        <f>[3]lang_2!B3498</f>
        <v>0</v>
      </c>
      <c r="C3498" s="55" t="str">
        <f>[3]lang_2!C3498</f>
        <v>#[color=645252,fontsize=20]穴居人的法术免伤和兵团免伤提高[-][color=48b946,fontsize=20]{($level+$ulevel)*1+4}%[-][color=645252,fontsize=20]，敌方英雄每次释放法术后效果翻倍，持续10秒。[-]</v>
      </c>
      <c r="D3498" s="55">
        <f>[3]lang_2!D3498</f>
        <v>0</v>
      </c>
      <c r="E3498" s="55">
        <f>[3]lang_2!E3498</f>
        <v>0</v>
      </c>
    </row>
    <row r="3499" spans="1:5">
      <c r="A3499" s="55" t="str">
        <f>[3]lang_2!A3499</f>
        <v>SKILLDES1_59228</v>
      </c>
      <c r="B3499" s="55">
        <f>[3]lang_2!B3499</f>
        <v>0</v>
      </c>
      <c r="C3499" s="55" t="str">
        <f>[3]lang_2!C3499</f>
        <v>#[color=645252,fontsize=20]穴居人对于法术的波动非常敏感。[-]</v>
      </c>
      <c r="D3499" s="55">
        <f>[3]lang_2!D3499</f>
        <v>0</v>
      </c>
      <c r="E3499" s="55">
        <f>[3]lang_2!E3499</f>
        <v>0</v>
      </c>
    </row>
    <row r="3500" spans="1:5">
      <c r="A3500" s="55" t="str">
        <f>[3]lang_2!A3500</f>
        <v>SKILL_50500</v>
      </c>
      <c r="B3500" s="55">
        <f>[3]lang_2!B3500</f>
        <v>0</v>
      </c>
      <c r="C3500" s="55" t="str">
        <f>[3]lang_2!C3500</f>
        <v>#浸毒长矛</v>
      </c>
      <c r="D3500" s="55">
        <f>[3]lang_2!D3500</f>
        <v>0</v>
      </c>
      <c r="E3500" s="55">
        <f>[3]lang_2!E3500</f>
        <v>0</v>
      </c>
    </row>
    <row r="3501" spans="1:5">
      <c r="A3501" s="55" t="str">
        <f>[3]lang_2!A3501</f>
        <v>SKILLDES_50500</v>
      </c>
      <c r="B3501" s="55">
        <f>[3]lang_2!B3501</f>
        <v>0</v>
      </c>
      <c r="C3501" s="55" t="str">
        <f>[3]lang_2!C3501</f>
        <v>#[color=645252,fontsize=20]穴居人的普通攻击额外附加[-][color=48b946,fontsize=20]{($level+$ulevel)*1+9}%[-][color=645252,fontsize=20]的伤害，对[color=48b946,fontsize=20]「流血」[-][color=645252,fontsize=20]的目标伤害提高30%。[-]</v>
      </c>
      <c r="D3501" s="55">
        <f>[3]lang_2!D3501</f>
        <v>0</v>
      </c>
      <c r="E3501" s="55">
        <f>[3]lang_2!E3501</f>
        <v>0</v>
      </c>
    </row>
    <row r="3502" spans="1:5">
      <c r="A3502" s="55" t="str">
        <f>[3]lang_2!A3502</f>
        <v>SKILLDES1_50500</v>
      </c>
      <c r="B3502" s="55">
        <f>[3]lang_2!B3502</f>
        <v>0</v>
      </c>
      <c r="C3502" s="55" t="str">
        <f>[3]lang_2!C3502</f>
        <v>#[color=645252,fontsize=20]在长矛上喂毒，更有利于猎物的捕获。[-]</v>
      </c>
      <c r="D3502" s="55">
        <f>[3]lang_2!D3502</f>
        <v>0</v>
      </c>
      <c r="E3502" s="55">
        <f>[3]lang_2!E3502</f>
        <v>0</v>
      </c>
    </row>
    <row r="3503" spans="1:5">
      <c r="A3503" s="55">
        <f>[3]lang_2!A3503</f>
        <v>0</v>
      </c>
      <c r="B3503" s="55">
        <f>[3]lang_2!B3503</f>
        <v>0</v>
      </c>
      <c r="C3503" s="55">
        <f>[3]lang_2!C3503</f>
        <v>0</v>
      </c>
      <c r="D3503" s="55">
        <f>[3]lang_2!D3503</f>
        <v>0</v>
      </c>
      <c r="E3503" s="55">
        <f>[3]lang_2!E3503</f>
        <v>0</v>
      </c>
    </row>
    <row r="3504" spans="1:5">
      <c r="A3504" s="55" t="str">
        <f>[3]lang_2!A3504</f>
        <v>SKILL_59241</v>
      </c>
      <c r="B3504" s="55" t="str">
        <f>[3]lang_2!B3504</f>
        <v>鹰身人</v>
      </c>
      <c r="C3504" s="55" t="str">
        <f>[3]lang_2!C3504</f>
        <v>#女妖利爪</v>
      </c>
      <c r="D3504" s="55">
        <f>[3]lang_2!D3504</f>
        <v>0</v>
      </c>
      <c r="E3504" s="55">
        <f>[3]lang_2!E3504</f>
        <v>0</v>
      </c>
    </row>
    <row r="3505" spans="1:5">
      <c r="A3505" s="55" t="str">
        <f>[3]lang_2!A3505</f>
        <v>SKILLDES_59241</v>
      </c>
      <c r="B3505" s="55">
        <f>[3]lang_2!B3505</f>
        <v>0</v>
      </c>
      <c r="C3505" s="55" t="str">
        <f>[3]lang_2!C3505</f>
        <v>#[color=645252,fontsize=20]鹰身女妖受到攻击时，有一定概率撕咬目标，对3个单位造成[-][color=48b946,fontsize=20]{($level+$ulevel)*9+141}%[-][color=645252,fontsize=20]攻击的伤害。（普通攻击也有概率触发）[-]</v>
      </c>
      <c r="D3505" s="55">
        <f>[3]lang_2!D3505</f>
        <v>0</v>
      </c>
      <c r="E3505" s="55">
        <f>[3]lang_2!E3505</f>
        <v>0</v>
      </c>
    </row>
    <row r="3506" spans="1:5">
      <c r="A3506" s="55" t="str">
        <f>[3]lang_2!A3506</f>
        <v>SKILLDES1_59241</v>
      </c>
      <c r="B3506" s="55">
        <f>[3]lang_2!B3506</f>
        <v>0</v>
      </c>
      <c r="C3506" s="55" t="str">
        <f>[3]lang_2!C3506</f>
        <v>#[color=645252,fontsize=20]我能打三个！[-]</v>
      </c>
      <c r="D3506" s="55">
        <f>[3]lang_2!D3506</f>
        <v>0</v>
      </c>
      <c r="E3506" s="55">
        <f>[3]lang_2!E3506</f>
        <v>0</v>
      </c>
    </row>
    <row r="3507" spans="1:5">
      <c r="A3507" s="55" t="str">
        <f>[3]lang_2!A3507</f>
        <v>SKILL_52310</v>
      </c>
      <c r="B3507" s="55">
        <f>[3]lang_2!B3507</f>
        <v>0</v>
      </c>
      <c r="C3507" s="55" t="str">
        <f>[3]lang_2!C3507</f>
        <v>#高空压制</v>
      </c>
      <c r="D3507" s="55">
        <f>[3]lang_2!D3507</f>
        <v>0</v>
      </c>
      <c r="E3507" s="55">
        <f>[3]lang_2!E3507</f>
        <v>0</v>
      </c>
    </row>
    <row r="3508" spans="1:5">
      <c r="A3508" s="55" t="str">
        <f>[3]lang_2!A3508</f>
        <v>SKILLDES_52310</v>
      </c>
      <c r="B3508" s="55">
        <f>[3]lang_2!B3508</f>
        <v>0</v>
      </c>
      <c r="C3508" s="55" t="str">
        <f>[3]lang_2!C3508</f>
        <v>#[color=645252,fontsize=20]鹰身女妖在对阵不具飞行能力的兵团时，攻击提高[-][color=48b946,fontsize=20]{($level+$ulevel)*6+24}%[-][color=645252,fontsize=20]。[-]</v>
      </c>
      <c r="D3508" s="55">
        <f>[3]lang_2!D3508</f>
        <v>0</v>
      </c>
      <c r="E3508" s="55">
        <f>[3]lang_2!E3508</f>
        <v>0</v>
      </c>
    </row>
    <row r="3509" spans="1:5">
      <c r="A3509" s="55" t="str">
        <f>[3]lang_2!A3509</f>
        <v>SKILLDES1_52310</v>
      </c>
      <c r="B3509" s="55">
        <f>[3]lang_2!B3509</f>
        <v>0</v>
      </c>
      <c r="C3509" s="55" t="str">
        <f>[3]lang_2!C3509</f>
        <v>#[color=645252,fontsize=20]空中单位永远比地面单位有优势。[-]</v>
      </c>
      <c r="D3509" s="55">
        <f>[3]lang_2!D3509</f>
        <v>0</v>
      </c>
      <c r="E3509" s="55">
        <f>[3]lang_2!E3509</f>
        <v>0</v>
      </c>
    </row>
    <row r="3510" spans="1:5">
      <c r="A3510" s="55" t="str">
        <f>[3]lang_2!A3510</f>
        <v>SKILL_50502</v>
      </c>
      <c r="B3510" s="55">
        <f>[3]lang_2!B3510</f>
        <v>0</v>
      </c>
      <c r="C3510" s="55" t="str">
        <f>[3]lang_2!C3510</f>
        <v>#破法尖叫</v>
      </c>
      <c r="D3510" s="55">
        <f>[3]lang_2!D3510</f>
        <v>0</v>
      </c>
      <c r="E3510" s="55">
        <f>[3]lang_2!E3510</f>
        <v>0</v>
      </c>
    </row>
    <row r="3511" spans="1:5">
      <c r="A3511" s="55" t="str">
        <f>[3]lang_2!A3511</f>
        <v>SKILLDES_50502</v>
      </c>
      <c r="B3511" s="55">
        <f>[3]lang_2!B3511</f>
        <v>0</v>
      </c>
      <c r="C3511" s="55" t="str">
        <f>[3]lang_2!C3511</f>
        <v>#[color=645252,fontsize=20]敌方英雄每次释放法术，鹰身女妖降低当前列敌方兵团[-][color=48b946,fontsize=20]{($level+$ulevel)*1+4}%[-][color=645252,fontsize=20]的兵团免伤，最多可叠加3层，持续6秒。[-]</v>
      </c>
      <c r="D3511" s="55">
        <f>[3]lang_2!D3511</f>
        <v>0</v>
      </c>
      <c r="E3511" s="55">
        <f>[3]lang_2!E3511</f>
        <v>0</v>
      </c>
    </row>
    <row r="3512" spans="1:5">
      <c r="A3512" s="55" t="str">
        <f>[3]lang_2!A3512</f>
        <v>SKILLDES1_50502</v>
      </c>
      <c r="B3512" s="55">
        <f>[3]lang_2!B3512</f>
        <v>0</v>
      </c>
      <c r="C3512" s="55" t="str">
        <f>[3]lang_2!C3512</f>
        <v>#[color=645252,fontsize=20]鹰身女妖对于法术的波动非常敏感。[-]</v>
      </c>
      <c r="D3512" s="55">
        <f>[3]lang_2!D3512</f>
        <v>0</v>
      </c>
      <c r="E3512" s="55">
        <f>[3]lang_2!E3512</f>
        <v>0</v>
      </c>
    </row>
    <row r="3513" spans="1:5">
      <c r="A3513" s="55" t="str">
        <f>[3]lang_2!A3513</f>
        <v>SKILL_59229</v>
      </c>
      <c r="B3513" s="55">
        <f>[3]lang_2!B3513</f>
        <v>0</v>
      </c>
      <c r="C3513" s="55" t="str">
        <f>[3]lang_2!C3513</f>
        <v>#空中瞄准</v>
      </c>
      <c r="D3513" s="55">
        <f>[3]lang_2!D3513</f>
        <v>0</v>
      </c>
      <c r="E3513" s="55">
        <f>[3]lang_2!E3513</f>
        <v>0</v>
      </c>
    </row>
    <row r="3514" spans="1:5">
      <c r="A3514" s="55" t="str">
        <f>[3]lang_2!A3514</f>
        <v>SKILLDES_59229</v>
      </c>
      <c r="B3514" s="55">
        <f>[3]lang_2!B3514</f>
        <v>0</v>
      </c>
      <c r="C3514" s="55" t="str">
        <f>[3]lang_2!C3514</f>
        <v>#[color=645252,fontsize=20]鹰身女妖暴伤提高[-][color=48b946,fontsize=20]{($level+$ulevel)*5+25}%[-][color=645252,fontsize=20]，对处于[color=48b946,fontsize=20]「眩晕」[-][color=645252,fontsize=20]的目标单位，必定暴击。[-]</v>
      </c>
      <c r="D3514" s="55">
        <f>[3]lang_2!D3514</f>
        <v>0</v>
      </c>
      <c r="E3514" s="55">
        <f>[3]lang_2!E3514</f>
        <v>0</v>
      </c>
    </row>
    <row r="3515" spans="1:5">
      <c r="A3515" s="55" t="str">
        <f>[3]lang_2!A3515</f>
        <v>SKILLDES1_59229</v>
      </c>
      <c r="B3515" s="55">
        <f>[3]lang_2!B3515</f>
        <v>0</v>
      </c>
      <c r="C3515" s="55" t="str">
        <f>[3]lang_2!C3515</f>
        <v>#[color=645252,fontsize=20]鹰身女妖能对眩晕的敌人造成更多伤害。[-]</v>
      </c>
      <c r="D3515" s="55">
        <f>[3]lang_2!D3515</f>
        <v>0</v>
      </c>
      <c r="E3515" s="55">
        <f>[3]lang_2!E3515</f>
        <v>0</v>
      </c>
    </row>
    <row r="3516" spans="1:5">
      <c r="A3516" s="55">
        <f>[3]lang_2!A3516</f>
        <v>0</v>
      </c>
      <c r="B3516" s="55">
        <f>[3]lang_2!B3516</f>
        <v>0</v>
      </c>
      <c r="C3516" s="55">
        <f>[3]lang_2!C3516</f>
        <v>0</v>
      </c>
      <c r="D3516" s="55">
        <f>[3]lang_2!D3516</f>
        <v>0</v>
      </c>
      <c r="E3516" s="55">
        <f>[3]lang_2!E3516</f>
        <v>0</v>
      </c>
    </row>
    <row r="3517" spans="1:5">
      <c r="A3517" s="55" t="str">
        <f>[3]lang_2!A3517</f>
        <v>SKILL_59238</v>
      </c>
      <c r="B3517" s="55" t="str">
        <f>[3]lang_2!B3517</f>
        <v>邪眼</v>
      </c>
      <c r="C3517" s="55" t="str">
        <f>[3]lang_2!C3517</f>
        <v>#法术穿透</v>
      </c>
      <c r="D3517" s="55">
        <f>[3]lang_2!D3517</f>
        <v>0</v>
      </c>
      <c r="E3517" s="55">
        <f>[3]lang_2!E3517</f>
        <v>0</v>
      </c>
    </row>
    <row r="3518" spans="1:5">
      <c r="A3518" s="55" t="str">
        <f>[3]lang_2!A3518</f>
        <v>SKILLDES_59238</v>
      </c>
      <c r="B3518" s="55">
        <f>[3]lang_2!B3518</f>
        <v>0</v>
      </c>
      <c r="C3518" s="55" t="str">
        <f>[3]lang_2!C3518</f>
        <v>#[color=645252,fontsize=20]邪眼兵团在进入战斗后会睁开4个死亡之眼，每个死亡之眼提供[-][color=48b946,fontsize=20]{($level+$ulevel)*1+4}%[-][color=645252,fontsize=20]的兵团伤害，每杀死1个目标兵团合上1个死亡之眼,最多合上3个。[-]</v>
      </c>
      <c r="D3518" s="55">
        <f>[3]lang_2!D3518</f>
        <v>0</v>
      </c>
      <c r="E3518" s="55">
        <f>[3]lang_2!E3518</f>
        <v>0</v>
      </c>
    </row>
    <row r="3519" spans="1:5">
      <c r="A3519" s="55" t="str">
        <f>[3]lang_2!A3519</f>
        <v>SKILLDES1_59238</v>
      </c>
      <c r="B3519" s="55">
        <f>[3]lang_2!B3519</f>
        <v>0</v>
      </c>
      <c r="C3519" s="55" t="str">
        <f>[3]lang_2!C3519</f>
        <v>#[color=645252,fontsize=20]当邪眼睁开它的眼睛，万物将陷入沉寂。[-]</v>
      </c>
      <c r="D3519" s="55">
        <f>[3]lang_2!D3519</f>
        <v>0</v>
      </c>
      <c r="E3519" s="55">
        <f>[3]lang_2!E3519</f>
        <v>0</v>
      </c>
    </row>
    <row r="3520" spans="1:5">
      <c r="A3520" s="55" t="str">
        <f>[3]lang_2!A3520</f>
        <v>SKILL_50505</v>
      </c>
      <c r="B3520" s="55">
        <f>[3]lang_2!B3520</f>
        <v>0</v>
      </c>
      <c r="C3520" s="55" t="str">
        <f>[3]lang_2!C3520</f>
        <v>#心灵控制</v>
      </c>
      <c r="D3520" s="55">
        <f>[3]lang_2!D3520</f>
        <v>0</v>
      </c>
      <c r="E3520" s="55">
        <f>[3]lang_2!E3520</f>
        <v>0</v>
      </c>
    </row>
    <row r="3521" spans="1:5">
      <c r="A3521" s="55" t="str">
        <f>[3]lang_2!A3521</f>
        <v>SKILL_59239</v>
      </c>
      <c r="B3521" s="55">
        <f>[3]lang_2!B3521</f>
        <v>0</v>
      </c>
      <c r="C3521" s="55" t="str">
        <f>[3]lang_2!C3521</f>
        <v>#心灵控制</v>
      </c>
      <c r="D3521" s="55">
        <f>[3]lang_2!D3521</f>
        <v>0</v>
      </c>
      <c r="E3521" s="55">
        <f>[3]lang_2!E3521</f>
        <v>0</v>
      </c>
    </row>
    <row r="3522" spans="1:5">
      <c r="A3522" s="55" t="str">
        <f>[3]lang_2!A3522</f>
        <v>SKILLDES_59239</v>
      </c>
      <c r="B3522" s="55">
        <f>[3]lang_2!B3522</f>
        <v>0</v>
      </c>
      <c r="C3522" s="55" t="str">
        <f>[3]lang_2!C3522</f>
        <v>#[color=645252,fontsize=20]邪眼兵团随机控制1个敌方兵团，对目标兵团造成每秒相当于最大生命值[-][color=48b946,fontsize=20]{($level+$ulevel)*0.2+0.8}%[-][color=645252,fontsize=20]的伤害，持续8秒。控制期间内目标兵团不能攻击、移动、释放技能。[-]</v>
      </c>
      <c r="D3522" s="55">
        <f>[3]lang_2!D3522</f>
        <v>0</v>
      </c>
      <c r="E3522" s="55">
        <f>[3]lang_2!E3522</f>
        <v>0</v>
      </c>
    </row>
    <row r="3523" spans="1:5">
      <c r="A3523" s="55" t="str">
        <f>[3]lang_2!A3523</f>
        <v>SKILLDES1_59239</v>
      </c>
      <c r="B3523" s="55">
        <f>[3]lang_2!B3523</f>
        <v>0</v>
      </c>
      <c r="C3523" s="55" t="str">
        <f>[3]lang_2!C3523</f>
        <v>#[color=645252,fontsize=20]让我掌控你的心智。[-]</v>
      </c>
      <c r="D3523" s="55">
        <f>[3]lang_2!D3523</f>
        <v>0</v>
      </c>
      <c r="E3523" s="55">
        <f>[3]lang_2!E3523</f>
        <v>0</v>
      </c>
    </row>
    <row r="3524" spans="1:5">
      <c r="A3524" s="55" t="str">
        <f>[3]lang_2!A3524</f>
        <v>SKILL_50506</v>
      </c>
      <c r="B3524" s="55">
        <f>[3]lang_2!B3524</f>
        <v>0</v>
      </c>
      <c r="C3524" s="55" t="str">
        <f>[3]lang_2!C3524</f>
        <v>#衰弱</v>
      </c>
      <c r="D3524" s="55">
        <f>[3]lang_2!D3524</f>
        <v>0</v>
      </c>
      <c r="E3524" s="55">
        <f>[3]lang_2!E3524</f>
        <v>0</v>
      </c>
    </row>
    <row r="3525" spans="1:5">
      <c r="A3525" s="55" t="str">
        <f>[3]lang_2!A3525</f>
        <v>SKILLDES_50506</v>
      </c>
      <c r="B3525" s="55">
        <f>[3]lang_2!B3525</f>
        <v>0</v>
      </c>
      <c r="C3525" s="55" t="str">
        <f>[3]lang_2!C3525</f>
        <v>#[color=645252,fontsize=20]邪眼兵团上场时，降低敌方英雄[-][color=48b946,fontsize=20]{($level+$ulevel)*1.5+8.5}[-][color=645252,fontsize=20]初始魔法值。[-]</v>
      </c>
      <c r="D3525" s="55">
        <f>[3]lang_2!D3525</f>
        <v>0</v>
      </c>
      <c r="E3525" s="55">
        <f>[3]lang_2!E3525</f>
        <v>0</v>
      </c>
    </row>
    <row r="3526" spans="1:5">
      <c r="A3526" s="55" t="str">
        <f>[3]lang_2!A3526</f>
        <v>SKILLDES1_50506</v>
      </c>
      <c r="B3526" s="55">
        <f>[3]lang_2!B3526</f>
        <v>0</v>
      </c>
      <c r="C3526" s="55" t="str">
        <f>[3]lang_2!C3526</f>
        <v>#[color=645252,fontsize=20]法师，你的魔法一无是处。[-]</v>
      </c>
      <c r="D3526" s="55">
        <f>[3]lang_2!D3526</f>
        <v>0</v>
      </c>
      <c r="E3526" s="55">
        <f>[3]lang_2!E3526</f>
        <v>0</v>
      </c>
    </row>
    <row r="3527" spans="1:5">
      <c r="A3527" s="55" t="str">
        <f>[3]lang_2!A3527</f>
        <v>SKILL_50507</v>
      </c>
      <c r="B3527" s="55">
        <f>[3]lang_2!B3527</f>
        <v>0</v>
      </c>
      <c r="C3527" s="55" t="str">
        <f>[3]lang_2!C3527</f>
        <v>#聚能</v>
      </c>
      <c r="D3527" s="55">
        <f>[3]lang_2!D3527</f>
        <v>0</v>
      </c>
      <c r="E3527" s="55">
        <f>[3]lang_2!E3527</f>
        <v>0</v>
      </c>
    </row>
    <row r="3528" spans="1:5">
      <c r="A3528" s="55" t="str">
        <f>[3]lang_2!A3528</f>
        <v>SKILLDES_50507</v>
      </c>
      <c r="B3528" s="55">
        <f>[3]lang_2!B3528</f>
        <v>0</v>
      </c>
      <c r="C3528" s="55" t="str">
        <f>[3]lang_2!C3528</f>
        <v>#[color=645252,fontsize=20]邪眼兵团开场时，提高附近较大范围内所有己方兵团[-][color=48b946,fontsize=20]{($level+$ulevel)*2+8}%[-][color=645252,fontsize=20]生命，效果持续整场战斗。[-]</v>
      </c>
      <c r="D3528" s="55">
        <f>[3]lang_2!D3528</f>
        <v>0</v>
      </c>
      <c r="E3528" s="55">
        <f>[3]lang_2!E3528</f>
        <v>0</v>
      </c>
    </row>
    <row r="3529" spans="1:5">
      <c r="A3529" s="55" t="str">
        <f>[3]lang_2!A3529</f>
        <v>SKILLDES1_50507</v>
      </c>
      <c r="B3529" s="55">
        <f>[3]lang_2!B3529</f>
        <v>0</v>
      </c>
      <c r="C3529" s="55" t="str">
        <f>[3]lang_2!C3529</f>
        <v>#[color=645252,fontsize=20]邪眼会聚拢四周的魔法元素。[-]</v>
      </c>
      <c r="D3529" s="55">
        <f>[3]lang_2!D3529</f>
        <v>0</v>
      </c>
      <c r="E3529" s="55">
        <f>[3]lang_2!E3529</f>
        <v>0</v>
      </c>
    </row>
    <row r="3530" spans="1:5">
      <c r="A3530" s="55">
        <f>[3]lang_2!A3530</f>
        <v>0</v>
      </c>
      <c r="B3530" s="55">
        <f>[3]lang_2!B3530</f>
        <v>0</v>
      </c>
      <c r="C3530" s="55">
        <f>[3]lang_2!C3530</f>
        <v>0</v>
      </c>
      <c r="D3530" s="55">
        <f>[3]lang_2!D3530</f>
        <v>0</v>
      </c>
      <c r="E3530" s="55">
        <f>[3]lang_2!E3530</f>
        <v>0</v>
      </c>
    </row>
    <row r="3531" spans="1:5">
      <c r="A3531" s="55" t="str">
        <f>[3]lang_2!A3531</f>
        <v>SKILL_50508</v>
      </c>
      <c r="B3531" s="55" t="str">
        <f>[3]lang_2!B3531</f>
        <v>美杜莎</v>
      </c>
      <c r="C3531" s="55" t="str">
        <f>[3]lang_2!C3531</f>
        <v>#石化凝视</v>
      </c>
      <c r="D3531" s="55">
        <f>[3]lang_2!D3531</f>
        <v>0</v>
      </c>
      <c r="E3531" s="55">
        <f>[3]lang_2!E3531</f>
        <v>0</v>
      </c>
    </row>
    <row r="3532" spans="1:5">
      <c r="A3532" s="55" t="str">
        <f>[3]lang_2!A3532</f>
        <v>SKILLDES_50508</v>
      </c>
      <c r="B3532" s="55">
        <f>[3]lang_2!B3532</f>
        <v>0</v>
      </c>
      <c r="C3532" s="55" t="str">
        <f>[3]lang_2!C3532</f>
        <v>#[color=645252,fontsize=20]美杜莎兵团随机对1个敌方兵团施放[color=48b946,fontsize=20]「石化」[-][color=645252,fontsize=20]，效果持续[-][color=48b946,fontsize=20]{($level+$ulevel)*0.5+4.5}[-][color=645252,fontsize=20]秒。[-]</v>
      </c>
      <c r="D3532" s="55">
        <f>[3]lang_2!D3532</f>
        <v>0</v>
      </c>
      <c r="E3532" s="55">
        <f>[3]lang_2!E3532</f>
        <v>0</v>
      </c>
    </row>
    <row r="3533" spans="1:5">
      <c r="A3533" s="55" t="str">
        <f>[3]lang_2!A3533</f>
        <v>SKILLDES1_50508</v>
      </c>
      <c r="B3533" s="55">
        <f>[3]lang_2!B3533</f>
        <v>0</v>
      </c>
      <c r="C3533" s="55" t="str">
        <f>[3]lang_2!C3533</f>
        <v>#[color=645252,fontsize=20]看见美杜莎双眼的人，全都化为了石像。[-]</v>
      </c>
      <c r="D3533" s="55">
        <f>[3]lang_2!D3533</f>
        <v>0</v>
      </c>
      <c r="E3533" s="55">
        <f>[3]lang_2!E3533</f>
        <v>0</v>
      </c>
    </row>
    <row r="3534" spans="1:5">
      <c r="A3534" s="55" t="str">
        <f>[3]lang_2!A3534</f>
        <v>SKILL_50509</v>
      </c>
      <c r="B3534" s="55">
        <f>[3]lang_2!B3534</f>
        <v>0</v>
      </c>
      <c r="C3534" s="55" t="str">
        <f>[3]lang_2!C3534</f>
        <v>#蝮蛇毒箭</v>
      </c>
      <c r="D3534" s="55">
        <f>[3]lang_2!D3534</f>
        <v>0</v>
      </c>
      <c r="E3534" s="55">
        <f>[3]lang_2!E3534</f>
        <v>0</v>
      </c>
    </row>
    <row r="3535" spans="1:5">
      <c r="A3535" s="55" t="str">
        <f>[3]lang_2!A3535</f>
        <v>SKILLDES_50509</v>
      </c>
      <c r="B3535" s="55">
        <f>[3]lang_2!B3535</f>
        <v>0</v>
      </c>
      <c r="C3535" s="55" t="str">
        <f>[3]lang_2!C3535</f>
        <v>#[color=645252,fontsize=20]美杜莎的普通攻击额外附加[-][color=48b946,fontsize=20]{($level+$ulevel)*1+9}%[-][color=645252,fontsize=20]的伤害，对[color=48b946,fontsize=20]「流血」[-][color=645252,fontsize=20]的目标伤害提高30%。[-]</v>
      </c>
      <c r="D3535" s="55">
        <f>[3]lang_2!D3535</f>
        <v>0</v>
      </c>
      <c r="E3535" s="55">
        <f>[3]lang_2!E3535</f>
        <v>0</v>
      </c>
    </row>
    <row r="3536" spans="1:5">
      <c r="A3536" s="55" t="str">
        <f>[3]lang_2!A3536</f>
        <v>SKILLDES1_50509</v>
      </c>
      <c r="B3536" s="55">
        <f>[3]lang_2!B3536</f>
        <v>0</v>
      </c>
      <c r="C3536" s="55" t="str">
        <f>[3]lang_2!C3536</f>
        <v>#[color=645252,fontsize=20]箭……箭上有毒。[-]</v>
      </c>
      <c r="D3536" s="55">
        <f>[3]lang_2!D3536</f>
        <v>0</v>
      </c>
      <c r="E3536" s="55">
        <f>[3]lang_2!E3536</f>
        <v>0</v>
      </c>
    </row>
    <row r="3537" spans="1:5">
      <c r="A3537" s="55" t="str">
        <f>[3]lang_2!A3537</f>
        <v>SKILL_59230</v>
      </c>
      <c r="B3537" s="55">
        <f>[3]lang_2!B3537</f>
        <v>0</v>
      </c>
      <c r="C3537" s="55" t="str">
        <f>[3]lang_2!C3537</f>
        <v>#破法皮肤</v>
      </c>
      <c r="D3537" s="55">
        <f>[3]lang_2!D3537</f>
        <v>0</v>
      </c>
      <c r="E3537" s="55">
        <f>[3]lang_2!E3537</f>
        <v>0</v>
      </c>
    </row>
    <row r="3538" spans="1:5">
      <c r="A3538" s="55" t="str">
        <f>[3]lang_2!A3538</f>
        <v>SKILLDES_59230</v>
      </c>
      <c r="B3538" s="55">
        <f>[3]lang_2!B3538</f>
        <v>0</v>
      </c>
      <c r="C3538" s="55" t="str">
        <f>[3]lang_2!C3538</f>
        <v>#[color=645252,fontsize=20]美杜莎的法术免伤提高[-][color=48b946,fontsize=20]{($level+$ulevel)*2+8}%[-][color=645252,fontsize=20]。敌方英雄每次释放法术，美杜莎提高[-][color=48b946,fontsize=20]{($level+$ulevel)*2+8}%[-][color=645252,fontsize=20]兵团伤害，效果持续10秒。[-]</v>
      </c>
      <c r="D3538" s="55">
        <f>[3]lang_2!D3538</f>
        <v>0</v>
      </c>
      <c r="E3538" s="55">
        <f>[3]lang_2!E3538</f>
        <v>0</v>
      </c>
    </row>
    <row r="3539" spans="1:5">
      <c r="A3539" s="55" t="str">
        <f>[3]lang_2!A3539</f>
        <v>SKILLDES1_59230</v>
      </c>
      <c r="B3539" s="55">
        <f>[3]lang_2!B3539</f>
        <v>0</v>
      </c>
      <c r="C3539" s="55" t="str">
        <f>[3]lang_2!C3539</f>
        <v>#[color=645252,fontsize=20]美杜莎对魔力的波动非常敏感。[-]</v>
      </c>
      <c r="D3539" s="55">
        <f>[3]lang_2!D3539</f>
        <v>0</v>
      </c>
      <c r="E3539" s="55">
        <f>[3]lang_2!E3539</f>
        <v>0</v>
      </c>
    </row>
    <row r="3540" spans="1:5">
      <c r="A3540" s="55" t="str">
        <f>[3]lang_2!A3540</f>
        <v>SKILL_59231</v>
      </c>
      <c r="B3540" s="55">
        <f>[3]lang_2!B3540</f>
        <v>0</v>
      </c>
      <c r="C3540" s="55" t="str">
        <f>[3]lang_2!C3540</f>
        <v>#反曲重击</v>
      </c>
      <c r="D3540" s="55">
        <f>[3]lang_2!D3540</f>
        <v>0</v>
      </c>
      <c r="E3540" s="55">
        <f>[3]lang_2!E3540</f>
        <v>0</v>
      </c>
    </row>
    <row r="3541" spans="1:5">
      <c r="A3541" s="55" t="str">
        <f>[3]lang_2!A3541</f>
        <v>SKILLDES_59231</v>
      </c>
      <c r="B3541" s="55">
        <f>[3]lang_2!B3541</f>
        <v>0</v>
      </c>
      <c r="C3541" s="55" t="str">
        <f>[3]lang_2!C3541</f>
        <v>#[color=645252,fontsize=20]美杜莎的暴击值提高[-][color=48b946,fontsize=20]{($level+$ulevel)*30+120}[-][color=645252,fontsize=20]，每次暴击后提高2%的兵团伤害，最多可叠加10层，持续整场战斗。[-]</v>
      </c>
      <c r="D3541" s="55">
        <f>[3]lang_2!D3541</f>
        <v>0</v>
      </c>
      <c r="E3541" s="55">
        <f>[3]lang_2!E3541</f>
        <v>0</v>
      </c>
    </row>
    <row r="3542" spans="1:5">
      <c r="A3542" s="55" t="str">
        <f>[3]lang_2!A3542</f>
        <v>SKILLDES1_59231</v>
      </c>
      <c r="B3542" s="55">
        <f>[3]lang_2!B3542</f>
        <v>0</v>
      </c>
      <c r="C3542" s="55" t="str">
        <f>[3]lang_2!C3542</f>
        <v>#[color=645252,fontsize=20]每次暴击都能让美杜莎变得更强。[-]</v>
      </c>
      <c r="D3542" s="55">
        <f>[3]lang_2!D3542</f>
        <v>0</v>
      </c>
      <c r="E3542" s="55">
        <f>[3]lang_2!E3542</f>
        <v>0</v>
      </c>
    </row>
    <row r="3543" spans="1:5">
      <c r="A3543" s="55">
        <f>[3]lang_2!A3543</f>
        <v>0</v>
      </c>
      <c r="B3543" s="55">
        <f>[3]lang_2!B3543</f>
        <v>0</v>
      </c>
      <c r="C3543" s="55">
        <f>[3]lang_2!C3543</f>
        <v>0</v>
      </c>
      <c r="D3543" s="55">
        <f>[3]lang_2!D3543</f>
        <v>0</v>
      </c>
      <c r="E3543" s="55">
        <f>[3]lang_2!E3543</f>
        <v>0</v>
      </c>
    </row>
    <row r="3544" spans="1:5">
      <c r="A3544" s="55" t="str">
        <f>[3]lang_2!A3544</f>
        <v>SKILL_50512</v>
      </c>
      <c r="B3544" s="55" t="str">
        <f>[3]lang_2!B3544</f>
        <v>牛头怪</v>
      </c>
      <c r="C3544" s="55" t="str">
        <f>[3]lang_2!C3544</f>
        <v>#旋风斩</v>
      </c>
      <c r="D3544" s="55">
        <f>[3]lang_2!D3544</f>
        <v>0</v>
      </c>
      <c r="E3544" s="55">
        <f>[3]lang_2!E3544</f>
        <v>0</v>
      </c>
    </row>
    <row r="3545" spans="1:5">
      <c r="A3545" s="55" t="str">
        <f>[3]lang_2!A3545</f>
        <v>SKILLDES_50512</v>
      </c>
      <c r="B3545" s="55">
        <f>[3]lang_2!B3545</f>
        <v>0</v>
      </c>
      <c r="C3545" s="55" t="str">
        <f>[3]lang_2!C3545</f>
        <v>#[color=645252,fontsize=20]牛头怪兵团对较大范围内随机3个敌方兵团造成[-][color=48b946,fontsize=20]{((($level+$ulevel)*4+76))*0.01*$atk}[-][color=645252,fontsize=20]伤害，并降低[-][color=48b946,fontsize=20]{($level+$ulevel)*1+4}%[-][color=645252,fontsize=20]的攻速，持续6秒。[-]</v>
      </c>
      <c r="D3545" s="55">
        <f>[3]lang_2!D3545</f>
        <v>0</v>
      </c>
      <c r="E3545" s="55">
        <f>[3]lang_2!E3545</f>
        <v>0</v>
      </c>
    </row>
    <row r="3546" spans="1:5">
      <c r="A3546" s="55" t="str">
        <f>[3]lang_2!A3546</f>
        <v>SKILLDES1_50512</v>
      </c>
      <c r="B3546" s="55">
        <f>[3]lang_2!B3546</f>
        <v>0</v>
      </c>
      <c r="C3546" s="55" t="str">
        <f>[3]lang_2!C3546</f>
        <v>#[color=645252,fontsize=20]旋风斩是牛头怪一族最得意的技能之一。[-]</v>
      </c>
      <c r="D3546" s="55">
        <f>[3]lang_2!D3546</f>
        <v>0</v>
      </c>
      <c r="E3546" s="55">
        <f>[3]lang_2!E3546</f>
        <v>0</v>
      </c>
    </row>
    <row r="3547" spans="1:5">
      <c r="A3547" s="55" t="str">
        <f>[3]lang_2!A3547</f>
        <v>SKILL_59232</v>
      </c>
      <c r="B3547" s="55">
        <f>[3]lang_2!B3547</f>
        <v>0</v>
      </c>
      <c r="C3547" s="55" t="str">
        <f>[3]lang_2!C3547</f>
        <v>#高级凶猛</v>
      </c>
      <c r="D3547" s="55">
        <f>[3]lang_2!D3547</f>
        <v>0</v>
      </c>
      <c r="E3547" s="55">
        <f>[3]lang_2!E3547</f>
        <v>0</v>
      </c>
    </row>
    <row r="3548" spans="1:5">
      <c r="A3548" s="55" t="str">
        <f>[3]lang_2!A3548</f>
        <v>SKILLDES_59232</v>
      </c>
      <c r="B3548" s="55">
        <f>[3]lang_2!B3548</f>
        <v>0</v>
      </c>
      <c r="C3548" s="55" t="str">
        <f>[3]lang_2!C3548</f>
        <v>#[color=645252,fontsize=20]牛头怪额外攻击提高[-][color=48b946,fontsize=20]{($level+$ulevel)*80+320}[-][color=645252,fontsize=20]，普通攻击对目标造成[color=48b946,fontsize=20]「流血」[-][color=645252,fontsize=20]效果，持续6秒。[-]</v>
      </c>
      <c r="D3548" s="55">
        <f>[3]lang_2!D3548</f>
        <v>0</v>
      </c>
      <c r="E3548" s="55">
        <f>[3]lang_2!E3548</f>
        <v>0</v>
      </c>
    </row>
    <row r="3549" spans="1:5">
      <c r="A3549" s="55" t="str">
        <f>[3]lang_2!A3549</f>
        <v>SKILLDES1_59232</v>
      </c>
      <c r="B3549" s="55">
        <f>[3]lang_2!B3549</f>
        <v>0</v>
      </c>
      <c r="C3549" s="55" t="str">
        <f>[3]lang_2!C3549</f>
        <v>#[color=645252,fontsize=20]牛头怪并不是能够轻易拦住的生物。[-]</v>
      </c>
      <c r="D3549" s="55">
        <f>[3]lang_2!D3549</f>
        <v>0</v>
      </c>
      <c r="E3549" s="55">
        <f>[3]lang_2!E3549</f>
        <v>0</v>
      </c>
    </row>
    <row r="3550" spans="1:5">
      <c r="A3550" s="55" t="str">
        <f>[3]lang_2!A3550</f>
        <v>SKILL_59233</v>
      </c>
      <c r="B3550" s="55">
        <f>[3]lang_2!B3550</f>
        <v>0</v>
      </c>
      <c r="C3550" s="55" t="str">
        <f>[3]lang_2!C3550</f>
        <v>#破法体质</v>
      </c>
      <c r="D3550" s="55">
        <f>[3]lang_2!D3550</f>
        <v>0</v>
      </c>
      <c r="E3550" s="55">
        <f>[3]lang_2!E3550</f>
        <v>0</v>
      </c>
    </row>
    <row r="3551" spans="1:5">
      <c r="A3551" s="55" t="str">
        <f>[3]lang_2!A3551</f>
        <v>SKILLDES_59233</v>
      </c>
      <c r="B3551" s="55">
        <f>[3]lang_2!B3551</f>
        <v>0</v>
      </c>
      <c r="C3551" s="55" t="str">
        <f>[3]lang_2!C3551</f>
        <v>#[color=645252,fontsize=20]牛头怪的法术免伤和兵团免伤提高[-][color=48b946,fontsize=20]{($level+$ulevel)*1+4}%[-][color=645252,fontsize=20]，敌方英雄每次释放法术后效果翻倍，持续10秒。[-]</v>
      </c>
      <c r="D3551" s="55">
        <f>[3]lang_2!D3551</f>
        <v>0</v>
      </c>
      <c r="E3551" s="55">
        <f>[3]lang_2!E3551</f>
        <v>0</v>
      </c>
    </row>
    <row r="3552" spans="1:5">
      <c r="A3552" s="55" t="str">
        <f>[3]lang_2!A3552</f>
        <v>SKILLDES1_59233</v>
      </c>
      <c r="B3552" s="55">
        <f>[3]lang_2!B3552</f>
        <v>0</v>
      </c>
      <c r="C3552" s="55" t="str">
        <f>[3]lang_2!C3552</f>
        <v>#[color=645252,fontsize=20]牛头怪对魔力的波动非常敏感。[-]</v>
      </c>
      <c r="D3552" s="55">
        <f>[3]lang_2!D3552</f>
        <v>0</v>
      </c>
      <c r="E3552" s="55">
        <f>[3]lang_2!E3552</f>
        <v>0</v>
      </c>
    </row>
    <row r="3553" spans="1:5">
      <c r="A3553" s="55" t="str">
        <f>[3]lang_2!A3553</f>
        <v>SKILL_59234</v>
      </c>
      <c r="B3553" s="55">
        <f>[3]lang_2!B3553</f>
        <v>0</v>
      </c>
      <c r="C3553" s="55" t="str">
        <f>[3]lang_2!C3553</f>
        <v>#选择战术</v>
      </c>
      <c r="D3553" s="55">
        <f>[3]lang_2!D3553</f>
        <v>0</v>
      </c>
      <c r="E3553" s="55">
        <f>[3]lang_2!E3553</f>
        <v>0</v>
      </c>
    </row>
    <row r="3554" spans="1:5">
      <c r="A3554" s="55" t="str">
        <f>[3]lang_2!A3554</f>
        <v>SKILLDES_59234</v>
      </c>
      <c r="B3554" s="55">
        <f>[3]lang_2!B3554</f>
        <v>0</v>
      </c>
      <c r="C3554" s="55" t="str">
        <f>[3]lang_2!C3554</f>
        <v>#[color=645252,fontsize=20]受到1人兵团和4人兵团伤害时，防御提高[-][color=48b946,fontsize=20]{($level+$ulevel)*2+8}%[-][color=645252,fontsize=20]；对9人兵团和16人兵团攻击时，暴击值提高[-][color=48b946,fontsize=20]{($level+$ulevel)*40+160}[-][color=645252,fontsize=20]。[-]</v>
      </c>
      <c r="D3554" s="55">
        <f>[3]lang_2!D3554</f>
        <v>0</v>
      </c>
      <c r="E3554" s="55">
        <f>[3]lang_2!E3554</f>
        <v>0</v>
      </c>
    </row>
    <row r="3555" spans="1:5">
      <c r="A3555" s="55" t="str">
        <f>[3]lang_2!A3555</f>
        <v>SKILLDES1_59234</v>
      </c>
      <c r="B3555" s="55">
        <f>[3]lang_2!B3555</f>
        <v>0</v>
      </c>
      <c r="C3555" s="55" t="str">
        <f>[3]lang_2!C3555</f>
        <v>#[color=645252,fontsize=20]牛头怪身经百战，会根据不同的对手变换战术。[-]</v>
      </c>
      <c r="D3555" s="55">
        <f>[3]lang_2!D3555</f>
        <v>0</v>
      </c>
      <c r="E3555" s="55">
        <f>[3]lang_2!E3555</f>
        <v>0</v>
      </c>
    </row>
    <row r="3556" spans="1:5">
      <c r="A3556" s="55">
        <f>[3]lang_2!A3556</f>
        <v>0</v>
      </c>
      <c r="B3556" s="55">
        <f>[3]lang_2!B3556</f>
        <v>0</v>
      </c>
      <c r="C3556" s="55">
        <f>[3]lang_2!C3556</f>
        <v>0</v>
      </c>
      <c r="D3556" s="55">
        <f>[3]lang_2!D3556</f>
        <v>0</v>
      </c>
      <c r="E3556" s="55">
        <f>[3]lang_2!E3556</f>
        <v>0</v>
      </c>
    </row>
    <row r="3557" spans="1:5">
      <c r="A3557" s="55" t="str">
        <f>[3]lang_2!A3557</f>
        <v>SKILL_59240</v>
      </c>
      <c r="B3557" s="55" t="str">
        <f>[3]lang_2!B3557</f>
        <v>黑龙</v>
      </c>
      <c r="C3557" s="55" t="str">
        <f>[3]lang_2!C3557</f>
        <v>#龙息</v>
      </c>
      <c r="D3557" s="55">
        <f>[3]lang_2!D3557</f>
        <v>0</v>
      </c>
      <c r="E3557" s="55">
        <f>[3]lang_2!E3557</f>
        <v>0</v>
      </c>
    </row>
    <row r="3558" spans="1:5">
      <c r="A3558" s="55" t="str">
        <f>[3]lang_2!A3558</f>
        <v>SKILLDES_59240</v>
      </c>
      <c r="B3558" s="55">
        <f>[3]lang_2!B3558</f>
        <v>0</v>
      </c>
      <c r="C3558" s="55" t="str">
        <f>[3]lang_2!C3558</f>
        <v>#[color=645252,fontsize=20]黑龙每隔15秒对极大范围内所有敌方单位造成[-][color=48b946,fontsize=20]{((($level+$ulevel)*2.5+47.5))*0.01*$atk}[-][color=645252,fontsize=20]的伤害，并附加[color=48b946,fontsize=20]「灼烧」[-][color=645252,fontsize=20]效果，持续6秒。[-]</v>
      </c>
      <c r="D3558" s="55">
        <f>[3]lang_2!D3558</f>
        <v>0</v>
      </c>
      <c r="E3558" s="55">
        <f>[3]lang_2!E3558</f>
        <v>0</v>
      </c>
    </row>
    <row r="3559" spans="1:5">
      <c r="A3559" s="55" t="str">
        <f>[3]lang_2!A3559</f>
        <v>SKILLDES1_59240</v>
      </c>
      <c r="B3559" s="55">
        <f>[3]lang_2!B3559</f>
        <v>0</v>
      </c>
      <c r="C3559" s="55" t="str">
        <f>[3]lang_2!C3559</f>
        <v>#[color=645252,fontsize=20]世间万物，不过一声叹息。[-]</v>
      </c>
      <c r="D3559" s="55">
        <f>[3]lang_2!D3559</f>
        <v>0</v>
      </c>
      <c r="E3559" s="55">
        <f>[3]lang_2!E3559</f>
        <v>0</v>
      </c>
    </row>
    <row r="3560" spans="1:5">
      <c r="A3560" s="55" t="str">
        <f>[3]lang_2!A3560</f>
        <v>SKILL_59235</v>
      </c>
      <c r="B3560" s="55">
        <f>[3]lang_2!B3560</f>
        <v>0</v>
      </c>
      <c r="C3560" s="55" t="str">
        <f>[3]lang_2!C3560</f>
        <v>#遮天蔽日</v>
      </c>
      <c r="D3560" s="55">
        <f>[3]lang_2!D3560</f>
        <v>0</v>
      </c>
      <c r="E3560" s="55">
        <f>[3]lang_2!E3560</f>
        <v>0</v>
      </c>
    </row>
    <row r="3561" spans="1:5">
      <c r="A3561" s="55" t="str">
        <f>[3]lang_2!A3561</f>
        <v>SKILLDES_59235</v>
      </c>
      <c r="B3561" s="55">
        <f>[3]lang_2!B3561</f>
        <v>0</v>
      </c>
      <c r="C3561" s="55" t="str">
        <f>[3]lang_2!C3561</f>
        <v>#[color=645252,fontsize=20]黑龙免疫[color=48b946,fontsize=20]「流血」[-][color=645252,fontsize=20]和[color=48b946,fontsize=20]「灼烧」[-][color=645252,fontsize=20]。受到暴击时，恢复相当于最大生命[-][color=48b946,fontsize=20]{($level+$ulevel)*0.6+2.4}%[-][color=645252,fontsize=20]的生命，冷却时间5秒。[-]</v>
      </c>
      <c r="D3561" s="55">
        <f>[3]lang_2!D3561</f>
        <v>0</v>
      </c>
      <c r="E3561" s="55">
        <f>[3]lang_2!E3561</f>
        <v>0</v>
      </c>
    </row>
    <row r="3562" spans="1:5">
      <c r="A3562" s="55" t="str">
        <f>[3]lang_2!A3562</f>
        <v>SKILLDES1_59235</v>
      </c>
      <c r="B3562" s="55">
        <f>[3]lang_2!B3562</f>
        <v>0</v>
      </c>
      <c r="C3562" s="55" t="str">
        <f>[3]lang_2!C3562</f>
        <v>#[color=645252,fontsize=20]没有什么能对龙造成伤害。[-]</v>
      </c>
      <c r="D3562" s="55">
        <f>[3]lang_2!D3562</f>
        <v>0</v>
      </c>
      <c r="E3562" s="55">
        <f>[3]lang_2!E3562</f>
        <v>0</v>
      </c>
    </row>
    <row r="3563" spans="1:5">
      <c r="A3563" s="55" t="str">
        <f>[3]lang_2!A3563</f>
        <v>SKILL_59236</v>
      </c>
      <c r="B3563" s="55">
        <f>[3]lang_2!B3563</f>
        <v>0</v>
      </c>
      <c r="C3563" s="55" t="str">
        <f>[3]lang_2!C3563</f>
        <v>#破法领袖</v>
      </c>
      <c r="D3563" s="55">
        <f>[3]lang_2!D3563</f>
        <v>0</v>
      </c>
      <c r="E3563" s="55">
        <f>[3]lang_2!E3563</f>
        <v>0</v>
      </c>
    </row>
    <row r="3564" spans="1:5">
      <c r="A3564" s="55" t="str">
        <f>[3]lang_2!A3564</f>
        <v>SKILLDES_59236</v>
      </c>
      <c r="B3564" s="55">
        <f>[3]lang_2!B3564</f>
        <v>0</v>
      </c>
      <c r="C3564" s="55" t="str">
        <f>[3]lang_2!C3564</f>
        <v>#[color=645252,fontsize=20]免疫所有英雄的法术伤害。每施放1次【龙息】，提高[-][color=48b946,fontsize=20]{($level+$ulevel)*1+4}%[-][color=645252,fontsize=20]的兵团伤害，效果最多可叠加3层，持续整场战斗。[-]</v>
      </c>
      <c r="D3564" s="55">
        <f>[3]lang_2!D3564</f>
        <v>0</v>
      </c>
      <c r="E3564" s="55">
        <f>[3]lang_2!E3564</f>
        <v>0</v>
      </c>
    </row>
    <row r="3565" spans="1:5">
      <c r="A3565" s="55" t="str">
        <f>[3]lang_2!A3565</f>
        <v>SKILLDES1_59236</v>
      </c>
      <c r="B3565" s="55">
        <f>[3]lang_2!B3565</f>
        <v>0</v>
      </c>
      <c r="C3565" s="55" t="str">
        <f>[3]lang_2!C3565</f>
        <v>#[color=645252,fontsize=20]免疫魔法是龙必备的技能。[-]</v>
      </c>
      <c r="D3565" s="55">
        <f>[3]lang_2!D3565</f>
        <v>0</v>
      </c>
      <c r="E3565" s="55">
        <f>[3]lang_2!E3565</f>
        <v>0</v>
      </c>
    </row>
    <row r="3566" spans="1:5">
      <c r="A3566" s="55" t="str">
        <f>[3]lang_2!A3566</f>
        <v>SKILL_59237</v>
      </c>
      <c r="B3566" s="55">
        <f>[3]lang_2!B3566</f>
        <v>0</v>
      </c>
      <c r="C3566" s="55" t="str">
        <f>[3]lang_2!C3566</f>
        <v>#高温适应</v>
      </c>
      <c r="D3566" s="55">
        <f>[3]lang_2!D3566</f>
        <v>0</v>
      </c>
      <c r="E3566" s="55">
        <f>[3]lang_2!E3566</f>
        <v>0</v>
      </c>
    </row>
    <row r="3567" spans="1:5">
      <c r="A3567" s="55" t="str">
        <f>[3]lang_2!A3567</f>
        <v>SKILLDES_59237</v>
      </c>
      <c r="B3567" s="55">
        <f>[3]lang_2!B3567</f>
        <v>0</v>
      </c>
      <c r="C3567" s="55" t="str">
        <f>[3]lang_2!C3567</f>
        <v>#[color=645252,fontsize=20]黑龙的兵团免伤提高[-][color=48b946,fontsize=20]{($level+$ulevel)*2+8}%[-][color=645252,fontsize=20]。对阵受到[color=48b946,fontsize=20]「灼烧」[-][color=645252,fontsize=20]效果的目标单位时，免伤效果翻倍。黑龙对阵塔楼阵营的兵团时，兵团伤害提高100%。[-]</v>
      </c>
      <c r="D3567" s="55">
        <f>[3]lang_2!D3567</f>
        <v>0</v>
      </c>
      <c r="E3567" s="55">
        <f>[3]lang_2!E3567</f>
        <v>0</v>
      </c>
    </row>
    <row r="3568" spans="1:5">
      <c r="A3568" s="55" t="str">
        <f>[3]lang_2!A3568</f>
        <v>SKILLDES1_59237</v>
      </c>
      <c r="B3568" s="55">
        <f>[3]lang_2!B3568</f>
        <v>0</v>
      </c>
      <c r="C3568" s="55" t="str">
        <f>[3]lang_2!C3568</f>
        <v>#[color=645252,fontsize=20]黑龙对塔楼的兵团能造成额外伤害。[-]</v>
      </c>
      <c r="D3568" s="55">
        <f>[3]lang_2!D3568</f>
        <v>0</v>
      </c>
      <c r="E3568" s="55">
        <f>[3]lang_2!E3568</f>
        <v>0</v>
      </c>
    </row>
    <row r="3569" spans="1:5">
      <c r="A3569" s="55">
        <f>[3]lang_2!A3569</f>
        <v>0</v>
      </c>
      <c r="B3569" s="55">
        <f>[3]lang_2!B3569</f>
        <v>0</v>
      </c>
      <c r="C3569" s="55">
        <f>[3]lang_2!C3569</f>
        <v>0</v>
      </c>
      <c r="D3569" s="55">
        <f>[3]lang_2!D3569</f>
        <v>0</v>
      </c>
      <c r="E3569" s="55">
        <f>[3]lang_2!E3569</f>
        <v>0</v>
      </c>
    </row>
    <row r="3570" spans="1:5">
      <c r="A3570" s="55" t="str">
        <f>[3]lang_2!A3570</f>
        <v>SKILL_50455</v>
      </c>
      <c r="B3570" s="55" t="str">
        <f>[3]lang_2!B3570</f>
        <v>岩石碎裂</v>
      </c>
      <c r="C3570" s="55" t="str">
        <f>[3]lang_2!C3570</f>
        <v>#岩石碎裂</v>
      </c>
      <c r="D3570" s="55">
        <f>[3]lang_2!D3570</f>
        <v>0</v>
      </c>
      <c r="E3570" s="55">
        <f>[3]lang_2!E3570</f>
        <v>0</v>
      </c>
    </row>
    <row r="3571" spans="1:5">
      <c r="A3571" s="55" t="str">
        <f>[3]lang_2!A3571</f>
        <v>SKILL_59215</v>
      </c>
      <c r="B3571" s="55" t="str">
        <f>[3]lang_2!B3571</f>
        <v>岩石身躯</v>
      </c>
      <c r="C3571" s="55" t="str">
        <f>[3]lang_2!C3571</f>
        <v>#岩石身躯</v>
      </c>
      <c r="D3571" s="55">
        <f>[3]lang_2!D3571</f>
        <v>0</v>
      </c>
      <c r="E3571" s="55">
        <f>[3]lang_2!E3571</f>
        <v>0</v>
      </c>
    </row>
    <row r="3572" spans="1:5">
      <c r="A3572" s="55" t="str">
        <f>[3]lang_2!A3572</f>
        <v>SKILL_50457</v>
      </c>
      <c r="B3572" s="55" t="str">
        <f>[3]lang_2!B3572</f>
        <v>元素之力</v>
      </c>
      <c r="C3572" s="55" t="str">
        <f>[3]lang_2!C3572</f>
        <v>#元素之力</v>
      </c>
      <c r="D3572" s="55">
        <f>[3]lang_2!D3572</f>
        <v>0</v>
      </c>
      <c r="E3572" s="55">
        <f>[3]lang_2!E3572</f>
        <v>0</v>
      </c>
    </row>
    <row r="3573" spans="1:5">
      <c r="A3573" s="55" t="str">
        <f>[3]lang_2!A3573</f>
        <v>SKILL_50458</v>
      </c>
      <c r="B3573" s="55" t="str">
        <f>[3]lang_2!B3573</f>
        <v>大地回响</v>
      </c>
      <c r="C3573" s="55" t="str">
        <f>[3]lang_2!C3573</f>
        <v>#大地回响</v>
      </c>
      <c r="D3573" s="55">
        <f>[3]lang_2!D3573</f>
        <v>0</v>
      </c>
      <c r="E3573" s="55">
        <f>[3]lang_2!E3573</f>
        <v>0</v>
      </c>
    </row>
    <row r="3574" spans="1:5">
      <c r="A3574" s="55" t="str">
        <f>[3]lang_2!A3574</f>
        <v>SKILLDES_50455</v>
      </c>
      <c r="B3574" s="55" t="str">
        <f>[3]lang_2!B3574</f>
        <v>小心落石！</v>
      </c>
      <c r="C3574" s="55" t="str">
        <f>[3]lang_2!C3574</f>
        <v>#[color=645252,fontsize=20]每个石元素死亡时分裂为2个小石头人，小石头人拥有[-][color=48b946,fontsize=20]{(($level+$ulevel)*3+17)*($teamlevel+9)}[-][color=645252,fontsize=20]攻击，[-][color=48b946,fontsize=20]{(($level+$ulevel)*120+880)*($teamlevel+9)}[-][color=645252,fontsize=20]生命，持续整场战斗。[-]</v>
      </c>
      <c r="D3574" s="55">
        <f>[3]lang_2!D3574</f>
        <v>0</v>
      </c>
      <c r="E3574" s="55">
        <f>[3]lang_2!E3574</f>
        <v>0</v>
      </c>
    </row>
    <row r="3575" spans="1:5">
      <c r="A3575" s="55" t="str">
        <f>[3]lang_2!A3575</f>
        <v>SKILLDES1_50455</v>
      </c>
      <c r="B3575" s="55" t="str">
        <f>[3]lang_2!B3575</f>
        <v>#石头碎了，变成了小石头。</v>
      </c>
      <c r="C3575" s="55" t="str">
        <f>[3]lang_2!C3575</f>
        <v>#[color=645252,fontsize=20]#石头碎了，变成了小石头。[-]</v>
      </c>
      <c r="D3575" s="55">
        <f>[3]lang_2!D3575</f>
        <v>0</v>
      </c>
      <c r="E3575" s="55">
        <f>[3]lang_2!E3575</f>
        <v>0</v>
      </c>
    </row>
    <row r="3576" spans="1:5">
      <c r="A3576" s="55" t="str">
        <f>[3]lang_2!A3576</f>
        <v>SKILLDES_59215</v>
      </c>
      <c r="B3576" s="55" t="str">
        <f>[3]lang_2!B3576</f>
        <v>尘归尘，土归土</v>
      </c>
      <c r="C3576" s="55" t="str">
        <f>[3]lang_2!C3576</f>
        <v>#[color=645252,fontsize=20]石元素的兵团免伤提高[-][color=48b946,fontsize=20]{($level+$ulevel)*1+9}%[-][color=645252,fontsize=20]，受到射手兵团伤害时，效果翻倍。[-]</v>
      </c>
      <c r="D3576" s="55">
        <f>[3]lang_2!D3576</f>
        <v>0</v>
      </c>
      <c r="E3576" s="55">
        <f>[3]lang_2!E3576</f>
        <v>0</v>
      </c>
    </row>
    <row r="3577" spans="1:5">
      <c r="A3577" s="55" t="str">
        <f>[3]lang_2!A3577</f>
        <v>SKILLDES1_59215</v>
      </c>
      <c r="B3577" s="55" t="str">
        <f>[3]lang_2!B3577</f>
        <v>#尘归尘，土归土。</v>
      </c>
      <c r="C3577" s="55" t="str">
        <f>[3]lang_2!C3577</f>
        <v>#[color=645252,fontsize=20]#尘归尘，土归土。[-]</v>
      </c>
      <c r="D3577" s="55">
        <f>[3]lang_2!D3577</f>
        <v>0</v>
      </c>
      <c r="E3577" s="55">
        <f>[3]lang_2!E3577</f>
        <v>0</v>
      </c>
    </row>
    <row r="3578" spans="1:5">
      <c r="A3578" s="55" t="str">
        <f>[3]lang_2!A3578</f>
        <v>SKILLDES_50457</v>
      </c>
      <c r="B3578" s="55" t="str">
        <f>[3]lang_2!B3578</f>
        <v>大地的力量保护着你</v>
      </c>
      <c r="C3578" s="55" t="str">
        <f>[3]lang_2!C3578</f>
        <v>#[color=645252,fontsize=20]石元素兵团上场时，提高所有己方兵团[-][color=48b946,fontsize=20]{($level+$ulevel)*1.8+5.7}%[-][color=645252,fontsize=20]的土系法术免伤，并降低所有敌方兵团[-][color=48b946,fontsize=20]{($level+$ulevel)*1.2+3.8}%[-][color=645252,fontsize=20]的土系法术免伤。[-]</v>
      </c>
      <c r="D3578" s="55">
        <f>[3]lang_2!D3578</f>
        <v>0</v>
      </c>
      <c r="E3578" s="55">
        <f>[3]lang_2!E3578</f>
        <v>0</v>
      </c>
    </row>
    <row r="3579" spans="1:5">
      <c r="A3579" s="55" t="str">
        <f>[3]lang_2!A3579</f>
        <v>SKILLDES1_50457</v>
      </c>
      <c r="B3579" s="55" t="str">
        <f>[3]lang_2!B3579</f>
        <v>#大地的力量保护着你。</v>
      </c>
      <c r="C3579" s="55" t="str">
        <f>[3]lang_2!C3579</f>
        <v>#[color=645252,fontsize=20]#大地的力量保护着你。[-]</v>
      </c>
      <c r="D3579" s="55">
        <f>[3]lang_2!D3579</f>
        <v>0</v>
      </c>
      <c r="E3579" s="55">
        <f>[3]lang_2!E3579</f>
        <v>0</v>
      </c>
    </row>
    <row r="3580" spans="1:5">
      <c r="A3580" s="55" t="str">
        <f>[3]lang_2!A3580</f>
        <v>SKILLDES_50458</v>
      </c>
      <c r="B3580" s="55" t="str">
        <f>[3]lang_2!B3580</f>
        <v>我感到浑身充满了活力</v>
      </c>
      <c r="C3580" s="55" t="str">
        <f>[3]lang_2!C3580</f>
        <v>#[color=645252,fontsize=20]石元素和小石头人死亡时对周围较大范围内敌方兵团造成[-][color=48b946,fontsize=20]{($level+$ulevel)*2+38}%[-][color=645252,fontsize=20]攻击的伤害，并造成[-][color=48b946,fontsize=20]「眩晕」[-][color=645252,fontsize=20]效果，持续[-][color=48b946,fontsize=20]{($level+$ulevel)*0.1+0.9}[-][color=645252,fontsize=20]秒。[-]</v>
      </c>
      <c r="D3580" s="55">
        <f>[3]lang_2!D3580</f>
        <v>0</v>
      </c>
      <c r="E3580" s="55">
        <f>[3]lang_2!E3580</f>
        <v>0</v>
      </c>
    </row>
    <row r="3581" spans="1:5">
      <c r="A3581" s="55" t="str">
        <f>[3]lang_2!A3581</f>
        <v>SKILLDES1_50458</v>
      </c>
      <c r="B3581" s="55" t="str">
        <f>[3]lang_2!B3581</f>
        <v>#岩石碎裂，大地震动。</v>
      </c>
      <c r="C3581" s="55" t="str">
        <f>[3]lang_2!C3581</f>
        <v>#[color=645252,fontsize=20]#岩石碎裂，大地震动。[-]</v>
      </c>
      <c r="D3581" s="55">
        <f>[3]lang_2!D3581</f>
        <v>0</v>
      </c>
      <c r="E3581" s="55">
        <f>[3]lang_2!E3581</f>
        <v>0</v>
      </c>
    </row>
    <row r="3582" spans="1:5">
      <c r="A3582" s="55">
        <f>[3]lang_2!A3582</f>
        <v>0</v>
      </c>
      <c r="B3582" s="55">
        <f>[3]lang_2!B3582</f>
        <v>0</v>
      </c>
      <c r="C3582" s="55">
        <f>[3]lang_2!C3582</f>
        <v>0</v>
      </c>
      <c r="D3582" s="55">
        <f>[3]lang_2!D3582</f>
        <v>0</v>
      </c>
      <c r="E3582" s="55">
        <f>[3]lang_2!E3582</f>
        <v>0</v>
      </c>
    </row>
    <row r="3583" spans="1:5">
      <c r="A3583" s="55" t="str">
        <f>[3]lang_2!A3583</f>
        <v>SKILL_50459</v>
      </c>
      <c r="B3583" s="55" t="str">
        <f>[3]lang_2!B3583</f>
        <v>死亡凋零，万物回归</v>
      </c>
      <c r="C3583" s="55" t="str">
        <f>[3]lang_2!C3583</f>
        <v>#能量破碎</v>
      </c>
      <c r="D3583" s="55">
        <f>[3]lang_2!D3583</f>
        <v>0</v>
      </c>
      <c r="E3583" s="55">
        <f>[3]lang_2!E3583</f>
        <v>0</v>
      </c>
    </row>
    <row r="3584" spans="1:5">
      <c r="A3584" s="55" t="str">
        <f>[3]lang_2!A3584</f>
        <v>SKILLDES_50459</v>
      </c>
      <c r="B3584" s="55" t="str">
        <f>[3]lang_2!B3584</f>
        <v>每个魔法仙灵死亡后会对杀死他的敌方单位造成大量伤害。3(0.25)  1000%</v>
      </c>
      <c r="C3584" s="55" t="str">
        <f>[3]lang_2!C3584</f>
        <v>#[color=645252,fontsize=20]每个魔法仙灵死亡时，对目标单位造成相当于目标最大生命值[-][color=48b946,fontsize=20]{($level+$ulevel)*0.25+2.75}%[-][color=645252,fontsize=20]的伤害（最高相当于1000%自身攻击的伤害）。[-]</v>
      </c>
      <c r="D3584" s="55">
        <f>[3]lang_2!D3584</f>
        <v>0</v>
      </c>
      <c r="E3584" s="55">
        <f>[3]lang_2!E3584</f>
        <v>0</v>
      </c>
    </row>
    <row r="3585" spans="1:5">
      <c r="A3585" s="55" t="str">
        <f>[3]lang_2!A3585</f>
        <v>SKILLDES1_50459</v>
      </c>
      <c r="B3585" s="55" t="str">
        <f>[3]lang_2!B3585</f>
        <v>死亡凋零，万物回归。</v>
      </c>
      <c r="C3585" s="55" t="str">
        <f>[3]lang_2!C3585</f>
        <v>#[color=645252,fontsize=20]死亡凋零，万物回归。[-]</v>
      </c>
      <c r="D3585" s="55">
        <f>[3]lang_2!D3585</f>
        <v>0</v>
      </c>
      <c r="E3585" s="55">
        <f>[3]lang_2!E3585</f>
        <v>0</v>
      </c>
    </row>
    <row r="3586" spans="1:5">
      <c r="A3586" s="55" t="str">
        <f>[3]lang_2!A3586</f>
        <v>SKILL_50460</v>
      </c>
      <c r="B3586" s="55" t="str">
        <f>[3]lang_2!B3586</f>
        <v>我们是魔力的宠儿</v>
      </c>
      <c r="C3586" s="55" t="str">
        <f>[3]lang_2!C3586</f>
        <v>#仙灵祝福</v>
      </c>
      <c r="D3586" s="55">
        <f>[3]lang_2!D3586</f>
        <v>0</v>
      </c>
      <c r="E3586" s="55">
        <f>[3]lang_2!E3586</f>
        <v>0</v>
      </c>
    </row>
    <row r="3587" spans="1:5">
      <c r="A3587" s="55" t="str">
        <f>[3]lang_2!A3587</f>
        <v>SKILLDES_50460</v>
      </c>
      <c r="B3587" s="55" t="str">
        <f>[3]lang_2!B3587</f>
        <v>战斗开始后，魔法仙灵祝福当前列所有的己方兵团，提高自己和他们的英雄法术免伤n%，自身获得双倍效果。3(+0.5)</v>
      </c>
      <c r="C3587" s="55" t="str">
        <f>[3]lang_2!C3587</f>
        <v>#[color=645252,fontsize=20]魔法仙灵兵团在开场时，提高当前所在路的己方兵团[-][color=48b946,fontsize=20]{(($level+$ulevel)*0.5+2.5)}%[-][color=645252,fontsize=20]法术免伤，自身效果翻倍。[-]</v>
      </c>
      <c r="D3587" s="55">
        <f>[3]lang_2!D3587</f>
        <v>0</v>
      </c>
      <c r="E3587" s="55">
        <f>[3]lang_2!E3587</f>
        <v>0</v>
      </c>
    </row>
    <row r="3588" spans="1:5">
      <c r="A3588" s="55" t="str">
        <f>[3]lang_2!A3588</f>
        <v>SKILLDES1_50460</v>
      </c>
      <c r="B3588" s="55" t="str">
        <f>[3]lang_2!B3588</f>
        <v>我们是魔力的宠儿。</v>
      </c>
      <c r="C3588" s="55" t="str">
        <f>[3]lang_2!C3588</f>
        <v>#[color=645252,fontsize=20]我们是魔力的宠儿。[-]</v>
      </c>
      <c r="D3588" s="55">
        <f>[3]lang_2!D3588</f>
        <v>0</v>
      </c>
      <c r="E3588" s="55">
        <f>[3]lang_2!E3588</f>
        <v>0</v>
      </c>
    </row>
    <row r="3589" spans="1:5">
      <c r="A3589" s="55" t="str">
        <f>[3]lang_2!A3589</f>
        <v>SKILL_50461</v>
      </c>
      <c r="B3589" s="55" t="str">
        <f>[3]lang_2!B3589</f>
        <v>丰沛的魔力在战场上涌动</v>
      </c>
      <c r="C3589" s="55" t="str">
        <f>[3]lang_2!C3589</f>
        <v>#灵感</v>
      </c>
      <c r="D3589" s="55">
        <f>[3]lang_2!D3589</f>
        <v>0</v>
      </c>
      <c r="E3589" s="55">
        <f>[3]lang_2!E3589</f>
        <v>0</v>
      </c>
    </row>
    <row r="3590" spans="1:5">
      <c r="A3590" s="55" t="str">
        <f>[3]lang_2!A3590</f>
        <v>SKILLDES_50461</v>
      </c>
      <c r="B3590" s="55" t="str">
        <f>[3]lang_2!B3590</f>
        <v>魔法仙灵上场，被动增加英雄初始法力值初始10点，每级0.2</v>
      </c>
      <c r="C3590" s="55" t="str">
        <f>[3]lang_2!C3590</f>
        <v>#[color=645252,fontsize=20]魔法仙灵兵团上场时，提高己方英雄初始魔法[-][color=48b946,fontsize=20]{($level+$ulevel)*2+8}[-][color=645252,fontsize=20]。[-]</v>
      </c>
      <c r="D3590" s="55">
        <f>[3]lang_2!D3590</f>
        <v>0</v>
      </c>
      <c r="E3590" s="55">
        <f>[3]lang_2!E3590</f>
        <v>0</v>
      </c>
    </row>
    <row r="3591" spans="1:5">
      <c r="A3591" s="55" t="str">
        <f>[3]lang_2!A3591</f>
        <v>SKILLDES1_50461</v>
      </c>
      <c r="B3591" s="55" t="str">
        <f>[3]lang_2!B3591</f>
        <v>丰沛的魔力在战场上涌动。</v>
      </c>
      <c r="C3591" s="55" t="str">
        <f>[3]lang_2!C3591</f>
        <v>#[color=645252,fontsize=20]丰沛的魔力在战场上涌动。[-]</v>
      </c>
      <c r="D3591" s="55">
        <f>[3]lang_2!D3591</f>
        <v>0</v>
      </c>
      <c r="E3591" s="55">
        <f>[3]lang_2!E3591</f>
        <v>0</v>
      </c>
    </row>
    <row r="3592" spans="1:5">
      <c r="A3592" s="55" t="str">
        <f>[3]lang_2!A3592</f>
        <v>SKILL_50462</v>
      </c>
      <c r="B3592" s="55" t="str">
        <f>[3]lang_2!B3592</f>
        <v>嘘！在死亡面前保持安静</v>
      </c>
      <c r="C3592" s="55" t="str">
        <f>[3]lang_2!C3592</f>
        <v>#奉献</v>
      </c>
      <c r="D3592" s="55">
        <f>[3]lang_2!D3592</f>
        <v>0</v>
      </c>
      <c r="E3592" s="55">
        <f>[3]lang_2!E3592</f>
        <v>0</v>
      </c>
    </row>
    <row r="3593" spans="1:5">
      <c r="A3593" s="55" t="str">
        <f>[3]lang_2!A3593</f>
        <v>SKILLDES_50462</v>
      </c>
      <c r="B3593" s="55" t="str">
        <f>[3]lang_2!B3593</f>
        <v>魔法仙灵死亡时额外对受到伤害的兵团造成沉默效果，持续n秒。2（+0.15)</v>
      </c>
      <c r="C3593" s="55" t="str">
        <f>[3]lang_2!C3593</f>
        <v>#[color=645252,fontsize=20]每个魔法仙灵死亡时，额外对目标单位造成[-][color=48b946,fontsize=20]「沉默」[-][color=645252,fontsize=20]效果，持续[-][color=48b946,fontsize=20]{($level+$ulevel)*0.15+1.85}[-][color=645252,fontsize=20]秒。[-]</v>
      </c>
      <c r="D3593" s="55">
        <f>[3]lang_2!D3593</f>
        <v>0</v>
      </c>
      <c r="E3593" s="55">
        <f>[3]lang_2!E3593</f>
        <v>0</v>
      </c>
    </row>
    <row r="3594" spans="1:5">
      <c r="A3594" s="55" t="str">
        <f>[3]lang_2!A3594</f>
        <v>SKILLDES1_50462</v>
      </c>
      <c r="B3594" s="55" t="str">
        <f>[3]lang_2!B3594</f>
        <v>嘘！在死亡面前保持安静。</v>
      </c>
      <c r="C3594" s="55" t="str">
        <f>[3]lang_2!C3594</f>
        <v>#[color=645252,fontsize=20]嘘！在死亡面前保持安静。[-]</v>
      </c>
      <c r="D3594" s="55">
        <f>[3]lang_2!D3594</f>
        <v>0</v>
      </c>
      <c r="E3594" s="55">
        <f>[3]lang_2!E3594</f>
        <v>0</v>
      </c>
    </row>
    <row r="3595" spans="1:5">
      <c r="A3595" s="55">
        <f>[3]lang_2!A3595</f>
        <v>0</v>
      </c>
      <c r="B3595" s="55">
        <f>[3]lang_2!B3595</f>
        <v>0</v>
      </c>
      <c r="C3595" s="55">
        <f>[3]lang_2!C3595</f>
        <v>0</v>
      </c>
      <c r="D3595" s="55">
        <f>[3]lang_2!D3595</f>
        <v>0</v>
      </c>
      <c r="E3595" s="55">
        <f>[3]lang_2!E3595</f>
        <v>0</v>
      </c>
    </row>
    <row r="3596" spans="1:5">
      <c r="A3596" s="55" t="str">
        <f>[3]lang_2!A3596</f>
        <v>SKILL_59217</v>
      </c>
      <c r="B3596" s="55">
        <f>[3]lang_2!B3596</f>
        <v>0</v>
      </c>
      <c r="C3596" s="55" t="str">
        <f>[3]lang_2!C3596</f>
        <v>#静电标记</v>
      </c>
      <c r="D3596" s="55">
        <f>[3]lang_2!D3596</f>
        <v>0</v>
      </c>
      <c r="E3596" s="55">
        <f>[3]lang_2!E3596</f>
        <v>0</v>
      </c>
    </row>
    <row r="3597" spans="1:5">
      <c r="A3597" s="55" t="str">
        <f>[3]lang_2!A3597</f>
        <v>SKILLDES_59217</v>
      </c>
      <c r="B3597" s="55" t="str">
        <f>[3]lang_2!B3597</f>
        <v>战斗开始后，雷元素标记当前列所有敌人，为他们附加[静电]效果，持续n秒。 12（+1）秒</v>
      </c>
      <c r="C3597" s="55" t="str">
        <f>[3]lang_2!C3597</f>
        <v>#[color=645252,fontsize=20]雷元素兵团在开场时，对所在路的所有敌方兵团造成[-][color=48b946,fontsize=20]「静电」[-][color=645252,fontsize=20]效果，持续[-][color=48b946,fontsize=20]{(($level+$ulevel)*1+11)}[-][color=645252,fontsize=20]秒。[-]</v>
      </c>
      <c r="D3597" s="55">
        <f>[3]lang_2!D3597</f>
        <v>0</v>
      </c>
      <c r="E3597" s="55">
        <f>[3]lang_2!E3597</f>
        <v>0</v>
      </c>
    </row>
    <row r="3598" spans="1:5">
      <c r="A3598" s="55" t="str">
        <f>[3]lang_2!A3598</f>
        <v>SKILLDES1_59217</v>
      </c>
      <c r="B3598" s="55" t="str">
        <f>[3]lang_2!B3598</f>
        <v>感受被闪电缠绕的快感。</v>
      </c>
      <c r="C3598" s="55" t="str">
        <f>[3]lang_2!C3598</f>
        <v>#[color=645252,fontsize=20]感受被闪电缠绕的快感。[-]</v>
      </c>
      <c r="D3598" s="55">
        <f>[3]lang_2!D3598</f>
        <v>0</v>
      </c>
      <c r="E3598" s="55">
        <f>[3]lang_2!E3598</f>
        <v>0</v>
      </c>
    </row>
    <row r="3599" spans="1:5">
      <c r="A3599" s="55" t="str">
        <f>[3]lang_2!A3599</f>
        <v>SKILL_50465</v>
      </c>
      <c r="B3599" s="55">
        <f>[3]lang_2!B3599</f>
        <v>0</v>
      </c>
      <c r="C3599" s="55" t="str">
        <f>[3]lang_2!C3599</f>
        <v>#闪电弹射</v>
      </c>
      <c r="D3599" s="55">
        <f>[3]lang_2!D3599</f>
        <v>0</v>
      </c>
      <c r="E3599" s="55">
        <f>[3]lang_2!E3599</f>
        <v>0</v>
      </c>
    </row>
    <row r="3600" spans="1:5">
      <c r="A3600" s="55" t="str">
        <f>[3]lang_2!A3600</f>
        <v>SKILLDES_50465</v>
      </c>
      <c r="B3600" s="55" t="str">
        <f>[3]lang_2!B3600</f>
        <v>雷元素的普通攻击，有较大概率对受击目标造成三次静电打击。6（+1）%</v>
      </c>
      <c r="C3600" s="55" t="str">
        <f>[3]lang_2!C3600</f>
        <v>#[color=645252,fontsize=20]雷元素的普通攻击有[-][color=48b946,fontsize=20]{($level+$ulevel)*1+5}%[-][color=645252,fontsize=20]的概率对目标单位释放闪电，造成300%攻击的伤害。[-]</v>
      </c>
      <c r="D3600" s="55">
        <f>[3]lang_2!D3600</f>
        <v>0</v>
      </c>
      <c r="E3600" s="55">
        <f>[3]lang_2!E3600</f>
        <v>0</v>
      </c>
    </row>
    <row r="3601" spans="1:5">
      <c r="A3601" s="55" t="str">
        <f>[3]lang_2!A3601</f>
        <v>SKILLDES1_50465</v>
      </c>
      <c r="B3601" s="55" t="str">
        <f>[3]lang_2!B3601</f>
        <v>追逐雷与闪电的力量。</v>
      </c>
      <c r="C3601" s="55" t="str">
        <f>[3]lang_2!C3601</f>
        <v>#[color=645252,fontsize=20]追逐雷与闪电的力量。[-]</v>
      </c>
      <c r="D3601" s="55">
        <f>[3]lang_2!D3601</f>
        <v>0</v>
      </c>
      <c r="E3601" s="55">
        <f>[3]lang_2!E3601</f>
        <v>0</v>
      </c>
    </row>
    <row r="3602" spans="1:5">
      <c r="A3602" s="55" t="str">
        <f>[3]lang_2!A3602</f>
        <v>SKILL_50466</v>
      </c>
      <c r="B3602" s="55">
        <f>[3]lang_2!B3602</f>
        <v>0</v>
      </c>
      <c r="C3602" s="55" t="str">
        <f>[3]lang_2!C3602</f>
        <v>#元素之力</v>
      </c>
      <c r="D3602" s="55">
        <f>[3]lang_2!D3602</f>
        <v>0</v>
      </c>
      <c r="E3602" s="55">
        <f>[3]lang_2!E3602</f>
        <v>0</v>
      </c>
    </row>
    <row r="3603" spans="1:5">
      <c r="A3603" s="55" t="str">
        <f>[3]lang_2!A3603</f>
        <v>SKILLDES_50466</v>
      </c>
      <c r="B3603" s="55" t="str">
        <f>[3]lang_2!B3603</f>
        <v>己方英雄的气系法术伤害增加n%，己方兵团的英雄气系法术免伤增加n%。</v>
      </c>
      <c r="C3603" s="55" t="str">
        <f>[3]lang_2!C3603</f>
        <v>#[color=645252,fontsize=20]雷元素上场时，提高所有己方兵团[-][color=48b946,fontsize=20]{($level+$ulevel)*1.8+5.7}%[-][color=645252,fontsize=20]的气系法术免伤，并降低所有敌方兵团[-][color=48b946,fontsize=20]{($level+$ulevel)*1.2+3.8}%[-][color=645252,fontsize=20]的气系法术免伤。[-]</v>
      </c>
      <c r="D3603" s="55">
        <f>[3]lang_2!D3603</f>
        <v>0</v>
      </c>
      <c r="E3603" s="55">
        <f>[3]lang_2!E3603</f>
        <v>0</v>
      </c>
    </row>
    <row r="3604" spans="1:5">
      <c r="A3604" s="55" t="str">
        <f>[3]lang_2!A3604</f>
        <v>SKILLDES1_50466</v>
      </c>
      <c r="B3604" s="55" t="str">
        <f>[3]lang_2!B3604</f>
        <v>云雾消散，终得光明。</v>
      </c>
      <c r="C3604" s="55" t="str">
        <f>[3]lang_2!C3604</f>
        <v>#[color=645252,fontsize=20]云雾消散，终得光明。[-]</v>
      </c>
      <c r="D3604" s="55">
        <f>[3]lang_2!D3604</f>
        <v>0</v>
      </c>
      <c r="E3604" s="55">
        <f>[3]lang_2!E3604</f>
        <v>0</v>
      </c>
    </row>
    <row r="3605" spans="1:5">
      <c r="A3605" s="55" t="str">
        <f>[3]lang_2!A3605</f>
        <v>SKILL_59216</v>
      </c>
      <c r="B3605" s="55">
        <f>[3]lang_2!B3605</f>
        <v>0</v>
      </c>
      <c r="C3605" s="55" t="str">
        <f>[3]lang_2!C3605</f>
        <v>#静电穿透</v>
      </c>
      <c r="D3605" s="55">
        <f>[3]lang_2!D3605</f>
        <v>0</v>
      </c>
      <c r="E3605" s="55">
        <f>[3]lang_2!E3605</f>
        <v>0</v>
      </c>
    </row>
    <row r="3606" spans="1:5">
      <c r="A3606" s="55" t="str">
        <f>[3]lang_2!A3606</f>
        <v>SKILLDES_59216</v>
      </c>
      <c r="B3606" s="55" t="str">
        <f>[3]lang_2!B3606</f>
        <v>雷元素兵团伤害增加n%，攻击带有[静电]效果的单位时忽略对方30%的防御。10（+1）%翻倍</v>
      </c>
      <c r="C3606" s="55" t="str">
        <f>[3]lang_2!C3606</f>
        <v>#[color=645252,fontsize=20]雷元素的兵团伤害提高[-][color=48b946,fontsize=20]{($level+$ulevel)*1+9}%[-][color=645252,fontsize=20]，对受到[-][color=48b946,fontsize=20]「静电」[-][color=645252,fontsize=20]效果的目标单位效果翻倍。[-]</v>
      </c>
      <c r="D3606" s="55">
        <f>[3]lang_2!D3606</f>
        <v>0</v>
      </c>
      <c r="E3606" s="55">
        <f>[3]lang_2!E3606</f>
        <v>0</v>
      </c>
    </row>
    <row r="3607" spans="1:5">
      <c r="A3607" s="55" t="str">
        <f>[3]lang_2!A3607</f>
        <v>SKILLDES1_59216</v>
      </c>
      <c r="B3607" s="55" t="str">
        <f>[3]lang_2!B3607</f>
        <v>雷电，狂暴了！</v>
      </c>
      <c r="C3607" s="55" t="str">
        <f>[3]lang_2!C3607</f>
        <v>#[color=645252,fontsize=20]雷电，狂暴了！[-]</v>
      </c>
      <c r="D3607" s="55">
        <f>[3]lang_2!D3607</f>
        <v>0</v>
      </c>
      <c r="E3607" s="55">
        <f>[3]lang_2!E3607</f>
        <v>0</v>
      </c>
    </row>
    <row r="3608" spans="1:5">
      <c r="A3608" s="55">
        <f>[3]lang_2!A3608</f>
        <v>0</v>
      </c>
      <c r="B3608" s="55">
        <f>[3]lang_2!B3608</f>
        <v>0</v>
      </c>
      <c r="C3608" s="55">
        <f>[3]lang_2!C3608</f>
        <v>0</v>
      </c>
      <c r="D3608" s="55">
        <f>[3]lang_2!D3608</f>
        <v>0</v>
      </c>
      <c r="E3608" s="55">
        <f>[3]lang_2!E3608</f>
        <v>0</v>
      </c>
    </row>
    <row r="3609" spans="1:5">
      <c r="A3609" s="55">
        <f>[3]lang_2!A3609</f>
        <v>0</v>
      </c>
      <c r="B3609" s="55">
        <f>[3]lang_2!B3609</f>
        <v>0</v>
      </c>
      <c r="C3609" s="55">
        <f>[3]lang_2!C3609</f>
        <v>0</v>
      </c>
      <c r="D3609" s="55">
        <f>[3]lang_2!D3609</f>
        <v>0</v>
      </c>
      <c r="E3609" s="55">
        <f>[3]lang_2!E3609</f>
        <v>0</v>
      </c>
    </row>
    <row r="3610" spans="1:5">
      <c r="A3610" s="55" t="str">
        <f>[3]lang_2!A3610</f>
        <v>SKILL_59222</v>
      </c>
      <c r="B3610" s="55">
        <f>[3]lang_2!B3610</f>
        <v>0</v>
      </c>
      <c r="C3610" s="55" t="str">
        <f>[3]lang_2!C3610</f>
        <v>#天火断空</v>
      </c>
      <c r="D3610" s="55">
        <f>[3]lang_2!D3610</f>
        <v>0</v>
      </c>
      <c r="E3610" s="55">
        <f>[3]lang_2!E3610</f>
        <v>0</v>
      </c>
    </row>
    <row r="3611" spans="1:5">
      <c r="A3611" s="55" t="str">
        <f>[3]lang_2!A3611</f>
        <v>SKILLDES_59222</v>
      </c>
      <c r="B3611" s="55" t="str">
        <f>[3]lang_2!B3611</f>
        <v>战斗开始后，雷元素标记当前列所有敌人，为他们附加[静电]效果，持续n秒。 12（+1）秒</v>
      </c>
      <c r="C3611" s="55" t="str">
        <f>[3]lang_2!C3611</f>
        <v>#[color=645252,fontsize=20]幽火元素兵团随机对1个敌方兵团造成[-][color=48b946,fontsize=20]{(($level+$ulevel)*15+285)*0.01*$atk}[-][color=645252,fontsize=20]伤害，并造成[-][color=48b946,fontsize=20]「灼烧」[-][color=645252,fontsize=20]效果，持续15秒。[-]</v>
      </c>
      <c r="D3611" s="55">
        <f>[3]lang_2!D3611</f>
        <v>0</v>
      </c>
      <c r="E3611" s="55">
        <f>[3]lang_2!E3611</f>
        <v>0</v>
      </c>
    </row>
    <row r="3612" spans="1:5">
      <c r="A3612" s="55" t="str">
        <f>[3]lang_2!A3612</f>
        <v>SKILLDES1_59222</v>
      </c>
      <c r="B3612" s="55" t="str">
        <f>[3]lang_2!B3612</f>
        <v>烈焰灼烧着你的灵魂。</v>
      </c>
      <c r="C3612" s="55" t="str">
        <f>[3]lang_2!C3612</f>
        <v>#[color=645252,fontsize=20]烈焰灼烧着你的灵魂。[-]</v>
      </c>
      <c r="D3612" s="55">
        <f>[3]lang_2!D3612</f>
        <v>0</v>
      </c>
      <c r="E3612" s="55">
        <f>[3]lang_2!E3612</f>
        <v>0</v>
      </c>
    </row>
    <row r="3613" spans="1:5">
      <c r="A3613" s="55" t="str">
        <f>[3]lang_2!A3613</f>
        <v>SKILL_50454</v>
      </c>
      <c r="B3613" s="55">
        <f>[3]lang_2!B3613</f>
        <v>0</v>
      </c>
      <c r="C3613" s="55" t="str">
        <f>[3]lang_2!C3613</f>
        <v>#冲击波</v>
      </c>
      <c r="D3613" s="55">
        <f>[3]lang_2!D3613</f>
        <v>0</v>
      </c>
      <c r="E3613" s="55">
        <f>[3]lang_2!E3613</f>
        <v>0</v>
      </c>
    </row>
    <row r="3614" spans="1:5">
      <c r="A3614" s="55" t="str">
        <f>[3]lang_2!A3614</f>
        <v>SKILLDES_50454</v>
      </c>
      <c r="B3614" s="55" t="str">
        <f>[3]lang_2!B3614</f>
        <v>雷元素的普通攻击，有较大概率对受击目标造成三次静电打击。6（+1）%</v>
      </c>
      <c r="C3614" s="55" t="str">
        <f>[3]lang_2!C3614</f>
        <v>#[color=645252,fontsize=20]幽火元素兵团死亡时，对所有敌方兵团造成[-][color=48b946,fontsize=20]{(($level+$ulevel)*2.5+47.5)*0.01*$atk}[-][color=645252,fontsize=20]伤害，并造成[-][color=48b946,fontsize=20]「灼烧」[-][color=645252,fontsize=20]效果，持续15秒。[-]</v>
      </c>
      <c r="D3614" s="55">
        <f>[3]lang_2!D3614</f>
        <v>0</v>
      </c>
      <c r="E3614" s="55">
        <f>[3]lang_2!E3614</f>
        <v>0</v>
      </c>
    </row>
    <row r="3615" spans="1:5">
      <c r="A3615" s="55" t="str">
        <f>[3]lang_2!A3615</f>
        <v>SKILLDES1_50454</v>
      </c>
      <c r="B3615" s="55" t="str">
        <f>[3]lang_2!B3615</f>
        <v>一起燃烧吧！</v>
      </c>
      <c r="C3615" s="55" t="str">
        <f>[3]lang_2!C3615</f>
        <v>#[color=645252,fontsize=20]一起燃烧吧！[-]</v>
      </c>
      <c r="D3615" s="55">
        <f>[3]lang_2!D3615</f>
        <v>0</v>
      </c>
      <c r="E3615" s="55">
        <f>[3]lang_2!E3615</f>
        <v>0</v>
      </c>
    </row>
    <row r="3616" spans="1:5">
      <c r="A3616" s="55" t="str">
        <f>[3]lang_2!A3616</f>
        <v>SKILL_50468</v>
      </c>
      <c r="B3616" s="55">
        <f>[3]lang_2!B3616</f>
        <v>0</v>
      </c>
      <c r="C3616" s="55" t="str">
        <f>[3]lang_2!C3616</f>
        <v>#元素之力</v>
      </c>
      <c r="D3616" s="55">
        <f>[3]lang_2!D3616</f>
        <v>0</v>
      </c>
      <c r="E3616" s="55">
        <f>[3]lang_2!E3616</f>
        <v>0</v>
      </c>
    </row>
    <row r="3617" spans="1:5">
      <c r="A3617" s="55" t="str">
        <f>[3]lang_2!A3617</f>
        <v>SKILLDES_50468</v>
      </c>
      <c r="B3617" s="55" t="str">
        <f>[3]lang_2!B3617</f>
        <v>己方英雄的气系法术伤害增加n%，己方兵团的英雄气系法术免伤增加n%。</v>
      </c>
      <c r="C3617" s="55" t="str">
        <f>[3]lang_2!C3617</f>
        <v>#[color=645252,fontsize=20]幽火元素兵团上场时，提高所有己方兵团[-][color=48b946,fontsize=20]{($level+$ulevel)*1.8+5.7}%[-][color=645252,fontsize=20]的火系法术免伤，并降低所有敌方兵团[-][color=48b946,fontsize=20]{($level+$ulevel)*1.2+3.8}%[-][color=645252,fontsize=20]的火系法术免伤。[-]</v>
      </c>
      <c r="D3617" s="55">
        <f>[3]lang_2!D3617</f>
        <v>0</v>
      </c>
      <c r="E3617" s="55">
        <f>[3]lang_2!E3617</f>
        <v>0</v>
      </c>
    </row>
    <row r="3618" spans="1:5">
      <c r="A3618" s="55" t="str">
        <f>[3]lang_2!A3618</f>
        <v>SKILLDES1_50468</v>
      </c>
      <c r="B3618" s="55" t="str">
        <f>[3]lang_2!B3618</f>
        <v>烈焰守护着你。</v>
      </c>
      <c r="C3618" s="55" t="str">
        <f>[3]lang_2!C3618</f>
        <v>#[color=645252,fontsize=20]烈焰守护着你。[-]</v>
      </c>
      <c r="D3618" s="55">
        <f>[3]lang_2!D3618</f>
        <v>0</v>
      </c>
      <c r="E3618" s="55">
        <f>[3]lang_2!E3618</f>
        <v>0</v>
      </c>
    </row>
    <row r="3619" spans="1:5">
      <c r="A3619" s="55" t="str">
        <f>[3]lang_2!A3619</f>
        <v>SKILL_50469</v>
      </c>
      <c r="B3619" s="55">
        <f>[3]lang_2!B3619</f>
        <v>0</v>
      </c>
      <c r="C3619" s="55" t="str">
        <f>[3]lang_2!C3619</f>
        <v>#烈焰导能</v>
      </c>
      <c r="D3619" s="55">
        <f>[3]lang_2!D3619</f>
        <v>0</v>
      </c>
      <c r="E3619" s="55">
        <f>[3]lang_2!E3619</f>
        <v>0</v>
      </c>
    </row>
    <row r="3620" spans="1:5">
      <c r="A3620" s="55" t="str">
        <f>[3]lang_2!A3620</f>
        <v>SKILLDES_50469</v>
      </c>
      <c r="B3620" s="55" t="str">
        <f>[3]lang_2!B3620</f>
        <v>雷元素兵团伤害增加n%，攻击带有[静电]效果的单位时忽略对方30%的防御。10（+1）%翻倍</v>
      </c>
      <c r="C3620" s="55" t="str">
        <f>[3]lang_2!C3620</f>
        <v>#[color=645252,fontsize=20]幽火元素每击杀一个敌方兵团，回复最大生命值[-][color=48b946,fontsize=20]{($level+$ulevel)*0.5+4.5}%[-][color=645252,fontsize=20]的生命，并提高[-][color=48b946,fontsize=20]{($level+$ulevel)*1.5+6}%[-][color=645252,fontsize=20]攻击。最高可叠加3次，持续整场战斗。[-]</v>
      </c>
      <c r="D3620" s="55">
        <f>[3]lang_2!D3620</f>
        <v>0</v>
      </c>
      <c r="E3620" s="55">
        <f>[3]lang_2!E3620</f>
        <v>0</v>
      </c>
    </row>
    <row r="3621" spans="1:5">
      <c r="A3621" s="55" t="str">
        <f>[3]lang_2!A3621</f>
        <v>SKILLDES1_50469</v>
      </c>
      <c r="B3621" s="55" t="str">
        <f>[3]lang_2!B3621</f>
        <v>火，越烧越旺。</v>
      </c>
      <c r="C3621" s="55" t="str">
        <f>[3]lang_2!C3621</f>
        <v>#[color=645252,fontsize=20]火，越烧越旺。[-]</v>
      </c>
      <c r="D3621" s="55">
        <f>[3]lang_2!D3621</f>
        <v>0</v>
      </c>
      <c r="E3621" s="55">
        <f>[3]lang_2!E3621</f>
        <v>0</v>
      </c>
    </row>
    <row r="3622" spans="1:5">
      <c r="A3622" s="55">
        <f>[3]lang_2!A3622</f>
        <v>0</v>
      </c>
      <c r="B3622" s="55">
        <f>[3]lang_2!B3622</f>
        <v>0</v>
      </c>
      <c r="C3622" s="55">
        <f>[3]lang_2!C3622</f>
        <v>0</v>
      </c>
      <c r="D3622" s="55">
        <f>[3]lang_2!D3622</f>
        <v>0</v>
      </c>
      <c r="E3622" s="55">
        <f>[3]lang_2!E3622</f>
        <v>0</v>
      </c>
    </row>
    <row r="3623" spans="1:5">
      <c r="A3623" s="55" t="str">
        <f>[3]lang_2!A3623</f>
        <v>SKILL_59218</v>
      </c>
      <c r="B3623" s="55">
        <f>[3]lang_2!B3623</f>
        <v>0</v>
      </c>
      <c r="C3623" s="55" t="str">
        <f>[3]lang_2!C3623</f>
        <v>#能量震爆</v>
      </c>
      <c r="D3623" s="55">
        <f>[3]lang_2!D3623</f>
        <v>0</v>
      </c>
      <c r="E3623" s="55">
        <f>[3]lang_2!E3623</f>
        <v>0</v>
      </c>
    </row>
    <row r="3624" spans="1:5">
      <c r="A3624" s="55" t="str">
        <f>[3]lang_2!A3624</f>
        <v>SKILLDES_59218</v>
      </c>
      <c r="B3624" s="55">
        <f>[3]lang_2!B3624</f>
        <v>0</v>
      </c>
      <c r="C3624" s="55" t="str">
        <f>[3]lang_2!C3624</f>
        <v>#[color=645252,fontsize=20]精神元素免疫[-][color=48b946,fontsize=20]「沉默」[-][color=645252,fontsize=20]。每个精神元素每隔6秒，下次攻击对目标兵团的3个敌方单位造成[-][color=48b946,fontsize=20]{($level+$ulevel)*4+56}%[-][color=645252,fontsize=20]自身攻击的伤害。[-]</v>
      </c>
      <c r="D3624" s="55">
        <f>[3]lang_2!D3624</f>
        <v>0</v>
      </c>
      <c r="E3624" s="55">
        <f>[3]lang_2!E3624</f>
        <v>0</v>
      </c>
    </row>
    <row r="3625" spans="1:5">
      <c r="A3625" s="55" t="str">
        <f>[3]lang_2!A3625</f>
        <v>SKILLDES1_59218</v>
      </c>
      <c r="B3625" s="55" t="str">
        <f>[3]lang_2!B3625</f>
        <v>你无法沉默暴躁的能量。</v>
      </c>
      <c r="C3625" s="55" t="str">
        <f>[3]lang_2!C3625</f>
        <v>#[color=645252,fontsize=20]你无法沉默暴躁的能量。[-]</v>
      </c>
      <c r="D3625" s="55">
        <f>[3]lang_2!D3625</f>
        <v>0</v>
      </c>
      <c r="E3625" s="55">
        <f>[3]lang_2!E3625</f>
        <v>0</v>
      </c>
    </row>
    <row r="3626" spans="1:5">
      <c r="A3626" s="55" t="str">
        <f>[3]lang_2!A3626</f>
        <v>SKILL_59223</v>
      </c>
      <c r="B3626" s="55">
        <f>[3]lang_2!B3626</f>
        <v>0</v>
      </c>
      <c r="C3626" s="55" t="str">
        <f>[3]lang_2!C3626</f>
        <v>#能量震爆</v>
      </c>
      <c r="D3626" s="55">
        <f>[3]lang_2!D3626</f>
        <v>0</v>
      </c>
      <c r="E3626" s="55">
        <f>[3]lang_2!E3626</f>
        <v>0</v>
      </c>
    </row>
    <row r="3627" spans="1:5">
      <c r="A3627" s="55" t="str">
        <f>[3]lang_2!A3627</f>
        <v>SKILLDES_59223</v>
      </c>
      <c r="B3627" s="55">
        <f>[3]lang_2!B3627</f>
        <v>0</v>
      </c>
      <c r="C3627" s="55" t="str">
        <f>[3]lang_2!C3627</f>
        <v>#[color=645252,fontsize=20]精神元素免疫[-][color=48b946,fontsize=20]「沉默」[-][color=645252,fontsize=20]。每个精神元素每隔6秒，下次攻击对目标兵团的3个敌方单位造成[-][color=48b946,fontsize=20]{($level+$ulevel)*4.8+67.2}%[-][color=645252,fontsize=20]自身攻击的伤害。[-]</v>
      </c>
      <c r="D3627" s="55">
        <f>[3]lang_2!D3627</f>
        <v>0</v>
      </c>
      <c r="E3627" s="55">
        <f>[3]lang_2!E3627</f>
        <v>0</v>
      </c>
    </row>
    <row r="3628" spans="1:5">
      <c r="A3628" s="55" t="str">
        <f>[3]lang_2!A3628</f>
        <v>SKILLDES1_59223</v>
      </c>
      <c r="B3628" s="55" t="str">
        <f>[3]lang_2!B3628</f>
        <v>你无法沉默暴躁的能量。</v>
      </c>
      <c r="C3628" s="55" t="str">
        <f>[3]lang_2!C3628</f>
        <v>#[color=645252,fontsize=20]你无法沉默暴躁的能量。[-]</v>
      </c>
      <c r="D3628" s="55">
        <f>[3]lang_2!D3628</f>
        <v>0</v>
      </c>
      <c r="E3628" s="55">
        <f>[3]lang_2!E3628</f>
        <v>0</v>
      </c>
    </row>
    <row r="3629" spans="1:5">
      <c r="A3629" s="55" t="str">
        <f>[3]lang_2!A3629</f>
        <v>SKILL_59219</v>
      </c>
      <c r="B3629" s="55">
        <f>[3]lang_2!B3629</f>
        <v>0</v>
      </c>
      <c r="C3629" s="55" t="str">
        <f>[3]lang_2!C3629</f>
        <v>#大地</v>
      </c>
      <c r="D3629" s="55">
        <f>[3]lang_2!D3629</f>
        <v>0</v>
      </c>
      <c r="E3629" s="55">
        <f>[3]lang_2!E3629</f>
        <v>0</v>
      </c>
    </row>
    <row r="3630" spans="1:5">
      <c r="A3630" s="55" t="str">
        <f>[3]lang_2!A3630</f>
        <v>SKILLDES_59219</v>
      </c>
      <c r="B3630" s="55">
        <f>[3]lang_2!B3630</f>
        <v>0</v>
      </c>
      <c r="C3630" s="55" t="str">
        <f>[3]lang_2!C3630</f>
        <v>#[color=645252,fontsize=20]精神元素兵团伤害提高[-][color=48b946,fontsize=20]{($level+$ulevel)*0.5+4.5}%[-][color=645252,fontsize=20]。精神元素的【能量震爆】有20%几率对目标单位造成[-][color=48b946,fontsize=20]「眩晕」[-][color=645252,fontsize=20]效果，持续2秒。[-]</v>
      </c>
      <c r="D3630" s="55">
        <f>[3]lang_2!D3630</f>
        <v>0</v>
      </c>
      <c r="E3630" s="55">
        <f>[3]lang_2!E3630</f>
        <v>0</v>
      </c>
    </row>
    <row r="3631" spans="1:5">
      <c r="A3631" s="55" t="str">
        <f>[3]lang_2!A3631</f>
        <v>SKILLDES1_59219</v>
      </c>
      <c r="B3631" s="55" t="str">
        <f>[3]lang_2!B3631</f>
        <v>这是一次震撼脑髓的爆炸。</v>
      </c>
      <c r="C3631" s="55" t="str">
        <f>[3]lang_2!C3631</f>
        <v>#[color=645252,fontsize=20]这是一次震撼脑髓的爆炸。[-]</v>
      </c>
      <c r="D3631" s="55">
        <f>[3]lang_2!D3631</f>
        <v>0</v>
      </c>
      <c r="E3631" s="55">
        <f>[3]lang_2!E3631</f>
        <v>0</v>
      </c>
    </row>
    <row r="3632" spans="1:5">
      <c r="A3632" s="55" t="str">
        <f>[3]lang_2!A3632</f>
        <v>SKILL_59220</v>
      </c>
      <c r="B3632" s="55">
        <f>[3]lang_2!B3632</f>
        <v>0</v>
      </c>
      <c r="C3632" s="55" t="str">
        <f>[3]lang_2!C3632</f>
        <v>#烈火</v>
      </c>
      <c r="D3632" s="55">
        <f>[3]lang_2!D3632</f>
        <v>0</v>
      </c>
      <c r="E3632" s="55">
        <f>[3]lang_2!E3632</f>
        <v>0</v>
      </c>
    </row>
    <row r="3633" spans="1:5">
      <c r="A3633" s="55" t="str">
        <f>[3]lang_2!A3633</f>
        <v>SKILLDES_59220</v>
      </c>
      <c r="B3633" s="55">
        <f>[3]lang_2!B3633</f>
        <v>0</v>
      </c>
      <c r="C3633" s="55" t="str">
        <f>[3]lang_2!C3633</f>
        <v>#[color=645252,fontsize=20]精神元素兵团免伤提高[-][color=48b946,fontsize=20]{($level+$ulevel)*0.5+4.5}%[-][color=645252,fontsize=20]。精神元素的【能量震爆】有20%几率对目标单位造成[-][color=48b946,fontsize=20]「灼烧」[-][color=645252,fontsize=20]效果，持续6秒。[-]</v>
      </c>
      <c r="D3633" s="55">
        <f>[3]lang_2!D3633</f>
        <v>0</v>
      </c>
      <c r="E3633" s="55">
        <f>[3]lang_2!E3633</f>
        <v>0</v>
      </c>
    </row>
    <row r="3634" spans="1:5">
      <c r="A3634" s="55" t="str">
        <f>[3]lang_2!A3634</f>
        <v>SKILLDES1_59220</v>
      </c>
      <c r="B3634" s="55" t="str">
        <f>[3]lang_2!B3634</f>
        <v>看，你的灵魂正在被灼烧。</v>
      </c>
      <c r="C3634" s="55" t="str">
        <f>[3]lang_2!C3634</f>
        <v>#[color=645252,fontsize=20]看，你的灵魂正在被灼烧。[-]</v>
      </c>
      <c r="D3634" s="55">
        <f>[3]lang_2!D3634</f>
        <v>0</v>
      </c>
      <c r="E3634" s="55">
        <f>[3]lang_2!E3634</f>
        <v>0</v>
      </c>
    </row>
    <row r="3635" spans="1:5">
      <c r="A3635" s="55" t="str">
        <f>[3]lang_2!A3635</f>
        <v>SKILL_59221</v>
      </c>
      <c r="B3635" s="55">
        <f>[3]lang_2!B3635</f>
        <v>0</v>
      </c>
      <c r="C3635" s="55" t="str">
        <f>[3]lang_2!C3635</f>
        <v>#元素领主</v>
      </c>
      <c r="D3635" s="55">
        <f>[3]lang_2!D3635</f>
        <v>0</v>
      </c>
      <c r="E3635" s="55">
        <f>[3]lang_2!E3635</f>
        <v>0</v>
      </c>
    </row>
    <row r="3636" spans="1:5">
      <c r="A3636" s="55" t="str">
        <f>[3]lang_2!A3636</f>
        <v>SKILLDES_59221</v>
      </c>
      <c r="B3636" s="55">
        <f>[3]lang_2!B3636</f>
        <v>0</v>
      </c>
      <c r="C3636" s="55" t="str">
        <f>[3]lang_2!C3636</f>
        <v>#[color=645252,fontsize=20]精神元素的法术免伤提高[-][color=48b946,fontsize=20]{($level+$ulevel)*1.2+4.8}%[-][color=645252,fontsize=20]。每个精神元素死亡时，降低敌方英雄20魔法值。[-]</v>
      </c>
      <c r="D3636" s="55">
        <f>[3]lang_2!D3636</f>
        <v>0</v>
      </c>
      <c r="E3636" s="55">
        <f>[3]lang_2!E3636</f>
        <v>0</v>
      </c>
    </row>
    <row r="3637" spans="1:5">
      <c r="A3637" s="55" t="str">
        <f>[3]lang_2!A3637</f>
        <v>SKILLDES1_59221</v>
      </c>
      <c r="B3637" s="55" t="str">
        <f>[3]lang_2!B3637</f>
        <v>死亡带走的不仅是生命，还有魔力。</v>
      </c>
      <c r="C3637" s="55" t="str">
        <f>[3]lang_2!C3637</f>
        <v>#[color=645252,fontsize=20]死亡带走的不仅是生命，还有魔力。[-]</v>
      </c>
      <c r="D3637" s="55">
        <f>[3]lang_2!D3637</f>
        <v>0</v>
      </c>
      <c r="E3637" s="55">
        <f>[3]lang_2!E3637</f>
        <v>0</v>
      </c>
    </row>
    <row r="3638" spans="1:5">
      <c r="A3638" s="55">
        <f>[3]lang_2!A3638</f>
        <v>0</v>
      </c>
      <c r="B3638" s="55">
        <f>[3]lang_2!B3638</f>
        <v>0</v>
      </c>
      <c r="C3638" s="55">
        <f>[3]lang_2!C3638</f>
        <v>0</v>
      </c>
      <c r="D3638" s="55">
        <f>[3]lang_2!D3638</f>
        <v>0</v>
      </c>
      <c r="E3638" s="55">
        <f>[3]lang_2!E3638</f>
        <v>0</v>
      </c>
    </row>
    <row r="3639" spans="1:5">
      <c r="A3639" s="55" t="str">
        <f>[3]lang_2!A3639</f>
        <v>SKILL_50554</v>
      </c>
      <c r="B3639" s="55" t="str">
        <f>[3]lang_2!B3639</f>
        <v>森林结界</v>
      </c>
      <c r="C3639" s="55" t="str">
        <f>[3]lang_2!C3639</f>
        <v>#森林结界</v>
      </c>
      <c r="D3639" s="55">
        <f>[3]lang_2!D3639</f>
        <v>0</v>
      </c>
      <c r="E3639" s="55">
        <f>[3]lang_2!E3639</f>
        <v>0</v>
      </c>
    </row>
    <row r="3640" spans="1:5">
      <c r="A3640" s="55" t="str">
        <f>[3]lang_2!A3640</f>
        <v>SKILLDES_50554</v>
      </c>
      <c r="B3640" s="55">
        <f>[3]lang_2!B3640</f>
        <v>0</v>
      </c>
      <c r="C3640" s="55" t="str">
        <f>[3]lang_2!C3640</f>
        <v>#[color=645252,fontsize=20]战斗开始时，德鲁伊召唤出极大范围的魔法阵，处在魔法阵中的己方所有兵团免疫魔法伤害，法阵持续[-][color=48b946,fontsize=20]{($level+$ulevel)*1+9}%[-][color=645252,fontsize=20]秒。[-]</v>
      </c>
      <c r="D3640" s="55">
        <f>[3]lang_2!D3640</f>
        <v>0</v>
      </c>
      <c r="E3640" s="55">
        <f>[3]lang_2!E3640</f>
        <v>0</v>
      </c>
    </row>
    <row r="3641" spans="1:5">
      <c r="A3641" s="55" t="str">
        <f>[3]lang_2!A3641</f>
        <v>SKILLDES1_50554</v>
      </c>
      <c r="B3641" s="55" t="str">
        <f>[3]lang_2!B3641</f>
        <v>来自大森林的庇护。</v>
      </c>
      <c r="C3641" s="55" t="str">
        <f>[3]lang_2!C3641</f>
        <v>#[color=645252,fontsize=20]来自大森林的庇护。[-]</v>
      </c>
      <c r="D3641" s="55">
        <f>[3]lang_2!D3641</f>
        <v>0</v>
      </c>
      <c r="E3641" s="55">
        <f>[3]lang_2!E3641</f>
        <v>0</v>
      </c>
    </row>
    <row r="3642" spans="1:5">
      <c r="A3642" s="55" t="str">
        <f>[3]lang_2!A3642</f>
        <v>SKILL_50555</v>
      </c>
      <c r="B3642" s="55" t="str">
        <f>[3]lang_2!B3642</f>
        <v>生命赐福</v>
      </c>
      <c r="C3642" s="55" t="str">
        <f>[3]lang_2!C3642</f>
        <v>#生命赐福</v>
      </c>
      <c r="D3642" s="55">
        <f>[3]lang_2!D3642</f>
        <v>0</v>
      </c>
      <c r="E3642" s="55">
        <f>[3]lang_2!E3642</f>
        <v>0</v>
      </c>
    </row>
    <row r="3643" spans="1:5">
      <c r="A3643" s="55" t="str">
        <f>[3]lang_2!A3643</f>
        <v>SKILLDES_50555</v>
      </c>
      <c r="B3643" s="55">
        <f>[3]lang_2!B3643</f>
        <v>0</v>
      </c>
      <c r="C3643" s="55" t="str">
        <f>[3]lang_2!C3643</f>
        <v>#[color=645252,fontsize=20]德鲁伊每隔30秒给己方所有兵团开启一次可以吸收相当于最大生命值[-][color=48b946,fontsize=20]{(($level+$ulevel)*0.5+9.5)}%[-][color=645252,fontsize=20]伤害的护盾。[-]</v>
      </c>
      <c r="D3643" s="55">
        <f>[3]lang_2!D3643</f>
        <v>0</v>
      </c>
      <c r="E3643" s="55">
        <f>[3]lang_2!E3643</f>
        <v>0</v>
      </c>
    </row>
    <row r="3644" spans="1:5">
      <c r="A3644" s="55" t="str">
        <f>[3]lang_2!A3644</f>
        <v>SKILLDES1_50555</v>
      </c>
      <c r="B3644" s="55" t="str">
        <f>[3]lang_2!B3644</f>
        <v>这是给予生命的馈赠。</v>
      </c>
      <c r="C3644" s="55" t="str">
        <f>[3]lang_2!C3644</f>
        <v>#[color=645252,fontsize=20]这是给予生命的馈赠。[-]</v>
      </c>
      <c r="D3644" s="55">
        <f>[3]lang_2!D3644</f>
        <v>0</v>
      </c>
      <c r="E3644" s="55">
        <f>[3]lang_2!E3644</f>
        <v>0</v>
      </c>
    </row>
    <row r="3645" spans="1:5">
      <c r="A3645" s="55" t="str">
        <f>[3]lang_2!A3645</f>
        <v>SKILL_59250</v>
      </c>
      <c r="B3645" s="55" t="str">
        <f>[3]lang_2!B3645</f>
        <v>四季生长</v>
      </c>
      <c r="C3645" s="55" t="str">
        <f>[3]lang_2!C3645</f>
        <v>#四季生长</v>
      </c>
      <c r="D3645" s="55">
        <f>[3]lang_2!D3645</f>
        <v>0</v>
      </c>
      <c r="E3645" s="55">
        <f>[3]lang_2!E3645</f>
        <v>0</v>
      </c>
    </row>
    <row r="3646" spans="1:5">
      <c r="A3646" s="55" t="str">
        <f>[3]lang_2!A3646</f>
        <v>SKILLDES_59250</v>
      </c>
      <c r="B3646" s="55">
        <f>[3]lang_2!B3646</f>
        <v>0</v>
      </c>
      <c r="C3646" s="55" t="str">
        <f>[3]lang_2!C3646</f>
        <v>#[color=645252,fontsize=20]当己方英雄释放火系或水系的法术时候增加[-][color=48b946,fontsize=20]{($level+$ulevel)*0.5+9.5}%[-]爆伤与[-][color=645252,fontsize=20]{($level+$ulevel)*5+95}暴击值，持续15秒，最多叠加3层。[-]</v>
      </c>
      <c r="D3646" s="55">
        <f>[3]lang_2!D3646</f>
        <v>0</v>
      </c>
      <c r="E3646" s="55">
        <f>[3]lang_2!E3646</f>
        <v>0</v>
      </c>
    </row>
    <row r="3647" spans="1:5">
      <c r="A3647" s="55" t="str">
        <f>[3]lang_2!A3647</f>
        <v>SKILLDES1_59250</v>
      </c>
      <c r="B3647" s="55" t="str">
        <f>[3]lang_2!B3647</f>
        <v>季节的变化会引起元素的波动。</v>
      </c>
      <c r="C3647" s="55" t="str">
        <f>[3]lang_2!C3647</f>
        <v>#[color=645252,fontsize=20]季节的变化会引起元素的波动。[-]</v>
      </c>
      <c r="D3647" s="55">
        <f>[3]lang_2!D3647</f>
        <v>0</v>
      </c>
      <c r="E3647" s="55">
        <f>[3]lang_2!E3647</f>
        <v>0</v>
      </c>
    </row>
    <row r="3648" spans="1:5">
      <c r="A3648" s="55" t="str">
        <f>[3]lang_2!A3648</f>
        <v>SKILL_50558</v>
      </c>
      <c r="B3648" s="55" t="str">
        <f>[3]lang_2!B3648</f>
        <v>守护之心</v>
      </c>
      <c r="C3648" s="55" t="str">
        <f>[3]lang_2!C3648</f>
        <v>#守护之心</v>
      </c>
      <c r="D3648" s="55">
        <f>[3]lang_2!D3648</f>
        <v>0</v>
      </c>
      <c r="E3648" s="55">
        <f>[3]lang_2!E3648</f>
        <v>0</v>
      </c>
    </row>
    <row r="3649" spans="1:5">
      <c r="A3649" s="55" t="str">
        <f>[3]lang_2!A3649</f>
        <v>SKILLDES_50558</v>
      </c>
      <c r="B3649" s="55">
        <f>[3]lang_2!B3649</f>
        <v>0</v>
      </c>
      <c r="C3649" s="55" t="str">
        <f>[3]lang_2!C3649</f>
        <v>#[color=645252,fontsize=20]当自身生命第一次降到30%以下时，15秒内回复己方所有兵团[-][color=48b946,fontsize=20]{($level+$ulevel)*2+28}[-][color=645252,fontsize=20]生命值。[-]</v>
      </c>
      <c r="D3649" s="55">
        <f>[3]lang_2!D3649</f>
        <v>0</v>
      </c>
      <c r="E3649" s="55">
        <f>[3]lang_2!E3649</f>
        <v>0</v>
      </c>
    </row>
    <row r="3650" spans="1:5">
      <c r="A3650" s="55" t="str">
        <f>[3]lang_2!A3650</f>
        <v>SKILLDES1_50558</v>
      </c>
      <c r="B3650" s="55" t="str">
        <f>[3]lang_2!B3650</f>
        <v>守护这座森林是德鲁伊的天职。</v>
      </c>
      <c r="C3650" s="55" t="str">
        <f>[3]lang_2!C3650</f>
        <v>#[color=645252,fontsize=20]守护这座森林是德鲁伊的天职。[-]</v>
      </c>
      <c r="D3650" s="55">
        <f>[3]lang_2!D3650</f>
        <v>0</v>
      </c>
      <c r="E3650" s="55">
        <f>[3]lang_2!E3650</f>
        <v>0</v>
      </c>
    </row>
    <row r="3651" spans="1:5">
      <c r="A3651" s="55">
        <f>[3]lang_2!A3651</f>
        <v>0</v>
      </c>
      <c r="B3651" s="55">
        <f>[3]lang_2!B3651</f>
        <v>0</v>
      </c>
      <c r="C3651" s="55">
        <f>[3]lang_2!C3651</f>
        <v>0</v>
      </c>
      <c r="D3651" s="55">
        <f>[3]lang_2!D3651</f>
        <v>0</v>
      </c>
      <c r="E3651" s="55">
        <f>[3]lang_2!E3651</f>
        <v>0</v>
      </c>
    </row>
    <row r="3652" spans="1:5">
      <c r="A3652" s="55">
        <f>[3]lang_2!A3652</f>
        <v>0</v>
      </c>
      <c r="B3652" s="55">
        <f>[3]lang_2!B3652</f>
        <v>0</v>
      </c>
      <c r="C3652" s="55">
        <f>[3]lang_2!C3652</f>
        <v>0</v>
      </c>
      <c r="D3652" s="55">
        <f>[3]lang_2!D3652</f>
        <v>0</v>
      </c>
      <c r="E3652" s="55">
        <f>[3]lang_2!E3652</f>
        <v>0</v>
      </c>
    </row>
    <row r="3653" spans="1:5">
      <c r="A3653" s="55">
        <f>[3]lang_2!A3653</f>
        <v>0</v>
      </c>
      <c r="B3653" s="55">
        <f>[3]lang_2!B3653</f>
        <v>0</v>
      </c>
      <c r="C3653" s="55">
        <f>[3]lang_2!C3653</f>
        <v>0</v>
      </c>
      <c r="D3653" s="55">
        <f>[3]lang_2!D3653</f>
        <v>0</v>
      </c>
      <c r="E3653" s="55">
        <f>[3]lang_2!E3653</f>
        <v>0</v>
      </c>
    </row>
    <row r="3654" spans="1:5">
      <c r="A3654" s="55">
        <f>[3]lang_2!A3654</f>
        <v>0</v>
      </c>
      <c r="B3654" s="55">
        <f>[3]lang_2!B3654</f>
        <v>0</v>
      </c>
      <c r="C3654" s="55">
        <f>[3]lang_2!C3654</f>
        <v>0</v>
      </c>
      <c r="D3654" s="55">
        <f>[3]lang_2!D3654</f>
        <v>0</v>
      </c>
      <c r="E3654" s="55">
        <f>[3]lang_2!E3654</f>
        <v>0</v>
      </c>
    </row>
    <row r="3655" spans="1:5">
      <c r="A3655" s="55" t="str">
        <f>[3]lang_2!A3655</f>
        <v>#技能描述</v>
      </c>
      <c r="B3655" s="55" t="str">
        <f>[3]lang_2!B3655</f>
        <v>(兵团技能描述)</v>
      </c>
      <c r="C3655" s="55" t="str">
        <f>[3]lang_2!C3655</f>
        <v>元素</v>
      </c>
      <c r="D3655" s="55">
        <f>[3]lang_2!D3655</f>
        <v>0</v>
      </c>
      <c r="E3655" s="55" t="str">
        <f>[3]lang_2!E3655</f>
        <v>元素</v>
      </c>
    </row>
    <row r="3656" spans="1:5">
      <c r="A3656" s="55" t="str">
        <f>[3]lang_2!A3656</f>
        <v>SKILLDES_50450</v>
      </c>
      <c r="B3656" s="55" t="str">
        <f>[3]lang_2!B3656</f>
        <v>在冰封的魔墙之前停止你的脚步</v>
      </c>
      <c r="C3656" s="55" t="str">
        <f>[3]lang_2!C3656</f>
        <v>#[color=645252,fontsize=20]冰元素兵团向目标释放冰墙，对横排大范围造成[-][color=48b946,fontsize=20]「冰封」[-][color=645252,fontsize=20]效果，持续[color=645252,fontsize=20][-][color=48b946,fontsize=20]{($level+$ulevel)*0.4+4.6}[-][color=645252,fontsize=20]秒。[-]</v>
      </c>
      <c r="D3656" s="55">
        <f>[3]lang_2!D3656</f>
        <v>0</v>
      </c>
      <c r="E3656" s="55">
        <f>[3]lang_2!E3656</f>
        <v>0</v>
      </c>
    </row>
    <row r="3657" spans="1:5">
      <c r="A3657" s="55" t="str">
        <f>[3]lang_2!A3657</f>
        <v>SKILLDES1_50450</v>
      </c>
      <c r="B3657" s="55" t="str">
        <f>[3]lang_2!B3657</f>
        <v>在冰封的魔墙之前停止你的脚步</v>
      </c>
      <c r="C3657" s="55" t="str">
        <f>[3]lang_2!C3657</f>
        <v>#[color=645252,fontsize=20]在冰封的魔墙之前停止你的脚步[-]</v>
      </c>
      <c r="D3657" s="55">
        <f>[3]lang_2!D3657</f>
        <v>0</v>
      </c>
      <c r="E3657" s="55">
        <f>[3]lang_2!E3657</f>
        <v>0</v>
      </c>
    </row>
    <row r="3658" spans="1:5">
      <c r="A3658" s="55" t="str">
        <f>[3]lang_2!A3658</f>
        <v>SKILLDES_50451</v>
      </c>
      <c r="B3658" s="55" t="str">
        <f>[3]lang_2!B3658</f>
        <v>在寒冰的攻击下缓慢走向死亡的深渊</v>
      </c>
      <c r="C3658" s="55" t="str">
        <f>[3]lang_2!C3658</f>
        <v>#[color=645252,fontsize=20]冰元素的普通攻击一定概率对目标单位造成[-][color=48b946,fontsize=20]「减速」[-][color=645252,fontsize=20][-][color=645252,fontsize=20]效果，持续15秒。并降低目标单位[color=48b946,fontsize=20]{($level+$ulevel)*0.5+2.5}%[-][color=645252,fontsize=20]攻速，持续10秒，最高可叠加5次。[-]</v>
      </c>
      <c r="D3658" s="55">
        <f>[3]lang_2!D3658</f>
        <v>0</v>
      </c>
      <c r="E3658" s="55">
        <f>[3]lang_2!E3658</f>
        <v>0</v>
      </c>
    </row>
    <row r="3659" spans="1:5">
      <c r="A3659" s="55" t="str">
        <f>[3]lang_2!A3659</f>
        <v>SKILLDES1_50451</v>
      </c>
      <c r="B3659" s="55" t="str">
        <f>[3]lang_2!B3659</f>
        <v>在寒冰的攻击下缓慢走向死亡的深渊</v>
      </c>
      <c r="C3659" s="55" t="str">
        <f>[3]lang_2!C3659</f>
        <v>#[color=645252,fontsize=20]在寒冰的攻击下缓慢走向死亡的深渊[-]</v>
      </c>
      <c r="D3659" s="55">
        <f>[3]lang_2!D3659</f>
        <v>0</v>
      </c>
      <c r="E3659" s="55">
        <f>[3]lang_2!E3659</f>
        <v>0</v>
      </c>
    </row>
    <row r="3660" spans="1:5">
      <c r="A3660" s="55" t="str">
        <f>[3]lang_2!A3660</f>
        <v>SKILLDES_50452</v>
      </c>
      <c r="B3660" s="55" t="str">
        <f>[3]lang_2!B3660</f>
        <v>无尽的水流死于我无尽的力量</v>
      </c>
      <c r="C3660" s="55" t="str">
        <f>[3]lang_2!C3660</f>
        <v>#[color=645252,fontsize=20]冰元素兵团上场时，提高所有己方兵团[-][color=48b946,fontsize=20]{($level+$ulevel)*1.8+5.7}%[-][color=645252,fontsize=20]的水系法术免伤，并降低所有敌方兵团[-][color=48b946,fontsize=20]{($level+$ulevel)*1.2+3.8}%[-][color=645252,fontsize=20]的水系法术免伤。[-]</v>
      </c>
      <c r="D3660" s="55">
        <f>[3]lang_2!D3660</f>
        <v>0</v>
      </c>
      <c r="E3660" s="55">
        <f>[3]lang_2!E3660</f>
        <v>0</v>
      </c>
    </row>
    <row r="3661" spans="1:5">
      <c r="A3661" s="55" t="str">
        <f>[3]lang_2!A3661</f>
        <v>SKILLDES1_50452</v>
      </c>
      <c r="B3661" s="55" t="str">
        <f>[3]lang_2!B3661</f>
        <v>无尽的水流死于我无尽的力量</v>
      </c>
      <c r="C3661" s="55" t="str">
        <f>[3]lang_2!C3661</f>
        <v>#[color=645252,fontsize=20]无尽的水流死于我无尽的力量[-]</v>
      </c>
      <c r="D3661" s="55">
        <f>[3]lang_2!D3661</f>
        <v>0</v>
      </c>
      <c r="E3661" s="55">
        <f>[3]lang_2!E3661</f>
        <v>0</v>
      </c>
    </row>
    <row r="3662" spans="1:5" s="166" customFormat="1">
      <c r="A3662" s="55" t="str">
        <f>[3]lang_2!A3662</f>
        <v>SKILLDES_50453</v>
      </c>
      <c r="B3662" s="55" t="str">
        <f>[3]lang_2!B3662</f>
        <v>万物凋零，于寒冰中灭亡</v>
      </c>
      <c r="C3662" s="55" t="str">
        <f>[3]lang_2!C3662</f>
        <v>#[color=645252,fontsize=20]冰元素兵团每隔[-][color=48b946,fontsize=20]{-($level+$ulevel)*0.5+20.5}[-][color=645252,fontsize=20]秒对敌方后排造成大范围[-][color=48b946,fontsize=20]「冰封」[color=645252,fontsize=20]效果，持续3秒。[-]</v>
      </c>
      <c r="D3662" s="55">
        <f>[3]lang_2!D3662</f>
        <v>0</v>
      </c>
      <c r="E3662" s="55">
        <f>[3]lang_2!E3662</f>
        <v>0</v>
      </c>
    </row>
    <row r="3663" spans="1:5" s="166" customFormat="1">
      <c r="A3663" s="55" t="str">
        <f>[3]lang_2!A3663</f>
        <v>SKILLDES1_50453</v>
      </c>
      <c r="B3663" s="55" t="str">
        <f>[3]lang_2!B3663</f>
        <v>万物凋零，于寒冰中灭亡</v>
      </c>
      <c r="C3663" s="55" t="str">
        <f>[3]lang_2!C3663</f>
        <v>#[color=645252,fontsize=20]万物凋零，于寒冰中灭亡[-]</v>
      </c>
      <c r="D3663" s="55">
        <f>[3]lang_2!D3663</f>
        <v>0</v>
      </c>
      <c r="E3663" s="55">
        <f>[3]lang_2!E3663</f>
        <v>0</v>
      </c>
    </row>
    <row r="3664" spans="1:5" s="166" customFormat="1">
      <c r="A3664" s="55">
        <f>[3]lang_2!A3664</f>
        <v>0</v>
      </c>
      <c r="B3664" s="55">
        <f>[3]lang_2!B3664</f>
        <v>0</v>
      </c>
      <c r="C3664" s="55">
        <f>[3]lang_2!C3664</f>
        <v>0</v>
      </c>
      <c r="D3664" s="55">
        <f>[3]lang_2!D3664</f>
        <v>0</v>
      </c>
      <c r="E3664" s="55">
        <f>[3]lang_2!E3664</f>
        <v>0</v>
      </c>
    </row>
    <row r="3665" spans="1:5" s="166" customFormat="1">
      <c r="A3665" s="55">
        <f>[3]lang_2!A3665</f>
        <v>0</v>
      </c>
      <c r="B3665" s="55">
        <f>[3]lang_2!B3665</f>
        <v>0</v>
      </c>
      <c r="C3665" s="55">
        <f>[3]lang_2!C3665</f>
        <v>0</v>
      </c>
      <c r="D3665" s="55">
        <f>[3]lang_2!D3665</f>
        <v>0</v>
      </c>
      <c r="E3665" s="55">
        <f>[3]lang_2!E3665</f>
        <v>0</v>
      </c>
    </row>
    <row r="3666" spans="1:5" s="166" customFormat="1">
      <c r="A3666" s="55">
        <f>[3]lang_2!A3666</f>
        <v>0</v>
      </c>
      <c r="B3666" s="55">
        <f>[3]lang_2!B3666</f>
        <v>0</v>
      </c>
      <c r="C3666" s="55">
        <f>[3]lang_2!C3666</f>
        <v>0</v>
      </c>
      <c r="D3666" s="55">
        <f>[3]lang_2!D3666</f>
        <v>0</v>
      </c>
      <c r="E3666" s="55">
        <f>[3]lang_2!E3666</f>
        <v>0</v>
      </c>
    </row>
    <row r="3667" spans="1:5" s="166" customFormat="1">
      <c r="A3667" s="55">
        <f>[3]lang_2!A3667</f>
        <v>0</v>
      </c>
      <c r="B3667" s="55">
        <f>[3]lang_2!B3667</f>
        <v>0</v>
      </c>
      <c r="C3667" s="55">
        <f>[3]lang_2!C3667</f>
        <v>0</v>
      </c>
      <c r="D3667" s="55">
        <f>[3]lang_2!D3667</f>
        <v>0</v>
      </c>
      <c r="E3667" s="55">
        <f>[3]lang_2!E3667</f>
        <v>0</v>
      </c>
    </row>
    <row r="3668" spans="1:5" s="166" customFormat="1">
      <c r="A3668" s="55">
        <f>[3]lang_2!A3668</f>
        <v>0</v>
      </c>
      <c r="B3668" s="55">
        <f>[3]lang_2!B3668</f>
        <v>0</v>
      </c>
      <c r="C3668" s="55">
        <f>[3]lang_2!C3668</f>
        <v>0</v>
      </c>
      <c r="D3668" s="55">
        <f>[3]lang_2!D3668</f>
        <v>0</v>
      </c>
      <c r="E3668" s="55">
        <f>[3]lang_2!E3668</f>
        <v>0</v>
      </c>
    </row>
    <row r="3669" spans="1:5" s="166" customFormat="1">
      <c r="A3669" s="55">
        <f>[3]lang_2!A3669</f>
        <v>0</v>
      </c>
      <c r="B3669" s="55">
        <f>[3]lang_2!B3669</f>
        <v>0</v>
      </c>
      <c r="C3669" s="55">
        <f>[3]lang_2!C3669</f>
        <v>0</v>
      </c>
      <c r="D3669" s="55">
        <f>[3]lang_2!D3669</f>
        <v>0</v>
      </c>
      <c r="E3669" s="55">
        <f>[3]lang_2!E3669</f>
        <v>0</v>
      </c>
    </row>
    <row r="3670" spans="1:5" s="166" customFormat="1">
      <c r="A3670" s="55">
        <f>[3]lang_2!A3670</f>
        <v>0</v>
      </c>
      <c r="B3670" s="55">
        <f>[3]lang_2!B3670</f>
        <v>0</v>
      </c>
      <c r="C3670" s="55">
        <f>[3]lang_2!C3670</f>
        <v>0</v>
      </c>
      <c r="D3670" s="55">
        <f>[3]lang_2!D3670</f>
        <v>0</v>
      </c>
      <c r="E3670" s="55">
        <f>[3]lang_2!E3670</f>
        <v>0</v>
      </c>
    </row>
    <row r="3671" spans="1:5" s="166" customFormat="1">
      <c r="A3671" s="55" t="str">
        <f>[3]lang_2!A3671</f>
        <v>SKILLDES_50138</v>
      </c>
      <c r="B3671" s="55" t="str">
        <f>[3]lang_2!B3671</f>
        <v>凤凰普攻</v>
      </c>
      <c r="C3671" s="55" t="str">
        <f>[3]lang_2!C3671</f>
        <v>#[color=645252,fontsize=20]凤凰对阵9人兵团和16人兵团时，普通攻击变为范围伤害，对3个敌方单位造成[-][color=48b946,fontsize=20]{($level+$ulevel)*1+39}%[-][color=645252,fontsize=20]攻击的伤害。[-]</v>
      </c>
      <c r="D3671" s="55">
        <f>[3]lang_2!D3671</f>
        <v>0</v>
      </c>
      <c r="E3671" s="55" t="str">
        <f>[3]lang_2!E3671</f>
        <v>#[color=fae6c8,fontsize=22,outline=3c1e0aff]凤凰的普通攻击对四个目标造成[-][color=1ca216,fontsize=22,outline=3c1e0aff]{($level+$ulevel)*1+34}%[-][color=fae6c8,fontsize=22,outline=3c1e0aff]攻击的火系伤害，对[-][color=1ca216,fontsize=22,outline=3c1e0aff]「灼烧」[-][color=fae6c8,fontsize=22,outline=3c1e0aff]目标暴击值增加500。[-]</v>
      </c>
    </row>
    <row r="3672" spans="1:5" s="166" customFormat="1">
      <c r="A3672" s="55" t="str">
        <f>[3]lang_2!A3672</f>
        <v>SKILLDES1_50138</v>
      </c>
      <c r="B3672" s="55" t="str">
        <f>[3]lang_2!B3672</f>
        <v>凤凰的攻击包含着烈火之力。</v>
      </c>
      <c r="C3672" s="55" t="str">
        <f>[3]lang_2!C3672</f>
        <v>#[color=645252,fontsize=20]凤凰的攻击包含着烈火之力。[-]</v>
      </c>
      <c r="D3672" s="55">
        <f>[3]lang_2!D3672</f>
        <v>0</v>
      </c>
      <c r="E3672" s="55" t="str">
        <f>[3]lang_2!E3672</f>
        <v>#[color=fae6c8,fontsize=22,outline=3c1e0aff]凤凰同时攻击5个目标。[-]</v>
      </c>
    </row>
    <row r="3673" spans="1:5" s="166" customFormat="1">
      <c r="A3673" s="55" t="str">
        <f>[3]lang_2!A3673</f>
        <v>SKILLDES_51119</v>
      </c>
      <c r="B3673" s="55" t="str">
        <f>[3]lang_2!B3673</f>
        <v>凤凰喷火</v>
      </c>
      <c r="C3673" s="55" t="str">
        <f>[3]lang_2!C3673</f>
        <v>#[color=645252,fontsize=20]凤凰对正前方极大范围敌方单位造成[-][color=48b946,fontsize=20]{(($level+$ulevel)*2+38)*0.01*$atk}[-][color=645252,fontsize=20]伤害。对被[-][color=48b946,fontsize=20]「灼烧」[-][color=645252,fontsize=20]的目标单位暴击值提高500。[-]</v>
      </c>
      <c r="D3673" s="55">
        <f>[3]lang_2!D3673</f>
        <v>0</v>
      </c>
      <c r="E3673" s="55" t="str">
        <f>[3]lang_2!E3673</f>
        <v>#[color=fae6c8,fontsize=22,outline=3c1e0aff]凤凰每隔12秒，对正前方极大范围敌人造成[-][color=1ca216,fontsize=22,outline=3c1e0aff]{(($level+$ulevel)*1.2+13.8)*0.01*$atk}[-][color=fae6c8,fontsize=22,outline=3c1e0aff]火系伤害。对[-][color=1ca216,fontsize=22,outline=3c1e0aff]「灼烧」[-][color=fae6c8,fontsize=22,outline=3c1e0aff]目标暴击值增加500。[-]</v>
      </c>
    </row>
    <row r="3674" spans="1:5" s="166" customFormat="1">
      <c r="A3674" s="55" t="str">
        <f>[3]lang_2!A3674</f>
        <v>SKILLDES1_51119</v>
      </c>
      <c r="B3674" s="55" t="str">
        <f>[3]lang_2!B3674</f>
        <v>凤凰体内蕴含着无穷火焰，喷吐之时威力无穷。</v>
      </c>
      <c r="C3674" s="55" t="str">
        <f>[3]lang_2!C3674</f>
        <v>#[color=645252,fontsize=20]凤凰体内蕴含着无穷火焰，喷吐之时威力无穷。[-]</v>
      </c>
      <c r="D3674" s="55">
        <f>[3]lang_2!D3674</f>
        <v>0</v>
      </c>
      <c r="E3674" s="55" t="str">
        <f>[3]lang_2!E3674</f>
        <v>#[color=fae6c8,fontsize=22,outline=3c1e0aff]凤凰向正前方喷射火焰造成火系伤害。[-]</v>
      </c>
    </row>
    <row r="3675" spans="1:5" s="166" customFormat="1">
      <c r="A3675" s="55" t="str">
        <f>[3]lang_2!A3675</f>
        <v>SKILLDES_50135</v>
      </c>
      <c r="B3675" s="55" t="str">
        <f>[3]lang_2!B3675</f>
        <v>凤凰复活</v>
      </c>
      <c r="C3675" s="55" t="str">
        <f>[3]lang_2!C3675</f>
        <v>#[color=645252,fontsize=20]凤凰首次死亡5秒后重生，恢复[-][color=48b946,fontsize=20]{(($level+$ulevel)*3+27)}%[-][color=645252,fontsize=20]生命。[-]</v>
      </c>
      <c r="D3675" s="55">
        <f>[3]lang_2!D3675</f>
        <v>0</v>
      </c>
      <c r="E3675" s="55" t="str">
        <f>[3]lang_2!E3675</f>
        <v>#[color=fae6c8,fontsize=22,outline=3c1e0aff]凤凰首次死亡5秒后重生，回复[-][color=1ca216,fontsize=22,outline=3c1e0aff]{(($level+$ulevel)*3+27)}%[-][color=fae6c8,fontsize=22,outline=3c1e0aff]生命。[-]</v>
      </c>
    </row>
    <row r="3676" spans="1:5" s="166" customFormat="1">
      <c r="A3676" s="55" t="str">
        <f>[3]lang_2!A3676</f>
        <v>SKILLDES1_50135</v>
      </c>
      <c r="B3676" s="55" t="str">
        <f>[3]lang_2!B3676</f>
        <v>火焰中诞生的圣兽，火焰不熄生命不止。</v>
      </c>
      <c r="C3676" s="55" t="str">
        <f>[3]lang_2!C3676</f>
        <v>#[color=645252,fontsize=20]火焰中诞生的圣兽，火焰不熄生命不止。[-]</v>
      </c>
      <c r="D3676" s="55">
        <f>[3]lang_2!D3676</f>
        <v>0</v>
      </c>
      <c r="E3676" s="55" t="str">
        <f>[3]lang_2!E3676</f>
        <v>#[color=fae6c8,fontsize=22,outline=3c1e0aff]凤凰死亡后复活。[-]</v>
      </c>
    </row>
    <row r="3677" spans="1:5" s="166" customFormat="1">
      <c r="A3677" s="55" t="str">
        <f>[3]lang_2!A3677</f>
        <v>SKILLDES_59059</v>
      </c>
      <c r="B3677" s="55" t="str">
        <f>[3]lang_2!B3677</f>
        <v>凤凰被动增伤</v>
      </c>
      <c r="C3677" s="55" t="str">
        <f>[3]lang_2!C3677</f>
        <v>#[color=645252,fontsize=20]凤凰免疫[-][color=48b946,fontsize=20]「灼烧」[-][color=645252,fontsize=20]，暴伤提高[-][color=48b946,fontsize=20]{($level+$ulevel)*5+25}%[-][color=645252,fontsize=20]。[-]</v>
      </c>
      <c r="D3677" s="55">
        <f>[3]lang_2!D3677</f>
        <v>0</v>
      </c>
      <c r="E3677" s="55" t="str">
        <f>[3]lang_2!E3677</f>
        <v>#[color=fae6c8,fontsize=22,outline=3c1e0aff]凤凰暴伤提高[-][color=1ca216,fontsize=22,outline=3c1e0aff]{($level+$ulevel)*5+25}%[-][color=fae6c8,fontsize=22,outline=3c1e0aff]，免疫[-][color=1ca216,fontsize=22,outline=3c1e0aff]「灼烧」[-][color=fae6c8,fontsize=22,outline=3c1e0aff]。[-]</v>
      </c>
    </row>
    <row r="3678" spans="1:5" s="166" customFormat="1">
      <c r="A3678" s="55" t="str">
        <f>[3]lang_2!A3678</f>
        <v>SKILLDES1_59059</v>
      </c>
      <c r="B3678" s="55" t="str">
        <f>[3]lang_2!B3678</f>
        <v>引动天地中的火之气息，攻击更加猛烈。</v>
      </c>
      <c r="C3678" s="55" t="str">
        <f>[3]lang_2!C3678</f>
        <v>#[color=645252,fontsize=20]引动天地中的火之气息，攻击更加猛烈。[-]</v>
      </c>
      <c r="D3678" s="55">
        <f>[3]lang_2!D3678</f>
        <v>0</v>
      </c>
      <c r="E3678" s="55" t="str">
        <f>[3]lang_2!E3678</f>
        <v>#[color=fae6c8,fontsize=22,outline=3c1e0aff]凤凰暴击时造成更多伤害。[-]</v>
      </c>
    </row>
    <row r="3679" spans="1:5" s="166" customFormat="1">
      <c r="A3679" s="55">
        <f>[3]lang_2!A3679</f>
        <v>0</v>
      </c>
      <c r="B3679" s="55">
        <f>[3]lang_2!B3679</f>
        <v>0</v>
      </c>
      <c r="C3679" s="55">
        <f>[3]lang_2!C3679</f>
        <v>0</v>
      </c>
      <c r="D3679" s="55">
        <f>[3]lang_2!D3679</f>
        <v>0</v>
      </c>
      <c r="E3679" s="55">
        <f>[3]lang_2!E3679</f>
        <v>0</v>
      </c>
    </row>
    <row r="3680" spans="1:5" s="166" customFormat="1">
      <c r="A3680" s="55">
        <f>[3]lang_2!A3680</f>
        <v>0</v>
      </c>
      <c r="B3680" s="55">
        <f>[3]lang_2!B3680</f>
        <v>0</v>
      </c>
      <c r="C3680" s="55">
        <f>[3]lang_2!C3680</f>
        <v>0</v>
      </c>
      <c r="D3680" s="55">
        <f>[3]lang_2!D3680</f>
        <v>0</v>
      </c>
      <c r="E3680" s="55">
        <f>[3]lang_2!E3680</f>
        <v>0</v>
      </c>
    </row>
    <row r="3681" spans="1:5" s="166" customFormat="1">
      <c r="A3681" s="55">
        <f>[3]lang_2!A3681</f>
        <v>0</v>
      </c>
      <c r="B3681" s="55">
        <f>[3]lang_2!B3681</f>
        <v>0</v>
      </c>
      <c r="C3681" s="55">
        <f>[3]lang_2!C3681</f>
        <v>0</v>
      </c>
      <c r="D3681" s="55">
        <f>[3]lang_2!D3681</f>
        <v>0</v>
      </c>
      <c r="E3681" s="55">
        <f>[3]lang_2!E3681</f>
        <v>0</v>
      </c>
    </row>
    <row r="3682" spans="1:5" s="166" customFormat="1">
      <c r="A3682" s="55" t="str">
        <f>[3]lang_2!A3682</f>
        <v>SKILLDES_6011</v>
      </c>
      <c r="B3682" s="55">
        <f>[3]lang_2!B3682</f>
        <v>0</v>
      </c>
      <c r="C3682" s="55" t="str">
        <f>[3]lang_2!C3682</f>
        <v>#[color=645252,fontsize=20]每个大妖精死亡时，提高己方所有魔法兵团[-][color=48b946,fontsize=20]{($level+$ulevel)*0.3+1.7}%[-][color=645252,fontsize=20]攻速，效果可叠加，持续15秒。[-]</v>
      </c>
      <c r="D3682" s="55">
        <f>[3]lang_2!D3682</f>
        <v>0</v>
      </c>
      <c r="E3682" s="55">
        <f>[3]lang_2!E3682</f>
        <v>0</v>
      </c>
    </row>
    <row r="3683" spans="1:5" s="166" customFormat="1">
      <c r="A3683" s="55" t="str">
        <f>[3]lang_2!A3683</f>
        <v>SKILLDES_6012</v>
      </c>
      <c r="B3683" s="55">
        <f>[3]lang_2!B3683</f>
        <v>0</v>
      </c>
      <c r="C3683" s="55" t="str">
        <f>[3]lang_2!C3683</f>
        <v>#[color=645252,fontsize=20]大妖精每次攻击时，有一定概率对目标造成[-][color=48b946,fontsize=20]{($level+$ulevel)*15+135}%[-][color=645252,fontsize=20]攻击的伤害，并有概率造成[-][color=48b946,fontsize=20]「眩晕」[-][color=645252,fontsize=20]效果，持续2秒。[-]</v>
      </c>
      <c r="D3683" s="55">
        <f>[3]lang_2!D3683</f>
        <v>0</v>
      </c>
      <c r="E3683" s="55">
        <f>[3]lang_2!E3683</f>
        <v>0</v>
      </c>
    </row>
    <row r="3684" spans="1:5" s="166" customFormat="1">
      <c r="A3684" s="55" t="str">
        <f>[3]lang_2!A3684</f>
        <v>SKILLDES_6013</v>
      </c>
      <c r="B3684" s="55">
        <f>[3]lang_2!B3684</f>
        <v>0</v>
      </c>
      <c r="C3684" s="55" t="str">
        <f>[3]lang_2!C3684</f>
        <v>#[color=645252,fontsize=20]英雄每次释放法术，大妖精攻速提高[-][color=48b946,fontsize=20]{($level+$ulevel)*1+4}%[-][color=645252,fontsize=20]，效果可叠加，持续10秒。[-]</v>
      </c>
      <c r="D3684" s="55">
        <f>[3]lang_2!D3684</f>
        <v>0</v>
      </c>
      <c r="E3684" s="55">
        <f>[3]lang_2!E3684</f>
        <v>0</v>
      </c>
    </row>
    <row r="3685" spans="1:5" s="166" customFormat="1">
      <c r="A3685" s="55" t="str">
        <f>[3]lang_2!A3685</f>
        <v>SKILLDES_6014</v>
      </c>
      <c r="B3685" s="55">
        <f>[3]lang_2!B3685</f>
        <v>0</v>
      </c>
      <c r="C3685" s="55" t="str">
        <f>[3]lang_2!C3685</f>
        <v>#[color=645252,fontsize=20]大妖精暴伤提高[-][color=48b946,fontsize=20]{($level+$ulevel)*5+35}%[-][color=645252,fontsize=20]，攻击[-][color=48b946,fontsize=20]「眩晕」[-][color=645252,fontsize=20]状态的敌人时，必定暴击。[-]</v>
      </c>
      <c r="D3685" s="55">
        <f>[3]lang_2!D3685</f>
        <v>0</v>
      </c>
      <c r="E3685" s="55">
        <f>[3]lang_2!E3685</f>
        <v>0</v>
      </c>
    </row>
    <row r="3686" spans="1:5" s="166" customFormat="1">
      <c r="A3686" s="55" t="str">
        <f>[3]lang_2!A3686</f>
        <v>SKILLDES_6021</v>
      </c>
      <c r="B3686" s="55">
        <f>[3]lang_2!B3686</f>
        <v>0</v>
      </c>
      <c r="C3686" s="55" t="str">
        <f>[3]lang_2!C3686</f>
        <v>#[color=645252,fontsize=20]石像鬼死亡时进入石像形态，不能行动，每秒恢复[-][color=48b946,fontsize=20]{($level+$ulevel)*0.2+2.8}%[-][color=645252,fontsize=20]生命，持续10秒（每场战斗只能触发一次）。[-]</v>
      </c>
      <c r="D3686" s="55">
        <f>[3]lang_2!D3686</f>
        <v>0</v>
      </c>
      <c r="E3686" s="55">
        <f>[3]lang_2!E3686</f>
        <v>0</v>
      </c>
    </row>
    <row r="3687" spans="1:5" s="166" customFormat="1">
      <c r="A3687" s="55" t="str">
        <f>[3]lang_2!A3687</f>
        <v>SKILLDES_6022</v>
      </c>
      <c r="B3687" s="55">
        <f>[3]lang_2!B3687</f>
        <v>0</v>
      </c>
      <c r="C3687" s="55" t="str">
        <f>[3]lang_2!C3687</f>
        <v>#[color=645252,fontsize=20]石像鬼兵团法术免伤提高[-][color=48b946,fontsize=20]{($level+$ulevel)*2+18}%[-][color=645252,fontsize=20]，并且免疫[-][color=48b946,fontsize=20]「流血」[-][color=645252,fontsize=20]。[-]</v>
      </c>
      <c r="D3687" s="55">
        <f>[3]lang_2!D3687</f>
        <v>0</v>
      </c>
      <c r="E3687" s="55">
        <f>[3]lang_2!E3687</f>
        <v>0</v>
      </c>
    </row>
    <row r="3688" spans="1:5" s="166" customFormat="1">
      <c r="A3688" s="55" t="str">
        <f>[3]lang_2!A3688</f>
        <v>SKILLDES_6023</v>
      </c>
      <c r="B3688" s="55">
        <f>[3]lang_2!B3688</f>
        <v>0</v>
      </c>
      <c r="C3688" s="55" t="str">
        <f>[3]lang_2!C3688</f>
        <v>#[color=645252,fontsize=20]石像鬼兵团暴伤提高[-][color=48b946,fontsize=20]{($level+$ulevel)*5+35}%[-][color=645252,fontsize=20]，攻击[-][color=48b946,fontsize=20]「眩晕」[-][color=645252,fontsize=20]状态的敌人时，必定暴击。[-]</v>
      </c>
      <c r="D3688" s="55">
        <f>[3]lang_2!D3688</f>
        <v>0</v>
      </c>
      <c r="E3688" s="55">
        <f>[3]lang_2!E3688</f>
        <v>0</v>
      </c>
    </row>
    <row r="3689" spans="1:5" s="166" customFormat="1">
      <c r="A3689" s="55" t="str">
        <f>[3]lang_2!A3689</f>
        <v>SKILLDES_6024</v>
      </c>
      <c r="B3689" s="55">
        <f>[3]lang_2!B3689</f>
        <v>0</v>
      </c>
      <c r="C3689" s="55" t="str">
        <f>[3]lang_2!C3689</f>
        <v>#[color=645252,fontsize=20]石像鬼兵团受到远程攻击的伤害降低[-][color=48b946,fontsize=20]{($level+$ulevel)*2+13}%[-][color=645252,fontsize=20]，对防御兵团伤害提高[-][color=48b946,fontsize=20]{($level+$ulevel)*2+13}%[-][color=645252,fontsize=20]。[-]</v>
      </c>
      <c r="D3689" s="55">
        <f>[3]lang_2!D3689</f>
        <v>0</v>
      </c>
      <c r="E3689" s="55">
        <f>[3]lang_2!E3689</f>
        <v>0</v>
      </c>
    </row>
    <row r="3690" spans="1:5" s="166" customFormat="1">
      <c r="A3690" s="55" t="str">
        <f>[3]lang_2!A3690</f>
        <v>SKILLDES_6031</v>
      </c>
      <c r="B3690" s="55">
        <f>[3]lang_2!B3690</f>
        <v>0</v>
      </c>
      <c r="C3690" s="55" t="str">
        <f>[3]lang_2!C3690</f>
        <v>#[color=645252,fontsize=20]铁人兵团对当前攻击的目标造成[-][color=48b946,fontsize=20]{($level+$ulevel)*200+421}[-][color=645252,fontsize=20]伤害，并造成[-][color=48b946,fontsize=20]「沉默」[-][color=645252,fontsize=20]效果，持续5秒。[-]</v>
      </c>
      <c r="D3690" s="55">
        <f>[3]lang_2!D3690</f>
        <v>0</v>
      </c>
      <c r="E3690" s="55">
        <f>[3]lang_2!E3690</f>
        <v>0</v>
      </c>
    </row>
    <row r="3691" spans="1:5" s="166" customFormat="1">
      <c r="A3691" s="55" t="str">
        <f>[3]lang_2!A3691</f>
        <v>SKILLDES_6032</v>
      </c>
      <c r="B3691" s="55">
        <f>[3]lang_2!B3691</f>
        <v>0</v>
      </c>
      <c r="C3691" s="55" t="str">
        <f>[3]lang_2!C3691</f>
        <v>#[color=645252,fontsize=20]铁人兵团法术免伤提高[-][color=48b946,fontsize=20]{($level+$ulevel)*2+18}%[-][color=645252,fontsize=20]，并且免疫[-][color=48b946,fontsize=20]「流血」[-][color=645252,fontsize=20]。[-]</v>
      </c>
      <c r="D3691" s="55">
        <f>[3]lang_2!D3691</f>
        <v>0</v>
      </c>
      <c r="E3691" s="55">
        <f>[3]lang_2!E3691</f>
        <v>0</v>
      </c>
    </row>
    <row r="3692" spans="1:5" s="166" customFormat="1">
      <c r="A3692" s="55" t="str">
        <f>[3]lang_2!A3692</f>
        <v>SKILLDES_6033</v>
      </c>
      <c r="B3692" s="55">
        <f>[3]lang_2!B3692</f>
        <v>0</v>
      </c>
      <c r="C3692" s="55" t="str">
        <f>[3]lang_2!C3692</f>
        <v>#[color=645252,fontsize=20]铁人被攻击时，有一定概率对3个单位造成[-][color=48b946,fontsize=20]{(($level+$ulevel)*8+52)*0.01*$atk}[-][color=645252,fontsize=20]伤害。[-]</v>
      </c>
      <c r="D3692" s="55">
        <f>[3]lang_2!D3692</f>
        <v>0</v>
      </c>
      <c r="E3692" s="55">
        <f>[3]lang_2!E3692</f>
        <v>0</v>
      </c>
    </row>
    <row r="3693" spans="1:5" s="166" customFormat="1">
      <c r="A3693" s="55" t="str">
        <f>[3]lang_2!A3693</f>
        <v>SKILLDES_6034</v>
      </c>
      <c r="B3693" s="55">
        <f>[3]lang_2!B3693</f>
        <v>0</v>
      </c>
      <c r="C3693" s="55" t="str">
        <f>[3]lang_2!C3693</f>
        <v>#[color=645252,fontsize=20]铁人兵团生命提高[-][color=48b946,fontsize=20]{($level+$ulevel)*2+10}%[-][color=645252,fontsize=20]，己方英雄每次释放法术，回复5%生命。[-]</v>
      </c>
      <c r="D3693" s="55">
        <f>[3]lang_2!D3693</f>
        <v>0</v>
      </c>
      <c r="E3693" s="55">
        <f>[3]lang_2!E3693</f>
        <v>0</v>
      </c>
    </row>
    <row r="3694" spans="1:5" s="166" customFormat="1">
      <c r="A3694" s="55" t="str">
        <f>[3]lang_2!A3694</f>
        <v>SKILLDES_6041</v>
      </c>
      <c r="B3694" s="55">
        <f>[3]lang_2!B3694</f>
        <v>0</v>
      </c>
      <c r="C3694" s="55" t="str">
        <f>[3]lang_2!C3694</f>
        <v>#[color=645252,fontsize=20]大法师召唤飓风吹起当前敌方后排随机一个兵团，被吹起的兵团不能行动，持续[-][color=48b946,fontsize=20]{($level+$ulevel)*0.8+4.2}[-][color=645252,fontsize=20]秒。[-]</v>
      </c>
      <c r="D3694" s="55">
        <f>[3]lang_2!D3694</f>
        <v>0</v>
      </c>
      <c r="E3694" s="55">
        <f>[3]lang_2!E3694</f>
        <v>0</v>
      </c>
    </row>
    <row r="3695" spans="1:5" s="163" customFormat="1">
      <c r="A3695" s="55" t="str">
        <f>[3]lang_2!A3695</f>
        <v>SKILLDES_6042</v>
      </c>
      <c r="B3695" s="55">
        <f>[3]lang_2!B3695</f>
        <v>0</v>
      </c>
      <c r="C3695" s="55" t="str">
        <f>[3]lang_2!C3695</f>
        <v>#[color=645252,fontsize=20]目标死亡时，大法师召唤一个分身，继承本体[-][color=48b946,fontsize=20]{($level+$ulevel)*5+25}%[-][color=645252,fontsize=20]的攻击和生命，最多存在一个分身。[-]</v>
      </c>
      <c r="D3695" s="55">
        <f>[3]lang_2!D3695</f>
        <v>0</v>
      </c>
      <c r="E3695" s="55">
        <f>[3]lang_2!E3695</f>
        <v>0</v>
      </c>
    </row>
    <row r="3696" spans="1:5" s="163" customFormat="1">
      <c r="A3696" s="55" t="str">
        <f>[3]lang_2!A3696</f>
        <v>SKILLDES_6043</v>
      </c>
      <c r="B3696" s="55">
        <f>[3]lang_2!B3696</f>
        <v>0</v>
      </c>
      <c r="C3696" s="55" t="str">
        <f>[3]lang_2!C3696</f>
        <v>#[color=645252,fontsize=20]大法师在场，提高己方所有魔法兵团[-][color=48b946,fontsize=20]{($level+$ulevel)*1+4}%[-][color=645252,fontsize=20]兵团伤害。[-]</v>
      </c>
      <c r="D3696" s="55">
        <f>[3]lang_2!D3696</f>
        <v>0</v>
      </c>
      <c r="E3696" s="55">
        <f>[3]lang_2!E3696</f>
        <v>0</v>
      </c>
    </row>
    <row r="3697" spans="1:5" s="163" customFormat="1">
      <c r="A3697" s="55" t="str">
        <f>[3]lang_2!A3697</f>
        <v>SKILLDES_6044</v>
      </c>
      <c r="B3697" s="55">
        <f>[3]lang_2!B3697</f>
        <v>0</v>
      </c>
      <c r="C3697" s="55" t="str">
        <f>[3]lang_2!C3697</f>
        <v>#[color=645252,fontsize=20]大法师攻击提高[-][color=48b946,fontsize=20]{($level+$ulevel)*4+16}%[-][color=645252,fontsize=20]，攻击无视敌方护盾效果。[-]</v>
      </c>
      <c r="D3697" s="55">
        <f>[3]lang_2!D3697</f>
        <v>0</v>
      </c>
      <c r="E3697" s="55">
        <f>[3]lang_2!E3697</f>
        <v>0</v>
      </c>
    </row>
    <row r="3698" spans="1:5" s="163" customFormat="1">
      <c r="A3698" s="55" t="str">
        <f>[3]lang_2!A3698</f>
        <v>SKILLDES_6051</v>
      </c>
      <c r="B3698" s="55">
        <f>[3]lang_2!B3698</f>
        <v>0</v>
      </c>
      <c r="C3698" s="55" t="str">
        <f>[3]lang_2!C3698</f>
        <v>#[color=645252,fontsize=20]战斗开始时，神灯提高己方随意一个兵团[-][color=48b946,fontsize=20]{($level+$ulevel)*1+3}%[-][color=645252,fontsize=20]兵团伤害，随机一个兵团[-][color=48b946,fontsize=20]{($level+$ulevel)*1+3}%[-][color=645252,fontsize=20]兵团免伤，随机一个兵团[-][color=48b946,fontsize=20]{($level+$ulevel)*1+3}%[-][color=645252,fontsize=20]攻速，持续整场战斗。[-]</v>
      </c>
      <c r="D3698" s="55">
        <f>[3]lang_2!D3698</f>
        <v>0</v>
      </c>
      <c r="E3698" s="55">
        <f>[3]lang_2!E3698</f>
        <v>0</v>
      </c>
    </row>
    <row r="3699" spans="1:5">
      <c r="A3699" s="55" t="str">
        <f>[3]lang_2!A3699</f>
        <v>SKILLDES_6052</v>
      </c>
      <c r="B3699" s="55">
        <f>[3]lang_2!B3699</f>
        <v>0</v>
      </c>
      <c r="C3699" s="55" t="str">
        <f>[3]lang_2!C3699</f>
        <v>#[color=645252,fontsize=20]神灯兵团召唤风暴对当前攻击的兵团造成每2秒[-][color=48b946,fontsize=20]{(($level+$ulevel)*15+40)*0.01*$atk}[-][color=645252,fontsize=20]伤害，持续8秒。[-]</v>
      </c>
      <c r="D3699" s="55">
        <f>[3]lang_2!D3699</f>
        <v>0</v>
      </c>
      <c r="E3699" s="55">
        <f>[3]lang_2!E3699</f>
        <v>0</v>
      </c>
    </row>
    <row r="3700" spans="1:5">
      <c r="A3700" s="55" t="str">
        <f>[3]lang_2!A3700</f>
        <v>SKILLDES_6053</v>
      </c>
      <c r="B3700" s="55">
        <f>[3]lang_2!B3700</f>
        <v>0</v>
      </c>
      <c r="C3700" s="55" t="str">
        <f>[3]lang_2!C3700</f>
        <v>#[color=645252,fontsize=20]己方英雄每次释放法术，神灯兵团[-][color=48b946,fontsize=20]{($level+$ulevel)*5+15}%[-][color=645252,fontsize=20]概率触发「三个愿望」。[-]</v>
      </c>
      <c r="D3700" s="55">
        <f>[3]lang_2!D3700</f>
        <v>0</v>
      </c>
      <c r="E3700" s="55">
        <f>[3]lang_2!E3700</f>
        <v>0</v>
      </c>
    </row>
    <row r="3701" spans="1:5">
      <c r="A3701" s="55" t="str">
        <f>[3]lang_2!A3701</f>
        <v>SKILLDES_6054</v>
      </c>
      <c r="B3701" s="55">
        <f>[3]lang_2!B3701</f>
        <v>0</v>
      </c>
      <c r="C3701" s="55" t="str">
        <f>[3]lang_2!C3701</f>
        <v>#[color=645252,fontsize=20]神灯受到攻击时召唤一个分身，继承本体[-][color=48b946,fontsize=20]{($level+$ulevel)*10+40}%[-][color=645252,fontsize=20]的攻击和生命。（每场战斗最多触发一次）。[-]</v>
      </c>
      <c r="D3701" s="55">
        <f>[3]lang_2!D3701</f>
        <v>0</v>
      </c>
      <c r="E3701" s="55">
        <f>[3]lang_2!E3701</f>
        <v>0</v>
      </c>
    </row>
    <row r="3702" spans="1:5">
      <c r="A3702" s="55" t="str">
        <f>[3]lang_2!A3702</f>
        <v>SKILLDES_6061</v>
      </c>
      <c r="B3702" s="55">
        <f>[3]lang_2!B3702</f>
        <v>0</v>
      </c>
      <c r="C3702" s="55" t="str">
        <f>[3]lang_2!C3702</f>
        <v>#[color=645252,fontsize=20]娜迦蛇妖兵团对当前攻击的兵团造成[-][color=48b946,fontsize=20]{(($level+$ulevel)*50+138)*0.01*$atk}[-][color=645252,fontsize=20]伤害，并降低30%防御，持续10秒。[-]</v>
      </c>
      <c r="D3702" s="55">
        <f>[3]lang_2!D3702</f>
        <v>0</v>
      </c>
      <c r="E3702" s="55">
        <f>[3]lang_2!E3702</f>
        <v>0</v>
      </c>
    </row>
    <row r="3703" spans="1:5">
      <c r="A3703" s="55" t="str">
        <f>[3]lang_2!A3703</f>
        <v>SKILLDES_6062</v>
      </c>
      <c r="B3703" s="55">
        <f>[3]lang_2!B3703</f>
        <v>0</v>
      </c>
      <c r="C3703" s="55" t="str">
        <f>[3]lang_2!C3703</f>
        <v>#[color=645252,fontsize=20]娜迦蛇妖攻击必定命中，攻速提高[-][color=48b946,fontsize=20]{($level+$ulevel)*2+4}%[-][color=645252,fontsize=20]。[-]</v>
      </c>
      <c r="D3703" s="55">
        <f>[3]lang_2!D3703</f>
        <v>0</v>
      </c>
      <c r="E3703" s="55">
        <f>[3]lang_2!E3703</f>
        <v>0</v>
      </c>
    </row>
    <row r="3704" spans="1:5">
      <c r="A3704" s="55" t="str">
        <f>[3]lang_2!A3704</f>
        <v>SKILLDES_6063</v>
      </c>
      <c r="B3704" s="55">
        <f>[3]lang_2!B3704</f>
        <v>0</v>
      </c>
      <c r="C3704" s="55" t="str">
        <f>[3]lang_2!C3704</f>
        <v>#[color=645252,fontsize=20]娜迦蛇妖暴伤提高[-][color=48b946,fontsize=20]{($level+$ulevel)*5+10}%[-][color=645252,fontsize=20]，战场中己方每有一个魔法塔楼兵团上场，暴伤额外提高5%。[-]</v>
      </c>
      <c r="D3704" s="55">
        <f>[3]lang_2!D3704</f>
        <v>0</v>
      </c>
      <c r="E3704" s="55">
        <f>[3]lang_2!E3704</f>
        <v>0</v>
      </c>
    </row>
    <row r="3705" spans="1:5">
      <c r="A3705" s="55" t="str">
        <f>[3]lang_2!A3705</f>
        <v>SKILLDES_6064</v>
      </c>
      <c r="B3705" s="55">
        <f>[3]lang_2!B3705</f>
        <v>0</v>
      </c>
      <c r="C3705" s="55" t="str">
        <f>[3]lang_2!C3705</f>
        <v>#[color=645252,fontsize=20]己方英雄每次释放法术，娜迦蛇妖兵团的兵团伤害提高[-][color=48b946,fontsize=20]{($level+$ulevel)*1+2.5}%[-][color=645252,fontsize=20]，效果可叠加，持续8秒。[-]</v>
      </c>
      <c r="D3705" s="55">
        <f>[3]lang_2!D3705</f>
        <v>0</v>
      </c>
      <c r="E3705" s="55">
        <f>[3]lang_2!E3705</f>
        <v>0</v>
      </c>
    </row>
    <row r="3706" spans="1:5">
      <c r="A3706" s="55" t="str">
        <f>[3]lang_2!A3706</f>
        <v>SKILLDES_6071</v>
      </c>
      <c r="B3706" s="55">
        <f>[3]lang_2!B3706</f>
        <v>0</v>
      </c>
      <c r="C3706" s="55" t="str">
        <f>[3]lang_2!C3706</f>
        <v>#[color=645252,fontsize=20]泰坦对阵1人兵团时，兵团伤害提高[-][color=48b946,fontsize=20]{($level+$ulevel)*5+20}%[-][color=645252,fontsize=20]，对阵龙族时兵团伤害额外提高20%。[-]</v>
      </c>
      <c r="D3706" s="55">
        <f>[3]lang_2!D3706</f>
        <v>0</v>
      </c>
      <c r="E3706" s="55">
        <f>[3]lang_2!E3706</f>
        <v>0</v>
      </c>
    </row>
    <row r="3707" spans="1:5">
      <c r="A3707" s="55" t="str">
        <f>[3]lang_2!A3707</f>
        <v>SKILLDES_6072</v>
      </c>
      <c r="B3707" s="55">
        <f>[3]lang_2!B3707</f>
        <v>0</v>
      </c>
      <c r="C3707" s="55" t="str">
        <f>[3]lang_2!C3707</f>
        <v>#[color=645252,fontsize=20]泰坦每次攻击附加[-][color=48b946,fontsize=20]{($level+$ulevel)*2+8}%[-][color=645252,fontsize=20]攻击的伤害，攻击距离提高100。[-]</v>
      </c>
      <c r="D3707" s="55">
        <f>[3]lang_2!D3707</f>
        <v>0</v>
      </c>
      <c r="E3707" s="55">
        <f>[3]lang_2!E3707</f>
        <v>0</v>
      </c>
    </row>
    <row r="3708" spans="1:5">
      <c r="A3708" s="55" t="str">
        <f>[3]lang_2!A3708</f>
        <v>SKILLDES_6073</v>
      </c>
      <c r="B3708" s="55">
        <f>[3]lang_2!B3708</f>
        <v>0</v>
      </c>
      <c r="C3708" s="55" t="str">
        <f>[3]lang_2!C3708</f>
        <v>#[color=645252,fontsize=20]泰坦兵团的法术免伤提高[-][color=48b946,fontsize=20]{($level+$ulevel)*2+18}%[-][color=645252,fontsize=20]，并且免疫[-][color=48b946,fontsize=20]「流血」[-][color=645252,fontsize=20]。[-]</v>
      </c>
      <c r="D3708" s="55">
        <f>[3]lang_2!D3708</f>
        <v>0</v>
      </c>
      <c r="E3708" s="55">
        <f>[3]lang_2!E3708</f>
        <v>0</v>
      </c>
    </row>
    <row r="3709" spans="1:5">
      <c r="A3709" s="55" t="str">
        <f>[3]lang_2!A3709</f>
        <v>SKILLDES_6074</v>
      </c>
      <c r="B3709" s="55">
        <f>[3]lang_2!B3709</f>
        <v>0</v>
      </c>
      <c r="C3709" s="55" t="str">
        <f>[3]lang_2!C3709</f>
        <v>#[color=645252,fontsize=20]己方英雄每次释放法术，泰坦兵团的兵团伤害提高[-][color=48b946,fontsize=20]{($level+$ulevel)*1+2.5}%[-][color=645252,fontsize=20]，效果可叠加，持续8秒。[-]</v>
      </c>
      <c r="D3709" s="55">
        <f>[3]lang_2!D3709</f>
        <v>0</v>
      </c>
      <c r="E3709" s="55">
        <f>[3]lang_2!E3709</f>
        <v>0</v>
      </c>
    </row>
    <row r="3710" spans="1:5">
      <c r="A3710" s="55">
        <f>[3]lang_2!A3710</f>
        <v>0</v>
      </c>
      <c r="B3710" s="55">
        <f>[3]lang_2!B3710</f>
        <v>0</v>
      </c>
      <c r="C3710" s="55">
        <f>[3]lang_2!C3710</f>
        <v>0</v>
      </c>
      <c r="D3710" s="55">
        <f>[3]lang_2!D3710</f>
        <v>0</v>
      </c>
      <c r="E3710" s="55">
        <f>[3]lang_2!E3710</f>
        <v>0</v>
      </c>
    </row>
    <row r="3711" spans="1:5">
      <c r="A3711" s="55">
        <f>[3]lang_2!A3711</f>
        <v>0</v>
      </c>
      <c r="B3711" s="55">
        <f>[3]lang_2!B3711</f>
        <v>0</v>
      </c>
      <c r="C3711" s="55">
        <f>[3]lang_2!C3711</f>
        <v>0</v>
      </c>
      <c r="D3711" s="55">
        <f>[3]lang_2!D3711</f>
        <v>0</v>
      </c>
      <c r="E3711" s="55">
        <f>[3]lang_2!E3711</f>
        <v>0</v>
      </c>
    </row>
    <row r="3712" spans="1:5">
      <c r="A3712" s="55">
        <f>[3]lang_2!A3712</f>
        <v>0</v>
      </c>
      <c r="B3712" s="55">
        <f>[3]lang_2!B3712</f>
        <v>0</v>
      </c>
      <c r="C3712" s="55">
        <f>[3]lang_2!C3712</f>
        <v>0</v>
      </c>
      <c r="D3712" s="55">
        <f>[3]lang_2!D3712</f>
        <v>0</v>
      </c>
      <c r="E3712" s="55">
        <f>[3]lang_2!E3712</f>
        <v>0</v>
      </c>
    </row>
    <row r="3713" spans="1:5">
      <c r="A3713" s="55">
        <f>[3]lang_2!A3713</f>
        <v>0</v>
      </c>
      <c r="B3713" s="55">
        <f>[3]lang_2!B3713</f>
        <v>0</v>
      </c>
      <c r="C3713" s="55">
        <f>[3]lang_2!C3713</f>
        <v>0</v>
      </c>
      <c r="D3713" s="55">
        <f>[3]lang_2!D3713</f>
        <v>0</v>
      </c>
      <c r="E3713" s="55">
        <f>[3]lang_2!E3713</f>
        <v>0</v>
      </c>
    </row>
    <row r="3714" spans="1:5">
      <c r="A3714" s="55">
        <f>[3]lang_2!A3714</f>
        <v>0</v>
      </c>
      <c r="B3714" s="55">
        <f>[3]lang_2!B3714</f>
        <v>0</v>
      </c>
      <c r="C3714" s="55">
        <f>[3]lang_2!C3714</f>
        <v>0</v>
      </c>
      <c r="D3714" s="55">
        <f>[3]lang_2!D3714</f>
        <v>0</v>
      </c>
      <c r="E3714" s="55">
        <f>[3]lang_2!E3714</f>
        <v>0</v>
      </c>
    </row>
    <row r="3715" spans="1:5">
      <c r="A3715" s="55" t="str">
        <f>[3]lang_2!A3715</f>
        <v>SKILLDES_59999</v>
      </c>
      <c r="B3715" s="55">
        <f>[3]lang_2!B3715</f>
        <v>0</v>
      </c>
      <c r="C3715" s="55" t="str">
        <f>[3]lang_2!C3715</f>
        <v>#[color=fae0bc,fontsize=22]攻击提高20%。[-]</v>
      </c>
      <c r="D3715" s="55">
        <f>[3]lang_2!D3715</f>
        <v>0</v>
      </c>
      <c r="E3715" s="55">
        <f>[3]lang_2!E3715</f>
        <v>0</v>
      </c>
    </row>
    <row r="3716" spans="1:5">
      <c r="A3716" s="55" t="str">
        <f>[3]lang_2!A3716</f>
        <v>SKILLDES_59998</v>
      </c>
      <c r="B3716" s="55">
        <f>[3]lang_2!B3716</f>
        <v>0</v>
      </c>
      <c r="C3716" s="55" t="str">
        <f>[3]lang_2!C3716</f>
        <v>#[color=fae0bc,fontsize=22]生命提高20%。[-]</v>
      </c>
      <c r="D3716" s="55">
        <f>[3]lang_2!D3716</f>
        <v>0</v>
      </c>
      <c r="E3716" s="55">
        <f>[3]lang_2!E3716</f>
        <v>0</v>
      </c>
    </row>
    <row r="3717" spans="1:5">
      <c r="A3717" s="55" t="str">
        <f>[3]lang_2!A3717</f>
        <v>SKILLDES_59997</v>
      </c>
      <c r="B3717" s="55">
        <f>[3]lang_2!B3717</f>
        <v>0</v>
      </c>
      <c r="C3717" s="55" t="str">
        <f>[3]lang_2!C3717</f>
        <v>#[color=fae0bc,fontsize=22]兵团攻击提高20%。[-]</v>
      </c>
      <c r="D3717" s="55">
        <f>[3]lang_2!D3717</f>
        <v>0</v>
      </c>
      <c r="E3717" s="55">
        <f>[3]lang_2!E3717</f>
        <v>0</v>
      </c>
    </row>
    <row r="3718" spans="1:5">
      <c r="A3718" s="55" t="str">
        <f>[3]lang_2!A3718</f>
        <v>SKILLDES_59996</v>
      </c>
      <c r="B3718" s="55">
        <f>[3]lang_2!B3718</f>
        <v>0</v>
      </c>
      <c r="C3718" s="55" t="str">
        <f>[3]lang_2!C3718</f>
        <v>#[color=fae0bc,fontsize=22]兵团免伤提高20%。[-]</v>
      </c>
      <c r="D3718" s="55">
        <f>[3]lang_2!D3718</f>
        <v>0</v>
      </c>
      <c r="E3718" s="55">
        <f>[3]lang_2!E3718</f>
        <v>0</v>
      </c>
    </row>
    <row r="3719" spans="1:5">
      <c r="A3719" s="55" t="str">
        <f>[3]lang_2!A3719</f>
        <v>SKILLDES1_59999</v>
      </c>
      <c r="B3719" s="55">
        <f>[3]lang_2!B3719</f>
        <v>0</v>
      </c>
      <c r="C3719" s="55" t="str">
        <f>[3]lang_2!C3719</f>
        <v>#[color=fae0bc,fontsize=22]攻击提高20%。[-]</v>
      </c>
      <c r="D3719" s="55">
        <f>[3]lang_2!D3719</f>
        <v>0</v>
      </c>
      <c r="E3719" s="55">
        <f>[3]lang_2!E3719</f>
        <v>0</v>
      </c>
    </row>
    <row r="3720" spans="1:5">
      <c r="A3720" s="55" t="str">
        <f>[3]lang_2!A3720</f>
        <v>SKILLDES1_59998</v>
      </c>
      <c r="B3720" s="55">
        <f>[3]lang_2!B3720</f>
        <v>0</v>
      </c>
      <c r="C3720" s="55" t="str">
        <f>[3]lang_2!C3720</f>
        <v>#[color=fae0bc,fontsize=22]生命提高20%。[-]</v>
      </c>
      <c r="D3720" s="55">
        <f>[3]lang_2!D3720</f>
        <v>0</v>
      </c>
      <c r="E3720" s="55">
        <f>[3]lang_2!E3720</f>
        <v>0</v>
      </c>
    </row>
    <row r="3721" spans="1:5">
      <c r="A3721" s="55" t="str">
        <f>[3]lang_2!A3721</f>
        <v>SKILLDES1_59997</v>
      </c>
      <c r="B3721" s="55">
        <f>[3]lang_2!B3721</f>
        <v>0</v>
      </c>
      <c r="C3721" s="55" t="str">
        <f>[3]lang_2!C3721</f>
        <v>#[color=fae0bc,fontsize=22]兵团攻击提高20%。[-]</v>
      </c>
      <c r="D3721" s="55">
        <f>[3]lang_2!D3721</f>
        <v>0</v>
      </c>
      <c r="E3721" s="55">
        <f>[3]lang_2!E3721</f>
        <v>0</v>
      </c>
    </row>
    <row r="3722" spans="1:5">
      <c r="A3722" s="55" t="str">
        <f>[3]lang_2!A3722</f>
        <v>SKILLDES1_59996</v>
      </c>
      <c r="B3722" s="55">
        <f>[3]lang_2!B3722</f>
        <v>0</v>
      </c>
      <c r="C3722" s="55" t="str">
        <f>[3]lang_2!C3722</f>
        <v>#[color=fae0bc,fontsize=22]兵团免伤提高20%。[-]</v>
      </c>
      <c r="D3722" s="55">
        <f>[3]lang_2!D3722</f>
        <v>0</v>
      </c>
      <c r="E3722" s="55">
        <f>[3]lang_2!E3722</f>
        <v>0</v>
      </c>
    </row>
    <row r="3723" spans="1:5">
      <c r="A3723" s="55" t="str">
        <f>[3]lang_2!A3723</f>
        <v>SKILL_59999</v>
      </c>
      <c r="B3723" s="55">
        <f>[3]lang_2!B3723</f>
        <v>0</v>
      </c>
      <c r="C3723" s="55" t="str">
        <f>[3]lang_2!C3723</f>
        <v>#战斗技巧</v>
      </c>
      <c r="D3723" s="55">
        <f>[3]lang_2!D3723</f>
        <v>0</v>
      </c>
      <c r="E3723" s="55" t="str">
        <f>[3]lang_2!E3723</f>
        <v>#战斗技巧</v>
      </c>
    </row>
    <row r="3724" spans="1:5">
      <c r="A3724" s="55" t="str">
        <f>[3]lang_2!A3724</f>
        <v>SKILL_59998</v>
      </c>
      <c r="B3724" s="55">
        <f>[3]lang_2!B3724</f>
        <v>0</v>
      </c>
      <c r="C3724" s="55" t="str">
        <f>[3]lang_2!C3724</f>
        <v>#生存技巧</v>
      </c>
      <c r="D3724" s="55">
        <f>[3]lang_2!D3724</f>
        <v>0</v>
      </c>
      <c r="E3724" s="55" t="str">
        <f>[3]lang_2!E3724</f>
        <v>#生存技巧</v>
      </c>
    </row>
    <row r="3725" spans="1:5">
      <c r="A3725" s="55" t="str">
        <f>[3]lang_2!A3725</f>
        <v>SKILL_59997</v>
      </c>
      <c r="B3725" s="55">
        <f>[3]lang_2!B3725</f>
        <v>0</v>
      </c>
      <c r="C3725" s="55" t="str">
        <f>[3]lang_2!C3725</f>
        <v>#战斗精通</v>
      </c>
      <c r="D3725" s="55">
        <f>[3]lang_2!D3725</f>
        <v>0</v>
      </c>
      <c r="E3725" s="55" t="str">
        <f>[3]lang_2!E3725</f>
        <v>#战斗精通</v>
      </c>
    </row>
    <row r="3726" spans="1:5">
      <c r="A3726" s="55" t="str">
        <f>[3]lang_2!A3726</f>
        <v>SKILL_59996</v>
      </c>
      <c r="B3726" s="55">
        <f>[3]lang_2!B3726</f>
        <v>0</v>
      </c>
      <c r="C3726" s="55" t="str">
        <f>[3]lang_2!C3726</f>
        <v>#生存精通</v>
      </c>
      <c r="D3726" s="55">
        <f>[3]lang_2!D3726</f>
        <v>0</v>
      </c>
      <c r="E3726" s="55" t="str">
        <f>[3]lang_2!E3726</f>
        <v>#生存精通</v>
      </c>
    </row>
    <row r="3727" spans="1:5">
      <c r="A3727" s="55">
        <f>[3]lang_2!A3727</f>
        <v>0</v>
      </c>
      <c r="B3727" s="55">
        <f>[3]lang_2!B3727</f>
        <v>0</v>
      </c>
      <c r="C3727" s="55">
        <f>[3]lang_2!C3727</f>
        <v>0</v>
      </c>
      <c r="D3727" s="55">
        <f>[3]lang_2!D3727</f>
        <v>0</v>
      </c>
      <c r="E3727" s="55">
        <f>[3]lang_2!E3727</f>
        <v>0</v>
      </c>
    </row>
    <row r="3728" spans="1:5">
      <c r="A3728" s="55">
        <f>[3]lang_2!A3728</f>
        <v>0</v>
      </c>
      <c r="B3728" s="55">
        <f>[3]lang_2!B3728</f>
        <v>0</v>
      </c>
      <c r="C3728" s="55">
        <f>[3]lang_2!C3728</f>
        <v>0</v>
      </c>
      <c r="D3728" s="55">
        <f>[3]lang_2!D3728</f>
        <v>0</v>
      </c>
      <c r="E3728" s="55">
        <f>[3]lang_2!E3728</f>
        <v>0</v>
      </c>
    </row>
    <row r="3729" spans="1:5">
      <c r="A3729" s="55" t="str">
        <f>[3]lang_2!A3729</f>
        <v>#元素位面技能描述</v>
      </c>
      <c r="B3729" s="55">
        <f>[3]lang_2!B3729</f>
        <v>0</v>
      </c>
      <c r="C3729" s="55">
        <f>[3]lang_2!C3729</f>
        <v>0</v>
      </c>
      <c r="D3729" s="55">
        <f>[3]lang_2!D3729</f>
        <v>0</v>
      </c>
      <c r="E3729" s="55">
        <f>[3]lang_2!E3729</f>
        <v>0</v>
      </c>
    </row>
    <row r="3730" spans="1:5">
      <c r="A3730" s="55" t="str">
        <f>[3]lang_2!A3730</f>
        <v>SKILLDES_41001</v>
      </c>
      <c r="B3730" s="55">
        <f>[3]lang_2!B3730</f>
        <v>0</v>
      </c>
      <c r="C3730" s="55" t="str">
        <f>[3]lang_2!C3730</f>
        <v>#[color=645252,fontsize=20]火焰领主拥有永久性的幽火护盾，免疫除[-][color=48b946,fontsize=20]连击效果[-][color=645252,fontsize=20]外的所有兵团伤害。[-]</v>
      </c>
      <c r="D3730" s="55">
        <f>[3]lang_2!D3730</f>
        <v>0</v>
      </c>
      <c r="E3730" s="55">
        <f>[3]lang_2!E3730</f>
        <v>0</v>
      </c>
    </row>
    <row r="3731" spans="1:5">
      <c r="A3731" s="55" t="str">
        <f>[3]lang_2!A3731</f>
        <v>SKILLDES1_41001</v>
      </c>
      <c r="B3731" s="55">
        <f>[3]lang_2!B3731</f>
        <v>0</v>
      </c>
      <c r="C3731" s="55" t="str">
        <f>[3]lang_2!C3731</f>
        <v>#[color=645252,fontsize=20]火焰领主拥有永久性的幽火护盾，免疫除[-][color=48b946,fontsize=20]连击效果[-][color=645252,fontsize=20]外的所有兵团伤害。[-]</v>
      </c>
      <c r="D3731" s="55">
        <f>[3]lang_2!D3731</f>
        <v>0</v>
      </c>
      <c r="E3731" s="55">
        <f>[3]lang_2!E3731</f>
        <v>0</v>
      </c>
    </row>
    <row r="3732" spans="1:5">
      <c r="A3732" s="55" t="str">
        <f>[3]lang_2!A3732</f>
        <v>SKILLDES_41002</v>
      </c>
      <c r="B3732" s="55">
        <f>[3]lang_2!B3732</f>
        <v>0</v>
      </c>
      <c r="C3732" s="55" t="str">
        <f>[3]lang_2!C3732</f>
        <v>#[color=645252,fontsize=20]火焰女皇攻击时会对当前兵团所有单位造成伤害。[-]</v>
      </c>
      <c r="D3732" s="55">
        <f>[3]lang_2!D3732</f>
        <v>0</v>
      </c>
      <c r="E3732" s="55">
        <f>[3]lang_2!E3732</f>
        <v>0</v>
      </c>
    </row>
    <row r="3733" spans="1:5">
      <c r="A3733" s="55" t="str">
        <f>[3]lang_2!A3733</f>
        <v>SKILLDES1_41002</v>
      </c>
      <c r="B3733" s="55">
        <f>[3]lang_2!B3733</f>
        <v>0</v>
      </c>
      <c r="C3733" s="55" t="str">
        <f>[3]lang_2!C3733</f>
        <v>#[color=645252,fontsize=20]火焰女皇攻击时会对当前兵团所有单位造成伤害。[-]</v>
      </c>
      <c r="D3733" s="55">
        <f>[3]lang_2!D3733</f>
        <v>0</v>
      </c>
      <c r="E3733" s="55">
        <f>[3]lang_2!E3733</f>
        <v>0</v>
      </c>
    </row>
    <row r="3734" spans="1:5">
      <c r="A3734" s="55" t="str">
        <f>[3]lang_2!A3734</f>
        <v>SKILLDES_41003</v>
      </c>
      <c r="B3734" s="55">
        <f>[3]lang_2!B3734</f>
        <v>0</v>
      </c>
      <c r="C3734" s="55" t="str">
        <f>[3]lang_2!C3734</f>
        <v>#[color=645252,fontsize=20]火焰领主攻击时有一定概率对随机3个近战兵团造成伤害。[-]</v>
      </c>
      <c r="D3734" s="55">
        <f>[3]lang_2!D3734</f>
        <v>0</v>
      </c>
      <c r="E3734" s="55">
        <f>[3]lang_2!E3734</f>
        <v>0</v>
      </c>
    </row>
    <row r="3735" spans="1:5">
      <c r="A3735" s="55" t="str">
        <f>[3]lang_2!A3735</f>
        <v>SKILLDES1_41003</v>
      </c>
      <c r="B3735" s="55">
        <f>[3]lang_2!B3735</f>
        <v>0</v>
      </c>
      <c r="C3735" s="55" t="str">
        <f>[3]lang_2!C3735</f>
        <v>#[color=645252,fontsize=20]火焰领主攻击时有一定概率对随机3个近战兵团造成伤害。[-]</v>
      </c>
      <c r="D3735" s="55">
        <f>[3]lang_2!D3735</f>
        <v>0</v>
      </c>
      <c r="E3735" s="55">
        <f>[3]lang_2!E3735</f>
        <v>0</v>
      </c>
    </row>
    <row r="3736" spans="1:5">
      <c r="A3736" s="55" t="str">
        <f>[3]lang_2!A3736</f>
        <v>SKILLDES_41004</v>
      </c>
      <c r="B3736" s="55">
        <f>[3]lang_2!B3736</f>
        <v>0</v>
      </c>
      <c r="C3736" s="55" t="str">
        <f>[3]lang_2!C3736</f>
        <v>#[color=645252,fontsize=20]火焰女皇是火焰的掌控者，对所有兵团造成永久灼烧，每2秒造成一次伤害。[-]</v>
      </c>
      <c r="D3736" s="55">
        <f>[3]lang_2!D3736</f>
        <v>0</v>
      </c>
      <c r="E3736" s="55">
        <f>[3]lang_2!E3736</f>
        <v>0</v>
      </c>
    </row>
    <row r="3737" spans="1:5">
      <c r="A3737" s="55" t="str">
        <f>[3]lang_2!A3737</f>
        <v>SKILLDES1_41004</v>
      </c>
      <c r="B3737" s="55">
        <f>[3]lang_2!B3737</f>
        <v>0</v>
      </c>
      <c r="C3737" s="55" t="str">
        <f>[3]lang_2!C3737</f>
        <v>#[color=645252,fontsize=20]火焰女皇是火焰的掌控者，对所有兵团造成永久灼烧，每2秒造成一次伤害。[-]</v>
      </c>
      <c r="D3737" s="55">
        <f>[3]lang_2!D3737</f>
        <v>0</v>
      </c>
      <c r="E3737" s="55">
        <f>[3]lang_2!E3737</f>
        <v>0</v>
      </c>
    </row>
    <row r="3738" spans="1:5">
      <c r="A3738" s="55" t="str">
        <f>[3]lang_2!A3738</f>
        <v>SKILLDES_41005</v>
      </c>
      <c r="B3738" s="55">
        <f>[3]lang_2!B3738</f>
        <v>0</v>
      </c>
      <c r="C3738" s="55" t="str">
        <f>[3]lang_2!C3738</f>
        <v>#[color=645252,fontsize=20]火焰女皇攻击的兵团死亡时，会释放一次幽火灭绝，对所有兵团造成伤害。[-]</v>
      </c>
      <c r="D3738" s="55">
        <f>[3]lang_2!D3738</f>
        <v>0</v>
      </c>
      <c r="E3738" s="55">
        <f>[3]lang_2!E3738</f>
        <v>0</v>
      </c>
    </row>
    <row r="3739" spans="1:5">
      <c r="A3739" s="55" t="str">
        <f>[3]lang_2!A3739</f>
        <v>SKILLDES1_41005</v>
      </c>
      <c r="B3739" s="55">
        <f>[3]lang_2!B3739</f>
        <v>0</v>
      </c>
      <c r="C3739" s="55" t="str">
        <f>[3]lang_2!C3739</f>
        <v>#[color=645252,fontsize=20]火焰女皇攻击的兵团死亡时，会释放一次幽火灭绝，对所有兵团造成伤害。[-]</v>
      </c>
      <c r="D3739" s="55">
        <f>[3]lang_2!D3739</f>
        <v>0</v>
      </c>
      <c r="E3739" s="55">
        <f>[3]lang_2!E3739</f>
        <v>0</v>
      </c>
    </row>
    <row r="3740" spans="1:5">
      <c r="A3740" s="55" t="str">
        <f>[3]lang_2!A3740</f>
        <v>SKILLDES_41006</v>
      </c>
      <c r="B3740" s="55">
        <f>[3]lang_2!B3740</f>
        <v>0</v>
      </c>
      <c r="C3740" s="55" t="str">
        <f>[3]lang_2!C3740</f>
        <v>#[color=645252,fontsize=20]火焰领主每次攻击会将火焰注入敌人体内，造成持续伤害，效果可叠加，改变目标后后清空。[-]</v>
      </c>
      <c r="D3740" s="55">
        <f>[3]lang_2!D3740</f>
        <v>0</v>
      </c>
      <c r="E3740" s="55">
        <f>[3]lang_2!E3740</f>
        <v>0</v>
      </c>
    </row>
    <row r="3741" spans="1:5">
      <c r="A3741" s="55" t="str">
        <f>[3]lang_2!A3741</f>
        <v>SKILLDES1_41006</v>
      </c>
      <c r="B3741" s="55">
        <f>[3]lang_2!B3741</f>
        <v>0</v>
      </c>
      <c r="C3741" s="55" t="str">
        <f>[3]lang_2!C3741</f>
        <v>#[color=645252,fontsize=20]火焰领主每次攻击会将火焰注入敌人体内，造成持续伤害，效果可叠加，改变目标后后清空。[-]</v>
      </c>
      <c r="D3741" s="55">
        <f>[3]lang_2!D3741</f>
        <v>0</v>
      </c>
      <c r="E3741" s="55">
        <f>[3]lang_2!E3741</f>
        <v>0</v>
      </c>
    </row>
    <row r="3742" spans="1:5">
      <c r="A3742" s="55" t="str">
        <f>[3]lang_2!A3742</f>
        <v>SKILLDES_41007</v>
      </c>
      <c r="B3742" s="55">
        <f>[3]lang_2!B3742</f>
        <v>0</v>
      </c>
      <c r="C3742" s="55" t="str">
        <f>[3]lang_2!C3742</f>
        <v>#[color=645252,fontsize=20]火焰女皇是火焰的掌控者，每隔一段时间释放一次幽火灭绝，对所有兵团造成伤害。[-]</v>
      </c>
      <c r="D3742" s="55">
        <f>[3]lang_2!D3742</f>
        <v>0</v>
      </c>
      <c r="E3742" s="55">
        <f>[3]lang_2!E3742</f>
        <v>0</v>
      </c>
    </row>
    <row r="3743" spans="1:5">
      <c r="A3743" s="55" t="str">
        <f>[3]lang_2!A3743</f>
        <v>SKILLDES1_41007</v>
      </c>
      <c r="B3743" s="55">
        <f>[3]lang_2!B3743</f>
        <v>0</v>
      </c>
      <c r="C3743" s="55" t="str">
        <f>[3]lang_2!C3743</f>
        <v>#[color=645252,fontsize=20]火焰女皇是火焰的掌控者，每隔一段时间释放一次幽火灭绝，对所有兵团造成伤害。[-]</v>
      </c>
      <c r="D3743" s="55">
        <f>[3]lang_2!D3743</f>
        <v>0</v>
      </c>
      <c r="E3743" s="55">
        <f>[3]lang_2!E3743</f>
        <v>0</v>
      </c>
    </row>
    <row r="3744" spans="1:5">
      <c r="A3744" s="55" t="str">
        <f>[3]lang_2!A3744</f>
        <v>SKILLDES_41008</v>
      </c>
      <c r="B3744" s="55">
        <f>[3]lang_2!B3744</f>
        <v>0</v>
      </c>
      <c r="C3744" s="55" t="str">
        <f>[3]lang_2!C3744</f>
        <v>#[color=645252,fontsize=20]火焰女皇攻击时有一定概率对当前兵团释放一次天罚，造成大量伤害。[-]</v>
      </c>
      <c r="D3744" s="55">
        <f>[3]lang_2!D3744</f>
        <v>0</v>
      </c>
      <c r="E3744" s="55">
        <f>[3]lang_2!E3744</f>
        <v>0</v>
      </c>
    </row>
    <row r="3745" spans="1:5">
      <c r="A3745" s="55" t="str">
        <f>[3]lang_2!A3745</f>
        <v>SKILLDES1_41008</v>
      </c>
      <c r="B3745" s="55">
        <f>[3]lang_2!B3745</f>
        <v>0</v>
      </c>
      <c r="C3745" s="55" t="str">
        <f>[3]lang_2!C3745</f>
        <v>#[color=645252,fontsize=20]火焰女皇攻击时有一定概率对当前兵团释放一次天罚，造成大量伤害。[-]</v>
      </c>
      <c r="D3745" s="55">
        <f>[3]lang_2!D3745</f>
        <v>0</v>
      </c>
      <c r="E3745" s="55">
        <f>[3]lang_2!E3745</f>
        <v>0</v>
      </c>
    </row>
    <row r="3746" spans="1:5">
      <c r="A3746" s="55">
        <f>[3]lang_2!A3746</f>
        <v>0</v>
      </c>
      <c r="B3746" s="55">
        <f>[3]lang_2!B3746</f>
        <v>0</v>
      </c>
      <c r="C3746" s="55">
        <f>[3]lang_2!C3746</f>
        <v>0</v>
      </c>
      <c r="D3746" s="55">
        <f>[3]lang_2!D3746</f>
        <v>0</v>
      </c>
      <c r="E3746" s="55">
        <f>[3]lang_2!E3746</f>
        <v>0</v>
      </c>
    </row>
    <row r="3747" spans="1:5">
      <c r="A3747" s="55" t="str">
        <f>[3]lang_2!A3747</f>
        <v>SKILLDES_42001</v>
      </c>
      <c r="B3747" s="55">
        <f>[3]lang_2!B3747</f>
        <v>0</v>
      </c>
      <c r="C3747" s="55" t="str">
        <f>[3]lang_2!C3747</f>
        <v>#[color=645252,fontsize=20]冰霜领主在血量降低到70%，40%，10%时，会开启一层寒冰守护，免疫除[-][color=48b946,fontsize=20]流血，灼烧[-][color=645252,fontsize=20]外的所有伤害，寒冰守护拥有生命值，打破寒冰守护可以造成伤害。[-]</v>
      </c>
      <c r="D3747" s="55">
        <f>[3]lang_2!D3747</f>
        <v>0</v>
      </c>
      <c r="E3747" s="55">
        <f>[3]lang_2!E3747</f>
        <v>0</v>
      </c>
    </row>
    <row r="3748" spans="1:5">
      <c r="A3748" s="55" t="str">
        <f>[3]lang_2!A3748</f>
        <v>SKILLDES1_42001</v>
      </c>
      <c r="B3748" s="55">
        <f>[3]lang_2!B3748</f>
        <v>0</v>
      </c>
      <c r="C3748" s="55" t="str">
        <f>[3]lang_2!C3748</f>
        <v>#[color=645252,fontsize=20]冰霜领主在血量降低到70%，40%，10%时，会开启一层寒冰守护，免疫除[-][color=48b946,fontsize=20]流血，灼烧[-][color=645252,fontsize=20]外的所有伤害，寒冰守护拥有生命值，打破寒冰守护可以造成伤害。[-]</v>
      </c>
      <c r="D3748" s="55">
        <f>[3]lang_2!D3748</f>
        <v>0</v>
      </c>
      <c r="E3748" s="55">
        <f>[3]lang_2!E3748</f>
        <v>0</v>
      </c>
    </row>
    <row r="3749" spans="1:5">
      <c r="A3749" s="55" t="str">
        <f>[3]lang_2!A3749</f>
        <v>SKILLDES_42002</v>
      </c>
      <c r="B3749" s="55">
        <f>[3]lang_2!B3749</f>
        <v>0</v>
      </c>
      <c r="C3749" s="55" t="str">
        <f>[3]lang_2!C3749</f>
        <v>#[color=645252,fontsize=20]冰霜领主攻击时有概率冻结当前目标，并造成大量持续伤害。[-]</v>
      </c>
      <c r="D3749" s="55">
        <f>[3]lang_2!D3749</f>
        <v>0</v>
      </c>
      <c r="E3749" s="55">
        <f>[3]lang_2!E3749</f>
        <v>0</v>
      </c>
    </row>
    <row r="3750" spans="1:5">
      <c r="A3750" s="55" t="str">
        <f>[3]lang_2!A3750</f>
        <v>SKILLDES1_42002</v>
      </c>
      <c r="B3750" s="55">
        <f>[3]lang_2!B3750</f>
        <v>0</v>
      </c>
      <c r="C3750" s="55" t="str">
        <f>[3]lang_2!C3750</f>
        <v>#[color=645252,fontsize=20]冰霜领主攻击时有概率冻结当前目标，并造成大量持续伤害。[-]</v>
      </c>
      <c r="D3750" s="55">
        <f>[3]lang_2!D3750</f>
        <v>0</v>
      </c>
      <c r="E3750" s="55">
        <f>[3]lang_2!E3750</f>
        <v>0</v>
      </c>
    </row>
    <row r="3751" spans="1:5">
      <c r="A3751" s="55" t="str">
        <f>[3]lang_2!A3751</f>
        <v>SKILLDES_42003</v>
      </c>
      <c r="B3751" s="55">
        <f>[3]lang_2!B3751</f>
        <v>0</v>
      </c>
      <c r="C3751" s="55" t="str">
        <f>[3]lang_2!C3751</f>
        <v>#[color=645252,fontsize=20]冰霜领主每隔一定时间释放冰霜之花，对4个后排单位造成大量伤害。[-]</v>
      </c>
      <c r="D3751" s="55">
        <f>[3]lang_2!D3751</f>
        <v>0</v>
      </c>
      <c r="E3751" s="55">
        <f>[3]lang_2!E3751</f>
        <v>0</v>
      </c>
    </row>
    <row r="3752" spans="1:5">
      <c r="A3752" s="55" t="str">
        <f>[3]lang_2!A3752</f>
        <v>SKILLDES1_42003</v>
      </c>
      <c r="B3752" s="55">
        <f>[3]lang_2!B3752</f>
        <v>0</v>
      </c>
      <c r="C3752" s="55" t="str">
        <f>[3]lang_2!C3752</f>
        <v>#[color=645252,fontsize=20]冰霜领主每隔一定时间释放冰霜之花，对4个后排单位造成大量伤害。[-]</v>
      </c>
      <c r="D3752" s="55">
        <f>[3]lang_2!D3752</f>
        <v>0</v>
      </c>
      <c r="E3752" s="55">
        <f>[3]lang_2!E3752</f>
        <v>0</v>
      </c>
    </row>
    <row r="3753" spans="1:5">
      <c r="A3753" s="55" t="str">
        <f>[3]lang_2!A3753</f>
        <v>SKILLDES_420031</v>
      </c>
      <c r="B3753" s="55">
        <f>[3]lang_2!B3753</f>
        <v>0</v>
      </c>
      <c r="C3753" s="55" t="str">
        <f>[3]lang_2!C3753</f>
        <v>#[color=645252,fontsize=20]冰霜领主每隔一定时间释放冰霜之花，对4个后排单位造成大量伤害，若目标没有死亡，则追加持续伤害。[-]</v>
      </c>
      <c r="D3753" s="55">
        <f>[3]lang_2!D3753</f>
        <v>0</v>
      </c>
      <c r="E3753" s="55">
        <f>[3]lang_2!E3753</f>
        <v>0</v>
      </c>
    </row>
    <row r="3754" spans="1:5">
      <c r="A3754" s="55" t="str">
        <f>[3]lang_2!A3754</f>
        <v>SKILLDES1_420031</v>
      </c>
      <c r="B3754" s="55">
        <f>[3]lang_2!B3754</f>
        <v>0</v>
      </c>
      <c r="C3754" s="55" t="str">
        <f>[3]lang_2!C3754</f>
        <v>#[color=645252,fontsize=20]冰霜领主每隔一定时间释放冰霜之花，对4个后排单位造成大量伤害，若目标没有死亡，则追加持续伤害。[-]</v>
      </c>
      <c r="D3754" s="55">
        <f>[3]lang_2!D3754</f>
        <v>0</v>
      </c>
      <c r="E3754" s="55">
        <f>[3]lang_2!E3754</f>
        <v>0</v>
      </c>
    </row>
    <row r="3755" spans="1:5">
      <c r="A3755" s="55" t="str">
        <f>[3]lang_2!A3755</f>
        <v>SKILLDES_42004</v>
      </c>
      <c r="B3755" s="55">
        <f>[3]lang_2!B3755</f>
        <v>0</v>
      </c>
      <c r="C3755" s="55" t="str">
        <f>[3]lang_2!C3755</f>
        <v>#[color=645252,fontsize=20]冰霜领主每隔一定时间释放大范围的冰雪风暴，对所有兵团造成伤害。[-]</v>
      </c>
      <c r="D3755" s="55">
        <f>[3]lang_2!D3755</f>
        <v>0</v>
      </c>
      <c r="E3755" s="55">
        <f>[3]lang_2!E3755</f>
        <v>0</v>
      </c>
    </row>
    <row r="3756" spans="1:5">
      <c r="A3756" s="55" t="str">
        <f>[3]lang_2!A3756</f>
        <v>SKILLDES1_42004</v>
      </c>
      <c r="B3756" s="55">
        <f>[3]lang_2!B3756</f>
        <v>0</v>
      </c>
      <c r="C3756" s="55" t="str">
        <f>[3]lang_2!C3756</f>
        <v>#[color=645252,fontsize=20]冰霜领主每隔一定时间释放大范围的冰雪风暴，对所有兵团造成伤害。[-]</v>
      </c>
      <c r="D3756" s="55">
        <f>[3]lang_2!D3756</f>
        <v>0</v>
      </c>
      <c r="E3756" s="55">
        <f>[3]lang_2!E3756</f>
        <v>0</v>
      </c>
    </row>
    <row r="3757" spans="1:5">
      <c r="A3757" s="55" t="str">
        <f>[3]lang_2!A3757</f>
        <v>SKILLDES_420041</v>
      </c>
      <c r="B3757" s="55">
        <f>[3]lang_2!B3757</f>
        <v>0</v>
      </c>
      <c r="C3757" s="55" t="str">
        <f>[3]lang_2!C3757</f>
        <v>#[color=645252,fontsize=20]冰霜领主每隔一定时间释放大范围的冰雪风暴，对所有兵团造成伤害，并有概率造成冰冻效果。[-]</v>
      </c>
      <c r="D3757" s="55">
        <f>[3]lang_2!D3757</f>
        <v>0</v>
      </c>
      <c r="E3757" s="55">
        <f>[3]lang_2!E3757</f>
        <v>0</v>
      </c>
    </row>
    <row r="3758" spans="1:5">
      <c r="A3758" s="55" t="str">
        <f>[3]lang_2!A3758</f>
        <v>SKILLDES1_420041</v>
      </c>
      <c r="B3758" s="55">
        <f>[3]lang_2!B3758</f>
        <v>0</v>
      </c>
      <c r="C3758" s="55" t="str">
        <f>[3]lang_2!C3758</f>
        <v>#[color=645252,fontsize=20]冰霜领主每隔一定时间释放大范围的冰雪风暴，对所有兵团造成伤害，并有概率造成冰冻效果。[-]</v>
      </c>
      <c r="D3758" s="55">
        <f>[3]lang_2!D3758</f>
        <v>0</v>
      </c>
      <c r="E3758" s="55">
        <f>[3]lang_2!E3758</f>
        <v>0</v>
      </c>
    </row>
    <row r="3759" spans="1:5">
      <c r="A3759" s="55" t="str">
        <f>[3]lang_2!A3759</f>
        <v>SKILLDES_42005</v>
      </c>
      <c r="B3759" s="55">
        <f>[3]lang_2!B3759</f>
        <v>0</v>
      </c>
      <c r="C3759" s="55" t="str">
        <f>[3]lang_2!C3759</f>
        <v>#[color=645252,fontsize=20]冰霜领主每2秒回复自身一定生命值。[-]</v>
      </c>
      <c r="D3759" s="55">
        <f>[3]lang_2!D3759</f>
        <v>0</v>
      </c>
      <c r="E3759" s="55">
        <f>[3]lang_2!E3759</f>
        <v>0</v>
      </c>
    </row>
    <row r="3760" spans="1:5">
      <c r="A3760" s="55" t="str">
        <f>[3]lang_2!A3760</f>
        <v>SKILLDES1_42005</v>
      </c>
      <c r="B3760" s="55">
        <f>[3]lang_2!B3760</f>
        <v>0</v>
      </c>
      <c r="C3760" s="55" t="str">
        <f>[3]lang_2!C3760</f>
        <v>#[color=645252,fontsize=20]冰霜领主每2秒回复自身一定生命值。[-]</v>
      </c>
      <c r="D3760" s="55">
        <f>[3]lang_2!D3760</f>
        <v>0</v>
      </c>
      <c r="E3760" s="55">
        <f>[3]lang_2!E3760</f>
        <v>0</v>
      </c>
    </row>
    <row r="3761" spans="1:5">
      <c r="A3761" s="55" t="str">
        <f>[3]lang_2!A3761</f>
        <v>SKILLDES_42006</v>
      </c>
      <c r="B3761" s="55">
        <f>[3]lang_2!B3761</f>
        <v>0</v>
      </c>
      <c r="C3761" s="55" t="str">
        <f>[3]lang_2!C3761</f>
        <v>#[color=645252,fontsize=20]冰霜领主掌握了寒气领域，在她周围一定范围内的所有单位每秒受到一次伤害，并降低攻击速度与攻击力，效果可叠加。[-]</v>
      </c>
      <c r="D3761" s="55">
        <f>[3]lang_2!D3761</f>
        <v>0</v>
      </c>
      <c r="E3761" s="55">
        <f>[3]lang_2!E3761</f>
        <v>0</v>
      </c>
    </row>
    <row r="3762" spans="1:5">
      <c r="A3762" s="55" t="str">
        <f>[3]lang_2!A3762</f>
        <v>SKILLDES1_42006</v>
      </c>
      <c r="B3762" s="55">
        <f>[3]lang_2!B3762</f>
        <v>0</v>
      </c>
      <c r="C3762" s="55" t="str">
        <f>[3]lang_2!C3762</f>
        <v>#[color=645252,fontsize=20]冰霜领主掌握了寒气领域，在她周围一定范围内的所有单位每秒受到一次伤害，并降低攻击速度与攻击力，效果可叠加。[-]</v>
      </c>
      <c r="D3762" s="55">
        <f>[3]lang_2!D3762</f>
        <v>0</v>
      </c>
      <c r="E3762" s="55">
        <f>[3]lang_2!E3762</f>
        <v>0</v>
      </c>
    </row>
    <row r="3763" spans="1:5">
      <c r="A3763" s="55">
        <f>[3]lang_2!A3763</f>
        <v>0</v>
      </c>
      <c r="B3763" s="55">
        <f>[3]lang_2!B3763</f>
        <v>0</v>
      </c>
      <c r="C3763" s="55">
        <f>[3]lang_2!C3763</f>
        <v>0</v>
      </c>
      <c r="D3763" s="55">
        <f>[3]lang_2!D3763</f>
        <v>0</v>
      </c>
      <c r="E3763" s="55">
        <f>[3]lang_2!E3763</f>
        <v>0</v>
      </c>
    </row>
    <row r="3764" spans="1:5">
      <c r="A3764" s="55" t="str">
        <f>[3]lang_2!A3764</f>
        <v>SKILLDES_43001</v>
      </c>
      <c r="B3764" s="55">
        <f>[3]lang_2!B3764</f>
        <v>0</v>
      </c>
      <c r="C3764" s="55" t="str">
        <f>[3]lang_2!C3764</f>
        <v>#[color=645252,fontsize=20]闪电领主每隔一定时间会释放出龙卷风，卷起所有[-][color=48b946,fontsize=20]地面[-][color=645252,fontsize=20]单位，并造成持续伤害，闪电领主死亡时解除该效果。[-]</v>
      </c>
      <c r="D3764" s="55">
        <f>[3]lang_2!D3764</f>
        <v>0</v>
      </c>
      <c r="E3764" s="55">
        <f>[3]lang_2!E3764</f>
        <v>0</v>
      </c>
    </row>
    <row r="3765" spans="1:5">
      <c r="A3765" s="55" t="str">
        <f>[3]lang_2!A3765</f>
        <v>SKILLDES1_43001</v>
      </c>
      <c r="B3765" s="55">
        <f>[3]lang_2!B3765</f>
        <v>0</v>
      </c>
      <c r="C3765" s="55" t="str">
        <f>[3]lang_2!C3765</f>
        <v>#[color=645252,fontsize=20]闪电领主每隔一定时间会释放出龙卷风，卷起所有[-][color=48b946,fontsize=20]地面[-][color=645252,fontsize=20]单位，并造成持续伤害，闪电领主死亡时解除该效果。[-]</v>
      </c>
      <c r="D3765" s="55">
        <f>[3]lang_2!D3765</f>
        <v>0</v>
      </c>
      <c r="E3765" s="55">
        <f>[3]lang_2!E3765</f>
        <v>0</v>
      </c>
    </row>
    <row r="3766" spans="1:5">
      <c r="A3766" s="55" t="str">
        <f>[3]lang_2!A3766</f>
        <v>SKILLDES_43002</v>
      </c>
      <c r="B3766" s="55">
        <f>[3]lang_2!B3766</f>
        <v>0</v>
      </c>
      <c r="C3766" s="55" t="str">
        <f>[3]lang_2!C3766</f>
        <v>#[color=645252,fontsize=20]闪电领主每隔一定时间对距离最远的兵团释放一阵落雷，造成大量伤害。[-]</v>
      </c>
      <c r="D3766" s="55">
        <f>[3]lang_2!D3766</f>
        <v>0</v>
      </c>
      <c r="E3766" s="55">
        <f>[3]lang_2!E3766</f>
        <v>0</v>
      </c>
    </row>
    <row r="3767" spans="1:5">
      <c r="A3767" s="55" t="str">
        <f>[3]lang_2!A3767</f>
        <v>SKILLDES1_43002</v>
      </c>
      <c r="B3767" s="55">
        <f>[3]lang_2!B3767</f>
        <v>0</v>
      </c>
      <c r="C3767" s="55" t="str">
        <f>[3]lang_2!C3767</f>
        <v>#[color=645252,fontsize=20]闪电领主每隔一定时间对距离最远的兵团释放一阵落雷，造成大量伤害。[-]</v>
      </c>
      <c r="D3767" s="55">
        <f>[3]lang_2!D3767</f>
        <v>0</v>
      </c>
      <c r="E3767" s="55">
        <f>[3]lang_2!E3767</f>
        <v>0</v>
      </c>
    </row>
    <row r="3768" spans="1:5">
      <c r="A3768" s="55" t="str">
        <f>[3]lang_2!A3768</f>
        <v>SKILLDES_430021</v>
      </c>
      <c r="B3768" s="55">
        <f>[3]lang_2!B3768</f>
        <v>0</v>
      </c>
      <c r="C3768" s="55" t="str">
        <f>[3]lang_2!C3768</f>
        <v>#[color=645252,fontsize=20]闪电领主每隔一定时间对距离最远的兵团释放一阵落雷，造成大量伤害，若目标没有死亡，则追加持续伤害。[-]</v>
      </c>
      <c r="D3768" s="55">
        <f>[3]lang_2!D3768</f>
        <v>0</v>
      </c>
      <c r="E3768" s="55">
        <f>[3]lang_2!E3768</f>
        <v>0</v>
      </c>
    </row>
    <row r="3769" spans="1:5">
      <c r="A3769" s="55" t="str">
        <f>[3]lang_2!A3769</f>
        <v>SKILLDES1_430021</v>
      </c>
      <c r="B3769" s="55">
        <f>[3]lang_2!B3769</f>
        <v>0</v>
      </c>
      <c r="C3769" s="55" t="str">
        <f>[3]lang_2!C3769</f>
        <v>#[color=645252,fontsize=20]闪电领主每隔一定时间对距离最远的兵团释放一阵落雷，造成大量伤害，若目标没有死亡，则追加持续伤害。[-]</v>
      </c>
      <c r="D3769" s="55">
        <f>[3]lang_2!D3769</f>
        <v>0</v>
      </c>
      <c r="E3769" s="55">
        <f>[3]lang_2!E3769</f>
        <v>0</v>
      </c>
    </row>
    <row r="3770" spans="1:5">
      <c r="A3770" s="55" t="str">
        <f>[3]lang_2!A3770</f>
        <v>SKILLDES_43003</v>
      </c>
      <c r="B3770" s="55">
        <f>[3]lang_2!B3770</f>
        <v>0</v>
      </c>
      <c r="C3770" s="55" t="str">
        <f>[3]lang_2!C3770</f>
        <v>#[color=645252,fontsize=20]闪电领主攻击时对当前兵团所有单位造成伤害。[-]</v>
      </c>
      <c r="D3770" s="55">
        <f>[3]lang_2!D3770</f>
        <v>0</v>
      </c>
      <c r="E3770" s="55">
        <f>[3]lang_2!E3770</f>
        <v>0</v>
      </c>
    </row>
    <row r="3771" spans="1:5">
      <c r="A3771" s="55" t="str">
        <f>[3]lang_2!A3771</f>
        <v>SKILLDES1_43003</v>
      </c>
      <c r="B3771" s="55">
        <f>[3]lang_2!B3771</f>
        <v>0</v>
      </c>
      <c r="C3771" s="55" t="str">
        <f>[3]lang_2!C3771</f>
        <v>#[color=645252,fontsize=20]闪电领主攻击时对当前兵团所有单位造成伤害。[-]</v>
      </c>
      <c r="D3771" s="55">
        <f>[3]lang_2!D3771</f>
        <v>0</v>
      </c>
      <c r="E3771" s="55">
        <f>[3]lang_2!E3771</f>
        <v>0</v>
      </c>
    </row>
    <row r="3772" spans="1:5">
      <c r="A3772" s="55" t="str">
        <f>[3]lang_2!A3772</f>
        <v>SKILLDES_430031</v>
      </c>
      <c r="B3772" s="55">
        <f>[3]lang_2!B3772</f>
        <v>0</v>
      </c>
      <c r="C3772" s="55" t="str">
        <f>[3]lang_2!C3772</f>
        <v>#[color=645252,fontsize=20]闪电领主攻击时有概率触发一道闪电，对前方所有兵团造成伤害。[-]</v>
      </c>
      <c r="D3772" s="55">
        <f>[3]lang_2!D3772</f>
        <v>0</v>
      </c>
      <c r="E3772" s="55">
        <f>[3]lang_2!E3772</f>
        <v>0</v>
      </c>
    </row>
    <row r="3773" spans="1:5">
      <c r="A3773" s="55" t="str">
        <f>[3]lang_2!A3773</f>
        <v>SKILLDES1_430031</v>
      </c>
      <c r="B3773" s="55">
        <f>[3]lang_2!B3773</f>
        <v>0</v>
      </c>
      <c r="C3773" s="55" t="str">
        <f>[3]lang_2!C3773</f>
        <v>#[color=645252,fontsize=20]闪电领主攻击时有概率触发一道闪电，对前方所有兵团造成伤害。[-]</v>
      </c>
      <c r="D3773" s="55">
        <f>[3]lang_2!D3773</f>
        <v>0</v>
      </c>
      <c r="E3773" s="55">
        <f>[3]lang_2!E3773</f>
        <v>0</v>
      </c>
    </row>
    <row r="3774" spans="1:5">
      <c r="A3774" s="55" t="str">
        <f>[3]lang_2!A3774</f>
        <v>SKILLDES_43004</v>
      </c>
      <c r="B3774" s="55">
        <f>[3]lang_2!B3774</f>
        <v>0</v>
      </c>
      <c r="C3774" s="55" t="str">
        <f>[3]lang_2!C3774</f>
        <v>#[color=645252,fontsize=20]闪电领主每隔一段时间会召唤10只小闪电领主，闪电领主拥有【落雷】技能。[-]</v>
      </c>
      <c r="D3774" s="55">
        <f>[3]lang_2!D3774</f>
        <v>0</v>
      </c>
      <c r="E3774" s="55">
        <f>[3]lang_2!E3774</f>
        <v>0</v>
      </c>
    </row>
    <row r="3775" spans="1:5">
      <c r="A3775" s="55" t="str">
        <f>[3]lang_2!A3775</f>
        <v>SKILLDES1_43004</v>
      </c>
      <c r="B3775" s="55">
        <f>[3]lang_2!B3775</f>
        <v>0</v>
      </c>
      <c r="C3775" s="55" t="str">
        <f>[3]lang_2!C3775</f>
        <v>#[color=645252,fontsize=20]闪电领主每隔一段时间会召唤10只小闪电领主，闪电领主拥有【落雷】技能。[-]</v>
      </c>
      <c r="D3775" s="55">
        <f>[3]lang_2!D3775</f>
        <v>0</v>
      </c>
      <c r="E3775" s="55">
        <f>[3]lang_2!E3775</f>
        <v>0</v>
      </c>
    </row>
    <row r="3776" spans="1:5">
      <c r="A3776" s="55" t="str">
        <f>[3]lang_2!A3776</f>
        <v>SKILLDES_430041</v>
      </c>
      <c r="B3776" s="55">
        <f>[3]lang_2!B3776</f>
        <v>0</v>
      </c>
      <c r="C3776" s="55" t="str">
        <f>[3]lang_2!C3776</f>
        <v>#[color=645252,fontsize=20]闪电领主每隔一段时间会召唤10只小闪电领主，闪电领主拥有【惊雷】与【闪电】技能。[-]</v>
      </c>
      <c r="D3776" s="55">
        <f>[3]lang_2!D3776</f>
        <v>0</v>
      </c>
      <c r="E3776" s="55">
        <f>[3]lang_2!E3776</f>
        <v>0</v>
      </c>
    </row>
    <row r="3777" spans="1:5">
      <c r="A3777" s="55" t="str">
        <f>[3]lang_2!A3777</f>
        <v>SKILLDES1_430041</v>
      </c>
      <c r="B3777" s="55">
        <f>[3]lang_2!B3777</f>
        <v>0</v>
      </c>
      <c r="C3777" s="55" t="str">
        <f>[3]lang_2!C3777</f>
        <v>#[color=645252,fontsize=20]闪电领主每隔一段时间会召唤10只小闪电领主，闪电领主拥有【惊雷】与【闪电】技能。[-]</v>
      </c>
      <c r="D3777" s="55">
        <f>[3]lang_2!D3777</f>
        <v>0</v>
      </c>
      <c r="E3777" s="55">
        <f>[3]lang_2!E3777</f>
        <v>0</v>
      </c>
    </row>
    <row r="3778" spans="1:5">
      <c r="A3778" s="55" t="str">
        <f>[3]lang_2!A3778</f>
        <v>SKILLDES_43005</v>
      </c>
      <c r="B3778" s="55">
        <f>[3]lang_2!B3778</f>
        <v>0</v>
      </c>
      <c r="C3778" s="55" t="str">
        <f>[3]lang_2!C3778</f>
        <v>#[color=645252,fontsize=20]闪电领主掌握了雷霆领域，被攻击时有一定概率对攻击兵团释放一道闪电，造成大量伤害。[-]</v>
      </c>
      <c r="D3778" s="55">
        <f>[3]lang_2!D3778</f>
        <v>0</v>
      </c>
      <c r="E3778" s="55">
        <f>[3]lang_2!E3778</f>
        <v>0</v>
      </c>
    </row>
    <row r="3779" spans="1:5">
      <c r="A3779" s="55" t="str">
        <f>[3]lang_2!A3779</f>
        <v>SKILLDES1_43005</v>
      </c>
      <c r="B3779" s="55">
        <f>[3]lang_2!B3779</f>
        <v>0</v>
      </c>
      <c r="C3779" s="55" t="str">
        <f>[3]lang_2!C3779</f>
        <v>#[color=645252,fontsize=20]闪电领主掌握了雷霆领域，被攻击时有一定概率对攻击兵团释放一道闪电，造成大量伤害。[-]</v>
      </c>
      <c r="D3779" s="55">
        <f>[3]lang_2!D3779</f>
        <v>0</v>
      </c>
      <c r="E3779" s="55">
        <f>[3]lang_2!E3779</f>
        <v>0</v>
      </c>
    </row>
    <row r="3780" spans="1:5">
      <c r="A3780" s="55">
        <f>[3]lang_2!A3780</f>
        <v>0</v>
      </c>
      <c r="B3780" s="55">
        <f>[3]lang_2!B3780</f>
        <v>0</v>
      </c>
      <c r="C3780" s="55">
        <f>[3]lang_2!C3780</f>
        <v>0</v>
      </c>
      <c r="D3780" s="55">
        <f>[3]lang_2!D3780</f>
        <v>0</v>
      </c>
      <c r="E3780" s="55">
        <f>[3]lang_2!E3780</f>
        <v>0</v>
      </c>
    </row>
    <row r="3781" spans="1:5">
      <c r="A3781" s="55" t="str">
        <f>[3]lang_2!A3781</f>
        <v>SKILLDES_44001</v>
      </c>
      <c r="B3781" s="55">
        <f>[3]lang_2!B3781</f>
        <v>0</v>
      </c>
      <c r="C3781" s="55" t="str">
        <f>[3]lang_2!C3781</f>
        <v>#[color=645252,fontsize=20]大地领主拥有4队坚不可摧的石元素，并且每隔一段时间会额外召唤石元素参与战斗，想要击败大地领主，必须依靠大地祭司的力量。大地祭司会吸收所有[-][color=48b946,fontsize=20]治疗效果[-][color=645252,fontsize=20]来回复自身生命，当生命达到满值时将获得胜利。[-]</v>
      </c>
      <c r="D3781" s="55">
        <f>[3]lang_2!D3781</f>
        <v>0</v>
      </c>
      <c r="E3781" s="55">
        <f>[3]lang_2!E3781</f>
        <v>0</v>
      </c>
    </row>
    <row r="3782" spans="1:5">
      <c r="A3782" s="55" t="str">
        <f>[3]lang_2!A3782</f>
        <v>SKILLDES1_44001</v>
      </c>
      <c r="B3782" s="55">
        <f>[3]lang_2!B3782</f>
        <v>0</v>
      </c>
      <c r="C3782" s="55" t="str">
        <f>[3]lang_2!C3782</f>
        <v>#[color=645252,fontsize=20]大地领主拥有4队坚不可摧的石元素，并且每隔一段时间会额外召唤石元素参与战斗，想要击败大地领主，必须依靠大地祭司的力量。大地祭司会吸收所有[-][color=48b946,fontsize=20]治疗效果[-][color=645252,fontsize=20]来回复自身生命，当生命达到满值时将获得胜利。[-]</v>
      </c>
      <c r="D3782" s="55">
        <f>[3]lang_2!D3782</f>
        <v>0</v>
      </c>
      <c r="E3782" s="55">
        <f>[3]lang_2!E3782</f>
        <v>0</v>
      </c>
    </row>
    <row r="3783" spans="1:5">
      <c r="A3783" s="55" t="str">
        <f>[3]lang_2!A3783</f>
        <v>SKILLDES_44002</v>
      </c>
      <c r="B3783" s="55">
        <f>[3]lang_2!B3783</f>
        <v>0</v>
      </c>
      <c r="C3783" s="55" t="str">
        <f>[3]lang_2!C3783</f>
        <v>#[color=645252,fontsize=20]大地领主拥有4队用于摧毁敌人的幽火元素与雷元素，并且每隔一段时间会额外召唤一队元素兵团参与战斗。[-]</v>
      </c>
      <c r="D3783" s="55">
        <f>[3]lang_2!D3783</f>
        <v>0</v>
      </c>
      <c r="E3783" s="55">
        <f>[3]lang_2!E3783</f>
        <v>0</v>
      </c>
    </row>
    <row r="3784" spans="1:5">
      <c r="A3784" s="55" t="str">
        <f>[3]lang_2!A3784</f>
        <v>SKILLDES1_44002</v>
      </c>
      <c r="B3784" s="55">
        <f>[3]lang_2!B3784</f>
        <v>0</v>
      </c>
      <c r="C3784" s="55" t="str">
        <f>[3]lang_2!C3784</f>
        <v>#[color=645252,fontsize=20]大地领主拥有4队用于摧毁敌人的幽火元素与雷元素，并且每隔一段时间会额外召唤一队元素兵团参与战斗。[-]</v>
      </c>
      <c r="D3784" s="55">
        <f>[3]lang_2!D3784</f>
        <v>0</v>
      </c>
      <c r="E3784" s="55">
        <f>[3]lang_2!E3784</f>
        <v>0</v>
      </c>
    </row>
    <row r="3785" spans="1:5">
      <c r="A3785" s="55" t="str">
        <f>[3]lang_2!A3785</f>
        <v>SKILLDES_44003</v>
      </c>
      <c r="B3785" s="55">
        <f>[3]lang_2!B3785</f>
        <v>0</v>
      </c>
      <c r="C3785" s="55" t="str">
        <f>[3]lang_2!C3785</f>
        <v>#[color=645252,fontsize=20]我方防御单位死亡时，大地领主会召唤一队魔法仙灵对随机一路进行突击。[-]</v>
      </c>
      <c r="D3785" s="55">
        <f>[3]lang_2!D3785</f>
        <v>0</v>
      </c>
      <c r="E3785" s="55">
        <f>[3]lang_2!E3785</f>
        <v>0</v>
      </c>
    </row>
    <row r="3786" spans="1:5">
      <c r="A3786" s="55" t="str">
        <f>[3]lang_2!A3786</f>
        <v>SKILLDES1_44003</v>
      </c>
      <c r="B3786" s="55">
        <f>[3]lang_2!B3786</f>
        <v>0</v>
      </c>
      <c r="C3786" s="55" t="str">
        <f>[3]lang_2!C3786</f>
        <v>#[color=645252,fontsize=20]我方防御单位死亡时，大地领主会召唤一队魔法仙灵对随机一路进行突击。[-]</v>
      </c>
      <c r="D3786" s="55">
        <f>[3]lang_2!D3786</f>
        <v>0</v>
      </c>
      <c r="E3786" s="55">
        <f>[3]lang_2!E3786</f>
        <v>0</v>
      </c>
    </row>
    <row r="3787" spans="1:5">
      <c r="A3787" s="55" t="str">
        <f>[3]lang_2!A3787</f>
        <v>SKILLDES_44004</v>
      </c>
      <c r="B3787" s="55">
        <f>[3]lang_2!B3787</f>
        <v>0</v>
      </c>
      <c r="C3787" s="55" t="str">
        <f>[3]lang_2!C3787</f>
        <v>#[color=645252,fontsize=20]每隔一定时间，大地领主会在大地祭司附近召唤一队精神元素进行偷袭。[-]</v>
      </c>
      <c r="D3787" s="55">
        <f>[3]lang_2!D3787</f>
        <v>0</v>
      </c>
      <c r="E3787" s="55">
        <f>[3]lang_2!E3787</f>
        <v>0</v>
      </c>
    </row>
    <row r="3788" spans="1:5">
      <c r="A3788" s="55" t="str">
        <f>[3]lang_2!A3788</f>
        <v>SKILLDES1_44004</v>
      </c>
      <c r="B3788" s="55">
        <f>[3]lang_2!B3788</f>
        <v>0</v>
      </c>
      <c r="C3788" s="55" t="str">
        <f>[3]lang_2!C3788</f>
        <v>#[color=645252,fontsize=20]每隔一定时间，大地领主会在大地祭司附近召唤一队精神元素进行偷袭。[-]</v>
      </c>
      <c r="D3788" s="55">
        <f>[3]lang_2!D3788</f>
        <v>0</v>
      </c>
      <c r="E3788" s="55">
        <f>[3]lang_2!E3788</f>
        <v>0</v>
      </c>
    </row>
    <row r="3789" spans="1:5">
      <c r="A3789" s="55" t="str">
        <f>[3]lang_2!A3789</f>
        <v>SKILLDES_44005</v>
      </c>
      <c r="B3789" s="55">
        <f>[3]lang_2!B3789</f>
        <v>0</v>
      </c>
      <c r="C3789" s="55" t="str">
        <f>[3]lang_2!C3789</f>
        <v>#[color=645252,fontsize=20]英雄释放法术时，大地领主会反馈法术的力量，对大地祭祀造成一次伤害，该技能有3秒间隔时间。[-]</v>
      </c>
      <c r="D3789" s="55">
        <f>[3]lang_2!D3789</f>
        <v>0</v>
      </c>
      <c r="E3789" s="55">
        <f>[3]lang_2!E3789</f>
        <v>0</v>
      </c>
    </row>
    <row r="3790" spans="1:5">
      <c r="A3790" s="55" t="str">
        <f>[3]lang_2!A3790</f>
        <v>SKILLDES1_44005</v>
      </c>
      <c r="B3790" s="55">
        <f>[3]lang_2!B3790</f>
        <v>0</v>
      </c>
      <c r="C3790" s="55" t="str">
        <f>[3]lang_2!C3790</f>
        <v>#[color=645252,fontsize=20]英雄释放法术时，大地领主会反馈法术的力量，对大地祭祀造成一次伤害，该技能有3秒间隔时间。[-]</v>
      </c>
      <c r="D3790" s="55">
        <f>[3]lang_2!D3790</f>
        <v>0</v>
      </c>
      <c r="E3790" s="55">
        <f>[3]lang_2!E3790</f>
        <v>0</v>
      </c>
    </row>
    <row r="3791" spans="1:5">
      <c r="A3791" s="55">
        <f>[3]lang_2!A3791</f>
        <v>0</v>
      </c>
      <c r="B3791" s="55">
        <f>[3]lang_2!B3791</f>
        <v>0</v>
      </c>
      <c r="C3791" s="55">
        <f>[3]lang_2!C3791</f>
        <v>0</v>
      </c>
      <c r="D3791" s="55">
        <f>[3]lang_2!D3791</f>
        <v>0</v>
      </c>
      <c r="E3791" s="55">
        <f>[3]lang_2!E3791</f>
        <v>0</v>
      </c>
    </row>
    <row r="3792" spans="1:5">
      <c r="A3792" s="55" t="str">
        <f>[3]lang_2!A3792</f>
        <v>SKILLDES_45001</v>
      </c>
      <c r="B3792" s="55">
        <f>[3]lang_2!B3792</f>
        <v>0</v>
      </c>
      <c r="C3792" s="55" t="str">
        <f>[3]lang_2!C3792</f>
        <v>#[color=645252,fontsize=20]混乱领主的真身正常状态下处于异位面，只有受到兵团造成的[-][color=48b946,fontsize=20]眩晕，冰封[-][color=645252,fontsize=20]效果才会进入这个位面，受到伤害。[-]</v>
      </c>
      <c r="D3792" s="55">
        <f>[3]lang_2!D3792</f>
        <v>0</v>
      </c>
      <c r="E3792" s="55">
        <f>[3]lang_2!E3792</f>
        <v>0</v>
      </c>
    </row>
    <row r="3793" spans="1:5">
      <c r="A3793" s="55" t="str">
        <f>[3]lang_2!A3793</f>
        <v>SKILLDES1_45001</v>
      </c>
      <c r="B3793" s="55">
        <f>[3]lang_2!B3793</f>
        <v>0</v>
      </c>
      <c r="C3793" s="55" t="str">
        <f>[3]lang_2!C3793</f>
        <v>#[color=645252,fontsize=20]混乱领主的真身正常状态下处于异位面，只有受到兵团造成的[-][color=48b946,fontsize=20]眩晕，冰封[-][color=645252,fontsize=20]效果才会进入这个位面，受到伤害。[-]</v>
      </c>
      <c r="D3793" s="55">
        <f>[3]lang_2!D3793</f>
        <v>0</v>
      </c>
      <c r="E3793" s="55">
        <f>[3]lang_2!E3793</f>
        <v>0</v>
      </c>
    </row>
    <row r="3794" spans="1:5">
      <c r="A3794" s="55" t="str">
        <f>[3]lang_2!A3794</f>
        <v>SKILLDES_45002</v>
      </c>
      <c r="B3794" s="55">
        <f>[3]lang_2!B3794</f>
        <v>0</v>
      </c>
      <c r="C3794" s="55" t="str">
        <f>[3]lang_2!C3794</f>
        <v>#[color=645252,fontsize=20]混乱领主每隔一定时间对周围一定范围内所有兵团造成伤害。[-]</v>
      </c>
      <c r="D3794" s="55">
        <f>[3]lang_2!D3794</f>
        <v>0</v>
      </c>
      <c r="E3794" s="55">
        <f>[3]lang_2!E3794</f>
        <v>0</v>
      </c>
    </row>
    <row r="3795" spans="1:5">
      <c r="A3795" s="55" t="str">
        <f>[3]lang_2!A3795</f>
        <v>SKILLDES1_45002</v>
      </c>
      <c r="B3795" s="55">
        <f>[3]lang_2!B3795</f>
        <v>0</v>
      </c>
      <c r="C3795" s="55" t="str">
        <f>[3]lang_2!C3795</f>
        <v>#[color=645252,fontsize=20]混乱领主每隔一定时间对周围一定范围内所有兵团造成伤害。[-]</v>
      </c>
      <c r="D3795" s="55">
        <f>[3]lang_2!D3795</f>
        <v>0</v>
      </c>
      <c r="E3795" s="55">
        <f>[3]lang_2!E3795</f>
        <v>0</v>
      </c>
    </row>
    <row r="3796" spans="1:5">
      <c r="A3796" s="55" t="str">
        <f>[3]lang_2!A3796</f>
        <v>SKILLDES_45003</v>
      </c>
      <c r="B3796" s="55">
        <f>[3]lang_2!B3796</f>
        <v>0</v>
      </c>
      <c r="C3796" s="55" t="str">
        <f>[3]lang_2!C3796</f>
        <v>#[color=645252,fontsize=20]混乱领主每隔一定时间对随机一个单位造成极高伤害。[-]</v>
      </c>
      <c r="D3796" s="55">
        <f>[3]lang_2!D3796</f>
        <v>0</v>
      </c>
      <c r="E3796" s="55">
        <f>[3]lang_2!E3796</f>
        <v>0</v>
      </c>
    </row>
    <row r="3797" spans="1:5">
      <c r="A3797" s="55" t="str">
        <f>[3]lang_2!A3797</f>
        <v>SKILLDES1_45003</v>
      </c>
      <c r="B3797" s="55">
        <f>[3]lang_2!B3797</f>
        <v>0</v>
      </c>
      <c r="C3797" s="55" t="str">
        <f>[3]lang_2!C3797</f>
        <v>#[color=645252,fontsize=20]混乱领主每隔一定时间对随机一个单位造成极高伤害。[-]</v>
      </c>
      <c r="D3797" s="55">
        <f>[3]lang_2!D3797</f>
        <v>0</v>
      </c>
      <c r="E3797" s="55">
        <f>[3]lang_2!E3797</f>
        <v>0</v>
      </c>
    </row>
    <row r="3798" spans="1:5">
      <c r="A3798" s="55" t="str">
        <f>[3]lang_2!A3798</f>
        <v>SKILLDES_45004</v>
      </c>
      <c r="B3798" s="55">
        <f>[3]lang_2!B3798</f>
        <v>0</v>
      </c>
      <c r="C3798" s="55" t="str">
        <f>[3]lang_2!C3798</f>
        <v>#[color=645252,fontsize=20]混乱领主每隔一定时间在距离最远的兵团附近召唤一个自己的分身。[-]</v>
      </c>
      <c r="D3798" s="55">
        <f>[3]lang_2!D3798</f>
        <v>0</v>
      </c>
      <c r="E3798" s="55">
        <f>[3]lang_2!E3798</f>
        <v>0</v>
      </c>
    </row>
    <row r="3799" spans="1:5">
      <c r="A3799" s="55" t="str">
        <f>[3]lang_2!A3799</f>
        <v>SKILLDES1_45004</v>
      </c>
      <c r="B3799" s="55">
        <f>[3]lang_2!B3799</f>
        <v>0</v>
      </c>
      <c r="C3799" s="55" t="str">
        <f>[3]lang_2!C3799</f>
        <v>#[color=645252,fontsize=20]混乱领主每隔一定时间在距离最远的兵团附近召唤一个自己的分身。[-]</v>
      </c>
      <c r="D3799" s="55">
        <f>[3]lang_2!D3799</f>
        <v>0</v>
      </c>
      <c r="E3799" s="55">
        <f>[3]lang_2!E3799</f>
        <v>0</v>
      </c>
    </row>
    <row r="3800" spans="1:5">
      <c r="A3800" s="55" t="str">
        <f>[3]lang_2!A3800</f>
        <v>SKILLDES_450021</v>
      </c>
      <c r="B3800" s="55">
        <f>[3]lang_2!B3800</f>
        <v>0</v>
      </c>
      <c r="C3800" s="55" t="str">
        <f>[3]lang_2!C3800</f>
        <v>#[color=645252,fontsize=20]混乱领主每隔一定时间在距离最远的兵团附近召唤一个自己的分身，分身拥有【震爆】技能。[-]</v>
      </c>
      <c r="D3800" s="55">
        <f>[3]lang_2!D3800</f>
        <v>0</v>
      </c>
      <c r="E3800" s="55">
        <f>[3]lang_2!E3800</f>
        <v>0</v>
      </c>
    </row>
    <row r="3801" spans="1:5">
      <c r="A3801" s="55" t="str">
        <f>[3]lang_2!A3801</f>
        <v>SKILLDES1_450021</v>
      </c>
      <c r="B3801" s="55">
        <f>[3]lang_2!B3801</f>
        <v>0</v>
      </c>
      <c r="C3801" s="55" t="str">
        <f>[3]lang_2!C3801</f>
        <v>#[color=645252,fontsize=20]混乱领主每隔一定时间在距离最远的兵团附近召唤一个自己的分身，分身拥有【震爆】技能。[-]</v>
      </c>
      <c r="D3801" s="55">
        <f>[3]lang_2!D3801</f>
        <v>0</v>
      </c>
      <c r="E3801" s="55">
        <f>[3]lang_2!E3801</f>
        <v>0</v>
      </c>
    </row>
    <row r="3802" spans="1:5">
      <c r="A3802" s="55" t="str">
        <f>[3]lang_2!A3802</f>
        <v>SKILLDES_450031</v>
      </c>
      <c r="B3802" s="55">
        <f>[3]lang_2!B3802</f>
        <v>0</v>
      </c>
      <c r="C3802" s="55" t="str">
        <f>[3]lang_2!C3802</f>
        <v>#[color=645252,fontsize=20]混乱领主每隔一定时间在距离最远的兵团附近召唤一个自己的分身，分身拥有【震爆】与【毁灭】技能。[-]</v>
      </c>
      <c r="D3802" s="55">
        <f>[3]lang_2!D3802</f>
        <v>0</v>
      </c>
      <c r="E3802" s="55">
        <f>[3]lang_2!E3802</f>
        <v>0</v>
      </c>
    </row>
    <row r="3803" spans="1:5">
      <c r="A3803" s="55" t="str">
        <f>[3]lang_2!A3803</f>
        <v>SKILLDES1_450031</v>
      </c>
      <c r="B3803" s="55">
        <f>[3]lang_2!B3803</f>
        <v>0</v>
      </c>
      <c r="C3803" s="55" t="str">
        <f>[3]lang_2!C3803</f>
        <v>#[color=645252,fontsize=20]混乱领主每隔一定时间在距离最远的兵团附近召唤一个自己的分身，分身拥有【震爆】与【毁灭】技能。[-]</v>
      </c>
      <c r="D3803" s="55">
        <f>[3]lang_2!D3803</f>
        <v>0</v>
      </c>
      <c r="E3803" s="55">
        <f>[3]lang_2!E3803</f>
        <v>0</v>
      </c>
    </row>
    <row r="3804" spans="1:5">
      <c r="A3804" s="55" t="str">
        <f>[3]lang_2!A3804</f>
        <v>SKILLDES_450041</v>
      </c>
      <c r="B3804" s="55">
        <f>[3]lang_2!B3804</f>
        <v>0</v>
      </c>
      <c r="C3804" s="55" t="str">
        <f>[3]lang_2!C3804</f>
        <v>#[color=645252,fontsize=20]如果目标单位死亡，混乱领主有概率召唤出一个精神元素。[-]</v>
      </c>
      <c r="D3804" s="55">
        <f>[3]lang_2!D3804</f>
        <v>0</v>
      </c>
      <c r="E3804" s="55">
        <f>[3]lang_2!E3804</f>
        <v>0</v>
      </c>
    </row>
    <row r="3805" spans="1:5">
      <c r="A3805" s="55" t="str">
        <f>[3]lang_2!A3805</f>
        <v>SKILLDES1_450041</v>
      </c>
      <c r="B3805" s="55">
        <f>[3]lang_2!B3805</f>
        <v>0</v>
      </c>
      <c r="C3805" s="55" t="str">
        <f>[3]lang_2!C3805</f>
        <v>#[color=645252,fontsize=20]如果目标单位死亡，混乱领主有概率召唤出一个精神元素。[-]</v>
      </c>
      <c r="D3805" s="55">
        <f>[3]lang_2!D3805</f>
        <v>0</v>
      </c>
      <c r="E3805" s="55">
        <f>[3]lang_2!E3805</f>
        <v>0</v>
      </c>
    </row>
    <row r="3806" spans="1:5">
      <c r="A3806" s="55" t="str">
        <f>[3]lang_2!A3806</f>
        <v>SKILLDES_450042</v>
      </c>
      <c r="B3806" s="55">
        <f>[3]lang_2!B3806</f>
        <v>0</v>
      </c>
      <c r="C3806" s="55" t="str">
        <f>[3]lang_2!C3806</f>
        <v>#[color=645252,fontsize=20]混乱领主每隔一定时间在距离最远的兵团附近召唤一个自己的分身，分身拥有【震爆】与【毁灭】技能，混乱领主与分身杀死目标时有一定概率召唤一位精神元素。[-]</v>
      </c>
      <c r="D3806" s="55">
        <f>[3]lang_2!D3806</f>
        <v>0</v>
      </c>
      <c r="E3806" s="55">
        <f>[3]lang_2!E3806</f>
        <v>0</v>
      </c>
    </row>
    <row r="3807" spans="1:5">
      <c r="A3807" s="55" t="str">
        <f>[3]lang_2!A3807</f>
        <v>SKILLDES1_450042</v>
      </c>
      <c r="B3807" s="55">
        <f>[3]lang_2!B3807</f>
        <v>0</v>
      </c>
      <c r="C3807" s="55" t="str">
        <f>[3]lang_2!C3807</f>
        <v>#[color=645252,fontsize=20]混乱领主每隔一定时间在距离最远的兵团附近召唤一个自己的分身，分身拥有【震爆】与【毁灭】技能，混乱领主与分身杀死目标时有一定概率召唤一位精神元素。[-]</v>
      </c>
      <c r="D3807" s="55">
        <f>[3]lang_2!D3807</f>
        <v>0</v>
      </c>
      <c r="E3807" s="55">
        <f>[3]lang_2!E3807</f>
        <v>0</v>
      </c>
    </row>
    <row r="3808" spans="1:5">
      <c r="A3808" s="55" t="str">
        <f>[3]lang_2!A3808</f>
        <v>SKILLDES_45005</v>
      </c>
      <c r="B3808" s="55">
        <f>[3]lang_2!B3808</f>
        <v>0</v>
      </c>
      <c r="C3808" s="55" t="str">
        <f>[3]lang_2!C3808</f>
        <v>#[color=645252,fontsize=20]混乱领主掌握了虚无领域，在他周围一定范围内的所有单位每秒受到一次伤害，并造成沉默效果，效果持续到目标死亡。[-]</v>
      </c>
      <c r="D3808" s="55">
        <f>[3]lang_2!D3808</f>
        <v>0</v>
      </c>
      <c r="E3808" s="55">
        <f>[3]lang_2!E3808</f>
        <v>0</v>
      </c>
    </row>
    <row r="3809" spans="1:5">
      <c r="A3809" s="55" t="str">
        <f>[3]lang_2!A3809</f>
        <v>SKILLDES1_45005</v>
      </c>
      <c r="B3809" s="55">
        <f>[3]lang_2!B3809</f>
        <v>0</v>
      </c>
      <c r="C3809" s="55" t="str">
        <f>[3]lang_2!C3809</f>
        <v>#[color=645252,fontsize=20]混乱领主掌握了虚无领域，在他周围一定范围内的所有单位每秒受到一次伤害，并造成沉默效果，效果持续到目标死亡。[-]</v>
      </c>
      <c r="D3809" s="55">
        <f>[3]lang_2!D3809</f>
        <v>0</v>
      </c>
      <c r="E3809" s="55">
        <f>[3]lang_2!E3809</f>
        <v>0</v>
      </c>
    </row>
    <row r="3810" spans="1:5">
      <c r="A3810" s="55">
        <f>[3]lang_2!A3810</f>
        <v>0</v>
      </c>
      <c r="B3810" s="55">
        <f>[3]lang_2!B3810</f>
        <v>0</v>
      </c>
      <c r="C3810" s="55">
        <f>[3]lang_2!C3810</f>
        <v>0</v>
      </c>
      <c r="D3810" s="55">
        <f>[3]lang_2!D3810</f>
        <v>0</v>
      </c>
      <c r="E3810" s="55">
        <f>[3]lang_2!E3810</f>
        <v>0</v>
      </c>
    </row>
    <row r="3811" spans="1:5">
      <c r="A3811" s="55">
        <f>[3]lang_2!A3811</f>
        <v>0</v>
      </c>
      <c r="B3811" s="55">
        <f>[3]lang_2!B3811</f>
        <v>0</v>
      </c>
      <c r="C3811" s="55">
        <f>[3]lang_2!C3811</f>
        <v>0</v>
      </c>
      <c r="D3811" s="55">
        <f>[3]lang_2!D3811</f>
        <v>0</v>
      </c>
      <c r="E3811" s="55">
        <f>[3]lang_2!E3811</f>
        <v>0</v>
      </c>
    </row>
    <row r="3812" spans="1:5">
      <c r="A3812" s="55">
        <f>[3]lang_2!A3812</f>
        <v>0</v>
      </c>
      <c r="B3812" s="55">
        <f>[3]lang_2!B3812</f>
        <v>0</v>
      </c>
      <c r="C3812" s="55">
        <f>[3]lang_2!C3812</f>
        <v>0</v>
      </c>
      <c r="D3812" s="55">
        <f>[3]lang_2!D3812</f>
        <v>0</v>
      </c>
      <c r="E3812" s="55">
        <f>[3]lang_2!E3812</f>
        <v>0</v>
      </c>
    </row>
    <row r="3813" spans="1:5">
      <c r="A3813" s="55" t="str">
        <f>[3]lang_2!A3813</f>
        <v>ENAME_101</v>
      </c>
      <c r="B3813" s="55">
        <f>[3]lang_2!B3813</f>
        <v>0</v>
      </c>
      <c r="C3813" s="55" t="str">
        <f>[3]lang_2!C3813</f>
        <v>#Pikeman</v>
      </c>
      <c r="D3813" s="55">
        <f>[3]lang_2!D3813</f>
        <v>0</v>
      </c>
      <c r="E3813" s="55" t="str">
        <f>[3]lang_2!E3813</f>
        <v>#Pikeman</v>
      </c>
    </row>
    <row r="3814" spans="1:5">
      <c r="A3814" s="55" t="str">
        <f>[3]lang_2!A3814</f>
        <v>ENAME_102</v>
      </c>
      <c r="B3814" s="55">
        <f>[3]lang_2!B3814</f>
        <v>0</v>
      </c>
      <c r="C3814" s="55" t="str">
        <f>[3]lang_2!C3814</f>
        <v>#Archer</v>
      </c>
      <c r="D3814" s="55">
        <f>[3]lang_2!D3814</f>
        <v>0</v>
      </c>
      <c r="E3814" s="55" t="str">
        <f>[3]lang_2!E3814</f>
        <v>#Archer</v>
      </c>
    </row>
    <row r="3815" spans="1:5">
      <c r="A3815" s="55" t="str">
        <f>[3]lang_2!A3815</f>
        <v>ENAME_103</v>
      </c>
      <c r="B3815" s="55">
        <f>[3]lang_2!B3815</f>
        <v>0</v>
      </c>
      <c r="C3815" s="55" t="str">
        <f>[3]lang_2!C3815</f>
        <v>#Griffin</v>
      </c>
      <c r="D3815" s="55">
        <f>[3]lang_2!D3815</f>
        <v>0</v>
      </c>
      <c r="E3815" s="55" t="str">
        <f>[3]lang_2!E3815</f>
        <v>#Griffin</v>
      </c>
    </row>
    <row r="3816" spans="1:5">
      <c r="A3816" s="55" t="str">
        <f>[3]lang_2!A3816</f>
        <v>ENAME_104</v>
      </c>
      <c r="B3816" s="55">
        <f>[3]lang_2!B3816</f>
        <v>0</v>
      </c>
      <c r="C3816" s="55" t="str">
        <f>[3]lang_2!C3816</f>
        <v>#Swordsman</v>
      </c>
      <c r="D3816" s="55">
        <f>[3]lang_2!D3816</f>
        <v>0</v>
      </c>
      <c r="E3816" s="55" t="str">
        <f>[3]lang_2!E3816</f>
        <v>#Swordsman</v>
      </c>
    </row>
    <row r="3817" spans="1:5">
      <c r="A3817" s="55" t="str">
        <f>[3]lang_2!A3817</f>
        <v>ENAME_105</v>
      </c>
      <c r="B3817" s="55">
        <f>[3]lang_2!B3817</f>
        <v>0</v>
      </c>
      <c r="C3817" s="55" t="str">
        <f>[3]lang_2!C3817</f>
        <v>#Monk</v>
      </c>
      <c r="D3817" s="55">
        <f>[3]lang_2!D3817</f>
        <v>0</v>
      </c>
      <c r="E3817" s="55" t="str">
        <f>[3]lang_2!E3817</f>
        <v>#Monk</v>
      </c>
    </row>
    <row r="3818" spans="1:5">
      <c r="A3818" s="55" t="str">
        <f>[3]lang_2!A3818</f>
        <v>ENAME_106</v>
      </c>
      <c r="B3818" s="55">
        <f>[3]lang_2!B3818</f>
        <v>0</v>
      </c>
      <c r="C3818" s="55" t="str">
        <f>[3]lang_2!C3818</f>
        <v>#Cavalier</v>
      </c>
      <c r="D3818" s="55">
        <f>[3]lang_2!D3818</f>
        <v>0</v>
      </c>
      <c r="E3818" s="55" t="str">
        <f>[3]lang_2!E3818</f>
        <v>#Cavalier</v>
      </c>
    </row>
    <row r="3819" spans="1:5">
      <c r="A3819" s="55" t="str">
        <f>[3]lang_2!A3819</f>
        <v>ENAME_107</v>
      </c>
      <c r="B3819" s="55">
        <f>[3]lang_2!B3819</f>
        <v>0</v>
      </c>
      <c r="C3819" s="55" t="str">
        <f>[3]lang_2!C3819</f>
        <v>#Angel</v>
      </c>
      <c r="D3819" s="55">
        <f>[3]lang_2!D3819</f>
        <v>0</v>
      </c>
      <c r="E3819" s="55" t="str">
        <f>[3]lang_2!E3819</f>
        <v>#Angel</v>
      </c>
    </row>
    <row r="3820" spans="1:5">
      <c r="A3820" s="55" t="str">
        <f>[3]lang_2!A3820</f>
        <v>ENAME_201</v>
      </c>
      <c r="B3820" s="55">
        <f>[3]lang_2!B3820</f>
        <v>0</v>
      </c>
      <c r="C3820" s="55" t="str">
        <f>[3]lang_2!C3820</f>
        <v>#Centaur</v>
      </c>
      <c r="D3820" s="55">
        <f>[3]lang_2!D3820</f>
        <v>0</v>
      </c>
      <c r="E3820" s="55" t="str">
        <f>[3]lang_2!E3820</f>
        <v>#Centaur</v>
      </c>
    </row>
    <row r="3821" spans="1:5">
      <c r="A3821" s="55" t="str">
        <f>[3]lang_2!A3821</f>
        <v>ENAME_202</v>
      </c>
      <c r="B3821" s="55">
        <f>[3]lang_2!B3821</f>
        <v>0</v>
      </c>
      <c r="C3821" s="55" t="str">
        <f>[3]lang_2!C3821</f>
        <v>#Dwarf</v>
      </c>
      <c r="D3821" s="55">
        <f>[3]lang_2!D3821</f>
        <v>0</v>
      </c>
      <c r="E3821" s="55" t="str">
        <f>[3]lang_2!E3821</f>
        <v>#Dwarf</v>
      </c>
    </row>
    <row r="3822" spans="1:5">
      <c r="A3822" s="55" t="str">
        <f>[3]lang_2!A3822</f>
        <v>ENAME_203</v>
      </c>
      <c r="B3822" s="55">
        <f>[3]lang_2!B3822</f>
        <v>0</v>
      </c>
      <c r="C3822" s="55" t="str">
        <f>[3]lang_2!C3822</f>
        <v>#Wood Elf</v>
      </c>
      <c r="D3822" s="55">
        <f>[3]lang_2!D3822</f>
        <v>0</v>
      </c>
      <c r="E3822" s="55" t="str">
        <f>[3]lang_2!E3822</f>
        <v>#Wood Elf</v>
      </c>
    </row>
    <row r="3823" spans="1:5">
      <c r="A3823" s="55" t="str">
        <f>[3]lang_2!A3823</f>
        <v>ENAME_204</v>
      </c>
      <c r="B3823" s="55">
        <f>[3]lang_2!B3823</f>
        <v>0</v>
      </c>
      <c r="C3823" s="55" t="str">
        <f>[3]lang_2!C3823</f>
        <v>#Pegasus</v>
      </c>
      <c r="D3823" s="55">
        <f>[3]lang_2!D3823</f>
        <v>0</v>
      </c>
      <c r="E3823" s="55" t="str">
        <f>[3]lang_2!E3823</f>
        <v>#Pegasus</v>
      </c>
    </row>
    <row r="3824" spans="1:5">
      <c r="A3824" s="55" t="str">
        <f>[3]lang_2!A3824</f>
        <v>ENAME_205</v>
      </c>
      <c r="B3824" s="55">
        <f>[3]lang_2!B3824</f>
        <v>0</v>
      </c>
      <c r="C3824" s="55" t="str">
        <f>[3]lang_2!C3824</f>
        <v>#Dendroid Guard</v>
      </c>
      <c r="D3824" s="55">
        <f>[3]lang_2!D3824</f>
        <v>0</v>
      </c>
      <c r="E3824" s="55" t="str">
        <f>[3]lang_2!E3824</f>
        <v>#Dendroid Guard</v>
      </c>
    </row>
    <row r="3825" spans="1:5">
      <c r="A3825" s="55" t="str">
        <f>[3]lang_2!A3825</f>
        <v>ENAME_206</v>
      </c>
      <c r="B3825" s="55">
        <f>[3]lang_2!B3825</f>
        <v>0</v>
      </c>
      <c r="C3825" s="55" t="str">
        <f>[3]lang_2!C3825</f>
        <v>#Unicorn</v>
      </c>
      <c r="D3825" s="55">
        <f>[3]lang_2!D3825</f>
        <v>0</v>
      </c>
      <c r="E3825" s="55" t="str">
        <f>[3]lang_2!E3825</f>
        <v>#Unicorn</v>
      </c>
    </row>
    <row r="3826" spans="1:5">
      <c r="A3826" s="55" t="str">
        <f>[3]lang_2!A3826</f>
        <v>ENAME_207</v>
      </c>
      <c r="B3826" s="55">
        <f>[3]lang_2!B3826</f>
        <v>0</v>
      </c>
      <c r="C3826" s="55" t="str">
        <f>[3]lang_2!C3826</f>
        <v>#Green Dragon</v>
      </c>
      <c r="D3826" s="55">
        <f>[3]lang_2!D3826</f>
        <v>0</v>
      </c>
      <c r="E3826" s="55" t="str">
        <f>[3]lang_2!E3826</f>
        <v>#Green Dragon</v>
      </c>
    </row>
    <row r="3827" spans="1:5">
      <c r="A3827" s="55" t="str">
        <f>[3]lang_2!A3827</f>
        <v>ENAME_301</v>
      </c>
      <c r="B3827" s="55">
        <f>[3]lang_2!B3827</f>
        <v>0</v>
      </c>
      <c r="C3827" s="55" t="str">
        <f>[3]lang_2!C3827</f>
        <v>#Skeleton</v>
      </c>
      <c r="D3827" s="55">
        <f>[3]lang_2!D3827</f>
        <v>0</v>
      </c>
      <c r="E3827" s="55" t="str">
        <f>[3]lang_2!E3827</f>
        <v>#Skeleton</v>
      </c>
    </row>
    <row r="3828" spans="1:5">
      <c r="A3828" s="55" t="str">
        <f>[3]lang_2!A3828</f>
        <v>ENAME_302</v>
      </c>
      <c r="B3828" s="55">
        <f>[3]lang_2!B3828</f>
        <v>0</v>
      </c>
      <c r="C3828" s="55" t="str">
        <f>[3]lang_2!C3828</f>
        <v>#Walking Dead</v>
      </c>
      <c r="D3828" s="55">
        <f>[3]lang_2!D3828</f>
        <v>0</v>
      </c>
      <c r="E3828" s="55" t="str">
        <f>[3]lang_2!E3828</f>
        <v>#Walking Dead</v>
      </c>
    </row>
    <row r="3829" spans="1:5">
      <c r="A3829" s="55" t="str">
        <f>[3]lang_2!A3829</f>
        <v>ENAME_303</v>
      </c>
      <c r="B3829" s="55">
        <f>[3]lang_2!B3829</f>
        <v>0</v>
      </c>
      <c r="C3829" s="55" t="str">
        <f>[3]lang_2!C3829</f>
        <v>#Wight</v>
      </c>
      <c r="D3829" s="55">
        <f>[3]lang_2!D3829</f>
        <v>0</v>
      </c>
      <c r="E3829" s="55" t="str">
        <f>[3]lang_2!E3829</f>
        <v>#Wight</v>
      </c>
    </row>
    <row r="3830" spans="1:5">
      <c r="A3830" s="55" t="str">
        <f>[3]lang_2!A3830</f>
        <v>ENAME_304</v>
      </c>
      <c r="B3830" s="55">
        <f>[3]lang_2!B3830</f>
        <v>0</v>
      </c>
      <c r="C3830" s="55" t="str">
        <f>[3]lang_2!C3830</f>
        <v>#Vampire</v>
      </c>
      <c r="D3830" s="55">
        <f>[3]lang_2!D3830</f>
        <v>0</v>
      </c>
      <c r="E3830" s="55" t="str">
        <f>[3]lang_2!E3830</f>
        <v>#Vampire</v>
      </c>
    </row>
    <row r="3831" spans="1:5">
      <c r="A3831" s="55" t="str">
        <f>[3]lang_2!A3831</f>
        <v>ENAME_305</v>
      </c>
      <c r="B3831" s="55">
        <f>[3]lang_2!B3831</f>
        <v>0</v>
      </c>
      <c r="C3831" s="55" t="str">
        <f>[3]lang_2!C3831</f>
        <v>#Lich</v>
      </c>
      <c r="D3831" s="55">
        <f>[3]lang_2!D3831</f>
        <v>0</v>
      </c>
      <c r="E3831" s="55" t="str">
        <f>[3]lang_2!E3831</f>
        <v>#Lich</v>
      </c>
    </row>
    <row r="3832" spans="1:5">
      <c r="A3832" s="55" t="str">
        <f>[3]lang_2!A3832</f>
        <v>ENAME_306</v>
      </c>
      <c r="B3832" s="55">
        <f>[3]lang_2!B3832</f>
        <v>0</v>
      </c>
      <c r="C3832" s="55" t="str">
        <f>[3]lang_2!C3832</f>
        <v>#Black Knight</v>
      </c>
      <c r="D3832" s="55">
        <f>[3]lang_2!D3832</f>
        <v>0</v>
      </c>
      <c r="E3832" s="55" t="str">
        <f>[3]lang_2!E3832</f>
        <v>#Black Knight</v>
      </c>
    </row>
    <row r="3833" spans="1:5">
      <c r="A3833" s="55" t="str">
        <f>[3]lang_2!A3833</f>
        <v>ENAME_307</v>
      </c>
      <c r="B3833" s="55">
        <f>[3]lang_2!B3833</f>
        <v>0</v>
      </c>
      <c r="C3833" s="55" t="str">
        <f>[3]lang_2!C3833</f>
        <v>#Bone Dragon</v>
      </c>
      <c r="D3833" s="55">
        <f>[3]lang_2!D3833</f>
        <v>0</v>
      </c>
      <c r="E3833" s="55" t="str">
        <f>[3]lang_2!E3833</f>
        <v>#Bone Dragon</v>
      </c>
    </row>
    <row r="3834" spans="1:5">
      <c r="A3834" s="55" t="str">
        <f>[3]lang_2!A3834</f>
        <v>ENAME_401</v>
      </c>
      <c r="B3834" s="55">
        <f>[3]lang_2!B3834</f>
        <v>0</v>
      </c>
      <c r="C3834" s="55" t="str">
        <f>[3]lang_2!C3834</f>
        <v>#Goblin</v>
      </c>
      <c r="D3834" s="55">
        <f>[3]lang_2!D3834</f>
        <v>0</v>
      </c>
      <c r="E3834" s="55" t="str">
        <f>[3]lang_2!E3834</f>
        <v>#Goblin</v>
      </c>
    </row>
    <row r="3835" spans="1:5">
      <c r="A3835" s="55" t="str">
        <f>[3]lang_2!A3835</f>
        <v>ENAME_402</v>
      </c>
      <c r="B3835" s="55">
        <f>[3]lang_2!B3835</f>
        <v>0</v>
      </c>
      <c r="C3835" s="55" t="str">
        <f>[3]lang_2!C3835</f>
        <v>#Wolf Rider</v>
      </c>
      <c r="D3835" s="55">
        <f>[3]lang_2!D3835</f>
        <v>0</v>
      </c>
      <c r="E3835" s="55" t="str">
        <f>[3]lang_2!E3835</f>
        <v>#Wolf Rider</v>
      </c>
    </row>
    <row r="3836" spans="1:5">
      <c r="A3836" s="55" t="str">
        <f>[3]lang_2!A3836</f>
        <v>ENAME_403</v>
      </c>
      <c r="B3836" s="55">
        <f>[3]lang_2!B3836</f>
        <v>0</v>
      </c>
      <c r="C3836" s="55" t="str">
        <f>[3]lang_2!C3836</f>
        <v>#Orc</v>
      </c>
      <c r="D3836" s="55">
        <f>[3]lang_2!D3836</f>
        <v>0</v>
      </c>
      <c r="E3836" s="55" t="str">
        <f>[3]lang_2!E3836</f>
        <v>#Orc</v>
      </c>
    </row>
    <row r="3837" spans="1:5">
      <c r="A3837" s="55" t="str">
        <f>[3]lang_2!A3837</f>
        <v>ENAME_404</v>
      </c>
      <c r="B3837" s="55">
        <f>[3]lang_2!B3837</f>
        <v>0</v>
      </c>
      <c r="C3837" s="55" t="str">
        <f>[3]lang_2!C3837</f>
        <v>#Ogre</v>
      </c>
      <c r="D3837" s="55">
        <f>[3]lang_2!D3837</f>
        <v>0</v>
      </c>
      <c r="E3837" s="55" t="str">
        <f>[3]lang_2!E3837</f>
        <v>#Ogre</v>
      </c>
    </row>
    <row r="3838" spans="1:5">
      <c r="A3838" s="55" t="str">
        <f>[3]lang_2!A3838</f>
        <v>ENAME_405</v>
      </c>
      <c r="B3838" s="55">
        <f>[3]lang_2!B3838</f>
        <v>0</v>
      </c>
      <c r="C3838" s="55" t="str">
        <f>[3]lang_2!C3838</f>
        <v>#Roc</v>
      </c>
      <c r="D3838" s="55">
        <f>[3]lang_2!D3838</f>
        <v>0</v>
      </c>
      <c r="E3838" s="55" t="str">
        <f>[3]lang_2!E3838</f>
        <v>#Roc</v>
      </c>
    </row>
    <row r="3839" spans="1:5">
      <c r="A3839" s="55" t="str">
        <f>[3]lang_2!A3839</f>
        <v>ENAME_406</v>
      </c>
      <c r="B3839" s="55">
        <f>[3]lang_2!B3839</f>
        <v>0</v>
      </c>
      <c r="C3839" s="55" t="str">
        <f>[3]lang_2!C3839</f>
        <v>#Cyclops</v>
      </c>
      <c r="D3839" s="55">
        <f>[3]lang_2!D3839</f>
        <v>0</v>
      </c>
      <c r="E3839" s="55" t="str">
        <f>[3]lang_2!E3839</f>
        <v>#Cyclops</v>
      </c>
    </row>
    <row r="3840" spans="1:5">
      <c r="A3840" s="55" t="str">
        <f>[3]lang_2!A3840</f>
        <v>ENAME_407</v>
      </c>
      <c r="B3840" s="55">
        <f>[3]lang_2!B3840</f>
        <v>0</v>
      </c>
      <c r="C3840" s="55" t="str">
        <f>[3]lang_2!C3840</f>
        <v>#Behemoth</v>
      </c>
      <c r="D3840" s="55">
        <f>[3]lang_2!D3840</f>
        <v>0</v>
      </c>
      <c r="E3840" s="55" t="str">
        <f>[3]lang_2!E3840</f>
        <v>#Behemoth</v>
      </c>
    </row>
    <row r="3841" spans="1:5">
      <c r="A3841" s="55" t="str">
        <f>[3]lang_2!A3841</f>
        <v>ENAME_501</v>
      </c>
      <c r="B3841" s="55">
        <f>[3]lang_2!B3841</f>
        <v>0</v>
      </c>
      <c r="C3841" s="55" t="str">
        <f>[3]lang_2!C3841</f>
        <v>#Imp</v>
      </c>
      <c r="D3841" s="55">
        <f>[3]lang_2!D3841</f>
        <v>0</v>
      </c>
      <c r="E3841" s="55" t="str">
        <f>[3]lang_2!E3841</f>
        <v>#Imp</v>
      </c>
    </row>
    <row r="3842" spans="1:5">
      <c r="A3842" s="55" t="str">
        <f>[3]lang_2!A3842</f>
        <v>ENAME_502</v>
      </c>
      <c r="B3842" s="55">
        <f>[3]lang_2!B3842</f>
        <v>0</v>
      </c>
      <c r="C3842" s="55" t="str">
        <f>[3]lang_2!C3842</f>
        <v>#Gog</v>
      </c>
      <c r="D3842" s="55">
        <f>[3]lang_2!D3842</f>
        <v>0</v>
      </c>
      <c r="E3842" s="55" t="str">
        <f>[3]lang_2!E3842</f>
        <v>#Gog</v>
      </c>
    </row>
    <row r="3843" spans="1:5">
      <c r="A3843" s="55" t="str">
        <f>[3]lang_2!A3843</f>
        <v>ENAME_503</v>
      </c>
      <c r="B3843" s="55">
        <f>[3]lang_2!B3843</f>
        <v>0</v>
      </c>
      <c r="C3843" s="55" t="str">
        <f>[3]lang_2!C3843</f>
        <v>#Hell Hound</v>
      </c>
      <c r="D3843" s="55">
        <f>[3]lang_2!D3843</f>
        <v>0</v>
      </c>
      <c r="E3843" s="55" t="str">
        <f>[3]lang_2!E3843</f>
        <v>#Hell Hound</v>
      </c>
    </row>
    <row r="3844" spans="1:5">
      <c r="A3844" s="55" t="str">
        <f>[3]lang_2!A3844</f>
        <v>ENAME_504</v>
      </c>
      <c r="B3844" s="55">
        <f>[3]lang_2!B3844</f>
        <v>0</v>
      </c>
      <c r="C3844" s="55" t="str">
        <f>[3]lang_2!C3844</f>
        <v>#Demon</v>
      </c>
      <c r="D3844" s="55">
        <f>[3]lang_2!D3844</f>
        <v>0</v>
      </c>
      <c r="E3844" s="55" t="str">
        <f>[3]lang_2!E3844</f>
        <v>#Demon</v>
      </c>
    </row>
    <row r="3845" spans="1:5">
      <c r="A3845" s="55" t="str">
        <f>[3]lang_2!A3845</f>
        <v>ENAME_505</v>
      </c>
      <c r="B3845" s="55">
        <f>[3]lang_2!B3845</f>
        <v>0</v>
      </c>
      <c r="C3845" s="55" t="str">
        <f>[3]lang_2!C3845</f>
        <v>#Pit Fiend</v>
      </c>
      <c r="D3845" s="55">
        <f>[3]lang_2!D3845</f>
        <v>0</v>
      </c>
      <c r="E3845" s="55" t="str">
        <f>[3]lang_2!E3845</f>
        <v>#Pit Fiend</v>
      </c>
    </row>
    <row r="3846" spans="1:5">
      <c r="A3846" s="55" t="str">
        <f>[3]lang_2!A3846</f>
        <v>ENAME_506</v>
      </c>
      <c r="B3846" s="55">
        <f>[3]lang_2!B3846</f>
        <v>0</v>
      </c>
      <c r="C3846" s="55" t="str">
        <f>[3]lang_2!C3846</f>
        <v>#Efreeti</v>
      </c>
      <c r="D3846" s="55">
        <f>[3]lang_2!D3846</f>
        <v>0</v>
      </c>
      <c r="E3846" s="55" t="str">
        <f>[3]lang_2!E3846</f>
        <v>#Efreeti</v>
      </c>
    </row>
    <row r="3847" spans="1:5">
      <c r="A3847" s="55" t="str">
        <f>[3]lang_2!A3847</f>
        <v>ENAME_507</v>
      </c>
      <c r="B3847" s="55">
        <f>[3]lang_2!B3847</f>
        <v>0</v>
      </c>
      <c r="C3847" s="55" t="str">
        <f>[3]lang_2!C3847</f>
        <v>#Devil</v>
      </c>
      <c r="D3847" s="55">
        <f>[3]lang_2!D3847</f>
        <v>0</v>
      </c>
      <c r="E3847" s="55" t="str">
        <f>[3]lang_2!E3847</f>
        <v>#Devil</v>
      </c>
    </row>
    <row r="3848" spans="1:5">
      <c r="A3848" s="55" t="str">
        <f>[3]lang_2!A3848</f>
        <v>ENAME_601</v>
      </c>
      <c r="B3848" s="55">
        <f>[3]lang_2!B3848</f>
        <v>0</v>
      </c>
      <c r="C3848" s="55" t="str">
        <f>[3]lang_2!C3848</f>
        <v>#Gremlin</v>
      </c>
      <c r="D3848" s="55">
        <f>[3]lang_2!D3848</f>
        <v>0</v>
      </c>
      <c r="E3848" s="55" t="str">
        <f>[3]lang_2!E3848</f>
        <v>#Gremlin</v>
      </c>
    </row>
    <row r="3849" spans="1:5">
      <c r="A3849" s="55" t="str">
        <f>[3]lang_2!A3849</f>
        <v>ENAME_602</v>
      </c>
      <c r="B3849" s="55">
        <f>[3]lang_2!B3849</f>
        <v>0</v>
      </c>
      <c r="C3849" s="55" t="str">
        <f>[3]lang_2!C3849</f>
        <v>#Stone Gargoyle</v>
      </c>
      <c r="D3849" s="55">
        <f>[3]lang_2!D3849</f>
        <v>0</v>
      </c>
      <c r="E3849" s="55" t="str">
        <f>[3]lang_2!E3849</f>
        <v>#Stone Gargoyle</v>
      </c>
    </row>
    <row r="3850" spans="1:5">
      <c r="A3850" s="55" t="str">
        <f>[3]lang_2!A3850</f>
        <v>ENAME_603</v>
      </c>
      <c r="B3850" s="55">
        <f>[3]lang_2!B3850</f>
        <v>0</v>
      </c>
      <c r="C3850" s="55" t="str">
        <f>[3]lang_2!C3850</f>
        <v>#Stone Golem</v>
      </c>
      <c r="D3850" s="55">
        <f>[3]lang_2!D3850</f>
        <v>0</v>
      </c>
      <c r="E3850" s="55" t="str">
        <f>[3]lang_2!E3850</f>
        <v>#Stone Golem</v>
      </c>
    </row>
    <row r="3851" spans="1:5">
      <c r="A3851" s="55" t="str">
        <f>[3]lang_2!A3851</f>
        <v>ENAME_604</v>
      </c>
      <c r="B3851" s="55">
        <f>[3]lang_2!B3851</f>
        <v>0</v>
      </c>
      <c r="C3851" s="55" t="str">
        <f>[3]lang_2!C3851</f>
        <v>#Mage</v>
      </c>
      <c r="D3851" s="55">
        <f>[3]lang_2!D3851</f>
        <v>0</v>
      </c>
      <c r="E3851" s="55" t="str">
        <f>[3]lang_2!E3851</f>
        <v>#Mage</v>
      </c>
    </row>
    <row r="3852" spans="1:5">
      <c r="A3852" s="55" t="str">
        <f>[3]lang_2!A3852</f>
        <v>ENAME_605</v>
      </c>
      <c r="B3852" s="55">
        <f>[3]lang_2!B3852</f>
        <v>0</v>
      </c>
      <c r="C3852" s="55" t="str">
        <f>[3]lang_2!C3852</f>
        <v>#Genie</v>
      </c>
      <c r="D3852" s="55">
        <f>[3]lang_2!D3852</f>
        <v>0</v>
      </c>
      <c r="E3852" s="55" t="str">
        <f>[3]lang_2!E3852</f>
        <v>#Genie</v>
      </c>
    </row>
    <row r="3853" spans="1:5">
      <c r="A3853" s="55" t="str">
        <f>[3]lang_2!A3853</f>
        <v>ENAME_606</v>
      </c>
      <c r="B3853" s="55">
        <f>[3]lang_2!B3853</f>
        <v>0</v>
      </c>
      <c r="C3853" s="55" t="str">
        <f>[3]lang_2!C3853</f>
        <v>#Naga</v>
      </c>
      <c r="D3853" s="55">
        <f>[3]lang_2!D3853</f>
        <v>0</v>
      </c>
      <c r="E3853" s="55" t="str">
        <f>[3]lang_2!E3853</f>
        <v>#Naga</v>
      </c>
    </row>
    <row r="3854" spans="1:5">
      <c r="A3854" s="55" t="str">
        <f>[3]lang_2!A3854</f>
        <v>ENAME_607</v>
      </c>
      <c r="B3854" s="55">
        <f>[3]lang_2!B3854</f>
        <v>0</v>
      </c>
      <c r="C3854" s="55" t="str">
        <f>[3]lang_2!C3854</f>
        <v>#Giant</v>
      </c>
      <c r="D3854" s="55">
        <f>[3]lang_2!D3854</f>
        <v>0</v>
      </c>
      <c r="E3854" s="55" t="str">
        <f>[3]lang_2!E3854</f>
        <v>#Giant</v>
      </c>
    </row>
    <row r="3855" spans="1:5">
      <c r="A3855" s="55" t="str">
        <f>[3]lang_2!A3855</f>
        <v>ENAME_701</v>
      </c>
      <c r="B3855" s="55">
        <f>[3]lang_2!B3855</f>
        <v>0</v>
      </c>
      <c r="C3855" s="55" t="str">
        <f>[3]lang_2!C3855</f>
        <v>#Troglodyte</v>
      </c>
      <c r="D3855" s="55">
        <f>[3]lang_2!D3855</f>
        <v>0</v>
      </c>
      <c r="E3855" s="55" t="str">
        <f>[3]lang_2!E3855</f>
        <v>#Troglodyte</v>
      </c>
    </row>
    <row r="3856" spans="1:5">
      <c r="A3856" s="55" t="str">
        <f>[3]lang_2!A3856</f>
        <v>ENAME_702</v>
      </c>
      <c r="B3856" s="55">
        <f>[3]lang_2!B3856</f>
        <v>0</v>
      </c>
      <c r="C3856" s="55" t="str">
        <f>[3]lang_2!C3856</f>
        <v>#Harpy</v>
      </c>
      <c r="D3856" s="55">
        <f>[3]lang_2!D3856</f>
        <v>0</v>
      </c>
      <c r="E3856" s="55" t="str">
        <f>[3]lang_2!E3856</f>
        <v>#Harpy</v>
      </c>
    </row>
    <row r="3857" spans="1:5">
      <c r="A3857" s="55" t="str">
        <f>[3]lang_2!A3857</f>
        <v>ENAME_703</v>
      </c>
      <c r="B3857" s="55">
        <f>[3]lang_2!B3857</f>
        <v>0</v>
      </c>
      <c r="C3857" s="55" t="str">
        <f>[3]lang_2!C3857</f>
        <v>#Beholder</v>
      </c>
      <c r="D3857" s="55">
        <f>[3]lang_2!D3857</f>
        <v>0</v>
      </c>
      <c r="E3857" s="55" t="str">
        <f>[3]lang_2!E3857</f>
        <v>#Beholder</v>
      </c>
    </row>
    <row r="3858" spans="1:5">
      <c r="A3858" s="55" t="str">
        <f>[3]lang_2!A3858</f>
        <v>ENAME_704</v>
      </c>
      <c r="B3858" s="55">
        <f>[3]lang_2!B3858</f>
        <v>0</v>
      </c>
      <c r="C3858" s="55" t="str">
        <f>[3]lang_2!C3858</f>
        <v>#Medusa</v>
      </c>
      <c r="D3858" s="55">
        <f>[3]lang_2!D3858</f>
        <v>0</v>
      </c>
      <c r="E3858" s="55" t="str">
        <f>[3]lang_2!E3858</f>
        <v>#Medusa</v>
      </c>
    </row>
    <row r="3859" spans="1:5">
      <c r="A3859" s="55" t="str">
        <f>[3]lang_2!A3859</f>
        <v>ENAME_705</v>
      </c>
      <c r="B3859" s="55">
        <f>[3]lang_2!B3859</f>
        <v>0</v>
      </c>
      <c r="C3859" s="55" t="str">
        <f>[3]lang_2!C3859</f>
        <v>#Minotaur</v>
      </c>
      <c r="D3859" s="55">
        <f>[3]lang_2!D3859</f>
        <v>0</v>
      </c>
      <c r="E3859" s="55" t="str">
        <f>[3]lang_2!E3859</f>
        <v>#Minotaur</v>
      </c>
    </row>
    <row r="3860" spans="1:5">
      <c r="A3860" s="55" t="str">
        <f>[3]lang_2!A3860</f>
        <v>ENAME_706</v>
      </c>
      <c r="B3860" s="55">
        <f>[3]lang_2!B3860</f>
        <v>0</v>
      </c>
      <c r="C3860" s="55" t="str">
        <f>[3]lang_2!C3860</f>
        <v>#Manticore</v>
      </c>
      <c r="D3860" s="55">
        <f>[3]lang_2!D3860</f>
        <v>0</v>
      </c>
      <c r="E3860" s="55" t="str">
        <f>[3]lang_2!E3860</f>
        <v>#Manticore</v>
      </c>
    </row>
    <row r="3861" spans="1:5">
      <c r="A3861" s="55" t="str">
        <f>[3]lang_2!A3861</f>
        <v>ENAME_707</v>
      </c>
      <c r="B3861" s="55">
        <f>[3]lang_2!B3861</f>
        <v>0</v>
      </c>
      <c r="C3861" s="55" t="str">
        <f>[3]lang_2!C3861</f>
        <v>#Red Dragon</v>
      </c>
      <c r="D3861" s="55">
        <f>[3]lang_2!D3861</f>
        <v>0</v>
      </c>
      <c r="E3861" s="55" t="str">
        <f>[3]lang_2!E3861</f>
        <v>#Red Dragon</v>
      </c>
    </row>
    <row r="3862" spans="1:5">
      <c r="A3862" s="55" t="str">
        <f>[3]lang_2!A3862</f>
        <v>ENAME_801</v>
      </c>
      <c r="B3862" s="55">
        <f>[3]lang_2!B3862</f>
        <v>0</v>
      </c>
      <c r="C3862" s="55" t="str">
        <f>[3]lang_2!C3862</f>
        <v>#Gnoll</v>
      </c>
      <c r="D3862" s="55">
        <f>[3]lang_2!D3862</f>
        <v>0</v>
      </c>
      <c r="E3862" s="55" t="str">
        <f>[3]lang_2!E3862</f>
        <v>#Gnoll</v>
      </c>
    </row>
    <row r="3863" spans="1:5">
      <c r="A3863" s="55" t="str">
        <f>[3]lang_2!A3863</f>
        <v>ENAME_802</v>
      </c>
      <c r="B3863" s="55">
        <f>[3]lang_2!B3863</f>
        <v>0</v>
      </c>
      <c r="C3863" s="55" t="str">
        <f>[3]lang_2!C3863</f>
        <v>#Lizardman</v>
      </c>
      <c r="D3863" s="55">
        <f>[3]lang_2!D3863</f>
        <v>0</v>
      </c>
      <c r="E3863" s="55" t="str">
        <f>[3]lang_2!E3863</f>
        <v>#Lizardman</v>
      </c>
    </row>
    <row r="3864" spans="1:5">
      <c r="A3864" s="55" t="str">
        <f>[3]lang_2!A3864</f>
        <v>ENAME_803</v>
      </c>
      <c r="B3864" s="55">
        <f>[3]lang_2!B3864</f>
        <v>0</v>
      </c>
      <c r="C3864" s="55" t="str">
        <f>[3]lang_2!C3864</f>
        <v>#Serpent Fly</v>
      </c>
      <c r="D3864" s="55">
        <f>[3]lang_2!D3864</f>
        <v>0</v>
      </c>
      <c r="E3864" s="55" t="str">
        <f>[3]lang_2!E3864</f>
        <v>#Serpent Fly</v>
      </c>
    </row>
    <row r="3865" spans="1:5">
      <c r="A3865" s="55" t="str">
        <f>[3]lang_2!A3865</f>
        <v>ENAME_804</v>
      </c>
      <c r="B3865" s="55">
        <f>[3]lang_2!B3865</f>
        <v>0</v>
      </c>
      <c r="C3865" s="55" t="str">
        <f>[3]lang_2!C3865</f>
        <v>#Basilisk</v>
      </c>
      <c r="D3865" s="55">
        <f>[3]lang_2!D3865</f>
        <v>0</v>
      </c>
      <c r="E3865" s="55" t="str">
        <f>[3]lang_2!E3865</f>
        <v>#Basilisk</v>
      </c>
    </row>
    <row r="3866" spans="1:5">
      <c r="A3866" s="55" t="str">
        <f>[3]lang_2!A3866</f>
        <v>ENAME_805</v>
      </c>
      <c r="B3866" s="55">
        <f>[3]lang_2!B3866</f>
        <v>0</v>
      </c>
      <c r="C3866" s="55" t="str">
        <f>[3]lang_2!C3866</f>
        <v>#Gorgon</v>
      </c>
      <c r="D3866" s="55">
        <f>[3]lang_2!D3866</f>
        <v>0</v>
      </c>
      <c r="E3866" s="55" t="str">
        <f>[3]lang_2!E3866</f>
        <v>#Gorgon</v>
      </c>
    </row>
    <row r="3867" spans="1:5">
      <c r="A3867" s="55" t="str">
        <f>[3]lang_2!A3867</f>
        <v>ENAME_806</v>
      </c>
      <c r="B3867" s="55">
        <f>[3]lang_2!B3867</f>
        <v>0</v>
      </c>
      <c r="C3867" s="55" t="str">
        <f>[3]lang_2!C3867</f>
        <v>#Wyvern</v>
      </c>
      <c r="D3867" s="55">
        <f>[3]lang_2!D3867</f>
        <v>0</v>
      </c>
      <c r="E3867" s="55" t="str">
        <f>[3]lang_2!E3867</f>
        <v>#Wyvern</v>
      </c>
    </row>
    <row r="3868" spans="1:5">
      <c r="A3868" s="55" t="str">
        <f>[3]lang_2!A3868</f>
        <v>ENAME_807</v>
      </c>
      <c r="B3868" s="55">
        <f>[3]lang_2!B3868</f>
        <v>0</v>
      </c>
      <c r="C3868" s="55" t="str">
        <f>[3]lang_2!C3868</f>
        <v>#Hydra</v>
      </c>
      <c r="D3868" s="55">
        <f>[3]lang_2!D3868</f>
        <v>0</v>
      </c>
      <c r="E3868" s="55" t="str">
        <f>[3]lang_2!E3868</f>
        <v>#Hydra</v>
      </c>
    </row>
    <row r="3869" spans="1:5">
      <c r="A3869" s="55" t="str">
        <f>[3]lang_2!A3869</f>
        <v>ENAME_907</v>
      </c>
      <c r="B3869" s="55">
        <f>[3]lang_2!B3869</f>
        <v>0</v>
      </c>
      <c r="C3869" s="55" t="str">
        <f>[3]lang_2!C3869</f>
        <v>#Pheonix</v>
      </c>
      <c r="D3869" s="55">
        <f>[3]lang_2!D3869</f>
        <v>0</v>
      </c>
      <c r="E3869" s="55" t="str">
        <f>[3]lang_2!E3869</f>
        <v>#Pheonix</v>
      </c>
    </row>
    <row r="3870" spans="1:5">
      <c r="A3870" s="55">
        <f>[3]lang_2!A3870</f>
        <v>0</v>
      </c>
      <c r="B3870" s="55">
        <f>[3]lang_2!B3870</f>
        <v>0</v>
      </c>
      <c r="C3870" s="55">
        <f>[3]lang_2!C3870</f>
        <v>0</v>
      </c>
      <c r="D3870" s="55">
        <f>[3]lang_2!D3870</f>
        <v>0</v>
      </c>
      <c r="E3870" s="55">
        <f>[3]lang_2!E3870</f>
        <v>0</v>
      </c>
    </row>
    <row r="3871" spans="1:5">
      <c r="A3871" s="55">
        <f>[3]lang_2!A3871</f>
        <v>0</v>
      </c>
      <c r="B3871" s="55">
        <f>[3]lang_2!B3871</f>
        <v>0</v>
      </c>
      <c r="C3871" s="55">
        <f>[3]lang_2!C3871</f>
        <v>0</v>
      </c>
      <c r="D3871" s="55">
        <f>[3]lang_2!D3871</f>
        <v>0</v>
      </c>
      <c r="E3871" s="55">
        <f>[3]lang_2!E3871</f>
        <v>0</v>
      </c>
    </row>
    <row r="3872" spans="1:5">
      <c r="A3872" s="55">
        <f>[3]lang_2!A3872</f>
        <v>0</v>
      </c>
      <c r="B3872" s="55">
        <f>[3]lang_2!B3872</f>
        <v>0</v>
      </c>
      <c r="C3872" s="55">
        <f>[3]lang_2!C3872</f>
        <v>0</v>
      </c>
      <c r="D3872" s="55">
        <f>[3]lang_2!D3872</f>
        <v>0</v>
      </c>
      <c r="E3872" s="55">
        <f>[3]lang_2!E3872</f>
        <v>0</v>
      </c>
    </row>
    <row r="3873" spans="1:5">
      <c r="A3873" s="55" t="str">
        <f>[3]lang_2!A3873</f>
        <v>TUJIAN_SHOW_1</v>
      </c>
      <c r="B3873" s="55">
        <f>[3]lang_2!B3873</f>
        <v>0</v>
      </c>
      <c r="C3873" s="55" t="str">
        <f>[3]lang_2!C3873</f>
        <v>#1、图鉴总评分越高，所属兵团属性加成越多</v>
      </c>
      <c r="D3873" s="55">
        <f>[3]lang_2!D3873</f>
        <v>0</v>
      </c>
      <c r="E3873" s="55" t="str">
        <f>[3]lang_2!E3873</f>
        <v>#1、图鉴总评分越高，所属兵团属性加成越多</v>
      </c>
    </row>
    <row r="3874" spans="1:5">
      <c r="A3874" s="55" t="str">
        <f>[3]lang_2!A3874</f>
        <v>TUJIAN_SHOW_2</v>
      </c>
      <c r="B3874" s="55">
        <f>[3]lang_2!B3874</f>
        <v>0</v>
      </c>
      <c r="C3874" s="55" t="str">
        <f>[3]lang_2!C3874</f>
        <v>#2、兵团升星、进阶、其他任意养成均提高兵团评分</v>
      </c>
      <c r="D3874" s="55">
        <f>[3]lang_2!D3874</f>
        <v>0</v>
      </c>
      <c r="E3874" s="55" t="str">
        <f>[3]lang_2!E3874</f>
        <v>#2、兵团任意养成均提高兵团评分</v>
      </c>
    </row>
    <row r="3875" spans="1:5">
      <c r="A3875" s="55">
        <f>[3]lang_2!A3875</f>
        <v>0</v>
      </c>
      <c r="B3875" s="55">
        <f>[3]lang_2!B3875</f>
        <v>0</v>
      </c>
      <c r="C3875" s="55">
        <f>[3]lang_2!C3875</f>
        <v>0</v>
      </c>
      <c r="D3875" s="55">
        <f>[3]lang_2!D3875</f>
        <v>0</v>
      </c>
      <c r="E3875" s="55">
        <f>[3]lang_2!E3875</f>
        <v>0</v>
      </c>
    </row>
    <row r="3876" spans="1:5">
      <c r="A3876" s="55">
        <f>[3]lang_2!A3876</f>
        <v>0</v>
      </c>
      <c r="B3876" s="55">
        <f>[3]lang_2!B3876</f>
        <v>0</v>
      </c>
      <c r="C3876" s="55">
        <f>[3]lang_2!C3876</f>
        <v>0</v>
      </c>
      <c r="D3876" s="55">
        <f>[3]lang_2!D3876</f>
        <v>0</v>
      </c>
      <c r="E3876" s="55">
        <f>[3]lang_2!E3876</f>
        <v>0</v>
      </c>
    </row>
    <row r="3877" spans="1:5">
      <c r="A3877" s="55">
        <f>[3]lang_2!A3877</f>
        <v>0</v>
      </c>
      <c r="B3877" s="55">
        <f>[3]lang_2!B3877</f>
        <v>0</v>
      </c>
      <c r="C3877" s="55">
        <f>[3]lang_2!C3877</f>
        <v>0</v>
      </c>
      <c r="D3877" s="55">
        <f>[3]lang_2!D3877</f>
        <v>0</v>
      </c>
      <c r="E3877" s="55">
        <f>[3]lang_2!E3877</f>
        <v>0</v>
      </c>
    </row>
    <row r="3878" spans="1:5">
      <c r="A3878" s="55">
        <f>[3]lang_2!A3878</f>
        <v>0</v>
      </c>
      <c r="B3878" s="55">
        <f>[3]lang_2!B3878</f>
        <v>0</v>
      </c>
      <c r="C3878" s="55">
        <f>[3]lang_2!C3878</f>
        <v>0</v>
      </c>
      <c r="D3878" s="55">
        <f>[3]lang_2!D3878</f>
        <v>0</v>
      </c>
      <c r="E3878" s="55">
        <f>[3]lang_2!E3878</f>
        <v>0</v>
      </c>
    </row>
    <row r="3879" spans="1:5">
      <c r="A3879" s="55">
        <f>[3]lang_2!A3879</f>
        <v>0</v>
      </c>
      <c r="B3879" s="55">
        <f>[3]lang_2!B3879</f>
        <v>0</v>
      </c>
      <c r="C3879" s="55">
        <f>[3]lang_2!C3879</f>
        <v>0</v>
      </c>
      <c r="D3879" s="55">
        <f>[3]lang_2!D3879</f>
        <v>0</v>
      </c>
      <c r="E3879" s="55">
        <f>[3]lang_2!E3879</f>
        <v>0</v>
      </c>
    </row>
    <row r="3880" spans="1:5">
      <c r="A3880" s="55">
        <f>[3]lang_2!A3880</f>
        <v>0</v>
      </c>
      <c r="B3880" s="55">
        <f>[3]lang_2!B3880</f>
        <v>0</v>
      </c>
      <c r="C3880" s="55">
        <f>[3]lang_2!C3880</f>
        <v>0</v>
      </c>
      <c r="D3880" s="55">
        <f>[3]lang_2!D3880</f>
        <v>0</v>
      </c>
      <c r="E3880" s="55">
        <f>[3]lang_2!E3880</f>
        <v>0</v>
      </c>
    </row>
    <row r="3881" spans="1:5">
      <c r="A3881" s="55" t="str">
        <f>[3]lang_2!A3881</f>
        <v>GUILDMAPNAME_1</v>
      </c>
      <c r="B3881" s="55" t="str">
        <f>[3]lang_2!B3881</f>
        <v>宝箱:紫色宝物（1个/周）</v>
      </c>
      <c r="C3881" s="55" t="str">
        <f>[3]lang_2!C3881</f>
        <v>#神秘宝箱</v>
      </c>
      <c r="D3881" s="55">
        <f>[3]lang_2!D3881</f>
        <v>0</v>
      </c>
      <c r="E3881" s="55" t="str">
        <f>[3]lang_2!E3881</f>
        <v>#神秘宝箱</v>
      </c>
    </row>
    <row r="3882" spans="1:5">
      <c r="A3882" s="55" t="str">
        <f>[3]lang_2!A3882</f>
        <v>GUILDMAPNAME_2</v>
      </c>
      <c r="B3882" s="55" t="str">
        <f>[3]lang_2!B3882</f>
        <v>宝箱:宝物碎片</v>
      </c>
      <c r="C3882" s="55" t="str">
        <f>[3]lang_2!C3882</f>
        <v>#神秘宝箱</v>
      </c>
      <c r="D3882" s="55">
        <f>[3]lang_2!D3882</f>
        <v>0</v>
      </c>
      <c r="E3882" s="55" t="str">
        <f>[3]lang_2!E3882</f>
        <v>#大宝箱</v>
      </c>
    </row>
    <row r="3883" spans="1:5">
      <c r="A3883" s="55" t="str">
        <f>[3]lang_2!A3883</f>
        <v>GUILDMAPNAME_3</v>
      </c>
      <c r="B3883" s="55" t="str">
        <f>[3]lang_2!B3883</f>
        <v>宝箱:英雄万能碎片</v>
      </c>
      <c r="C3883" s="55" t="str">
        <f>[3]lang_2!C3883</f>
        <v>#神秘宝箱</v>
      </c>
      <c r="D3883" s="55">
        <f>[3]lang_2!D3883</f>
        <v>0</v>
      </c>
      <c r="E3883" s="55" t="str">
        <f>[3]lang_2!E3883</f>
        <v>#大宝箱</v>
      </c>
    </row>
    <row r="3884" spans="1:5">
      <c r="A3884" s="55" t="str">
        <f>[3]lang_2!A3884</f>
        <v>GUILDMAPNAME_4</v>
      </c>
      <c r="B3884" s="55" t="str">
        <f>[3]lang_2!B3884</f>
        <v>宝箱:兵团碎片 飞马</v>
      </c>
      <c r="C3884" s="55" t="str">
        <f>[3]lang_2!C3884</f>
        <v>#大宝箱</v>
      </c>
      <c r="D3884" s="55">
        <f>[3]lang_2!D3884</f>
        <v>0</v>
      </c>
      <c r="E3884" s="55" t="str">
        <f>[3]lang_2!E3884</f>
        <v>#大宝箱</v>
      </c>
    </row>
    <row r="3885" spans="1:5">
      <c r="A3885" s="55" t="str">
        <f>[3]lang_2!A3885</f>
        <v>GUILDMAPNAME_5</v>
      </c>
      <c r="B3885" s="55" t="str">
        <f>[3]lang_2!B3885</f>
        <v>宝箱:兵团碎片 飞马</v>
      </c>
      <c r="C3885" s="55" t="str">
        <f>[3]lang_2!C3885</f>
        <v>#大宝箱</v>
      </c>
      <c r="D3885" s="55">
        <f>[3]lang_2!D3885</f>
        <v>0</v>
      </c>
      <c r="E3885" s="55" t="str">
        <f>[3]lang_2!E3885</f>
        <v>#大宝箱</v>
      </c>
    </row>
    <row r="3886" spans="1:5">
      <c r="A3886" s="55" t="str">
        <f>[3]lang_2!A3886</f>
        <v>GUILDMAPNAME_6</v>
      </c>
      <c r="B3886" s="55" t="str">
        <f>[3]lang_2!B3886</f>
        <v>钻石</v>
      </c>
      <c r="C3886" s="55" t="str">
        <f>[3]lang_2!C3886</f>
        <v>#小宝箱</v>
      </c>
      <c r="D3886" s="55">
        <f>[3]lang_2!D3886</f>
        <v>0</v>
      </c>
      <c r="E3886" s="55" t="str">
        <f>[3]lang_2!E3886</f>
        <v>#小宝箱</v>
      </c>
    </row>
    <row r="3887" spans="1:5">
      <c r="A3887" s="55" t="str">
        <f>[3]lang_2!A3887</f>
        <v>GUILDMAPNAME_7</v>
      </c>
      <c r="B3887" s="55" t="str">
        <f>[3]lang_2!B3887</f>
        <v>黄金</v>
      </c>
      <c r="C3887" s="55" t="str">
        <f>[3]lang_2!C3887</f>
        <v>#一堆黄金</v>
      </c>
      <c r="D3887" s="55">
        <f>[3]lang_2!D3887</f>
        <v>0</v>
      </c>
      <c r="E3887" s="55" t="str">
        <f>[3]lang_2!E3887</f>
        <v>#一堆黄金</v>
      </c>
    </row>
    <row r="3888" spans="1:5">
      <c r="A3888" s="55" t="str">
        <f>[3]lang_2!A3888</f>
        <v>GUILDMAPNAME_8</v>
      </c>
      <c r="B3888" s="55" t="str">
        <f>[3]lang_2!B3888</f>
        <v>黄金</v>
      </c>
      <c r="C3888" s="55" t="str">
        <f>[3]lang_2!C3888</f>
        <v>#一堆黄金</v>
      </c>
      <c r="D3888" s="55">
        <f>[3]lang_2!D3888</f>
        <v>0</v>
      </c>
      <c r="E3888" s="55" t="str">
        <f>[3]lang_2!E3888</f>
        <v>#一堆黄金</v>
      </c>
    </row>
    <row r="3889" spans="1:5">
      <c r="A3889" s="55" t="str">
        <f>[3]lang_2!A3889</f>
        <v>GUILDMAPNAME_9</v>
      </c>
      <c r="B3889" s="55" t="str">
        <f>[3]lang_2!B3889</f>
        <v>钻石</v>
      </c>
      <c r="C3889" s="55" t="str">
        <f>[3]lang_2!C3889</f>
        <v>#小宝箱</v>
      </c>
      <c r="D3889" s="55">
        <f>[3]lang_2!D3889</f>
        <v>0</v>
      </c>
      <c r="E3889" s="55" t="str">
        <f>[3]lang_2!E3889</f>
        <v>#小宝箱</v>
      </c>
    </row>
    <row r="3890" spans="1:5">
      <c r="A3890" s="55" t="str">
        <f>[3]lang_2!A3890</f>
        <v>GUILDMAPNAME_10</v>
      </c>
      <c r="B3890" s="55" t="str">
        <f>[3]lang_2!B3890</f>
        <v>钻石</v>
      </c>
      <c r="C3890" s="55" t="str">
        <f>[3]lang_2!C3890</f>
        <v>#小宝箱</v>
      </c>
      <c r="D3890" s="55">
        <f>[3]lang_2!D3890</f>
        <v>0</v>
      </c>
      <c r="E3890" s="55" t="str">
        <f>[3]lang_2!E3890</f>
        <v>#小宝箱</v>
      </c>
    </row>
    <row r="3891" spans="1:5">
      <c r="A3891" s="55" t="str">
        <f>[3]lang_2!A3891</f>
        <v>GUILDMAPNAME_11</v>
      </c>
      <c r="B3891" s="55" t="str">
        <f>[3]lang_2!B3891</f>
        <v>矿石（少）</v>
      </c>
      <c r="C3891" s="55" t="str">
        <f>[3]lang_2!C3891</f>
        <v>#一堆矿石</v>
      </c>
      <c r="D3891" s="55">
        <f>[3]lang_2!D3891</f>
        <v>0</v>
      </c>
      <c r="E3891" s="55" t="str">
        <f>[3]lang_2!E3891</f>
        <v>#一堆矿石</v>
      </c>
    </row>
    <row r="3892" spans="1:5">
      <c r="A3892" s="55" t="str">
        <f>[3]lang_2!A3892</f>
        <v>GUILDMAPNAME_12</v>
      </c>
      <c r="B3892" s="55" t="str">
        <f>[3]lang_2!B3892</f>
        <v>矿石（少）</v>
      </c>
      <c r="C3892" s="55" t="str">
        <f>[3]lang_2!C3892</f>
        <v>#一堆矿石</v>
      </c>
      <c r="D3892" s="55">
        <f>[3]lang_2!D3892</f>
        <v>0</v>
      </c>
      <c r="E3892" s="55" t="str">
        <f>[3]lang_2!E3892</f>
        <v>#一堆矿石</v>
      </c>
    </row>
    <row r="3893" spans="1:5">
      <c r="A3893" s="55" t="str">
        <f>[3]lang_2!A3893</f>
        <v>GUILDMAPNAME_13</v>
      </c>
      <c r="B3893" s="55" t="str">
        <f>[3]lang_2!B3893</f>
        <v>矿石（少）</v>
      </c>
      <c r="C3893" s="55" t="str">
        <f>[3]lang_2!C3893</f>
        <v>#一堆矿石</v>
      </c>
      <c r="D3893" s="55">
        <f>[3]lang_2!D3893</f>
        <v>0</v>
      </c>
      <c r="E3893" s="55" t="str">
        <f>[3]lang_2!E3893</f>
        <v>#一堆矿石</v>
      </c>
    </row>
    <row r="3894" spans="1:5">
      <c r="A3894" s="55" t="str">
        <f>[3]lang_2!A3894</f>
        <v>GUILDMAPNAME_14</v>
      </c>
      <c r="B3894" s="55" t="str">
        <f>[3]lang_2!B3894</f>
        <v>木材（少）</v>
      </c>
      <c r="C3894" s="55" t="str">
        <f>[3]lang_2!C3894</f>
        <v>#一堆木材</v>
      </c>
      <c r="D3894" s="55">
        <f>[3]lang_2!D3894</f>
        <v>0</v>
      </c>
      <c r="E3894" s="55" t="str">
        <f>[3]lang_2!E3894</f>
        <v>#一堆木材</v>
      </c>
    </row>
    <row r="3895" spans="1:5">
      <c r="A3895" s="55" t="str">
        <f>[3]lang_2!A3895</f>
        <v>GUILDMAPNAME_15</v>
      </c>
      <c r="B3895" s="55" t="str">
        <f>[3]lang_2!B3895</f>
        <v>木材（少）</v>
      </c>
      <c r="C3895" s="55" t="str">
        <f>[3]lang_2!C3895</f>
        <v>#一堆木材</v>
      </c>
      <c r="D3895" s="55">
        <f>[3]lang_2!D3895</f>
        <v>0</v>
      </c>
      <c r="E3895" s="55" t="str">
        <f>[3]lang_2!E3895</f>
        <v>#一堆木材</v>
      </c>
    </row>
    <row r="3896" spans="1:5">
      <c r="A3896" s="55" t="str">
        <f>[3]lang_2!A3896</f>
        <v>GUILDMAPNAME_16</v>
      </c>
      <c r="B3896" s="55" t="str">
        <f>[3]lang_2!B3896</f>
        <v>木材（少）</v>
      </c>
      <c r="C3896" s="55" t="str">
        <f>[3]lang_2!C3896</f>
        <v>#一堆木材</v>
      </c>
      <c r="D3896" s="55">
        <f>[3]lang_2!D3896</f>
        <v>0</v>
      </c>
      <c r="E3896" s="55" t="str">
        <f>[3]lang_2!E3896</f>
        <v>#一堆木材</v>
      </c>
    </row>
    <row r="3897" spans="1:5">
      <c r="A3897" s="55" t="str">
        <f>[3]lang_2!A3897</f>
        <v>GUILDMAPNAME_17</v>
      </c>
      <c r="B3897" s="55" t="str">
        <f>[3]lang_2!B3897</f>
        <v>水银（少）</v>
      </c>
      <c r="C3897" s="55" t="str">
        <f>[3]lang_2!C3897</f>
        <v>#一堆水银</v>
      </c>
      <c r="D3897" s="55">
        <f>[3]lang_2!D3897</f>
        <v>0</v>
      </c>
      <c r="E3897" s="55" t="str">
        <f>[3]lang_2!E3897</f>
        <v>#一堆水银</v>
      </c>
    </row>
    <row r="3898" spans="1:5">
      <c r="A3898" s="55" t="str">
        <f>[3]lang_2!A3898</f>
        <v>GUILDMAPNAME_18</v>
      </c>
      <c r="B3898" s="55" t="str">
        <f>[3]lang_2!B3898</f>
        <v>水银（少）</v>
      </c>
      <c r="C3898" s="55" t="str">
        <f>[3]lang_2!C3898</f>
        <v>#一堆水银</v>
      </c>
      <c r="D3898" s="55">
        <f>[3]lang_2!D3898</f>
        <v>0</v>
      </c>
      <c r="E3898" s="55" t="str">
        <f>[3]lang_2!E3898</f>
        <v>#一堆水银</v>
      </c>
    </row>
    <row r="3899" spans="1:5">
      <c r="A3899" s="55" t="str">
        <f>[3]lang_2!A3899</f>
        <v>GUILDMAPNAME_19</v>
      </c>
      <c r="B3899" s="55" t="str">
        <f>[3]lang_2!B3899</f>
        <v>水银（少）</v>
      </c>
      <c r="C3899" s="55" t="str">
        <f>[3]lang_2!C3899</f>
        <v>#一堆水银</v>
      </c>
      <c r="D3899" s="55">
        <f>[3]lang_2!D3899</f>
        <v>0</v>
      </c>
      <c r="E3899" s="55" t="str">
        <f>[3]lang_2!E3899</f>
        <v>#一堆水银</v>
      </c>
    </row>
    <row r="3900" spans="1:5">
      <c r="A3900" s="55" t="str">
        <f>[3]lang_2!A3900</f>
        <v>GUILDMAPNAME_20</v>
      </c>
      <c r="B3900" s="55" t="str">
        <f>[3]lang_2!B3900</f>
        <v>硫磺（少）</v>
      </c>
      <c r="C3900" s="55" t="str">
        <f>[3]lang_2!C3900</f>
        <v>#一堆硫磺</v>
      </c>
      <c r="D3900" s="55">
        <f>[3]lang_2!D3900</f>
        <v>0</v>
      </c>
      <c r="E3900" s="55" t="str">
        <f>[3]lang_2!E3900</f>
        <v>#一堆硫磺</v>
      </c>
    </row>
    <row r="3901" spans="1:5">
      <c r="A3901" s="55" t="str">
        <f>[3]lang_2!A3901</f>
        <v>GUILDMAPNAME_21</v>
      </c>
      <c r="B3901" s="55" t="str">
        <f>[3]lang_2!B3901</f>
        <v>硫磺（少）</v>
      </c>
      <c r="C3901" s="55" t="str">
        <f>[3]lang_2!C3901</f>
        <v>#一堆硫磺</v>
      </c>
      <c r="D3901" s="55">
        <f>[3]lang_2!D3901</f>
        <v>0</v>
      </c>
      <c r="E3901" s="55" t="str">
        <f>[3]lang_2!E3901</f>
        <v>#一堆硫磺</v>
      </c>
    </row>
    <row r="3902" spans="1:5">
      <c r="A3902" s="55" t="str">
        <f>[3]lang_2!A3902</f>
        <v>GUILDMAPNAME_22</v>
      </c>
      <c r="B3902" s="55" t="str">
        <f>[3]lang_2!B3902</f>
        <v>硫磺（少）</v>
      </c>
      <c r="C3902" s="55" t="str">
        <f>[3]lang_2!C3902</f>
        <v>#一堆硫磺</v>
      </c>
      <c r="D3902" s="55">
        <f>[3]lang_2!D3902</f>
        <v>0</v>
      </c>
      <c r="E3902" s="55" t="str">
        <f>[3]lang_2!E3902</f>
        <v>#一堆硫磺</v>
      </c>
    </row>
    <row r="3903" spans="1:5">
      <c r="A3903" s="55" t="str">
        <f>[3]lang_2!A3903</f>
        <v>GUILDMAPNAME_23</v>
      </c>
      <c r="B3903" s="55" t="str">
        <f>[3]lang_2!B3903</f>
        <v>宝石（少）</v>
      </c>
      <c r="C3903" s="55" t="str">
        <f>[3]lang_2!C3903</f>
        <v>#一堆宝石</v>
      </c>
      <c r="D3903" s="55">
        <f>[3]lang_2!D3903</f>
        <v>0</v>
      </c>
      <c r="E3903" s="55" t="str">
        <f>[3]lang_2!E3903</f>
        <v>#一堆宝石</v>
      </c>
    </row>
    <row r="3904" spans="1:5">
      <c r="A3904" s="55" t="str">
        <f>[3]lang_2!A3904</f>
        <v>GUILDMAPNAME_24</v>
      </c>
      <c r="B3904" s="55" t="str">
        <f>[3]lang_2!B3904</f>
        <v>宝石（少）</v>
      </c>
      <c r="C3904" s="55" t="str">
        <f>[3]lang_2!C3904</f>
        <v>#一堆宝石</v>
      </c>
      <c r="D3904" s="55">
        <f>[3]lang_2!D3904</f>
        <v>0</v>
      </c>
      <c r="E3904" s="55" t="str">
        <f>[3]lang_2!E3904</f>
        <v>#一堆宝石</v>
      </c>
    </row>
    <row r="3905" spans="1:5">
      <c r="A3905" s="55" t="str">
        <f>[3]lang_2!A3905</f>
        <v>GUILDMAPNAME_25</v>
      </c>
      <c r="B3905" s="55" t="str">
        <f>[3]lang_2!B3905</f>
        <v>宝石（少）</v>
      </c>
      <c r="C3905" s="55" t="str">
        <f>[3]lang_2!C3905</f>
        <v>#一堆宝石</v>
      </c>
      <c r="D3905" s="55">
        <f>[3]lang_2!D3905</f>
        <v>0</v>
      </c>
      <c r="E3905" s="55" t="str">
        <f>[3]lang_2!E3905</f>
        <v>#一堆宝石</v>
      </c>
    </row>
    <row r="3906" spans="1:5">
      <c r="A3906" s="55" t="str">
        <f>[3]lang_2!A3906</f>
        <v>GUILDMAPNAME_26</v>
      </c>
      <c r="B3906" s="55" t="str">
        <f>[3]lang_2!B3906</f>
        <v>水晶（少）</v>
      </c>
      <c r="C3906" s="55" t="str">
        <f>[3]lang_2!C3906</f>
        <v>#一堆水晶</v>
      </c>
      <c r="D3906" s="55">
        <f>[3]lang_2!D3906</f>
        <v>0</v>
      </c>
      <c r="E3906" s="55" t="str">
        <f>[3]lang_2!E3906</f>
        <v>#一堆水晶</v>
      </c>
    </row>
    <row r="3907" spans="1:5">
      <c r="A3907" s="55" t="str">
        <f>[3]lang_2!A3907</f>
        <v>GUILDMAPNAME_27</v>
      </c>
      <c r="B3907" s="55" t="str">
        <f>[3]lang_2!B3907</f>
        <v>水晶（少）</v>
      </c>
      <c r="C3907" s="55" t="str">
        <f>[3]lang_2!C3907</f>
        <v>#一堆水晶</v>
      </c>
      <c r="D3907" s="55">
        <f>[3]lang_2!D3907</f>
        <v>0</v>
      </c>
      <c r="E3907" s="55" t="str">
        <f>[3]lang_2!E3907</f>
        <v>#一堆水晶</v>
      </c>
    </row>
    <row r="3908" spans="1:5">
      <c r="A3908" s="55" t="str">
        <f>[3]lang_2!A3908</f>
        <v>GUILDMAPNAME_28</v>
      </c>
      <c r="B3908" s="55" t="str">
        <f>[3]lang_2!B3908</f>
        <v>水晶（少）</v>
      </c>
      <c r="C3908" s="55" t="str">
        <f>[3]lang_2!C3908</f>
        <v>#一堆水晶</v>
      </c>
      <c r="D3908" s="55">
        <f>[3]lang_2!D3908</f>
        <v>0</v>
      </c>
      <c r="E3908" s="55" t="str">
        <f>[3]lang_2!E3908</f>
        <v>#一堆水晶</v>
      </c>
    </row>
    <row r="3909" spans="1:5">
      <c r="A3909" s="55" t="str">
        <f>[3]lang_2!A3909</f>
        <v>GUILDMAPNAME_29</v>
      </c>
      <c r="B3909" s="55" t="str">
        <f>[3]lang_2!B3909</f>
        <v>智慧石:兵团经验</v>
      </c>
      <c r="C3909" s="55" t="str">
        <f>[3]lang_2!C3909</f>
        <v>#智慧石</v>
      </c>
      <c r="D3909" s="55">
        <f>[3]lang_2!D3909</f>
        <v>0</v>
      </c>
      <c r="E3909" s="55" t="str">
        <f>[3]lang_2!E3909</f>
        <v>#智慧石</v>
      </c>
    </row>
    <row r="3910" spans="1:5">
      <c r="A3910" s="55" t="str">
        <f>[3]lang_2!A3910</f>
        <v>GUILDMAPNAME_30</v>
      </c>
      <c r="B3910" s="55" t="str">
        <f>[3]lang_2!B3910</f>
        <v>招募点:兑换兵团碎片 木精灵</v>
      </c>
      <c r="C3910" s="55" t="str">
        <f>[3]lang_2!C3910</f>
        <v>#木屋</v>
      </c>
      <c r="D3910" s="55">
        <f>[3]lang_2!D3910</f>
        <v>0</v>
      </c>
      <c r="E3910" s="55" t="str">
        <f>[3]lang_2!E3910</f>
        <v>#木屋</v>
      </c>
    </row>
    <row r="3911" spans="1:5">
      <c r="A3911" s="55" t="str">
        <f>[3]lang_2!A3911</f>
        <v>GUILDMAPNAME_31</v>
      </c>
      <c r="B3911" s="55" t="str">
        <f>[3]lang_2!B3911</f>
        <v>招募点:兑换兵团碎片 烈火精灵</v>
      </c>
      <c r="C3911" s="55" t="str">
        <f>[3]lang_2!C3911</f>
        <v>#魔泉</v>
      </c>
      <c r="D3911" s="55">
        <f>[3]lang_2!D3911</f>
        <v>0</v>
      </c>
      <c r="E3911" s="55" t="str">
        <f>[3]lang_2!E3911</f>
        <v>#怪物宝屋</v>
      </c>
    </row>
    <row r="3912" spans="1:5">
      <c r="A3912" s="55" t="str">
        <f>[3]lang_2!A3912</f>
        <v>GUILDMAPNAME_32</v>
      </c>
      <c r="B3912" s="55" t="str">
        <f>[3]lang_2!B3912</f>
        <v>招募点:兑换兵团碎片 幽灵</v>
      </c>
      <c r="C3912" s="55" t="str">
        <f>[3]lang_2!C3912</f>
        <v>#寺院</v>
      </c>
      <c r="D3912" s="55">
        <f>[3]lang_2!D3912</f>
        <v>0</v>
      </c>
      <c r="E3912" s="55" t="str">
        <f>[3]lang_2!E3912</f>
        <v>#墓室</v>
      </c>
    </row>
    <row r="3913" spans="1:5">
      <c r="A3913" s="55" t="str">
        <f>[3]lang_2!A3913</f>
        <v>GUILDMAPNAME_33</v>
      </c>
      <c r="B3913" s="55" t="str">
        <f>[3]lang_2!B3913</f>
        <v>招募点:兑换兵团碎片 狮鹫</v>
      </c>
      <c r="C3913" s="55" t="str">
        <f>[3]lang_2!C3913</f>
        <v>#狮鹫崖</v>
      </c>
      <c r="D3913" s="55">
        <f>[3]lang_2!D3913</f>
        <v>0</v>
      </c>
      <c r="E3913" s="55" t="str">
        <f>[3]lang_2!E3913</f>
        <v>#狮鹫崖</v>
      </c>
    </row>
    <row r="3914" spans="1:5">
      <c r="A3914" s="55" t="str">
        <f>[3]lang_2!A3914</f>
        <v>GUILDMAPNAME_34</v>
      </c>
      <c r="B3914" s="55" t="str">
        <f>[3]lang_2!B3914</f>
        <v>马厩:50体力</v>
      </c>
      <c r="C3914" s="55" t="str">
        <f>[3]lang_2!C3914</f>
        <v>#马厩</v>
      </c>
      <c r="D3914" s="55">
        <f>[3]lang_2!D3914</f>
        <v>0</v>
      </c>
      <c r="E3914" s="55" t="str">
        <f>[3]lang_2!E3914</f>
        <v>#马厩</v>
      </c>
    </row>
    <row r="3915" spans="1:5">
      <c r="A3915" s="55" t="str">
        <f>[3]lang_2!A3915</f>
        <v>GUILDMAPNAME_35</v>
      </c>
      <c r="B3915" s="55" t="str">
        <f>[3]lang_2!B3915</f>
        <v>野怪:兵团技能经验 胜利450</v>
      </c>
      <c r="C3915" s="55" t="str">
        <f>[3]lang_2!C3915</f>
        <v>#孱弱的野怪</v>
      </c>
      <c r="D3915" s="55">
        <f>[3]lang_2!D3915</f>
        <v>0</v>
      </c>
      <c r="E3915" s="55" t="str">
        <f>[3]lang_2!E3915</f>
        <v>#一群野怪</v>
      </c>
    </row>
    <row r="3916" spans="1:5">
      <c r="A3916" s="55" t="str">
        <f>[3]lang_2!A3916</f>
        <v>GUILDMAPNAME_36</v>
      </c>
      <c r="B3916" s="55" t="str">
        <f>[3]lang_2!B3916</f>
        <v>野怪:兵团技能经验 胜利1800</v>
      </c>
      <c r="C3916" s="55" t="str">
        <f>[3]lang_2!C3916</f>
        <v>#强壮的野怪</v>
      </c>
      <c r="D3916" s="55">
        <f>[3]lang_2!D3916</f>
        <v>0</v>
      </c>
      <c r="E3916" s="55" t="str">
        <f>[3]lang_2!E3916</f>
        <v>#一群野怪</v>
      </c>
    </row>
    <row r="3917" spans="1:5">
      <c r="A3917" s="55" t="str">
        <f>[3]lang_2!A3917</f>
        <v>GUILDMAPNAME_37</v>
      </c>
      <c r="B3917" s="55" t="str">
        <f>[3]lang_2!B3917</f>
        <v>buff点 攻击+1 防御+1</v>
      </c>
      <c r="C3917" s="55" t="str">
        <f>[3]lang_2!C3917</f>
        <v>#集结旗</v>
      </c>
      <c r="D3917" s="55">
        <f>[3]lang_2!D3917</f>
        <v>0</v>
      </c>
      <c r="E3917" s="55" t="str">
        <f>[3]lang_2!E3917</f>
        <v>#竞技场</v>
      </c>
    </row>
    <row r="3918" spans="1:5">
      <c r="A3918" s="55" t="str">
        <f>[3]lang_2!A3918</f>
        <v>GUILDMAPNAME_38</v>
      </c>
      <c r="B3918" s="55" t="str">
        <f>[3]lang_2!B3918</f>
        <v>buff点 攻击+1 智力+1</v>
      </c>
      <c r="C3918" s="55" t="str">
        <f>[3]lang_2!C3918</f>
        <v>#雇佣兵帐篷</v>
      </c>
      <c r="D3918" s="55">
        <f>[3]lang_2!D3918</f>
        <v>0</v>
      </c>
      <c r="E3918" s="55" t="str">
        <f>[3]lang_2!E3918</f>
        <v>#雇佣兵帐篷</v>
      </c>
    </row>
    <row r="3919" spans="1:5">
      <c r="A3919" s="55" t="str">
        <f>[3]lang_2!A3919</f>
        <v>GUILDMAPNAME_39</v>
      </c>
      <c r="B3919" s="55" t="str">
        <f>[3]lang_2!B3919</f>
        <v>buff点 防御+1 知识+1</v>
      </c>
      <c r="C3919" s="55" t="str">
        <f>[3]lang_2!C3919</f>
        <v>#幸运泉</v>
      </c>
      <c r="D3919" s="55">
        <f>[3]lang_2!D3919</f>
        <v>0</v>
      </c>
      <c r="E3919" s="55" t="str">
        <f>[3]lang_2!E3919</f>
        <v>#玛格丽塔</v>
      </c>
    </row>
    <row r="3920" spans="1:5">
      <c r="A3920" s="55" t="str">
        <f>[3]lang_2!A3920</f>
        <v>GUILDMAPNAME_40</v>
      </c>
      <c r="B3920" s="55" t="str">
        <f>[3]lang_2!B3920</f>
        <v>buff点 智力+1 知识+1</v>
      </c>
      <c r="C3920" s="55" t="str">
        <f>[3]lang_2!C3920</f>
        <v>#魔法泉</v>
      </c>
      <c r="D3920" s="55">
        <f>[3]lang_2!D3920</f>
        <v>0</v>
      </c>
      <c r="E3920" s="55" t="str">
        <f>[3]lang_2!E3920</f>
        <v>#魔法泉</v>
      </c>
    </row>
    <row r="3921" spans="1:5">
      <c r="A3921" s="55" t="str">
        <f>[3]lang_2!A3921</f>
        <v>GUILDMAPNAME_41</v>
      </c>
      <c r="B3921" s="55" t="str">
        <f>[3]lang_2!B3921</f>
        <v>灯塔</v>
      </c>
      <c r="C3921" s="55" t="str">
        <f>[3]lang_2!C3921</f>
        <v>#灯塔</v>
      </c>
      <c r="D3921" s="55">
        <f>[3]lang_2!D3921</f>
        <v>0</v>
      </c>
      <c r="E3921" s="55" t="str">
        <f>[3]lang_2!E3921</f>
        <v>#灯塔</v>
      </c>
    </row>
    <row r="3922" spans="1:5">
      <c r="A3922" s="55" t="str">
        <f>[3]lang_2!A3922</f>
        <v>GUILDMAPNAME_42</v>
      </c>
      <c r="B3922" s="55" t="str">
        <f>[3]lang_2!B3922</f>
        <v>#酒馆</v>
      </c>
      <c r="C3922" s="55" t="str">
        <f>[3]lang_2!C3922</f>
        <v>#监狱</v>
      </c>
      <c r="D3922" s="55">
        <f>[3]lang_2!D3922</f>
        <v>0</v>
      </c>
      <c r="E3922" s="55" t="str">
        <f>[3]lang_2!E3922</f>
        <v>#监狱</v>
      </c>
    </row>
    <row r="3923" spans="1:5">
      <c r="A3923" s="55" t="str">
        <f>[3]lang_2!A3923</f>
        <v>GUILDMAPNAME_43</v>
      </c>
      <c r="B3923" s="55" t="str">
        <f>[3]lang_2!B3923</f>
        <v>#怪兽小屋</v>
      </c>
      <c r="C3923" s="55" t="str">
        <f>[3]lang_2!C3923</f>
        <v>#怪兽小屋</v>
      </c>
      <c r="D3923" s="55">
        <f>[3]lang_2!D3923</f>
        <v>0</v>
      </c>
      <c r="E3923" s="55" t="str">
        <f>[3]lang_2!E3923</f>
        <v>#金矿</v>
      </c>
    </row>
    <row r="3924" spans="1:5">
      <c r="A3924" s="55" t="str">
        <f>[3]lang_2!A3924</f>
        <v>GUILDMAPNAME_44</v>
      </c>
      <c r="B3924" s="55" t="str">
        <f>[3]lang_2!B3924</f>
        <v>#竞技场</v>
      </c>
      <c r="C3924" s="55" t="str">
        <f>[3]lang_2!C3924</f>
        <v>#竞技场</v>
      </c>
      <c r="D3924" s="55">
        <f>[3]lang_2!D3924</f>
        <v>0</v>
      </c>
      <c r="E3924" s="55" t="str">
        <f>[3]lang_2!E3924</f>
        <v>#水车</v>
      </c>
    </row>
    <row r="3925" spans="1:5">
      <c r="A3925" s="55" t="str">
        <f>[3]lang_2!A3925</f>
        <v>GUILDMAPNAME_45</v>
      </c>
      <c r="B3925" s="55" t="str">
        <f>[3]lang_2!B3925</f>
        <v>#玛格丽塔</v>
      </c>
      <c r="C3925" s="55" t="str">
        <f>[3]lang_2!C3925</f>
        <v>#玛格丽塔</v>
      </c>
      <c r="D3925" s="55">
        <f>[3]lang_2!D3925</f>
        <v>0</v>
      </c>
      <c r="E3925" s="55" t="str">
        <f>[3]lang_2!E3925</f>
        <v>#风车</v>
      </c>
    </row>
    <row r="3926" spans="1:5">
      <c r="A3926" s="55" t="str">
        <f>[3]lang_2!A3926</f>
        <v>GUILDMAPNAME_46</v>
      </c>
      <c r="B3926" s="55" t="str">
        <f>[3]lang_2!B3926</f>
        <v>招募点1</v>
      </c>
      <c r="C3926" s="55" t="str">
        <f>[3]lang_2!C3926</f>
        <v>#林间圣地</v>
      </c>
      <c r="D3926" s="55">
        <f>[3]lang_2!D3926</f>
        <v>0</v>
      </c>
      <c r="E3926" s="55" t="str">
        <f>[3]lang_2!E3926</f>
        <v>#林间圣地</v>
      </c>
    </row>
    <row r="3927" spans="1:5">
      <c r="A3927" s="55" t="str">
        <f>[3]lang_2!A3927</f>
        <v>GUILDMAPNAME_47</v>
      </c>
      <c r="B3927" s="55" t="str">
        <f>[3]lang_2!B3927</f>
        <v>招募点2</v>
      </c>
      <c r="C3927" s="55" t="str">
        <f>[3]lang_2!C3927</f>
        <v>#兵营</v>
      </c>
      <c r="D3927" s="55">
        <f>[3]lang_2!D3927</f>
        <v>0</v>
      </c>
      <c r="E3927" s="55" t="str">
        <f>[3]lang_2!E3927</f>
        <v>#兵营</v>
      </c>
    </row>
    <row r="3928" spans="1:5">
      <c r="A3928" s="55" t="str">
        <f>[3]lang_2!A3928</f>
        <v>GUILDMAPNAME_48</v>
      </c>
      <c r="B3928" s="55" t="str">
        <f>[3]lang_2!B3928</f>
        <v>路牌</v>
      </c>
      <c r="C3928" s="55" t="str">
        <f>[3]lang_2!C3928</f>
        <v>#告示牌</v>
      </c>
      <c r="D3928" s="55">
        <f>[3]lang_2!D3928</f>
        <v>0</v>
      </c>
      <c r="E3928" s="55" t="str">
        <f>[3]lang_2!E3928</f>
        <v>#告示牌</v>
      </c>
    </row>
    <row r="3929" spans="1:5">
      <c r="A3929" s="55" t="str">
        <f>[3]lang_2!A3929</f>
        <v>GUILDMAPNAME_49</v>
      </c>
      <c r="B3929" s="55" t="str">
        <f>[3]lang_2!B3929</f>
        <v>地下城入口</v>
      </c>
      <c r="C3929" s="55" t="str">
        <f>[3]lang_2!C3929</f>
        <v>#地下城入口</v>
      </c>
      <c r="D3929" s="55">
        <f>[3]lang_2!D3929</f>
        <v>0</v>
      </c>
      <c r="E3929" s="55" t="str">
        <f>[3]lang_2!E3929</f>
        <v>#地下城入口</v>
      </c>
    </row>
    <row r="3930" spans="1:5">
      <c r="A3930" s="55" t="str">
        <f>[3]lang_2!A3930</f>
        <v>GUILDMAPNAME_50</v>
      </c>
      <c r="B3930" s="55" t="str">
        <f>[3]lang_2!B3930</f>
        <v>哨塔</v>
      </c>
      <c r="C3930" s="55" t="str">
        <f>[3]lang_2!C3930</f>
        <v>#边境守卫</v>
      </c>
      <c r="D3930" s="55">
        <f>[3]lang_2!D3930</f>
        <v>0</v>
      </c>
      <c r="E3930" s="55" t="str">
        <f>[3]lang_2!E3930</f>
        <v>#边境守卫</v>
      </c>
    </row>
    <row r="3931" spans="1:5">
      <c r="A3931" s="55" t="str">
        <f>[3]lang_2!A3931</f>
        <v>GUILDMAPNAME_51</v>
      </c>
      <c r="B3931" s="55" t="str">
        <f>[3]lang_2!B3931</f>
        <v>方尖碑</v>
      </c>
      <c r="C3931" s="55" t="str">
        <f>[3]lang_2!C3931</f>
        <v>#方尖碑</v>
      </c>
      <c r="D3931" s="55">
        <f>[3]lang_2!D3931</f>
        <v>0</v>
      </c>
      <c r="E3931" s="55" t="str">
        <f>[3]lang_2!E3931</f>
        <v>#方尖碑</v>
      </c>
    </row>
    <row r="3932" spans="1:5">
      <c r="A3932" s="55" t="str">
        <f>[3]lang_2!A3932</f>
        <v>GUILDMAPNAME_52</v>
      </c>
      <c r="B3932" s="55" t="str">
        <f>[3]lang_2!B3932</f>
        <v>帐篷</v>
      </c>
      <c r="C3932" s="55" t="str">
        <f>[3]lang_2!C3932</f>
        <v>#首领帐篷</v>
      </c>
      <c r="D3932" s="55">
        <f>[3]lang_2!D3932</f>
        <v>0</v>
      </c>
      <c r="E3932" s="55" t="str">
        <f>[3]lang_2!E3932</f>
        <v>#首领帐篷</v>
      </c>
    </row>
    <row r="3933" spans="1:5">
      <c r="A3933" s="55" t="str">
        <f>[3]lang_2!A3933</f>
        <v>GUILDMAPNAME_53</v>
      </c>
      <c r="B3933" s="55" t="str">
        <f>[3]lang_2!B3933</f>
        <v>联盟野怪（弱）</v>
      </c>
      <c r="C3933" s="55" t="str">
        <f>[3]lang_2!C3933</f>
        <v>#野蛮的拦路者</v>
      </c>
      <c r="D3933" s="55">
        <f>[3]lang_2!D3933</f>
        <v>0</v>
      </c>
      <c r="E3933" s="55" t="str">
        <f>[3]lang_2!E3933</f>
        <v>#一大群野怪</v>
      </c>
    </row>
    <row r="3934" spans="1:5">
      <c r="A3934" s="55" t="str">
        <f>[3]lang_2!A3934</f>
        <v>GUILDMAPNAME_54</v>
      </c>
      <c r="B3934" s="55" t="str">
        <f>[3]lang_2!B3934</f>
        <v>联盟野怪（强）</v>
      </c>
      <c r="C3934" s="55" t="str">
        <f>[3]lang_2!C3934</f>
        <v>#凶猛的拦路者</v>
      </c>
      <c r="D3934" s="55">
        <f>[3]lang_2!D3934</f>
        <v>0</v>
      </c>
      <c r="E3934" s="55" t="str">
        <f>[3]lang_2!E3934</f>
        <v>#一大群野怪</v>
      </c>
    </row>
    <row r="3935" spans="1:5">
      <c r="A3935" s="55" t="str">
        <f>[3]lang_2!A3935</f>
        <v>GUILDMAPNAME_55</v>
      </c>
      <c r="B3935" s="55" t="str">
        <f>[3]lang_2!B3935</f>
        <v>传送门</v>
      </c>
      <c r="C3935" s="55" t="str">
        <f>[3]lang_2!C3935</f>
        <v>#传送门</v>
      </c>
      <c r="D3935" s="55">
        <f>[3]lang_2!D3935</f>
        <v>0</v>
      </c>
      <c r="E3935" s="55" t="str">
        <f>[3]lang_2!E3935</f>
        <v>#传送门</v>
      </c>
    </row>
    <row r="3936" spans="1:5">
      <c r="A3936" s="55" t="str">
        <f>[3]lang_2!A3936</f>
        <v>GUILDMAPNAME_56</v>
      </c>
      <c r="B3936" s="55" t="str">
        <f>[3]lang_2!B3936</f>
        <v>公共点（金矿）</v>
      </c>
      <c r="C3936" s="55" t="str">
        <f>[3]lang_2!C3936</f>
        <v>#联盟金矿</v>
      </c>
      <c r="D3936" s="55">
        <f>[3]lang_2!D3936</f>
        <v>0</v>
      </c>
      <c r="E3936" s="55" t="str">
        <f>[3]lang_2!E3936</f>
        <v>#联盟金矿</v>
      </c>
    </row>
    <row r="3937" spans="1:5">
      <c r="A3937" s="55" t="str">
        <f>[3]lang_2!A3937</f>
        <v>GUILDMAPNAME_57</v>
      </c>
      <c r="B3937" s="55" t="str">
        <f>[3]lang_2!B3937</f>
        <v>公共点（水车）</v>
      </c>
      <c r="C3937" s="55" t="str">
        <f>[3]lang_2!C3937</f>
        <v>#联盟水车</v>
      </c>
      <c r="D3937" s="55">
        <f>[3]lang_2!D3937</f>
        <v>0</v>
      </c>
      <c r="E3937" s="55" t="str">
        <f>[3]lang_2!E3937</f>
        <v>#联盟水车</v>
      </c>
    </row>
    <row r="3938" spans="1:5">
      <c r="A3938" s="55" t="str">
        <f>[3]lang_2!A3938</f>
        <v>GUILDMAPNAME_58</v>
      </c>
      <c r="B3938" s="55">
        <f>[3]lang_2!B3938</f>
        <v>0</v>
      </c>
      <c r="C3938" s="55" t="str">
        <f>[3]lang_2!C3938</f>
        <v>#凶猛的拦路者</v>
      </c>
      <c r="D3938" s="55">
        <f>[3]lang_2!D3938</f>
        <v>0</v>
      </c>
      <c r="E3938" s="55">
        <f>[3]lang_2!E3938</f>
        <v>0</v>
      </c>
    </row>
    <row r="3939" spans="1:5" ht="14.25" customHeight="1">
      <c r="A3939" s="55" t="str">
        <f>[3]lang_2!A3939</f>
        <v>GUILDMAPNAME_59</v>
      </c>
      <c r="B3939" s="55">
        <f>[3]lang_2!B3939</f>
        <v>0</v>
      </c>
      <c r="C3939" s="55" t="str">
        <f>[3]lang_2!C3939</f>
        <v>#凶猛的拦路者</v>
      </c>
      <c r="D3939" s="55">
        <f>[3]lang_2!D3939</f>
        <v>0</v>
      </c>
      <c r="E3939" s="55">
        <f>[3]lang_2!E3939</f>
        <v>0</v>
      </c>
    </row>
    <row r="3940" spans="1:5" ht="14.25" customHeight="1">
      <c r="A3940" s="55" t="str">
        <f>[3]lang_2!A3940</f>
        <v>GUILDMAPNAME_60</v>
      </c>
      <c r="B3940" s="55">
        <f>[3]lang_2!B3940</f>
        <v>0</v>
      </c>
      <c r="C3940" s="55" t="str">
        <f>[3]lang_2!C3940</f>
        <v>#凶猛的拦路者</v>
      </c>
      <c r="D3940" s="55">
        <f>[3]lang_2!D3940</f>
        <v>0</v>
      </c>
      <c r="E3940" s="55">
        <f>[3]lang_2!E3940</f>
        <v>0</v>
      </c>
    </row>
    <row r="3941" spans="1:5">
      <c r="A3941" s="55" t="str">
        <f>[3]lang_2!A3941</f>
        <v>GUILDMAPNAME_61</v>
      </c>
      <c r="B3941" s="55">
        <f>[3]lang_2!B3941</f>
        <v>0</v>
      </c>
      <c r="C3941" s="55" t="str">
        <f>[3]lang_2!C3941</f>
        <v>#怪兽小屋</v>
      </c>
      <c r="D3941" s="55">
        <f>[3]lang_2!D3941</f>
        <v>0</v>
      </c>
      <c r="E3941" s="55">
        <f>[3]lang_2!E3941</f>
        <v>0</v>
      </c>
    </row>
    <row r="3942" spans="1:5">
      <c r="A3942" s="55" t="str">
        <f>[3]lang_2!A3942</f>
        <v>GUILDMAPNAME_62</v>
      </c>
      <c r="B3942" s="55">
        <f>[3]lang_2!B3942</f>
        <v>0</v>
      </c>
      <c r="C3942" s="55" t="str">
        <f>[3]lang_2!C3942</f>
        <v>#怪兽小屋</v>
      </c>
      <c r="D3942" s="55">
        <f>[3]lang_2!D3942</f>
        <v>0</v>
      </c>
      <c r="E3942" s="55">
        <f>[3]lang_2!E3942</f>
        <v>0</v>
      </c>
    </row>
    <row r="3943" spans="1:5">
      <c r="A3943" s="55" t="str">
        <f>[3]lang_2!A3943</f>
        <v>GUILDMAPNAME_63</v>
      </c>
      <c r="B3943" s="55">
        <f>[3]lang_2!B3943</f>
        <v>0</v>
      </c>
      <c r="C3943" s="55" t="str">
        <f>[3]lang_2!C3943</f>
        <v>#传送门</v>
      </c>
      <c r="D3943" s="55">
        <f>[3]lang_2!D3943</f>
        <v>0</v>
      </c>
      <c r="E3943" s="55">
        <f>[3]lang_2!E3943</f>
        <v>0</v>
      </c>
    </row>
    <row r="3944" spans="1:5">
      <c r="A3944" s="55" t="str">
        <f>[3]lang_2!A3944</f>
        <v>GUILDMAPNAME_64</v>
      </c>
      <c r="B3944" s="55">
        <f>[3]lang_2!B3944</f>
        <v>0</v>
      </c>
      <c r="C3944" s="55" t="str">
        <f>[3]lang_2!C3944</f>
        <v>#Lv1 城堡城池</v>
      </c>
      <c r="D3944" s="55">
        <f>[3]lang_2!D3944</f>
        <v>0</v>
      </c>
      <c r="E3944" s="55">
        <f>[3]lang_2!E3944</f>
        <v>0</v>
      </c>
    </row>
    <row r="3945" spans="1:5">
      <c r="A3945" s="55" t="str">
        <f>[3]lang_2!A3945</f>
        <v>GUILDMAPNAME_65</v>
      </c>
      <c r="B3945" s="55">
        <f>[3]lang_2!B3945</f>
        <v>0</v>
      </c>
      <c r="C3945" s="55" t="str">
        <f>[3]lang_2!C3945</f>
        <v>#Lv2 城堡城池</v>
      </c>
      <c r="D3945" s="55">
        <f>[3]lang_2!D3945</f>
        <v>0</v>
      </c>
      <c r="E3945" s="55">
        <f>[3]lang_2!E3945</f>
        <v>0</v>
      </c>
    </row>
    <row r="3946" spans="1:5">
      <c r="A3946" s="55" t="str">
        <f>[3]lang_2!A3946</f>
        <v>GUILDMAPNAME_66</v>
      </c>
      <c r="B3946" s="55">
        <f>[3]lang_2!B3946</f>
        <v>0</v>
      </c>
      <c r="C3946" s="55" t="str">
        <f>[3]lang_2!C3946</f>
        <v>#尖刺</v>
      </c>
      <c r="D3946" s="55">
        <f>[3]lang_2!D3946</f>
        <v>0</v>
      </c>
      <c r="E3946" s="55">
        <f>[3]lang_2!E3946</f>
        <v>0</v>
      </c>
    </row>
    <row r="3947" spans="1:5">
      <c r="A3947" s="55" t="str">
        <f>[3]lang_2!A3947</f>
        <v>GUILDMAPNAME_67</v>
      </c>
      <c r="B3947" s="55">
        <f>[3]lang_2!B3947</f>
        <v>0</v>
      </c>
      <c r="C3947" s="55" t="str">
        <f>[3]lang_2!C3947</f>
        <v>#Lv1 壁垒城池</v>
      </c>
      <c r="D3947" s="55">
        <f>[3]lang_2!D3947</f>
        <v>0</v>
      </c>
      <c r="E3947" s="55">
        <f>[3]lang_2!E3947</f>
        <v>0</v>
      </c>
    </row>
    <row r="3948" spans="1:5">
      <c r="A3948" s="55" t="str">
        <f>[3]lang_2!A3948</f>
        <v>GUILDMAPNAME_68</v>
      </c>
      <c r="B3948" s="55">
        <f>[3]lang_2!B3948</f>
        <v>0</v>
      </c>
      <c r="C3948" s="55" t="str">
        <f>[3]lang_2!C3948</f>
        <v>#Lv2 壁垒城池</v>
      </c>
      <c r="D3948" s="55">
        <f>[3]lang_2!D3948</f>
        <v>0</v>
      </c>
      <c r="E3948" s="55">
        <f>[3]lang_2!E3948</f>
        <v>0</v>
      </c>
    </row>
    <row r="3949" spans="1:5">
      <c r="A3949" s="55" t="str">
        <f>[3]lang_2!A3949</f>
        <v>GUILDMAPNAME_69</v>
      </c>
      <c r="B3949" s="55">
        <f>[3]lang_2!B3949</f>
        <v>0</v>
      </c>
      <c r="C3949" s="55" t="str">
        <f>[3]lang_2!C3949</f>
        <v>#战斗学院</v>
      </c>
      <c r="D3949" s="55">
        <f>[3]lang_2!D3949</f>
        <v>0</v>
      </c>
      <c r="E3949" s="55">
        <f>[3]lang_2!E3949</f>
        <v>0</v>
      </c>
    </row>
    <row r="3950" spans="1:5">
      <c r="A3950" s="55" t="str">
        <f>[3]lang_2!A3950</f>
        <v>GUILDMAPNAME_70</v>
      </c>
      <c r="B3950" s="55">
        <f>[3]lang_2!B3950</f>
        <v>0</v>
      </c>
      <c r="C3950" s="55" t="str">
        <f>[3]lang_2!C3950</f>
        <v>#魔法泉</v>
      </c>
      <c r="D3950" s="55">
        <f>[3]lang_2!D3950</f>
        <v>0</v>
      </c>
      <c r="E3950" s="55">
        <f>[3]lang_2!E3950</f>
        <v>0</v>
      </c>
    </row>
    <row r="3951" spans="1:5">
      <c r="A3951" s="55" t="str">
        <f>[3]lang_2!A3951</f>
        <v>GUILDMAPNAME_71</v>
      </c>
      <c r="B3951" s="55">
        <f>[3]lang_2!B3951</f>
        <v>0</v>
      </c>
      <c r="C3951" s="55" t="str">
        <f>[3]lang_2!C3951</f>
        <v>#魔法师小屋</v>
      </c>
      <c r="D3951" s="55">
        <f>[3]lang_2!D3951</f>
        <v>0</v>
      </c>
      <c r="E3951" s="55">
        <f>[3]lang_2!E3951</f>
        <v>0</v>
      </c>
    </row>
    <row r="3952" spans="1:5">
      <c r="A3952" s="55" t="str">
        <f>[3]lang_2!A3952</f>
        <v>GUILDMAPNAME_72</v>
      </c>
      <c r="B3952" s="55">
        <f>[3]lang_2!B3952</f>
        <v>0</v>
      </c>
      <c r="C3952" s="55" t="str">
        <f>[3]lang_2!C3952</f>
        <v>#怪兽小屋</v>
      </c>
      <c r="D3952" s="55">
        <f>[3]lang_2!D3952</f>
        <v>0</v>
      </c>
      <c r="E3952" s="55">
        <f>[3]lang_2!E3952</f>
        <v>0</v>
      </c>
    </row>
    <row r="3953" spans="1:5">
      <c r="A3953" s="55" t="str">
        <f>[3]lang_2!A3953</f>
        <v>GUILDMAPNAME_73</v>
      </c>
      <c r="B3953" s="55">
        <f>[3]lang_2!B3953</f>
        <v>0</v>
      </c>
      <c r="C3953" s="55">
        <f>[3]lang_2!C3953</f>
        <v>0</v>
      </c>
      <c r="D3953" s="55">
        <f>[3]lang_2!D3953</f>
        <v>0</v>
      </c>
      <c r="E3953" s="55">
        <f>[3]lang_2!E3953</f>
        <v>0</v>
      </c>
    </row>
    <row r="3954" spans="1:5">
      <c r="A3954" s="55" t="str">
        <f>[3]lang_2!A3954</f>
        <v>GUILDMAPNAME_74</v>
      </c>
      <c r="B3954" s="55">
        <f>[3]lang_2!B3954</f>
        <v>0</v>
      </c>
      <c r="C3954" s="55" t="str">
        <f>[3]lang_2!C3954</f>
        <v>#Lv3 龙之国</v>
      </c>
      <c r="D3954" s="55">
        <f>[3]lang_2!D3954</f>
        <v>0</v>
      </c>
      <c r="E3954" s="55">
        <f>[3]lang_2!E3954</f>
        <v>0</v>
      </c>
    </row>
    <row r="3955" spans="1:5">
      <c r="A3955" s="55">
        <f>[3]lang_2!A3955</f>
        <v>0</v>
      </c>
      <c r="B3955" s="55">
        <f>[3]lang_2!B3955</f>
        <v>0</v>
      </c>
      <c r="C3955" s="55">
        <f>[3]lang_2!C3955</f>
        <v>0</v>
      </c>
      <c r="D3955" s="55">
        <f>[3]lang_2!D3955</f>
        <v>0</v>
      </c>
      <c r="E3955" s="55">
        <f>[3]lang_2!E3955</f>
        <v>0</v>
      </c>
    </row>
    <row r="3956" spans="1:5">
      <c r="A3956" s="55" t="str">
        <f>[3]lang_2!A3956</f>
        <v>GUILDMAPNAME_78</v>
      </c>
      <c r="B3956" s="55" t="str">
        <f>[3]lang_2!B3956</f>
        <v>招募点：兑换兵团碎片 半兽人</v>
      </c>
      <c r="C3956" s="55" t="str">
        <f>[3]lang_2!C3956</f>
        <v>#兽人塔</v>
      </c>
      <c r="D3956" s="55">
        <f>[3]lang_2!D3956</f>
        <v>0</v>
      </c>
      <c r="E3956" s="55" t="str">
        <f>[3]lang_2!E3956</f>
        <v>#林间圣地</v>
      </c>
    </row>
    <row r="3957" spans="1:5">
      <c r="A3957" s="55" t="str">
        <f>[3]lang_2!A3957</f>
        <v>GUILDMAPNAME_79</v>
      </c>
      <c r="B3957" s="55" t="str">
        <f>[3]lang_2!B3957</f>
        <v>招募点：兑换兵团碎片 吸血鬼</v>
      </c>
      <c r="C3957" s="55" t="str">
        <f>[3]lang_2!C3957</f>
        <v>#幽宅</v>
      </c>
      <c r="D3957" s="55">
        <f>[3]lang_2!D3957</f>
        <v>0</v>
      </c>
      <c r="E3957" s="55" t="str">
        <f>[3]lang_2!E3957</f>
        <v>#兵营</v>
      </c>
    </row>
    <row r="3958" spans="1:5">
      <c r="A3958" s="55" t="str">
        <f>[3]lang_2!A3958</f>
        <v>GUILDMAPNAME_80</v>
      </c>
      <c r="B3958" s="55" t="str">
        <f>[3]lang_2!B3958</f>
        <v>招募点：兑换兵团碎片 长角恶魔</v>
      </c>
      <c r="C3958" s="55" t="str">
        <f>[3]lang_2!C3958</f>
        <v>#恶鬼之门</v>
      </c>
      <c r="D3958" s="55">
        <f>[3]lang_2!D3958</f>
        <v>0</v>
      </c>
      <c r="E3958" s="55" t="str">
        <f>[3]lang_2!E3958</f>
        <v>#林间圣地</v>
      </c>
    </row>
    <row r="3959" spans="1:5">
      <c r="A3959" s="55" t="str">
        <f>[3]lang_2!A3959</f>
        <v>GUILDMAPNAME_81</v>
      </c>
      <c r="B3959" s="55" t="str">
        <f>[3]lang_2!B3959</f>
        <v>招募点：兑换兵团碎片 弩手</v>
      </c>
      <c r="C3959" s="55" t="str">
        <f>[3]lang_2!C3959</f>
        <v>#射手塔楼</v>
      </c>
      <c r="D3959" s="55">
        <f>[3]lang_2!D3959</f>
        <v>0</v>
      </c>
      <c r="E3959" s="55" t="str">
        <f>[3]lang_2!E3959</f>
        <v>#兵营</v>
      </c>
    </row>
    <row r="3960" spans="1:5">
      <c r="A3960" s="55" t="str">
        <f>[3]lang_2!A3960</f>
        <v>GUILDMAPNAME_82</v>
      </c>
      <c r="B3960" s="55" t="str">
        <f>[3]lang_2!B3960</f>
        <v>招募点：兑换兵团碎片 半人马</v>
      </c>
      <c r="C3960" s="55" t="str">
        <f>[3]lang_2!C3960</f>
        <v>#人马厩</v>
      </c>
      <c r="D3960" s="55">
        <f>[3]lang_2!D3960</f>
        <v>0</v>
      </c>
      <c r="E3960" s="55" t="str">
        <f>[3]lang_2!E3960</f>
        <v>#林间圣地</v>
      </c>
    </row>
    <row r="3961" spans="1:5">
      <c r="A3961" s="55" t="str">
        <f>[3]lang_2!A3961</f>
        <v>GUILDMAPNAME_83</v>
      </c>
      <c r="B3961" s="55" t="str">
        <f>[3]lang_2!B3961</f>
        <v>招募点：兑换兵团碎片 僵尸</v>
      </c>
      <c r="C3961" s="55" t="str">
        <f>[3]lang_2!C3961</f>
        <v>#坟地</v>
      </c>
      <c r="D3961" s="55">
        <f>[3]lang_2!D3961</f>
        <v>0</v>
      </c>
      <c r="E3961" s="55" t="str">
        <f>[3]lang_2!E3961</f>
        <v>#兵营</v>
      </c>
    </row>
    <row r="3962" spans="1:5">
      <c r="A3962" s="55" t="str">
        <f>[3]lang_2!A3962</f>
        <v>GUILDMAPNAME_3601</v>
      </c>
      <c r="B3962" s="55" t="str">
        <f>[3]lang_2!B3962</f>
        <v>招募点：兑换兵团碎片 大妖精</v>
      </c>
      <c r="C3962" s="55" t="str">
        <f>[3]lang_2!C3962</f>
        <v>#钟楼</v>
      </c>
      <c r="D3962" s="55">
        <f>[3]lang_2!D3962</f>
        <v>0</v>
      </c>
      <c r="E3962" s="55" t="str">
        <f>[3]lang_2!E3962</f>
        <v>#钟楼</v>
      </c>
    </row>
    <row r="3963" spans="1:5">
      <c r="A3963" s="55" t="str">
        <f>[3]lang_2!A3963</f>
        <v>GUILDMAPNAME_98</v>
      </c>
      <c r="B3963" s="55">
        <f>[3]lang_2!B3963</f>
        <v>0</v>
      </c>
      <c r="C3963" s="55" t="str">
        <f>[3]lang_2!C3963</f>
        <v>#冰巨人</v>
      </c>
      <c r="D3963" s="55">
        <f>[3]lang_2!D3963</f>
        <v>0</v>
      </c>
      <c r="E3963" s="55">
        <f>[3]lang_2!E3963</f>
        <v>0</v>
      </c>
    </row>
    <row r="3964" spans="1:5">
      <c r="A3964" s="55" t="str">
        <f>[3]lang_2!A3964</f>
        <v>GUILDMAPNAME_100</v>
      </c>
      <c r="B3964" s="55">
        <f>[3]lang_2!B3964</f>
        <v>0</v>
      </c>
      <c r="C3964" s="55" t="str">
        <f>[3]lang_2!C3964</f>
        <v>#石巨人</v>
      </c>
      <c r="D3964" s="55">
        <f>[3]lang_2!D3964</f>
        <v>0</v>
      </c>
      <c r="E3964" s="55">
        <f>[3]lang_2!E3964</f>
        <v>0</v>
      </c>
    </row>
    <row r="3965" spans="1:5">
      <c r="A3965" s="55" t="str">
        <f>[3]lang_2!A3965</f>
        <v>GUILDMAPNAME_101</v>
      </c>
      <c r="B3965" s="55">
        <f>[3]lang_2!B3965</f>
        <v>0</v>
      </c>
      <c r="C3965" s="55" t="str">
        <f>[3]lang_2!C3965</f>
        <v>#火巨人</v>
      </c>
      <c r="D3965" s="55">
        <f>[3]lang_2!D3965</f>
        <v>0</v>
      </c>
      <c r="E3965" s="55">
        <f>[3]lang_2!E3965</f>
        <v>0</v>
      </c>
    </row>
    <row r="3966" spans="1:5">
      <c r="A3966" s="55" t="str">
        <f>[3]lang_2!A3966</f>
        <v>GUILDMAPNAME_102</v>
      </c>
      <c r="B3966" s="55" t="str">
        <f>[3]lang_2!B3966</f>
        <v>人马战斧</v>
      </c>
      <c r="C3966" s="55" t="str">
        <f>[3]lang_2!C3966</f>
        <v>#人马战斧</v>
      </c>
      <c r="D3966" s="55">
        <f>[3]lang_2!D3966</f>
        <v>0</v>
      </c>
      <c r="E3966" s="55">
        <f>[3]lang_2!E3966</f>
        <v>0</v>
      </c>
    </row>
    <row r="3967" spans="1:5">
      <c r="A3967" s="55" t="str">
        <f>[3]lang_2!A3967</f>
        <v>GUILDMAPNAME_103</v>
      </c>
      <c r="B3967" s="55" t="str">
        <f>[3]lang_2!B3967</f>
        <v>礼仪之戒</v>
      </c>
      <c r="C3967" s="55" t="str">
        <f>[3]lang_2!C3967</f>
        <v>#礼仪之戒</v>
      </c>
      <c r="D3967" s="55">
        <f>[3]lang_2!D3967</f>
        <v>0</v>
      </c>
      <c r="E3967" s="55">
        <f>[3]lang_2!E3967</f>
        <v>0</v>
      </c>
    </row>
    <row r="3968" spans="1:5">
      <c r="A3968" s="55" t="str">
        <f>[3]lang_2!A3968</f>
        <v>GUILDMAPNAME_104</v>
      </c>
      <c r="B3968" s="55">
        <f>[3]lang_2!B3968</f>
        <v>0</v>
      </c>
      <c r="C3968" s="55" t="str">
        <f>[3]lang_2!C3968</f>
        <v>#</v>
      </c>
      <c r="D3968" s="55">
        <f>[3]lang_2!D3968</f>
        <v>0</v>
      </c>
      <c r="E3968" s="55">
        <f>[3]lang_2!E3968</f>
        <v>0</v>
      </c>
    </row>
    <row r="3969" spans="1:5">
      <c r="A3969" s="55" t="str">
        <f>[3]lang_2!A3969</f>
        <v>GUILDMAPNAME_105</v>
      </c>
      <c r="B3969" s="55" t="str">
        <f>[3]lang_2!B3969</f>
        <v>勇士令</v>
      </c>
      <c r="C3969" s="55" t="str">
        <f>[3]lang_2!C3969</f>
        <v>#勇士令</v>
      </c>
      <c r="D3969" s="55">
        <f>[3]lang_2!D3969</f>
        <v>0</v>
      </c>
      <c r="E3969" s="55">
        <f>[3]lang_2!E3969</f>
        <v>0</v>
      </c>
    </row>
    <row r="3970" spans="1:5">
      <c r="A3970" s="55" t="str">
        <f>[3]lang_2!A3970</f>
        <v>GUILDMAPNAME_106</v>
      </c>
      <c r="B3970" s="55" t="str">
        <f>[3]lang_2!B3970</f>
        <v>幸运鸟</v>
      </c>
      <c r="C3970" s="55" t="str">
        <f>[3]lang_2!C3970</f>
        <v>#幸运鸟</v>
      </c>
      <c r="D3970" s="55">
        <f>[3]lang_2!D3970</f>
        <v>0</v>
      </c>
      <c r="E3970" s="55">
        <f>[3]lang_2!E3970</f>
        <v>0</v>
      </c>
    </row>
    <row r="3971" spans="1:5">
      <c r="A3971" s="55" t="str">
        <f>[3]lang_2!A3971</f>
        <v>GUILDMAPNAME_107</v>
      </c>
      <c r="B3971" s="55">
        <f>[3]lang_2!B3971</f>
        <v>0</v>
      </c>
      <c r="C3971" s="55" t="str">
        <f>[3]lang_2!C3971</f>
        <v>#</v>
      </c>
      <c r="D3971" s="55">
        <f>[3]lang_2!D3971</f>
        <v>0</v>
      </c>
      <c r="E3971" s="55">
        <f>[3]lang_2!E3971</f>
        <v>0</v>
      </c>
    </row>
    <row r="3972" spans="1:5">
      <c r="A3972" s="55" t="str">
        <f>[3]lang_2!A3972</f>
        <v>GUILDMAPNAME_108</v>
      </c>
      <c r="B3972" s="55">
        <f>[3]lang_2!B3972</f>
        <v>0</v>
      </c>
      <c r="C3972" s="55" t="str">
        <f>[3]lang_2!C3972</f>
        <v>#</v>
      </c>
      <c r="D3972" s="55">
        <f>[3]lang_2!D3972</f>
        <v>0</v>
      </c>
      <c r="E3972" s="55">
        <f>[3]lang_2!E3972</f>
        <v>0</v>
      </c>
    </row>
    <row r="3973" spans="1:5">
      <c r="A3973" s="55" t="str">
        <f>[3]lang_2!A3973</f>
        <v>GUILDMAPNAME_109</v>
      </c>
      <c r="B3973" s="55" t="str">
        <f>[3]lang_2!B3973</f>
        <v>地狱王冠</v>
      </c>
      <c r="C3973" s="55" t="str">
        <f>[3]lang_2!C3973</f>
        <v>#地狱王冠</v>
      </c>
      <c r="D3973" s="55">
        <f>[3]lang_2!D3973</f>
        <v>0</v>
      </c>
      <c r="E3973" s="55">
        <f>[3]lang_2!E3973</f>
        <v>0</v>
      </c>
    </row>
    <row r="3974" spans="1:5">
      <c r="A3974" s="55" t="str">
        <f>[3]lang_2!A3974</f>
        <v>GUILDMAPNAME_110</v>
      </c>
      <c r="B3974" s="55" t="str">
        <f>[3]lang_2!B3974</f>
        <v>星月项链</v>
      </c>
      <c r="C3974" s="55" t="str">
        <f>[3]lang_2!C3974</f>
        <v>#星月项链</v>
      </c>
      <c r="D3974" s="55">
        <f>[3]lang_2!D3974</f>
        <v>0</v>
      </c>
      <c r="E3974" s="55">
        <f>[3]lang_2!E3974</f>
        <v>0</v>
      </c>
    </row>
    <row r="3975" spans="1:5">
      <c r="A3975" s="55" t="str">
        <f>[3]lang_2!A3975</f>
        <v>GUILDMAPNAME_111</v>
      </c>
      <c r="B3975" s="55" t="str">
        <f>[3]lang_2!B3975</f>
        <v>巨人战甲</v>
      </c>
      <c r="C3975" s="55" t="str">
        <f>[3]lang_2!C3975</f>
        <v>#巨人战甲</v>
      </c>
      <c r="D3975" s="55">
        <f>[3]lang_2!D3975</f>
        <v>0</v>
      </c>
      <c r="E3975" s="55">
        <f>[3]lang_2!E3975</f>
        <v>0</v>
      </c>
    </row>
    <row r="3976" spans="1:5">
      <c r="A3976" s="55" t="str">
        <f>[3]lang_2!A3976</f>
        <v>GUILDMAPNAME_112</v>
      </c>
      <c r="B3976" s="55" t="str">
        <f>[3]lang_2!B3976</f>
        <v>法力之靴</v>
      </c>
      <c r="C3976" s="55" t="str">
        <f>[3]lang_2!C3976</f>
        <v>#法力之靴</v>
      </c>
      <c r="D3976" s="55">
        <f>[3]lang_2!D3976</f>
        <v>0</v>
      </c>
      <c r="E3976" s="55">
        <f>[3]lang_2!E3976</f>
        <v>0</v>
      </c>
    </row>
    <row r="3977" spans="1:5">
      <c r="A3977" s="55" t="str">
        <f>[3]lang_2!A3977</f>
        <v>GUILDMAPNAME_113</v>
      </c>
      <c r="B3977" s="55">
        <f>[3]lang_2!B3977</f>
        <v>0</v>
      </c>
      <c r="C3977" s="55" t="str">
        <f>[3]lang_2!C3977</f>
        <v>#</v>
      </c>
      <c r="D3977" s="55">
        <f>[3]lang_2!D3977</f>
        <v>0</v>
      </c>
      <c r="E3977" s="55">
        <f>[3]lang_2!E3977</f>
        <v>0</v>
      </c>
    </row>
    <row r="3978" spans="1:5">
      <c r="A3978" s="55" t="str">
        <f>[3]lang_2!A3978</f>
        <v>GUILDMAPNAME_114</v>
      </c>
      <c r="B3978" s="55" t="str">
        <f>[3]lang_2!B3978</f>
        <v>邪盾</v>
      </c>
      <c r="C3978" s="55" t="str">
        <f>[3]lang_2!C3978</f>
        <v>#邪盾</v>
      </c>
      <c r="D3978" s="55">
        <f>[3]lang_2!D3978</f>
        <v>0</v>
      </c>
      <c r="E3978" s="55">
        <f>[3]lang_2!E3978</f>
        <v>0</v>
      </c>
    </row>
    <row r="3979" spans="1:5">
      <c r="A3979" s="55" t="str">
        <f>[3]lang_2!A3979</f>
        <v>GUILDMAPNAME_115</v>
      </c>
      <c r="B3979" s="55">
        <f>[3]lang_2!B3979</f>
        <v>0</v>
      </c>
      <c r="C3979" s="55" t="str">
        <f>[3]lang_2!C3979</f>
        <v>#</v>
      </c>
      <c r="D3979" s="55">
        <f>[3]lang_2!D3979</f>
        <v>0</v>
      </c>
      <c r="E3979" s="55">
        <f>[3]lang_2!E3979</f>
        <v>0</v>
      </c>
    </row>
    <row r="3980" spans="1:5">
      <c r="A3980" s="55" t="str">
        <f>[3]lang_2!A3980</f>
        <v>GUILDMAPNAME_116</v>
      </c>
      <c r="B3980" s="55">
        <f>[3]lang_2!B3980</f>
        <v>0</v>
      </c>
      <c r="C3980" s="55" t="str">
        <f>[3]lang_2!C3980</f>
        <v>#</v>
      </c>
      <c r="D3980" s="55">
        <f>[3]lang_2!D3980</f>
        <v>0</v>
      </c>
      <c r="E3980" s="55">
        <f>[3]lang_2!E3980</f>
        <v>0</v>
      </c>
    </row>
    <row r="3981" spans="1:5">
      <c r="A3981" s="55" t="str">
        <f>[3]lang_2!A3981</f>
        <v>GUILDMAPNAME_117</v>
      </c>
      <c r="B3981" s="55">
        <f>[3]lang_2!B3981</f>
        <v>0</v>
      </c>
      <c r="C3981" s="55" t="str">
        <f>[3]lang_2!C3981</f>
        <v>#</v>
      </c>
      <c r="D3981" s="55">
        <f>[3]lang_2!D3981</f>
        <v>0</v>
      </c>
      <c r="E3981" s="55">
        <f>[3]lang_2!E3981</f>
        <v>0</v>
      </c>
    </row>
    <row r="3982" spans="1:5">
      <c r="A3982" s="55" t="str">
        <f>[3]lang_2!A3982</f>
        <v>GUILDMAPNAME_118</v>
      </c>
      <c r="B3982" s="55">
        <f>[3]lang_2!B3982</f>
        <v>0</v>
      </c>
      <c r="C3982" s="55" t="str">
        <f>[3]lang_2!C3982</f>
        <v>#</v>
      </c>
      <c r="D3982" s="55">
        <f>[3]lang_2!D3982</f>
        <v>0</v>
      </c>
      <c r="E3982" s="55">
        <f>[3]lang_2!E3982</f>
        <v>0</v>
      </c>
    </row>
    <row r="3983" spans="1:5">
      <c r="A3983" s="55" t="str">
        <f>[3]lang_2!A3983</f>
        <v>GUILDMAPNAME_119</v>
      </c>
      <c r="B3983" s="55" t="str">
        <f>[3]lang_2!B3983</f>
        <v>旅行者之戒</v>
      </c>
      <c r="C3983" s="55" t="str">
        <f>[3]lang_2!C3983</f>
        <v>#旅行者之戒</v>
      </c>
      <c r="D3983" s="55">
        <f>[3]lang_2!D3983</f>
        <v>0</v>
      </c>
      <c r="E3983" s="55">
        <f>[3]lang_2!E3983</f>
        <v>0</v>
      </c>
    </row>
    <row r="3984" spans="1:5">
      <c r="A3984" s="55">
        <f>[3]lang_2!A3984</f>
        <v>0</v>
      </c>
      <c r="B3984" s="55">
        <f>[3]lang_2!B3984</f>
        <v>0</v>
      </c>
      <c r="C3984" s="55">
        <f>[3]lang_2!C3984</f>
        <v>0</v>
      </c>
      <c r="D3984" s="55">
        <f>[3]lang_2!D3984</f>
        <v>0</v>
      </c>
      <c r="E3984" s="55">
        <f>[3]lang_2!E3984</f>
        <v>0</v>
      </c>
    </row>
    <row r="3985" spans="1:5">
      <c r="A3985" s="55" t="str">
        <f>[3]lang_2!A3985</f>
        <v>GUILDMAPNAME_120</v>
      </c>
      <c r="B3985" s="55">
        <f>[3]lang_2!B3985</f>
        <v>0</v>
      </c>
      <c r="C3985" s="55" t="str">
        <f>[3]lang_2!C3985</f>
        <v>#马厩</v>
      </c>
      <c r="D3985" s="55">
        <f>[3]lang_2!D3985</f>
        <v>0</v>
      </c>
      <c r="E3985" s="55">
        <f>[3]lang_2!E3985</f>
        <v>0</v>
      </c>
    </row>
    <row r="3986" spans="1:5">
      <c r="A3986" s="55">
        <f>[3]lang_2!A3986</f>
        <v>0</v>
      </c>
      <c r="B3986" s="55">
        <f>[3]lang_2!B3986</f>
        <v>0</v>
      </c>
      <c r="C3986" s="55">
        <f>[3]lang_2!C3986</f>
        <v>0</v>
      </c>
      <c r="D3986" s="55">
        <f>[3]lang_2!D3986</f>
        <v>0</v>
      </c>
      <c r="E3986" s="55">
        <f>[3]lang_2!E3986</f>
        <v>0</v>
      </c>
    </row>
    <row r="3987" spans="1:5">
      <c r="A3987" s="55" t="str">
        <f>[3]lang_2!A3987</f>
        <v>GUILDMAPNAME_401</v>
      </c>
      <c r="B3987" s="55" t="str">
        <f>[3]lang_2!B3987</f>
        <v>关隘</v>
      </c>
      <c r="C3987" s="55" t="str">
        <f>[3]lang_2!C3987</f>
        <v>#关隘</v>
      </c>
      <c r="D3987" s="55">
        <f>[3]lang_2!D3987</f>
        <v>0</v>
      </c>
      <c r="E3987" s="55">
        <f>[3]lang_2!E3987</f>
        <v>0</v>
      </c>
    </row>
    <row r="3988" spans="1:5">
      <c r="A3988" s="55" t="str">
        <f>[3]lang_2!A3988</f>
        <v>GUILDMAPNAME_402</v>
      </c>
      <c r="B3988" s="55" t="str">
        <f>[3]lang_2!B3988</f>
        <v>关隘</v>
      </c>
      <c r="C3988" s="55" t="str">
        <f>[3]lang_2!C3988</f>
        <v>#关隘</v>
      </c>
      <c r="D3988" s="55">
        <f>[3]lang_2!D3988</f>
        <v>0</v>
      </c>
      <c r="E3988" s="55">
        <f>[3]lang_2!E3988</f>
        <v>0</v>
      </c>
    </row>
    <row r="3989" spans="1:5">
      <c r="A3989" s="55">
        <f>[3]lang_2!A3989</f>
        <v>0</v>
      </c>
      <c r="B3989" s="55">
        <f>[3]lang_2!B3989</f>
        <v>0</v>
      </c>
      <c r="C3989" s="55">
        <f>[3]lang_2!C3989</f>
        <v>0</v>
      </c>
      <c r="D3989" s="55">
        <f>[3]lang_2!D3989</f>
        <v>0</v>
      </c>
      <c r="E3989" s="55">
        <f>[3]lang_2!E3989</f>
        <v>0</v>
      </c>
    </row>
    <row r="3990" spans="1:5">
      <c r="A3990" s="55" t="str">
        <f>[3]lang_2!A3990</f>
        <v>GUILDMAPNAME_2001</v>
      </c>
      <c r="B3990" s="55">
        <f>[3]lang_2!B3990</f>
        <v>0</v>
      </c>
      <c r="C3990" s="55" t="str">
        <f>[3]lang_2!C3990</f>
        <v>#堕落的木精灵</v>
      </c>
      <c r="D3990" s="55">
        <f>[3]lang_2!D3990</f>
        <v>0</v>
      </c>
      <c r="E3990" s="55">
        <f>[3]lang_2!E3990</f>
        <v>0</v>
      </c>
    </row>
    <row r="3991" spans="1:5">
      <c r="A3991" s="55" t="str">
        <f>[3]lang_2!A3991</f>
        <v>GUILDMAPNAME_2002</v>
      </c>
      <c r="B3991" s="55">
        <f>[3]lang_2!B3991</f>
        <v>0</v>
      </c>
      <c r="C3991" s="55" t="str">
        <f>[3]lang_2!C3991</f>
        <v>#堕落的飞马</v>
      </c>
      <c r="D3991" s="55">
        <f>[3]lang_2!D3991</f>
        <v>0</v>
      </c>
      <c r="E3991" s="55">
        <f>[3]lang_2!E3991</f>
        <v>0</v>
      </c>
    </row>
    <row r="3992" spans="1:5">
      <c r="A3992" s="55" t="str">
        <f>[3]lang_2!A3992</f>
        <v>GUILDMAPNAME_2003</v>
      </c>
      <c r="B3992" s="55">
        <f>[3]lang_2!B3992</f>
        <v>0</v>
      </c>
      <c r="C3992" s="55" t="str">
        <f>[3]lang_2!C3992</f>
        <v>#堕落的僧侣</v>
      </c>
      <c r="D3992" s="55">
        <f>[3]lang_2!D3992</f>
        <v>0</v>
      </c>
      <c r="E3992" s="55">
        <f>[3]lang_2!E3992</f>
        <v>0</v>
      </c>
    </row>
    <row r="3993" spans="1:5">
      <c r="A3993" s="55" t="str">
        <f>[3]lang_2!A3993</f>
        <v>GUILDMAPNAME_2004</v>
      </c>
      <c r="B3993" s="55">
        <f>[3]lang_2!B3993</f>
        <v>0</v>
      </c>
      <c r="C3993" s="55" t="str">
        <f>[3]lang_2!C3993</f>
        <v>#堕落的狮鹫</v>
      </c>
      <c r="D3993" s="55">
        <f>[3]lang_2!D3993</f>
        <v>0</v>
      </c>
      <c r="E3993" s="55">
        <f>[3]lang_2!E3993</f>
        <v>0</v>
      </c>
    </row>
    <row r="3994" spans="1:5">
      <c r="A3994" s="55">
        <f>[3]lang_2!A3994</f>
        <v>0</v>
      </c>
      <c r="B3994" s="55">
        <f>[3]lang_2!B3994</f>
        <v>0</v>
      </c>
      <c r="C3994" s="55">
        <f>[3]lang_2!C3994</f>
        <v>0</v>
      </c>
      <c r="D3994" s="55">
        <f>[3]lang_2!D3994</f>
        <v>0</v>
      </c>
      <c r="E3994" s="55">
        <f>[3]lang_2!E3994</f>
        <v>0</v>
      </c>
    </row>
    <row r="3995" spans="1:5">
      <c r="A3995" s="55" t="str">
        <f>[3]lang_2!A3995</f>
        <v>GUILDMAPNAME_2101</v>
      </c>
      <c r="B3995" s="55">
        <f>[3]lang_2!B3995</f>
        <v>0</v>
      </c>
      <c r="C3995" s="55" t="str">
        <f>[3]lang_2!C3995</f>
        <v>#帝国枪兵</v>
      </c>
      <c r="D3995" s="55">
        <f>[3]lang_2!D3995</f>
        <v>0</v>
      </c>
      <c r="E3995" s="55">
        <f>[3]lang_2!E3995</f>
        <v>0</v>
      </c>
    </row>
    <row r="3996" spans="1:5">
      <c r="A3996" s="55" t="str">
        <f>[3]lang_2!A3996</f>
        <v>GUILDMAPNAME_2102</v>
      </c>
      <c r="B3996" s="55">
        <f>[3]lang_2!B3996</f>
        <v>0</v>
      </c>
      <c r="C3996" s="55" t="str">
        <f>[3]lang_2!C3996</f>
        <v>#帝国弩手</v>
      </c>
      <c r="D3996" s="55">
        <f>[3]lang_2!D3996</f>
        <v>0</v>
      </c>
      <c r="E3996" s="55">
        <f>[3]lang_2!E3996</f>
        <v>0</v>
      </c>
    </row>
    <row r="3997" spans="1:5">
      <c r="A3997" s="55" t="str">
        <f>[3]lang_2!A3997</f>
        <v>GUILDMAPNAME_2103</v>
      </c>
      <c r="B3997" s="55">
        <f>[3]lang_2!B3997</f>
        <v>0</v>
      </c>
      <c r="C3997" s="55" t="str">
        <f>[3]lang_2!C3997</f>
        <v>#皇家狮鹫</v>
      </c>
      <c r="D3997" s="55">
        <f>[3]lang_2!D3997</f>
        <v>0</v>
      </c>
      <c r="E3997" s="55">
        <f>[3]lang_2!E3997</f>
        <v>0</v>
      </c>
    </row>
    <row r="3998" spans="1:5">
      <c r="A3998" s="55" t="str">
        <f>[3]lang_2!A3998</f>
        <v>GUILDMAPNAME_2104</v>
      </c>
      <c r="B3998" s="55">
        <f>[3]lang_2!B3998</f>
        <v>0</v>
      </c>
      <c r="C3998" s="55" t="str">
        <f>[3]lang_2!C3998</f>
        <v>#皇家十字军</v>
      </c>
      <c r="D3998" s="55">
        <f>[3]lang_2!D3998</f>
        <v>0</v>
      </c>
      <c r="E3998" s="55">
        <f>[3]lang_2!E3998</f>
        <v>0</v>
      </c>
    </row>
    <row r="3999" spans="1:5">
      <c r="A3999" s="55" t="str">
        <f>[3]lang_2!A3999</f>
        <v>GUILDMAPNAME_2105</v>
      </c>
      <c r="B3999" s="55">
        <f>[3]lang_2!B3999</f>
        <v>0</v>
      </c>
      <c r="C3999" s="55" t="str">
        <f>[3]lang_2!C3999</f>
        <v>#僧侣</v>
      </c>
      <c r="D3999" s="55">
        <f>[3]lang_2!D3999</f>
        <v>0</v>
      </c>
      <c r="E3999" s="55">
        <f>[3]lang_2!E3999</f>
        <v>0</v>
      </c>
    </row>
    <row r="4000" spans="1:5">
      <c r="A4000" s="55" t="str">
        <f>[3]lang_2!A4000</f>
        <v>GUILDMAPNAME_2106</v>
      </c>
      <c r="B4000" s="55">
        <f>[3]lang_2!B4000</f>
        <v>0</v>
      </c>
      <c r="C4000" s="55" t="str">
        <f>[3]lang_2!C4000</f>
        <v>#皇家骑士</v>
      </c>
      <c r="D4000" s="55">
        <f>[3]lang_2!D4000</f>
        <v>0</v>
      </c>
      <c r="E4000" s="55">
        <f>[3]lang_2!E4000</f>
        <v>0</v>
      </c>
    </row>
    <row r="4001" spans="1:5">
      <c r="A4001" s="55" t="str">
        <f>[3]lang_2!A4001</f>
        <v>GUILDMAPNAME_2107</v>
      </c>
      <c r="B4001" s="55">
        <f>[3]lang_2!B4001</f>
        <v>0</v>
      </c>
      <c r="C4001" s="55" t="str">
        <f>[3]lang_2!C4001</f>
        <v>#大天使</v>
      </c>
      <c r="D4001" s="55">
        <f>[3]lang_2!D4001</f>
        <v>0</v>
      </c>
      <c r="E4001" s="55">
        <f>[3]lang_2!E4001</f>
        <v>0</v>
      </c>
    </row>
    <row r="4002" spans="1:5">
      <c r="A4002" s="55" t="str">
        <f>[3]lang_2!A4002</f>
        <v>GUILDMAPNAME_2108</v>
      </c>
      <c r="B4002" s="55">
        <f>[3]lang_2!B4002</f>
        <v>0</v>
      </c>
      <c r="C4002" s="55" t="str">
        <f>[3]lang_2!C4002</f>
        <v>#半人马首领</v>
      </c>
      <c r="D4002" s="55">
        <f>[3]lang_2!D4002</f>
        <v>0</v>
      </c>
      <c r="E4002" s="55">
        <f>[3]lang_2!E4002</f>
        <v>0</v>
      </c>
    </row>
    <row r="4003" spans="1:5">
      <c r="A4003" s="55" t="str">
        <f>[3]lang_2!A4003</f>
        <v>GUILDMAPNAME_2109</v>
      </c>
      <c r="B4003" s="55">
        <f>[3]lang_2!B4003</f>
        <v>0</v>
      </c>
      <c r="C4003" s="55" t="str">
        <f>[3]lang_2!C4003</f>
        <v>#战斗矮人</v>
      </c>
      <c r="D4003" s="55">
        <f>[3]lang_2!D4003</f>
        <v>0</v>
      </c>
      <c r="E4003" s="55">
        <f>[3]lang_2!E4003</f>
        <v>0</v>
      </c>
    </row>
    <row r="4004" spans="1:5">
      <c r="A4004" s="55" t="str">
        <f>[3]lang_2!A4004</f>
        <v>GUILDMAPNAME_2110</v>
      </c>
      <c r="B4004" s="55">
        <f>[3]lang_2!B4004</f>
        <v>0</v>
      </c>
      <c r="C4004" s="55" t="str">
        <f>[3]lang_2!C4004</f>
        <v>#木精灵</v>
      </c>
      <c r="D4004" s="55">
        <f>[3]lang_2!D4004</f>
        <v>0</v>
      </c>
      <c r="E4004" s="55">
        <f>[3]lang_2!E4004</f>
        <v>0</v>
      </c>
    </row>
    <row r="4005" spans="1:5">
      <c r="A4005" s="55" t="str">
        <f>[3]lang_2!A4005</f>
        <v>GUILDMAPNAME_2111</v>
      </c>
      <c r="B4005" s="55">
        <f>[3]lang_2!B4005</f>
        <v>0</v>
      </c>
      <c r="C4005" s="55" t="str">
        <f>[3]lang_2!C4005</f>
        <v>#银翼飞马</v>
      </c>
      <c r="D4005" s="55">
        <f>[3]lang_2!D4005</f>
        <v>0</v>
      </c>
      <c r="E4005" s="55">
        <f>[3]lang_2!E4005</f>
        <v>0</v>
      </c>
    </row>
    <row r="4006" spans="1:5">
      <c r="A4006" s="55" t="str">
        <f>[3]lang_2!A4006</f>
        <v>GUILDMAPNAME_2112</v>
      </c>
      <c r="B4006" s="55">
        <f>[3]lang_2!B4006</f>
        <v>0</v>
      </c>
      <c r="C4006" s="55" t="str">
        <f>[3]lang_2!C4006</f>
        <v>#枯木卫士</v>
      </c>
      <c r="D4006" s="55">
        <f>[3]lang_2!D4006</f>
        <v>0</v>
      </c>
      <c r="E4006" s="55">
        <f>[3]lang_2!E4006</f>
        <v>0</v>
      </c>
    </row>
    <row r="4007" spans="1:5">
      <c r="A4007" s="55" t="str">
        <f>[3]lang_2!A4007</f>
        <v>GUILDMAPNAME_2113</v>
      </c>
      <c r="B4007" s="55">
        <f>[3]lang_2!B4007</f>
        <v>0</v>
      </c>
      <c r="C4007" s="55" t="str">
        <f>[3]lang_2!C4007</f>
        <v>#独角兽</v>
      </c>
      <c r="D4007" s="55">
        <f>[3]lang_2!D4007</f>
        <v>0</v>
      </c>
      <c r="E4007" s="55">
        <f>[3]lang_2!E4007</f>
        <v>0</v>
      </c>
    </row>
    <row r="4008" spans="1:5">
      <c r="A4008" s="55" t="str">
        <f>[3]lang_2!A4008</f>
        <v>GUILDMAPNAME_2114</v>
      </c>
      <c r="B4008" s="55">
        <f>[3]lang_2!B4008</f>
        <v>0</v>
      </c>
      <c r="C4008" s="55" t="str">
        <f>[3]lang_2!C4008</f>
        <v>#绿龙</v>
      </c>
      <c r="D4008" s="55">
        <f>[3]lang_2!D4008</f>
        <v>0</v>
      </c>
      <c r="E4008" s="55">
        <f>[3]lang_2!E4008</f>
        <v>0</v>
      </c>
    </row>
    <row r="4009" spans="1:5">
      <c r="A4009" s="55" t="str">
        <f>[3]lang_2!A4009</f>
        <v>GUILDMAPNAME_2115</v>
      </c>
      <c r="B4009" s="55">
        <f>[3]lang_2!B4009</f>
        <v>0</v>
      </c>
      <c r="C4009" s="55" t="str">
        <f>[3]lang_2!C4009</f>
        <v>#骷髅战士</v>
      </c>
      <c r="D4009" s="55">
        <f>[3]lang_2!D4009</f>
        <v>0</v>
      </c>
      <c r="E4009" s="55">
        <f>[3]lang_2!E4009</f>
        <v>0</v>
      </c>
    </row>
    <row r="4010" spans="1:5">
      <c r="A4010" s="55" t="str">
        <f>[3]lang_2!A4010</f>
        <v>GUILDMAPNAME_2116</v>
      </c>
      <c r="B4010" s="55">
        <f>[3]lang_2!B4010</f>
        <v>0</v>
      </c>
      <c r="C4010" s="55" t="str">
        <f>[3]lang_2!C4010</f>
        <v>#僵尸</v>
      </c>
      <c r="D4010" s="55">
        <f>[3]lang_2!D4010</f>
        <v>0</v>
      </c>
      <c r="E4010" s="55">
        <f>[3]lang_2!E4010</f>
        <v>0</v>
      </c>
    </row>
    <row r="4011" spans="1:5">
      <c r="A4011" s="55" t="str">
        <f>[3]lang_2!A4011</f>
        <v>GUILDMAPNAME_2117</v>
      </c>
      <c r="B4011" s="55">
        <f>[3]lang_2!B4011</f>
        <v>0</v>
      </c>
      <c r="C4011" s="55" t="str">
        <f>[3]lang_2!C4011</f>
        <v>#幽灵</v>
      </c>
      <c r="D4011" s="55">
        <f>[3]lang_2!D4011</f>
        <v>0</v>
      </c>
      <c r="E4011" s="55">
        <f>[3]lang_2!E4011</f>
        <v>0</v>
      </c>
    </row>
    <row r="4012" spans="1:5">
      <c r="A4012" s="55" t="str">
        <f>[3]lang_2!A4012</f>
        <v>GUILDMAPNAME_2118</v>
      </c>
      <c r="B4012" s="55">
        <f>[3]lang_2!B4012</f>
        <v>0</v>
      </c>
      <c r="C4012" s="55" t="str">
        <f>[3]lang_2!C4012</f>
        <v>#吸血鬼</v>
      </c>
      <c r="D4012" s="55">
        <f>[3]lang_2!D4012</f>
        <v>0</v>
      </c>
      <c r="E4012" s="55">
        <f>[3]lang_2!E4012</f>
        <v>0</v>
      </c>
    </row>
    <row r="4013" spans="1:5">
      <c r="A4013" s="55" t="str">
        <f>[3]lang_2!A4013</f>
        <v>GUILDMAPNAME_2119</v>
      </c>
      <c r="B4013" s="55">
        <f>[3]lang_2!B4013</f>
        <v>0</v>
      </c>
      <c r="C4013" s="55" t="str">
        <f>[3]lang_2!C4013</f>
        <v>#巫妖</v>
      </c>
      <c r="D4013" s="55">
        <f>[3]lang_2!D4013</f>
        <v>0</v>
      </c>
      <c r="E4013" s="55">
        <f>[3]lang_2!E4013</f>
        <v>0</v>
      </c>
    </row>
    <row r="4014" spans="1:5">
      <c r="A4014" s="55" t="str">
        <f>[3]lang_2!A4014</f>
        <v>GUILDMAPNAME_2120</v>
      </c>
      <c r="B4014" s="55">
        <f>[3]lang_2!B4014</f>
        <v>0</v>
      </c>
      <c r="C4014" s="55" t="str">
        <f>[3]lang_2!C4014</f>
        <v>#黑暗骑士</v>
      </c>
      <c r="D4014" s="55">
        <f>[3]lang_2!D4014</f>
        <v>0</v>
      </c>
      <c r="E4014" s="55">
        <f>[3]lang_2!E4014</f>
        <v>0</v>
      </c>
    </row>
    <row r="4015" spans="1:5">
      <c r="A4015" s="55" t="str">
        <f>[3]lang_2!A4015</f>
        <v>GUILDMAPNAME_2121</v>
      </c>
      <c r="B4015" s="55">
        <f>[3]lang_2!B4015</f>
        <v>0</v>
      </c>
      <c r="C4015" s="55" t="str">
        <f>[3]lang_2!C4015</f>
        <v>#骨龙</v>
      </c>
      <c r="D4015" s="55">
        <f>[3]lang_2!D4015</f>
        <v>0</v>
      </c>
      <c r="E4015" s="55">
        <f>[3]lang_2!E4015</f>
        <v>0</v>
      </c>
    </row>
    <row r="4016" spans="1:5">
      <c r="A4016" s="55" t="str">
        <f>[3]lang_2!A4016</f>
        <v>GUILDMAPNAME_2122</v>
      </c>
      <c r="B4016" s="55">
        <f>[3]lang_2!B4016</f>
        <v>0</v>
      </c>
      <c r="C4016" s="55" t="str">
        <f>[3]lang_2!C4016</f>
        <v>#地精战士</v>
      </c>
      <c r="D4016" s="55">
        <f>[3]lang_2!D4016</f>
        <v>0</v>
      </c>
      <c r="E4016" s="55">
        <f>[3]lang_2!E4016</f>
        <v>0</v>
      </c>
    </row>
    <row r="4017" spans="1:5">
      <c r="A4017" s="55" t="str">
        <f>[3]lang_2!A4017</f>
        <v>GUILDMAPNAME_2123</v>
      </c>
      <c r="B4017" s="55">
        <f>[3]lang_2!B4017</f>
        <v>0</v>
      </c>
      <c r="C4017" s="55" t="str">
        <f>[3]lang_2!C4017</f>
        <v>#恶狼骑士</v>
      </c>
      <c r="D4017" s="55">
        <f>[3]lang_2!D4017</f>
        <v>0</v>
      </c>
      <c r="E4017" s="55">
        <f>[3]lang_2!E4017</f>
        <v>0</v>
      </c>
    </row>
    <row r="4018" spans="1:5">
      <c r="A4018" s="55" t="str">
        <f>[3]lang_2!A4018</f>
        <v>GUILDMAPNAME_2124</v>
      </c>
      <c r="B4018" s="55">
        <f>[3]lang_2!B4018</f>
        <v>0</v>
      </c>
      <c r="C4018" s="55" t="str">
        <f>[3]lang_2!C4018</f>
        <v>#半兽人</v>
      </c>
      <c r="D4018" s="55">
        <f>[3]lang_2!D4018</f>
        <v>0</v>
      </c>
      <c r="E4018" s="55">
        <f>[3]lang_2!E4018</f>
        <v>0</v>
      </c>
    </row>
    <row r="4019" spans="1:5">
      <c r="A4019" s="55" t="str">
        <f>[3]lang_2!A4019</f>
        <v>GUILDMAPNAME_2125</v>
      </c>
      <c r="B4019" s="55">
        <f>[3]lang_2!B4019</f>
        <v>0</v>
      </c>
      <c r="C4019" s="55" t="str">
        <f>[3]lang_2!C4019</f>
        <v>#食人魔</v>
      </c>
      <c r="D4019" s="55">
        <f>[3]lang_2!D4019</f>
        <v>0</v>
      </c>
      <c r="E4019" s="55">
        <f>[3]lang_2!E4019</f>
        <v>0</v>
      </c>
    </row>
    <row r="4020" spans="1:5">
      <c r="A4020" s="55" t="str">
        <f>[3]lang_2!A4020</f>
        <v>GUILDMAPNAME_2126</v>
      </c>
      <c r="B4020" s="55">
        <f>[3]lang_2!B4020</f>
        <v>0</v>
      </c>
      <c r="C4020" s="55" t="str">
        <f>[3]lang_2!C4020</f>
        <v>#雷鸟</v>
      </c>
      <c r="D4020" s="55">
        <f>[3]lang_2!D4020</f>
        <v>0</v>
      </c>
      <c r="E4020" s="55">
        <f>[3]lang_2!E4020</f>
        <v>0</v>
      </c>
    </row>
    <row r="4021" spans="1:5">
      <c r="A4021" s="55" t="str">
        <f>[3]lang_2!A4021</f>
        <v>GUILDMAPNAME_2127</v>
      </c>
      <c r="B4021" s="55">
        <f>[3]lang_2!B4021</f>
        <v>0</v>
      </c>
      <c r="C4021" s="55" t="str">
        <f>[3]lang_2!C4021</f>
        <v>#独眼巨人</v>
      </c>
      <c r="D4021" s="55">
        <f>[3]lang_2!D4021</f>
        <v>0</v>
      </c>
      <c r="E4021" s="55">
        <f>[3]lang_2!E4021</f>
        <v>0</v>
      </c>
    </row>
    <row r="4022" spans="1:5">
      <c r="A4022" s="55" t="str">
        <f>[3]lang_2!A4022</f>
        <v>GUILDMAPNAME_2128</v>
      </c>
      <c r="B4022" s="55">
        <f>[3]lang_2!B4022</f>
        <v>0</v>
      </c>
      <c r="C4022" s="55" t="str">
        <f>[3]lang_2!C4022</f>
        <v>#比蒙</v>
      </c>
      <c r="D4022" s="55">
        <f>[3]lang_2!D4022</f>
        <v>0</v>
      </c>
      <c r="E4022" s="55">
        <f>[3]lang_2!E4022</f>
        <v>0</v>
      </c>
    </row>
    <row r="4023" spans="1:5">
      <c r="A4023" s="55" t="str">
        <f>[3]lang_2!A4023</f>
        <v>GUILDMAPNAME_2129</v>
      </c>
      <c r="B4023" s="55">
        <f>[3]lang_2!B4023</f>
        <v>0</v>
      </c>
      <c r="C4023" s="55" t="str">
        <f>[3]lang_2!C4023</f>
        <v>#小恶魔</v>
      </c>
      <c r="D4023" s="55">
        <f>[3]lang_2!D4023</f>
        <v>0</v>
      </c>
      <c r="E4023" s="55">
        <f>[3]lang_2!E4023</f>
        <v>0</v>
      </c>
    </row>
    <row r="4024" spans="1:5">
      <c r="A4024" s="55" t="str">
        <f>[3]lang_2!A4024</f>
        <v>GUILDMAPNAME_2130</v>
      </c>
      <c r="B4024" s="55">
        <f>[3]lang_2!B4024</f>
        <v>0</v>
      </c>
      <c r="C4024" s="55" t="str">
        <f>[3]lang_2!C4024</f>
        <v>#歌革</v>
      </c>
      <c r="D4024" s="55">
        <f>[3]lang_2!D4024</f>
        <v>0</v>
      </c>
      <c r="E4024" s="55">
        <f>[3]lang_2!E4024</f>
        <v>0</v>
      </c>
    </row>
    <row r="4025" spans="1:5">
      <c r="A4025" s="55" t="str">
        <f>[3]lang_2!A4025</f>
        <v>GUILDMAPNAME_2131</v>
      </c>
      <c r="B4025" s="55">
        <f>[3]lang_2!B4025</f>
        <v>0</v>
      </c>
      <c r="C4025" s="55" t="str">
        <f>[3]lang_2!C4025</f>
        <v>#地狱三头犬</v>
      </c>
      <c r="D4025" s="55">
        <f>[3]lang_2!D4025</f>
        <v>0</v>
      </c>
      <c r="E4025" s="55">
        <f>[3]lang_2!E4025</f>
        <v>0</v>
      </c>
    </row>
    <row r="4026" spans="1:5">
      <c r="A4026" s="55" t="str">
        <f>[3]lang_2!A4026</f>
        <v>GUILDMAPNAME_2132</v>
      </c>
      <c r="B4026" s="55">
        <f>[3]lang_2!B4026</f>
        <v>0</v>
      </c>
      <c r="C4026" s="55" t="str">
        <f>[3]lang_2!C4026</f>
        <v>#长角恶魔</v>
      </c>
      <c r="D4026" s="55">
        <f>[3]lang_2!D4026</f>
        <v>0</v>
      </c>
      <c r="E4026" s="55">
        <f>[3]lang_2!E4026</f>
        <v>0</v>
      </c>
    </row>
    <row r="4027" spans="1:5">
      <c r="A4027" s="55" t="str">
        <f>[3]lang_2!A4027</f>
        <v>GUILDMAPNAME_2133</v>
      </c>
      <c r="B4027" s="55">
        <f>[3]lang_2!B4027</f>
        <v>0</v>
      </c>
      <c r="C4027" s="55" t="str">
        <f>[3]lang_2!C4027</f>
        <v>#地狱领主</v>
      </c>
      <c r="D4027" s="55">
        <f>[3]lang_2!D4027</f>
        <v>0</v>
      </c>
      <c r="E4027" s="55">
        <f>[3]lang_2!E4027</f>
        <v>0</v>
      </c>
    </row>
    <row r="4028" spans="1:5">
      <c r="A4028" s="55" t="str">
        <f>[3]lang_2!A4028</f>
        <v>GUILDMAPNAME_2134</v>
      </c>
      <c r="B4028" s="55">
        <f>[3]lang_2!B4028</f>
        <v>0</v>
      </c>
      <c r="C4028" s="55" t="str">
        <f>[3]lang_2!C4028</f>
        <v>#烈火精灵</v>
      </c>
      <c r="D4028" s="55">
        <f>[3]lang_2!D4028</f>
        <v>0</v>
      </c>
      <c r="E4028" s="55">
        <f>[3]lang_2!E4028</f>
        <v>0</v>
      </c>
    </row>
    <row r="4029" spans="1:5">
      <c r="A4029" s="55" t="str">
        <f>[3]lang_2!A4029</f>
        <v>GUILDMAPNAME_2135</v>
      </c>
      <c r="B4029" s="55">
        <f>[3]lang_2!B4029</f>
        <v>0</v>
      </c>
      <c r="C4029" s="55" t="str">
        <f>[3]lang_2!C4029</f>
        <v>#大恶魔</v>
      </c>
      <c r="D4029" s="55">
        <f>[3]lang_2!D4029</f>
        <v>0</v>
      </c>
      <c r="E4029" s="55">
        <f>[3]lang_2!E4029</f>
        <v>0</v>
      </c>
    </row>
    <row r="4030" spans="1:5">
      <c r="A4030" s="55" t="str">
        <f>[3]lang_2!A4030</f>
        <v>GUILDMAPNAME_2136</v>
      </c>
      <c r="B4030" s="55">
        <f>[3]lang_2!B4030</f>
        <v>0</v>
      </c>
      <c r="C4030" s="55" t="str">
        <f>[3]lang_2!C4030</f>
        <v>#大妖精</v>
      </c>
      <c r="D4030" s="55">
        <f>[3]lang_2!D4030</f>
        <v>0</v>
      </c>
      <c r="E4030" s="55">
        <f>[3]lang_2!E4030</f>
        <v>0</v>
      </c>
    </row>
    <row r="4031" spans="1:5">
      <c r="A4031" s="55" t="str">
        <f>[3]lang_2!A4031</f>
        <v>GUILDMAPNAME_2137</v>
      </c>
      <c r="B4031" s="55">
        <f>[3]lang_2!B4031</f>
        <v>0</v>
      </c>
      <c r="C4031" s="55" t="str">
        <f>[3]lang_2!C4031</f>
        <v>#石像鬼</v>
      </c>
      <c r="D4031" s="55">
        <f>[3]lang_2!D4031</f>
        <v>0</v>
      </c>
      <c r="E4031" s="55">
        <f>[3]lang_2!E4031</f>
        <v>0</v>
      </c>
    </row>
    <row r="4032" spans="1:5">
      <c r="A4032" s="55" t="str">
        <f>[3]lang_2!A4032</f>
        <v>GUILDMAPNAME_2138</v>
      </c>
      <c r="B4032" s="55">
        <f>[3]lang_2!B4032</f>
        <v>0</v>
      </c>
      <c r="C4032" s="55" t="str">
        <f>[3]lang_2!C4032</f>
        <v>#铁人</v>
      </c>
      <c r="D4032" s="55">
        <f>[3]lang_2!D4032</f>
        <v>0</v>
      </c>
      <c r="E4032" s="55">
        <f>[3]lang_2!E4032</f>
        <v>0</v>
      </c>
    </row>
    <row r="4033" spans="1:5">
      <c r="A4033" s="55" t="str">
        <f>[3]lang_2!A4033</f>
        <v>GUILDMAPNAME_2139</v>
      </c>
      <c r="B4033" s="55">
        <f>[3]lang_2!B4033</f>
        <v>0</v>
      </c>
      <c r="C4033" s="55" t="str">
        <f>[3]lang_2!C4033</f>
        <v>#大法师</v>
      </c>
      <c r="D4033" s="55">
        <f>[3]lang_2!D4033</f>
        <v>0</v>
      </c>
      <c r="E4033" s="55">
        <f>[3]lang_2!E4033</f>
        <v>0</v>
      </c>
    </row>
    <row r="4034" spans="1:5">
      <c r="A4034" s="55" t="str">
        <f>[3]lang_2!A4034</f>
        <v>GUILDMAPNAME_2140</v>
      </c>
      <c r="B4034" s="55">
        <f>[3]lang_2!B4034</f>
        <v>0</v>
      </c>
      <c r="C4034" s="55" t="str">
        <f>[3]lang_2!C4034</f>
        <v>#神灯</v>
      </c>
      <c r="D4034" s="55">
        <f>[3]lang_2!D4034</f>
        <v>0</v>
      </c>
      <c r="E4034" s="55">
        <f>[3]lang_2!E4034</f>
        <v>0</v>
      </c>
    </row>
    <row r="4035" spans="1:5">
      <c r="A4035" s="55" t="str">
        <f>[3]lang_2!A4035</f>
        <v>GUILDMAPNAME_2141</v>
      </c>
      <c r="B4035" s="55">
        <f>[3]lang_2!B4035</f>
        <v>0</v>
      </c>
      <c r="C4035" s="55" t="str">
        <f>[3]lang_2!C4035</f>
        <v>#娜迦蛇妖</v>
      </c>
      <c r="D4035" s="55">
        <f>[3]lang_2!D4035</f>
        <v>0</v>
      </c>
      <c r="E4035" s="55">
        <f>[3]lang_2!E4035</f>
        <v>0</v>
      </c>
    </row>
    <row r="4036" spans="1:5">
      <c r="A4036" s="55" t="str">
        <f>[3]lang_2!A4036</f>
        <v>GUILDMAPNAME_2142</v>
      </c>
      <c r="B4036" s="55">
        <f>[3]lang_2!B4036</f>
        <v>0</v>
      </c>
      <c r="C4036" s="55" t="str">
        <f>[3]lang_2!C4036</f>
        <v>#泰坦巨人</v>
      </c>
      <c r="D4036" s="55">
        <f>[3]lang_2!D4036</f>
        <v>0</v>
      </c>
      <c r="E4036" s="55">
        <f>[3]lang_2!E4036</f>
        <v>0</v>
      </c>
    </row>
    <row r="4037" spans="1:5">
      <c r="A4037" s="55" t="str">
        <f>[3]lang_2!A4037</f>
        <v>GUILDMAPNAME_4001</v>
      </c>
      <c r="B4037" s="55">
        <f>[3]lang_2!B4037</f>
        <v>0</v>
      </c>
      <c r="C4037" s="55" t="str">
        <f>[3]lang_2!C4037</f>
        <v>#空气神坛</v>
      </c>
      <c r="D4037" s="55">
        <f>[3]lang_2!D4037</f>
        <v>0</v>
      </c>
      <c r="E4037" s="55">
        <f>[3]lang_2!E4037</f>
        <v>0</v>
      </c>
    </row>
    <row r="4038" spans="1:5">
      <c r="A4038" s="55" t="str">
        <f>[3]lang_2!A4038</f>
        <v>GUILDMAPNAME_4002</v>
      </c>
      <c r="B4038" s="55">
        <f>[3]lang_2!B4038</f>
        <v>0</v>
      </c>
      <c r="C4038" s="55" t="str">
        <f>[3]lang_2!C4038</f>
        <v>#流水神坛</v>
      </c>
      <c r="D4038" s="55">
        <f>[3]lang_2!D4038</f>
        <v>0</v>
      </c>
      <c r="E4038" s="55">
        <f>[3]lang_2!E4038</f>
        <v>0</v>
      </c>
    </row>
    <row r="4039" spans="1:5">
      <c r="A4039" s="55" t="str">
        <f>[3]lang_2!A4039</f>
        <v>GUILDMAPNAME_4003</v>
      </c>
      <c r="B4039" s="55">
        <f>[3]lang_2!B4039</f>
        <v>0</v>
      </c>
      <c r="C4039" s="55" t="str">
        <f>[3]lang_2!C4039</f>
        <v>#烈火神坛</v>
      </c>
      <c r="D4039" s="55">
        <f>[3]lang_2!D4039</f>
        <v>0</v>
      </c>
      <c r="E4039" s="55">
        <f>[3]lang_2!E4039</f>
        <v>0</v>
      </c>
    </row>
    <row r="4040" spans="1:5">
      <c r="A4040" s="55" t="str">
        <f>[3]lang_2!A4040</f>
        <v>GUILDMAPNAME_4004</v>
      </c>
      <c r="B4040" s="55">
        <f>[3]lang_2!B4040</f>
        <v>0</v>
      </c>
      <c r="C4040" s="55" t="str">
        <f>[3]lang_2!C4040</f>
        <v>#大地神坛</v>
      </c>
      <c r="D4040" s="55">
        <f>[3]lang_2!D4040</f>
        <v>0</v>
      </c>
      <c r="E4040" s="55">
        <f>[3]lang_2!E4040</f>
        <v>0</v>
      </c>
    </row>
    <row r="4041" spans="1:5">
      <c r="A4041" s="55" t="str">
        <f>[3]lang_2!A4041</f>
        <v>GUILDMAPNAME_4005</v>
      </c>
      <c r="B4041" s="55">
        <f>[3]lang_2!B4041</f>
        <v>0</v>
      </c>
      <c r="C4041" s="55" t="str">
        <f>[3]lang_2!C4041</f>
        <v>#魔法花园</v>
      </c>
      <c r="D4041" s="55">
        <f>[3]lang_2!D4041</f>
        <v>0</v>
      </c>
      <c r="E4041" s="55">
        <f>[3]lang_2!E4041</f>
        <v>0</v>
      </c>
    </row>
    <row r="4042" spans="1:5">
      <c r="A4042" s="55">
        <f>[3]lang_2!A4042</f>
        <v>0</v>
      </c>
      <c r="B4042" s="55">
        <f>[3]lang_2!B4042</f>
        <v>0</v>
      </c>
      <c r="C4042" s="55">
        <f>[3]lang_2!C4042</f>
        <v>0</v>
      </c>
      <c r="D4042" s="55">
        <f>[3]lang_2!D4042</f>
        <v>0</v>
      </c>
      <c r="E4042" s="55">
        <f>[3]lang_2!E4042</f>
        <v>0</v>
      </c>
    </row>
    <row r="4043" spans="1:5">
      <c r="A4043" s="55">
        <f>[3]lang_2!A4043</f>
        <v>0</v>
      </c>
      <c r="B4043" s="55">
        <f>[3]lang_2!B4043</f>
        <v>0</v>
      </c>
      <c r="C4043" s="55">
        <f>[3]lang_2!C4043</f>
        <v>0</v>
      </c>
      <c r="D4043" s="55">
        <f>[3]lang_2!D4043</f>
        <v>0</v>
      </c>
      <c r="E4043" s="55">
        <f>[3]lang_2!E4043</f>
        <v>0</v>
      </c>
    </row>
    <row r="4044" spans="1:5">
      <c r="A4044" s="55">
        <f>[3]lang_2!A4044</f>
        <v>0</v>
      </c>
      <c r="B4044" s="55">
        <f>[3]lang_2!B4044</f>
        <v>0</v>
      </c>
      <c r="C4044" s="55">
        <f>[3]lang_2!C4044</f>
        <v>0</v>
      </c>
      <c r="D4044" s="55">
        <f>[3]lang_2!D4044</f>
        <v>0</v>
      </c>
      <c r="E4044" s="55">
        <f>[3]lang_2!E4044</f>
        <v>0</v>
      </c>
    </row>
    <row r="4045" spans="1:5">
      <c r="A4045" s="55">
        <f>[3]lang_2!A4045</f>
        <v>0</v>
      </c>
      <c r="B4045" s="55">
        <f>[3]lang_2!B4045</f>
        <v>0</v>
      </c>
      <c r="C4045" s="55">
        <f>[3]lang_2!C4045</f>
        <v>0</v>
      </c>
      <c r="D4045" s="55">
        <f>[3]lang_2!D4045</f>
        <v>0</v>
      </c>
      <c r="E4045" s="55">
        <f>[3]lang_2!E4045</f>
        <v>0</v>
      </c>
    </row>
    <row r="4046" spans="1:5">
      <c r="A4046" s="55">
        <f>[3]lang_2!A4046</f>
        <v>0</v>
      </c>
      <c r="B4046" s="55">
        <f>[3]lang_2!B4046</f>
        <v>0</v>
      </c>
      <c r="C4046" s="55">
        <f>[3]lang_2!C4046</f>
        <v>0</v>
      </c>
      <c r="D4046" s="55">
        <f>[3]lang_2!D4046</f>
        <v>0</v>
      </c>
      <c r="E4046" s="55">
        <f>[3]lang_2!E4046</f>
        <v>0</v>
      </c>
    </row>
    <row r="4047" spans="1:5">
      <c r="A4047" s="55">
        <f>[3]lang_2!A4047</f>
        <v>0</v>
      </c>
      <c r="B4047" s="55">
        <f>[3]lang_2!B4047</f>
        <v>0</v>
      </c>
      <c r="C4047" s="55">
        <f>[3]lang_2!C4047</f>
        <v>0</v>
      </c>
      <c r="D4047" s="55">
        <f>[3]lang_2!D4047</f>
        <v>0</v>
      </c>
      <c r="E4047" s="55">
        <f>[3]lang_2!E4047</f>
        <v>0</v>
      </c>
    </row>
    <row r="4048" spans="1:5">
      <c r="A4048" s="55">
        <f>[3]lang_2!A4048</f>
        <v>0</v>
      </c>
      <c r="B4048" s="55">
        <f>[3]lang_2!B4048</f>
        <v>0</v>
      </c>
      <c r="C4048" s="55">
        <f>[3]lang_2!C4048</f>
        <v>0</v>
      </c>
      <c r="D4048" s="55">
        <f>[3]lang_2!D4048</f>
        <v>0</v>
      </c>
      <c r="E4048" s="55">
        <f>[3]lang_2!E4048</f>
        <v>0</v>
      </c>
    </row>
    <row r="4049" spans="1:5">
      <c r="A4049" s="55">
        <f>[3]lang_2!A4049</f>
        <v>0</v>
      </c>
      <c r="B4049" s="55">
        <f>[3]lang_2!B4049</f>
        <v>0</v>
      </c>
      <c r="C4049" s="55">
        <f>[3]lang_2!C4049</f>
        <v>0</v>
      </c>
      <c r="D4049" s="55">
        <f>[3]lang_2!D4049</f>
        <v>0</v>
      </c>
      <c r="E4049" s="55">
        <f>[3]lang_2!E4049</f>
        <v>0</v>
      </c>
    </row>
    <row r="4050" spans="1:5">
      <c r="A4050" s="55">
        <f>[3]lang_2!A4050</f>
        <v>0</v>
      </c>
      <c r="B4050" s="55">
        <f>[3]lang_2!B4050</f>
        <v>0</v>
      </c>
      <c r="C4050" s="55">
        <f>[3]lang_2!C4050</f>
        <v>0</v>
      </c>
      <c r="D4050" s="55">
        <f>[3]lang_2!D4050</f>
        <v>0</v>
      </c>
      <c r="E4050" s="55">
        <f>[3]lang_2!E4050</f>
        <v>0</v>
      </c>
    </row>
    <row r="4051" spans="1:5">
      <c r="A4051" s="55">
        <f>[3]lang_2!A4051</f>
        <v>0</v>
      </c>
      <c r="B4051" s="55">
        <f>[3]lang_2!B4051</f>
        <v>0</v>
      </c>
      <c r="C4051" s="55">
        <f>[3]lang_2!C4051</f>
        <v>0</v>
      </c>
      <c r="D4051" s="55">
        <f>[3]lang_2!D4051</f>
        <v>0</v>
      </c>
      <c r="E4051" s="55">
        <f>[3]lang_2!E4051</f>
        <v>0</v>
      </c>
    </row>
    <row r="4052" spans="1:5">
      <c r="A4052" s="55" t="str">
        <f>[3]lang_2!A4052</f>
        <v>GUILDMAPDES_1</v>
      </c>
      <c r="B4052" s="55" t="str">
        <f>[3]lang_2!B4052</f>
        <v>宝箱:紫色宝物（1个/周）</v>
      </c>
      <c r="C4052" s="55" t="str">
        <f>[3]lang_2!C4052</f>
        <v>#[color=462800,fontsize=22]你在路上发现一个神秘宝箱，打开后发现了一些宝藏。[-][-]</v>
      </c>
      <c r="D4052" s="55">
        <f>[3]lang_2!D4052</f>
        <v>0</v>
      </c>
      <c r="E4052" s="55" t="str">
        <f>[3]lang_2!E4052</f>
        <v>#你在路上发现一个神秘宝箱，打开后发现了一些宝藏。</v>
      </c>
    </row>
    <row r="4053" spans="1:5">
      <c r="A4053" s="55" t="str">
        <f>[3]lang_2!A4053</f>
        <v>GUILDMAPDES_2</v>
      </c>
      <c r="B4053" s="55" t="str">
        <f>[3]lang_2!B4053</f>
        <v>宝箱:宝物碎片</v>
      </c>
      <c r="C4053" s="55" t="str">
        <f>[3]lang_2!C4053</f>
        <v>#[color=462800,fontsize=22]你在路上发现一个神秘宝箱，打开后发现了一些宝藏。[-][-]</v>
      </c>
      <c r="D4053" s="55">
        <f>[3]lang_2!D4053</f>
        <v>0</v>
      </c>
      <c r="E4053" s="55" t="str">
        <f>[3]lang_2!E4053</f>
        <v>#你在路上发现一个大宝箱，打开后发现了一些宝藏。</v>
      </c>
    </row>
    <row r="4054" spans="1:5">
      <c r="A4054" s="55" t="str">
        <f>[3]lang_2!A4054</f>
        <v>GUILDMAPDES_3</v>
      </c>
      <c r="B4054" s="55" t="str">
        <f>[3]lang_2!B4054</f>
        <v>宝箱:英雄万能碎片</v>
      </c>
      <c r="C4054" s="55" t="str">
        <f>[3]lang_2!C4054</f>
        <v>#[color=462800,fontsize=22]你在路上发现一个神秘宝箱，打开后发现了一些宝藏。[-][-]</v>
      </c>
      <c r="D4054" s="55">
        <f>[3]lang_2!D4054</f>
        <v>0</v>
      </c>
      <c r="E4054" s="55" t="str">
        <f>[3]lang_2!E4054</f>
        <v>#你在路上发现一个大宝箱，打开后发现了一些宝藏。</v>
      </c>
    </row>
    <row r="4055" spans="1:5">
      <c r="A4055" s="55" t="str">
        <f>[3]lang_2!A4055</f>
        <v>GUILDMAPDES_4</v>
      </c>
      <c r="B4055" s="55" t="str">
        <f>[3]lang_2!B4055</f>
        <v>宝箱:兵团碎片 飞马</v>
      </c>
      <c r="C4055" s="55" t="str">
        <f>[3]lang_2!C4055</f>
        <v>#[color=462800,fontsize=22]你在路上发现一个大宝箱，打开后发现了一些宝藏。[-]</v>
      </c>
      <c r="D4055" s="55">
        <f>[3]lang_2!D4055</f>
        <v>0</v>
      </c>
      <c r="E4055" s="55" t="str">
        <f>[3]lang_2!E4055</f>
        <v>#你在路上发现一个大宝箱，打开后发现了一些宝藏。</v>
      </c>
    </row>
    <row r="4056" spans="1:5">
      <c r="A4056" s="55" t="str">
        <f>[3]lang_2!A4056</f>
        <v>GUILDMAPDES_5</v>
      </c>
      <c r="B4056" s="55" t="str">
        <f>[3]lang_2!B4056</f>
        <v>宝箱:兵团碎片 飞马</v>
      </c>
      <c r="C4056" s="55" t="str">
        <f>[3]lang_2!C4056</f>
        <v>#[color=462800,fontsize=22]你在路上发现一个大宝箱，打开后发现了一些宝藏。[-]</v>
      </c>
      <c r="D4056" s="55">
        <f>[3]lang_2!D4056</f>
        <v>0</v>
      </c>
      <c r="E4056" s="55" t="str">
        <f>[3]lang_2!E4056</f>
        <v>#你在路上发现一个大宝箱，打开后发现了一些宝藏。</v>
      </c>
    </row>
    <row r="4057" spans="1:5">
      <c r="A4057" s="55" t="str">
        <f>[3]lang_2!A4057</f>
        <v>GUILDMAPDES_6</v>
      </c>
      <c r="B4057" s="55" t="str">
        <f>[3]lang_2!B4057</f>
        <v>钻石</v>
      </c>
      <c r="C4057" s="55" t="str">
        <f>[3]lang_2!C4057</f>
        <v>#[color=462800,fontsize=22]你在路上发现一个小宝箱，获得了一些物资。[-]</v>
      </c>
      <c r="D4057" s="55">
        <f>[3]lang_2!D4057</f>
        <v>0</v>
      </c>
      <c r="E4057" s="55" t="str">
        <f>[3]lang_2!E4057</f>
        <v>#你在路上发现一个小宝箱，打开后发现了一些宝藏。</v>
      </c>
    </row>
    <row r="4058" spans="1:5">
      <c r="A4058" s="55" t="str">
        <f>[3]lang_2!A4058</f>
        <v>GUILDMAPDES_7</v>
      </c>
      <c r="B4058" s="55" t="str">
        <f>[3]lang_2!B4058</f>
        <v>黄金</v>
      </c>
      <c r="C4058" s="55" t="str">
        <f>[3]lang_2!C4058</f>
        <v>#[color=462800,fontsize=22]你在路上发现一个黄金堆，并采集了它。[-]</v>
      </c>
      <c r="D4058" s="55">
        <f>[3]lang_2!D4058</f>
        <v>0</v>
      </c>
      <c r="E4058" s="55" t="str">
        <f>[3]lang_2!E4058</f>
        <v>#你在路上发现一个黄金堆，并采集了它。</v>
      </c>
    </row>
    <row r="4059" spans="1:5">
      <c r="A4059" s="55" t="str">
        <f>[3]lang_2!A4059</f>
        <v>GUILDMAPDES_8</v>
      </c>
      <c r="B4059" s="55" t="str">
        <f>[3]lang_2!B4059</f>
        <v>黄金</v>
      </c>
      <c r="C4059" s="55" t="str">
        <f>[3]lang_2!C4059</f>
        <v>#[color=462800,fontsize=22]你在路上发现一个黄金堆，并采集了它。[-]</v>
      </c>
      <c r="D4059" s="55">
        <f>[3]lang_2!D4059</f>
        <v>0</v>
      </c>
      <c r="E4059" s="55" t="str">
        <f>[3]lang_2!E4059</f>
        <v>#你在路上发现一个黄金堆，并采集了它。</v>
      </c>
    </row>
    <row r="4060" spans="1:5">
      <c r="A4060" s="55" t="str">
        <f>[3]lang_2!A4060</f>
        <v>GUILDMAPDES_9</v>
      </c>
      <c r="B4060" s="55" t="str">
        <f>[3]lang_2!B4060</f>
        <v>钻石</v>
      </c>
      <c r="C4060" s="55" t="str">
        <f>[3]lang_2!C4060</f>
        <v>#[color=462800,fontsize=22]你在路上发现一个小宝箱，获得了一些物资。[-]</v>
      </c>
      <c r="D4060" s="55">
        <f>[3]lang_2!D4060</f>
        <v>0</v>
      </c>
      <c r="E4060" s="55" t="str">
        <f>[3]lang_2!E4060</f>
        <v>#你在路上发现一个小宝箱，打开后发现了一些宝藏。</v>
      </c>
    </row>
    <row r="4061" spans="1:5">
      <c r="A4061" s="55" t="str">
        <f>[3]lang_2!A4061</f>
        <v>GUILDMAPDES_10</v>
      </c>
      <c r="B4061" s="55" t="str">
        <f>[3]lang_2!B4061</f>
        <v>钻石</v>
      </c>
      <c r="C4061" s="55" t="str">
        <f>[3]lang_2!C4061</f>
        <v>#[color=462800,fontsize=22]你在路上发现一个小宝箱，获得了一些物资。[-]</v>
      </c>
      <c r="D4061" s="55">
        <f>[3]lang_2!D4061</f>
        <v>0</v>
      </c>
      <c r="E4061" s="55" t="str">
        <f>[3]lang_2!E4061</f>
        <v>#你在路上发现一个小宝箱，打开后发现了一些宝藏。</v>
      </c>
    </row>
    <row r="4062" spans="1:5">
      <c r="A4062" s="55" t="str">
        <f>[3]lang_2!A4062</f>
        <v>GUILDMAPDES_11</v>
      </c>
      <c r="B4062" s="55" t="str">
        <f>[3]lang_2!B4062</f>
        <v>矿石（少）</v>
      </c>
      <c r="C4062" s="55" t="str">
        <f>[3]lang_2!C4062</f>
        <v>#[color=462800,fontsize=22]你在路上发现一个矿石堆，并采集了它。[-]</v>
      </c>
      <c r="D4062" s="55">
        <f>[3]lang_2!D4062</f>
        <v>0</v>
      </c>
      <c r="E4062" s="55" t="str">
        <f>[3]lang_2!E4062</f>
        <v>#你在路上发现一个矿石堆，并采集了它。</v>
      </c>
    </row>
    <row r="4063" spans="1:5">
      <c r="A4063" s="55" t="str">
        <f>[3]lang_2!A4063</f>
        <v>GUILDMAPDES_12</v>
      </c>
      <c r="B4063" s="55" t="str">
        <f>[3]lang_2!B4063</f>
        <v>矿石（少）</v>
      </c>
      <c r="C4063" s="55" t="str">
        <f>[3]lang_2!C4063</f>
        <v>#[color=462800,fontsize=22]你在路上发现一个矿石堆，并采集了它。[-]</v>
      </c>
      <c r="D4063" s="55">
        <f>[3]lang_2!D4063</f>
        <v>0</v>
      </c>
      <c r="E4063" s="55" t="str">
        <f>[3]lang_2!E4063</f>
        <v>#你在路上发现一个矿石堆，并采集了它。</v>
      </c>
    </row>
    <row r="4064" spans="1:5">
      <c r="A4064" s="55" t="str">
        <f>[3]lang_2!A4064</f>
        <v>GUILDMAPDES_13</v>
      </c>
      <c r="B4064" s="55" t="str">
        <f>[3]lang_2!B4064</f>
        <v>矿石（少）</v>
      </c>
      <c r="C4064" s="55" t="str">
        <f>[3]lang_2!C4064</f>
        <v>#[color=462800,fontsize=22]你在路上发现一个矿石堆，并采集了它。[-]</v>
      </c>
      <c r="D4064" s="55">
        <f>[3]lang_2!D4064</f>
        <v>0</v>
      </c>
      <c r="E4064" s="55" t="str">
        <f>[3]lang_2!E4064</f>
        <v>#你在路上发现一个矿石堆，并采集了它。</v>
      </c>
    </row>
    <row r="4065" spans="1:5">
      <c r="A4065" s="55" t="str">
        <f>[3]lang_2!A4065</f>
        <v>GUILDMAPDES_14</v>
      </c>
      <c r="B4065" s="55" t="str">
        <f>[3]lang_2!B4065</f>
        <v>木材（少）</v>
      </c>
      <c r="C4065" s="55" t="str">
        <f>[3]lang_2!C4065</f>
        <v>#[color=462800,fontsize=22]你在路上发现一个木材堆，并采集了它。[-]</v>
      </c>
      <c r="D4065" s="55">
        <f>[3]lang_2!D4065</f>
        <v>0</v>
      </c>
      <c r="E4065" s="55" t="str">
        <f>[3]lang_2!E4065</f>
        <v>#你在路上发现一个木材堆，并采集了它。</v>
      </c>
    </row>
    <row r="4066" spans="1:5">
      <c r="A4066" s="55" t="str">
        <f>[3]lang_2!A4066</f>
        <v>GUILDMAPDES_15</v>
      </c>
      <c r="B4066" s="55" t="str">
        <f>[3]lang_2!B4066</f>
        <v>木材（少）</v>
      </c>
      <c r="C4066" s="55" t="str">
        <f>[3]lang_2!C4066</f>
        <v>#[color=462800,fontsize=22]你在路上发现一个木材堆，并采集了它。[-]</v>
      </c>
      <c r="D4066" s="55">
        <f>[3]lang_2!D4066</f>
        <v>0</v>
      </c>
      <c r="E4066" s="55" t="str">
        <f>[3]lang_2!E4066</f>
        <v>#你在路上发现一个木材堆，并采集了它。</v>
      </c>
    </row>
    <row r="4067" spans="1:5">
      <c r="A4067" s="55" t="str">
        <f>[3]lang_2!A4067</f>
        <v>GUILDMAPDES_16</v>
      </c>
      <c r="B4067" s="55" t="str">
        <f>[3]lang_2!B4067</f>
        <v>木材（少）</v>
      </c>
      <c r="C4067" s="55" t="str">
        <f>[3]lang_2!C4067</f>
        <v>#[color=462800,fontsize=22]你在路上发现一个木材堆，并采集了它。[-]</v>
      </c>
      <c r="D4067" s="55">
        <f>[3]lang_2!D4067</f>
        <v>0</v>
      </c>
      <c r="E4067" s="55" t="str">
        <f>[3]lang_2!E4067</f>
        <v>#你在路上发现一个木材堆，并采集了它。</v>
      </c>
    </row>
    <row r="4068" spans="1:5">
      <c r="A4068" s="55" t="str">
        <f>[3]lang_2!A4068</f>
        <v>GUILDMAPDES_17</v>
      </c>
      <c r="B4068" s="55" t="str">
        <f>[3]lang_2!B4068</f>
        <v>水银（少）</v>
      </c>
      <c r="C4068" s="55" t="str">
        <f>[3]lang_2!C4068</f>
        <v>#[color=462800,fontsize=22]你在路上发现一个水银堆，并采集了它。[-]</v>
      </c>
      <c r="D4068" s="55">
        <f>[3]lang_2!D4068</f>
        <v>0</v>
      </c>
      <c r="E4068" s="55" t="str">
        <f>[3]lang_2!E4068</f>
        <v>#你在路上发现一个水银堆，并采集了它。</v>
      </c>
    </row>
    <row r="4069" spans="1:5">
      <c r="A4069" s="55" t="str">
        <f>[3]lang_2!A4069</f>
        <v>GUILDMAPDES_18</v>
      </c>
      <c r="B4069" s="55" t="str">
        <f>[3]lang_2!B4069</f>
        <v>水银（少）</v>
      </c>
      <c r="C4069" s="55" t="str">
        <f>[3]lang_2!C4069</f>
        <v>#[color=462800,fontsize=22]你在路上发现一个水银堆，并采集了它。[-]</v>
      </c>
      <c r="D4069" s="55">
        <f>[3]lang_2!D4069</f>
        <v>0</v>
      </c>
      <c r="E4069" s="55" t="str">
        <f>[3]lang_2!E4069</f>
        <v>#你在路上发现一个水银堆，并采集了它。</v>
      </c>
    </row>
    <row r="4070" spans="1:5">
      <c r="A4070" s="55" t="str">
        <f>[3]lang_2!A4070</f>
        <v>GUILDMAPDES_19</v>
      </c>
      <c r="B4070" s="55" t="str">
        <f>[3]lang_2!B4070</f>
        <v>水银（少）</v>
      </c>
      <c r="C4070" s="55" t="str">
        <f>[3]lang_2!C4070</f>
        <v>#[color=462800,fontsize=22]你在路上发现一个水银堆，并采集了它。[-]</v>
      </c>
      <c r="D4070" s="55">
        <f>[3]lang_2!D4070</f>
        <v>0</v>
      </c>
      <c r="E4070" s="55" t="str">
        <f>[3]lang_2!E4070</f>
        <v>#你在路上发现一个水银堆，并采集了它。</v>
      </c>
    </row>
    <row r="4071" spans="1:5">
      <c r="A4071" s="55" t="str">
        <f>[3]lang_2!A4071</f>
        <v>GUILDMAPDES_20</v>
      </c>
      <c r="B4071" s="55" t="str">
        <f>[3]lang_2!B4071</f>
        <v>硫磺（少）</v>
      </c>
      <c r="C4071" s="55" t="str">
        <f>[3]lang_2!C4071</f>
        <v>#[color=462800,fontsize=22]你在路上发现一个硫磺堆，并采集了它。[-]</v>
      </c>
      <c r="D4071" s="55">
        <f>[3]lang_2!D4071</f>
        <v>0</v>
      </c>
      <c r="E4071" s="55" t="str">
        <f>[3]lang_2!E4071</f>
        <v>#你在路上发现一个硫磺堆，并采集了它。</v>
      </c>
    </row>
    <row r="4072" spans="1:5">
      <c r="A4072" s="55" t="str">
        <f>[3]lang_2!A4072</f>
        <v>GUILDMAPDES_21</v>
      </c>
      <c r="B4072" s="55" t="str">
        <f>[3]lang_2!B4072</f>
        <v>硫磺（少）</v>
      </c>
      <c r="C4072" s="55" t="str">
        <f>[3]lang_2!C4072</f>
        <v>#[color=462800,fontsize=22]你在路上发现一个硫磺堆，并采集了它。[-]</v>
      </c>
      <c r="D4072" s="55">
        <f>[3]lang_2!D4072</f>
        <v>0</v>
      </c>
      <c r="E4072" s="55" t="str">
        <f>[3]lang_2!E4072</f>
        <v>#你在路上发现一个硫磺堆，并采集了它。</v>
      </c>
    </row>
    <row r="4073" spans="1:5">
      <c r="A4073" s="55" t="str">
        <f>[3]lang_2!A4073</f>
        <v>GUILDMAPDES_22</v>
      </c>
      <c r="B4073" s="55" t="str">
        <f>[3]lang_2!B4073</f>
        <v>硫磺（少）</v>
      </c>
      <c r="C4073" s="55" t="str">
        <f>[3]lang_2!C4073</f>
        <v>#[color=462800,fontsize=22]你在路上发现一个硫磺堆，并采集了它。[-]</v>
      </c>
      <c r="D4073" s="55">
        <f>[3]lang_2!D4073</f>
        <v>0</v>
      </c>
      <c r="E4073" s="55" t="str">
        <f>[3]lang_2!E4073</f>
        <v>#你在路上发现一个硫磺堆，并采集了它。</v>
      </c>
    </row>
    <row r="4074" spans="1:5">
      <c r="A4074" s="55" t="str">
        <f>[3]lang_2!A4074</f>
        <v>GUILDMAPDES_23</v>
      </c>
      <c r="B4074" s="55" t="str">
        <f>[3]lang_2!B4074</f>
        <v>宝石（少）</v>
      </c>
      <c r="C4074" s="55" t="str">
        <f>[3]lang_2!C4074</f>
        <v>#[color=462800,fontsize=22]你在路上发现一个宝石堆，并采集了它。[-]</v>
      </c>
      <c r="D4074" s="55">
        <f>[3]lang_2!D4074</f>
        <v>0</v>
      </c>
      <c r="E4074" s="55" t="str">
        <f>[3]lang_2!E4074</f>
        <v>#你在路上发现一个宝石堆，并采集了它。</v>
      </c>
    </row>
    <row r="4075" spans="1:5">
      <c r="A4075" s="55" t="str">
        <f>[3]lang_2!A4075</f>
        <v>GUILDMAPDES_24</v>
      </c>
      <c r="B4075" s="55" t="str">
        <f>[3]lang_2!B4075</f>
        <v>宝石（少）</v>
      </c>
      <c r="C4075" s="55" t="str">
        <f>[3]lang_2!C4075</f>
        <v>#[color=462800,fontsize=22]你在路上发现一个宝石堆，并采集了它。[-]</v>
      </c>
      <c r="D4075" s="55">
        <f>[3]lang_2!D4075</f>
        <v>0</v>
      </c>
      <c r="E4075" s="55" t="str">
        <f>[3]lang_2!E4075</f>
        <v>#你在路上发现一个宝石堆，并采集了它。</v>
      </c>
    </row>
    <row r="4076" spans="1:5">
      <c r="A4076" s="55" t="str">
        <f>[3]lang_2!A4076</f>
        <v>GUILDMAPDES_25</v>
      </c>
      <c r="B4076" s="55" t="str">
        <f>[3]lang_2!B4076</f>
        <v>宝石（少）</v>
      </c>
      <c r="C4076" s="55" t="str">
        <f>[3]lang_2!C4076</f>
        <v>#[color=462800,fontsize=22]你在路上发现一个宝石堆，并采集了它。[-]</v>
      </c>
      <c r="D4076" s="55">
        <f>[3]lang_2!D4076</f>
        <v>0</v>
      </c>
      <c r="E4076" s="55" t="str">
        <f>[3]lang_2!E4076</f>
        <v>#你在路上发现一个宝石堆，并采集了它。</v>
      </c>
    </row>
    <row r="4077" spans="1:5">
      <c r="A4077" s="55" t="str">
        <f>[3]lang_2!A4077</f>
        <v>GUILDMAPDES_26</v>
      </c>
      <c r="B4077" s="55" t="str">
        <f>[3]lang_2!B4077</f>
        <v>水晶（少）</v>
      </c>
      <c r="C4077" s="55" t="str">
        <f>[3]lang_2!C4077</f>
        <v>#[color=462800,fontsize=22]你在路上发现一个水晶堆，并采集了它。[-]</v>
      </c>
      <c r="D4077" s="55">
        <f>[3]lang_2!D4077</f>
        <v>0</v>
      </c>
      <c r="E4077" s="55" t="str">
        <f>[3]lang_2!E4077</f>
        <v>#你在路上发现一个水晶堆，并采集了它。</v>
      </c>
    </row>
    <row r="4078" spans="1:5">
      <c r="A4078" s="55" t="str">
        <f>[3]lang_2!A4078</f>
        <v>GUILDMAPDES_27</v>
      </c>
      <c r="B4078" s="55" t="str">
        <f>[3]lang_2!B4078</f>
        <v>水晶（少）</v>
      </c>
      <c r="C4078" s="55" t="str">
        <f>[3]lang_2!C4078</f>
        <v>#[color=462800,fontsize=22]你在路上发现一个水晶堆，并采集了它。[-]</v>
      </c>
      <c r="D4078" s="55">
        <f>[3]lang_2!D4078</f>
        <v>0</v>
      </c>
      <c r="E4078" s="55" t="str">
        <f>[3]lang_2!E4078</f>
        <v>#你在路上发现一个水晶堆，并采集了它。</v>
      </c>
    </row>
    <row r="4079" spans="1:5">
      <c r="A4079" s="55" t="str">
        <f>[3]lang_2!A4079</f>
        <v>GUILDMAPDES_28</v>
      </c>
      <c r="B4079" s="55" t="str">
        <f>[3]lang_2!B4079</f>
        <v>水晶（少）</v>
      </c>
      <c r="C4079" s="55" t="str">
        <f>[3]lang_2!C4079</f>
        <v>#[color=462800,fontsize=22]你在路上发现一个水晶堆，并采集了它。[-]</v>
      </c>
      <c r="D4079" s="55">
        <f>[3]lang_2!D4079</f>
        <v>0</v>
      </c>
      <c r="E4079" s="55" t="str">
        <f>[3]lang_2!E4079</f>
        <v>#你在路上发现一个水晶堆，并采集了它。</v>
      </c>
    </row>
    <row r="4080" spans="1:5">
      <c r="A4080" s="55" t="str">
        <f>[3]lang_2!A4080</f>
        <v>GUILDMAPDES_29</v>
      </c>
      <c r="B4080" s="55" t="str">
        <f>[3]lang_2!B4080</f>
        <v>智慧石:兵团经验</v>
      </c>
      <c r="C4080" s="55" t="str">
        <f>[3]lang_2!C4080</f>
        <v>#[color=462800,fontsize=22]你触摸了智慧石，获得了一些兵团经验。[-]</v>
      </c>
      <c r="D4080" s="55">
        <f>[3]lang_2!D4080</f>
        <v>0</v>
      </c>
      <c r="E4080" s="55" t="str">
        <f>[3]lang_2!E4080</f>
        <v>#你触摸了智慧石，获得了一些兵团经验。</v>
      </c>
    </row>
    <row r="4081" spans="1:5">
      <c r="A4081" s="55" t="str">
        <f>[3]lang_2!A4081</f>
        <v>GUILDMAPDES_30</v>
      </c>
      <c r="B4081" s="55" t="str">
        <f>[3]lang_2!B4081</f>
        <v>招募点:兑换兵团碎片 木精灵</v>
      </c>
      <c r="C4081" s="55" t="str">
        <f>[3]lang_2!C4081</f>
        <v>#[color=462800,fontsize=22]你找到了一个木屋，是否要招募其中的木精灵？[-]</v>
      </c>
      <c r="D4081" s="55">
        <f>[3]lang_2!D4081</f>
        <v>0</v>
      </c>
      <c r="E4081" s="55" t="str">
        <f>[3]lang_2!E4081</f>
        <v>#你找到了一个木屋，是否要招募其中的木精灵？</v>
      </c>
    </row>
    <row r="4082" spans="1:5">
      <c r="A4082" s="55" t="str">
        <f>[3]lang_2!A4082</f>
        <v>GUILDMAPDES_31</v>
      </c>
      <c r="B4082" s="55" t="str">
        <f>[3]lang_2!B4082</f>
        <v>招募点:兑换兵团碎片 飞马</v>
      </c>
      <c r="C4082" s="55" t="str">
        <f>[3]lang_2!C4082</f>
        <v>#[color=462800,fontsize=22]你找到了一个魔泉，是否要收服其中的飞马？[-]</v>
      </c>
      <c r="D4082" s="55">
        <f>[3]lang_2!D4082</f>
        <v>0</v>
      </c>
      <c r="E4082" s="55" t="str">
        <f>[3]lang_2!E4082</f>
        <v>#你找到了一个怪兽小屋，是否要收服其中的烈火精灵？</v>
      </c>
    </row>
    <row r="4083" spans="1:5">
      <c r="A4083" s="55" t="str">
        <f>[3]lang_2!A4083</f>
        <v>GUILDMAPDES_32</v>
      </c>
      <c r="B4083" s="55" t="str">
        <f>[3]lang_2!B4083</f>
        <v>招募点:兑换兵团碎片 僧侣</v>
      </c>
      <c r="C4083" s="55" t="str">
        <f>[3]lang_2!C4083</f>
        <v>#[color=462800,fontsize=22]你找到了一个寺院，是否要收服其中的僧侣？[-]</v>
      </c>
      <c r="D4083" s="55">
        <f>[3]lang_2!D4083</f>
        <v>0</v>
      </c>
      <c r="E4083" s="55" t="str">
        <f>[3]lang_2!E4083</f>
        <v>#你找到了一个墓室，是否要收服其中的幽灵？</v>
      </c>
    </row>
    <row r="4084" spans="1:5">
      <c r="A4084" s="55" t="str">
        <f>[3]lang_2!A4084</f>
        <v>GUILDMAPDES_33</v>
      </c>
      <c r="B4084" s="55" t="str">
        <f>[3]lang_2!B4084</f>
        <v>招募点:兑换兵团碎片 狮鹫</v>
      </c>
      <c r="C4084" s="55" t="str">
        <f>[3]lang_2!C4084</f>
        <v>#[color=462800,fontsize=22]你找到了一个狮鹫崖，是否要招募其中的狮鹫？[-]</v>
      </c>
      <c r="D4084" s="55">
        <f>[3]lang_2!D4084</f>
        <v>0</v>
      </c>
      <c r="E4084" s="55" t="str">
        <f>[3]lang_2!E4084</f>
        <v>#你找到了一个狮鹫崖，是否要招募其中的狮鹫？</v>
      </c>
    </row>
    <row r="4085" spans="1:5">
      <c r="A4085" s="55" t="str">
        <f>[3]lang_2!A4085</f>
        <v>GUILDMAPDES_34</v>
      </c>
      <c r="B4085" s="55" t="str">
        <f>[3]lang_2!B4085</f>
        <v>马厩:50体力</v>
      </c>
      <c r="C4085" s="55" t="str">
        <f>[3]lang_2!C4085</f>
        <v>#[color=462800,fontsize=22]你发现了马厩，恢复了行动力，可以走得更远。[-]</v>
      </c>
      <c r="D4085" s="55">
        <f>[3]lang_2!D4085</f>
        <v>0</v>
      </c>
      <c r="E4085" s="55" t="str">
        <f>[3]lang_2!E4085</f>
        <v>#你发现了马厩，恢复了行动力，可以走得更远。</v>
      </c>
    </row>
    <row r="4086" spans="1:5">
      <c r="A4086" s="55" t="str">
        <f>[3]lang_2!A4086</f>
        <v>GUILDMAPDES_35</v>
      </c>
      <c r="B4086" s="55" t="str">
        <f>[3]lang_2!B4086</f>
        <v>野怪:兵团技能经验 胜利450</v>
      </c>
      <c r="C4086" s="55" t="str">
        <f>[3]lang_2!C4086</f>
        <v>#[color=462800,fontsize=22]看上去就像一群弱鸡，冲上去赶走它们吧。[-]</v>
      </c>
      <c r="D4086" s="55">
        <f>[3]lang_2!D4086</f>
        <v>0</v>
      </c>
      <c r="E4086" s="55" t="str">
        <f>[3]lang_2!E4086</f>
        <v>#一群野怪，看起来并不是很强，是否要攻击它们？</v>
      </c>
    </row>
    <row r="4087" spans="1:5">
      <c r="A4087" s="55" t="str">
        <f>[3]lang_2!A4087</f>
        <v>GUILDMAPDES_36</v>
      </c>
      <c r="B4087" s="55" t="str">
        <f>[3]lang_2!B4087</f>
        <v>野怪:兵团技能经验 胜利1800</v>
      </c>
      <c r="C4087" s="55" t="str">
        <f>[3]lang_2!C4087</f>
        <v>#[color=462800,fontsize=22]训练有素的部队，你需要小心应对了。[-]</v>
      </c>
      <c r="D4087" s="55">
        <f>[3]lang_2!D4087</f>
        <v>0</v>
      </c>
      <c r="E4087" s="55" t="str">
        <f>[3]lang_2!E4087</f>
        <v>#一大群野怪，可能会发生危险，是否要攻击它们？</v>
      </c>
    </row>
    <row r="4088" spans="1:5">
      <c r="A4088" s="55" t="str">
        <f>[3]lang_2!A4088</f>
        <v>GUILDMAPDES_37</v>
      </c>
      <c r="B4088" s="55" t="str">
        <f>[3]lang_2!B4088</f>
        <v>buff点 攻击+1 防御+1</v>
      </c>
      <c r="C4088" s="55" t="str">
        <f>[3]lang_2!C4088</f>
        <v>#[color=462800,fontsize=22]你在集合旗周围召集部队，提升他们的力量，振奋他们的精神。[-]</v>
      </c>
      <c r="D4088" s="55">
        <f>[3]lang_2!D4088</f>
        <v>0</v>
      </c>
      <c r="E4088" s="55" t="str">
        <f>[3]lang_2!E4088</f>
        <v>#你进入竞技场，年轻的教头答应教你一些新技巧。</v>
      </c>
    </row>
    <row r="4089" spans="1:5">
      <c r="A4089" s="55" t="str">
        <f>[3]lang_2!A4089</f>
        <v>GUILDMAPDES_38</v>
      </c>
      <c r="B4089" s="55" t="str">
        <f>[3]lang_2!B4089</f>
        <v>buff点 攻击+1 智力+1</v>
      </c>
      <c r="C4089" s="55" t="str">
        <f>[3]lang_2!C4089</f>
        <v>#[color=462800,fontsize=22]你来到雇佣兵帐篷，他们邀请你一起进行战术训练。[-]</v>
      </c>
      <c r="D4089" s="55">
        <f>[3]lang_2!D4089</f>
        <v>0</v>
      </c>
      <c r="E4089" s="55" t="str">
        <f>[3]lang_2!E4089</f>
        <v>#你来到雇佣兵帐篷，他们邀请你一起进行战术训练。</v>
      </c>
    </row>
    <row r="4090" spans="1:5">
      <c r="A4090" s="55" t="str">
        <f>[3]lang_2!A4090</f>
        <v>GUILDMAPDES_39</v>
      </c>
      <c r="B4090" s="55" t="str">
        <f>[3]lang_2!B4090</f>
        <v>buff点 防御+1 知识+1</v>
      </c>
      <c r="C4090" s="55" t="str">
        <f>[3]lang_2!C4090</f>
        <v>#[color=462800,fontsize=22]喝了幸运泉的水后，你又变得年轻了，浑身充满活力。[-]</v>
      </c>
      <c r="D4090" s="55">
        <f>[3]lang_2!D4090</f>
        <v>0</v>
      </c>
      <c r="E4090" s="55" t="str">
        <f>[3]lang_2!E4090</f>
        <v>#你发现了玛格丽塔，塔中的士兵想要教你一些新的防御技巧。</v>
      </c>
    </row>
    <row r="4091" spans="1:5">
      <c r="A4091" s="55" t="str">
        <f>[3]lang_2!A4091</f>
        <v>GUILDMAPDES_40</v>
      </c>
      <c r="B4091" s="55" t="str">
        <f>[3]lang_2!B4091</f>
        <v>buff点 智力+1 知识+1</v>
      </c>
      <c r="C4091" s="55" t="str">
        <f>[3]lang_2!C4091</f>
        <v>#[color=462800,fontsize=22]魔法泉的水使你浑身充满魔力，你感觉魔法变强了。[-]</v>
      </c>
      <c r="D4091" s="55">
        <f>[3]lang_2!D4091</f>
        <v>0</v>
      </c>
      <c r="E4091" s="55" t="str">
        <f>[3]lang_2!E4091</f>
        <v>#魔法泉的水是你浑身充满魔力，你感觉魔法变强了。</v>
      </c>
    </row>
    <row r="4092" spans="1:5">
      <c r="A4092" s="55" t="str">
        <f>[3]lang_2!A4092</f>
        <v>GUILDMAPDES_41</v>
      </c>
      <c r="B4092" s="55" t="str">
        <f>[3]lang_2!B4092</f>
        <v>灯塔</v>
      </c>
      <c r="C4092" s="55" t="str">
        <f>[3]lang_2!C4092</f>
        <v>#[color=462800,fontsize=22]灯塔打开了迷雾，你可以看得更远了。[-]</v>
      </c>
      <c r="D4092" s="55">
        <f>[3]lang_2!D4092</f>
        <v>0</v>
      </c>
      <c r="E4092" s="55" t="str">
        <f>[3]lang_2!E4092</f>
        <v>#灯塔打开了迷雾，你可以看得更远了。</v>
      </c>
    </row>
    <row r="4093" spans="1:5">
      <c r="A4093" s="55" t="str">
        <f>[3]lang_2!A4093</f>
        <v>GUILDMAPDES_42</v>
      </c>
      <c r="B4093" s="55" t="str">
        <f>[3]lang_2!B4093</f>
        <v>#酒馆</v>
      </c>
      <c r="C4093" s="55" t="str">
        <f>[3]lang_2!C4093</f>
        <v>#[color=462800,fontsize=22]你可以花费一些时间占领监狱，占领后你能获得1个英雄万能碎片。[-]</v>
      </c>
      <c r="D4093" s="55">
        <f>[3]lang_2!D4093</f>
        <v>0</v>
      </c>
      <c r="E4093" s="55" t="str">
        <f>[3]lang_2!E4093</f>
        <v>#[color=462800,fontsize=22]你可以花费一些时间占领监狱，占领后你能获得1个英雄万能碎片。[-]</v>
      </c>
    </row>
    <row r="4094" spans="1:5">
      <c r="A4094" s="55" t="str">
        <f>[3]lang_2!A4094</f>
        <v>GUILDMAPDES_43</v>
      </c>
      <c r="B4094" s="55" t="str">
        <f>[3]lang_2!B4094</f>
        <v>#怪兽小屋</v>
      </c>
      <c r="C4094" s="55" t="str">
        <f>[3]lang_2!C4094</f>
        <v>#[color=462800,fontsize=22]你可以花费一些时间占领这座怪兽小屋，它将产出一些独眼巨人的兵团碎片。[-]</v>
      </c>
      <c r="D4094" s="55">
        <f>[3]lang_2!D4094</f>
        <v>0</v>
      </c>
      <c r="E4094" s="55" t="str">
        <f>[3]lang_2!E4094</f>
        <v>#你可以花费一些时间控制这座金矿，他将每天向你提供一些金子。</v>
      </c>
    </row>
    <row r="4095" spans="1:5">
      <c r="A4095" s="55" t="str">
        <f>[3]lang_2!A4095</f>
        <v>GUILDMAPDES_44</v>
      </c>
      <c r="B4095" s="55" t="str">
        <f>[3]lang_2!B4095</f>
        <v>#竞技场</v>
      </c>
      <c r="C4095" s="55" t="str">
        <f>[3]lang_2!C4095</f>
        <v>#[color=462800,fontsize=22]你可以花费一些时间占领竞技场，占领后可获得英雄增益效果。[-]</v>
      </c>
      <c r="D4095" s="55">
        <f>[3]lang_2!D4095</f>
        <v>0</v>
      </c>
      <c r="E4095" s="55" t="str">
        <f>[3]lang_2!E4095</f>
        <v>#你可以花费一些时间控制水车，他将每天向你提供一些金子。</v>
      </c>
    </row>
    <row r="4096" spans="1:5">
      <c r="A4096" s="55" t="str">
        <f>[3]lang_2!A4096</f>
        <v>GUILDMAPDES_45</v>
      </c>
      <c r="B4096" s="55" t="str">
        <f>[3]lang_2!B4096</f>
        <v>#玛格丽塔</v>
      </c>
      <c r="C4096" s="55" t="str">
        <f>[3]lang_2!C4096</f>
        <v>#[color=462800,fontsize=22]你可以花费一些时间占领玛格丽塔，占领后可获得英雄增益效果。[-]</v>
      </c>
      <c r="D4096" s="55">
        <f>[3]lang_2!D4096</f>
        <v>0</v>
      </c>
      <c r="E4096" s="55" t="str">
        <f>[3]lang_2!E4096</f>
        <v>#你可以花费一些时间控制风车，他将每天向你提供一些木材。</v>
      </c>
    </row>
    <row r="4097" spans="1:5">
      <c r="A4097" s="55" t="str">
        <f>[3]lang_2!A4097</f>
        <v>GUILDMAPDES_46</v>
      </c>
      <c r="B4097" s="55" t="str">
        <f>[3]lang_2!B4097</f>
        <v>招募点1</v>
      </c>
      <c r="C4097" s="55" t="str">
        <f>[3]lang_2!C4097</f>
        <v>#[color=462800,fontsize=22]占领林间圣地后，它将持续为联盟成员生产独角兽碎片，请注意防御敌人掠夺。[][-][][color=8a5c1d,fontsize=16]（每日21:30发放奖励）[-]</v>
      </c>
      <c r="D4097" s="55">
        <f>[3]lang_2!D4097</f>
        <v>0</v>
      </c>
      <c r="E4097" s="55" t="str">
        <f>[3]lang_2!E4097</f>
        <v>#你找到了一个林间圣地，是否要招募其中的独角兽？</v>
      </c>
    </row>
    <row r="4098" spans="1:5">
      <c r="A4098" s="55" t="str">
        <f>[3]lang_2!A4098</f>
        <v>GUILDMAPDES_47</v>
      </c>
      <c r="B4098" s="55" t="str">
        <f>[3]lang_2!B4098</f>
        <v>招募点2</v>
      </c>
      <c r="C4098" s="55" t="str">
        <f>[3]lang_2!C4098</f>
        <v>#[color=462800,fontsize=22]占领兵营后，它将持续为联盟成员生产十字军碎片，请注意防御敌人掠夺。[-][][-][color=8a5c1d,fontsize=16]（每日21:30发放奖励）[-]</v>
      </c>
      <c r="D4098" s="55">
        <f>[3]lang_2!D4098</f>
        <v>0</v>
      </c>
      <c r="E4098" s="55" t="str">
        <f>[3]lang_2!E4098</f>
        <v>#你找到了一个兵营，是否要招募其中的十字军？</v>
      </c>
    </row>
    <row r="4099" spans="1:5">
      <c r="A4099" s="55" t="str">
        <f>[3]lang_2!A4099</f>
        <v>GUILDMAPDES_48</v>
      </c>
      <c r="B4099" s="55" t="str">
        <f>[3]lang_2!B4099</f>
        <v>路牌</v>
      </c>
      <c r="C4099" s="55" t="str">
        <f>[3]lang_2!C4099</f>
        <v>#[color=462800,fontsize=22]一个告示牌，他说我们应该向东南方前进。[-]</v>
      </c>
      <c r="D4099" s="55">
        <f>[3]lang_2!D4099</f>
        <v>0</v>
      </c>
      <c r="E4099" s="55" t="str">
        <f>[3]lang_2!E4099</f>
        <v>#一个告示牌，他说我们应该向东南方前进。</v>
      </c>
    </row>
    <row r="4100" spans="1:5">
      <c r="A4100" s="55" t="str">
        <f>[3]lang_2!A4100</f>
        <v>GUILDMAPDES_49</v>
      </c>
      <c r="B4100" s="55" t="str">
        <f>[3]lang_2!B4100</f>
        <v>地下城入口</v>
      </c>
      <c r="C4100" s="55" t="str">
        <f>[3]lang_2!C4100</f>
        <v>#[color=462800,fontsize=22]通往地下城的入口。[-]</v>
      </c>
      <c r="D4100" s="55">
        <f>[3]lang_2!D4100</f>
        <v>0</v>
      </c>
      <c r="E4100" s="55" t="str">
        <f>[3]lang_2!E4100</f>
        <v>#通往地下城的入口。</v>
      </c>
    </row>
    <row r="4101" spans="1:5">
      <c r="A4101" s="55" t="str">
        <f>[3]lang_2!A4101</f>
        <v>GUILDMAPDES_50</v>
      </c>
      <c r="B4101" s="55" t="str">
        <f>[3]lang_2!B4101</f>
        <v>哨塔</v>
      </c>
      <c r="C4101" s="55" t="str">
        <f>[3]lang_2!C4101</f>
        <v>#[color=462800,fontsize=22]你已经去过首领帐篷了吗？只有经过首领帐篷的认可才能通过这里。[-]</v>
      </c>
      <c r="D4101" s="55">
        <f>[3]lang_2!D4101</f>
        <v>0</v>
      </c>
      <c r="E4101" s="55" t="str">
        <f>[3]lang_2!E4101</f>
        <v>#你已经去过首领帐篷了吗？只有经过首领帐篷的认可才能通过这里。</v>
      </c>
    </row>
    <row r="4102" spans="1:5">
      <c r="A4102" s="55" t="str">
        <f>[3]lang_2!A4102</f>
        <v>GUILDMAPDES_51</v>
      </c>
      <c r="B4102" s="55" t="str">
        <f>[3]lang_2!B4102</f>
        <v>方尖碑</v>
      </c>
      <c r="C4102" s="55" t="str">
        <f>[3]lang_2!C4102</f>
        <v>#[color=462800,fontsize=22]方尖碑上显示出清晰图案，看起来似乎是一张古老地图的一角。[-]</v>
      </c>
      <c r="D4102" s="55">
        <f>[3]lang_2!D4102</f>
        <v>0</v>
      </c>
      <c r="E4102" s="55" t="str">
        <f>[3]lang_2!E4102</f>
        <v>#方尖碑塔身上显示出清晰的图案，那是一张遗失的古老地图的一角。</v>
      </c>
    </row>
    <row r="4103" spans="1:5">
      <c r="A4103" s="55" t="str">
        <f>[3]lang_2!A4103</f>
        <v>GUILDMAPDES_52</v>
      </c>
      <c r="B4103" s="55" t="str">
        <f>[3]lang_2!B4103</f>
        <v>帐篷</v>
      </c>
      <c r="C4103" s="55" t="str">
        <f>[3]lang_2!C4103</f>
        <v>#[color=462800,fontsize=22]首领帐篷的管理者认可了你，决定通知边境守卫，让你通过。[-]</v>
      </c>
      <c r="D4103" s="55">
        <f>[3]lang_2!D4103</f>
        <v>0</v>
      </c>
      <c r="E4103" s="55" t="str">
        <f>[3]lang_2!E4103</f>
        <v>#首领帐篷的管理者认可了你，决定通知边境守卫，让你通过。</v>
      </c>
    </row>
    <row r="4104" spans="1:5">
      <c r="A4104" s="55" t="str">
        <f>[3]lang_2!A4104</f>
        <v>GUILDMAPDES_53</v>
      </c>
      <c r="B4104" s="55" t="str">
        <f>[3]lang_2!B4104</f>
        <v>联盟野怪（弱）</v>
      </c>
      <c r="C4104" s="55" t="str">
        <f>[3]lang_2!C4104</f>
        <v>#[color=462800,fontsize=22]被一群凶狠的野怪盯着，你感觉亚历山大。[-]</v>
      </c>
      <c r="D4104" s="55">
        <f>[3]lang_2!D4104</f>
        <v>0</v>
      </c>
      <c r="E4104" s="55" t="str">
        <f>[3]lang_2!E4104</f>
        <v>#你被一大群野怪挡住了去路，是否要攻击它们？</v>
      </c>
    </row>
    <row r="4105" spans="1:5">
      <c r="A4105" s="55" t="str">
        <f>[3]lang_2!A4105</f>
        <v>GUILDMAPDES_54</v>
      </c>
      <c r="B4105" s="55" t="str">
        <f>[3]lang_2!B4105</f>
        <v>联盟野怪（强）</v>
      </c>
      <c r="C4105" s="55" t="str">
        <f>[3]lang_2!C4105</f>
        <v>#[color=462800,fontsize=22]如果你没有强大的战力，最好离它们远一些。[-]</v>
      </c>
      <c r="D4105" s="55">
        <f>[3]lang_2!D4105</f>
        <v>0</v>
      </c>
      <c r="E4105" s="55" t="str">
        <f>[3]lang_2!E4105</f>
        <v>#你被一大群野怪挡住了去路，是否要攻击它们？</v>
      </c>
    </row>
    <row r="4106" spans="1:5">
      <c r="A4106" s="55" t="str">
        <f>[3]lang_2!A4106</f>
        <v>GUILDMAPDES_55</v>
      </c>
      <c r="B4106" s="55" t="str">
        <f>[3]lang_2!B4106</f>
        <v>传送门</v>
      </c>
      <c r="C4106" s="55" t="str">
        <f>[3]lang_2!C4106</f>
        <v>#[color=462800,fontsize=22]一座古老的传送门，散发着苍莽的气息。[-]</v>
      </c>
      <c r="D4106" s="55">
        <f>[3]lang_2!D4106</f>
        <v>0</v>
      </c>
      <c r="E4106" s="55" t="str">
        <f>[3]lang_2!E4106</f>
        <v>#一座古老的传送门，散发着苍莽的气息。</v>
      </c>
    </row>
    <row r="4107" spans="1:5">
      <c r="A4107" s="55" t="str">
        <f>[3]lang_2!A4107</f>
        <v>GUILDMAPDES_56</v>
      </c>
      <c r="B4107" s="55" t="str">
        <f>[3]lang_2!B4107</f>
        <v>公共点（金矿）</v>
      </c>
      <c r="C4107" s="55" t="str">
        <f>[3]lang_2!C4107</f>
        <v>#[color=462800,fontsize=22]联盟金矿激活后，将持续为联盟成员生产黄金。[-][][-][color=8a5c1d,fontsize=16]（每日21:30发放奖励）[-]</v>
      </c>
      <c r="D4107" s="55">
        <f>[3]lang_2!D4107</f>
        <v>0</v>
      </c>
      <c r="E4107" s="55" t="str">
        <f>[3]lang_2!E4107</f>
        <v>#你占领了一座金矿，它会为你持续生产资源。</v>
      </c>
    </row>
    <row r="4108" spans="1:5">
      <c r="A4108" s="55" t="str">
        <f>[3]lang_2!A4108</f>
        <v>GUILDMAPDES_57</v>
      </c>
      <c r="B4108" s="55" t="str">
        <f>[3]lang_2!B4108</f>
        <v>公共点（水车）</v>
      </c>
      <c r="C4108" s="55" t="str">
        <f>[3]lang_2!C4108</f>
        <v>#[color=462800,fontsize=22]联盟水车激活后，将持续为联盟成员生产钻石。[-][][-][color=8a5c1d,fontsize=16]（每日21:30发放奖励）[-]</v>
      </c>
      <c r="D4108" s="55">
        <f>[3]lang_2!D4108</f>
        <v>0</v>
      </c>
      <c r="E4108" s="55" t="str">
        <f>[3]lang_2!E4108</f>
        <v>#你占领了一座水车，它会为你持续生产资源。</v>
      </c>
    </row>
    <row r="4109" spans="1:5">
      <c r="A4109" s="55" t="str">
        <f>[3]lang_2!A4109</f>
        <v>GUILDMAPDES_58</v>
      </c>
      <c r="B4109" s="55">
        <f>[3]lang_2!B4109</f>
        <v>0</v>
      </c>
      <c r="C4109" s="55" t="str">
        <f>[3]lang_2!C4109</f>
        <v>#[color=462800,fontsize=22]如果你没有强大的战力，最好离它们远一些。[-]</v>
      </c>
      <c r="D4109" s="55">
        <f>[3]lang_2!D4109</f>
        <v>0</v>
      </c>
      <c r="E4109" s="55">
        <f>[3]lang_2!E4109</f>
        <v>0</v>
      </c>
    </row>
    <row r="4110" spans="1:5">
      <c r="A4110" s="55" t="str">
        <f>[3]lang_2!A4110</f>
        <v>GUILDMAPDES_59</v>
      </c>
      <c r="B4110" s="55">
        <f>[3]lang_2!B4110</f>
        <v>0</v>
      </c>
      <c r="C4110" s="55" t="str">
        <f>[3]lang_2!C4110</f>
        <v>#[color=462800,fontsize=22]如果你没有强大的战力，最好离它们远一些。[-]</v>
      </c>
      <c r="D4110" s="55">
        <f>[3]lang_2!D4110</f>
        <v>0</v>
      </c>
      <c r="E4110" s="55">
        <f>[3]lang_2!E4110</f>
        <v>0</v>
      </c>
    </row>
    <row r="4111" spans="1:5">
      <c r="A4111" s="55" t="str">
        <f>[3]lang_2!A4111</f>
        <v>GUILDMAPDES_60</v>
      </c>
      <c r="B4111" s="55">
        <f>[3]lang_2!B4111</f>
        <v>0</v>
      </c>
      <c r="C4111" s="55" t="str">
        <f>[3]lang_2!C4111</f>
        <v>#[color=462800,fontsize=22]如果你没有强大的战力，最好离它们远一些。[-]</v>
      </c>
      <c r="D4111" s="55">
        <f>[3]lang_2!D4111</f>
        <v>0</v>
      </c>
      <c r="E4111" s="55">
        <f>[3]lang_2!E4111</f>
        <v>0</v>
      </c>
    </row>
    <row r="4112" spans="1:5">
      <c r="A4112" s="55" t="str">
        <f>[3]lang_2!A4112</f>
        <v>GUILDMAPDES_61</v>
      </c>
      <c r="B4112" s="55">
        <f>[3]lang_2!B4112</f>
        <v>0</v>
      </c>
      <c r="C4112" s="55" t="str">
        <f>[3]lang_2!C4112</f>
        <v>#[color=462800,fontsize=22]你可以花费一些时间控制这座怪兽小屋，它将产出一些幽灵的兵团碎片。[-]</v>
      </c>
      <c r="D4112" s="55">
        <f>[3]lang_2!D4112</f>
        <v>0</v>
      </c>
      <c r="E4112" s="55">
        <f>[3]lang_2!E4112</f>
        <v>0</v>
      </c>
    </row>
    <row r="4113" spans="1:5">
      <c r="A4113" s="55" t="str">
        <f>[3]lang_2!A4113</f>
        <v>GUILDMAPDES_62</v>
      </c>
      <c r="B4113" s="55">
        <f>[3]lang_2!B4113</f>
        <v>0</v>
      </c>
      <c r="C4113" s="55" t="str">
        <f>[3]lang_2!C4113</f>
        <v>#[color=462800,fontsize=22]你可以花费一些时间控制这座怪兽小屋，它将产出一些火精灵的兵团碎片。[-]</v>
      </c>
      <c r="D4113" s="55">
        <f>[3]lang_2!D4113</f>
        <v>0</v>
      </c>
      <c r="E4113" s="55">
        <f>[3]lang_2!E4113</f>
        <v>0</v>
      </c>
    </row>
    <row r="4114" spans="1:5">
      <c r="A4114" s="55" t="str">
        <f>[3]lang_2!A4114</f>
        <v>GUILDMAPDES_63</v>
      </c>
      <c r="B4114" s="55">
        <f>[3]lang_2!B4114</f>
        <v>0</v>
      </c>
      <c r="C4114" s="55" t="str">
        <f>[3]lang_2!C4114</f>
        <v>#[color=462800,fontsize=22]你可以通过传送门传送至其他地区。[-]</v>
      </c>
      <c r="D4114" s="55">
        <f>[3]lang_2!D4114</f>
        <v>0</v>
      </c>
      <c r="E4114" s="55">
        <f>[3]lang_2!E4114</f>
        <v>0</v>
      </c>
    </row>
    <row r="4115" spans="1:5">
      <c r="A4115" s="55" t="str">
        <f>[3]lang_2!A4115</f>
        <v>GUILDMAPDES_64</v>
      </c>
      <c r="B4115" s="55">
        <f>[3]lang_2!B4115</f>
        <v>0</v>
      </c>
      <c r="C4115" s="55" t="str">
        <f>[3]lang_2!C4115</f>
        <v>#[color=462800,fontsize=22]Lv1 城堡城池[-]</v>
      </c>
      <c r="D4115" s="55">
        <f>[3]lang_2!D4115</f>
        <v>0</v>
      </c>
      <c r="E4115" s="55">
        <f>[3]lang_2!E4115</f>
        <v>0</v>
      </c>
    </row>
    <row r="4116" spans="1:5">
      <c r="A4116" s="55" t="str">
        <f>[3]lang_2!A4116</f>
        <v>GUILDMAPDES_65</v>
      </c>
      <c r="B4116" s="55">
        <f>[3]lang_2!B4116</f>
        <v>0</v>
      </c>
      <c r="C4116" s="55" t="str">
        <f>[3]lang_2!C4116</f>
        <v>#[color=462800,fontsize=22]Lv2 城堡城池[-]</v>
      </c>
      <c r="D4116" s="55">
        <f>[3]lang_2!D4116</f>
        <v>0</v>
      </c>
      <c r="E4116" s="55">
        <f>[3]lang_2!E4116</f>
        <v>0</v>
      </c>
    </row>
    <row r="4117" spans="1:5">
      <c r="A4117" s="55" t="str">
        <f>[3]lang_2!A4117</f>
        <v>GUILDMAPDES_66</v>
      </c>
      <c r="B4117" s="55">
        <f>[3]lang_2!B4117</f>
        <v>0</v>
      </c>
      <c r="C4117" s="55" t="str">
        <f>[3]lang_2!C4117</f>
        <v>#[color=462800,fontsize=22]龙之国仅在每周六、日开放争夺[-]</v>
      </c>
      <c r="D4117" s="55">
        <f>[3]lang_2!D4117</f>
        <v>0</v>
      </c>
      <c r="E4117" s="55">
        <f>[3]lang_2!E4117</f>
        <v>0</v>
      </c>
    </row>
    <row r="4118" spans="1:5">
      <c r="A4118" s="55" t="str">
        <f>[3]lang_2!A4118</f>
        <v>GUILDMAPDES_67</v>
      </c>
      <c r="B4118" s="55">
        <f>[3]lang_2!B4118</f>
        <v>0</v>
      </c>
      <c r="C4118" s="55" t="str">
        <f>[3]lang_2!C4118</f>
        <v>#[color=462800,fontsize=22]Lv1 壁垒城池[-]</v>
      </c>
      <c r="D4118" s="55">
        <f>[3]lang_2!D4118</f>
        <v>0</v>
      </c>
      <c r="E4118" s="55">
        <f>[3]lang_2!E4118</f>
        <v>0</v>
      </c>
    </row>
    <row r="4119" spans="1:5">
      <c r="A4119" s="55" t="str">
        <f>[3]lang_2!A4119</f>
        <v>GUILDMAPDES_68</v>
      </c>
      <c r="B4119" s="55">
        <f>[3]lang_2!B4119</f>
        <v>0</v>
      </c>
      <c r="C4119" s="55" t="str">
        <f>[3]lang_2!C4119</f>
        <v>#[color=462800,fontsize=22]Lv2 壁垒城池[-]</v>
      </c>
      <c r="D4119" s="55">
        <f>[3]lang_2!D4119</f>
        <v>0</v>
      </c>
      <c r="E4119" s="55">
        <f>[3]lang_2!E4119</f>
        <v>0</v>
      </c>
    </row>
    <row r="4120" spans="1:5">
      <c r="A4120" s="55" t="str">
        <f>[3]lang_2!A4120</f>
        <v>GUILDMAPDES_69</v>
      </c>
      <c r="B4120" s="55" t="str">
        <f>[3]lang_2!B4120</f>
        <v>战斗学院</v>
      </c>
      <c r="C4120" s="55" t="str">
        <f>[3]lang_2!C4120</f>
        <v>#[color=462800,fontsize=22]你可以花费一些时间占领战斗学院，占领后可获得英雄增益效果。[-]</v>
      </c>
      <c r="D4120" s="55">
        <f>[3]lang_2!D4120</f>
        <v>0</v>
      </c>
      <c r="E4120" s="55" t="str">
        <f>[3]lang_2!E4120</f>
        <v>#你可以花费一些时间控制这座金矿，他将每天向你提供一些金子。</v>
      </c>
    </row>
    <row r="4121" spans="1:5">
      <c r="A4121" s="55" t="str">
        <f>[3]lang_2!A4121</f>
        <v>GUILDMAPDES_70</v>
      </c>
      <c r="B4121" s="55" t="str">
        <f>[3]lang_2!B4121</f>
        <v>魔法泉</v>
      </c>
      <c r="C4121" s="55" t="str">
        <f>[3]lang_2!C4121</f>
        <v>#[color=462800,fontsize=22]你可以花费一些时间占领魔法泉，占领后可获得英雄增益效果。[-]</v>
      </c>
      <c r="D4121" s="55">
        <f>[3]lang_2!D4121</f>
        <v>0</v>
      </c>
      <c r="E4121" s="55" t="str">
        <f>[3]lang_2!E4121</f>
        <v>#你可以花费一些时间控制水车，他将每天向你提供一些金子。</v>
      </c>
    </row>
    <row r="4122" spans="1:5">
      <c r="A4122" s="55" t="str">
        <f>[3]lang_2!A4122</f>
        <v>GUILDMAPDES_71</v>
      </c>
      <c r="B4122" s="55" t="str">
        <f>[3]lang_2!B4122</f>
        <v>魔法师小屋</v>
      </c>
      <c r="C4122" s="55" t="str">
        <f>[3]lang_2!C4122</f>
        <v>#[color=462800,fontsize=22]你可以花费一些时间占领魔法师小屋，占领后你能获得20个魔法卷轴。[-]</v>
      </c>
      <c r="D4122" s="55">
        <f>[3]lang_2!D4122</f>
        <v>0</v>
      </c>
      <c r="E4122" s="55" t="str">
        <f>[3]lang_2!E4122</f>
        <v>#你可以花费一些时间控制风车，他将每天向你提供一些木材。</v>
      </c>
    </row>
    <row r="4123" spans="1:5">
      <c r="A4123" s="55" t="str">
        <f>[3]lang_2!A4123</f>
        <v>GUILDMAPDES_72</v>
      </c>
      <c r="B4123" s="55" t="str">
        <f>[3]lang_2!B4123</f>
        <v>怪兽小屋</v>
      </c>
      <c r="C4123" s="55" t="str">
        <f>[3]lang_2!C4123</f>
        <v>#[color=462800,fontsize=22]你可以花费一些时间占领这座怪兽小屋，它将产出一些吸血鬼的兵团碎片。[-]</v>
      </c>
      <c r="D4123" s="55">
        <f>[3]lang_2!D4123</f>
        <v>0</v>
      </c>
      <c r="E4123" s="55">
        <f>[3]lang_2!E4123</f>
        <v>0</v>
      </c>
    </row>
    <row r="4124" spans="1:5">
      <c r="A4124" s="55" t="str">
        <f>[3]lang_2!A4124</f>
        <v>GUILDMAPDES_73</v>
      </c>
      <c r="B4124" s="55">
        <f>[3]lang_2!B4124</f>
        <v>0</v>
      </c>
      <c r="C4124" s="55" t="str">
        <f>[3]lang_2!C4124</f>
        <v>#[color=462800,fontsize=22]龙之国[-]</v>
      </c>
      <c r="D4124" s="55">
        <f>[3]lang_2!D4124</f>
        <v>0</v>
      </c>
      <c r="E4124" s="55">
        <f>[3]lang_2!E4124</f>
        <v>0</v>
      </c>
    </row>
    <row r="4125" spans="1:5">
      <c r="A4125" s="55">
        <f>[3]lang_2!A4125</f>
        <v>0</v>
      </c>
      <c r="B4125" s="55">
        <f>[3]lang_2!B4125</f>
        <v>0</v>
      </c>
      <c r="C4125" s="55">
        <f>[3]lang_2!C4125</f>
        <v>0</v>
      </c>
      <c r="D4125" s="55">
        <f>[3]lang_2!D4125</f>
        <v>0</v>
      </c>
      <c r="E4125" s="55">
        <f>[3]lang_2!E4125</f>
        <v>0</v>
      </c>
    </row>
    <row r="4126" spans="1:5">
      <c r="A4126" s="55" t="str">
        <f>[3]lang_2!A4126</f>
        <v>GUILDMAPDES_78</v>
      </c>
      <c r="B4126" s="55" t="str">
        <f>[3]lang_2!B4126</f>
        <v>#兽人塔</v>
      </c>
      <c r="C4126" s="55" t="str">
        <f>[3]lang_2!C4126</f>
        <v>#[color=462800,fontsize=22]兽人塔激活后，将持续为联盟成员生产半兽人碎片。[-][][-][color=8a5c1d,fontsize=16]（每日21:30发放奖励）[-]</v>
      </c>
      <c r="D4126" s="55">
        <f>[3]lang_2!D4126</f>
        <v>0</v>
      </c>
      <c r="E4126" s="55">
        <f>[3]lang_2!E4126</f>
        <v>0</v>
      </c>
    </row>
    <row r="4127" spans="1:5">
      <c r="A4127" s="55" t="str">
        <f>[3]lang_2!A4127</f>
        <v>GUILDMAPDES_79</v>
      </c>
      <c r="B4127" s="55" t="str">
        <f>[3]lang_2!B4127</f>
        <v>#幽宅</v>
      </c>
      <c r="C4127" s="55" t="str">
        <f>[3]lang_2!C4127</f>
        <v>#[color=462800,fontsize=22]幽宅激活后，将持续为联盟成员生产吸血鬼碎片。[-][][-][color=8a5c1d,fontsize=16]（每日21:30发放奖励）[-]</v>
      </c>
      <c r="D4127" s="55">
        <f>[3]lang_2!D4127</f>
        <v>0</v>
      </c>
      <c r="E4127" s="55">
        <f>[3]lang_2!E4127</f>
        <v>0</v>
      </c>
    </row>
    <row r="4128" spans="1:5">
      <c r="A4128" s="55" t="str">
        <f>[3]lang_2!A4128</f>
        <v>GUILDMAPDES_80</v>
      </c>
      <c r="B4128" s="55" t="str">
        <f>[3]lang_2!B4128</f>
        <v>#恶鬼之门</v>
      </c>
      <c r="C4128" s="55" t="str">
        <f>[3]lang_2!C4128</f>
        <v>#[color=462800,fontsize=22]恶鬼之门激活后，它将持续为联盟成员生产长角恶魔碎片。[-][][-][color=8a5c1d,fontsize=16]（每日21:30发放奖励）[-]</v>
      </c>
      <c r="D4128" s="55">
        <f>[3]lang_2!D4128</f>
        <v>0</v>
      </c>
      <c r="E4128" s="55">
        <f>[3]lang_2!E4128</f>
        <v>0</v>
      </c>
    </row>
    <row r="4129" spans="1:5">
      <c r="A4129" s="55" t="str">
        <f>[3]lang_2!A4129</f>
        <v>GUILDMAPDES_81</v>
      </c>
      <c r="B4129" s="55" t="str">
        <f>[3]lang_2!B4129</f>
        <v>#射手塔楼</v>
      </c>
      <c r="C4129" s="55" t="str">
        <f>[3]lang_2!C4129</f>
        <v>#[color=462800,fontsize=22]射手塔楼激活后，它将持续为联盟成员生产弩手碎片。[-][][-][color=8a5c1d,fontsize=16]（每日21:30发放奖励）[-]</v>
      </c>
      <c r="D4129" s="55">
        <f>[3]lang_2!D4129</f>
        <v>0</v>
      </c>
      <c r="E4129" s="55">
        <f>[3]lang_2!E4129</f>
        <v>0</v>
      </c>
    </row>
    <row r="4130" spans="1:5">
      <c r="A4130" s="55" t="str">
        <f>[3]lang_2!A4130</f>
        <v>GUILDMAPDES_82</v>
      </c>
      <c r="B4130" s="55" t="str">
        <f>[3]lang_2!B4130</f>
        <v>#人马厩</v>
      </c>
      <c r="C4130" s="55" t="str">
        <f>[3]lang_2!C4130</f>
        <v>#[color=462800,fontsize=22]人马厩激活后，它将持续为联盟成员生产半人马碎片。[-][][-][color=8a5c1d,fontsize=16]（每日21:30发放奖励）[-]</v>
      </c>
      <c r="D4130" s="55">
        <f>[3]lang_2!D4130</f>
        <v>0</v>
      </c>
      <c r="E4130" s="55">
        <f>[3]lang_2!E4130</f>
        <v>0</v>
      </c>
    </row>
    <row r="4131" spans="1:5">
      <c r="A4131" s="55" t="str">
        <f>[3]lang_2!A4131</f>
        <v>GUILDMAPDES_83</v>
      </c>
      <c r="B4131" s="55" t="str">
        <f>[3]lang_2!B4131</f>
        <v>#坟地</v>
      </c>
      <c r="C4131" s="55" t="str">
        <f>[3]lang_2!C4131</f>
        <v>#[color=462800,fontsize=22]坟地激活后，它将持续为联盟成员生产僵尸碎片。[-][][-][color=8a5c1d,fontsize=16]（每日21:30发放奖励）[-]</v>
      </c>
      <c r="D4131" s="55">
        <f>[3]lang_2!D4131</f>
        <v>0</v>
      </c>
      <c r="E4131" s="55">
        <f>[3]lang_2!E4131</f>
        <v>0</v>
      </c>
    </row>
    <row r="4132" spans="1:5">
      <c r="A4132" s="55" t="str">
        <f>[3]lang_2!A4132</f>
        <v>GUILDMAPDES_3601</v>
      </c>
      <c r="B4132" s="55" t="str">
        <f>[3]lang_2!B4132</f>
        <v>#钟楼</v>
      </c>
      <c r="C4132" s="55" t="str">
        <f>[3]lang_2!C4132</f>
        <v>#[color=462800,fontsize=22]钟楼激活后，它将持续为联盟成员生产大妖精碎片。[-][][-][color=8a5c1d,fontsize=16]（每日21:30发放奖励）[-]</v>
      </c>
      <c r="D4132" s="55">
        <f>[3]lang_2!D4132</f>
        <v>0</v>
      </c>
      <c r="E4132" s="55">
        <f>[3]lang_2!E4132</f>
        <v>0</v>
      </c>
    </row>
    <row r="4133" spans="1:5">
      <c r="A4133" s="55" t="str">
        <f>[3]lang_2!A4133</f>
        <v>GUILDMAPDES_98</v>
      </c>
      <c r="B4133" s="55">
        <f>[3]lang_2!B4133</f>
        <v>0</v>
      </c>
      <c r="C4133" s="55" t="str">
        <f>[3]lang_2!C4133</f>
        <v>#[color=462800,fontsize=22]击败强大的BOSS后才能获得它身后的宝藏。[-]</v>
      </c>
      <c r="D4133" s="55">
        <f>[3]lang_2!D4133</f>
        <v>0</v>
      </c>
      <c r="E4133" s="55">
        <f>[3]lang_2!E4133</f>
        <v>0</v>
      </c>
    </row>
    <row r="4134" spans="1:5">
      <c r="A4134" s="55" t="str">
        <f>[3]lang_2!A4134</f>
        <v>GUILDMAPDES_100</v>
      </c>
      <c r="B4134" s="55">
        <f>[3]lang_2!B4134</f>
        <v>0</v>
      </c>
      <c r="C4134" s="55" t="str">
        <f>[3]lang_2!C4134</f>
        <v>#[color=462800,fontsize=22]击败强大的BOSS后才能获得它身后的宝藏。[-]</v>
      </c>
      <c r="D4134" s="55">
        <f>[3]lang_2!D4134</f>
        <v>0</v>
      </c>
      <c r="E4134" s="55">
        <f>[3]lang_2!E4134</f>
        <v>0</v>
      </c>
    </row>
    <row r="4135" spans="1:5">
      <c r="A4135" s="55" t="str">
        <f>[3]lang_2!A4135</f>
        <v>GUILDMAPDES_101</v>
      </c>
      <c r="B4135" s="55">
        <f>[3]lang_2!B4135</f>
        <v>0</v>
      </c>
      <c r="C4135" s="55" t="str">
        <f>[3]lang_2!C4135</f>
        <v>#[color=462800,fontsize=22]击败强大的BOSS后才能获得它身后的宝藏。[-]</v>
      </c>
      <c r="D4135" s="55">
        <f>[3]lang_2!D4135</f>
        <v>0</v>
      </c>
      <c r="E4135" s="55">
        <f>[3]lang_2!E4135</f>
        <v>0</v>
      </c>
    </row>
    <row r="4136" spans="1:5">
      <c r="A4136" s="55" t="str">
        <f>[3]lang_2!A4136</f>
        <v>GUILDMAPDES_401</v>
      </c>
      <c r="B4136" s="55">
        <f>[3]lang_2!B4136</f>
        <v>0</v>
      </c>
      <c r="C4136" s="55" t="str">
        <f>[3]lang_2!C4136</f>
        <v>#[color=462800,fontsize=22]周二5:00后可通过这里。[-]</v>
      </c>
      <c r="D4136" s="55">
        <f>[3]lang_2!D4136</f>
        <v>0</v>
      </c>
      <c r="E4136" s="55">
        <f>[3]lang_2!E4136</f>
        <v>0</v>
      </c>
    </row>
    <row r="4137" spans="1:5">
      <c r="A4137" s="55" t="str">
        <f>[3]lang_2!A4137</f>
        <v>GUILDMAPDES_402</v>
      </c>
      <c r="B4137" s="55">
        <f>[3]lang_2!B4137</f>
        <v>0</v>
      </c>
      <c r="C4137" s="55" t="str">
        <f>[3]lang_2!C4137</f>
        <v>#[color=462800,fontsize=22]周三5:00后可通过这里。[-]</v>
      </c>
      <c r="D4137" s="55">
        <f>[3]lang_2!D4137</f>
        <v>0</v>
      </c>
      <c r="E4137" s="55">
        <f>[3]lang_2!E4137</f>
        <v>0</v>
      </c>
    </row>
    <row r="4138" spans="1:5">
      <c r="A4138" s="55">
        <f>[3]lang_2!A4138</f>
        <v>0</v>
      </c>
      <c r="B4138" s="55">
        <f>[3]lang_2!B4138</f>
        <v>0</v>
      </c>
      <c r="C4138" s="55">
        <f>[3]lang_2!C4138</f>
        <v>0</v>
      </c>
      <c r="D4138" s="55">
        <f>[3]lang_2!D4138</f>
        <v>0</v>
      </c>
      <c r="E4138" s="55">
        <f>[3]lang_2!E4138</f>
        <v>0</v>
      </c>
    </row>
    <row r="4139" spans="1:5">
      <c r="A4139" s="55" t="str">
        <f>[3]lang_2!A4139</f>
        <v>GUILDMAPDES_120</v>
      </c>
      <c r="B4139" s="55">
        <f>[3]lang_2!B4139</f>
        <v>0</v>
      </c>
      <c r="C4139" s="55" t="str">
        <f>[3]lang_2!C4139</f>
        <v>#[color=462800,fontsize=22]你发现了马厩，占领它可以恢复行动力，走得更远。[-]</v>
      </c>
      <c r="D4139" s="55">
        <f>[3]lang_2!D4139</f>
        <v>0</v>
      </c>
      <c r="E4139" s="55">
        <f>[3]lang_2!E4139</f>
        <v>0</v>
      </c>
    </row>
    <row r="4140" spans="1:5">
      <c r="A4140" s="55">
        <f>[3]lang_2!A4140</f>
        <v>0</v>
      </c>
      <c r="B4140" s="55">
        <f>[3]lang_2!B4140</f>
        <v>0</v>
      </c>
      <c r="C4140" s="55">
        <f>[3]lang_2!C4140</f>
        <v>0</v>
      </c>
      <c r="D4140" s="55">
        <f>[3]lang_2!D4140</f>
        <v>0</v>
      </c>
      <c r="E4140" s="55">
        <f>[3]lang_2!E4140</f>
        <v>0</v>
      </c>
    </row>
    <row r="4141" spans="1:5">
      <c r="A4141" s="55" t="str">
        <f>[3]lang_2!A4141</f>
        <v>GUILDMAPDES_2001</v>
      </c>
      <c r="B4141" s="55">
        <f>[3]lang_2!B4141</f>
        <v>0</v>
      </c>
      <c r="C4141" s="55" t="str">
        <f>[3]lang_2!C4141</f>
        <v>#[color=462800,fontsize=22]只要花费少许钻石，就可以获得这些兵团的碎片。[-]</v>
      </c>
      <c r="D4141" s="55">
        <f>[3]lang_2!D4141</f>
        <v>0</v>
      </c>
      <c r="E4141" s="55">
        <f>[3]lang_2!E4141</f>
        <v>0</v>
      </c>
    </row>
    <row r="4142" spans="1:5">
      <c r="A4142" s="55" t="str">
        <f>[3]lang_2!A4142</f>
        <v>GUILDMAPDES_2101</v>
      </c>
      <c r="B4142" s="55">
        <f>[3]lang_2!B4142</f>
        <v>0</v>
      </c>
      <c r="C4142" s="55" t="str">
        <f>[3]lang_2!C4142</f>
        <v>#[color=462800,fontsize=22]这些胆小的野怪见到您的军团，丢下一些物资就逃跑了。[-]</v>
      </c>
      <c r="D4142" s="55">
        <f>[3]lang_2!D4142</f>
        <v>0</v>
      </c>
      <c r="E4142" s="55">
        <f>[3]lang_2!E4142</f>
        <v>0</v>
      </c>
    </row>
    <row r="4143" spans="1:5">
      <c r="A4143" s="55" t="str">
        <f>[3]lang_2!A4143</f>
        <v>GUILDMAPDES_2201</v>
      </c>
      <c r="B4143" s="55">
        <f>[3]lang_2!B4143</f>
        <v>0</v>
      </c>
      <c r="C4143" s="55" t="str">
        <f>[3]lang_2!C4143</f>
        <v>#[color=462800,fontsize=22]这些睿智的野怪想要加入您的军团为您效力！[-]</v>
      </c>
      <c r="D4143" s="55">
        <f>[3]lang_2!D4143</f>
        <v>0</v>
      </c>
      <c r="E4143" s="55">
        <f>[3]lang_2!E4143</f>
        <v>0</v>
      </c>
    </row>
    <row r="4144" spans="1:5">
      <c r="A4144" s="55">
        <f>[3]lang_2!A4144</f>
        <v>0</v>
      </c>
      <c r="B4144" s="55">
        <f>[3]lang_2!B4144</f>
        <v>0</v>
      </c>
      <c r="C4144" s="55">
        <f>[3]lang_2!C4144</f>
        <v>0</v>
      </c>
      <c r="D4144" s="55">
        <f>[3]lang_2!D4144</f>
        <v>0</v>
      </c>
      <c r="E4144" s="55">
        <f>[3]lang_2!E4144</f>
        <v>0</v>
      </c>
    </row>
    <row r="4145" spans="1:5">
      <c r="A4145" s="55" t="str">
        <f>[3]lang_2!A4145</f>
        <v>GUILDMAPDES_3101</v>
      </c>
      <c r="B4145" s="55">
        <f>[3]lang_2!B4145</f>
        <v>0</v>
      </c>
      <c r="C4145" s="55" t="str">
        <f>[3]lang_2!C4145</f>
        <v>#[color=3c2a1e,fontsize=20]听说[-][color=000cff,fontsize=20]精灵艾莉尔[-][color=3c2a1e,fontsize=20]发现了一个[-][color=00e55c,fontsize=20,outlinecolor=3c1e0a00]神秘的宝箱[-][color=3c2a1e,fontsize=20]，想知道他在哪里吗？[-]</v>
      </c>
      <c r="D4145" s="55">
        <f>[3]lang_2!D4145</f>
        <v>0</v>
      </c>
      <c r="E4145" s="55">
        <f>[3]lang_2!E4145</f>
        <v>0</v>
      </c>
    </row>
    <row r="4146" spans="1:5">
      <c r="A4146" s="55" t="str">
        <f>[3]lang_2!A4146</f>
        <v>GUILDMAPDES_3101_b</v>
      </c>
      <c r="B4146" s="55">
        <f>[3]lang_2!B4146</f>
        <v>0</v>
      </c>
      <c r="C4146" s="55" t="str">
        <f>[3]lang_2!C4146</f>
        <v>#[color=8a5c1d,fontsize=18]当然了，打听精灵艾莉尔的消息需要一定的费用，对你来说，这一点也不多，绝对物有所值！[-]</v>
      </c>
      <c r="D4146" s="55">
        <f>[3]lang_2!D4146</f>
        <v>0</v>
      </c>
      <c r="E4146" s="55">
        <f>[3]lang_2!E4146</f>
        <v>0</v>
      </c>
    </row>
    <row r="4147" spans="1:5">
      <c r="A4147" s="55" t="str">
        <f>[3]lang_2!A4147</f>
        <v>GUILDMAPDES_3102</v>
      </c>
      <c r="B4147" s="55">
        <f>[3]lang_2!B4147</f>
        <v>0</v>
      </c>
      <c r="C4147" s="55" t="str">
        <f>[3]lang_2!C4147</f>
        <v>#[color=3c2a1e,fontsize=20]听说[-][color=000cff,fontsize=20]精灵艾莉尔[-][color=3c2a1e,fontsize=20]发现了一个[-][color=00e55c,fontsize=20,outlinecolor=3c1e0a00]神秘的宝箱[-][color=3c2a1e,fontsize=20]，想知道他在哪里吗？[-]</v>
      </c>
      <c r="D4147" s="55">
        <f>[3]lang_2!D4147</f>
        <v>0</v>
      </c>
      <c r="E4147" s="55">
        <f>[3]lang_2!E4147</f>
        <v>0</v>
      </c>
    </row>
    <row r="4148" spans="1:5">
      <c r="A4148" s="55" t="str">
        <f>[3]lang_2!A4148</f>
        <v>GUILDMAPDES_3103</v>
      </c>
      <c r="B4148" s="55">
        <f>[3]lang_2!B4148</f>
        <v>0</v>
      </c>
      <c r="C4148" s="55" t="str">
        <f>[3]lang_2!C4148</f>
        <v>#[color=3c2a1e,fontsize=20]听说[-][color=000cff,fontsize=20]精灵艾莉尔[-][color=3c2a1e,fontsize=20]发现了一个[-][color=00e55c,fontsize=20,outlinecolor=3c1e0a00]神秘的宝箱[-][color=3c2a1e,fontsize=20]，想知道他在哪里吗？[-]</v>
      </c>
      <c r="D4148" s="55">
        <f>[3]lang_2!D4148</f>
        <v>0</v>
      </c>
      <c r="E4148" s="55">
        <f>[3]lang_2!E4148</f>
        <v>0</v>
      </c>
    </row>
    <row r="4149" spans="1:5">
      <c r="A4149" s="55" t="str">
        <f>[3]lang_2!A4149</f>
        <v>GUILDMAPDES_3201</v>
      </c>
      <c r="B4149" s="55">
        <f>[3]lang_2!B4149</f>
        <v>0</v>
      </c>
      <c r="C4149" s="55" t="str">
        <f>[3]lang_2!C4149</f>
        <v>#[color=3c2a1e,fontsize=20]听说[-][color=000cff,fontsize=20]精灵艾莉尔[-][color=3c2a1e,fontsize=20]发现了一个[-][color=00e55c,fontsize=20,outlinecolor=3c1e0a00]神秘的宝箱[-][color=3c2a1e,fontsize=20]，想知道他在哪里吗？[-]</v>
      </c>
      <c r="D4149" s="55">
        <f>[3]lang_2!D4149</f>
        <v>0</v>
      </c>
      <c r="E4149" s="55">
        <f>[3]lang_2!E4149</f>
        <v>0</v>
      </c>
    </row>
    <row r="4150" spans="1:5">
      <c r="A4150" s="55" t="str">
        <f>[3]lang_2!A4150</f>
        <v>GUILDMAPDES_3201_b</v>
      </c>
      <c r="B4150" s="55">
        <f>[3]lang_2!B4150</f>
        <v>0</v>
      </c>
      <c r="C4150" s="55" t="str">
        <f>[3]lang_2!C4150</f>
        <v>#[color=8a5c1d,fontsize=18]当然了，打听精灵艾莉尔的消息需要一定的费用，对你来说，这一点也不多，绝对物有所值！[-]</v>
      </c>
      <c r="D4150" s="55">
        <f>[3]lang_2!D4150</f>
        <v>0</v>
      </c>
      <c r="E4150" s="55">
        <f>[3]lang_2!E4150</f>
        <v>0</v>
      </c>
    </row>
    <row r="4151" spans="1:5">
      <c r="A4151" s="55" t="str">
        <f>[3]lang_2!A4151</f>
        <v>GUILDMAPDES_3202</v>
      </c>
      <c r="B4151" s="55">
        <f>[3]lang_2!B4151</f>
        <v>0</v>
      </c>
      <c r="C4151" s="55" t="str">
        <f>[3]lang_2!C4151</f>
        <v>#[color=3c2a1e,fontsize=20]听说[-][color=000cff,fontsize=20]精灵艾莉尔[-][color=3c2a1e,fontsize=20]发现了一个[-][color=00e55c,fontsize=20,outlinecolor=3c1e0a00]神秘的宝箱[-][color=3c2a1e,fontsize=20]，想知道他在哪里吗？[-]</v>
      </c>
      <c r="D4151" s="55">
        <f>[3]lang_2!D4151</f>
        <v>0</v>
      </c>
      <c r="E4151" s="55">
        <f>[3]lang_2!E4151</f>
        <v>0</v>
      </c>
    </row>
    <row r="4152" spans="1:5">
      <c r="A4152" s="55" t="str">
        <f>[3]lang_2!A4152</f>
        <v>GUILDMAPDES_3203</v>
      </c>
      <c r="B4152" s="55">
        <f>[3]lang_2!B4152</f>
        <v>0</v>
      </c>
      <c r="C4152" s="55" t="str">
        <f>[3]lang_2!C4152</f>
        <v>#[color=3c2a1e,fontsize=20]听说[-][color=000cff,fontsize=20]精灵艾莉尔[-][color=3c2a1e,fontsize=20]发现了一个[-][color=00e55c,fontsize=20,outlinecolor=3c1e0a00]神秘的宝箱[-][color=3c2a1e,fontsize=20]，想知道他在哪里吗？[-]</v>
      </c>
      <c r="D4152" s="55">
        <f>[3]lang_2!D4152</f>
        <v>0</v>
      </c>
      <c r="E4152" s="55">
        <f>[3]lang_2!E4152</f>
        <v>0</v>
      </c>
    </row>
    <row r="4153" spans="1:5">
      <c r="A4153" s="55" t="str">
        <f>[3]lang_2!A4153</f>
        <v>GUILDMAPDES_3301</v>
      </c>
      <c r="B4153" s="55">
        <f>[3]lang_2!B4153</f>
        <v>0</v>
      </c>
      <c r="C4153" s="55" t="str">
        <f>[3]lang_2!C4153</f>
        <v>#[color=3c2a1e,fontsize=20]听说[-][color=000cff,fontsize=20]精灵艾莉尔[-][color=3c2a1e,fontsize=20]发现了一个[-][color=00e55c,fontsize=20,outlinecolor=3c1e0a00]神秘的宝箱[-][color=3c2a1e,fontsize=20]，想知道他在哪里吗？[-]</v>
      </c>
      <c r="D4153" s="55">
        <f>[3]lang_2!D4153</f>
        <v>0</v>
      </c>
      <c r="E4153" s="55">
        <f>[3]lang_2!E4153</f>
        <v>0</v>
      </c>
    </row>
    <row r="4154" spans="1:5">
      <c r="A4154" s="55" t="str">
        <f>[3]lang_2!A4154</f>
        <v>GUILDMAPDES_3301_b</v>
      </c>
      <c r="B4154" s="55">
        <f>[3]lang_2!B4154</f>
        <v>0</v>
      </c>
      <c r="C4154" s="55" t="str">
        <f>[3]lang_2!C4154</f>
        <v>#[color=8a5c1d,fontsize=18]当然了，打听精灵艾莉尔的消息需要一定的费用，对你来说，这一点也不多，绝对物有所值！[-]</v>
      </c>
      <c r="D4154" s="55">
        <f>[3]lang_2!D4154</f>
        <v>0</v>
      </c>
      <c r="E4154" s="55">
        <f>[3]lang_2!E4154</f>
        <v>0</v>
      </c>
    </row>
    <row r="4155" spans="1:5">
      <c r="A4155" s="55" t="str">
        <f>[3]lang_2!A4155</f>
        <v>GUILDMAPDES_3302</v>
      </c>
      <c r="B4155" s="55">
        <f>[3]lang_2!B4155</f>
        <v>0</v>
      </c>
      <c r="C4155" s="55" t="str">
        <f>[3]lang_2!C4155</f>
        <v>#[color=3c2a1e,fontsize=20]听说[-][color=000cff,fontsize=20]精灵艾莉尔[-][color=3c2a1e,fontsize=20]发现了一个[-][color=00e55c,fontsize=20,outlinecolor=3c1e0a00]神秘的宝箱[-][color=3c2a1e,fontsize=20]，想知道他在哪里吗？[-]</v>
      </c>
      <c r="D4155" s="55">
        <f>[3]lang_2!D4155</f>
        <v>0</v>
      </c>
      <c r="E4155" s="55">
        <f>[3]lang_2!E4155</f>
        <v>0</v>
      </c>
    </row>
    <row r="4156" spans="1:5">
      <c r="A4156" s="55" t="str">
        <f>[3]lang_2!A4156</f>
        <v>GUILDMAPDES_3303</v>
      </c>
      <c r="B4156" s="55">
        <f>[3]lang_2!B4156</f>
        <v>0</v>
      </c>
      <c r="C4156" s="55" t="str">
        <f>[3]lang_2!C4156</f>
        <v>#[color=3c2a1e,fontsize=20]听说[-][color=000cff,fontsize=20]精灵艾莉尔[-][color=3c2a1e,fontsize=20]发现了一个[-][color=00e55c,fontsize=20,outlinecolor=3c1e0a00]神秘的宝箱[-][color=3c2a1e,fontsize=20]，想知道他在哪里吗？[-]</v>
      </c>
      <c r="D4156" s="55">
        <f>[3]lang_2!D4156</f>
        <v>0</v>
      </c>
      <c r="E4156" s="55">
        <f>[3]lang_2!E4156</f>
        <v>0</v>
      </c>
    </row>
    <row r="4157" spans="1:5">
      <c r="A4157" s="55" t="str">
        <f>[3]lang_2!A4157</f>
        <v>GUILDMAPDES_3401</v>
      </c>
      <c r="B4157" s="55">
        <f>[3]lang_2!B4157</f>
        <v>0</v>
      </c>
      <c r="C4157" s="55" t="str">
        <f>[3]lang_2!C4157</f>
        <v>#[color=3c2a1e,fontsize=20]听说[-][color=000cff,fontsize=20]精灵艾莉尔[-][color=3c2a1e,fontsize=20]发现了一个[-][color=00e55c,fontsize=20,outlinecolor=3c1e0a00]神秘的宝箱[-][color=3c2a1e,fontsize=20]，想知道他在哪里吗？[-]</v>
      </c>
      <c r="D4157" s="55">
        <f>[3]lang_2!D4157</f>
        <v>0</v>
      </c>
      <c r="E4157" s="55">
        <f>[3]lang_2!E4157</f>
        <v>0</v>
      </c>
    </row>
    <row r="4158" spans="1:5">
      <c r="A4158" s="55" t="str">
        <f>[3]lang_2!A4158</f>
        <v>GUILDMAPDES_3401_b</v>
      </c>
      <c r="B4158" s="55">
        <f>[3]lang_2!B4158</f>
        <v>0</v>
      </c>
      <c r="C4158" s="55" t="str">
        <f>[3]lang_2!C4158</f>
        <v>#[color=8a5c1d,fontsize=18]当然了，打听精灵艾莉尔的消息需要一定的费用，对你来说，这一点也不多，绝对物有所值！[-]</v>
      </c>
      <c r="D4158" s="55">
        <f>[3]lang_2!D4158</f>
        <v>0</v>
      </c>
      <c r="E4158" s="55">
        <f>[3]lang_2!E4158</f>
        <v>0</v>
      </c>
    </row>
    <row r="4159" spans="1:5">
      <c r="A4159" s="55" t="str">
        <f>[3]lang_2!A4159</f>
        <v>GUILDMAPDES_3402</v>
      </c>
      <c r="B4159" s="55">
        <f>[3]lang_2!B4159</f>
        <v>0</v>
      </c>
      <c r="C4159" s="55" t="str">
        <f>[3]lang_2!C4159</f>
        <v>#[color=3c2a1e,fontsize=20]听说[-][color=000cff,fontsize=20]精灵艾莉尔[-][color=3c2a1e,fontsize=20]发现了一个[-][color=00e55c,fontsize=20,outlinecolor=3c1e0a00]神秘的宝箱[-][color=3c2a1e,fontsize=20]，想知道他在哪里吗？[-]</v>
      </c>
      <c r="D4159" s="55">
        <f>[3]lang_2!D4159</f>
        <v>0</v>
      </c>
      <c r="E4159" s="55">
        <f>[3]lang_2!E4159</f>
        <v>0</v>
      </c>
    </row>
    <row r="4160" spans="1:5">
      <c r="A4160" s="55" t="str">
        <f>[3]lang_2!A4160</f>
        <v>GUILDMAPDES_3403</v>
      </c>
      <c r="B4160" s="55">
        <f>[3]lang_2!B4160</f>
        <v>0</v>
      </c>
      <c r="C4160" s="55" t="str">
        <f>[3]lang_2!C4160</f>
        <v>#[color=3c2a1e,fontsize=20]听说[-][color=000cff,fontsize=20]精灵艾莉尔[-][color=3c2a1e,fontsize=20]发现了一个[-][color=00e55c,fontsize=20,outlinecolor=3c1e0a00]神秘的宝箱[-][color=3c2a1e,fontsize=20]，想知道他在哪里吗？[-]</v>
      </c>
      <c r="D4160" s="55">
        <f>[3]lang_2!D4160</f>
        <v>0</v>
      </c>
      <c r="E4160" s="55">
        <f>[3]lang_2!E4160</f>
        <v>0</v>
      </c>
    </row>
    <row r="4161" spans="1:5">
      <c r="A4161" s="55" t="str">
        <f>[3]lang_2!A4161</f>
        <v>GUILDMAPDES_4001</v>
      </c>
      <c r="B4161" s="55">
        <f>[3]lang_2!B4161</f>
        <v>0</v>
      </c>
      <c r="C4161" s="55" t="str">
        <f>[3]lang_2!C4161</f>
        <v>#[color=462800,fontsize=22]你可以花费一些时间占领空气神坛，占领后你能获得2个雷元素碎片。[-]</v>
      </c>
      <c r="D4161" s="55">
        <f>[3]lang_2!D4161</f>
        <v>0</v>
      </c>
      <c r="E4161" s="55">
        <f>[3]lang_2!E4161</f>
        <v>0</v>
      </c>
    </row>
    <row r="4162" spans="1:5">
      <c r="A4162" s="55" t="str">
        <f>[3]lang_2!A4162</f>
        <v>GUILDMAPDES_4002</v>
      </c>
      <c r="B4162" s="55">
        <f>[3]lang_2!B4162</f>
        <v>0</v>
      </c>
      <c r="C4162" s="55" t="str">
        <f>[3]lang_2!C4162</f>
        <v>#[color=462800,fontsize=22]你可以花费一些时间占领流水神坛，占领后你能获得2个冰元素碎片。[-]</v>
      </c>
      <c r="D4162" s="55">
        <f>[3]lang_2!D4162</f>
        <v>0</v>
      </c>
      <c r="E4162" s="55">
        <f>[3]lang_2!E4162</f>
        <v>0</v>
      </c>
    </row>
    <row r="4163" spans="1:5">
      <c r="A4163" s="55" t="str">
        <f>[3]lang_2!A4163</f>
        <v>GUILDMAPDES_4003</v>
      </c>
      <c r="B4163" s="55">
        <f>[3]lang_2!B4163</f>
        <v>0</v>
      </c>
      <c r="C4163" s="55" t="str">
        <f>[3]lang_2!C4163</f>
        <v>#[color=462800,fontsize=22]你可以花费一些时间占领烈火神坛，占领后你能获得2个幽火元素碎片。[-]</v>
      </c>
      <c r="D4163" s="55">
        <f>[3]lang_2!D4163</f>
        <v>0</v>
      </c>
      <c r="E4163" s="55">
        <f>[3]lang_2!E4163</f>
        <v>0</v>
      </c>
    </row>
    <row r="4164" spans="1:5">
      <c r="A4164" s="55" t="str">
        <f>[3]lang_2!A4164</f>
        <v>GUILDMAPDES_4004</v>
      </c>
      <c r="B4164" s="55">
        <f>[3]lang_2!B4164</f>
        <v>0</v>
      </c>
      <c r="C4164" s="55" t="str">
        <f>[3]lang_2!C4164</f>
        <v>#[color=462800,fontsize=22]你可以花费一些时间占领大地神坛，占领后你能获得2个石元素碎片。[-]</v>
      </c>
      <c r="D4164" s="55">
        <f>[3]lang_2!D4164</f>
        <v>0</v>
      </c>
      <c r="E4164" s="55">
        <f>[3]lang_2!E4164</f>
        <v>0</v>
      </c>
    </row>
    <row r="4165" spans="1:5">
      <c r="A4165" s="55" t="str">
        <f>[3]lang_2!A4165</f>
        <v>GUILDMAPDES_4005</v>
      </c>
      <c r="B4165" s="55">
        <f>[3]lang_2!B4165</f>
        <v>0</v>
      </c>
      <c r="C4165" s="55" t="str">
        <f>[3]lang_2!C4165</f>
        <v>#[color=462800,fontsize=22]你可以花费一些时间占领魔法花园，占领后你能获得2个魔法仙灵碎片。[-]</v>
      </c>
      <c r="D4165" s="55">
        <f>[3]lang_2!D4165</f>
        <v>0</v>
      </c>
      <c r="E4165" s="55">
        <f>[3]lang_2!E4165</f>
        <v>0</v>
      </c>
    </row>
    <row r="4166" spans="1:5">
      <c r="A4166" s="55">
        <f>[3]lang_2!A4166</f>
        <v>0</v>
      </c>
      <c r="B4166" s="55">
        <f>[3]lang_2!B4166</f>
        <v>0</v>
      </c>
      <c r="C4166" s="55">
        <f>[3]lang_2!C4166</f>
        <v>0</v>
      </c>
      <c r="D4166" s="55">
        <f>[3]lang_2!D4166</f>
        <v>0</v>
      </c>
      <c r="E4166" s="55">
        <f>[3]lang_2!E4166</f>
        <v>0</v>
      </c>
    </row>
    <row r="4167" spans="1:5">
      <c r="A4167" s="55" t="str">
        <f>[3]lang_2!A4167</f>
        <v>GUILDMAPDES_6001</v>
      </c>
      <c r="B4167" s="55">
        <f>[3]lang_2!B4167</f>
        <v>0</v>
      </c>
      <c r="C4167" s="55" t="str">
        <f>[3]lang_2!C4167</f>
        <v>#[color=462800,fontsize=22]回答斯芬克斯的问题可以获得它的认可与奖励。[-]</v>
      </c>
      <c r="D4167" s="55">
        <f>[3]lang_2!D4167</f>
        <v>0</v>
      </c>
      <c r="E4167" s="55">
        <f>[3]lang_2!E4167</f>
        <v>0</v>
      </c>
    </row>
    <row r="4168" spans="1:5">
      <c r="A4168" s="55">
        <f>[3]lang_2!A4168</f>
        <v>0</v>
      </c>
      <c r="B4168" s="55">
        <f>[3]lang_2!B4168</f>
        <v>0</v>
      </c>
      <c r="C4168" s="55">
        <f>[3]lang_2!C4168</f>
        <v>0</v>
      </c>
      <c r="D4168" s="55">
        <f>[3]lang_2!D4168</f>
        <v>0</v>
      </c>
      <c r="E4168" s="55">
        <f>[3]lang_2!E4168</f>
        <v>0</v>
      </c>
    </row>
    <row r="4169" spans="1:5">
      <c r="A4169" s="55">
        <f>[3]lang_2!A4169</f>
        <v>0</v>
      </c>
      <c r="B4169" s="55">
        <f>[3]lang_2!B4169</f>
        <v>0</v>
      </c>
      <c r="C4169" s="55">
        <f>[3]lang_2!C4169</f>
        <v>0</v>
      </c>
      <c r="D4169" s="55">
        <f>[3]lang_2!D4169</f>
        <v>0</v>
      </c>
      <c r="E4169" s="55">
        <f>[3]lang_2!E4169</f>
        <v>0</v>
      </c>
    </row>
    <row r="4170" spans="1:5">
      <c r="A4170" s="55">
        <f>[3]lang_2!A4170</f>
        <v>0</v>
      </c>
      <c r="B4170" s="55">
        <f>[3]lang_2!B4170</f>
        <v>0</v>
      </c>
      <c r="C4170" s="55">
        <f>[3]lang_2!C4170</f>
        <v>0</v>
      </c>
      <c r="D4170" s="55">
        <f>[3]lang_2!D4170</f>
        <v>0</v>
      </c>
      <c r="E4170" s="55">
        <f>[3]lang_2!E4170</f>
        <v>0</v>
      </c>
    </row>
    <row r="4171" spans="1:5">
      <c r="A4171" s="55">
        <f>[3]lang_2!A4171</f>
        <v>0</v>
      </c>
      <c r="B4171" s="55">
        <f>[3]lang_2!B4171</f>
        <v>0</v>
      </c>
      <c r="C4171" s="55">
        <f>[3]lang_2!C4171</f>
        <v>0</v>
      </c>
      <c r="D4171" s="55">
        <f>[3]lang_2!D4171</f>
        <v>0</v>
      </c>
      <c r="E4171" s="55">
        <f>[3]lang_2!E4171</f>
        <v>0</v>
      </c>
    </row>
    <row r="4172" spans="1:5">
      <c r="A4172" s="55" t="str">
        <f>[3]lang_2!A4172</f>
        <v>GUILDMAPDES_3101_tip</v>
      </c>
      <c r="B4172" s="55">
        <f>[3]lang_2!B4172</f>
        <v>0</v>
      </c>
      <c r="C4172" s="55" t="str">
        <f>[3]lang_2!C4172</f>
        <v>#精灵艾莉尔在${name}联盟，快去找她吧</v>
      </c>
      <c r="D4172" s="55">
        <f>[3]lang_2!D4172</f>
        <v>0</v>
      </c>
      <c r="E4172" s="55">
        <f>[3]lang_2!E4172</f>
        <v>0</v>
      </c>
    </row>
    <row r="4173" spans="1:5">
      <c r="A4173" s="55" t="str">
        <f>[3]lang_2!A4173</f>
        <v>backmantips_1</v>
      </c>
      <c r="B4173" s="55">
        <f>[3]lang_2!B4173</f>
        <v>0</v>
      </c>
      <c r="C4173" s="55" t="str">
        <f>[3]lang_2!C4173</f>
        <v>#点击精灵艾莉尔可以打听神秘宝箱的消息</v>
      </c>
      <c r="D4173" s="55">
        <f>[3]lang_2!D4173</f>
        <v>0</v>
      </c>
      <c r="E4173" s="55">
        <f>[3]lang_2!E4173</f>
        <v>0</v>
      </c>
    </row>
    <row r="4174" spans="1:5">
      <c r="A4174" s="55" t="str">
        <f>[3]lang_2!A4174</f>
        <v>backmantips_2</v>
      </c>
      <c r="B4174" s="55">
        <f>[3]lang_2!B4174</f>
        <v>0</v>
      </c>
      <c r="C4174" s="55" t="str">
        <f>[3]lang_2!C4174</f>
        <v>#想要与精灵艾莉尔交谈需要先拜访先知小屋</v>
      </c>
      <c r="D4174" s="55">
        <f>[3]lang_2!D4174</f>
        <v>0</v>
      </c>
      <c r="E4174" s="55">
        <f>[3]lang_2!E4174</f>
        <v>0</v>
      </c>
    </row>
    <row r="4175" spans="1:5">
      <c r="A4175" s="55" t="str">
        <f>[3]lang_2!A4175</f>
        <v>backmantips_3</v>
      </c>
      <c r="B4175" s="55">
        <f>[3]lang_2!B4175</f>
        <v>0</v>
      </c>
      <c r="C4175" s="55" t="str">
        <f>[3]lang_2!C4175</f>
        <v>#精灵艾莉尔已经把神秘宝箱的位置告诉你了</v>
      </c>
      <c r="D4175" s="55">
        <f>[3]lang_2!D4175</f>
        <v>0</v>
      </c>
      <c r="E4175" s="55">
        <f>[3]lang_2!E4175</f>
        <v>0</v>
      </c>
    </row>
    <row r="4176" spans="1:5">
      <c r="A4176" s="55">
        <f>[3]lang_2!A4176</f>
        <v>0</v>
      </c>
      <c r="B4176" s="55">
        <f>[3]lang_2!B4176</f>
        <v>0</v>
      </c>
      <c r="C4176" s="55">
        <f>[3]lang_2!C4176</f>
        <v>0</v>
      </c>
      <c r="D4176" s="55">
        <f>[3]lang_2!D4176</f>
        <v>0</v>
      </c>
      <c r="E4176" s="55">
        <f>[3]lang_2!E4176</f>
        <v>0</v>
      </c>
    </row>
    <row r="4177" spans="1:5">
      <c r="A4177" s="55" t="str">
        <f>[3]lang_2!A4177</f>
        <v>GUILDBUILDTIP_1</v>
      </c>
      <c r="B4177" s="55">
        <f>[3]lang_2!B4177</f>
        <v>0</v>
      </c>
      <c r="C4177" s="55" t="str">
        <f>[3]lang_2!C4177</f>
        <v>#该建筑已被其他联盟成员占领</v>
      </c>
      <c r="D4177" s="55">
        <f>[3]lang_2!D4177</f>
        <v>0</v>
      </c>
      <c r="E4177" s="55">
        <f>[3]lang_2!E4177</f>
        <v>0</v>
      </c>
    </row>
    <row r="4178" spans="1:5">
      <c r="A4178" s="55">
        <f>[3]lang_2!A4178</f>
        <v>0</v>
      </c>
      <c r="B4178" s="55">
        <f>[3]lang_2!B4178</f>
        <v>0</v>
      </c>
      <c r="C4178" s="55">
        <f>[3]lang_2!C4178</f>
        <v>0</v>
      </c>
      <c r="D4178" s="55">
        <f>[3]lang_2!D4178</f>
        <v>0</v>
      </c>
      <c r="E4178" s="55">
        <f>[3]lang_2!E4178</f>
        <v>0</v>
      </c>
    </row>
    <row r="4179" spans="1:5">
      <c r="A4179" s="55">
        <f>[3]lang_2!A4179</f>
        <v>0</v>
      </c>
      <c r="B4179" s="55">
        <f>[3]lang_2!B4179</f>
        <v>0</v>
      </c>
      <c r="C4179" s="55">
        <f>[3]lang_2!C4179</f>
        <v>0</v>
      </c>
      <c r="D4179" s="55">
        <f>[3]lang_2!D4179</f>
        <v>0</v>
      </c>
      <c r="E4179" s="55">
        <f>[3]lang_2!E4179</f>
        <v>0</v>
      </c>
    </row>
    <row r="4180" spans="1:5">
      <c r="A4180" s="55">
        <f>[3]lang_2!A4180</f>
        <v>0</v>
      </c>
      <c r="B4180" s="55">
        <f>[3]lang_2!B4180</f>
        <v>0</v>
      </c>
      <c r="C4180" s="55">
        <f>[3]lang_2!C4180</f>
        <v>0</v>
      </c>
      <c r="D4180" s="55">
        <f>[3]lang_2!D4180</f>
        <v>0</v>
      </c>
      <c r="E4180" s="55">
        <f>[3]lang_2!E4180</f>
        <v>0</v>
      </c>
    </row>
    <row r="4181" spans="1:5">
      <c r="A4181" s="55" t="str">
        <f>[3]lang_2!A4181</f>
        <v>GUILDMAPTIP_1</v>
      </c>
      <c r="B4181" s="55" t="str">
        <f>[3]lang_2!B4181</f>
        <v>宝箱:紫色宝物（1个/周）</v>
      </c>
      <c r="C4181" s="55" t="str">
        <f>[3]lang_2!C4181</f>
        <v>#神秘宝箱</v>
      </c>
      <c r="D4181" s="55">
        <f>[3]lang_2!D4181</f>
        <v>0</v>
      </c>
      <c r="E4181" s="55" t="str">
        <f>[3]lang_2!E4181</f>
        <v>#一个宝箱</v>
      </c>
    </row>
    <row r="4182" spans="1:5">
      <c r="A4182" s="55" t="str">
        <f>[3]lang_2!A4182</f>
        <v>GUILDMAPTIP_2</v>
      </c>
      <c r="B4182" s="55" t="str">
        <f>[3]lang_2!B4182</f>
        <v>宝箱:宝物碎片</v>
      </c>
      <c r="C4182" s="55" t="str">
        <f>[3]lang_2!C4182</f>
        <v>#神秘宝箱</v>
      </c>
      <c r="D4182" s="55">
        <f>[3]lang_2!D4182</f>
        <v>0</v>
      </c>
      <c r="E4182" s="55" t="str">
        <f>[3]lang_2!E4182</f>
        <v>#一个宝箱</v>
      </c>
    </row>
    <row r="4183" spans="1:5">
      <c r="A4183" s="55" t="str">
        <f>[3]lang_2!A4183</f>
        <v>GUILDMAPTIP_3</v>
      </c>
      <c r="B4183" s="55" t="str">
        <f>[3]lang_2!B4183</f>
        <v>宝箱:英雄万能碎片</v>
      </c>
      <c r="C4183" s="55" t="str">
        <f>[3]lang_2!C4183</f>
        <v>#神秘宝箱</v>
      </c>
      <c r="D4183" s="55">
        <f>[3]lang_2!D4183</f>
        <v>0</v>
      </c>
      <c r="E4183" s="55" t="str">
        <f>[3]lang_2!E4183</f>
        <v>#一个宝箱</v>
      </c>
    </row>
    <row r="4184" spans="1:5">
      <c r="A4184" s="55" t="str">
        <f>[3]lang_2!A4184</f>
        <v>GUILDMAPTIP_4</v>
      </c>
      <c r="B4184" s="55" t="str">
        <f>[3]lang_2!B4184</f>
        <v>宝箱:兵团碎片 飞马</v>
      </c>
      <c r="C4184" s="55" t="str">
        <f>[3]lang_2!C4184</f>
        <v>#大宝箱</v>
      </c>
      <c r="D4184" s="55">
        <f>[3]lang_2!D4184</f>
        <v>0</v>
      </c>
      <c r="E4184" s="55" t="str">
        <f>[3]lang_2!E4184</f>
        <v>#一个宝箱</v>
      </c>
    </row>
    <row r="4185" spans="1:5">
      <c r="A4185" s="55" t="str">
        <f>[3]lang_2!A4185</f>
        <v>GUILDMAPTIP_5</v>
      </c>
      <c r="B4185" s="55" t="str">
        <f>[3]lang_2!B4185</f>
        <v>宝箱:兵团碎片 飞马</v>
      </c>
      <c r="C4185" s="55" t="str">
        <f>[3]lang_2!C4185</f>
        <v>#大宝箱</v>
      </c>
      <c r="D4185" s="55">
        <f>[3]lang_2!D4185</f>
        <v>0</v>
      </c>
      <c r="E4185" s="55" t="str">
        <f>[3]lang_2!E4185</f>
        <v>#一个宝箱</v>
      </c>
    </row>
    <row r="4186" spans="1:5">
      <c r="A4186" s="55" t="str">
        <f>[3]lang_2!A4186</f>
        <v>GUILDMAPTIP_6</v>
      </c>
      <c r="B4186" s="55" t="str">
        <f>[3]lang_2!B4186</f>
        <v>钻石</v>
      </c>
      <c r="C4186" s="55" t="str">
        <f>[3]lang_2!C4186</f>
        <v>#小宝箱</v>
      </c>
      <c r="D4186" s="55">
        <f>[3]lang_2!D4186</f>
        <v>0</v>
      </c>
      <c r="E4186" s="55" t="str">
        <f>[3]lang_2!E4186</f>
        <v>#一个宝箱</v>
      </c>
    </row>
    <row r="4187" spans="1:5">
      <c r="A4187" s="55" t="str">
        <f>[3]lang_2!A4187</f>
        <v>GUILDMAPTIP_7</v>
      </c>
      <c r="B4187" s="55" t="str">
        <f>[3]lang_2!B4187</f>
        <v>黄金</v>
      </c>
      <c r="C4187" s="55" t="str">
        <f>[3]lang_2!C4187</f>
        <v>#一堆黄金</v>
      </c>
      <c r="D4187" s="55">
        <f>[3]lang_2!D4187</f>
        <v>0</v>
      </c>
      <c r="E4187" s="55" t="str">
        <f>[3]lang_2!E4187</f>
        <v>#一堆黄金</v>
      </c>
    </row>
    <row r="4188" spans="1:5">
      <c r="A4188" s="55" t="str">
        <f>[3]lang_2!A4188</f>
        <v>GUILDMAPTIP_8</v>
      </c>
      <c r="B4188" s="55" t="str">
        <f>[3]lang_2!B4188</f>
        <v>黄金</v>
      </c>
      <c r="C4188" s="55" t="str">
        <f>[3]lang_2!C4188</f>
        <v>#一堆黄金</v>
      </c>
      <c r="D4188" s="55">
        <f>[3]lang_2!D4188</f>
        <v>0</v>
      </c>
      <c r="E4188" s="55" t="str">
        <f>[3]lang_2!E4188</f>
        <v>#一堆黄金</v>
      </c>
    </row>
    <row r="4189" spans="1:5">
      <c r="A4189" s="55" t="str">
        <f>[3]lang_2!A4189</f>
        <v>GUILDMAPTIP_9</v>
      </c>
      <c r="B4189" s="55" t="str">
        <f>[3]lang_2!B4189</f>
        <v>钻石</v>
      </c>
      <c r="C4189" s="55" t="str">
        <f>[3]lang_2!C4189</f>
        <v>#小宝箱</v>
      </c>
      <c r="D4189" s="55">
        <f>[3]lang_2!D4189</f>
        <v>0</v>
      </c>
      <c r="E4189" s="55" t="str">
        <f>[3]lang_2!E4189</f>
        <v>#一个宝箱</v>
      </c>
    </row>
    <row r="4190" spans="1:5">
      <c r="A4190" s="55" t="str">
        <f>[3]lang_2!A4190</f>
        <v>GUILDMAPTIP_10</v>
      </c>
      <c r="B4190" s="55" t="str">
        <f>[3]lang_2!B4190</f>
        <v>钻石</v>
      </c>
      <c r="C4190" s="55" t="str">
        <f>[3]lang_2!C4190</f>
        <v>#小宝箱</v>
      </c>
      <c r="D4190" s="55">
        <f>[3]lang_2!D4190</f>
        <v>0</v>
      </c>
      <c r="E4190" s="55" t="str">
        <f>[3]lang_2!E4190</f>
        <v>#一个宝箱</v>
      </c>
    </row>
    <row r="4191" spans="1:5">
      <c r="A4191" s="55" t="str">
        <f>[3]lang_2!A4191</f>
        <v>GUILDMAPTIP_11</v>
      </c>
      <c r="B4191" s="55" t="str">
        <f>[3]lang_2!B4191</f>
        <v>矿石（少）</v>
      </c>
      <c r="C4191" s="55" t="str">
        <f>[3]lang_2!C4191</f>
        <v>#一堆矿石</v>
      </c>
      <c r="D4191" s="55">
        <f>[3]lang_2!D4191</f>
        <v>0</v>
      </c>
      <c r="E4191" s="55" t="str">
        <f>[3]lang_2!E4191</f>
        <v>#一堆矿石</v>
      </c>
    </row>
    <row r="4192" spans="1:5">
      <c r="A4192" s="55" t="str">
        <f>[3]lang_2!A4192</f>
        <v>GUILDMAPTIP_12</v>
      </c>
      <c r="B4192" s="55" t="str">
        <f>[3]lang_2!B4192</f>
        <v>矿石（少）</v>
      </c>
      <c r="C4192" s="55" t="str">
        <f>[3]lang_2!C4192</f>
        <v>#一堆矿石</v>
      </c>
      <c r="D4192" s="55">
        <f>[3]lang_2!D4192</f>
        <v>0</v>
      </c>
      <c r="E4192" s="55" t="str">
        <f>[3]lang_2!E4192</f>
        <v>#一堆矿石</v>
      </c>
    </row>
    <row r="4193" spans="1:5">
      <c r="A4193" s="55" t="str">
        <f>[3]lang_2!A4193</f>
        <v>GUILDMAPTIP_13</v>
      </c>
      <c r="B4193" s="55" t="str">
        <f>[3]lang_2!B4193</f>
        <v>矿石（少）</v>
      </c>
      <c r="C4193" s="55" t="str">
        <f>[3]lang_2!C4193</f>
        <v>#一堆矿石</v>
      </c>
      <c r="D4193" s="55">
        <f>[3]lang_2!D4193</f>
        <v>0</v>
      </c>
      <c r="E4193" s="55" t="str">
        <f>[3]lang_2!E4193</f>
        <v>#一堆矿石</v>
      </c>
    </row>
    <row r="4194" spans="1:5">
      <c r="A4194" s="55" t="str">
        <f>[3]lang_2!A4194</f>
        <v>GUILDMAPTIP_14</v>
      </c>
      <c r="B4194" s="55" t="str">
        <f>[3]lang_2!B4194</f>
        <v>木材（少）</v>
      </c>
      <c r="C4194" s="55" t="str">
        <f>[3]lang_2!C4194</f>
        <v>#一堆木材</v>
      </c>
      <c r="D4194" s="55">
        <f>[3]lang_2!D4194</f>
        <v>0</v>
      </c>
      <c r="E4194" s="55" t="str">
        <f>[3]lang_2!E4194</f>
        <v>#一堆木材</v>
      </c>
    </row>
    <row r="4195" spans="1:5">
      <c r="A4195" s="55" t="str">
        <f>[3]lang_2!A4195</f>
        <v>GUILDMAPTIP_15</v>
      </c>
      <c r="B4195" s="55" t="str">
        <f>[3]lang_2!B4195</f>
        <v>木材（少）</v>
      </c>
      <c r="C4195" s="55" t="str">
        <f>[3]lang_2!C4195</f>
        <v>#一堆木材</v>
      </c>
      <c r="D4195" s="55">
        <f>[3]lang_2!D4195</f>
        <v>0</v>
      </c>
      <c r="E4195" s="55" t="str">
        <f>[3]lang_2!E4195</f>
        <v>#一堆木材</v>
      </c>
    </row>
    <row r="4196" spans="1:5">
      <c r="A4196" s="55" t="str">
        <f>[3]lang_2!A4196</f>
        <v>GUILDMAPTIP_16</v>
      </c>
      <c r="B4196" s="55" t="str">
        <f>[3]lang_2!B4196</f>
        <v>木材（少）</v>
      </c>
      <c r="C4196" s="55" t="str">
        <f>[3]lang_2!C4196</f>
        <v>#一堆木材</v>
      </c>
      <c r="D4196" s="55">
        <f>[3]lang_2!D4196</f>
        <v>0</v>
      </c>
      <c r="E4196" s="55" t="str">
        <f>[3]lang_2!E4196</f>
        <v>#一堆木材</v>
      </c>
    </row>
    <row r="4197" spans="1:5">
      <c r="A4197" s="55" t="str">
        <f>[3]lang_2!A4197</f>
        <v>GUILDMAPTIP_17</v>
      </c>
      <c r="B4197" s="55" t="str">
        <f>[3]lang_2!B4197</f>
        <v>水银（少）</v>
      </c>
      <c r="C4197" s="55" t="str">
        <f>[3]lang_2!C4197</f>
        <v>#一堆水银</v>
      </c>
      <c r="D4197" s="55">
        <f>[3]lang_2!D4197</f>
        <v>0</v>
      </c>
      <c r="E4197" s="55" t="str">
        <f>[3]lang_2!E4197</f>
        <v>#一堆水银</v>
      </c>
    </row>
    <row r="4198" spans="1:5">
      <c r="A4198" s="55" t="str">
        <f>[3]lang_2!A4198</f>
        <v>GUILDMAPTIP_18</v>
      </c>
      <c r="B4198" s="55" t="str">
        <f>[3]lang_2!B4198</f>
        <v>水银（少）</v>
      </c>
      <c r="C4198" s="55" t="str">
        <f>[3]lang_2!C4198</f>
        <v>#一堆水银</v>
      </c>
      <c r="D4198" s="55">
        <f>[3]lang_2!D4198</f>
        <v>0</v>
      </c>
      <c r="E4198" s="55" t="str">
        <f>[3]lang_2!E4198</f>
        <v>#一堆水银</v>
      </c>
    </row>
    <row r="4199" spans="1:5">
      <c r="A4199" s="55" t="str">
        <f>[3]lang_2!A4199</f>
        <v>GUILDMAPTIP_19</v>
      </c>
      <c r="B4199" s="55" t="str">
        <f>[3]lang_2!B4199</f>
        <v>水银（少）</v>
      </c>
      <c r="C4199" s="55" t="str">
        <f>[3]lang_2!C4199</f>
        <v>#一堆水银</v>
      </c>
      <c r="D4199" s="55">
        <f>[3]lang_2!D4199</f>
        <v>0</v>
      </c>
      <c r="E4199" s="55" t="str">
        <f>[3]lang_2!E4199</f>
        <v>#一堆水银</v>
      </c>
    </row>
    <row r="4200" spans="1:5">
      <c r="A4200" s="55" t="str">
        <f>[3]lang_2!A4200</f>
        <v>GUILDMAPTIP_20</v>
      </c>
      <c r="B4200" s="55" t="str">
        <f>[3]lang_2!B4200</f>
        <v>硫磺（少）</v>
      </c>
      <c r="C4200" s="55" t="str">
        <f>[3]lang_2!C4200</f>
        <v>#一堆硫磺</v>
      </c>
      <c r="D4200" s="55">
        <f>[3]lang_2!D4200</f>
        <v>0</v>
      </c>
      <c r="E4200" s="55" t="str">
        <f>[3]lang_2!E4200</f>
        <v>#一堆硫磺</v>
      </c>
    </row>
    <row r="4201" spans="1:5">
      <c r="A4201" s="55" t="str">
        <f>[3]lang_2!A4201</f>
        <v>GUILDMAPTIP_21</v>
      </c>
      <c r="B4201" s="55" t="str">
        <f>[3]lang_2!B4201</f>
        <v>硫磺（少）</v>
      </c>
      <c r="C4201" s="55" t="str">
        <f>[3]lang_2!C4201</f>
        <v>#一堆硫磺</v>
      </c>
      <c r="D4201" s="55">
        <f>[3]lang_2!D4201</f>
        <v>0</v>
      </c>
      <c r="E4201" s="55" t="str">
        <f>[3]lang_2!E4201</f>
        <v>#一堆硫磺</v>
      </c>
    </row>
    <row r="4202" spans="1:5">
      <c r="A4202" s="55" t="str">
        <f>[3]lang_2!A4202</f>
        <v>GUILDMAPTIP_22</v>
      </c>
      <c r="B4202" s="55" t="str">
        <f>[3]lang_2!B4202</f>
        <v>硫磺（少）</v>
      </c>
      <c r="C4202" s="55" t="str">
        <f>[3]lang_2!C4202</f>
        <v>#一堆硫磺</v>
      </c>
      <c r="D4202" s="55">
        <f>[3]lang_2!D4202</f>
        <v>0</v>
      </c>
      <c r="E4202" s="55" t="str">
        <f>[3]lang_2!E4202</f>
        <v>#一堆硫磺</v>
      </c>
    </row>
    <row r="4203" spans="1:5">
      <c r="A4203" s="55" t="str">
        <f>[3]lang_2!A4203</f>
        <v>GUILDMAPTIP_23</v>
      </c>
      <c r="B4203" s="55" t="str">
        <f>[3]lang_2!B4203</f>
        <v>宝石（少）</v>
      </c>
      <c r="C4203" s="55" t="str">
        <f>[3]lang_2!C4203</f>
        <v>#一堆宝石</v>
      </c>
      <c r="D4203" s="55">
        <f>[3]lang_2!D4203</f>
        <v>0</v>
      </c>
      <c r="E4203" s="55" t="str">
        <f>[3]lang_2!E4203</f>
        <v>#一堆宝石</v>
      </c>
    </row>
    <row r="4204" spans="1:5">
      <c r="A4204" s="55" t="str">
        <f>[3]lang_2!A4204</f>
        <v>GUILDMAPTIP_24</v>
      </c>
      <c r="B4204" s="55" t="str">
        <f>[3]lang_2!B4204</f>
        <v>宝石（少）</v>
      </c>
      <c r="C4204" s="55" t="str">
        <f>[3]lang_2!C4204</f>
        <v>#一堆宝石</v>
      </c>
      <c r="D4204" s="55">
        <f>[3]lang_2!D4204</f>
        <v>0</v>
      </c>
      <c r="E4204" s="55" t="str">
        <f>[3]lang_2!E4204</f>
        <v>#一堆宝石</v>
      </c>
    </row>
    <row r="4205" spans="1:5">
      <c r="A4205" s="55" t="str">
        <f>[3]lang_2!A4205</f>
        <v>GUILDMAPTIP_25</v>
      </c>
      <c r="B4205" s="55" t="str">
        <f>[3]lang_2!B4205</f>
        <v>宝石（少）</v>
      </c>
      <c r="C4205" s="55" t="str">
        <f>[3]lang_2!C4205</f>
        <v>#一堆宝石</v>
      </c>
      <c r="D4205" s="55">
        <f>[3]lang_2!D4205</f>
        <v>0</v>
      </c>
      <c r="E4205" s="55" t="str">
        <f>[3]lang_2!E4205</f>
        <v>#一堆宝石</v>
      </c>
    </row>
    <row r="4206" spans="1:5">
      <c r="A4206" s="55" t="str">
        <f>[3]lang_2!A4206</f>
        <v>GUILDMAPTIP_26</v>
      </c>
      <c r="B4206" s="55" t="str">
        <f>[3]lang_2!B4206</f>
        <v>水晶（少）</v>
      </c>
      <c r="C4206" s="55" t="str">
        <f>[3]lang_2!C4206</f>
        <v>#一堆水晶</v>
      </c>
      <c r="D4206" s="55">
        <f>[3]lang_2!D4206</f>
        <v>0</v>
      </c>
      <c r="E4206" s="55" t="str">
        <f>[3]lang_2!E4206</f>
        <v>#一堆水晶</v>
      </c>
    </row>
    <row r="4207" spans="1:5">
      <c r="A4207" s="55" t="str">
        <f>[3]lang_2!A4207</f>
        <v>GUILDMAPTIP_27</v>
      </c>
      <c r="B4207" s="55" t="str">
        <f>[3]lang_2!B4207</f>
        <v>水晶（少）</v>
      </c>
      <c r="C4207" s="55" t="str">
        <f>[3]lang_2!C4207</f>
        <v>#一堆水晶</v>
      </c>
      <c r="D4207" s="55">
        <f>[3]lang_2!D4207</f>
        <v>0</v>
      </c>
      <c r="E4207" s="55" t="str">
        <f>[3]lang_2!E4207</f>
        <v>#一堆水晶</v>
      </c>
    </row>
    <row r="4208" spans="1:5">
      <c r="A4208" s="55" t="str">
        <f>[3]lang_2!A4208</f>
        <v>GUILDMAPTIP_28</v>
      </c>
      <c r="B4208" s="55" t="str">
        <f>[3]lang_2!B4208</f>
        <v>水晶（少）</v>
      </c>
      <c r="C4208" s="55" t="str">
        <f>[3]lang_2!C4208</f>
        <v>#一堆水晶</v>
      </c>
      <c r="D4208" s="55">
        <f>[3]lang_2!D4208</f>
        <v>0</v>
      </c>
      <c r="E4208" s="55" t="str">
        <f>[3]lang_2!E4208</f>
        <v>#一堆水晶</v>
      </c>
    </row>
    <row r="4209" spans="1:5">
      <c r="A4209" s="55" t="str">
        <f>[3]lang_2!A4209</f>
        <v>GUILDMAPTIP_29</v>
      </c>
      <c r="B4209" s="55" t="str">
        <f>[3]lang_2!B4209</f>
        <v>智慧石:兵团经验</v>
      </c>
      <c r="C4209" s="55" t="str">
        <f>[3]lang_2!C4209</f>
        <v>#智慧石，可获得兵团经验</v>
      </c>
      <c r="D4209" s="55">
        <f>[3]lang_2!D4209</f>
        <v>0</v>
      </c>
      <c r="E4209" s="55" t="str">
        <f>[3]lang_2!E4209</f>
        <v>#智慧石，可获得兵团经验</v>
      </c>
    </row>
    <row r="4210" spans="1:5">
      <c r="A4210" s="55" t="str">
        <f>[3]lang_2!A4210</f>
        <v>GUILDMAPTIP_30</v>
      </c>
      <c r="B4210" s="55" t="str">
        <f>[3]lang_2!B4210</f>
        <v>招募点:兑换兵团碎片 木精灵</v>
      </c>
      <c r="C4210" s="55" t="str">
        <f>[3]lang_2!C4210</f>
        <v>#木屋，可招募木精灵</v>
      </c>
      <c r="D4210" s="55">
        <f>[3]lang_2!D4210</f>
        <v>0</v>
      </c>
      <c r="E4210" s="55" t="str">
        <f>[3]lang_2!E4210</f>
        <v>#木屋，可招募木精灵</v>
      </c>
    </row>
    <row r="4211" spans="1:5">
      <c r="A4211" s="55" t="str">
        <f>[3]lang_2!A4211</f>
        <v>GUILDMAPTIP_31</v>
      </c>
      <c r="B4211" s="55" t="str">
        <f>[3]lang_2!B4211</f>
        <v>招募点:兑换兵团碎片 烈火精灵</v>
      </c>
      <c r="C4211" s="55" t="str">
        <f>[3]lang_2!C4211</f>
        <v>#魔泉，可招募飞马</v>
      </c>
      <c r="D4211" s="55">
        <f>[3]lang_2!D4211</f>
        <v>0</v>
      </c>
      <c r="E4211" s="55" t="str">
        <f>[3]lang_2!E4211</f>
        <v>#怪兽小屋，可收服烈火精灵</v>
      </c>
    </row>
    <row r="4212" spans="1:5">
      <c r="A4212" s="55" t="str">
        <f>[3]lang_2!A4212</f>
        <v>GUILDMAPTIP_32</v>
      </c>
      <c r="B4212" s="55" t="str">
        <f>[3]lang_2!B4212</f>
        <v>招募点:兑换兵团碎片 幽灵</v>
      </c>
      <c r="C4212" s="55" t="str">
        <f>[3]lang_2!C4212</f>
        <v>#寺院，可招募僧侣</v>
      </c>
      <c r="D4212" s="55">
        <f>[3]lang_2!D4212</f>
        <v>0</v>
      </c>
      <c r="E4212" s="55" t="str">
        <f>[3]lang_2!E4212</f>
        <v>#墓室，可收服幽灵</v>
      </c>
    </row>
    <row r="4213" spans="1:5">
      <c r="A4213" s="55" t="str">
        <f>[3]lang_2!A4213</f>
        <v>GUILDMAPTIP_33</v>
      </c>
      <c r="B4213" s="55" t="str">
        <f>[3]lang_2!B4213</f>
        <v>招募点:兑换兵团碎片 狮鹫</v>
      </c>
      <c r="C4213" s="55" t="str">
        <f>[3]lang_2!C4213</f>
        <v>#狮鹫崖，可招募狮鹫</v>
      </c>
      <c r="D4213" s="55">
        <f>[3]lang_2!D4213</f>
        <v>0</v>
      </c>
      <c r="E4213" s="55" t="str">
        <f>[3]lang_2!E4213</f>
        <v>#狮鹫崖，可招募木狮鹫</v>
      </c>
    </row>
    <row r="4214" spans="1:5">
      <c r="A4214" s="55" t="str">
        <f>[3]lang_2!A4214</f>
        <v>GUILDMAPTIP_34</v>
      </c>
      <c r="B4214" s="55" t="str">
        <f>[3]lang_2!B4214</f>
        <v>马厩:50体力</v>
      </c>
      <c r="C4214" s="55" t="str">
        <f>[3]lang_2!C4214</f>
        <v>#马厩，可恢复行动力</v>
      </c>
      <c r="D4214" s="55">
        <f>[3]lang_2!D4214</f>
        <v>0</v>
      </c>
      <c r="E4214" s="55" t="str">
        <f>[3]lang_2!E4214</f>
        <v>#马厩，可恢复行动力</v>
      </c>
    </row>
    <row r="4215" spans="1:5">
      <c r="A4215" s="55" t="str">
        <f>[3]lang_2!A4215</f>
        <v>GUILDMAPTIP_35</v>
      </c>
      <c r="B4215" s="55" t="str">
        <f>[3]lang_2!B4215</f>
        <v>野怪:兵团技能经验 胜利450</v>
      </c>
      <c r="C4215" s="55" t="str">
        <f>[3]lang_2!C4215</f>
        <v>#孱弱的野怪</v>
      </c>
      <c r="D4215" s="55">
        <f>[3]lang_2!D4215</f>
        <v>0</v>
      </c>
      <c r="E4215" s="55" t="str">
        <f>[3]lang_2!E4215</f>
        <v>#一群野怪</v>
      </c>
    </row>
    <row r="4216" spans="1:5">
      <c r="A4216" s="55" t="str">
        <f>[3]lang_2!A4216</f>
        <v>GUILDMAPTIP_36</v>
      </c>
      <c r="B4216" s="55" t="str">
        <f>[3]lang_2!B4216</f>
        <v>野怪:兵团技能经验 胜利1800</v>
      </c>
      <c r="C4216" s="55" t="str">
        <f>[3]lang_2!C4216</f>
        <v>#强壮的野怪</v>
      </c>
      <c r="D4216" s="55">
        <f>[3]lang_2!D4216</f>
        <v>0</v>
      </c>
      <c r="E4216" s="55" t="str">
        <f>[3]lang_2!E4216</f>
        <v>#一大群野怪</v>
      </c>
    </row>
    <row r="4217" spans="1:5">
      <c r="A4217" s="55" t="str">
        <f>[3]lang_2!A4217</f>
        <v>GUILDMAPTIP_37</v>
      </c>
      <c r="B4217" s="55" t="str">
        <f>[3]lang_2!B4217</f>
        <v>buff点 攻击+1 防御+1</v>
      </c>
      <c r="C4217" s="55" t="str">
        <f>[3]lang_2!C4217</f>
        <v>#在集结旗周围召集部队，可以提升他们的力量</v>
      </c>
      <c r="D4217" s="55">
        <f>[3]lang_2!D4217</f>
        <v>0</v>
      </c>
      <c r="E4217" s="55" t="str">
        <f>[3]lang_2!E4217</f>
        <v>#竞技场，可获得增益效果</v>
      </c>
    </row>
    <row r="4218" spans="1:5">
      <c r="A4218" s="55" t="str">
        <f>[3]lang_2!A4218</f>
        <v>GUILDMAPTIP_38</v>
      </c>
      <c r="B4218" s="55" t="str">
        <f>[3]lang_2!B4218</f>
        <v>buff点 攻击+1 智力+1</v>
      </c>
      <c r="C4218" s="55" t="str">
        <f>[3]lang_2!C4218</f>
        <v>#一处雇佣兵帐篷，可以训练英雄变得更强大</v>
      </c>
      <c r="D4218" s="55">
        <f>[3]lang_2!D4218</f>
        <v>0</v>
      </c>
      <c r="E4218" s="55" t="str">
        <f>[3]lang_2!E4218</f>
        <v>#雇佣兵营地，可获得增益效果</v>
      </c>
    </row>
    <row r="4219" spans="1:5">
      <c r="A4219" s="55" t="str">
        <f>[3]lang_2!A4219</f>
        <v>GUILDMAPTIP_39</v>
      </c>
      <c r="B4219" s="55" t="str">
        <f>[3]lang_2!B4219</f>
        <v>buff点 防御+1 知识+1</v>
      </c>
      <c r="C4219" s="55" t="str">
        <f>[3]lang_2!C4219</f>
        <v>#一处幸运泉，喝下泉水可以让你浑身充满了力量</v>
      </c>
      <c r="D4219" s="55">
        <f>[3]lang_2!D4219</f>
        <v>0</v>
      </c>
      <c r="E4219" s="55" t="str">
        <f>[3]lang_2!E4219</f>
        <v>#玛格丽塔，可获得增益效果</v>
      </c>
    </row>
    <row r="4220" spans="1:5">
      <c r="A4220" s="55" t="str">
        <f>[3]lang_2!A4220</f>
        <v>GUILDMAPTIP_40</v>
      </c>
      <c r="B4220" s="55" t="str">
        <f>[3]lang_2!B4220</f>
        <v>buff点 智力+1 知识+1</v>
      </c>
      <c r="C4220" s="55" t="str">
        <f>[3]lang_2!C4220</f>
        <v>#一处魔法泉，泉水可以让英雄更加强大</v>
      </c>
      <c r="D4220" s="55">
        <f>[3]lang_2!D4220</f>
        <v>0</v>
      </c>
      <c r="E4220" s="55" t="str">
        <f>[3]lang_2!E4220</f>
        <v>#魔法泉，可获得增益效果</v>
      </c>
    </row>
    <row r="4221" spans="1:5">
      <c r="A4221" s="55" t="str">
        <f>[3]lang_2!A4221</f>
        <v>GUILDMAPTIP_41</v>
      </c>
      <c r="B4221" s="55" t="str">
        <f>[3]lang_2!B4221</f>
        <v>灯塔</v>
      </c>
      <c r="C4221" s="55" t="str">
        <f>[3]lang_2!C4221</f>
        <v>#在灯塔的顶端，你清晰地看到了远处的陆地</v>
      </c>
      <c r="D4221" s="55">
        <f>[3]lang_2!D4221</f>
        <v>0</v>
      </c>
      <c r="E4221" s="55" t="str">
        <f>[3]lang_2!E4221</f>
        <v>#灯塔，可开启视野</v>
      </c>
    </row>
    <row r="4222" spans="1:5">
      <c r="A4222" s="55" t="str">
        <f>[3]lang_2!A4222</f>
        <v>GUILDMAPTIP_42</v>
      </c>
      <c r="B4222" s="55" t="str">
        <f>[3]lang_2!B4222</f>
        <v>公共点</v>
      </c>
      <c r="C4222" s="55" t="str">
        <f>[3]lang_2!C4222</f>
        <v>#监狱中关押了某位英雄，你也许会有意外的收获</v>
      </c>
      <c r="D4222" s="55">
        <f>[3]lang_2!D4222</f>
        <v>0</v>
      </c>
      <c r="E4222" s="55" t="str">
        <f>[3]lang_2!E4222</f>
        <v>#提炼室，可获得一些水银</v>
      </c>
    </row>
    <row r="4223" spans="1:5">
      <c r="A4223" s="55" t="str">
        <f>[3]lang_2!A4223</f>
        <v>GUILDMAPTIP_43</v>
      </c>
      <c r="B4223" s="55" t="str">
        <f>[3]lang_2!B4223</f>
        <v>公共点</v>
      </c>
      <c r="C4223" s="55" t="str">
        <f>[3]lang_2!C4223</f>
        <v>#一处独眼洞穴，占领后可以获得独眼巨人碎片</v>
      </c>
      <c r="D4223" s="55">
        <f>[3]lang_2!D4223</f>
        <v>0</v>
      </c>
      <c r="E4223" s="55" t="str">
        <f>[3]lang_2!E4223</f>
        <v>#金矿，可获得一些金子</v>
      </c>
    </row>
    <row r="4224" spans="1:5">
      <c r="A4224" s="55" t="str">
        <f>[3]lang_2!A4224</f>
        <v>GUILDMAPTIP_44</v>
      </c>
      <c r="B4224" s="55" t="str">
        <f>[3]lang_2!B4224</f>
        <v>公共点</v>
      </c>
      <c r="C4224" s="55" t="str">
        <f>[3]lang_2!C4224</f>
        <v>#一座竞技场，可以免费增强你的英雄</v>
      </c>
      <c r="D4224" s="55">
        <f>[3]lang_2!D4224</f>
        <v>0</v>
      </c>
      <c r="E4224" s="55" t="str">
        <f>[3]lang_2!E4224</f>
        <v>#水车，可获得一些金子</v>
      </c>
    </row>
    <row r="4225" spans="1:5">
      <c r="A4225" s="55" t="str">
        <f>[3]lang_2!A4225</f>
        <v>GUILDMAPTIP_45</v>
      </c>
      <c r="B4225" s="55" t="str">
        <f>[3]lang_2!B4225</f>
        <v>公共点</v>
      </c>
      <c r="C4225" s="55" t="str">
        <f>[3]lang_2!C4225</f>
        <v>#一座玛格丽塔，可以教导你的英雄一些新的技巧</v>
      </c>
      <c r="D4225" s="55">
        <f>[3]lang_2!D4225</f>
        <v>0</v>
      </c>
      <c r="E4225" s="55" t="str">
        <f>[3]lang_2!E4225</f>
        <v>#风车，可获得一些木材</v>
      </c>
    </row>
    <row r="4226" spans="1:5">
      <c r="A4226" s="55" t="str">
        <f>[3]lang_2!A4226</f>
        <v>GUILDMAPTIP_46</v>
      </c>
      <c r="B4226" s="55" t="str">
        <f>[3]lang_2!B4226</f>
        <v>招募点1</v>
      </c>
      <c r="C4226" s="55" t="str">
        <f>[3]lang_2!C4226</f>
        <v>#一处林间圣地，占领后可以获得独角兽碎片</v>
      </c>
      <c r="D4226" s="55">
        <f>[3]lang_2!D4226</f>
        <v>0</v>
      </c>
      <c r="E4226" s="55" t="str">
        <f>[3]lang_2!E4226</f>
        <v>#林间圣地，可招募独角兽</v>
      </c>
    </row>
    <row r="4227" spans="1:5">
      <c r="A4227" s="55" t="str">
        <f>[3]lang_2!A4227</f>
        <v>GUILDMAPTIP_47</v>
      </c>
      <c r="B4227" s="55" t="str">
        <f>[3]lang_2!B4227</f>
        <v>招募点2</v>
      </c>
      <c r="C4227" s="55" t="str">
        <f>[3]lang_2!C4227</f>
        <v>#一座兵营，占领后可以获得十字军碎片</v>
      </c>
      <c r="D4227" s="55">
        <f>[3]lang_2!D4227</f>
        <v>0</v>
      </c>
      <c r="E4227" s="55" t="str">
        <f>[3]lang_2!E4227</f>
        <v>#兵营，可招募十字军</v>
      </c>
    </row>
    <row r="4228" spans="1:5">
      <c r="A4228" s="55" t="str">
        <f>[3]lang_2!A4228</f>
        <v>GUILDMAPTIP_48</v>
      </c>
      <c r="B4228" s="55" t="str">
        <f>[3]lang_2!B4228</f>
        <v>路牌</v>
      </c>
      <c r="C4228" s="55" t="str">
        <f>[3]lang_2!C4228</f>
        <v>#路边立着一块告示牌，上面好像写着些什么</v>
      </c>
      <c r="D4228" s="55">
        <f>[3]lang_2!D4228</f>
        <v>0</v>
      </c>
      <c r="E4228" s="55" t="str">
        <f>[3]lang_2!E4228</f>
        <v>#告示牌，可以给你一些提示</v>
      </c>
    </row>
    <row r="4229" spans="1:5">
      <c r="A4229" s="55" t="str">
        <f>[3]lang_2!A4229</f>
        <v>GUILDMAPTIP_49</v>
      </c>
      <c r="B4229" s="55" t="str">
        <f>[3]lang_2!B4229</f>
        <v>地下城入口</v>
      </c>
      <c r="C4229" s="55" t="str">
        <f>[3]lang_2!C4229</f>
        <v>#前往地下城区域的入口。</v>
      </c>
      <c r="D4229" s="55">
        <f>[3]lang_2!D4229</f>
        <v>0</v>
      </c>
      <c r="E4229" s="55" t="str">
        <f>[3]lang_2!E4229</f>
        <v>#通过那里可以进入地下城</v>
      </c>
    </row>
    <row r="4230" spans="1:5">
      <c r="A4230" s="55" t="str">
        <f>[3]lang_2!A4230</f>
        <v>GUILDMAPTIP_50</v>
      </c>
      <c r="B4230" s="55" t="str">
        <f>[3]lang_2!B4230</f>
        <v>哨塔</v>
      </c>
      <c r="C4230" s="55" t="str">
        <f>[3]lang_2!C4230</f>
        <v>#你不能从这里通过，或许你应该去东南方向的首领帐篷碰碰运气</v>
      </c>
      <c r="D4230" s="55">
        <f>[3]lang_2!D4230</f>
        <v>0</v>
      </c>
      <c r="E4230" s="55" t="str">
        <f>[3]lang_2!E4230</f>
        <v>#他们守卫着地下城入口</v>
      </c>
    </row>
    <row r="4231" spans="1:5">
      <c r="A4231" s="55" t="str">
        <f>[3]lang_2!A4231</f>
        <v>GUILDMAPTIP_51</v>
      </c>
      <c r="B4231" s="55" t="str">
        <f>[3]lang_2!B4231</f>
        <v>方尖碑</v>
      </c>
      <c r="C4231" s="55" t="str">
        <f>[3]lang_2!C4231</f>
        <v>#你发现一座方尖碑，上面的花纹疑似一张古老的地图</v>
      </c>
      <c r="D4231" s="55">
        <f>[3]lang_2!D4231</f>
        <v>0</v>
      </c>
      <c r="E4231" s="55" t="str">
        <f>[3]lang_2!E4231</f>
        <v>#隐藏着宝藏地图的神秘古塔</v>
      </c>
    </row>
    <row r="4232" spans="1:5">
      <c r="A4232" s="55" t="str">
        <f>[3]lang_2!A4232</f>
        <v>GUILDMAPTIP_52</v>
      </c>
      <c r="B4232" s="55" t="str">
        <f>[3]lang_2!B4232</f>
        <v>帐篷</v>
      </c>
      <c r="C4232" s="55" t="str">
        <f>[3]lang_2!C4232</f>
        <v>#拜访首领帐篷的管理者，获得通过边境的许可</v>
      </c>
      <c r="D4232" s="55">
        <f>[3]lang_2!D4232</f>
        <v>0</v>
      </c>
      <c r="E4232" s="55" t="str">
        <f>[3]lang_2!E4232</f>
        <v>#拜访后可以通过边境守卫</v>
      </c>
    </row>
    <row r="4233" spans="1:5">
      <c r="A4233" s="55" t="str">
        <f>[3]lang_2!A4233</f>
        <v>GUILDMAPTIP_53</v>
      </c>
      <c r="B4233" s="55" t="str">
        <f>[3]lang_2!B4233</f>
        <v>联盟野怪（弱）</v>
      </c>
      <c r="C4233" s="55" t="str">
        <f>[3]lang_2!C4233</f>
        <v>#野蛮的拦路者</v>
      </c>
      <c r="D4233" s="55">
        <f>[3]lang_2!D4233</f>
        <v>0</v>
      </c>
      <c r="E4233" s="55">
        <f>[3]lang_2!E4233</f>
        <v>0</v>
      </c>
    </row>
    <row r="4234" spans="1:5">
      <c r="A4234" s="55" t="str">
        <f>[3]lang_2!A4234</f>
        <v>GUILDMAPTIP_54</v>
      </c>
      <c r="B4234" s="55" t="str">
        <f>[3]lang_2!B4234</f>
        <v>联盟野怪（强）</v>
      </c>
      <c r="C4234" s="55" t="str">
        <f>[3]lang_2!C4234</f>
        <v>#凶猛的拦路者</v>
      </c>
      <c r="D4234" s="55">
        <f>[3]lang_2!D4234</f>
        <v>0</v>
      </c>
      <c r="E4234" s="55">
        <f>[3]lang_2!E4234</f>
        <v>0</v>
      </c>
    </row>
    <row r="4235" spans="1:5">
      <c r="A4235" s="55" t="str">
        <f>[3]lang_2!A4235</f>
        <v>GUILDMAPTIP_55</v>
      </c>
      <c r="B4235" s="55" t="str">
        <f>[3]lang_2!B4235</f>
        <v>传送门</v>
      </c>
      <c r="C4235" s="55" t="str">
        <f>[3]lang_2!C4235</f>
        <v>#传送门</v>
      </c>
      <c r="D4235" s="55">
        <f>[3]lang_2!D4235</f>
        <v>0</v>
      </c>
      <c r="E4235" s="55">
        <f>[3]lang_2!E4235</f>
        <v>0</v>
      </c>
    </row>
    <row r="4236" spans="1:5">
      <c r="A4236" s="55" t="str">
        <f>[3]lang_2!A4236</f>
        <v>GUILDMAPTIP_56</v>
      </c>
      <c r="B4236" s="55" t="str">
        <f>[3]lang_2!B4236</f>
        <v>公共点（金矿）</v>
      </c>
      <c r="C4236" s="55" t="str">
        <f>[3]lang_2!C4236</f>
        <v>#控制这座金矿，每天可以为联盟提供黄金</v>
      </c>
      <c r="D4236" s="55">
        <f>[3]lang_2!D4236</f>
        <v>0</v>
      </c>
      <c r="E4236" s="55">
        <f>[3]lang_2!E4236</f>
        <v>0</v>
      </c>
    </row>
    <row r="4237" spans="1:5">
      <c r="A4237" s="55" t="str">
        <f>[3]lang_2!A4237</f>
        <v>GUILDMAPTIP_57</v>
      </c>
      <c r="B4237" s="55" t="str">
        <f>[3]lang_2!B4237</f>
        <v>公共点（水车）</v>
      </c>
      <c r="C4237" s="55" t="str">
        <f>[3]lang_2!C4237</f>
        <v>#控制这座水车，每天可以为联盟赚取钻石</v>
      </c>
      <c r="D4237" s="55">
        <f>[3]lang_2!D4237</f>
        <v>0</v>
      </c>
      <c r="E4237" s="55">
        <f>[3]lang_2!E4237</f>
        <v>0</v>
      </c>
    </row>
    <row r="4238" spans="1:5">
      <c r="A4238" s="55" t="str">
        <f>[3]lang_2!A4238</f>
        <v>GUILDMAPTIP_58</v>
      </c>
      <c r="B4238" s="55">
        <f>[3]lang_2!B4238</f>
        <v>0</v>
      </c>
      <c r="C4238" s="55" t="str">
        <f>[3]lang_2!C4238</f>
        <v>#凶猛的拦路者</v>
      </c>
      <c r="D4238" s="55">
        <f>[3]lang_2!D4238</f>
        <v>0</v>
      </c>
      <c r="E4238" s="55">
        <f>[3]lang_2!E4238</f>
        <v>0</v>
      </c>
    </row>
    <row r="4239" spans="1:5">
      <c r="A4239" s="55" t="str">
        <f>[3]lang_2!A4239</f>
        <v>GUILDMAPTIP_59</v>
      </c>
      <c r="B4239" s="55">
        <f>[3]lang_2!B4239</f>
        <v>0</v>
      </c>
      <c r="C4239" s="55" t="str">
        <f>[3]lang_2!C4239</f>
        <v>#凶猛的拦路者</v>
      </c>
      <c r="D4239" s="55">
        <f>[3]lang_2!D4239</f>
        <v>0</v>
      </c>
      <c r="E4239" s="55">
        <f>[3]lang_2!E4239</f>
        <v>0</v>
      </c>
    </row>
    <row r="4240" spans="1:5">
      <c r="A4240" s="55" t="str">
        <f>[3]lang_2!A4240</f>
        <v>GUILDMAPTIP_60</v>
      </c>
      <c r="B4240" s="55">
        <f>[3]lang_2!B4240</f>
        <v>0</v>
      </c>
      <c r="C4240" s="55" t="str">
        <f>[3]lang_2!C4240</f>
        <v>#凶猛的拦路者</v>
      </c>
      <c r="D4240" s="55">
        <f>[3]lang_2!D4240</f>
        <v>0</v>
      </c>
      <c r="E4240" s="55">
        <f>[3]lang_2!E4240</f>
        <v>0</v>
      </c>
    </row>
    <row r="4241" spans="1:5">
      <c r="A4241" s="55" t="str">
        <f>[3]lang_2!A4241</f>
        <v>GUILDMAPTIP_61</v>
      </c>
      <c r="B4241" s="55">
        <f>[3]lang_2!B4241</f>
        <v>0</v>
      </c>
      <c r="C4241" s="55" t="str">
        <f>[3]lang_2!C4241</f>
        <v>#一座灵墓，占领可获得幽灵碎片</v>
      </c>
      <c r="D4241" s="55">
        <f>[3]lang_2!D4241</f>
        <v>0</v>
      </c>
      <c r="E4241" s="55">
        <f>[3]lang_2!E4241</f>
        <v>0</v>
      </c>
    </row>
    <row r="4242" spans="1:5">
      <c r="A4242" s="55" t="str">
        <f>[3]lang_2!A4242</f>
        <v>GUILDMAPTIP_62</v>
      </c>
      <c r="B4242" s="55">
        <f>[3]lang_2!B4242</f>
        <v>0</v>
      </c>
      <c r="C4242" s="55" t="str">
        <f>[3]lang_2!C4242</f>
        <v>#一座烈火神殿，占领可获得火精灵碎片</v>
      </c>
      <c r="D4242" s="55">
        <f>[3]lang_2!D4242</f>
        <v>0</v>
      </c>
      <c r="E4242" s="55">
        <f>[3]lang_2!E4242</f>
        <v>0</v>
      </c>
    </row>
    <row r="4243" spans="1:5">
      <c r="A4243" s="55" t="str">
        <f>[3]lang_2!A4243</f>
        <v>GUILDMAPTIP_63</v>
      </c>
      <c r="B4243" s="55">
        <f>[3]lang_2!B4243</f>
        <v>0</v>
      </c>
      <c r="C4243" s="55" t="str">
        <f>[3]lang_2!C4243</f>
        <v>#一座古老的传送门，可以来回传送英雄</v>
      </c>
      <c r="D4243" s="55">
        <f>[3]lang_2!D4243</f>
        <v>0</v>
      </c>
      <c r="E4243" s="55">
        <f>[3]lang_2!E4243</f>
        <v>0</v>
      </c>
    </row>
    <row r="4244" spans="1:5">
      <c r="A4244" s="55" t="str">
        <f>[3]lang_2!A4244</f>
        <v>GUILDMAPTIP_64</v>
      </c>
      <c r="B4244" s="55">
        <f>[3]lang_2!B4244</f>
        <v>0</v>
      </c>
      <c r="C4244" s="55" t="str">
        <f>[3]lang_2!C4244</f>
        <v>#Lv1 城堡城池</v>
      </c>
      <c r="D4244" s="55">
        <f>[3]lang_2!D4244</f>
        <v>0</v>
      </c>
      <c r="E4244" s="55">
        <f>[3]lang_2!E4244</f>
        <v>0</v>
      </c>
    </row>
    <row r="4245" spans="1:5">
      <c r="A4245" s="55" t="str">
        <f>[3]lang_2!A4245</f>
        <v>GUILDMAPTIP_65</v>
      </c>
      <c r="B4245" s="55">
        <f>[3]lang_2!B4245</f>
        <v>0</v>
      </c>
      <c r="C4245" s="55" t="str">
        <f>[3]lang_2!C4245</f>
        <v>#Lv2 城堡城池</v>
      </c>
      <c r="D4245" s="55">
        <f>[3]lang_2!D4245</f>
        <v>0</v>
      </c>
      <c r="E4245" s="55">
        <f>[3]lang_2!E4245</f>
        <v>0</v>
      </c>
    </row>
    <row r="4246" spans="1:5">
      <c r="A4246" s="55" t="str">
        <f>[3]lang_2!A4246</f>
        <v>GUILDMAPTIP_66</v>
      </c>
      <c r="B4246" s="55">
        <f>[3]lang_2!B4246</f>
        <v>0</v>
      </c>
      <c r="C4246" s="55" t="str">
        <f>[3]lang_2!C4246</f>
        <v>#每周六5:00后开放通过</v>
      </c>
      <c r="D4246" s="55">
        <f>[3]lang_2!D4246</f>
        <v>0</v>
      </c>
      <c r="E4246" s="55">
        <f>[3]lang_2!E4246</f>
        <v>0</v>
      </c>
    </row>
    <row r="4247" spans="1:5">
      <c r="A4247" s="55" t="str">
        <f>[3]lang_2!A4247</f>
        <v>GUILDMAPTIP_67</v>
      </c>
      <c r="B4247" s="55">
        <f>[3]lang_2!B4247</f>
        <v>0</v>
      </c>
      <c r="C4247" s="55" t="str">
        <f>[3]lang_2!C4247</f>
        <v>#Lv1 壁垒城池</v>
      </c>
      <c r="D4247" s="55">
        <f>[3]lang_2!D4247</f>
        <v>0</v>
      </c>
      <c r="E4247" s="55">
        <f>[3]lang_2!E4247</f>
        <v>0</v>
      </c>
    </row>
    <row r="4248" spans="1:5">
      <c r="A4248" s="55" t="str">
        <f>[3]lang_2!A4248</f>
        <v>GUILDMAPTIP_68</v>
      </c>
      <c r="B4248" s="55">
        <f>[3]lang_2!B4248</f>
        <v>0</v>
      </c>
      <c r="C4248" s="55" t="str">
        <f>[3]lang_2!C4248</f>
        <v>#Lv2 壁垒城池</v>
      </c>
      <c r="D4248" s="55">
        <f>[3]lang_2!D4248</f>
        <v>0</v>
      </c>
      <c r="E4248" s="55">
        <f>[3]lang_2!E4248</f>
        <v>0</v>
      </c>
    </row>
    <row r="4249" spans="1:5">
      <c r="A4249" s="55" t="str">
        <f>[3]lang_2!A4249</f>
        <v>GUILDMAPTIP_69</v>
      </c>
      <c r="B4249" s="55">
        <f>[3]lang_2!B4249</f>
        <v>0</v>
      </c>
      <c r="C4249" s="55" t="str">
        <f>[3]lang_2!C4249</f>
        <v>#一座古老的战争学院，你的英雄可以在这里获得帮助</v>
      </c>
      <c r="D4249" s="55">
        <f>[3]lang_2!D4249</f>
        <v>0</v>
      </c>
      <c r="E4249" s="55">
        <f>[3]lang_2!E4249</f>
        <v>0</v>
      </c>
    </row>
    <row r="4250" spans="1:5">
      <c r="A4250" s="55" t="str">
        <f>[3]lang_2!A4250</f>
        <v>GUILDMAPTIP_70</v>
      </c>
      <c r="B4250" s="55">
        <f>[3]lang_2!B4250</f>
        <v>0</v>
      </c>
      <c r="C4250" s="55" t="str">
        <f>[3]lang_2!C4250</f>
        <v>#魔法泉的水可以使你浑身充满力量</v>
      </c>
      <c r="D4250" s="55">
        <f>[3]lang_2!D4250</f>
        <v>0</v>
      </c>
      <c r="E4250" s="55">
        <f>[3]lang_2!E4250</f>
        <v>0</v>
      </c>
    </row>
    <row r="4251" spans="1:5">
      <c r="A4251" s="55" t="str">
        <f>[3]lang_2!A4251</f>
        <v>GUILDMAPTIP_71</v>
      </c>
      <c r="B4251" s="55">
        <f>[3]lang_2!B4251</f>
        <v>0</v>
      </c>
      <c r="C4251" s="55" t="str">
        <f>[3]lang_2!C4251</f>
        <v>#一座魔法师小屋，那里的魔法师也许对你有所帮助</v>
      </c>
      <c r="D4251" s="55">
        <f>[3]lang_2!D4251</f>
        <v>0</v>
      </c>
      <c r="E4251" s="55">
        <f>[3]lang_2!E4251</f>
        <v>0</v>
      </c>
    </row>
    <row r="4252" spans="1:5">
      <c r="A4252" s="55" t="str">
        <f>[3]lang_2!A4252</f>
        <v>GUILDMAPTIP_72</v>
      </c>
      <c r="B4252" s="55">
        <f>[3]lang_2!B4252</f>
        <v>0</v>
      </c>
      <c r="C4252" s="55" t="str">
        <f>[3]lang_2!C4252</f>
        <v>#一座荒凉的陵墓，占领后可获得吸血鬼碎片</v>
      </c>
      <c r="D4252" s="55">
        <f>[3]lang_2!D4252</f>
        <v>0</v>
      </c>
      <c r="E4252" s="55">
        <f>[3]lang_2!E4252</f>
        <v>0</v>
      </c>
    </row>
    <row r="4253" spans="1:5">
      <c r="A4253" s="55" t="str">
        <f>[3]lang_2!A4253</f>
        <v>GUILDMAPTIP_74</v>
      </c>
      <c r="B4253" s="55">
        <f>[3]lang_2!B4253</f>
        <v>0</v>
      </c>
      <c r="C4253" s="55" t="str">
        <f>[3]lang_2!C4253</f>
        <v>#Lv3 龙之国</v>
      </c>
      <c r="D4253" s="55">
        <f>[3]lang_2!D4253</f>
        <v>0</v>
      </c>
      <c r="E4253" s="55">
        <f>[3]lang_2!E4253</f>
        <v>0</v>
      </c>
    </row>
    <row r="4254" spans="1:5">
      <c r="A4254" s="55">
        <f>[3]lang_2!A4254</f>
        <v>0</v>
      </c>
      <c r="B4254" s="55">
        <f>[3]lang_2!B4254</f>
        <v>0</v>
      </c>
      <c r="C4254" s="55">
        <f>[3]lang_2!C4254</f>
        <v>0</v>
      </c>
      <c r="D4254" s="55">
        <f>[3]lang_2!D4254</f>
        <v>0</v>
      </c>
      <c r="E4254" s="55">
        <f>[3]lang_2!E4254</f>
        <v>0</v>
      </c>
    </row>
    <row r="4255" spans="1:5">
      <c r="A4255" s="55" t="str">
        <f>[3]lang_2!A4255</f>
        <v>GUILDMAPTIP_78</v>
      </c>
      <c r="B4255" s="55" t="str">
        <f>[3]lang_2!B4255</f>
        <v>#兽人塔</v>
      </c>
      <c r="C4255" s="55" t="str">
        <f>[3]lang_2!C4255</f>
        <v>#一座兽人塔，占领后可以获得半兽人碎片</v>
      </c>
      <c r="D4255" s="55">
        <f>[3]lang_2!D4255</f>
        <v>0</v>
      </c>
      <c r="E4255" s="55">
        <f>[3]lang_2!E4255</f>
        <v>0</v>
      </c>
    </row>
    <row r="4256" spans="1:5">
      <c r="A4256" s="55" t="str">
        <f>[3]lang_2!A4256</f>
        <v>GUILDMAPTIP_79</v>
      </c>
      <c r="B4256" s="55" t="str">
        <f>[3]lang_2!B4256</f>
        <v>#幽宅</v>
      </c>
      <c r="C4256" s="55" t="str">
        <f>[3]lang_2!C4256</f>
        <v>#一座幽宅，占领后可以获得吸血鬼碎片</v>
      </c>
      <c r="D4256" s="55">
        <f>[3]lang_2!D4256</f>
        <v>0</v>
      </c>
      <c r="E4256" s="55">
        <f>[3]lang_2!E4256</f>
        <v>0</v>
      </c>
    </row>
    <row r="4257" spans="1:5">
      <c r="A4257" s="55" t="str">
        <f>[3]lang_2!A4257</f>
        <v>GUILDMAPTIP_80</v>
      </c>
      <c r="B4257" s="55" t="str">
        <f>[3]lang_2!B4257</f>
        <v>#恶鬼之门</v>
      </c>
      <c r="C4257" s="55" t="str">
        <f>[3]lang_2!C4257</f>
        <v>#一座恶鬼之门塔，占领后可以获得长角恶魔碎片</v>
      </c>
      <c r="D4257" s="55">
        <f>[3]lang_2!D4257</f>
        <v>0</v>
      </c>
      <c r="E4257" s="55">
        <f>[3]lang_2!E4257</f>
        <v>0</v>
      </c>
    </row>
    <row r="4258" spans="1:5">
      <c r="A4258" s="55" t="str">
        <f>[3]lang_2!A4258</f>
        <v>GUILDMAPTIP_81</v>
      </c>
      <c r="B4258" s="55" t="str">
        <f>[3]lang_2!B4258</f>
        <v>#射手塔楼</v>
      </c>
      <c r="C4258" s="55" t="str">
        <f>[3]lang_2!C4258</f>
        <v>#一座射手塔楼，占领后可以获得弩手碎片</v>
      </c>
      <c r="D4258" s="55">
        <f>[3]lang_2!D4258</f>
        <v>0</v>
      </c>
      <c r="E4258" s="55">
        <f>[3]lang_2!E4258</f>
        <v>0</v>
      </c>
    </row>
    <row r="4259" spans="1:5">
      <c r="A4259" s="55" t="str">
        <f>[3]lang_2!A4259</f>
        <v>GUILDMAPTIP_82</v>
      </c>
      <c r="B4259" s="55" t="str">
        <f>[3]lang_2!B4259</f>
        <v>#人马厩</v>
      </c>
      <c r="C4259" s="55" t="str">
        <f>[3]lang_2!C4259</f>
        <v>#一座人马厩，占领后可以获得半人马碎片</v>
      </c>
      <c r="D4259" s="55">
        <f>[3]lang_2!D4259</f>
        <v>0</v>
      </c>
      <c r="E4259" s="55">
        <f>[3]lang_2!E4259</f>
        <v>0</v>
      </c>
    </row>
    <row r="4260" spans="1:5">
      <c r="A4260" s="55" t="str">
        <f>[3]lang_2!A4260</f>
        <v>GUILDMAPTIP_83</v>
      </c>
      <c r="B4260" s="55" t="str">
        <f>[3]lang_2!B4260</f>
        <v>#坟地</v>
      </c>
      <c r="C4260" s="55" t="str">
        <f>[3]lang_2!C4260</f>
        <v>#一处坟地，占领后可以获得僵尸碎片</v>
      </c>
      <c r="D4260" s="55">
        <f>[3]lang_2!D4260</f>
        <v>0</v>
      </c>
      <c r="E4260" s="55">
        <f>[3]lang_2!E4260</f>
        <v>0</v>
      </c>
    </row>
    <row r="4261" spans="1:5">
      <c r="A4261" s="55" t="str">
        <f>[3]lang_2!A4261</f>
        <v>GUILDMAPTIP_3601</v>
      </c>
      <c r="B4261" s="55" t="str">
        <f>[3]lang_2!B4261</f>
        <v>#钟楼</v>
      </c>
      <c r="C4261" s="55" t="str">
        <f>[3]lang_2!C4261</f>
        <v>#一处钟楼，占领后可以获得大妖精碎片</v>
      </c>
      <c r="D4261" s="55">
        <f>[3]lang_2!D4261</f>
        <v>0</v>
      </c>
      <c r="E4261" s="55">
        <f>[3]lang_2!E4261</f>
        <v>0</v>
      </c>
    </row>
    <row r="4262" spans="1:5">
      <c r="A4262" s="55" t="str">
        <f>[3]lang_2!A4262</f>
        <v>GUILDMAPTIP_98</v>
      </c>
      <c r="B4262" s="55">
        <f>[3]lang_2!B4262</f>
        <v>0</v>
      </c>
      <c r="C4262" s="55" t="str">
        <f>[3]lang_2!C4262</f>
        <v>#守护宝藏的BOSS</v>
      </c>
      <c r="D4262" s="55">
        <f>[3]lang_2!D4262</f>
        <v>0</v>
      </c>
      <c r="E4262" s="55">
        <f>[3]lang_2!E4262</f>
        <v>0</v>
      </c>
    </row>
    <row r="4263" spans="1:5">
      <c r="A4263" s="55" t="str">
        <f>[3]lang_2!A4263</f>
        <v>GUILDMAPTIP_100</v>
      </c>
      <c r="B4263" s="55">
        <f>[3]lang_2!B4263</f>
        <v>0</v>
      </c>
      <c r="C4263" s="55" t="str">
        <f>[3]lang_2!C4263</f>
        <v>#守护宝藏的BOSS</v>
      </c>
      <c r="D4263" s="55">
        <f>[3]lang_2!D4263</f>
        <v>0</v>
      </c>
      <c r="E4263" s="55">
        <f>[3]lang_2!E4263</f>
        <v>0</v>
      </c>
    </row>
    <row r="4264" spans="1:5">
      <c r="A4264" s="55" t="str">
        <f>[3]lang_2!A4264</f>
        <v>GUILDMAPTIP_101</v>
      </c>
      <c r="B4264" s="55">
        <f>[3]lang_2!B4264</f>
        <v>0</v>
      </c>
      <c r="C4264" s="55" t="str">
        <f>[3]lang_2!C4264</f>
        <v>#守护宝藏的BOSS</v>
      </c>
      <c r="D4264" s="55">
        <f>[3]lang_2!D4264</f>
        <v>0</v>
      </c>
      <c r="E4264" s="55">
        <f>[3]lang_2!E4264</f>
        <v>0</v>
      </c>
    </row>
    <row r="4265" spans="1:5">
      <c r="A4265" s="55" t="str">
        <f>[3]lang_2!A4265</f>
        <v>GUILDMAPTIP_401</v>
      </c>
      <c r="B4265" s="55">
        <f>[3]lang_2!B4265</f>
        <v>0</v>
      </c>
      <c r="C4265" s="55" t="str">
        <f>[3]lang_2!C4265</f>
        <v>#周二5:00后可通过这里</v>
      </c>
      <c r="D4265" s="55">
        <f>[3]lang_2!D4265</f>
        <v>0</v>
      </c>
      <c r="E4265" s="55">
        <f>[3]lang_2!E4265</f>
        <v>0</v>
      </c>
    </row>
    <row r="4266" spans="1:5">
      <c r="A4266" s="55" t="str">
        <f>[3]lang_2!A4266</f>
        <v>GUILDMAPTIP_402</v>
      </c>
      <c r="B4266" s="55">
        <f>[3]lang_2!B4266</f>
        <v>0</v>
      </c>
      <c r="C4266" s="55" t="str">
        <f>[3]lang_2!C4266</f>
        <v>#周三5:00后可通过这里</v>
      </c>
      <c r="D4266" s="55">
        <f>[3]lang_2!D4266</f>
        <v>0</v>
      </c>
      <c r="E4266" s="55">
        <f>[3]lang_2!E4266</f>
        <v>0</v>
      </c>
    </row>
    <row r="4267" spans="1:5">
      <c r="A4267" s="55">
        <f>[3]lang_2!A4267</f>
        <v>0</v>
      </c>
      <c r="B4267" s="55">
        <f>[3]lang_2!B4267</f>
        <v>0</v>
      </c>
      <c r="C4267" s="55">
        <f>[3]lang_2!C4267</f>
        <v>0</v>
      </c>
      <c r="D4267" s="55">
        <f>[3]lang_2!D4267</f>
        <v>0</v>
      </c>
      <c r="E4267" s="55">
        <f>[3]lang_2!E4267</f>
        <v>0</v>
      </c>
    </row>
    <row r="4268" spans="1:5">
      <c r="A4268" s="55" t="str">
        <f>[3]lang_2!A4268</f>
        <v>GUILDMAPTIP_2001</v>
      </c>
      <c r="B4268" s="55">
        <f>[3]lang_2!B4268</f>
        <v>0</v>
      </c>
      <c r="C4268" s="55" t="str">
        <f>[3]lang_2!C4268</f>
        <v>#堕落的野怪</v>
      </c>
      <c r="D4268" s="55">
        <f>[3]lang_2!D4268</f>
        <v>0</v>
      </c>
      <c r="E4268" s="55">
        <f>[3]lang_2!E4268</f>
        <v>0</v>
      </c>
    </row>
    <row r="4269" spans="1:5">
      <c r="A4269" s="55" t="str">
        <f>[3]lang_2!A4269</f>
        <v>GUILDMAPTIP_2101</v>
      </c>
      <c r="B4269" s="55">
        <f>[3]lang_2!B4269</f>
        <v>0</v>
      </c>
      <c r="C4269" s="55" t="str">
        <f>[3]lang_2!C4269</f>
        <v>#胆小的野怪</v>
      </c>
      <c r="D4269" s="55">
        <f>[3]lang_2!D4269</f>
        <v>0</v>
      </c>
      <c r="E4269" s="55">
        <f>[3]lang_2!E4269</f>
        <v>0</v>
      </c>
    </row>
    <row r="4270" spans="1:5">
      <c r="A4270" s="55" t="str">
        <f>[3]lang_2!A4270</f>
        <v>GUILDMAPTIP_2201</v>
      </c>
      <c r="B4270" s="55">
        <f>[3]lang_2!B4270</f>
        <v>0</v>
      </c>
      <c r="C4270" s="55" t="str">
        <f>[3]lang_2!C4270</f>
        <v>#睿智的野怪</v>
      </c>
      <c r="D4270" s="55">
        <f>[3]lang_2!D4270</f>
        <v>0</v>
      </c>
      <c r="E4270" s="55">
        <f>[3]lang_2!E4270</f>
        <v>0</v>
      </c>
    </row>
    <row r="4271" spans="1:5">
      <c r="A4271" s="55">
        <f>[3]lang_2!A4271</f>
        <v>0</v>
      </c>
      <c r="B4271" s="55">
        <f>[3]lang_2!B4271</f>
        <v>0</v>
      </c>
      <c r="C4271" s="55">
        <f>[3]lang_2!C4271</f>
        <v>0</v>
      </c>
      <c r="D4271" s="55">
        <f>[3]lang_2!D4271</f>
        <v>0</v>
      </c>
      <c r="E4271" s="55">
        <f>[3]lang_2!E4271</f>
        <v>0</v>
      </c>
    </row>
    <row r="4272" spans="1:5">
      <c r="A4272" s="55" t="str">
        <f>[3]lang_2!A4272</f>
        <v>guildwords_1</v>
      </c>
      <c r="B4272" s="55">
        <f>[3]lang_2!B4272</f>
        <v>0</v>
      </c>
      <c r="C4272" s="55" t="str">
        <f>[3]lang_2!C4272</f>
        <v>#想要通过这里，就试着来打败我吧！</v>
      </c>
      <c r="D4272" s="55">
        <f>[3]lang_2!D4272</f>
        <v>0</v>
      </c>
      <c r="E4272" s="55" t="str">
        <f>[3]lang_2!E4272</f>
        <v>#想要激活帐篷，就试着来打败我吧！</v>
      </c>
    </row>
    <row r="4273" spans="1:5">
      <c r="A4273" s="55">
        <f>[3]lang_2!A4273</f>
        <v>0</v>
      </c>
      <c r="B4273" s="55">
        <f>[3]lang_2!B4273</f>
        <v>0</v>
      </c>
      <c r="C4273" s="55">
        <f>[3]lang_2!C4273</f>
        <v>0</v>
      </c>
      <c r="D4273" s="55">
        <f>[3]lang_2!D4273</f>
        <v>0</v>
      </c>
      <c r="E4273" s="55">
        <f>[3]lang_2!E4273</f>
        <v>0</v>
      </c>
    </row>
    <row r="4274" spans="1:5">
      <c r="A4274" s="55" t="str">
        <f>[3]lang_2!A4274</f>
        <v>GUILDMAPTIP_4001</v>
      </c>
      <c r="B4274" s="55">
        <f>[3]lang_2!B4274</f>
        <v>0</v>
      </c>
      <c r="C4274" s="55" t="str">
        <f>[3]lang_2!C4274</f>
        <v>#一座空气神坛，占领后可以获得雷元素碎片</v>
      </c>
      <c r="D4274" s="55">
        <f>[3]lang_2!D4274</f>
        <v>0</v>
      </c>
      <c r="E4274" s="55">
        <f>[3]lang_2!E4274</f>
        <v>0</v>
      </c>
    </row>
    <row r="4275" spans="1:5">
      <c r="A4275" s="55" t="str">
        <f>[3]lang_2!A4275</f>
        <v>GUILDMAPTIP_4002</v>
      </c>
      <c r="B4275" s="55">
        <f>[3]lang_2!B4275</f>
        <v>0</v>
      </c>
      <c r="C4275" s="55" t="str">
        <f>[3]lang_2!C4275</f>
        <v>#一座流水神坛，占领后可以获得冰元素碎片</v>
      </c>
      <c r="D4275" s="55">
        <f>[3]lang_2!D4275</f>
        <v>0</v>
      </c>
      <c r="E4275" s="55">
        <f>[3]lang_2!E4275</f>
        <v>0</v>
      </c>
    </row>
    <row r="4276" spans="1:5">
      <c r="A4276" s="55" t="str">
        <f>[3]lang_2!A4276</f>
        <v>GUILDMAPTIP_4003</v>
      </c>
      <c r="B4276" s="55">
        <f>[3]lang_2!B4276</f>
        <v>0</v>
      </c>
      <c r="C4276" s="55" t="str">
        <f>[3]lang_2!C4276</f>
        <v>#一座烈火神坛，占领后可以获得幽火元素碎片</v>
      </c>
      <c r="D4276" s="55">
        <f>[3]lang_2!D4276</f>
        <v>0</v>
      </c>
      <c r="E4276" s="55">
        <f>[3]lang_2!E4276</f>
        <v>0</v>
      </c>
    </row>
    <row r="4277" spans="1:5">
      <c r="A4277" s="55" t="str">
        <f>[3]lang_2!A4277</f>
        <v>GUILDMAPTIP_4004</v>
      </c>
      <c r="B4277" s="55">
        <f>[3]lang_2!B4277</f>
        <v>0</v>
      </c>
      <c r="C4277" s="55" t="str">
        <f>[3]lang_2!C4277</f>
        <v>#一座大地神坛，占领后可以获得石元素碎片</v>
      </c>
      <c r="D4277" s="55">
        <f>[3]lang_2!D4277</f>
        <v>0</v>
      </c>
      <c r="E4277" s="55">
        <f>[3]lang_2!E4277</f>
        <v>0</v>
      </c>
    </row>
    <row r="4278" spans="1:5">
      <c r="A4278" s="55" t="str">
        <f>[3]lang_2!A4278</f>
        <v>GUILDMAPTIP_4005</v>
      </c>
      <c r="B4278" s="55">
        <f>[3]lang_2!B4278</f>
        <v>0</v>
      </c>
      <c r="C4278" s="55" t="str">
        <f>[3]lang_2!C4278</f>
        <v>#一座魔法花园，占领后可以获得魔法仙灵碎片</v>
      </c>
      <c r="D4278" s="55">
        <f>[3]lang_2!D4278</f>
        <v>0</v>
      </c>
      <c r="E4278" s="55">
        <f>[3]lang_2!E4278</f>
        <v>0</v>
      </c>
    </row>
    <row r="4279" spans="1:5">
      <c r="A4279" s="55">
        <f>[3]lang_2!A4279</f>
        <v>0</v>
      </c>
      <c r="B4279" s="55">
        <f>[3]lang_2!B4279</f>
        <v>0</v>
      </c>
      <c r="C4279" s="55">
        <f>[3]lang_2!C4279</f>
        <v>0</v>
      </c>
      <c r="D4279" s="55">
        <f>[3]lang_2!D4279</f>
        <v>0</v>
      </c>
      <c r="E4279" s="55">
        <f>[3]lang_2!E4279</f>
        <v>0</v>
      </c>
    </row>
    <row r="4280" spans="1:5">
      <c r="A4280" s="55" t="str">
        <f>[3]lang_2!A4280</f>
        <v>GUILDMAPTIP_6001</v>
      </c>
      <c r="B4280" s="55">
        <f>[3]lang_2!B4280</f>
        <v>0</v>
      </c>
      <c r="C4280" s="55" t="str">
        <f>[3]lang_2!C4280</f>
        <v>#回答它的问题可以获得认可与奖励</v>
      </c>
      <c r="D4280" s="55">
        <f>[3]lang_2!D4280</f>
        <v>0</v>
      </c>
      <c r="E4280" s="55">
        <f>[3]lang_2!E4280</f>
        <v>0</v>
      </c>
    </row>
    <row r="4281" spans="1:5">
      <c r="A4281" s="55">
        <f>[3]lang_2!A4281</f>
        <v>0</v>
      </c>
      <c r="B4281" s="55">
        <f>[3]lang_2!B4281</f>
        <v>0</v>
      </c>
      <c r="C4281" s="55">
        <f>[3]lang_2!C4281</f>
        <v>0</v>
      </c>
      <c r="D4281" s="55">
        <f>[3]lang_2!D4281</f>
        <v>0</v>
      </c>
      <c r="E4281" s="55">
        <f>[3]lang_2!E4281</f>
        <v>0</v>
      </c>
    </row>
    <row r="4282" spans="1:5">
      <c r="A4282" s="55" t="str">
        <f>[3]lang_2!A4282</f>
        <v>GUIDE_GUILD_1</v>
      </c>
      <c r="B4282" s="55">
        <f>[3]lang_2!B4282</f>
        <v>0</v>
      </c>
      <c r="C4282" s="55" t="str">
        <f>[3]lang_2!C4282</f>
        <v>#[color=462800]欢迎来到大世界！让我简单给您讲解一下。[-]</v>
      </c>
      <c r="D4282" s="55">
        <f>[3]lang_2!D4282</f>
        <v>0</v>
      </c>
      <c r="E4282" s="55" t="str">
        <f>[3]lang_2!E4282</f>
        <v>#[color=462800]欢迎来到大世界！让我简单给您讲解一下。[-]</v>
      </c>
    </row>
    <row r="4283" spans="1:5">
      <c r="A4283" s="55" t="str">
        <f>[3]lang_2!A4283</f>
        <v>GUIDE_GUILD_2</v>
      </c>
      <c r="B4283" s="55">
        <f>[3]lang_2!B4283</f>
        <v>0</v>
      </c>
      <c r="C4283" s="55" t="str">
        <f>[3]lang_2!C4283</f>
        <v>#[color=462800]在这里，您可以与同联盟的玩家一起协作，也可能遇到其他联盟玩家的攻击。[-]</v>
      </c>
      <c r="D4283" s="55">
        <f>[3]lang_2!D4283</f>
        <v>0</v>
      </c>
      <c r="E4283" s="55" t="str">
        <f>[3]lang_2!E4283</f>
        <v>#[color=462800]您可以通过地下城入口传送至地下城，奖励更加丰富，当然，竞争也会更激烈。[-]</v>
      </c>
    </row>
    <row r="4284" spans="1:5">
      <c r="A4284" s="55" t="str">
        <f>[3]lang_2!A4284</f>
        <v>GUIDE_GUILD_3</v>
      </c>
      <c r="B4284" s="55">
        <f>[3]lang_2!B4284</f>
        <v>0</v>
      </c>
      <c r="C4284" s="55" t="str">
        <f>[3]lang_2!C4284</f>
        <v>#[color=462800]大地图会在周一3:00——5:00重置，刷新资源点。现在，请跟随引导，移动一次吧。[-]</v>
      </c>
      <c r="D4284" s="55">
        <f>[3]lang_2!D4284</f>
        <v>0</v>
      </c>
      <c r="E4284" s="55" t="str">
        <f>[3]lang_2!E4284</f>
        <v>#[color=462800]咦？这里有哨兵守卫，怎么能够通过呢？[-]</v>
      </c>
    </row>
    <row r="4285" spans="1:5">
      <c r="A4285" s="55" t="str">
        <f>[3]lang_2!A4285</f>
        <v>GUIDE_GUILD_4</v>
      </c>
      <c r="B4285" s="55">
        <f>[3]lang_2!B4285</f>
        <v>0</v>
      </c>
      <c r="C4285" s="55" t="str">
        <f>[3]lang_2!C4285</f>
        <v>#[color=462800]行动力：移动消耗10行动力[-]</v>
      </c>
      <c r="D4285" s="55">
        <f>[3]lang_2!D4285</f>
        <v>0</v>
      </c>
      <c r="E4285" s="55" t="str">
        <f>[3]lang_2!E4285</f>
        <v>#[color=462800]这里什么时候出现的哨兵？看来我们需要先去拜访首领帐篷，获得允许。[-]</v>
      </c>
    </row>
    <row r="4286" spans="1:5">
      <c r="A4286" s="55" t="str">
        <f>[3]lang_2!A4286</f>
        <v>GUIDE_GUILD_5</v>
      </c>
      <c r="B4286" s="55">
        <f>[3]lang_2!B4286</f>
        <v>0</v>
      </c>
      <c r="C4286" s="55" t="str">
        <f>[3]lang_2!C4286</f>
        <v>#[color=462800]生命：大地图中战斗消耗生命[-]</v>
      </c>
      <c r="D4286" s="55">
        <f>[3]lang_2!D4286</f>
        <v>0</v>
      </c>
      <c r="E4286" s="55" t="str">
        <f>[3]lang_2!E4286</f>
        <v>#[color=462800]首领帐篷就在这里了，到达这里需要经过哨塔，我们不妨先去收集下资源吧。[-]</v>
      </c>
    </row>
    <row r="4287" spans="1:5">
      <c r="A4287" s="55">
        <f>[3]lang_2!A4287</f>
        <v>0</v>
      </c>
      <c r="B4287" s="55">
        <f>[3]lang_2!B4287</f>
        <v>0</v>
      </c>
      <c r="C4287" s="55">
        <f>[3]lang_2!C4287</f>
        <v>0</v>
      </c>
      <c r="D4287" s="55">
        <f>[3]lang_2!D4287</f>
        <v>0</v>
      </c>
      <c r="E4287" s="55">
        <f>[3]lang_2!E4287</f>
        <v>0</v>
      </c>
    </row>
    <row r="4288" spans="1:5">
      <c r="A4288" s="55" t="str">
        <f>[3]lang_2!A4288</f>
        <v>GUIDE_GUILD_6</v>
      </c>
      <c r="B4288" s="55">
        <f>[3]lang_2!B4288</f>
        <v>0</v>
      </c>
      <c r="C4288" s="55" t="str">
        <f>[3]lang_2!C4288</f>
        <v>#[color=462800]路牌上写着:在探索过程中，请优先激活[-][color=c44904]联盟建筑（带有旗帜的建筑）[-][color=462800]，它可以持续为联盟所有人产出资源。之后，可以寻找[-][color=c44904]公共建筑（带有名字的）[-][color=462800]获得稀有资源。[-]</v>
      </c>
      <c r="D4288" s="55">
        <f>[3]lang_2!D4288</f>
        <v>0</v>
      </c>
      <c r="E4288" s="55" t="str">
        <f>[3]lang_2!E4288</f>
        <v>#[color=462800]路牌上写着:在探索过程中，请优先激活[-][color=c44904]联盟建筑（带有旗帜的建筑）[-][color=462800]，它可以持续为联盟所有人产出资源。之后，可以寻找[-][color=c44904]公共建筑（带有名字的）[-][color=462800]获得稀有资源。[-]</v>
      </c>
    </row>
    <row r="4289" spans="1:5">
      <c r="A4289" s="55" t="str">
        <f>[3]lang_2!A4289</f>
        <v>GUIDE_GUILD_7</v>
      </c>
      <c r="B4289" s="55">
        <f>[3]lang_2!B4289</f>
        <v>0</v>
      </c>
      <c r="C4289" s="55" t="str">
        <f>[3]lang_2!C4289</f>
        <v>#[color=462800]每次移动会消耗10行动力。绿色格子表示可移动的点，请跟随引导移动一格。[-]</v>
      </c>
      <c r="D4289" s="55">
        <f>[3]lang_2!D4289</f>
        <v>0</v>
      </c>
      <c r="E4289" s="55" t="str">
        <f>[3]lang_2!E4289</f>
        <v>#[color=462800]每次移动会消耗10行动力。绿色格子表示可移动的点，请跟随引导移动一格。[-]</v>
      </c>
    </row>
    <row r="4290" spans="1:5">
      <c r="A4290" s="55" t="str">
        <f>[3]lang_2!A4290</f>
        <v>GUIDE_GUILD_8</v>
      </c>
      <c r="B4290" s="55">
        <f>[3]lang_2!B4290</f>
        <v>0</v>
      </c>
      <c r="C4290" s="55" t="str">
        <f>[3]lang_2!C4290</f>
        <v>#[color=462800]做的好。现在来攻击一只野怪吧！要注意，攻击野怪战斗中死亡的兵团不能再次上场，回城后恢复。[-]</v>
      </c>
      <c r="D4290" s="55">
        <f>[3]lang_2!D4290</f>
        <v>0</v>
      </c>
      <c r="E4290" s="55" t="str">
        <f>[3]lang_2!E4290</f>
        <v>#[color=462800]做的好。现在来攻击一只野怪吧！要注意，攻击野怪战斗中死亡的兵团不能再次上场，回城后恢复。[-]</v>
      </c>
    </row>
    <row r="4291" spans="1:5">
      <c r="A4291" s="55" t="str">
        <f>[3]lang_2!A4291</f>
        <v>GUIDE_GUILD_9</v>
      </c>
      <c r="B4291" s="55">
        <f>[3]lang_2!B4291</f>
        <v>0</v>
      </c>
      <c r="C4291" s="55" t="str">
        <f>[3]lang_2!C4291</f>
        <v>#[color=462800]精灵艾莉尔就在不远处，我们快过去找她吧！[-]</v>
      </c>
      <c r="D4291" s="55">
        <f>[3]lang_2!D4291</f>
        <v>0</v>
      </c>
      <c r="E4291" s="55" t="str">
        <f>[3]lang_2!E4291</f>
        <v>#[color=462800]精灵艾莉尔就在不远处，我们快过去找她吧！[-]</v>
      </c>
    </row>
    <row r="4292" spans="1:5">
      <c r="A4292" s="55" t="str">
        <f>[3]lang_2!A4292</f>
        <v>GUIDE_GUILD_10</v>
      </c>
      <c r="B4292" s="55">
        <f>[3]lang_2!B4292</f>
        <v>0</v>
      </c>
      <c r="C4292" s="55" t="str">
        <f>[3]lang_2!C4292</f>
        <v>#[color=462800]你就是先知小屋那些老家伙推荐来的家伙吧，多半又是给了钱的，真是没意思的家伙。[-]</v>
      </c>
      <c r="D4292" s="55">
        <f>[3]lang_2!D4292</f>
        <v>0</v>
      </c>
      <c r="E4292" s="55" t="str">
        <f>[3]lang_2!E4292</f>
        <v>#[color=462800]你就是先知小屋那些老家伙推荐来的家伙吧，多半又是给了钱的，真是没意思的家伙。[-]</v>
      </c>
    </row>
    <row r="4293" spans="1:5">
      <c r="A4293" s="55" t="str">
        <f>[3]lang_2!A4293</f>
        <v>GUIDE_GUILD_11</v>
      </c>
      <c r="B4293" s="55">
        <f>[3]lang_2!B4293</f>
        <v>0</v>
      </c>
      <c r="C4293" s="55" t="str">
        <f>[3]lang_2!C4293</f>
        <v>#[color=462800]好吧，我确实发现了一个神秘宝箱，至于里面有什么，嘿嘿，我可不敢保证！[-]</v>
      </c>
      <c r="D4293" s="55">
        <f>[3]lang_2!D4293</f>
        <v>0</v>
      </c>
      <c r="E4293" s="55" t="str">
        <f>[3]lang_2!E4293</f>
        <v>#[color=462800]好吧，我确实发现了一个神秘宝箱，但是里面有什么，我可不敢保证！一切都看你的运气了，我的英雄~嘿嘿[-]</v>
      </c>
    </row>
    <row r="4294" spans="1:5">
      <c r="A4294" s="55" t="str">
        <f>[3]lang_2!A4294</f>
        <v>GUIDE_GUILD_12</v>
      </c>
      <c r="B4294" s="55">
        <f>[3]lang_2!B4294</f>
        <v>0</v>
      </c>
      <c r="C4294" s="55" t="str">
        <f>[3]lang_2!C4294</f>
        <v>#[color=462800]现在我就指引你查看宝箱的位置，记好了呦~我的英雄！[-]</v>
      </c>
      <c r="D4294" s="55">
        <f>[3]lang_2!D4294</f>
        <v>0</v>
      </c>
      <c r="E4294" s="55">
        <f>[3]lang_2!E4294</f>
        <v>0</v>
      </c>
    </row>
    <row r="4295" spans="1:5">
      <c r="A4295" s="55">
        <f>[3]lang_2!A4295</f>
        <v>0</v>
      </c>
      <c r="B4295" s="55">
        <f>[3]lang_2!B4295</f>
        <v>0</v>
      </c>
      <c r="C4295" s="55">
        <f>[3]lang_2!C4295</f>
        <v>0</v>
      </c>
      <c r="D4295" s="55">
        <f>[3]lang_2!D4295</f>
        <v>0</v>
      </c>
      <c r="E4295" s="55">
        <f>[3]lang_2!E4295</f>
        <v>0</v>
      </c>
    </row>
    <row r="4296" spans="1:5">
      <c r="A4296" s="55" t="str">
        <f>[3]lang_2!A4296</f>
        <v>GUIDE_GUILD_13</v>
      </c>
      <c r="B4296" s="55">
        <f>[3]lang_2!B4296</f>
        <v>0</v>
      </c>
      <c r="C4296" s="55" t="str">
        <f>[3]lang_2!C4296</f>
        <v>#[color=462800]哇，你发现了联盟中的一处秘境，击败秘境中的幻影或者完成巫师们的请求，才能得到秘境的最终奖励。[-]</v>
      </c>
      <c r="D4296" s="55">
        <f>[3]lang_2!D4296</f>
        <v>0</v>
      </c>
      <c r="E4296" s="55">
        <f>[3]lang_2!E4296</f>
        <v>0</v>
      </c>
    </row>
    <row r="4297" spans="1:5">
      <c r="A4297" s="55" t="str">
        <f>[3]lang_2!A4297</f>
        <v>GUIDE_GUILD_14</v>
      </c>
      <c r="B4297" s="55">
        <f>[3]lang_2!B4297</f>
        <v>0</v>
      </c>
      <c r="C4297" s="55" t="str">
        <f>[3]lang_2!C4297</f>
        <v>#[color=462800]秘境最多只能维持2个小时，需要伙伴之间的相互配合才能完成，快去邀请他们或帮助他人完成秘境吧。[-]</v>
      </c>
      <c r="D4297" s="55">
        <f>[3]lang_2!D4297</f>
        <v>0</v>
      </c>
      <c r="E4297" s="55">
        <f>[3]lang_2!E4297</f>
        <v>0</v>
      </c>
    </row>
    <row r="4298" spans="1:5">
      <c r="A4298" s="55" t="str">
        <f>[3]lang_2!A4298</f>
        <v>GUIDE_GUILD_15</v>
      </c>
      <c r="B4298" s="55">
        <f>[3]lang_2!B4298</f>
        <v>0</v>
      </c>
      <c r="C4298" s="55" t="str">
        <f>[3]lang_2!C4298</f>
        <v>#[color=462800]王国联赛是在恩塔格瑞大陆上定期举办的盛大赛事，多个服务器将共同争夺恩塔格瑞上的多个国家或地区的控制权。[-]</v>
      </c>
      <c r="D4298" s="55">
        <f>[3]lang_2!D4298</f>
        <v>0</v>
      </c>
      <c r="E4298" s="55">
        <f>[3]lang_2!E4298</f>
        <v>0</v>
      </c>
    </row>
    <row r="4299" spans="1:5">
      <c r="A4299" s="55" t="str">
        <f>[3]lang_2!A4299</f>
        <v>GUIDE_GUILD_16</v>
      </c>
      <c r="B4299" s="55">
        <f>[3]lang_2!B4299</f>
        <v>0</v>
      </c>
      <c r="C4299" s="55" t="str">
        <f>[3]lang_2!C4299</f>
        <v>#[color=462800]不同的国家或地区之间风格迥异，领主们需要适应它们的风俗和传统，来为自己赢得最终的胜利。[-]</v>
      </c>
      <c r="D4299" s="55">
        <f>[3]lang_2!D4299</f>
        <v>0</v>
      </c>
      <c r="E4299" s="55">
        <f>[3]lang_2!E4299</f>
        <v>0</v>
      </c>
    </row>
    <row r="4300" spans="1:5">
      <c r="A4300" s="55">
        <f>[3]lang_2!A4300</f>
        <v>0</v>
      </c>
      <c r="B4300" s="55">
        <f>[3]lang_2!B4300</f>
        <v>0</v>
      </c>
      <c r="C4300" s="55">
        <f>[3]lang_2!C4300</f>
        <v>0</v>
      </c>
      <c r="D4300" s="55">
        <f>[3]lang_2!D4300</f>
        <v>0</v>
      </c>
      <c r="E4300" s="55">
        <f>[3]lang_2!E4300</f>
        <v>0</v>
      </c>
    </row>
    <row r="4301" spans="1:5">
      <c r="A4301" s="55" t="str">
        <f>[3]lang_2!A4301</f>
        <v>GUILD_MAP_INSTRUCTION</v>
      </c>
      <c r="B4301" s="55">
        <f>[3]lang_2!B4301</f>
        <v>0</v>
      </c>
      <c r="C4301" s="55" t="str">
        <f>[3]lang_2!C4301</f>
        <v>#[color=462800]联盟地图规则:[-][][-][color=462800]1、每次移动消耗10行动力[-][][-][color=462800]2、行动力每3分钟恢复1点[-][][-][color=462800]3、与玩家战斗会根据剩余血量扣除生命，生命为0，自动回城[-][][-][color=462800]4、攻击野怪战斗死亡的兵团会「受伤」，不能再次进行战斗[-][][-][color=462800]5、回城后生命恢复满，「受伤」的兵团恢复状态[-][][-][color=462800]6、联盟地图每周一5:00重置[-][][-][color=462800]7、地下城城池给予占领联盟时长奖励及结算奖励[-][][-][color=462800]8、攻击野怪会使野怪生命降低，生命为0时野怪死亡[-][][-][color=462800]9、地下城区域中心龙之国奖励尤为丰厚，但  只在周六5:00后开放[-][][-][color=462800]10、联盟矿点激活后，每日将为全联盟成员产出资源，通过邮件发送[-][][-][color=462800]11、联盟矿点被其他联盟掠夺会降低产量，掠夺者获得一定奖励[-][][-][color=462800]12、联盟方尖碑分布在己方联盟领地、敌方联盟领地中，敌方联盟可通过传送门抵达[-]</v>
      </c>
      <c r="D4301" s="55">
        <f>[3]lang_2!D4301</f>
        <v>0</v>
      </c>
      <c r="E4301" s="55" t="str">
        <f>[3]lang_2!E4301</f>
        <v>#[color=fae6c8]基础规则:[-][][-][color=fae6c8]每次移动消耗10行动力[-][][-][color=fae6c8]行动力每4分钟恢复一点[-][][-][color=fae6c8]攻击、采集等操作不消耗行动力[-][][-][color=fae6c8][-][][-][color=fae6c8]生命规则:[-][][-][color=fae6c8]战斗失败减少100生命，胜利也会根据剩余血量减少一定生命[-][][-][color=fae6c8]玩家生命减少至0，自动回城并恢复满生命[-][][-][color=fae6c8][-][][-][color=fae6c8]公共点争夺:[-][][-][color=fae6c8]公共资源点格子颜色为绿色，所有玩家可以争夺[-][][-][color=fae6c8]占领公共资源点需要一段时间，期间内没有被打败，则占领成功[-][][-][color=fae6c8][-][][-][color=fae6c8]联盟资源点:[-][][-][color=fae6c8]联盟建筑激活后，每日21:30通过邮件向联盟成员发放奖励[-][][-][color=fae6c8]联盟建筑被其他联盟玩家掠夺会降低产量[-]</v>
      </c>
    </row>
    <row r="4302" spans="1:5">
      <c r="A4302" s="55">
        <f>[3]lang_2!A4302</f>
        <v>0</v>
      </c>
      <c r="B4302" s="55">
        <f>[3]lang_2!B4302</f>
        <v>0</v>
      </c>
      <c r="C4302" s="55">
        <f>[3]lang_2!C4302</f>
        <v>0</v>
      </c>
      <c r="D4302" s="55">
        <f>[3]lang_2!D4302</f>
        <v>0</v>
      </c>
      <c r="E4302" s="55">
        <f>[3]lang_2!E4302</f>
        <v>0</v>
      </c>
    </row>
    <row r="4303" spans="1:5">
      <c r="A4303" s="55" t="str">
        <f>[3]lang_2!A4303</f>
        <v>GUILD_MAP_CITY_EXPLAIN</v>
      </c>
      <c r="B4303" s="55">
        <f>[3]lang_2!B4303</f>
        <v>0</v>
      </c>
      <c r="C4303" s="55" t="str">
        <f>[3]lang_2!C4303</f>
        <v>#[color=fae6c8]时长奖励：[-][][-][color=fae6c8]1、根据玩家占领城池的时间计算个人奖励，被其他联盟玩家击败或主动离开时结算奖励[-][][-][color=ffffff]　[-][][-][color=fae6c8]结算奖励：[-][][-][color=fae6c8]1、每日21:30，占领城池的联盟所有成员获得占领奖励，通过邮件发放，多个城池的奖励合并一封邮件[-]</v>
      </c>
      <c r="D4303" s="55">
        <f>[3]lang_2!D4303</f>
        <v>0</v>
      </c>
      <c r="E4303" s="55">
        <f>[3]lang_2!E4303</f>
        <v>0</v>
      </c>
    </row>
    <row r="4304" spans="1:5">
      <c r="A4304" s="55">
        <f>[3]lang_2!A4304</f>
        <v>0</v>
      </c>
      <c r="B4304" s="55">
        <f>[3]lang_2!B4304</f>
        <v>0</v>
      </c>
      <c r="C4304" s="55">
        <f>[3]lang_2!C4304</f>
        <v>0</v>
      </c>
      <c r="D4304" s="55">
        <f>[3]lang_2!D4304</f>
        <v>0</v>
      </c>
      <c r="E4304" s="55">
        <f>[3]lang_2!E4304</f>
        <v>0</v>
      </c>
    </row>
    <row r="4305" spans="1:5">
      <c r="A4305" s="55" t="str">
        <f>[3]lang_2!A4305</f>
        <v>GUILD_MAP_REPORT_1</v>
      </c>
      <c r="B4305" s="55" t="str">
        <f>[3]lang_2!B4305</f>
        <v>被人攻击 失败</v>
      </c>
      <c r="C4305" s="55" t="str">
        <f>[3]lang_2!C4305</f>
        <v>#[color=462800]您被[-][color=855b30]{$guildname}[-][color=462800]联盟的[-][color=855b30]{$name}[-][color=462800]攻击，不幸被击败，生命[-][color=00ff1e,fontsize=18,outlinecolor=3c1e0a00]-100[-][color=462800]。[-]</v>
      </c>
      <c r="D4305" s="55">
        <f>[3]lang_2!D4305</f>
        <v>0</v>
      </c>
      <c r="E4305" s="55" t="str">
        <f>[3]lang_2!E4305</f>
        <v>#您被{$guildname}联盟的{$name}攻击，不幸被击败，生命-100。</v>
      </c>
    </row>
    <row r="4306" spans="1:5">
      <c r="A4306" s="55" t="str">
        <f>[3]lang_2!A4306</f>
        <v>GUILD_MAP_REPORT_2</v>
      </c>
      <c r="B4306" s="55" t="str">
        <f>[3]lang_2!B4306</f>
        <v>被人攻击 80%血以上</v>
      </c>
      <c r="C4306" s="55" t="str">
        <f>[3]lang_2!C4306</f>
        <v>#[color=855b30]{$guildname}[-][color=462800]联盟的[-][color=855b30]{$name}[-][color=462800]自不量力，企图攻击您，被您打跑了，您的部队轻微受损，生命[-][color=00ff1e,fontsize=18,outlinecolor=3c1e0a00]-10[-][color=462800]。[-]</v>
      </c>
      <c r="D4306" s="55">
        <f>[3]lang_2!D4306</f>
        <v>0</v>
      </c>
      <c r="E4306" s="55" t="str">
        <f>[3]lang_2!E4306</f>
        <v>#{$guildname}联盟的{$name}自不量力，企图攻击您，被您打跑了，您的部队轻微受损，生命-10。</v>
      </c>
    </row>
    <row r="4307" spans="1:5">
      <c r="A4307" s="55" t="str">
        <f>[3]lang_2!A4307</f>
        <v>GUILD_MAP_REPORT_3</v>
      </c>
      <c r="B4307" s="55" t="str">
        <f>[3]lang_2!B4307</f>
        <v>被人攻击 50-80%血</v>
      </c>
      <c r="C4307" s="55" t="str">
        <f>[3]lang_2!C4307</f>
        <v>#[color=462800]你受到了[-][color=855b30]{$guildname}[-][color=462800]联盟的[-][color=855b30]{$name}[-][color=462800]的攻击，您取得了胜利，部队需要修整，生命[-][color=00ff1e,fontsize=18,outlinecolor=3c1e0a00]-20[-][color=462800]。[-]</v>
      </c>
      <c r="D4307" s="55">
        <f>[3]lang_2!D4307</f>
        <v>0</v>
      </c>
      <c r="E4307" s="55" t="str">
        <f>[3]lang_2!E4307</f>
        <v>#你受到了{$guildname}联盟的{$name}的攻击，您取得了胜利，部队需要修整，生命-20。</v>
      </c>
    </row>
    <row r="4308" spans="1:5">
      <c r="A4308" s="55" t="str">
        <f>[3]lang_2!A4308</f>
        <v>GUILD_MAP_REPORT_4</v>
      </c>
      <c r="B4308" s="55" t="str">
        <f>[3]lang_2!B4308</f>
        <v>被人攻击 50%血以下</v>
      </c>
      <c r="C4308" s="55" t="str">
        <f>[3]lang_2!C4308</f>
        <v>#[color=855b30]{$guildname}[-][color=462800]联盟的[-][color=855b30]{$name}[-][color=462800]向您发起攻击，您击败了他，但部队被重创，生命[-][color=00ff1e,fontsize=18,outlinecolor=3c1e0a00]-35[-][color=462800]。[-]</v>
      </c>
      <c r="D4308" s="55">
        <f>[3]lang_2!D4308</f>
        <v>0</v>
      </c>
      <c r="E4308" s="55" t="str">
        <f>[3]lang_2!E4308</f>
        <v>#{$guildname}联盟的{$name}攻击了您，在部队的英勇抵抗下击败了他，但您的部队被重创，生命-35。</v>
      </c>
    </row>
    <row r="4309" spans="1:5">
      <c r="A4309" s="55" t="str">
        <f>[3]lang_2!A4309</f>
        <v>GUILD_MAP_REPORT_5</v>
      </c>
      <c r="B4309" s="55" t="str">
        <f>[3]lang_2!B4309</f>
        <v>联盟金矿被人打</v>
      </c>
      <c r="C4309" s="55" t="str">
        <f>[3]lang_2!C4309</f>
        <v>#[color=462800]联盟金矿被[-][color=855b30]{$guildname}[-][color=462800]联盟的[-][color=855b30]{$name}[-][color=462800]掠夺，产量降低。[-]</v>
      </c>
      <c r="D4309" s="55">
        <f>[3]lang_2!D4309</f>
        <v>0</v>
      </c>
      <c r="E4309" s="55" t="str">
        <f>[3]lang_2!E4309</f>
        <v>#联盟金矿被{$guildname}联盟的{$name}掠夺，产量降低。</v>
      </c>
    </row>
    <row r="4310" spans="1:5">
      <c r="A4310" s="55" t="str">
        <f>[3]lang_2!A4310</f>
        <v>GUILD_MAP_REPORT_6</v>
      </c>
      <c r="B4310" s="55" t="str">
        <f>[3]lang_2!B4310</f>
        <v>联盟招募点被人打</v>
      </c>
      <c r="C4310" s="55" t="str">
        <f>[3]lang_2!C4310</f>
        <v>#[color=462800]联盟招募点被[-][color=855b30]{$guildname}[-][color=462800]联盟的[-][color=855b30]{$name}[-][color=462800]掠夺，产量降低。[-]</v>
      </c>
      <c r="D4310" s="55">
        <f>[3]lang_2!D4310</f>
        <v>0</v>
      </c>
      <c r="E4310" s="55" t="str">
        <f>[3]lang_2!E4310</f>
        <v>#联盟金矿被{$guildname}联盟的{$name}掠夺，产量降低。</v>
      </c>
    </row>
    <row r="4311" spans="1:5">
      <c r="A4311" s="55" t="str">
        <f>[3]lang_2!A4311</f>
        <v>GUILD_MAP_REPORT_7</v>
      </c>
      <c r="B4311" s="55" t="str">
        <f>[3]lang_2!B4311</f>
        <v>联盟金矿被激活</v>
      </c>
      <c r="C4311" s="55" t="str">
        <f>[3]lang_2!C4311</f>
        <v>#[color=855b30]{$name}[-][color=462800]激活了联盟矿点，开始产出资源。特此奖励[-][color=00ff1e,fontsize=18,outlinecolor=3c1e0a00]200[-][color=462800]联盟币。[-]</v>
      </c>
      <c r="D4311" s="55">
        <f>[3]lang_2!D4311</f>
        <v>0</v>
      </c>
      <c r="E4311" s="55" t="str">
        <f>[3]lang_2!E4311</f>
        <v>#{$name}激活了联盟金矿，开始产出资源。</v>
      </c>
    </row>
    <row r="4312" spans="1:5">
      <c r="A4312" s="55" t="str">
        <f>[3]lang_2!A4312</f>
        <v>GUILD_MAP_REPORT_8</v>
      </c>
      <c r="B4312" s="55" t="str">
        <f>[3]lang_2!B4312</f>
        <v>联盟招募点被激活</v>
      </c>
      <c r="C4312" s="55" t="str">
        <f>[3]lang_2!C4312</f>
        <v>#[color=855b30]{$name}[-][color=462800]激活了联盟招募点，开始产出资源。特此奖励[-][color=00ff1e,fontsize=18,outlinecolor=3c1e0a00]200[-][color=462800]联盟币。[-]</v>
      </c>
      <c r="D4312" s="55">
        <f>[3]lang_2!D4312</f>
        <v>0</v>
      </c>
      <c r="E4312" s="55" t="str">
        <f>[3]lang_2!E4312</f>
        <v>#{$name}激活了联盟招募点，开始产出资源。</v>
      </c>
    </row>
    <row r="4313" spans="1:5">
      <c r="A4313" s="55" t="str">
        <f>[3]lang_2!A4313</f>
        <v>GUILD_MAP_REPORT_9</v>
      </c>
      <c r="B4313" s="55" t="str">
        <f>[3]lang_2!B4313</f>
        <v>联盟方尖碑被激活</v>
      </c>
      <c r="C4313" s="55" t="str">
        <f>[3]lang_2!C4313</f>
        <v>#[color=855b30]{$name}[-][color=462800]激活了方尖碑，离获得宝藏更进一步。特此奖励[-][color=00ff1e,fontsize=18,outlinecolor=3c1e0a00]300[-][color=462800]联盟币。[-]</v>
      </c>
      <c r="D4313" s="55">
        <f>[3]lang_2!D4313</f>
        <v>0</v>
      </c>
      <c r="E4313" s="55" t="str">
        <f>[3]lang_2!E4313</f>
        <v>#{$name}激活了方尖碑，离获得宝藏更进一步。</v>
      </c>
    </row>
    <row r="4314" spans="1:5">
      <c r="A4314" s="55" t="str">
        <f>[3]lang_2!A4314</f>
        <v>GUILD_MAP_REPORT_10</v>
      </c>
      <c r="B4314" s="55" t="str">
        <f>[3]lang_2!B4314</f>
        <v>联盟首领帐篷激活</v>
      </c>
      <c r="C4314" s="55" t="str">
        <f>[3]lang_2!C4314</f>
        <v>#[color=855b30]{$name}[-][color=462800]访问了帐篷，哨塔可以通过了。特此奖励[-][color=00ff1e,fontsize=18,outlinecolor=3c1e0a00]200[-][color=462800]联盟币。[-]</v>
      </c>
      <c r="D4314" s="55">
        <f>[3]lang_2!D4314</f>
        <v>0</v>
      </c>
      <c r="E4314" s="55" t="str">
        <f>[3]lang_2!E4314</f>
        <v>#{$name}访问了首领帐篷，哨塔可以通过了。</v>
      </c>
    </row>
    <row r="4315" spans="1:5">
      <c r="A4315" s="55" t="str">
        <f>[3]lang_2!A4315</f>
        <v>GUILD_MAP_REPORT_11</v>
      </c>
      <c r="B4315" s="55" t="str">
        <f>[3]lang_2!B4315</f>
        <v>PVE死亡回城/PVP胜利但生命不足</v>
      </c>
      <c r="C4315" s="55" t="str">
        <f>[3]lang_2!C4315</f>
        <v>#[color=462800]您没有生命了，传送回主城，修整之后可以继续出征了。[-]</v>
      </c>
      <c r="D4315" s="55">
        <f>[3]lang_2!D4315</f>
        <v>0</v>
      </c>
      <c r="E4315" s="55" t="str">
        <f>[3]lang_2!E4315</f>
        <v>#您没有生命了，传送回主城，修整之后可以继续出征了。</v>
      </c>
    </row>
    <row r="4316" spans="1:5">
      <c r="A4316" s="55" t="str">
        <f>[3]lang_2!A4316</f>
        <v>GUILD_MAP_REPORT_12</v>
      </c>
      <c r="B4316" s="55">
        <f>[3]lang_2!B4316</f>
        <v>0</v>
      </c>
      <c r="C4316" s="55" t="str">
        <f>[3]lang_2!C4316</f>
        <v>#[color=855b30]{$name}[-][color=462800]击败了BOSS，发现了好多奖励，大家也快去收集吧。[-]</v>
      </c>
      <c r="D4316" s="55">
        <f>[3]lang_2!D4316</f>
        <v>0</v>
      </c>
      <c r="E4316" s="55">
        <f>[3]lang_2!E4316</f>
        <v>0</v>
      </c>
    </row>
    <row r="4317" spans="1:5">
      <c r="A4317" s="55" t="str">
        <f>[3]lang_2!A4317</f>
        <v>GUILD_MAP_REPORT_13</v>
      </c>
      <c r="B4317" s="55">
        <f>[3]lang_2!B4317</f>
        <v>0</v>
      </c>
      <c r="C4317" s="55" t="str">
        <f>[3]lang_2!C4317</f>
        <v>#[color=855b30]{$name}[-][color=462800]击败了拦路者，已经可以通过了。[-]</v>
      </c>
      <c r="D4317" s="55">
        <f>[3]lang_2!D4317</f>
        <v>0</v>
      </c>
      <c r="E4317" s="55">
        <f>[3]lang_2!E4317</f>
        <v>0</v>
      </c>
    </row>
    <row r="4318" spans="1:5">
      <c r="A4318" s="55" t="str">
        <f>[3]lang_2!A4318</f>
        <v>GUILD_MAP_REPORT_14</v>
      </c>
      <c r="B4318" s="55" t="str">
        <f>[3]lang_2!B4318</f>
        <v>联盟金矿被激活</v>
      </c>
      <c r="C4318" s="55" t="str">
        <f>[3]lang_2!C4318</f>
        <v>#[color=855b30]{$name}[-][color=462800]激活了联盟矿点，开始产出资源。[-]</v>
      </c>
      <c r="D4318" s="55">
        <f>[3]lang_2!D4318</f>
        <v>0</v>
      </c>
      <c r="E4318" s="55" t="str">
        <f>[3]lang_2!E4318</f>
        <v>#{$name}激活了联盟金矿，开始产出资源。</v>
      </c>
    </row>
    <row r="4319" spans="1:5">
      <c r="A4319" s="55" t="str">
        <f>[3]lang_2!A4319</f>
        <v>GUILD_MAP_REPORT_15</v>
      </c>
      <c r="B4319" s="55" t="str">
        <f>[3]lang_2!B4319</f>
        <v>联盟招募点被激活</v>
      </c>
      <c r="C4319" s="55" t="str">
        <f>[3]lang_2!C4319</f>
        <v>#[color=855b30]{$name}[-][color=462800]激活了联盟招募点，开始产出资源。[-]</v>
      </c>
      <c r="D4319" s="55">
        <f>[3]lang_2!D4319</f>
        <v>0</v>
      </c>
      <c r="E4319" s="55" t="str">
        <f>[3]lang_2!E4319</f>
        <v>#{$name}激活了联盟招募点，开始产出资源。</v>
      </c>
    </row>
    <row r="4320" spans="1:5">
      <c r="A4320" s="55" t="str">
        <f>[3]lang_2!A4320</f>
        <v>GUILD_MAP_REPORT_16</v>
      </c>
      <c r="B4320" s="55" t="str">
        <f>[3]lang_2!B4320</f>
        <v>联盟方尖碑被激活</v>
      </c>
      <c r="C4320" s="55" t="str">
        <f>[3]lang_2!C4320</f>
        <v>#[color=855b30]{$name}[-][color=462800]激活了方尖碑，离获得宝藏更进一步。[-]</v>
      </c>
      <c r="D4320" s="55">
        <f>[3]lang_2!D4320</f>
        <v>0</v>
      </c>
      <c r="E4320" s="55" t="str">
        <f>[3]lang_2!E4320</f>
        <v>#{$name}激活了方尖碑，离获得宝藏更进一步。</v>
      </c>
    </row>
    <row r="4321" spans="1:5">
      <c r="A4321" s="55" t="str">
        <f>[3]lang_2!A4321</f>
        <v>GUILD_MAP_REPORT_17</v>
      </c>
      <c r="B4321" s="55" t="str">
        <f>[3]lang_2!B4321</f>
        <v>联盟首领帐篷激活</v>
      </c>
      <c r="C4321" s="55" t="str">
        <f>[3]lang_2!C4321</f>
        <v>#[color=855b30]{$name}[-][color=462800]访问了首领帐篷，哨塔可以通过了。[-]</v>
      </c>
      <c r="D4321" s="55">
        <f>[3]lang_2!D4321</f>
        <v>0</v>
      </c>
      <c r="E4321" s="55" t="str">
        <f>[3]lang_2!E4321</f>
        <v>#{$name}访问了首领帐篷，哨塔可以通过了。</v>
      </c>
    </row>
    <row r="4322" spans="1:5">
      <c r="A4322" s="55" t="str">
        <f>[3]lang_2!A4322</f>
        <v>GUILD_MAP_REPORT_18</v>
      </c>
      <c r="B4322" s="55" t="str">
        <f>[3]lang_2!B4322</f>
        <v>主动攻击胜利 敌人扣100</v>
      </c>
      <c r="C4322" s="55" t="str">
        <f>[3]lang_2!C4322</f>
        <v>#[color=462800]您向[-][color=855b30]{$name}[-][color=462800]发起攻击，轻松获胜，并把他赶回了复活点。[-]</v>
      </c>
      <c r="D4322" s="55">
        <f>[3]lang_2!D4322</f>
        <v>0</v>
      </c>
      <c r="E4322" s="55">
        <f>[3]lang_2!E4322</f>
        <v>0</v>
      </c>
    </row>
    <row r="4323" spans="1:5">
      <c r="A4323" s="55" t="str">
        <f>[3]lang_2!A4323</f>
        <v>GUILD_MAP_REPORT_19</v>
      </c>
      <c r="B4323" s="55" t="str">
        <f>[3]lang_2!B4323</f>
        <v>主动攻击失败 敌人扣10</v>
      </c>
      <c r="C4323" s="55" t="str">
        <f>[3]lang_2!C4323</f>
        <v>#[color=462800]您对[-][color=855b30]{$name}[-][color=462800]造成10点生命伤害，但由于实力过于悬殊，不幸被对方反杀。[-]</v>
      </c>
      <c r="D4323" s="55">
        <f>[3]lang_2!D4323</f>
        <v>0</v>
      </c>
      <c r="E4323" s="55">
        <f>[3]lang_2!E4323</f>
        <v>0</v>
      </c>
    </row>
    <row r="4324" spans="1:5">
      <c r="A4324" s="55" t="str">
        <f>[3]lang_2!A4324</f>
        <v>GUILD_MAP_REPORT_20</v>
      </c>
      <c r="B4324" s="55" t="str">
        <f>[3]lang_2!B4324</f>
        <v>主动攻击失败 敌人扣20</v>
      </c>
      <c r="C4324" s="55" t="str">
        <f>[3]lang_2!C4324</f>
        <v>#[color=462800]您英勇地对[-][color=855b30]{$name}[-][color=462800]造成20点生命伤害，最终由于体力不支返回安全点修整。[-]</v>
      </c>
      <c r="D4324" s="55">
        <f>[3]lang_2!D4324</f>
        <v>0</v>
      </c>
      <c r="E4324" s="55">
        <f>[3]lang_2!E4324</f>
        <v>0</v>
      </c>
    </row>
    <row r="4325" spans="1:5">
      <c r="A4325" s="55" t="str">
        <f>[3]lang_2!A4325</f>
        <v>GUILD_MAP_REPORT_21</v>
      </c>
      <c r="B4325" s="55" t="str">
        <f>[3]lang_2!B4325</f>
        <v>主动攻击失败 敌人扣35</v>
      </c>
      <c r="C4325" s="55" t="str">
        <f>[3]lang_2!C4325</f>
        <v>#[color=462800]您对[-][color=855b30]{$name}[-][color=462800]造成35点生命伤害，由于一些运气的原因，还是失败了。[-]</v>
      </c>
      <c r="D4325" s="55">
        <f>[3]lang_2!D4325</f>
        <v>0</v>
      </c>
      <c r="E4325" s="55">
        <f>[3]lang_2!E4325</f>
        <v>0</v>
      </c>
    </row>
    <row r="4326" spans="1:5">
      <c r="A4326" s="55" t="str">
        <f>[3]lang_2!A4326</f>
        <v>GUILD_MAP_REPORT_22</v>
      </c>
      <c r="B4326" s="55" t="str">
        <f>[3]lang_2!B4326</f>
        <v>主动攻击失败 扣0</v>
      </c>
      <c r="C4326" s="55" t="str">
        <f>[3]lang_2!C4326</f>
        <v>#[color=462800]您向[-][color=855b30]{$name}[-][color=462800]发起攻击，但由于等级差距过大（超过15级），未造成上伤害。[-]</v>
      </c>
      <c r="D4326" s="55">
        <f>[3]lang_2!D4326</f>
        <v>0</v>
      </c>
      <c r="E4326" s="55">
        <f>[3]lang_2!E4326</f>
        <v>0</v>
      </c>
    </row>
    <row r="4327" spans="1:5">
      <c r="A4327" s="55" t="str">
        <f>[3]lang_2!A4327</f>
        <v>GUILD_MAP_REPORT_23</v>
      </c>
      <c r="B4327" s="55" t="str">
        <f>[3]lang_2!B4327</f>
        <v>被动攻击 扣0</v>
      </c>
      <c r="C4327" s="55" t="str">
        <f>[3]lang_2!C4327</f>
        <v>#[color=462800]您被[-][color=855b30]{$guildname}[-][color=462800]联盟的[-][color=855b30]{$name}[-][color=462800]攻击，对方的等级与您差距过大（超过15级），并未对您造成伤害。[-]</v>
      </c>
      <c r="D4327" s="55">
        <f>[3]lang_2!D4327</f>
        <v>0</v>
      </c>
      <c r="E4327" s="55">
        <f>[3]lang_2!E4327</f>
        <v>0</v>
      </c>
    </row>
    <row r="4328" spans="1:5">
      <c r="A4328" s="55">
        <f>[3]lang_2!A4328</f>
        <v>0</v>
      </c>
      <c r="B4328" s="55">
        <f>[3]lang_2!B4328</f>
        <v>0</v>
      </c>
      <c r="C4328" s="55">
        <f>[3]lang_2!C4328</f>
        <v>0</v>
      </c>
      <c r="D4328" s="55">
        <f>[3]lang_2!D4328</f>
        <v>0</v>
      </c>
      <c r="E4328" s="55">
        <f>[3]lang_2!E4328</f>
        <v>0</v>
      </c>
    </row>
    <row r="4329" spans="1:5">
      <c r="A4329" s="55" t="str">
        <f>[3]lang_2!A4329</f>
        <v>GUILD_MAP_LESS_1</v>
      </c>
      <c r="B4329" s="55">
        <f>[3]lang_2!B4329</f>
        <v>0</v>
      </c>
      <c r="C4329" s="55" t="str">
        <f>[3]lang_2!C4329</f>
        <v>#由于您的等级高于对方15级，本次战斗未获得奖励</v>
      </c>
      <c r="D4329" s="55">
        <f>[3]lang_2!D4329</f>
        <v>0</v>
      </c>
      <c r="E4329" s="55">
        <f>[3]lang_2!E4329</f>
        <v>0</v>
      </c>
    </row>
    <row r="4330" spans="1:5">
      <c r="A4330" s="55" t="str">
        <f>[3]lang_2!A4330</f>
        <v>GUILD_MAP_LESS_2</v>
      </c>
      <c r="B4330" s="55">
        <f>[3]lang_2!B4330</f>
        <v>0</v>
      </c>
      <c r="C4330" s="55" t="str">
        <f>[3]lang_2!C4330</f>
        <v>#由于您的等级低于对方15级，未对对方造成伤害</v>
      </c>
      <c r="D4330" s="55">
        <f>[3]lang_2!D4330</f>
        <v>0</v>
      </c>
      <c r="E4330" s="55">
        <f>[3]lang_2!E4330</f>
        <v>0</v>
      </c>
    </row>
    <row r="4331" spans="1:5">
      <c r="A4331" s="55" t="str">
        <f>[3]lang_2!A4331</f>
        <v>GUILDMAP_KILL_LIMIT</v>
      </c>
      <c r="B4331" s="55">
        <f>[3]lang_2!B4331</f>
        <v>0</v>
      </c>
      <c r="C4331" s="55" t="str">
        <f>[3]lang_2!C4331</f>
        <v>#您今日通过击杀获得奖励已达上限</v>
      </c>
      <c r="D4331" s="55">
        <f>[3]lang_2!D4331</f>
        <v>0</v>
      </c>
      <c r="E4331" s="55">
        <f>[3]lang_2!E4331</f>
        <v>0</v>
      </c>
    </row>
    <row r="4332" spans="1:5">
      <c r="A4332" s="55">
        <f>[3]lang_2!A4332</f>
        <v>0</v>
      </c>
      <c r="B4332" s="55">
        <f>[3]lang_2!B4332</f>
        <v>0</v>
      </c>
      <c r="C4332" s="55">
        <f>[3]lang_2!C4332</f>
        <v>0</v>
      </c>
      <c r="D4332" s="55">
        <f>[3]lang_2!D4332</f>
        <v>0</v>
      </c>
      <c r="E4332" s="55">
        <f>[3]lang_2!E4332</f>
        <v>0</v>
      </c>
    </row>
    <row r="4333" spans="1:5">
      <c r="A4333" s="55" t="str">
        <f>[3]lang_2!A4333</f>
        <v>guild_tujiandes_1</v>
      </c>
      <c r="B4333" s="55" t="str">
        <f>[3]lang_2!B4333</f>
        <v>行动力</v>
      </c>
      <c r="C4333" s="55" t="str">
        <f>[3]lang_2!C4333</f>
        <v>#每移动一次消耗10行动力，行动力每3分钟恢复1点。</v>
      </c>
      <c r="D4333" s="55">
        <f>[3]lang_2!D4333</f>
        <v>0</v>
      </c>
      <c r="E4333" s="55">
        <f>[3]lang_2!E4333</f>
        <v>0</v>
      </c>
    </row>
    <row r="4334" spans="1:5">
      <c r="A4334" s="55" t="str">
        <f>[3]lang_2!A4334</f>
        <v>guild_tujiandes_2</v>
      </c>
      <c r="B4334" s="55" t="str">
        <f>[3]lang_2!B4334</f>
        <v>生命</v>
      </c>
      <c r="C4334" s="55" t="str">
        <f>[3]lang_2!C4334</f>
        <v>#与其他玩家对战，会降低玩家生命，生命为0时自动传送回城。</v>
      </c>
      <c r="D4334" s="55">
        <f>[3]lang_2!D4334</f>
        <v>0</v>
      </c>
      <c r="E4334" s="55">
        <f>[3]lang_2!E4334</f>
        <v>0</v>
      </c>
    </row>
    <row r="4335" spans="1:5">
      <c r="A4335" s="55" t="str">
        <f>[3]lang_2!A4335</f>
        <v>guild_tujiandes_3</v>
      </c>
      <c r="B4335" s="55" t="str">
        <f>[3]lang_2!B4335</f>
        <v>受伤</v>
      </c>
      <c r="C4335" s="55" t="str">
        <f>[3]lang_2!C4335</f>
        <v>#攻击野怪，战斗中阵亡的兵团会受伤，不能再次上场，回城后恢复。</v>
      </c>
      <c r="D4335" s="55">
        <f>[3]lang_2!D4335</f>
        <v>0</v>
      </c>
      <c r="E4335" s="55">
        <f>[3]lang_2!E4335</f>
        <v>0</v>
      </c>
    </row>
    <row r="4336" spans="1:5">
      <c r="A4336" s="55" t="str">
        <f>[3]lang_2!A4336</f>
        <v>guild_tujiandes_4</v>
      </c>
      <c r="B4336" s="55" t="str">
        <f>[3]lang_2!B4336</f>
        <v>回城</v>
      </c>
      <c r="C4336" s="55" t="str">
        <f>[3]lang_2!C4336</f>
        <v>#返回出生点，恢复生命，治疗所有受伤兵团。</v>
      </c>
      <c r="D4336" s="55">
        <f>[3]lang_2!D4336</f>
        <v>0</v>
      </c>
      <c r="E4336" s="55">
        <f>[3]lang_2!E4336</f>
        <v>0</v>
      </c>
    </row>
    <row r="4337" spans="1:5">
      <c r="A4337" s="55" t="str">
        <f>[3]lang_2!A4337</f>
        <v>guild_tujiandes_5</v>
      </c>
      <c r="B4337" s="55" t="str">
        <f>[3]lang_2!B4337</f>
        <v>装备</v>
      </c>
      <c r="C4337" s="55" t="str">
        <f>[3]lang_2!C4337</f>
        <v>#英雄可装备多件宝物，增加英雄属性。每周一重置。</v>
      </c>
      <c r="D4337" s="55">
        <f>[3]lang_2!D4337</f>
        <v>0</v>
      </c>
      <c r="E4337" s="55">
        <f>[3]lang_2!E4337</f>
        <v>0</v>
      </c>
    </row>
    <row r="4338" spans="1:5">
      <c r="A4338" s="55" t="str">
        <f>[3]lang_2!A4338</f>
        <v>guild_tujiandes_6</v>
      </c>
      <c r="B4338" s="55" t="str">
        <f>[3]lang_2!B4338</f>
        <v>任务</v>
      </c>
      <c r="C4338" s="55" t="str">
        <f>[3]lang_2!C4338</f>
        <v>#完成任务指定条件后可领取奖励，任务每周一重置。</v>
      </c>
      <c r="D4338" s="55">
        <f>[3]lang_2!D4338</f>
        <v>0</v>
      </c>
      <c r="E4338" s="55">
        <f>[3]lang_2!E4338</f>
        <v>0</v>
      </c>
    </row>
    <row r="4339" spans="1:5">
      <c r="A4339" s="55" t="str">
        <f>[3]lang_2!A4339</f>
        <v>guild_tujiandes_7</v>
      </c>
      <c r="B4339" s="55" t="str">
        <f>[3]lang_2!B4339</f>
        <v>资源点（黄金、水晶）</v>
      </c>
      <c r="C4339" s="55" t="str">
        <f>[3]lang_2!C4339</f>
        <v>#采集后可直接获得奖励。资源堆包括黄金、水晶、木材等多种类型。</v>
      </c>
      <c r="D4339" s="55">
        <f>[3]lang_2!D4339</f>
        <v>0</v>
      </c>
      <c r="E4339" s="55">
        <f>[3]lang_2!E4339</f>
        <v>0</v>
      </c>
    </row>
    <row r="4340" spans="1:5">
      <c r="A4340" s="55" t="str">
        <f>[3]lang_2!A4340</f>
        <v>guild_tujiandes_8</v>
      </c>
      <c r="B4340" s="55" t="str">
        <f>[3]lang_2!B4340</f>
        <v>野怪</v>
      </c>
      <c r="C4340" s="55" t="str">
        <f>[3]lang_2!C4340</f>
        <v>#与野怪战斗胜利可获得技能符石。有些也可以花费钻石收买他们。</v>
      </c>
      <c r="D4340" s="55">
        <f>[3]lang_2!D4340</f>
        <v>0</v>
      </c>
      <c r="E4340" s="55">
        <f>[3]lang_2!E4340</f>
        <v>0</v>
      </c>
    </row>
    <row r="4341" spans="1:5">
      <c r="A4341" s="55" t="str">
        <f>[3]lang_2!A4341</f>
        <v>guild_tujiandes_9</v>
      </c>
      <c r="B4341" s="55" t="str">
        <f>[3]lang_2!B4341</f>
        <v>宝箱</v>
      </c>
      <c r="C4341" s="55" t="str">
        <f>[3]lang_2!C4341</f>
        <v>#开启后可获得宝藏，宝箱分为神秘宝藏、大宝箱、小宝箱。</v>
      </c>
      <c r="D4341" s="55">
        <f>[3]lang_2!D4341</f>
        <v>0</v>
      </c>
      <c r="E4341" s="55">
        <f>[3]lang_2!E4341</f>
        <v>0</v>
      </c>
    </row>
    <row r="4342" spans="1:5">
      <c r="A4342" s="55" t="str">
        <f>[3]lang_2!A4342</f>
        <v>guild_tujiandes_10</v>
      </c>
      <c r="B4342" s="55" t="str">
        <f>[3]lang_2!B4342</f>
        <v>智慧石</v>
      </c>
      <c r="C4342" s="55" t="str">
        <f>[3]lang_2!C4342</f>
        <v>#触摸后可获得兵团经验，玩家等级越高，奖励越高。</v>
      </c>
      <c r="D4342" s="55">
        <f>[3]lang_2!D4342</f>
        <v>0</v>
      </c>
      <c r="E4342" s="55">
        <f>[3]lang_2!E4342</f>
        <v>0</v>
      </c>
    </row>
    <row r="4343" spans="1:5">
      <c r="A4343" s="55" t="str">
        <f>[3]lang_2!A4343</f>
        <v>guild_tujiandes_11</v>
      </c>
      <c r="B4343" s="55" t="str">
        <f>[3]lang_2!B4343</f>
        <v>宝物</v>
      </c>
      <c r="C4343" s="55" t="str">
        <f>[3]lang_2!C4343</f>
        <v>#拾取后可穿戴，增加英雄属性，可从装备系统查看。</v>
      </c>
      <c r="D4343" s="55">
        <f>[3]lang_2!D4343</f>
        <v>0</v>
      </c>
      <c r="E4343" s="55">
        <f>[3]lang_2!E4343</f>
        <v>0</v>
      </c>
    </row>
    <row r="4344" spans="1:5" s="291" customFormat="1">
      <c r="A4344" s="55" t="str">
        <f>[3]lang_2!A4344</f>
        <v>guild_tujiandes_12</v>
      </c>
      <c r="B4344" s="55" t="str">
        <f>[3]lang_2!B4344</f>
        <v>学者</v>
      </c>
      <c r="C4344" s="55" t="str">
        <f>[3]lang_2!C4344</f>
        <v>#可以领取先知小屋任务，完成后可获得神秘大奖。</v>
      </c>
      <c r="D4344" s="55">
        <f>[3]lang_2!D4344</f>
        <v>0</v>
      </c>
      <c r="E4344" s="55">
        <f>[3]lang_2!E4344</f>
        <v>0</v>
      </c>
    </row>
    <row r="4345" spans="1:5" s="291" customFormat="1">
      <c r="A4345" s="55" t="str">
        <f>[3]lang_2!A4345</f>
        <v>guild_tujiandes_13</v>
      </c>
      <c r="B4345" s="55" t="str">
        <f>[3]lang_2!B4345</f>
        <v>兵营</v>
      </c>
      <c r="C4345" s="55" t="str">
        <f>[3]lang_2!C4345</f>
        <v>#激活后每日为联盟成员持续生产兵团碎片，联盟领地共2个兵营。奖励每日21:30邮件发送。</v>
      </c>
      <c r="D4345" s="55">
        <f>[3]lang_2!D4345</f>
        <v>0</v>
      </c>
      <c r="E4345" s="55">
        <f>[3]lang_2!E4345</f>
        <v>0</v>
      </c>
    </row>
    <row r="4346" spans="1:5" s="291" customFormat="1">
      <c r="A4346" s="55" t="str">
        <f>[3]lang_2!A4346</f>
        <v>guild_tujiandes_14</v>
      </c>
      <c r="B4346" s="55" t="str">
        <f>[3]lang_2!B4346</f>
        <v>水车&amp;金矿</v>
      </c>
      <c r="C4346" s="55" t="str">
        <f>[3]lang_2!C4346</f>
        <v>#激活后每日为联盟成员持续生产钻石（水车）和黄金（金矿），每日21:30邮件发送。</v>
      </c>
      <c r="D4346" s="55">
        <f>[3]lang_2!D4346</f>
        <v>0</v>
      </c>
      <c r="E4346" s="55">
        <f>[3]lang_2!E4346</f>
        <v>0</v>
      </c>
    </row>
    <row r="4347" spans="1:5" s="291" customFormat="1">
      <c r="A4347" s="55" t="str">
        <f>[3]lang_2!A4347</f>
        <v>guild_tujiandes_15</v>
      </c>
      <c r="B4347" s="55" t="str">
        <f>[3]lang_2!B4347</f>
        <v>方尖碑</v>
      </c>
      <c r="C4347" s="55" t="str">
        <f>[3]lang_2!C4347</f>
        <v>#访问所有方尖碑后，联盟成员可获得神秘宝藏。敌方联盟领地各分布2座方尖塔。</v>
      </c>
      <c r="D4347" s="55">
        <f>[3]lang_2!D4347</f>
        <v>0</v>
      </c>
      <c r="E4347" s="55">
        <f>[3]lang_2!E4347</f>
        <v>0</v>
      </c>
    </row>
    <row r="4348" spans="1:5" s="291" customFormat="1">
      <c r="A4348" s="55" t="str">
        <f>[3]lang_2!A4348</f>
        <v>guild_tujiandes_16</v>
      </c>
      <c r="B4348" s="55" t="str">
        <f>[3]lang_2!B4348</f>
        <v>BOSS</v>
      </c>
      <c r="C4348" s="55" t="str">
        <f>[3]lang_2!C4348</f>
        <v>#只有击败BOSS，才能获得它身后的宝箱，BOSS需要联盟成员协作击杀。</v>
      </c>
      <c r="D4348" s="55">
        <f>[3]lang_2!D4348</f>
        <v>0</v>
      </c>
      <c r="E4348" s="55">
        <f>[3]lang_2!E4348</f>
        <v>0</v>
      </c>
    </row>
    <row r="4349" spans="1:5" s="291" customFormat="1">
      <c r="A4349" s="55" t="str">
        <f>[3]lang_2!A4349</f>
        <v>guild_tujiandes_17</v>
      </c>
      <c r="B4349" s="55" t="str">
        <f>[3]lang_2!B4349</f>
        <v>哨塔、帐篷</v>
      </c>
      <c r="C4349" s="55" t="str">
        <f>[3]lang_2!C4349</f>
        <v>#激活首领帐篷后，对应颜色的哨塔消失。激活首领帐篷的玩家可获得联盟币奖励。</v>
      </c>
      <c r="D4349" s="55">
        <f>[3]lang_2!D4349</f>
        <v>0</v>
      </c>
      <c r="E4349" s="55">
        <f>[3]lang_2!E4349</f>
        <v>0</v>
      </c>
    </row>
    <row r="4350" spans="1:5" s="291" customFormat="1">
      <c r="A4350" s="55" t="str">
        <f>[3]lang_2!A4350</f>
        <v>guild_tujiandes_18</v>
      </c>
      <c r="B4350" s="55" t="str">
        <f>[3]lang_2!B4350</f>
        <v>岗楼、卫兵帐篷</v>
      </c>
      <c r="C4350" s="55" t="str">
        <f>[3]lang_2!C4350</f>
        <v>#激活卫兵帐篷后，对应颜色的岗楼消失。激活卫兵帐篷的玩家可获得联盟币奖励。</v>
      </c>
      <c r="D4350" s="55">
        <f>[3]lang_2!D4350</f>
        <v>0</v>
      </c>
      <c r="E4350" s="55">
        <f>[3]lang_2!E4350</f>
        <v>0</v>
      </c>
    </row>
    <row r="4351" spans="1:5" s="291" customFormat="1">
      <c r="A4351" s="55" t="str">
        <f>[3]lang_2!A4351</f>
        <v>guild_tujiandes_19</v>
      </c>
      <c r="B4351" s="55" t="str">
        <f>[3]lang_2!B4351</f>
        <v>单向门入口、出口</v>
      </c>
      <c r="C4351" s="55" t="str">
        <f>[3]lang_2!C4351</f>
        <v>#通过单向门入口可传送至对应颜色的单向门出口。</v>
      </c>
      <c r="D4351" s="55">
        <f>[3]lang_2!D4351</f>
        <v>0</v>
      </c>
      <c r="E4351" s="55">
        <f>[3]lang_2!E4351</f>
        <v>0</v>
      </c>
    </row>
    <row r="4352" spans="1:5" s="291" customFormat="1">
      <c r="A4352" s="55" t="str">
        <f>[3]lang_2!A4352</f>
        <v>guild_tujiandes_20</v>
      </c>
      <c r="B4352" s="55" t="str">
        <f>[3]lang_2!B4352</f>
        <v>地下城入口</v>
      </c>
      <c r="C4352" s="55" t="str">
        <f>[3]lang_2!C4352</f>
        <v>#通过地下城入口可前往地下城区域。</v>
      </c>
      <c r="D4352" s="55">
        <f>[3]lang_2!D4352</f>
        <v>0</v>
      </c>
      <c r="E4352" s="55">
        <f>[3]lang_2!E4352</f>
        <v>0</v>
      </c>
    </row>
    <row r="4353" spans="1:5" s="291" customFormat="1">
      <c r="A4353" s="55" t="str">
        <f>[3]lang_2!A4353</f>
        <v>guild_tujiandes_21</v>
      </c>
      <c r="B4353" s="55" t="str">
        <f>[3]lang_2!B4353</f>
        <v>传送门</v>
      </c>
      <c r="C4353" s="55" t="str">
        <f>[3]lang_2!C4353</f>
        <v>#通过传送门可前往敌对联盟领地。</v>
      </c>
      <c r="D4353" s="55">
        <f>[3]lang_2!D4353</f>
        <v>0</v>
      </c>
      <c r="E4353" s="55">
        <f>[3]lang_2!E4353</f>
        <v>0</v>
      </c>
    </row>
    <row r="4354" spans="1:5" s="291" customFormat="1">
      <c r="A4354" s="55" t="str">
        <f>[3]lang_2!A4354</f>
        <v>guild_tujiandes_22</v>
      </c>
      <c r="B4354" s="55" t="str">
        <f>[3]lang_2!B4354</f>
        <v>龙之国</v>
      </c>
      <c r="C4354" s="55" t="str">
        <f>[3]lang_2!C4354</f>
        <v>#地下城区域的核心建筑，占领后持续产出大量钻石。21:30占领的联盟成员可获得技能符石。</v>
      </c>
      <c r="D4354" s="55">
        <f>[3]lang_2!D4354</f>
        <v>0</v>
      </c>
      <c r="E4354" s="55">
        <f>[3]lang_2!E4354</f>
        <v>0</v>
      </c>
    </row>
    <row r="4355" spans="1:5" s="291" customFormat="1">
      <c r="A4355" s="55" t="str">
        <f>[3]lang_2!A4355</f>
        <v>guild_tujiandes_23</v>
      </c>
      <c r="B4355" s="55" t="str">
        <f>[3]lang_2!B4355</f>
        <v>城堡</v>
      </c>
      <c r="C4355" s="55" t="str">
        <f>[3]lang_2!C4355</f>
        <v>#分布在地下城区域，为占领的玩家持续产出钻石。21:30占领的联盟成员可获得技能符石。</v>
      </c>
      <c r="D4355" s="55">
        <f>[3]lang_2!D4355</f>
        <v>0</v>
      </c>
      <c r="E4355" s="55">
        <f>[3]lang_2!E4355</f>
        <v>0</v>
      </c>
    </row>
    <row r="4356" spans="1:5" s="291" customFormat="1">
      <c r="A4356" s="55" t="str">
        <f>[3]lang_2!A4356</f>
        <v>guild_tujiandes_24</v>
      </c>
      <c r="B4356" s="55" t="str">
        <f>[3]lang_2!B4356</f>
        <v>怪兽小屋</v>
      </c>
      <c r="C4356" s="55" t="str">
        <f>[3]lang_2!C4356</f>
        <v>#花费一些时间占领后，可获得兵团碎片。一名玩家占领后建筑消失。</v>
      </c>
      <c r="D4356" s="55">
        <f>[3]lang_2!D4356</f>
        <v>0</v>
      </c>
      <c r="E4356" s="55">
        <f>[3]lang_2!E4356</f>
        <v>0</v>
      </c>
    </row>
    <row r="4357" spans="1:5" s="291" customFormat="1">
      <c r="A4357" s="55" t="str">
        <f>[3]lang_2!A4357</f>
        <v>guild_tujiandes_25</v>
      </c>
      <c r="B4357" s="55" t="str">
        <f>[3]lang_2!B4357</f>
        <v>监狱</v>
      </c>
      <c r="C4357" s="55" t="str">
        <f>[3]lang_2!C4357</f>
        <v>#花费一些时间占领后，可获得英雄万能碎片。一名玩家占领后建筑消失。</v>
      </c>
      <c r="D4357" s="55">
        <f>[3]lang_2!D4357</f>
        <v>0</v>
      </c>
      <c r="E4357" s="55">
        <f>[3]lang_2!E4357</f>
        <v>0</v>
      </c>
    </row>
    <row r="4358" spans="1:5" s="291" customFormat="1">
      <c r="A4358" s="55" t="str">
        <f>[3]lang_2!A4358</f>
        <v>guild_tujiandes_26</v>
      </c>
      <c r="B4358" s="55" t="str">
        <f>[3]lang_2!B4358</f>
        <v>魔法神殿</v>
      </c>
      <c r="C4358" s="55" t="str">
        <f>[3]lang_2!C4358</f>
        <v>#花费一些时间占领后，可获得一些法术卷轴。一名玩家占领后建筑消失。</v>
      </c>
      <c r="D4358" s="55">
        <f>[3]lang_2!D4358</f>
        <v>0</v>
      </c>
      <c r="E4358" s="55">
        <f>[3]lang_2!E4358</f>
        <v>0</v>
      </c>
    </row>
    <row r="4359" spans="1:5" s="294" customFormat="1">
      <c r="A4359" s="55" t="str">
        <f>[3]lang_2!A4359</f>
        <v>guild_tujiandes_27</v>
      </c>
      <c r="B4359" s="55" t="str">
        <f>[3]lang_2!B4359</f>
        <v>马厩</v>
      </c>
      <c r="C4359" s="55" t="str">
        <f>[3]lang_2!C4359</f>
        <v>#花费一些时间占领后，可获得行动力补充。一名玩家占领后建筑消失。</v>
      </c>
      <c r="D4359" s="55">
        <f>[3]lang_2!D4359</f>
        <v>0</v>
      </c>
      <c r="E4359" s="55">
        <f>[3]lang_2!E4359</f>
        <v>0</v>
      </c>
    </row>
    <row r="4360" spans="1:5" s="294" customFormat="1">
      <c r="A4360" s="55" t="str">
        <f>[3]lang_2!A4360</f>
        <v>guild_tujiandes_28</v>
      </c>
      <c r="B4360" s="55" t="str">
        <f>[3]lang_2!B4360</f>
        <v>联盟秘境</v>
      </c>
      <c r="C4360" s="55" t="str">
        <f>[3]lang_2!C4360</f>
        <v>#在联盟地图中移动有概率触发秘境之门，通过秘境之门可进入秘境。</v>
      </c>
      <c r="D4360" s="55">
        <f>[3]lang_2!D4360</f>
        <v>0</v>
      </c>
      <c r="E4360" s="55">
        <f>[3]lang_2!E4360</f>
        <v>0</v>
      </c>
    </row>
    <row r="4361" spans="1:5" s="291" customFormat="1">
      <c r="A4361" s="55">
        <f>[3]lang_2!A4361</f>
        <v>0</v>
      </c>
      <c r="B4361" s="55">
        <f>[3]lang_2!B4361</f>
        <v>0</v>
      </c>
      <c r="C4361" s="55">
        <f>[3]lang_2!C4361</f>
        <v>0</v>
      </c>
      <c r="D4361" s="55">
        <f>[3]lang_2!D4361</f>
        <v>0</v>
      </c>
      <c r="E4361" s="55">
        <f>[3]lang_2!E4361</f>
        <v>0</v>
      </c>
    </row>
    <row r="4362" spans="1:5" s="291" customFormat="1">
      <c r="A4362" s="55">
        <f>[3]lang_2!A4362</f>
        <v>0</v>
      </c>
      <c r="B4362" s="55">
        <f>[3]lang_2!B4362</f>
        <v>0</v>
      </c>
      <c r="C4362" s="55">
        <f>[3]lang_2!C4362</f>
        <v>0</v>
      </c>
      <c r="D4362" s="55">
        <f>[3]lang_2!D4362</f>
        <v>0</v>
      </c>
      <c r="E4362" s="55">
        <f>[3]lang_2!E4362</f>
        <v>0</v>
      </c>
    </row>
    <row r="4363" spans="1:5" s="294" customFormat="1">
      <c r="A4363" s="55" t="str">
        <f>[3]lang_2!A4363</f>
        <v>guild_map_tujian_name_1</v>
      </c>
      <c r="B4363" s="55" t="str">
        <f>[3]lang_2!B4363</f>
        <v>行动力</v>
      </c>
      <c r="C4363" s="55" t="str">
        <f>[3]lang_2!C4363</f>
        <v>#行动力</v>
      </c>
      <c r="D4363" s="55">
        <f>[3]lang_2!D4363</f>
        <v>0</v>
      </c>
      <c r="E4363" s="55">
        <f>[3]lang_2!E4363</f>
        <v>0</v>
      </c>
    </row>
    <row r="4364" spans="1:5" s="294" customFormat="1">
      <c r="A4364" s="55" t="str">
        <f>[3]lang_2!A4364</f>
        <v>guild_map_tujian_name_2</v>
      </c>
      <c r="B4364" s="55" t="str">
        <f>[3]lang_2!B4364</f>
        <v>生命</v>
      </c>
      <c r="C4364" s="55" t="str">
        <f>[3]lang_2!C4364</f>
        <v>#生命</v>
      </c>
      <c r="D4364" s="55">
        <f>[3]lang_2!D4364</f>
        <v>0</v>
      </c>
      <c r="E4364" s="55">
        <f>[3]lang_2!E4364</f>
        <v>0</v>
      </c>
    </row>
    <row r="4365" spans="1:5" s="294" customFormat="1">
      <c r="A4365" s="55" t="str">
        <f>[3]lang_2!A4365</f>
        <v>guild_map_tujian_name_3</v>
      </c>
      <c r="B4365" s="55" t="str">
        <f>[3]lang_2!B4365</f>
        <v>受伤</v>
      </c>
      <c r="C4365" s="55" t="str">
        <f>[3]lang_2!C4365</f>
        <v>#受伤</v>
      </c>
      <c r="D4365" s="55">
        <f>[3]lang_2!D4365</f>
        <v>0</v>
      </c>
      <c r="E4365" s="55">
        <f>[3]lang_2!E4365</f>
        <v>0</v>
      </c>
    </row>
    <row r="4366" spans="1:5" s="294" customFormat="1">
      <c r="A4366" s="55" t="str">
        <f>[3]lang_2!A4366</f>
        <v>guild_map_tujian_name_4</v>
      </c>
      <c r="B4366" s="55" t="str">
        <f>[3]lang_2!B4366</f>
        <v>回城</v>
      </c>
      <c r="C4366" s="55" t="str">
        <f>[3]lang_2!C4366</f>
        <v>#回城</v>
      </c>
      <c r="D4366" s="55">
        <f>[3]lang_2!D4366</f>
        <v>0</v>
      </c>
      <c r="E4366" s="55">
        <f>[3]lang_2!E4366</f>
        <v>0</v>
      </c>
    </row>
    <row r="4367" spans="1:5" s="294" customFormat="1">
      <c r="A4367" s="55" t="str">
        <f>[3]lang_2!A4367</f>
        <v>guild_map_tujian_name_5</v>
      </c>
      <c r="B4367" s="55" t="str">
        <f>[3]lang_2!B4367</f>
        <v>装备</v>
      </c>
      <c r="C4367" s="55" t="str">
        <f>[3]lang_2!C4367</f>
        <v>#装备</v>
      </c>
      <c r="D4367" s="55">
        <f>[3]lang_2!D4367</f>
        <v>0</v>
      </c>
      <c r="E4367" s="55">
        <f>[3]lang_2!E4367</f>
        <v>0</v>
      </c>
    </row>
    <row r="4368" spans="1:5" s="294" customFormat="1">
      <c r="A4368" s="55" t="str">
        <f>[3]lang_2!A4368</f>
        <v>guild_map_tujian_name_6</v>
      </c>
      <c r="B4368" s="55" t="str">
        <f>[3]lang_2!B4368</f>
        <v>任务</v>
      </c>
      <c r="C4368" s="55" t="str">
        <f>[3]lang_2!C4368</f>
        <v>#任务</v>
      </c>
      <c r="D4368" s="55">
        <f>[3]lang_2!D4368</f>
        <v>0</v>
      </c>
      <c r="E4368" s="55">
        <f>[3]lang_2!E4368</f>
        <v>0</v>
      </c>
    </row>
    <row r="4369" spans="1:5" s="291" customFormat="1">
      <c r="A4369" s="55" t="str">
        <f>[3]lang_2!A4369</f>
        <v>guild_map_tujian_name_7</v>
      </c>
      <c r="B4369" s="55" t="str">
        <f>[3]lang_2!B4369</f>
        <v>资源堆</v>
      </c>
      <c r="C4369" s="55" t="str">
        <f>[3]lang_2!C4369</f>
        <v>#资源堆</v>
      </c>
      <c r="D4369" s="55">
        <f>[3]lang_2!D4369</f>
        <v>0</v>
      </c>
      <c r="E4369" s="55">
        <f>[3]lang_2!E4369</f>
        <v>0</v>
      </c>
    </row>
    <row r="4370" spans="1:5" s="291" customFormat="1">
      <c r="A4370" s="55" t="str">
        <f>[3]lang_2!A4370</f>
        <v>guild_map_tujian_name_7_1</v>
      </c>
      <c r="B4370" s="55" t="str">
        <f>[3]lang_2!B4370</f>
        <v>资源堆</v>
      </c>
      <c r="C4370" s="55" t="str">
        <f>[3]lang_2!C4370</f>
        <v>#资源堆</v>
      </c>
      <c r="D4370" s="55">
        <f>[3]lang_2!D4370</f>
        <v>0</v>
      </c>
      <c r="E4370" s="55">
        <f>[3]lang_2!E4370</f>
        <v>0</v>
      </c>
    </row>
    <row r="4371" spans="1:5" s="291" customFormat="1">
      <c r="A4371" s="55" t="str">
        <f>[3]lang_2!A4371</f>
        <v>guild_map_tujian_name_8</v>
      </c>
      <c r="B4371" s="55" t="str">
        <f>[3]lang_2!B4371</f>
        <v>野怪</v>
      </c>
      <c r="C4371" s="55" t="str">
        <f>[3]lang_2!C4371</f>
        <v>#野怪</v>
      </c>
      <c r="D4371" s="55">
        <f>[3]lang_2!D4371</f>
        <v>0</v>
      </c>
      <c r="E4371" s="55">
        <f>[3]lang_2!E4371</f>
        <v>0</v>
      </c>
    </row>
    <row r="4372" spans="1:5" s="291" customFormat="1">
      <c r="A4372" s="55" t="str">
        <f>[3]lang_2!A4372</f>
        <v>guild_map_tujian_name_9</v>
      </c>
      <c r="B4372" s="55" t="str">
        <f>[3]lang_2!B4372</f>
        <v>宝箱</v>
      </c>
      <c r="C4372" s="55" t="str">
        <f>[3]lang_2!C4372</f>
        <v>#宝箱</v>
      </c>
      <c r="D4372" s="55">
        <f>[3]lang_2!D4372</f>
        <v>0</v>
      </c>
      <c r="E4372" s="55">
        <f>[3]lang_2!E4372</f>
        <v>0</v>
      </c>
    </row>
    <row r="4373" spans="1:5" s="291" customFormat="1">
      <c r="A4373" s="55" t="str">
        <f>[3]lang_2!A4373</f>
        <v>guild_map_tujian_name_10</v>
      </c>
      <c r="B4373" s="55" t="str">
        <f>[3]lang_2!B4373</f>
        <v>智慧石</v>
      </c>
      <c r="C4373" s="55" t="str">
        <f>[3]lang_2!C4373</f>
        <v>#智慧石</v>
      </c>
      <c r="D4373" s="55">
        <f>[3]lang_2!D4373</f>
        <v>0</v>
      </c>
      <c r="E4373" s="55">
        <f>[3]lang_2!E4373</f>
        <v>0</v>
      </c>
    </row>
    <row r="4374" spans="1:5" s="291" customFormat="1">
      <c r="A4374" s="55" t="str">
        <f>[3]lang_2!A4374</f>
        <v>guild_map_tujian_name_11</v>
      </c>
      <c r="B4374" s="55" t="str">
        <f>[3]lang_2!B4374</f>
        <v>宝物</v>
      </c>
      <c r="C4374" s="55" t="str">
        <f>[3]lang_2!C4374</f>
        <v>#宝物</v>
      </c>
      <c r="D4374" s="55">
        <f>[3]lang_2!D4374</f>
        <v>0</v>
      </c>
      <c r="E4374" s="55">
        <f>[3]lang_2!E4374</f>
        <v>0</v>
      </c>
    </row>
    <row r="4375" spans="1:5" s="291" customFormat="1">
      <c r="A4375" s="55" t="str">
        <f>[3]lang_2!A4375</f>
        <v>guild_map_tujian_name_12</v>
      </c>
      <c r="B4375" s="55" t="str">
        <f>[3]lang_2!B4375</f>
        <v>先知小屋</v>
      </c>
      <c r="C4375" s="55" t="str">
        <f>[3]lang_2!C4375</f>
        <v>#先知小屋</v>
      </c>
      <c r="D4375" s="55">
        <f>[3]lang_2!D4375</f>
        <v>0</v>
      </c>
      <c r="E4375" s="55">
        <f>[3]lang_2!E4375</f>
        <v>0</v>
      </c>
    </row>
    <row r="4376" spans="1:5" s="291" customFormat="1">
      <c r="A4376" s="55" t="str">
        <f>[3]lang_2!A4376</f>
        <v>guild_map_tujian_name_13</v>
      </c>
      <c r="B4376" s="55" t="str">
        <f>[3]lang_2!B4376</f>
        <v>联盟兵营</v>
      </c>
      <c r="C4376" s="55" t="str">
        <f>[3]lang_2!C4376</f>
        <v>#联盟兵营</v>
      </c>
      <c r="D4376" s="55">
        <f>[3]lang_2!D4376</f>
        <v>0</v>
      </c>
      <c r="E4376" s="55">
        <f>[3]lang_2!E4376</f>
        <v>0</v>
      </c>
    </row>
    <row r="4377" spans="1:5" s="291" customFormat="1">
      <c r="A4377" s="55" t="str">
        <f>[3]lang_2!A4377</f>
        <v>guild_map_tujian_name_13_1</v>
      </c>
      <c r="B4377" s="55" t="str">
        <f>[3]lang_2!B4377</f>
        <v>联盟兵营</v>
      </c>
      <c r="C4377" s="55" t="str">
        <f>[3]lang_2!C4377</f>
        <v>#联盟兵营</v>
      </c>
      <c r="D4377" s="55">
        <f>[3]lang_2!D4377</f>
        <v>0</v>
      </c>
      <c r="E4377" s="55">
        <f>[3]lang_2!E4377</f>
        <v>0</v>
      </c>
    </row>
    <row r="4378" spans="1:5">
      <c r="A4378" s="55" t="str">
        <f>[3]lang_2!A4378</f>
        <v>guild_map_tujian_name_14</v>
      </c>
      <c r="B4378" s="55" t="str">
        <f>[3]lang_2!B4378</f>
        <v>水车</v>
      </c>
      <c r="C4378" s="55" t="str">
        <f>[3]lang_2!C4378</f>
        <v>#水车</v>
      </c>
      <c r="D4378" s="55">
        <f>[3]lang_2!D4378</f>
        <v>0</v>
      </c>
      <c r="E4378" s="55">
        <f>[3]lang_2!E4378</f>
        <v>0</v>
      </c>
    </row>
    <row r="4379" spans="1:5">
      <c r="A4379" s="55" t="str">
        <f>[3]lang_2!A4379</f>
        <v>guild_map_tujian_name_14_1</v>
      </c>
      <c r="B4379" s="55" t="str">
        <f>[3]lang_2!B4379</f>
        <v>金矿</v>
      </c>
      <c r="C4379" s="55" t="str">
        <f>[3]lang_2!C4379</f>
        <v>#金矿</v>
      </c>
      <c r="D4379" s="55">
        <f>[3]lang_2!D4379</f>
        <v>0</v>
      </c>
      <c r="E4379" s="55">
        <f>[3]lang_2!E4379</f>
        <v>0</v>
      </c>
    </row>
    <row r="4380" spans="1:5">
      <c r="A4380" s="55" t="str">
        <f>[3]lang_2!A4380</f>
        <v>guild_map_tujian_name_15</v>
      </c>
      <c r="B4380" s="55" t="str">
        <f>[3]lang_2!B4380</f>
        <v>方尖碑</v>
      </c>
      <c r="C4380" s="55" t="str">
        <f>[3]lang_2!C4380</f>
        <v>#方尖碑</v>
      </c>
      <c r="D4380" s="55">
        <f>[3]lang_2!D4380</f>
        <v>0</v>
      </c>
      <c r="E4380" s="55">
        <f>[3]lang_2!E4380</f>
        <v>0</v>
      </c>
    </row>
    <row r="4381" spans="1:5">
      <c r="A4381" s="55" t="str">
        <f>[3]lang_2!A4381</f>
        <v>guild_map_tujian_name_16</v>
      </c>
      <c r="B4381" s="55" t="str">
        <f>[3]lang_2!B4381</f>
        <v>BOSS</v>
      </c>
      <c r="C4381" s="55" t="str">
        <f>[3]lang_2!C4381</f>
        <v>#BOSS</v>
      </c>
      <c r="D4381" s="55">
        <f>[3]lang_2!D4381</f>
        <v>0</v>
      </c>
      <c r="E4381" s="55">
        <f>[3]lang_2!E4381</f>
        <v>0</v>
      </c>
    </row>
    <row r="4382" spans="1:5">
      <c r="A4382" s="55" t="str">
        <f>[3]lang_2!A4382</f>
        <v>guild_map_tujian_name_17</v>
      </c>
      <c r="B4382" s="55" t="str">
        <f>[3]lang_2!B4382</f>
        <v>哨塔</v>
      </c>
      <c r="C4382" s="55" t="str">
        <f>[3]lang_2!C4382</f>
        <v>#哨塔</v>
      </c>
      <c r="D4382" s="55">
        <f>[3]lang_2!D4382</f>
        <v>0</v>
      </c>
      <c r="E4382" s="55">
        <f>[3]lang_2!E4382</f>
        <v>0</v>
      </c>
    </row>
    <row r="4383" spans="1:5">
      <c r="A4383" s="55" t="str">
        <f>[3]lang_2!A4383</f>
        <v>guild_map_tujian_name_17_1</v>
      </c>
      <c r="B4383" s="55" t="str">
        <f>[3]lang_2!B4383</f>
        <v>首领帐篷</v>
      </c>
      <c r="C4383" s="55" t="str">
        <f>[3]lang_2!C4383</f>
        <v>#首领帐篷</v>
      </c>
      <c r="D4383" s="55">
        <f>[3]lang_2!D4383</f>
        <v>0</v>
      </c>
      <c r="E4383" s="55">
        <f>[3]lang_2!E4383</f>
        <v>0</v>
      </c>
    </row>
    <row r="4384" spans="1:5">
      <c r="A4384" s="55" t="str">
        <f>[3]lang_2!A4384</f>
        <v>guild_map_tujian_name_18</v>
      </c>
      <c r="B4384" s="55" t="str">
        <f>[3]lang_2!B4384</f>
        <v>岗楼</v>
      </c>
      <c r="C4384" s="55" t="str">
        <f>[3]lang_2!C4384</f>
        <v>#岗楼</v>
      </c>
      <c r="D4384" s="55">
        <f>[3]lang_2!D4384</f>
        <v>0</v>
      </c>
      <c r="E4384" s="55">
        <f>[3]lang_2!E4384</f>
        <v>0</v>
      </c>
    </row>
    <row r="4385" spans="1:5">
      <c r="A4385" s="55" t="str">
        <f>[3]lang_2!A4385</f>
        <v>guild_map_tujian_name_18_1</v>
      </c>
      <c r="B4385" s="55" t="str">
        <f>[3]lang_2!B4385</f>
        <v>卫兵帐篷</v>
      </c>
      <c r="C4385" s="55" t="str">
        <f>[3]lang_2!C4385</f>
        <v>#卫兵帐篷</v>
      </c>
      <c r="D4385" s="55">
        <f>[3]lang_2!D4385</f>
        <v>0</v>
      </c>
      <c r="E4385" s="55">
        <f>[3]lang_2!E4385</f>
        <v>0</v>
      </c>
    </row>
    <row r="4386" spans="1:5">
      <c r="A4386" s="55" t="str">
        <f>[3]lang_2!A4386</f>
        <v>guild_map_tujian_name_19</v>
      </c>
      <c r="B4386" s="55" t="str">
        <f>[3]lang_2!B4386</f>
        <v>单向门入口</v>
      </c>
      <c r="C4386" s="55" t="str">
        <f>[3]lang_2!C4386</f>
        <v>#单向门入口</v>
      </c>
      <c r="D4386" s="55">
        <f>[3]lang_2!D4386</f>
        <v>0</v>
      </c>
      <c r="E4386" s="55">
        <f>[3]lang_2!E4386</f>
        <v>0</v>
      </c>
    </row>
    <row r="4387" spans="1:5">
      <c r="A4387" s="55" t="str">
        <f>[3]lang_2!A4387</f>
        <v>guild_map_tujian_name_19_1</v>
      </c>
      <c r="B4387" s="55" t="str">
        <f>[3]lang_2!B4387</f>
        <v>单向门出口</v>
      </c>
      <c r="C4387" s="55" t="str">
        <f>[3]lang_2!C4387</f>
        <v>#单向门出口</v>
      </c>
      <c r="D4387" s="55">
        <f>[3]lang_2!D4387</f>
        <v>0</v>
      </c>
      <c r="E4387" s="55">
        <f>[3]lang_2!E4387</f>
        <v>0</v>
      </c>
    </row>
    <row r="4388" spans="1:5">
      <c r="A4388" s="55" t="str">
        <f>[3]lang_2!A4388</f>
        <v>guild_map_tujian_name_20</v>
      </c>
      <c r="B4388" s="55" t="str">
        <f>[3]lang_2!B4388</f>
        <v>地下城入口</v>
      </c>
      <c r="C4388" s="55" t="str">
        <f>[3]lang_2!C4388</f>
        <v>#地下城入口</v>
      </c>
      <c r="D4388" s="55">
        <f>[3]lang_2!D4388</f>
        <v>0</v>
      </c>
      <c r="E4388" s="55">
        <f>[3]lang_2!E4388</f>
        <v>0</v>
      </c>
    </row>
    <row r="4389" spans="1:5">
      <c r="A4389" s="55" t="str">
        <f>[3]lang_2!A4389</f>
        <v>guild_map_tujian_name_21</v>
      </c>
      <c r="B4389" s="55" t="str">
        <f>[3]lang_2!B4389</f>
        <v>传送门</v>
      </c>
      <c r="C4389" s="55" t="str">
        <f>[3]lang_2!C4389</f>
        <v>#传送门</v>
      </c>
      <c r="D4389" s="55">
        <f>[3]lang_2!D4389</f>
        <v>0</v>
      </c>
      <c r="E4389" s="55">
        <f>[3]lang_2!E4389</f>
        <v>0</v>
      </c>
    </row>
    <row r="4390" spans="1:5">
      <c r="A4390" s="55" t="str">
        <f>[3]lang_2!A4390</f>
        <v>guild_map_tujian_name_22</v>
      </c>
      <c r="B4390" s="55" t="str">
        <f>[3]lang_2!B4390</f>
        <v>龙之国</v>
      </c>
      <c r="C4390" s="55" t="str">
        <f>[3]lang_2!C4390</f>
        <v>#龙之国</v>
      </c>
      <c r="D4390" s="55">
        <f>[3]lang_2!D4390</f>
        <v>0</v>
      </c>
      <c r="E4390" s="55">
        <f>[3]lang_2!E4390</f>
        <v>0</v>
      </c>
    </row>
    <row r="4391" spans="1:5">
      <c r="A4391" s="55" t="str">
        <f>[3]lang_2!A4391</f>
        <v>guild_map_tujian_name_23</v>
      </c>
      <c r="B4391" s="55" t="str">
        <f>[3]lang_2!B4391</f>
        <v>城堡</v>
      </c>
      <c r="C4391" s="55" t="str">
        <f>[3]lang_2!C4391</f>
        <v>#城堡</v>
      </c>
      <c r="D4391" s="55">
        <f>[3]lang_2!D4391</f>
        <v>0</v>
      </c>
      <c r="E4391" s="55">
        <f>[3]lang_2!E4391</f>
        <v>0</v>
      </c>
    </row>
    <row r="4392" spans="1:5">
      <c r="A4392" s="55" t="str">
        <f>[3]lang_2!A4392</f>
        <v>guild_map_tujian_name_24</v>
      </c>
      <c r="B4392" s="55" t="str">
        <f>[3]lang_2!B4392</f>
        <v>怪兽小屋</v>
      </c>
      <c r="C4392" s="55" t="str">
        <f>[3]lang_2!C4392</f>
        <v>#怪兽小屋</v>
      </c>
      <c r="D4392" s="55">
        <f>[3]lang_2!D4392</f>
        <v>0</v>
      </c>
      <c r="E4392" s="55">
        <f>[3]lang_2!E4392</f>
        <v>0</v>
      </c>
    </row>
    <row r="4393" spans="1:5">
      <c r="A4393" s="55" t="str">
        <f>[3]lang_2!A4393</f>
        <v>guild_map_tujian_name_25</v>
      </c>
      <c r="B4393" s="55" t="str">
        <f>[3]lang_2!B4393</f>
        <v>监狱</v>
      </c>
      <c r="C4393" s="55" t="str">
        <f>[3]lang_2!C4393</f>
        <v>#监狱</v>
      </c>
      <c r="D4393" s="55">
        <f>[3]lang_2!D4393</f>
        <v>0</v>
      </c>
      <c r="E4393" s="55">
        <f>[3]lang_2!E4393</f>
        <v>0</v>
      </c>
    </row>
    <row r="4394" spans="1:5">
      <c r="A4394" s="55" t="str">
        <f>[3]lang_2!A4394</f>
        <v>guild_map_tujian_name_26</v>
      </c>
      <c r="B4394" s="55" t="str">
        <f>[3]lang_2!B4394</f>
        <v>魔法神殿</v>
      </c>
      <c r="C4394" s="55" t="str">
        <f>[3]lang_2!C4394</f>
        <v>#魔法神殿</v>
      </c>
      <c r="D4394" s="55">
        <f>[3]lang_2!D4394</f>
        <v>0</v>
      </c>
      <c r="E4394" s="55">
        <f>[3]lang_2!E4394</f>
        <v>0</v>
      </c>
    </row>
    <row r="4395" spans="1:5">
      <c r="A4395" s="55" t="str">
        <f>[3]lang_2!A4395</f>
        <v>guild_map_tujian_name_27</v>
      </c>
      <c r="B4395" s="55" t="str">
        <f>[3]lang_2!B4395</f>
        <v>马厩</v>
      </c>
      <c r="C4395" s="55" t="str">
        <f>[3]lang_2!C4395</f>
        <v>#马厩</v>
      </c>
      <c r="D4395" s="55">
        <f>[3]lang_2!D4395</f>
        <v>0</v>
      </c>
      <c r="E4395" s="55">
        <f>[3]lang_2!E4395</f>
        <v>0</v>
      </c>
    </row>
    <row r="4396" spans="1:5">
      <c r="A4396" s="55" t="str">
        <f>[3]lang_2!A4396</f>
        <v>guild_map_tujian_name_28</v>
      </c>
      <c r="B4396" s="55" t="str">
        <f>[3]lang_2!B4396</f>
        <v>联盟秘境</v>
      </c>
      <c r="C4396" s="55" t="str">
        <f>[3]lang_2!C4396</f>
        <v>#联盟秘境</v>
      </c>
      <c r="D4396" s="55">
        <f>[3]lang_2!D4396</f>
        <v>0</v>
      </c>
      <c r="E4396" s="55">
        <f>[3]lang_2!E4396</f>
        <v>0</v>
      </c>
    </row>
    <row r="4397" spans="1:5">
      <c r="A4397" s="55">
        <f>[3]lang_2!A4397</f>
        <v>0</v>
      </c>
      <c r="B4397" s="55">
        <f>[3]lang_2!B4397</f>
        <v>0</v>
      </c>
      <c r="C4397" s="55">
        <f>[3]lang_2!C4397</f>
        <v>0</v>
      </c>
      <c r="D4397" s="55">
        <f>[3]lang_2!D4397</f>
        <v>0</v>
      </c>
      <c r="E4397" s="55">
        <f>[3]lang_2!E4397</f>
        <v>0</v>
      </c>
    </row>
    <row r="4398" spans="1:5">
      <c r="A4398" s="55">
        <f>[3]lang_2!A4398</f>
        <v>0</v>
      </c>
      <c r="B4398" s="55">
        <f>[3]lang_2!B4398</f>
        <v>0</v>
      </c>
      <c r="C4398" s="55">
        <f>[3]lang_2!C4398</f>
        <v>0</v>
      </c>
      <c r="D4398" s="55">
        <f>[3]lang_2!D4398</f>
        <v>0</v>
      </c>
      <c r="E4398" s="55">
        <f>[3]lang_2!E4398</f>
        <v>0</v>
      </c>
    </row>
    <row r="4399" spans="1:5">
      <c r="A4399" s="55">
        <f>[3]lang_2!A4399</f>
        <v>0</v>
      </c>
      <c r="B4399" s="55">
        <f>[3]lang_2!B4399</f>
        <v>0</v>
      </c>
      <c r="C4399" s="55">
        <f>[3]lang_2!C4399</f>
        <v>0</v>
      </c>
      <c r="D4399" s="55">
        <f>[3]lang_2!D4399</f>
        <v>0</v>
      </c>
      <c r="E4399" s="55">
        <f>[3]lang_2!E4399</f>
        <v>0</v>
      </c>
    </row>
    <row r="4400" spans="1:5">
      <c r="A4400" s="55">
        <f>[3]lang_2!A4400</f>
        <v>0</v>
      </c>
      <c r="B4400" s="55">
        <f>[3]lang_2!B4400</f>
        <v>0</v>
      </c>
      <c r="C4400" s="55">
        <f>[3]lang_2!C4400</f>
        <v>0</v>
      </c>
      <c r="D4400" s="55">
        <f>[3]lang_2!D4400</f>
        <v>0</v>
      </c>
      <c r="E4400" s="55">
        <f>[3]lang_2!E4400</f>
        <v>0</v>
      </c>
    </row>
    <row r="4401" spans="1:5">
      <c r="A4401" s="55">
        <f>[3]lang_2!A4401</f>
        <v>0</v>
      </c>
      <c r="B4401" s="55">
        <f>[3]lang_2!B4401</f>
        <v>0</v>
      </c>
      <c r="C4401" s="55">
        <f>[3]lang_2!C4401</f>
        <v>0</v>
      </c>
      <c r="D4401" s="55">
        <f>[3]lang_2!D4401</f>
        <v>0</v>
      </c>
      <c r="E4401" s="55">
        <f>[3]lang_2!E4401</f>
        <v>0</v>
      </c>
    </row>
    <row r="4402" spans="1:5">
      <c r="A4402" s="55">
        <f>[3]lang_2!A4402</f>
        <v>0</v>
      </c>
      <c r="B4402" s="55">
        <f>[3]lang_2!B4402</f>
        <v>0</v>
      </c>
      <c r="C4402" s="55">
        <f>[3]lang_2!C4402</f>
        <v>0</v>
      </c>
      <c r="D4402" s="55">
        <f>[3]lang_2!D4402</f>
        <v>0</v>
      </c>
      <c r="E4402" s="55">
        <f>[3]lang_2!E4402</f>
        <v>0</v>
      </c>
    </row>
    <row r="4403" spans="1:5">
      <c r="A4403" s="55">
        <f>[3]lang_2!A4403</f>
        <v>0</v>
      </c>
      <c r="B4403" s="55">
        <f>[3]lang_2!B4403</f>
        <v>0</v>
      </c>
      <c r="C4403" s="55">
        <f>[3]lang_2!C4403</f>
        <v>0</v>
      </c>
      <c r="D4403" s="55">
        <f>[3]lang_2!D4403</f>
        <v>0</v>
      </c>
      <c r="E4403" s="55">
        <f>[3]lang_2!E4403</f>
        <v>0</v>
      </c>
    </row>
    <row r="4404" spans="1:5">
      <c r="A4404" s="55">
        <f>[3]lang_2!A4404</f>
        <v>0</v>
      </c>
      <c r="B4404" s="55">
        <f>[3]lang_2!B4404</f>
        <v>0</v>
      </c>
      <c r="C4404" s="55">
        <f>[3]lang_2!C4404</f>
        <v>0</v>
      </c>
      <c r="D4404" s="55">
        <f>[3]lang_2!D4404</f>
        <v>0</v>
      </c>
      <c r="E4404" s="55">
        <f>[3]lang_2!E4404</f>
        <v>0</v>
      </c>
    </row>
    <row r="4405" spans="1:5">
      <c r="A4405" s="55">
        <f>[3]lang_2!A4405</f>
        <v>0</v>
      </c>
      <c r="B4405" s="55">
        <f>[3]lang_2!B4405</f>
        <v>0</v>
      </c>
      <c r="C4405" s="55">
        <f>[3]lang_2!C4405</f>
        <v>0</v>
      </c>
      <c r="D4405" s="55">
        <f>[3]lang_2!D4405</f>
        <v>0</v>
      </c>
      <c r="E4405" s="55">
        <f>[3]lang_2!E4405</f>
        <v>0</v>
      </c>
    </row>
    <row r="4406" spans="1:5">
      <c r="A4406" s="55">
        <f>[3]lang_2!A4406</f>
        <v>0</v>
      </c>
      <c r="B4406" s="55">
        <f>[3]lang_2!B4406</f>
        <v>0</v>
      </c>
      <c r="C4406" s="55">
        <f>[3]lang_2!C4406</f>
        <v>0</v>
      </c>
      <c r="D4406" s="55">
        <f>[3]lang_2!D4406</f>
        <v>0</v>
      </c>
      <c r="E4406" s="55">
        <f>[3]lang_2!E4406</f>
        <v>0</v>
      </c>
    </row>
    <row r="4407" spans="1:5">
      <c r="A4407" s="55">
        <f>[3]lang_2!A4407</f>
        <v>0</v>
      </c>
      <c r="B4407" s="55">
        <f>[3]lang_2!B4407</f>
        <v>0</v>
      </c>
      <c r="C4407" s="55">
        <f>[3]lang_2!C4407</f>
        <v>0</v>
      </c>
      <c r="D4407" s="55">
        <f>[3]lang_2!D4407</f>
        <v>0</v>
      </c>
      <c r="E4407" s="55">
        <f>[3]lang_2!E4407</f>
        <v>0</v>
      </c>
    </row>
    <row r="4408" spans="1:5">
      <c r="A4408" s="55">
        <f>[3]lang_2!A4408</f>
        <v>0</v>
      </c>
      <c r="B4408" s="55">
        <f>[3]lang_2!B4408</f>
        <v>0</v>
      </c>
      <c r="C4408" s="55">
        <f>[3]lang_2!C4408</f>
        <v>0</v>
      </c>
      <c r="D4408" s="55">
        <f>[3]lang_2!D4408</f>
        <v>0</v>
      </c>
      <c r="E4408" s="55">
        <f>[3]lang_2!E4408</f>
        <v>0</v>
      </c>
    </row>
    <row r="4409" spans="1:5">
      <c r="A4409" s="55">
        <f>[3]lang_2!A4409</f>
        <v>0</v>
      </c>
      <c r="B4409" s="55">
        <f>[3]lang_2!B4409</f>
        <v>0</v>
      </c>
      <c r="C4409" s="55">
        <f>[3]lang_2!C4409</f>
        <v>0</v>
      </c>
      <c r="D4409" s="55">
        <f>[3]lang_2!D4409</f>
        <v>0</v>
      </c>
      <c r="E4409" s="55">
        <f>[3]lang_2!E4409</f>
        <v>0</v>
      </c>
    </row>
    <row r="4410" spans="1:5">
      <c r="A4410" s="55">
        <f>[3]lang_2!A4410</f>
        <v>0</v>
      </c>
      <c r="B4410" s="55">
        <f>[3]lang_2!B4410</f>
        <v>0</v>
      </c>
      <c r="C4410" s="55">
        <f>[3]lang_2!C4410</f>
        <v>0</v>
      </c>
      <c r="D4410" s="55">
        <f>[3]lang_2!D4410</f>
        <v>0</v>
      </c>
      <c r="E4410" s="55">
        <f>[3]lang_2!E4410</f>
        <v>0</v>
      </c>
    </row>
    <row r="4411" spans="1:5">
      <c r="A4411" s="55">
        <f>[3]lang_2!A4411</f>
        <v>0</v>
      </c>
      <c r="B4411" s="55">
        <f>[3]lang_2!B4411</f>
        <v>0</v>
      </c>
      <c r="C4411" s="55">
        <f>[3]lang_2!C4411</f>
        <v>0</v>
      </c>
      <c r="D4411" s="55">
        <f>[3]lang_2!D4411</f>
        <v>0</v>
      </c>
      <c r="E4411" s="55">
        <f>[3]lang_2!E4411</f>
        <v>0</v>
      </c>
    </row>
    <row r="4412" spans="1:5">
      <c r="A4412" s="55">
        <f>[3]lang_2!A4412</f>
        <v>0</v>
      </c>
      <c r="B4412" s="55">
        <f>[3]lang_2!B4412</f>
        <v>0</v>
      </c>
      <c r="C4412" s="55">
        <f>[3]lang_2!C4412</f>
        <v>0</v>
      </c>
      <c r="D4412" s="55">
        <f>[3]lang_2!D4412</f>
        <v>0</v>
      </c>
      <c r="E4412" s="55">
        <f>[3]lang_2!E4412</f>
        <v>0</v>
      </c>
    </row>
    <row r="4413" spans="1:5">
      <c r="A4413" s="55" t="str">
        <f>[3]lang_2!A4413</f>
        <v>GUILD_MAP_GUANGBO_1</v>
      </c>
      <c r="B4413" s="55" t="str">
        <f>[3]lang_2!B4413</f>
        <v>被人攻击 失败</v>
      </c>
      <c r="C4413" s="55" t="str">
        <f>[3]lang_2!C4413</f>
        <v>#[color=F9DBA6]您被[-][color=0FD8CF]{$guildname}[-][color=F9DBA6]联盟的[-][color=0FD8CF]{$name}[-][color=F9DBA6]攻击，不幸被击败，生命[-][color=00ff1e,fontsize=18,outlinecolor=3c1e0a00]-100[-][color=F9DBA6]。[-]</v>
      </c>
      <c r="D4413" s="55">
        <f>[3]lang_2!D4413</f>
        <v>0</v>
      </c>
      <c r="E4413" s="55" t="str">
        <f>[3]lang_2!E4413</f>
        <v>#您被{$guildname}联盟的{$name}攻击，不幸被击败，生命-100。</v>
      </c>
    </row>
    <row r="4414" spans="1:5">
      <c r="A4414" s="55" t="str">
        <f>[3]lang_2!A4414</f>
        <v>GUILD_MAP_GUANGBO_2</v>
      </c>
      <c r="B4414" s="55" t="str">
        <f>[3]lang_2!B4414</f>
        <v>被人攻击 80%血以上</v>
      </c>
      <c r="C4414" s="55" t="str">
        <f>[3]lang_2!C4414</f>
        <v>#[color=0FD8CF]{$guildname}[-][color=F9DBA6]联盟的[-][color=0FD8CF]{$name}[-][color=F9DBA6]自不量力，企图攻击您，被您打跑了，您的部队轻微受损，生命[-][color=00ff1e,fontsize=18,outlinecolor=3c1e0a00]-10[-][color=F9DBA6]。[-]</v>
      </c>
      <c r="D4414" s="55">
        <f>[3]lang_2!D4414</f>
        <v>0</v>
      </c>
      <c r="E4414" s="55" t="str">
        <f>[3]lang_2!E4414</f>
        <v>#{$guildname}联盟的{$name}自不量力，企图攻击您，被您打跑了，您的部队轻微受损，生命-10。</v>
      </c>
    </row>
    <row r="4415" spans="1:5">
      <c r="A4415" s="55" t="str">
        <f>[3]lang_2!A4415</f>
        <v>GUILD_MAP_GUANGBO_3</v>
      </c>
      <c r="B4415" s="55" t="str">
        <f>[3]lang_2!B4415</f>
        <v>被人攻击 50-80%血</v>
      </c>
      <c r="C4415" s="55" t="str">
        <f>[3]lang_2!C4415</f>
        <v>#[color=F9DBA6]你受到了[-][color=0FD8CF]{$guildname}[-][color=F9DBA6]联盟的[-][color=0FD8CF]{$name}[-][color=F9DBA6]的攻击，您取得了胜利，部队需要修整，生命[-][color=00ff1e,fontsize=18,outlinecolor=3c1e0a00]-20[-][color=F9DBA6]。[-]</v>
      </c>
      <c r="D4415" s="55">
        <f>[3]lang_2!D4415</f>
        <v>0</v>
      </c>
      <c r="E4415" s="55" t="str">
        <f>[3]lang_2!E4415</f>
        <v>#你受到了{$guildname}联盟的{$name}的攻击，您取得了胜利，部队需要修整，生命-20。</v>
      </c>
    </row>
    <row r="4416" spans="1:5">
      <c r="A4416" s="55" t="str">
        <f>[3]lang_2!A4416</f>
        <v>GUILD_MAP_GUANGBO_4</v>
      </c>
      <c r="B4416" s="55" t="str">
        <f>[3]lang_2!B4416</f>
        <v>被人攻击 50%血以下</v>
      </c>
      <c r="C4416" s="55" t="str">
        <f>[3]lang_2!C4416</f>
        <v>#[color=0FD8CF]{$guildname}[-][color=F9DBA6]联盟的[-][color=0FD8CF]{$name}[-][color=F9DBA6]向您发起攻击，您击败了他，但部队被重创，生命[-][color=00ff1e,fontsize=18,outlinecolor=3c1e0a00]-35[-][color=F9DBA6]。[-]</v>
      </c>
      <c r="D4416" s="55">
        <f>[3]lang_2!D4416</f>
        <v>0</v>
      </c>
      <c r="E4416" s="55" t="str">
        <f>[3]lang_2!E4416</f>
        <v>#{$guildname}联盟的{$name}攻击了您，在部队的英勇抵抗下击败了他，但您的部队被重创，生命-35。</v>
      </c>
    </row>
    <row r="4417" spans="1:5">
      <c r="A4417" s="55" t="str">
        <f>[3]lang_2!A4417</f>
        <v>GUILD_MAP_GUANGBO_5</v>
      </c>
      <c r="B4417" s="55" t="str">
        <f>[3]lang_2!B4417</f>
        <v>联盟金矿被人打</v>
      </c>
      <c r="C4417" s="55" t="str">
        <f>[3]lang_2!C4417</f>
        <v>#[color=F9DBA6]联盟金矿被[-][color=0FD8CF]{$guildname}[-][color=F9DBA6]联盟的[-][color=0FD8CF]{$name}[-][color=F9DBA6]掠夺，产量降低。[-]</v>
      </c>
      <c r="D4417" s="55">
        <f>[3]lang_2!D4417</f>
        <v>0</v>
      </c>
      <c r="E4417" s="55" t="str">
        <f>[3]lang_2!E4417</f>
        <v>#联盟金矿被{$guildname}联盟的{$name}掠夺，产量降低。</v>
      </c>
    </row>
    <row r="4418" spans="1:5">
      <c r="A4418" s="55" t="str">
        <f>[3]lang_2!A4418</f>
        <v>GUILD_MAP_GUANGBO_6</v>
      </c>
      <c r="B4418" s="55" t="str">
        <f>[3]lang_2!B4418</f>
        <v>联盟招募点被人打</v>
      </c>
      <c r="C4418" s="55" t="str">
        <f>[3]lang_2!C4418</f>
        <v>#[color=F9DBA6]联盟招募点被[-][color=0FD8CF]{$guildname}[-][color=F9DBA6]联盟的[-][color=0FD8CF]{$name}[-][color=F9DBA6]掠夺，产量降低。[-]</v>
      </c>
      <c r="D4418" s="55">
        <f>[3]lang_2!D4418</f>
        <v>0</v>
      </c>
      <c r="E4418" s="55" t="str">
        <f>[3]lang_2!E4418</f>
        <v>#联盟金矿被{$guildname}联盟的{$name}掠夺，产量降低。</v>
      </c>
    </row>
    <row r="4419" spans="1:5">
      <c r="A4419" s="55" t="str">
        <f>[3]lang_2!A4419</f>
        <v>GUILD_MAP_GUANGBO_7</v>
      </c>
      <c r="B4419" s="55" t="str">
        <f>[3]lang_2!B4419</f>
        <v>联盟金矿被激活</v>
      </c>
      <c r="C4419" s="55" t="str">
        <f>[3]lang_2!C4419</f>
        <v>#[color=0FD8CF]{$name}[-][color=F9DBA6]激活了联盟矿点，开始产出资源。特此奖励[-][color=00ff1e,fontsize=18,outlinecolor=3c1e0a00]200[-][color=F9DBA6]联盟币。[-]</v>
      </c>
      <c r="D4419" s="55">
        <f>[3]lang_2!D4419</f>
        <v>0</v>
      </c>
      <c r="E4419" s="55" t="str">
        <f>[3]lang_2!E4419</f>
        <v>#{$name}激活了联盟金矿，开始产出资源。</v>
      </c>
    </row>
    <row r="4420" spans="1:5">
      <c r="A4420" s="55" t="str">
        <f>[3]lang_2!A4420</f>
        <v>GUILD_MAP_GUANGBO_8</v>
      </c>
      <c r="B4420" s="55" t="str">
        <f>[3]lang_2!B4420</f>
        <v>联盟招募点被激活</v>
      </c>
      <c r="C4420" s="55" t="str">
        <f>[3]lang_2!C4420</f>
        <v>#[color=0FD8CF]{$name}[-][color=F9DBA6]激活了联盟招募点，开始产出资源。特此奖励[-][color=00ff1e,fontsize=18,outlinecolor=3c1e0a00]200[-][color=F9DBA6]联盟币。[-]</v>
      </c>
      <c r="D4420" s="55">
        <f>[3]lang_2!D4420</f>
        <v>0</v>
      </c>
      <c r="E4420" s="55" t="str">
        <f>[3]lang_2!E4420</f>
        <v>#{$name}激活了联盟招募点，开始产出资源。</v>
      </c>
    </row>
    <row r="4421" spans="1:5">
      <c r="A4421" s="55" t="str">
        <f>[3]lang_2!A4421</f>
        <v>GUILD_MAP_GUANGBO_9</v>
      </c>
      <c r="B4421" s="55" t="str">
        <f>[3]lang_2!B4421</f>
        <v>联盟方尖碑被激活</v>
      </c>
      <c r="C4421" s="55" t="str">
        <f>[3]lang_2!C4421</f>
        <v>#[color=0FD8CF]{$name}[-][color=F9DBA6]激活了方尖碑，离获得宝藏更进一步。特此奖励[-][color=00ff1e,fontsize=18,outlinecolor=3c1e0a00]300[-][color=F9DBA6]联盟币。[-]</v>
      </c>
      <c r="D4421" s="55">
        <f>[3]lang_2!D4421</f>
        <v>0</v>
      </c>
      <c r="E4421" s="55" t="str">
        <f>[3]lang_2!E4421</f>
        <v>#{$name}激活了方尖碑，离获得宝藏更进一步。</v>
      </c>
    </row>
    <row r="4422" spans="1:5">
      <c r="A4422" s="55" t="str">
        <f>[3]lang_2!A4422</f>
        <v>GUILD_MAP_GUANGBO_10</v>
      </c>
      <c r="B4422" s="55" t="str">
        <f>[3]lang_2!B4422</f>
        <v>联盟首领帐篷激活</v>
      </c>
      <c r="C4422" s="55" t="str">
        <f>[3]lang_2!C4422</f>
        <v>#[color=0FD8CF]{$name}[-][color=F9DBA6]访问了首领帐篷，哨塔可以通过了。特此奖励[-][color=00ff1e,fontsize=18,outlinecolor=3c1e0a00]200[-][color=F9DBA6]联盟币。[-]</v>
      </c>
      <c r="D4422" s="55">
        <f>[3]lang_2!D4422</f>
        <v>0</v>
      </c>
      <c r="E4422" s="55" t="str">
        <f>[3]lang_2!E4422</f>
        <v>#{$name}访问了首领帐篷，哨塔可以通过了。</v>
      </c>
    </row>
    <row r="4423" spans="1:5">
      <c r="A4423" s="55" t="str">
        <f>[3]lang_2!A4423</f>
        <v>GUILD_MAP_GUANGBO_11</v>
      </c>
      <c r="B4423" s="55" t="str">
        <f>[3]lang_2!B4423</f>
        <v>PVE死亡回城/PVP胜利但生命不足</v>
      </c>
      <c r="C4423" s="55" t="str">
        <f>[3]lang_2!C4423</f>
        <v>#[color=F9DBA6]您没有生命了，传送回主城，修整之后可以继续出征了。[-]</v>
      </c>
      <c r="D4423" s="55">
        <f>[3]lang_2!D4423</f>
        <v>0</v>
      </c>
      <c r="E4423" s="55" t="str">
        <f>[3]lang_2!E4423</f>
        <v>#您没有生命了，传送回主城，修整之后可以继续出征了。</v>
      </c>
    </row>
    <row r="4424" spans="1:5">
      <c r="A4424" s="55" t="str">
        <f>[3]lang_2!A4424</f>
        <v>GUILD_MAP_GUANGBO_12</v>
      </c>
      <c r="B4424" s="55">
        <f>[3]lang_2!B4424</f>
        <v>0</v>
      </c>
      <c r="C4424" s="55" t="str">
        <f>[3]lang_2!C4424</f>
        <v>#[color=0FD8CF]{$name}[-][color=F9DBA6]击败了BOSS，发现了好多奖励，大家也快去收集吧。[-]</v>
      </c>
      <c r="D4424" s="55">
        <f>[3]lang_2!D4424</f>
        <v>0</v>
      </c>
      <c r="E4424" s="55">
        <f>[3]lang_2!E4424</f>
        <v>0</v>
      </c>
    </row>
    <row r="4425" spans="1:5">
      <c r="A4425" s="55" t="str">
        <f>[3]lang_2!A4425</f>
        <v>GUILD_MAP_GUANGBO_13</v>
      </c>
      <c r="B4425" s="55">
        <f>[3]lang_2!B4425</f>
        <v>0</v>
      </c>
      <c r="C4425" s="55" t="str">
        <f>[3]lang_2!C4425</f>
        <v>#[color=0FD8CF]{$name}[-][color=F9DBA6]击败了拦路者，已经可以通过了。[-]</v>
      </c>
      <c r="D4425" s="55">
        <f>[3]lang_2!D4425</f>
        <v>0</v>
      </c>
      <c r="E4425" s="55">
        <f>[3]lang_2!E4425</f>
        <v>0</v>
      </c>
    </row>
    <row r="4426" spans="1:5">
      <c r="A4426" s="55" t="str">
        <f>[3]lang_2!A4426</f>
        <v>GUILD_MAP_GUANGBO_14</v>
      </c>
      <c r="B4426" s="55" t="str">
        <f>[3]lang_2!B4426</f>
        <v>联盟金矿被激活</v>
      </c>
      <c r="C4426" s="55" t="str">
        <f>[3]lang_2!C4426</f>
        <v>#[color=0FD8CF]{$name}[-][color=F9DBA6]激活了联盟矿点，开始产出资源。[-]</v>
      </c>
      <c r="D4426" s="55">
        <f>[3]lang_2!D4426</f>
        <v>0</v>
      </c>
      <c r="E4426" s="55" t="str">
        <f>[3]lang_2!E4426</f>
        <v>#{$name}激活了联盟金矿，开始产出资源。</v>
      </c>
    </row>
    <row r="4427" spans="1:5">
      <c r="A4427" s="55" t="str">
        <f>[3]lang_2!A4427</f>
        <v>GUILD_MAP_GUANGBO_15</v>
      </c>
      <c r="B4427" s="55" t="str">
        <f>[3]lang_2!B4427</f>
        <v>联盟招募点被激活</v>
      </c>
      <c r="C4427" s="55" t="str">
        <f>[3]lang_2!C4427</f>
        <v>#[color=0FD8CF]{$name}[-][color=F9DBA6]激活了联盟招募点，开始产出资源。[-]</v>
      </c>
      <c r="D4427" s="55">
        <f>[3]lang_2!D4427</f>
        <v>0</v>
      </c>
      <c r="E4427" s="55" t="str">
        <f>[3]lang_2!E4427</f>
        <v>#{$name}激活了联盟招募点，开始产出资源。</v>
      </c>
    </row>
    <row r="4428" spans="1:5">
      <c r="A4428" s="55" t="str">
        <f>[3]lang_2!A4428</f>
        <v>GUILD_MAP_GUANGBO_16</v>
      </c>
      <c r="B4428" s="55" t="str">
        <f>[3]lang_2!B4428</f>
        <v>联盟方尖碑被激活</v>
      </c>
      <c r="C4428" s="55" t="str">
        <f>[3]lang_2!C4428</f>
        <v>#[color=0FD8CF]{$name}[-][color=F9DBA6]激活了方尖碑，离获得宝藏更进一步。[-]</v>
      </c>
      <c r="D4428" s="55">
        <f>[3]lang_2!D4428</f>
        <v>0</v>
      </c>
      <c r="E4428" s="55" t="str">
        <f>[3]lang_2!E4428</f>
        <v>#{$name}激活了方尖碑，离获得宝藏更进一步。</v>
      </c>
    </row>
    <row r="4429" spans="1:5">
      <c r="A4429" s="55" t="str">
        <f>[3]lang_2!A4429</f>
        <v>GUILD_MAP_GUANGBO_17</v>
      </c>
      <c r="B4429" s="55" t="str">
        <f>[3]lang_2!B4429</f>
        <v>联盟首领帐篷激活</v>
      </c>
      <c r="C4429" s="55" t="str">
        <f>[3]lang_2!C4429</f>
        <v>#[color=0FD8CF]{$name}[-][color=F9DBA6]访问了首领帐篷，哨塔可以通过了。[-]</v>
      </c>
      <c r="D4429" s="55">
        <f>[3]lang_2!D4429</f>
        <v>0</v>
      </c>
      <c r="E4429" s="55" t="str">
        <f>[3]lang_2!E4429</f>
        <v>#{$name}访问了首领帐篷，哨塔可以通过了。</v>
      </c>
    </row>
    <row r="4430" spans="1:5">
      <c r="A4430" s="55">
        <f>[3]lang_2!A4430</f>
        <v>0</v>
      </c>
      <c r="B4430" s="55">
        <f>[3]lang_2!B4430</f>
        <v>0</v>
      </c>
      <c r="C4430" s="55">
        <f>[3]lang_2!C4430</f>
        <v>0</v>
      </c>
      <c r="D4430" s="55">
        <f>[3]lang_2!D4430</f>
        <v>0</v>
      </c>
      <c r="E4430" s="55">
        <f>[3]lang_2!E4430</f>
        <v>0</v>
      </c>
    </row>
    <row r="4431" spans="1:5">
      <c r="A4431" s="55" t="str">
        <f>[3]lang_2!A4431</f>
        <v>GUILD_MAP_DIE</v>
      </c>
      <c r="B4431" s="55" t="str">
        <f>[3]lang_2!B4431</f>
        <v>被击杀首次进入面板</v>
      </c>
      <c r="C4431" s="55" t="str">
        <f>[3]lang_2!C4431</f>
        <v>#[color=3c2a1e]在您离开期间，被[-][color=197bd4]{$guildname}[-][color=3c2a1e]联盟的[-][color=197bd4]{$name}[-][color=3c2a1e]击败，回城修整。[-]</v>
      </c>
      <c r="D4431" s="55">
        <f>[3]lang_2!D4431</f>
        <v>0</v>
      </c>
      <c r="E4431" s="55" t="str">
        <f>[3]lang_2!E4431</f>
        <v>#{$name}访问了首领帐篷，哨塔可以通过了。</v>
      </c>
    </row>
    <row r="4432" spans="1:5">
      <c r="A4432" s="55" t="str">
        <f>[3]lang_2!A4432</f>
        <v>GUILD_MAP_DIE_2</v>
      </c>
      <c r="B4432" s="55" t="str">
        <f>[3]lang_2!B4432</f>
        <v>被击杀首次进入面板</v>
      </c>
      <c r="C4432" s="55" t="str">
        <f>[3]lang_2!C4432</f>
        <v>#[color=3c2a1e]在您离开期间，被[-][color=197bd4]{$guildname}[-][color=3c2a1e]联盟的[-][color=197bd4]{$name}[-][color=3c2a1e]击败，返回安全区修整。[-]</v>
      </c>
      <c r="D4432" s="55">
        <f>[3]lang_2!D4432</f>
        <v>0</v>
      </c>
      <c r="E4432" s="55" t="str">
        <f>[3]lang_2!E4432</f>
        <v>#{$name}访问了首领帐篷，哨塔可以通过了。</v>
      </c>
    </row>
    <row r="4433" spans="1:5">
      <c r="A4433" s="55" t="str">
        <f>[3]lang_2!A4433</f>
        <v>GUILD_MAP_RESET</v>
      </c>
      <c r="B4433" s="55" t="str">
        <f>[3]lang_2!B4433</f>
        <v>联盟地图重置</v>
      </c>
      <c r="C4433" s="55" t="str">
        <f>[3]lang_2!C4433</f>
        <v>#[color=3c2a1e]联盟地图已重置，开始您新的征程！[-]</v>
      </c>
      <c r="D4433" s="55">
        <f>[3]lang_2!D4433</f>
        <v>0</v>
      </c>
      <c r="E4433" s="55">
        <f>[3]lang_2!E4433</f>
        <v>0</v>
      </c>
    </row>
    <row r="4434" spans="1:5">
      <c r="A4434" s="55">
        <f>[3]lang_2!A4434</f>
        <v>0</v>
      </c>
      <c r="B4434" s="55">
        <f>[3]lang_2!B4434</f>
        <v>0</v>
      </c>
      <c r="C4434" s="55">
        <f>[3]lang_2!C4434</f>
        <v>0</v>
      </c>
      <c r="D4434" s="55">
        <f>[3]lang_2!D4434</f>
        <v>0</v>
      </c>
      <c r="E4434" s="55">
        <f>[3]lang_2!E4434</f>
        <v>0</v>
      </c>
    </row>
    <row r="4435" spans="1:5">
      <c r="A4435" s="55" t="str">
        <f>[3]lang_2!A4435</f>
        <v>BOSSLANG_1</v>
      </c>
      <c r="B4435" s="55">
        <f>[3]lang_2!B4435</f>
        <v>0</v>
      </c>
      <c r="C4435" s="55" t="str">
        <f>[3]lang_2!C4435</f>
        <v>#[color=197bdc]神圣之地 [-][color=462800]【城堡、壁垒阵营伤害[-][color=00ff1e,outlinecolor=3c1e0a00]+50%[-][color=462800]】[-]</v>
      </c>
      <c r="D4435" s="55">
        <f>[3]lang_2!D4435</f>
        <v>0</v>
      </c>
      <c r="E4435" s="55">
        <f>[3]lang_2!E4435</f>
        <v>0</v>
      </c>
    </row>
    <row r="4436" spans="1:5">
      <c r="A4436" s="55" t="str">
        <f>[3]lang_2!A4436</f>
        <v>BOSSLANG_2</v>
      </c>
      <c r="B4436" s="55">
        <f>[3]lang_2!B4436</f>
        <v>0</v>
      </c>
      <c r="C4436" s="55" t="str">
        <f>[3]lang_2!C4436</f>
        <v>#[color=197bdc]守序之地 [-][color=462800]【塔楼、据点阵营伤害[-][color=00ff1e,outlinecolor=3c1e0a00]+50%[-][color=462800]】[-]</v>
      </c>
      <c r="D4436" s="55">
        <f>[3]lang_2!D4436</f>
        <v>0</v>
      </c>
      <c r="E4436" s="55">
        <f>[3]lang_2!E4436</f>
        <v>0</v>
      </c>
    </row>
    <row r="4437" spans="1:5">
      <c r="A4437" s="55" t="str">
        <f>[3]lang_2!A4437</f>
        <v>BOSSLANG_3</v>
      </c>
      <c r="B4437" s="55">
        <f>[3]lang_2!B4437</f>
        <v>0</v>
      </c>
      <c r="C4437" s="55" t="str">
        <f>[3]lang_2!C4437</f>
        <v>#[color=197bdc]邪恶之地 [-][color=462800]【墓园、地狱阵营伤害[-][color=00ff1e,outlinecolor=3c1e0a00]+50%[-][color=462800]】[-]</v>
      </c>
      <c r="D4437" s="55">
        <f>[3]lang_2!D4437</f>
        <v>0</v>
      </c>
      <c r="E4437" s="55">
        <f>[3]lang_2!E4437</f>
        <v>0</v>
      </c>
    </row>
    <row r="4438" spans="1:5">
      <c r="A4438" s="55">
        <f>[3]lang_2!A4438</f>
        <v>0</v>
      </c>
      <c r="B4438" s="55">
        <f>[3]lang_2!B4438</f>
        <v>0</v>
      </c>
      <c r="C4438" s="55">
        <f>[3]lang_2!C4438</f>
        <v>0</v>
      </c>
      <c r="D4438" s="55">
        <f>[3]lang_2!D4438</f>
        <v>0</v>
      </c>
      <c r="E4438" s="55">
        <f>[3]lang_2!E4438</f>
        <v>0</v>
      </c>
    </row>
    <row r="4439" spans="1:5">
      <c r="A4439" s="55">
        <f>[3]lang_2!A4439</f>
        <v>0</v>
      </c>
      <c r="B4439" s="55">
        <f>[3]lang_2!B4439</f>
        <v>0</v>
      </c>
      <c r="C4439" s="55">
        <f>[3]lang_2!C4439</f>
        <v>0</v>
      </c>
      <c r="D4439" s="55">
        <f>[3]lang_2!D4439</f>
        <v>0</v>
      </c>
      <c r="E4439" s="55">
        <f>[3]lang_2!E4439</f>
        <v>0</v>
      </c>
    </row>
    <row r="4440" spans="1:5">
      <c r="A4440" s="55">
        <f>[3]lang_2!A4440</f>
        <v>0</v>
      </c>
      <c r="B4440" s="55">
        <f>[3]lang_2!B4440</f>
        <v>0</v>
      </c>
      <c r="C4440" s="55">
        <f>[3]lang_2!C4440</f>
        <v>0</v>
      </c>
      <c r="D4440" s="55">
        <f>[3]lang_2!D4440</f>
        <v>0</v>
      </c>
      <c r="E4440" s="55">
        <f>[3]lang_2!E4440</f>
        <v>0</v>
      </c>
    </row>
    <row r="4441" spans="1:5">
      <c r="A4441" s="55">
        <f>[3]lang_2!A4441</f>
        <v>0</v>
      </c>
      <c r="B4441" s="55">
        <f>[3]lang_2!B4441</f>
        <v>0</v>
      </c>
      <c r="C4441" s="55">
        <f>[3]lang_2!C4441</f>
        <v>0</v>
      </c>
      <c r="D4441" s="55">
        <f>[3]lang_2!D4441</f>
        <v>0</v>
      </c>
      <c r="E4441" s="55">
        <f>[3]lang_2!E4441</f>
        <v>0</v>
      </c>
    </row>
    <row r="4442" spans="1:5">
      <c r="A4442" s="55" t="str">
        <f>[3]lang_2!A4442</f>
        <v>GUILDMAPNAME_84</v>
      </c>
      <c r="B4442" s="55">
        <f>[3]lang_2!B4442</f>
        <v>0</v>
      </c>
      <c r="C4442" s="55" t="str">
        <f>[3]lang_2!C4442</f>
        <v>#蓝色首领帐篷</v>
      </c>
      <c r="D4442" s="55">
        <f>[3]lang_2!D4442</f>
        <v>0</v>
      </c>
      <c r="E4442" s="55">
        <f>[3]lang_2!E4442</f>
        <v>0</v>
      </c>
    </row>
    <row r="4443" spans="1:5">
      <c r="A4443" s="55" t="str">
        <f>[3]lang_2!A4443</f>
        <v>GUILDMAPNAME_85</v>
      </c>
      <c r="B4443" s="55">
        <f>[3]lang_2!B4443</f>
        <v>0</v>
      </c>
      <c r="C4443" s="55" t="str">
        <f>[3]lang_2!C4443</f>
        <v>#蓝色哨塔</v>
      </c>
      <c r="D4443" s="55">
        <f>[3]lang_2!D4443</f>
        <v>0</v>
      </c>
      <c r="E4443" s="55">
        <f>[3]lang_2!E4443</f>
        <v>0</v>
      </c>
    </row>
    <row r="4444" spans="1:5">
      <c r="A4444" s="55" t="str">
        <f>[3]lang_2!A4444</f>
        <v>GUILDMAPNAME_86</v>
      </c>
      <c r="B4444" s="55">
        <f>[3]lang_2!B4444</f>
        <v>0</v>
      </c>
      <c r="C4444" s="55" t="str">
        <f>[3]lang_2!C4444</f>
        <v>#绿色首领帐篷</v>
      </c>
      <c r="D4444" s="55">
        <f>[3]lang_2!D4444</f>
        <v>0</v>
      </c>
      <c r="E4444" s="55">
        <f>[3]lang_2!E4444</f>
        <v>0</v>
      </c>
    </row>
    <row r="4445" spans="1:5">
      <c r="A4445" s="55" t="str">
        <f>[3]lang_2!A4445</f>
        <v>GUILDMAPNAME_87</v>
      </c>
      <c r="B4445" s="55">
        <f>[3]lang_2!B4445</f>
        <v>0</v>
      </c>
      <c r="C4445" s="55" t="str">
        <f>[3]lang_2!C4445</f>
        <v>#绿色哨塔</v>
      </c>
      <c r="D4445" s="55">
        <f>[3]lang_2!D4445</f>
        <v>0</v>
      </c>
      <c r="E4445" s="55">
        <f>[3]lang_2!E4445</f>
        <v>0</v>
      </c>
    </row>
    <row r="4446" spans="1:5">
      <c r="A4446" s="55" t="str">
        <f>[3]lang_2!A4446</f>
        <v>GUILDMAPNAME_88</v>
      </c>
      <c r="B4446" s="55">
        <f>[3]lang_2!B4446</f>
        <v>0</v>
      </c>
      <c r="C4446" s="55" t="str">
        <f>[3]lang_2!C4446</f>
        <v>#红色首领帐篷</v>
      </c>
      <c r="D4446" s="55">
        <f>[3]lang_2!D4446</f>
        <v>0</v>
      </c>
      <c r="E4446" s="55">
        <f>[3]lang_2!E4446</f>
        <v>0</v>
      </c>
    </row>
    <row r="4447" spans="1:5">
      <c r="A4447" s="55" t="str">
        <f>[3]lang_2!A4447</f>
        <v>GUILDMAPNAME_89</v>
      </c>
      <c r="B4447" s="55">
        <f>[3]lang_2!B4447</f>
        <v>0</v>
      </c>
      <c r="C4447" s="55" t="str">
        <f>[3]lang_2!C4447</f>
        <v>#红色哨塔</v>
      </c>
      <c r="D4447" s="55">
        <f>[3]lang_2!D4447</f>
        <v>0</v>
      </c>
      <c r="E4447" s="55">
        <f>[3]lang_2!E4447</f>
        <v>0</v>
      </c>
    </row>
    <row r="4448" spans="1:5">
      <c r="A4448" s="55" t="str">
        <f>[3]lang_2!A4448</f>
        <v>GUILDMAPNAME_90</v>
      </c>
      <c r="B4448" s="55">
        <f>[3]lang_2!B4448</f>
        <v>0</v>
      </c>
      <c r="C4448" s="55" t="str">
        <f>[3]lang_2!C4448</f>
        <v>#蓝色卫兵帐篷</v>
      </c>
      <c r="D4448" s="55">
        <f>[3]lang_2!D4448</f>
        <v>0</v>
      </c>
      <c r="E4448" s="55">
        <f>[3]lang_2!E4448</f>
        <v>0</v>
      </c>
    </row>
    <row r="4449" spans="1:5">
      <c r="A4449" s="55" t="str">
        <f>[3]lang_2!A4449</f>
        <v>GUILDMAPNAME_91</v>
      </c>
      <c r="B4449" s="55">
        <f>[3]lang_2!B4449</f>
        <v>0</v>
      </c>
      <c r="C4449" s="55" t="str">
        <f>[3]lang_2!C4449</f>
        <v>#蓝色岗楼</v>
      </c>
      <c r="D4449" s="55">
        <f>[3]lang_2!D4449</f>
        <v>0</v>
      </c>
      <c r="E4449" s="55">
        <f>[3]lang_2!E4449</f>
        <v>0</v>
      </c>
    </row>
    <row r="4450" spans="1:5">
      <c r="A4450" s="55" t="str">
        <f>[3]lang_2!A4450</f>
        <v>GUILDMAPNAME_92</v>
      </c>
      <c r="B4450" s="55">
        <f>[3]lang_2!B4450</f>
        <v>0</v>
      </c>
      <c r="C4450" s="55" t="str">
        <f>[3]lang_2!C4450</f>
        <v>#绿色卫兵帐篷</v>
      </c>
      <c r="D4450" s="55">
        <f>[3]lang_2!D4450</f>
        <v>0</v>
      </c>
      <c r="E4450" s="55">
        <f>[3]lang_2!E4450</f>
        <v>0</v>
      </c>
    </row>
    <row r="4451" spans="1:5">
      <c r="A4451" s="55" t="str">
        <f>[3]lang_2!A4451</f>
        <v>GUILDMAPNAME_93</v>
      </c>
      <c r="B4451" s="55">
        <f>[3]lang_2!B4451</f>
        <v>0</v>
      </c>
      <c r="C4451" s="55" t="str">
        <f>[3]lang_2!C4451</f>
        <v>#绿色岗楼</v>
      </c>
      <c r="D4451" s="55">
        <f>[3]lang_2!D4451</f>
        <v>0</v>
      </c>
      <c r="E4451" s="55">
        <f>[3]lang_2!E4451</f>
        <v>0</v>
      </c>
    </row>
    <row r="4452" spans="1:5">
      <c r="A4452" s="55" t="str">
        <f>[3]lang_2!A4452</f>
        <v>GUILDMAPNAME_94</v>
      </c>
      <c r="B4452" s="55">
        <f>[3]lang_2!B4452</f>
        <v>0</v>
      </c>
      <c r="C4452" s="55" t="str">
        <f>[3]lang_2!C4452</f>
        <v>#红色卫兵帐篷</v>
      </c>
      <c r="D4452" s="55">
        <f>[3]lang_2!D4452</f>
        <v>0</v>
      </c>
      <c r="E4452" s="55">
        <f>[3]lang_2!E4452</f>
        <v>0</v>
      </c>
    </row>
    <row r="4453" spans="1:5">
      <c r="A4453" s="55" t="str">
        <f>[3]lang_2!A4453</f>
        <v>GUILDMAPNAME_95</v>
      </c>
      <c r="B4453" s="55">
        <f>[3]lang_2!B4453</f>
        <v>0</v>
      </c>
      <c r="C4453" s="55" t="str">
        <f>[3]lang_2!C4453</f>
        <v>#红色岗楼</v>
      </c>
      <c r="D4453" s="55">
        <f>[3]lang_2!D4453</f>
        <v>0</v>
      </c>
      <c r="E4453" s="55">
        <f>[3]lang_2!E4453</f>
        <v>0</v>
      </c>
    </row>
    <row r="4454" spans="1:5">
      <c r="A4454" s="55" t="str">
        <f>[3]lang_2!A4454</f>
        <v>GUILDMAPNAME_96</v>
      </c>
      <c r="B4454" s="55">
        <f>[3]lang_2!B4454</f>
        <v>0</v>
      </c>
      <c r="C4454" s="55" t="str">
        <f>[3]lang_2!C4454</f>
        <v>#蓝色单向门</v>
      </c>
      <c r="D4454" s="55">
        <f>[3]lang_2!D4454</f>
        <v>0</v>
      </c>
      <c r="E4454" s="55">
        <f>[3]lang_2!E4454</f>
        <v>0</v>
      </c>
    </row>
    <row r="4455" spans="1:5">
      <c r="A4455" s="55" t="str">
        <f>[3]lang_2!A4455</f>
        <v>GUILDMAPNAME_97</v>
      </c>
      <c r="B4455" s="55">
        <f>[3]lang_2!B4455</f>
        <v>0</v>
      </c>
      <c r="C4455" s="55" t="str">
        <f>[3]lang_2!C4455</f>
        <v>#红色单向门</v>
      </c>
      <c r="D4455" s="55">
        <f>[3]lang_2!D4455</f>
        <v>0</v>
      </c>
      <c r="E4455" s="55">
        <f>[3]lang_2!E4455</f>
        <v>0</v>
      </c>
    </row>
    <row r="4456" spans="1:5">
      <c r="A4456" s="55">
        <f>[3]lang_2!A4456</f>
        <v>0</v>
      </c>
      <c r="B4456" s="55">
        <f>[3]lang_2!B4456</f>
        <v>0</v>
      </c>
      <c r="C4456" s="55">
        <f>[3]lang_2!C4456</f>
        <v>0</v>
      </c>
      <c r="D4456" s="55">
        <f>[3]lang_2!D4456</f>
        <v>0</v>
      </c>
      <c r="E4456" s="55">
        <f>[3]lang_2!E4456</f>
        <v>0</v>
      </c>
    </row>
    <row r="4457" spans="1:5">
      <c r="A4457" s="55" t="str">
        <f>[3]lang_2!A4457</f>
        <v>GUILDMAPDES_84</v>
      </c>
      <c r="B4457" s="55">
        <f>[3]lang_2!B4457</f>
        <v>0</v>
      </c>
      <c r="C4457" s="55" t="str">
        <f>[3]lang_2!C4457</f>
        <v>#拜访首领帐篷的管理者，获得通过蓝色哨塔的许可</v>
      </c>
      <c r="D4457" s="55">
        <f>[3]lang_2!D4457</f>
        <v>0</v>
      </c>
      <c r="E4457" s="55">
        <f>[3]lang_2!E4457</f>
        <v>0</v>
      </c>
    </row>
    <row r="4458" spans="1:5">
      <c r="A4458" s="55" t="str">
        <f>[3]lang_2!A4458</f>
        <v>GUILDMAPDES_85</v>
      </c>
      <c r="B4458" s="55">
        <f>[3]lang_2!B4458</f>
        <v>0</v>
      </c>
      <c r="C4458" s="55" t="str">
        <f>[3]lang_2!C4458</f>
        <v>#你不能从这里通过，或许你应该去蓝色首领帐篷碰碰运气</v>
      </c>
      <c r="D4458" s="55">
        <f>[3]lang_2!D4458</f>
        <v>0</v>
      </c>
      <c r="E4458" s="55">
        <f>[3]lang_2!E4458</f>
        <v>0</v>
      </c>
    </row>
    <row r="4459" spans="1:5">
      <c r="A4459" s="55" t="str">
        <f>[3]lang_2!A4459</f>
        <v>GUILDMAPDES_86</v>
      </c>
      <c r="B4459" s="55">
        <f>[3]lang_2!B4459</f>
        <v>0</v>
      </c>
      <c r="C4459" s="55" t="str">
        <f>[3]lang_2!C4459</f>
        <v>#拜访首领帐篷的管理者，获得通过绿色哨塔的许可</v>
      </c>
      <c r="D4459" s="55">
        <f>[3]lang_2!D4459</f>
        <v>0</v>
      </c>
      <c r="E4459" s="55">
        <f>[3]lang_2!E4459</f>
        <v>0</v>
      </c>
    </row>
    <row r="4460" spans="1:5">
      <c r="A4460" s="55" t="str">
        <f>[3]lang_2!A4460</f>
        <v>GUILDMAPDES_87</v>
      </c>
      <c r="B4460" s="55">
        <f>[3]lang_2!B4460</f>
        <v>0</v>
      </c>
      <c r="C4460" s="55" t="str">
        <f>[3]lang_2!C4460</f>
        <v>#你不能从这里通过，或许你应该去绿色首领帐篷碰碰运气</v>
      </c>
      <c r="D4460" s="55">
        <f>[3]lang_2!D4460</f>
        <v>0</v>
      </c>
      <c r="E4460" s="55">
        <f>[3]lang_2!E4460</f>
        <v>0</v>
      </c>
    </row>
    <row r="4461" spans="1:5">
      <c r="A4461" s="55" t="str">
        <f>[3]lang_2!A4461</f>
        <v>GUILDMAPDES_88</v>
      </c>
      <c r="B4461" s="55">
        <f>[3]lang_2!B4461</f>
        <v>0</v>
      </c>
      <c r="C4461" s="55" t="str">
        <f>[3]lang_2!C4461</f>
        <v>#拜访首领帐篷的管理者，获得通过红色哨塔的许可</v>
      </c>
      <c r="D4461" s="55">
        <f>[3]lang_2!D4461</f>
        <v>0</v>
      </c>
      <c r="E4461" s="55">
        <f>[3]lang_2!E4461</f>
        <v>0</v>
      </c>
    </row>
    <row r="4462" spans="1:5">
      <c r="A4462" s="55" t="str">
        <f>[3]lang_2!A4462</f>
        <v>GUILDMAPDES_89</v>
      </c>
      <c r="B4462" s="55">
        <f>[3]lang_2!B4462</f>
        <v>0</v>
      </c>
      <c r="C4462" s="55" t="str">
        <f>[3]lang_2!C4462</f>
        <v>#你不能从这里通过，或许你应该去红色首领帐篷碰碰运气</v>
      </c>
      <c r="D4462" s="55">
        <f>[3]lang_2!D4462</f>
        <v>0</v>
      </c>
      <c r="E4462" s="55">
        <f>[3]lang_2!E4462</f>
        <v>0</v>
      </c>
    </row>
    <row r="4463" spans="1:5">
      <c r="A4463" s="55" t="str">
        <f>[3]lang_2!A4463</f>
        <v>GUILDMAPDES_90</v>
      </c>
      <c r="B4463" s="55">
        <f>[3]lang_2!B4463</f>
        <v>0</v>
      </c>
      <c r="C4463" s="55" t="str">
        <f>[3]lang_2!C4463</f>
        <v>#拜访卫兵，获得通过蓝色岗楼的许可</v>
      </c>
      <c r="D4463" s="55">
        <f>[3]lang_2!D4463</f>
        <v>0</v>
      </c>
      <c r="E4463" s="55">
        <f>[3]lang_2!E4463</f>
        <v>0</v>
      </c>
    </row>
    <row r="4464" spans="1:5">
      <c r="A4464" s="55" t="str">
        <f>[3]lang_2!A4464</f>
        <v>GUILDMAPDES_91</v>
      </c>
      <c r="B4464" s="55">
        <f>[3]lang_2!B4464</f>
        <v>0</v>
      </c>
      <c r="C4464" s="55" t="str">
        <f>[3]lang_2!C4464</f>
        <v>#去拜访蓝色卫兵帐篷，获得通过许可</v>
      </c>
      <c r="D4464" s="55">
        <f>[3]lang_2!D4464</f>
        <v>0</v>
      </c>
      <c r="E4464" s="55">
        <f>[3]lang_2!E4464</f>
        <v>0</v>
      </c>
    </row>
    <row r="4465" spans="1:5">
      <c r="A4465" s="55" t="str">
        <f>[3]lang_2!A4465</f>
        <v>GUILDMAPDES_92</v>
      </c>
      <c r="B4465" s="55">
        <f>[3]lang_2!B4465</f>
        <v>0</v>
      </c>
      <c r="C4465" s="55" t="str">
        <f>[3]lang_2!C4465</f>
        <v>#拜访卫兵，获得通过绿色岗楼的许可</v>
      </c>
      <c r="D4465" s="55">
        <f>[3]lang_2!D4465</f>
        <v>0</v>
      </c>
      <c r="E4465" s="55">
        <f>[3]lang_2!E4465</f>
        <v>0</v>
      </c>
    </row>
    <row r="4466" spans="1:5">
      <c r="A4466" s="55" t="str">
        <f>[3]lang_2!A4466</f>
        <v>GUILDMAPDES_93</v>
      </c>
      <c r="B4466" s="55">
        <f>[3]lang_2!B4466</f>
        <v>0</v>
      </c>
      <c r="C4466" s="55" t="str">
        <f>[3]lang_2!C4466</f>
        <v>#去拜访绿色卫兵帐篷，获得通过许可</v>
      </c>
      <c r="D4466" s="55">
        <f>[3]lang_2!D4466</f>
        <v>0</v>
      </c>
      <c r="E4466" s="55">
        <f>[3]lang_2!E4466</f>
        <v>0</v>
      </c>
    </row>
    <row r="4467" spans="1:5">
      <c r="A4467" s="55" t="str">
        <f>[3]lang_2!A4467</f>
        <v>GUILDMAPDES_94</v>
      </c>
      <c r="B4467" s="55">
        <f>[3]lang_2!B4467</f>
        <v>0</v>
      </c>
      <c r="C4467" s="55" t="str">
        <f>[3]lang_2!C4467</f>
        <v>#拜访卫兵，获得通过红色岗楼的许可</v>
      </c>
      <c r="D4467" s="55">
        <f>[3]lang_2!D4467</f>
        <v>0</v>
      </c>
      <c r="E4467" s="55">
        <f>[3]lang_2!E4467</f>
        <v>0</v>
      </c>
    </row>
    <row r="4468" spans="1:5">
      <c r="A4468" s="55" t="str">
        <f>[3]lang_2!A4468</f>
        <v>GUILDMAPDES_95</v>
      </c>
      <c r="B4468" s="55">
        <f>[3]lang_2!B4468</f>
        <v>0</v>
      </c>
      <c r="C4468" s="55" t="str">
        <f>[3]lang_2!C4468</f>
        <v>#去拜访红色卫兵帐篷，获得通过许可</v>
      </c>
      <c r="D4468" s="55">
        <f>[3]lang_2!D4468</f>
        <v>0</v>
      </c>
      <c r="E4468" s="55">
        <f>[3]lang_2!E4468</f>
        <v>0</v>
      </c>
    </row>
    <row r="4469" spans="1:5">
      <c r="A4469" s="55" t="str">
        <f>[3]lang_2!A4469</f>
        <v>GUILDMAPDES_96</v>
      </c>
      <c r="B4469" s="55">
        <f>[3]lang_2!B4469</f>
        <v>0</v>
      </c>
      <c r="C4469" s="55" t="str">
        <f>[3]lang_2!C4469</f>
        <v>#通过蓝色单向门，您可以传送至联盟领地的中部</v>
      </c>
      <c r="D4469" s="55">
        <f>[3]lang_2!D4469</f>
        <v>0</v>
      </c>
      <c r="E4469" s="55">
        <f>[3]lang_2!E4469</f>
        <v>0</v>
      </c>
    </row>
    <row r="4470" spans="1:5">
      <c r="A4470" s="55" t="str">
        <f>[3]lang_2!A4470</f>
        <v>GUILDMAPDES_97</v>
      </c>
      <c r="B4470" s="55">
        <f>[3]lang_2!B4470</f>
        <v>0</v>
      </c>
      <c r="C4470" s="55" t="str">
        <f>[3]lang_2!C4470</f>
        <v>#通过绿色单向门，您可以传送至双向传送门附近</v>
      </c>
      <c r="D4470" s="55">
        <f>[3]lang_2!D4470</f>
        <v>0</v>
      </c>
      <c r="E4470" s="55">
        <f>[3]lang_2!E4470</f>
        <v>0</v>
      </c>
    </row>
    <row r="4471" spans="1:5">
      <c r="A4471" s="55">
        <f>[3]lang_2!A4471</f>
        <v>0</v>
      </c>
      <c r="B4471" s="55">
        <f>[3]lang_2!B4471</f>
        <v>0</v>
      </c>
      <c r="C4471" s="55">
        <f>[3]lang_2!C4471</f>
        <v>0</v>
      </c>
      <c r="D4471" s="55">
        <f>[3]lang_2!D4471</f>
        <v>0</v>
      </c>
      <c r="E4471" s="55">
        <f>[3]lang_2!E4471</f>
        <v>0</v>
      </c>
    </row>
    <row r="4472" spans="1:5">
      <c r="A4472" s="55">
        <f>[3]lang_2!A4472</f>
        <v>0</v>
      </c>
      <c r="B4472" s="55">
        <f>[3]lang_2!B4472</f>
        <v>0</v>
      </c>
      <c r="C4472" s="55">
        <f>[3]lang_2!C4472</f>
        <v>0</v>
      </c>
      <c r="D4472" s="55">
        <f>[3]lang_2!D4472</f>
        <v>0</v>
      </c>
      <c r="E4472" s="55">
        <f>[3]lang_2!E4472</f>
        <v>0</v>
      </c>
    </row>
    <row r="4473" spans="1:5">
      <c r="A4473" s="55" t="str">
        <f>[3]lang_2!A4473</f>
        <v>GUILDMAPNAME_201</v>
      </c>
      <c r="B4473" s="55">
        <f>[3]lang_2!B4473</f>
        <v>0</v>
      </c>
      <c r="C4473" s="55" t="str">
        <f>[3]lang_2!C4473</f>
        <v>#明月城</v>
      </c>
      <c r="D4473" s="55">
        <f>[3]lang_2!D4473</f>
        <v>0</v>
      </c>
      <c r="E4473" s="55">
        <f>[3]lang_2!E4473</f>
        <v>0</v>
      </c>
    </row>
    <row r="4474" spans="1:5">
      <c r="A4474" s="55" t="str">
        <f>[3]lang_2!A4474</f>
        <v>GUILDMAPNAME_202</v>
      </c>
      <c r="B4474" s="55">
        <f>[3]lang_2!B4474</f>
        <v>0</v>
      </c>
      <c r="C4474" s="55" t="str">
        <f>[3]lang_2!C4474</f>
        <v>#神木堡</v>
      </c>
      <c r="D4474" s="55">
        <f>[3]lang_2!D4474</f>
        <v>0</v>
      </c>
      <c r="E4474" s="55">
        <f>[3]lang_2!E4474</f>
        <v>0</v>
      </c>
    </row>
    <row r="4475" spans="1:5">
      <c r="A4475" s="55" t="str">
        <f>[3]lang_2!A4475</f>
        <v>GUILDMAPNAME_203</v>
      </c>
      <c r="B4475" s="55">
        <f>[3]lang_2!B4475</f>
        <v>0</v>
      </c>
      <c r="C4475" s="55" t="str">
        <f>[3]lang_2!C4475</f>
        <v>#博卡城</v>
      </c>
      <c r="D4475" s="55">
        <f>[3]lang_2!D4475</f>
        <v>0</v>
      </c>
      <c r="E4475" s="55">
        <f>[3]lang_2!E4475</f>
        <v>0</v>
      </c>
    </row>
    <row r="4476" spans="1:5">
      <c r="A4476" s="55" t="str">
        <f>[3]lang_2!A4476</f>
        <v>GUILDMAPNAME_204</v>
      </c>
      <c r="B4476" s="55">
        <f>[3]lang_2!B4476</f>
        <v>0</v>
      </c>
      <c r="C4476" s="55" t="str">
        <f>[3]lang_2!C4476</f>
        <v>#黑角城</v>
      </c>
      <c r="D4476" s="55">
        <f>[3]lang_2!D4476</f>
        <v>0</v>
      </c>
      <c r="E4476" s="55">
        <f>[3]lang_2!E4476</f>
        <v>0</v>
      </c>
    </row>
    <row r="4477" spans="1:5">
      <c r="A4477" s="55" t="str">
        <f>[3]lang_2!A4477</f>
        <v>GUILDMAPNAME_205</v>
      </c>
      <c r="B4477" s="55">
        <f>[3]lang_2!B4477</f>
        <v>0</v>
      </c>
      <c r="C4477" s="55" t="str">
        <f>[3]lang_2!C4477</f>
        <v>#白热城</v>
      </c>
      <c r="D4477" s="55">
        <f>[3]lang_2!D4477</f>
        <v>0</v>
      </c>
      <c r="E4477" s="55">
        <f>[3]lang_2!E4477</f>
        <v>0</v>
      </c>
    </row>
    <row r="4478" spans="1:5">
      <c r="A4478" s="55" t="str">
        <f>[3]lang_2!A4478</f>
        <v>GUILDMAPNAME_206</v>
      </c>
      <c r="B4478" s="55">
        <f>[3]lang_2!B4478</f>
        <v>0</v>
      </c>
      <c r="C4478" s="55" t="str">
        <f>[3]lang_2!C4478</f>
        <v>#云顶城</v>
      </c>
      <c r="D4478" s="55">
        <f>[3]lang_2!D4478</f>
        <v>0</v>
      </c>
      <c r="E4478" s="55">
        <f>[3]lang_2!E4478</f>
        <v>0</v>
      </c>
    </row>
    <row r="4479" spans="1:5">
      <c r="A4479" s="55">
        <f>[3]lang_2!A4479</f>
        <v>0</v>
      </c>
      <c r="B4479" s="55">
        <f>[3]lang_2!B4479</f>
        <v>0</v>
      </c>
      <c r="C4479" s="55">
        <f>[3]lang_2!C4479</f>
        <v>0</v>
      </c>
      <c r="D4479" s="55">
        <f>[3]lang_2!D4479</f>
        <v>0</v>
      </c>
      <c r="E4479" s="55">
        <f>[3]lang_2!E4479</f>
        <v>0</v>
      </c>
    </row>
    <row r="4480" spans="1:5">
      <c r="A4480" s="55" t="str">
        <f>[3]lang_2!A4480</f>
        <v>GUILDMAPNAME_6001</v>
      </c>
      <c r="B4480" s="55">
        <f>[3]lang_2!B4480</f>
        <v>0</v>
      </c>
      <c r="C4480" s="55" t="str">
        <f>[3]lang_2!C4480</f>
        <v>#斯芬克斯</v>
      </c>
      <c r="D4480" s="55">
        <f>[3]lang_2!D4480</f>
        <v>0</v>
      </c>
      <c r="E4480" s="55">
        <f>[3]lang_2!E4480</f>
        <v>0</v>
      </c>
    </row>
    <row r="4481" spans="1:5">
      <c r="A4481" s="55">
        <f>[3]lang_2!A4481</f>
        <v>0</v>
      </c>
      <c r="B4481" s="55">
        <f>[3]lang_2!B4481</f>
        <v>0</v>
      </c>
      <c r="C4481" s="55">
        <f>[3]lang_2!C4481</f>
        <v>0</v>
      </c>
      <c r="D4481" s="55">
        <f>[3]lang_2!D4481</f>
        <v>0</v>
      </c>
      <c r="E4481" s="55">
        <f>[3]lang_2!E4481</f>
        <v>0</v>
      </c>
    </row>
    <row r="4482" spans="1:5">
      <c r="A4482" s="55" t="str">
        <f>[3]lang_2!A4482</f>
        <v>GUILDMAPNAME_3101</v>
      </c>
      <c r="B4482" s="55">
        <f>[3]lang_2!B4482</f>
        <v>0</v>
      </c>
      <c r="C4482" s="55" t="str">
        <f>[3]lang_2!C4482</f>
        <v>#先知小屋</v>
      </c>
      <c r="D4482" s="55">
        <f>[3]lang_2!D4482</f>
        <v>0</v>
      </c>
      <c r="E4482" s="55">
        <f>[3]lang_2!E4482</f>
        <v>0</v>
      </c>
    </row>
    <row r="4483" spans="1:5">
      <c r="A4483" s="55" t="str">
        <f>[3]lang_2!A4483</f>
        <v>GUILDMAPNAME_3102</v>
      </c>
      <c r="B4483" s="55">
        <f>[3]lang_2!B4483</f>
        <v>0</v>
      </c>
      <c r="C4483" s="55" t="str">
        <f>[3]lang_2!C4483</f>
        <v>#精灵艾莉尔</v>
      </c>
      <c r="D4483" s="55">
        <f>[3]lang_2!D4483</f>
        <v>0</v>
      </c>
      <c r="E4483" s="55">
        <f>[3]lang_2!E4483</f>
        <v>0</v>
      </c>
    </row>
    <row r="4484" spans="1:5">
      <c r="A4484" s="55" t="str">
        <f>[3]lang_2!A4484</f>
        <v>GUILDMAPNAME_3103</v>
      </c>
      <c r="B4484" s="55">
        <f>[3]lang_2!B4484</f>
        <v>0</v>
      </c>
      <c r="C4484" s="55" t="str">
        <f>[3]lang_2!C4484</f>
        <v>#神秘宝箱</v>
      </c>
      <c r="D4484" s="55">
        <f>[3]lang_2!D4484</f>
        <v>0</v>
      </c>
      <c r="E4484" s="55">
        <f>[3]lang_2!E4484</f>
        <v>0</v>
      </c>
    </row>
    <row r="4485" spans="1:5">
      <c r="A4485" s="55" t="str">
        <f>[3]lang_2!A4485</f>
        <v>GUILDMAPNAME_3201</v>
      </c>
      <c r="B4485" s="55">
        <f>[3]lang_2!B4485</f>
        <v>0</v>
      </c>
      <c r="C4485" s="55" t="str">
        <f>[3]lang_2!C4485</f>
        <v>#先知小屋</v>
      </c>
      <c r="D4485" s="55">
        <f>[3]lang_2!D4485</f>
        <v>0</v>
      </c>
      <c r="E4485" s="55">
        <f>[3]lang_2!E4485</f>
        <v>0</v>
      </c>
    </row>
    <row r="4486" spans="1:5">
      <c r="A4486" s="55" t="str">
        <f>[3]lang_2!A4486</f>
        <v>GUILDMAPNAME_3202</v>
      </c>
      <c r="B4486" s="55">
        <f>[3]lang_2!B4486</f>
        <v>0</v>
      </c>
      <c r="C4486" s="55" t="str">
        <f>[3]lang_2!C4486</f>
        <v>#精灵艾莉尔</v>
      </c>
      <c r="D4486" s="55">
        <f>[3]lang_2!D4486</f>
        <v>0</v>
      </c>
      <c r="E4486" s="55">
        <f>[3]lang_2!E4486</f>
        <v>0</v>
      </c>
    </row>
    <row r="4487" spans="1:5">
      <c r="A4487" s="55" t="str">
        <f>[3]lang_2!A4487</f>
        <v>GUILDMAPNAME_3203</v>
      </c>
      <c r="B4487" s="55">
        <f>[3]lang_2!B4487</f>
        <v>0</v>
      </c>
      <c r="C4487" s="55" t="str">
        <f>[3]lang_2!C4487</f>
        <v>#神秘宝箱</v>
      </c>
      <c r="D4487" s="55">
        <f>[3]lang_2!D4487</f>
        <v>0</v>
      </c>
      <c r="E4487" s="55">
        <f>[3]lang_2!E4487</f>
        <v>0</v>
      </c>
    </row>
    <row r="4488" spans="1:5">
      <c r="A4488" s="55" t="str">
        <f>[3]lang_2!A4488</f>
        <v>GUILDMAPNAME_3301</v>
      </c>
      <c r="B4488" s="55">
        <f>[3]lang_2!B4488</f>
        <v>0</v>
      </c>
      <c r="C4488" s="55" t="str">
        <f>[3]lang_2!C4488</f>
        <v>#先知小屋</v>
      </c>
      <c r="D4488" s="55">
        <f>[3]lang_2!D4488</f>
        <v>0</v>
      </c>
      <c r="E4488" s="55">
        <f>[3]lang_2!E4488</f>
        <v>0</v>
      </c>
    </row>
    <row r="4489" spans="1:5">
      <c r="A4489" s="55" t="str">
        <f>[3]lang_2!A4489</f>
        <v>GUILDMAPNAME_3302</v>
      </c>
      <c r="B4489" s="55">
        <f>[3]lang_2!B4489</f>
        <v>0</v>
      </c>
      <c r="C4489" s="55" t="str">
        <f>[3]lang_2!C4489</f>
        <v>#精灵艾莉尔</v>
      </c>
      <c r="D4489" s="55">
        <f>[3]lang_2!D4489</f>
        <v>0</v>
      </c>
      <c r="E4489" s="55">
        <f>[3]lang_2!E4489</f>
        <v>0</v>
      </c>
    </row>
    <row r="4490" spans="1:5">
      <c r="A4490" s="55" t="str">
        <f>[3]lang_2!A4490</f>
        <v>GUILDMAPNAME_3303</v>
      </c>
      <c r="B4490" s="55">
        <f>[3]lang_2!B4490</f>
        <v>0</v>
      </c>
      <c r="C4490" s="55" t="str">
        <f>[3]lang_2!C4490</f>
        <v>#神秘宝箱</v>
      </c>
      <c r="D4490" s="55">
        <f>[3]lang_2!D4490</f>
        <v>0</v>
      </c>
      <c r="E4490" s="55">
        <f>[3]lang_2!E4490</f>
        <v>0</v>
      </c>
    </row>
    <row r="4491" spans="1:5">
      <c r="A4491" s="55" t="str">
        <f>[3]lang_2!A4491</f>
        <v>GUILDMAPNAME_3401</v>
      </c>
      <c r="B4491" s="55">
        <f>[3]lang_2!B4491</f>
        <v>0</v>
      </c>
      <c r="C4491" s="55" t="str">
        <f>[3]lang_2!C4491</f>
        <v>#先知小屋</v>
      </c>
      <c r="D4491" s="55">
        <f>[3]lang_2!D4491</f>
        <v>0</v>
      </c>
      <c r="E4491" s="55">
        <f>[3]lang_2!E4491</f>
        <v>0</v>
      </c>
    </row>
    <row r="4492" spans="1:5">
      <c r="A4492" s="55" t="str">
        <f>[3]lang_2!A4492</f>
        <v>GUILDMAPNAME_3402</v>
      </c>
      <c r="B4492" s="55">
        <f>[3]lang_2!B4492</f>
        <v>0</v>
      </c>
      <c r="C4492" s="55" t="str">
        <f>[3]lang_2!C4492</f>
        <v>#精灵艾莉尔</v>
      </c>
      <c r="D4492" s="55">
        <f>[3]lang_2!D4492</f>
        <v>0</v>
      </c>
      <c r="E4492" s="55">
        <f>[3]lang_2!E4492</f>
        <v>0</v>
      </c>
    </row>
    <row r="4493" spans="1:5">
      <c r="A4493" s="55" t="str">
        <f>[3]lang_2!A4493</f>
        <v>GUILDMAPNAME_3403</v>
      </c>
      <c r="B4493" s="55">
        <f>[3]lang_2!B4493</f>
        <v>0</v>
      </c>
      <c r="C4493" s="55" t="str">
        <f>[3]lang_2!C4493</f>
        <v>#神秘宝箱</v>
      </c>
      <c r="D4493" s="55">
        <f>[3]lang_2!D4493</f>
        <v>0</v>
      </c>
      <c r="E4493" s="55">
        <f>[3]lang_2!E4493</f>
        <v>0</v>
      </c>
    </row>
    <row r="4494" spans="1:5">
      <c r="A4494" s="55">
        <f>[3]lang_2!A4494</f>
        <v>0</v>
      </c>
      <c r="B4494" s="55">
        <f>[3]lang_2!B4494</f>
        <v>0</v>
      </c>
      <c r="C4494" s="55">
        <f>[3]lang_2!C4494</f>
        <v>0</v>
      </c>
      <c r="D4494" s="55">
        <f>[3]lang_2!D4494</f>
        <v>0</v>
      </c>
      <c r="E4494" s="55">
        <f>[3]lang_2!E4494</f>
        <v>0</v>
      </c>
    </row>
    <row r="4495" spans="1:5">
      <c r="A4495" s="55" t="str">
        <f>[3]lang_2!A4495</f>
        <v>GUILDMAPTASKNAME_1</v>
      </c>
      <c r="B4495" s="55">
        <f>[3]lang_2!B4495</f>
        <v>0</v>
      </c>
      <c r="C4495" s="55" t="str">
        <f>[3]lang_2!C4495</f>
        <v>#采集资源</v>
      </c>
      <c r="D4495" s="55">
        <f>[3]lang_2!D4495</f>
        <v>0</v>
      </c>
      <c r="E4495" s="55" t="str">
        <f>[3]lang_2!E4495</f>
        <v>#采集资源</v>
      </c>
    </row>
    <row r="4496" spans="1:5">
      <c r="A4496" s="55" t="str">
        <f>[3]lang_2!A4496</f>
        <v>GUILDMAPTASKNAME_2</v>
      </c>
      <c r="B4496" s="55">
        <f>[3]lang_2!B4496</f>
        <v>0</v>
      </c>
      <c r="C4496" s="55" t="str">
        <f>[3]lang_2!C4496</f>
        <v>#讨伐野怪</v>
      </c>
      <c r="D4496" s="55">
        <f>[3]lang_2!D4496</f>
        <v>0</v>
      </c>
      <c r="E4496" s="55" t="str">
        <f>[3]lang_2!E4496</f>
        <v>#讨伐野怪</v>
      </c>
    </row>
    <row r="4497" spans="1:5">
      <c r="A4497" s="55" t="str">
        <f>[3]lang_2!A4497</f>
        <v>GUILDMAPTASKNAME_3</v>
      </c>
      <c r="B4497" s="55">
        <f>[3]lang_2!B4497</f>
        <v>0</v>
      </c>
      <c r="C4497" s="55" t="str">
        <f>[3]lang_2!C4497</f>
        <v>#访问帐篷</v>
      </c>
      <c r="D4497" s="55">
        <f>[3]lang_2!D4497</f>
        <v>0</v>
      </c>
      <c r="E4497" s="55" t="str">
        <f>[3]lang_2!E4497</f>
        <v>#访问首领帐篷</v>
      </c>
    </row>
    <row r="4498" spans="1:5">
      <c r="A4498" s="55" t="str">
        <f>[3]lang_2!A4498</f>
        <v>GUILDMAPTASKNAME_4</v>
      </c>
      <c r="B4498" s="55">
        <f>[3]lang_2!B4498</f>
        <v>0</v>
      </c>
      <c r="C4498" s="55" t="str">
        <f>[3]lang_2!C4498</f>
        <v>#进军地下城</v>
      </c>
      <c r="D4498" s="55">
        <f>[3]lang_2!D4498</f>
        <v>0</v>
      </c>
      <c r="E4498" s="55" t="str">
        <f>[3]lang_2!E4498</f>
        <v>#进军地下城</v>
      </c>
    </row>
    <row r="4499" spans="1:5">
      <c r="A4499" s="55" t="str">
        <f>[3]lang_2!A4499</f>
        <v>GUILDMAPTASKNAME_5</v>
      </c>
      <c r="B4499" s="55">
        <f>[3]lang_2!B4499</f>
        <v>0</v>
      </c>
      <c r="C4499" s="55" t="str">
        <f>[3]lang_2!C4499</f>
        <v>#探索方尖碑</v>
      </c>
      <c r="D4499" s="55">
        <f>[3]lang_2!D4499</f>
        <v>0</v>
      </c>
      <c r="E4499" s="55" t="str">
        <f>[3]lang_2!E4499</f>
        <v>#决战！龙之国</v>
      </c>
    </row>
    <row r="4500" spans="1:5">
      <c r="A4500" s="55" t="str">
        <f>[3]lang_2!A4500</f>
        <v>GUILDMAPTASKNAME_6</v>
      </c>
      <c r="B4500" s="55">
        <f>[3]lang_2!B4500</f>
        <v>0</v>
      </c>
      <c r="C4500" s="55" t="str">
        <f>[3]lang_2!C4500</f>
        <v>#采集资源</v>
      </c>
      <c r="D4500" s="55">
        <f>[3]lang_2!D4500</f>
        <v>0</v>
      </c>
      <c r="E4500" s="55" t="str">
        <f>[3]lang_2!E4500</f>
        <v>#采集资源</v>
      </c>
    </row>
    <row r="4501" spans="1:5">
      <c r="A4501" s="55" t="str">
        <f>[3]lang_2!A4501</f>
        <v>GUILDMAPTASKNAME_7</v>
      </c>
      <c r="B4501" s="55">
        <f>[3]lang_2!B4501</f>
        <v>0</v>
      </c>
      <c r="C4501" s="55" t="str">
        <f>[3]lang_2!C4501</f>
        <v>#探索方尖碑</v>
      </c>
      <c r="D4501" s="55">
        <f>[3]lang_2!D4501</f>
        <v>0</v>
      </c>
      <c r="E4501" s="55" t="str">
        <f>[3]lang_2!E4501</f>
        <v>#采集资源</v>
      </c>
    </row>
    <row r="4502" spans="1:5">
      <c r="A4502" s="55" t="str">
        <f>[3]lang_2!A4502</f>
        <v>GUILDMAPTASKNAME_8</v>
      </c>
      <c r="B4502" s="55">
        <f>[3]lang_2!B4502</f>
        <v>0</v>
      </c>
      <c r="C4502" s="55" t="str">
        <f>[3]lang_2!C4502</f>
        <v>#探索方尖碑</v>
      </c>
      <c r="D4502" s="55">
        <f>[3]lang_2!D4502</f>
        <v>0</v>
      </c>
      <c r="E4502" s="55" t="str">
        <f>[3]lang_2!E4502</f>
        <v>#采集资源</v>
      </c>
    </row>
    <row r="4503" spans="1:5">
      <c r="A4503" s="55" t="str">
        <f>[3]lang_2!A4503</f>
        <v>GUILDMAPTASKNAME_9</v>
      </c>
      <c r="B4503" s="55">
        <f>[3]lang_2!B4503</f>
        <v>0</v>
      </c>
      <c r="C4503" s="55" t="str">
        <f>[3]lang_2!C4503</f>
        <v>#联盟对决</v>
      </c>
      <c r="D4503" s="55">
        <f>[3]lang_2!D4503</f>
        <v>0</v>
      </c>
      <c r="E4503" s="55">
        <f>[3]lang_2!E4503</f>
        <v>0</v>
      </c>
    </row>
    <row r="4504" spans="1:5">
      <c r="A4504" s="55" t="str">
        <f>[3]lang_2!A4504</f>
        <v>GUILDMAPTASKNAME_10</v>
      </c>
      <c r="B4504" s="55">
        <f>[3]lang_2!B4504</f>
        <v>0</v>
      </c>
      <c r="C4504" s="55" t="str">
        <f>[3]lang_2!C4504</f>
        <v>#联盟对决</v>
      </c>
      <c r="D4504" s="55">
        <f>[3]lang_2!D4504</f>
        <v>0</v>
      </c>
      <c r="E4504" s="55">
        <f>[3]lang_2!E4504</f>
        <v>0</v>
      </c>
    </row>
    <row r="4505" spans="1:5">
      <c r="A4505" s="55" t="str">
        <f>[3]lang_2!A4505</f>
        <v>GUILDMAPTASKNAME_11</v>
      </c>
      <c r="B4505" s="55">
        <f>[3]lang_2!B4505</f>
        <v>0</v>
      </c>
      <c r="C4505" s="55" t="str">
        <f>[3]lang_2!C4505</f>
        <v>#寻找艾莉尔</v>
      </c>
      <c r="D4505" s="55">
        <f>[3]lang_2!D4505</f>
        <v>0</v>
      </c>
      <c r="E4505" s="55">
        <f>[3]lang_2!E4505</f>
        <v>0</v>
      </c>
    </row>
    <row r="4506" spans="1:5">
      <c r="A4506" s="55" t="str">
        <f>[3]lang_2!A4506</f>
        <v>GUILDMAPTASKNAME_12</v>
      </c>
      <c r="B4506" s="55">
        <f>[3]lang_2!B4506</f>
        <v>0</v>
      </c>
      <c r="C4506" s="55" t="str">
        <f>[3]lang_2!C4506</f>
        <v>#神秘宝箱</v>
      </c>
      <c r="D4506" s="55">
        <f>[3]lang_2!D4506</f>
        <v>0</v>
      </c>
      <c r="E4506" s="55">
        <f>[3]lang_2!E4506</f>
        <v>0</v>
      </c>
    </row>
    <row r="4507" spans="1:5">
      <c r="A4507" s="55" t="str">
        <f>[3]lang_2!A4507</f>
        <v>GUILDMAPTASKNAME_13</v>
      </c>
      <c r="B4507" s="55">
        <f>[3]lang_2!B4507</f>
        <v>0</v>
      </c>
      <c r="C4507" s="55" t="str">
        <f>[3]lang_2!C4507</f>
        <v>#寻找艾莉尔</v>
      </c>
      <c r="D4507" s="55">
        <f>[3]lang_2!D4507</f>
        <v>0</v>
      </c>
      <c r="E4507" s="55">
        <f>[3]lang_2!E4507</f>
        <v>0</v>
      </c>
    </row>
    <row r="4508" spans="1:5">
      <c r="A4508" s="55" t="str">
        <f>[3]lang_2!A4508</f>
        <v>GUILDMAPTASKNAME_14</v>
      </c>
      <c r="B4508" s="55">
        <f>[3]lang_2!B4508</f>
        <v>0</v>
      </c>
      <c r="C4508" s="55" t="str">
        <f>[3]lang_2!C4508</f>
        <v>#神秘宝箱</v>
      </c>
      <c r="D4508" s="55">
        <f>[3]lang_2!D4508</f>
        <v>0</v>
      </c>
      <c r="E4508" s="55">
        <f>[3]lang_2!E4508</f>
        <v>0</v>
      </c>
    </row>
    <row r="4509" spans="1:5">
      <c r="A4509" s="55" t="str">
        <f>[3]lang_2!A4509</f>
        <v>GUILDMAPTASKNAME_15</v>
      </c>
      <c r="B4509" s="55">
        <f>[3]lang_2!B4509</f>
        <v>0</v>
      </c>
      <c r="C4509" s="55" t="str">
        <f>[3]lang_2!C4509</f>
        <v>#寻找艾莉尔</v>
      </c>
      <c r="D4509" s="55">
        <f>[3]lang_2!D4509</f>
        <v>0</v>
      </c>
      <c r="E4509" s="55">
        <f>[3]lang_2!E4509</f>
        <v>0</v>
      </c>
    </row>
    <row r="4510" spans="1:5">
      <c r="A4510" s="55" t="str">
        <f>[3]lang_2!A4510</f>
        <v>GUILDMAPTASKNAME_16</v>
      </c>
      <c r="B4510" s="55">
        <f>[3]lang_2!B4510</f>
        <v>0</v>
      </c>
      <c r="C4510" s="55" t="str">
        <f>[3]lang_2!C4510</f>
        <v>#神秘宝箱</v>
      </c>
      <c r="D4510" s="55">
        <f>[3]lang_2!D4510</f>
        <v>0</v>
      </c>
      <c r="E4510" s="55">
        <f>[3]lang_2!E4510</f>
        <v>0</v>
      </c>
    </row>
    <row r="4511" spans="1:5">
      <c r="A4511" s="55" t="str">
        <f>[3]lang_2!A4511</f>
        <v>GUILDMAPTASKNAME_17</v>
      </c>
      <c r="B4511" s="55">
        <f>[3]lang_2!B4511</f>
        <v>0</v>
      </c>
      <c r="C4511" s="55" t="str">
        <f>[3]lang_2!C4511</f>
        <v>#寻找艾莉尔</v>
      </c>
      <c r="D4511" s="55">
        <f>[3]lang_2!D4511</f>
        <v>0</v>
      </c>
      <c r="E4511" s="55">
        <f>[3]lang_2!E4511</f>
        <v>0</v>
      </c>
    </row>
    <row r="4512" spans="1:5">
      <c r="A4512" s="55" t="str">
        <f>[3]lang_2!A4512</f>
        <v>GUILDMAPTASKNAME_18</v>
      </c>
      <c r="B4512" s="55">
        <f>[3]lang_2!B4512</f>
        <v>0</v>
      </c>
      <c r="C4512" s="55" t="str">
        <f>[3]lang_2!C4512</f>
        <v>#神秘宝箱</v>
      </c>
      <c r="D4512" s="55">
        <f>[3]lang_2!D4512</f>
        <v>0</v>
      </c>
      <c r="E4512" s="55">
        <f>[3]lang_2!E4512</f>
        <v>0</v>
      </c>
    </row>
    <row r="4513" spans="1:5">
      <c r="A4513" s="55">
        <f>[3]lang_2!A4513</f>
        <v>0</v>
      </c>
      <c r="B4513" s="55">
        <f>[3]lang_2!B4513</f>
        <v>0</v>
      </c>
      <c r="C4513" s="55">
        <f>[3]lang_2!C4513</f>
        <v>0</v>
      </c>
      <c r="D4513" s="55">
        <f>[3]lang_2!D4513</f>
        <v>0</v>
      </c>
      <c r="E4513" s="55">
        <f>[3]lang_2!E4513</f>
        <v>0</v>
      </c>
    </row>
    <row r="4514" spans="1:5">
      <c r="A4514" s="55" t="str">
        <f>[3]lang_2!A4514</f>
        <v>GUILDMAPTASKDES_1</v>
      </c>
      <c r="B4514" s="55" t="str">
        <f>[3]lang_2!B4514</f>
        <v>采集资源</v>
      </c>
      <c r="C4514" s="55" t="str">
        <f>[3]lang_2!C4514</f>
        <v>#采集10份资源即可完成任务。</v>
      </c>
      <c r="D4514" s="55">
        <f>[3]lang_2!D4514</f>
        <v>0</v>
      </c>
      <c r="E4514" s="55" t="str">
        <f>[3]lang_2!E4514</f>
        <v>#采集10份资源即可完成任务。</v>
      </c>
    </row>
    <row r="4515" spans="1:5">
      <c r="A4515" s="55" t="str">
        <f>[3]lang_2!A4515</f>
        <v>GUILDMAPTASKDES_2</v>
      </c>
      <c r="B4515" s="55" t="str">
        <f>[3]lang_2!B4515</f>
        <v>击杀怪</v>
      </c>
      <c r="C4515" s="55" t="str">
        <f>[3]lang_2!C4515</f>
        <v>#击杀10只野怪即可完成任务。</v>
      </c>
      <c r="D4515" s="55">
        <f>[3]lang_2!D4515</f>
        <v>0</v>
      </c>
      <c r="E4515" s="55" t="str">
        <f>[3]lang_2!E4515</f>
        <v>#击杀10只野怪即可完成任务。</v>
      </c>
    </row>
    <row r="4516" spans="1:5">
      <c r="A4516" s="55" t="str">
        <f>[3]lang_2!A4516</f>
        <v>GUILDMAPTASKDES_3</v>
      </c>
      <c r="B4516" s="55" t="str">
        <f>[3]lang_2!B4516</f>
        <v>访问帐篷</v>
      </c>
      <c r="C4516" s="55" t="str">
        <f>[3]lang_2!C4516</f>
        <v>#联盟成员访问己方领地上所有的首领帐篷和卫兵帐篷即可完成任务。</v>
      </c>
      <c r="D4516" s="55">
        <f>[3]lang_2!D4516</f>
        <v>0</v>
      </c>
      <c r="E4516" s="55" t="str">
        <f>[3]lang_2!E4516</f>
        <v>#联盟任意成员访问首领帐篷即可完成任务，访问后哨塔可通过。</v>
      </c>
    </row>
    <row r="4517" spans="1:5">
      <c r="A4517" s="55" t="str">
        <f>[3]lang_2!A4517</f>
        <v>GUILDMAPTASKDES_4</v>
      </c>
      <c r="B4517" s="55" t="str">
        <f>[3]lang_2!B4517</f>
        <v>进下城</v>
      </c>
      <c r="C4517" s="55" t="str">
        <f>[3]lang_2!C4517</f>
        <v>#通过地下城入口前往地下城即可完成任务。</v>
      </c>
      <c r="D4517" s="55">
        <f>[3]lang_2!D4517</f>
        <v>0</v>
      </c>
      <c r="E4517" s="55" t="str">
        <f>[3]lang_2!E4517</f>
        <v>#通过地下城入口前往地下城即可完成任务。</v>
      </c>
    </row>
    <row r="4518" spans="1:5">
      <c r="A4518" s="55" t="str">
        <f>[3]lang_2!A4518</f>
        <v>GUILDMAPTASKDES_5</v>
      </c>
      <c r="B4518" s="55" t="str">
        <f>[3]lang_2!B4518</f>
        <v>方尖碑</v>
      </c>
      <c r="C4518" s="55" t="str">
        <f>[3]lang_2!C4518</f>
        <v>#激活3座方尖碑，联盟成员可获得宝藏。方尖碑分布在己方联盟领地及敌对联盟领地。</v>
      </c>
      <c r="D4518" s="55">
        <f>[3]lang_2!D4518</f>
        <v>0</v>
      </c>
      <c r="E4518" s="55" t="str">
        <f>[3]lang_2!E4518</f>
        <v>#参与一次龙之国战斗，即可完成任务。</v>
      </c>
    </row>
    <row r="4519" spans="1:5">
      <c r="A4519" s="55" t="str">
        <f>[3]lang_2!A4519</f>
        <v>GUILDMAPTASKDES_6</v>
      </c>
      <c r="B4519" s="55" t="str">
        <f>[3]lang_2!B4519</f>
        <v>资源</v>
      </c>
      <c r="C4519" s="55" t="str">
        <f>[3]lang_2!C4519</f>
        <v>#111</v>
      </c>
      <c r="D4519" s="55">
        <f>[3]lang_2!D4519</f>
        <v>0</v>
      </c>
      <c r="E4519" s="55" t="str">
        <f>[3]lang_2!E4519</f>
        <v>#激活7座方尖碑，联盟所有成员可获得丰厚宝藏。方尖碑分布在己方联盟地图及其他联盟地图中。</v>
      </c>
    </row>
    <row r="4520" spans="1:5">
      <c r="A4520" s="55" t="str">
        <f>[3]lang_2!A4520</f>
        <v>GUILDMAPTASKDES_7</v>
      </c>
      <c r="B4520" s="55" t="str">
        <f>[3]lang_2!B4520</f>
        <v>资源</v>
      </c>
      <c r="C4520" s="55" t="str">
        <f>[3]lang_2!C4520</f>
        <v>#激活5座方尖碑，联盟成员可获得宝藏。方尖碑分布在己方联盟领地及敌对联盟领地。</v>
      </c>
      <c r="D4520" s="55">
        <f>[3]lang_2!D4520</f>
        <v>0</v>
      </c>
      <c r="E4520" s="55" t="str">
        <f>[3]lang_2!E4520</f>
        <v>#激活7座方尖碑，联盟所有成员可获得丰厚宝藏。方尖碑分布在己方联盟地图及其他联盟地图中。</v>
      </c>
    </row>
    <row r="4521" spans="1:5">
      <c r="A4521" s="55" t="str">
        <f>[3]lang_2!A4521</f>
        <v>GUILDMAPTASKDES_8</v>
      </c>
      <c r="B4521" s="55" t="str">
        <f>[3]lang_2!B4521</f>
        <v>资源</v>
      </c>
      <c r="C4521" s="55" t="str">
        <f>[3]lang_2!C4521</f>
        <v>#激活7座方尖碑，联盟成员可获得宝藏。方尖碑分布在己方联盟领地及敌对联盟领地。</v>
      </c>
      <c r="D4521" s="55">
        <f>[3]lang_2!D4521</f>
        <v>0</v>
      </c>
      <c r="E4521" s="55" t="str">
        <f>[3]lang_2!E4521</f>
        <v>#激活7座方尖碑，联盟所有成员可获得丰厚宝藏。方尖碑分布在己方联盟地图及其他联盟地图中。</v>
      </c>
    </row>
    <row r="4522" spans="1:5">
      <c r="A4522" s="55" t="str">
        <f>[3]lang_2!A4522</f>
        <v>GUILDMAPTASKDES_9</v>
      </c>
      <c r="B4522" s="55" t="str">
        <f>[3]lang_2!B4522</f>
        <v>资源</v>
      </c>
      <c r="C4522" s="55" t="str">
        <f>[3]lang_2!C4522</f>
        <v>#联盟成员齐心合力，击杀20名敌对联盟玩家。</v>
      </c>
      <c r="D4522" s="55">
        <f>[3]lang_2!D4522</f>
        <v>0</v>
      </c>
      <c r="E4522" s="55" t="str">
        <f>[3]lang_2!E4522</f>
        <v>#激活7座方尖碑，联盟所有成员可获得丰厚宝藏。方尖碑分布在己方联盟地图及其他联盟地图中。</v>
      </c>
    </row>
    <row r="4523" spans="1:5">
      <c r="A4523" s="55" t="str">
        <f>[3]lang_2!A4523</f>
        <v>GUILDMAPTASKDES_10</v>
      </c>
      <c r="B4523" s="55" t="str">
        <f>[3]lang_2!B4523</f>
        <v>资源</v>
      </c>
      <c r="C4523" s="55" t="str">
        <f>[3]lang_2!C4523</f>
        <v>#联盟成员齐心合力，击杀50名敌对联盟玩家。</v>
      </c>
      <c r="D4523" s="55">
        <f>[3]lang_2!D4523</f>
        <v>0</v>
      </c>
      <c r="E4523" s="55" t="str">
        <f>[3]lang_2!E4523</f>
        <v>#激活7座方尖碑，联盟所有成员可获得丰厚宝藏。方尖碑分布在己方联盟地图及其他联盟地图中。</v>
      </c>
    </row>
    <row r="4524" spans="1:5">
      <c r="A4524" s="55" t="str">
        <f>[3]lang_2!A4524</f>
        <v>GUILDMAPTASKDES_11</v>
      </c>
      <c r="B4524" s="55">
        <f>[3]lang_2!B4524</f>
        <v>0</v>
      </c>
      <c r="C4524" s="55" t="str">
        <f>[3]lang_2!C4524</f>
        <v>#[color=8a5c1d]前往[-][color=c44904]${name}联盟[-][color=8a5c1d]寻找精灵艾莉尔[-]</v>
      </c>
      <c r="D4524" s="55">
        <f>[3]lang_2!D4524</f>
        <v>0</v>
      </c>
      <c r="E4524" s="55">
        <f>[3]lang_2!E4524</f>
        <v>0</v>
      </c>
    </row>
    <row r="4525" spans="1:5">
      <c r="A4525" s="55" t="str">
        <f>[3]lang_2!A4525</f>
        <v>GUILDMAPTASKDES_12</v>
      </c>
      <c r="B4525" s="55">
        <f>[3]lang_2!B4525</f>
        <v>0</v>
      </c>
      <c r="C4525" s="55" t="str">
        <f>[3]lang_2!C4525</f>
        <v>#[color=8a5c1d]前往[-][color=c44904]${name}联盟[-][color=197bd4]${posi}[-][color=8a5c1d]寻找神秘宝箱[-]</v>
      </c>
      <c r="D4525" s="55">
        <f>[3]lang_2!D4525</f>
        <v>0</v>
      </c>
      <c r="E4525" s="55">
        <f>[3]lang_2!E4525</f>
        <v>0</v>
      </c>
    </row>
    <row r="4526" spans="1:5">
      <c r="A4526" s="55" t="str">
        <f>[3]lang_2!A4526</f>
        <v>SPOSI_GUILDBOX_12_1</v>
      </c>
      <c r="B4526" s="55" t="str">
        <f>[3]lang_2!B4526</f>
        <v>箱子1位置</v>
      </c>
      <c r="C4526" s="55" t="str">
        <f>[3]lang_2!C4526</f>
        <v>#东边第二层关隘附近</v>
      </c>
      <c r="D4526" s="55">
        <f>[3]lang_2!D4526</f>
        <v>0</v>
      </c>
      <c r="E4526" s="55">
        <f>[3]lang_2!E4526</f>
        <v>0</v>
      </c>
    </row>
    <row r="4527" spans="1:5">
      <c r="A4527" s="55" t="str">
        <f>[3]lang_2!A4527</f>
        <v>SPOSI_GUILDBOX_12_2</v>
      </c>
      <c r="B4527" s="55">
        <f>[3]lang_2!B4527</f>
        <v>0</v>
      </c>
      <c r="C4527" s="55" t="str">
        <f>[3]lang_2!C4527</f>
        <v>#东边的小池塘附近</v>
      </c>
      <c r="D4527" s="55">
        <f>[3]lang_2!D4527</f>
        <v>0</v>
      </c>
      <c r="E4527" s="55">
        <f>[3]lang_2!E4527</f>
        <v>0</v>
      </c>
    </row>
    <row r="4528" spans="1:5">
      <c r="A4528" s="55" t="str">
        <f>[3]lang_2!A4528</f>
        <v>SPOSI_GUILDBOX_12_3</v>
      </c>
      <c r="B4528" s="55">
        <f>[3]lang_2!B4528</f>
        <v>0</v>
      </c>
      <c r="C4528" s="55" t="str">
        <f>[3]lang_2!C4528</f>
        <v>#东边河流的入海口</v>
      </c>
      <c r="D4528" s="55">
        <f>[3]lang_2!D4528</f>
        <v>0</v>
      </c>
      <c r="E4528" s="55">
        <f>[3]lang_2!E4528</f>
        <v>0</v>
      </c>
    </row>
    <row r="4529" spans="1:5">
      <c r="A4529" s="55" t="str">
        <f>[3]lang_2!A4529</f>
        <v>SPOSI_GUILDBOX_12_4</v>
      </c>
      <c r="B4529" s="55">
        <f>[3]lang_2!B4529</f>
        <v>0</v>
      </c>
      <c r="C4529" s="55" t="str">
        <f>[3]lang_2!C4529</f>
        <v>#西边河流的源头</v>
      </c>
      <c r="D4529" s="55">
        <f>[3]lang_2!D4529</f>
        <v>0</v>
      </c>
      <c r="E4529" s="55">
        <f>[3]lang_2!E4529</f>
        <v>0</v>
      </c>
    </row>
    <row r="4530" spans="1:5">
      <c r="A4530" s="55" t="str">
        <f>[3]lang_2!A4530</f>
        <v>SPOSI_GUILDBOX_12_5</v>
      </c>
      <c r="B4530" s="55">
        <f>[3]lang_2!B4530</f>
        <v>0</v>
      </c>
      <c r="C4530" s="55" t="str">
        <f>[3]lang_2!C4530</f>
        <v>#西边的山谷处</v>
      </c>
      <c r="D4530" s="55">
        <f>[3]lang_2!D4530</f>
        <v>0</v>
      </c>
      <c r="E4530" s="55">
        <f>[3]lang_2!E4530</f>
        <v>0</v>
      </c>
    </row>
    <row r="4531" spans="1:5">
      <c r="A4531" s="55" t="str">
        <f>[3]lang_2!A4531</f>
        <v>SPOSI_GUILDBOX_12_6</v>
      </c>
      <c r="B4531" s="55">
        <f>[3]lang_2!B4531</f>
        <v>0</v>
      </c>
      <c r="C4531" s="55" t="str">
        <f>[3]lang_2!C4531</f>
        <v>#西边的山谷处</v>
      </c>
      <c r="D4531" s="55">
        <f>[3]lang_2!D4531</f>
        <v>0</v>
      </c>
      <c r="E4531" s="55">
        <f>[3]lang_2!E4531</f>
        <v>0</v>
      </c>
    </row>
    <row r="4532" spans="1:5">
      <c r="A4532" s="55" t="str">
        <f>[3]lang_2!A4532</f>
        <v>SPOSI_GUILDBOX_12_7</v>
      </c>
      <c r="B4532" s="55">
        <f>[3]lang_2!B4532</f>
        <v>0</v>
      </c>
      <c r="C4532" s="55" t="str">
        <f>[3]lang_2!C4532</f>
        <v>#传送门附近</v>
      </c>
      <c r="D4532" s="55">
        <f>[3]lang_2!D4532</f>
        <v>0</v>
      </c>
      <c r="E4532" s="55">
        <f>[3]lang_2!E4532</f>
        <v>0</v>
      </c>
    </row>
    <row r="4533" spans="1:5">
      <c r="A4533" s="55" t="str">
        <f>[3]lang_2!A4533</f>
        <v>GUILDMAPTASKDES_13</v>
      </c>
      <c r="B4533" s="55">
        <f>[3]lang_2!B4533</f>
        <v>0</v>
      </c>
      <c r="C4533" s="55" t="str">
        <f>[3]lang_2!C4533</f>
        <v>#[color=8a5c1d]前往[-][color=c44904]${name}联盟[-][color=8a5c1d]寻找精灵艾莉尔[-]</v>
      </c>
      <c r="D4533" s="55">
        <f>[3]lang_2!D4533</f>
        <v>0</v>
      </c>
      <c r="E4533" s="55">
        <f>[3]lang_2!E4533</f>
        <v>0</v>
      </c>
    </row>
    <row r="4534" spans="1:5">
      <c r="A4534" s="55" t="str">
        <f>[3]lang_2!A4534</f>
        <v>GUILDMAPTASKDES_14</v>
      </c>
      <c r="B4534" s="55">
        <f>[3]lang_2!B4534</f>
        <v>0</v>
      </c>
      <c r="C4534" s="55" t="str">
        <f>[3]lang_2!C4534</f>
        <v>#[color=8a5c1d]前往[-][color=c44904]${name}联盟[-][color=197bd4]${posi}[-][color=8a5c1d]寻找神秘宝箱[-]</v>
      </c>
      <c r="D4534" s="55">
        <f>[3]lang_2!D4534</f>
        <v>0</v>
      </c>
      <c r="E4534" s="55">
        <f>[3]lang_2!E4534</f>
        <v>0</v>
      </c>
    </row>
    <row r="4535" spans="1:5">
      <c r="A4535" s="55" t="str">
        <f>[3]lang_2!A4535</f>
        <v>SPOSI_GUILDBOX_14_1</v>
      </c>
      <c r="B4535" s="55" t="str">
        <f>[3]lang_2!B4535</f>
        <v>箱子1位置</v>
      </c>
      <c r="C4535" s="55" t="str">
        <f>[3]lang_2!C4535</f>
        <v>#东边第二层关隘附近</v>
      </c>
      <c r="D4535" s="55">
        <f>[3]lang_2!D4535</f>
        <v>0</v>
      </c>
      <c r="E4535" s="55">
        <f>[3]lang_2!E4535</f>
        <v>0</v>
      </c>
    </row>
    <row r="4536" spans="1:5">
      <c r="A4536" s="55" t="str">
        <f>[3]lang_2!A4536</f>
        <v>SPOSI_GUILDBOX_14_2</v>
      </c>
      <c r="B4536" s="55">
        <f>[3]lang_2!B4536</f>
        <v>0</v>
      </c>
      <c r="C4536" s="55" t="str">
        <f>[3]lang_2!C4536</f>
        <v>#东边的小池塘附近</v>
      </c>
      <c r="D4536" s="55">
        <f>[3]lang_2!D4536</f>
        <v>0</v>
      </c>
      <c r="E4536" s="55">
        <f>[3]lang_2!E4536</f>
        <v>0</v>
      </c>
    </row>
    <row r="4537" spans="1:5">
      <c r="A4537" s="55" t="str">
        <f>[3]lang_2!A4537</f>
        <v>SPOSI_GUILDBOX_14_3</v>
      </c>
      <c r="B4537" s="55">
        <f>[3]lang_2!B4537</f>
        <v>0</v>
      </c>
      <c r="C4537" s="55" t="str">
        <f>[3]lang_2!C4537</f>
        <v>#东边河流的入海口</v>
      </c>
      <c r="D4537" s="55">
        <f>[3]lang_2!D4537</f>
        <v>0</v>
      </c>
      <c r="E4537" s="55">
        <f>[3]lang_2!E4537</f>
        <v>0</v>
      </c>
    </row>
    <row r="4538" spans="1:5">
      <c r="A4538" s="55" t="str">
        <f>[3]lang_2!A4538</f>
        <v>SPOSI_GUILDBOX_14_4</v>
      </c>
      <c r="B4538" s="55">
        <f>[3]lang_2!B4538</f>
        <v>0</v>
      </c>
      <c r="C4538" s="55" t="str">
        <f>[3]lang_2!C4538</f>
        <v>#西边河流的源头</v>
      </c>
      <c r="D4538" s="55">
        <f>[3]lang_2!D4538</f>
        <v>0</v>
      </c>
      <c r="E4538" s="55">
        <f>[3]lang_2!E4538</f>
        <v>0</v>
      </c>
    </row>
    <row r="4539" spans="1:5">
      <c r="A4539" s="55" t="str">
        <f>[3]lang_2!A4539</f>
        <v>SPOSI_GUILDBOX_14_5</v>
      </c>
      <c r="B4539" s="55">
        <f>[3]lang_2!B4539</f>
        <v>0</v>
      </c>
      <c r="C4539" s="55" t="str">
        <f>[3]lang_2!C4539</f>
        <v>#西边的山谷处</v>
      </c>
      <c r="D4539" s="55">
        <f>[3]lang_2!D4539</f>
        <v>0</v>
      </c>
      <c r="E4539" s="55">
        <f>[3]lang_2!E4539</f>
        <v>0</v>
      </c>
    </row>
    <row r="4540" spans="1:5">
      <c r="A4540" s="55" t="str">
        <f>[3]lang_2!A4540</f>
        <v>SPOSI_GUILDBOX_14_6</v>
      </c>
      <c r="B4540" s="55">
        <f>[3]lang_2!B4540</f>
        <v>0</v>
      </c>
      <c r="C4540" s="55" t="str">
        <f>[3]lang_2!C4540</f>
        <v>#西边的山谷处</v>
      </c>
      <c r="D4540" s="55">
        <f>[3]lang_2!D4540</f>
        <v>0</v>
      </c>
      <c r="E4540" s="55">
        <f>[3]lang_2!E4540</f>
        <v>0</v>
      </c>
    </row>
    <row r="4541" spans="1:5">
      <c r="A4541" s="55" t="str">
        <f>[3]lang_2!A4541</f>
        <v>SPOSI_GUILDBOX_14_7</v>
      </c>
      <c r="B4541" s="55">
        <f>[3]lang_2!B4541</f>
        <v>0</v>
      </c>
      <c r="C4541" s="55" t="str">
        <f>[3]lang_2!C4541</f>
        <v>#传送门附近</v>
      </c>
      <c r="D4541" s="55">
        <f>[3]lang_2!D4541</f>
        <v>0</v>
      </c>
      <c r="E4541" s="55">
        <f>[3]lang_2!E4541</f>
        <v>0</v>
      </c>
    </row>
    <row r="4542" spans="1:5">
      <c r="A4542" s="55" t="str">
        <f>[3]lang_2!A4542</f>
        <v>GUILDMAPTASKDES_15</v>
      </c>
      <c r="B4542" s="55">
        <f>[3]lang_2!B4542</f>
        <v>0</v>
      </c>
      <c r="C4542" s="55" t="str">
        <f>[3]lang_2!C4542</f>
        <v>#[color=8a5c1d]前往[-][color=c44904]${name}联盟[-][color=8a5c1d]寻找精灵艾莉尔[-]</v>
      </c>
      <c r="D4542" s="55">
        <f>[3]lang_2!D4542</f>
        <v>0</v>
      </c>
      <c r="E4542" s="55">
        <f>[3]lang_2!E4542</f>
        <v>0</v>
      </c>
    </row>
    <row r="4543" spans="1:5">
      <c r="A4543" s="55" t="str">
        <f>[3]lang_2!A4543</f>
        <v>GUILDMAPTASKDES_16</v>
      </c>
      <c r="B4543" s="55">
        <f>[3]lang_2!B4543</f>
        <v>0</v>
      </c>
      <c r="C4543" s="55" t="str">
        <f>[3]lang_2!C4543</f>
        <v>#[color=8a5c1d]前往[-][color=c44904]${name}联盟[-][color=197bd4]${posi}[-][color=8a5c1d]寻找神秘宝箱[-]</v>
      </c>
      <c r="D4543" s="55">
        <f>[3]lang_2!D4543</f>
        <v>0</v>
      </c>
      <c r="E4543" s="55">
        <f>[3]lang_2!E4543</f>
        <v>0</v>
      </c>
    </row>
    <row r="4544" spans="1:5">
      <c r="A4544" s="55" t="str">
        <f>[3]lang_2!A4544</f>
        <v>SPOSI_GUILDBOX_16_1</v>
      </c>
      <c r="B4544" s="55" t="str">
        <f>[3]lang_2!B4544</f>
        <v>箱子1位置</v>
      </c>
      <c r="C4544" s="55" t="str">
        <f>[3]lang_2!C4544</f>
        <v>#东边第二层关隘附近</v>
      </c>
      <c r="D4544" s="55">
        <f>[3]lang_2!D4544</f>
        <v>0</v>
      </c>
      <c r="E4544" s="55">
        <f>[3]lang_2!E4544</f>
        <v>0</v>
      </c>
    </row>
    <row r="4545" spans="1:5">
      <c r="A4545" s="55" t="str">
        <f>[3]lang_2!A4545</f>
        <v>SPOSI_GUILDBOX_16_2</v>
      </c>
      <c r="B4545" s="55">
        <f>[3]lang_2!B4545</f>
        <v>0</v>
      </c>
      <c r="C4545" s="55" t="str">
        <f>[3]lang_2!C4545</f>
        <v>#东边的小池塘附近</v>
      </c>
      <c r="D4545" s="55">
        <f>[3]lang_2!D4545</f>
        <v>0</v>
      </c>
      <c r="E4545" s="55">
        <f>[3]lang_2!E4545</f>
        <v>0</v>
      </c>
    </row>
    <row r="4546" spans="1:5">
      <c r="A4546" s="55" t="str">
        <f>[3]lang_2!A4546</f>
        <v>SPOSI_GUILDBOX_16_3</v>
      </c>
      <c r="B4546" s="55">
        <f>[3]lang_2!B4546</f>
        <v>0</v>
      </c>
      <c r="C4546" s="55" t="str">
        <f>[3]lang_2!C4546</f>
        <v>#东边河流的入海口</v>
      </c>
      <c r="D4546" s="55">
        <f>[3]lang_2!D4546</f>
        <v>0</v>
      </c>
      <c r="E4546" s="55">
        <f>[3]lang_2!E4546</f>
        <v>0</v>
      </c>
    </row>
    <row r="4547" spans="1:5">
      <c r="A4547" s="55" t="str">
        <f>[3]lang_2!A4547</f>
        <v>SPOSI_GUILDBOX_16_4</v>
      </c>
      <c r="B4547" s="55">
        <f>[3]lang_2!B4547</f>
        <v>0</v>
      </c>
      <c r="C4547" s="55" t="str">
        <f>[3]lang_2!C4547</f>
        <v>#西边河流的源头</v>
      </c>
      <c r="D4547" s="55">
        <f>[3]lang_2!D4547</f>
        <v>0</v>
      </c>
      <c r="E4547" s="55">
        <f>[3]lang_2!E4547</f>
        <v>0</v>
      </c>
    </row>
    <row r="4548" spans="1:5">
      <c r="A4548" s="55" t="str">
        <f>[3]lang_2!A4548</f>
        <v>SPOSI_GUILDBOX_16_5</v>
      </c>
      <c r="B4548" s="55">
        <f>[3]lang_2!B4548</f>
        <v>0</v>
      </c>
      <c r="C4548" s="55" t="str">
        <f>[3]lang_2!C4548</f>
        <v>#西边的山谷处</v>
      </c>
      <c r="D4548" s="55">
        <f>[3]lang_2!D4548</f>
        <v>0</v>
      </c>
      <c r="E4548" s="55">
        <f>[3]lang_2!E4548</f>
        <v>0</v>
      </c>
    </row>
    <row r="4549" spans="1:5">
      <c r="A4549" s="55" t="str">
        <f>[3]lang_2!A4549</f>
        <v>SPOSI_GUILDBOX_16_6</v>
      </c>
      <c r="B4549" s="55">
        <f>[3]lang_2!B4549</f>
        <v>0</v>
      </c>
      <c r="C4549" s="55" t="str">
        <f>[3]lang_2!C4549</f>
        <v>#西边的山谷处</v>
      </c>
      <c r="D4549" s="55">
        <f>[3]lang_2!D4549</f>
        <v>0</v>
      </c>
      <c r="E4549" s="55">
        <f>[3]lang_2!E4549</f>
        <v>0</v>
      </c>
    </row>
    <row r="4550" spans="1:5">
      <c r="A4550" s="55" t="str">
        <f>[3]lang_2!A4550</f>
        <v>SPOSI_GUILDBOX_16_7</v>
      </c>
      <c r="B4550" s="55">
        <f>[3]lang_2!B4550</f>
        <v>0</v>
      </c>
      <c r="C4550" s="55" t="str">
        <f>[3]lang_2!C4550</f>
        <v>#传送门附近</v>
      </c>
      <c r="D4550" s="55">
        <f>[3]lang_2!D4550</f>
        <v>0</v>
      </c>
      <c r="E4550" s="55">
        <f>[3]lang_2!E4550</f>
        <v>0</v>
      </c>
    </row>
    <row r="4551" spans="1:5">
      <c r="A4551" s="55" t="str">
        <f>[3]lang_2!A4551</f>
        <v>GUILDMAPTASKDES_17</v>
      </c>
      <c r="B4551" s="55">
        <f>[3]lang_2!B4551</f>
        <v>0</v>
      </c>
      <c r="C4551" s="55" t="str">
        <f>[3]lang_2!C4551</f>
        <v>#[color=8a5c1d]前往[-][color=c44904]${name}联盟[-][color=8a5c1d]寻找精灵艾莉尔[-]</v>
      </c>
      <c r="D4551" s="55">
        <f>[3]lang_2!D4551</f>
        <v>0</v>
      </c>
      <c r="E4551" s="55">
        <f>[3]lang_2!E4551</f>
        <v>0</v>
      </c>
    </row>
    <row r="4552" spans="1:5">
      <c r="A4552" s="55" t="str">
        <f>[3]lang_2!A4552</f>
        <v>GUILDMAPTASKDES_18</v>
      </c>
      <c r="B4552" s="55">
        <f>[3]lang_2!B4552</f>
        <v>0</v>
      </c>
      <c r="C4552" s="55" t="str">
        <f>[3]lang_2!C4552</f>
        <v>#[color=8a5c1d]前往[-][color=c44904]${name}联盟[-][color=197bd4]${posi}[-][color=8a5c1d]寻找神秘宝箱[-]</v>
      </c>
      <c r="D4552" s="55">
        <f>[3]lang_2!D4552</f>
        <v>0</v>
      </c>
      <c r="E4552" s="55">
        <f>[3]lang_2!E4552</f>
        <v>0</v>
      </c>
    </row>
    <row r="4553" spans="1:5">
      <c r="A4553" s="55" t="str">
        <f>[3]lang_2!A4553</f>
        <v>SPOSI_GUILDBOX_18_1</v>
      </c>
      <c r="B4553" s="55" t="str">
        <f>[3]lang_2!B4553</f>
        <v>箱子1位置</v>
      </c>
      <c r="C4553" s="55" t="str">
        <f>[3]lang_2!C4553</f>
        <v>#东边第二层关隘附近</v>
      </c>
      <c r="D4553" s="55">
        <f>[3]lang_2!D4553</f>
        <v>0</v>
      </c>
      <c r="E4553" s="55">
        <f>[3]lang_2!E4553</f>
        <v>0</v>
      </c>
    </row>
    <row r="4554" spans="1:5">
      <c r="A4554" s="55" t="str">
        <f>[3]lang_2!A4554</f>
        <v>SPOSI_GUILDBOX_18_2</v>
      </c>
      <c r="B4554" s="55">
        <f>[3]lang_2!B4554</f>
        <v>0</v>
      </c>
      <c r="C4554" s="55" t="str">
        <f>[3]lang_2!C4554</f>
        <v>#东边的小池塘附近</v>
      </c>
      <c r="D4554" s="55">
        <f>[3]lang_2!D4554</f>
        <v>0</v>
      </c>
      <c r="E4554" s="55">
        <f>[3]lang_2!E4554</f>
        <v>0</v>
      </c>
    </row>
    <row r="4555" spans="1:5">
      <c r="A4555" s="55" t="str">
        <f>[3]lang_2!A4555</f>
        <v>SPOSI_GUILDBOX_18_3</v>
      </c>
      <c r="B4555" s="55">
        <f>[3]lang_2!B4555</f>
        <v>0</v>
      </c>
      <c r="C4555" s="55" t="str">
        <f>[3]lang_2!C4555</f>
        <v>#东边河流的入海口</v>
      </c>
      <c r="D4555" s="55">
        <f>[3]lang_2!D4555</f>
        <v>0</v>
      </c>
      <c r="E4555" s="55">
        <f>[3]lang_2!E4555</f>
        <v>0</v>
      </c>
    </row>
    <row r="4556" spans="1:5">
      <c r="A4556" s="55" t="str">
        <f>[3]lang_2!A4556</f>
        <v>SPOSI_GUILDBOX_18_4</v>
      </c>
      <c r="B4556" s="55">
        <f>[3]lang_2!B4556</f>
        <v>0</v>
      </c>
      <c r="C4556" s="55" t="str">
        <f>[3]lang_2!C4556</f>
        <v>#西边河流的源头</v>
      </c>
      <c r="D4556" s="55">
        <f>[3]lang_2!D4556</f>
        <v>0</v>
      </c>
      <c r="E4556" s="55">
        <f>[3]lang_2!E4556</f>
        <v>0</v>
      </c>
    </row>
    <row r="4557" spans="1:5">
      <c r="A4557" s="55" t="str">
        <f>[3]lang_2!A4557</f>
        <v>SPOSI_GUILDBOX_18_5</v>
      </c>
      <c r="B4557" s="55">
        <f>[3]lang_2!B4557</f>
        <v>0</v>
      </c>
      <c r="C4557" s="55" t="str">
        <f>[3]lang_2!C4557</f>
        <v>#西边的山谷处</v>
      </c>
      <c r="D4557" s="55">
        <f>[3]lang_2!D4557</f>
        <v>0</v>
      </c>
      <c r="E4557" s="55">
        <f>[3]lang_2!E4557</f>
        <v>0</v>
      </c>
    </row>
    <row r="4558" spans="1:5">
      <c r="A4558" s="55" t="str">
        <f>[3]lang_2!A4558</f>
        <v>SPOSI_GUILDBOX_18_6</v>
      </c>
      <c r="B4558" s="55">
        <f>[3]lang_2!B4558</f>
        <v>0</v>
      </c>
      <c r="C4558" s="55" t="str">
        <f>[3]lang_2!C4558</f>
        <v>#西边的山谷处</v>
      </c>
      <c r="D4558" s="55">
        <f>[3]lang_2!D4558</f>
        <v>0</v>
      </c>
      <c r="E4558" s="55">
        <f>[3]lang_2!E4558</f>
        <v>0</v>
      </c>
    </row>
    <row r="4559" spans="1:5">
      <c r="A4559" s="55" t="str">
        <f>[3]lang_2!A4559</f>
        <v>SPOSI_GUILDBOX_18_7</v>
      </c>
      <c r="B4559" s="55">
        <f>[3]lang_2!B4559</f>
        <v>0</v>
      </c>
      <c r="C4559" s="55" t="str">
        <f>[3]lang_2!C4559</f>
        <v>#传送门附近</v>
      </c>
      <c r="D4559" s="55">
        <f>[3]lang_2!D4559</f>
        <v>0</v>
      </c>
      <c r="E4559" s="55">
        <f>[3]lang_2!E4559</f>
        <v>0</v>
      </c>
    </row>
    <row r="4560" spans="1:5">
      <c r="A4560" s="55">
        <f>[3]lang_2!A4560</f>
        <v>0</v>
      </c>
      <c r="B4560" s="55">
        <f>[3]lang_2!B4560</f>
        <v>0</v>
      </c>
      <c r="C4560" s="55">
        <f>[3]lang_2!C4560</f>
        <v>0</v>
      </c>
      <c r="D4560" s="55">
        <f>[3]lang_2!D4560</f>
        <v>0</v>
      </c>
      <c r="E4560" s="55">
        <f>[3]lang_2!E4560</f>
        <v>0</v>
      </c>
    </row>
    <row r="4561" spans="1:5">
      <c r="A4561" s="55" t="str">
        <f>[3]lang_2!A4561</f>
        <v>GUILDTASKXIAOJINGLING</v>
      </c>
      <c r="B4561" s="55">
        <f>[3]lang_2!B4561</f>
        <v>0</v>
      </c>
      <c r="C4561" s="55" t="str">
        <f>[3]lang_2!C4561</f>
        <v>#艾莉尔</v>
      </c>
      <c r="D4561" s="55">
        <f>[3]lang_2!D4561</f>
        <v>0</v>
      </c>
      <c r="E4561" s="55">
        <f>[3]lang_2!E4561</f>
        <v>0</v>
      </c>
    </row>
    <row r="4562" spans="1:5">
      <c r="A4562" s="55">
        <f>[3]lang_2!A4562</f>
        <v>0</v>
      </c>
      <c r="B4562" s="55">
        <f>[3]lang_2!B4562</f>
        <v>0</v>
      </c>
      <c r="C4562" s="55">
        <f>[3]lang_2!C4562</f>
        <v>0</v>
      </c>
      <c r="D4562" s="55">
        <f>[3]lang_2!D4562</f>
        <v>0</v>
      </c>
      <c r="E4562" s="55">
        <f>[3]lang_2!E4562</f>
        <v>0</v>
      </c>
    </row>
    <row r="4563" spans="1:5">
      <c r="A4563" s="55" t="str">
        <f>[3]lang_2!A4563</f>
        <v>GUILDMAPTASKDES_TIPS_1</v>
      </c>
      <c r="B4563" s="55">
        <f>[3]lang_2!B4563</f>
        <v>0</v>
      </c>
      <c r="C4563" s="55" t="str">
        <f>[3]lang_2!C4563</f>
        <v>#[color=ffeea0]完成任务[-][color=1ca216]寻找艾莉尔[-][color=ffeea0]，获得以下奖励[-]</v>
      </c>
      <c r="D4563" s="55">
        <f>[3]lang_2!D4563</f>
        <v>0</v>
      </c>
      <c r="E4563" s="55">
        <f>[3]lang_2!E4563</f>
        <v>0</v>
      </c>
    </row>
    <row r="4564" spans="1:5">
      <c r="A4564" s="55">
        <f>[3]lang_2!A4564</f>
        <v>0</v>
      </c>
      <c r="B4564" s="55">
        <f>[3]lang_2!B4564</f>
        <v>0</v>
      </c>
      <c r="C4564" s="55">
        <f>[3]lang_2!C4564</f>
        <v>0</v>
      </c>
      <c r="D4564" s="55">
        <f>[3]lang_2!D4564</f>
        <v>0</v>
      </c>
      <c r="E4564" s="55">
        <f>[3]lang_2!E4564</f>
        <v>0</v>
      </c>
    </row>
    <row r="4565" spans="1:5">
      <c r="A4565" s="55" t="str">
        <f>[3]lang_2!A4565</f>
        <v>GUILDMAPTIPS_1</v>
      </c>
      <c r="B4565" s="55" t="str">
        <f>[3]lang_2!B4565</f>
        <v>回城</v>
      </c>
      <c r="C4565" s="55" t="str">
        <f>[3]lang_2!C4565</f>
        <v>#回城将返回起始点并回复生命，是否确认回城？</v>
      </c>
      <c r="D4565" s="55">
        <f>[3]lang_2!D4565</f>
        <v>0</v>
      </c>
      <c r="E4565" s="55" t="str">
        <f>[3]lang_2!E4565</f>
        <v>#回城后返回起始点，并恢复生命。是否确认回城？</v>
      </c>
    </row>
    <row r="4566" spans="1:5">
      <c r="A4566" s="55" t="str">
        <f>[3]lang_2!A4566</f>
        <v>GUILDMAPTIPS_2</v>
      </c>
      <c r="B4566" s="55" t="str">
        <f>[3]lang_2!B4566</f>
        <v>生命</v>
      </c>
      <c r="C4566" s="55" t="str">
        <f>[3]lang_2!C4566</f>
        <v>#生命:战斗消耗生命，生命为0时自动返回起始点并恢复100点生命</v>
      </c>
      <c r="D4566" s="55">
        <f>[3]lang_2!D4566</f>
        <v>0</v>
      </c>
      <c r="E4566" s="55">
        <f>[3]lang_2!E4566</f>
        <v>0</v>
      </c>
    </row>
    <row r="4567" spans="1:5">
      <c r="A4567" s="55" t="str">
        <f>[3]lang_2!A4567</f>
        <v>GUILDMAPTIPS_3</v>
      </c>
      <c r="B4567" s="55" t="str">
        <f>[3]lang_2!B4567</f>
        <v>生命</v>
      </c>
      <c r="C4567" s="55" t="str">
        <f>[3]lang_2!C4567</f>
        <v>#没有生命了，自动回城并恢复生命</v>
      </c>
      <c r="D4567" s="55">
        <f>[3]lang_2!D4567</f>
        <v>0</v>
      </c>
      <c r="E4567" s="55">
        <f>[3]lang_2!E4567</f>
        <v>0</v>
      </c>
    </row>
    <row r="4568" spans="1:5">
      <c r="A4568" s="55" t="str">
        <f>[3]lang_2!A4568</f>
        <v>GUILDMAPTIPS_4</v>
      </c>
      <c r="B4568" s="55" t="str">
        <f>[3]lang_2!B4568</f>
        <v>野怪已死</v>
      </c>
      <c r="C4568" s="55" t="str">
        <f>[3]lang_2!C4568</f>
        <v>#很遗憾，野怪已经被击败了。</v>
      </c>
      <c r="D4568" s="55">
        <f>[3]lang_2!D4568</f>
        <v>0</v>
      </c>
      <c r="E4568" s="55">
        <f>[3]lang_2!E4568</f>
        <v>0</v>
      </c>
    </row>
    <row r="4569" spans="1:5">
      <c r="A4569" s="55" t="str">
        <f>[3]lang_2!A4569</f>
        <v>GUILDMAPTIPS_5</v>
      </c>
      <c r="B4569" s="55" t="str">
        <f>[3]lang_2!B4569</f>
        <v>行动力</v>
      </c>
      <c r="C4569" s="55" t="str">
        <f>[3]lang_2!C4569</f>
        <v>#行动力：每次移动消耗10行动力，行动力每3分钟恢复1点</v>
      </c>
      <c r="D4569" s="55">
        <f>[3]lang_2!D4569</f>
        <v>0</v>
      </c>
      <c r="E4569" s="55">
        <f>[3]lang_2!E4569</f>
        <v>0</v>
      </c>
    </row>
    <row r="4570" spans="1:5">
      <c r="A4570" s="55" t="str">
        <f>[3]lang_2!A4570</f>
        <v>GUILDMAPTIPS_6</v>
      </c>
      <c r="B4570" s="55" t="str">
        <f>[3]lang_2!B4570</f>
        <v>放弃城</v>
      </c>
      <c r="C4570" s="55" t="str">
        <f>[3]lang_2!C4570</f>
        <v>#离开后城池将不再被联盟占领，是否确定离开？</v>
      </c>
      <c r="D4570" s="55">
        <f>[3]lang_2!D4570</f>
        <v>0</v>
      </c>
      <c r="E4570" s="55">
        <f>[3]lang_2!E4570</f>
        <v>0</v>
      </c>
    </row>
    <row r="4571" spans="1:5">
      <c r="A4571" s="55" t="str">
        <f>[3]lang_2!A4571</f>
        <v>GUILDMAPTIPS_7</v>
      </c>
      <c r="B4571" s="55" t="str">
        <f>[3]lang_2!B4571</f>
        <v>PVP击败对手</v>
      </c>
      <c r="C4571" s="55" t="str">
        <f>[3]lang_2!C4571</f>
        <v>#您成功击败了联盟的敌人</v>
      </c>
      <c r="D4571" s="55">
        <f>[3]lang_2!D4571</f>
        <v>0</v>
      </c>
      <c r="E4571" s="55">
        <f>[3]lang_2!E4571</f>
        <v>0</v>
      </c>
    </row>
    <row r="4572" spans="1:5">
      <c r="A4572" s="55" t="str">
        <f>[3]lang_2!A4572</f>
        <v>GUILDMAPTIPS_8</v>
      </c>
      <c r="B4572" s="55" t="str">
        <f>[3]lang_2!B4572</f>
        <v>PVP攻击敌人</v>
      </c>
      <c r="C4572" s="55" t="str">
        <f>[3]lang_2!C4572</f>
        <v>#您的巡逻范围内出现敌军，准备应战！</v>
      </c>
      <c r="D4572" s="55">
        <f>[3]lang_2!D4572</f>
        <v>0</v>
      </c>
      <c r="E4572" s="55">
        <f>[3]lang_2!E4572</f>
        <v>0</v>
      </c>
    </row>
    <row r="4573" spans="1:5">
      <c r="A4573" s="55" t="str">
        <f>[3]lang_2!A4573</f>
        <v>GUILDMAPTIPS_9</v>
      </c>
      <c r="B4573" s="55" t="str">
        <f>[3]lang_2!B4573</f>
        <v>被击败</v>
      </c>
      <c r="C4573" s="55" t="str">
        <f>[3]lang_2!C4573</f>
        <v>#您受到玩家{$name}的攻击，我们将送您回城治疗。</v>
      </c>
      <c r="D4573" s="55">
        <f>[3]lang_2!D4573</f>
        <v>0</v>
      </c>
      <c r="E4573" s="55">
        <f>[3]lang_2!E4573</f>
        <v>0</v>
      </c>
    </row>
    <row r="4574" spans="1:5">
      <c r="A4574" s="55" t="str">
        <f>[3]lang_2!A4574</f>
        <v>GUILDMAPTIPS_10</v>
      </c>
      <c r="B4574" s="55">
        <f>[3]lang_2!B4574</f>
        <v>0</v>
      </c>
      <c r="C4574" s="55" t="str">
        <f>[3]lang_2!C4574</f>
        <v>#该位置不可到达</v>
      </c>
      <c r="D4574" s="55">
        <f>[3]lang_2!D4574</f>
        <v>0</v>
      </c>
      <c r="E4574" s="55">
        <f>[3]lang_2!E4574</f>
        <v>0</v>
      </c>
    </row>
    <row r="4575" spans="1:5">
      <c r="A4575" s="55" t="str">
        <f>[3]lang_2!A4575</f>
        <v>GUILDMAPTIPS_11</v>
      </c>
      <c r="B4575" s="55">
        <f>[3]lang_2!B4575</f>
        <v>0</v>
      </c>
      <c r="C4575" s="55" t="str">
        <f>[3]lang_2!C4575</f>
        <v>#您取得了胜利，但是{$teamname}等兵团在战斗中受伤害，需要治疗。</v>
      </c>
      <c r="D4575" s="55">
        <f>[3]lang_2!D4575</f>
        <v>0</v>
      </c>
      <c r="E4575" s="55">
        <f>[3]lang_2!E4575</f>
        <v>0</v>
      </c>
    </row>
    <row r="4576" spans="1:5">
      <c r="A4576" s="55" t="str">
        <f>[3]lang_2!A4576</f>
        <v>GUILDMAPTIPS_12</v>
      </c>
      <c r="B4576" s="55">
        <f>[3]lang_2!B4576</f>
        <v>0</v>
      </c>
      <c r="C4576" s="55" t="str">
        <f>[3]lang_2!C4576</f>
        <v>#请选择要前往的联盟</v>
      </c>
      <c r="D4576" s="55">
        <f>[3]lang_2!D4576</f>
        <v>0</v>
      </c>
      <c r="E4576" s="55">
        <f>[3]lang_2!E4576</f>
        <v>0</v>
      </c>
    </row>
    <row r="4577" spans="1:5">
      <c r="A4577" s="55" t="str">
        <f>[3]lang_2!A4577</f>
        <v>GUILDMAPTIPS_13</v>
      </c>
      <c r="B4577" s="55">
        <f>[3]lang_2!B4577</f>
        <v>0</v>
      </c>
      <c r="C4577" s="55" t="str">
        <f>[3]lang_2!C4577</f>
        <v>#网络繁忙，请稍后重试</v>
      </c>
      <c r="D4577" s="55">
        <f>[3]lang_2!D4577</f>
        <v>0</v>
      </c>
      <c r="E4577" s="55">
        <f>[3]lang_2!E4577</f>
        <v>0</v>
      </c>
    </row>
    <row r="4578" spans="1:5">
      <c r="A4578" s="55" t="str">
        <f>[3]lang_2!A4578</f>
        <v>GUILDMAPTIPS_14</v>
      </c>
      <c r="B4578" s="55">
        <f>[3]lang_2!B4578</f>
        <v>0</v>
      </c>
      <c r="C4578" s="55" t="str">
        <f>[3]lang_2!C4578</f>
        <v>#您现在可以通过哨塔了</v>
      </c>
      <c r="D4578" s="55">
        <f>[3]lang_2!D4578</f>
        <v>0</v>
      </c>
      <c r="E4578" s="55">
        <f>[3]lang_2!E4578</f>
        <v>0</v>
      </c>
    </row>
    <row r="4579" spans="1:5">
      <c r="A4579" s="55" t="str">
        <f>[3]lang_2!A4579</f>
        <v>GUILDMAPTIPS_15</v>
      </c>
      <c r="B4579" s="55">
        <f>[3]lang_2!B4579</f>
        <v>0</v>
      </c>
      <c r="C4579" s="55" t="str">
        <f>[3]lang_2!C4579</f>
        <v>#本周没有活动，要好好休息下了</v>
      </c>
      <c r="D4579" s="55">
        <f>[3]lang_2!D4579</f>
        <v>0</v>
      </c>
      <c r="E4579" s="55">
        <f>[3]lang_2!E4579</f>
        <v>0</v>
      </c>
    </row>
    <row r="4580" spans="1:5">
      <c r="A4580" s="55" t="str">
        <f>[3]lang_2!A4580</f>
        <v>GUILDMAPTIPS_16</v>
      </c>
      <c r="B4580" s="55">
        <f>[3]lang_2!B4580</f>
        <v>0</v>
      </c>
      <c r="C4580" s="55" t="str">
        <f>[3]lang_2!C4580</f>
        <v>#回答它的问题可以获得认可与奖励</v>
      </c>
      <c r="D4580" s="55">
        <f>[3]lang_2!D4580</f>
        <v>0</v>
      </c>
      <c r="E4580" s="55">
        <f>[3]lang_2!E4580</f>
        <v>0</v>
      </c>
    </row>
    <row r="4581" spans="1:5">
      <c r="A4581" s="55">
        <f>[3]lang_2!A4581</f>
        <v>0</v>
      </c>
      <c r="B4581" s="55">
        <f>[3]lang_2!B4581</f>
        <v>0</v>
      </c>
      <c r="C4581" s="55">
        <f>[3]lang_2!C4581</f>
        <v>0</v>
      </c>
      <c r="D4581" s="55">
        <f>[3]lang_2!D4581</f>
        <v>0</v>
      </c>
      <c r="E4581" s="55">
        <f>[3]lang_2!E4581</f>
        <v>0</v>
      </c>
    </row>
    <row r="4582" spans="1:5">
      <c r="A4582" s="55" t="str">
        <f>[3]lang_2!A4582</f>
        <v>GUILDMAPSIGN_TIPS_1</v>
      </c>
      <c r="B4582" s="55">
        <f>[3]lang_2!B4582</f>
        <v>0</v>
      </c>
      <c r="C4582" s="55" t="str">
        <f>[3]lang_2!C4582</f>
        <v>#请先探索该区域，开启迷雾</v>
      </c>
      <c r="D4582" s="55">
        <f>[3]lang_2!D4582</f>
        <v>0</v>
      </c>
      <c r="E4582" s="55">
        <f>[3]lang_2!E4582</f>
        <v>0</v>
      </c>
    </row>
    <row r="4583" spans="1:5">
      <c r="A4583" s="55" t="str">
        <f>[3]lang_2!A4583</f>
        <v>GUILDMAPSIGN_TIPS_2</v>
      </c>
      <c r="B4583" s="55">
        <f>[3]lang_2!B4583</f>
        <v>0</v>
      </c>
      <c r="C4583" s="55" t="str">
        <f>[3]lang_2!C4583</f>
        <v>#联盟长没有进行标记</v>
      </c>
      <c r="D4583" s="55">
        <f>[3]lang_2!D4583</f>
        <v>0</v>
      </c>
      <c r="E4583" s="55">
        <f>[3]lang_2!E4583</f>
        <v>0</v>
      </c>
    </row>
    <row r="4584" spans="1:5">
      <c r="A4584" s="55">
        <f>[3]lang_2!A4584</f>
        <v>0</v>
      </c>
      <c r="B4584" s="55">
        <f>[3]lang_2!B4584</f>
        <v>0</v>
      </c>
      <c r="C4584" s="55">
        <f>[3]lang_2!C4584</f>
        <v>0</v>
      </c>
      <c r="D4584" s="55">
        <f>[3]lang_2!D4584</f>
        <v>0</v>
      </c>
      <c r="E4584" s="55">
        <f>[3]lang_2!E4584</f>
        <v>0</v>
      </c>
    </row>
    <row r="4585" spans="1:5">
      <c r="A4585" s="55" t="str">
        <f>[3]lang_2!A4585</f>
        <v>STANDARD_1</v>
      </c>
      <c r="B4585" s="55">
        <f>[3]lang_2!B4585</f>
        <v>0</v>
      </c>
      <c r="C4585" s="55" t="str">
        <f>[3]lang_2!C4585</f>
        <v>#兵团上阵</v>
      </c>
      <c r="D4585" s="55">
        <f>[3]lang_2!D4585</f>
        <v>0</v>
      </c>
      <c r="E4585" s="55">
        <f>[3]lang_2!E4585</f>
        <v>0</v>
      </c>
    </row>
    <row r="4586" spans="1:5">
      <c r="A4586" s="55" t="str">
        <f>[3]lang_2!A4586</f>
        <v>STANDARD_2</v>
      </c>
      <c r="B4586" s="55">
        <f>[3]lang_2!B4586</f>
        <v>0</v>
      </c>
      <c r="C4586" s="55" t="str">
        <f>[3]lang_2!C4586</f>
        <v>#兵团升星</v>
      </c>
      <c r="D4586" s="55">
        <f>[3]lang_2!D4586</f>
        <v>0</v>
      </c>
      <c r="E4586" s="55">
        <f>[3]lang_2!E4586</f>
        <v>0</v>
      </c>
    </row>
    <row r="4587" spans="1:5">
      <c r="A4587" s="55" t="str">
        <f>[3]lang_2!A4587</f>
        <v>STANDARD_3</v>
      </c>
      <c r="B4587" s="55">
        <f>[3]lang_2!B4587</f>
        <v>0</v>
      </c>
      <c r="C4587" s="55" t="str">
        <f>[3]lang_2!C4587</f>
        <v>#兵团升级</v>
      </c>
      <c r="D4587" s="55">
        <f>[3]lang_2!D4587</f>
        <v>0</v>
      </c>
      <c r="E4587" s="55">
        <f>[3]lang_2!E4587</f>
        <v>0</v>
      </c>
    </row>
    <row r="4588" spans="1:5">
      <c r="A4588" s="55" t="str">
        <f>[3]lang_2!A4588</f>
        <v>STANDARD_4</v>
      </c>
      <c r="B4588" s="55">
        <f>[3]lang_2!B4588</f>
        <v>0</v>
      </c>
      <c r="C4588" s="55" t="str">
        <f>[3]lang_2!C4588</f>
        <v>#兵团技能</v>
      </c>
      <c r="D4588" s="55">
        <f>[3]lang_2!D4588</f>
        <v>0</v>
      </c>
      <c r="E4588" s="55">
        <f>[3]lang_2!E4588</f>
        <v>0</v>
      </c>
    </row>
    <row r="4589" spans="1:5">
      <c r="A4589" s="55" t="str">
        <f>[3]lang_2!A4589</f>
        <v>STANDARD_5</v>
      </c>
      <c r="B4589" s="55">
        <f>[3]lang_2!B4589</f>
        <v>0</v>
      </c>
      <c r="C4589" s="55" t="str">
        <f>[3]lang_2!C4589</f>
        <v>#兵团进阶</v>
      </c>
      <c r="D4589" s="55">
        <f>[3]lang_2!D4589</f>
        <v>0</v>
      </c>
      <c r="E4589" s="55">
        <f>[3]lang_2!E4589</f>
        <v>0</v>
      </c>
    </row>
    <row r="4590" spans="1:5">
      <c r="A4590" s="55" t="str">
        <f>[3]lang_2!A4590</f>
        <v>STANDARD_6</v>
      </c>
      <c r="B4590" s="55">
        <f>[3]lang_2!B4590</f>
        <v>0</v>
      </c>
      <c r="C4590" s="55" t="str">
        <f>[3]lang_2!C4590</f>
        <v>#装备升级</v>
      </c>
      <c r="D4590" s="55">
        <f>[3]lang_2!D4590</f>
        <v>0</v>
      </c>
      <c r="E4590" s="55">
        <f>[3]lang_2!E4590</f>
        <v>0</v>
      </c>
    </row>
    <row r="4591" spans="1:5">
      <c r="A4591" s="55" t="str">
        <f>[3]lang_2!A4591</f>
        <v>STANDARD_7</v>
      </c>
      <c r="B4591" s="55">
        <f>[3]lang_2!B4591</f>
        <v>0</v>
      </c>
      <c r="C4591" s="55" t="str">
        <f>[3]lang_2!C4591</f>
        <v>#图鉴收集</v>
      </c>
      <c r="D4591" s="55">
        <f>[3]lang_2!D4591</f>
        <v>0</v>
      </c>
      <c r="E4591" s="55">
        <f>[3]lang_2!E4591</f>
        <v>0</v>
      </c>
    </row>
    <row r="4592" spans="1:5">
      <c r="A4592" s="55" t="str">
        <f>[3]lang_2!A4592</f>
        <v>STANDARD_8</v>
      </c>
      <c r="B4592" s="55">
        <f>[3]lang_2!B4592</f>
        <v>0</v>
      </c>
      <c r="C4592" s="55" t="str">
        <f>[3]lang_2!C4592</f>
        <v>#图鉴升级</v>
      </c>
      <c r="D4592" s="55">
        <f>[3]lang_2!D4592</f>
        <v>0</v>
      </c>
      <c r="E4592" s="55">
        <f>[3]lang_2!E4592</f>
        <v>0</v>
      </c>
    </row>
    <row r="4593" spans="1:5">
      <c r="A4593" s="55" t="str">
        <f>[3]lang_2!A4593</f>
        <v>STANDARD_9</v>
      </c>
      <c r="B4593" s="55">
        <f>[3]lang_2!B4593</f>
        <v>0</v>
      </c>
      <c r="C4593" s="55" t="str">
        <f>[3]lang_2!C4593</f>
        <v>#英雄升星</v>
      </c>
      <c r="D4593" s="55">
        <f>[3]lang_2!D4593</f>
        <v>0</v>
      </c>
      <c r="E4593" s="55">
        <f>[3]lang_2!E4593</f>
        <v>0</v>
      </c>
    </row>
    <row r="4594" spans="1:5">
      <c r="A4594" s="55" t="str">
        <f>[3]lang_2!A4594</f>
        <v>STANDARD_10</v>
      </c>
      <c r="B4594" s="55">
        <f>[3]lang_2!B4594</f>
        <v>0</v>
      </c>
      <c r="C4594" s="55" t="str">
        <f>[3]lang_2!C4594</f>
        <v>#英雄法术</v>
      </c>
      <c r="D4594" s="55">
        <f>[3]lang_2!D4594</f>
        <v>0</v>
      </c>
      <c r="E4594" s="55">
        <f>[3]lang_2!E4594</f>
        <v>0</v>
      </c>
    </row>
    <row r="4595" spans="1:5">
      <c r="A4595" s="55" t="str">
        <f>[3]lang_2!A4595</f>
        <v>STANDARD_11</v>
      </c>
      <c r="B4595" s="55">
        <f>[3]lang_2!B4595</f>
        <v>0</v>
      </c>
      <c r="C4595" s="55" t="str">
        <f>[3]lang_2!C4595</f>
        <v>#专精刷新</v>
      </c>
      <c r="D4595" s="55">
        <f>[3]lang_2!D4595</f>
        <v>0</v>
      </c>
      <c r="E4595" s="55">
        <f>[3]lang_2!E4595</f>
        <v>0</v>
      </c>
    </row>
    <row r="4596" spans="1:5">
      <c r="A4596" s="55" t="str">
        <f>[3]lang_2!A4596</f>
        <v>STANDARD_12</v>
      </c>
      <c r="B4596" s="55">
        <f>[3]lang_2!B4596</f>
        <v>0</v>
      </c>
      <c r="C4596" s="55" t="str">
        <f>[3]lang_2!C4596</f>
        <v>#宝物收集</v>
      </c>
      <c r="D4596" s="55">
        <f>[3]lang_2!D4596</f>
        <v>0</v>
      </c>
      <c r="E4596" s="55">
        <f>[3]lang_2!E4596</f>
        <v>0</v>
      </c>
    </row>
    <row r="4597" spans="1:5">
      <c r="A4597" s="55" t="str">
        <f>[3]lang_2!A4597</f>
        <v>STANDARD_13</v>
      </c>
      <c r="B4597" s="55">
        <f>[3]lang_2!B4597</f>
        <v>0</v>
      </c>
      <c r="C4597" s="55" t="str">
        <f>[3]lang_2!C4597</f>
        <v>#魔法行会</v>
      </c>
      <c r="D4597" s="55">
        <f>[3]lang_2!D4597</f>
        <v>0</v>
      </c>
      <c r="E4597" s="55">
        <f>[3]lang_2!E4597</f>
        <v>0</v>
      </c>
    </row>
    <row r="4598" spans="1:5">
      <c r="A4598" s="55">
        <f>[3]lang_2!A4598</f>
        <v>0</v>
      </c>
      <c r="B4598" s="55">
        <f>[3]lang_2!B4598</f>
        <v>0</v>
      </c>
      <c r="C4598" s="55">
        <f>[3]lang_2!C4598</f>
        <v>0</v>
      </c>
      <c r="D4598" s="55">
        <f>[3]lang_2!D4598</f>
        <v>0</v>
      </c>
      <c r="E4598" s="55">
        <f>[3]lang_2!E4598</f>
        <v>0</v>
      </c>
    </row>
    <row r="4599" spans="1:5">
      <c r="A4599" s="55">
        <f>[3]lang_2!A4599</f>
        <v>0</v>
      </c>
      <c r="B4599" s="55">
        <f>[3]lang_2!B4599</f>
        <v>0</v>
      </c>
      <c r="C4599" s="55">
        <f>[3]lang_2!C4599</f>
        <v>0</v>
      </c>
      <c r="D4599" s="55">
        <f>[3]lang_2!D4599</f>
        <v>0</v>
      </c>
      <c r="E4599" s="55">
        <f>[3]lang_2!E4599</f>
        <v>0</v>
      </c>
    </row>
    <row r="4600" spans="1:5">
      <c r="A4600" s="55" t="str">
        <f>[3]lang_2!A4600</f>
        <v>#联盟日志</v>
      </c>
      <c r="B4600" s="55">
        <f>[3]lang_2!B4600</f>
        <v>0</v>
      </c>
      <c r="C4600" s="55">
        <f>[3]lang_2!C4600</f>
        <v>0</v>
      </c>
      <c r="D4600" s="55">
        <f>[3]lang_2!D4600</f>
        <v>0</v>
      </c>
      <c r="E4600" s="55">
        <f>[3]lang_2!E4600</f>
        <v>0</v>
      </c>
    </row>
    <row r="4601" spans="1:5">
      <c r="A4601" s="55" t="str">
        <f>[3]lang_2!A4601</f>
        <v>RIZHI_1</v>
      </c>
      <c r="B4601" s="55" t="str">
        <f>[3]lang_2!B4601</f>
        <v>创建联盟</v>
      </c>
      <c r="C4601" s="55" t="str">
        <f>[3]lang_2!C4601</f>
        <v>#[color=855b30]{$name}[-][color=462800]成功创建了联盟，相信在他的带领下，联盟会日益繁荣！[-]</v>
      </c>
      <c r="D4601" s="55">
        <f>[3]lang_2!D4601</f>
        <v>0</v>
      </c>
      <c r="E4601" s="55" t="str">
        <f>[3]lang_2!E4601</f>
        <v>#[color=00ff1e,fontsize=18,outlinecolor=3c1e0a00]{$name}[-][color=fae6c8]成功创建了联盟，相信在他的带领下，联盟会日益繁荣！[-]</v>
      </c>
    </row>
    <row r="4602" spans="1:5">
      <c r="A4602" s="55" t="str">
        <f>[3]lang_2!A4602</f>
        <v>RIZHI_2</v>
      </c>
      <c r="B4602" s="55" t="str">
        <f>[3]lang_2!B4602</f>
        <v>加入联盟</v>
      </c>
      <c r="C4602" s="55" t="str">
        <f>[3]lang_2!C4602</f>
        <v>#[color=462800]欢迎[-][color=855b30]{$name}[-][color=462800]加入了联盟，联盟更加强大了！[-]</v>
      </c>
      <c r="D4602" s="55">
        <f>[3]lang_2!D4602</f>
        <v>0</v>
      </c>
      <c r="E4602" s="55" t="str">
        <f>[3]lang_2!E4602</f>
        <v>#[color=fae6c8]欢迎[-][color=00ff1e,fontsize=18,outlinecolor=3c1e0a00]{$name}[-][color=fae6c8]加入了联盟，联盟更加强大了！[-]</v>
      </c>
    </row>
    <row r="4603" spans="1:5">
      <c r="A4603" s="55" t="str">
        <f>[3]lang_2!A4603</f>
        <v>RIZHI_3</v>
      </c>
      <c r="B4603" s="55" t="str">
        <f>[3]lang_2!B4603</f>
        <v>退出联盟</v>
      </c>
      <c r="C4603" s="55" t="str">
        <f>[3]lang_2!C4603</f>
        <v>#[color=462800]很遗憾，[-][color=855b30]{$name}[-][color=462800]退出了联盟，真是可惜。[-]</v>
      </c>
      <c r="D4603" s="55">
        <f>[3]lang_2!D4603</f>
        <v>0</v>
      </c>
      <c r="E4603" s="55" t="str">
        <f>[3]lang_2!E4603</f>
        <v>#[color=fae6c8]很遗憾，[-][color=00ff1e,fontsize=18,outlinecolor=3c1e0a00]{$name}[-][color=fae6c8]退出了联盟，真是可惜。[-]</v>
      </c>
    </row>
    <row r="4604" spans="1:5">
      <c r="A4604" s="55" t="str">
        <f>[3]lang_2!A4604</f>
        <v>RIZHI_4</v>
      </c>
      <c r="B4604" s="55" t="str">
        <f>[3]lang_2!B4604</f>
        <v>捐献1</v>
      </c>
      <c r="C4604" s="55" t="str">
        <f>[3]lang_2!C4604</f>
        <v>#[color=855b30]{$name}[-][color=462800]为联盟捐献了[-][color=855b30]10000[-][color=462800]黄金，联盟科技提高了。[-]</v>
      </c>
      <c r="D4604" s="55">
        <f>[3]lang_2!D4604</f>
        <v>0</v>
      </c>
      <c r="E4604" s="55" t="str">
        <f>[3]lang_2!E4604</f>
        <v>#[color=00ff1e,fontsize=18,outlinecolor=3c1e0a00]{$name}[-][color=fae6c8]为联盟捐献了[-][color=00ff1e,fontsize=18,outlinecolor=3c1e0a00]10000[-][color=fae6c8]黄金，联盟科技提高了。[-]</v>
      </c>
    </row>
    <row r="4605" spans="1:5">
      <c r="A4605" s="55" t="str">
        <f>[3]lang_2!A4605</f>
        <v>RIZHI_5</v>
      </c>
      <c r="B4605" s="55" t="str">
        <f>[3]lang_2!B4605</f>
        <v>捐献2</v>
      </c>
      <c r="C4605" s="55" t="str">
        <f>[3]lang_2!C4605</f>
        <v>#[color=855b30]{$name}[-][color=462800]为联盟捐献了[-][color=855b30]20[-][color=462800]钻石，为联盟做出了一份贡献。[-]</v>
      </c>
      <c r="D4605" s="55">
        <f>[3]lang_2!D4605</f>
        <v>0</v>
      </c>
      <c r="E4605" s="55" t="str">
        <f>[3]lang_2!E4605</f>
        <v>#[color=00ff1e,fontsize=18,outlinecolor=3c1e0a00]{$name}[-][color=fae6c8]为联盟捐献了[-][color=00ff1e,fontsize=18,outlinecolor=3c1e0a00]20[-][color=fae6c8]钻石，为联盟做出了一份贡献。[-]</v>
      </c>
    </row>
    <row r="4606" spans="1:5">
      <c r="A4606" s="55" t="str">
        <f>[3]lang_2!A4606</f>
        <v>RIZHI_6</v>
      </c>
      <c r="B4606" s="55" t="str">
        <f>[3]lang_2!B4606</f>
        <v>捐献3</v>
      </c>
      <c r="C4606" s="55" t="str">
        <f>[3]lang_2!C4606</f>
        <v>#[color=855b30]{$name}[-][color=462800]为联盟捐献了[-][color=855b30]100[-][color=462800]钻石，大家向他表示敬意！[-]</v>
      </c>
      <c r="D4606" s="55">
        <f>[3]lang_2!D4606</f>
        <v>0</v>
      </c>
      <c r="E4606" s="55" t="str">
        <f>[3]lang_2!E4606</f>
        <v>#[color=00ff1e,fontsize=18,outlinecolor=3c1e0a00]{$name}[-][color=fae6c8]为联盟捐献了[-][color=00ff1e,fontsize=18,outlinecolor=3c1e0a00]100[-][color=fae6c8]钻石，大家向他表示敬意！[-]</v>
      </c>
    </row>
    <row r="4607" spans="1:5">
      <c r="A4607" s="55" t="str">
        <f>[3]lang_2!A4607</f>
        <v>RIZHI_7</v>
      </c>
      <c r="B4607" s="55" t="str">
        <f>[3]lang_2!B4607</f>
        <v>联盟升级</v>
      </c>
      <c r="C4607" s="55" t="str">
        <f>[3]lang_2!C4607</f>
        <v>#[color=462800]在大家的努力下，联盟[-][color=855b30]{$level}[-][color=462800]级了！恭喜大家！[-]</v>
      </c>
      <c r="D4607" s="55">
        <f>[3]lang_2!D4607</f>
        <v>0</v>
      </c>
      <c r="E4607" s="55" t="str">
        <f>[3]lang_2!E4607</f>
        <v>#[color=fae6c8]在大家的努力下，联盟[-][color=00ff1e,fontsize=18,outlinecolor=3c1e0a00]{$level}[-][color=fae6c8]级了！恭喜大家！[-]</v>
      </c>
    </row>
    <row r="4608" spans="1:5">
      <c r="A4608" s="55" t="str">
        <f>[3]lang_2!A4608</f>
        <v>RIZHI_8</v>
      </c>
      <c r="B4608" s="55" t="str">
        <f>[3]lang_2!B4608</f>
        <v>科技升级</v>
      </c>
      <c r="C4608" s="55" t="str">
        <f>[3]lang_2!C4608</f>
        <v>#[color=462800]科技[color=855b30]{$name}[-][color=462800]完成了研究，提升至[-][color=855b30]{$level}[-][color=855b30]级。[-]</v>
      </c>
      <c r="D4608" s="55">
        <f>[3]lang_2!D4608</f>
        <v>0</v>
      </c>
      <c r="E4608" s="55" t="str">
        <f>[3]lang_2!E4608</f>
        <v>#[color=fae6c8]科技[color=00ff1e,fontsize=18,outlinecolor=3c1e0a00]{$name}[-][color=fae6c8]完成了研究，提升至[-][color=00ff1e,fontsize=18,outlinecolor=3c1e0a00]{$level}[-][color=00ff1e,fontsize=18,outlinecolor=3c1e0a00]级。[-]</v>
      </c>
    </row>
    <row r="4609" spans="1:5">
      <c r="A4609" s="55" t="str">
        <f>[3]lang_2!A4609</f>
        <v>RIZHI_9</v>
      </c>
      <c r="B4609" s="55">
        <f>[3]lang_2!B4609</f>
        <v>0</v>
      </c>
      <c r="C4609" s="55">
        <f>[3]lang_2!C4609</f>
        <v>0</v>
      </c>
      <c r="D4609" s="55">
        <f>[3]lang_2!D4609</f>
        <v>0</v>
      </c>
      <c r="E4609" s="55">
        <f>[3]lang_2!E4609</f>
        <v>0</v>
      </c>
    </row>
    <row r="4610" spans="1:5">
      <c r="A4610" s="55" t="str">
        <f>[3]lang_2!A4610</f>
        <v>RIZHI_10</v>
      </c>
      <c r="B4610" s="55">
        <f>[3]lang_2!B4610</f>
        <v>0</v>
      </c>
      <c r="C4610" s="55">
        <f>[3]lang_2!C4610</f>
        <v>0</v>
      </c>
      <c r="D4610" s="55">
        <f>[3]lang_2!D4610</f>
        <v>0</v>
      </c>
      <c r="E4610" s="55">
        <f>[3]lang_2!E4610</f>
        <v>0</v>
      </c>
    </row>
    <row r="4611" spans="1:5">
      <c r="A4611" s="55" t="str">
        <f>[3]lang_2!A4611</f>
        <v>MORENGONGGAO</v>
      </c>
      <c r="B4611" s="55">
        <f>[3]lang_2!B4611</f>
        <v>0</v>
      </c>
      <c r="C4611" s="55" t="str">
        <f>[3]lang_2!C4611</f>
        <v>#期待您的加入，共建繁荣联盟！</v>
      </c>
      <c r="D4611" s="55">
        <f>[3]lang_2!D4611</f>
        <v>0</v>
      </c>
      <c r="E4611" s="55" t="str">
        <f>[3]lang_2!E4611</f>
        <v>#期待您的加入，共建繁荣联盟！</v>
      </c>
    </row>
    <row r="4612" spans="1:5">
      <c r="A4612" s="55">
        <f>[3]lang_2!A4612</f>
        <v>0</v>
      </c>
      <c r="B4612" s="55">
        <f>[3]lang_2!B4612</f>
        <v>0</v>
      </c>
      <c r="C4612" s="55">
        <f>[3]lang_2!C4612</f>
        <v>0</v>
      </c>
      <c r="D4612" s="55">
        <f>[3]lang_2!D4612</f>
        <v>0</v>
      </c>
      <c r="E4612" s="55">
        <f>[3]lang_2!E4612</f>
        <v>0</v>
      </c>
    </row>
    <row r="4613" spans="1:5">
      <c r="A4613" s="55" t="str">
        <f>[3]lang_2!A4613</f>
        <v>#联盟频道</v>
      </c>
      <c r="B4613" s="55">
        <f>[3]lang_2!B4613</f>
        <v>0</v>
      </c>
      <c r="C4613" s="55">
        <f>[3]lang_2!C4613</f>
        <v>0</v>
      </c>
      <c r="D4613" s="55">
        <f>[3]lang_2!D4613</f>
        <v>0</v>
      </c>
      <c r="E4613" s="55">
        <f>[3]lang_2!E4613</f>
        <v>0</v>
      </c>
    </row>
    <row r="4614" spans="1:5">
      <c r="A4614" s="55" t="str">
        <f>[3]lang_2!A4614</f>
        <v>LIANMENG_1</v>
      </c>
      <c r="B4614" s="55">
        <f>[3]lang_2!B4614</f>
        <v>0</v>
      </c>
      <c r="C4614" s="55" t="str">
        <f>[3]lang_2!C4614</f>
        <v>#[color=462800]玩家[-][color=855b30]$name[-][color=462800]发出了红包，小伙伴们赶紧去看看吧！[-]</v>
      </c>
      <c r="D4614" s="55">
        <f>[3]lang_2!D4614</f>
        <v>0</v>
      </c>
      <c r="E4614" s="55" t="str">
        <f>[3]lang_2!E4614</f>
        <v>#[color=462800]玩家[-][color=855b30]$name[-][color=462800]发出了红包，小伙伴们赶紧去看看吧！[-]</v>
      </c>
    </row>
    <row r="4615" spans="1:5">
      <c r="A4615" s="55" t="str">
        <f>[3]lang_2!A4615</f>
        <v>LIANMENG_2</v>
      </c>
      <c r="B4615" s="55">
        <f>[3]lang_2!B4615</f>
        <v>0</v>
      </c>
      <c r="C4615" s="55" t="str">
        <f>[3]lang_2!C4615</f>
        <v>#[color=462800]欢迎[-][color=855b30]{$name}[-][color=462800]加入了联盟，联盟更加强大了！[-]</v>
      </c>
      <c r="D4615" s="55">
        <f>[3]lang_2!D4615</f>
        <v>0</v>
      </c>
      <c r="E4615" s="55" t="str">
        <f>[3]lang_2!E4615</f>
        <v>#[color=462800]欢迎[-][color=855b30]{$name}[-][color=462800]加入了联盟，联盟更加强大了！[-]</v>
      </c>
    </row>
    <row r="4616" spans="1:5">
      <c r="A4616" s="55" t="str">
        <f>[3]lang_2!A4616</f>
        <v>LIANMENG_3</v>
      </c>
      <c r="B4616" s="55">
        <f>[3]lang_2!B4616</f>
        <v>0</v>
      </c>
      <c r="C4616" s="55" t="str">
        <f>[3]lang_2!C4616</f>
        <v>#[color=855b30]{$tech}[-][color=fae6c8]科技升级了，赶紧去体验一下吧！[-]</v>
      </c>
      <c r="D4616" s="55">
        <f>[3]lang_2!D4616</f>
        <v>0</v>
      </c>
      <c r="E4616" s="55" t="str">
        <f>[3]lang_2!E4616</f>
        <v>#[color=855b30]{$tech}[-][color=fae6c8]科技升级了，赶紧去体验一下吧！[-]</v>
      </c>
    </row>
    <row r="4617" spans="1:5">
      <c r="A4617" s="55" t="str">
        <f>[3]lang_2!A4617</f>
        <v>LIANMENG_4</v>
      </c>
      <c r="B4617" s="55">
        <f>[3]lang_2!B4617</f>
        <v>0</v>
      </c>
      <c r="C4617" s="55" t="str">
        <f>[3]lang_2!C4617</f>
        <v>#[color=462800]我发现了[-][color=855b30]联盟秘境[-][color=462800]，希望盟友能来帮一下忙！[-]</v>
      </c>
      <c r="D4617" s="55">
        <f>[3]lang_2!D4617</f>
        <v>0</v>
      </c>
      <c r="E4617" s="55" t="str">
        <f>[3]lang_2!E4617</f>
        <v>#[color=462800]我发现了[-][color=855b30]联盟秘境[-][color=462800]，希望盟友能来帮一下忙！[-]</v>
      </c>
    </row>
    <row r="4618" spans="1:5">
      <c r="A4618" s="55">
        <f>[3]lang_2!A4618</f>
        <v>0</v>
      </c>
      <c r="B4618" s="55">
        <f>[3]lang_2!B4618</f>
        <v>0</v>
      </c>
      <c r="C4618" s="55">
        <f>[3]lang_2!C4618</f>
        <v>0</v>
      </c>
      <c r="D4618" s="55">
        <f>[3]lang_2!D4618</f>
        <v>0</v>
      </c>
      <c r="E4618" s="55">
        <f>[3]lang_2!E4618</f>
        <v>0</v>
      </c>
    </row>
    <row r="4619" spans="1:5">
      <c r="A4619" s="55" t="str">
        <f>[3]lang_2!A4619</f>
        <v>#联盟秘境</v>
      </c>
      <c r="B4619" s="55">
        <f>[3]lang_2!B4619</f>
        <v>0</v>
      </c>
      <c r="C4619" s="55">
        <f>[3]lang_2!C4619</f>
        <v>0</v>
      </c>
      <c r="D4619" s="55">
        <f>[3]lang_2!D4619</f>
        <v>0</v>
      </c>
      <c r="E4619" s="55">
        <f>[3]lang_2!E4619</f>
        <v>0</v>
      </c>
    </row>
    <row r="4620" spans="1:5">
      <c r="A4620" s="55" t="str">
        <f>[3]lang_2!A4620</f>
        <v>famWitchName_1</v>
      </c>
      <c r="B4620" s="55">
        <f>[3]lang_2!B4620</f>
        <v>0</v>
      </c>
      <c r="C4620" s="55" t="str">
        <f>[3]lang_2!C4620</f>
        <v>#秘法巫师</v>
      </c>
      <c r="D4620" s="55">
        <f>[3]lang_2!D4620</f>
        <v>0</v>
      </c>
      <c r="E4620" s="55" t="str">
        <f>[3]lang_2!E4620</f>
        <v>#秘法巫师</v>
      </c>
    </row>
    <row r="4621" spans="1:5">
      <c r="A4621" s="55" t="str">
        <f>[3]lang_2!A4621</f>
        <v>famWitchName_2</v>
      </c>
      <c r="B4621" s="55">
        <f>[3]lang_2!B4621</f>
        <v>0</v>
      </c>
      <c r="C4621" s="55" t="str">
        <f>[3]lang_2!C4621</f>
        <v>#灰袍巫师</v>
      </c>
      <c r="D4621" s="55">
        <f>[3]lang_2!D4621</f>
        <v>0</v>
      </c>
      <c r="E4621" s="55" t="str">
        <f>[3]lang_2!E4621</f>
        <v>#灰袍巫师</v>
      </c>
    </row>
    <row r="4622" spans="1:5">
      <c r="A4622" s="55" t="str">
        <f>[3]lang_2!A4622</f>
        <v>famWitchName_3</v>
      </c>
      <c r="B4622" s="55">
        <f>[3]lang_2!B4622</f>
        <v>0</v>
      </c>
      <c r="C4622" s="55" t="str">
        <f>[3]lang_2!C4622</f>
        <v>#神秘巫师</v>
      </c>
      <c r="D4622" s="55">
        <f>[3]lang_2!D4622</f>
        <v>0</v>
      </c>
      <c r="E4622" s="55" t="str">
        <f>[3]lang_2!E4622</f>
        <v>#神秘巫师</v>
      </c>
    </row>
    <row r="4623" spans="1:5">
      <c r="A4623" s="55" t="str">
        <f>[3]lang_2!A4623</f>
        <v>famWitchName_4</v>
      </c>
      <c r="B4623" s="55">
        <f>[3]lang_2!B4623</f>
        <v>0</v>
      </c>
      <c r="C4623" s="55" t="str">
        <f>[3]lang_2!C4623</f>
        <v>#诅咒巫师</v>
      </c>
      <c r="D4623" s="55">
        <f>[3]lang_2!D4623</f>
        <v>0</v>
      </c>
      <c r="E4623" s="55" t="str">
        <f>[3]lang_2!E4623</f>
        <v>#诅咒巫师</v>
      </c>
    </row>
    <row r="4624" spans="1:5">
      <c r="A4624" s="55" t="str">
        <f>[3]lang_2!A4624</f>
        <v>famWitchName_5</v>
      </c>
      <c r="B4624" s="55">
        <f>[3]lang_2!B4624</f>
        <v>0</v>
      </c>
      <c r="C4624" s="55" t="str">
        <f>[3]lang_2!C4624</f>
        <v>#黑巫师</v>
      </c>
      <c r="D4624" s="55">
        <f>[3]lang_2!D4624</f>
        <v>0</v>
      </c>
      <c r="E4624" s="55" t="str">
        <f>[3]lang_2!E4624</f>
        <v>#黑巫师</v>
      </c>
    </row>
    <row r="4625" spans="1:5">
      <c r="A4625" s="55" t="str">
        <f>[3]lang_2!A4625</f>
        <v>famWitchDes_1</v>
      </c>
      <c r="B4625" s="55">
        <f>[3]lang_2!B4625</f>
        <v>0</v>
      </c>
      <c r="C4625" s="55" t="str">
        <f>[3]lang_2!C4625</f>
        <v>#[color=ffeea0]来自于神秘的北方雪原，目的不明，据说没有人见过其真实面目，出现与消失都毫无根据可寻。[-]</v>
      </c>
      <c r="D4625" s="55">
        <f>[3]lang_2!D4625</f>
        <v>0</v>
      </c>
      <c r="E4625" s="55" t="str">
        <f>[3]lang_2!E4625</f>
        <v>#[color=ffeea0]来自于神秘的北方雪原，目的不明，据说没有人见过其真实面目，出现与消失都毫无根据可寻。[-]</v>
      </c>
    </row>
    <row r="4626" spans="1:5">
      <c r="A4626" s="55" t="str">
        <f>[3]lang_2!A4626</f>
        <v>famWitchDes_2</v>
      </c>
      <c r="B4626" s="55">
        <f>[3]lang_2!B4626</f>
        <v>0</v>
      </c>
      <c r="C4626" s="55" t="str">
        <f>[3]lang_2!C4626</f>
        <v>#[color=ffeea0]来自于神秘的北方雪原，目的不明，据说没有人见过其真实面目，出现与消失都毫无根据可寻。[-]</v>
      </c>
      <c r="D4626" s="55">
        <f>[3]lang_2!D4626</f>
        <v>0</v>
      </c>
      <c r="E4626" s="55" t="str">
        <f>[3]lang_2!E4626</f>
        <v>#[color=ffeea0]来自于神秘的北方雪原，目的不明，据说没有人见过其真实面目，出现与消失都毫无根据可寻。[-]</v>
      </c>
    </row>
    <row r="4627" spans="1:5">
      <c r="A4627" s="55" t="str">
        <f>[3]lang_2!A4627</f>
        <v>famWitchDes_3</v>
      </c>
      <c r="B4627" s="55">
        <f>[3]lang_2!B4627</f>
        <v>0</v>
      </c>
      <c r="C4627" s="55" t="str">
        <f>[3]lang_2!C4627</f>
        <v>#[color=ffeea0]来自于神秘的北方雪原，目的不明，据说没有人见过其真实面目，出现与消失都毫无根据可寻。[-]</v>
      </c>
      <c r="D4627" s="55">
        <f>[3]lang_2!D4627</f>
        <v>0</v>
      </c>
      <c r="E4627" s="55" t="str">
        <f>[3]lang_2!E4627</f>
        <v>#[color=ffeea0]来自于神秘的北方雪原，目的不明，据说没有人见过其真实面目，出现与消失都毫无根据可寻。[-]</v>
      </c>
    </row>
    <row r="4628" spans="1:5">
      <c r="A4628" s="55" t="str">
        <f>[3]lang_2!A4628</f>
        <v>famWitchDes_4</v>
      </c>
      <c r="B4628" s="55">
        <f>[3]lang_2!B4628</f>
        <v>0</v>
      </c>
      <c r="C4628" s="55" t="str">
        <f>[3]lang_2!C4628</f>
        <v>#[color=ffeea0]来自于神秘的北方雪原，目的不明，据说没有人见过其真实面目，出现与消失都毫无根据可寻。[-]</v>
      </c>
      <c r="D4628" s="55">
        <f>[3]lang_2!D4628</f>
        <v>0</v>
      </c>
      <c r="E4628" s="55" t="str">
        <f>[3]lang_2!E4628</f>
        <v>#[color=ffeea0]来自于神秘的北方雪原，目的不明，据说没有人见过其真实面目，出现与消失都毫无根据可寻。[-]</v>
      </c>
    </row>
    <row r="4629" spans="1:5">
      <c r="A4629" s="55" t="str">
        <f>[3]lang_2!A4629</f>
        <v>famWitchDes_5</v>
      </c>
      <c r="B4629" s="55">
        <f>[3]lang_2!B4629</f>
        <v>0</v>
      </c>
      <c r="C4629" s="55" t="str">
        <f>[3]lang_2!C4629</f>
        <v>#[color=ffeea0]来自于神秘的北方雪原，目的不明，据说没有人见过其真实面目，出现与消失都毫无根据可寻。[-]</v>
      </c>
      <c r="D4629" s="55">
        <f>[3]lang_2!D4629</f>
        <v>0</v>
      </c>
      <c r="E4629" s="55" t="str">
        <f>[3]lang_2!E4629</f>
        <v>#[color=ffeea0]来自于神秘的北方雪原，目的不明，据说没有人见过其真实面目，出现与消失都毫无根据可寻。[-]</v>
      </c>
    </row>
    <row r="4630" spans="1:5">
      <c r="A4630" s="55" t="str">
        <f>[3]lang_2!A4630</f>
        <v>famFightDes_1</v>
      </c>
      <c r="B4630" s="55">
        <f>[3]lang_2!B4630</f>
        <v>0</v>
      </c>
      <c r="C4630" s="55" t="str">
        <f>[3]lang_2!C4630</f>
        <v>#[color=ffeea0]秘境发现者的心魔幻影，曾在不经意间在发现者心中留下过痕迹，他或许知道，也或许不知道…[-]</v>
      </c>
      <c r="D4630" s="55">
        <f>[3]lang_2!D4630</f>
        <v>0</v>
      </c>
      <c r="E4630" s="55" t="str">
        <f>[3]lang_2!E4630</f>
        <v>#[color=ffeea0]秘境发现者的心魔幻影，曾在不经意间在发现者心中留下过痕迹，他或许知道，也或许不知道…[-]</v>
      </c>
    </row>
    <row r="4631" spans="1:5">
      <c r="A4631" s="55" t="str">
        <f>[3]lang_2!A4631</f>
        <v>famFightDes_1</v>
      </c>
      <c r="B4631" s="55">
        <f>[3]lang_2!B4631</f>
        <v>0</v>
      </c>
      <c r="C4631" s="55" t="str">
        <f>[3]lang_2!C4631</f>
        <v>#[color=ffeea0]秘境发现者的心魔幻影，曾在不经意间在发现者心中留下过痕迹，他或许知道，也或许不知道…[-]</v>
      </c>
      <c r="D4631" s="55">
        <f>[3]lang_2!D4631</f>
        <v>0</v>
      </c>
      <c r="E4631" s="55" t="str">
        <f>[3]lang_2!E4631</f>
        <v>#[color=ffeea0]秘境发现者的心魔幻影，曾在不经意间在发现者心中留下过痕迹，他或许知道，也或许不知道…[-]</v>
      </c>
    </row>
    <row r="4632" spans="1:5">
      <c r="A4632" s="55" t="str">
        <f>[3]lang_2!A4632</f>
        <v>famFightDes_1</v>
      </c>
      <c r="B4632" s="55">
        <f>[3]lang_2!B4632</f>
        <v>0</v>
      </c>
      <c r="C4632" s="55" t="str">
        <f>[3]lang_2!C4632</f>
        <v>#[color=ffeea0]秘境发现者的心魔幻影，曾在不经意间在发现者心中留下过痕迹，他或许知道，也或许不知道…[-]</v>
      </c>
      <c r="D4632" s="55">
        <f>[3]lang_2!D4632</f>
        <v>0</v>
      </c>
      <c r="E4632" s="55" t="str">
        <f>[3]lang_2!E4632</f>
        <v>#[color=ffeea0]秘境发现者的心魔幻影，曾在不经意间在发现者心中留下过痕迹，他或许知道，也或许不知道…[-]</v>
      </c>
    </row>
    <row r="4633" spans="1:5">
      <c r="A4633" s="55" t="str">
        <f>[3]lang_2!A4633</f>
        <v>famFightDes_1</v>
      </c>
      <c r="B4633" s="55">
        <f>[3]lang_2!B4633</f>
        <v>0</v>
      </c>
      <c r="C4633" s="55" t="str">
        <f>[3]lang_2!C4633</f>
        <v>#[color=ffeea0]秘境发现者的心魔幻影，曾在不经意间在发现者心中留下过痕迹，他或许知道，也或许不知道…[-]</v>
      </c>
      <c r="D4633" s="55">
        <f>[3]lang_2!D4633</f>
        <v>0</v>
      </c>
      <c r="E4633" s="55" t="str">
        <f>[3]lang_2!E4633</f>
        <v>#[color=ffeea0]秘境发现者的心魔幻影，曾在不经意间在发现者心中留下过痕迹，他或许知道，也或许不知道…[-]</v>
      </c>
    </row>
    <row r="4634" spans="1:5">
      <c r="A4634" s="55" t="str">
        <f>[3]lang_2!A4634</f>
        <v>famFightDes_1</v>
      </c>
      <c r="B4634" s="55">
        <f>[3]lang_2!B4634</f>
        <v>0</v>
      </c>
      <c r="C4634" s="55" t="str">
        <f>[3]lang_2!C4634</f>
        <v>#[color=ffeea0]秘境发现者的心魔幻影，曾在不经意间在发现者心中留下过痕迹，他或许知道，也或许不知道…[-]</v>
      </c>
      <c r="D4634" s="55">
        <f>[3]lang_2!D4634</f>
        <v>0</v>
      </c>
      <c r="E4634" s="55" t="str">
        <f>[3]lang_2!E4634</f>
        <v>#[color=ffeea0]秘境发现者的心魔幻影，曾在不经意间在发现者心中留下过痕迹，他或许知道，也或许不知道…[-]</v>
      </c>
    </row>
    <row r="4635" spans="1:5">
      <c r="A4635" s="55">
        <f>[3]lang_2!A4635</f>
        <v>0</v>
      </c>
      <c r="B4635" s="55">
        <f>[3]lang_2!B4635</f>
        <v>0</v>
      </c>
      <c r="C4635" s="55">
        <f>[3]lang_2!C4635</f>
        <v>0</v>
      </c>
      <c r="D4635" s="55">
        <f>[3]lang_2!D4635</f>
        <v>0</v>
      </c>
      <c r="E4635" s="55">
        <f>[3]lang_2!E4635</f>
        <v>0</v>
      </c>
    </row>
    <row r="4636" spans="1:5">
      <c r="A4636" s="55" t="str">
        <f>[3]lang_2!A4636</f>
        <v>famRule</v>
      </c>
      <c r="B4636" s="55">
        <f>[3]lang_2!B4636</f>
        <v>0</v>
      </c>
      <c r="C4636" s="55" t="str">
        <f>[3]lang_2!C4636</f>
        <v>#[color=8a5c1d,fontsize=18]最近联盟领土中总会出现一些奇怪的痕迹，有人甚至传言见到了空间裂缝。这种情况在近几日不仅没有消失，反而有愈演愈烈的趋势，甚至有人还说亲自去过异空间......[-][][-][color=ffffff]　[-][][-][color=3c2a1e,fontsize=22]基本规则[-][][-][color=ffffff,fontsize=6]　[-][][-][color=645252]1、玩家在领土中探索时，有概率触发秘境之门。且移动步数越多，触发概率越高。（在安全区内无法触发）[-][][-][color=ffffff,fontsize=6]　[-][][-][color=645252]2、秘境之门最多存在2个小时，且每个玩家每天只能触发一次（5点重置），通过秘境之门可进入秘境。[-][][-][color=ffffff,fontsize=6]　[-][][-][color=645252]3、秘境中可能存在玩家的心魔幻影，击杀心魔幻影可获得奖励，但是一个玩家在一个秘境内只能击杀1个幻影，每天最多可以击杀5个幻影。当秘境内所有幻影都被击败后，秘境将会提前关闭，参与秘境的玩家会获得一份秘境奖励，发现者会获得一份发现奖励。[-][][-][color=ffffff,fontsize=6]　[-][][-][color=645252]4、秘境中还可能存在神秘的巫师，完成巫师的请求可获得奖励，但是一个玩家在一个秘境内只能完成1个巫师的请求，每天最多完成5个（与幻影共享次数）。当秘境内所有巫师的请求都被完成后，秘境将会提前关闭，参与秘境的玩家会获得一份秘境奖励，发现者会获得一份发现奖励。[-][][-][color=ffffff,fontsize=6]　[-][][-][color=645252]5、完成秘境需要多人的配合，请发现者在第一时间邀请同伴一起来帮助自己完成秘境。[-]</v>
      </c>
      <c r="D4636" s="55">
        <f>[3]lang_2!D4636</f>
        <v>0</v>
      </c>
      <c r="E4636" s="55" t="str">
        <f>[3]lang_2!E4636</f>
        <v>#[color=8a5c1d,fontsize=18]最近联盟领土中总会出现一些奇怪的痕迹，有人甚至传言见到了空间裂缝。这种情况在近几日不仅没有消失，反而有愈演愈烈的趋势，甚至有人还说亲自去过异空间......[-][][-][color=ffffff]　[-][][-][color=3c2a1e,fontsize=22]基本规则[-][][-][color=ffffff,fontsize=6]　[-][][-][color=645252]1、玩家在领土中探索时，有概率触发秘境之门。且移动步数越多，触发概率越高。（在安全区内无法触发）[-][][-][color=ffffff,fontsize=6]　[-][][-][color=645252]2、秘境之门最多存在2个小时，且每个玩家每天只能触发一次，通过秘境之门可进入秘境。[-][][-][color=ffffff,fontsize=6]　[-][][-][color=645252]3、秘境中可能存在玩家的心魔幻影，击杀心魔幻影可获得奖励，但是一个玩家在一个秘境内只能击杀1个幻影，每天最多可以击杀5个幻影。当秘境内所有幻影都被击败后，秘境将会提前关闭，参与秘境的玩家会获得一份秘境奖励，发现者会获得一份发现奖励。[-][][-][color=ffffff,fontsize=6]　[-][][-][color=645252]4、秘境中还可能存在神秘的巫师，完成巫师的请求可获得奖励，但是一个玩家在一个秘境内只能完成1个巫师的请求，每天最多完成5个（与幻影共享次数）。当秘境内所有巫师的请求都被完成后，秘境将会提前关闭，参与秘境的玩家会获得一份秘境奖励，发现者会获得一份发现奖励。[-][][-][color=ffffff,fontsize=6]　[-][][-][color=645252]5、完成秘境需要多人的配合，请发现者在第一时间邀请同伴一起来帮助自己完成秘境。[-]</v>
      </c>
    </row>
    <row r="4637" spans="1:5">
      <c r="A4637" s="55">
        <f>[3]lang_2!A4637</f>
        <v>0</v>
      </c>
      <c r="B4637" s="55">
        <f>[3]lang_2!B4637</f>
        <v>0</v>
      </c>
      <c r="C4637" s="55">
        <f>[3]lang_2!C4637</f>
        <v>0</v>
      </c>
      <c r="D4637" s="55">
        <f>[3]lang_2!D4637</f>
        <v>0</v>
      </c>
      <c r="E4637" s="55">
        <f>[3]lang_2!E4637</f>
        <v>0</v>
      </c>
    </row>
    <row r="4638" spans="1:5">
      <c r="A4638" s="55" t="str">
        <f>[3]lang_2!A4638</f>
        <v>SHOWNAME_50134</v>
      </c>
      <c r="B4638" s="55">
        <f>[3]lang_2!B4638</f>
        <v>0</v>
      </c>
      <c r="C4638" s="55" t="str">
        <f>[3]lang_2!C4638</f>
        <v>#烈焰吐息</v>
      </c>
      <c r="D4638" s="55">
        <f>[3]lang_2!D4638</f>
        <v>0</v>
      </c>
      <c r="E4638" s="55">
        <f>[3]lang_2!E4638</f>
        <v>0</v>
      </c>
    </row>
    <row r="4639" spans="1:5">
      <c r="A4639" s="55" t="str">
        <f>[3]lang_2!A4639</f>
        <v>SHOWLANG_50134</v>
      </c>
      <c r="B4639" s="55">
        <f>[3]lang_2!B4639</f>
        <v>0</v>
      </c>
      <c r="C4639" s="55" t="str">
        <f>[3]lang_2!C4639</f>
        <v>#向正前方极大范围喷射火焰，造成巨大伤害</v>
      </c>
      <c r="D4639" s="55">
        <f>[3]lang_2!D4639</f>
        <v>0</v>
      </c>
      <c r="E4639" s="55">
        <f>[3]lang_2!E4639</f>
        <v>0</v>
      </c>
    </row>
    <row r="4640" spans="1:5">
      <c r="A4640" s="55" t="str">
        <f>[3]lang_2!A4640</f>
        <v>SHOWNAME_50162</v>
      </c>
      <c r="B4640" s="55">
        <f>[3]lang_2!B4640</f>
        <v>0</v>
      </c>
      <c r="C4640" s="55" t="str">
        <f>[3]lang_2!C4640</f>
        <v>#致命一击</v>
      </c>
      <c r="D4640" s="55">
        <f>[3]lang_2!D4640</f>
        <v>0</v>
      </c>
      <c r="E4640" s="55">
        <f>[3]lang_2!E4640</f>
        <v>0</v>
      </c>
    </row>
    <row r="4641" spans="1:5">
      <c r="A4641" s="55" t="str">
        <f>[3]lang_2!A4641</f>
        <v>SHOWLANG_50162</v>
      </c>
      <c r="B4641" s="55">
        <f>[3]lang_2!B4641</f>
        <v>0</v>
      </c>
      <c r="C4641" s="55" t="str">
        <f>[3]lang_2!C4641</f>
        <v>#对目标兵团造成巨大伤害，并造成「士气低落」</v>
      </c>
      <c r="D4641" s="55">
        <f>[3]lang_2!D4641</f>
        <v>0</v>
      </c>
      <c r="E4641" s="55">
        <f>[3]lang_2!E4641</f>
        <v>0</v>
      </c>
    </row>
    <row r="4642" spans="1:5">
      <c r="A4642" s="55" t="str">
        <f>[3]lang_2!A4642</f>
        <v>SHOWNAME_50139</v>
      </c>
      <c r="B4642" s="55">
        <f>[3]lang_2!B4642</f>
        <v>0</v>
      </c>
      <c r="C4642" s="55" t="str">
        <f>[3]lang_2!C4642</f>
        <v>#矛阵</v>
      </c>
      <c r="D4642" s="55">
        <f>[3]lang_2!D4642</f>
        <v>0</v>
      </c>
      <c r="E4642" s="55">
        <f>[3]lang_2!E4642</f>
        <v>0</v>
      </c>
    </row>
    <row r="4643" spans="1:5">
      <c r="A4643" s="55" t="str">
        <f>[3]lang_2!A4643</f>
        <v>SHOWLANG_50139</v>
      </c>
      <c r="B4643" s="55">
        <f>[3]lang_2!B4643</f>
        <v>0</v>
      </c>
      <c r="C4643" s="55" t="str">
        <f>[3]lang_2!C4643</f>
        <v>#对目标兵团造成高额伤害，并造成「眩晕」</v>
      </c>
      <c r="D4643" s="55">
        <f>[3]lang_2!D4643</f>
        <v>0</v>
      </c>
      <c r="E4643" s="55">
        <f>[3]lang_2!E4643</f>
        <v>0</v>
      </c>
    </row>
    <row r="4644" spans="1:5">
      <c r="A4644" s="55" t="str">
        <f>[3]lang_2!A4644</f>
        <v>SHOWNAME_50016</v>
      </c>
      <c r="B4644" s="55">
        <f>[3]lang_2!B4644</f>
        <v>0</v>
      </c>
      <c r="C4644" s="55" t="str">
        <f>[3]lang_2!C4644</f>
        <v>#爆裂箭</v>
      </c>
      <c r="D4644" s="55">
        <f>[3]lang_2!D4644</f>
        <v>0</v>
      </c>
      <c r="E4644" s="55">
        <f>[3]lang_2!E4644</f>
        <v>0</v>
      </c>
    </row>
    <row r="4645" spans="1:5">
      <c r="A4645" s="55" t="str">
        <f>[3]lang_2!A4645</f>
        <v>SHOWLANG_50016</v>
      </c>
      <c r="B4645" s="55">
        <f>[3]lang_2!B4645</f>
        <v>0</v>
      </c>
      <c r="C4645" s="55" t="str">
        <f>[3]lang_2!C4645</f>
        <v>#在目标兵团中心爆炸，造成高额伤害</v>
      </c>
      <c r="D4645" s="55">
        <f>[3]lang_2!D4645</f>
        <v>0</v>
      </c>
      <c r="E4645" s="55">
        <f>[3]lang_2!E4645</f>
        <v>0</v>
      </c>
    </row>
    <row r="4646" spans="1:5">
      <c r="A4646" s="55" t="str">
        <f>[3]lang_2!A4646</f>
        <v>SHOWNAME_50017</v>
      </c>
      <c r="B4646" s="55">
        <f>[3]lang_2!B4646</f>
        <v>0</v>
      </c>
      <c r="C4646" s="55" t="str">
        <f>[3]lang_2!C4646</f>
        <v>#祈祷</v>
      </c>
      <c r="D4646" s="55">
        <f>[3]lang_2!D4646</f>
        <v>0</v>
      </c>
      <c r="E4646" s="55">
        <f>[3]lang_2!E4646</f>
        <v>0</v>
      </c>
    </row>
    <row r="4647" spans="1:5">
      <c r="A4647" s="55" t="str">
        <f>[3]lang_2!A4647</f>
        <v>SHOWLANG_50017</v>
      </c>
      <c r="B4647" s="55">
        <f>[3]lang_2!B4647</f>
        <v>0</v>
      </c>
      <c r="C4647" s="55" t="str">
        <f>[3]lang_2!C4647</f>
        <v>#治疗己方当前生命值百分比最低的兵团</v>
      </c>
      <c r="D4647" s="55">
        <f>[3]lang_2!D4647</f>
        <v>0</v>
      </c>
      <c r="E4647" s="55">
        <f>[3]lang_2!E4647</f>
        <v>0</v>
      </c>
    </row>
    <row r="4648" spans="1:5">
      <c r="A4648" s="55" t="str">
        <f>[3]lang_2!A4648</f>
        <v>SHOWNAME_50031</v>
      </c>
      <c r="B4648" s="55">
        <f>[3]lang_2!B4648</f>
        <v>0</v>
      </c>
      <c r="C4648" s="55" t="str">
        <f>[3]lang_2!C4648</f>
        <v>#战争践踏</v>
      </c>
      <c r="D4648" s="55">
        <f>[3]lang_2!D4648</f>
        <v>0</v>
      </c>
      <c r="E4648" s="55">
        <f>[3]lang_2!E4648</f>
        <v>0</v>
      </c>
    </row>
    <row r="4649" spans="1:5">
      <c r="A4649" s="55" t="str">
        <f>[3]lang_2!A4649</f>
        <v>SHOWLANG_50031</v>
      </c>
      <c r="B4649" s="55">
        <f>[3]lang_2!B4649</f>
        <v>0</v>
      </c>
      <c r="C4649" s="55" t="str">
        <f>[3]lang_2!C4649</f>
        <v>#对目标兵团造成高额伤害，并造成「减速」</v>
      </c>
      <c r="D4649" s="55">
        <f>[3]lang_2!D4649</f>
        <v>0</v>
      </c>
      <c r="E4649" s="55">
        <f>[3]lang_2!E4649</f>
        <v>0</v>
      </c>
    </row>
    <row r="4650" spans="1:5">
      <c r="A4650" s="55" t="str">
        <f>[3]lang_2!A4650</f>
        <v>SHOWNAME_50085</v>
      </c>
      <c r="B4650" s="55">
        <f>[3]lang_2!B4650</f>
        <v>0</v>
      </c>
      <c r="C4650" s="55" t="str">
        <f>[3]lang_2!C4650</f>
        <v>#雷鸣</v>
      </c>
      <c r="D4650" s="55">
        <f>[3]lang_2!D4650</f>
        <v>0</v>
      </c>
      <c r="E4650" s="55">
        <f>[3]lang_2!E4650</f>
        <v>0</v>
      </c>
    </row>
    <row r="4651" spans="1:5">
      <c r="A4651" s="55" t="str">
        <f>[3]lang_2!A4651</f>
        <v>SHOWLANG_50085</v>
      </c>
      <c r="B4651" s="55">
        <f>[3]lang_2!B4651</f>
        <v>0</v>
      </c>
      <c r="C4651" s="55" t="str">
        <f>[3]lang_2!C4651</f>
        <v>#对正前方极大范围内敌方兵团造成巨大伤害</v>
      </c>
      <c r="D4651" s="55">
        <f>[3]lang_2!D4651</f>
        <v>0</v>
      </c>
      <c r="E4651" s="55">
        <f>[3]lang_2!E4651</f>
        <v>0</v>
      </c>
    </row>
    <row r="4652" spans="1:5">
      <c r="A4652" s="55" t="str">
        <f>[3]lang_2!A4652</f>
        <v>SHOWNAME_50178</v>
      </c>
      <c r="B4652" s="55">
        <f>[3]lang_2!B4652</f>
        <v>0</v>
      </c>
      <c r="C4652" s="55" t="str">
        <f>[3]lang_2!C4652</f>
        <v>#炙热打击</v>
      </c>
      <c r="D4652" s="55">
        <f>[3]lang_2!D4652</f>
        <v>0</v>
      </c>
      <c r="E4652" s="55">
        <f>[3]lang_2!E4652</f>
        <v>0</v>
      </c>
    </row>
    <row r="4653" spans="1:5">
      <c r="A4653" s="55" t="str">
        <f>[3]lang_2!A4653</f>
        <v>SHOWLANG_50178</v>
      </c>
      <c r="B4653" s="55">
        <f>[3]lang_2!B4653</f>
        <v>0</v>
      </c>
      <c r="C4653" s="55" t="str">
        <f>[3]lang_2!C4653</f>
        <v>#对目标兵团造成高额伤害，并提高自身闪避值</v>
      </c>
      <c r="D4653" s="55">
        <f>[3]lang_2!D4653</f>
        <v>0</v>
      </c>
      <c r="E4653" s="55">
        <f>[3]lang_2!E4653</f>
        <v>0</v>
      </c>
    </row>
    <row r="4654" spans="1:5">
      <c r="A4654" s="55" t="str">
        <f>[3]lang_2!A4654</f>
        <v>SHOWNAME_50007</v>
      </c>
      <c r="B4654" s="55">
        <f>[3]lang_2!B4654</f>
        <v>0</v>
      </c>
      <c r="C4654" s="55" t="str">
        <f>[3]lang_2!C4654</f>
        <v>#神圣护佑</v>
      </c>
      <c r="D4654" s="55">
        <f>[3]lang_2!D4654</f>
        <v>0</v>
      </c>
      <c r="E4654" s="55">
        <f>[3]lang_2!E4654</f>
        <v>0</v>
      </c>
    </row>
    <row r="4655" spans="1:5">
      <c r="A4655" s="55" t="str">
        <f>[3]lang_2!A4655</f>
        <v>SHOWLANG_50007</v>
      </c>
      <c r="B4655" s="55">
        <f>[3]lang_2!B4655</f>
        <v>0</v>
      </c>
      <c r="C4655" s="55" t="str">
        <f>[3]lang_2!C4655</f>
        <v>#战斗开始后为自己施加护盾，提高兵团免伤</v>
      </c>
      <c r="D4655" s="55">
        <f>[3]lang_2!D4655</f>
        <v>0</v>
      </c>
      <c r="E4655" s="55">
        <f>[3]lang_2!E4655</f>
        <v>0</v>
      </c>
    </row>
    <row r="4656" spans="1:5">
      <c r="A4656" s="55" t="str">
        <f>[3]lang_2!A4656</f>
        <v>SHOWNAME_50997</v>
      </c>
      <c r="B4656" s="55">
        <f>[3]lang_2!B4656</f>
        <v>0</v>
      </c>
      <c r="C4656" s="55" t="str">
        <f>[3]lang_2!C4656</f>
        <v>#天空援助</v>
      </c>
      <c r="D4656" s="55">
        <f>[3]lang_2!D4656</f>
        <v>0</v>
      </c>
      <c r="E4656" s="55">
        <f>[3]lang_2!E4656</f>
        <v>0</v>
      </c>
    </row>
    <row r="4657" spans="1:5">
      <c r="A4657" s="55" t="str">
        <f>[3]lang_2!A4657</f>
        <v>SHOWLANG_50997</v>
      </c>
      <c r="B4657" s="55">
        <f>[3]lang_2!B4657</f>
        <v>0</v>
      </c>
      <c r="C4657" s="55" t="str">
        <f>[3]lang_2!C4657</f>
        <v>#召唤小龙，对敌方后排兵团造成巨大伤害</v>
      </c>
      <c r="D4657" s="55">
        <f>[3]lang_2!D4657</f>
        <v>0</v>
      </c>
      <c r="E4657" s="55">
        <f>[3]lang_2!E4657</f>
        <v>0</v>
      </c>
    </row>
    <row r="4658" spans="1:5">
      <c r="A4658" s="55" t="str">
        <f>[3]lang_2!A4658</f>
        <v>SHOWNAME_50995</v>
      </c>
      <c r="B4658" s="55">
        <f>[3]lang_2!B4658</f>
        <v>0</v>
      </c>
      <c r="C4658" s="55" t="str">
        <f>[3]lang_2!C4658</f>
        <v>#恐怖尖啸</v>
      </c>
      <c r="D4658" s="55">
        <f>[3]lang_2!D4658</f>
        <v>0</v>
      </c>
      <c r="E4658" s="55">
        <f>[3]lang_2!E4658</f>
        <v>0</v>
      </c>
    </row>
    <row r="4659" spans="1:5">
      <c r="A4659" s="55" t="str">
        <f>[3]lang_2!A4659</f>
        <v>SHOWLANG_50995</v>
      </c>
      <c r="B4659" s="55">
        <f>[3]lang_2!B4659</f>
        <v>0</v>
      </c>
      <c r="C4659" s="55" t="str">
        <f>[3]lang_2!C4659</f>
        <v>#战斗开始后对正前方敌方兵团造成「沉默」</v>
      </c>
      <c r="D4659" s="55">
        <f>[3]lang_2!D4659</f>
        <v>0</v>
      </c>
      <c r="E4659" s="55">
        <f>[3]lang_2!E4659</f>
        <v>0</v>
      </c>
    </row>
    <row r="4660" spans="1:5">
      <c r="A4660" s="55" t="str">
        <f>[3]lang_2!A4660</f>
        <v>SHOWNAME_50165</v>
      </c>
      <c r="B4660" s="55">
        <f>[3]lang_2!B4660</f>
        <v>0</v>
      </c>
      <c r="C4660" s="55" t="str">
        <f>[3]lang_2!C4660</f>
        <v>#恐惧</v>
      </c>
      <c r="D4660" s="55">
        <f>[3]lang_2!D4660</f>
        <v>0</v>
      </c>
      <c r="E4660" s="55">
        <f>[3]lang_2!E4660</f>
        <v>0</v>
      </c>
    </row>
    <row r="4661" spans="1:5">
      <c r="A4661" s="55" t="str">
        <f>[3]lang_2!A4661</f>
        <v>SHOWLANG_50165</v>
      </c>
      <c r="B4661" s="55">
        <f>[3]lang_2!B4661</f>
        <v>0</v>
      </c>
      <c r="C4661" s="55" t="str">
        <f>[3]lang_2!C4661</f>
        <v>#对敌方兵团造成「士气低落」，并降低20%兵团免伤</v>
      </c>
      <c r="D4661" s="55">
        <f>[3]lang_2!D4661</f>
        <v>0</v>
      </c>
      <c r="E4661" s="55">
        <f>[3]lang_2!E4661</f>
        <v>0</v>
      </c>
    </row>
    <row r="4662" spans="1:5">
      <c r="A4662" s="55" t="str">
        <f>[3]lang_2!A4662</f>
        <v>SHOWNAME_50994</v>
      </c>
      <c r="B4662" s="55">
        <f>[3]lang_2!B4662</f>
        <v>0</v>
      </c>
      <c r="C4662" s="55" t="str">
        <f>[3]lang_2!C4662</f>
        <v>#野性咆哮</v>
      </c>
      <c r="D4662" s="55">
        <f>[3]lang_2!D4662</f>
        <v>0</v>
      </c>
      <c r="E4662" s="55">
        <f>[3]lang_2!E4662</f>
        <v>0</v>
      </c>
    </row>
    <row r="4663" spans="1:5">
      <c r="A4663" s="55" t="str">
        <f>[3]lang_2!A4663</f>
        <v>SHOWLANG_50994</v>
      </c>
      <c r="B4663" s="55">
        <f>[3]lang_2!B4663</f>
        <v>0</v>
      </c>
      <c r="C4663" s="55" t="str">
        <f>[3]lang_2!C4663</f>
        <v>#对敌方兵团造成「眩晕」，并降低攻击</v>
      </c>
      <c r="D4663" s="55">
        <f>[3]lang_2!D4663</f>
        <v>0</v>
      </c>
      <c r="E4663" s="55">
        <f>[3]lang_2!E4663</f>
        <v>0</v>
      </c>
    </row>
    <row r="4664" spans="1:5">
      <c r="A4664" s="55" t="str">
        <f>[3]lang_2!A4664</f>
        <v>SHOWNAME_50312</v>
      </c>
      <c r="B4664" s="55">
        <f>[3]lang_2!B4664</f>
        <v>0</v>
      </c>
      <c r="C4664" s="55" t="str">
        <f>[3]lang_2!C4664</f>
        <v>#剑刃乱舞</v>
      </c>
      <c r="D4664" s="55">
        <f>[3]lang_2!D4664</f>
        <v>0</v>
      </c>
      <c r="E4664" s="55">
        <f>[3]lang_2!E4664</f>
        <v>0</v>
      </c>
    </row>
    <row r="4665" spans="1:5">
      <c r="A4665" s="55" t="str">
        <f>[3]lang_2!A4665</f>
        <v>SHOWLANG_50312</v>
      </c>
      <c r="B4665" s="55">
        <f>[3]lang_2!B4665</f>
        <v>0</v>
      </c>
      <c r="C4665" s="55" t="str">
        <f>[3]lang_2!C4665</f>
        <v>#对周围3个敌方兵团造成大量伤害，并降低防御</v>
      </c>
      <c r="D4665" s="55">
        <f>[3]lang_2!D4665</f>
        <v>0</v>
      </c>
      <c r="E4665" s="55">
        <f>[3]lang_2!E4665</f>
        <v>0</v>
      </c>
    </row>
    <row r="4666" spans="1:5">
      <c r="A4666" s="55" t="str">
        <f>[3]lang_2!A4666</f>
        <v>SHOWNAME_50023</v>
      </c>
      <c r="B4666" s="55">
        <f>[3]lang_2!B4666</f>
        <v>0</v>
      </c>
      <c r="C4666" s="55" t="str">
        <f>[3]lang_2!C4666</f>
        <v>#定罪</v>
      </c>
      <c r="D4666" s="55">
        <f>[3]lang_2!D4666</f>
        <v>0</v>
      </c>
      <c r="E4666" s="55">
        <f>[3]lang_2!E4666</f>
        <v>0</v>
      </c>
    </row>
    <row r="4667" spans="1:5">
      <c r="A4667" s="55" t="str">
        <f>[3]lang_2!A4667</f>
        <v>SHOWLANG_50023</v>
      </c>
      <c r="B4667" s="55">
        <f>[3]lang_2!B4667</f>
        <v>0</v>
      </c>
      <c r="C4667" s="55" t="str">
        <f>[3]lang_2!C4667</f>
        <v>#对三个敌方兵团造成大量伤害，并造成「眩晕」</v>
      </c>
      <c r="D4667" s="55">
        <f>[3]lang_2!D4667</f>
        <v>0</v>
      </c>
      <c r="E4667" s="55">
        <f>[3]lang_2!E4667</f>
        <v>0</v>
      </c>
    </row>
    <row r="4668" spans="1:5">
      <c r="A4668" s="55">
        <f>[3]lang_2!A4668</f>
        <v>0</v>
      </c>
      <c r="B4668" s="55">
        <f>[3]lang_2!B4668</f>
        <v>0</v>
      </c>
      <c r="C4668" s="55">
        <f>[3]lang_2!C4668</f>
        <v>0</v>
      </c>
      <c r="D4668" s="55">
        <f>[3]lang_2!D4668</f>
        <v>0</v>
      </c>
      <c r="E4668" s="55">
        <f>[3]lang_2!E4668</f>
        <v>0</v>
      </c>
    </row>
    <row r="4669" spans="1:5">
      <c r="A4669" s="55">
        <f>[3]lang_2!A4669</f>
        <v>0</v>
      </c>
      <c r="B4669" s="55">
        <f>[3]lang_2!B4669</f>
        <v>0</v>
      </c>
      <c r="C4669" s="55">
        <f>[3]lang_2!C4669</f>
        <v>0</v>
      </c>
      <c r="D4669" s="55">
        <f>[3]lang_2!D4669</f>
        <v>0</v>
      </c>
      <c r="E4669" s="55">
        <f>[3]lang_2!E4669</f>
        <v>0</v>
      </c>
    </row>
    <row r="4670" spans="1:5">
      <c r="A4670" s="55">
        <f>[3]lang_2!A4670</f>
        <v>0</v>
      </c>
      <c r="B4670" s="55">
        <f>[3]lang_2!B4670</f>
        <v>0</v>
      </c>
      <c r="C4670" s="55">
        <f>[3]lang_2!C4670</f>
        <v>0</v>
      </c>
      <c r="D4670" s="55">
        <f>[3]lang_2!D4670</f>
        <v>0</v>
      </c>
      <c r="E4670" s="55">
        <f>[3]lang_2!E4670</f>
        <v>0</v>
      </c>
    </row>
    <row r="4671" spans="1:5">
      <c r="A4671" s="55">
        <f>[3]lang_2!A4671</f>
        <v>0</v>
      </c>
      <c r="B4671" s="55">
        <f>[3]lang_2!B4671</f>
        <v>0</v>
      </c>
      <c r="C4671" s="55">
        <f>[3]lang_2!C4671</f>
        <v>0</v>
      </c>
      <c r="D4671" s="55">
        <f>[3]lang_2!D4671</f>
        <v>0</v>
      </c>
      <c r="E4671" s="55">
        <f>[3]lang_2!E4671</f>
        <v>0</v>
      </c>
    </row>
    <row r="4672" spans="1:5">
      <c r="A4672" s="55">
        <f>[3]lang_2!A4672</f>
        <v>0</v>
      </c>
      <c r="B4672" s="55">
        <f>[3]lang_2!B4672</f>
        <v>0</v>
      </c>
      <c r="C4672" s="55">
        <f>[3]lang_2!C4672</f>
        <v>0</v>
      </c>
      <c r="D4672" s="55">
        <f>[3]lang_2!D4672</f>
        <v>0</v>
      </c>
      <c r="E4672" s="55">
        <f>[3]lang_2!E4672</f>
        <v>0</v>
      </c>
    </row>
    <row r="4673" spans="1:5">
      <c r="A4673" s="55">
        <f>[3]lang_2!A4673</f>
        <v>0</v>
      </c>
      <c r="B4673" s="55">
        <f>[3]lang_2!B4673</f>
        <v>0</v>
      </c>
      <c r="C4673" s="55">
        <f>[3]lang_2!C4673</f>
        <v>0</v>
      </c>
      <c r="D4673" s="55">
        <f>[3]lang_2!D4673</f>
        <v>0</v>
      </c>
      <c r="E4673" s="55">
        <f>[3]lang_2!E4673</f>
        <v>0</v>
      </c>
    </row>
    <row r="4674" spans="1:5">
      <c r="A4674" s="55">
        <f>[3]lang_2!A4674</f>
        <v>0</v>
      </c>
      <c r="B4674" s="55">
        <f>[3]lang_2!B4674</f>
        <v>0</v>
      </c>
      <c r="C4674" s="55">
        <f>[3]lang_2!C4674</f>
        <v>0</v>
      </c>
      <c r="D4674" s="55">
        <f>[3]lang_2!D4674</f>
        <v>0</v>
      </c>
      <c r="E4674" s="55">
        <f>[3]lang_2!E4674</f>
        <v>0</v>
      </c>
    </row>
    <row r="4675" spans="1:5">
      <c r="A4675" s="55" t="str">
        <f>[3]lang_2!A4675</f>
        <v>TIP_BUZHEN_MEIREN</v>
      </c>
      <c r="B4675" s="55">
        <f>[3]lang_2!B4675</f>
        <v>0</v>
      </c>
      <c r="C4675" s="55" t="str">
        <f>[3]lang_2!C4675</f>
        <v>#当前阵上没有兵团，无法进入战斗</v>
      </c>
      <c r="D4675" s="55">
        <f>[3]lang_2!D4675</f>
        <v>0</v>
      </c>
      <c r="E4675" s="55">
        <f>[3]lang_2!E4675</f>
        <v>0</v>
      </c>
    </row>
    <row r="4676" spans="1:5">
      <c r="A4676" s="55" t="str">
        <f>[3]lang_2!A4676</f>
        <v>TIP_TIANFU_BUZU</v>
      </c>
      <c r="B4676" s="55">
        <f>[3]lang_2!B4676</f>
        <v>0</v>
      </c>
      <c r="C4676" s="55" t="str">
        <f>[3]lang_2!C4676</f>
        <v>#血脉强化药剂数量不足</v>
      </c>
      <c r="D4676" s="55">
        <f>[3]lang_2!D4676</f>
        <v>0</v>
      </c>
      <c r="E4676" s="55">
        <f>[3]lang_2!E4676</f>
        <v>0</v>
      </c>
    </row>
    <row r="4677" spans="1:5">
      <c r="A4677" s="55" t="str">
        <f>[3]lang_2!A4677</f>
        <v>TIP_TIANFU_YIMAN</v>
      </c>
      <c r="B4677" s="55">
        <f>[3]lang_2!B4677</f>
        <v>0</v>
      </c>
      <c r="C4677" s="55" t="str">
        <f>[3]lang_2!C4677</f>
        <v>#兵团天赋属性已满</v>
      </c>
      <c r="D4677" s="55">
        <f>[3]lang_2!D4677</f>
        <v>0</v>
      </c>
      <c r="E4677" s="55">
        <f>[3]lang_2!E4677</f>
        <v>0</v>
      </c>
    </row>
    <row r="4678" spans="1:5">
      <c r="A4678" s="55" t="str">
        <f>[3]lang_2!A4678</f>
        <v>TIP_TIANFU_QUXIAO</v>
      </c>
      <c r="B4678" s="55">
        <f>[3]lang_2!B4678</f>
        <v>0</v>
      </c>
      <c r="C4678" s="55" t="str">
        <f>[3]lang_2!C4678</f>
        <v>#当前有勾选的条目，是否确认放弃本次培养？</v>
      </c>
      <c r="D4678" s="55">
        <f>[3]lang_2!D4678</f>
        <v>0</v>
      </c>
      <c r="E4678" s="55">
        <f>[3]lang_2!E4678</f>
        <v>0</v>
      </c>
    </row>
    <row r="4679" spans="1:5">
      <c r="A4679" s="55" t="str">
        <f>[3]lang_2!A4679</f>
        <v>TIP_BUZHEN_MEIGUANLIAN</v>
      </c>
      <c r="B4679" s="55">
        <f>[3]lang_2!B4679</f>
        <v>0</v>
      </c>
      <c r="C4679" s="55" t="str">
        <f>[3]lang_2!C4679</f>
        <v>#当前没有达成技能组合的兵团上阵</v>
      </c>
      <c r="D4679" s="55">
        <f>[3]lang_2!D4679</f>
        <v>0</v>
      </c>
      <c r="E4679" s="55">
        <f>[3]lang_2!E4679</f>
        <v>0</v>
      </c>
    </row>
    <row r="4680" spans="1:5">
      <c r="A4680" s="55">
        <f>[3]lang_2!A4680</f>
        <v>0</v>
      </c>
      <c r="B4680" s="55">
        <f>[3]lang_2!B4680</f>
        <v>0</v>
      </c>
      <c r="C4680" s="55">
        <f>[3]lang_2!C4680</f>
        <v>0</v>
      </c>
      <c r="D4680" s="55">
        <f>[3]lang_2!D4680</f>
        <v>0</v>
      </c>
      <c r="E4680" s="55">
        <f>[3]lang_2!E4680</f>
        <v>0</v>
      </c>
    </row>
    <row r="4681" spans="1:5">
      <c r="A4681" s="55">
        <f>[3]lang_2!A4681</f>
        <v>0</v>
      </c>
      <c r="B4681" s="55">
        <f>[3]lang_2!B4681</f>
        <v>0</v>
      </c>
      <c r="C4681" s="55">
        <f>[3]lang_2!C4681</f>
        <v>0</v>
      </c>
      <c r="D4681" s="55">
        <f>[3]lang_2!D4681</f>
        <v>0</v>
      </c>
      <c r="E4681" s="55">
        <f>[3]lang_2!E4681</f>
        <v>0</v>
      </c>
    </row>
    <row r="4682" spans="1:5">
      <c r="A4682" s="55">
        <f>[3]lang_2!A4682</f>
        <v>0</v>
      </c>
      <c r="B4682" s="55">
        <f>[3]lang_2!B4682</f>
        <v>0</v>
      </c>
      <c r="C4682" s="55">
        <f>[3]lang_2!C4682</f>
        <v>0</v>
      </c>
      <c r="D4682" s="55">
        <f>[3]lang_2!D4682</f>
        <v>0</v>
      </c>
      <c r="E4682" s="55">
        <f>[3]lang_2!E4682</f>
        <v>0</v>
      </c>
    </row>
    <row r="4683" spans="1:5">
      <c r="A4683" s="55" t="str">
        <f>[3]lang_2!A4683</f>
        <v>CLASSSKILLDES_1</v>
      </c>
      <c r="B4683" s="55">
        <f>[3]lang_2!B4683</f>
        <v>0</v>
      </c>
      <c r="C4683" s="55" t="str">
        <f>[3]lang_2!C4683</f>
        <v>#攻击兵团百分比降低目标兵团防御，不可叠加</v>
      </c>
      <c r="D4683" s="55">
        <f>[3]lang_2!D4683</f>
        <v>0</v>
      </c>
      <c r="E4683" s="55">
        <f>[3]lang_2!E4683</f>
        <v>0</v>
      </c>
    </row>
    <row r="4684" spans="1:5">
      <c r="A4684" s="55" t="str">
        <f>[3]lang_2!A4684</f>
        <v>CLASSSKILLDES_4</v>
      </c>
      <c r="B4684" s="55">
        <f>[3]lang_2!B4684</f>
        <v>0</v>
      </c>
      <c r="C4684" s="55" t="str">
        <f>[3]lang_2!C4684</f>
        <v>#防御兵团具有较高兵团免伤，生存能力优秀</v>
      </c>
      <c r="D4684" s="55">
        <f>[3]lang_2!D4684</f>
        <v>0</v>
      </c>
      <c r="E4684" s="55">
        <f>[3]lang_2!E4684</f>
        <v>0</v>
      </c>
    </row>
    <row r="4685" spans="1:5">
      <c r="A4685" s="55" t="str">
        <f>[3]lang_2!A4685</f>
        <v>CLASSSKILLDES_5</v>
      </c>
      <c r="B4685" s="55">
        <f>[3]lang_2!B4685</f>
        <v>0</v>
      </c>
      <c r="C4685" s="55" t="str">
        <f>[3]lang_2!C4685</f>
        <v>#突击敌方后排，对射手及魔法兵团伤害提高</v>
      </c>
      <c r="D4685" s="55">
        <f>[3]lang_2!D4685</f>
        <v>0</v>
      </c>
      <c r="E4685" s="55">
        <f>[3]lang_2!E4685</f>
        <v>0</v>
      </c>
    </row>
    <row r="4686" spans="1:5">
      <c r="A4686" s="55" t="str">
        <f>[3]lang_2!A4686</f>
        <v>CLASSSKILLDES_2</v>
      </c>
      <c r="B4686" s="55">
        <f>[3]lang_2!B4686</f>
        <v>0</v>
      </c>
      <c r="C4686" s="55" t="str">
        <f>[3]lang_2!C4686</f>
        <v>#射手兵团距离目标越远，攻击越高</v>
      </c>
      <c r="D4686" s="55">
        <f>[3]lang_2!D4686</f>
        <v>0</v>
      </c>
      <c r="E4686" s="55">
        <f>[3]lang_2!E4686</f>
        <v>0</v>
      </c>
    </row>
    <row r="4687" spans="1:5">
      <c r="A4687" s="55" t="str">
        <f>[3]lang_2!A4687</f>
        <v>CLASSSKILLDES_3</v>
      </c>
      <c r="B4687" s="55">
        <f>[3]lang_2!B4687</f>
        <v>0</v>
      </c>
      <c r="C4687" s="55" t="str">
        <f>[3]lang_2!C4687</f>
        <v>#魔法兵团精通法术奥义，具有较高法术免伤</v>
      </c>
      <c r="D4687" s="55">
        <f>[3]lang_2!D4687</f>
        <v>0</v>
      </c>
      <c r="E4687" s="55">
        <f>[3]lang_2!E4687</f>
        <v>0</v>
      </c>
    </row>
    <row r="4688" spans="1:5">
      <c r="A4688" s="55">
        <f>[3]lang_2!A4688</f>
        <v>0</v>
      </c>
      <c r="B4688" s="55">
        <f>[3]lang_2!B4688</f>
        <v>0</v>
      </c>
      <c r="C4688" s="55">
        <f>[3]lang_2!C4688</f>
        <v>0</v>
      </c>
      <c r="D4688" s="55">
        <f>[3]lang_2!D4688</f>
        <v>0</v>
      </c>
      <c r="E4688" s="55">
        <f>[3]lang_2!E4688</f>
        <v>0</v>
      </c>
    </row>
    <row r="4689" spans="1:5">
      <c r="A4689" s="55">
        <f>[3]lang_2!A4689</f>
        <v>0</v>
      </c>
      <c r="B4689" s="55">
        <f>[3]lang_2!B4689</f>
        <v>0</v>
      </c>
      <c r="C4689" s="55">
        <f>[3]lang_2!C4689</f>
        <v>0</v>
      </c>
      <c r="D4689" s="55">
        <f>[3]lang_2!D4689</f>
        <v>0</v>
      </c>
      <c r="E4689" s="55">
        <f>[3]lang_2!E4689</f>
        <v>0</v>
      </c>
    </row>
    <row r="4690" spans="1:5">
      <c r="A4690" s="55">
        <f>[3]lang_2!A4690</f>
        <v>0</v>
      </c>
      <c r="B4690" s="55">
        <f>[3]lang_2!B4690</f>
        <v>0</v>
      </c>
      <c r="C4690" s="55">
        <f>[3]lang_2!C4690</f>
        <v>0</v>
      </c>
      <c r="D4690" s="55">
        <f>[3]lang_2!D4690</f>
        <v>0</v>
      </c>
      <c r="E4690" s="55">
        <f>[3]lang_2!E4690</f>
        <v>0</v>
      </c>
    </row>
    <row r="4691" spans="1:5">
      <c r="A4691" s="55">
        <f>[3]lang_2!A4691</f>
        <v>0</v>
      </c>
      <c r="B4691" s="55">
        <f>[3]lang_2!B4691</f>
        <v>0</v>
      </c>
      <c r="C4691" s="55">
        <f>[3]lang_2!C4691</f>
        <v>0</v>
      </c>
      <c r="D4691" s="55">
        <f>[3]lang_2!D4691</f>
        <v>0</v>
      </c>
      <c r="E4691" s="55">
        <f>[3]lang_2!E4691</f>
        <v>0</v>
      </c>
    </row>
    <row r="4692" spans="1:5">
      <c r="A4692" s="55">
        <f>[3]lang_2!A4692</f>
        <v>0</v>
      </c>
      <c r="B4692" s="55">
        <f>[3]lang_2!B4692</f>
        <v>0</v>
      </c>
      <c r="C4692" s="55">
        <f>[3]lang_2!C4692</f>
        <v>0</v>
      </c>
      <c r="D4692" s="55">
        <f>[3]lang_2!D4692</f>
        <v>0</v>
      </c>
      <c r="E4692" s="55">
        <f>[3]lang_2!E4692</f>
        <v>0</v>
      </c>
    </row>
    <row r="4693" spans="1:5">
      <c r="A4693" s="55" t="str">
        <f>[3]lang_2!A4693</f>
        <v>ENEMYSHOW_46</v>
      </c>
      <c r="B4693" s="55">
        <f>[3]lang_2!B4693</f>
        <v>0</v>
      </c>
      <c r="C4693" s="55" t="str">
        <f>[3]lang_2!C4693</f>
        <v>#[color=462800,fontsize=22]你发现了[-][color=cd201e,fontsize=22]敌人的林间圣地[-][color=462800,fontsize=22]，是否要进行掠夺？[-]</v>
      </c>
      <c r="D4693" s="55">
        <f>[3]lang_2!D4693</f>
        <v>0</v>
      </c>
      <c r="E4693" s="55">
        <f>[3]lang_2!E4693</f>
        <v>0</v>
      </c>
    </row>
    <row r="4694" spans="1:5">
      <c r="A4694" s="55" t="str">
        <f>[3]lang_2!A4694</f>
        <v>ENEMYSHOW_47</v>
      </c>
      <c r="B4694" s="55">
        <f>[3]lang_2!B4694</f>
        <v>0</v>
      </c>
      <c r="C4694" s="55" t="str">
        <f>[3]lang_2!C4694</f>
        <v>#[color=462800,fontsize=22]你发现了[-][color=cd201e,fontsize=22]敌人的兵营[-][color=462800,fontsize=22]，是否要进行掠夺？[-]</v>
      </c>
      <c r="D4694" s="55">
        <f>[3]lang_2!D4694</f>
        <v>0</v>
      </c>
      <c r="E4694" s="55">
        <f>[3]lang_2!E4694</f>
        <v>0</v>
      </c>
    </row>
    <row r="4695" spans="1:5">
      <c r="A4695" s="55" t="str">
        <f>[3]lang_2!A4695</f>
        <v>ENEMYSHOW_56</v>
      </c>
      <c r="B4695" s="55">
        <f>[3]lang_2!B4695</f>
        <v>0</v>
      </c>
      <c r="C4695" s="55" t="str">
        <f>[3]lang_2!C4695</f>
        <v>#[color=462800,fontsize=22]你发现了[-][color=cd201e,fontsize=22]敌人的金矿[-][color=462800,fontsize=22]，是否要进行掠夺？[-]</v>
      </c>
      <c r="D4695" s="55">
        <f>[3]lang_2!D4695</f>
        <v>0</v>
      </c>
      <c r="E4695" s="55">
        <f>[3]lang_2!E4695</f>
        <v>0</v>
      </c>
    </row>
    <row r="4696" spans="1:5">
      <c r="A4696" s="55" t="str">
        <f>[3]lang_2!A4696</f>
        <v>ENEMYSHOW_57</v>
      </c>
      <c r="B4696" s="55">
        <f>[3]lang_2!B4696</f>
        <v>0</v>
      </c>
      <c r="C4696" s="55" t="str">
        <f>[3]lang_2!C4696</f>
        <v>#[color=462800,fontsize=22]你发现了[-][color=cd201e,fontsize=22]敌人的水车[-][color=462800,fontsize=22]，是否要进行掠夺？[-]</v>
      </c>
      <c r="D4696" s="55">
        <f>[3]lang_2!D4696</f>
        <v>0</v>
      </c>
      <c r="E4696" s="55">
        <f>[3]lang_2!E4696</f>
        <v>0</v>
      </c>
    </row>
    <row r="4697" spans="1:5">
      <c r="A4697" s="55" t="str">
        <f>[3]lang_2!A4697</f>
        <v>ENEMYSHOW_78</v>
      </c>
      <c r="B4697" s="55" t="str">
        <f>[3]lang_2!B4697</f>
        <v>#兽人塔</v>
      </c>
      <c r="C4697" s="55" t="str">
        <f>[3]lang_2!C4697</f>
        <v>#[color=462800,fontsize=22]你发现了[-][color=cd201e,fontsize=22]敌人的兽人塔[-][color=462800,fontsize=22]，是否要进行掠夺？[-]</v>
      </c>
      <c r="D4697" s="55">
        <f>[3]lang_2!D4697</f>
        <v>0</v>
      </c>
      <c r="E4697" s="55">
        <f>[3]lang_2!E4697</f>
        <v>0</v>
      </c>
    </row>
    <row r="4698" spans="1:5">
      <c r="A4698" s="55" t="str">
        <f>[3]lang_2!A4698</f>
        <v>ENEMYSHOW_79</v>
      </c>
      <c r="B4698" s="55" t="str">
        <f>[3]lang_2!B4698</f>
        <v>#幽宅</v>
      </c>
      <c r="C4698" s="55" t="str">
        <f>[3]lang_2!C4698</f>
        <v>#[color=462800,fontsize=22]你发现了[-][color=cd201e,fontsize=22]敌人的幽宅[-][color=462800,fontsize=22]，是否要进行掠夺？[-]</v>
      </c>
      <c r="D4698" s="55">
        <f>[3]lang_2!D4698</f>
        <v>0</v>
      </c>
      <c r="E4698" s="55">
        <f>[3]lang_2!E4698</f>
        <v>0</v>
      </c>
    </row>
    <row r="4699" spans="1:5">
      <c r="A4699" s="55" t="str">
        <f>[3]lang_2!A4699</f>
        <v>ENEMYSHOW_80</v>
      </c>
      <c r="B4699" s="55" t="str">
        <f>[3]lang_2!B4699</f>
        <v>#恶鬼之门</v>
      </c>
      <c r="C4699" s="55" t="str">
        <f>[3]lang_2!C4699</f>
        <v>#[color=462800,fontsize=22]你发现了[-][color=cd201e,fontsize=22]敌人的恶鬼之门[-][color=462800,fontsize=22]，是否要进行掠夺？[-]</v>
      </c>
      <c r="D4699" s="55">
        <f>[3]lang_2!D4699</f>
        <v>0</v>
      </c>
      <c r="E4699" s="55">
        <f>[3]lang_2!E4699</f>
        <v>0</v>
      </c>
    </row>
    <row r="4700" spans="1:5">
      <c r="A4700" s="55" t="str">
        <f>[3]lang_2!A4700</f>
        <v>ENEMYSHOW_81</v>
      </c>
      <c r="B4700" s="55" t="str">
        <f>[3]lang_2!B4700</f>
        <v>#射手塔楼</v>
      </c>
      <c r="C4700" s="55" t="str">
        <f>[3]lang_2!C4700</f>
        <v>#[color=462800,fontsize=22]你发现了[-][color=cd201e,fontsize=22]敌人的射手塔楼[-][color=462800,fontsize=22]，是否要进行掠夺？[-]</v>
      </c>
      <c r="D4700" s="55">
        <f>[3]lang_2!D4700</f>
        <v>0</v>
      </c>
      <c r="E4700" s="55">
        <f>[3]lang_2!E4700</f>
        <v>0</v>
      </c>
    </row>
    <row r="4701" spans="1:5">
      <c r="A4701" s="55" t="str">
        <f>[3]lang_2!A4701</f>
        <v>ENEMYSHOW_82</v>
      </c>
      <c r="B4701" s="55" t="str">
        <f>[3]lang_2!B4701</f>
        <v>#人马厩</v>
      </c>
      <c r="C4701" s="55" t="str">
        <f>[3]lang_2!C4701</f>
        <v>#[color=462800,fontsize=22]你发现了[-][color=cd201e,fontsize=22]敌人的人马厩[-][color=462800,fontsize=22]，是否要进行掠夺？[-]</v>
      </c>
      <c r="D4701" s="55">
        <f>[3]lang_2!D4701</f>
        <v>0</v>
      </c>
      <c r="E4701" s="55">
        <f>[3]lang_2!E4701</f>
        <v>0</v>
      </c>
    </row>
    <row r="4702" spans="1:5">
      <c r="A4702" s="55" t="str">
        <f>[3]lang_2!A4702</f>
        <v>ENEMYSHOW_83</v>
      </c>
      <c r="B4702" s="55" t="str">
        <f>[3]lang_2!B4702</f>
        <v>#坟地</v>
      </c>
      <c r="C4702" s="55" t="str">
        <f>[3]lang_2!C4702</f>
        <v>#[color=462800,fontsize=22]你发现了[-][color=cd201e,fontsize=22]敌人的坟地[-][color=462800,fontsize=22]，是否要进行掠夺？[-]</v>
      </c>
      <c r="D4702" s="55">
        <f>[3]lang_2!D4702</f>
        <v>0</v>
      </c>
      <c r="E4702" s="55">
        <f>[3]lang_2!E4702</f>
        <v>0</v>
      </c>
    </row>
    <row r="4703" spans="1:5">
      <c r="A4703" s="55" t="str">
        <f>[3]lang_2!A4703</f>
        <v>ENEMYSHOW_3601</v>
      </c>
      <c r="B4703" s="55" t="str">
        <f>[3]lang_2!B4703</f>
        <v>#钟楼</v>
      </c>
      <c r="C4703" s="55" t="str">
        <f>[3]lang_2!C4703</f>
        <v>#[color=462800,fontsize=22]你发现了[-][color=cd201e,fontsize=22]敌人的钟楼[-][color=462800,fontsize=22]，是否要进行掠夺？[-]</v>
      </c>
      <c r="D4703" s="55">
        <f>[3]lang_2!D4703</f>
        <v>0</v>
      </c>
      <c r="E4703" s="55">
        <f>[3]lang_2!E4703</f>
        <v>0</v>
      </c>
    </row>
    <row r="4704" spans="1:5">
      <c r="A4704" s="55">
        <f>[3]lang_2!A4704</f>
        <v>0</v>
      </c>
      <c r="B4704" s="55">
        <f>[3]lang_2!B4704</f>
        <v>0</v>
      </c>
      <c r="C4704" s="55">
        <f>[3]lang_2!C4704</f>
        <v>0</v>
      </c>
      <c r="D4704" s="55">
        <f>[3]lang_2!D4704</f>
        <v>0</v>
      </c>
      <c r="E4704" s="55">
        <f>[3]lang_2!E4704</f>
        <v>0</v>
      </c>
    </row>
    <row r="4705" spans="1:5">
      <c r="A4705" s="55" t="str">
        <f>[3]lang_2!A4705</f>
        <v>GUILDMAPDES_84</v>
      </c>
      <c r="B4705" s="55">
        <f>[3]lang_2!B4705</f>
        <v>0</v>
      </c>
      <c r="C4705" s="55" t="str">
        <f>[3]lang_2!C4705</f>
        <v>#首领帐篷的管理者认可了你，决定通知边境守卫，让你通过。</v>
      </c>
      <c r="D4705" s="55">
        <f>[3]lang_2!D4705</f>
        <v>0</v>
      </c>
      <c r="E4705" s="55">
        <f>[3]lang_2!E4705</f>
        <v>0</v>
      </c>
    </row>
    <row r="4706" spans="1:5">
      <c r="A4706" s="55" t="str">
        <f>[3]lang_2!A4706</f>
        <v>GUILDMAPDES_85</v>
      </c>
      <c r="B4706" s="55">
        <f>[3]lang_2!B4706</f>
        <v>0</v>
      </c>
      <c r="C4706" s="55" t="str">
        <f>[3]lang_2!C4706</f>
        <v>#你已经去过蓝色首领帐篷了吗？只有经过首领帐篷的认可才能通过这里。</v>
      </c>
      <c r="D4706" s="55">
        <f>[3]lang_2!D4706</f>
        <v>0</v>
      </c>
      <c r="E4706" s="55">
        <f>[3]lang_2!E4706</f>
        <v>0</v>
      </c>
    </row>
    <row r="4707" spans="1:5">
      <c r="A4707" s="55" t="str">
        <f>[3]lang_2!A4707</f>
        <v>GUILDMAPDES_86</v>
      </c>
      <c r="B4707" s="55">
        <f>[3]lang_2!B4707</f>
        <v>0</v>
      </c>
      <c r="C4707" s="55" t="str">
        <f>[3]lang_2!C4707</f>
        <v>#首领帐篷的管理者认可了你，决定通知边境守卫，让你通过。</v>
      </c>
      <c r="D4707" s="55">
        <f>[3]lang_2!D4707</f>
        <v>0</v>
      </c>
      <c r="E4707" s="55">
        <f>[3]lang_2!E4707</f>
        <v>0</v>
      </c>
    </row>
    <row r="4708" spans="1:5">
      <c r="A4708" s="55" t="str">
        <f>[3]lang_2!A4708</f>
        <v>GUILDMAPDES_87</v>
      </c>
      <c r="B4708" s="55">
        <f>[3]lang_2!B4708</f>
        <v>0</v>
      </c>
      <c r="C4708" s="55" t="str">
        <f>[3]lang_2!C4708</f>
        <v>#你已经去过绿色首领帐篷了吗？只有经过首领帐篷的认可才能通过这里。</v>
      </c>
      <c r="D4708" s="55">
        <f>[3]lang_2!D4708</f>
        <v>0</v>
      </c>
      <c r="E4708" s="55">
        <f>[3]lang_2!E4708</f>
        <v>0</v>
      </c>
    </row>
    <row r="4709" spans="1:5">
      <c r="A4709" s="55" t="str">
        <f>[3]lang_2!A4709</f>
        <v>GUILDMAPDES_88</v>
      </c>
      <c r="B4709" s="55">
        <f>[3]lang_2!B4709</f>
        <v>0</v>
      </c>
      <c r="C4709" s="55" t="str">
        <f>[3]lang_2!C4709</f>
        <v>#首领帐篷的管理者认可了你，决定通知边境守卫，让你通过。</v>
      </c>
      <c r="D4709" s="55">
        <f>[3]lang_2!D4709</f>
        <v>0</v>
      </c>
      <c r="E4709" s="55">
        <f>[3]lang_2!E4709</f>
        <v>0</v>
      </c>
    </row>
    <row r="4710" spans="1:5">
      <c r="A4710" s="55" t="str">
        <f>[3]lang_2!A4710</f>
        <v>GUILDMAPDES_89</v>
      </c>
      <c r="B4710" s="55">
        <f>[3]lang_2!B4710</f>
        <v>0</v>
      </c>
      <c r="C4710" s="55" t="str">
        <f>[3]lang_2!C4710</f>
        <v>#你已经去过红色首领帐篷了吗？只有经过首领帐篷的认可才能通过这里。</v>
      </c>
      <c r="D4710" s="55">
        <f>[3]lang_2!D4710</f>
        <v>0</v>
      </c>
      <c r="E4710" s="55">
        <f>[3]lang_2!E4710</f>
        <v>0</v>
      </c>
    </row>
    <row r="4711" spans="1:5">
      <c r="A4711" s="55" t="str">
        <f>[3]lang_2!A4711</f>
        <v>GUILDMAPDES_90</v>
      </c>
      <c r="B4711" s="55">
        <f>[3]lang_2!B4711</f>
        <v>0</v>
      </c>
      <c r="C4711" s="55" t="str">
        <f>[3]lang_2!C4711</f>
        <v>#卫兵已经允许您通过岗楼了。</v>
      </c>
      <c r="D4711" s="55">
        <f>[3]lang_2!D4711</f>
        <v>0</v>
      </c>
      <c r="E4711" s="55">
        <f>[3]lang_2!E4711</f>
        <v>0</v>
      </c>
    </row>
    <row r="4712" spans="1:5">
      <c r="A4712" s="55" t="str">
        <f>[3]lang_2!A4712</f>
        <v>GUILDMAPDES_91</v>
      </c>
      <c r="B4712" s="55">
        <f>[3]lang_2!B4712</f>
        <v>0</v>
      </c>
      <c r="C4712" s="55" t="str">
        <f>[3]lang_2!C4712</f>
        <v>#拜访卫兵后就可以通过蓝色岗楼了。</v>
      </c>
      <c r="D4712" s="55">
        <f>[3]lang_2!D4712</f>
        <v>0</v>
      </c>
      <c r="E4712" s="55">
        <f>[3]lang_2!E4712</f>
        <v>0</v>
      </c>
    </row>
    <row r="4713" spans="1:5">
      <c r="A4713" s="55" t="str">
        <f>[3]lang_2!A4713</f>
        <v>GUILDMAPDES_92</v>
      </c>
      <c r="B4713" s="55">
        <f>[3]lang_2!B4713</f>
        <v>0</v>
      </c>
      <c r="C4713" s="55" t="str">
        <f>[3]lang_2!C4713</f>
        <v>#卫兵已经允许您通过岗楼了。</v>
      </c>
      <c r="D4713" s="55">
        <f>[3]lang_2!D4713</f>
        <v>0</v>
      </c>
      <c r="E4713" s="55">
        <f>[3]lang_2!E4713</f>
        <v>0</v>
      </c>
    </row>
    <row r="4714" spans="1:5">
      <c r="A4714" s="55" t="str">
        <f>[3]lang_2!A4714</f>
        <v>GUILDMAPDES_93</v>
      </c>
      <c r="B4714" s="55">
        <f>[3]lang_2!B4714</f>
        <v>0</v>
      </c>
      <c r="C4714" s="55" t="str">
        <f>[3]lang_2!C4714</f>
        <v>#拜访卫兵后就可以通过绿色岗楼了。</v>
      </c>
      <c r="D4714" s="55">
        <f>[3]lang_2!D4714</f>
        <v>0</v>
      </c>
      <c r="E4714" s="55">
        <f>[3]lang_2!E4714</f>
        <v>0</v>
      </c>
    </row>
    <row r="4715" spans="1:5">
      <c r="A4715" s="55" t="str">
        <f>[3]lang_2!A4715</f>
        <v>GUILDMAPDES_94</v>
      </c>
      <c r="B4715" s="55">
        <f>[3]lang_2!B4715</f>
        <v>0</v>
      </c>
      <c r="C4715" s="55" t="str">
        <f>[3]lang_2!C4715</f>
        <v>#卫兵已经允许您通过岗楼了。</v>
      </c>
      <c r="D4715" s="55">
        <f>[3]lang_2!D4715</f>
        <v>0</v>
      </c>
      <c r="E4715" s="55">
        <f>[3]lang_2!E4715</f>
        <v>0</v>
      </c>
    </row>
    <row r="4716" spans="1:5">
      <c r="A4716" s="55" t="str">
        <f>[3]lang_2!A4716</f>
        <v>GUILDMAPDES_95</v>
      </c>
      <c r="B4716" s="55">
        <f>[3]lang_2!B4716</f>
        <v>0</v>
      </c>
      <c r="C4716" s="55" t="str">
        <f>[3]lang_2!C4716</f>
        <v>#拜访卫兵后就可以通过红色岗楼了。</v>
      </c>
      <c r="D4716" s="55">
        <f>[3]lang_2!D4716</f>
        <v>0</v>
      </c>
      <c r="E4716" s="55">
        <f>[3]lang_2!E4716</f>
        <v>0</v>
      </c>
    </row>
    <row r="4717" spans="1:5">
      <c r="A4717" s="55" t="str">
        <f>[3]lang_2!A4717</f>
        <v>GUILDMAPDES_96</v>
      </c>
      <c r="B4717" s="55">
        <f>[3]lang_2!B4717</f>
        <v>0</v>
      </c>
      <c r="C4717" s="55" t="str">
        <f>[3]lang_2!C4717</f>
        <v>#首领帐篷的管理者认可了你，决定通知边境守卫，让你通过。</v>
      </c>
      <c r="D4717" s="55">
        <f>[3]lang_2!D4717</f>
        <v>0</v>
      </c>
      <c r="E4717" s="55">
        <f>[3]lang_2!E4717</f>
        <v>0</v>
      </c>
    </row>
    <row r="4718" spans="1:5">
      <c r="A4718" s="55" t="str">
        <f>[3]lang_2!A4718</f>
        <v>GUILDMAPDES_97</v>
      </c>
      <c r="B4718" s="55">
        <f>[3]lang_2!B4718</f>
        <v>0</v>
      </c>
      <c r="C4718" s="55" t="str">
        <f>[3]lang_2!C4718</f>
        <v>#你已经去过首领帐篷了吗？只有经过首领帐篷的认可才能通过这里。</v>
      </c>
      <c r="D4718" s="55">
        <f>[3]lang_2!D4718</f>
        <v>0</v>
      </c>
      <c r="E4718" s="55">
        <f>[3]lang_2!E4718</f>
        <v>0</v>
      </c>
    </row>
    <row r="4719" spans="1:5">
      <c r="A4719" s="55">
        <f>[3]lang_2!A4719</f>
        <v>0</v>
      </c>
      <c r="B4719" s="55">
        <f>[3]lang_2!B4719</f>
        <v>0</v>
      </c>
      <c r="C4719" s="55">
        <f>[3]lang_2!C4719</f>
        <v>0</v>
      </c>
      <c r="D4719" s="55">
        <f>[3]lang_2!D4719</f>
        <v>0</v>
      </c>
      <c r="E4719" s="55">
        <f>[3]lang_2!E4719</f>
        <v>0</v>
      </c>
    </row>
    <row r="4720" spans="1:5">
      <c r="A4720" s="55" t="str">
        <f>[3]lang_2!A4720</f>
        <v>GUILDMAPTIP_84</v>
      </c>
      <c r="B4720" s="55">
        <f>[3]lang_2!B4720</f>
        <v>0</v>
      </c>
      <c r="C4720" s="55" t="str">
        <f>[3]lang_2!C4720</f>
        <v>#拜访首领帐篷的管理者，获得通过边境的许可</v>
      </c>
      <c r="D4720" s="55">
        <f>[3]lang_2!D4720</f>
        <v>0</v>
      </c>
      <c r="E4720" s="55">
        <f>[3]lang_2!E4720</f>
        <v>0</v>
      </c>
    </row>
    <row r="4721" spans="1:5">
      <c r="A4721" s="55" t="str">
        <f>[3]lang_2!A4721</f>
        <v>GUILDMAPTIP_85</v>
      </c>
      <c r="B4721" s="55">
        <f>[3]lang_2!B4721</f>
        <v>0</v>
      </c>
      <c r="C4721" s="55" t="str">
        <f>[3]lang_2!C4721</f>
        <v>#你不能从这里通过，或许你应该去蓝色首领帐篷碰碰运气</v>
      </c>
      <c r="D4721" s="55">
        <f>[3]lang_2!D4721</f>
        <v>0</v>
      </c>
      <c r="E4721" s="55">
        <f>[3]lang_2!E4721</f>
        <v>0</v>
      </c>
    </row>
    <row r="4722" spans="1:5">
      <c r="A4722" s="55" t="str">
        <f>[3]lang_2!A4722</f>
        <v>GUILDMAPTIP_86</v>
      </c>
      <c r="B4722" s="55">
        <f>[3]lang_2!B4722</f>
        <v>0</v>
      </c>
      <c r="C4722" s="55" t="str">
        <f>[3]lang_2!C4722</f>
        <v>#拜访首领帐篷的管理者，获得通过边境的许可</v>
      </c>
      <c r="D4722" s="55">
        <f>[3]lang_2!D4722</f>
        <v>0</v>
      </c>
      <c r="E4722" s="55">
        <f>[3]lang_2!E4722</f>
        <v>0</v>
      </c>
    </row>
    <row r="4723" spans="1:5">
      <c r="A4723" s="55" t="str">
        <f>[3]lang_2!A4723</f>
        <v>GUILDMAPTIP_87</v>
      </c>
      <c r="B4723" s="55">
        <f>[3]lang_2!B4723</f>
        <v>0</v>
      </c>
      <c r="C4723" s="55" t="str">
        <f>[3]lang_2!C4723</f>
        <v>#你不能从这里通过，或许你应该去绿色首领帐篷碰碰运气</v>
      </c>
      <c r="D4723" s="55">
        <f>[3]lang_2!D4723</f>
        <v>0</v>
      </c>
      <c r="E4723" s="55">
        <f>[3]lang_2!E4723</f>
        <v>0</v>
      </c>
    </row>
    <row r="4724" spans="1:5">
      <c r="A4724" s="55" t="str">
        <f>[3]lang_2!A4724</f>
        <v>GUILDMAPTIP_88</v>
      </c>
      <c r="B4724" s="55">
        <f>[3]lang_2!B4724</f>
        <v>0</v>
      </c>
      <c r="C4724" s="55" t="str">
        <f>[3]lang_2!C4724</f>
        <v>#拜访首领帐篷的管理者，获得通过边境的许可</v>
      </c>
      <c r="D4724" s="55">
        <f>[3]lang_2!D4724</f>
        <v>0</v>
      </c>
      <c r="E4724" s="55">
        <f>[3]lang_2!E4724</f>
        <v>0</v>
      </c>
    </row>
    <row r="4725" spans="1:5">
      <c r="A4725" s="55" t="str">
        <f>[3]lang_2!A4725</f>
        <v>GUILDMAPTIP_89</v>
      </c>
      <c r="B4725" s="55">
        <f>[3]lang_2!B4725</f>
        <v>0</v>
      </c>
      <c r="C4725" s="55" t="str">
        <f>[3]lang_2!C4725</f>
        <v>#你不能从这里通过，或许你应该去红色首领帐篷碰碰运气</v>
      </c>
      <c r="D4725" s="55">
        <f>[3]lang_2!D4725</f>
        <v>0</v>
      </c>
      <c r="E4725" s="55">
        <f>[3]lang_2!E4725</f>
        <v>0</v>
      </c>
    </row>
    <row r="4726" spans="1:5">
      <c r="A4726" s="55" t="str">
        <f>[3]lang_2!A4726</f>
        <v>GUILDMAPTIP_90</v>
      </c>
      <c r="B4726" s="55">
        <f>[3]lang_2!B4726</f>
        <v>0</v>
      </c>
      <c r="C4726" s="55" t="str">
        <f>[3]lang_2!C4726</f>
        <v>#拜访卫兵后就可以通过蓝色岗楼了。</v>
      </c>
      <c r="D4726" s="55">
        <f>[3]lang_2!D4726</f>
        <v>0</v>
      </c>
      <c r="E4726" s="55">
        <f>[3]lang_2!E4726</f>
        <v>0</v>
      </c>
    </row>
    <row r="4727" spans="1:5">
      <c r="A4727" s="55" t="str">
        <f>[3]lang_2!A4727</f>
        <v>GUILDMAPTIP_91</v>
      </c>
      <c r="B4727" s="55">
        <f>[3]lang_2!B4727</f>
        <v>0</v>
      </c>
      <c r="C4727" s="55" t="str">
        <f>[3]lang_2!C4727</f>
        <v>#您需要得到蓝色卫兵帐篷的通过许可。</v>
      </c>
      <c r="D4727" s="55">
        <f>[3]lang_2!D4727</f>
        <v>0</v>
      </c>
      <c r="E4727" s="55">
        <f>[3]lang_2!E4727</f>
        <v>0</v>
      </c>
    </row>
    <row r="4728" spans="1:5">
      <c r="A4728" s="55" t="str">
        <f>[3]lang_2!A4728</f>
        <v>GUILDMAPTIP_92</v>
      </c>
      <c r="B4728" s="55">
        <f>[3]lang_2!B4728</f>
        <v>0</v>
      </c>
      <c r="C4728" s="55" t="str">
        <f>[3]lang_2!C4728</f>
        <v>#拜访卫兵后就可以通过绿色岗楼了。</v>
      </c>
      <c r="D4728" s="55">
        <f>[3]lang_2!D4728</f>
        <v>0</v>
      </c>
      <c r="E4728" s="55">
        <f>[3]lang_2!E4728</f>
        <v>0</v>
      </c>
    </row>
    <row r="4729" spans="1:5">
      <c r="A4729" s="55" t="str">
        <f>[3]lang_2!A4729</f>
        <v>GUILDMAPTIP_93</v>
      </c>
      <c r="B4729" s="55">
        <f>[3]lang_2!B4729</f>
        <v>0</v>
      </c>
      <c r="C4729" s="55" t="str">
        <f>[3]lang_2!C4729</f>
        <v>#您需要得到绿色卫兵帐篷的通过许可。</v>
      </c>
      <c r="D4729" s="55">
        <f>[3]lang_2!D4729</f>
        <v>0</v>
      </c>
      <c r="E4729" s="55">
        <f>[3]lang_2!E4729</f>
        <v>0</v>
      </c>
    </row>
    <row r="4730" spans="1:5">
      <c r="A4730" s="55" t="str">
        <f>[3]lang_2!A4730</f>
        <v>GUILDMAPTIP_94</v>
      </c>
      <c r="B4730" s="55">
        <f>[3]lang_2!B4730</f>
        <v>0</v>
      </c>
      <c r="C4730" s="55" t="str">
        <f>[3]lang_2!C4730</f>
        <v>#拜访卫兵后就可以通过红色岗楼了。</v>
      </c>
      <c r="D4730" s="55">
        <f>[3]lang_2!D4730</f>
        <v>0</v>
      </c>
      <c r="E4730" s="55">
        <f>[3]lang_2!E4730</f>
        <v>0</v>
      </c>
    </row>
    <row r="4731" spans="1:5">
      <c r="A4731" s="55" t="str">
        <f>[3]lang_2!A4731</f>
        <v>GUILDMAPTIP_95</v>
      </c>
      <c r="B4731" s="55">
        <f>[3]lang_2!B4731</f>
        <v>0</v>
      </c>
      <c r="C4731" s="55" t="str">
        <f>[3]lang_2!C4731</f>
        <v>#您需要得到红色卫兵帐篷的通过许可。</v>
      </c>
      <c r="D4731" s="55">
        <f>[3]lang_2!D4731</f>
        <v>0</v>
      </c>
      <c r="E4731" s="55">
        <f>[3]lang_2!E4731</f>
        <v>0</v>
      </c>
    </row>
    <row r="4732" spans="1:5">
      <c r="A4732" s="55" t="str">
        <f>[3]lang_2!A4732</f>
        <v>GUILDMAPTIP_96</v>
      </c>
      <c r="B4732" s="55">
        <f>[3]lang_2!B4732</f>
        <v>0</v>
      </c>
      <c r="C4732" s="55" t="str">
        <f>[3]lang_2!C4732</f>
        <v>#可以传送至传送门附近</v>
      </c>
      <c r="D4732" s="55">
        <f>[3]lang_2!D4732</f>
        <v>0</v>
      </c>
      <c r="E4732" s="55">
        <f>[3]lang_2!E4732</f>
        <v>0</v>
      </c>
    </row>
    <row r="4733" spans="1:5">
      <c r="A4733" s="55" t="str">
        <f>[3]lang_2!A4733</f>
        <v>GUILDMAPTIP_97</v>
      </c>
      <c r="B4733" s="55">
        <f>[3]lang_2!B4733</f>
        <v>0</v>
      </c>
      <c r="C4733" s="55" t="str">
        <f>[3]lang_2!C4733</f>
        <v>#可以传送至联盟地图中部</v>
      </c>
      <c r="D4733" s="55">
        <f>[3]lang_2!D4733</f>
        <v>0</v>
      </c>
      <c r="E4733" s="55">
        <f>[3]lang_2!E4733</f>
        <v>0</v>
      </c>
    </row>
    <row r="4734" spans="1:5">
      <c r="A4734" s="55">
        <f>[3]lang_2!A4734</f>
        <v>0</v>
      </c>
      <c r="B4734" s="55">
        <f>[3]lang_2!B4734</f>
        <v>0</v>
      </c>
      <c r="C4734" s="55">
        <f>[3]lang_2!C4734</f>
        <v>0</v>
      </c>
      <c r="D4734" s="55">
        <f>[3]lang_2!D4734</f>
        <v>0</v>
      </c>
      <c r="E4734" s="55">
        <f>[3]lang_2!E4734</f>
        <v>0</v>
      </c>
    </row>
    <row r="4735" spans="1:5">
      <c r="A4735" s="55" t="str">
        <f>[3]lang_2!A4735</f>
        <v>GUILDMAPTIP_120</v>
      </c>
      <c r="B4735" s="55">
        <f>[3]lang_2!B4735</f>
        <v>0</v>
      </c>
      <c r="C4735" s="55" t="str">
        <f>[3]lang_2!C4735</f>
        <v>#一座马厩，可以恢复行动力</v>
      </c>
      <c r="D4735" s="55">
        <f>[3]lang_2!D4735</f>
        <v>0</v>
      </c>
      <c r="E4735" s="55">
        <f>[3]lang_2!E4735</f>
        <v>0</v>
      </c>
    </row>
    <row r="4736" spans="1:5">
      <c r="A4736" s="55">
        <f>[3]lang_2!A4736</f>
        <v>0</v>
      </c>
      <c r="B4736" s="55">
        <f>[3]lang_2!B4736</f>
        <v>0</v>
      </c>
      <c r="C4736" s="55">
        <f>[3]lang_2!C4736</f>
        <v>0</v>
      </c>
      <c r="D4736" s="55">
        <f>[3]lang_2!D4736</f>
        <v>0</v>
      </c>
      <c r="E4736" s="55">
        <f>[3]lang_2!E4736</f>
        <v>0</v>
      </c>
    </row>
    <row r="4737" spans="1:5">
      <c r="A4737" s="55" t="str">
        <f>[3]lang_2!A4737</f>
        <v>GUILDMAPTIP_3101</v>
      </c>
      <c r="B4737" s="55">
        <f>[3]lang_2!B4737</f>
        <v>0</v>
      </c>
      <c r="C4737" s="55" t="str">
        <f>[3]lang_2!C4737</f>
        <v>#据说在那里可以打听到神秘宝箱的信息</v>
      </c>
      <c r="D4737" s="55">
        <f>[3]lang_2!D4737</f>
        <v>0</v>
      </c>
      <c r="E4737" s="55">
        <f>[3]lang_2!E4737</f>
        <v>0</v>
      </c>
    </row>
    <row r="4738" spans="1:5">
      <c r="A4738" s="55" t="str">
        <f>[3]lang_2!A4738</f>
        <v>GUILDMAPTIP_3102</v>
      </c>
      <c r="B4738" s="55">
        <f>[3]lang_2!B4738</f>
        <v>0</v>
      </c>
      <c r="C4738" s="55" t="str">
        <f>[3]lang_2!C4738</f>
        <v>#快去向它询问神秘宝箱的信息吧</v>
      </c>
      <c r="D4738" s="55">
        <f>[3]lang_2!D4738</f>
        <v>0</v>
      </c>
      <c r="E4738" s="55">
        <f>[3]lang_2!E4738</f>
        <v>0</v>
      </c>
    </row>
    <row r="4739" spans="1:5">
      <c r="A4739" s="55" t="str">
        <f>[3]lang_2!A4739</f>
        <v>GUILDMAPTIP_3103</v>
      </c>
      <c r="B4739" s="55">
        <f>[3]lang_2!B4739</f>
        <v>0</v>
      </c>
      <c r="C4739" s="55" t="str">
        <f>[3]lang_2!C4739</f>
        <v>#散发着强烈魔法波动的神秘箱子</v>
      </c>
      <c r="D4739" s="55">
        <f>[3]lang_2!D4739</f>
        <v>0</v>
      </c>
      <c r="E4739" s="55">
        <f>[3]lang_2!E4739</f>
        <v>0</v>
      </c>
    </row>
    <row r="4740" spans="1:5">
      <c r="A4740" s="55" t="str">
        <f>[3]lang_2!A4740</f>
        <v>GUILDMAPTIP_3201</v>
      </c>
      <c r="B4740" s="55">
        <f>[3]lang_2!B4740</f>
        <v>0</v>
      </c>
      <c r="C4740" s="55" t="str">
        <f>[3]lang_2!C4740</f>
        <v>#据说在那里可以打听到神秘宝箱的信息</v>
      </c>
      <c r="D4740" s="55">
        <f>[3]lang_2!D4740</f>
        <v>0</v>
      </c>
      <c r="E4740" s="55">
        <f>[3]lang_2!E4740</f>
        <v>0</v>
      </c>
    </row>
    <row r="4741" spans="1:5">
      <c r="A4741" s="55" t="str">
        <f>[3]lang_2!A4741</f>
        <v>GUILDMAPTIP_3202</v>
      </c>
      <c r="B4741" s="55">
        <f>[3]lang_2!B4741</f>
        <v>0</v>
      </c>
      <c r="C4741" s="55" t="str">
        <f>[3]lang_2!C4741</f>
        <v>#快去向它询问神秘宝箱的信息吧</v>
      </c>
      <c r="D4741" s="55">
        <f>[3]lang_2!D4741</f>
        <v>0</v>
      </c>
      <c r="E4741" s="55">
        <f>[3]lang_2!E4741</f>
        <v>0</v>
      </c>
    </row>
    <row r="4742" spans="1:5">
      <c r="A4742" s="55" t="str">
        <f>[3]lang_2!A4742</f>
        <v>GUILDMAPTIP_3203</v>
      </c>
      <c r="B4742" s="55">
        <f>[3]lang_2!B4742</f>
        <v>0</v>
      </c>
      <c r="C4742" s="55" t="str">
        <f>[3]lang_2!C4742</f>
        <v>#散发着强烈魔法波动的神秘箱子</v>
      </c>
      <c r="D4742" s="55">
        <f>[3]lang_2!D4742</f>
        <v>0</v>
      </c>
      <c r="E4742" s="55">
        <f>[3]lang_2!E4742</f>
        <v>0</v>
      </c>
    </row>
    <row r="4743" spans="1:5">
      <c r="A4743" s="55" t="str">
        <f>[3]lang_2!A4743</f>
        <v>GUILDMAPTIP_3301</v>
      </c>
      <c r="B4743" s="55">
        <f>[3]lang_2!B4743</f>
        <v>0</v>
      </c>
      <c r="C4743" s="55" t="str">
        <f>[3]lang_2!C4743</f>
        <v>#据说在那里可以打听到神秘宝箱的信息</v>
      </c>
      <c r="D4743" s="55">
        <f>[3]lang_2!D4743</f>
        <v>0</v>
      </c>
      <c r="E4743" s="55">
        <f>[3]lang_2!E4743</f>
        <v>0</v>
      </c>
    </row>
    <row r="4744" spans="1:5">
      <c r="A4744" s="55" t="str">
        <f>[3]lang_2!A4744</f>
        <v>GUILDMAPTIP_3302</v>
      </c>
      <c r="B4744" s="55">
        <f>[3]lang_2!B4744</f>
        <v>0</v>
      </c>
      <c r="C4744" s="55" t="str">
        <f>[3]lang_2!C4744</f>
        <v>#快去向它询问神秘宝箱的信息吧</v>
      </c>
      <c r="D4744" s="55">
        <f>[3]lang_2!D4744</f>
        <v>0</v>
      </c>
      <c r="E4744" s="55">
        <f>[3]lang_2!E4744</f>
        <v>0</v>
      </c>
    </row>
    <row r="4745" spans="1:5">
      <c r="A4745" s="55" t="str">
        <f>[3]lang_2!A4745</f>
        <v>GUILDMAPTIP_3303</v>
      </c>
      <c r="B4745" s="55">
        <f>[3]lang_2!B4745</f>
        <v>0</v>
      </c>
      <c r="C4745" s="55" t="str">
        <f>[3]lang_2!C4745</f>
        <v>#散发着强烈魔法波动的神秘箱子</v>
      </c>
      <c r="D4745" s="55">
        <f>[3]lang_2!D4745</f>
        <v>0</v>
      </c>
      <c r="E4745" s="55">
        <f>[3]lang_2!E4745</f>
        <v>0</v>
      </c>
    </row>
    <row r="4746" spans="1:5">
      <c r="A4746" s="55" t="str">
        <f>[3]lang_2!A4746</f>
        <v>GUILDMAPTIP_3401</v>
      </c>
      <c r="B4746" s="55">
        <f>[3]lang_2!B4746</f>
        <v>0</v>
      </c>
      <c r="C4746" s="55" t="str">
        <f>[3]lang_2!C4746</f>
        <v>#据说在那里可以打听到神秘宝箱的信息</v>
      </c>
      <c r="D4746" s="55">
        <f>[3]lang_2!D4746</f>
        <v>0</v>
      </c>
      <c r="E4746" s="55">
        <f>[3]lang_2!E4746</f>
        <v>0</v>
      </c>
    </row>
    <row r="4747" spans="1:5">
      <c r="A4747" s="55" t="str">
        <f>[3]lang_2!A4747</f>
        <v>GUILDMAPTIP_3402</v>
      </c>
      <c r="B4747" s="55">
        <f>[3]lang_2!B4747</f>
        <v>0</v>
      </c>
      <c r="C4747" s="55" t="str">
        <f>[3]lang_2!C4747</f>
        <v>#快去向它询问神秘宝箱的信息吧</v>
      </c>
      <c r="D4747" s="55">
        <f>[3]lang_2!D4747</f>
        <v>0</v>
      </c>
      <c r="E4747" s="55">
        <f>[3]lang_2!E4747</f>
        <v>0</v>
      </c>
    </row>
    <row r="4748" spans="1:5">
      <c r="A4748" s="55" t="str">
        <f>[3]lang_2!A4748</f>
        <v>GUILDMAPTIP_3403</v>
      </c>
      <c r="B4748" s="55">
        <f>[3]lang_2!B4748</f>
        <v>0</v>
      </c>
      <c r="C4748" s="55" t="str">
        <f>[3]lang_2!C4748</f>
        <v>#散发着强烈魔法波动的神秘箱子</v>
      </c>
      <c r="D4748" s="55">
        <f>[3]lang_2!D4748</f>
        <v>0</v>
      </c>
      <c r="E4748" s="55">
        <f>[3]lang_2!E4748</f>
        <v>0</v>
      </c>
    </row>
    <row r="4749" spans="1:5">
      <c r="A4749" s="55">
        <f>[3]lang_2!A4749</f>
        <v>0</v>
      </c>
      <c r="B4749" s="55">
        <f>[3]lang_2!B4749</f>
        <v>0</v>
      </c>
      <c r="C4749" s="55">
        <f>[3]lang_2!C4749</f>
        <v>0</v>
      </c>
      <c r="D4749" s="55">
        <f>[3]lang_2!D4749</f>
        <v>0</v>
      </c>
      <c r="E4749" s="55">
        <f>[3]lang_2!E4749</f>
        <v>0</v>
      </c>
    </row>
    <row r="4750" spans="1:5">
      <c r="A4750" s="55">
        <f>[3]lang_2!A4750</f>
        <v>0</v>
      </c>
      <c r="B4750" s="55">
        <f>[3]lang_2!B4750</f>
        <v>0</v>
      </c>
      <c r="C4750" s="55">
        <f>[3]lang_2!C4750</f>
        <v>0</v>
      </c>
      <c r="D4750" s="55">
        <f>[3]lang_2!D4750</f>
        <v>0</v>
      </c>
      <c r="E4750" s="55">
        <f>[3]lang_2!E4750</f>
        <v>0</v>
      </c>
    </row>
    <row r="4751" spans="1:5">
      <c r="A4751" s="55" t="str">
        <f>[3]lang_2!A4751</f>
        <v>GUILDMAP_BOSS_1</v>
      </c>
      <c r="B4751" s="55">
        <f>[3]lang_2!B4751</f>
        <v>0</v>
      </c>
      <c r="C4751" s="55" t="str">
        <f>[3]lang_2!C4751</f>
        <v>#[color=462800,fontsize=22]{$name}攻击了神圣之地的石巨人，造成[-][color=855b30,fontsize=22]{$num}[-][color=462800,fontsize=22]生命伤害[-]</v>
      </c>
      <c r="D4751" s="55">
        <f>[3]lang_2!D4751</f>
        <v>0</v>
      </c>
      <c r="E4751" s="55">
        <f>[3]lang_2!E4751</f>
        <v>0</v>
      </c>
    </row>
    <row r="4752" spans="1:5">
      <c r="A4752" s="55" t="str">
        <f>[3]lang_2!A4752</f>
        <v>GUILDMAP_BOSS_2</v>
      </c>
      <c r="B4752" s="55">
        <f>[3]lang_2!B4752</f>
        <v>0</v>
      </c>
      <c r="C4752" s="55" t="str">
        <f>[3]lang_2!C4752</f>
        <v>#[color=462800,fontsize=22]{$name}攻击了守序之地的石巨人，造成[-][color=855b30,fontsize=22]{$num}[-][color=462800,fontsize=23]生命伤害[-]</v>
      </c>
      <c r="D4752" s="55">
        <f>[3]lang_2!D4752</f>
        <v>0</v>
      </c>
      <c r="E4752" s="55">
        <f>[3]lang_2!E4752</f>
        <v>0</v>
      </c>
    </row>
    <row r="4753" spans="1:5">
      <c r="A4753" s="55" t="str">
        <f>[3]lang_2!A4753</f>
        <v>GUILDMAP_BOSS_3</v>
      </c>
      <c r="B4753" s="55">
        <f>[3]lang_2!B4753</f>
        <v>0</v>
      </c>
      <c r="C4753" s="55" t="str">
        <f>[3]lang_2!C4753</f>
        <v>#[color=462800,fontsize=22]{$name}攻击了邪恶之地的石巨人，造成[-][color=855b30,fontsize=22]{$num}[-][color=462800,fontsize=24]生命伤害[-]</v>
      </c>
      <c r="D4753" s="55">
        <f>[3]lang_2!D4753</f>
        <v>0</v>
      </c>
      <c r="E4753" s="55">
        <f>[3]lang_2!E4753</f>
        <v>0</v>
      </c>
    </row>
    <row r="4754" spans="1:5">
      <c r="A4754" s="55" t="str">
        <f>[3]lang_2!A4754</f>
        <v>GUILDMAP_EQUIPMENT_TIP</v>
      </c>
      <c r="B4754" s="55">
        <f>[3]lang_2!B4754</f>
        <v>0</v>
      </c>
      <c r="C4754" s="55" t="str">
        <f>[3]lang_2!C4754</f>
        <v>#您拾取了一件宝物，并装备了它</v>
      </c>
      <c r="D4754" s="55">
        <f>[3]lang_2!D4754</f>
        <v>0</v>
      </c>
      <c r="E4754" s="55">
        <f>[3]lang_2!E4754</f>
        <v>0</v>
      </c>
    </row>
    <row r="4755" spans="1:5">
      <c r="A4755" s="55">
        <f>[3]lang_2!A4755</f>
        <v>0</v>
      </c>
      <c r="B4755" s="55">
        <f>[3]lang_2!B4755</f>
        <v>0</v>
      </c>
      <c r="C4755" s="55">
        <f>[3]lang_2!C4755</f>
        <v>0</v>
      </c>
      <c r="D4755" s="55">
        <f>[3]lang_2!D4755</f>
        <v>0</v>
      </c>
      <c r="E4755" s="55">
        <f>[3]lang_2!E4755</f>
        <v>0</v>
      </c>
    </row>
    <row r="4756" spans="1:5">
      <c r="A4756" s="55" t="str">
        <f>[3]lang_2!A4756</f>
        <v>LOSSGUIDE_1</v>
      </c>
      <c r="B4756" s="55">
        <f>[3]lang_2!B4756</f>
        <v>0</v>
      </c>
      <c r="C4756" s="55" t="str">
        <f>[3]lang_2!C4756</f>
        <v>#[color=562600]女王大人，不必灰心，凤凰虽然很强，但是我们可以通过合理布阵去击败它。[-]</v>
      </c>
      <c r="D4756" s="55">
        <f>[3]lang_2!D4756</f>
        <v>0</v>
      </c>
      <c r="E4756" s="55">
        <f>[3]lang_2!E4756</f>
        <v>0</v>
      </c>
    </row>
    <row r="4757" spans="1:5">
      <c r="A4757" s="55" t="str">
        <f>[3]lang_2!A4757</f>
        <v>LOSSGUIDE_2</v>
      </c>
      <c r="B4757" s="55">
        <f>[3]lang_2!B4757</f>
        <v>0</v>
      </c>
      <c r="C4757" s="55" t="str">
        <f>[3]lang_2!C4757</f>
        <v>#[color=562600]凤凰的烈焰吐息会对[-][color=1d61d3]正前方[-][color=562600]的敌人造成巨大伤害，我们需要避开他。[-]</v>
      </c>
      <c r="D4757" s="55">
        <f>[3]lang_2!D4757</f>
        <v>0</v>
      </c>
      <c r="E4757" s="55">
        <f>[3]lang_2!E4757</f>
        <v>0</v>
      </c>
    </row>
    <row r="4758" spans="1:5">
      <c r="A4758" s="55" t="str">
        <f>[3]lang_2!A4758</f>
        <v>LOSSGUIDE_3</v>
      </c>
      <c r="B4758" s="55">
        <f>[3]lang_2!B4758</f>
        <v>0</v>
      </c>
      <c r="C4758" s="55" t="str">
        <f>[3]lang_2!C4758</f>
        <v>#[color=562600]这样就万无一失了。[-]</v>
      </c>
      <c r="D4758" s="55">
        <f>[3]lang_2!D4758</f>
        <v>0</v>
      </c>
      <c r="E4758" s="55">
        <f>[3]lang_2!E4758</f>
        <v>0</v>
      </c>
    </row>
    <row r="4759" spans="1:5">
      <c r="A4759" s="55">
        <f>[3]lang_2!A4759</f>
        <v>0</v>
      </c>
      <c r="B4759" s="55">
        <f>[3]lang_2!B4759</f>
        <v>0</v>
      </c>
      <c r="C4759" s="55">
        <f>[3]lang_2!C4759</f>
        <v>0</v>
      </c>
      <c r="D4759" s="55">
        <f>[3]lang_2!D4759</f>
        <v>0</v>
      </c>
      <c r="E4759" s="55">
        <f>[3]lang_2!E4759</f>
        <v>0</v>
      </c>
    </row>
    <row r="4760" spans="1:5">
      <c r="A4760" s="55">
        <f>[3]lang_2!A4760</f>
        <v>0</v>
      </c>
      <c r="B4760" s="55">
        <f>[3]lang_2!B4760</f>
        <v>0</v>
      </c>
      <c r="C4760" s="55">
        <f>[3]lang_2!C4760</f>
        <v>0</v>
      </c>
      <c r="D4760" s="55">
        <f>[3]lang_2!D4760</f>
        <v>0</v>
      </c>
      <c r="E4760" s="55">
        <f>[3]lang_2!E4760</f>
        <v>0</v>
      </c>
    </row>
    <row r="4761" spans="1:5">
      <c r="A4761" s="55">
        <f>[3]lang_2!A4761</f>
        <v>0</v>
      </c>
      <c r="B4761" s="55">
        <f>[3]lang_2!B4761</f>
        <v>0</v>
      </c>
      <c r="C4761" s="55">
        <f>[3]lang_2!C4761</f>
        <v>0</v>
      </c>
      <c r="D4761" s="55">
        <f>[3]lang_2!D4761</f>
        <v>0</v>
      </c>
      <c r="E4761" s="55">
        <f>[3]lang_2!E4761</f>
        <v>0</v>
      </c>
    </row>
    <row r="4762" spans="1:5">
      <c r="A4762" s="55">
        <f>[3]lang_2!A4762</f>
        <v>0</v>
      </c>
      <c r="B4762" s="55">
        <f>[3]lang_2!B4762</f>
        <v>0</v>
      </c>
      <c r="C4762" s="55">
        <f>[3]lang_2!C4762</f>
        <v>0</v>
      </c>
      <c r="D4762" s="55">
        <f>[3]lang_2!D4762</f>
        <v>0</v>
      </c>
      <c r="E4762" s="55">
        <f>[3]lang_2!E4762</f>
        <v>0</v>
      </c>
    </row>
    <row r="4763" spans="1:5">
      <c r="A4763" s="55">
        <f>[3]lang_2!A4763</f>
        <v>0</v>
      </c>
      <c r="B4763" s="55">
        <f>[3]lang_2!B4763</f>
        <v>0</v>
      </c>
      <c r="C4763" s="55">
        <f>[3]lang_2!C4763</f>
        <v>0</v>
      </c>
      <c r="D4763" s="55">
        <f>[3]lang_2!D4763</f>
        <v>0</v>
      </c>
      <c r="E4763" s="55">
        <f>[3]lang_2!E4763</f>
        <v>0</v>
      </c>
    </row>
    <row r="4764" spans="1:5">
      <c r="A4764" s="55">
        <f>[3]lang_2!A4764</f>
        <v>0</v>
      </c>
      <c r="B4764" s="55">
        <f>[3]lang_2!B4764</f>
        <v>0</v>
      </c>
      <c r="C4764" s="55">
        <f>[3]lang_2!C4764</f>
        <v>0</v>
      </c>
      <c r="D4764" s="55">
        <f>[3]lang_2!D4764</f>
        <v>0</v>
      </c>
      <c r="E4764" s="55">
        <f>[3]lang_2!E4764</f>
        <v>0</v>
      </c>
    </row>
    <row r="4765" spans="1:5">
      <c r="A4765" s="55">
        <f>[3]lang_2!A4765</f>
        <v>0</v>
      </c>
      <c r="B4765" s="55">
        <f>[3]lang_2!B4765</f>
        <v>0</v>
      </c>
      <c r="C4765" s="55">
        <f>[3]lang_2!C4765</f>
        <v>0</v>
      </c>
      <c r="D4765" s="55">
        <f>[3]lang_2!D4765</f>
        <v>0</v>
      </c>
      <c r="E4765" s="55">
        <f>[3]lang_2!E4765</f>
        <v>0</v>
      </c>
    </row>
    <row r="4766" spans="1:5">
      <c r="A4766" s="55" t="str">
        <f>[3]lang_2!A4766</f>
        <v>TEAMSHOWLANG_101</v>
      </c>
      <c r="B4766" s="55">
        <f>[3]lang_2!B4766</f>
        <v>0</v>
      </c>
      <c r="C4766" s="55" t="str">
        <f>[3]lang_2!C4766</f>
        <v>#矛阵：对敌方兵团造成伤害并「眩晕」</v>
      </c>
      <c r="D4766" s="55">
        <f>[3]lang_2!D4766</f>
        <v>0</v>
      </c>
      <c r="E4766" s="55">
        <f>[3]lang_2!E4766</f>
        <v>0</v>
      </c>
    </row>
    <row r="4767" spans="1:5">
      <c r="A4767" s="55" t="str">
        <f>[3]lang_2!A4767</f>
        <v>TEAMSHOWLANG_102</v>
      </c>
      <c r="B4767" s="55">
        <f>[3]lang_2!B4767</f>
        <v>0</v>
      </c>
      <c r="C4767" s="55" t="str">
        <f>[3]lang_2!C4767</f>
        <v>#爆裂箭：对敌方兵团造成大量伤害</v>
      </c>
      <c r="D4767" s="55">
        <f>[3]lang_2!D4767</f>
        <v>0</v>
      </c>
      <c r="E4767" s="55">
        <f>[3]lang_2!E4767</f>
        <v>0</v>
      </c>
    </row>
    <row r="4768" spans="1:5">
      <c r="A4768" s="55" t="str">
        <f>[3]lang_2!A4768</f>
        <v>TEAMSHOWLANG_103</v>
      </c>
      <c r="B4768" s="55">
        <f>[3]lang_2!B4768</f>
        <v>0</v>
      </c>
      <c r="C4768" s="55" t="str">
        <f>[3]lang_2!C4768</f>
        <v>#俯冲：攻击时对3个敌方单位造成伤害</v>
      </c>
      <c r="D4768" s="55">
        <f>[3]lang_2!D4768</f>
        <v>0</v>
      </c>
      <c r="E4768" s="55">
        <f>[3]lang_2!E4768</f>
        <v>0</v>
      </c>
    </row>
    <row r="4769" spans="1:5">
      <c r="A4769" s="55" t="str">
        <f>[3]lang_2!A4769</f>
        <v>TEAMSHOWLANG_104</v>
      </c>
      <c r="B4769" s="55">
        <f>[3]lang_2!B4769</f>
        <v>0</v>
      </c>
      <c r="C4769" s="55" t="str">
        <f>[3]lang_2!C4769</f>
        <v>#神圣护佑：开场后大幅提高兵团减伤</v>
      </c>
      <c r="D4769" s="55">
        <f>[3]lang_2!D4769</f>
        <v>0</v>
      </c>
      <c r="E4769" s="55">
        <f>[3]lang_2!E4769</f>
        <v>0</v>
      </c>
    </row>
    <row r="4770" spans="1:5">
      <c r="A4770" s="55" t="str">
        <f>[3]lang_2!A4770</f>
        <v>TEAMSHOWLANG_105</v>
      </c>
      <c r="B4770" s="55">
        <f>[3]lang_2!B4770</f>
        <v>0</v>
      </c>
      <c r="C4770" s="55" t="str">
        <f>[3]lang_2!C4770</f>
        <v>#祈祷：治疗己方生命最低的兵团</v>
      </c>
      <c r="D4770" s="55">
        <f>[3]lang_2!D4770</f>
        <v>0</v>
      </c>
      <c r="E4770" s="55">
        <f>[3]lang_2!E4770</f>
        <v>0</v>
      </c>
    </row>
    <row r="4771" spans="1:5">
      <c r="A4771" s="55" t="str">
        <f>[3]lang_2!A4771</f>
        <v>TEAMSHOWLANG_106</v>
      </c>
      <c r="B4771" s="55">
        <f>[3]lang_2!B4771</f>
        <v>0</v>
      </c>
      <c r="C4771" s="55" t="str">
        <f>[3]lang_2!C4771</f>
        <v>#突刺：第一次攻击造成大量伤害并「眩晕」</v>
      </c>
      <c r="D4771" s="55">
        <f>[3]lang_2!D4771</f>
        <v>0</v>
      </c>
      <c r="E4771" s="55">
        <f>[3]lang_2!E4771</f>
        <v>0</v>
      </c>
    </row>
    <row r="4772" spans="1:5">
      <c r="A4772" s="55" t="str">
        <f>[3]lang_2!A4772</f>
        <v>TEAMSHOWLANG_107</v>
      </c>
      <c r="B4772" s="55">
        <f>[3]lang_2!B4772</f>
        <v>0</v>
      </c>
      <c r="C4772" s="55" t="str">
        <f>[3]lang_2!C4772</f>
        <v>#定罪：对3个兵团造成巨大伤害并「眩晕」</v>
      </c>
      <c r="D4772" s="55">
        <f>[3]lang_2!D4772</f>
        <v>0</v>
      </c>
      <c r="E4772" s="55">
        <f>[3]lang_2!E4772</f>
        <v>0</v>
      </c>
    </row>
    <row r="4773" spans="1:5">
      <c r="A4773" s="55" t="str">
        <f>[3]lang_2!A4773</f>
        <v>TEAMSHOWLANG_108</v>
      </c>
      <c r="B4773" s="55">
        <f>[3]lang_2!B4773</f>
        <v>0</v>
      </c>
      <c r="C4773" s="55" t="str">
        <f>[3]lang_2!C4773</f>
        <v>#英勇增援：召唤圣堂侍从加入战斗</v>
      </c>
      <c r="D4773" s="55">
        <f>[3]lang_2!D4773</f>
        <v>0</v>
      </c>
      <c r="E4773" s="55">
        <f>[3]lang_2!E4773</f>
        <v>0</v>
      </c>
    </row>
    <row r="4774" spans="1:5">
      <c r="A4774" s="55" t="str">
        <f>[3]lang_2!A4774</f>
        <v>TEAMSHOWLANG_201</v>
      </c>
      <c r="B4774" s="55">
        <f>[3]lang_2!B4774</f>
        <v>0</v>
      </c>
      <c r="C4774" s="55" t="str">
        <f>[3]lang_2!C4774</f>
        <v>#战争践踏：对周围兵团造成伤害并「减速」</v>
      </c>
      <c r="D4774" s="55">
        <f>[3]lang_2!D4774</f>
        <v>0</v>
      </c>
      <c r="E4774" s="55">
        <f>[3]lang_2!E4774</f>
        <v>0</v>
      </c>
    </row>
    <row r="4775" spans="1:5">
      <c r="A4775" s="55" t="str">
        <f>[3]lang_2!A4775</f>
        <v>TEAMSHOWLANG_202</v>
      </c>
      <c r="B4775" s="55">
        <f>[3]lang_2!B4775</f>
        <v>0</v>
      </c>
      <c r="C4775" s="55" t="str">
        <f>[3]lang_2!C4775</f>
        <v>#矮人咆哮：开场提高己方兵团生命上限</v>
      </c>
      <c r="D4775" s="55">
        <f>[3]lang_2!D4775</f>
        <v>0</v>
      </c>
      <c r="E4775" s="55">
        <f>[3]lang_2!E4775</f>
        <v>0</v>
      </c>
    </row>
    <row r="4776" spans="1:5">
      <c r="A4776" s="55" t="str">
        <f>[3]lang_2!A4776</f>
        <v>TEAMSHOWLANG_203</v>
      </c>
      <c r="B4776" s="55">
        <f>[3]lang_2!B4776</f>
        <v>0</v>
      </c>
      <c r="C4776" s="55" t="str">
        <f>[3]lang_2!C4776</f>
        <v>#箭雨：一段时间内攻速提高500%</v>
      </c>
      <c r="D4776" s="55">
        <f>[3]lang_2!D4776</f>
        <v>0</v>
      </c>
      <c r="E4776" s="55">
        <f>[3]lang_2!E4776</f>
        <v>0</v>
      </c>
    </row>
    <row r="4777" spans="1:5">
      <c r="A4777" s="55" t="str">
        <f>[3]lang_2!A4777</f>
        <v>TEAMSHOWLANG_204</v>
      </c>
      <c r="B4777" s="55">
        <f>[3]lang_2!B4777</f>
        <v>0</v>
      </c>
      <c r="C4777" s="55" t="str">
        <f>[3]lang_2!C4777</f>
        <v>#生机护佑：为周围己方兵团施加生命护盾</v>
      </c>
      <c r="D4777" s="55">
        <f>[3]lang_2!D4777</f>
        <v>0</v>
      </c>
      <c r="E4777" s="55">
        <f>[3]lang_2!E4777</f>
        <v>0</v>
      </c>
    </row>
    <row r="4778" spans="1:5">
      <c r="A4778" s="55" t="str">
        <f>[3]lang_2!A4778</f>
        <v>TEAMSHOWLANG_205</v>
      </c>
      <c r="B4778" s="55">
        <f>[3]lang_2!B4778</f>
        <v>0</v>
      </c>
      <c r="C4778" s="55" t="str">
        <f>[3]lang_2!C4778</f>
        <v>#缠绕：降低周围敌方兵团攻速并「减速」</v>
      </c>
      <c r="D4778" s="55">
        <f>[3]lang_2!D4778</f>
        <v>0</v>
      </c>
      <c r="E4778" s="55">
        <f>[3]lang_2!E4778</f>
        <v>0</v>
      </c>
    </row>
    <row r="4779" spans="1:5">
      <c r="A4779" s="55" t="str">
        <f>[3]lang_2!A4779</f>
        <v>TEAMSHOWLANG_206</v>
      </c>
      <c r="B4779" s="55">
        <f>[3]lang_2!B4779</f>
        <v>0</v>
      </c>
      <c r="C4779" s="55" t="str">
        <f>[3]lang_2!C4779</f>
        <v>#失明术：大幅降低横排敌方兵团命中</v>
      </c>
      <c r="D4779" s="55">
        <f>[3]lang_2!D4779</f>
        <v>0</v>
      </c>
      <c r="E4779" s="55">
        <f>[3]lang_2!E4779</f>
        <v>0</v>
      </c>
    </row>
    <row r="4780" spans="1:5">
      <c r="A4780" s="55" t="str">
        <f>[3]lang_2!A4780</f>
        <v>TEAMSHOWLANG_207</v>
      </c>
      <c r="B4780" s="55">
        <f>[3]lang_2!B4780</f>
        <v>0</v>
      </c>
      <c r="C4780" s="55" t="str">
        <f>[3]lang_2!C4780</f>
        <v>#天空援助：对3个敌方后排兵团造成伤害</v>
      </c>
      <c r="D4780" s="55">
        <f>[3]lang_2!D4780</f>
        <v>0</v>
      </c>
      <c r="E4780" s="55">
        <f>[3]lang_2!E4780</f>
        <v>0</v>
      </c>
    </row>
    <row r="4781" spans="1:5">
      <c r="A4781" s="55" t="str">
        <f>[3]lang_2!A4781</f>
        <v>TEAMSHOWLANG_208</v>
      </c>
      <c r="B4781" s="55">
        <f>[3]lang_2!B4781</f>
        <v>0</v>
      </c>
      <c r="C4781" s="55" t="str">
        <f>[3]lang_2!C4781</f>
        <v>#森林结界：处于魔法阵中的兵团免疫魔法伤害</v>
      </c>
      <c r="D4781" s="55">
        <f>[3]lang_2!D4781</f>
        <v>0</v>
      </c>
      <c r="E4781" s="55">
        <f>[3]lang_2!E4781</f>
        <v>0</v>
      </c>
    </row>
    <row r="4782" spans="1:5">
      <c r="A4782" s="55" t="str">
        <f>[3]lang_2!A4782</f>
        <v>TEAMSHOWLANG_301</v>
      </c>
      <c r="B4782" s="55">
        <f>[3]lang_2!B4782</f>
        <v>0</v>
      </c>
      <c r="C4782" s="55" t="str">
        <f>[3]lang_2!C4782</f>
        <v>#骨盾：生命低于50%提高自身兵团减伤</v>
      </c>
      <c r="D4782" s="55">
        <f>[3]lang_2!D4782</f>
        <v>0</v>
      </c>
      <c r="E4782" s="55">
        <f>[3]lang_2!E4782</f>
        <v>0</v>
      </c>
    </row>
    <row r="4783" spans="1:5">
      <c r="A4783" s="55" t="str">
        <f>[3]lang_2!A4783</f>
        <v>TEAMSHOWLANG_302</v>
      </c>
      <c r="B4783" s="55">
        <f>[3]lang_2!B4783</f>
        <v>0</v>
      </c>
      <c r="C4783" s="55" t="str">
        <f>[3]lang_2!C4783</f>
        <v>#炸裂：死亡时对周围敌方兵团造成伤害</v>
      </c>
      <c r="D4783" s="55">
        <f>[3]lang_2!D4783</f>
        <v>0</v>
      </c>
      <c r="E4783" s="55">
        <f>[3]lang_2!E4783</f>
        <v>0</v>
      </c>
    </row>
    <row r="4784" spans="1:5">
      <c r="A4784" s="55" t="str">
        <f>[3]lang_2!A4784</f>
        <v>TEAMSHOWLANG_303</v>
      </c>
      <c r="B4784" s="55">
        <f>[3]lang_2!B4784</f>
        <v>0</v>
      </c>
      <c r="C4784" s="55" t="str">
        <f>[3]lang_2!C4784</f>
        <v>#恐怖尖啸：对正前方敌方兵团造成「沉默」</v>
      </c>
      <c r="D4784" s="55">
        <f>[3]lang_2!D4784</f>
        <v>0</v>
      </c>
      <c r="E4784" s="55">
        <f>[3]lang_2!E4784</f>
        <v>0</v>
      </c>
    </row>
    <row r="4785" spans="1:5">
      <c r="A4785" s="55" t="str">
        <f>[3]lang_2!A4785</f>
        <v>TEAMSHOWLANG_304</v>
      </c>
      <c r="B4785" s="55">
        <f>[3]lang_2!B4785</f>
        <v>0</v>
      </c>
      <c r="C4785" s="55" t="str">
        <f>[3]lang_2!C4785</f>
        <v>#生命虹吸：吸取敌方兵团生命回复自身</v>
      </c>
      <c r="D4785" s="55">
        <f>[3]lang_2!D4785</f>
        <v>0</v>
      </c>
      <c r="E4785" s="55">
        <f>[3]lang_2!E4785</f>
        <v>0</v>
      </c>
    </row>
    <row r="4786" spans="1:5">
      <c r="A4786" s="55" t="str">
        <f>[3]lang_2!A4786</f>
        <v>TEAMSHOWLANG_305</v>
      </c>
      <c r="B4786" s="55">
        <f>[3]lang_2!B4786</f>
        <v>0</v>
      </c>
      <c r="C4786" s="55" t="str">
        <f>[3]lang_2!C4786</f>
        <v>#献祭：召唤大量骷髅战士加入战斗</v>
      </c>
      <c r="D4786" s="55">
        <f>[3]lang_2!D4786</f>
        <v>0</v>
      </c>
      <c r="E4786" s="55">
        <f>[3]lang_2!E4786</f>
        <v>0</v>
      </c>
    </row>
    <row r="4787" spans="1:5">
      <c r="A4787" s="55" t="str">
        <f>[3]lang_2!A4787</f>
        <v>TEAMSHOWLANG_306</v>
      </c>
      <c r="B4787" s="55">
        <f>[3]lang_2!B4787</f>
        <v>0</v>
      </c>
      <c r="C4787" s="55" t="str">
        <f>[3]lang_2!C4787</f>
        <v>#致命一击：造成巨大伤害并「士气低落」</v>
      </c>
      <c r="D4787" s="55">
        <f>[3]lang_2!D4787</f>
        <v>0</v>
      </c>
      <c r="E4787" s="55">
        <f>[3]lang_2!E4787</f>
        <v>0</v>
      </c>
    </row>
    <row r="4788" spans="1:5">
      <c r="A4788" s="55" t="str">
        <f>[3]lang_2!A4788</f>
        <v>TEAMSHOWLANG_307</v>
      </c>
      <c r="B4788" s="55">
        <f>[3]lang_2!B4788</f>
        <v>0</v>
      </c>
      <c r="C4788" s="55" t="str">
        <f>[3]lang_2!C4788</f>
        <v>#恐惧：大幅降低敌方防御并「士气低落」</v>
      </c>
      <c r="D4788" s="55">
        <f>[3]lang_2!D4788</f>
        <v>0</v>
      </c>
      <c r="E4788" s="55">
        <f>[3]lang_2!E4788</f>
        <v>0</v>
      </c>
    </row>
    <row r="4789" spans="1:5">
      <c r="A4789" s="55" t="str">
        <f>[3]lang_2!A4789</f>
        <v>TEAMSHOWLANG_308</v>
      </c>
      <c r="B4789" s="55">
        <f>[3]lang_2!B4789</f>
        <v>0</v>
      </c>
      <c r="C4789" s="55" t="str">
        <f>[3]lang_2!C4789</f>
        <v>#腐烂诅咒：大幅降低敌方被治疗效果</v>
      </c>
      <c r="D4789" s="55">
        <f>[3]lang_2!D4789</f>
        <v>0</v>
      </c>
      <c r="E4789" s="55">
        <f>[3]lang_2!E4789</f>
        <v>0</v>
      </c>
    </row>
    <row r="4790" spans="1:5">
      <c r="A4790" s="55" t="str">
        <f>[3]lang_2!A4790</f>
        <v>TEAMSHOWLANG_401</v>
      </c>
      <c r="B4790" s="55">
        <f>[3]lang_2!B4790</f>
        <v>0</v>
      </c>
      <c r="C4790" s="55" t="str">
        <f>[3]lang_2!C4790</f>
        <v>#战争风暴：对周围3个敌方单位造成伤害</v>
      </c>
      <c r="D4790" s="55">
        <f>[3]lang_2!D4790</f>
        <v>0</v>
      </c>
      <c r="E4790" s="55">
        <f>[3]lang_2!E4790</f>
        <v>0</v>
      </c>
    </row>
    <row r="4791" spans="1:5">
      <c r="A4791" s="55" t="str">
        <f>[3]lang_2!A4791</f>
        <v>TEAMSHOWLANG_402</v>
      </c>
      <c r="B4791" s="55">
        <f>[3]lang_2!B4791</f>
        <v>0</v>
      </c>
      <c r="C4791" s="55" t="str">
        <f>[3]lang_2!C4791</f>
        <v>#野兽伙伴：死亡时召唤狼进行战斗</v>
      </c>
      <c r="D4791" s="55">
        <f>[3]lang_2!D4791</f>
        <v>0</v>
      </c>
      <c r="E4791" s="55">
        <f>[3]lang_2!E4791</f>
        <v>0</v>
      </c>
    </row>
    <row r="4792" spans="1:5">
      <c r="A4792" s="55" t="str">
        <f>[3]lang_2!A4792</f>
        <v>TEAMSHOWLANG_403</v>
      </c>
      <c r="B4792" s="55">
        <f>[3]lang_2!B4792</f>
        <v>0</v>
      </c>
      <c r="C4792" s="55" t="str">
        <f>[3]lang_2!C4792</f>
        <v>#斩杀：对生命低于30%的敌方造成额外伤害</v>
      </c>
      <c r="D4792" s="55">
        <f>[3]lang_2!D4792</f>
        <v>0</v>
      </c>
      <c r="E4792" s="55">
        <f>[3]lang_2!E4792</f>
        <v>0</v>
      </c>
    </row>
    <row r="4793" spans="1:5">
      <c r="A4793" s="55" t="str">
        <f>[3]lang_2!A4793</f>
        <v>TEAMSHOWLANG_404</v>
      </c>
      <c r="B4793" s="55">
        <f>[3]lang_2!B4793</f>
        <v>0</v>
      </c>
      <c r="C4793" s="55" t="str">
        <f>[3]lang_2!C4793</f>
        <v>#血池：提高周围己方兵团吸血效果</v>
      </c>
      <c r="D4793" s="55">
        <f>[3]lang_2!D4793</f>
        <v>0</v>
      </c>
      <c r="E4793" s="55">
        <f>[3]lang_2!E4793</f>
        <v>0</v>
      </c>
    </row>
    <row r="4794" spans="1:5">
      <c r="A4794" s="55" t="str">
        <f>[3]lang_2!A4794</f>
        <v>TEAMSHOWLANG_405</v>
      </c>
      <c r="B4794" s="55">
        <f>[3]lang_2!B4794</f>
        <v>0</v>
      </c>
      <c r="C4794" s="55" t="str">
        <f>[3]lang_2!C4794</f>
        <v>#雷鸣：对正前方的敌方兵团造成巨大伤害</v>
      </c>
      <c r="D4794" s="55">
        <f>[3]lang_2!D4794</f>
        <v>0</v>
      </c>
      <c r="E4794" s="55">
        <f>[3]lang_2!E4794</f>
        <v>0</v>
      </c>
    </row>
    <row r="4795" spans="1:5">
      <c r="A4795" s="55" t="str">
        <f>[3]lang_2!A4795</f>
        <v>TEAMSHOWLANG_406</v>
      </c>
      <c r="B4795" s="55">
        <f>[3]lang_2!B4795</f>
        <v>0</v>
      </c>
      <c r="C4795" s="55" t="str">
        <f>[3]lang_2!C4795</f>
        <v>#火石：对正前方的敌方兵团造成巨大伤害</v>
      </c>
      <c r="D4795" s="55">
        <f>[3]lang_2!D4795</f>
        <v>0</v>
      </c>
      <c r="E4795" s="55">
        <f>[3]lang_2!E4795</f>
        <v>0</v>
      </c>
    </row>
    <row r="4796" spans="1:5">
      <c r="A4796" s="55" t="str">
        <f>[3]lang_2!A4796</f>
        <v>TEAMSHOWLANG_407</v>
      </c>
      <c r="B4796" s="55">
        <f>[3]lang_2!B4796</f>
        <v>0</v>
      </c>
      <c r="C4796" s="55" t="str">
        <f>[3]lang_2!C4796</f>
        <v>#野性咆哮：大幅降低敌方攻击并「眩晕」</v>
      </c>
      <c r="D4796" s="55">
        <f>[3]lang_2!D4796</f>
        <v>0</v>
      </c>
      <c r="E4796" s="55">
        <f>[3]lang_2!E4796</f>
        <v>0</v>
      </c>
    </row>
    <row r="4797" spans="1:5">
      <c r="A4797" s="55" t="str">
        <f>[3]lang_2!A4797</f>
        <v>TEAMSHOWLANG_501</v>
      </c>
      <c r="B4797" s="55">
        <f>[3]lang_2!B4797</f>
        <v>0</v>
      </c>
      <c r="C4797" s="55" t="str">
        <f>[3]lang_2!C4797</f>
        <v>#冲动：死亡时一定几率满血复活</v>
      </c>
      <c r="D4797" s="55">
        <f>[3]lang_2!D4797</f>
        <v>0</v>
      </c>
      <c r="E4797" s="55">
        <f>[3]lang_2!E4797</f>
        <v>0</v>
      </c>
    </row>
    <row r="4798" spans="1:5">
      <c r="A4798" s="55" t="str">
        <f>[3]lang_2!A4798</f>
        <v>TEAMSHOWLANG_502</v>
      </c>
      <c r="B4798" s="55">
        <f>[3]lang_2!B4798</f>
        <v>0</v>
      </c>
      <c r="C4798" s="55" t="str">
        <f>[3]lang_2!C4798</f>
        <v>#烈火魔墙：对正前方的敌方兵团造成伤害</v>
      </c>
      <c r="D4798" s="55">
        <f>[3]lang_2!D4798</f>
        <v>0</v>
      </c>
      <c r="E4798" s="55">
        <f>[3]lang_2!E4798</f>
        <v>0</v>
      </c>
    </row>
    <row r="4799" spans="1:5">
      <c r="A4799" s="55" t="str">
        <f>[3]lang_2!A4799</f>
        <v>TEAMSHOWLANG_503</v>
      </c>
      <c r="B4799" s="55">
        <f>[3]lang_2!B4799</f>
        <v>0</v>
      </c>
      <c r="C4799" s="55" t="str">
        <f>[3]lang_2!C4799</f>
        <v>#狂暴：一段时间内攻击必定暴击</v>
      </c>
      <c r="D4799" s="55">
        <f>[3]lang_2!D4799</f>
        <v>0</v>
      </c>
      <c r="E4799" s="55">
        <f>[3]lang_2!E4799</f>
        <v>0</v>
      </c>
    </row>
    <row r="4800" spans="1:5">
      <c r="A4800" s="55" t="str">
        <f>[3]lang_2!A4800</f>
        <v>TEAMSHOWLANG_504</v>
      </c>
      <c r="B4800" s="55">
        <f>[3]lang_2!B4800</f>
        <v>0</v>
      </c>
      <c r="C4800" s="55" t="str">
        <f>[3]lang_2!C4800</f>
        <v>#炙热打击：对敌方兵团造成大量伤害</v>
      </c>
      <c r="D4800" s="55">
        <f>[3]lang_2!D4800</f>
        <v>0</v>
      </c>
      <c r="E4800" s="55">
        <f>[3]lang_2!E4800</f>
        <v>0</v>
      </c>
    </row>
    <row r="4801" spans="1:5">
      <c r="A4801" s="55" t="str">
        <f>[3]lang_2!A4801</f>
        <v>TEAMSHOWLANG_505</v>
      </c>
      <c r="B4801" s="55">
        <f>[3]lang_2!B4801</f>
        <v>0</v>
      </c>
      <c r="C4801" s="55" t="str">
        <f>[3]lang_2!C4801</f>
        <v>#烈火温泉：持续治疗正前方的己方兵团</v>
      </c>
      <c r="D4801" s="55">
        <f>[3]lang_2!D4801</f>
        <v>0</v>
      </c>
      <c r="E4801" s="55">
        <f>[3]lang_2!E4801</f>
        <v>0</v>
      </c>
    </row>
    <row r="4802" spans="1:5">
      <c r="A4802" s="55" t="str">
        <f>[3]lang_2!A4802</f>
        <v>TEAMSHOWLANG_506</v>
      </c>
      <c r="B4802" s="55">
        <f>[3]lang_2!B4802</f>
        <v>0</v>
      </c>
      <c r="C4802" s="55" t="str">
        <f>[3]lang_2!C4802</f>
        <v>#连珠火球：对敌方造成大量伤害并「灼烧」</v>
      </c>
      <c r="D4802" s="55">
        <f>[3]lang_2!D4802</f>
        <v>0</v>
      </c>
      <c r="E4802" s="55">
        <f>[3]lang_2!E4802</f>
        <v>0</v>
      </c>
    </row>
    <row r="4803" spans="1:5">
      <c r="A4803" s="55" t="str">
        <f>[3]lang_2!A4803</f>
        <v>TEAMSHOWLANG_507</v>
      </c>
      <c r="B4803" s="55">
        <f>[3]lang_2!B4803</f>
        <v>0</v>
      </c>
      <c r="C4803" s="55" t="str">
        <f>[3]lang_2!C4803</f>
        <v>#痛苦镰刀：对敌方造成巨大伤害并「眩晕」</v>
      </c>
      <c r="D4803" s="55">
        <f>[3]lang_2!D4803</f>
        <v>0</v>
      </c>
      <c r="E4803" s="55">
        <f>[3]lang_2!E4803</f>
        <v>0</v>
      </c>
    </row>
    <row r="4804" spans="1:5">
      <c r="A4804" s="55" t="str">
        <f>[3]lang_2!A4804</f>
        <v>TEAMSHOWLANG_601</v>
      </c>
      <c r="B4804" s="55">
        <f>[3]lang_2!B4804</f>
        <v>0</v>
      </c>
      <c r="C4804" s="55" t="str">
        <f>[3]lang_2!C4804</f>
        <v>#灌魔铁球：大幅度提高攻击速度</v>
      </c>
      <c r="D4804" s="55">
        <f>[3]lang_2!D4804</f>
        <v>0</v>
      </c>
      <c r="E4804" s="55">
        <f>[3]lang_2!E4804</f>
        <v>0</v>
      </c>
    </row>
    <row r="4805" spans="1:5">
      <c r="A4805" s="55" t="str">
        <f>[3]lang_2!A4805</f>
        <v>TEAMSHOWLANG_602</v>
      </c>
      <c r="B4805" s="55">
        <f>[3]lang_2!B4805</f>
        <v>0</v>
      </c>
      <c r="C4805" s="55" t="str">
        <f>[3]lang_2!C4805</f>
        <v>#石像形态：提高攻击力与攻击速度</v>
      </c>
      <c r="D4805" s="55">
        <f>[3]lang_2!D4805</f>
        <v>0</v>
      </c>
      <c r="E4805" s="55">
        <f>[3]lang_2!E4805</f>
        <v>0</v>
      </c>
    </row>
    <row r="4806" spans="1:5">
      <c r="A4806" s="55" t="str">
        <f>[3]lang_2!A4806</f>
        <v>TEAMSHOWLANG_603</v>
      </c>
      <c r="B4806" s="55">
        <f>[3]lang_2!B4806</f>
        <v>0</v>
      </c>
      <c r="C4806" s="55" t="str">
        <f>[3]lang_2!C4806</f>
        <v>#法术穿透：对单体的伤害会越来越高</v>
      </c>
      <c r="D4806" s="55">
        <f>[3]lang_2!D4806</f>
        <v>0</v>
      </c>
      <c r="E4806" s="55">
        <f>[3]lang_2!E4806</f>
        <v>0</v>
      </c>
    </row>
    <row r="4807" spans="1:5">
      <c r="A4807" s="55" t="str">
        <f>[3]lang_2!A4807</f>
        <v>TEAMSHOWLANG_604</v>
      </c>
      <c r="B4807" s="55">
        <f>[3]lang_2!B4807</f>
        <v>0</v>
      </c>
      <c r="C4807" s="55" t="str">
        <f>[3]lang_2!C4807</f>
        <v>#金属共鸣：开启防护罩保护己方兵团</v>
      </c>
      <c r="D4807" s="55">
        <f>[3]lang_2!D4807</f>
        <v>0</v>
      </c>
      <c r="E4807" s="55">
        <f>[3]lang_2!E4807</f>
        <v>0</v>
      </c>
    </row>
    <row r="4808" spans="1:5">
      <c r="A4808" s="55" t="str">
        <f>[3]lang_2!A4808</f>
        <v>TEAMSHOWLANG_605</v>
      </c>
      <c r="B4808" s="55">
        <f>[3]lang_2!B4808</f>
        <v>0</v>
      </c>
      <c r="C4808" s="55" t="str">
        <f>[3]lang_2!C4808</f>
        <v>#能量馈赠：攻击转变为治疗</v>
      </c>
      <c r="D4808" s="55">
        <f>[3]lang_2!D4808</f>
        <v>0</v>
      </c>
      <c r="E4808" s="55">
        <f>[3]lang_2!E4808</f>
        <v>0</v>
      </c>
    </row>
    <row r="4809" spans="1:5">
      <c r="A4809" s="55" t="str">
        <f>[3]lang_2!A4809</f>
        <v>TEAMSHOWLANG_606</v>
      </c>
      <c r="B4809" s="55">
        <f>[3]lang_2!B4809</f>
        <v>0</v>
      </c>
      <c r="C4809" s="55" t="str">
        <f>[3]lang_2!C4809</f>
        <v>#剑刃乱舞：群体伤害，范围减防</v>
      </c>
      <c r="D4809" s="55">
        <f>[3]lang_2!D4809</f>
        <v>0</v>
      </c>
      <c r="E4809" s="55">
        <f>[3]lang_2!E4809</f>
        <v>0</v>
      </c>
    </row>
    <row r="4810" spans="1:5">
      <c r="A4810" s="55" t="str">
        <f>[3]lang_2!A4810</f>
        <v>TEAMSHOWLANG_607</v>
      </c>
      <c r="B4810" s="55">
        <f>[3]lang_2!B4810</f>
        <v>0</v>
      </c>
      <c r="C4810" s="55" t="str">
        <f>[3]lang_2!C4810</f>
        <v>#战神：攻击无视距离，附带生命百分比伤害</v>
      </c>
      <c r="D4810" s="55">
        <f>[3]lang_2!D4810</f>
        <v>0</v>
      </c>
      <c r="E4810" s="55">
        <f>[3]lang_2!E4810</f>
        <v>0</v>
      </c>
    </row>
    <row r="4811" spans="1:5">
      <c r="A4811" s="55" t="str">
        <f>[3]lang_2!A4811</f>
        <v>TEAMSHOWLANG_701</v>
      </c>
      <c r="B4811" s="55">
        <f>[3]lang_2!B4811</f>
        <v>0</v>
      </c>
      <c r="C4811" s="55" t="str">
        <f>[3]lang_2!C4811</f>
        <v>#矛阵：范围伤害，制造眩晕</v>
      </c>
      <c r="D4811" s="55">
        <f>[3]lang_2!D4811</f>
        <v>0</v>
      </c>
      <c r="E4811" s="55">
        <f>[3]lang_2!E4811</f>
        <v>0</v>
      </c>
    </row>
    <row r="4812" spans="1:5">
      <c r="A4812" s="55" t="str">
        <f>[3]lang_2!A4812</f>
        <v>TEAMSHOWLANG_702</v>
      </c>
      <c r="B4812" s="55">
        <f>[3]lang_2!B4812</f>
        <v>0</v>
      </c>
      <c r="C4812" s="55" t="str">
        <f>[3]lang_2!C4812</f>
        <v>#女妖利爪：一定概率对多个敌人造成伤害</v>
      </c>
      <c r="D4812" s="55">
        <f>[3]lang_2!D4812</f>
        <v>0</v>
      </c>
      <c r="E4812" s="55">
        <f>[3]lang_2!E4812</f>
        <v>0</v>
      </c>
    </row>
    <row r="4813" spans="1:5">
      <c r="A4813" s="55" t="str">
        <f>[3]lang_2!A4813</f>
        <v>TEAMSHOWLANG_703</v>
      </c>
      <c r="B4813" s="55">
        <f>[3]lang_2!B4813</f>
        <v>0</v>
      </c>
      <c r="C4813" s="55" t="str">
        <f>[3]lang_2!C4813</f>
        <v>#心灵控制：使敌方不能移动攻击，持续掉血</v>
      </c>
      <c r="D4813" s="55">
        <f>[3]lang_2!D4813</f>
        <v>0</v>
      </c>
      <c r="E4813" s="55">
        <f>[3]lang_2!E4813</f>
        <v>0</v>
      </c>
    </row>
    <row r="4814" spans="1:5">
      <c r="A4814" s="55" t="str">
        <f>[3]lang_2!A4814</f>
        <v>TEAMSHOWLANG_704</v>
      </c>
      <c r="B4814" s="55">
        <f>[3]lang_2!B4814</f>
        <v>0</v>
      </c>
      <c r="C4814" s="55" t="str">
        <f>[3]lang_2!C4814</f>
        <v>#石化凝视：使石化敌方，降低兵团免伤</v>
      </c>
      <c r="D4814" s="55">
        <f>[3]lang_2!D4814</f>
        <v>0</v>
      </c>
      <c r="E4814" s="55">
        <f>[3]lang_2!E4814</f>
        <v>0</v>
      </c>
    </row>
    <row r="4815" spans="1:5">
      <c r="A4815" s="55" t="str">
        <f>[3]lang_2!A4815</f>
        <v>TEAMSHOWLANG_705</v>
      </c>
      <c r="B4815" s="55">
        <f>[3]lang_2!B4815</f>
        <v>0</v>
      </c>
      <c r="C4815" s="55" t="str">
        <f>[3]lang_2!C4815</f>
        <v>#旋风斩：范围攻击，降低攻速</v>
      </c>
      <c r="D4815" s="55">
        <f>[3]lang_2!D4815</f>
        <v>0</v>
      </c>
      <c r="E4815" s="55">
        <f>[3]lang_2!E4815</f>
        <v>0</v>
      </c>
    </row>
    <row r="4816" spans="1:5">
      <c r="A4816" s="55" t="str">
        <f>[3]lang_2!A4816</f>
        <v>TEAMSHOWLANG_706</v>
      </c>
      <c r="B4816" s="55">
        <f>[3]lang_2!B4816</f>
        <v>0</v>
      </c>
      <c r="C4816" s="55">
        <f>[3]lang_2!C4816</f>
        <v>0</v>
      </c>
      <c r="D4816" s="55">
        <f>[3]lang_2!D4816</f>
        <v>0</v>
      </c>
      <c r="E4816" s="55">
        <f>[3]lang_2!E4816</f>
        <v>0</v>
      </c>
    </row>
    <row r="4817" spans="1:5">
      <c r="A4817" s="55" t="str">
        <f>[3]lang_2!A4817</f>
        <v>TEAMSHOWLANG_707</v>
      </c>
      <c r="B4817" s="55">
        <f>[3]lang_2!B4817</f>
        <v>0</v>
      </c>
      <c r="C4817" s="55" t="str">
        <f>[3]lang_2!C4817</f>
        <v>#龙息：大范围攻击，附带「灼烧」效果</v>
      </c>
      <c r="D4817" s="55">
        <f>[3]lang_2!D4817</f>
        <v>0</v>
      </c>
      <c r="E4817" s="55">
        <f>[3]lang_2!E4817</f>
        <v>0</v>
      </c>
    </row>
    <row r="4818" spans="1:5">
      <c r="A4818" s="55" t="str">
        <f>[3]lang_2!A4818</f>
        <v>TEAMSHOWLANG_801</v>
      </c>
      <c r="B4818" s="55">
        <f>[3]lang_2!B4818</f>
        <v>0</v>
      </c>
      <c r="C4818" s="55">
        <f>[3]lang_2!C4818</f>
        <v>0</v>
      </c>
      <c r="D4818" s="55">
        <f>[3]lang_2!D4818</f>
        <v>0</v>
      </c>
      <c r="E4818" s="55">
        <f>[3]lang_2!E4818</f>
        <v>0</v>
      </c>
    </row>
    <row r="4819" spans="1:5">
      <c r="A4819" s="55" t="str">
        <f>[3]lang_2!A4819</f>
        <v>TEAMSHOWLANG_802</v>
      </c>
      <c r="B4819" s="55">
        <f>[3]lang_2!B4819</f>
        <v>0</v>
      </c>
      <c r="C4819" s="55">
        <f>[3]lang_2!C4819</f>
        <v>0</v>
      </c>
      <c r="D4819" s="55">
        <f>[3]lang_2!D4819</f>
        <v>0</v>
      </c>
      <c r="E4819" s="55">
        <f>[3]lang_2!E4819</f>
        <v>0</v>
      </c>
    </row>
    <row r="4820" spans="1:5">
      <c r="A4820" s="55" t="str">
        <f>[3]lang_2!A4820</f>
        <v>TEAMSHOWLANG_803</v>
      </c>
      <c r="B4820" s="55">
        <f>[3]lang_2!B4820</f>
        <v>0</v>
      </c>
      <c r="C4820" s="55">
        <f>[3]lang_2!C4820</f>
        <v>0</v>
      </c>
      <c r="D4820" s="55">
        <f>[3]lang_2!D4820</f>
        <v>0</v>
      </c>
      <c r="E4820" s="55">
        <f>[3]lang_2!E4820</f>
        <v>0</v>
      </c>
    </row>
    <row r="4821" spans="1:5">
      <c r="A4821" s="55" t="str">
        <f>[3]lang_2!A4821</f>
        <v>TEAMSHOWLANG_804</v>
      </c>
      <c r="B4821" s="55">
        <f>[3]lang_2!B4821</f>
        <v>0</v>
      </c>
      <c r="C4821" s="55">
        <f>[3]lang_2!C4821</f>
        <v>0</v>
      </c>
      <c r="D4821" s="55">
        <f>[3]lang_2!D4821</f>
        <v>0</v>
      </c>
      <c r="E4821" s="55">
        <f>[3]lang_2!E4821</f>
        <v>0</v>
      </c>
    </row>
    <row r="4822" spans="1:5">
      <c r="A4822" s="55" t="str">
        <f>[3]lang_2!A4822</f>
        <v>TEAMSHOWLANG_805</v>
      </c>
      <c r="B4822" s="55">
        <f>[3]lang_2!B4822</f>
        <v>0</v>
      </c>
      <c r="C4822" s="55">
        <f>[3]lang_2!C4822</f>
        <v>0</v>
      </c>
      <c r="D4822" s="55">
        <f>[3]lang_2!D4822</f>
        <v>0</v>
      </c>
      <c r="E4822" s="55">
        <f>[3]lang_2!E4822</f>
        <v>0</v>
      </c>
    </row>
    <row r="4823" spans="1:5">
      <c r="A4823" s="55" t="str">
        <f>[3]lang_2!A4823</f>
        <v>TEAMSHOWLANG_806</v>
      </c>
      <c r="B4823" s="55">
        <f>[3]lang_2!B4823</f>
        <v>0</v>
      </c>
      <c r="C4823" s="55">
        <f>[3]lang_2!C4823</f>
        <v>0</v>
      </c>
      <c r="D4823" s="55">
        <f>[3]lang_2!D4823</f>
        <v>0</v>
      </c>
      <c r="E4823" s="55">
        <f>[3]lang_2!E4823</f>
        <v>0</v>
      </c>
    </row>
    <row r="4824" spans="1:5">
      <c r="A4824" s="55" t="str">
        <f>[3]lang_2!A4824</f>
        <v>TEAMSHOWLANG_807</v>
      </c>
      <c r="B4824" s="55">
        <f>[3]lang_2!B4824</f>
        <v>0</v>
      </c>
      <c r="C4824" s="55">
        <f>[3]lang_2!C4824</f>
        <v>0</v>
      </c>
      <c r="D4824" s="55">
        <f>[3]lang_2!D4824</f>
        <v>0</v>
      </c>
      <c r="E4824" s="55">
        <f>[3]lang_2!E4824</f>
        <v>0</v>
      </c>
    </row>
    <row r="4825" spans="1:5">
      <c r="A4825" s="55" t="str">
        <f>[3]lang_2!A4825</f>
        <v>TEAMSHOWLANG_907</v>
      </c>
      <c r="B4825" s="55">
        <f>[3]lang_2!B4825</f>
        <v>0</v>
      </c>
      <c r="C4825" s="55" t="str">
        <f>[3]lang_2!C4825</f>
        <v>#烈火吐息：对正前方敌方兵团造成伤害</v>
      </c>
      <c r="D4825" s="55">
        <f>[3]lang_2!D4825</f>
        <v>0</v>
      </c>
      <c r="E4825" s="55">
        <f>[3]lang_2!E4825</f>
        <v>0</v>
      </c>
    </row>
    <row r="4826" spans="1:5">
      <c r="A4826" s="55">
        <f>[3]lang_2!A4826</f>
        <v>0</v>
      </c>
      <c r="B4826" s="55">
        <f>[3]lang_2!B4826</f>
        <v>0</v>
      </c>
      <c r="C4826" s="55">
        <f>[3]lang_2!C4826</f>
        <v>0</v>
      </c>
      <c r="D4826" s="55">
        <f>[3]lang_2!D4826</f>
        <v>0</v>
      </c>
      <c r="E4826" s="55">
        <f>[3]lang_2!E4826</f>
        <v>0</v>
      </c>
    </row>
    <row r="4827" spans="1:5">
      <c r="A4827" s="55">
        <f>[3]lang_2!A4827</f>
        <v>0</v>
      </c>
      <c r="B4827" s="55">
        <f>[3]lang_2!B4827</f>
        <v>0</v>
      </c>
      <c r="C4827" s="55">
        <f>[3]lang_2!C4827</f>
        <v>0</v>
      </c>
      <c r="D4827" s="55">
        <f>[3]lang_2!D4827</f>
        <v>0</v>
      </c>
      <c r="E4827" s="55">
        <f>[3]lang_2!E4827</f>
        <v>0</v>
      </c>
    </row>
    <row r="4828" spans="1:5">
      <c r="A4828" s="55">
        <f>[3]lang_2!A4828</f>
        <v>0</v>
      </c>
      <c r="B4828" s="55">
        <f>[3]lang_2!B4828</f>
        <v>0</v>
      </c>
      <c r="C4828" s="55">
        <f>[3]lang_2!C4828</f>
        <v>0</v>
      </c>
      <c r="D4828" s="55">
        <f>[3]lang_2!D4828</f>
        <v>0</v>
      </c>
      <c r="E4828" s="55">
        <f>[3]lang_2!E4828</f>
        <v>0</v>
      </c>
    </row>
    <row r="4829" spans="1:5">
      <c r="A4829" s="55">
        <f>[3]lang_2!A4829</f>
        <v>0</v>
      </c>
      <c r="B4829" s="55">
        <f>[3]lang_2!B4829</f>
        <v>0</v>
      </c>
      <c r="C4829" s="55">
        <f>[3]lang_2!C4829</f>
        <v>0</v>
      </c>
      <c r="D4829" s="55">
        <f>[3]lang_2!D4829</f>
        <v>0</v>
      </c>
      <c r="E4829" s="55">
        <f>[3]lang_2!E4829</f>
        <v>0</v>
      </c>
    </row>
    <row r="4830" spans="1:5">
      <c r="A4830" s="55">
        <f>[3]lang_2!A4830</f>
        <v>0</v>
      </c>
      <c r="B4830" s="55">
        <f>[3]lang_2!B4830</f>
        <v>0</v>
      </c>
      <c r="C4830" s="55">
        <f>[3]lang_2!C4830</f>
        <v>0</v>
      </c>
      <c r="D4830" s="55">
        <f>[3]lang_2!D4830</f>
        <v>0</v>
      </c>
      <c r="E4830" s="55">
        <f>[3]lang_2!E4830</f>
        <v>0</v>
      </c>
    </row>
    <row r="4831" spans="1:5">
      <c r="A4831" s="55" t="str">
        <f>[3]lang_2!A4831</f>
        <v>ARROW_TIP_1</v>
      </c>
      <c r="B4831" s="55">
        <f>[3]lang_2!B4831</f>
        <v>0</v>
      </c>
      <c r="C4831" s="55" t="str">
        <f>[3]lang_2!C4831</f>
        <v>#箭矢补给时间未到</v>
      </c>
      <c r="D4831" s="55">
        <f>[3]lang_2!D4831</f>
        <v>0</v>
      </c>
      <c r="E4831" s="55">
        <f>[3]lang_2!E4831</f>
        <v>0</v>
      </c>
    </row>
    <row r="4832" spans="1:5">
      <c r="A4832" s="55" t="str">
        <f>[3]lang_2!A4832</f>
        <v>ARROW_TIP_2</v>
      </c>
      <c r="B4832" s="55">
        <f>[3]lang_2!B4832</f>
        <v>0</v>
      </c>
      <c r="C4832" s="55" t="str">
        <f>[3]lang_2!C4832</f>
        <v>#当前没有奖励可以领取</v>
      </c>
      <c r="D4832" s="55">
        <f>[3]lang_2!D4832</f>
        <v>0</v>
      </c>
      <c r="E4832" s="55">
        <f>[3]lang_2!E4832</f>
        <v>0</v>
      </c>
    </row>
    <row r="4833" spans="1:5">
      <c r="A4833" s="55" t="str">
        <f>[3]lang_2!A4833</f>
        <v>ARROW_TIP_3</v>
      </c>
      <c r="B4833" s="55">
        <f>[3]lang_2!B4833</f>
        <v>0</v>
      </c>
      <c r="C4833" s="55" t="str">
        <f>[3]lang_2!C4833</f>
        <v>#箭矢数量不足</v>
      </c>
      <c r="D4833" s="55">
        <f>[3]lang_2!D4833</f>
        <v>0</v>
      </c>
      <c r="E4833" s="55">
        <f>[3]lang_2!E4833</f>
        <v>0</v>
      </c>
    </row>
    <row r="4834" spans="1:5">
      <c r="A4834" s="55" t="str">
        <f>[3]lang_2!A4834</f>
        <v>ARROW_TIP_4</v>
      </c>
      <c r="B4834" s="55">
        <f>[3]lang_2!B4834</f>
        <v>0</v>
      </c>
      <c r="C4834" s="55" t="str">
        <f>[3]lang_2!C4834</f>
        <v>#箭矢数量已达上限</v>
      </c>
      <c r="D4834" s="55">
        <f>[3]lang_2!D4834</f>
        <v>0</v>
      </c>
      <c r="E4834" s="55">
        <f>[3]lang_2!E4834</f>
        <v>0</v>
      </c>
    </row>
    <row r="4835" spans="1:5">
      <c r="A4835" s="55">
        <f>[3]lang_2!A4835</f>
        <v>0</v>
      </c>
      <c r="B4835" s="55">
        <f>[3]lang_2!B4835</f>
        <v>0</v>
      </c>
      <c r="C4835" s="55">
        <f>[3]lang_2!C4835</f>
        <v>0</v>
      </c>
      <c r="D4835" s="55">
        <f>[3]lang_2!D4835</f>
        <v>0</v>
      </c>
      <c r="E4835" s="55">
        <f>[3]lang_2!E4835</f>
        <v>0</v>
      </c>
    </row>
    <row r="4836" spans="1:5">
      <c r="A4836" s="55">
        <f>[3]lang_2!A4836</f>
        <v>0</v>
      </c>
      <c r="B4836" s="55">
        <f>[3]lang_2!B4836</f>
        <v>0</v>
      </c>
      <c r="C4836" s="55">
        <f>[3]lang_2!C4836</f>
        <v>0</v>
      </c>
      <c r="D4836" s="55">
        <f>[3]lang_2!D4836</f>
        <v>0</v>
      </c>
      <c r="E4836" s="55">
        <f>[3]lang_2!E4836</f>
        <v>0</v>
      </c>
    </row>
    <row r="4837" spans="1:5">
      <c r="A4837" s="55" t="str">
        <f>[3]lang_2!A4837</f>
        <v>TECHINIQUE_1</v>
      </c>
      <c r="B4837" s="55" t="str">
        <f>[3]lang_2!B4837</f>
        <v>攻击%</v>
      </c>
      <c r="C4837" s="55" t="str">
        <f>[3]lang_2!C4837</f>
        <v>#进攻技巧</v>
      </c>
      <c r="D4837" s="55">
        <f>[3]lang_2!D4837</f>
        <v>0</v>
      </c>
      <c r="E4837" s="55">
        <f>[3]lang_2!E4837</f>
        <v>0</v>
      </c>
    </row>
    <row r="4838" spans="1:5">
      <c r="A4838" s="55" t="str">
        <f>[3]lang_2!A4838</f>
        <v>TECHINIQUE_2</v>
      </c>
      <c r="B4838" s="55" t="str">
        <f>[3]lang_2!B4838</f>
        <v>生命%</v>
      </c>
      <c r="C4838" s="55" t="str">
        <f>[3]lang_2!C4838</f>
        <v>#生存技巧</v>
      </c>
      <c r="D4838" s="55">
        <f>[3]lang_2!D4838</f>
        <v>0</v>
      </c>
      <c r="E4838" s="55">
        <f>[3]lang_2!E4838</f>
        <v>0</v>
      </c>
    </row>
    <row r="4839" spans="1:5">
      <c r="A4839" s="55" t="str">
        <f>[3]lang_2!A4839</f>
        <v>TECHINIQUE_3</v>
      </c>
      <c r="B4839" s="55" t="str">
        <f>[3]lang_2!B4839</f>
        <v>防御%</v>
      </c>
      <c r="C4839" s="55" t="str">
        <f>[3]lang_2!C4839</f>
        <v>#抵御技巧</v>
      </c>
      <c r="D4839" s="55">
        <f>[3]lang_2!D4839</f>
        <v>0</v>
      </c>
      <c r="E4839" s="55">
        <f>[3]lang_2!E4839</f>
        <v>0</v>
      </c>
    </row>
    <row r="4840" spans="1:5">
      <c r="A4840" s="55" t="str">
        <f>[3]lang_2!A4840</f>
        <v>TECHINIQUE_4</v>
      </c>
      <c r="B4840" s="55" t="str">
        <f>[3]lang_2!B4840</f>
        <v>攻速%</v>
      </c>
      <c r="C4840" s="55" t="str">
        <f>[3]lang_2!C4840</f>
        <v>#快攻技巧</v>
      </c>
      <c r="D4840" s="55">
        <f>[3]lang_2!D4840</f>
        <v>0</v>
      </c>
      <c r="E4840" s="55">
        <f>[3]lang_2!E4840</f>
        <v>0</v>
      </c>
    </row>
    <row r="4841" spans="1:5">
      <c r="A4841" s="55" t="str">
        <f>[3]lang_2!A4841</f>
        <v>TECHINIQUE_5</v>
      </c>
      <c r="B4841" s="55" t="str">
        <f>[3]lang_2!B4841</f>
        <v>闪避值</v>
      </c>
      <c r="C4841" s="55" t="str">
        <f>[3]lang_2!C4841</f>
        <v>#闪避技巧</v>
      </c>
      <c r="D4841" s="55">
        <f>[3]lang_2!D4841</f>
        <v>0</v>
      </c>
      <c r="E4841" s="55">
        <f>[3]lang_2!E4841</f>
        <v>0</v>
      </c>
    </row>
    <row r="4842" spans="1:5">
      <c r="A4842" s="55" t="str">
        <f>[3]lang_2!A4842</f>
        <v>TECHINIQUE_6</v>
      </c>
      <c r="B4842" s="55" t="str">
        <f>[3]lang_2!B4842</f>
        <v>暴击值</v>
      </c>
      <c r="C4842" s="55" t="str">
        <f>[3]lang_2!C4842</f>
        <v>#暴击技巧</v>
      </c>
      <c r="D4842" s="55">
        <f>[3]lang_2!D4842</f>
        <v>0</v>
      </c>
      <c r="E4842" s="55">
        <f>[3]lang_2!E4842</f>
        <v>0</v>
      </c>
    </row>
    <row r="4843" spans="1:5">
      <c r="A4843" s="55" t="str">
        <f>[3]lang_2!A4843</f>
        <v>TECHINIQUE_7</v>
      </c>
      <c r="B4843" s="55" t="str">
        <f>[3]lang_2!B4843</f>
        <v>兵团减伤</v>
      </c>
      <c r="C4843" s="55" t="str">
        <f>[3]lang_2!C4843</f>
        <v>#减伤技巧</v>
      </c>
      <c r="D4843" s="55">
        <f>[3]lang_2!D4843</f>
        <v>0</v>
      </c>
      <c r="E4843" s="55">
        <f>[3]lang_2!E4843</f>
        <v>0</v>
      </c>
    </row>
    <row r="4844" spans="1:5">
      <c r="A4844" s="55" t="str">
        <f>[3]lang_2!A4844</f>
        <v>TECHINIQUE_8</v>
      </c>
      <c r="B4844" s="55" t="str">
        <f>[3]lang_2!B4844</f>
        <v>兵团伤害</v>
      </c>
      <c r="C4844" s="55" t="str">
        <f>[3]lang_2!C4844</f>
        <v>#重伤技巧</v>
      </c>
      <c r="D4844" s="55">
        <f>[3]lang_2!D4844</f>
        <v>0</v>
      </c>
      <c r="E4844" s="55">
        <f>[3]lang_2!E4844</f>
        <v>0</v>
      </c>
    </row>
    <row r="4845" spans="1:5">
      <c r="A4845" s="55" t="str">
        <f>[3]lang_2!A4845</f>
        <v>TECHINIQUE_9</v>
      </c>
      <c r="B4845" s="55" t="str">
        <f>[3]lang_2!B4845</f>
        <v>法术免伤</v>
      </c>
      <c r="C4845" s="55" t="str">
        <f>[3]lang_2!C4845</f>
        <v>#法抗技巧</v>
      </c>
      <c r="D4845" s="55">
        <f>[3]lang_2!D4845</f>
        <v>0</v>
      </c>
      <c r="E4845" s="55">
        <f>[3]lang_2!E4845</f>
        <v>0</v>
      </c>
    </row>
    <row r="4846" spans="1:5">
      <c r="A4846" s="55">
        <f>[3]lang_2!A4846</f>
        <v>0</v>
      </c>
      <c r="B4846" s="55">
        <f>[3]lang_2!B4846</f>
        <v>0</v>
      </c>
      <c r="C4846" s="55">
        <f>[3]lang_2!C4846</f>
        <v>0</v>
      </c>
      <c r="D4846" s="55">
        <f>[3]lang_2!D4846</f>
        <v>0</v>
      </c>
      <c r="E4846" s="55">
        <f>[3]lang_2!E4846</f>
        <v>0</v>
      </c>
    </row>
    <row r="4847" spans="1:5">
      <c r="A4847" s="55" t="str">
        <f>[3]lang_2!A4847</f>
        <v>TECHINIQUESHOW_1</v>
      </c>
      <c r="B4847" s="55">
        <f>[3]lang_2!B4847</f>
        <v>0</v>
      </c>
      <c r="C4847" s="55" t="str">
        <f>[3]lang_2!C4847</f>
        <v>#初级·攻击奥义</v>
      </c>
      <c r="D4847" s="55">
        <f>[3]lang_2!D4847</f>
        <v>0</v>
      </c>
      <c r="E4847" s="55">
        <f>[3]lang_2!E4847</f>
        <v>0</v>
      </c>
    </row>
    <row r="4848" spans="1:5">
      <c r="A4848" s="55" t="str">
        <f>[3]lang_2!A4848</f>
        <v>TECHINIQUESHOW_2</v>
      </c>
      <c r="B4848" s="55">
        <f>[3]lang_2!B4848</f>
        <v>0</v>
      </c>
      <c r="C4848" s="55" t="str">
        <f>[3]lang_2!C4848</f>
        <v>#中级·攻击奥义</v>
      </c>
      <c r="D4848" s="55">
        <f>[3]lang_2!D4848</f>
        <v>0</v>
      </c>
      <c r="E4848" s="55">
        <f>[3]lang_2!E4848</f>
        <v>0</v>
      </c>
    </row>
    <row r="4849" spans="1:5">
      <c r="A4849" s="55" t="str">
        <f>[3]lang_2!A4849</f>
        <v>TECHINIQUESHOW_3</v>
      </c>
      <c r="B4849" s="55">
        <f>[3]lang_2!B4849</f>
        <v>0</v>
      </c>
      <c r="C4849" s="55" t="str">
        <f>[3]lang_2!C4849</f>
        <v>#高级·攻击奥义</v>
      </c>
      <c r="D4849" s="55">
        <f>[3]lang_2!D4849</f>
        <v>0</v>
      </c>
      <c r="E4849" s="55">
        <f>[3]lang_2!E4849</f>
        <v>0</v>
      </c>
    </row>
    <row r="4850" spans="1:5">
      <c r="A4850" s="55" t="str">
        <f>[3]lang_2!A4850</f>
        <v>TECHINIQUESHOW_4</v>
      </c>
      <c r="B4850" s="55">
        <f>[3]lang_2!B4850</f>
        <v>0</v>
      </c>
      <c r="C4850" s="55" t="str">
        <f>[3]lang_2!C4850</f>
        <v>#初级·生命奥义</v>
      </c>
      <c r="D4850" s="55">
        <f>[3]lang_2!D4850</f>
        <v>0</v>
      </c>
      <c r="E4850" s="55">
        <f>[3]lang_2!E4850</f>
        <v>0</v>
      </c>
    </row>
    <row r="4851" spans="1:5">
      <c r="A4851" s="55" t="str">
        <f>[3]lang_2!A4851</f>
        <v>TECHINIQUESHOW_5</v>
      </c>
      <c r="B4851" s="55">
        <f>[3]lang_2!B4851</f>
        <v>0</v>
      </c>
      <c r="C4851" s="55" t="str">
        <f>[3]lang_2!C4851</f>
        <v>#中级·生命奥义</v>
      </c>
      <c r="D4851" s="55">
        <f>[3]lang_2!D4851</f>
        <v>0</v>
      </c>
      <c r="E4851" s="55">
        <f>[3]lang_2!E4851</f>
        <v>0</v>
      </c>
    </row>
    <row r="4852" spans="1:5">
      <c r="A4852" s="55" t="str">
        <f>[3]lang_2!A4852</f>
        <v>TECHINIQUESHOW_6</v>
      </c>
      <c r="B4852" s="55">
        <f>[3]lang_2!B4852</f>
        <v>0</v>
      </c>
      <c r="C4852" s="55" t="str">
        <f>[3]lang_2!C4852</f>
        <v>#高级·生命奥义</v>
      </c>
      <c r="D4852" s="55">
        <f>[3]lang_2!D4852</f>
        <v>0</v>
      </c>
      <c r="E4852" s="55">
        <f>[3]lang_2!E4852</f>
        <v>0</v>
      </c>
    </row>
    <row r="4853" spans="1:5">
      <c r="A4853" s="55" t="str">
        <f>[3]lang_2!A4853</f>
        <v>TECHINIQUESHOW_7</v>
      </c>
      <c r="B4853" s="55">
        <f>[3]lang_2!B4853</f>
        <v>0</v>
      </c>
      <c r="C4853" s="55" t="str">
        <f>[3]lang_2!C4853</f>
        <v>#初级·吸血奥义</v>
      </c>
      <c r="D4853" s="55">
        <f>[3]lang_2!D4853</f>
        <v>0</v>
      </c>
      <c r="E4853" s="55">
        <f>[3]lang_2!E4853</f>
        <v>0</v>
      </c>
    </row>
    <row r="4854" spans="1:5">
      <c r="A4854" s="55" t="str">
        <f>[3]lang_2!A4854</f>
        <v>TECHINIQUESHOW_8</v>
      </c>
      <c r="B4854" s="55">
        <f>[3]lang_2!B4854</f>
        <v>0</v>
      </c>
      <c r="C4854" s="55" t="str">
        <f>[3]lang_2!C4854</f>
        <v>#中级·吸血奥义</v>
      </c>
      <c r="D4854" s="55">
        <f>[3]lang_2!D4854</f>
        <v>0</v>
      </c>
      <c r="E4854" s="55">
        <f>[3]lang_2!E4854</f>
        <v>0</v>
      </c>
    </row>
    <row r="4855" spans="1:5">
      <c r="A4855" s="55" t="str">
        <f>[3]lang_2!A4855</f>
        <v>TECHINIQUESHOW_9</v>
      </c>
      <c r="B4855" s="55">
        <f>[3]lang_2!B4855</f>
        <v>0</v>
      </c>
      <c r="C4855" s="55" t="str">
        <f>[3]lang_2!C4855</f>
        <v>#高级·吸血奥义</v>
      </c>
      <c r="D4855" s="55">
        <f>[3]lang_2!D4855</f>
        <v>0</v>
      </c>
      <c r="E4855" s="55">
        <f>[3]lang_2!E4855</f>
        <v>0</v>
      </c>
    </row>
    <row r="4856" spans="1:5">
      <c r="A4856" s="55" t="str">
        <f>[3]lang_2!A4856</f>
        <v>TECHINIQUESHOW_10</v>
      </c>
      <c r="B4856" s="55">
        <f>[3]lang_2!B4856</f>
        <v>0</v>
      </c>
      <c r="C4856" s="55" t="str">
        <f>[3]lang_2!C4856</f>
        <v>#初级·反伤奥义</v>
      </c>
      <c r="D4856" s="55">
        <f>[3]lang_2!D4856</f>
        <v>0</v>
      </c>
      <c r="E4856" s="55">
        <f>[3]lang_2!E4856</f>
        <v>0</v>
      </c>
    </row>
    <row r="4857" spans="1:5">
      <c r="A4857" s="55" t="str">
        <f>[3]lang_2!A4857</f>
        <v>TECHINIQUESHOW_11</v>
      </c>
      <c r="B4857" s="55">
        <f>[3]lang_2!B4857</f>
        <v>0</v>
      </c>
      <c r="C4857" s="55" t="str">
        <f>[3]lang_2!C4857</f>
        <v>#中级·反伤奥义</v>
      </c>
      <c r="D4857" s="55">
        <f>[3]lang_2!D4857</f>
        <v>0</v>
      </c>
      <c r="E4857" s="55">
        <f>[3]lang_2!E4857</f>
        <v>0</v>
      </c>
    </row>
    <row r="4858" spans="1:5">
      <c r="A4858" s="55" t="str">
        <f>[3]lang_2!A4858</f>
        <v>TECHINIQUESHOW_12</v>
      </c>
      <c r="B4858" s="55">
        <f>[3]lang_2!B4858</f>
        <v>0</v>
      </c>
      <c r="C4858" s="55" t="str">
        <f>[3]lang_2!C4858</f>
        <v>#高级·反伤奥义</v>
      </c>
      <c r="D4858" s="55">
        <f>[3]lang_2!D4858</f>
        <v>0</v>
      </c>
      <c r="E4858" s="55">
        <f>[3]lang_2!E4858</f>
        <v>0</v>
      </c>
    </row>
    <row r="4859" spans="1:5">
      <c r="A4859" s="55" t="str">
        <f>[3]lang_2!A4859</f>
        <v>TECHINIQUESHOW_13</v>
      </c>
      <c r="B4859" s="55">
        <f>[3]lang_2!B4859</f>
        <v>0</v>
      </c>
      <c r="C4859" s="55" t="str">
        <f>[3]lang_2!C4859</f>
        <v>#初级·攻速奥义</v>
      </c>
      <c r="D4859" s="55">
        <f>[3]lang_2!D4859</f>
        <v>0</v>
      </c>
      <c r="E4859" s="55">
        <f>[3]lang_2!E4859</f>
        <v>0</v>
      </c>
    </row>
    <row r="4860" spans="1:5">
      <c r="A4860" s="55" t="str">
        <f>[3]lang_2!A4860</f>
        <v>TECHINIQUESHOW_14</v>
      </c>
      <c r="B4860" s="55">
        <f>[3]lang_2!B4860</f>
        <v>0</v>
      </c>
      <c r="C4860" s="55" t="str">
        <f>[3]lang_2!C4860</f>
        <v>#中级·攻速奥义</v>
      </c>
      <c r="D4860" s="55">
        <f>[3]lang_2!D4860</f>
        <v>0</v>
      </c>
      <c r="E4860" s="55">
        <f>[3]lang_2!E4860</f>
        <v>0</v>
      </c>
    </row>
    <row r="4861" spans="1:5">
      <c r="A4861" s="55" t="str">
        <f>[3]lang_2!A4861</f>
        <v>TECHINIQUESHOW_15</v>
      </c>
      <c r="B4861" s="55">
        <f>[3]lang_2!B4861</f>
        <v>0</v>
      </c>
      <c r="C4861" s="55" t="str">
        <f>[3]lang_2!C4861</f>
        <v>#高级·攻速奥义</v>
      </c>
      <c r="D4861" s="55">
        <f>[3]lang_2!D4861</f>
        <v>0</v>
      </c>
      <c r="E4861" s="55">
        <f>[3]lang_2!E4861</f>
        <v>0</v>
      </c>
    </row>
    <row r="4862" spans="1:5">
      <c r="A4862" s="55">
        <f>[3]lang_2!A4862</f>
        <v>0</v>
      </c>
      <c r="B4862" s="55">
        <f>[3]lang_2!B4862</f>
        <v>0</v>
      </c>
      <c r="C4862" s="55">
        <f>[3]lang_2!C4862</f>
        <v>0</v>
      </c>
      <c r="D4862" s="55">
        <f>[3]lang_2!D4862</f>
        <v>0</v>
      </c>
      <c r="E4862" s="55">
        <f>[3]lang_2!E4862</f>
        <v>0</v>
      </c>
    </row>
    <row r="4863" spans="1:5">
      <c r="A4863" s="55">
        <f>[3]lang_2!A4863</f>
        <v>0</v>
      </c>
      <c r="B4863" s="55">
        <f>[3]lang_2!B4863</f>
        <v>0</v>
      </c>
      <c r="C4863" s="55">
        <f>[3]lang_2!C4863</f>
        <v>0</v>
      </c>
      <c r="D4863" s="55">
        <f>[3]lang_2!D4863</f>
        <v>0</v>
      </c>
      <c r="E4863" s="55">
        <f>[3]lang_2!E4863</f>
        <v>0</v>
      </c>
    </row>
    <row r="4864" spans="1:5">
      <c r="A4864" s="55" t="str">
        <f>[3]lang_2!A4864</f>
        <v>TECHINIQUELEVEL_1</v>
      </c>
      <c r="B4864" s="55">
        <f>[3]lang_2!B4864</f>
        <v>0</v>
      </c>
      <c r="C4864" s="55" t="str">
        <f>[3]lang_2!C4864</f>
        <v>#初学者</v>
      </c>
      <c r="D4864" s="55">
        <f>[3]lang_2!D4864</f>
        <v>0</v>
      </c>
      <c r="E4864" s="55">
        <f>[3]lang_2!E4864</f>
        <v>0</v>
      </c>
    </row>
    <row r="4865" spans="1:5">
      <c r="A4865" s="55" t="str">
        <f>[3]lang_2!A4865</f>
        <v>TECHINIQUELEVEL_2</v>
      </c>
      <c r="B4865" s="55">
        <f>[3]lang_2!B4865</f>
        <v>0</v>
      </c>
      <c r="C4865" s="55" t="str">
        <f>[3]lang_2!C4865</f>
        <v>#学徒</v>
      </c>
      <c r="D4865" s="55">
        <f>[3]lang_2!D4865</f>
        <v>0</v>
      </c>
      <c r="E4865" s="55">
        <f>[3]lang_2!E4865</f>
        <v>0</v>
      </c>
    </row>
    <row r="4866" spans="1:5">
      <c r="A4866" s="55" t="str">
        <f>[3]lang_2!A4866</f>
        <v>TECHINIQUELEVEL_3</v>
      </c>
      <c r="B4866" s="55">
        <f>[3]lang_2!B4866</f>
        <v>0</v>
      </c>
      <c r="C4866" s="55" t="str">
        <f>[3]lang_2!C4866</f>
        <v>#学徒+1</v>
      </c>
      <c r="D4866" s="55">
        <f>[3]lang_2!D4866</f>
        <v>0</v>
      </c>
      <c r="E4866" s="55">
        <f>[3]lang_2!E4866</f>
        <v>0</v>
      </c>
    </row>
    <row r="4867" spans="1:5">
      <c r="A4867" s="55" t="str">
        <f>[3]lang_2!A4867</f>
        <v>TECHINIQUELEVEL_4</v>
      </c>
      <c r="B4867" s="55">
        <f>[3]lang_2!B4867</f>
        <v>0</v>
      </c>
      <c r="C4867" s="55" t="str">
        <f>[3]lang_2!C4867</f>
        <v>#学徒+2</v>
      </c>
      <c r="D4867" s="55">
        <f>[3]lang_2!D4867</f>
        <v>0</v>
      </c>
      <c r="E4867" s="55">
        <f>[3]lang_2!E4867</f>
        <v>0</v>
      </c>
    </row>
    <row r="4868" spans="1:5">
      <c r="A4868" s="55" t="str">
        <f>[3]lang_2!A4868</f>
        <v>TECHINIQUELEVEL_5</v>
      </c>
      <c r="B4868" s="55">
        <f>[3]lang_2!B4868</f>
        <v>0</v>
      </c>
      <c r="C4868" s="55" t="str">
        <f>[3]lang_2!C4868</f>
        <v>#专家</v>
      </c>
      <c r="D4868" s="55">
        <f>[3]lang_2!D4868</f>
        <v>0</v>
      </c>
      <c r="E4868" s="55">
        <f>[3]lang_2!E4868</f>
        <v>0</v>
      </c>
    </row>
    <row r="4869" spans="1:5">
      <c r="A4869" s="55" t="str">
        <f>[3]lang_2!A4869</f>
        <v>TECHINIQUELEVEL_6</v>
      </c>
      <c r="B4869" s="55">
        <f>[3]lang_2!B4869</f>
        <v>0</v>
      </c>
      <c r="C4869" s="55" t="str">
        <f>[3]lang_2!C4869</f>
        <v>#专家+1</v>
      </c>
      <c r="D4869" s="55">
        <f>[3]lang_2!D4869</f>
        <v>0</v>
      </c>
      <c r="E4869" s="55">
        <f>[3]lang_2!E4869</f>
        <v>0</v>
      </c>
    </row>
    <row r="4870" spans="1:5">
      <c r="A4870" s="55" t="str">
        <f>[3]lang_2!A4870</f>
        <v>TECHINIQUELEVEL_7</v>
      </c>
      <c r="B4870" s="55">
        <f>[3]lang_2!B4870</f>
        <v>0</v>
      </c>
      <c r="C4870" s="55" t="str">
        <f>[3]lang_2!C4870</f>
        <v>#专家+2</v>
      </c>
      <c r="D4870" s="55">
        <f>[3]lang_2!D4870</f>
        <v>0</v>
      </c>
      <c r="E4870" s="55">
        <f>[3]lang_2!E4870</f>
        <v>0</v>
      </c>
    </row>
    <row r="4871" spans="1:5">
      <c r="A4871" s="55" t="str">
        <f>[3]lang_2!A4871</f>
        <v>TECHINIQUELEVEL_8</v>
      </c>
      <c r="B4871" s="55">
        <f>[3]lang_2!B4871</f>
        <v>0</v>
      </c>
      <c r="C4871" s="55" t="str">
        <f>[3]lang_2!C4871</f>
        <v>#大师</v>
      </c>
      <c r="D4871" s="55">
        <f>[3]lang_2!D4871</f>
        <v>0</v>
      </c>
      <c r="E4871" s="55">
        <f>[3]lang_2!E4871</f>
        <v>0</v>
      </c>
    </row>
    <row r="4872" spans="1:5">
      <c r="A4872" s="55" t="str">
        <f>[3]lang_2!A4872</f>
        <v>TECHINIQUELEVEL_9</v>
      </c>
      <c r="B4872" s="55">
        <f>[3]lang_2!B4872</f>
        <v>0</v>
      </c>
      <c r="C4872" s="55" t="str">
        <f>[3]lang_2!C4872</f>
        <v>#大师+1</v>
      </c>
      <c r="D4872" s="55">
        <f>[3]lang_2!D4872</f>
        <v>0</v>
      </c>
      <c r="E4872" s="55">
        <f>[3]lang_2!E4872</f>
        <v>0</v>
      </c>
    </row>
    <row r="4873" spans="1:5">
      <c r="A4873" s="55" t="str">
        <f>[3]lang_2!A4873</f>
        <v>TECHINIQUELEVEL_10</v>
      </c>
      <c r="B4873" s="55">
        <f>[3]lang_2!B4873</f>
        <v>0</v>
      </c>
      <c r="C4873" s="55" t="str">
        <f>[3]lang_2!C4873</f>
        <v>#大师+2</v>
      </c>
      <c r="D4873" s="55">
        <f>[3]lang_2!D4873</f>
        <v>0</v>
      </c>
      <c r="E4873" s="55">
        <f>[3]lang_2!E4873</f>
        <v>0</v>
      </c>
    </row>
    <row r="4874" spans="1:5">
      <c r="A4874" s="55">
        <f>[3]lang_2!A4874</f>
        <v>0</v>
      </c>
      <c r="B4874" s="55">
        <f>[3]lang_2!B4874</f>
        <v>0</v>
      </c>
      <c r="C4874" s="55">
        <f>[3]lang_2!C4874</f>
        <v>0</v>
      </c>
      <c r="D4874" s="55">
        <f>[3]lang_2!D4874</f>
        <v>0</v>
      </c>
      <c r="E4874" s="55">
        <f>[3]lang_2!E4874</f>
        <v>0</v>
      </c>
    </row>
    <row r="4875" spans="1:5">
      <c r="A4875" s="55">
        <f>[3]lang_2!A4875</f>
        <v>0</v>
      </c>
      <c r="B4875" s="55">
        <f>[3]lang_2!B4875</f>
        <v>0</v>
      </c>
      <c r="C4875" s="55">
        <f>[3]lang_2!C4875</f>
        <v>0</v>
      </c>
      <c r="D4875" s="55">
        <f>[3]lang_2!D4875</f>
        <v>0</v>
      </c>
      <c r="E4875" s="55">
        <f>[3]lang_2!E4875</f>
        <v>0</v>
      </c>
    </row>
    <row r="4876" spans="1:5">
      <c r="A4876" s="55" t="str">
        <f>[3]lang_2!A4876</f>
        <v>TECHINIQUELANG_1</v>
      </c>
      <c r="B4876" s="55" t="str">
        <f>[3]lang_2!B4876</f>
        <v>攻击%</v>
      </c>
      <c r="C4876" s="55" t="str">
        <f>[3]lang_2!C4876</f>
        <v>#攻击</v>
      </c>
      <c r="D4876" s="55">
        <f>[3]lang_2!D4876</f>
        <v>0</v>
      </c>
      <c r="E4876" s="55">
        <f>[3]lang_2!E4876</f>
        <v>0</v>
      </c>
    </row>
    <row r="4877" spans="1:5">
      <c r="A4877" s="55" t="str">
        <f>[3]lang_2!A4877</f>
        <v>TECHINIQUELANG_2</v>
      </c>
      <c r="B4877" s="55" t="str">
        <f>[3]lang_2!B4877</f>
        <v>生命%</v>
      </c>
      <c r="C4877" s="55" t="str">
        <f>[3]lang_2!C4877</f>
        <v>#生命</v>
      </c>
      <c r="D4877" s="55">
        <f>[3]lang_2!D4877</f>
        <v>0</v>
      </c>
      <c r="E4877" s="55">
        <f>[3]lang_2!E4877</f>
        <v>0</v>
      </c>
    </row>
    <row r="4878" spans="1:5">
      <c r="A4878" s="55" t="str">
        <f>[3]lang_2!A4878</f>
        <v>TECHINIQUELANG_3</v>
      </c>
      <c r="B4878" s="55" t="str">
        <f>[3]lang_2!B4878</f>
        <v>防御%</v>
      </c>
      <c r="C4878" s="55" t="str">
        <f>[3]lang_2!C4878</f>
        <v>#防御</v>
      </c>
      <c r="D4878" s="55">
        <f>[3]lang_2!D4878</f>
        <v>0</v>
      </c>
      <c r="E4878" s="55">
        <f>[3]lang_2!E4878</f>
        <v>0</v>
      </c>
    </row>
    <row r="4879" spans="1:5">
      <c r="A4879" s="55" t="str">
        <f>[3]lang_2!A4879</f>
        <v>TECHINIQUELANG_4</v>
      </c>
      <c r="B4879" s="55" t="str">
        <f>[3]lang_2!B4879</f>
        <v>攻速%</v>
      </c>
      <c r="C4879" s="55" t="str">
        <f>[3]lang_2!C4879</f>
        <v>#攻速</v>
      </c>
      <c r="D4879" s="55">
        <f>[3]lang_2!D4879</f>
        <v>0</v>
      </c>
      <c r="E4879" s="55">
        <f>[3]lang_2!E4879</f>
        <v>0</v>
      </c>
    </row>
    <row r="4880" spans="1:5">
      <c r="A4880" s="55" t="str">
        <f>[3]lang_2!A4880</f>
        <v>TECHINIQUELANG_5</v>
      </c>
      <c r="B4880" s="55" t="str">
        <f>[3]lang_2!B4880</f>
        <v>闪避值</v>
      </c>
      <c r="C4880" s="55" t="str">
        <f>[3]lang_2!C4880</f>
        <v>#闪避值</v>
      </c>
      <c r="D4880" s="55">
        <f>[3]lang_2!D4880</f>
        <v>0</v>
      </c>
      <c r="E4880" s="55">
        <f>[3]lang_2!E4880</f>
        <v>0</v>
      </c>
    </row>
    <row r="4881" spans="1:5">
      <c r="A4881" s="55" t="str">
        <f>[3]lang_2!A4881</f>
        <v>TECHINIQUELANG_6</v>
      </c>
      <c r="B4881" s="55" t="str">
        <f>[3]lang_2!B4881</f>
        <v>暴击值</v>
      </c>
      <c r="C4881" s="55" t="str">
        <f>[3]lang_2!C4881</f>
        <v>#暴击值</v>
      </c>
      <c r="D4881" s="55">
        <f>[3]lang_2!D4881</f>
        <v>0</v>
      </c>
      <c r="E4881" s="55">
        <f>[3]lang_2!E4881</f>
        <v>0</v>
      </c>
    </row>
    <row r="4882" spans="1:5">
      <c r="A4882" s="55" t="str">
        <f>[3]lang_2!A4882</f>
        <v>TECHINIQUELANG_7</v>
      </c>
      <c r="B4882" s="55" t="str">
        <f>[3]lang_2!B4882</f>
        <v>兵团减伤</v>
      </c>
      <c r="C4882" s="55" t="str">
        <f>[3]lang_2!C4882</f>
        <v>#兵团免伤</v>
      </c>
      <c r="D4882" s="55">
        <f>[3]lang_2!D4882</f>
        <v>0</v>
      </c>
      <c r="E4882" s="55">
        <f>[3]lang_2!E4882</f>
        <v>0</v>
      </c>
    </row>
    <row r="4883" spans="1:5">
      <c r="A4883" s="55" t="str">
        <f>[3]lang_2!A4883</f>
        <v>TECHINIQUELANG_8</v>
      </c>
      <c r="B4883" s="55" t="str">
        <f>[3]lang_2!B4883</f>
        <v>兵团伤害</v>
      </c>
      <c r="C4883" s="55" t="str">
        <f>[3]lang_2!C4883</f>
        <v>#兵团伤害</v>
      </c>
      <c r="D4883" s="55">
        <f>[3]lang_2!D4883</f>
        <v>0</v>
      </c>
      <c r="E4883" s="55">
        <f>[3]lang_2!E4883</f>
        <v>0</v>
      </c>
    </row>
    <row r="4884" spans="1:5">
      <c r="A4884" s="55" t="str">
        <f>[3]lang_2!A4884</f>
        <v>TECHINIQUELANG_9</v>
      </c>
      <c r="B4884" s="55" t="str">
        <f>[3]lang_2!B4884</f>
        <v>法术免伤</v>
      </c>
      <c r="C4884" s="55" t="str">
        <f>[3]lang_2!C4884</f>
        <v>#法术免伤</v>
      </c>
      <c r="D4884" s="55">
        <f>[3]lang_2!D4884</f>
        <v>0</v>
      </c>
      <c r="E4884" s="55">
        <f>[3]lang_2!E4884</f>
        <v>0</v>
      </c>
    </row>
    <row r="4885" spans="1:5">
      <c r="A4885" s="55">
        <f>[3]lang_2!A4885</f>
        <v>0</v>
      </c>
      <c r="B4885" s="55">
        <f>[3]lang_2!B4885</f>
        <v>0</v>
      </c>
      <c r="C4885" s="55">
        <f>[3]lang_2!C4885</f>
        <v>0</v>
      </c>
      <c r="D4885" s="55">
        <f>[3]lang_2!D4885</f>
        <v>0</v>
      </c>
      <c r="E4885" s="55">
        <f>[3]lang_2!E4885</f>
        <v>0</v>
      </c>
    </row>
    <row r="4886" spans="1:5">
      <c r="A4886" s="55">
        <f>[3]lang_2!A4886</f>
        <v>0</v>
      </c>
      <c r="B4886" s="55">
        <f>[3]lang_2!B4886</f>
        <v>0</v>
      </c>
      <c r="C4886" s="55">
        <f>[3]lang_2!C4886</f>
        <v>0</v>
      </c>
      <c r="D4886" s="55">
        <f>[3]lang_2!D4886</f>
        <v>0</v>
      </c>
      <c r="E4886" s="55">
        <f>[3]lang_2!E4886</f>
        <v>0</v>
      </c>
    </row>
    <row r="4887" spans="1:5">
      <c r="A4887" s="55" t="str">
        <f>[3]lang_2!A4887</f>
        <v>TIPS_TECHINIQUE_1</v>
      </c>
      <c r="B4887" s="55">
        <f>[3]lang_2!B4887</f>
        <v>0</v>
      </c>
      <c r="C4887" s="55" t="str">
        <f>[3]lang_2!C4887</f>
        <v>#缺少技巧奥义</v>
      </c>
      <c r="D4887" s="55">
        <f>[3]lang_2!D4887</f>
        <v>0</v>
      </c>
      <c r="E4887" s="55">
        <f>[3]lang_2!E4887</f>
        <v>0</v>
      </c>
    </row>
    <row r="4888" spans="1:5">
      <c r="A4888" s="55" t="str">
        <f>[3]lang_2!A4888</f>
        <v>TIPS_TECHINIQUE_2</v>
      </c>
      <c r="B4888" s="55">
        <f>[3]lang_2!B4888</f>
        <v>0</v>
      </c>
      <c r="C4888" s="55" t="str">
        <f>[3]lang_2!C4888</f>
        <v>#兵团达到紫色可学习技巧</v>
      </c>
      <c r="D4888" s="55">
        <f>[3]lang_2!D4888</f>
        <v>0</v>
      </c>
      <c r="E4888" s="55">
        <f>[3]lang_2!E4888</f>
        <v>0</v>
      </c>
    </row>
    <row r="4889" spans="1:5">
      <c r="A4889" s="55" t="str">
        <f>[3]lang_2!A4889</f>
        <v>TIPS_TECHINIQUE_3</v>
      </c>
      <c r="B4889" s="55">
        <f>[3]lang_2!B4889</f>
        <v>0</v>
      </c>
      <c r="C4889" s="55" t="str">
        <f>[3]lang_2!C4889</f>
        <v>#当前没有进阶至紫色或以上的兵团</v>
      </c>
      <c r="D4889" s="55">
        <f>[3]lang_2!D4889</f>
        <v>0</v>
      </c>
      <c r="E4889" s="55">
        <f>[3]lang_2!E4889</f>
        <v>0</v>
      </c>
    </row>
    <row r="4890" spans="1:5">
      <c r="A4890" s="55" t="str">
        <f>[3]lang_2!A4890</f>
        <v>RULE_TECHINIQUE</v>
      </c>
      <c r="B4890" s="55">
        <f>[3]lang_2!B4890</f>
        <v>0</v>
      </c>
      <c r="C4890" s="55" t="str">
        <f>[3]lang_2!C4890</f>
        <v>#[color=462800,fontsize=24]技巧培养[-][][-][color=ffffff,fontsize=6]　[-][][-][color=452900]1、紫色及以上兵团可学习技巧。[-][][-][color=ffffff,fontsize=6]　[-][][-][color=452900]2、技巧等级上限随兵团进阶增加。[-][][-][color=ffffff,fontsize=6]　[-][][-][color=452900]3、每次技巧学习消耗相应的一本技巧奥义。[-][][-][color=ffffff,fontsize=6]　[-][][-][color=452900]4、普通培养随机提高1～5技巧等级。[-][][-][color=ffffff,fontsize=6]　[-][][-][color=452900]5、高级培养随机提高3～5技巧等级。[-][][-][color=ffffff,fontsize=6]　[-][][-][color=452900]6、4项技巧均达到一定等级，解锁特殊属性。[-][][-][color=ffffff,fontsize=12]　[-][][-][color=462800,fontsize=24]奥义书来源[-][][-][color=ffffff,fontsize=6]　[-][][-][color=452900]1、挑战云中城关卡，首通奖励尤其丰厚。[-][][-][color=ffffff,fontsize=6]　[-][][-][color=452900]2、完成冠军对决每日挑战次数任务。[-][][-][color=ffffff,fontsize=6]　[-][][-][color=452900]3、玩家等级主线任务。[-]</v>
      </c>
      <c r="D4890" s="55">
        <f>[3]lang_2!D4890</f>
        <v>0</v>
      </c>
      <c r="E4890" s="55">
        <f>[3]lang_2!E4890</f>
        <v>0</v>
      </c>
    </row>
    <row r="4891" spans="1:5">
      <c r="A4891" s="55">
        <f>[3]lang_2!A4891</f>
        <v>0</v>
      </c>
      <c r="B4891" s="55">
        <f>[3]lang_2!B4891</f>
        <v>0</v>
      </c>
      <c r="C4891" s="55">
        <f>[3]lang_2!C4891</f>
        <v>0</v>
      </c>
      <c r="D4891" s="55">
        <f>[3]lang_2!D4891</f>
        <v>0</v>
      </c>
      <c r="E4891" s="55">
        <f>[3]lang_2!E4891</f>
        <v>0</v>
      </c>
    </row>
    <row r="4892" spans="1:5">
      <c r="A4892" s="55">
        <f>[3]lang_2!A4892</f>
        <v>0</v>
      </c>
      <c r="B4892" s="55">
        <f>[3]lang_2!B4892</f>
        <v>0</v>
      </c>
      <c r="C4892" s="55">
        <f>[3]lang_2!C4892</f>
        <v>0</v>
      </c>
      <c r="D4892" s="55">
        <f>[3]lang_2!D4892</f>
        <v>0</v>
      </c>
      <c r="E4892" s="55">
        <f>[3]lang_2!E4892</f>
        <v>0</v>
      </c>
    </row>
    <row r="4893" spans="1:5">
      <c r="A4893" s="55">
        <f>[3]lang_2!A4893</f>
        <v>0</v>
      </c>
      <c r="B4893" s="55">
        <f>[3]lang_2!B4893</f>
        <v>0</v>
      </c>
      <c r="C4893" s="55">
        <f>[3]lang_2!C4893</f>
        <v>0</v>
      </c>
      <c r="D4893" s="55">
        <f>[3]lang_2!D4893</f>
        <v>0</v>
      </c>
      <c r="E4893" s="55">
        <f>[3]lang_2!E4893</f>
        <v>0</v>
      </c>
    </row>
    <row r="4894" spans="1:5">
      <c r="A4894" s="55">
        <f>[3]lang_2!A4894</f>
        <v>0</v>
      </c>
      <c r="B4894" s="55">
        <f>[3]lang_2!B4894</f>
        <v>0</v>
      </c>
      <c r="C4894" s="55">
        <f>[3]lang_2!C4894</f>
        <v>0</v>
      </c>
      <c r="D4894" s="55">
        <f>[3]lang_2!D4894</f>
        <v>0</v>
      </c>
      <c r="E4894" s="55">
        <f>[3]lang_2!E4894</f>
        <v>0</v>
      </c>
    </row>
    <row r="4895" spans="1:5">
      <c r="A4895" s="55">
        <f>[3]lang_2!A4895</f>
        <v>0</v>
      </c>
      <c r="B4895" s="55">
        <f>[3]lang_2!B4895</f>
        <v>0</v>
      </c>
      <c r="C4895" s="55">
        <f>[3]lang_2!C4895</f>
        <v>0</v>
      </c>
      <c r="D4895" s="55">
        <f>[3]lang_2!D4895</f>
        <v>0</v>
      </c>
      <c r="E4895" s="55">
        <f>[3]lang_2!E4895</f>
        <v>0</v>
      </c>
    </row>
    <row r="4896" spans="1:5">
      <c r="A4896" s="55">
        <f>[3]lang_2!A4896</f>
        <v>0</v>
      </c>
      <c r="B4896" s="55">
        <f>[3]lang_2!B4896</f>
        <v>0</v>
      </c>
      <c r="C4896" s="55">
        <f>[3]lang_2!C4896</f>
        <v>0</v>
      </c>
      <c r="D4896" s="55">
        <f>[3]lang_2!D4896</f>
        <v>0</v>
      </c>
      <c r="E4896" s="55">
        <f>[3]lang_2!E4896</f>
        <v>0</v>
      </c>
    </row>
    <row r="4897" spans="1:5">
      <c r="A4897" s="55">
        <f>[3]lang_2!A4897</f>
        <v>0</v>
      </c>
      <c r="B4897" s="55">
        <f>[3]lang_2!B4897</f>
        <v>0</v>
      </c>
      <c r="C4897" s="55">
        <f>[3]lang_2!C4897</f>
        <v>0</v>
      </c>
      <c r="D4897" s="55">
        <f>[3]lang_2!D4897</f>
        <v>0</v>
      </c>
      <c r="E4897" s="55">
        <f>[3]lang_2!E4897</f>
        <v>0</v>
      </c>
    </row>
    <row r="4898" spans="1:5">
      <c r="A4898" s="55" t="str">
        <f>[3]lang_2!A4898</f>
        <v>TRAIN_1</v>
      </c>
      <c r="B4898" s="55">
        <f>[3]lang_2!B4898</f>
        <v>0</v>
      </c>
      <c r="C4898" s="55" t="str">
        <f>[3]lang_2!C4898</f>
        <v>#精准施法</v>
      </c>
      <c r="D4898" s="55">
        <f>[3]lang_2!D4898</f>
        <v>0</v>
      </c>
      <c r="E4898" s="55">
        <f>[3]lang_2!E4898</f>
        <v>0</v>
      </c>
    </row>
    <row r="4899" spans="1:5">
      <c r="A4899" s="55" t="str">
        <f>[3]lang_2!A4899</f>
        <v>TRAINDES_1</v>
      </c>
      <c r="B4899" s="55">
        <f>[3]lang_2!B4899</f>
        <v>0</v>
      </c>
      <c r="C4899" s="55" t="str">
        <f>[3]lang_2!C4899</f>
        <v>#[color=1ca216,fontsize=18]拖动[-][color=3c2a1e,fontsize=18]法术释放，打击更加精准[-]</v>
      </c>
      <c r="D4899" s="55">
        <f>[3]lang_2!D4899</f>
        <v>0</v>
      </c>
      <c r="E4899" s="55">
        <f>[3]lang_2!E4899</f>
        <v>0</v>
      </c>
    </row>
    <row r="4900" spans="1:5">
      <c r="A4900" s="55" t="str">
        <f>[3]lang_2!A4900</f>
        <v>TRAINEXPLAIN_1</v>
      </c>
      <c r="B4900" s="55">
        <f>[3]lang_2!B4900</f>
        <v>0</v>
      </c>
      <c r="C4900" s="55" t="str">
        <f>[3]lang_2!C4900</f>
        <v>#本关训练内容「法术基础训练」</v>
      </c>
      <c r="D4900" s="55">
        <f>[3]lang_2!D4900</f>
        <v>0</v>
      </c>
      <c r="E4900" s="55">
        <f>[3]lang_2!E4900</f>
        <v>0</v>
      </c>
    </row>
    <row r="4901" spans="1:5">
      <c r="A4901" s="55" t="str">
        <f>[3]lang_2!A4901</f>
        <v>TRAINEXPLAIN_1_1</v>
      </c>
      <c r="B4901" s="55" t="str">
        <f>[3]lang_2!B4901</f>
        <v>[-][color=1ca216,fontsize=22]拖动[-][color=462800,fontsize=22]英雄法术至目标区域</v>
      </c>
      <c r="C4901" s="55" t="str">
        <f>[3]lang_2!C4901</f>
        <v>#[color=462800,fontsize=22][-][color=1ca216,fontsize=22]拖动[-][color=462800,fontsize=22]英雄法术至目标区域[-]</v>
      </c>
      <c r="D4901" s="55" t="str">
        <f>[3]lang_2!D4901</f>
        <v>#[color=562600]</v>
      </c>
      <c r="E4901" s="55">
        <f>[3]lang_2!E4901</f>
        <v>0</v>
      </c>
    </row>
    <row r="4902" spans="1:5">
      <c r="A4902" s="55" t="str">
        <f>[3]lang_2!A4902</f>
        <v>TRAINEXPLAIN_1_2</v>
      </c>
      <c r="B4902" s="55" t="str">
        <f>[3]lang_2!B4902</f>
        <v>法术范围[-][color=1ca216,fontsize=22]光圈[-][color=462800,fontsize=22]尽可能覆盖到敌人</v>
      </c>
      <c r="C4902" s="55" t="str">
        <f>[3]lang_2!C4902</f>
        <v>#[color=462800,fontsize=22]法术范围[-][color=1ca216,fontsize=22]光圈[-][color=462800,fontsize=22]尽可能覆盖到敌人[-]</v>
      </c>
      <c r="D4902" s="55">
        <f>[3]lang_2!D4902</f>
        <v>0</v>
      </c>
      <c r="E4902" s="55">
        <f>[3]lang_2!E4902</f>
        <v>0</v>
      </c>
    </row>
    <row r="4903" spans="1:5">
      <c r="A4903" s="55" t="str">
        <f>[3]lang_2!A4903</f>
        <v>TRAINEXPLAIN_1_3</v>
      </c>
      <c r="B4903" s="55" t="str">
        <f>[3]lang_2!B4903</f>
        <v>在帝国弩手释放爆裂箭之前击杀他们</v>
      </c>
      <c r="C4903" s="55" t="str">
        <f>[3]lang_2!C4903</f>
        <v>#[color=462800,fontsize=22]在帝国弩手释放爆裂箭之前击杀他们[-]</v>
      </c>
      <c r="D4903" s="55">
        <f>[3]lang_2!D4903</f>
        <v>0</v>
      </c>
      <c r="E4903" s="55">
        <f>[3]lang_2!E4903</f>
        <v>0</v>
      </c>
    </row>
    <row r="4904" spans="1:5">
      <c r="A4904" s="55">
        <f>[3]lang_2!A4904</f>
        <v>0</v>
      </c>
      <c r="B4904" s="55">
        <f>[3]lang_2!B4904</f>
        <v>0</v>
      </c>
      <c r="C4904" s="55">
        <f>[3]lang_2!C4904</f>
        <v>0</v>
      </c>
      <c r="D4904" s="55">
        <f>[3]lang_2!D4904</f>
        <v>0</v>
      </c>
      <c r="E4904" s="55">
        <f>[3]lang_2!E4904</f>
        <v>0</v>
      </c>
    </row>
    <row r="4905" spans="1:5">
      <c r="A4905" s="55">
        <f>[3]lang_2!A4905</f>
        <v>0</v>
      </c>
      <c r="B4905" s="55">
        <f>[3]lang_2!B4905</f>
        <v>0</v>
      </c>
      <c r="C4905" s="55">
        <f>[3]lang_2!C4905</f>
        <v>0</v>
      </c>
      <c r="D4905" s="55">
        <f>[3]lang_2!D4905</f>
        <v>0</v>
      </c>
      <c r="E4905" s="55">
        <f>[3]lang_2!E4905</f>
        <v>0</v>
      </c>
    </row>
    <row r="4906" spans="1:5">
      <c r="A4906" s="55" t="str">
        <f>[3]lang_2!A4906</f>
        <v>TRAIN_2</v>
      </c>
      <c r="B4906" s="55">
        <f>[3]lang_2!B4906</f>
        <v>0</v>
      </c>
      <c r="C4906" s="55" t="str">
        <f>[3]lang_2!C4906</f>
        <v>#突击训练</v>
      </c>
      <c r="D4906" s="55">
        <f>[3]lang_2!D4906</f>
        <v>0</v>
      </c>
      <c r="E4906" s="55">
        <f>[3]lang_2!E4906</f>
        <v>0</v>
      </c>
    </row>
    <row r="4907" spans="1:5">
      <c r="A4907" s="55" t="str">
        <f>[3]lang_2!A4907</f>
        <v>TRAINDES_2</v>
      </c>
      <c r="B4907" s="55">
        <f>[3]lang_2!B4907</f>
        <v>0</v>
      </c>
      <c r="C4907" s="55" t="str">
        <f>[3]lang_2!C4907</f>
        <v>#[color=3c2a1e,fontsize=18]利用[-][color=1ca216,fontsize=18]突击兵团特性[-][color=3c2a1e,fontsize=18]攻击敌人后排[-]</v>
      </c>
      <c r="D4907" s="55">
        <f>[3]lang_2!D4907</f>
        <v>0</v>
      </c>
      <c r="E4907" s="55">
        <f>[3]lang_2!E4907</f>
        <v>0</v>
      </c>
    </row>
    <row r="4908" spans="1:5">
      <c r="A4908" s="55" t="str">
        <f>[3]lang_2!A4908</f>
        <v>TRAINEXPLAIN_2</v>
      </c>
      <c r="B4908" s="55">
        <f>[3]lang_2!B4908</f>
        <v>0</v>
      </c>
      <c r="C4908" s="55" t="str">
        <f>[3]lang_2!C4908</f>
        <v>#本关训练内容「突击兵团基础训练」</v>
      </c>
      <c r="D4908" s="55">
        <f>[3]lang_2!D4908</f>
        <v>0</v>
      </c>
      <c r="E4908" s="55">
        <f>[3]lang_2!E4908</f>
        <v>0</v>
      </c>
    </row>
    <row r="4909" spans="1:5">
      <c r="A4909" s="55" t="str">
        <f>[3]lang_2!A4909</f>
        <v>TRAINEXPLAIN_2_1</v>
      </c>
      <c r="B4909" s="55" t="str">
        <f>[3]lang_2!B4909</f>
        <v>将突击兵团放置在对线[-][color=1ca216,fontsize=22]没有敌人[-][color=462800,fontsize=22]的列</v>
      </c>
      <c r="C4909" s="55" t="str">
        <f>[3]lang_2!C4909</f>
        <v>#[color=462800,fontsize=22]将突击兵团放置在对线[-][color=1ca216,fontsize=22]没有敌人[-][color=462800,fontsize=22]的列[-]</v>
      </c>
      <c r="D4909" s="55">
        <f>[3]lang_2!D4909</f>
        <v>0</v>
      </c>
      <c r="E4909" s="55">
        <f>[3]lang_2!E4909</f>
        <v>0</v>
      </c>
    </row>
    <row r="4910" spans="1:5">
      <c r="A4910" s="55" t="str">
        <f>[3]lang_2!A4910</f>
        <v>TRAINEXPLAIN_2_2</v>
      </c>
      <c r="B4910" s="55" t="str">
        <f>[3]lang_2!B4910</f>
        <v>突击兵团可以放置在布阵[-][color=1ca216,fontsize=22]任意位置[-][color=462800,fontsize=22]</v>
      </c>
      <c r="C4910" s="55" t="str">
        <f>[3]lang_2!C4910</f>
        <v>#[color=462800,fontsize=22]突击兵团可以放置在布阵[-][color=1ca216,fontsize=22]任意位置[-][color=462800,fontsize=22][-]</v>
      </c>
      <c r="D4910" s="55">
        <f>[3]lang_2!D4910</f>
        <v>0</v>
      </c>
      <c r="E4910" s="55">
        <f>[3]lang_2!E4910</f>
        <v>0</v>
      </c>
    </row>
    <row r="4911" spans="1:5">
      <c r="A4911" s="55" t="str">
        <f>[3]lang_2!A4911</f>
        <v>TRAINEXPLAIN_2_3</v>
      </c>
      <c r="B4911" s="55" t="str">
        <f>[3]lang_2!B4911</f>
        <v>让防御兵团吸引敌方的攻击</v>
      </c>
      <c r="C4911" s="55" t="str">
        <f>[3]lang_2!C4911</f>
        <v>#[color=462800,fontsize=22]让防御兵团吸引敌方的攻击[-]</v>
      </c>
      <c r="D4911" s="55">
        <f>[3]lang_2!D4911</f>
        <v>0</v>
      </c>
      <c r="E4911" s="55">
        <f>[3]lang_2!E4911</f>
        <v>0</v>
      </c>
    </row>
    <row r="4912" spans="1:5">
      <c r="A4912" s="55">
        <f>[3]lang_2!A4912</f>
        <v>0</v>
      </c>
      <c r="B4912" s="55">
        <f>[3]lang_2!B4912</f>
        <v>0</v>
      </c>
      <c r="C4912" s="55">
        <f>[3]lang_2!C4912</f>
        <v>0</v>
      </c>
      <c r="D4912" s="55">
        <f>[3]lang_2!D4912</f>
        <v>0</v>
      </c>
      <c r="E4912" s="55">
        <f>[3]lang_2!E4912</f>
        <v>0</v>
      </c>
    </row>
    <row r="4913" spans="1:5">
      <c r="A4913" s="55" t="str">
        <f>[3]lang_2!A4913</f>
        <v>TRAIN_3</v>
      </c>
      <c r="B4913" s="55">
        <f>[3]lang_2!B4913</f>
        <v>0</v>
      </c>
      <c r="C4913" s="55" t="str">
        <f>[3]lang_2!C4913</f>
        <v>#最佳时机</v>
      </c>
      <c r="D4913" s="55">
        <f>[3]lang_2!D4913</f>
        <v>0</v>
      </c>
      <c r="E4913" s="55">
        <f>[3]lang_2!E4913</f>
        <v>0</v>
      </c>
    </row>
    <row r="4914" spans="1:5">
      <c r="A4914" s="55" t="str">
        <f>[3]lang_2!A4914</f>
        <v>TRAINDES_3</v>
      </c>
      <c r="B4914" s="55">
        <f>[3]lang_2!B4914</f>
        <v>0</v>
      </c>
      <c r="C4914" s="55" t="str">
        <f>[3]lang_2!C4914</f>
        <v>#[color=3c2a1e,fontsize=18]增益法术与兵团技能[-][color=1ca216,fontsize=18]配合[-][color=3c2a1e,fontsize=18]施放[-]</v>
      </c>
      <c r="D4914" s="55">
        <f>[3]lang_2!D4914</f>
        <v>0</v>
      </c>
      <c r="E4914" s="55">
        <f>[3]lang_2!E4914</f>
        <v>0</v>
      </c>
    </row>
    <row r="4915" spans="1:5">
      <c r="A4915" s="55" t="str">
        <f>[3]lang_2!A4915</f>
        <v>TRAINEXPLAIN_3</v>
      </c>
      <c r="B4915" s="55">
        <f>[3]lang_2!B4915</f>
        <v>0</v>
      </c>
      <c r="C4915" s="55" t="str">
        <f>[3]lang_2!C4915</f>
        <v>#本关训练内容「法术释放时机」</v>
      </c>
      <c r="D4915" s="55">
        <f>[3]lang_2!D4915</f>
        <v>0</v>
      </c>
      <c r="E4915" s="55">
        <f>[3]lang_2!E4915</f>
        <v>0</v>
      </c>
    </row>
    <row r="4916" spans="1:5">
      <c r="A4916" s="55" t="str">
        <f>[3]lang_2!A4916</f>
        <v>TRAINEXPLAIN_3_1</v>
      </c>
      <c r="B4916" s="55" t="str">
        <f>[3]lang_2!B4916</f>
        <v>木精灵大招：[-][color=1ca216,fontsize=22]短时间[-][color=462800,fontsize=22]大幅提高[-][color=1ca216,fontsize=22]攻速[-][color=462800,fontsize=22]</v>
      </c>
      <c r="C4916" s="55" t="str">
        <f>[3]lang_2!C4916</f>
        <v>#[color=462800,fontsize=22]木精灵大招：[-][color=1ca216,fontsize=22]短时间[-][color=462800,fontsize=22]大幅提高[-][color=1ca216,fontsize=22]攻速[-][color=462800,fontsize=22][-]</v>
      </c>
      <c r="D4916" s="55">
        <f>[3]lang_2!D4916</f>
        <v>0</v>
      </c>
      <c r="E4916" s="55">
        <f>[3]lang_2!E4916</f>
        <v>0</v>
      </c>
    </row>
    <row r="4917" spans="1:5">
      <c r="A4917" s="55" t="str">
        <f>[3]lang_2!A4917</f>
        <v>TRAINEXPLAIN_3_2</v>
      </c>
      <c r="B4917" s="55" t="str">
        <f>[3]lang_2!B4917</f>
        <v>屠戮成性：提高兵团200%[-][color=1ca216,fontsize=22]攻击[-][color=462800,fontsize=22]</v>
      </c>
      <c r="C4917" s="55" t="str">
        <f>[3]lang_2!C4917</f>
        <v>#[color=462800,fontsize=22]屠戮成性：提高兵团200%[-][color=1ca216,fontsize=22]攻击[-][color=462800,fontsize=22][-]</v>
      </c>
      <c r="D4917" s="55">
        <f>[3]lang_2!D4917</f>
        <v>0</v>
      </c>
      <c r="E4917" s="55">
        <f>[3]lang_2!E4917</f>
        <v>0</v>
      </c>
    </row>
    <row r="4918" spans="1:5">
      <c r="A4918" s="55" t="str">
        <f>[3]lang_2!A4918</f>
        <v>TRAINEXPLAIN_3_3</v>
      </c>
      <c r="B4918" s="55" t="str">
        <f>[3]lang_2!B4918</f>
        <v>射手天赋：距离越远，攻击越高</v>
      </c>
      <c r="C4918" s="55" t="str">
        <f>[3]lang_2!C4918</f>
        <v>#[color=462800,fontsize=22]射手天赋：距离越远，攻击越高[-]</v>
      </c>
      <c r="D4918" s="55">
        <f>[3]lang_2!D4918</f>
        <v>0</v>
      </c>
      <c r="E4918" s="55">
        <f>[3]lang_2!E4918</f>
        <v>0</v>
      </c>
    </row>
    <row r="4919" spans="1:5">
      <c r="A4919" s="55">
        <f>[3]lang_2!A4919</f>
        <v>0</v>
      </c>
      <c r="B4919" s="55">
        <f>[3]lang_2!B4919</f>
        <v>0</v>
      </c>
      <c r="C4919" s="55">
        <f>[3]lang_2!C4919</f>
        <v>0</v>
      </c>
      <c r="D4919" s="55">
        <f>[3]lang_2!D4919</f>
        <v>0</v>
      </c>
      <c r="E4919" s="55">
        <f>[3]lang_2!E4919</f>
        <v>0</v>
      </c>
    </row>
    <row r="4920" spans="1:5">
      <c r="A4920" s="55" t="str">
        <f>[3]lang_2!A4920</f>
        <v>TRAIN_4</v>
      </c>
      <c r="B4920" s="55">
        <f>[3]lang_2!B4920</f>
        <v>0</v>
      </c>
      <c r="C4920" s="55" t="str">
        <f>[3]lang_2!C4920</f>
        <v>#直线打击</v>
      </c>
      <c r="D4920" s="55">
        <f>[3]lang_2!D4920</f>
        <v>0</v>
      </c>
      <c r="E4920" s="55">
        <f>[3]lang_2!E4920</f>
        <v>0</v>
      </c>
    </row>
    <row r="4921" spans="1:5">
      <c r="A4921" s="55" t="str">
        <f>[3]lang_2!A4921</f>
        <v>TRAINDES_4</v>
      </c>
      <c r="B4921" s="55">
        <f>[3]lang_2!B4921</f>
        <v>0</v>
      </c>
      <c r="C4921" s="55" t="str">
        <f>[3]lang_2!C4921</f>
        <v>#[color=3c2a1e,fontsize=18]注意利用兵团技能的[-][color=1ca216,fontsize=18]打击范围[-]</v>
      </c>
      <c r="D4921" s="55">
        <f>[3]lang_2!D4921</f>
        <v>0</v>
      </c>
      <c r="E4921" s="55">
        <f>[3]lang_2!E4921</f>
        <v>0</v>
      </c>
    </row>
    <row r="4922" spans="1:5">
      <c r="A4922" s="55" t="str">
        <f>[3]lang_2!A4922</f>
        <v>TRAINEXPLAIN_4</v>
      </c>
      <c r="B4922" s="55">
        <f>[3]lang_2!B4922</f>
        <v>0</v>
      </c>
      <c r="C4922" s="55" t="str">
        <f>[3]lang_2!C4922</f>
        <v>#本关训练内容「布阵基础训练」</v>
      </c>
      <c r="D4922" s="55">
        <f>[3]lang_2!D4922</f>
        <v>0</v>
      </c>
      <c r="E4922" s="55">
        <f>[3]lang_2!E4922</f>
        <v>0</v>
      </c>
    </row>
    <row r="4923" spans="1:5">
      <c r="A4923" s="55" t="str">
        <f>[3]lang_2!A4923</f>
        <v>TRAINEXPLAIN_4_1</v>
      </c>
      <c r="B4923" s="55" t="str">
        <f>[3]lang_2!B4923</f>
        <v>火石：攻击[-][color=1ca216,fontsize=22]正前方[-][color=462800,fontsize=22]极大范围敌人</v>
      </c>
      <c r="C4923" s="55" t="str">
        <f>[3]lang_2!C4923</f>
        <v>#[color=462800,fontsize=22]火石：攻击[-][color=1ca216,fontsize=22]正前方[-][color=462800,fontsize=22]极大范围敌人[-]</v>
      </c>
      <c r="D4923" s="55">
        <f>[3]lang_2!D4923</f>
        <v>0</v>
      </c>
      <c r="E4923" s="55">
        <f>[3]lang_2!E4923</f>
        <v>0</v>
      </c>
    </row>
    <row r="4924" spans="1:5">
      <c r="A4924" s="55" t="str">
        <f>[3]lang_2!A4924</f>
        <v>TRAINEXPLAIN_4_2</v>
      </c>
      <c r="B4924" s="55" t="str">
        <f>[3]lang_2!B4924</f>
        <v>火石的伤害是持续伤害</v>
      </c>
      <c r="C4924" s="55" t="str">
        <f>[3]lang_2!C4924</f>
        <v>#[color=462800,fontsize=22]火石的伤害是持续伤害[-]</v>
      </c>
      <c r="D4924" s="55">
        <f>[3]lang_2!D4924</f>
        <v>0</v>
      </c>
      <c r="E4924" s="55">
        <f>[3]lang_2!E4924</f>
        <v>0</v>
      </c>
    </row>
    <row r="4925" spans="1:5">
      <c r="A4925" s="55" t="str">
        <f>[3]lang_2!A4925</f>
        <v>TRAINEXPLAIN_4_3</v>
      </c>
      <c r="B4925" s="55" t="str">
        <f>[3]lang_2!B4925</f>
        <v>射手兵团只能布阵在后两行</v>
      </c>
      <c r="C4925" s="55" t="str">
        <f>[3]lang_2!C4925</f>
        <v>#[color=462800,fontsize=22]射手兵团只能布阵在后两行[-]</v>
      </c>
      <c r="D4925" s="55">
        <f>[3]lang_2!D4925</f>
        <v>0</v>
      </c>
      <c r="E4925" s="55">
        <f>[3]lang_2!E4925</f>
        <v>0</v>
      </c>
    </row>
    <row r="4926" spans="1:5">
      <c r="A4926" s="55">
        <f>[3]lang_2!A4926</f>
        <v>0</v>
      </c>
      <c r="B4926" s="55">
        <f>[3]lang_2!B4926</f>
        <v>0</v>
      </c>
      <c r="C4926" s="55">
        <f>[3]lang_2!C4926</f>
        <v>0</v>
      </c>
      <c r="D4926" s="55">
        <f>[3]lang_2!D4926</f>
        <v>0</v>
      </c>
      <c r="E4926" s="55">
        <f>[3]lang_2!E4926</f>
        <v>0</v>
      </c>
    </row>
    <row r="4927" spans="1:5">
      <c r="A4927" s="55" t="str">
        <f>[3]lang_2!A4927</f>
        <v>TRAIN_5</v>
      </c>
      <c r="B4927" s="55">
        <f>[3]lang_2!B4927</f>
        <v>0</v>
      </c>
      <c r="C4927" s="55" t="str">
        <f>[3]lang_2!C4927</f>
        <v>#治疗训练</v>
      </c>
      <c r="D4927" s="55">
        <f>[3]lang_2!D4927</f>
        <v>0</v>
      </c>
      <c r="E4927" s="55">
        <f>[3]lang_2!E4927</f>
        <v>0</v>
      </c>
    </row>
    <row r="4928" spans="1:5">
      <c r="A4928" s="55" t="str">
        <f>[3]lang_2!A4928</f>
        <v>TRAINDES_5</v>
      </c>
      <c r="B4928" s="55">
        <f>[3]lang_2!B4928</f>
        <v>0</v>
      </c>
      <c r="C4928" s="55" t="str">
        <f>[3]lang_2!C4928</f>
        <v>#[color=3c2a1e,fontsize=18]有效利用[-][color=1ca216,fontsize=18]治疗法术[-][color=3c2a1e,fontsize=18]，保护己方兵团[-]</v>
      </c>
      <c r="D4928" s="55">
        <f>[3]lang_2!D4928</f>
        <v>0</v>
      </c>
      <c r="E4928" s="55">
        <f>[3]lang_2!E4928</f>
        <v>0</v>
      </c>
    </row>
    <row r="4929" spans="1:5">
      <c r="A4929" s="55" t="str">
        <f>[3]lang_2!A4929</f>
        <v>TRAINEXPLAIN_5</v>
      </c>
      <c r="B4929" s="55">
        <f>[3]lang_2!B4929</f>
        <v>0</v>
      </c>
      <c r="C4929" s="55" t="str">
        <f>[3]lang_2!C4929</f>
        <v>#本关训练内容「治疗法术基础训练」</v>
      </c>
      <c r="D4929" s="55">
        <f>[3]lang_2!D4929</f>
        <v>0</v>
      </c>
      <c r="E4929" s="55">
        <f>[3]lang_2!E4929</f>
        <v>0</v>
      </c>
    </row>
    <row r="4930" spans="1:5">
      <c r="A4930" s="55" t="str">
        <f>[3]lang_2!A4930</f>
        <v>TRAINEXPLAIN_5_1</v>
      </c>
      <c r="B4930" s="55" t="str">
        <f>[3]lang_2!B4930</f>
        <v>疗伤术[-][color=1ca216,fontsize=22]冷却短[-][color=462800,fontsize=22]，效果一般</v>
      </c>
      <c r="C4930" s="55" t="str">
        <f>[3]lang_2!C4930</f>
        <v>#[color=462800,fontsize=22]疗伤术[-][color=1ca216,fontsize=22]冷却短[-][color=462800,fontsize=22]，效果一般[-]</v>
      </c>
      <c r="D4930" s="55">
        <f>[3]lang_2!D4930</f>
        <v>0</v>
      </c>
      <c r="E4930" s="55">
        <f>[3]lang_2!E4930</f>
        <v>0</v>
      </c>
    </row>
    <row r="4931" spans="1:5">
      <c r="A4931" s="55" t="str">
        <f>[3]lang_2!A4931</f>
        <v>TRAINEXPLAIN_5_2</v>
      </c>
      <c r="B4931" s="55" t="str">
        <f>[3]lang_2!B4931</f>
        <v>祈祷法术效果强，但[-][color=1ca216,fontsize=22]冷却较长[-][color=462800,fontsize=22]</v>
      </c>
      <c r="C4931" s="55" t="str">
        <f>[3]lang_2!C4931</f>
        <v>#[color=462800,fontsize=22]祈祷法术效果强，但[-][color=1ca216,fontsize=22]冷却较长[-][color=462800,fontsize=22][-]</v>
      </c>
      <c r="D4931" s="55">
        <f>[3]lang_2!D4931</f>
        <v>0</v>
      </c>
      <c r="E4931" s="55">
        <f>[3]lang_2!E4931</f>
        <v>0</v>
      </c>
    </row>
    <row r="4932" spans="1:5">
      <c r="A4932" s="55" t="str">
        <f>[3]lang_2!A4932</f>
        <v>TRAINEXPLAIN_5_3</v>
      </c>
      <c r="B4932" s="55" t="str">
        <f>[3]lang_2!B4932</f>
        <v>黑暗骑士大招，伤害恐怖</v>
      </c>
      <c r="C4932" s="55" t="str">
        <f>[3]lang_2!C4932</f>
        <v>#[color=462800,fontsize=22]黑暗骑士大招，伤害恐怖[-]</v>
      </c>
      <c r="D4932" s="55">
        <f>[3]lang_2!D4932</f>
        <v>0</v>
      </c>
      <c r="E4932" s="55">
        <f>[3]lang_2!E4932</f>
        <v>0</v>
      </c>
    </row>
    <row r="4933" spans="1:5">
      <c r="A4933" s="55">
        <f>[3]lang_2!A4933</f>
        <v>0</v>
      </c>
      <c r="B4933" s="55">
        <f>[3]lang_2!B4933</f>
        <v>0</v>
      </c>
      <c r="C4933" s="55">
        <f>[3]lang_2!C4933</f>
        <v>0</v>
      </c>
      <c r="D4933" s="55">
        <f>[3]lang_2!D4933</f>
        <v>0</v>
      </c>
      <c r="E4933" s="55">
        <f>[3]lang_2!E4933</f>
        <v>0</v>
      </c>
    </row>
    <row r="4934" spans="1:5">
      <c r="A4934" s="55" t="str">
        <f>[3]lang_2!A4934</f>
        <v>TRAIN_6</v>
      </c>
      <c r="B4934" s="55">
        <f>[3]lang_2!B4934</f>
        <v>0</v>
      </c>
      <c r="C4934" s="55" t="str">
        <f>[3]lang_2!C4934</f>
        <v>#兵团配合</v>
      </c>
      <c r="D4934" s="55">
        <f>[3]lang_2!D4934</f>
        <v>0</v>
      </c>
      <c r="E4934" s="55">
        <f>[3]lang_2!E4934</f>
        <v>0</v>
      </c>
    </row>
    <row r="4935" spans="1:5">
      <c r="A4935" s="55" t="str">
        <f>[3]lang_2!A4935</f>
        <v>TRAINDES_6</v>
      </c>
      <c r="B4935" s="55">
        <f>[3]lang_2!B4935</f>
        <v>0</v>
      </c>
      <c r="C4935" s="55" t="str">
        <f>[3]lang_2!C4935</f>
        <v>#[color=1ca216,fontsize=18]技能配合[-][color=3c2a1e,fontsize=18]的兵团一起上阵效果强大[-]</v>
      </c>
      <c r="D4935" s="55">
        <f>[3]lang_2!D4935</f>
        <v>0</v>
      </c>
      <c r="E4935" s="55">
        <f>[3]lang_2!E4935</f>
        <v>0</v>
      </c>
    </row>
    <row r="4936" spans="1:5">
      <c r="A4936" s="55" t="str">
        <f>[3]lang_2!A4936</f>
        <v>TRAINEXPLAIN_6</v>
      </c>
      <c r="B4936" s="55">
        <f>[3]lang_2!B4936</f>
        <v>0</v>
      </c>
      <c r="C4936" s="55" t="str">
        <f>[3]lang_2!C4936</f>
        <v>#本关训练内容「兵团配合基础训练」</v>
      </c>
      <c r="D4936" s="55">
        <f>[3]lang_2!D4936</f>
        <v>0</v>
      </c>
      <c r="E4936" s="55">
        <f>[3]lang_2!E4936</f>
        <v>0</v>
      </c>
    </row>
    <row r="4937" spans="1:5">
      <c r="A4937" s="55" t="str">
        <f>[3]lang_2!A4937</f>
        <v>TRAINEXPLAIN_6_1</v>
      </c>
      <c r="B4937" s="55" t="str">
        <f>[3]lang_2!B4937</f>
        <v>连击：一定概率向目标连续射出2箭</v>
      </c>
      <c r="C4937" s="55" t="str">
        <f>[3]lang_2!C4937</f>
        <v>#[color=462800,fontsize=22]连击：一定概率向目标连续射出2箭[-]</v>
      </c>
      <c r="D4937" s="55">
        <f>[3]lang_2!D4937</f>
        <v>0</v>
      </c>
      <c r="E4937" s="55">
        <f>[3]lang_2!E4937</f>
        <v>0</v>
      </c>
    </row>
    <row r="4938" spans="1:5">
      <c r="A4938" s="55" t="str">
        <f>[3]lang_2!A4938</f>
        <v>TRAINEXPLAIN_6_2</v>
      </c>
      <c r="B4938" s="55" t="str">
        <f>[3]lang_2!B4938</f>
        <v>连击对[-][color=1ca216,fontsize=22]「减速」[-][color=462800,fontsize=22]目标100%触发</v>
      </c>
      <c r="C4938" s="55" t="str">
        <f>[3]lang_2!C4938</f>
        <v>#[color=462800,fontsize=22]连击对[-][color=1ca216,fontsize=22]「减速」[-][color=462800,fontsize=22]目标100%触发[-]</v>
      </c>
      <c r="D4938" s="55">
        <f>[3]lang_2!D4938</f>
        <v>0</v>
      </c>
      <c r="E4938" s="55">
        <f>[3]lang_2!E4938</f>
        <v>0</v>
      </c>
    </row>
    <row r="4939" spans="1:5">
      <c r="A4939" s="55" t="str">
        <f>[3]lang_2!A4939</f>
        <v>TRAINEXPLAIN_6_3</v>
      </c>
      <c r="B4939" s="55" t="str">
        <f>[3]lang_2!B4939</f>
        <v>缠绕：对范围内敌人造成[-][color=1ca216,fontsize=22]「减速」[-][color=462800,fontsize=22]</v>
      </c>
      <c r="C4939" s="55" t="str">
        <f>[3]lang_2!C4939</f>
        <v>#[color=462800,fontsize=22]缠绕：对范围内敌人造成[-][color=1ca216,fontsize=22]「减速」[-][color=462800,fontsize=22][-]</v>
      </c>
      <c r="D4939" s="55">
        <f>[3]lang_2!D4939</f>
        <v>0</v>
      </c>
      <c r="E4939" s="55">
        <f>[3]lang_2!E4939</f>
        <v>0</v>
      </c>
    </row>
    <row r="4940" spans="1:5">
      <c r="A4940" s="55">
        <f>[3]lang_2!A4940</f>
        <v>0</v>
      </c>
      <c r="B4940" s="55">
        <f>[3]lang_2!B4940</f>
        <v>0</v>
      </c>
      <c r="C4940" s="55">
        <f>[3]lang_2!C4940</f>
        <v>0</v>
      </c>
      <c r="D4940" s="55">
        <f>[3]lang_2!D4940</f>
        <v>0</v>
      </c>
      <c r="E4940" s="55">
        <f>[3]lang_2!E4940</f>
        <v>0</v>
      </c>
    </row>
    <row r="4941" spans="1:5">
      <c r="A4941" s="55">
        <f>[3]lang_2!A4941</f>
        <v>0</v>
      </c>
      <c r="B4941" s="55">
        <f>[3]lang_2!B4941</f>
        <v>0</v>
      </c>
      <c r="C4941" s="55">
        <f>[3]lang_2!C4941</f>
        <v>0</v>
      </c>
      <c r="D4941" s="55">
        <f>[3]lang_2!D4941</f>
        <v>0</v>
      </c>
      <c r="E4941" s="55">
        <f>[3]lang_2!E4941</f>
        <v>0</v>
      </c>
    </row>
    <row r="4942" spans="1:5">
      <c r="A4942" s="55" t="str">
        <f>[3]lang_2!A4942</f>
        <v>TRAIN_7</v>
      </c>
      <c r="B4942" s="55">
        <f>[3]lang_2!B4942</f>
        <v>0</v>
      </c>
      <c r="C4942" s="55" t="str">
        <f>[3]lang_2!C4942</f>
        <v>#暗度陈仓</v>
      </c>
      <c r="D4942" s="55">
        <f>[3]lang_2!D4942</f>
        <v>0</v>
      </c>
      <c r="E4942" s="55">
        <f>[3]lang_2!E4942</f>
        <v>0</v>
      </c>
    </row>
    <row r="4943" spans="1:5">
      <c r="A4943" s="55" t="str">
        <f>[3]lang_2!A4943</f>
        <v>TRAINDES_7</v>
      </c>
      <c r="B4943" s="55">
        <f>[3]lang_2!B4943</f>
        <v>0</v>
      </c>
      <c r="C4943" s="55" t="str">
        <f>[3]lang_2!C4943</f>
        <v>#[color=3c2a1e,fontsize=18]为突击兵团[-][color=1ca216,fontsize=18]创造[-][color=3c2a1e,fontsize=18]突击敌方后排的条件[-]</v>
      </c>
      <c r="D4943" s="55">
        <f>[3]lang_2!D4943</f>
        <v>0</v>
      </c>
      <c r="E4943" s="55">
        <f>[3]lang_2!E4943</f>
        <v>0</v>
      </c>
    </row>
    <row r="4944" spans="1:5">
      <c r="A4944" s="55" t="str">
        <f>[3]lang_2!A4944</f>
        <v>TRAINEXPLAIN_7</v>
      </c>
      <c r="B4944" s="55">
        <f>[3]lang_2!B4944</f>
        <v>0</v>
      </c>
      <c r="C4944" s="55" t="str">
        <f>[3]lang_2!C4944</f>
        <v>#本关训练要点：突击敌人后排</v>
      </c>
      <c r="D4944" s="55">
        <f>[3]lang_2!D4944</f>
        <v>0</v>
      </c>
      <c r="E4944" s="55">
        <f>[3]lang_2!E4944</f>
        <v>0</v>
      </c>
    </row>
    <row r="4945" spans="1:5">
      <c r="A4945" s="55" t="str">
        <f>[3]lang_2!A4945</f>
        <v>TRAINEXPLAIN_7_1</v>
      </c>
      <c r="B4945" s="55" t="str">
        <f>[3]lang_2!B4945</f>
        <v>防御兵团优先攻击对列的敌人</v>
      </c>
      <c r="C4945" s="55" t="str">
        <f>[3]lang_2!C4945</f>
        <v>#[color=462800,fontsize=22]防御兵团优先攻击对列的敌人[-]</v>
      </c>
      <c r="D4945" s="55">
        <f>[3]lang_2!D4945</f>
        <v>0</v>
      </c>
      <c r="E4945" s="55">
        <f>[3]lang_2!E4945</f>
        <v>0</v>
      </c>
    </row>
    <row r="4946" spans="1:5">
      <c r="A4946" s="55" t="str">
        <f>[3]lang_2!A4946</f>
        <v>TRAINEXPLAIN_7_2</v>
      </c>
      <c r="B4946" s="55" t="str">
        <f>[3]lang_2!B4946</f>
        <v>正前方没有敌人时，攻击[-][color=1ca216,fontsize=22]最近[-][color=462800,fontsize=22]目标</v>
      </c>
      <c r="C4946" s="55" t="str">
        <f>[3]lang_2!C4946</f>
        <v>#[color=462800,fontsize=22]正前方没有敌人时，攻击[-][color=1ca216,fontsize=22]最近[-][color=462800,fontsize=22]目标[-]</v>
      </c>
      <c r="D4946" s="55">
        <f>[3]lang_2!D4946</f>
        <v>0</v>
      </c>
      <c r="E4946" s="55">
        <f>[3]lang_2!E4946</f>
        <v>0</v>
      </c>
    </row>
    <row r="4947" spans="1:5">
      <c r="A4947" s="55" t="str">
        <f>[3]lang_2!A4947</f>
        <v>TRAINEXPLAIN_7_3</v>
      </c>
      <c r="B4947" s="55" t="str">
        <f>[3]lang_2!B4947</f>
        <v>罗伊德可以[-][color=1ca216,fontsize=22]召唤[-][color=462800,fontsize=22]小树人助战</v>
      </c>
      <c r="C4947" s="55" t="str">
        <f>[3]lang_2!C4947</f>
        <v>#[color=462800,fontsize=22]罗伊德可以[-][color=1ca216,fontsize=22]召唤[-][color=462800,fontsize=22]小树人助战[-]</v>
      </c>
      <c r="D4947" s="55">
        <f>[3]lang_2!D4947</f>
        <v>0</v>
      </c>
      <c r="E4947" s="55">
        <f>[3]lang_2!E4947</f>
        <v>0</v>
      </c>
    </row>
    <row r="4948" spans="1:5">
      <c r="A4948" s="55">
        <f>[3]lang_2!A4948</f>
        <v>0</v>
      </c>
      <c r="B4948" s="55">
        <f>[3]lang_2!B4948</f>
        <v>0</v>
      </c>
      <c r="C4948" s="55">
        <f>[3]lang_2!C4948</f>
        <v>0</v>
      </c>
      <c r="D4948" s="55">
        <f>[3]lang_2!D4948</f>
        <v>0</v>
      </c>
      <c r="E4948" s="55">
        <f>[3]lang_2!E4948</f>
        <v>0</v>
      </c>
    </row>
    <row r="4949" spans="1:5">
      <c r="A4949" s="55">
        <f>[3]lang_2!A4949</f>
        <v>0</v>
      </c>
      <c r="B4949" s="55">
        <f>[3]lang_2!B4949</f>
        <v>0</v>
      </c>
      <c r="C4949" s="55">
        <f>[3]lang_2!C4949</f>
        <v>0</v>
      </c>
      <c r="D4949" s="55">
        <f>[3]lang_2!D4949</f>
        <v>0</v>
      </c>
      <c r="E4949" s="55">
        <f>[3]lang_2!E4949</f>
        <v>0</v>
      </c>
    </row>
    <row r="4950" spans="1:5">
      <c r="A4950" s="55" t="str">
        <f>[3]lang_2!A4950</f>
        <v>TRAIN_8</v>
      </c>
      <c r="B4950" s="55">
        <f>[3]lang_2!B4950</f>
        <v>0</v>
      </c>
      <c r="C4950" s="55" t="str">
        <f>[3]lang_2!C4950</f>
        <v>#以退为进</v>
      </c>
      <c r="D4950" s="55">
        <f>[3]lang_2!D4950</f>
        <v>0</v>
      </c>
      <c r="E4950" s="55">
        <f>[3]lang_2!E4950</f>
        <v>0</v>
      </c>
    </row>
    <row r="4951" spans="1:5">
      <c r="A4951" s="55" t="str">
        <f>[3]lang_2!A4951</f>
        <v>TRAINDES_8</v>
      </c>
      <c r="B4951" s="55">
        <f>[3]lang_2!B4951</f>
        <v>0</v>
      </c>
      <c r="C4951" s="55" t="str">
        <f>[3]lang_2!C4951</f>
        <v>#[color=3c2a1e,fontsize=18]想办法将敌人[-][color=1ca216,fontsize=18]聚集[-][color=3c2a1e,fontsize=18]在一起[-]</v>
      </c>
      <c r="D4951" s="55">
        <f>[3]lang_2!D4951</f>
        <v>0</v>
      </c>
      <c r="E4951" s="55">
        <f>[3]lang_2!E4951</f>
        <v>0</v>
      </c>
    </row>
    <row r="4952" spans="1:5">
      <c r="A4952" s="55" t="str">
        <f>[3]lang_2!A4952</f>
        <v>TRAINEXPLAIN_8</v>
      </c>
      <c r="B4952" s="55">
        <f>[3]lang_2!B4952</f>
        <v>0</v>
      </c>
      <c r="C4952" s="55" t="str">
        <f>[3]lang_2!C4952</f>
        <v>#本关训练要点：在敌人聚集时释放冰雪风暴</v>
      </c>
      <c r="D4952" s="55">
        <f>[3]lang_2!D4952</f>
        <v>0</v>
      </c>
      <c r="E4952" s="55">
        <f>[3]lang_2!E4952</f>
        <v>0</v>
      </c>
    </row>
    <row r="4953" spans="1:5">
      <c r="A4953" s="55" t="str">
        <f>[3]lang_2!A4953</f>
        <v>TRAINEXPLAIN_8_1</v>
      </c>
      <c r="B4953" s="55" t="str">
        <f>[3]lang_2!B4953</f>
        <v>魔法量只能释放一次冰雪风暴</v>
      </c>
      <c r="C4953" s="55" t="str">
        <f>[3]lang_2!C4953</f>
        <v>#[color=462800,fontsize=22]魔法量只能释放一次冰雪风暴[-]</v>
      </c>
      <c r="D4953" s="55">
        <f>[3]lang_2!D4953</f>
        <v>0</v>
      </c>
      <c r="E4953" s="55">
        <f>[3]lang_2!E4953</f>
        <v>0</v>
      </c>
    </row>
    <row r="4954" spans="1:5">
      <c r="A4954" s="55" t="str">
        <f>[3]lang_2!A4954</f>
        <v>TRAINEXPLAIN_8_2</v>
      </c>
      <c r="B4954" s="55" t="str">
        <f>[3]lang_2!B4954</f>
        <v>敌人突击会攻击己方[-][color=1ca216,fontsize=22]后排[-][color=462800,fontsize=22]</v>
      </c>
      <c r="C4954" s="55" t="str">
        <f>[3]lang_2!C4954</f>
        <v>#[color=462800,fontsize=22]敌人突击会攻击己方[-][color=1ca216,fontsize=22]后排[-][color=462800,fontsize=22][-]</v>
      </c>
      <c r="D4954" s="55">
        <f>[3]lang_2!D4954</f>
        <v>0</v>
      </c>
      <c r="E4954" s="55">
        <f>[3]lang_2!E4954</f>
        <v>0</v>
      </c>
    </row>
    <row r="4955" spans="1:5">
      <c r="A4955" s="55" t="str">
        <f>[3]lang_2!A4955</f>
        <v>TRAINEXPLAIN_8_3</v>
      </c>
      <c r="B4955" s="55" t="str">
        <f>[3]lang_2!B4955</f>
        <v>十字军只能拦截住一队敌人</v>
      </c>
      <c r="C4955" s="55" t="str">
        <f>[3]lang_2!C4955</f>
        <v>#[color=462800,fontsize=22]十字军只能拦截住一队敌人[-]</v>
      </c>
      <c r="D4955" s="55">
        <f>[3]lang_2!D4955</f>
        <v>0</v>
      </c>
      <c r="E4955" s="55">
        <f>[3]lang_2!E4955</f>
        <v>0</v>
      </c>
    </row>
    <row r="4956" spans="1:5">
      <c r="A4956" s="55">
        <f>[3]lang_2!A4956</f>
        <v>0</v>
      </c>
      <c r="B4956" s="55">
        <f>[3]lang_2!B4956</f>
        <v>0</v>
      </c>
      <c r="C4956" s="55">
        <f>[3]lang_2!C4956</f>
        <v>0</v>
      </c>
      <c r="D4956" s="55">
        <f>[3]lang_2!D4956</f>
        <v>0</v>
      </c>
      <c r="E4956" s="55">
        <f>[3]lang_2!E4956</f>
        <v>0</v>
      </c>
    </row>
    <row r="4957" spans="1:5">
      <c r="A4957" s="55">
        <f>[3]lang_2!A4957</f>
        <v>0</v>
      </c>
      <c r="B4957" s="55">
        <f>[3]lang_2!B4957</f>
        <v>0</v>
      </c>
      <c r="C4957" s="55">
        <f>[3]lang_2!C4957</f>
        <v>0</v>
      </c>
      <c r="D4957" s="55">
        <f>[3]lang_2!D4957</f>
        <v>0</v>
      </c>
      <c r="E4957" s="55">
        <f>[3]lang_2!E4957</f>
        <v>0</v>
      </c>
    </row>
    <row r="4958" spans="1:5">
      <c r="A4958" s="55" t="str">
        <f>[3]lang_2!A4958</f>
        <v>TRAIN_9</v>
      </c>
      <c r="B4958" s="55">
        <f>[3]lang_2!B4958</f>
        <v>0</v>
      </c>
      <c r="C4958" s="55" t="str">
        <f>[3]lang_2!C4958</f>
        <v>#以逸待劳</v>
      </c>
      <c r="D4958" s="55">
        <f>[3]lang_2!D4958</f>
        <v>0</v>
      </c>
      <c r="E4958" s="55">
        <f>[3]lang_2!E4958</f>
        <v>0</v>
      </c>
    </row>
    <row r="4959" spans="1:5">
      <c r="A4959" s="55" t="str">
        <f>[3]lang_2!A4959</f>
        <v>TRAINDES_9</v>
      </c>
      <c r="B4959" s="55">
        <f>[3]lang_2!B4959</f>
        <v>0</v>
      </c>
      <c r="C4959" s="55" t="str">
        <f>[3]lang_2!C4959</f>
        <v>#[color=3c2a1e,fontsize=18]利用法术[-][color=1ca216,fontsize=18]拖延[-][color=3c2a1e,fontsize=18]敌人的进攻脚步[-]</v>
      </c>
      <c r="D4959" s="55">
        <f>[3]lang_2!D4959</f>
        <v>0</v>
      </c>
      <c r="E4959" s="55">
        <f>[3]lang_2!E4959</f>
        <v>0</v>
      </c>
    </row>
    <row r="4960" spans="1:5">
      <c r="A4960" s="55" t="str">
        <f>[3]lang_2!A4960</f>
        <v>TRAINEXPLAIN_9</v>
      </c>
      <c r="B4960" s="55">
        <f>[3]lang_2!B4960</f>
        <v>0</v>
      </c>
      <c r="C4960" s="55" t="str">
        <f>[3]lang_2!C4960</f>
        <v>#本关训练要点：利用法术拖延敌人的进攻脚步</v>
      </c>
      <c r="D4960" s="55">
        <f>[3]lang_2!D4960</f>
        <v>0</v>
      </c>
      <c r="E4960" s="55">
        <f>[3]lang_2!E4960</f>
        <v>0</v>
      </c>
    </row>
    <row r="4961" spans="1:5">
      <c r="A4961" s="55" t="str">
        <f>[3]lang_2!A4961</f>
        <v>TRAINEXPLAIN_9_1</v>
      </c>
      <c r="B4961" s="55" t="str">
        <f>[3]lang_2!B4961</f>
        <v>寒冰神箭对目标造成[-][color=1ca216,fontsize=22]「减速」[-][color=462800,fontsize=22]</v>
      </c>
      <c r="C4961" s="55" t="str">
        <f>[3]lang_2!C4961</f>
        <v>#[color=462800,fontsize=22]寒冰神箭对目标造成[-][color=1ca216,fontsize=22]「减速」[-][color=462800,fontsize=22][-]</v>
      </c>
      <c r="D4961" s="55">
        <f>[3]lang_2!D4961</f>
        <v>0</v>
      </c>
      <c r="E4961" s="55">
        <f>[3]lang_2!E4961</f>
        <v>0</v>
      </c>
    </row>
    <row r="4962" spans="1:5">
      <c r="A4962" s="55" t="str">
        <f>[3]lang_2!A4962</f>
        <v>TRAINEXPLAIN_9_2</v>
      </c>
      <c r="B4962" s="55" t="str">
        <f>[3]lang_2!B4962</f>
        <v>寒冰魔环对范围目标造成伤害</v>
      </c>
      <c r="C4962" s="55" t="str">
        <f>[3]lang_2!C4962</f>
        <v>#[color=462800,fontsize=22]寒冰魔环对范围目标造成伤害[-]</v>
      </c>
      <c r="D4962" s="55">
        <f>[3]lang_2!D4962</f>
        <v>0</v>
      </c>
      <c r="E4962" s="55">
        <f>[3]lang_2!E4962</f>
        <v>0</v>
      </c>
    </row>
    <row r="4963" spans="1:5">
      <c r="A4963" s="55" t="str">
        <f>[3]lang_2!A4963</f>
        <v>TRAINEXPLAIN_9_3</v>
      </c>
      <c r="B4963" s="55" t="str">
        <f>[3]lang_2!B4963</f>
        <v>额外对[-][color=1ca216,fontsize=22]「减速」[-][color=462800,fontsize=22]目标造成冻结</v>
      </c>
      <c r="C4963" s="55" t="str">
        <f>[3]lang_2!C4963</f>
        <v>#[color=462800,fontsize=22]额外对[-][color=1ca216,fontsize=22]「减速」[-][color=462800,fontsize=22]目标造成冻结[-]</v>
      </c>
      <c r="D4963" s="55">
        <f>[3]lang_2!D4963</f>
        <v>0</v>
      </c>
      <c r="E4963" s="55">
        <f>[3]lang_2!E4963</f>
        <v>0</v>
      </c>
    </row>
    <row r="4964" spans="1:5">
      <c r="A4964" s="55">
        <f>[3]lang_2!A4964</f>
        <v>0</v>
      </c>
      <c r="B4964" s="55">
        <f>[3]lang_2!B4964</f>
        <v>0</v>
      </c>
      <c r="C4964" s="55">
        <f>[3]lang_2!C4964</f>
        <v>0</v>
      </c>
      <c r="D4964" s="55">
        <f>[3]lang_2!D4964</f>
        <v>0</v>
      </c>
      <c r="E4964" s="55">
        <f>[3]lang_2!E4964</f>
        <v>0</v>
      </c>
    </row>
    <row r="4965" spans="1:5">
      <c r="A4965" s="55" t="str">
        <f>[3]lang_2!A4965</f>
        <v>TRAIN_10</v>
      </c>
      <c r="B4965" s="55">
        <f>[3]lang_2!B4965</f>
        <v>0</v>
      </c>
      <c r="C4965" s="55" t="str">
        <f>[3]lang_2!C4965</f>
        <v>#破釜沉舟</v>
      </c>
      <c r="D4965" s="55">
        <f>[3]lang_2!D4965</f>
        <v>0</v>
      </c>
      <c r="E4965" s="55">
        <f>[3]lang_2!E4965</f>
        <v>0</v>
      </c>
    </row>
    <row r="4966" spans="1:5">
      <c r="A4966" s="55" t="str">
        <f>[3]lang_2!A4966</f>
        <v>TRAINDES_10</v>
      </c>
      <c r="B4966" s="55">
        <f>[3]lang_2!B4966</f>
        <v>0</v>
      </c>
      <c r="C4966" s="55" t="str">
        <f>[3]lang_2!C4966</f>
        <v>#[color=1ca216,fontsize=18]孤注一掷[-][color=3c2a1e,fontsize=18]，才能极限反杀！[-]</v>
      </c>
      <c r="D4966" s="55">
        <f>[3]lang_2!D4966</f>
        <v>0</v>
      </c>
      <c r="E4966" s="55">
        <f>[3]lang_2!E4966</f>
        <v>0</v>
      </c>
    </row>
    <row r="4967" spans="1:5">
      <c r="A4967" s="55" t="str">
        <f>[3]lang_2!A4967</f>
        <v>TRAINEXPLAIN_10</v>
      </c>
      <c r="B4967" s="55">
        <f>[3]lang_2!B4967</f>
        <v>0</v>
      </c>
      <c r="C4967" s="55" t="str">
        <f>[3]lang_2!C4967</f>
        <v>#本关训练要点：在有限的生命内造成最大的输出</v>
      </c>
      <c r="D4967" s="55">
        <f>[3]lang_2!D4967</f>
        <v>0</v>
      </c>
      <c r="E4967" s="55">
        <f>[3]lang_2!E4967</f>
        <v>0</v>
      </c>
    </row>
    <row r="4968" spans="1:5">
      <c r="A4968" s="55" t="str">
        <f>[3]lang_2!A4968</f>
        <v>TRAINEXPLAIN_10_1</v>
      </c>
      <c r="B4968" s="55" t="str">
        <f>[3]lang_2!B4968</f>
        <v>孤注一掷：减少血量，提高攻速</v>
      </c>
      <c r="C4968" s="55" t="str">
        <f>[3]lang_2!C4968</f>
        <v>#[color=462800,fontsize=22]孤注一掷：减少血量，提高攻速[-]</v>
      </c>
      <c r="D4968" s="55">
        <f>[3]lang_2!D4968</f>
        <v>0</v>
      </c>
      <c r="E4968" s="55">
        <f>[3]lang_2!E4968</f>
        <v>0</v>
      </c>
    </row>
    <row r="4969" spans="1:5">
      <c r="A4969" s="55" t="str">
        <f>[3]lang_2!A4969</f>
        <v>TRAINEXPLAIN_10_2</v>
      </c>
      <c r="B4969" s="55" t="str">
        <f>[3]lang_2!B4969</f>
        <v>孤注一掷不会造成己方[-][color=1ca216,fontsize=22]死亡[-][color=462800,fontsize=22]</v>
      </c>
      <c r="C4969" s="55" t="str">
        <f>[3]lang_2!C4969</f>
        <v>#[color=462800,fontsize=22]孤注一掷不会造成己方[-][color=1ca216,fontsize=22]死亡[-][color=462800,fontsize=22][-]</v>
      </c>
      <c r="D4969" s="55">
        <f>[3]lang_2!D4969</f>
        <v>0</v>
      </c>
      <c r="E4969" s="55">
        <f>[3]lang_2!E4969</f>
        <v>0</v>
      </c>
    </row>
    <row r="4970" spans="1:5">
      <c r="A4970" s="55" t="str">
        <f>[3]lang_2!A4970</f>
        <v>TRAINEXPLAIN_10_3</v>
      </c>
      <c r="B4970" s="55" t="str">
        <f>[3]lang_2!B4970</f>
        <v>护体石肤：附加抵挡伤害[-][color=1ca216,fontsize=22]护盾[-][color=462800,fontsize=22]</v>
      </c>
      <c r="C4970" s="55" t="str">
        <f>[3]lang_2!C4970</f>
        <v>#[color=462800,fontsize=22]护体石肤：附加抵挡伤害[-][color=1ca216,fontsize=22]护盾[-][color=462800,fontsize=22][-]</v>
      </c>
      <c r="D4970" s="55">
        <f>[3]lang_2!D4970</f>
        <v>0</v>
      </c>
      <c r="E4970" s="55">
        <f>[3]lang_2!E4970</f>
        <v>0</v>
      </c>
    </row>
    <row r="4971" spans="1:5">
      <c r="A4971" s="55">
        <f>[3]lang_2!A4971</f>
        <v>0</v>
      </c>
      <c r="B4971" s="55">
        <f>[3]lang_2!B4971</f>
        <v>0</v>
      </c>
      <c r="C4971" s="55">
        <f>[3]lang_2!C4971</f>
        <v>0</v>
      </c>
      <c r="D4971" s="55">
        <f>[3]lang_2!D4971</f>
        <v>0</v>
      </c>
      <c r="E4971" s="55">
        <f>[3]lang_2!E4971</f>
        <v>0</v>
      </c>
    </row>
    <row r="4972" spans="1:5">
      <c r="A4972" s="55" t="str">
        <f>[3]lang_2!A4972</f>
        <v>TRAIN_11</v>
      </c>
      <c r="B4972" s="55">
        <f>[3]lang_2!B4972</f>
        <v>0</v>
      </c>
      <c r="C4972" s="55" t="str">
        <f>[3]lang_2!C4972</f>
        <v>#声东击西</v>
      </c>
      <c r="D4972" s="55">
        <f>[3]lang_2!D4972</f>
        <v>0</v>
      </c>
      <c r="E4972" s="55">
        <f>[3]lang_2!E4972</f>
        <v>0</v>
      </c>
    </row>
    <row r="4973" spans="1:5">
      <c r="A4973" s="55" t="str">
        <f>[3]lang_2!A4973</f>
        <v>TRAINDES_11</v>
      </c>
      <c r="B4973" s="55">
        <f>[3]lang_2!B4973</f>
        <v>0</v>
      </c>
      <c r="C4973" s="55" t="str">
        <f>[3]lang_2!C4973</f>
        <v>#[color=3c2a1e,fontsize=18]注意敌方技能[-][color=1ca216,fontsize=18]特性[-][color=3c2a1e,fontsize=18]，合理释放法术[-]</v>
      </c>
      <c r="D4973" s="55">
        <f>[3]lang_2!D4973</f>
        <v>0</v>
      </c>
      <c r="E4973" s="55">
        <f>[3]lang_2!E4973</f>
        <v>0</v>
      </c>
    </row>
    <row r="4974" spans="1:5">
      <c r="A4974" s="55" t="str">
        <f>[3]lang_2!A4974</f>
        <v>TRAINEXPLAIN_11</v>
      </c>
      <c r="B4974" s="55">
        <f>[3]lang_2!B4974</f>
        <v>0</v>
      </c>
      <c r="C4974" s="55" t="str">
        <f>[3]lang_2!C4974</f>
        <v>#本关训练要点：利用法术击杀敌方木精灵</v>
      </c>
      <c r="D4974" s="55">
        <f>[3]lang_2!D4974</f>
        <v>0</v>
      </c>
      <c r="E4974" s="55">
        <f>[3]lang_2!E4974</f>
        <v>0</v>
      </c>
    </row>
    <row r="4975" spans="1:5">
      <c r="A4975" s="55" t="str">
        <f>[3]lang_2!A4975</f>
        <v>TRAINEXPLAIN_11_1</v>
      </c>
      <c r="B4975" s="55" t="str">
        <f>[3]lang_2!B4975</f>
        <v>木精灵受到法术伤害时获得[-][color=1ca216,fontsize=22]护盾[-][color=462800,fontsize=22]</v>
      </c>
      <c r="C4975" s="55" t="str">
        <f>[3]lang_2!C4975</f>
        <v>#[color=462800,fontsize=22]木精灵受到法术伤害时获得[-][color=1ca216,fontsize=22]护盾[-][color=462800,fontsize=22][-]</v>
      </c>
      <c r="D4975" s="55">
        <f>[3]lang_2!D4975</f>
        <v>0</v>
      </c>
      <c r="E4975" s="55">
        <f>[3]lang_2!E4975</f>
        <v>0</v>
      </c>
    </row>
    <row r="4976" spans="1:5">
      <c r="A4976" s="55" t="str">
        <f>[3]lang_2!A4976</f>
        <v>TRAINEXPLAIN_11_2</v>
      </c>
      <c r="B4976" s="55" t="str">
        <f>[3]lang_2!B4976</f>
        <v>护盾仅能持续一段时间</v>
      </c>
      <c r="C4976" s="55" t="str">
        <f>[3]lang_2!C4976</f>
        <v>#[color=462800,fontsize=22]护盾仅能持续一段时间[-]</v>
      </c>
      <c r="D4976" s="55">
        <f>[3]lang_2!D4976</f>
        <v>0</v>
      </c>
      <c r="E4976" s="55">
        <f>[3]lang_2!E4976</f>
        <v>0</v>
      </c>
    </row>
    <row r="4977" spans="1:5">
      <c r="A4977" s="55" t="str">
        <f>[3]lang_2!A4977</f>
        <v>TRAINEXPLAIN_11_3</v>
      </c>
      <c r="B4977" s="55" t="str">
        <f>[3]lang_2!B4977</f>
        <v>冰雪风暴对目标造成[-][color=1ca216,fontsize=22]4轮[-][color=462800,fontsize=22]伤害</v>
      </c>
      <c r="C4977" s="55" t="str">
        <f>[3]lang_2!C4977</f>
        <v>#[color=462800,fontsize=22]冰雪风暴对目标造成[-][color=1ca216,fontsize=22]4轮[-][color=462800,fontsize=22]伤害[-]</v>
      </c>
      <c r="D4977" s="55">
        <f>[3]lang_2!D4977</f>
        <v>0</v>
      </c>
      <c r="E4977" s="55">
        <f>[3]lang_2!E4977</f>
        <v>0</v>
      </c>
    </row>
    <row r="4978" spans="1:5">
      <c r="A4978" s="55">
        <f>[3]lang_2!A4978</f>
        <v>0</v>
      </c>
      <c r="B4978" s="55">
        <f>[3]lang_2!B4978</f>
        <v>0</v>
      </c>
      <c r="C4978" s="55">
        <f>[3]lang_2!C4978</f>
        <v>0</v>
      </c>
      <c r="D4978" s="55">
        <f>[3]lang_2!D4978</f>
        <v>0</v>
      </c>
      <c r="E4978" s="55">
        <f>[3]lang_2!E4978</f>
        <v>0</v>
      </c>
    </row>
    <row r="4979" spans="1:5">
      <c r="A4979" s="55" t="str">
        <f>[3]lang_2!A4979</f>
        <v>TRAIN_12</v>
      </c>
      <c r="B4979" s="55">
        <f>[3]lang_2!B4979</f>
        <v>0</v>
      </c>
      <c r="C4979" s="55" t="str">
        <f>[3]lang_2!C4979</f>
        <v>#金蝉脱壳</v>
      </c>
      <c r="D4979" s="55">
        <f>[3]lang_2!D4979</f>
        <v>0</v>
      </c>
      <c r="E4979" s="55">
        <f>[3]lang_2!E4979</f>
        <v>0</v>
      </c>
    </row>
    <row r="4980" spans="1:5">
      <c r="A4980" s="55" t="str">
        <f>[3]lang_2!A4980</f>
        <v>TRAINDES_12</v>
      </c>
      <c r="B4980" s="55">
        <f>[3]lang_2!B4980</f>
        <v>0</v>
      </c>
      <c r="C4980" s="55" t="str">
        <f>[3]lang_2!C4980</f>
        <v>#[color=1ca216,fontsize=18]攻击距离[-][color=3c2a1e,fontsize=18]是我们唯一的优势[-]</v>
      </c>
      <c r="D4980" s="55">
        <f>[3]lang_2!D4980</f>
        <v>0</v>
      </c>
      <c r="E4980" s="55">
        <f>[3]lang_2!E4980</f>
        <v>0</v>
      </c>
    </row>
    <row r="4981" spans="1:5">
      <c r="A4981" s="55" t="str">
        <f>[3]lang_2!A4981</f>
        <v>TRAINEXPLAIN_12</v>
      </c>
      <c r="B4981" s="55">
        <f>[3]lang_2!B4981</f>
        <v>0</v>
      </c>
      <c r="C4981" s="55" t="str">
        <f>[3]lang_2!C4981</f>
        <v>#本关训练要点：利用攻击距离优势，牵扯比蒙的移动</v>
      </c>
      <c r="D4981" s="55">
        <f>[3]lang_2!D4981</f>
        <v>0</v>
      </c>
      <c r="E4981" s="55">
        <f>[3]lang_2!E4981</f>
        <v>0</v>
      </c>
    </row>
    <row r="4982" spans="1:5">
      <c r="A4982" s="55" t="str">
        <f>[3]lang_2!A4982</f>
        <v>TRAINEXPLAIN_12_1</v>
      </c>
      <c r="B4982" s="55" t="str">
        <f>[3]lang_2!B4982</f>
        <v>防御兵团移动速度[-][color=1ca216,fontsize=22]很慢[-][color=462800,fontsize=22]</v>
      </c>
      <c r="C4982" s="55" t="str">
        <f>[3]lang_2!C4982</f>
        <v>#[color=462800,fontsize=22]防御兵团移动速度[-][color=1ca216,fontsize=22]很慢[-][color=462800,fontsize=22][-]</v>
      </c>
      <c r="D4982" s="55">
        <f>[3]lang_2!D4982</f>
        <v>0</v>
      </c>
      <c r="E4982" s="55">
        <f>[3]lang_2!E4982</f>
        <v>0</v>
      </c>
    </row>
    <row r="4983" spans="1:5">
      <c r="A4983" s="55" t="str">
        <f>[3]lang_2!A4983</f>
        <v>TRAINEXPLAIN_12_2</v>
      </c>
      <c r="B4983" s="55" t="str">
        <f>[3]lang_2!B4983</f>
        <v>凤凰重生：第一次死亡后[-][color=1ca216,fontsize=22]复活[-][color=462800,fontsize=22]</v>
      </c>
      <c r="C4983" s="55" t="str">
        <f>[3]lang_2!C4983</f>
        <v>#[color=462800,fontsize=22]凤凰重生：第一次死亡后[-][color=1ca216,fontsize=22]复活[-][color=462800,fontsize=22][-]</v>
      </c>
      <c r="D4983" s="55">
        <f>[3]lang_2!D4983</f>
        <v>0</v>
      </c>
      <c r="E4983" s="55">
        <f>[3]lang_2!E4983</f>
        <v>0</v>
      </c>
    </row>
    <row r="4984" spans="1:5">
      <c r="A4984" s="55" t="str">
        <f>[3]lang_2!A4984</f>
        <v>TRAINEXPLAIN_12_3</v>
      </c>
      <c r="B4984" s="55" t="str">
        <f>[3]lang_2!B4984</f>
        <v>魔法兵团只能布阵在最后两行</v>
      </c>
      <c r="C4984" s="55" t="str">
        <f>[3]lang_2!C4984</f>
        <v>#[color=462800,fontsize=22]魔法兵团只能布阵在最后两行[-]</v>
      </c>
      <c r="D4984" s="55">
        <f>[3]lang_2!D4984</f>
        <v>0</v>
      </c>
      <c r="E4984" s="55">
        <f>[3]lang_2!E4984</f>
        <v>0</v>
      </c>
    </row>
    <row r="4985" spans="1:5">
      <c r="A4985" s="55">
        <f>[3]lang_2!A4985</f>
        <v>0</v>
      </c>
      <c r="B4985" s="55">
        <f>[3]lang_2!B4985</f>
        <v>0</v>
      </c>
      <c r="C4985" s="55">
        <f>[3]lang_2!C4985</f>
        <v>0</v>
      </c>
      <c r="D4985" s="55">
        <f>[3]lang_2!D4985</f>
        <v>0</v>
      </c>
      <c r="E4985" s="55">
        <f>[3]lang_2!E4985</f>
        <v>0</v>
      </c>
    </row>
    <row r="4986" spans="1:5">
      <c r="A4986" s="55" t="str">
        <f>[3]lang_2!A4986</f>
        <v>TRAIN_13</v>
      </c>
      <c r="B4986" s="55" t="str">
        <f>[3]lang_2!B4986</f>
        <v>对方骷髅海战术 15字以内 尹旭写</v>
      </c>
      <c r="C4986" s="55" t="str">
        <f>[3]lang_2!C4986</f>
        <v>#实战训练Ⅰ</v>
      </c>
      <c r="D4986" s="55">
        <f>[3]lang_2!D4986</f>
        <v>0</v>
      </c>
      <c r="E4986" s="55">
        <f>[3]lang_2!E4986</f>
        <v>0</v>
      </c>
    </row>
    <row r="4987" spans="1:5">
      <c r="A4987" s="55" t="str">
        <f>[3]lang_2!A4987</f>
        <v>TRAINDES_13</v>
      </c>
      <c r="B4987" s="55">
        <f>[3]lang_2!B4987</f>
        <v>0</v>
      </c>
      <c r="C4987" s="55" t="str">
        <f>[3]lang_2!C4987</f>
        <v>#[color=3c2a1e,fontsize=18]骷髅海[-][color=1ca216,fontsize=18]源源不断[-][color=3c2a1e,fontsize=18]，快速消灭他们[-]</v>
      </c>
      <c r="D4987" s="55">
        <f>[3]lang_2!D4987</f>
        <v>0</v>
      </c>
      <c r="E4987" s="55">
        <f>[3]lang_2!E4987</f>
        <v>0</v>
      </c>
    </row>
    <row r="4988" spans="1:5">
      <c r="A4988" s="55" t="str">
        <f>[3]lang_2!A4988</f>
        <v>TRAINEXPLAIN_13</v>
      </c>
      <c r="B4988" s="55">
        <f>[3]lang_2!B4988</f>
        <v>0</v>
      </c>
      <c r="C4988" s="55" t="str">
        <f>[3]lang_2!C4988</f>
        <v>#本关训练要点：尽快消灭掉小骷髅，不要让他们泛滥成“海”</v>
      </c>
      <c r="D4988" s="55">
        <f>[3]lang_2!D4988</f>
        <v>0</v>
      </c>
      <c r="E4988" s="55">
        <f>[3]lang_2!E4988</f>
        <v>0</v>
      </c>
    </row>
    <row r="4989" spans="1:5">
      <c r="A4989" s="55" t="str">
        <f>[3]lang_2!A4989</f>
        <v>TRAINEXPLAIN_13_1</v>
      </c>
      <c r="B4989" s="55" t="str">
        <f>[3]lang_2!B4989</f>
        <v>巫妖献祭：目标[-][color=1ca216,fontsize=22]死亡时[-][color=462800,fontsize=22]召唤骷髅</v>
      </c>
      <c r="C4989" s="55" t="str">
        <f>[3]lang_2!C4989</f>
        <v>#[color=462800,fontsize=22]巫妖献祭：目标[-][color=1ca216,fontsize=22]死亡时[-][color=462800,fontsize=22]召唤骷髅[-]</v>
      </c>
      <c r="D4989" s="55">
        <f>[3]lang_2!D4989</f>
        <v>0</v>
      </c>
      <c r="E4989" s="55">
        <f>[3]lang_2!E4989</f>
        <v>0</v>
      </c>
    </row>
    <row r="4990" spans="1:5">
      <c r="A4990" s="55" t="str">
        <f>[3]lang_2!A4990</f>
        <v>TRAINEXPLAIN_13_2</v>
      </c>
      <c r="B4990" s="55" t="str">
        <f>[3]lang_2!B4990</f>
        <v>[-][color=1ca216,fontsize=22]冰封[-][color=462800,fontsize=22]状态下巫妖不能触发献祭</v>
      </c>
      <c r="C4990" s="55" t="str">
        <f>[3]lang_2!C4990</f>
        <v>#[color=462800,fontsize=22][-][color=1ca216,fontsize=22]冰封[-][color=462800,fontsize=22]状态下巫妖不能触发献祭[-]</v>
      </c>
      <c r="D4990" s="55">
        <f>[3]lang_2!D4990</f>
        <v>0</v>
      </c>
      <c r="E4990" s="55">
        <f>[3]lang_2!E4990</f>
        <v>0</v>
      </c>
    </row>
    <row r="4991" spans="1:5">
      <c r="A4991" s="55" t="str">
        <f>[3]lang_2!A4991</f>
        <v>TRAINEXPLAIN_13_3</v>
      </c>
      <c r="B4991" s="55" t="str">
        <f>[3]lang_2!B4991</f>
        <v>艾德雷德具有强大的[-][color=1ca216,fontsize=22]范围法术[-][color=462800,fontsize=22]</v>
      </c>
      <c r="C4991" s="55" t="str">
        <f>[3]lang_2!C4991</f>
        <v>#[color=462800,fontsize=22]艾德雷德具有强大的[-][color=1ca216,fontsize=22]范围法术[-][color=462800,fontsize=22][-]</v>
      </c>
      <c r="D4991" s="55">
        <f>[3]lang_2!D4991</f>
        <v>0</v>
      </c>
      <c r="E4991" s="55">
        <f>[3]lang_2!E4991</f>
        <v>0</v>
      </c>
    </row>
    <row r="4992" spans="1:5">
      <c r="A4992" s="55">
        <f>[3]lang_2!A4992</f>
        <v>0</v>
      </c>
      <c r="B4992" s="55">
        <f>[3]lang_2!B4992</f>
        <v>0</v>
      </c>
      <c r="C4992" s="55">
        <f>[3]lang_2!C4992</f>
        <v>0</v>
      </c>
      <c r="D4992" s="55">
        <f>[3]lang_2!D4992</f>
        <v>0</v>
      </c>
      <c r="E4992" s="55">
        <f>[3]lang_2!E4992</f>
        <v>0</v>
      </c>
    </row>
    <row r="4993" spans="1:5">
      <c r="A4993" s="55" t="str">
        <f>[3]lang_2!A4993</f>
        <v>TRAIN_14</v>
      </c>
      <c r="B4993" s="55" t="str">
        <f>[3]lang_2!B4993</f>
        <v>己方全骑兵  敌方全远程</v>
      </c>
      <c r="C4993" s="55" t="str">
        <f>[3]lang_2!C4993</f>
        <v>#实战训练Ⅱ</v>
      </c>
      <c r="D4993" s="55">
        <f>[3]lang_2!D4993</f>
        <v>0</v>
      </c>
      <c r="E4993" s="55">
        <f>[3]lang_2!E4993</f>
        <v>0</v>
      </c>
    </row>
    <row r="4994" spans="1:5">
      <c r="A4994" s="55" t="str">
        <f>[3]lang_2!A4994</f>
        <v>TRAINDES_14</v>
      </c>
      <c r="B4994" s="55">
        <f>[3]lang_2!B4994</f>
        <v>0</v>
      </c>
      <c r="C4994" s="55" t="str">
        <f>[3]lang_2!C4994</f>
        <v>#[color=3c2a1e,fontsize=18]小心被[-][color=1ca216,fontsize=18]围攻[-][color=3c2a1e,fontsize=18]，快速消灭有生力量[-]</v>
      </c>
      <c r="D4994" s="55">
        <f>[3]lang_2!D4994</f>
        <v>0</v>
      </c>
      <c r="E4994" s="55">
        <f>[3]lang_2!E4994</f>
        <v>0</v>
      </c>
    </row>
    <row r="4995" spans="1:5">
      <c r="A4995" s="55" t="str">
        <f>[3]lang_2!A4995</f>
        <v>TRAINEXPLAIN_14</v>
      </c>
      <c r="B4995" s="55">
        <f>[3]lang_2!B4995</f>
        <v>0</v>
      </c>
      <c r="C4995" s="55" t="str">
        <f>[3]lang_2!C4995</f>
        <v>#本关训练要点：找到容易击杀的兵团，优先消灭掉他们</v>
      </c>
      <c r="D4995" s="55">
        <f>[3]lang_2!D4995</f>
        <v>0</v>
      </c>
      <c r="E4995" s="55">
        <f>[3]lang_2!E4995</f>
        <v>0</v>
      </c>
    </row>
    <row r="4996" spans="1:5">
      <c r="A4996" s="55" t="str">
        <f>[3]lang_2!A4996</f>
        <v>TRAINEXPLAIN_14_1</v>
      </c>
      <c r="B4996" s="55" t="str">
        <f>[3]lang_2!B4996</f>
        <v>黑暗骑士：[-][color=1ca216,fontsize=22]击杀[-][color=462800,fontsize=22]兵团后攻击提高</v>
      </c>
      <c r="C4996" s="55" t="str">
        <f>[3]lang_2!C4996</f>
        <v>#[color=462800,fontsize=22]黑暗骑士：[-][color=1ca216,fontsize=22]击杀[-][color=462800,fontsize=22]兵团后攻击提高[-]</v>
      </c>
      <c r="D4996" s="55">
        <f>[3]lang_2!D4996</f>
        <v>0</v>
      </c>
      <c r="E4996" s="55">
        <f>[3]lang_2!E4996</f>
        <v>0</v>
      </c>
    </row>
    <row r="4997" spans="1:5">
      <c r="A4997" s="55" t="str">
        <f>[3]lang_2!A4997</f>
        <v>TRAINEXPLAIN_14_2</v>
      </c>
      <c r="B4997" s="55" t="str">
        <f>[3]lang_2!B4997</f>
        <v>皇家骑士：[-][color=1ca216,fontsize=22]第一次[-][color=462800,fontsize=22]攻击造成大量伤害</v>
      </c>
      <c r="C4997" s="55" t="str">
        <f>[3]lang_2!C4997</f>
        <v>#[color=462800,fontsize=22]皇家骑士：[-][color=1ca216,fontsize=22]第一次[-][color=462800,fontsize=22]攻击造成大量伤害[-]</v>
      </c>
      <c r="D4997" s="55">
        <f>[3]lang_2!D4997</f>
        <v>0</v>
      </c>
      <c r="E4997" s="55">
        <f>[3]lang_2!E4997</f>
        <v>0</v>
      </c>
    </row>
    <row r="4998" spans="1:5">
      <c r="A4998" s="55" t="str">
        <f>[3]lang_2!A4998</f>
        <v>TRAINEXPLAIN_14_3</v>
      </c>
      <c r="B4998" s="55" t="str">
        <f>[3]lang_2!B4998</f>
        <v>利用罗伊德的法术进行保护</v>
      </c>
      <c r="C4998" s="55" t="str">
        <f>[3]lang_2!C4998</f>
        <v>#[color=462800,fontsize=22]利用罗伊德的法术进行保护[-]</v>
      </c>
      <c r="D4998" s="55">
        <f>[3]lang_2!D4998</f>
        <v>0</v>
      </c>
      <c r="E4998" s="55">
        <f>[3]lang_2!E4998</f>
        <v>0</v>
      </c>
    </row>
    <row r="4999" spans="1:5">
      <c r="A4999" s="55">
        <f>[3]lang_2!A4999</f>
        <v>0</v>
      </c>
      <c r="B4999" s="55">
        <f>[3]lang_2!B4999</f>
        <v>0</v>
      </c>
      <c r="C4999" s="55">
        <f>[3]lang_2!C4999</f>
        <v>0</v>
      </c>
      <c r="D4999" s="55">
        <f>[3]lang_2!D4999</f>
        <v>0</v>
      </c>
      <c r="E4999" s="55">
        <f>[3]lang_2!E4999</f>
        <v>0</v>
      </c>
    </row>
    <row r="5000" spans="1:5">
      <c r="A5000" s="55" t="str">
        <f>[3]lang_2!A5000</f>
        <v>TRAIN_15</v>
      </c>
      <c r="B5000" s="55" t="str">
        <f>[3]lang_2!B5000</f>
        <v>骑兵强突一路  对面一路肉比较弱</v>
      </c>
      <c r="C5000" s="55" t="str">
        <f>[3]lang_2!C5000</f>
        <v>#实战训练Ⅲ</v>
      </c>
      <c r="D5000" s="55">
        <f>[3]lang_2!D5000</f>
        <v>0</v>
      </c>
      <c r="E5000" s="55">
        <f>[3]lang_2!E5000</f>
        <v>0</v>
      </c>
    </row>
    <row r="5001" spans="1:5">
      <c r="A5001" s="55" t="str">
        <f>[3]lang_2!A5001</f>
        <v>TRAINDES_15</v>
      </c>
      <c r="B5001" s="55">
        <f>[3]lang_2!B5001</f>
        <v>0</v>
      </c>
      <c r="C5001" s="55" t="str">
        <f>[3]lang_2!C5001</f>
        <v>#[color=3c2a1e,fontsize=18]找出敌人的[-][color=1ca216,fontsize=18]弱点[-][color=3c2a1e,fontsize=18]，击败他们[-]</v>
      </c>
      <c r="D5001" s="55">
        <f>[3]lang_2!D5001</f>
        <v>0</v>
      </c>
      <c r="E5001" s="55">
        <f>[3]lang_2!E5001</f>
        <v>0</v>
      </c>
    </row>
    <row r="5002" spans="1:5">
      <c r="A5002" s="55" t="str">
        <f>[3]lang_2!A5002</f>
        <v>TRAINEXPLAIN_15</v>
      </c>
      <c r="B5002" s="55">
        <f>[3]lang_2!B5002</f>
        <v>0</v>
      </c>
      <c r="C5002" s="55" t="str">
        <f>[3]lang_2!C5002</f>
        <v>#本关训练要点：找出敌人的弱点，击败他们</v>
      </c>
      <c r="D5002" s="55">
        <f>[3]lang_2!D5002</f>
        <v>0</v>
      </c>
      <c r="E5002" s="55">
        <f>[3]lang_2!E5002</f>
        <v>0</v>
      </c>
    </row>
    <row r="5003" spans="1:5">
      <c r="A5003" s="55" t="str">
        <f>[3]lang_2!A5003</f>
        <v>TRAINEXPLAIN_15_1</v>
      </c>
      <c r="B5003" s="55" t="str">
        <f>[3]lang_2!B5003</f>
        <v>小体型兵团更加惧怕[-][color=1ca216,fontsize=22]群体法术[-][color=462800,fontsize=22]</v>
      </c>
      <c r="C5003" s="55" t="str">
        <f>[3]lang_2!C5003</f>
        <v>#[color=462800,fontsize=22]小体型兵团更加惧怕[-][color=1ca216,fontsize=22]群体法术[-][color=462800,fontsize=22][-]</v>
      </c>
      <c r="D5003" s="55">
        <f>[3]lang_2!D5003</f>
        <v>0</v>
      </c>
      <c r="E5003" s="55">
        <f>[3]lang_2!E5003</f>
        <v>0</v>
      </c>
    </row>
    <row r="5004" spans="1:5">
      <c r="A5004" s="55" t="str">
        <f>[3]lang_2!A5004</f>
        <v>TRAINEXPLAIN_15_2</v>
      </c>
      <c r="B5004" s="55" t="str">
        <f>[3]lang_2!B5004</f>
        <v>单论攻击而言，小体型兵团更出色</v>
      </c>
      <c r="C5004" s="55" t="str">
        <f>[3]lang_2!C5004</f>
        <v>#[color=462800,fontsize=22]单论攻击而言，小体型兵团更出色[-]</v>
      </c>
      <c r="D5004" s="55">
        <f>[3]lang_2!D5004</f>
        <v>0</v>
      </c>
      <c r="E5004" s="55">
        <f>[3]lang_2!E5004</f>
        <v>0</v>
      </c>
    </row>
    <row r="5005" spans="1:5">
      <c r="A5005" s="55" t="str">
        <f>[3]lang_2!A5005</f>
        <v>TRAINEXPLAIN_15_3</v>
      </c>
      <c r="B5005" s="55" t="str">
        <f>[3]lang_2!B5005</f>
        <v>时间凝滞：控制[-][color=1ca216,fontsize=22]大范围[-][color=462800,fontsize=22]内敌方兵团</v>
      </c>
      <c r="C5005" s="55" t="str">
        <f>[3]lang_2!C5005</f>
        <v>#[color=462800,fontsize=22]时间凝滞：控制[-][color=1ca216,fontsize=22]大范围[-][color=462800,fontsize=22]内敌方兵团[-]</v>
      </c>
      <c r="D5005" s="55">
        <f>[3]lang_2!D5005</f>
        <v>0</v>
      </c>
      <c r="E5005" s="55">
        <f>[3]lang_2!E5005</f>
        <v>0</v>
      </c>
    </row>
    <row r="5006" spans="1:5">
      <c r="A5006" s="55">
        <f>[3]lang_2!A5006</f>
        <v>0</v>
      </c>
      <c r="B5006" s="55">
        <f>[3]lang_2!B5006</f>
        <v>0</v>
      </c>
      <c r="C5006" s="55">
        <f>[3]lang_2!C5006</f>
        <v>0</v>
      </c>
      <c r="D5006" s="55">
        <f>[3]lang_2!D5006</f>
        <v>0</v>
      </c>
      <c r="E5006" s="55">
        <f>[3]lang_2!E5006</f>
        <v>0</v>
      </c>
    </row>
    <row r="5007" spans="1:5">
      <c r="A5007" s="55" t="str">
        <f>[3]lang_2!A5007</f>
        <v>TRAIN_16</v>
      </c>
      <c r="B5007" s="55" t="str">
        <f>[3]lang_2!B5007</f>
        <v>敌方死骑很牛逼 用大树抗</v>
      </c>
      <c r="C5007" s="55" t="str">
        <f>[3]lang_2!C5007</f>
        <v>#实战训练Ⅳ</v>
      </c>
      <c r="D5007" s="55">
        <f>[3]lang_2!D5007</f>
        <v>0</v>
      </c>
      <c r="E5007" s="55">
        <f>[3]lang_2!E5007</f>
        <v>0</v>
      </c>
    </row>
    <row r="5008" spans="1:5">
      <c r="A5008" s="55" t="str">
        <f>[3]lang_2!A5008</f>
        <v>TRAINDES_16</v>
      </c>
      <c r="B5008" s="55">
        <f>[3]lang_2!B5008</f>
        <v>0</v>
      </c>
      <c r="C5008" s="55" t="str">
        <f>[3]lang_2!C5008</f>
        <v>#[color=3c2a1e,fontsize=18]注意提防敌人的[-][color=1ca216,fontsize=18]黑暗骑士[-]</v>
      </c>
      <c r="D5008" s="55">
        <f>[3]lang_2!D5008</f>
        <v>0</v>
      </c>
      <c r="E5008" s="55">
        <f>[3]lang_2!E5008</f>
        <v>0</v>
      </c>
    </row>
    <row r="5009" spans="1:5">
      <c r="A5009" s="55" t="str">
        <f>[3]lang_2!A5009</f>
        <v>TRAINEXPLAIN_16</v>
      </c>
      <c r="B5009" s="55">
        <f>[3]lang_2!B5009</f>
        <v>0</v>
      </c>
      <c r="C5009" s="55" t="str">
        <f>[3]lang_2!C5009</f>
        <v>#本关训练要点：注意提防敌人的黑暗骑士</v>
      </c>
      <c r="D5009" s="55">
        <f>[3]lang_2!D5009</f>
        <v>0</v>
      </c>
      <c r="E5009" s="55">
        <f>[3]lang_2!E5009</f>
        <v>0</v>
      </c>
    </row>
    <row r="5010" spans="1:5">
      <c r="A5010" s="55" t="str">
        <f>[3]lang_2!A5010</f>
        <v>TRAINEXPLAIN_16_1</v>
      </c>
      <c r="B5010" s="55" t="str">
        <f>[3]lang_2!B5010</f>
        <v>大体型兵团单体生命[-][color=1ca216,fontsize=22]较高[-][color=462800,fontsize=22]</v>
      </c>
      <c r="C5010" s="55" t="str">
        <f>[3]lang_2!C5010</f>
        <v>#[color=462800,fontsize=22]大体型兵团单体生命[-][color=1ca216,fontsize=22]较高[-][color=462800,fontsize=22][-]</v>
      </c>
      <c r="D5010" s="55">
        <f>[3]lang_2!D5010</f>
        <v>0</v>
      </c>
      <c r="E5010" s="55">
        <f>[3]lang_2!E5010</f>
        <v>0</v>
      </c>
    </row>
    <row r="5011" spans="1:5">
      <c r="A5011" s="55" t="str">
        <f>[3]lang_2!A5011</f>
        <v>TRAINEXPLAIN_16_2</v>
      </c>
      <c r="B5011" s="55" t="str">
        <f>[3]lang_2!B5011</f>
        <v>烈火魔墙：[-][color=1ca216,fontsize=22]大范围[-][color=462800,fontsize=22]持续火系伤害</v>
      </c>
      <c r="C5011" s="55" t="str">
        <f>[3]lang_2!C5011</f>
        <v>#[color=462800,fontsize=22]烈火魔墙：[-][color=1ca216,fontsize=22]大范围[-][color=462800,fontsize=22]持续火系伤害[-]</v>
      </c>
      <c r="D5011" s="55">
        <f>[3]lang_2!D5011</f>
        <v>0</v>
      </c>
      <c r="E5011" s="55">
        <f>[3]lang_2!E5011</f>
        <v>0</v>
      </c>
    </row>
    <row r="5012" spans="1:5">
      <c r="A5012" s="55" t="str">
        <f>[3]lang_2!A5012</f>
        <v>TRAINEXPLAIN_16_3</v>
      </c>
      <c r="B5012" s="55" t="str">
        <f>[3]lang_2!B5012</f>
        <v>有效利用罗兰德[-][color=1ca216,fontsize=22]增益[-][color=462800,fontsize=22]法术</v>
      </c>
      <c r="C5012" s="55" t="str">
        <f>[3]lang_2!C5012</f>
        <v>#[color=462800,fontsize=22]有效利用罗兰德[-][color=1ca216,fontsize=22]增益[-][color=462800,fontsize=22]法术[-]</v>
      </c>
      <c r="D5012" s="55">
        <f>[3]lang_2!D5012</f>
        <v>0</v>
      </c>
      <c r="E5012" s="55">
        <f>[3]lang_2!E5012</f>
        <v>0</v>
      </c>
    </row>
    <row r="5013" spans="1:5">
      <c r="A5013" s="55">
        <f>[3]lang_2!A5013</f>
        <v>0</v>
      </c>
      <c r="B5013" s="55">
        <f>[3]lang_2!B5013</f>
        <v>0</v>
      </c>
      <c r="C5013" s="55">
        <f>[3]lang_2!C5013</f>
        <v>0</v>
      </c>
      <c r="D5013" s="55">
        <f>[3]lang_2!D5013</f>
        <v>0</v>
      </c>
      <c r="E5013" s="55">
        <f>[3]lang_2!E5013</f>
        <v>0</v>
      </c>
    </row>
    <row r="5014" spans="1:5">
      <c r="A5014" s="55" t="str">
        <f>[3]lang_2!A5014</f>
        <v>TRAIN_17</v>
      </c>
      <c r="B5014" s="55" t="str">
        <f>[3]lang_2!B5014</f>
        <v>双兵团容一样</v>
      </c>
      <c r="C5014" s="55" t="str">
        <f>[3]lang_2!C5014</f>
        <v>#明星挑战Ⅰ</v>
      </c>
      <c r="D5014" s="55">
        <f>[3]lang_2!D5014</f>
        <v>0</v>
      </c>
      <c r="E5014" s="55">
        <f>[3]lang_2!E5014</f>
        <v>0</v>
      </c>
    </row>
    <row r="5015" spans="1:5">
      <c r="A5015" s="55" t="str">
        <f>[3]lang_2!A5015</f>
        <v>TRAINDES_17</v>
      </c>
      <c r="B5015" s="55">
        <f>[3]lang_2!B5015</f>
        <v>0</v>
      </c>
      <c r="C5015" s="55" t="str">
        <f>[3]lang_2!C5015</f>
        <v>#[color=3c2a1e,fontsize=18]最大的敌人就是[-][color=1ca216,fontsize=18]自己[-]</v>
      </c>
      <c r="D5015" s="55">
        <f>[3]lang_2!D5015</f>
        <v>0</v>
      </c>
      <c r="E5015" s="55">
        <f>[3]lang_2!E5015</f>
        <v>0</v>
      </c>
    </row>
    <row r="5016" spans="1:5">
      <c r="A5016" s="55" t="str">
        <f>[3]lang_2!A5016</f>
        <v>TRAINEXPLAIN_17</v>
      </c>
      <c r="B5016" s="55">
        <f>[3]lang_2!B5016</f>
        <v>0</v>
      </c>
      <c r="C5016" s="55" t="str">
        <f>[3]lang_2!C5016</f>
        <v>#本关训练要点：在双方阵容一样的情况下，策略决定胜败</v>
      </c>
      <c r="D5016" s="55">
        <f>[3]lang_2!D5016</f>
        <v>0</v>
      </c>
      <c r="E5016" s="55">
        <f>[3]lang_2!E5016</f>
        <v>0</v>
      </c>
    </row>
    <row r="5017" spans="1:5">
      <c r="A5017" s="55" t="str">
        <f>[3]lang_2!A5017</f>
        <v>TRAINEXPLAIN_17_1</v>
      </c>
      <c r="B5017" s="55" t="str">
        <f>[3]lang_2!B5017</f>
        <v>凯瑟琳拥有强大的[-][color=1ca216,fontsize=22]伤害[-][color=462800,fontsize=22]法术</v>
      </c>
      <c r="C5017" s="55" t="str">
        <f>[3]lang_2!C5017</f>
        <v>#[color=462800,fontsize=22]凯瑟琳拥有强大的[-][color=1ca216,fontsize=22]伤害[-][color=462800,fontsize=22]法术[-]</v>
      </c>
      <c r="D5017" s="55">
        <f>[3]lang_2!D5017</f>
        <v>0</v>
      </c>
      <c r="E5017" s="55">
        <f>[3]lang_2!E5017</f>
        <v>0</v>
      </c>
    </row>
    <row r="5018" spans="1:5">
      <c r="A5018" s="55" t="str">
        <f>[3]lang_2!A5018</f>
        <v>TRAINEXPLAIN_17_2</v>
      </c>
      <c r="B5018" s="55" t="str">
        <f>[3]lang_2!B5018</f>
        <v>格鲁的优势在于强力的[-][color=1ca216,fontsize=22]增益[-][color=462800,fontsize=22]法术</v>
      </c>
      <c r="C5018" s="55" t="str">
        <f>[3]lang_2!C5018</f>
        <v>#[color=462800,fontsize=22]格鲁的优势在于强力的[-][color=1ca216,fontsize=22]增益[-][color=462800,fontsize=22]法术[-]</v>
      </c>
      <c r="D5018" s="55">
        <f>[3]lang_2!D5018</f>
        <v>0</v>
      </c>
      <c r="E5018" s="55">
        <f>[3]lang_2!E5018</f>
        <v>0</v>
      </c>
    </row>
    <row r="5019" spans="1:5">
      <c r="A5019" s="55" t="str">
        <f>[3]lang_2!A5019</f>
        <v>TRAINEXPLAIN_17_3</v>
      </c>
      <c r="B5019" s="55" t="str">
        <f>[3]lang_2!B5019</f>
        <v>银翼飞马可以为周围兵团施加护盾</v>
      </c>
      <c r="C5019" s="55" t="str">
        <f>[3]lang_2!C5019</f>
        <v>#[color=462800,fontsize=22]银翼飞马可以为周围兵团施加护盾[-]</v>
      </c>
      <c r="D5019" s="55">
        <f>[3]lang_2!D5019</f>
        <v>0</v>
      </c>
      <c r="E5019" s="55">
        <f>[3]lang_2!E5019</f>
        <v>0</v>
      </c>
    </row>
    <row r="5020" spans="1:5">
      <c r="A5020" s="55">
        <f>[3]lang_2!A5020</f>
        <v>0</v>
      </c>
      <c r="B5020" s="55">
        <f>[3]lang_2!B5020</f>
        <v>0</v>
      </c>
      <c r="C5020" s="55">
        <f>[3]lang_2!C5020</f>
        <v>0</v>
      </c>
      <c r="D5020" s="55">
        <f>[3]lang_2!D5020</f>
        <v>0</v>
      </c>
      <c r="E5020" s="55">
        <f>[3]lang_2!E5020</f>
        <v>0</v>
      </c>
    </row>
    <row r="5021" spans="1:5">
      <c r="A5021" s="55" t="str">
        <f>[3]lang_2!A5021</f>
        <v>TRAIN_18</v>
      </c>
      <c r="B5021" s="55" t="str">
        <f>[3]lang_2!B5021</f>
        <v>己方全小体型  敌方全大体型</v>
      </c>
      <c r="C5021" s="55" t="str">
        <f>[3]lang_2!C5021</f>
        <v>#明星挑战Ⅱ</v>
      </c>
      <c r="D5021" s="55">
        <f>[3]lang_2!D5021</f>
        <v>0</v>
      </c>
      <c r="E5021" s="55">
        <f>[3]lang_2!E5021</f>
        <v>0</v>
      </c>
    </row>
    <row r="5022" spans="1:5">
      <c r="A5022" s="55" t="str">
        <f>[3]lang_2!A5022</f>
        <v>TRAINDES_18</v>
      </c>
      <c r="B5022" s="55">
        <f>[3]lang_2!B5022</f>
        <v>0</v>
      </c>
      <c r="C5022" s="55" t="str">
        <f>[3]lang_2!C5022</f>
        <v>#[color=3c2a1e,fontsize=18]敌人再[-][color=1ca216,fontsize=18]巨大[-][color=3c2a1e,fontsize=18]，也要有顽强的心[-]</v>
      </c>
      <c r="D5022" s="55">
        <f>[3]lang_2!D5022</f>
        <v>0</v>
      </c>
      <c r="E5022" s="55">
        <f>[3]lang_2!E5022</f>
        <v>0</v>
      </c>
    </row>
    <row r="5023" spans="1:5">
      <c r="A5023" s="55" t="str">
        <f>[3]lang_2!A5023</f>
        <v>TRAINEXPLAIN_18</v>
      </c>
      <c r="B5023" s="55">
        <f>[3]lang_2!B5023</f>
        <v>0</v>
      </c>
      <c r="C5023" s="55" t="str">
        <f>[3]lang_2!C5023</f>
        <v>#本关训练要点：如果不能避免，那么就让肉一些的兵团去吃技能吧</v>
      </c>
      <c r="D5023" s="55">
        <f>[3]lang_2!D5023</f>
        <v>0</v>
      </c>
      <c r="E5023" s="55">
        <f>[3]lang_2!E5023</f>
        <v>0</v>
      </c>
    </row>
    <row r="5024" spans="1:5">
      <c r="A5024" s="55" t="str">
        <f>[3]lang_2!A5024</f>
        <v>TRAINEXPLAIN_18_1</v>
      </c>
      <c r="B5024" s="55" t="str">
        <f>[3]lang_2!B5024</f>
        <v>大恶魔开场会瞬移到[-][color=1ca216,fontsize=22]敌方后排[-][color=462800,fontsize=22]</v>
      </c>
      <c r="C5024" s="55" t="str">
        <f>[3]lang_2!C5024</f>
        <v>#[color=462800,fontsize=22]大恶魔开场会瞬移到[-][color=1ca216,fontsize=22]敌方后排[-][color=462800,fontsize=22][-]</v>
      </c>
      <c r="D5024" s="55">
        <f>[3]lang_2!D5024</f>
        <v>0</v>
      </c>
      <c r="E5024" s="55">
        <f>[3]lang_2!E5024</f>
        <v>0</v>
      </c>
    </row>
    <row r="5025" spans="1:5">
      <c r="A5025" s="55" t="str">
        <f>[3]lang_2!A5025</f>
        <v>TRAINEXPLAIN_18_2</v>
      </c>
      <c r="B5025" s="55" t="str">
        <f>[3]lang_2!B5025</f>
        <v>圣盾术：范围内己方兵团[-][color=1ca216,fontsize=22]无敌[-][color=462800,fontsize=22]</v>
      </c>
      <c r="C5025" s="55" t="str">
        <f>[3]lang_2!C5025</f>
        <v>#[color=462800,fontsize=22]圣盾术：范围内己方兵团[-][color=1ca216,fontsize=22]无敌[-][color=462800,fontsize=22][-]</v>
      </c>
      <c r="D5025" s="55">
        <f>[3]lang_2!D5025</f>
        <v>0</v>
      </c>
      <c r="E5025" s="55">
        <f>[3]lang_2!E5025</f>
        <v>0</v>
      </c>
    </row>
    <row r="5026" spans="1:5">
      <c r="A5026" s="55" t="str">
        <f>[3]lang_2!A5026</f>
        <v>TRAINEXPLAIN_18_3</v>
      </c>
      <c r="B5026" s="55" t="str">
        <f>[3]lang_2!B5026</f>
        <v>战斗矮人开场时提高附近兵团生命</v>
      </c>
      <c r="C5026" s="55" t="str">
        <f>[3]lang_2!C5026</f>
        <v>#[color=462800,fontsize=22]战斗矮人开场时提高附近兵团生命[-]</v>
      </c>
      <c r="D5026" s="55">
        <f>[3]lang_2!D5026</f>
        <v>0</v>
      </c>
      <c r="E5026" s="55">
        <f>[3]lang_2!E5026</f>
        <v>0</v>
      </c>
    </row>
    <row r="5027" spans="1:5">
      <c r="A5027" s="55">
        <f>[3]lang_2!A5027</f>
        <v>0</v>
      </c>
      <c r="B5027" s="55">
        <f>[3]lang_2!B5027</f>
        <v>0</v>
      </c>
      <c r="C5027" s="55">
        <f>[3]lang_2!C5027</f>
        <v>0</v>
      </c>
      <c r="D5027" s="55">
        <f>[3]lang_2!D5027</f>
        <v>0</v>
      </c>
      <c r="E5027" s="55">
        <f>[3]lang_2!E5027</f>
        <v>0</v>
      </c>
    </row>
    <row r="5028" spans="1:5">
      <c r="A5028" s="55" t="str">
        <f>[3]lang_2!A5028</f>
        <v>TRAIN_19</v>
      </c>
      <c r="B5028" s="55" t="str">
        <f>[3]lang_2!B5028</f>
        <v>己方全小体型  敌方全大体型</v>
      </c>
      <c r="C5028" s="55" t="str">
        <f>[3]lang_2!C5028</f>
        <v>#攻防一体</v>
      </c>
      <c r="D5028" s="55">
        <f>[3]lang_2!D5028</f>
        <v>0</v>
      </c>
      <c r="E5028" s="55">
        <f>[3]lang_2!E5028</f>
        <v>0</v>
      </c>
    </row>
    <row r="5029" spans="1:5">
      <c r="A5029" s="55" t="str">
        <f>[3]lang_2!A5029</f>
        <v>TRAINDES_19</v>
      </c>
      <c r="B5029" s="55">
        <f>[3]lang_2!B5029</f>
        <v>0</v>
      </c>
      <c r="C5029" s="55" t="str">
        <f>[3]lang_2!C5029</f>
        <v>#[color=3c2a1e,fontsize=18]利用兵团特性，输出[-][color=1ca216,fontsize=18]最大化[-]</v>
      </c>
      <c r="D5029" s="55">
        <f>[3]lang_2!D5029</f>
        <v>0</v>
      </c>
      <c r="E5029" s="55">
        <f>[3]lang_2!E5029</f>
        <v>0</v>
      </c>
    </row>
    <row r="5030" spans="1:5">
      <c r="A5030" s="55" t="str">
        <f>[3]lang_2!A5030</f>
        <v>TRAINEXPLAIN_19</v>
      </c>
      <c r="B5030" s="55">
        <f>[3]lang_2!B5030</f>
        <v>0</v>
      </c>
      <c r="C5030" s="55" t="str">
        <f>[3]lang_2!C5030</f>
        <v>#本关训练要点：快速消灭敌人后排的幻影射手，火力十分强大</v>
      </c>
      <c r="D5030" s="55">
        <f>[3]lang_2!D5030</f>
        <v>0</v>
      </c>
      <c r="E5030" s="55">
        <f>[3]lang_2!E5030</f>
        <v>0</v>
      </c>
    </row>
    <row r="5031" spans="1:5">
      <c r="A5031" s="55" t="str">
        <f>[3]lang_2!A5031</f>
        <v>TRAINEXPLAIN_19_1</v>
      </c>
      <c r="B5031" s="55" t="str">
        <f>[3]lang_2!B5031</f>
        <v>枯木卫士受到攻击时[-][color=1ca216,fontsize=22]反弹伤害[-][color=462800,fontsize=22]</v>
      </c>
      <c r="C5031" s="55" t="str">
        <f>[3]lang_2!C5031</f>
        <v>#[color=462800,fontsize=22]枯木卫士受到攻击时[-][color=1ca216,fontsize=22]反弹伤害[-][color=462800,fontsize=22][-]</v>
      </c>
      <c r="D5031" s="55">
        <f>[3]lang_2!D5031</f>
        <v>0</v>
      </c>
      <c r="E5031" s="55">
        <f>[3]lang_2!E5031</f>
        <v>0</v>
      </c>
    </row>
    <row r="5032" spans="1:5">
      <c r="A5032" s="55" t="str">
        <f>[3]lang_2!A5032</f>
        <v>TRAINEXPLAIN_19_2</v>
      </c>
      <c r="B5032" s="55" t="str">
        <f>[3]lang_2!B5032</f>
        <v>瑞斯卡拥有[-][color=1ca216,fontsize=22]大范围持续[-][color=462800,fontsize=22]火系法术</v>
      </c>
      <c r="C5032" s="55" t="str">
        <f>[3]lang_2!C5032</f>
        <v>#[color=462800,fontsize=22]瑞斯卡拥有[-][color=1ca216,fontsize=22]大范围持续[-][color=462800,fontsize=22]火系法术[-]</v>
      </c>
      <c r="D5032" s="55">
        <f>[3]lang_2!D5032</f>
        <v>0</v>
      </c>
      <c r="E5032" s="55">
        <f>[3]lang_2!E5032</f>
        <v>0</v>
      </c>
    </row>
    <row r="5033" spans="1:5">
      <c r="A5033" s="55" t="str">
        <f>[3]lang_2!A5033</f>
        <v>TRAINEXPLAIN_19_3</v>
      </c>
      <c r="B5033" s="55" t="str">
        <f>[3]lang_2!B5033</f>
        <v>木精灵对受到[-][color=1ca216,fontsize=22]【减速】[-][color=462800,fontsize=22]效果的兵团必定连击</v>
      </c>
      <c r="C5033" s="55" t="str">
        <f>[3]lang_2!C5033</f>
        <v>#[color=462800,fontsize=22]恶咒附身大幅度降低敌人[-][color=1ca216,fontsize=22]攻击[-][color=462800,fontsize=22][-]</v>
      </c>
      <c r="D5033" s="55">
        <f>[3]lang_2!D5033</f>
        <v>0</v>
      </c>
      <c r="E5033" s="55">
        <f>[3]lang_2!E5033</f>
        <v>0</v>
      </c>
    </row>
    <row r="5034" spans="1:5">
      <c r="A5034" s="55">
        <f>[3]lang_2!A5034</f>
        <v>0</v>
      </c>
      <c r="B5034" s="55">
        <f>[3]lang_2!B5034</f>
        <v>0</v>
      </c>
      <c r="C5034" s="55">
        <f>[3]lang_2!C5034</f>
        <v>0</v>
      </c>
      <c r="D5034" s="55">
        <f>[3]lang_2!D5034</f>
        <v>0</v>
      </c>
      <c r="E5034" s="55">
        <f>[3]lang_2!E5034</f>
        <v>0</v>
      </c>
    </row>
    <row r="5035" spans="1:5">
      <c r="A5035" s="55" t="str">
        <f>[3]lang_2!A5035</f>
        <v>TRAIN_20</v>
      </c>
      <c r="B5035" s="55" t="str">
        <f>[3]lang_2!B5035</f>
        <v>己方全小体型  敌方全大体型</v>
      </c>
      <c r="C5035" s="55" t="str">
        <f>[3]lang_2!C5035</f>
        <v>#墓园王者</v>
      </c>
      <c r="D5035" s="55">
        <f>[3]lang_2!D5035</f>
        <v>0</v>
      </c>
      <c r="E5035" s="55">
        <f>[3]lang_2!E5035</f>
        <v>0</v>
      </c>
    </row>
    <row r="5036" spans="1:5">
      <c r="A5036" s="55" t="str">
        <f>[3]lang_2!A5036</f>
        <v>TRAINDES_20</v>
      </c>
      <c r="B5036" s="55">
        <f>[3]lang_2!B5036</f>
        <v>0</v>
      </c>
      <c r="C5036" s="55" t="str">
        <f>[3]lang_2!C5036</f>
        <v>#[color=3c2a1e,fontsize=18]亡灵的[-][color=1ca216,fontsize=18]王者[-][color=3c2a1e,fontsize=18]，一个人的战斗[-]</v>
      </c>
      <c r="D5036" s="55">
        <f>[3]lang_2!D5036</f>
        <v>0</v>
      </c>
      <c r="E5036" s="55">
        <f>[3]lang_2!E5036</f>
        <v>0</v>
      </c>
    </row>
    <row r="5037" spans="1:5">
      <c r="A5037" s="55" t="str">
        <f>[3]lang_2!A5037</f>
        <v>TRAINEXPLAIN_20</v>
      </c>
      <c r="B5037" s="55">
        <f>[3]lang_2!B5037</f>
        <v>0</v>
      </c>
      <c r="C5037" s="55" t="str">
        <f>[3]lang_2!C5037</f>
        <v>#本关训练要点：在罗德·哈特的屠杀指令下，任何敌人阻挡不住死亡骑士</v>
      </c>
      <c r="D5037" s="55">
        <f>[3]lang_2!D5037</f>
        <v>0</v>
      </c>
      <c r="E5037" s="55">
        <f>[3]lang_2!E5037</f>
        <v>0</v>
      </c>
    </row>
    <row r="5038" spans="1:5">
      <c r="A5038" s="55" t="str">
        <f>[3]lang_2!A5038</f>
        <v>TRAINEXPLAIN_20_1</v>
      </c>
      <c r="B5038" s="55" t="str">
        <f>[3]lang_2!B5038</f>
        <v>屠杀指令：黑暗骑士立即发动[-][color=1ca216,fontsize=22]【致命一击】[-][color=462800,fontsize=22]</v>
      </c>
      <c r="C5038" s="55" t="str">
        <f>[3]lang_2!C5038</f>
        <v>#[color=462800,fontsize=22]屠杀指令:死骑立即发动[-][color=1ca216,fontsize=22]【致命一击】[-][color=462800,fontsize=22][-]</v>
      </c>
      <c r="D5038" s="55">
        <f>[3]lang_2!D5038</f>
        <v>0</v>
      </c>
      <c r="E5038" s="55">
        <f>[3]lang_2!E5038</f>
        <v>0</v>
      </c>
    </row>
    <row r="5039" spans="1:5">
      <c r="A5039" s="55" t="str">
        <f>[3]lang_2!A5039</f>
        <v>TRAINEXPLAIN_20_2</v>
      </c>
      <c r="B5039" s="55" t="str">
        <f>[3]lang_2!B5039</f>
        <v>幽灵进入战斗后可以[-][color=1ca216,fontsize=22]沉默[-][color=462800,fontsize=22]正前方极大范围的敌人</v>
      </c>
      <c r="C5039" s="55" t="str">
        <f>[3]lang_2!C5039</f>
        <v>#[color=462800,fontsize=22]幽灵进入战斗后[-][color=1ca216,fontsize=22]沉默[-][color=462800,fontsize=22]正前方敌人[-]</v>
      </c>
      <c r="D5039" s="55">
        <f>[3]lang_2!D5039</f>
        <v>0</v>
      </c>
      <c r="E5039" s="55">
        <f>[3]lang_2!E5039</f>
        <v>0</v>
      </c>
    </row>
    <row r="5040" spans="1:5">
      <c r="A5040" s="55" t="str">
        <f>[3]lang_2!A5040</f>
        <v>TRAINEXPLAIN_20_3</v>
      </c>
      <c r="B5040" s="55" t="str">
        <f>[3]lang_2!B5040</f>
        <v>黑暗骑士的[-][color=1ca216,fontsize=22]【致命一击】[-][color=462800,fontsize=22]对小体型兵团伤害更大</v>
      </c>
      <c r="C5040" s="55" t="str">
        <f>[3]lang_2!C5040</f>
        <v>#[color=462800,fontsize=22]死亡骑士击杀目标后攻击增加[-]</v>
      </c>
      <c r="D5040" s="55">
        <f>[3]lang_2!D5040</f>
        <v>0</v>
      </c>
      <c r="E5040" s="55">
        <f>[3]lang_2!E5040</f>
        <v>0</v>
      </c>
    </row>
    <row r="5041" spans="1:5">
      <c r="A5041" s="55">
        <f>[3]lang_2!A5041</f>
        <v>0</v>
      </c>
      <c r="B5041" s="55">
        <f>[3]lang_2!B5041</f>
        <v>0</v>
      </c>
      <c r="C5041" s="55">
        <f>[3]lang_2!C5041</f>
        <v>0</v>
      </c>
      <c r="D5041" s="55">
        <f>[3]lang_2!D5041</f>
        <v>0</v>
      </c>
      <c r="E5041" s="55">
        <f>[3]lang_2!E5041</f>
        <v>0</v>
      </c>
    </row>
    <row r="5042" spans="1:5">
      <c r="A5042" s="55" t="str">
        <f>[3]lang_2!A5042</f>
        <v>TRAIN_21</v>
      </c>
      <c r="B5042" s="55" t="str">
        <f>[3]lang_2!B5042</f>
        <v>己方全小体型  敌方全大体型</v>
      </c>
      <c r="C5042" s="55" t="str">
        <f>[3]lang_2!C5042</f>
        <v>#魔法崇拜</v>
      </c>
      <c r="D5042" s="55">
        <f>[3]lang_2!D5042</f>
        <v>0</v>
      </c>
      <c r="E5042" s="55">
        <f>[3]lang_2!E5042</f>
        <v>0</v>
      </c>
    </row>
    <row r="5043" spans="1:5">
      <c r="A5043" s="55" t="str">
        <f>[3]lang_2!A5043</f>
        <v>TRAINDES_21</v>
      </c>
      <c r="B5043" s="55">
        <f>[3]lang_2!B5043</f>
        <v>0</v>
      </c>
      <c r="C5043" s="55" t="str">
        <f>[3]lang_2!C5043</f>
        <v>#[color=3c2a1e,fontsize=18]崇拜[-][color=1ca216,fontsize=18]魔法[-][color=3c2a1e,fontsize=18]的塔楼阵营[-]</v>
      </c>
      <c r="D5043" s="55">
        <f>[3]lang_2!D5043</f>
        <v>0</v>
      </c>
      <c r="E5043" s="55">
        <f>[3]lang_2!E5043</f>
        <v>0</v>
      </c>
    </row>
    <row r="5044" spans="1:5">
      <c r="A5044" s="55" t="str">
        <f>[3]lang_2!A5044</f>
        <v>TRAINEXPLAIN_21</v>
      </c>
      <c r="B5044" s="55">
        <f>[3]lang_2!B5044</f>
        <v>0</v>
      </c>
      <c r="C5044" s="55" t="str">
        <f>[3]lang_2!C5044</f>
        <v>#本关训练要点：塔楼阵营对魔法崇拜，受到英雄法术增益效果时增强能力</v>
      </c>
      <c r="D5044" s="55">
        <f>[3]lang_2!D5044</f>
        <v>0</v>
      </c>
      <c r="E5044" s="55">
        <f>[3]lang_2!E5044</f>
        <v>0</v>
      </c>
    </row>
    <row r="5045" spans="1:5">
      <c r="A5045" s="55" t="str">
        <f>[3]lang_2!A5045</f>
        <v>TRAINEXPLAIN_21_1</v>
      </c>
      <c r="B5045" s="55" t="str">
        <f>[3]lang_2!B5045</f>
        <v>娜迦蛇妖受到[-][color=1ca216,fontsize=22]英雄增益法术[-][color=462800,fontsize=22]效果时发动剑刃乱舞</v>
      </c>
      <c r="C5045" s="55" t="str">
        <f>[3]lang_2!C5045</f>
        <v>#[color=462800,fontsize=22]娜迦蛇妖受到[-][color=1ca216,fontsize=22]英雄增益[-][color=462800,fontsize=22]发动剑刃乱舞[-]</v>
      </c>
      <c r="D5045" s="55">
        <f>[3]lang_2!D5045</f>
        <v>0</v>
      </c>
      <c r="E5045" s="55">
        <f>[3]lang_2!E5045</f>
        <v>0</v>
      </c>
    </row>
    <row r="5046" spans="1:5">
      <c r="A5046" s="55" t="str">
        <f>[3]lang_2!A5046</f>
        <v>TRAINEXPLAIN_21_2</v>
      </c>
      <c r="B5046" s="55" t="str">
        <f>[3]lang_2!B5046</f>
        <v>铁人受到[-][color=1ca216,fontsize=22]英雄增益效果[-][color=462800,fontsize=22]增加兵团免伤并恢复生命</v>
      </c>
      <c r="C5046" s="55" t="str">
        <f>[3]lang_2!C5046</f>
        <v>#[color=462800,fontsize=22]铁人受到[-][color=1ca216,fontsize=22]英雄增益[-][color=462800,fontsize=22]效果增加兵团免伤[-]</v>
      </c>
      <c r="D5046" s="55">
        <f>[3]lang_2!D5046</f>
        <v>0</v>
      </c>
      <c r="E5046" s="55">
        <f>[3]lang_2!E5046</f>
        <v>0</v>
      </c>
    </row>
    <row r="5047" spans="1:5">
      <c r="A5047" s="55" t="str">
        <f>[3]lang_2!A5047</f>
        <v>TRAINEXPLAIN_21_3</v>
      </c>
      <c r="B5047" s="55" t="str">
        <f>[3]lang_2!B5047</f>
        <v>神灯不进行攻击，持续对己方生命最低的兵团进行治疗</v>
      </c>
      <c r="C5047" s="55" t="str">
        <f>[3]lang_2!C5047</f>
        <v>#[color=462800,fontsize=22]神灯持续对己方兵团进行治疗[-]</v>
      </c>
      <c r="D5047" s="55">
        <f>[3]lang_2!D5047</f>
        <v>0</v>
      </c>
      <c r="E5047" s="55">
        <f>[3]lang_2!E5047</f>
        <v>0</v>
      </c>
    </row>
    <row r="5048" spans="1:5">
      <c r="A5048" s="55">
        <f>[3]lang_2!A5048</f>
        <v>0</v>
      </c>
      <c r="B5048" s="55">
        <f>[3]lang_2!B5048</f>
        <v>0</v>
      </c>
      <c r="C5048" s="55">
        <f>[3]lang_2!C5048</f>
        <v>0</v>
      </c>
      <c r="D5048" s="55">
        <f>[3]lang_2!D5048</f>
        <v>0</v>
      </c>
      <c r="E5048" s="55">
        <f>[3]lang_2!E5048</f>
        <v>0</v>
      </c>
    </row>
    <row r="5049" spans="1:5">
      <c r="A5049" s="55">
        <f>[3]lang_2!A5049</f>
        <v>0</v>
      </c>
      <c r="B5049" s="55">
        <f>[3]lang_2!B5049</f>
        <v>0</v>
      </c>
      <c r="C5049" s="55">
        <f>[3]lang_2!C5049</f>
        <v>0</v>
      </c>
      <c r="D5049" s="55">
        <f>[3]lang_2!D5049</f>
        <v>0</v>
      </c>
      <c r="E5049" s="55">
        <f>[3]lang_2!E5049</f>
        <v>0</v>
      </c>
    </row>
    <row r="5050" spans="1:5">
      <c r="A5050" s="55" t="str">
        <f>[3]lang_2!A5050</f>
        <v>TRAIN_22</v>
      </c>
      <c r="B5050" s="55">
        <f>[3]lang_2!B5050</f>
        <v>0</v>
      </c>
      <c r="C5050" s="55" t="str">
        <f>[3]lang_2!C5050</f>
        <v>#输出训练</v>
      </c>
      <c r="D5050" s="55">
        <f>[3]lang_2!D5050</f>
        <v>0</v>
      </c>
      <c r="E5050" s="55">
        <f>[3]lang_2!E5050</f>
        <v>0</v>
      </c>
    </row>
    <row r="5051" spans="1:5">
      <c r="A5051" s="55" t="str">
        <f>[3]lang_2!A5051</f>
        <v>TRAINDES_22</v>
      </c>
      <c r="B5051" s="55">
        <f>[3]lang_2!B5051</f>
        <v>0</v>
      </c>
      <c r="C5051" s="55" t="str">
        <f>[3]lang_2!C5051</f>
        <v>#[color=1ca216,fontsize=18]攻击兵团[-][color=3c2a1e,fontsize=18]--战场指挥官[-]</v>
      </c>
      <c r="D5051" s="55">
        <f>[3]lang_2!D5051</f>
        <v>0</v>
      </c>
      <c r="E5051" s="55">
        <f>[3]lang_2!E5051</f>
        <v>0</v>
      </c>
    </row>
    <row r="5052" spans="1:5">
      <c r="A5052" s="55" t="str">
        <f>[3]lang_2!A5052</f>
        <v>TRAINEXPLAIN_22</v>
      </c>
      <c r="B5052" s="55">
        <f>[3]lang_2!B5052</f>
        <v>0</v>
      </c>
      <c r="C5052" s="55" t="str">
        <f>[3]lang_2!C5052</f>
        <v>#本关训练要点：攻击兵团百分比降低目标护甲，可以有效克制防御兵团</v>
      </c>
      <c r="D5052" s="55">
        <f>[3]lang_2!D5052</f>
        <v>0</v>
      </c>
      <c r="E5052" s="55">
        <f>[3]lang_2!E5052</f>
        <v>0</v>
      </c>
    </row>
    <row r="5053" spans="1:5">
      <c r="A5053" s="55" t="str">
        <f>[3]lang_2!A5053</f>
        <v>TRAINEXPLAIN_22_1</v>
      </c>
      <c r="B5053" s="55" t="str">
        <f>[3]lang_2!B5053</f>
        <v>娜迦蛇妖受到[-][color=1ca216,fontsize=22]英雄增益法术[-][color=462800,fontsize=22]效果时发动剑刃乱舞</v>
      </c>
      <c r="C5053" s="55" t="str">
        <f>[3]lang_2!C5053</f>
        <v>#[color=1ca216,fontsize=22]防御[-][color=462800,fontsize=22]可以减免来自兵团的伤害[-]</v>
      </c>
      <c r="D5053" s="55">
        <f>[3]lang_2!D5053</f>
        <v>0</v>
      </c>
      <c r="E5053" s="55">
        <f>[3]lang_2!E5053</f>
        <v>0</v>
      </c>
    </row>
    <row r="5054" spans="1:5">
      <c r="A5054" s="55" t="str">
        <f>[3]lang_2!A5054</f>
        <v>TRAINEXPLAIN_22_2</v>
      </c>
      <c r="B5054" s="55" t="str">
        <f>[3]lang_2!B5054</f>
        <v>铁人受到[-][color=1ca216,fontsize=22]英雄增益效果[-][color=462800,fontsize=22]增加兵团免伤并恢复生命</v>
      </c>
      <c r="C5054" s="55" t="str">
        <f>[3]lang_2!C5054</f>
        <v>#[color=462800,fontsize=22]十字军护甲[-][color=1ca216,fontsize=22]极高[-][color=462800,fontsize=22][-]</v>
      </c>
      <c r="D5054" s="55">
        <f>[3]lang_2!D5054</f>
        <v>0</v>
      </c>
      <c r="E5054" s="55">
        <f>[3]lang_2!E5054</f>
        <v>0</v>
      </c>
    </row>
    <row r="5055" spans="1:5">
      <c r="A5055" s="55" t="str">
        <f>[3]lang_2!A5055</f>
        <v>TRAINEXPLAIN_22_3</v>
      </c>
      <c r="B5055" s="55" t="str">
        <f>[3]lang_2!B5055</f>
        <v>神灯不进行攻击，持续对己方生命最低的兵团进行治疗</v>
      </c>
      <c r="C5055" s="55" t="str">
        <f>[3]lang_2!C5055</f>
        <v>#[color=462800,fontsize=22]攻击兵团[-][color=1ca216,fontsize=22]百分比[-][color=462800,fontsize=22]降低目标防御[-]</v>
      </c>
      <c r="D5055" s="55">
        <f>[3]lang_2!D5055</f>
        <v>0</v>
      </c>
      <c r="E5055" s="55">
        <f>[3]lang_2!E5055</f>
        <v>0</v>
      </c>
    </row>
    <row r="5056" spans="1:5">
      <c r="A5056" s="55">
        <f>[3]lang_2!A5056</f>
        <v>0</v>
      </c>
      <c r="B5056" s="55">
        <f>[3]lang_2!B5056</f>
        <v>0</v>
      </c>
      <c r="C5056" s="55">
        <f>[3]lang_2!C5056</f>
        <v>0</v>
      </c>
      <c r="D5056" s="55">
        <f>[3]lang_2!D5056</f>
        <v>0</v>
      </c>
      <c r="E5056" s="55">
        <f>[3]lang_2!E5056</f>
        <v>0</v>
      </c>
    </row>
    <row r="5057" spans="1:5">
      <c r="A5057" s="55" t="str">
        <f>[3]lang_2!A5057</f>
        <v>TRAIN_23</v>
      </c>
      <c r="B5057" s="55" t="str">
        <f>[3]lang_2!B5057</f>
        <v>己方全小体型  敌方全大体型</v>
      </c>
      <c r="C5057" s="55" t="str">
        <f>[3]lang_2!C5057</f>
        <v>#铁桶大阵</v>
      </c>
      <c r="D5057" s="55">
        <f>[3]lang_2!D5057</f>
        <v>0</v>
      </c>
      <c r="E5057" s="55">
        <f>[3]lang_2!E5057</f>
        <v>0</v>
      </c>
    </row>
    <row r="5058" spans="1:5">
      <c r="A5058" s="55" t="str">
        <f>[3]lang_2!A5058</f>
        <v>TRAINDES_23</v>
      </c>
      <c r="B5058" s="55">
        <f>[3]lang_2!B5058</f>
        <v>0</v>
      </c>
      <c r="C5058" s="55" t="str">
        <f>[3]lang_2!C5058</f>
        <v>#[color=3c2a1e,fontsize=18]对阵敌方[-][color=1ca216,fontsize=18]铁桶[-][color=3c2a1e,fontsize=18]阵型的解决策略[-]</v>
      </c>
      <c r="D5058" s="55">
        <f>[3]lang_2!D5058</f>
        <v>0</v>
      </c>
      <c r="E5058" s="55">
        <f>[3]lang_2!E5058</f>
        <v>0</v>
      </c>
    </row>
    <row r="5059" spans="1:5">
      <c r="A5059" s="55" t="str">
        <f>[3]lang_2!A5059</f>
        <v>TRAINEXPLAIN_23</v>
      </c>
      <c r="B5059" s="55">
        <f>[3]lang_2!B5059</f>
        <v>0</v>
      </c>
      <c r="C5059" s="55" t="str">
        <f>[3]lang_2!C5059</f>
        <v>#本关训练要点：当敌方放置了4个防御兵团，突击兵团该如何破局</v>
      </c>
      <c r="D5059" s="55">
        <f>[3]lang_2!D5059</f>
        <v>0</v>
      </c>
      <c r="E5059" s="55">
        <f>[3]lang_2!E5059</f>
        <v>0</v>
      </c>
    </row>
    <row r="5060" spans="1:5">
      <c r="A5060" s="55" t="str">
        <f>[3]lang_2!A5060</f>
        <v>TRAINEXPLAIN_23_1</v>
      </c>
      <c r="B5060" s="55" t="str">
        <f>[3]lang_2!B5060</f>
        <v>娜迦蛇妖受到[-][color=1ca216,fontsize=22]英雄增益法术[-][color=462800,fontsize=22]效果时发动剑刃乱舞</v>
      </c>
      <c r="C5060" s="55" t="str">
        <f>[3]lang_2!C5060</f>
        <v>#[color=462800,fontsize=22]只有[-][color=1ca216,fontsize=22]突击兵团[-][color=462800,fontsize=22]可以优先攻击敌方后排[-]</v>
      </c>
      <c r="D5060" s="55">
        <f>[3]lang_2!D5060</f>
        <v>0</v>
      </c>
      <c r="E5060" s="55">
        <f>[3]lang_2!E5060</f>
        <v>0</v>
      </c>
    </row>
    <row r="5061" spans="1:5">
      <c r="A5061" s="55" t="str">
        <f>[3]lang_2!A5061</f>
        <v>TRAINEXPLAIN_23_2</v>
      </c>
      <c r="B5061" s="55" t="str">
        <f>[3]lang_2!B5061</f>
        <v>铁人受到[-][color=1ca216,fontsize=22]英雄增益效果[-][color=462800,fontsize=22]增加兵团免伤并恢复生命</v>
      </c>
      <c r="C5061" s="55" t="str">
        <f>[3]lang_2!C5061</f>
        <v>#[color=1ca216,fontsize=22]攻击兵团[-][color=462800,fontsize=22]大幅降低目标兵团防御[-]</v>
      </c>
      <c r="D5061" s="55">
        <f>[3]lang_2!D5061</f>
        <v>0</v>
      </c>
      <c r="E5061" s="55">
        <f>[3]lang_2!E5061</f>
        <v>0</v>
      </c>
    </row>
    <row r="5062" spans="1:5">
      <c r="A5062" s="55" t="str">
        <f>[3]lang_2!A5062</f>
        <v>TRAINEXPLAIN_23_3</v>
      </c>
      <c r="B5062" s="55" t="str">
        <f>[3]lang_2!B5062</f>
        <v>神灯不进行攻击，持续对己方生命最低的兵团进行治疗</v>
      </c>
      <c r="C5062" s="55" t="str">
        <f>[3]lang_2!C5062</f>
        <v>#[color=462800,fontsize=22]利用[-][color=1ca216,fontsize=22]兵种搭配[-][color=462800,fontsize=22]，将输出最大化[-]</v>
      </c>
      <c r="D5062" s="55">
        <f>[3]lang_2!D5062</f>
        <v>0</v>
      </c>
      <c r="E5062" s="55">
        <f>[3]lang_2!E5062</f>
        <v>0</v>
      </c>
    </row>
    <row r="5063" spans="1:5">
      <c r="A5063" s="55">
        <f>[3]lang_2!A5063</f>
        <v>0</v>
      </c>
      <c r="B5063" s="55">
        <f>[3]lang_2!B5063</f>
        <v>0</v>
      </c>
      <c r="C5063" s="55">
        <f>[3]lang_2!C5063</f>
        <v>0</v>
      </c>
      <c r="D5063" s="55">
        <f>[3]lang_2!D5063</f>
        <v>0</v>
      </c>
      <c r="E5063" s="55">
        <f>[3]lang_2!E5063</f>
        <v>0</v>
      </c>
    </row>
    <row r="5064" spans="1:5">
      <c r="A5064" s="55" t="str">
        <f>[3]lang_2!A5064</f>
        <v>TRAIN_24</v>
      </c>
      <c r="B5064" s="55" t="str">
        <f>[3]lang_2!B5064</f>
        <v>己方全小体型  敌方全大体型</v>
      </c>
      <c r="C5064" s="55" t="str">
        <f>[3]lang_2!C5064</f>
        <v>#墓园大军</v>
      </c>
      <c r="D5064" s="55">
        <f>[3]lang_2!D5064</f>
        <v>0</v>
      </c>
      <c r="E5064" s="55">
        <f>[3]lang_2!E5064</f>
        <v>0</v>
      </c>
    </row>
    <row r="5065" spans="1:5">
      <c r="A5065" s="55" t="str">
        <f>[3]lang_2!A5065</f>
        <v>TRAINDES_24</v>
      </c>
      <c r="B5065" s="55">
        <f>[3]lang_2!B5065</f>
        <v>0</v>
      </c>
      <c r="C5065" s="55" t="str">
        <f>[3]lang_2!C5065</f>
        <v>#[color=3c2a1e,fontsize=18]英雄与兵团[-][color=1ca216,fontsize=18]组合[-][color=3c2a1e,fontsize=18]是战场的胜负手[-]</v>
      </c>
      <c r="D5065" s="55">
        <f>[3]lang_2!D5065</f>
        <v>0</v>
      </c>
      <c r="E5065" s="55">
        <f>[3]lang_2!E5065</f>
        <v>0</v>
      </c>
    </row>
    <row r="5066" spans="1:5">
      <c r="A5066" s="55" t="str">
        <f>[3]lang_2!A5066</f>
        <v>TRAINEXPLAIN_24</v>
      </c>
      <c r="B5066" s="55">
        <f>[3]lang_2!B5066</f>
        <v>0</v>
      </c>
      <c r="C5066" s="55" t="str">
        <f>[3]lang_2!C5066</f>
        <v>#本关训练要点：在特殊英雄率领下，低阶兵团也可发挥意想不到的效果</v>
      </c>
      <c r="D5066" s="55">
        <f>[3]lang_2!D5066</f>
        <v>0</v>
      </c>
      <c r="E5066" s="55">
        <f>[3]lang_2!E5066</f>
        <v>0</v>
      </c>
    </row>
    <row r="5067" spans="1:5">
      <c r="A5067" s="55" t="str">
        <f>[3]lang_2!A5067</f>
        <v>TRAINEXPLAIN_24_1</v>
      </c>
      <c r="B5067" s="55" t="str">
        <f>[3]lang_2!B5067</f>
        <v>娜迦蛇妖受到[-][color=1ca216,fontsize=22]英雄增益法术[-][color=462800,fontsize=22]效果时发动剑刃乱舞</v>
      </c>
      <c r="C5067" s="55" t="str">
        <f>[3]lang_2!C5067</f>
        <v>#[color=462800,fontsize=22]【聚灵奇术】可以治疗[-][color=1ca216,fontsize=22]墓园[-][color=462800,fontsize=22]阵营兵团[-]</v>
      </c>
      <c r="D5067" s="55">
        <f>[3]lang_2!D5067</f>
        <v>0</v>
      </c>
      <c r="E5067" s="55">
        <f>[3]lang_2!E5067</f>
        <v>0</v>
      </c>
    </row>
    <row r="5068" spans="1:5">
      <c r="A5068" s="55" t="str">
        <f>[3]lang_2!A5068</f>
        <v>TRAINEXPLAIN_24_2</v>
      </c>
      <c r="B5068" s="55" t="str">
        <f>[3]lang_2!B5068</f>
        <v>铁人受到[-][color=1ca216,fontsize=22]英雄增益效果[-][color=462800,fontsize=22]增加兵团免伤并恢复生命</v>
      </c>
      <c r="C5068" s="55" t="str">
        <f>[3]lang_2!C5068</f>
        <v>#[color=462800,fontsize=22]巫妖在场可以增强[-][color=1ca216,fontsize=22]骷髅[-][color=462800,fontsize=22]战斗能力[-]</v>
      </c>
      <c r="D5068" s="55">
        <f>[3]lang_2!D5068</f>
        <v>0</v>
      </c>
      <c r="E5068" s="55">
        <f>[3]lang_2!E5068</f>
        <v>0</v>
      </c>
    </row>
    <row r="5069" spans="1:5">
      <c r="A5069" s="55" t="str">
        <f>[3]lang_2!A5069</f>
        <v>TRAINEXPLAIN_24_3</v>
      </c>
      <c r="B5069" s="55" t="str">
        <f>[3]lang_2!B5069</f>
        <v>神灯不进行攻击，持续对己方生命最低的兵团进行治疗</v>
      </c>
      <c r="C5069" s="55" t="str">
        <f>[3]lang_2!C5069</f>
        <v>#[color=462800,fontsize=22]维德尼娜可以召唤亡灵大军助战[-]</v>
      </c>
      <c r="D5069" s="55">
        <f>[3]lang_2!D5069</f>
        <v>0</v>
      </c>
      <c r="E5069" s="55">
        <f>[3]lang_2!E5069</f>
        <v>0</v>
      </c>
    </row>
    <row r="5070" spans="1:5">
      <c r="A5070" s="55">
        <f>[3]lang_2!A5070</f>
        <v>0</v>
      </c>
      <c r="B5070" s="55">
        <f>[3]lang_2!B5070</f>
        <v>0</v>
      </c>
      <c r="C5070" s="55">
        <f>[3]lang_2!C5070</f>
        <v>0</v>
      </c>
      <c r="D5070" s="55">
        <f>[3]lang_2!D5070</f>
        <v>0</v>
      </c>
      <c r="E5070" s="55">
        <f>[3]lang_2!E5070</f>
        <v>0</v>
      </c>
    </row>
    <row r="5071" spans="1:5">
      <c r="A5071" s="55" t="str">
        <f>[3]lang_2!A5071</f>
        <v>TRAIN_25</v>
      </c>
      <c r="B5071" s="55" t="str">
        <f>[3]lang_2!B5071</f>
        <v>己方全小体型  敌方全大体型</v>
      </c>
      <c r="C5071" s="55" t="str">
        <f>[3]lang_2!C5071</f>
        <v>#明星挑战Ⅲ</v>
      </c>
      <c r="D5071" s="55">
        <f>[3]lang_2!D5071</f>
        <v>0</v>
      </c>
      <c r="E5071" s="55">
        <f>[3]lang_2!E5071</f>
        <v>0</v>
      </c>
    </row>
    <row r="5072" spans="1:5">
      <c r="A5072" s="55" t="str">
        <f>[3]lang_2!A5072</f>
        <v>TRAINDES_25</v>
      </c>
      <c r="B5072" s="55">
        <f>[3]lang_2!B5072</f>
        <v>0</v>
      </c>
      <c r="C5072" s="55" t="str">
        <f>[3]lang_2!C5072</f>
        <v>#[color=3c2a1e,fontsize=18]极致的技巧，完美的策略[-]</v>
      </c>
      <c r="D5072" s="55">
        <f>[3]lang_2!D5072</f>
        <v>0</v>
      </c>
      <c r="E5072" s="55">
        <f>[3]lang_2!E5072</f>
        <v>0</v>
      </c>
    </row>
    <row r="5073" spans="1:5">
      <c r="A5073" s="55" t="str">
        <f>[3]lang_2!A5073</f>
        <v>TRAINEXPLAIN_25</v>
      </c>
      <c r="B5073" s="55">
        <f>[3]lang_2!B5073</f>
        <v>0</v>
      </c>
      <c r="C5073" s="55" t="str">
        <f>[3]lang_2!C5073</f>
        <v>#本关训练要点：合理运用兵团特性，精准释放英雄法术</v>
      </c>
      <c r="D5073" s="55">
        <f>[3]lang_2!D5073</f>
        <v>0</v>
      </c>
      <c r="E5073" s="55">
        <f>[3]lang_2!E5073</f>
        <v>0</v>
      </c>
    </row>
    <row r="5074" spans="1:5">
      <c r="A5074" s="55" t="str">
        <f>[3]lang_2!A5074</f>
        <v>TRAINEXPLAIN_25_1</v>
      </c>
      <c r="B5074" s="55" t="str">
        <f>[3]lang_2!B5074</f>
        <v>娜迦蛇妖受到[-][color=1ca216,fontsize=22]英雄增益法术[-][color=462800,fontsize=22]效果时发动剑刃乱舞</v>
      </c>
      <c r="C5074" s="55" t="str">
        <f>[3]lang_2!C5074</f>
        <v>#[color=462800,fontsize=22]绿龙具有秒杀[-][color=1ca216,fontsize=22]后排[-][color=462800,fontsize=22]的能力[-]</v>
      </c>
      <c r="D5074" s="55">
        <f>[3]lang_2!D5074</f>
        <v>0</v>
      </c>
      <c r="E5074" s="55">
        <f>[3]lang_2!E5074</f>
        <v>0</v>
      </c>
    </row>
    <row r="5075" spans="1:5">
      <c r="A5075" s="55" t="str">
        <f>[3]lang_2!A5075</f>
        <v>TRAINEXPLAIN_25_2</v>
      </c>
      <c r="B5075" s="55" t="str">
        <f>[3]lang_2!B5075</f>
        <v>铁人受到[-][color=1ca216,fontsize=22]英雄增益效果[-][color=462800,fontsize=22]增加兵团免伤并恢复生命</v>
      </c>
      <c r="C5075" s="55" t="str">
        <f>[3]lang_2!C5075</f>
        <v>#[color=462800,fontsize=22]独眼巨人的生存能力[-][color=1ca216,fontsize=22]很强[-][color=462800,fontsize=22][-]</v>
      </c>
      <c r="D5075" s="55">
        <f>[3]lang_2!D5075</f>
        <v>0</v>
      </c>
      <c r="E5075" s="55">
        <f>[3]lang_2!E5075</f>
        <v>0</v>
      </c>
    </row>
    <row r="5076" spans="1:5">
      <c r="A5076" s="55" t="str">
        <f>[3]lang_2!A5076</f>
        <v>TRAINEXPLAIN_25_3</v>
      </c>
      <c r="B5076" s="55" t="str">
        <f>[3]lang_2!B5076</f>
        <v>神灯不进行攻击，持续对己方生命最低的兵团进行治疗</v>
      </c>
      <c r="C5076" s="55" t="str">
        <f>[3]lang_2!C5076</f>
        <v>#[color=462800,fontsize=22]要小心[-][color=1ca216,fontsize=22]半兽人[-][color=462800,fontsize=22]的持续输出能力[-]</v>
      </c>
      <c r="D5076" s="55">
        <f>[3]lang_2!D5076</f>
        <v>0</v>
      </c>
      <c r="E5076" s="55">
        <f>[3]lang_2!E5076</f>
        <v>0</v>
      </c>
    </row>
    <row r="5077" spans="1:5">
      <c r="A5077" s="55">
        <f>[3]lang_2!A5077</f>
        <v>0</v>
      </c>
      <c r="B5077" s="55">
        <f>[3]lang_2!B5077</f>
        <v>0</v>
      </c>
      <c r="C5077" s="55">
        <f>[3]lang_2!C5077</f>
        <v>0</v>
      </c>
      <c r="D5077" s="55">
        <f>[3]lang_2!D5077</f>
        <v>0</v>
      </c>
      <c r="E5077" s="55">
        <f>[3]lang_2!E5077</f>
        <v>0</v>
      </c>
    </row>
    <row r="5078" spans="1:5">
      <c r="A5078" s="55" t="str">
        <f>[3]lang_2!A5078</f>
        <v>TRAIN_99</v>
      </c>
      <c r="B5078" s="55" t="str">
        <f>[3]lang_2!B5078</f>
        <v>后续关卡</v>
      </c>
      <c r="C5078" s="55" t="str">
        <f>[3]lang_2!C5078</f>
        <v>#持续更新</v>
      </c>
      <c r="D5078" s="55">
        <f>[3]lang_2!D5078</f>
        <v>0</v>
      </c>
      <c r="E5078" s="55">
        <f>[3]lang_2!E5078</f>
        <v>0</v>
      </c>
    </row>
    <row r="5079" spans="1:5">
      <c r="A5079" s="55" t="str">
        <f>[3]lang_2!A5079</f>
        <v>TRAINDES_99</v>
      </c>
      <c r="B5079" s="55">
        <f>[3]lang_2!B5079</f>
        <v>0</v>
      </c>
      <c r="C5079" s="55" t="str">
        <f>[3]lang_2!C5079</f>
        <v>#[color=3c2a1e,fontsize=18]有更好的关卡设计？快来告诉我们  发送至[-][color=1ca216,fontsize=18]heroes2017@qq.com[-][color=3c2a1e,fontsize=18]经采用后，将有丰厚奖励。[-]</v>
      </c>
      <c r="D5079" s="55">
        <f>[3]lang_2!D5079</f>
        <v>0</v>
      </c>
      <c r="E5079" s="55">
        <f>[3]lang_2!E5079</f>
        <v>0</v>
      </c>
    </row>
    <row r="5080" spans="1:5">
      <c r="A5080" s="55">
        <f>[3]lang_2!A5080</f>
        <v>0</v>
      </c>
      <c r="B5080" s="55">
        <f>[3]lang_2!B5080</f>
        <v>0</v>
      </c>
      <c r="C5080" s="55">
        <f>[3]lang_2!C5080</f>
        <v>0</v>
      </c>
      <c r="D5080" s="55">
        <f>[3]lang_2!D5080</f>
        <v>0</v>
      </c>
      <c r="E5080" s="55">
        <f>[3]lang_2!E5080</f>
        <v>0</v>
      </c>
    </row>
    <row r="5081" spans="1:5">
      <c r="A5081" s="55">
        <f>[3]lang_2!A5081</f>
        <v>0</v>
      </c>
      <c r="B5081" s="55">
        <f>[3]lang_2!B5081</f>
        <v>0</v>
      </c>
      <c r="C5081" s="55">
        <f>[3]lang_2!C5081</f>
        <v>0</v>
      </c>
      <c r="D5081" s="55">
        <f>[3]lang_2!D5081</f>
        <v>0</v>
      </c>
      <c r="E5081" s="55">
        <f>[3]lang_2!E5081</f>
        <v>0</v>
      </c>
    </row>
    <row r="5082" spans="1:5">
      <c r="A5082" s="55">
        <f>[3]lang_2!A5082</f>
        <v>0</v>
      </c>
      <c r="B5082" s="55">
        <f>[3]lang_2!B5082</f>
        <v>0</v>
      </c>
      <c r="C5082" s="55">
        <f>[3]lang_2!C5082</f>
        <v>0</v>
      </c>
      <c r="D5082" s="55">
        <f>[3]lang_2!D5082</f>
        <v>0</v>
      </c>
      <c r="E5082" s="55">
        <f>[3]lang_2!E5082</f>
        <v>0</v>
      </c>
    </row>
    <row r="5083" spans="1:5">
      <c r="A5083" s="55">
        <f>[3]lang_2!A5083</f>
        <v>0</v>
      </c>
      <c r="B5083" s="55">
        <f>[3]lang_2!B5083</f>
        <v>0</v>
      </c>
      <c r="C5083" s="55">
        <f>[3]lang_2!C5083</f>
        <v>0</v>
      </c>
      <c r="D5083" s="55">
        <f>[3]lang_2!D5083</f>
        <v>0</v>
      </c>
      <c r="E5083" s="55">
        <f>[3]lang_2!E5083</f>
        <v>0</v>
      </c>
    </row>
    <row r="5084" spans="1:5">
      <c r="A5084" s="55">
        <f>[3]lang_2!A5084</f>
        <v>0</v>
      </c>
      <c r="B5084" s="55">
        <f>[3]lang_2!B5084</f>
        <v>0</v>
      </c>
      <c r="C5084" s="55">
        <f>[3]lang_2!C5084</f>
        <v>0</v>
      </c>
      <c r="D5084" s="55">
        <f>[3]lang_2!D5084</f>
        <v>0</v>
      </c>
      <c r="E5084" s="55">
        <f>[3]lang_2!E5084</f>
        <v>0</v>
      </c>
    </row>
    <row r="5085" spans="1:5">
      <c r="A5085" s="55">
        <f>[3]lang_2!A5085</f>
        <v>0</v>
      </c>
      <c r="B5085" s="55">
        <f>[3]lang_2!B5085</f>
        <v>0</v>
      </c>
      <c r="C5085" s="55">
        <f>[3]lang_2!C5085</f>
        <v>0</v>
      </c>
      <c r="D5085" s="55">
        <f>[3]lang_2!D5085</f>
        <v>0</v>
      </c>
      <c r="E5085" s="55">
        <f>[3]lang_2!E5085</f>
        <v>0</v>
      </c>
    </row>
    <row r="5086" spans="1:5">
      <c r="A5086" s="55">
        <f>[3]lang_2!A5086</f>
        <v>0</v>
      </c>
      <c r="B5086" s="55">
        <f>[3]lang_2!B5086</f>
        <v>0</v>
      </c>
      <c r="C5086" s="55">
        <f>[3]lang_2!C5086</f>
        <v>0</v>
      </c>
      <c r="D5086" s="55">
        <f>[3]lang_2!D5086</f>
        <v>0</v>
      </c>
      <c r="E5086" s="55">
        <f>[3]lang_2!E5086</f>
        <v>0</v>
      </c>
    </row>
    <row r="5087" spans="1:5">
      <c r="A5087" s="55">
        <f>[3]lang_2!A5087</f>
        <v>0</v>
      </c>
      <c r="B5087" s="55">
        <f>[3]lang_2!B5087</f>
        <v>0</v>
      </c>
      <c r="C5087" s="55">
        <f>[3]lang_2!C5087</f>
        <v>0</v>
      </c>
      <c r="D5087" s="55">
        <f>[3]lang_2!D5087</f>
        <v>0</v>
      </c>
      <c r="E5087" s="55">
        <f>[3]lang_2!E5087</f>
        <v>0</v>
      </c>
    </row>
    <row r="5088" spans="1:5">
      <c r="A5088" s="55">
        <f>[3]lang_2!A5088</f>
        <v>0</v>
      </c>
      <c r="B5088" s="55">
        <f>[3]lang_2!B5088</f>
        <v>0</v>
      </c>
      <c r="C5088" s="55">
        <f>[3]lang_2!C5088</f>
        <v>0</v>
      </c>
      <c r="D5088" s="55">
        <f>[3]lang_2!D5088</f>
        <v>0</v>
      </c>
      <c r="E5088" s="55">
        <f>[3]lang_2!E5088</f>
        <v>0</v>
      </c>
    </row>
    <row r="5089" spans="1:5">
      <c r="A5089" s="55" t="str">
        <f>[3]lang_2!A5089</f>
        <v>TRAINING_EVALUATE_0</v>
      </c>
      <c r="B5089" s="55">
        <f>[3]lang_2!B5089</f>
        <v>0</v>
      </c>
      <c r="C5089" s="55" t="str">
        <f>[3]lang_2!C5089</f>
        <v>#您还未通过本关挑战</v>
      </c>
      <c r="D5089" s="55">
        <f>[3]lang_2!D5089</f>
        <v>0</v>
      </c>
      <c r="E5089" s="55">
        <f>[3]lang_2!E5089</f>
        <v>0</v>
      </c>
    </row>
    <row r="5090" spans="1:5">
      <c r="A5090" s="55" t="str">
        <f>[3]lang_2!A5090</f>
        <v>TRAINING_EVALUATE_1</v>
      </c>
      <c r="B5090" s="55">
        <f>[3]lang_2!B5090</f>
        <v>20</v>
      </c>
      <c r="C5090" s="55" t="str">
        <f>[3]lang_2!C5090</f>
        <v>#太惊险了，相信你还能表现得更好</v>
      </c>
      <c r="D5090" s="55">
        <f>[3]lang_2!D5090</f>
        <v>0</v>
      </c>
      <c r="E5090" s="55">
        <f>[3]lang_2!E5090</f>
        <v>0</v>
      </c>
    </row>
    <row r="5091" spans="1:5">
      <c r="A5091" s="55" t="str">
        <f>[3]lang_2!A5091</f>
        <v>TRAINING_EVALUATE_2</v>
      </c>
      <c r="B5091" s="55">
        <f>[3]lang_2!B5091</f>
        <v>30</v>
      </c>
      <c r="C5091" s="55" t="str">
        <f>[3]lang_2!C5091</f>
        <v>#表现良好，期待下次更精彩的战斗</v>
      </c>
      <c r="D5091" s="55">
        <f>[3]lang_2!D5091</f>
        <v>0</v>
      </c>
      <c r="E5091" s="55">
        <f>[3]lang_2!E5091</f>
        <v>0</v>
      </c>
    </row>
    <row r="5092" spans="1:5">
      <c r="A5092" s="55" t="str">
        <f>[3]lang_2!A5092</f>
        <v>TRAINING_EVALUATE_3</v>
      </c>
      <c r="B5092" s="55">
        <f>[3]lang_2!B5092</f>
        <v>40</v>
      </c>
      <c r="C5092" s="55" t="str">
        <f>[3]lang_2!C5092</f>
        <v>#干得不错，您的战术进步得很快</v>
      </c>
      <c r="D5092" s="55">
        <f>[3]lang_2!D5092</f>
        <v>0</v>
      </c>
      <c r="E5092" s="55">
        <f>[3]lang_2!E5092</f>
        <v>0</v>
      </c>
    </row>
    <row r="5093" spans="1:5">
      <c r="A5093" s="55" t="str">
        <f>[3]lang_2!A5093</f>
        <v>TRAINING_EVALUATE_4</v>
      </c>
      <c r="B5093" s="55">
        <f>[3]lang_2!B5093</f>
        <v>50</v>
      </c>
      <c r="C5093" s="55" t="str">
        <f>[3]lang_2!C5093</f>
        <v>#漂亮一战，您已经达到平均水平</v>
      </c>
      <c r="D5093" s="55">
        <f>[3]lang_2!D5093</f>
        <v>0</v>
      </c>
      <c r="E5093" s="55">
        <f>[3]lang_2!E5093</f>
        <v>0</v>
      </c>
    </row>
    <row r="5094" spans="1:5">
      <c r="A5094" s="55" t="str">
        <f>[3]lang_2!A5094</f>
        <v>TRAINING_EVALUATE_5</v>
      </c>
      <c r="B5094" s="55">
        <f>[3]lang_2!B5094</f>
        <v>60</v>
      </c>
      <c r="C5094" s="55" t="str">
        <f>[3]lang_2!C5094</f>
        <v>#令人称赞，战术闪烁着智慧的光芒</v>
      </c>
      <c r="D5094" s="55">
        <f>[3]lang_2!D5094</f>
        <v>0</v>
      </c>
      <c r="E5094" s="55">
        <f>[3]lang_2!E5094</f>
        <v>0</v>
      </c>
    </row>
    <row r="5095" spans="1:5">
      <c r="A5095" s="55" t="str">
        <f>[3]lang_2!A5095</f>
        <v>TRAINING_EVALUATE_6</v>
      </c>
      <c r="B5095" s="55">
        <f>[3]lang_2!B5095</f>
        <v>70</v>
      </c>
      <c r="C5095" s="55" t="str">
        <f>[3]lang_2!C5095</f>
        <v>#大师水平，已经可以胜任战术教官</v>
      </c>
      <c r="D5095" s="55">
        <f>[3]lang_2!D5095</f>
        <v>0</v>
      </c>
      <c r="E5095" s="55">
        <f>[3]lang_2!E5095</f>
        <v>0</v>
      </c>
    </row>
    <row r="5096" spans="1:5">
      <c r="A5096" s="55" t="str">
        <f>[3]lang_2!A5096</f>
        <v>TRAINING_EVALUATE_7</v>
      </c>
      <c r="B5096" s="55">
        <f>[3]lang_2!B5096</f>
        <v>80</v>
      </c>
      <c r="C5096" s="55" t="str">
        <f>[3]lang_2!C5096</f>
        <v>#天纵奇才，简直是天生的战术天才</v>
      </c>
      <c r="D5096" s="55">
        <f>[3]lang_2!D5096</f>
        <v>0</v>
      </c>
      <c r="E5096" s="55">
        <f>[3]lang_2!E5096</f>
        <v>0</v>
      </c>
    </row>
    <row r="5097" spans="1:5">
      <c r="A5097" s="55" t="str">
        <f>[3]lang_2!A5097</f>
        <v>TRAINING_EVALUATE_8</v>
      </c>
      <c r="B5097" s="55">
        <f>[3]lang_2!B5097</f>
        <v>90</v>
      </c>
      <c r="C5097" s="55" t="str">
        <f>[3]lang_2!C5097</f>
        <v>#登峰造极，你的战术素养接近完美</v>
      </c>
      <c r="D5097" s="55">
        <f>[3]lang_2!D5097</f>
        <v>0</v>
      </c>
      <c r="E5097" s="55">
        <f>[3]lang_2!E5097</f>
        <v>0</v>
      </c>
    </row>
    <row r="5098" spans="1:5">
      <c r="A5098" s="55" t="str">
        <f>[3]lang_2!A5098</f>
        <v>TRAINING_EVALUATE_9</v>
      </c>
      <c r="B5098" s="55">
        <f>[3]lang_2!B5098</f>
        <v>100</v>
      </c>
      <c r="C5098" s="55" t="str">
        <f>[3]lang_2!C5098</f>
        <v>#完美无缺，您在战场上已罕逢敌手</v>
      </c>
      <c r="D5098" s="55">
        <f>[3]lang_2!D5098</f>
        <v>0</v>
      </c>
      <c r="E5098" s="55">
        <f>[3]lang_2!E5098</f>
        <v>0</v>
      </c>
    </row>
    <row r="5099" spans="1:5">
      <c r="A5099" s="55">
        <f>[3]lang_2!A5099</f>
        <v>0</v>
      </c>
      <c r="B5099" s="55">
        <f>[3]lang_2!B5099</f>
        <v>0</v>
      </c>
      <c r="C5099" s="55">
        <f>[3]lang_2!C5099</f>
        <v>0</v>
      </c>
      <c r="D5099" s="55">
        <f>[3]lang_2!D5099</f>
        <v>0</v>
      </c>
      <c r="E5099" s="55">
        <f>[3]lang_2!E5099</f>
        <v>0</v>
      </c>
    </row>
    <row r="5100" spans="1:5">
      <c r="A5100" s="55">
        <f>[3]lang_2!A5100</f>
        <v>0</v>
      </c>
      <c r="B5100" s="55">
        <f>[3]lang_2!B5100</f>
        <v>0</v>
      </c>
      <c r="C5100" s="55">
        <f>[3]lang_2!C5100</f>
        <v>0</v>
      </c>
      <c r="D5100" s="55">
        <f>[3]lang_2!D5100</f>
        <v>0</v>
      </c>
      <c r="E5100" s="55">
        <f>[3]lang_2!E5100</f>
        <v>0</v>
      </c>
    </row>
    <row r="5101" spans="1:5">
      <c r="A5101" s="55" t="str">
        <f>[3]lang_2!A5101</f>
        <v>CLASS_INTRODUCE_1</v>
      </c>
      <c r="B5101" s="55">
        <f>[3]lang_2!B5101</f>
        <v>0</v>
      </c>
      <c r="C5101" s="55" t="str">
        <f>[3]lang_2!C5101</f>
        <v>#[color=562600]攻击兵团[-][color=fe0201]百分比[-][color=562600]降低目标兵团防御，不可叠加[-]</v>
      </c>
      <c r="D5101" s="55">
        <f>[3]lang_2!D5101</f>
        <v>0</v>
      </c>
      <c r="E5101" s="55">
        <f>[3]lang_2!E5101</f>
        <v>0</v>
      </c>
    </row>
    <row r="5102" spans="1:5">
      <c r="A5102" s="55" t="str">
        <f>[3]lang_2!A5102</f>
        <v>CLASS_INTRODUCE_2</v>
      </c>
      <c r="B5102" s="55">
        <f>[3]lang_2!B5102</f>
        <v>0</v>
      </c>
      <c r="C5102" s="55" t="str">
        <f>[3]lang_2!C5102</f>
        <v>#[color=562600]防御兵团具有较高的[-][color=fe0201]兵团免伤[-][color=562600]，生存能力优秀[-]</v>
      </c>
      <c r="D5102" s="55">
        <f>[3]lang_2!D5102</f>
        <v>0</v>
      </c>
      <c r="E5102" s="55">
        <f>[3]lang_2!E5102</f>
        <v>0</v>
      </c>
    </row>
    <row r="5103" spans="1:5">
      <c r="A5103" s="55" t="str">
        <f>[3]lang_2!A5103</f>
        <v>CLASS_INTRODUCE_3</v>
      </c>
      <c r="B5103" s="55">
        <f>[3]lang_2!B5103</f>
        <v>0</v>
      </c>
      <c r="C5103" s="55" t="str">
        <f>[3]lang_2!C5103</f>
        <v>#[color=562600]正前方没有敌方兵团时，优先攻击[-][color=fe0201]敌方后排[-][color=562600]距离自己最近的兵团[-]</v>
      </c>
      <c r="D5103" s="55">
        <f>[3]lang_2!D5103</f>
        <v>0</v>
      </c>
      <c r="E5103" s="55">
        <f>[3]lang_2!E5103</f>
        <v>0</v>
      </c>
    </row>
    <row r="5104" spans="1:5">
      <c r="A5104" s="55" t="str">
        <f>[3]lang_2!A5104</f>
        <v>CLASS_INTRODUCE_4</v>
      </c>
      <c r="B5104" s="55">
        <f>[3]lang_2!B5104</f>
        <v>0</v>
      </c>
      <c r="C5104" s="55" t="str">
        <f>[3]lang_2!C5104</f>
        <v>#[color=562600]射手兵团距离目标[-][color=fe0201]越远[-][color=562600]，攻击越高[-]</v>
      </c>
      <c r="D5104" s="55">
        <f>[3]lang_2!D5104</f>
        <v>0</v>
      </c>
      <c r="E5104" s="55">
        <f>[3]lang_2!E5104</f>
        <v>0</v>
      </c>
    </row>
    <row r="5105" spans="1:5">
      <c r="A5105" s="55" t="str">
        <f>[3]lang_2!A5105</f>
        <v>CLASS_INTRODUCE_5</v>
      </c>
      <c r="B5105" s="55">
        <f>[3]lang_2!B5105</f>
        <v>0</v>
      </c>
      <c r="C5105" s="55" t="str">
        <f>[3]lang_2!C5105</f>
        <v>#[color=562600]魔法兵团精通法术奥义，具有较高[-][color=fe0201]法术免伤[-]</v>
      </c>
      <c r="D5105" s="55">
        <f>[3]lang_2!D5105</f>
        <v>0</v>
      </c>
      <c r="E5105" s="55">
        <f>[3]lang_2!E5105</f>
        <v>0</v>
      </c>
    </row>
    <row r="5106" spans="1:5">
      <c r="A5106" s="55">
        <f>[3]lang_2!A5106</f>
        <v>0</v>
      </c>
      <c r="B5106" s="55">
        <f>[3]lang_2!B5106</f>
        <v>0</v>
      </c>
      <c r="C5106" s="55">
        <f>[3]lang_2!C5106</f>
        <v>0</v>
      </c>
      <c r="D5106" s="55">
        <f>[3]lang_2!D5106</f>
        <v>0</v>
      </c>
      <c r="E5106" s="55">
        <f>[3]lang_2!E5106</f>
        <v>0</v>
      </c>
    </row>
    <row r="5107" spans="1:5">
      <c r="A5107" s="55" t="str">
        <f>[3]lang_2!A5107</f>
        <v>CLASS_INTRODUCENAME_1</v>
      </c>
      <c r="B5107" s="55">
        <f>[3]lang_2!B5107</f>
        <v>0</v>
      </c>
      <c r="C5107" s="55" t="str">
        <f>[3]lang_2!C5107</f>
        <v>#攻击兵团</v>
      </c>
      <c r="D5107" s="55">
        <f>[3]lang_2!D5107</f>
        <v>0</v>
      </c>
      <c r="E5107" s="55">
        <f>[3]lang_2!E5107</f>
        <v>0</v>
      </c>
    </row>
    <row r="5108" spans="1:5">
      <c r="A5108" s="55" t="str">
        <f>[3]lang_2!A5108</f>
        <v>CLASS_INTRODUCENAME_2</v>
      </c>
      <c r="B5108" s="55">
        <f>[3]lang_2!B5108</f>
        <v>0</v>
      </c>
      <c r="C5108" s="55" t="str">
        <f>[3]lang_2!C5108</f>
        <v>#防御兵团</v>
      </c>
      <c r="D5108" s="55">
        <f>[3]lang_2!D5108</f>
        <v>0</v>
      </c>
      <c r="E5108" s="55">
        <f>[3]lang_2!E5108</f>
        <v>0</v>
      </c>
    </row>
    <row r="5109" spans="1:5">
      <c r="A5109" s="55" t="str">
        <f>[3]lang_2!A5109</f>
        <v>CLASS_INTRODUCENAME_3</v>
      </c>
      <c r="B5109" s="55">
        <f>[3]lang_2!B5109</f>
        <v>0</v>
      </c>
      <c r="C5109" s="55" t="str">
        <f>[3]lang_2!C5109</f>
        <v>#突击兵团</v>
      </c>
      <c r="D5109" s="55">
        <f>[3]lang_2!D5109</f>
        <v>0</v>
      </c>
      <c r="E5109" s="55">
        <f>[3]lang_2!E5109</f>
        <v>0</v>
      </c>
    </row>
    <row r="5110" spans="1:5">
      <c r="A5110" s="55" t="str">
        <f>[3]lang_2!A5110</f>
        <v>CLASS_INTRODUCENAME_4</v>
      </c>
      <c r="B5110" s="55">
        <f>[3]lang_2!B5110</f>
        <v>0</v>
      </c>
      <c r="C5110" s="55" t="str">
        <f>[3]lang_2!C5110</f>
        <v>#射手兵团</v>
      </c>
      <c r="D5110" s="55">
        <f>[3]lang_2!D5110</f>
        <v>0</v>
      </c>
      <c r="E5110" s="55">
        <f>[3]lang_2!E5110</f>
        <v>0</v>
      </c>
    </row>
    <row r="5111" spans="1:5">
      <c r="A5111" s="55" t="str">
        <f>[3]lang_2!A5111</f>
        <v>CLASS_INTRODUCENAME_5</v>
      </c>
      <c r="B5111" s="55">
        <f>[3]lang_2!B5111</f>
        <v>0</v>
      </c>
      <c r="C5111" s="55" t="str">
        <f>[3]lang_2!C5111</f>
        <v>#魔法兵团</v>
      </c>
      <c r="D5111" s="55">
        <f>[3]lang_2!D5111</f>
        <v>0</v>
      </c>
      <c r="E5111" s="55">
        <f>[3]lang_2!E5111</f>
        <v>0</v>
      </c>
    </row>
    <row r="5112" spans="1:5">
      <c r="A5112" s="55">
        <f>[3]lang_2!A5112</f>
        <v>0</v>
      </c>
      <c r="B5112" s="55">
        <f>[3]lang_2!B5112</f>
        <v>0</v>
      </c>
      <c r="C5112" s="55">
        <f>[3]lang_2!C5112</f>
        <v>0</v>
      </c>
      <c r="D5112" s="55">
        <f>[3]lang_2!D5112</f>
        <v>0</v>
      </c>
      <c r="E5112" s="55">
        <f>[3]lang_2!E5112</f>
        <v>0</v>
      </c>
    </row>
    <row r="5113" spans="1:5">
      <c r="A5113" s="55">
        <f>[3]lang_2!A5113</f>
        <v>0</v>
      </c>
      <c r="B5113" s="55">
        <f>[3]lang_2!B5113</f>
        <v>0</v>
      </c>
      <c r="C5113" s="55">
        <f>[3]lang_2!C5113</f>
        <v>0</v>
      </c>
      <c r="D5113" s="55">
        <f>[3]lang_2!D5113</f>
        <v>0</v>
      </c>
      <c r="E5113" s="55">
        <f>[3]lang_2!E5113</f>
        <v>0</v>
      </c>
    </row>
    <row r="5114" spans="1:5">
      <c r="A5114" s="55">
        <f>[3]lang_2!A5114</f>
        <v>0</v>
      </c>
      <c r="B5114" s="55">
        <f>[3]lang_2!B5114</f>
        <v>0</v>
      </c>
      <c r="C5114" s="55">
        <f>[3]lang_2!C5114</f>
        <v>0</v>
      </c>
      <c r="D5114" s="55">
        <f>[3]lang_2!D5114</f>
        <v>0</v>
      </c>
      <c r="E5114" s="55">
        <f>[3]lang_2!E5114</f>
        <v>0</v>
      </c>
    </row>
    <row r="5115" spans="1:5">
      <c r="A5115" s="55">
        <f>[3]lang_2!A5115</f>
        <v>0</v>
      </c>
      <c r="B5115" s="55">
        <f>[3]lang_2!B5115</f>
        <v>0</v>
      </c>
      <c r="C5115" s="55">
        <f>[3]lang_2!C5115</f>
        <v>0</v>
      </c>
      <c r="D5115" s="55">
        <f>[3]lang_2!D5115</f>
        <v>0</v>
      </c>
      <c r="E5115" s="55">
        <f>[3]lang_2!E5115</f>
        <v>0</v>
      </c>
    </row>
    <row r="5116" spans="1:5">
      <c r="A5116" s="55">
        <f>[3]lang_2!A5116</f>
        <v>0</v>
      </c>
      <c r="B5116" s="55">
        <f>[3]lang_2!B5116</f>
        <v>0</v>
      </c>
      <c r="C5116" s="55">
        <f>[3]lang_2!C5116</f>
        <v>0</v>
      </c>
      <c r="D5116" s="55">
        <f>[3]lang_2!D5116</f>
        <v>0</v>
      </c>
      <c r="E5116" s="55">
        <f>[3]lang_2!E5116</f>
        <v>0</v>
      </c>
    </row>
    <row r="5117" spans="1:5">
      <c r="A5117" s="55">
        <f>[3]lang_2!A5117</f>
        <v>0</v>
      </c>
      <c r="B5117" s="55">
        <f>[3]lang_2!B5117</f>
        <v>0</v>
      </c>
      <c r="C5117" s="55">
        <f>[3]lang_2!C5117</f>
        <v>0</v>
      </c>
      <c r="D5117" s="55">
        <f>[3]lang_2!D5117</f>
        <v>0</v>
      </c>
      <c r="E5117" s="55">
        <f>[3]lang_2!E5117</f>
        <v>0</v>
      </c>
    </row>
    <row r="5118" spans="1:5">
      <c r="A5118" s="55" t="str">
        <f>[3]lang_2!A5118</f>
        <v>CUP_NAME_1</v>
      </c>
      <c r="B5118" s="55">
        <f>[3]lang_2!B5118</f>
        <v>0</v>
      </c>
      <c r="C5118" s="55" t="str">
        <f>[3]lang_2!C5118</f>
        <v>#青铜奖杯</v>
      </c>
      <c r="D5118" s="55">
        <f>[3]lang_2!D5118</f>
        <v>0</v>
      </c>
      <c r="E5118" s="55">
        <f>[3]lang_2!E5118</f>
        <v>0</v>
      </c>
    </row>
    <row r="5119" spans="1:5">
      <c r="A5119" s="55" t="str">
        <f>[3]lang_2!A5119</f>
        <v>CUP_NAME_2</v>
      </c>
      <c r="B5119" s="55">
        <f>[3]lang_2!B5119</f>
        <v>0</v>
      </c>
      <c r="C5119" s="55" t="str">
        <f>[3]lang_2!C5119</f>
        <v>#白银奖杯</v>
      </c>
      <c r="D5119" s="55">
        <f>[3]lang_2!D5119</f>
        <v>0</v>
      </c>
      <c r="E5119" s="55">
        <f>[3]lang_2!E5119</f>
        <v>0</v>
      </c>
    </row>
    <row r="5120" spans="1:5">
      <c r="A5120" s="55" t="str">
        <f>[3]lang_2!A5120</f>
        <v>CUP_NAME_3</v>
      </c>
      <c r="B5120" s="55">
        <f>[3]lang_2!B5120</f>
        <v>0</v>
      </c>
      <c r="C5120" s="55" t="str">
        <f>[3]lang_2!C5120</f>
        <v>#黄金奖杯</v>
      </c>
      <c r="D5120" s="55">
        <f>[3]lang_2!D5120</f>
        <v>0</v>
      </c>
      <c r="E5120" s="55">
        <f>[3]lang_2!E5120</f>
        <v>0</v>
      </c>
    </row>
    <row r="5121" spans="1:5">
      <c r="A5121" s="55" t="str">
        <f>[3]lang_2!A5121</f>
        <v>CUP_NAME_4</v>
      </c>
      <c r="B5121" s="55">
        <f>[3]lang_2!B5121</f>
        <v>0</v>
      </c>
      <c r="C5121" s="55" t="str">
        <f>[3]lang_2!C5121</f>
        <v>#白金奖杯</v>
      </c>
      <c r="D5121" s="55">
        <f>[3]lang_2!D5121</f>
        <v>0</v>
      </c>
      <c r="E5121" s="55">
        <f>[3]lang_2!E5121</f>
        <v>0</v>
      </c>
    </row>
    <row r="5122" spans="1:5">
      <c r="A5122" s="55">
        <f>[3]lang_2!A5122</f>
        <v>0</v>
      </c>
      <c r="B5122" s="55">
        <f>[3]lang_2!B5122</f>
        <v>0</v>
      </c>
      <c r="C5122" s="55">
        <f>[3]lang_2!C5122</f>
        <v>0</v>
      </c>
      <c r="D5122" s="55">
        <f>[3]lang_2!D5122</f>
        <v>0</v>
      </c>
      <c r="E5122" s="55">
        <f>[3]lang_2!E5122</f>
        <v>0</v>
      </c>
    </row>
    <row r="5123" spans="1:5">
      <c r="A5123" s="55">
        <f>[3]lang_2!A5123</f>
        <v>0</v>
      </c>
      <c r="B5123" s="55">
        <f>[3]lang_2!B5123</f>
        <v>0</v>
      </c>
      <c r="C5123" s="55">
        <f>[3]lang_2!C5123</f>
        <v>0</v>
      </c>
      <c r="D5123" s="55">
        <f>[3]lang_2!D5123</f>
        <v>0</v>
      </c>
      <c r="E5123" s="55">
        <f>[3]lang_2!E5123</f>
        <v>0</v>
      </c>
    </row>
    <row r="5124" spans="1:5">
      <c r="A5124" s="55" t="str">
        <f>[3]lang_2!A5124</f>
        <v>GUILD_RECRUIT_1</v>
      </c>
      <c r="B5124" s="55" t="str">
        <f>[3]lang_2!B5124</f>
        <v>审核等级不是0</v>
      </c>
      <c r="C5124" s="55" t="str">
        <f>[3]lang_2!C5124</f>
        <v>#[color=1ca216,fontsize=18]{$guildLv}[-]级联盟[color=1ca216,fontsize=18]{$guildName}[-]正在招募成员，诚邀各大领主加入！[color=1ca216,fontsize=18]（等级限制{$level}级）[-]</v>
      </c>
      <c r="D5124" s="55">
        <f>[3]lang_2!D5124</f>
        <v>0</v>
      </c>
      <c r="E5124" s="55">
        <f>[3]lang_2!E5124</f>
        <v>0</v>
      </c>
    </row>
    <row r="5125" spans="1:5">
      <c r="A5125" s="55" t="str">
        <f>[3]lang_2!A5125</f>
        <v>GUILD_RECRUIT_2</v>
      </c>
      <c r="B5125" s="55" t="str">
        <f>[3]lang_2!B5125</f>
        <v>审核等级是0</v>
      </c>
      <c r="C5125" s="55" t="str">
        <f>[3]lang_2!C5125</f>
        <v>#[color=1ca216,fontsize=18]{$guildLv}[-]级联盟[color=1ca216,fontsize=18]{$guildName}[-]正在招募成员，诚邀各大领主加入！</v>
      </c>
      <c r="D5125" s="55">
        <f>[3]lang_2!D5125</f>
        <v>0</v>
      </c>
      <c r="E5125" s="55">
        <f>[3]lang_2!E5125</f>
        <v>0</v>
      </c>
    </row>
    <row r="5126" spans="1:5">
      <c r="A5126" s="55" t="str">
        <f>[3]lang_2!A5126</f>
        <v>GUILD_RECRUIT_3</v>
      </c>
      <c r="B5126" s="55">
        <f>[3]lang_2!B5126</f>
        <v>0</v>
      </c>
      <c r="C5126" s="55" t="str">
        <f>[3]lang_2!C5126</f>
        <v>#您已在{$guildname}联盟中</v>
      </c>
      <c r="D5126" s="55">
        <f>[3]lang_2!D5126</f>
        <v>0</v>
      </c>
      <c r="E5126" s="55">
        <f>[3]lang_2!E5126</f>
        <v>0</v>
      </c>
    </row>
    <row r="5127" spans="1:5">
      <c r="A5127" s="55" t="str">
        <f>[3]lang_2!A5127</f>
        <v>GUILD_RECRUIT_4</v>
      </c>
      <c r="B5127" s="55" t="str">
        <f>[3]lang_2!B5127</f>
        <v>用户等级不足</v>
      </c>
      <c r="C5127" s="55" t="str">
        <f>[3]lang_2!C5127</f>
        <v>#未达到申请限制等级</v>
      </c>
      <c r="D5127" s="55">
        <f>[3]lang_2!D5127</f>
        <v>0</v>
      </c>
      <c r="E5127" s="55">
        <f>[3]lang_2!E5127</f>
        <v>0</v>
      </c>
    </row>
    <row r="5128" spans="1:5">
      <c r="A5128" s="55" t="str">
        <f>[3]lang_2!A5128</f>
        <v>GUILD_RECRUIT_5</v>
      </c>
      <c r="B5128" s="55">
        <f>[3]lang_2!B5128</f>
        <v>0</v>
      </c>
      <c r="C5128" s="55" t="str">
        <f>[3]lang_2!C5128</f>
        <v>#申请成功</v>
      </c>
      <c r="D5128" s="55">
        <f>[3]lang_2!D5128</f>
        <v>0</v>
      </c>
      <c r="E5128" s="55">
        <f>[3]lang_2!E5128</f>
        <v>0</v>
      </c>
    </row>
    <row r="5129" spans="1:5">
      <c r="A5129" s="55" t="str">
        <f>[3]lang_2!A5129</f>
        <v>GUILD_RECRUIT_6</v>
      </c>
      <c r="B5129" s="55">
        <f>[3]lang_2!B5129</f>
        <v>0</v>
      </c>
      <c r="C5129" s="55" t="str">
        <f>[3]lang_2!C5129</f>
        <v>#您已申请过该联盟</v>
      </c>
      <c r="D5129" s="55">
        <f>[3]lang_2!D5129</f>
        <v>0</v>
      </c>
      <c r="E5129" s="55">
        <f>[3]lang_2!E5129</f>
        <v>0</v>
      </c>
    </row>
    <row r="5130" spans="1:5">
      <c r="A5130" s="55" t="str">
        <f>[3]lang_2!A5130</f>
        <v>GUILD_RECRUIT_7</v>
      </c>
      <c r="B5130" s="55" t="str">
        <f>[3]lang_2!B5130</f>
        <v>用户等级不足</v>
      </c>
      <c r="C5130" s="55" t="str">
        <f>[3]lang_2!C5130</f>
        <v>#该联盟已解散</v>
      </c>
      <c r="D5130" s="55">
        <f>[3]lang_2!D5130</f>
        <v>0</v>
      </c>
      <c r="E5130" s="55">
        <f>[3]lang_2!E5130</f>
        <v>0</v>
      </c>
    </row>
    <row r="5131" spans="1:5">
      <c r="A5131" s="55" t="str">
        <f>[3]lang_2!A5131</f>
        <v>GUILD_RECRUIT_8</v>
      </c>
      <c r="B5131" s="55" t="str">
        <f>[3]lang_2!B5131</f>
        <v>联盟申请人数已满</v>
      </c>
      <c r="C5131" s="55" t="str">
        <f>[3]lang_2!C5131</f>
        <v>#申请人数已满</v>
      </c>
      <c r="D5131" s="55">
        <f>[3]lang_2!D5131</f>
        <v>0</v>
      </c>
      <c r="E5131" s="55">
        <f>[3]lang_2!E5131</f>
        <v>0</v>
      </c>
    </row>
    <row r="5132" spans="1:5">
      <c r="A5132" s="55" t="str">
        <f>[3]lang_2!A5132</f>
        <v>GUILD_RECRUIT_9</v>
      </c>
      <c r="B5132" s="55" t="str">
        <f>[3]lang_2!B5132</f>
        <v>系统尚未开放</v>
      </c>
      <c r="C5132" s="55" t="str">
        <f>[3]lang_2!C5132</f>
        <v>#联盟系统22级开启</v>
      </c>
      <c r="D5132" s="55">
        <f>[3]lang_2!D5132</f>
        <v>0</v>
      </c>
      <c r="E5132" s="55">
        <f>[3]lang_2!E5132</f>
        <v>0</v>
      </c>
    </row>
    <row r="5133" spans="1:5">
      <c r="A5133" s="55" t="str">
        <f>[3]lang_2!A5133</f>
        <v>GUILD_RECRUIT_10</v>
      </c>
      <c r="B5133" s="55">
        <f>[3]lang_2!B5133</f>
        <v>0</v>
      </c>
      <c r="C5133" s="55" t="str">
        <f>[3]lang_2!C5133</f>
        <v>#该联盟已满员</v>
      </c>
      <c r="D5133" s="55">
        <f>[3]lang_2!D5133</f>
        <v>0</v>
      </c>
      <c r="E5133" s="55">
        <f>[3]lang_2!E5133</f>
        <v>0</v>
      </c>
    </row>
    <row r="5134" spans="1:5">
      <c r="A5134" s="55" t="str">
        <f>[3]lang_2!A5134</f>
        <v>GUILD_RECRUIT_TIP_1</v>
      </c>
      <c r="B5134" s="55">
        <f>[3]lang_2!B5134</f>
        <v>0</v>
      </c>
      <c r="C5134" s="55" t="str">
        <f>[3]lang_2!C5134</f>
        <v>#招募发送成功</v>
      </c>
      <c r="D5134" s="55">
        <f>[3]lang_2!D5134</f>
        <v>0</v>
      </c>
      <c r="E5134" s="55">
        <f>[3]lang_2!E5134</f>
        <v>0</v>
      </c>
    </row>
    <row r="5135" spans="1:5">
      <c r="A5135" s="55" t="str">
        <f>[3]lang_2!A5135</f>
        <v>GUILD_RECRUIT_TIP_2</v>
      </c>
      <c r="B5135" s="55">
        <f>[3]lang_2!B5135</f>
        <v>0</v>
      </c>
      <c r="C5135" s="55" t="str">
        <f>[3]lang_2!C5135</f>
        <v>#{$cd}后可再次发送招募</v>
      </c>
      <c r="D5135" s="55">
        <f>[3]lang_2!D5135</f>
        <v>0</v>
      </c>
      <c r="E5135" s="55">
        <f>[3]lang_2!E5135</f>
        <v>0</v>
      </c>
    </row>
    <row r="5136" spans="1:5">
      <c r="A5136" s="55">
        <f>[3]lang_2!A5136</f>
        <v>0</v>
      </c>
      <c r="B5136" s="55">
        <f>[3]lang_2!B5136</f>
        <v>0</v>
      </c>
      <c r="C5136" s="55">
        <f>[3]lang_2!C5136</f>
        <v>0</v>
      </c>
      <c r="D5136" s="55">
        <f>[3]lang_2!D5136</f>
        <v>0</v>
      </c>
      <c r="E5136" s="55">
        <f>[3]lang_2!E5136</f>
        <v>0</v>
      </c>
    </row>
    <row r="5137" spans="1:5">
      <c r="A5137" s="55">
        <f>[3]lang_2!A5137</f>
        <v>0</v>
      </c>
      <c r="B5137" s="55">
        <f>[3]lang_2!B5137</f>
        <v>0</v>
      </c>
      <c r="C5137" s="55">
        <f>[3]lang_2!C5137</f>
        <v>0</v>
      </c>
      <c r="D5137" s="55">
        <f>[3]lang_2!D5137</f>
        <v>0</v>
      </c>
      <c r="E5137" s="55">
        <f>[3]lang_2!E5137</f>
        <v>0</v>
      </c>
    </row>
    <row r="5138" spans="1:5">
      <c r="A5138" s="55">
        <f>[3]lang_2!A5138</f>
        <v>0</v>
      </c>
      <c r="B5138" s="55">
        <f>[3]lang_2!B5138</f>
        <v>0</v>
      </c>
      <c r="C5138" s="55">
        <f>[3]lang_2!C5138</f>
        <v>0</v>
      </c>
      <c r="D5138" s="55">
        <f>[3]lang_2!D5138</f>
        <v>0</v>
      </c>
      <c r="E5138" s="55">
        <f>[3]lang_2!E5138</f>
        <v>0</v>
      </c>
    </row>
    <row r="5139" spans="1:5">
      <c r="A5139" s="55" t="str">
        <f>[3]lang_2!A5139</f>
        <v>NESTSNAME_101</v>
      </c>
      <c r="B5139" s="55" t="str">
        <f>[3]lang_2!B5139</f>
        <v>兵营</v>
      </c>
      <c r="C5139" s="55" t="str">
        <f>[3]lang_2!C5139</f>
        <v>#枪兵营</v>
      </c>
      <c r="D5139" s="55">
        <f>[3]lang_2!D5139</f>
        <v>0</v>
      </c>
      <c r="E5139" s="55">
        <f>[3]lang_2!E5139</f>
        <v>0</v>
      </c>
    </row>
    <row r="5140" spans="1:5">
      <c r="A5140" s="55" t="str">
        <f>[3]lang_2!A5140</f>
        <v>NESTSNAME_102</v>
      </c>
      <c r="B5140" s="55" t="str">
        <f>[3]lang_2!B5140</f>
        <v>射手塔楼</v>
      </c>
      <c r="C5140" s="55" t="str">
        <f>[3]lang_2!C5140</f>
        <v>#射手塔楼</v>
      </c>
      <c r="D5140" s="55">
        <f>[3]lang_2!D5140</f>
        <v>0</v>
      </c>
      <c r="E5140" s="55">
        <f>[3]lang_2!E5140</f>
        <v>0</v>
      </c>
    </row>
    <row r="5141" spans="1:5">
      <c r="A5141" s="55" t="str">
        <f>[3]lang_2!A5141</f>
        <v>NESTSNAME_103</v>
      </c>
      <c r="B5141" s="55" t="str">
        <f>[3]lang_2!B5141</f>
        <v>狮鹫塔楼</v>
      </c>
      <c r="C5141" s="55" t="str">
        <f>[3]lang_2!C5141</f>
        <v>#狮鹫塔楼</v>
      </c>
      <c r="D5141" s="55">
        <f>[3]lang_2!D5141</f>
        <v>0</v>
      </c>
      <c r="E5141" s="55">
        <f>[3]lang_2!E5141</f>
        <v>0</v>
      </c>
    </row>
    <row r="5142" spans="1:5">
      <c r="A5142" s="55" t="str">
        <f>[3]lang_2!A5142</f>
        <v>NESTSNAME_104</v>
      </c>
      <c r="B5142" s="55" t="str">
        <f>[3]lang_2!B5142</f>
        <v>岗楼</v>
      </c>
      <c r="C5142" s="55" t="str">
        <f>[3]lang_2!C5142</f>
        <v>#岗楼</v>
      </c>
      <c r="D5142" s="55">
        <f>[3]lang_2!D5142</f>
        <v>0</v>
      </c>
      <c r="E5142" s="55">
        <f>[3]lang_2!E5142</f>
        <v>0</v>
      </c>
    </row>
    <row r="5143" spans="1:5">
      <c r="A5143" s="55" t="str">
        <f>[3]lang_2!A5143</f>
        <v>NESTSNAME_105</v>
      </c>
      <c r="B5143" s="55" t="str">
        <f>[3]lang_2!B5143</f>
        <v>寺院</v>
      </c>
      <c r="C5143" s="55" t="str">
        <f>[3]lang_2!C5143</f>
        <v>#寺院</v>
      </c>
      <c r="D5143" s="55">
        <f>[3]lang_2!D5143</f>
        <v>0</v>
      </c>
      <c r="E5143" s="55">
        <f>[3]lang_2!E5143</f>
        <v>0</v>
      </c>
    </row>
    <row r="5144" spans="1:5">
      <c r="A5144" s="55" t="str">
        <f>[3]lang_2!A5144</f>
        <v>NESTSNAME_106</v>
      </c>
      <c r="B5144" s="55" t="str">
        <f>[3]lang_2!B5144</f>
        <v>训练场</v>
      </c>
      <c r="C5144" s="55" t="str">
        <f>[3]lang_2!C5144</f>
        <v>#训练场</v>
      </c>
      <c r="D5144" s="55">
        <f>[3]lang_2!D5144</f>
        <v>0</v>
      </c>
      <c r="E5144" s="55">
        <f>[3]lang_2!E5144</f>
        <v>0</v>
      </c>
    </row>
    <row r="5145" spans="1:5">
      <c r="A5145" s="55" t="str">
        <f>[3]lang_2!A5145</f>
        <v>NESTSNAME_107</v>
      </c>
      <c r="B5145" s="55" t="str">
        <f>[3]lang_2!B5145</f>
        <v>云中城</v>
      </c>
      <c r="C5145" s="55" t="str">
        <f>[3]lang_2!C5145</f>
        <v>#云中城</v>
      </c>
      <c r="D5145" s="55">
        <f>[3]lang_2!D5145</f>
        <v>0</v>
      </c>
      <c r="E5145" s="55">
        <f>[3]lang_2!E5145</f>
        <v>0</v>
      </c>
    </row>
    <row r="5146" spans="1:5">
      <c r="A5146" s="55" t="str">
        <f>[3]lang_2!A5146</f>
        <v>NESTSNAME_201</v>
      </c>
      <c r="B5146" s="55" t="str">
        <f>[3]lang_2!B5146</f>
        <v>人马厩</v>
      </c>
      <c r="C5146" s="55" t="str">
        <f>[3]lang_2!C5146</f>
        <v>#人马厩</v>
      </c>
      <c r="D5146" s="55">
        <f>[3]lang_2!D5146</f>
        <v>0</v>
      </c>
      <c r="E5146" s="55">
        <f>[3]lang_2!E5146</f>
        <v>0</v>
      </c>
    </row>
    <row r="5147" spans="1:5">
      <c r="A5147" s="55" t="str">
        <f>[3]lang_2!A5147</f>
        <v>NESTSNAME_202</v>
      </c>
      <c r="B5147" s="55" t="str">
        <f>[3]lang_2!B5147</f>
        <v>矮人村舍</v>
      </c>
      <c r="C5147" s="55" t="str">
        <f>[3]lang_2!C5147</f>
        <v>#矮人村舍</v>
      </c>
      <c r="D5147" s="55">
        <f>[3]lang_2!D5147</f>
        <v>0</v>
      </c>
      <c r="E5147" s="55">
        <f>[3]lang_2!E5147</f>
        <v>0</v>
      </c>
    </row>
    <row r="5148" spans="1:5">
      <c r="A5148" s="55" t="str">
        <f>[3]lang_2!A5148</f>
        <v>NESTSNAME_203</v>
      </c>
      <c r="B5148" s="55" t="str">
        <f>[3]lang_2!B5148</f>
        <v>木屋</v>
      </c>
      <c r="C5148" s="55" t="str">
        <f>[3]lang_2!C5148</f>
        <v>#木屋</v>
      </c>
      <c r="D5148" s="55">
        <f>[3]lang_2!D5148</f>
        <v>0</v>
      </c>
      <c r="E5148" s="55">
        <f>[3]lang_2!E5148</f>
        <v>0</v>
      </c>
    </row>
    <row r="5149" spans="1:5">
      <c r="A5149" s="55" t="str">
        <f>[3]lang_2!A5149</f>
        <v>NESTSNAME_204</v>
      </c>
      <c r="B5149" s="55" t="str">
        <f>[3]lang_2!B5149</f>
        <v>魔泉</v>
      </c>
      <c r="C5149" s="55" t="str">
        <f>[3]lang_2!C5149</f>
        <v>#魔泉</v>
      </c>
      <c r="D5149" s="55">
        <f>[3]lang_2!D5149</f>
        <v>0</v>
      </c>
      <c r="E5149" s="55">
        <f>[3]lang_2!E5149</f>
        <v>0</v>
      </c>
    </row>
    <row r="5150" spans="1:5">
      <c r="A5150" s="55" t="str">
        <f>[3]lang_2!A5150</f>
        <v>NESTSNAME_205</v>
      </c>
      <c r="B5150" s="55" t="str">
        <f>[3]lang_2!B5150</f>
        <v>枯木拱门</v>
      </c>
      <c r="C5150" s="55" t="str">
        <f>[3]lang_2!C5150</f>
        <v>#枯木拱门</v>
      </c>
      <c r="D5150" s="55">
        <f>[3]lang_2!D5150</f>
        <v>0</v>
      </c>
      <c r="E5150" s="55">
        <f>[3]lang_2!E5150</f>
        <v>0</v>
      </c>
    </row>
    <row r="5151" spans="1:5">
      <c r="A5151" s="55" t="str">
        <f>[3]lang_2!A5151</f>
        <v>NESTSNAME_206</v>
      </c>
      <c r="B5151" s="55" t="str">
        <f>[3]lang_2!B5151</f>
        <v>林间圣地</v>
      </c>
      <c r="C5151" s="55" t="str">
        <f>[3]lang_2!C5151</f>
        <v>#林间圣地</v>
      </c>
      <c r="D5151" s="55">
        <f>[3]lang_2!D5151</f>
        <v>0</v>
      </c>
      <c r="E5151" s="55">
        <f>[3]lang_2!E5151</f>
        <v>0</v>
      </c>
    </row>
    <row r="5152" spans="1:5">
      <c r="A5152" s="55" t="str">
        <f>[3]lang_2!A5152</f>
        <v>NESTSNAME_207</v>
      </c>
      <c r="B5152" s="55" t="str">
        <f>[3]lang_2!B5152</f>
        <v>龙崖</v>
      </c>
      <c r="C5152" s="55" t="str">
        <f>[3]lang_2!C5152</f>
        <v>#龙崖</v>
      </c>
      <c r="D5152" s="55">
        <f>[3]lang_2!D5152</f>
        <v>0</v>
      </c>
      <c r="E5152" s="55">
        <f>[3]lang_2!E5152</f>
        <v>0</v>
      </c>
    </row>
    <row r="5153" spans="1:5">
      <c r="A5153" s="55" t="str">
        <f>[3]lang_2!A5153</f>
        <v>NESTSNAME_301</v>
      </c>
      <c r="B5153" s="55" t="str">
        <f>[3]lang_2!B5153</f>
        <v>邪庙</v>
      </c>
      <c r="C5153" s="55" t="str">
        <f>[3]lang_2!C5153</f>
        <v>#邪庙</v>
      </c>
      <c r="D5153" s="55">
        <f>[3]lang_2!D5153</f>
        <v>0</v>
      </c>
      <c r="E5153" s="55">
        <f>[3]lang_2!E5153</f>
        <v>0</v>
      </c>
    </row>
    <row r="5154" spans="1:5">
      <c r="A5154" s="55" t="str">
        <f>[3]lang_2!A5154</f>
        <v>NESTSNAME_302</v>
      </c>
      <c r="B5154" s="55" t="str">
        <f>[3]lang_2!B5154</f>
        <v>坟地</v>
      </c>
      <c r="C5154" s="55" t="str">
        <f>[3]lang_2!C5154</f>
        <v>#坟地</v>
      </c>
      <c r="D5154" s="55">
        <f>[3]lang_2!D5154</f>
        <v>0</v>
      </c>
      <c r="E5154" s="55">
        <f>[3]lang_2!E5154</f>
        <v>0</v>
      </c>
    </row>
    <row r="5155" spans="1:5">
      <c r="A5155" s="55" t="str">
        <f>[3]lang_2!A5155</f>
        <v>NESTSNAME_303</v>
      </c>
      <c r="B5155" s="55" t="str">
        <f>[3]lang_2!B5155</f>
        <v>灵墓</v>
      </c>
      <c r="C5155" s="55" t="str">
        <f>[3]lang_2!C5155</f>
        <v>#灵墓</v>
      </c>
      <c r="D5155" s="55">
        <f>[3]lang_2!D5155</f>
        <v>0</v>
      </c>
      <c r="E5155" s="55">
        <f>[3]lang_2!E5155</f>
        <v>0</v>
      </c>
    </row>
    <row r="5156" spans="1:5">
      <c r="A5156" s="55" t="str">
        <f>[3]lang_2!A5156</f>
        <v>NESTSNAME_304</v>
      </c>
      <c r="B5156" s="55" t="str">
        <f>[3]lang_2!B5156</f>
        <v>幽宅</v>
      </c>
      <c r="C5156" s="55" t="str">
        <f>[3]lang_2!C5156</f>
        <v>#幽宅</v>
      </c>
      <c r="D5156" s="55">
        <f>[3]lang_2!D5156</f>
        <v>0</v>
      </c>
      <c r="E5156" s="55">
        <f>[3]lang_2!E5156</f>
        <v>0</v>
      </c>
    </row>
    <row r="5157" spans="1:5">
      <c r="A5157" s="55" t="str">
        <f>[3]lang_2!A5157</f>
        <v>NESTSNAME_305</v>
      </c>
      <c r="B5157" s="55" t="str">
        <f>[3]lang_2!B5157</f>
        <v>陵墓</v>
      </c>
      <c r="C5157" s="55" t="str">
        <f>[3]lang_2!C5157</f>
        <v>#陵墓</v>
      </c>
      <c r="D5157" s="55">
        <f>[3]lang_2!D5157</f>
        <v>0</v>
      </c>
      <c r="E5157" s="55">
        <f>[3]lang_2!E5157</f>
        <v>0</v>
      </c>
    </row>
    <row r="5158" spans="1:5">
      <c r="A5158" s="55" t="str">
        <f>[3]lang_2!A5158</f>
        <v>NESTSNAME_306</v>
      </c>
      <c r="B5158" s="55" t="str">
        <f>[3]lang_2!B5158</f>
        <v>暗黑殿</v>
      </c>
      <c r="C5158" s="55" t="str">
        <f>[3]lang_2!C5158</f>
        <v>#暗黑殿</v>
      </c>
      <c r="D5158" s="55">
        <f>[3]lang_2!D5158</f>
        <v>0</v>
      </c>
      <c r="E5158" s="55">
        <f>[3]lang_2!E5158</f>
        <v>0</v>
      </c>
    </row>
    <row r="5159" spans="1:5">
      <c r="A5159" s="55" t="str">
        <f>[3]lang_2!A5159</f>
        <v>NESTSNAME_307</v>
      </c>
      <c r="B5159" s="55" t="str">
        <f>[3]lang_2!B5159</f>
        <v>龙之顶</v>
      </c>
      <c r="C5159" s="55" t="str">
        <f>[3]lang_2!C5159</f>
        <v>#龙之顶</v>
      </c>
      <c r="D5159" s="55">
        <f>[3]lang_2!D5159</f>
        <v>0</v>
      </c>
      <c r="E5159" s="55">
        <f>[3]lang_2!E5159</f>
        <v>0</v>
      </c>
    </row>
    <row r="5160" spans="1:5">
      <c r="A5160" s="55" t="str">
        <f>[3]lang_2!A5160</f>
        <v>NESTSNAME_308</v>
      </c>
      <c r="B5160" s="55" t="str">
        <f>[3]lang_2!B5160</f>
        <v>诅咒之穴</v>
      </c>
      <c r="C5160" s="55" t="str">
        <f>[3]lang_2!C5160</f>
        <v>#诅咒之穴</v>
      </c>
      <c r="D5160" s="55">
        <f>[3]lang_2!D5160</f>
        <v>0</v>
      </c>
      <c r="E5160" s="55">
        <f>[3]lang_2!E5160</f>
        <v>0</v>
      </c>
    </row>
    <row r="5161" spans="1:5">
      <c r="A5161" s="55" t="str">
        <f>[3]lang_2!A5161</f>
        <v>NESTSNAME_401</v>
      </c>
      <c r="B5161" s="55" t="str">
        <f>[3]lang_2!B5161</f>
        <v>大耳怪营</v>
      </c>
      <c r="C5161" s="55" t="str">
        <f>[3]lang_2!C5161</f>
        <v>#大耳怪营</v>
      </c>
      <c r="D5161" s="55">
        <f>[3]lang_2!D5161</f>
        <v>0</v>
      </c>
      <c r="E5161" s="55">
        <f>[3]lang_2!E5161</f>
        <v>0</v>
      </c>
    </row>
    <row r="5162" spans="1:5">
      <c r="A5162" s="55" t="str">
        <f>[3]lang_2!A5162</f>
        <v>NESTSNAME_402</v>
      </c>
      <c r="B5162" s="55" t="str">
        <f>[3]lang_2!B5162</f>
        <v>狼舍</v>
      </c>
      <c r="C5162" s="55" t="str">
        <f>[3]lang_2!C5162</f>
        <v>#狼舍</v>
      </c>
      <c r="D5162" s="55">
        <f>[3]lang_2!D5162</f>
        <v>0</v>
      </c>
      <c r="E5162" s="55">
        <f>[3]lang_2!E5162</f>
        <v>0</v>
      </c>
    </row>
    <row r="5163" spans="1:5">
      <c r="A5163" s="55" t="str">
        <f>[3]lang_2!A5163</f>
        <v>NESTSNAME_403</v>
      </c>
      <c r="B5163" s="55" t="str">
        <f>[3]lang_2!B5163</f>
        <v>兽人塔</v>
      </c>
      <c r="C5163" s="55" t="str">
        <f>[3]lang_2!C5163</f>
        <v>#兽人塔</v>
      </c>
      <c r="D5163" s="55">
        <f>[3]lang_2!D5163</f>
        <v>0</v>
      </c>
      <c r="E5163" s="55">
        <f>[3]lang_2!E5163</f>
        <v>0</v>
      </c>
    </row>
    <row r="5164" spans="1:5">
      <c r="A5164" s="55" t="str">
        <f>[3]lang_2!A5164</f>
        <v>NESTSNAME_404</v>
      </c>
      <c r="B5164" s="55" t="str">
        <f>[3]lang_2!B5164</f>
        <v>食人魔壁垒</v>
      </c>
      <c r="C5164" s="55" t="str">
        <f>[3]lang_2!C5164</f>
        <v>#食人魔壁垒</v>
      </c>
      <c r="D5164" s="55">
        <f>[3]lang_2!D5164</f>
        <v>0</v>
      </c>
      <c r="E5164" s="55">
        <f>[3]lang_2!E5164</f>
        <v>0</v>
      </c>
    </row>
    <row r="5165" spans="1:5">
      <c r="A5165" s="55" t="str">
        <f>[3]lang_2!A5165</f>
        <v>NESTSNAME_405</v>
      </c>
      <c r="B5165" s="55" t="str">
        <f>[3]lang_2!B5165</f>
        <v>壁巢</v>
      </c>
      <c r="C5165" s="55" t="str">
        <f>[3]lang_2!C5165</f>
        <v>#壁巢</v>
      </c>
      <c r="D5165" s="55">
        <f>[3]lang_2!D5165</f>
        <v>0</v>
      </c>
      <c r="E5165" s="55">
        <f>[3]lang_2!E5165</f>
        <v>0</v>
      </c>
    </row>
    <row r="5166" spans="1:5">
      <c r="A5166" s="55" t="str">
        <f>[3]lang_2!A5166</f>
        <v>NESTSNAME_406</v>
      </c>
      <c r="B5166" s="55" t="str">
        <f>[3]lang_2!B5166</f>
        <v>独眼洞穴</v>
      </c>
      <c r="C5166" s="55" t="str">
        <f>[3]lang_2!C5166</f>
        <v>#独眼洞穴</v>
      </c>
      <c r="D5166" s="55">
        <f>[3]lang_2!D5166</f>
        <v>0</v>
      </c>
      <c r="E5166" s="55">
        <f>[3]lang_2!E5166</f>
        <v>0</v>
      </c>
    </row>
    <row r="5167" spans="1:5">
      <c r="A5167" s="55" t="str">
        <f>[3]lang_2!A5167</f>
        <v>NESTSNAME_407</v>
      </c>
      <c r="B5167" s="55" t="str">
        <f>[3]lang_2!B5167</f>
        <v>比蒙巢穴</v>
      </c>
      <c r="C5167" s="55" t="str">
        <f>[3]lang_2!C5167</f>
        <v>#比蒙巢穴</v>
      </c>
      <c r="D5167" s="55">
        <f>[3]lang_2!D5167</f>
        <v>0</v>
      </c>
      <c r="E5167" s="55">
        <f>[3]lang_2!E5167</f>
        <v>0</v>
      </c>
    </row>
    <row r="5168" spans="1:5">
      <c r="A5168" s="55" t="str">
        <f>[3]lang_2!A5168</f>
        <v>NESTSNAME_501</v>
      </c>
      <c r="B5168" s="55" t="str">
        <f>[3]lang_2!B5168</f>
        <v>怪物熔炉</v>
      </c>
      <c r="C5168" s="55" t="str">
        <f>[3]lang_2!C5168</f>
        <v>#怪物熔炉</v>
      </c>
      <c r="D5168" s="55">
        <f>[3]lang_2!D5168</f>
        <v>0</v>
      </c>
      <c r="E5168" s="55">
        <f>[3]lang_2!E5168</f>
        <v>0</v>
      </c>
    </row>
    <row r="5169" spans="1:5">
      <c r="A5169" s="55" t="str">
        <f>[3]lang_2!A5169</f>
        <v>NESTSNAME_502</v>
      </c>
      <c r="B5169" s="55" t="str">
        <f>[3]lang_2!B5169</f>
        <v>罪恶殿堂</v>
      </c>
      <c r="C5169" s="55" t="str">
        <f>[3]lang_2!C5169</f>
        <v>#罪恶殿堂</v>
      </c>
      <c r="D5169" s="55">
        <f>[3]lang_2!D5169</f>
        <v>0</v>
      </c>
      <c r="E5169" s="55">
        <f>[3]lang_2!E5169</f>
        <v>0</v>
      </c>
    </row>
    <row r="5170" spans="1:5">
      <c r="A5170" s="55" t="str">
        <f>[3]lang_2!A5170</f>
        <v>NESTSNAME_503</v>
      </c>
      <c r="B5170" s="55" t="str">
        <f>[3]lang_2!B5170</f>
        <v>狗窝</v>
      </c>
      <c r="C5170" s="55" t="str">
        <f>[3]lang_2!C5170</f>
        <v>#狗窝</v>
      </c>
      <c r="D5170" s="55">
        <f>[3]lang_2!D5170</f>
        <v>0</v>
      </c>
      <c r="E5170" s="55">
        <f>[3]lang_2!E5170</f>
        <v>0</v>
      </c>
    </row>
    <row r="5171" spans="1:5">
      <c r="A5171" s="55" t="str">
        <f>[3]lang_2!A5171</f>
        <v>NESTSNAME_504</v>
      </c>
      <c r="B5171" s="55" t="str">
        <f>[3]lang_2!B5171</f>
        <v>恶魔之门</v>
      </c>
      <c r="C5171" s="55" t="str">
        <f>[3]lang_2!C5171</f>
        <v>#恶魔之门</v>
      </c>
      <c r="D5171" s="55">
        <f>[3]lang_2!D5171</f>
        <v>0</v>
      </c>
      <c r="E5171" s="55">
        <f>[3]lang_2!E5171</f>
        <v>0</v>
      </c>
    </row>
    <row r="5172" spans="1:5">
      <c r="A5172" s="55" t="str">
        <f>[3]lang_2!A5172</f>
        <v>NESTSNAME_505</v>
      </c>
      <c r="B5172" s="55" t="str">
        <f>[3]lang_2!B5172</f>
        <v>黄泉鬼穴</v>
      </c>
      <c r="C5172" s="55" t="str">
        <f>[3]lang_2!C5172</f>
        <v>#黄泉鬼穴</v>
      </c>
      <c r="D5172" s="55">
        <f>[3]lang_2!D5172</f>
        <v>0</v>
      </c>
      <c r="E5172" s="55">
        <f>[3]lang_2!E5172</f>
        <v>0</v>
      </c>
    </row>
    <row r="5173" spans="1:5">
      <c r="A5173" s="55" t="str">
        <f>[3]lang_2!A5173</f>
        <v>NESTSNAME_506</v>
      </c>
      <c r="B5173" s="55" t="str">
        <f>[3]lang_2!B5173</f>
        <v>烈火神殿</v>
      </c>
      <c r="C5173" s="55" t="str">
        <f>[3]lang_2!C5173</f>
        <v>#烈火神殿</v>
      </c>
      <c r="D5173" s="55">
        <f>[3]lang_2!D5173</f>
        <v>0</v>
      </c>
      <c r="E5173" s="55">
        <f>[3]lang_2!E5173</f>
        <v>0</v>
      </c>
    </row>
    <row r="5174" spans="1:5">
      <c r="A5174" s="55" t="str">
        <f>[3]lang_2!A5174</f>
        <v>NESTSNAME_507</v>
      </c>
      <c r="B5174" s="55" t="str">
        <f>[3]lang_2!B5174</f>
        <v>恶魔殿</v>
      </c>
      <c r="C5174" s="55" t="str">
        <f>[3]lang_2!C5174</f>
        <v>#恶魔殿</v>
      </c>
      <c r="D5174" s="55">
        <f>[3]lang_2!D5174</f>
        <v>0</v>
      </c>
      <c r="E5174" s="55">
        <f>[3]lang_2!E5174</f>
        <v>0</v>
      </c>
    </row>
    <row r="5175" spans="1:5">
      <c r="A5175" s="55" t="str">
        <f>[3]lang_2!A5175</f>
        <v>NESTSNAME_601</v>
      </c>
      <c r="B5175" s="55" t="str">
        <f>[3]lang_2!B5175</f>
        <v>钟楼</v>
      </c>
      <c r="C5175" s="55" t="str">
        <f>[3]lang_2!C5175</f>
        <v>#钟楼</v>
      </c>
      <c r="D5175" s="55">
        <f>[3]lang_2!D5175</f>
        <v>0</v>
      </c>
      <c r="E5175" s="55">
        <f>[3]lang_2!E5175</f>
        <v>0</v>
      </c>
    </row>
    <row r="5176" spans="1:5">
      <c r="A5176" s="55" t="str">
        <f>[3]lang_2!A5176</f>
        <v>NESTSNAME_602</v>
      </c>
      <c r="B5176" s="55" t="str">
        <f>[3]lang_2!B5176</f>
        <v>鬼楼</v>
      </c>
      <c r="C5176" s="55" t="str">
        <f>[3]lang_2!C5176</f>
        <v>#鬼楼</v>
      </c>
      <c r="D5176" s="55">
        <f>[3]lang_2!D5176</f>
        <v>0</v>
      </c>
      <c r="E5176" s="55">
        <f>[3]lang_2!E5176</f>
        <v>0</v>
      </c>
    </row>
    <row r="5177" spans="1:5">
      <c r="A5177" s="55" t="str">
        <f>[3]lang_2!A5177</f>
        <v>NESTSNAME_603</v>
      </c>
      <c r="B5177" s="55" t="str">
        <f>[3]lang_2!B5177</f>
        <v>制造工厂</v>
      </c>
      <c r="C5177" s="55" t="str">
        <f>[3]lang_2!C5177</f>
        <v>#制造工厂</v>
      </c>
      <c r="D5177" s="55">
        <f>[3]lang_2!D5177</f>
        <v>0</v>
      </c>
      <c r="E5177" s="55">
        <f>[3]lang_2!E5177</f>
        <v>0</v>
      </c>
    </row>
    <row r="5178" spans="1:5">
      <c r="A5178" s="55" t="str">
        <f>[3]lang_2!A5178</f>
        <v>NESTSNAME_604</v>
      </c>
      <c r="B5178" s="55" t="str">
        <f>[3]lang_2!B5178</f>
        <v>法师塔</v>
      </c>
      <c r="C5178" s="55" t="str">
        <f>[3]lang_2!C5178</f>
        <v>#法师塔</v>
      </c>
      <c r="D5178" s="55">
        <f>[3]lang_2!D5178</f>
        <v>0</v>
      </c>
      <c r="E5178" s="55">
        <f>[3]lang_2!E5178</f>
        <v>0</v>
      </c>
    </row>
    <row r="5179" spans="1:5">
      <c r="A5179" s="55" t="str">
        <f>[3]lang_2!A5179</f>
        <v>NESTSNAME_605</v>
      </c>
      <c r="B5179" s="55" t="str">
        <f>[3]lang_2!B5179</f>
        <v>祈愿神探</v>
      </c>
      <c r="C5179" s="55" t="str">
        <f>[3]lang_2!C5179</f>
        <v>#祈愿神坛</v>
      </c>
      <c r="D5179" s="55">
        <f>[3]lang_2!D5179</f>
        <v>0</v>
      </c>
      <c r="E5179" s="55">
        <f>[3]lang_2!E5179</f>
        <v>0</v>
      </c>
    </row>
    <row r="5180" spans="1:5">
      <c r="A5180" s="55" t="str">
        <f>[3]lang_2!A5180</f>
        <v>NESTSNAME_606</v>
      </c>
      <c r="B5180" s="55" t="str">
        <f>[3]lang_2!B5180</f>
        <v>金色帐篷</v>
      </c>
      <c r="C5180" s="55" t="str">
        <f>[3]lang_2!C5180</f>
        <v>#金色帐篷</v>
      </c>
      <c r="D5180" s="55">
        <f>[3]lang_2!D5180</f>
        <v>0</v>
      </c>
      <c r="E5180" s="55">
        <f>[3]lang_2!E5180</f>
        <v>0</v>
      </c>
    </row>
    <row r="5181" spans="1:5">
      <c r="A5181" s="55" t="str">
        <f>[3]lang_2!A5181</f>
        <v>NESTSNAME_607</v>
      </c>
      <c r="B5181" s="55" t="str">
        <f>[3]lang_2!B5181</f>
        <v>云殿</v>
      </c>
      <c r="C5181" s="55" t="str">
        <f>[3]lang_2!C5181</f>
        <v>#云殿</v>
      </c>
      <c r="D5181" s="55">
        <f>[3]lang_2!D5181</f>
        <v>0</v>
      </c>
      <c r="E5181" s="55">
        <f>[3]lang_2!E5181</f>
        <v>0</v>
      </c>
    </row>
    <row r="5182" spans="1:5">
      <c r="A5182" s="55" t="str">
        <f>[3]lang_2!A5182</f>
        <v>NESTSNAME_701</v>
      </c>
      <c r="B5182" s="55" t="str">
        <f>[3]lang_2!B5182</f>
        <v>暗穴</v>
      </c>
      <c r="C5182" s="55" t="str">
        <f>[3]lang_2!C5182</f>
        <v>#暗穴</v>
      </c>
      <c r="D5182" s="55">
        <f>[3]lang_2!D5182</f>
        <v>0</v>
      </c>
      <c r="E5182" s="55">
        <f>[3]lang_2!E5182</f>
        <v>0</v>
      </c>
    </row>
    <row r="5183" spans="1:5">
      <c r="A5183" s="55" t="str">
        <f>[3]lang_2!A5183</f>
        <v>NESTSNAME_702</v>
      </c>
      <c r="B5183" s="55" t="str">
        <f>[3]lang_2!B5183</f>
        <v>鸟阁</v>
      </c>
      <c r="C5183" s="55" t="str">
        <f>[3]lang_2!C5183</f>
        <v>#鸟阁</v>
      </c>
      <c r="D5183" s="55">
        <f>[3]lang_2!D5183</f>
        <v>0</v>
      </c>
      <c r="E5183" s="55">
        <f>[3]lang_2!E5183</f>
        <v>0</v>
      </c>
    </row>
    <row r="5184" spans="1:5">
      <c r="A5184" s="55" t="str">
        <f>[3]lang_2!A5184</f>
        <v>NESTSNAME_703</v>
      </c>
      <c r="B5184" s="55" t="str">
        <f>[3]lang_2!B5184</f>
        <v>邪眼之柱</v>
      </c>
      <c r="C5184" s="55" t="str">
        <f>[3]lang_2!C5184</f>
        <v>#邪眼之柱</v>
      </c>
      <c r="D5184" s="55">
        <f>[3]lang_2!D5184</f>
        <v>0</v>
      </c>
      <c r="E5184" s="55">
        <f>[3]lang_2!E5184</f>
        <v>0</v>
      </c>
    </row>
    <row r="5185" spans="1:5">
      <c r="A5185" s="55" t="str">
        <f>[3]lang_2!A5185</f>
        <v>NESTSNAME_704</v>
      </c>
      <c r="B5185" s="55" t="str">
        <f>[3]lang_2!B5185</f>
        <v>静默之堂</v>
      </c>
      <c r="C5185" s="55" t="str">
        <f>[3]lang_2!C5185</f>
        <v>#静默之堂</v>
      </c>
      <c r="D5185" s="55">
        <f>[3]lang_2!D5185</f>
        <v>0</v>
      </c>
      <c r="E5185" s="55">
        <f>[3]lang_2!E5185</f>
        <v>0</v>
      </c>
    </row>
    <row r="5186" spans="1:5">
      <c r="A5186" s="55" t="str">
        <f>[3]lang_2!A5186</f>
        <v>NESTSNAME_705</v>
      </c>
      <c r="B5186" s="55" t="str">
        <f>[3]lang_2!B5186</f>
        <v>迷宫</v>
      </c>
      <c r="C5186" s="55" t="str">
        <f>[3]lang_2!C5186</f>
        <v>#迷宫</v>
      </c>
      <c r="D5186" s="55">
        <f>[3]lang_2!D5186</f>
        <v>0</v>
      </c>
      <c r="E5186" s="55">
        <f>[3]lang_2!E5186</f>
        <v>0</v>
      </c>
    </row>
    <row r="5187" spans="1:5">
      <c r="A5187" s="55" t="str">
        <f>[3]lang_2!A5187</f>
        <v>NESTSNAME_706</v>
      </c>
      <c r="B5187" s="55" t="str">
        <f>[3]lang_2!B5187</f>
        <v>蝎狮巢</v>
      </c>
      <c r="C5187" s="55" t="str">
        <f>[3]lang_2!C5187</f>
        <v>#蝎狮巢</v>
      </c>
      <c r="D5187" s="55">
        <f>[3]lang_2!D5187</f>
        <v>0</v>
      </c>
      <c r="E5187" s="55">
        <f>[3]lang_2!E5187</f>
        <v>0</v>
      </c>
    </row>
    <row r="5188" spans="1:5">
      <c r="A5188" s="55" t="str">
        <f>[3]lang_2!A5188</f>
        <v>NESTSNAME_707</v>
      </c>
      <c r="B5188" s="55" t="str">
        <f>[3]lang_2!B5188</f>
        <v>龙穴</v>
      </c>
      <c r="C5188" s="55" t="str">
        <f>[3]lang_2!C5188</f>
        <v>#龙穴</v>
      </c>
      <c r="D5188" s="55">
        <f>[3]lang_2!D5188</f>
        <v>0</v>
      </c>
      <c r="E5188" s="55">
        <f>[3]lang_2!E5188</f>
        <v>0</v>
      </c>
    </row>
    <row r="5189" spans="1:5">
      <c r="A5189" s="55" t="str">
        <f>[3]lang_2!A5189</f>
        <v>NESTSNAME_901</v>
      </c>
      <c r="B5189" s="55">
        <f>[3]lang_2!B5189</f>
        <v>0</v>
      </c>
      <c r="C5189" s="55" t="str">
        <f>[3]lang_2!C5189</f>
        <v>#精灵花园</v>
      </c>
      <c r="D5189" s="55">
        <f>[3]lang_2!D5189</f>
        <v>0</v>
      </c>
      <c r="E5189" s="55">
        <f>[3]lang_2!E5189</f>
        <v>0</v>
      </c>
    </row>
    <row r="5190" spans="1:5">
      <c r="A5190" s="55" t="str">
        <f>[3]lang_2!A5190</f>
        <v>NESTSNAME_902</v>
      </c>
      <c r="B5190" s="55">
        <f>[3]lang_2!B5190</f>
        <v>0</v>
      </c>
      <c r="C5190" s="55" t="str">
        <f>[3]lang_2!C5190</f>
        <v>#空气神坛</v>
      </c>
      <c r="D5190" s="55">
        <f>[3]lang_2!D5190</f>
        <v>0</v>
      </c>
      <c r="E5190" s="55">
        <f>[3]lang_2!E5190</f>
        <v>0</v>
      </c>
    </row>
    <row r="5191" spans="1:5">
      <c r="A5191" s="55" t="str">
        <f>[3]lang_2!A5191</f>
        <v>NESTSNAME_903</v>
      </c>
      <c r="B5191" s="55">
        <f>[3]lang_2!B5191</f>
        <v>0</v>
      </c>
      <c r="C5191" s="55" t="str">
        <f>[3]lang_2!C5191</f>
        <v>#流水神坛</v>
      </c>
      <c r="D5191" s="55">
        <f>[3]lang_2!D5191</f>
        <v>0</v>
      </c>
      <c r="E5191" s="55">
        <f>[3]lang_2!E5191</f>
        <v>0</v>
      </c>
    </row>
    <row r="5192" spans="1:5">
      <c r="A5192" s="55" t="str">
        <f>[3]lang_2!A5192</f>
        <v>NESTSNAME_904</v>
      </c>
      <c r="B5192" s="55">
        <f>[3]lang_2!B5192</f>
        <v>0</v>
      </c>
      <c r="C5192" s="55" t="str">
        <f>[3]lang_2!C5192</f>
        <v>#烈火神坛</v>
      </c>
      <c r="D5192" s="55">
        <f>[3]lang_2!D5192</f>
        <v>0</v>
      </c>
      <c r="E5192" s="55">
        <f>[3]lang_2!E5192</f>
        <v>0</v>
      </c>
    </row>
    <row r="5193" spans="1:5">
      <c r="A5193" s="55" t="str">
        <f>[3]lang_2!A5193</f>
        <v>NESTSNAME_905</v>
      </c>
      <c r="B5193" s="55">
        <f>[3]lang_2!B5193</f>
        <v>0</v>
      </c>
      <c r="C5193" s="55" t="str">
        <f>[3]lang_2!C5193</f>
        <v>#大地神坛</v>
      </c>
      <c r="D5193" s="55">
        <f>[3]lang_2!D5193</f>
        <v>0</v>
      </c>
      <c r="E5193" s="55">
        <f>[3]lang_2!E5193</f>
        <v>0</v>
      </c>
    </row>
    <row r="5194" spans="1:5">
      <c r="A5194" s="55" t="str">
        <f>[3]lang_2!A5194</f>
        <v>NESTSNAME_906</v>
      </c>
      <c r="B5194" s="55">
        <f>[3]lang_2!B5194</f>
        <v>0</v>
      </c>
      <c r="C5194" s="55" t="str">
        <f>[3]lang_2!C5194</f>
        <v>#精神神坛</v>
      </c>
      <c r="D5194" s="55">
        <f>[3]lang_2!D5194</f>
        <v>0</v>
      </c>
      <c r="E5194" s="55">
        <f>[3]lang_2!E5194</f>
        <v>0</v>
      </c>
    </row>
    <row r="5195" spans="1:5">
      <c r="A5195" s="55" t="str">
        <f>[3]lang_2!A5195</f>
        <v>NESTSNAME_907</v>
      </c>
      <c r="B5195" s="55">
        <f>[3]lang_2!B5195</f>
        <v>0</v>
      </c>
      <c r="C5195" s="55" t="str">
        <f>[3]lang_2!C5195</f>
        <v>#凤凰巢</v>
      </c>
      <c r="D5195" s="55">
        <f>[3]lang_2!D5195</f>
        <v>0</v>
      </c>
      <c r="E5195" s="55">
        <f>[3]lang_2!E5195</f>
        <v>0</v>
      </c>
    </row>
    <row r="5196" spans="1:5">
      <c r="A5196" s="55">
        <f>[3]lang_2!A5196</f>
        <v>0</v>
      </c>
      <c r="B5196" s="55">
        <f>[3]lang_2!B5196</f>
        <v>0</v>
      </c>
      <c r="C5196" s="55">
        <f>[3]lang_2!C5196</f>
        <v>0</v>
      </c>
      <c r="D5196" s="55">
        <f>[3]lang_2!D5196</f>
        <v>0</v>
      </c>
      <c r="E5196" s="55">
        <f>[3]lang_2!E5196</f>
        <v>0</v>
      </c>
    </row>
    <row r="5197" spans="1:5">
      <c r="A5197" s="55" t="str">
        <f>[3]lang_2!A5197</f>
        <v>NESTS_TIP_1</v>
      </c>
      <c r="B5197" s="55">
        <f>[3]lang_2!B5197</f>
        <v>0</v>
      </c>
      <c r="C5197" s="55" t="str">
        <f>[3]lang_2!C5197</f>
        <v>#兵营未建造</v>
      </c>
      <c r="D5197" s="55">
        <f>[3]lang_2!D5197</f>
        <v>0</v>
      </c>
      <c r="E5197" s="55">
        <f>[3]lang_2!E5197</f>
        <v>0</v>
      </c>
    </row>
    <row r="5198" spans="1:5">
      <c r="A5198" s="55" t="str">
        <f>[3]lang_2!A5198</f>
        <v>NESTS_TIP_2</v>
      </c>
      <c r="B5198" s="55">
        <f>[3]lang_2!B5198</f>
        <v>0</v>
      </c>
      <c r="C5198" s="55" t="str">
        <f>[3]lang_2!C5198</f>
        <v>#可兑换碎片数量已达上限</v>
      </c>
      <c r="D5198" s="55">
        <f>[3]lang_2!D5198</f>
        <v>0</v>
      </c>
      <c r="E5198" s="55">
        <f>[3]lang_2!E5198</f>
        <v>0</v>
      </c>
    </row>
    <row r="5199" spans="1:5">
      <c r="A5199" s="55" t="str">
        <f>[3]lang_2!A5199</f>
        <v>BATTLE_AUTO_TIP</v>
      </c>
      <c r="B5199" s="55">
        <f>[3]lang_2!B5199</f>
        <v>0</v>
      </c>
      <c r="C5199" s="55" t="str">
        <f>[3]lang_2!C5199</f>
        <v>#点击开启自动战斗</v>
      </c>
      <c r="D5199" s="55">
        <f>[3]lang_2!D5199</f>
        <v>0</v>
      </c>
      <c r="E5199" s="55">
        <f>[3]lang_2!E5199</f>
        <v>0</v>
      </c>
    </row>
    <row r="5200" spans="1:5">
      <c r="A5200" s="55" t="str">
        <f>[3]lang_2!A5200</f>
        <v>GUILD_DONATE_TIP</v>
      </c>
      <c r="B5200" s="55">
        <f>[3]lang_2!B5200</f>
        <v>0</v>
      </c>
      <c r="C5200" s="55" t="str">
        <f>[3]lang_2!C5200</f>
        <v>#请求捐赠冷却中</v>
      </c>
      <c r="D5200" s="55">
        <f>[3]lang_2!D5200</f>
        <v>0</v>
      </c>
      <c r="E5200" s="55">
        <f>[3]lang_2!E5200</f>
        <v>0</v>
      </c>
    </row>
    <row r="5201" spans="1:5">
      <c r="A5201" s="55">
        <f>[3]lang_2!A5201</f>
        <v>0</v>
      </c>
      <c r="B5201" s="55">
        <f>[3]lang_2!B5201</f>
        <v>0</v>
      </c>
      <c r="C5201" s="55">
        <f>[3]lang_2!C5201</f>
        <v>0</v>
      </c>
      <c r="D5201" s="55">
        <f>[3]lang_2!D5201</f>
        <v>0</v>
      </c>
      <c r="E5201" s="55">
        <f>[3]lang_2!E5201</f>
        <v>0</v>
      </c>
    </row>
    <row r="5202" spans="1:5">
      <c r="A5202" s="55">
        <f>[3]lang_2!A5202</f>
        <v>0</v>
      </c>
      <c r="B5202" s="55">
        <f>[3]lang_2!B5202</f>
        <v>0</v>
      </c>
      <c r="C5202" s="55">
        <f>[3]lang_2!C5202</f>
        <v>0</v>
      </c>
      <c r="D5202" s="55">
        <f>[3]lang_2!D5202</f>
        <v>0</v>
      </c>
      <c r="E5202" s="55">
        <f>[3]lang_2!E5202</f>
        <v>0</v>
      </c>
    </row>
    <row r="5203" spans="1:5">
      <c r="A5203" s="55" t="str">
        <f>[3]lang_2!A5203</f>
        <v>FORMATIONBUILD_1</v>
      </c>
      <c r="B5203" s="55">
        <f>[3]lang_2!B5203</f>
        <v>0</v>
      </c>
      <c r="C5203" s="55" t="str">
        <f>[3]lang_2!C5203</f>
        <v>#【士气高涨】</v>
      </c>
      <c r="D5203" s="55">
        <f>[3]lang_2!D5203</f>
        <v>0</v>
      </c>
      <c r="E5203" s="55">
        <f>[3]lang_2!E5203</f>
        <v>0</v>
      </c>
    </row>
    <row r="5204" spans="1:5">
      <c r="A5204" s="55" t="str">
        <f>[3]lang_2!A5204</f>
        <v>FORMATIONBUILD_2</v>
      </c>
      <c r="B5204" s="55">
        <f>[3]lang_2!B5204</f>
        <v>0</v>
      </c>
      <c r="C5204" s="55" t="str">
        <f>[3]lang_2!C5204</f>
        <v>#【减速】</v>
      </c>
      <c r="D5204" s="55">
        <f>[3]lang_2!D5204</f>
        <v>0</v>
      </c>
      <c r="E5204" s="55">
        <f>[3]lang_2!E5204</f>
        <v>0</v>
      </c>
    </row>
    <row r="5205" spans="1:5">
      <c r="A5205" s="55" t="str">
        <f>[3]lang_2!A5205</f>
        <v>FORMATIONBUILD_3</v>
      </c>
      <c r="B5205" s="55">
        <f>[3]lang_2!B5205</f>
        <v>0</v>
      </c>
      <c r="C5205" s="55" t="str">
        <f>[3]lang_2!C5205</f>
        <v>#【流血】</v>
      </c>
      <c r="D5205" s="55">
        <f>[3]lang_2!D5205</f>
        <v>0</v>
      </c>
      <c r="E5205" s="55">
        <f>[3]lang_2!E5205</f>
        <v>0</v>
      </c>
    </row>
    <row r="5206" spans="1:5">
      <c r="A5206" s="55" t="str">
        <f>[3]lang_2!A5206</f>
        <v>FORMATIONBUILD_4</v>
      </c>
      <c r="B5206" s="55">
        <f>[3]lang_2!B5206</f>
        <v>0</v>
      </c>
      <c r="C5206" s="55" t="str">
        <f>[3]lang_2!C5206</f>
        <v>#【灼烧】</v>
      </c>
      <c r="D5206" s="55">
        <f>[3]lang_2!D5206</f>
        <v>0</v>
      </c>
      <c r="E5206" s="55">
        <f>[3]lang_2!E5206</f>
        <v>0</v>
      </c>
    </row>
    <row r="5207" spans="1:5">
      <c r="A5207" s="55" t="str">
        <f>[3]lang_2!A5207</f>
        <v>FORMATIONBUILD_5</v>
      </c>
      <c r="B5207" s="55">
        <f>[3]lang_2!B5207</f>
        <v>0</v>
      </c>
      <c r="C5207" s="55" t="str">
        <f>[3]lang_2!C5207</f>
        <v>#【士气低落】</v>
      </c>
      <c r="D5207" s="55">
        <f>[3]lang_2!D5207</f>
        <v>0</v>
      </c>
      <c r="E5207" s="55">
        <f>[3]lang_2!E5207</f>
        <v>0</v>
      </c>
    </row>
    <row r="5208" spans="1:5">
      <c r="A5208" s="55">
        <f>[3]lang_2!A5208</f>
        <v>0</v>
      </c>
      <c r="B5208" s="55">
        <f>[3]lang_2!B5208</f>
        <v>0</v>
      </c>
      <c r="C5208" s="55">
        <f>[3]lang_2!C5208</f>
        <v>0</v>
      </c>
      <c r="D5208" s="55">
        <f>[3]lang_2!D5208</f>
        <v>0</v>
      </c>
      <c r="E5208" s="55">
        <f>[3]lang_2!E5208</f>
        <v>0</v>
      </c>
    </row>
    <row r="5209" spans="1:5">
      <c r="A5209" s="55">
        <f>[3]lang_2!A5209</f>
        <v>0</v>
      </c>
      <c r="B5209" s="55">
        <f>[3]lang_2!B5209</f>
        <v>0</v>
      </c>
      <c r="C5209" s="55">
        <f>[3]lang_2!C5209</f>
        <v>0</v>
      </c>
      <c r="D5209" s="55">
        <f>[3]lang_2!D5209</f>
        <v>0</v>
      </c>
      <c r="E5209" s="55">
        <f>[3]lang_2!E5209</f>
        <v>0</v>
      </c>
    </row>
    <row r="5210" spans="1:5">
      <c r="A5210" s="55" t="str">
        <f>[3]lang_2!A5210</f>
        <v>LOSE_LANG_1</v>
      </c>
      <c r="B5210" s="55" t="str">
        <f>[3]lang_2!B5210</f>
        <v>上阵人数</v>
      </c>
      <c r="C5210" s="55" t="str">
        <f>[3]lang_2!C5210</f>
        <v>#您可以上阵更多兵团，快去布阵吧。</v>
      </c>
      <c r="D5210" s="55">
        <f>[3]lang_2!D5210</f>
        <v>0</v>
      </c>
      <c r="E5210" s="55">
        <f>[3]lang_2!E5210</f>
        <v>0</v>
      </c>
    </row>
    <row r="5211" spans="1:5">
      <c r="A5211" s="55" t="str">
        <f>[3]lang_2!A5211</f>
        <v>LOSE_LANG_2</v>
      </c>
      <c r="B5211" s="55" t="str">
        <f>[3]lang_2!B5211</f>
        <v>兵团平均星级</v>
      </c>
      <c r="C5211" s="55" t="str">
        <f>[3]lang_2!C5211</f>
        <v>#使用同名碎片提高兵团星级，大幅强化兵团。</v>
      </c>
      <c r="D5211" s="55">
        <f>[3]lang_2!D5211</f>
        <v>0</v>
      </c>
      <c r="E5211" s="55">
        <f>[3]lang_2!E5211</f>
        <v>0</v>
      </c>
    </row>
    <row r="5212" spans="1:5">
      <c r="A5212" s="55" t="str">
        <f>[3]lang_2!A5212</f>
        <v>LOSE_LANG_3</v>
      </c>
      <c r="B5212" s="55" t="str">
        <f>[3]lang_2!B5212</f>
        <v>兵团等级</v>
      </c>
      <c r="C5212" s="55" t="str">
        <f>[3]lang_2!C5212</f>
        <v>#使用兵团经验提升兵团等级，提升战斗力。</v>
      </c>
      <c r="D5212" s="55">
        <f>[3]lang_2!D5212</f>
        <v>0</v>
      </c>
      <c r="E5212" s="55">
        <f>[3]lang_2!E5212</f>
        <v>0</v>
      </c>
    </row>
    <row r="5213" spans="1:5">
      <c r="A5213" s="55" t="str">
        <f>[3]lang_2!A5213</f>
        <v>LOSE_LANG_4</v>
      </c>
      <c r="B5213" s="55" t="str">
        <f>[3]lang_2!B5213</f>
        <v>兵团技能等级</v>
      </c>
      <c r="C5213" s="55" t="str">
        <f>[3]lang_2!C5213</f>
        <v>#提升兵团的技能等级，兵团实力将极大提升。</v>
      </c>
      <c r="D5213" s="55">
        <f>[3]lang_2!D5213</f>
        <v>0</v>
      </c>
      <c r="E5213" s="55">
        <f>[3]lang_2!E5213</f>
        <v>0</v>
      </c>
    </row>
    <row r="5214" spans="1:5">
      <c r="A5214" s="55" t="str">
        <f>[3]lang_2!A5214</f>
        <v>LOSE_LANG_5</v>
      </c>
      <c r="B5214" s="55" t="str">
        <f>[3]lang_2!B5214</f>
        <v>兵团进阶</v>
      </c>
      <c r="C5214" s="55" t="str">
        <f>[3]lang_2!C5214</f>
        <v>#兵团进阶提高兵团属性，解锁新技能。</v>
      </c>
      <c r="D5214" s="55">
        <f>[3]lang_2!D5214</f>
        <v>0</v>
      </c>
      <c r="E5214" s="55">
        <f>[3]lang_2!E5214</f>
        <v>0</v>
      </c>
    </row>
    <row r="5215" spans="1:5">
      <c r="A5215" s="55" t="str">
        <f>[3]lang_2!A5215</f>
        <v>LOSE_LANG_6</v>
      </c>
      <c r="B5215" s="55" t="str">
        <f>[3]lang_2!B5215</f>
        <v>兵团装备等级</v>
      </c>
      <c r="C5215" s="55" t="str">
        <f>[3]lang_2!C5215</f>
        <v>#消耗黄金强化兵团装备，提高兵团属性。</v>
      </c>
      <c r="D5215" s="55">
        <f>[3]lang_2!D5215</f>
        <v>0</v>
      </c>
      <c r="E5215" s="55">
        <f>[3]lang_2!E5215</f>
        <v>0</v>
      </c>
    </row>
    <row r="5216" spans="1:5">
      <c r="A5216" s="55" t="str">
        <f>[3]lang_2!A5216</f>
        <v>LOSE_LANG_7</v>
      </c>
      <c r="B5216" s="55" t="str">
        <f>[3]lang_2!B5216</f>
        <v>图鉴</v>
      </c>
      <c r="C5216" s="55" t="str">
        <f>[3]lang_2!C5216</f>
        <v>#在图鉴中放置卡牌，提高同类兵团战斗力。</v>
      </c>
      <c r="D5216" s="55">
        <f>[3]lang_2!D5216</f>
        <v>0</v>
      </c>
      <c r="E5216" s="55">
        <f>[3]lang_2!E5216</f>
        <v>0</v>
      </c>
    </row>
    <row r="5217" spans="1:5">
      <c r="A5217" s="55" t="str">
        <f>[3]lang_2!A5217</f>
        <v>LOSE_LANG_8</v>
      </c>
      <c r="B5217" s="55" t="str">
        <f>[3]lang_2!B5217</f>
        <v>图鉴升级</v>
      </c>
      <c r="C5217" s="55" t="str">
        <f>[3]lang_2!C5217</f>
        <v>#图鉴升级后可以提供兵团更多的属性加成。</v>
      </c>
      <c r="D5217" s="55">
        <f>[3]lang_2!D5217</f>
        <v>0</v>
      </c>
      <c r="E5217" s="55">
        <f>[3]lang_2!E5217</f>
        <v>0</v>
      </c>
    </row>
    <row r="5218" spans="1:5">
      <c r="A5218" s="55" t="str">
        <f>[3]lang_2!A5218</f>
        <v>LOSE_LANG_9</v>
      </c>
      <c r="B5218" s="55" t="str">
        <f>[3]lang_2!B5218</f>
        <v>英雄升星</v>
      </c>
      <c r="C5218" s="55" t="str">
        <f>[3]lang_2!C5218</f>
        <v>#英雄升星解锁强力专长，提高英雄总属性。</v>
      </c>
      <c r="D5218" s="55">
        <f>[3]lang_2!D5218</f>
        <v>0</v>
      </c>
      <c r="E5218" s="55">
        <f>[3]lang_2!E5218</f>
        <v>0</v>
      </c>
    </row>
    <row r="5219" spans="1:5">
      <c r="A5219" s="55" t="str">
        <f>[3]lang_2!A5219</f>
        <v>LOSE_LANG_10</v>
      </c>
      <c r="B5219" s="55" t="str">
        <f>[3]lang_2!B5219</f>
        <v>法术升级</v>
      </c>
      <c r="C5219" s="55" t="str">
        <f>[3]lang_2!C5219</f>
        <v>#使用法术卷轴突破法术，升级后效果更强力。</v>
      </c>
      <c r="D5219" s="55">
        <f>[3]lang_2!D5219</f>
        <v>0</v>
      </c>
      <c r="E5219" s="55">
        <f>[3]lang_2!E5219</f>
        <v>0</v>
      </c>
    </row>
    <row r="5220" spans="1:5">
      <c r="A5220" s="55" t="str">
        <f>[3]lang_2!A5220</f>
        <v>LOSE_LANG_11</v>
      </c>
      <c r="B5220" s="55" t="str">
        <f>[3]lang_2!B5220</f>
        <v>专精刷新</v>
      </c>
      <c r="C5220" s="55" t="str">
        <f>[3]lang_2!C5220</f>
        <v>#英雄专精可以大幅度提升英雄的战斗力。</v>
      </c>
      <c r="D5220" s="55">
        <f>[3]lang_2!D5220</f>
        <v>0</v>
      </c>
      <c r="E5220" s="55">
        <f>[3]lang_2!E5220</f>
        <v>0</v>
      </c>
    </row>
    <row r="5221" spans="1:5">
      <c r="A5221" s="55" t="str">
        <f>[3]lang_2!A5221</f>
        <v>LOSE_LANG_12</v>
      </c>
      <c r="B5221" s="55" t="str">
        <f>[3]lang_2!B5221</f>
        <v>宝物</v>
      </c>
      <c r="C5221" s="55" t="str">
        <f>[3]lang_2!C5221</f>
        <v>#收集宝物，提高英雄属性，并获得强力法术。</v>
      </c>
      <c r="D5221" s="55">
        <f>[3]lang_2!D5221</f>
        <v>0</v>
      </c>
      <c r="E5221" s="55">
        <f>[3]lang_2!E5221</f>
        <v>0</v>
      </c>
    </row>
    <row r="5222" spans="1:5">
      <c r="A5222" s="55" t="str">
        <f>[3]lang_2!A5222</f>
        <v>LOSE_LANG_13</v>
      </c>
      <c r="B5222" s="55" t="str">
        <f>[3]lang_2!B5222</f>
        <v>魔法学院</v>
      </c>
      <c r="C5222" s="55" t="str">
        <f>[3]lang_2!C5222</f>
        <v>#在魔法行会中升级天赋，提高英雄法术效果。</v>
      </c>
      <c r="D5222" s="55">
        <f>[3]lang_2!D5222</f>
        <v>0</v>
      </c>
      <c r="E5222" s="55">
        <f>[3]lang_2!E5222</f>
        <v>0</v>
      </c>
    </row>
    <row r="5223" spans="1:5">
      <c r="A5223" s="55">
        <f>[3]lang_2!A5223</f>
        <v>0</v>
      </c>
      <c r="B5223" s="55">
        <f>[3]lang_2!B5223</f>
        <v>0</v>
      </c>
      <c r="C5223" s="55">
        <f>[3]lang_2!C5223</f>
        <v>0</v>
      </c>
      <c r="D5223" s="55">
        <f>[3]lang_2!D5223</f>
        <v>0</v>
      </c>
      <c r="E5223" s="55">
        <f>[3]lang_2!E5223</f>
        <v>0</v>
      </c>
    </row>
    <row r="5224" spans="1:5">
      <c r="A5224" s="55">
        <f>[3]lang_2!A5224</f>
        <v>0</v>
      </c>
      <c r="B5224" s="55">
        <f>[3]lang_2!B5224</f>
        <v>0</v>
      </c>
      <c r="C5224" s="55">
        <f>[3]lang_2!C5224</f>
        <v>0</v>
      </c>
      <c r="D5224" s="55">
        <f>[3]lang_2!D5224</f>
        <v>0</v>
      </c>
      <c r="E5224" s="55">
        <f>[3]lang_2!E5224</f>
        <v>0</v>
      </c>
    </row>
    <row r="5225" spans="1:5">
      <c r="A5225" s="55">
        <f>[3]lang_2!A5225</f>
        <v>0</v>
      </c>
      <c r="B5225" s="55">
        <f>[3]lang_2!B5225</f>
        <v>0</v>
      </c>
      <c r="C5225" s="55">
        <f>[3]lang_2!C5225</f>
        <v>0</v>
      </c>
      <c r="D5225" s="55">
        <f>[3]lang_2!D5225</f>
        <v>0</v>
      </c>
      <c r="E5225" s="55">
        <f>[3]lang_2!E5225</f>
        <v>0</v>
      </c>
    </row>
    <row r="5226" spans="1:5">
      <c r="A5226" s="55" t="str">
        <f>[3]lang_2!A5226</f>
        <v>NESTS_LANG_1</v>
      </c>
      <c r="B5226" s="55">
        <f>[3]lang_2!B5226</f>
        <v>0</v>
      </c>
      <c r="C5226" s="55" t="str">
        <f>[3]lang_2!C5226</f>
        <v>#为了荣誉、秩序与责任</v>
      </c>
      <c r="D5226" s="55">
        <f>[3]lang_2!D5226</f>
        <v>0</v>
      </c>
      <c r="E5226" s="55">
        <f>[3]lang_2!E5226</f>
        <v>0</v>
      </c>
    </row>
    <row r="5227" spans="1:5">
      <c r="A5227" s="55" t="str">
        <f>[3]lang_2!A5227</f>
        <v>NESTS_LANG_2</v>
      </c>
      <c r="B5227" s="55">
        <f>[3]lang_2!B5227</f>
        <v>0</v>
      </c>
      <c r="C5227" s="55" t="str">
        <f>[3]lang_2!C5227</f>
        <v>#随着世界的韵律起舞</v>
      </c>
      <c r="D5227" s="55">
        <f>[3]lang_2!D5227</f>
        <v>0</v>
      </c>
      <c r="E5227" s="55">
        <f>[3]lang_2!E5227</f>
        <v>0</v>
      </c>
    </row>
    <row r="5228" spans="1:5">
      <c r="A5228" s="55" t="str">
        <f>[3]lang_2!A5228</f>
        <v>NESTS_LANG_3</v>
      </c>
      <c r="B5228" s="55">
        <f>[3]lang_2!B5228</f>
        <v>0</v>
      </c>
      <c r="C5228" s="55" t="str">
        <f>[3]lang_2!C5228</f>
        <v>#生命无常，唯有死亡意味</v>
      </c>
      <c r="D5228" s="55">
        <f>[3]lang_2!D5228</f>
        <v>0</v>
      </c>
      <c r="E5228" s="55">
        <f>[3]lang_2!E5228</f>
        <v>0</v>
      </c>
    </row>
    <row r="5229" spans="1:5">
      <c r="A5229" s="55" t="str">
        <f>[3]lang_2!A5229</f>
        <v>NESTS_LANG_4</v>
      </c>
      <c r="B5229" s="55">
        <f>[3]lang_2!B5229</f>
        <v>0</v>
      </c>
      <c r="C5229" s="55" t="str">
        <f>[3]lang_2!C5229</f>
        <v>#独步其道，孤行世间</v>
      </c>
      <c r="D5229" s="55">
        <f>[3]lang_2!D5229</f>
        <v>0</v>
      </c>
      <c r="E5229" s="55">
        <f>[3]lang_2!E5229</f>
        <v>0</v>
      </c>
    </row>
    <row r="5230" spans="1:5">
      <c r="A5230" s="55" t="str">
        <f>[3]lang_2!A5230</f>
        <v>NESTS_LANG_5</v>
      </c>
      <c r="B5230" s="55">
        <f>[3]lang_2!B5230</f>
        <v>0</v>
      </c>
      <c r="C5230" s="55" t="str">
        <f>[3]lang_2!C5230</f>
        <v>#我们把世界付之一炬，</v>
      </c>
      <c r="D5230" s="55">
        <f>[3]lang_2!D5230</f>
        <v>0</v>
      </c>
      <c r="E5230" s="55">
        <f>[3]lang_2!E5230</f>
        <v>0</v>
      </c>
    </row>
    <row r="5231" spans="1:5">
      <c r="A5231" s="55" t="str">
        <f>[3]lang_2!A5231</f>
        <v>NESTS_LANG_6</v>
      </c>
      <c r="B5231" s="55">
        <f>[3]lang_2!B5231</f>
        <v>0</v>
      </c>
      <c r="C5231" s="55" t="str">
        <f>[3]lang_2!C5231</f>
        <v>#所有的奥秘终将被掌握</v>
      </c>
      <c r="D5231" s="55">
        <f>[3]lang_2!D5231</f>
        <v>0</v>
      </c>
      <c r="E5231" s="55">
        <f>[3]lang_2!E5231</f>
        <v>0</v>
      </c>
    </row>
    <row r="5232" spans="1:5">
      <c r="A5232" s="55" t="str">
        <f>[3]lang_2!A5232</f>
        <v>NESTS_LANG_7</v>
      </c>
      <c r="B5232" s="55">
        <f>[3]lang_2!B5232</f>
        <v>0</v>
      </c>
      <c r="C5232" s="55" t="str">
        <f>[3]lang_2!C5232</f>
        <v>#驾驭阴影者，掌控万物</v>
      </c>
      <c r="D5232" s="55">
        <f>[3]lang_2!D5232</f>
        <v>0</v>
      </c>
      <c r="E5232" s="55">
        <f>[3]lang_2!E5232</f>
        <v>0</v>
      </c>
    </row>
    <row r="5233" spans="1:5">
      <c r="A5233" s="55" t="str">
        <f>[3]lang_2!A5233</f>
        <v>NESTS_LANG_8</v>
      </c>
      <c r="B5233" s="55">
        <f>[3]lang_2!B5233</f>
        <v>0</v>
      </c>
      <c r="C5233" s="55" t="str">
        <f>[3]lang_2!C5233</f>
        <v>#1</v>
      </c>
      <c r="D5233" s="55">
        <f>[3]lang_2!D5233</f>
        <v>0</v>
      </c>
      <c r="E5233" s="55">
        <f>[3]lang_2!E5233</f>
        <v>0</v>
      </c>
    </row>
    <row r="5234" spans="1:5">
      <c r="A5234" s="55" t="str">
        <f>[3]lang_2!A5234</f>
        <v>NESTS_LANG_9</v>
      </c>
      <c r="B5234" s="55">
        <f>[3]lang_2!B5234</f>
        <v>0</v>
      </c>
      <c r="C5234" s="55" t="str">
        <f>[3]lang_2!C5234</f>
        <v>#天地并生，万物同源</v>
      </c>
      <c r="D5234" s="55">
        <f>[3]lang_2!D5234</f>
        <v>0</v>
      </c>
      <c r="E5234" s="55">
        <f>[3]lang_2!E5234</f>
        <v>0</v>
      </c>
    </row>
    <row r="5235" spans="1:5">
      <c r="A5235" s="55" t="str">
        <f>[3]lang_2!A5235</f>
        <v>NESTS_LANG_1_1</v>
      </c>
      <c r="B5235" s="55">
        <f>[3]lang_2!B5235</f>
        <v>0</v>
      </c>
      <c r="C5235" s="55" t="str">
        <f>[3]lang_2!C5235</f>
        <v>#For Honor, Order And Duty</v>
      </c>
      <c r="D5235" s="55">
        <f>[3]lang_2!D5235</f>
        <v>0</v>
      </c>
      <c r="E5235" s="55">
        <f>[3]lang_2!E5235</f>
        <v>0</v>
      </c>
    </row>
    <row r="5236" spans="1:5">
      <c r="A5236" s="55" t="str">
        <f>[3]lang_2!A5236</f>
        <v>NESTS_LANG_2_1</v>
      </c>
      <c r="B5236" s="55">
        <f>[3]lang_2!B5236</f>
        <v>0</v>
      </c>
      <c r="C5236" s="55" t="str">
        <f>[3]lang_2!C5236</f>
        <v>#We Dance To The Rhythm</v>
      </c>
      <c r="D5236" s="55">
        <f>[3]lang_2!D5236</f>
        <v>0</v>
      </c>
      <c r="E5236" s="55">
        <f>[3]lang_2!E5236</f>
        <v>0</v>
      </c>
    </row>
    <row r="5237" spans="1:5">
      <c r="A5237" s="55" t="str">
        <f>[3]lang_2!A5237</f>
        <v>NESTS_LANG_3_1</v>
      </c>
      <c r="B5237" s="55">
        <f>[3]lang_2!B5237</f>
        <v>0</v>
      </c>
      <c r="C5237" s="55" t="str">
        <f>[3]lang_2!C5237</f>
        <v>#着宁静、秩序及永恒之美</v>
      </c>
      <c r="D5237" s="55">
        <f>[3]lang_2!D5237</f>
        <v>0</v>
      </c>
      <c r="E5237" s="55">
        <f>[3]lang_2!E5237</f>
        <v>0</v>
      </c>
    </row>
    <row r="5238" spans="1:5">
      <c r="A5238" s="55" t="str">
        <f>[3]lang_2!A5238</f>
        <v>NESTS_LANG_4_1</v>
      </c>
      <c r="B5238" s="55">
        <f>[3]lang_2!B5238</f>
        <v>0</v>
      </c>
      <c r="C5238" s="55" t="str">
        <f>[3]lang_2!C5238</f>
        <v>#Walk Our Own Path,Alone</v>
      </c>
      <c r="D5238" s="55">
        <f>[3]lang_2!D5238</f>
        <v>0</v>
      </c>
      <c r="E5238" s="55">
        <f>[3]lang_2!E5238</f>
        <v>0</v>
      </c>
    </row>
    <row r="5239" spans="1:5">
      <c r="A5239" s="55" t="str">
        <f>[3]lang_2!A5239</f>
        <v>NESTS_LANG_5_1</v>
      </c>
      <c r="B5239" s="55">
        <f>[3]lang_2!B5239</f>
        <v>0</v>
      </c>
      <c r="C5239" s="55" t="str">
        <f>[3]lang_2!C5239</f>
        <v>#在那废墟之上起舞欢庆</v>
      </c>
      <c r="D5239" s="55">
        <f>[3]lang_2!D5239</f>
        <v>0</v>
      </c>
      <c r="E5239" s="55">
        <f>[3]lang_2!E5239</f>
        <v>0</v>
      </c>
    </row>
    <row r="5240" spans="1:5">
      <c r="A5240" s="55" t="str">
        <f>[3]lang_2!A5240</f>
        <v>NESTS_LANG_6_1</v>
      </c>
      <c r="B5240" s="55">
        <f>[3]lang_2!B5240</f>
        <v>0</v>
      </c>
      <c r="C5240" s="55" t="str">
        <f>[3]lang_2!C5240</f>
        <v>#All Secrets Will Be Mastered</v>
      </c>
      <c r="D5240" s="55">
        <f>[3]lang_2!D5240</f>
        <v>0</v>
      </c>
      <c r="E5240" s="55">
        <f>[3]lang_2!E5240</f>
        <v>0</v>
      </c>
    </row>
    <row r="5241" spans="1:5">
      <c r="A5241" s="55" t="str">
        <f>[3]lang_2!A5241</f>
        <v>NESTS_LANG_7_1</v>
      </c>
      <c r="B5241" s="55">
        <f>[3]lang_2!B5241</f>
        <v>0</v>
      </c>
      <c r="C5241" s="55" t="str">
        <f>[3]lang_2!C5241</f>
        <v>#The shadow master rules all</v>
      </c>
      <c r="D5241" s="55">
        <f>[3]lang_2!D5241</f>
        <v>0</v>
      </c>
      <c r="E5241" s="55">
        <f>[3]lang_2!E5241</f>
        <v>0</v>
      </c>
    </row>
    <row r="5242" spans="1:5">
      <c r="A5242" s="55" t="str">
        <f>[3]lang_2!A5242</f>
        <v>NESTS_LANG_8_1</v>
      </c>
      <c r="B5242" s="55">
        <f>[3]lang_2!B5242</f>
        <v>0</v>
      </c>
      <c r="C5242" s="55" t="str">
        <f>[3]lang_2!C5242</f>
        <v>#1</v>
      </c>
      <c r="D5242" s="55">
        <f>[3]lang_2!D5242</f>
        <v>0</v>
      </c>
      <c r="E5242" s="55">
        <f>[3]lang_2!E5242</f>
        <v>0</v>
      </c>
    </row>
    <row r="5243" spans="1:5">
      <c r="A5243" s="55" t="str">
        <f>[3]lang_2!A5243</f>
        <v>NESTS_LANG_9_1</v>
      </c>
      <c r="B5243" s="55">
        <f>[3]lang_2!B5243</f>
        <v>0</v>
      </c>
      <c r="C5243" s="55" t="str">
        <f>[3]lang_2!C5243</f>
        <v>#Element Create the World</v>
      </c>
      <c r="D5243" s="55">
        <f>[3]lang_2!D5243</f>
        <v>0</v>
      </c>
      <c r="E5243" s="55">
        <f>[3]lang_2!E5243</f>
        <v>0</v>
      </c>
    </row>
    <row r="5244" spans="1:5">
      <c r="A5244" s="55">
        <f>[3]lang_2!A5244</f>
        <v>0</v>
      </c>
      <c r="B5244" s="55">
        <f>[3]lang_2!B5244</f>
        <v>0</v>
      </c>
      <c r="C5244" s="55">
        <f>[3]lang_2!C5244</f>
        <v>0</v>
      </c>
      <c r="D5244" s="55">
        <f>[3]lang_2!D5244</f>
        <v>0</v>
      </c>
      <c r="E5244" s="55">
        <f>[3]lang_2!E5244</f>
        <v>0</v>
      </c>
    </row>
    <row r="5245" spans="1:5">
      <c r="A5245" s="55">
        <f>[3]lang_2!A5245</f>
        <v>0</v>
      </c>
      <c r="B5245" s="55">
        <f>[3]lang_2!B5245</f>
        <v>0</v>
      </c>
      <c r="C5245" s="55">
        <f>[3]lang_2!C5245</f>
        <v>0</v>
      </c>
      <c r="D5245" s="55">
        <f>[3]lang_2!D5245</f>
        <v>0</v>
      </c>
      <c r="E5245" s="55">
        <f>[3]lang_2!E5245</f>
        <v>0</v>
      </c>
    </row>
    <row r="5246" spans="1:5">
      <c r="A5246" s="55">
        <f>[3]lang_2!A5246</f>
        <v>0</v>
      </c>
      <c r="B5246" s="55">
        <f>[3]lang_2!B5246</f>
        <v>0</v>
      </c>
      <c r="C5246" s="55">
        <f>[3]lang_2!C5246</f>
        <v>0</v>
      </c>
      <c r="D5246" s="55">
        <f>[3]lang_2!D5246</f>
        <v>0</v>
      </c>
      <c r="E5246" s="55">
        <f>[3]lang_2!E5246</f>
        <v>0</v>
      </c>
    </row>
    <row r="5247" spans="1:5">
      <c r="A5247" s="55">
        <f>[3]lang_2!A5247</f>
        <v>0</v>
      </c>
      <c r="B5247" s="55">
        <f>[3]lang_2!B5247</f>
        <v>0</v>
      </c>
      <c r="C5247" s="55">
        <f>[3]lang_2!C5247</f>
        <v>0</v>
      </c>
      <c r="D5247" s="55">
        <f>[3]lang_2!D5247</f>
        <v>0</v>
      </c>
      <c r="E5247" s="55">
        <f>[3]lang_2!E5247</f>
        <v>0</v>
      </c>
    </row>
    <row r="5248" spans="1:5">
      <c r="A5248" s="55">
        <f>[3]lang_2!A5248</f>
        <v>0</v>
      </c>
      <c r="B5248" s="55">
        <f>[3]lang_2!B5248</f>
        <v>0</v>
      </c>
      <c r="C5248" s="55">
        <f>[3]lang_2!C5248</f>
        <v>0</v>
      </c>
      <c r="D5248" s="55">
        <f>[3]lang_2!D5248</f>
        <v>0</v>
      </c>
      <c r="E5248" s="55">
        <f>[3]lang_2!E5248</f>
        <v>0</v>
      </c>
    </row>
    <row r="5249" spans="1:5">
      <c r="A5249" s="55">
        <f>[3]lang_2!A5249</f>
        <v>0</v>
      </c>
      <c r="B5249" s="55">
        <f>[3]lang_2!B5249</f>
        <v>0</v>
      </c>
      <c r="C5249" s="55">
        <f>[3]lang_2!C5249</f>
        <v>0</v>
      </c>
      <c r="D5249" s="55">
        <f>[3]lang_2!D5249</f>
        <v>0</v>
      </c>
      <c r="E5249" s="55">
        <f>[3]lang_2!E5249</f>
        <v>0</v>
      </c>
    </row>
    <row r="5250" spans="1:5">
      <c r="A5250" s="55">
        <f>[3]lang_2!A5250</f>
        <v>0</v>
      </c>
      <c r="B5250" s="55">
        <f>[3]lang_2!B5250</f>
        <v>0</v>
      </c>
      <c r="C5250" s="55">
        <f>[3]lang_2!C5250</f>
        <v>0</v>
      </c>
      <c r="D5250" s="55">
        <f>[3]lang_2!D5250</f>
        <v>0</v>
      </c>
      <c r="E5250" s="55">
        <f>[3]lang_2!E5250</f>
        <v>0</v>
      </c>
    </row>
    <row r="5251" spans="1:5">
      <c r="A5251" s="55">
        <f>[3]lang_2!A5251</f>
        <v>0</v>
      </c>
      <c r="B5251" s="55">
        <f>[3]lang_2!B5251</f>
        <v>0</v>
      </c>
      <c r="C5251" s="55">
        <f>[3]lang_2!C5251</f>
        <v>0</v>
      </c>
      <c r="D5251" s="55">
        <f>[3]lang_2!D5251</f>
        <v>0</v>
      </c>
      <c r="E5251" s="55">
        <f>[3]lang_2!E5251</f>
        <v>0</v>
      </c>
    </row>
    <row r="5252" spans="1:5">
      <c r="A5252" s="55">
        <f>[3]lang_2!A5252</f>
        <v>0</v>
      </c>
      <c r="B5252" s="55">
        <f>[3]lang_2!B5252</f>
        <v>0</v>
      </c>
      <c r="C5252" s="55">
        <f>[3]lang_2!C5252</f>
        <v>0</v>
      </c>
      <c r="D5252" s="55">
        <f>[3]lang_2!D5252</f>
        <v>0</v>
      </c>
      <c r="E5252" s="55">
        <f>[3]lang_2!E5252</f>
        <v>0</v>
      </c>
    </row>
    <row r="5253" spans="1:5">
      <c r="A5253" s="55">
        <f>[3]lang_2!A5253</f>
        <v>0</v>
      </c>
      <c r="B5253" s="55">
        <f>[3]lang_2!B5253</f>
        <v>0</v>
      </c>
      <c r="C5253" s="55">
        <f>[3]lang_2!C5253</f>
        <v>0</v>
      </c>
      <c r="D5253" s="55">
        <f>[3]lang_2!D5253</f>
        <v>0</v>
      </c>
      <c r="E5253" s="55">
        <f>[3]lang_2!E5253</f>
        <v>0</v>
      </c>
    </row>
    <row r="5254" spans="1:5">
      <c r="A5254" s="55">
        <f>[3]lang_2!A5254</f>
        <v>0</v>
      </c>
      <c r="B5254" s="55">
        <f>[3]lang_2!B5254</f>
        <v>0</v>
      </c>
      <c r="C5254" s="55">
        <f>[3]lang_2!C5254</f>
        <v>0</v>
      </c>
      <c r="D5254" s="55">
        <f>[3]lang_2!D5254</f>
        <v>0</v>
      </c>
      <c r="E5254" s="55">
        <f>[3]lang_2!E5254</f>
        <v>0</v>
      </c>
    </row>
    <row r="5255" spans="1:5">
      <c r="A5255" s="55">
        <f>[3]lang_2!A5255</f>
        <v>0</v>
      </c>
      <c r="B5255" s="55">
        <f>[3]lang_2!B5255</f>
        <v>0</v>
      </c>
      <c r="C5255" s="55">
        <f>[3]lang_2!C5255</f>
        <v>0</v>
      </c>
      <c r="D5255" s="55">
        <f>[3]lang_2!D5255</f>
        <v>0</v>
      </c>
      <c r="E5255" s="55">
        <f>[3]lang_2!E5255</f>
        <v>0</v>
      </c>
    </row>
    <row r="5256" spans="1:5">
      <c r="A5256" s="55">
        <f>[3]lang_2!A5256</f>
        <v>0</v>
      </c>
      <c r="B5256" s="55">
        <f>[3]lang_2!B5256</f>
        <v>0</v>
      </c>
      <c r="C5256" s="55">
        <f>[3]lang_2!C5256</f>
        <v>0</v>
      </c>
      <c r="D5256" s="55">
        <f>[3]lang_2!D5256</f>
        <v>0</v>
      </c>
      <c r="E5256" s="55">
        <f>[3]lang_2!E5256</f>
        <v>0</v>
      </c>
    </row>
    <row r="5257" spans="1:5">
      <c r="A5257" s="55">
        <f>[3]lang_2!A5257</f>
        <v>0</v>
      </c>
      <c r="B5257" s="55">
        <f>[3]lang_2!B5257</f>
        <v>0</v>
      </c>
      <c r="C5257" s="55">
        <f>[3]lang_2!C5257</f>
        <v>0</v>
      </c>
      <c r="D5257" s="55">
        <f>[3]lang_2!D5257</f>
        <v>0</v>
      </c>
      <c r="E5257" s="55">
        <f>[3]lang_2!E5257</f>
        <v>0</v>
      </c>
    </row>
    <row r="5258" spans="1:5">
      <c r="A5258" s="55">
        <f>[3]lang_2!A5258</f>
        <v>0</v>
      </c>
      <c r="B5258" s="55">
        <f>[3]lang_2!B5258</f>
        <v>0</v>
      </c>
      <c r="C5258" s="55">
        <f>[3]lang_2!C5258</f>
        <v>0</v>
      </c>
      <c r="D5258" s="55">
        <f>[3]lang_2!D5258</f>
        <v>0</v>
      </c>
      <c r="E5258" s="55">
        <f>[3]lang_2!E5258</f>
        <v>0</v>
      </c>
    </row>
    <row r="5259" spans="1:5">
      <c r="A5259" s="55">
        <f>[3]lang_2!A5259</f>
        <v>0</v>
      </c>
      <c r="B5259" s="55">
        <f>[3]lang_2!B5259</f>
        <v>0</v>
      </c>
      <c r="C5259" s="55">
        <f>[3]lang_2!C5259</f>
        <v>0</v>
      </c>
      <c r="D5259" s="55">
        <f>[3]lang_2!D5259</f>
        <v>0</v>
      </c>
      <c r="E5259" s="55">
        <f>[3]lang_2!E5259</f>
        <v>0</v>
      </c>
    </row>
    <row r="5260" spans="1:5">
      <c r="A5260" s="55">
        <f>[3]lang_2!A5260</f>
        <v>0</v>
      </c>
      <c r="B5260" s="55">
        <f>[3]lang_2!B5260</f>
        <v>0</v>
      </c>
      <c r="C5260" s="55">
        <f>[3]lang_2!C5260</f>
        <v>0</v>
      </c>
      <c r="D5260" s="55">
        <f>[3]lang_2!D5260</f>
        <v>0</v>
      </c>
      <c r="E5260" s="55">
        <f>[3]lang_2!E5260</f>
        <v>0</v>
      </c>
    </row>
    <row r="5261" spans="1:5">
      <c r="A5261" s="55">
        <f>[3]lang_2!A5261</f>
        <v>0</v>
      </c>
      <c r="B5261" s="55">
        <f>[3]lang_2!B5261</f>
        <v>0</v>
      </c>
      <c r="C5261" s="55">
        <f>[3]lang_2!C5261</f>
        <v>0</v>
      </c>
      <c r="D5261" s="55">
        <f>[3]lang_2!D5261</f>
        <v>0</v>
      </c>
      <c r="E5261" s="55">
        <f>[3]lang_2!E5261</f>
        <v>0</v>
      </c>
    </row>
    <row r="5262" spans="1:5">
      <c r="A5262" s="55">
        <f>[3]lang_2!A5262</f>
        <v>0</v>
      </c>
      <c r="B5262" s="55">
        <f>[3]lang_2!B5262</f>
        <v>0</v>
      </c>
      <c r="C5262" s="55">
        <f>[3]lang_2!C5262</f>
        <v>0</v>
      </c>
      <c r="D5262" s="55">
        <f>[3]lang_2!D5262</f>
        <v>0</v>
      </c>
      <c r="E5262" s="55">
        <f>[3]lang_2!E5262</f>
        <v>0</v>
      </c>
    </row>
    <row r="5263" spans="1:5">
      <c r="A5263" s="55">
        <f>[3]lang_2!A5263</f>
        <v>0</v>
      </c>
      <c r="B5263" s="55">
        <f>[3]lang_2!B5263</f>
        <v>0</v>
      </c>
      <c r="C5263" s="55">
        <f>[3]lang_2!C5263</f>
        <v>0</v>
      </c>
      <c r="D5263" s="55">
        <f>[3]lang_2!D5263</f>
        <v>0</v>
      </c>
      <c r="E5263" s="55">
        <f>[3]lang_2!E5263</f>
        <v>0</v>
      </c>
    </row>
    <row r="5264" spans="1:5">
      <c r="A5264" s="55">
        <f>[3]lang_2!A5264</f>
        <v>0</v>
      </c>
      <c r="B5264" s="55">
        <f>[3]lang_2!B5264</f>
        <v>0</v>
      </c>
      <c r="C5264" s="55">
        <f>[3]lang_2!C5264</f>
        <v>0</v>
      </c>
      <c r="D5264" s="55">
        <f>[3]lang_2!D5264</f>
        <v>0</v>
      </c>
      <c r="E5264" s="55">
        <f>[3]lang_2!E5264</f>
        <v>0</v>
      </c>
    </row>
    <row r="5265" spans="1:5">
      <c r="A5265" s="55">
        <f>[3]lang_2!A5265</f>
        <v>0</v>
      </c>
      <c r="B5265" s="55">
        <f>[3]lang_2!B5265</f>
        <v>0</v>
      </c>
      <c r="C5265" s="55">
        <f>[3]lang_2!C5265</f>
        <v>0</v>
      </c>
      <c r="D5265" s="55">
        <f>[3]lang_2!D5265</f>
        <v>0</v>
      </c>
      <c r="E5265" s="55">
        <f>[3]lang_2!E5265</f>
        <v>0</v>
      </c>
    </row>
    <row r="5266" spans="1:5">
      <c r="A5266" s="55">
        <f>[3]lang_2!A5266</f>
        <v>0</v>
      </c>
      <c r="B5266" s="55">
        <f>[3]lang_2!B5266</f>
        <v>0</v>
      </c>
      <c r="C5266" s="55">
        <f>[3]lang_2!C5266</f>
        <v>0</v>
      </c>
      <c r="D5266" s="55">
        <f>[3]lang_2!D5266</f>
        <v>0</v>
      </c>
      <c r="E5266" s="55">
        <f>[3]lang_2!E5266</f>
        <v>0</v>
      </c>
    </row>
    <row r="5267" spans="1:5">
      <c r="A5267" s="55">
        <f>[3]lang_2!A5267</f>
        <v>0</v>
      </c>
      <c r="B5267" s="55">
        <f>[3]lang_2!B5267</f>
        <v>0</v>
      </c>
      <c r="C5267" s="55">
        <f>[3]lang_2!C5267</f>
        <v>0</v>
      </c>
      <c r="D5267" s="55">
        <f>[3]lang_2!D5267</f>
        <v>0</v>
      </c>
      <c r="E5267" s="55">
        <f>[3]lang_2!E5267</f>
        <v>0</v>
      </c>
    </row>
    <row r="5268" spans="1:5">
      <c r="A5268" s="55">
        <f>[3]lang_2!A5268</f>
        <v>0</v>
      </c>
      <c r="B5268" s="55">
        <f>[3]lang_2!B5268</f>
        <v>0</v>
      </c>
      <c r="C5268" s="55">
        <f>[3]lang_2!C5268</f>
        <v>0</v>
      </c>
      <c r="D5268" s="55">
        <f>[3]lang_2!D5268</f>
        <v>0</v>
      </c>
      <c r="E5268" s="55">
        <f>[3]lang_2!E5268</f>
        <v>0</v>
      </c>
    </row>
    <row r="5269" spans="1:5">
      <c r="A5269" s="55">
        <f>[3]lang_2!A5269</f>
        <v>0</v>
      </c>
      <c r="B5269" s="55">
        <f>[3]lang_2!B5269</f>
        <v>0</v>
      </c>
      <c r="C5269" s="55">
        <f>[3]lang_2!C5269</f>
        <v>0</v>
      </c>
      <c r="D5269" s="55">
        <f>[3]lang_2!D5269</f>
        <v>0</v>
      </c>
      <c r="E5269" s="55">
        <f>[3]lang_2!E5269</f>
        <v>0</v>
      </c>
    </row>
    <row r="5270" spans="1:5">
      <c r="A5270" s="55">
        <f>[3]lang_2!A5270</f>
        <v>0</v>
      </c>
      <c r="B5270" s="55">
        <f>[3]lang_2!B5270</f>
        <v>0</v>
      </c>
      <c r="C5270" s="55">
        <f>[3]lang_2!C5270</f>
        <v>0</v>
      </c>
      <c r="D5270" s="55">
        <f>[3]lang_2!D5270</f>
        <v>0</v>
      </c>
      <c r="E5270" s="55">
        <f>[3]lang_2!E5270</f>
        <v>0</v>
      </c>
    </row>
    <row r="5271" spans="1:5">
      <c r="A5271" s="55">
        <f>[3]lang_2!A5271</f>
        <v>0</v>
      </c>
      <c r="B5271" s="55">
        <f>[3]lang_2!B5271</f>
        <v>0</v>
      </c>
      <c r="C5271" s="55">
        <f>[3]lang_2!C5271</f>
        <v>0</v>
      </c>
      <c r="D5271" s="55">
        <f>[3]lang_2!D5271</f>
        <v>0</v>
      </c>
      <c r="E5271" s="55">
        <f>[3]lang_2!E5271</f>
        <v>0</v>
      </c>
    </row>
    <row r="5272" spans="1:5">
      <c r="A5272" s="55">
        <f>[3]lang_2!A5272</f>
        <v>0</v>
      </c>
      <c r="B5272" s="55">
        <f>[3]lang_2!B5272</f>
        <v>0</v>
      </c>
      <c r="C5272" s="55">
        <f>[3]lang_2!C5272</f>
        <v>0</v>
      </c>
      <c r="D5272" s="55">
        <f>[3]lang_2!D5272</f>
        <v>0</v>
      </c>
      <c r="E5272" s="55">
        <f>[3]lang_2!E5272</f>
        <v>0</v>
      </c>
    </row>
    <row r="5273" spans="1:5">
      <c r="A5273" s="55">
        <f>[3]lang_2!A5273</f>
        <v>0</v>
      </c>
      <c r="B5273" s="55">
        <f>[3]lang_2!B5273</f>
        <v>0</v>
      </c>
      <c r="C5273" s="55">
        <f>[3]lang_2!C5273</f>
        <v>0</v>
      </c>
      <c r="D5273" s="55">
        <f>[3]lang_2!D5273</f>
        <v>0</v>
      </c>
      <c r="E5273" s="55">
        <f>[3]lang_2!E5273</f>
        <v>0</v>
      </c>
    </row>
    <row r="5274" spans="1:5">
      <c r="A5274" s="55" t="str">
        <f>[3]lang_2!A5274</f>
        <v>NESTSLABEL_LANG_1</v>
      </c>
      <c r="B5274" s="55">
        <f>[3]lang_2!B5274</f>
        <v>0</v>
      </c>
      <c r="C5274" s="55" t="str">
        <f>[3]lang_2!C5274</f>
        <v>#埃拉西亚</v>
      </c>
      <c r="D5274" s="55">
        <f>[3]lang_2!D5274</f>
        <v>0</v>
      </c>
      <c r="E5274" s="55">
        <f>[3]lang_2!E5274</f>
        <v>0</v>
      </c>
    </row>
    <row r="5275" spans="1:5">
      <c r="A5275" s="55" t="str">
        <f>[3]lang_2!A5275</f>
        <v>NESTSLABEL_LANG_2</v>
      </c>
      <c r="B5275" s="55">
        <f>[3]lang_2!B5275</f>
        <v>0</v>
      </c>
      <c r="C5275" s="55" t="str">
        <f>[3]lang_2!C5275</f>
        <v>#埃里</v>
      </c>
      <c r="D5275" s="55">
        <f>[3]lang_2!D5275</f>
        <v>0</v>
      </c>
      <c r="E5275" s="55">
        <f>[3]lang_2!E5275</f>
        <v>0</v>
      </c>
    </row>
    <row r="5276" spans="1:5">
      <c r="A5276" s="55" t="str">
        <f>[3]lang_2!A5276</f>
        <v>NESTSLABEL_LANG_3</v>
      </c>
      <c r="B5276" s="55">
        <f>[3]lang_2!B5276</f>
        <v>0</v>
      </c>
      <c r="C5276" s="55" t="str">
        <f>[3]lang_2!C5276</f>
        <v>#迪雅</v>
      </c>
      <c r="D5276" s="55">
        <f>[3]lang_2!D5276</f>
        <v>0</v>
      </c>
      <c r="E5276" s="55">
        <f>[3]lang_2!E5276</f>
        <v>0</v>
      </c>
    </row>
    <row r="5277" spans="1:5">
      <c r="A5277" s="55" t="str">
        <f>[3]lang_2!A5277</f>
        <v>NESTSLABEL_LANG_4</v>
      </c>
      <c r="B5277" s="55">
        <f>[3]lang_2!B5277</f>
        <v>0</v>
      </c>
      <c r="C5277" s="55" t="str">
        <f>[3]lang_2!C5277</f>
        <v>#克鲁罗德</v>
      </c>
      <c r="D5277" s="55">
        <f>[3]lang_2!D5277</f>
        <v>0</v>
      </c>
      <c r="E5277" s="55">
        <f>[3]lang_2!E5277</f>
        <v>0</v>
      </c>
    </row>
    <row r="5278" spans="1:5">
      <c r="A5278" s="55" t="str">
        <f>[3]lang_2!A5278</f>
        <v>NESTSLABEL_LANG_5</v>
      </c>
      <c r="B5278" s="55">
        <f>[3]lang_2!B5278</f>
        <v>0</v>
      </c>
      <c r="C5278" s="55" t="str">
        <f>[3]lang_2!C5278</f>
        <v>#伊欧弗</v>
      </c>
      <c r="D5278" s="55">
        <f>[3]lang_2!D5278</f>
        <v>0</v>
      </c>
      <c r="E5278" s="55">
        <f>[3]lang_2!E5278</f>
        <v>0</v>
      </c>
    </row>
    <row r="5279" spans="1:5">
      <c r="A5279" s="55" t="str">
        <f>[3]lang_2!A5279</f>
        <v>NESTSLABEL_LANG_6</v>
      </c>
      <c r="B5279" s="55">
        <f>[3]lang_2!B5279</f>
        <v>0</v>
      </c>
      <c r="C5279" s="55" t="str">
        <f>[3]lang_2!C5279</f>
        <v>#布拉卡达</v>
      </c>
      <c r="D5279" s="55">
        <f>[3]lang_2!D5279</f>
        <v>0</v>
      </c>
      <c r="E5279" s="55">
        <f>[3]lang_2!E5279</f>
        <v>0</v>
      </c>
    </row>
    <row r="5280" spans="1:5">
      <c r="A5280" s="55" t="str">
        <f>[3]lang_2!A5280</f>
        <v>NESTSLABEL_LANG_7</v>
      </c>
      <c r="B5280" s="55">
        <f>[3]lang_2!B5280</f>
        <v>0</v>
      </c>
      <c r="C5280" s="55" t="str">
        <f>[3]lang_2!C5280</f>
        <v>#尼贡</v>
      </c>
      <c r="D5280" s="55">
        <f>[3]lang_2!D5280</f>
        <v>0</v>
      </c>
      <c r="E5280" s="55">
        <f>[3]lang_2!E5280</f>
        <v>0</v>
      </c>
    </row>
    <row r="5281" spans="1:5">
      <c r="A5281" s="55" t="str">
        <f>[3]lang_2!A5281</f>
        <v>NESTSLABEL_LANG_8</v>
      </c>
      <c r="B5281" s="55">
        <f>[3]lang_2!B5281</f>
        <v>0</v>
      </c>
      <c r="C5281" s="55" t="str">
        <f>[3]lang_2!C5281</f>
        <v>#1</v>
      </c>
      <c r="D5281" s="55">
        <f>[3]lang_2!D5281</f>
        <v>0</v>
      </c>
      <c r="E5281" s="55">
        <f>[3]lang_2!E5281</f>
        <v>0</v>
      </c>
    </row>
    <row r="5282" spans="1:5">
      <c r="A5282" s="55" t="str">
        <f>[3]lang_2!A5282</f>
        <v>NESTSLABEL_LANG_9</v>
      </c>
      <c r="B5282" s="55">
        <f>[3]lang_2!B5282</f>
        <v>0</v>
      </c>
      <c r="C5282" s="55" t="str">
        <f>[3]lang_2!C5282</f>
        <v>#塞拉姆</v>
      </c>
      <c r="D5282" s="55">
        <f>[3]lang_2!D5282</f>
        <v>0</v>
      </c>
      <c r="E5282" s="55">
        <f>[3]lang_2!E5282</f>
        <v>0</v>
      </c>
    </row>
    <row r="5283" spans="1:5">
      <c r="A5283" s="55">
        <f>[3]lang_2!A5283</f>
        <v>0</v>
      </c>
      <c r="B5283" s="55">
        <f>[3]lang_2!B5283</f>
        <v>0</v>
      </c>
      <c r="C5283" s="55">
        <f>[3]lang_2!C5283</f>
        <v>0</v>
      </c>
      <c r="D5283" s="55">
        <f>[3]lang_2!D5283</f>
        <v>0</v>
      </c>
      <c r="E5283" s="55">
        <f>[3]lang_2!E5283</f>
        <v>0</v>
      </c>
    </row>
    <row r="5284" spans="1:5">
      <c r="A5284" s="55">
        <f>[3]lang_2!A5284</f>
        <v>0</v>
      </c>
      <c r="B5284" s="55">
        <f>[3]lang_2!B5284</f>
        <v>0</v>
      </c>
      <c r="C5284" s="55">
        <f>[3]lang_2!C5284</f>
        <v>0</v>
      </c>
      <c r="D5284" s="55">
        <f>[3]lang_2!D5284</f>
        <v>0</v>
      </c>
      <c r="E5284" s="55">
        <f>[3]lang_2!E5284</f>
        <v>0</v>
      </c>
    </row>
    <row r="5285" spans="1:5">
      <c r="A5285" s="55">
        <f>[3]lang_2!A5285</f>
        <v>0</v>
      </c>
      <c r="B5285" s="55">
        <f>[3]lang_2!B5285</f>
        <v>0</v>
      </c>
      <c r="C5285" s="55">
        <f>[3]lang_2!C5285</f>
        <v>0</v>
      </c>
      <c r="D5285" s="55">
        <f>[3]lang_2!D5285</f>
        <v>0</v>
      </c>
      <c r="E5285" s="55">
        <f>[3]lang_2!E5285</f>
        <v>0</v>
      </c>
    </row>
    <row r="5286" spans="1:5">
      <c r="A5286" s="55">
        <f>[3]lang_2!A5286</f>
        <v>0</v>
      </c>
      <c r="B5286" s="55">
        <f>[3]lang_2!B5286</f>
        <v>0</v>
      </c>
      <c r="C5286" s="55">
        <f>[3]lang_2!C5286</f>
        <v>0</v>
      </c>
      <c r="D5286" s="55">
        <f>[3]lang_2!D5286</f>
        <v>0</v>
      </c>
      <c r="E5286" s="55">
        <f>[3]lang_2!E5286</f>
        <v>0</v>
      </c>
    </row>
    <row r="5287" spans="1:5">
      <c r="A5287" s="55">
        <f>[3]lang_2!A5287</f>
        <v>0</v>
      </c>
      <c r="B5287" s="55">
        <f>[3]lang_2!B5287</f>
        <v>0</v>
      </c>
      <c r="C5287" s="55">
        <f>[3]lang_2!C5287</f>
        <v>0</v>
      </c>
      <c r="D5287" s="55">
        <f>[3]lang_2!D5287</f>
        <v>0</v>
      </c>
      <c r="E5287" s="55">
        <f>[3]lang_2!E5287</f>
        <v>0</v>
      </c>
    </row>
    <row r="5288" spans="1:5">
      <c r="A5288" s="55" t="str">
        <f>[3]lang_2!A5288</f>
        <v>GUILD_NAME_1</v>
      </c>
      <c r="B5288" s="55">
        <f>[3]lang_2!B5288</f>
        <v>0</v>
      </c>
      <c r="C5288" s="55" t="str">
        <f>[3]lang_2!C5288</f>
        <v>#联盟许愿</v>
      </c>
      <c r="D5288" s="55">
        <f>[3]lang_2!D5288</f>
        <v>0</v>
      </c>
      <c r="E5288" s="55">
        <f>[3]lang_2!E5288</f>
        <v>0</v>
      </c>
    </row>
    <row r="5289" spans="1:5">
      <c r="A5289" s="55" t="str">
        <f>[3]lang_2!A5289</f>
        <v>GUILD_NAME_2</v>
      </c>
      <c r="B5289" s="55">
        <f>[3]lang_2!B5289</f>
        <v>0</v>
      </c>
      <c r="C5289" s="55" t="str">
        <f>[3]lang_2!C5289</f>
        <v>#射箭达人</v>
      </c>
      <c r="D5289" s="55">
        <f>[3]lang_2!D5289</f>
        <v>0</v>
      </c>
      <c r="E5289" s="55">
        <f>[3]lang_2!E5289</f>
        <v>0</v>
      </c>
    </row>
    <row r="5290" spans="1:5">
      <c r="A5290" s="55" t="str">
        <f>[3]lang_2!A5290</f>
        <v>GUILD_NAME_3</v>
      </c>
      <c r="B5290" s="55">
        <f>[3]lang_2!B5290</f>
        <v>0</v>
      </c>
      <c r="C5290" s="55" t="str">
        <f>[3]lang_2!C5290</f>
        <v>#雇佣兵</v>
      </c>
      <c r="D5290" s="55">
        <f>[3]lang_2!D5290</f>
        <v>0</v>
      </c>
      <c r="E5290" s="55">
        <f>[3]lang_2!E5290</f>
        <v>0</v>
      </c>
    </row>
    <row r="5291" spans="1:5">
      <c r="A5291" s="55">
        <f>[3]lang_2!A5291</f>
        <v>0</v>
      </c>
      <c r="B5291" s="55">
        <f>[3]lang_2!B5291</f>
        <v>0</v>
      </c>
      <c r="C5291" s="55">
        <f>[3]lang_2!C5291</f>
        <v>0</v>
      </c>
      <c r="D5291" s="55">
        <f>[3]lang_2!D5291</f>
        <v>0</v>
      </c>
      <c r="E5291" s="55">
        <f>[3]lang_2!E5291</f>
        <v>0</v>
      </c>
    </row>
    <row r="5292" spans="1:5">
      <c r="A5292" s="55">
        <f>[3]lang_2!A5292</f>
        <v>0</v>
      </c>
      <c r="B5292" s="55">
        <f>[3]lang_2!B5292</f>
        <v>0</v>
      </c>
      <c r="C5292" s="55">
        <f>[3]lang_2!C5292</f>
        <v>0</v>
      </c>
      <c r="D5292" s="55">
        <f>[3]lang_2!D5292</f>
        <v>0</v>
      </c>
      <c r="E5292" s="55">
        <f>[3]lang_2!E5292</f>
        <v>0</v>
      </c>
    </row>
    <row r="5293" spans="1:5">
      <c r="A5293" s="55" t="str">
        <f>[3]lang_2!A5293</f>
        <v>TEAM_DINGWEI_101</v>
      </c>
      <c r="B5293" s="55" t="str">
        <f>[3]lang_2!B5293</f>
        <v>能够眩晕敌人，攻击大体型兵团有优势</v>
      </c>
      <c r="C5293" s="55" t="str">
        <f>[3]lang_2!C5293</f>
        <v>#能够眩晕敌人，攻击大体型兵团有优势</v>
      </c>
      <c r="D5293" s="55">
        <f>[3]lang_2!D5293</f>
        <v>0</v>
      </c>
      <c r="E5293" s="55">
        <f>[3]lang_2!E5293</f>
        <v>0</v>
      </c>
    </row>
    <row r="5294" spans="1:5" ht="15" customHeight="1">
      <c r="A5294" s="55" t="str">
        <f>[3]lang_2!A5294</f>
        <v>TEAM_DINGWEI_102</v>
      </c>
      <c r="B5294" s="55" t="str">
        <f>[3]lang_2!B5294</f>
        <v>强力爆发技能，连击，攻击大体型兵团有优势</v>
      </c>
      <c r="C5294" s="55" t="str">
        <f>[3]lang_2!C5294</f>
        <v>#强力爆发技能，连击，攻击大体型兵团有优势</v>
      </c>
      <c r="D5294" s="55">
        <f>[3]lang_2!D5294</f>
        <v>0</v>
      </c>
      <c r="E5294" s="55">
        <f>[3]lang_2!E5294</f>
        <v>0</v>
      </c>
    </row>
    <row r="5295" spans="1:5">
      <c r="A5295" s="55" t="str">
        <f>[3]lang_2!A5295</f>
        <v>TEAM_DINGWEI_103</v>
      </c>
      <c r="B5295" s="55" t="str">
        <f>[3]lang_2!B5295</f>
        <v>高频率反击造成范围伤害，飞行领袖</v>
      </c>
      <c r="C5295" s="55" t="str">
        <f>[3]lang_2!C5295</f>
        <v>#高频率反击造成范围伤害，飞行领袖</v>
      </c>
      <c r="D5295" s="55">
        <f>[3]lang_2!D5295</f>
        <v>0</v>
      </c>
      <c r="E5295" s="55">
        <f>[3]lang_2!E5295</f>
        <v>0</v>
      </c>
    </row>
    <row r="5296" spans="1:5">
      <c r="A5296" s="55" t="str">
        <f>[3]lang_2!A5296</f>
        <v>TEAM_DINGWEI_104</v>
      </c>
      <c r="B5296" s="55" t="str">
        <f>[3]lang_2!B5296</f>
        <v>开场伤害减免，对减速目标连击，攻击回血</v>
      </c>
      <c r="C5296" s="55" t="str">
        <f>[3]lang_2!C5296</f>
        <v>#开场伤害减免，对减速目标连击，攻击回血</v>
      </c>
      <c r="D5296" s="55">
        <f>[3]lang_2!D5296</f>
        <v>0</v>
      </c>
      <c r="E5296" s="55">
        <f>[3]lang_2!E5296</f>
        <v>0</v>
      </c>
    </row>
    <row r="5297" spans="1:5">
      <c r="A5297" s="55" t="str">
        <f>[3]lang_2!A5297</f>
        <v>TEAM_DINGWEI_105</v>
      </c>
      <c r="B5297" s="55" t="str">
        <f>[3]lang_2!B5297</f>
        <v>提供士气高涨，强力的治疗能力</v>
      </c>
      <c r="C5297" s="55" t="str">
        <f>[3]lang_2!C5297</f>
        <v>#提供士气高涨，强力的治疗能力</v>
      </c>
      <c r="D5297" s="55">
        <f>[3]lang_2!D5297</f>
        <v>0</v>
      </c>
      <c r="E5297" s="55">
        <f>[3]lang_2!E5297</f>
        <v>0</v>
      </c>
    </row>
    <row r="5298" spans="1:5">
      <c r="A5298" s="55" t="str">
        <f>[3]lang_2!A5298</f>
        <v>TEAM_DINGWEI_106</v>
      </c>
      <c r="B5298" s="55" t="str">
        <f>[3]lang_2!B5298</f>
        <v>开战向敌人发起冲锋，先发制人</v>
      </c>
      <c r="C5298" s="55" t="str">
        <f>[3]lang_2!C5298</f>
        <v>#开战向敌人发起冲锋，先发制人</v>
      </c>
      <c r="D5298" s="55">
        <f>[3]lang_2!D5298</f>
        <v>0</v>
      </c>
      <c r="E5298" s="55">
        <f>[3]lang_2!E5298</f>
        <v>0</v>
      </c>
    </row>
    <row r="5299" spans="1:5">
      <c r="A5299" s="55" t="str">
        <f>[3]lang_2!A5299</f>
        <v>TEAM_DINGWEI_107</v>
      </c>
      <c r="B5299" s="55" t="str">
        <f>[3]lang_2!B5299</f>
        <v>复活阵亡兵团，全团生命恢复，高输出技能</v>
      </c>
      <c r="C5299" s="55" t="str">
        <f>[3]lang_2!C5299</f>
        <v>#复活阵亡兵团，全团生命恢复，高输出技能</v>
      </c>
      <c r="D5299" s="55">
        <f>[3]lang_2!D5299</f>
        <v>0</v>
      </c>
      <c r="E5299" s="55">
        <f>[3]lang_2!E5299</f>
        <v>0</v>
      </c>
    </row>
    <row r="5300" spans="1:5">
      <c r="A5300" s="55" t="str">
        <f>[3]lang_2!A5300</f>
        <v>TEAM_DINGWEI_108</v>
      </c>
      <c r="B5300" s="55" t="str">
        <f>[3]lang_2!B5300</f>
        <v>召唤圣堂侍从，大范围士气高涨</v>
      </c>
      <c r="C5300" s="55" t="str">
        <f>[3]lang_2!C5300</f>
        <v>#召唤圣堂侍从，大范围士气高涨</v>
      </c>
      <c r="D5300" s="55">
        <f>[3]lang_2!D5300</f>
        <v>0</v>
      </c>
      <c r="E5300" s="55">
        <f>[3]lang_2!E5300</f>
        <v>0</v>
      </c>
    </row>
    <row r="5301" spans="1:5">
      <c r="A5301" s="55" t="str">
        <f>[3]lang_2!A5301</f>
        <v>TEAM_DINGWEI_201</v>
      </c>
      <c r="B5301" s="55" t="str">
        <f>[3]lang_2!B5301</f>
        <v>范围减速，上阵防御兵团越多能力越强</v>
      </c>
      <c r="C5301" s="55" t="str">
        <f>[3]lang_2!C5301</f>
        <v>#范围减速，上阵防御兵团越多能力越强</v>
      </c>
      <c r="D5301" s="55">
        <f>[3]lang_2!D5301</f>
        <v>0</v>
      </c>
      <c r="E5301" s="55">
        <f>[3]lang_2!E5301</f>
        <v>0</v>
      </c>
    </row>
    <row r="5302" spans="1:5">
      <c r="A5302" s="55" t="str">
        <f>[3]lang_2!A5302</f>
        <v>TEAM_DINGWEI_202</v>
      </c>
      <c r="B5302" s="55" t="str">
        <f>[3]lang_2!B5302</f>
        <v>全团生命提升，减少周围兵团受魔法伤害</v>
      </c>
      <c r="C5302" s="55" t="str">
        <f>[3]lang_2!C5302</f>
        <v>#全团生命提升，减少周围兵团受魔法伤害</v>
      </c>
      <c r="D5302" s="55">
        <f>[3]lang_2!D5302</f>
        <v>0</v>
      </c>
      <c r="E5302" s="55">
        <f>[3]lang_2!E5302</f>
        <v>0</v>
      </c>
    </row>
    <row r="5303" spans="1:5">
      <c r="A5303" s="55" t="str">
        <f>[3]lang_2!A5303</f>
        <v>TEAM_DINGWEI_203</v>
      </c>
      <c r="B5303" s="55" t="str">
        <f>[3]lang_2!B5303</f>
        <v>短时间极限攻速，对减速连击，高暴击</v>
      </c>
      <c r="C5303" s="55" t="str">
        <f>[3]lang_2!C5303</f>
        <v>#短时间极限攻速，对减速连击，高暴击</v>
      </c>
      <c r="D5303" s="55">
        <f>[3]lang_2!D5303</f>
        <v>0</v>
      </c>
      <c r="E5303" s="55">
        <f>[3]lang_2!E5303</f>
        <v>0</v>
      </c>
    </row>
    <row r="5304" spans="1:5">
      <c r="A5304" s="55" t="str">
        <f>[3]lang_2!A5304</f>
        <v>TEAM_DINGWEI_204</v>
      </c>
      <c r="B5304" s="55" t="str">
        <f>[3]lang_2!B5304</f>
        <v>为周围兵团提供护盾，召唤飞马协助作战</v>
      </c>
      <c r="C5304" s="55" t="str">
        <f>[3]lang_2!C5304</f>
        <v>#为周围兵团提供护盾，召唤飞马协助作战</v>
      </c>
      <c r="D5304" s="55">
        <f>[3]lang_2!D5304</f>
        <v>0</v>
      </c>
      <c r="E5304" s="55">
        <f>[3]lang_2!E5304</f>
        <v>0</v>
      </c>
    </row>
    <row r="5305" spans="1:5">
      <c r="A5305" s="55" t="str">
        <f>[3]lang_2!A5305</f>
        <v>TEAM_DINGWEI_205</v>
      </c>
      <c r="B5305" s="55" t="str">
        <f>[3]lang_2!B5305</f>
        <v>免疫流血，反弹伤害，通过护盾增强防御</v>
      </c>
      <c r="C5305" s="55" t="str">
        <f>[3]lang_2!C5305</f>
        <v>#免疫流血，反弹伤害，通过护盾增强防御</v>
      </c>
      <c r="D5305" s="55">
        <f>[3]lang_2!D5305</f>
        <v>0</v>
      </c>
      <c r="E5305" s="55">
        <f>[3]lang_2!E5305</f>
        <v>0</v>
      </c>
    </row>
    <row r="5306" spans="1:5">
      <c r="A5306" s="55" t="str">
        <f>[3]lang_2!A5306</f>
        <v>TEAM_DINGWEI_206</v>
      </c>
      <c r="B5306" s="55" t="str">
        <f>[3]lang_2!B5306</f>
        <v>降低敌方命中率，高闪避能力</v>
      </c>
      <c r="C5306" s="55" t="str">
        <f>[3]lang_2!C5306</f>
        <v>#降低敌方命中率，高闪避能力</v>
      </c>
      <c r="D5306" s="55">
        <f>[3]lang_2!D5306</f>
        <v>0</v>
      </c>
      <c r="E5306" s="55">
        <f>[3]lang_2!E5306</f>
        <v>0</v>
      </c>
    </row>
    <row r="5307" spans="1:5">
      <c r="A5307" s="55" t="str">
        <f>[3]lang_2!A5307</f>
        <v>TEAM_DINGWEI_207</v>
      </c>
      <c r="B5307" s="55" t="str">
        <f>[3]lang_2!B5307</f>
        <v>强攻后排，大范围水系技能伤害</v>
      </c>
      <c r="C5307" s="55" t="str">
        <f>[3]lang_2!C5307</f>
        <v>#强攻后排，大范围水系技能伤害</v>
      </c>
      <c r="D5307" s="55">
        <f>[3]lang_2!D5307</f>
        <v>0</v>
      </c>
      <c r="E5307" s="55">
        <f>[3]lang_2!E5307</f>
        <v>0</v>
      </c>
    </row>
    <row r="5308" spans="1:5">
      <c r="A5308" s="55" t="str">
        <f>[3]lang_2!A5308</f>
        <v>TEAM_DINGWEI_208</v>
      </c>
      <c r="B5308" s="55" t="str">
        <f>[3]lang_2!B5308</f>
        <v>强攻后排，大范围水系技能伤害</v>
      </c>
      <c r="C5308" s="55" t="str">
        <f>[3]lang_2!C5308</f>
        <v>#强攻后排，大范围水系技能伤害</v>
      </c>
      <c r="D5308" s="55">
        <f>[3]lang_2!D5308</f>
        <v>0</v>
      </c>
      <c r="E5308" s="55">
        <f>[3]lang_2!E5308</f>
        <v>0</v>
      </c>
    </row>
    <row r="5309" spans="1:5">
      <c r="A5309" s="55" t="str">
        <f>[3]lang_2!A5309</f>
        <v>TEAM_DINGWEI_301</v>
      </c>
      <c r="B5309" s="55" t="str">
        <f>[3]lang_2!B5309</f>
        <v>免疫流血，反弹伤害，减少受到的远程伤害</v>
      </c>
      <c r="C5309" s="55" t="str">
        <f>[3]lang_2!C5309</f>
        <v>#免疫流血，反弹伤害，减少受到的远程伤害</v>
      </c>
      <c r="D5309" s="55">
        <f>[3]lang_2!D5309</f>
        <v>0</v>
      </c>
      <c r="E5309" s="55">
        <f>[3]lang_2!E5309</f>
        <v>0</v>
      </c>
    </row>
    <row r="5310" spans="1:5">
      <c r="A5310" s="55" t="str">
        <f>[3]lang_2!A5310</f>
        <v>TEAM_DINGWEI_302</v>
      </c>
      <c r="B5310" s="55" t="str">
        <f>[3]lang_2!B5310</f>
        <v>强力防御，散播瘟疫攻击周围敌人</v>
      </c>
      <c r="C5310" s="55" t="str">
        <f>[3]lang_2!C5310</f>
        <v>#强力防御，散播瘟疫攻击周围敌人</v>
      </c>
      <c r="D5310" s="55">
        <f>[3]lang_2!D5310</f>
        <v>0</v>
      </c>
      <c r="E5310" s="55">
        <f>[3]lang_2!E5310</f>
        <v>0</v>
      </c>
    </row>
    <row r="5311" spans="1:5">
      <c r="A5311" s="55" t="str">
        <f>[3]lang_2!A5311</f>
        <v>TEAM_DINGWEI_303</v>
      </c>
      <c r="B5311" s="55" t="str">
        <f>[3]lang_2!B5311</f>
        <v>沉默前方敌人，死亡沉默全场</v>
      </c>
      <c r="C5311" s="55" t="str">
        <f>[3]lang_2!C5311</f>
        <v>#沉默前方敌人，死亡沉默全场</v>
      </c>
      <c r="D5311" s="55">
        <f>[3]lang_2!D5311</f>
        <v>0</v>
      </c>
      <c r="E5311" s="55">
        <f>[3]lang_2!E5311</f>
        <v>0</v>
      </c>
    </row>
    <row r="5312" spans="1:5">
      <c r="A5312" s="55" t="str">
        <f>[3]lang_2!A5312</f>
        <v>TEAM_DINGWEI_304</v>
      </c>
      <c r="B5312" s="55" t="str">
        <f>[3]lang_2!B5312</f>
        <v>在血线优势时，造成额外的伤害</v>
      </c>
      <c r="C5312" s="55" t="str">
        <f>[3]lang_2!C5312</f>
        <v>#在血线优势时，造成额外的伤害</v>
      </c>
      <c r="D5312" s="55">
        <f>[3]lang_2!D5312</f>
        <v>0</v>
      </c>
      <c r="E5312" s="55">
        <f>[3]lang_2!E5312</f>
        <v>0</v>
      </c>
    </row>
    <row r="5313" spans="1:5">
      <c r="A5313" s="55" t="str">
        <f>[3]lang_2!A5313</f>
        <v>TEAM_DINGWEI_305</v>
      </c>
      <c r="B5313" s="55" t="str">
        <f>[3]lang_2!B5313</f>
        <v>召唤并加强骷髅，亡灵召唤打法核心兵团</v>
      </c>
      <c r="C5313" s="55" t="str">
        <f>[3]lang_2!C5313</f>
        <v>#召唤并加强骷髅，亡灵召唤打法核心兵团</v>
      </c>
      <c r="D5313" s="55">
        <f>[3]lang_2!D5313</f>
        <v>0</v>
      </c>
      <c r="E5313" s="55">
        <f>[3]lang_2!E5313</f>
        <v>0</v>
      </c>
    </row>
    <row r="5314" spans="1:5">
      <c r="A5314" s="55" t="str">
        <f>[3]lang_2!A5314</f>
        <v>TEAM_DINGWEI_306</v>
      </c>
      <c r="B5314" s="55" t="str">
        <f>[3]lang_2!B5314</f>
        <v>顶级突击兵团，高爆发技能，越战越勇</v>
      </c>
      <c r="C5314" s="55" t="str">
        <f>[3]lang_2!C5314</f>
        <v>#顶级突击兵团，高爆发技能，越战越勇</v>
      </c>
      <c r="D5314" s="55">
        <f>[3]lang_2!D5314</f>
        <v>0</v>
      </c>
      <c r="E5314" s="55">
        <f>[3]lang_2!E5314</f>
        <v>0</v>
      </c>
    </row>
    <row r="5315" spans="1:5">
      <c r="A5315" s="55" t="str">
        <f>[3]lang_2!A5315</f>
        <v>TEAM_DINGWEI_307</v>
      </c>
      <c r="B5315" s="55" t="str">
        <f>[3]lang_2!B5315</f>
        <v>降低所有敌人的兵团免伤，高效突破敌人防线</v>
      </c>
      <c r="C5315" s="55" t="str">
        <f>[3]lang_2!C5315</f>
        <v>#降低所有敌人的兵团免伤，高效突破敌人防线</v>
      </c>
      <c r="D5315" s="55">
        <f>[3]lang_2!D5315</f>
        <v>0</v>
      </c>
      <c r="E5315" s="55">
        <f>[3]lang_2!E5315</f>
        <v>0</v>
      </c>
    </row>
    <row r="5316" spans="1:5">
      <c r="A5316" s="55" t="str">
        <f>[3]lang_2!A5316</f>
        <v>TEAM_DINGWEI_308</v>
      </c>
      <c r="B5316" s="55" t="str">
        <f>[3]lang_2!B5316</f>
        <v>携带疾病，可降低所有敌人的受治疗效果</v>
      </c>
      <c r="C5316" s="55" t="str">
        <f>[3]lang_2!C5316</f>
        <v>#携带疾病，可降低所有敌人的受治疗效果</v>
      </c>
      <c r="D5316" s="55">
        <f>[3]lang_2!D5316</f>
        <v>0</v>
      </c>
      <c r="E5316" s="55">
        <f>[3]lang_2!E5316</f>
        <v>0</v>
      </c>
    </row>
    <row r="5317" spans="1:5">
      <c r="A5317" s="55" t="str">
        <f>[3]lang_2!A5317</f>
        <v>TEAM_DINGWEI_401</v>
      </c>
      <c r="B5317" s="55" t="str">
        <f>[3]lang_2!B5317</f>
        <v>反击风暴，强力近战输出，生命越低攻击越高</v>
      </c>
      <c r="C5317" s="55" t="str">
        <f>[3]lang_2!C5317</f>
        <v>#反击风暴，强力近战输出，生命越低攻击越高</v>
      </c>
      <c r="D5317" s="55">
        <f>[3]lang_2!D5317</f>
        <v>0</v>
      </c>
      <c r="E5317" s="55">
        <f>[3]lang_2!E5317</f>
        <v>0</v>
      </c>
    </row>
    <row r="5318" spans="1:5">
      <c r="A5318" s="55" t="str">
        <f>[3]lang_2!A5318</f>
        <v>TEAM_DINGWEI_402</v>
      </c>
      <c r="B5318" s="55" t="str">
        <f>[3]lang_2!B5318</f>
        <v>召唤野兽伙伴，生命越低攻击越高</v>
      </c>
      <c r="C5318" s="55" t="str">
        <f>[3]lang_2!C5318</f>
        <v>#召唤野兽伙伴，生命越低攻击越高</v>
      </c>
      <c r="D5318" s="55">
        <f>[3]lang_2!D5318</f>
        <v>0</v>
      </c>
      <c r="E5318" s="55">
        <f>[3]lang_2!E5318</f>
        <v>0</v>
      </c>
    </row>
    <row r="5319" spans="1:5">
      <c r="A5319" s="55" t="str">
        <f>[3]lang_2!A5319</f>
        <v>TEAM_DINGWEI_403</v>
      </c>
      <c r="B5319" s="55" t="str">
        <f>[3]lang_2!B5319</f>
        <v>流血攻击，高输出，生命越低攻击越高</v>
      </c>
      <c r="C5319" s="55" t="str">
        <f>[3]lang_2!C5319</f>
        <v>#流血攻击，高输出，生命越低攻击越高</v>
      </c>
      <c r="D5319" s="55">
        <f>[3]lang_2!D5319</f>
        <v>0</v>
      </c>
      <c r="E5319" s="55">
        <f>[3]lang_2!E5319</f>
        <v>0</v>
      </c>
    </row>
    <row r="5320" spans="1:5">
      <c r="A5320" s="55" t="str">
        <f>[3]lang_2!A5320</f>
        <v>TEAM_DINGWEI_404</v>
      </c>
      <c r="B5320" s="55" t="str">
        <f>[3]lang_2!B5320</f>
        <v>强力肉盾，增强全体近战兵团的战斗力</v>
      </c>
      <c r="C5320" s="55" t="str">
        <f>[3]lang_2!C5320</f>
        <v>#强力肉盾，增强全体近战兵团的战斗力</v>
      </c>
      <c r="D5320" s="55">
        <f>[3]lang_2!D5320</f>
        <v>0</v>
      </c>
      <c r="E5320" s="55">
        <f>[3]lang_2!E5320</f>
        <v>0</v>
      </c>
    </row>
    <row r="5321" spans="1:5">
      <c r="A5321" s="55" t="str">
        <f>[3]lang_2!A5321</f>
        <v>TEAM_DINGWEI_405</v>
      </c>
      <c r="B5321" s="55" t="str">
        <f>[3]lang_2!B5321</f>
        <v>强力魔法攻击，高效打击范围的敌人</v>
      </c>
      <c r="C5321" s="55" t="str">
        <f>[3]lang_2!C5321</f>
        <v>#强力魔法攻击，高效打击范围的敌人</v>
      </c>
      <c r="D5321" s="55">
        <f>[3]lang_2!D5321</f>
        <v>0</v>
      </c>
      <c r="E5321" s="55">
        <f>[3]lang_2!E5321</f>
        <v>0</v>
      </c>
    </row>
    <row r="5322" spans="1:5">
      <c r="A5322" s="55" t="str">
        <f>[3]lang_2!A5322</f>
        <v>TEAM_DINGWEI_406</v>
      </c>
      <c r="B5322" s="55" t="str">
        <f>[3]lang_2!B5322</f>
        <v>范围攻击能力强，防御小体型兵团有优势</v>
      </c>
      <c r="C5322" s="55" t="str">
        <f>[3]lang_2!C5322</f>
        <v>#范围攻击能力强，防御小体型兵团有优势</v>
      </c>
      <c r="D5322" s="55">
        <f>[3]lang_2!D5322</f>
        <v>0</v>
      </c>
      <c r="E5322" s="55">
        <f>[3]lang_2!E5322</f>
        <v>0</v>
      </c>
    </row>
    <row r="5323" spans="1:5">
      <c r="A5323" s="55" t="str">
        <f>[3]lang_2!A5323</f>
        <v>TEAM_DINGWEI_407</v>
      </c>
      <c r="B5323" s="55" t="str">
        <f>[3]lang_2!B5323</f>
        <v>顶级防御，具有极强的续航和控制能力</v>
      </c>
      <c r="C5323" s="55" t="str">
        <f>[3]lang_2!C5323</f>
        <v>#顶级防御，具有极强的续航和控制能力</v>
      </c>
      <c r="D5323" s="55">
        <f>[3]lang_2!D5323</f>
        <v>0</v>
      </c>
      <c r="E5323" s="55">
        <f>[3]lang_2!E5323</f>
        <v>0</v>
      </c>
    </row>
    <row r="5324" spans="1:5">
      <c r="A5324" s="55" t="str">
        <f>[3]lang_2!A5324</f>
        <v>TEAM_DINGWEI_501</v>
      </c>
      <c r="B5324" s="55" t="str">
        <f>[3]lang_2!B5324</f>
        <v>无限复活，眩晕敌人，受到地狱领主的增强</v>
      </c>
      <c r="C5324" s="55" t="str">
        <f>[3]lang_2!C5324</f>
        <v>#无限复活，眩晕敌人，受到地狱领主的增强</v>
      </c>
      <c r="D5324" s="55">
        <f>[3]lang_2!D5324</f>
        <v>0</v>
      </c>
      <c r="E5324" s="55">
        <f>[3]lang_2!E5324</f>
        <v>0</v>
      </c>
    </row>
    <row r="5325" spans="1:5">
      <c r="A5325" s="55" t="str">
        <f>[3]lang_2!A5325</f>
        <v>TEAM_DINGWEI_502</v>
      </c>
      <c r="B5325" s="55" t="str">
        <f>[3]lang_2!B5325</f>
        <v>强力输出，范围魔法攻击，火系增强</v>
      </c>
      <c r="C5325" s="55" t="str">
        <f>[3]lang_2!C5325</f>
        <v>#强力输出，范围魔法攻击，火系增强</v>
      </c>
      <c r="D5325" s="55">
        <f>[3]lang_2!D5325</f>
        <v>0</v>
      </c>
      <c r="E5325" s="55">
        <f>[3]lang_2!E5325</f>
        <v>0</v>
      </c>
    </row>
    <row r="5326" spans="1:5">
      <c r="A5326" s="55" t="str">
        <f>[3]lang_2!A5326</f>
        <v>TEAM_DINGWEI_503</v>
      </c>
      <c r="B5326" s="55" t="str">
        <f>[3]lang_2!B5326</f>
        <v>强力暴击型兵团，配合流血，短时间高输出</v>
      </c>
      <c r="C5326" s="55" t="str">
        <f>[3]lang_2!C5326</f>
        <v>#强力暴击型兵团，配合流血，短时间高输出</v>
      </c>
      <c r="D5326" s="55">
        <f>[3]lang_2!D5326</f>
        <v>0</v>
      </c>
      <c r="E5326" s="55">
        <f>[3]lang_2!E5326</f>
        <v>0</v>
      </c>
    </row>
    <row r="5327" spans="1:5">
      <c r="A5327" s="55" t="str">
        <f>[3]lang_2!A5327</f>
        <v>TEAM_DINGWEI_504</v>
      </c>
      <c r="B5327" s="55" t="str">
        <f>[3]lang_2!B5327</f>
        <v>闪避型肉盾，闪避回血，受到地狱领主的增强</v>
      </c>
      <c r="C5327" s="55" t="str">
        <f>[3]lang_2!C5327</f>
        <v>#闪避型肉盾，闪避回血，受到地狱领主的增强</v>
      </c>
      <c r="D5327" s="55">
        <f>[3]lang_2!D5327</f>
        <v>0</v>
      </c>
      <c r="E5327" s="55">
        <f>[3]lang_2!E5327</f>
        <v>0</v>
      </c>
    </row>
    <row r="5328" spans="1:5">
      <c r="A5328" s="55" t="str">
        <f>[3]lang_2!A5328</f>
        <v>TEAM_DINGWEI_505</v>
      </c>
      <c r="B5328" s="55" t="str">
        <f>[3]lang_2!B5328</f>
        <v>范围治疗，召唤长角恶魔，地狱阵营核心兵团</v>
      </c>
      <c r="C5328" s="55" t="str">
        <f>[3]lang_2!C5328</f>
        <v>#范围治疗，召唤长角恶魔，地狱阵营核心兵团</v>
      </c>
      <c r="D5328" s="55">
        <f>[3]lang_2!D5328</f>
        <v>0</v>
      </c>
      <c r="E5328" s="55">
        <f>[3]lang_2!E5328</f>
        <v>0</v>
      </c>
    </row>
    <row r="5329" spans="1:5">
      <c r="A5329" s="55" t="str">
        <f>[3]lang_2!A5329</f>
        <v>TEAM_DINGWEI_506</v>
      </c>
      <c r="B5329" s="55" t="str">
        <f>[3]lang_2!B5329</f>
        <v>魔法输出，全团火盾，反弹伤害核心</v>
      </c>
      <c r="C5329" s="55" t="str">
        <f>[3]lang_2!C5329</f>
        <v>#魔法输出，全团火盾，反弹伤害核心</v>
      </c>
      <c r="D5329" s="55">
        <f>[3]lang_2!D5329</f>
        <v>0</v>
      </c>
      <c r="E5329" s="55">
        <f>[3]lang_2!E5329</f>
        <v>0</v>
      </c>
    </row>
    <row r="5330" spans="1:5">
      <c r="A5330" s="55" t="str">
        <f>[3]lang_2!A5330</f>
        <v>TEAM_DINGWEI_507</v>
      </c>
      <c r="B5330" s="55" t="str">
        <f>[3]lang_2!B5330</f>
        <v>可以布置在任何位置，高效切入后排，光环扣血</v>
      </c>
      <c r="C5330" s="55" t="str">
        <f>[3]lang_2!C5330</f>
        <v>#可以布置在任何位置，高效切入后排，光环扣血</v>
      </c>
      <c r="D5330" s="55">
        <f>[3]lang_2!D5330</f>
        <v>0</v>
      </c>
      <c r="E5330" s="55">
        <f>[3]lang_2!E5330</f>
        <v>0</v>
      </c>
    </row>
    <row r="5331" spans="1:5">
      <c r="A5331" s="55" t="str">
        <f>[3]lang_2!A5331</f>
        <v>TEAM_DINGWEI_601</v>
      </c>
      <c r="B5331" s="55" t="str">
        <f>[3]lang_2!B5331</f>
        <v>远程眩晕，爆发输出，英雄法术触发攻击加成</v>
      </c>
      <c r="C5331" s="55" t="str">
        <f>[3]lang_2!C5331</f>
        <v>#远程眩晕，爆发输出，英雄法术触发攻击加成</v>
      </c>
      <c r="D5331" s="55">
        <f>[3]lang_2!D5331</f>
        <v>0</v>
      </c>
      <c r="E5331" s="55">
        <f>[3]lang_2!E5331</f>
        <v>0</v>
      </c>
    </row>
    <row r="5332" spans="1:5">
      <c r="A5332" s="55" t="str">
        <f>[3]lang_2!A5332</f>
        <v>TEAM_DINGWEI_602</v>
      </c>
      <c r="B5332" s="55" t="str">
        <f>[3]lang_2!B5332</f>
        <v>转化为石像状态全面提升能力，有效突破防御</v>
      </c>
      <c r="C5332" s="55" t="str">
        <f>[3]lang_2!C5332</f>
        <v>#转化为石像状态全面提升能力，有效突破防御</v>
      </c>
      <c r="D5332" s="55">
        <f>[3]lang_2!D5332</f>
        <v>0</v>
      </c>
      <c r="E5332" s="55">
        <f>[3]lang_2!E5332</f>
        <v>0</v>
      </c>
    </row>
    <row r="5333" spans="1:5">
      <c r="A5333" s="55" t="str">
        <f>[3]lang_2!A5333</f>
        <v>TEAM_DINGWEI_603</v>
      </c>
      <c r="B5333" s="55" t="str">
        <f>[3]lang_2!B5333</f>
        <v>免疫英雄法术攻击，英雄法术触发生命恢复</v>
      </c>
      <c r="C5333" s="55" t="str">
        <f>[3]lang_2!C5333</f>
        <v>#免疫英雄法术攻击，英雄法术触发生命恢复</v>
      </c>
      <c r="D5333" s="55">
        <f>[3]lang_2!D5333</f>
        <v>0</v>
      </c>
      <c r="E5333" s="55">
        <f>[3]lang_2!E5333</f>
        <v>0</v>
      </c>
    </row>
    <row r="5334" spans="1:5">
      <c r="A5334" s="55" t="str">
        <f>[3]lang_2!A5334</f>
        <v>TEAM_DINGWEI_604</v>
      </c>
      <c r="B5334" s="55" t="str">
        <f>[3]lang_2!B5334</f>
        <v>控制敌方后排，增强英雄法术，降低对手回蓝</v>
      </c>
      <c r="C5334" s="55" t="str">
        <f>[3]lang_2!C5334</f>
        <v>#控制敌方后排，增强英雄法术，降低对手回蓝</v>
      </c>
      <c r="D5334" s="55">
        <f>[3]lang_2!D5334</f>
        <v>0</v>
      </c>
      <c r="E5334" s="55">
        <f>[3]lang_2!E5334</f>
        <v>0</v>
      </c>
    </row>
    <row r="5335" spans="1:5">
      <c r="A5335" s="55" t="str">
        <f>[3]lang_2!A5335</f>
        <v>TEAM_DINGWEI_605</v>
      </c>
      <c r="B5335" s="55" t="str">
        <f>[3]lang_2!B5335</f>
        <v>强力治疗，提供增益，英雄法术触发增益效果</v>
      </c>
      <c r="C5335" s="55" t="str">
        <f>[3]lang_2!C5335</f>
        <v>#强力治疗，提供增益，英雄法术触发增益效果</v>
      </c>
      <c r="D5335" s="55">
        <f>[3]lang_2!D5335</f>
        <v>0</v>
      </c>
      <c r="E5335" s="55">
        <f>[3]lang_2!E5335</f>
        <v>0</v>
      </c>
    </row>
    <row r="5336" spans="1:5">
      <c r="A5336" s="55" t="str">
        <f>[3]lang_2!A5336</f>
        <v>TEAM_DINGWEI_606</v>
      </c>
      <c r="B5336" s="55" t="str">
        <f>[3]lang_2!B5336</f>
        <v>顶级输出，范围攻击，英雄法术触发攻击加成</v>
      </c>
      <c r="C5336" s="55" t="str">
        <f>[3]lang_2!C5336</f>
        <v>#顶级输出，范围攻击，英雄法术触发攻击加成</v>
      </c>
      <c r="D5336" s="55">
        <f>[3]lang_2!D5336</f>
        <v>0</v>
      </c>
      <c r="E5336" s="55">
        <f>[3]lang_2!E5336</f>
        <v>0</v>
      </c>
    </row>
    <row r="5337" spans="1:5">
      <c r="A5337" s="55" t="str">
        <f>[3]lang_2!A5337</f>
        <v>TEAM_DINGWEI_607</v>
      </c>
      <c r="B5337" s="55" t="str">
        <f>[3]lang_2!B5337</f>
        <v>全屏法术攻击，英雄法术触发攻击加成</v>
      </c>
      <c r="C5337" s="55" t="str">
        <f>[3]lang_2!C5337</f>
        <v>#全屏法术攻击，英雄法术触发攻击加成</v>
      </c>
      <c r="D5337" s="55">
        <f>[3]lang_2!D5337</f>
        <v>0</v>
      </c>
      <c r="E5337" s="55">
        <f>[3]lang_2!E5337</f>
        <v>0</v>
      </c>
    </row>
    <row r="5338" spans="1:5">
      <c r="A5338" s="55" t="str">
        <f>[3]lang_2!A5338</f>
        <v>TEAM_DINGWEI_701</v>
      </c>
      <c r="B5338" s="55" t="str">
        <f>[3]lang_2!B5338</f>
        <v>攻守兼备，对流血兵团造成额外伤害</v>
      </c>
      <c r="C5338" s="55" t="str">
        <f>[3]lang_2!C5338</f>
        <v>#攻守兼备，对流血兵团造成额外伤害</v>
      </c>
      <c r="D5338" s="55">
        <f>[3]lang_2!D5338</f>
        <v>0</v>
      </c>
      <c r="E5338" s="55">
        <f>[3]lang_2!E5338</f>
        <v>0</v>
      </c>
    </row>
    <row r="5339" spans="1:5">
      <c r="A5339" s="55" t="str">
        <f>[3]lang_2!A5339</f>
        <v>TEAM_DINGWEI_702</v>
      </c>
      <c r="B5339" s="55" t="str">
        <f>[3]lang_2!B5339</f>
        <v>强力输出，对地压制，为队友提供输出环境</v>
      </c>
      <c r="C5339" s="55" t="str">
        <f>[3]lang_2!C5339</f>
        <v>#强力输出，对地压制，为队友提供输出环境</v>
      </c>
      <c r="D5339" s="55">
        <f>[3]lang_2!D5339</f>
        <v>0</v>
      </c>
      <c r="E5339" s="55">
        <f>[3]lang_2!E5339</f>
        <v>0</v>
      </c>
    </row>
    <row r="5340" spans="1:5">
      <c r="A5340" s="55" t="str">
        <f>[3]lang_2!A5340</f>
        <v>TEAM_DINGWEI_703</v>
      </c>
      <c r="B5340" s="55" t="str">
        <f>[3]lang_2!B5340</f>
        <v>梦幻开局，开场造成敌方减员，奠定胜利</v>
      </c>
      <c r="C5340" s="55" t="str">
        <f>[3]lang_2!C5340</f>
        <v>#梦幻开局，开场造成敌方减员，奠定胜利</v>
      </c>
      <c r="D5340" s="55">
        <f>[3]lang_2!D5340</f>
        <v>0</v>
      </c>
      <c r="E5340" s="55">
        <f>[3]lang_2!E5340</f>
        <v>0</v>
      </c>
    </row>
    <row r="5341" spans="1:5">
      <c r="A5341" s="55" t="str">
        <f>[3]lang_2!A5341</f>
        <v>TEAM_DINGWEI_704</v>
      </c>
      <c r="B5341" s="55" t="str">
        <f>[3]lang_2!B5341</f>
        <v>稳定石化控制，强大火力输出，随暴击增强</v>
      </c>
      <c r="C5341" s="55" t="str">
        <f>[3]lang_2!C5341</f>
        <v>#稳定石化控制，强大火力输出，随暴击增强</v>
      </c>
      <c r="D5341" s="55">
        <f>[3]lang_2!D5341</f>
        <v>0</v>
      </c>
      <c r="E5341" s="55">
        <f>[3]lang_2!E5341</f>
        <v>0</v>
      </c>
    </row>
    <row r="5342" spans="1:5">
      <c r="A5342" s="55" t="str">
        <f>[3]lang_2!A5342</f>
        <v>TEAM_DINGWEI_705</v>
      </c>
      <c r="B5342" s="55" t="str">
        <f>[3]lang_2!B5342</f>
        <v>辅助坦克，攻防一体，提供流血提高队友输出</v>
      </c>
      <c r="C5342" s="55" t="str">
        <f>[3]lang_2!C5342</f>
        <v>#辅助坦克，攻防一体，提供流血提高队友输出</v>
      </c>
      <c r="D5342" s="55">
        <f>[3]lang_2!D5342</f>
        <v>0</v>
      </c>
      <c r="E5342" s="55">
        <f>[3]lang_2!E5342</f>
        <v>0</v>
      </c>
    </row>
    <row r="5343" spans="1:5">
      <c r="A5343" s="55" t="str">
        <f>[3]lang_2!A5343</f>
        <v>TEAM_DINGWEI_706</v>
      </c>
      <c r="B5343" s="55" t="str">
        <f>[3]lang_2!B5343</f>
        <v>顶尖输出，瞬间破路，威胁敌方后排生存</v>
      </c>
      <c r="C5343" s="55" t="str">
        <f>[3]lang_2!C5343</f>
        <v>#顶尖输出，瞬间破路，威胁敌方后排生存</v>
      </c>
      <c r="D5343" s="55">
        <f>[3]lang_2!D5343</f>
        <v>0</v>
      </c>
      <c r="E5343" s="55">
        <f>[3]lang_2!E5343</f>
        <v>0</v>
      </c>
    </row>
    <row r="5344" spans="1:5">
      <c r="A5344" s="55" t="str">
        <f>[3]lang_2!A5344</f>
        <v>TEAM_DINGWEI_707</v>
      </c>
      <c r="B5344" s="55" t="str">
        <f>[3]lang_2!B5344</f>
        <v>灭世之龙，无人能破其鳞甲，抗其吐息</v>
      </c>
      <c r="C5344" s="55" t="str">
        <f>[3]lang_2!C5344</f>
        <v>#灭世之龙，无人能破其鳞甲，抗其吐息</v>
      </c>
      <c r="D5344" s="55">
        <f>[3]lang_2!D5344</f>
        <v>0</v>
      </c>
      <c r="E5344" s="55">
        <f>[3]lang_2!E5344</f>
        <v>0</v>
      </c>
    </row>
    <row r="5345" spans="1:5">
      <c r="A5345" s="55" t="str">
        <f>[3]lang_2!A5345</f>
        <v>TEAM_DINGWEI_901</v>
      </c>
      <c r="B5345" s="55" t="str">
        <f>[3]lang_2!B5345</f>
        <v>死亡破碎，沉默目标，增加英雄初始魔法</v>
      </c>
      <c r="C5345" s="55" t="str">
        <f>[3]lang_2!C5345</f>
        <v>#死亡破碎，沉默目标，增加英雄初始魔法</v>
      </c>
      <c r="D5345" s="55">
        <f>[3]lang_2!D5345</f>
        <v>0</v>
      </c>
      <c r="E5345" s="55">
        <f>[3]lang_2!E5345</f>
        <v>0</v>
      </c>
    </row>
    <row r="5346" spans="1:5">
      <c r="A5346" s="55" t="str">
        <f>[3]lang_2!A5346</f>
        <v>TEAM_DINGWEI_902</v>
      </c>
      <c r="B5346" s="55" t="str">
        <f>[3]lang_2!B5346</f>
        <v>静电标记，额外增伤，对单体多次打击</v>
      </c>
      <c r="C5346" s="55" t="str">
        <f>[3]lang_2!C5346</f>
        <v>#静电标记，额外增伤，对单体多次打击</v>
      </c>
      <c r="D5346" s="55">
        <f>[3]lang_2!D5346</f>
        <v>0</v>
      </c>
      <c r="E5346" s="55">
        <f>[3]lang_2!E5346</f>
        <v>0</v>
      </c>
    </row>
    <row r="5347" spans="1:5">
      <c r="A5347" s="55" t="str">
        <f>[3]lang_2!A5347</f>
        <v>TEAM_DINGWEI_903</v>
      </c>
      <c r="B5347" s="55" t="str">
        <f>[3]lang_2!B5347</f>
        <v>控制型法师，全场冰封，辅助冰墙</v>
      </c>
      <c r="C5347" s="55" t="str">
        <f>[3]lang_2!C5347</f>
        <v>#控制型法师，全场冰封，辅助冰墙</v>
      </c>
      <c r="D5347" s="55">
        <f>[3]lang_2!D5347</f>
        <v>0</v>
      </c>
      <c r="E5347" s="55">
        <f>[3]lang_2!E5347</f>
        <v>0</v>
      </c>
    </row>
    <row r="5348" spans="1:5">
      <c r="A5348" s="55" t="str">
        <f>[3]lang_2!A5348</f>
        <v>TEAM_DINGWEI_904</v>
      </c>
      <c r="B5348" s="55" t="str">
        <f>[3]lang_2!B5348</f>
        <v>提供灼烧，引爆全场，击杀敌人大幅提升</v>
      </c>
      <c r="C5348" s="55" t="str">
        <f>[3]lang_2!C5348</f>
        <v>#提供灼烧，引爆全场，击杀敌人大幅提升</v>
      </c>
      <c r="D5348" s="55">
        <f>[3]lang_2!D5348</f>
        <v>0</v>
      </c>
      <c r="E5348" s="55">
        <f>[3]lang_2!E5348</f>
        <v>0</v>
      </c>
    </row>
    <row r="5349" spans="1:5">
      <c r="A5349" s="55" t="str">
        <f>[3]lang_2!A5349</f>
        <v>TEAM_DINGWEI_905</v>
      </c>
      <c r="B5349" s="55" t="str">
        <f>[3]lang_2!B5349</f>
        <v>范围眩晕，死亡分裂，强力肉盾</v>
      </c>
      <c r="C5349" s="55" t="str">
        <f>[3]lang_2!C5349</f>
        <v>#范围眩晕，死亡分裂，强力肉盾</v>
      </c>
      <c r="D5349" s="55">
        <f>[3]lang_2!D5349</f>
        <v>0</v>
      </c>
      <c r="E5349" s="55">
        <f>[3]lang_2!E5349</f>
        <v>0</v>
      </c>
    </row>
    <row r="5350" spans="1:5">
      <c r="A5350" s="55" t="str">
        <f>[3]lang_2!A5350</f>
        <v>TEAM_DINGWEI_906</v>
      </c>
      <c r="B5350" s="55" t="str">
        <f>[3]lang_2!B5350</f>
        <v>范围伤害，死亡降低敌方魔法，核心输出</v>
      </c>
      <c r="C5350" s="55" t="str">
        <f>[3]lang_2!C5350</f>
        <v>#范围伤害，死亡降低敌方魔法，核心输出</v>
      </c>
      <c r="D5350" s="55">
        <f>[3]lang_2!D5350</f>
        <v>0</v>
      </c>
      <c r="E5350" s="55">
        <f>[3]lang_2!E5350</f>
        <v>0</v>
      </c>
    </row>
    <row r="5351" spans="1:5">
      <c r="A5351" s="55" t="str">
        <f>[3]lang_2!A5351</f>
        <v>TEAM_DINGWEI_907</v>
      </c>
      <c r="B5351" s="55" t="str">
        <f>[3]lang_2!B5351</f>
        <v>直线打击，灼烧暴击，死亡重生</v>
      </c>
      <c r="C5351" s="55" t="str">
        <f>[3]lang_2!C5351</f>
        <v>#直线打击，灼烧暴击，死亡重生</v>
      </c>
      <c r="D5351" s="55">
        <f>[3]lang_2!D5351</f>
        <v>0</v>
      </c>
      <c r="E5351" s="55">
        <f>[3]lang_2!E5351</f>
        <v>0</v>
      </c>
    </row>
    <row r="5352" spans="1:5">
      <c r="A5352" s="55" t="str">
        <f>[3]lang_2!A5352</f>
        <v>TEAM_DINGWEI_1001</v>
      </c>
      <c r="B5352" s="55" t="str">
        <f>[3]lang_2!B5352</f>
        <v>城堡阵营基础兵种，炮灰角色</v>
      </c>
      <c r="C5352" s="55" t="str">
        <f>[3]lang_2!C5352</f>
        <v>#城堡阵营基础兵种，炮灰角色</v>
      </c>
      <c r="D5352" s="55">
        <f>[3]lang_2!D5352</f>
        <v>0</v>
      </c>
      <c r="E5352" s="55">
        <f>[3]lang_2!E5352</f>
        <v>0</v>
      </c>
    </row>
    <row r="5353" spans="1:5">
      <c r="A5353" s="55" t="str">
        <f>[3]lang_2!A5353</f>
        <v>TEAM_DINGWEI_1002</v>
      </c>
      <c r="B5353" s="55" t="str">
        <f>[3]lang_2!B5353</f>
        <v>城堡阵营低级的突击兵种，具有较强机动性</v>
      </c>
      <c r="C5353" s="55" t="str">
        <f>[3]lang_2!C5353</f>
        <v>#城堡阵营低级的突击兵种，具有较强机动性</v>
      </c>
      <c r="D5353" s="55">
        <f>[3]lang_2!D5353</f>
        <v>0</v>
      </c>
      <c r="E5353" s="55">
        <f>[3]lang_2!E5353</f>
        <v>0</v>
      </c>
    </row>
    <row r="5354" spans="1:5">
      <c r="A5354" s="55" t="str">
        <f>[3]lang_2!A5354</f>
        <v>TEAM_DINGWEI_1003</v>
      </c>
      <c r="B5354" s="55" t="str">
        <f>[3]lang_2!B5354</f>
        <v>城堡阵营低级的输出兵种，具有较强攻击性</v>
      </c>
      <c r="C5354" s="55" t="str">
        <f>[3]lang_2!C5354</f>
        <v>#城堡阵营低级的输出兵种，具有较强攻击性</v>
      </c>
      <c r="D5354" s="55">
        <f>[3]lang_2!D5354</f>
        <v>0</v>
      </c>
      <c r="E5354" s="55">
        <f>[3]lang_2!E5354</f>
        <v>0</v>
      </c>
    </row>
    <row r="5355" spans="1:5">
      <c r="A5355" s="55" t="str">
        <f>[3]lang_2!A5355</f>
        <v>TEAM_DINGWEI_1004</v>
      </c>
      <c r="B5355" s="55" t="str">
        <f>[3]lang_2!B5355</f>
        <v>幼年期的枯木卫士，能力不可同日而语</v>
      </c>
      <c r="C5355" s="55" t="str">
        <f>[3]lang_2!C5355</f>
        <v>#幼年期的枯木卫士，能力不可同日而语</v>
      </c>
      <c r="D5355" s="55">
        <f>[3]lang_2!D5355</f>
        <v>0</v>
      </c>
      <c r="E5355" s="55">
        <f>[3]lang_2!E5355</f>
        <v>0</v>
      </c>
    </row>
    <row r="5356" spans="1:5">
      <c r="A5356" s="55" t="str">
        <f>[3]lang_2!A5356</f>
        <v>TEAM_DINGWEI_1005</v>
      </c>
      <c r="B5356" s="55" t="str">
        <f>[3]lang_2!B5356</f>
        <v>元素召唤出的水元素，擅长魔法攻击</v>
      </c>
      <c r="C5356" s="55" t="str">
        <f>[3]lang_2!C5356</f>
        <v>#元素召唤出的水元素，擅长魔法攻击</v>
      </c>
      <c r="D5356" s="55">
        <f>[3]lang_2!D5356</f>
        <v>0</v>
      </c>
      <c r="E5356" s="55">
        <f>[3]lang_2!E5356</f>
        <v>0</v>
      </c>
    </row>
    <row r="5357" spans="1:5">
      <c r="A5357" s="55" t="str">
        <f>[3]lang_2!A5357</f>
        <v>TEAM_DINGWEI_1006</v>
      </c>
      <c r="B5357" s="55" t="str">
        <f>[3]lang_2!B5357</f>
        <v>据点阵营兽人狼骑兵驯养的宠物，凶残嗜血</v>
      </c>
      <c r="C5357" s="55" t="str">
        <f>[3]lang_2!C5357</f>
        <v>#据点阵营兽人狼骑兵驯养的宠物，凶残嗜血</v>
      </c>
      <c r="D5357" s="55">
        <f>[3]lang_2!D5357</f>
        <v>0</v>
      </c>
      <c r="E5357" s="55">
        <f>[3]lang_2!E5357</f>
        <v>0</v>
      </c>
    </row>
    <row r="5358" spans="1:5">
      <c r="A5358" s="55" t="str">
        <f>[3]lang_2!A5358</f>
        <v>TEAM_DINGWEI_1007</v>
      </c>
      <c r="B5358" s="55" t="str">
        <f>[3]lang_2!B5358</f>
        <v>强力爆发技能，连击，攻击大体型兵团有优势</v>
      </c>
      <c r="C5358" s="55" t="str">
        <f>[3]lang_2!C5358</f>
        <v>#强力爆发技能，连击，攻击大体型兵团有优势</v>
      </c>
      <c r="D5358" s="55">
        <f>[3]lang_2!D5358</f>
        <v>0</v>
      </c>
      <c r="E5358" s="55">
        <f>[3]lang_2!E5358</f>
        <v>0</v>
      </c>
    </row>
    <row r="5359" spans="1:5">
      <c r="A5359" s="55" t="str">
        <f>[3]lang_2!A5359</f>
        <v>TEAM_DINGWEI_1008</v>
      </c>
      <c r="B5359" s="55" t="str">
        <f>[3]lang_2!B5359</f>
        <v>高爆发技能，连击，对小体型兵团有优势</v>
      </c>
      <c r="C5359" s="55" t="str">
        <f>[3]lang_2!C5359</f>
        <v>#高爆发技能，连击，对小体型兵团有优势</v>
      </c>
      <c r="D5359" s="55">
        <f>[3]lang_2!D5359</f>
        <v>0</v>
      </c>
      <c r="E5359" s="55">
        <f>[3]lang_2!E5359</f>
        <v>0</v>
      </c>
    </row>
    <row r="5360" spans="1:5">
      <c r="A5360" s="55" t="str">
        <f>[3]lang_2!A5360</f>
        <v>TEAM_DINGWEI_1009</v>
      </c>
      <c r="B5360" s="55" t="str">
        <f>[3]lang_2!B5360</f>
        <v>墓园阵营低级的骷髅战士，战场上的炮灰</v>
      </c>
      <c r="C5360" s="55" t="str">
        <f>[3]lang_2!C5360</f>
        <v>#墓园阵营低级的骷髅战士，战场上的炮灰</v>
      </c>
      <c r="D5360" s="55">
        <f>[3]lang_2!D5360</f>
        <v>0</v>
      </c>
      <c r="E5360" s="55">
        <f>[3]lang_2!E5360</f>
        <v>0</v>
      </c>
    </row>
    <row r="5361" spans="1:5">
      <c r="A5361" s="55" t="str">
        <f>[3]lang_2!A5361</f>
        <v>TEAM_DINGWEI_1010</v>
      </c>
      <c r="B5361" s="55" t="str">
        <f>[3]lang_2!B5361</f>
        <v>墓园阵营低级的骷髅射手，战场上的炮灰</v>
      </c>
      <c r="C5361" s="55" t="str">
        <f>[3]lang_2!C5361</f>
        <v>#墓园阵营低级的骷髅射手，战场上的炮灰</v>
      </c>
      <c r="D5361" s="55">
        <f>[3]lang_2!D5361</f>
        <v>0</v>
      </c>
      <c r="E5361" s="55">
        <f>[3]lang_2!E5361</f>
        <v>0</v>
      </c>
    </row>
    <row r="5362" spans="1:5">
      <c r="A5362" s="55" t="str">
        <f>[3]lang_2!A5362</f>
        <v>TEAM_DINGWEI_1011</v>
      </c>
      <c r="B5362" s="55" t="str">
        <f>[3]lang_2!B5362</f>
        <v>墓园阵营高级骷髅战士，生命力十分强大</v>
      </c>
      <c r="C5362" s="55" t="str">
        <f>[3]lang_2!C5362</f>
        <v>#墓园阵营高级骷髅战士，生命力十分强大</v>
      </c>
      <c r="D5362" s="55">
        <f>[3]lang_2!D5362</f>
        <v>0</v>
      </c>
      <c r="E5362" s="55">
        <f>[3]lang_2!E5362</f>
        <v>0</v>
      </c>
    </row>
    <row r="5363" spans="1:5">
      <c r="A5363" s="55" t="str">
        <f>[3]lang_2!A5363</f>
        <v>TEAM_DINGWEI_1012</v>
      </c>
      <c r="B5363" s="55" t="str">
        <f>[3]lang_2!B5363</f>
        <v>幼年期的狮鹫，是战场上的新手</v>
      </c>
      <c r="C5363" s="55" t="str">
        <f>[3]lang_2!C5363</f>
        <v>#幼年期的狮鹫，是战场上的新手</v>
      </c>
      <c r="D5363" s="55">
        <f>[3]lang_2!D5363</f>
        <v>0</v>
      </c>
      <c r="E5363" s="55">
        <f>[3]lang_2!E5363</f>
        <v>0</v>
      </c>
    </row>
    <row r="5364" spans="1:5">
      <c r="A5364" s="55">
        <f>[3]lang_2!A5364</f>
        <v>0</v>
      </c>
      <c r="B5364" s="55">
        <f>[3]lang_2!B5364</f>
        <v>0</v>
      </c>
      <c r="C5364" s="55">
        <f>[3]lang_2!C5364</f>
        <v>0</v>
      </c>
      <c r="D5364" s="55">
        <f>[3]lang_2!D5364</f>
        <v>0</v>
      </c>
      <c r="E5364" s="55">
        <f>[3]lang_2!E5364</f>
        <v>0</v>
      </c>
    </row>
    <row r="5365" spans="1:5">
      <c r="A5365" s="55">
        <f>[3]lang_2!A5365</f>
        <v>0</v>
      </c>
      <c r="B5365" s="55">
        <f>[3]lang_2!B5365</f>
        <v>0</v>
      </c>
      <c r="C5365" s="55">
        <f>[3]lang_2!C5365</f>
        <v>0</v>
      </c>
      <c r="D5365" s="55">
        <f>[3]lang_2!D5365</f>
        <v>0</v>
      </c>
      <c r="E5365" s="55">
        <f>[3]lang_2!E5365</f>
        <v>0</v>
      </c>
    </row>
    <row r="5366" spans="1:5">
      <c r="A5366" s="55">
        <f>[3]lang_2!A5366</f>
        <v>0</v>
      </c>
      <c r="B5366" s="55">
        <f>[3]lang_2!B5366</f>
        <v>0</v>
      </c>
      <c r="C5366" s="55">
        <f>[3]lang_2!C5366</f>
        <v>0</v>
      </c>
      <c r="D5366" s="55">
        <f>[3]lang_2!D5366</f>
        <v>0</v>
      </c>
      <c r="E5366" s="55">
        <f>[3]lang_2!E5366</f>
        <v>0</v>
      </c>
    </row>
    <row r="5367" spans="1:5">
      <c r="A5367" s="55" t="str">
        <f>[3]lang_2!A5367</f>
        <v>LIANMENGGUIDE_1</v>
      </c>
      <c r="B5367" s="55">
        <f>[3]lang_2!B5367</f>
        <v>0</v>
      </c>
      <c r="C5367" s="55" t="str">
        <f>[3]lang_2!C5367</f>
        <v>#[color=562600]欢迎来到联盟大地图，我来简单为您做介绍。[-]</v>
      </c>
      <c r="D5367" s="55">
        <f>[3]lang_2!D5367</f>
        <v>0</v>
      </c>
      <c r="E5367" s="55">
        <f>[3]lang_2!E5367</f>
        <v>0</v>
      </c>
    </row>
    <row r="5368" spans="1:5">
      <c r="A5368" s="55" t="str">
        <f>[3]lang_2!A5368</f>
        <v>LIANMENGGUIDE_2</v>
      </c>
      <c r="B5368" s="55">
        <f>[3]lang_2!B5368</f>
        <v>0</v>
      </c>
      <c r="C5368" s="55" t="str">
        <f>[3]lang_2!C5368</f>
        <v>#[color=562600]请看这里，这是[-][color=1d61d3]双向传送门[-][color=562600]，通过这里您可以到达敌对联盟的领地。[-]</v>
      </c>
      <c r="D5368" s="55">
        <f>[3]lang_2!D5368</f>
        <v>0</v>
      </c>
      <c r="E5368" s="55">
        <f>[3]lang_2!E5368</f>
        <v>0</v>
      </c>
    </row>
    <row r="5369" spans="1:5">
      <c r="A5369" s="55" t="str">
        <f>[3]lang_2!A5369</f>
        <v>LIANMENGGUIDE_3</v>
      </c>
      <c r="B5369" s="55">
        <f>[3]lang_2!B5369</f>
        <v>0</v>
      </c>
      <c r="C5369" s="55" t="str">
        <f>[3]lang_2!C5369</f>
        <v>#[color=562600]让我们尽情去掠夺他们的资源吧。[-]</v>
      </c>
      <c r="D5369" s="55">
        <f>[3]lang_2!D5369</f>
        <v>0</v>
      </c>
      <c r="E5369" s="55">
        <f>[3]lang_2!E5369</f>
        <v>0</v>
      </c>
    </row>
    <row r="5370" spans="1:5">
      <c r="A5370" s="55" t="str">
        <f>[3]lang_2!A5370</f>
        <v>LIANMENGGUIDE_4</v>
      </c>
      <c r="B5370" s="55">
        <f>[3]lang_2!B5370</f>
        <v>0</v>
      </c>
      <c r="C5370" s="55" t="str">
        <f>[3]lang_2!C5370</f>
        <v>#[color=562600]再来看这里，通过这个[-][color=1d61d3]地下城入口[-][color=562600]就可以进入地下城了，占领地下城中城池可以获得大量奖励。[-]</v>
      </c>
      <c r="D5370" s="55">
        <f>[3]lang_2!D5370</f>
        <v>0</v>
      </c>
      <c r="E5370" s="55">
        <f>[3]lang_2!E5370</f>
        <v>0</v>
      </c>
    </row>
    <row r="5371" spans="1:5">
      <c r="A5371" s="55" t="str">
        <f>[3]lang_2!A5371</f>
        <v>LIANMENGGUIDE_5</v>
      </c>
      <c r="B5371" s="55">
        <f>[3]lang_2!B5371</f>
        <v>0</v>
      </c>
      <c r="C5371" s="55" t="str">
        <f>[3]lang_2!C5371</f>
        <v>#[color=562600]地下城中的城池在[-][color=1d61d3]周六、周日[-][color=562600]奖励翻倍哦。[-]</v>
      </c>
      <c r="D5371" s="55">
        <f>[3]lang_2!D5371</f>
        <v>0</v>
      </c>
      <c r="E5371" s="55">
        <f>[3]lang_2!E5371</f>
        <v>0</v>
      </c>
    </row>
    <row r="5372" spans="1:5">
      <c r="A5372" s="55" t="str">
        <f>[3]lang_2!A5372</f>
        <v>LIANMENGGUIDE_6</v>
      </c>
      <c r="B5372" s="55">
        <f>[3]lang_2!B5372</f>
        <v>0</v>
      </c>
      <c r="C5372" s="55" t="str">
        <f>[3]lang_2!C5372</f>
        <v>#[color=562600]先简单为您做这些介绍，快开启您的探索之旅吧～[-]</v>
      </c>
      <c r="D5372" s="55">
        <f>[3]lang_2!D5372</f>
        <v>0</v>
      </c>
      <c r="E5372" s="55">
        <f>[3]lang_2!E5372</f>
        <v>0</v>
      </c>
    </row>
    <row r="5373" spans="1:5">
      <c r="A5373" s="55" t="str">
        <f>[3]lang_2!A5373</f>
        <v>LIANMENGGUIDE_7</v>
      </c>
      <c r="B5373" s="55">
        <f>[3]lang_2!B5373</f>
        <v>0</v>
      </c>
      <c r="C5373" s="55" t="str">
        <f>[3]lang_2!C5373</f>
        <v>#[color=562600]这里是[-][color=1d61d3]地下城领地[-][color=562600]，看到那些据点了么？[-]</v>
      </c>
      <c r="D5373" s="55">
        <f>[3]lang_2!D5373</f>
        <v>0</v>
      </c>
      <c r="E5373" s="55">
        <f>[3]lang_2!E5373</f>
        <v>0</v>
      </c>
    </row>
    <row r="5374" spans="1:5">
      <c r="A5374" s="55" t="str">
        <f>[3]lang_2!A5374</f>
        <v>LIANMENGGUIDE_8</v>
      </c>
      <c r="B5374" s="55">
        <f>[3]lang_2!B5374</f>
        <v>0</v>
      </c>
      <c r="C5374" s="55" t="str">
        <f>[3]lang_2!C5374</f>
        <v>#[-][color=1d61d3]红色旗帜[-][color=562600]的据点表示被其它联盟占领，打败守军，您就可以占领据点了。[-]</v>
      </c>
      <c r="D5374" s="55">
        <f>[3]lang_2!D5374</f>
        <v>0</v>
      </c>
      <c r="E5374" s="55">
        <f>[3]lang_2!E5374</f>
        <v>0</v>
      </c>
    </row>
    <row r="5375" spans="1:5">
      <c r="A5375" s="55" t="str">
        <f>[3]lang_2!A5375</f>
        <v>LIANMENGGUIDE_9</v>
      </c>
      <c r="B5375" s="55">
        <f>[3]lang_2!B5375</f>
        <v>0</v>
      </c>
      <c r="C5375" s="55" t="str">
        <f>[3]lang_2!C5375</f>
        <v>#[color=562600]位于中心区域的[-][color=1d61d3]龙之国[-][color=562600]奖励更加丰厚，快去占领它吧！[-]</v>
      </c>
      <c r="D5375" s="55">
        <f>[3]lang_2!D5375</f>
        <v>0</v>
      </c>
      <c r="E5375" s="55">
        <f>[3]lang_2!E5375</f>
        <v>0</v>
      </c>
    </row>
    <row r="5376" spans="1:5">
      <c r="A5376" s="55" t="str">
        <f>[3]lang_2!A5376</f>
        <v>LIANMENGGUIDE_10</v>
      </c>
      <c r="B5376" s="55">
        <f>[3]lang_2!B5376</f>
        <v>0</v>
      </c>
      <c r="C5376" s="55" t="str">
        <f>[3]lang_2!C5376</f>
        <v>#[color=562600]小心，您已经进入[-][color=1d61d3]敌对联盟领地[-][color=562600]了。[-]</v>
      </c>
      <c r="D5376" s="55">
        <f>[3]lang_2!D5376</f>
        <v>0</v>
      </c>
      <c r="E5376" s="55">
        <f>[3]lang_2!E5376</f>
        <v>0</v>
      </c>
    </row>
    <row r="5377" spans="1:5">
      <c r="A5377" s="55" t="str">
        <f>[3]lang_2!A5377</f>
        <v>LIANMENGGUIDE_11</v>
      </c>
      <c r="B5377" s="55">
        <f>[3]lang_2!B5377</f>
        <v>0</v>
      </c>
      <c r="C5377" s="55" t="str">
        <f>[3]lang_2!C5377</f>
        <v>#[color=562600]在这里您可以[-][color=1d61d3]掠夺[-][color=562600]他们的资源点，或者进攻他们，击败敌人可以获得[-][color=1d61d3]技能符石[-][color=562600]奖励哦。[-]</v>
      </c>
      <c r="D5377" s="55">
        <f>[3]lang_2!D5377</f>
        <v>0</v>
      </c>
      <c r="E5377" s="55">
        <f>[3]lang_2!E5377</f>
        <v>0</v>
      </c>
    </row>
    <row r="5378" spans="1:5">
      <c r="A5378" s="55" t="str">
        <f>[3]lang_2!A5378</f>
        <v>LIANMENGGUIDE_12</v>
      </c>
      <c r="B5378" s="55">
        <f>[3]lang_2!B5378</f>
        <v>0</v>
      </c>
      <c r="C5378" s="55" t="str">
        <f>[3]lang_2!C5378</f>
        <v>#[color=562600]祝您好运～[-]</v>
      </c>
      <c r="D5378" s="55">
        <f>[3]lang_2!D5378</f>
        <v>0</v>
      </c>
      <c r="E5378" s="55">
        <f>[3]lang_2!E5378</f>
        <v>0</v>
      </c>
    </row>
    <row r="5379" spans="1:5">
      <c r="A5379" s="55">
        <f>[3]lang_2!A5379</f>
        <v>0</v>
      </c>
      <c r="B5379" s="55">
        <f>[3]lang_2!B5379</f>
        <v>0</v>
      </c>
      <c r="C5379" s="55">
        <f>[3]lang_2!C5379</f>
        <v>0</v>
      </c>
      <c r="D5379" s="55">
        <f>[3]lang_2!D5379</f>
        <v>0</v>
      </c>
      <c r="E5379" s="55">
        <f>[3]lang_2!E5379</f>
        <v>0</v>
      </c>
    </row>
    <row r="5380" spans="1:5">
      <c r="A5380" s="55">
        <f>[3]lang_2!A5380</f>
        <v>0</v>
      </c>
      <c r="B5380" s="55">
        <f>[3]lang_2!B5380</f>
        <v>0</v>
      </c>
      <c r="C5380" s="55">
        <f>[3]lang_2!C5380</f>
        <v>0</v>
      </c>
      <c r="D5380" s="55">
        <f>[3]lang_2!D5380</f>
        <v>0</v>
      </c>
      <c r="E5380" s="55">
        <f>[3]lang_2!E5380</f>
        <v>0</v>
      </c>
    </row>
    <row r="5381" spans="1:5">
      <c r="A5381" s="55" t="str">
        <f>[3]lang_2!A5381</f>
        <v>QIANNENGNAME_1</v>
      </c>
      <c r="B5381" s="55">
        <f>[3]lang_2!B5381</f>
        <v>0</v>
      </c>
      <c r="C5381" s="55" t="str">
        <f>[3]lang_2!C5381</f>
        <v>#强壮</v>
      </c>
      <c r="D5381" s="55">
        <f>[3]lang_2!D5381</f>
        <v>0</v>
      </c>
      <c r="E5381" s="55">
        <f>[3]lang_2!E5381</f>
        <v>0</v>
      </c>
    </row>
    <row r="5382" spans="1:5">
      <c r="A5382" s="55" t="str">
        <f>[3]lang_2!A5382</f>
        <v>QIANNENGNAME_2</v>
      </c>
      <c r="B5382" s="55">
        <f>[3]lang_2!B5382</f>
        <v>0</v>
      </c>
      <c r="C5382" s="55" t="str">
        <f>[3]lang_2!C5382</f>
        <v>#灵巧</v>
      </c>
      <c r="D5382" s="55">
        <f>[3]lang_2!D5382</f>
        <v>0</v>
      </c>
      <c r="E5382" s="55">
        <f>[3]lang_2!E5382</f>
        <v>0</v>
      </c>
    </row>
    <row r="5383" spans="1:5">
      <c r="A5383" s="55" t="str">
        <f>[3]lang_2!A5383</f>
        <v>QIANNENGNAME_3</v>
      </c>
      <c r="B5383" s="55">
        <f>[3]lang_2!B5383</f>
        <v>0</v>
      </c>
      <c r="C5383" s="55" t="str">
        <f>[3]lang_2!C5383</f>
        <v>#心智</v>
      </c>
      <c r="D5383" s="55">
        <f>[3]lang_2!D5383</f>
        <v>0</v>
      </c>
      <c r="E5383" s="55">
        <f>[3]lang_2!E5383</f>
        <v>0</v>
      </c>
    </row>
    <row r="5384" spans="1:5">
      <c r="A5384" s="55">
        <f>[3]lang_2!A5384</f>
        <v>0</v>
      </c>
      <c r="B5384" s="55">
        <f>[3]lang_2!B5384</f>
        <v>0</v>
      </c>
      <c r="C5384" s="55">
        <f>[3]lang_2!C5384</f>
        <v>0</v>
      </c>
      <c r="D5384" s="55">
        <f>[3]lang_2!D5384</f>
        <v>0</v>
      </c>
      <c r="E5384" s="55">
        <f>[3]lang_2!E5384</f>
        <v>0</v>
      </c>
    </row>
    <row r="5385" spans="1:5">
      <c r="A5385" s="55" t="str">
        <f>[3]lang_2!A5385</f>
        <v>QIANNENGDES_1</v>
      </c>
      <c r="B5385" s="55">
        <f>[3]lang_2!B5385</f>
        <v>0</v>
      </c>
      <c r="C5385" s="55" t="str">
        <f>[3]lang_2!C5385</f>
        <v>#激发强壮潜能，有效抵御伤害，升级后可以提高兵团生命、兵团免伤</v>
      </c>
      <c r="D5385" s="55">
        <f>[3]lang_2!D5385</f>
        <v>0</v>
      </c>
      <c r="E5385" s="55">
        <f>[3]lang_2!E5385</f>
        <v>0</v>
      </c>
    </row>
    <row r="5386" spans="1:5">
      <c r="A5386" s="55" t="str">
        <f>[3]lang_2!A5386</f>
        <v>QIANNENGDES_2</v>
      </c>
      <c r="B5386" s="55">
        <f>[3]lang_2!B5386</f>
        <v>0</v>
      </c>
      <c r="C5386" s="55" t="str">
        <f>[3]lang_2!C5386</f>
        <v>#激发灵巧潜能，身手敏捷，善于躲避伤害，升级后提高攻速、法术免伤</v>
      </c>
      <c r="D5386" s="55">
        <f>[3]lang_2!D5386</f>
        <v>0</v>
      </c>
      <c r="E5386" s="55">
        <f>[3]lang_2!E5386</f>
        <v>0</v>
      </c>
    </row>
    <row r="5387" spans="1:5">
      <c r="A5387" s="55" t="str">
        <f>[3]lang_2!A5387</f>
        <v>QIANNENGDES_3</v>
      </c>
      <c r="B5387" s="55">
        <f>[3]lang_2!B5387</f>
        <v>0</v>
      </c>
      <c r="C5387" s="55" t="str">
        <f>[3]lang_2!C5387</f>
        <v>#激发心智潜能，洞悉敌人弱点，升级后提高兵团攻击、兵团伤害</v>
      </c>
      <c r="D5387" s="55">
        <f>[3]lang_2!D5387</f>
        <v>0</v>
      </c>
      <c r="E5387" s="55">
        <f>[3]lang_2!E5387</f>
        <v>0</v>
      </c>
    </row>
    <row r="5388" spans="1:5">
      <c r="A5388" s="55">
        <f>[3]lang_2!A5388</f>
        <v>0</v>
      </c>
      <c r="B5388" s="55">
        <f>[3]lang_2!B5388</f>
        <v>0</v>
      </c>
      <c r="C5388" s="55">
        <f>[3]lang_2!C5388</f>
        <v>0</v>
      </c>
      <c r="D5388" s="55">
        <f>[3]lang_2!D5388</f>
        <v>0</v>
      </c>
      <c r="E5388" s="55">
        <f>[3]lang_2!E5388</f>
        <v>0</v>
      </c>
    </row>
    <row r="5389" spans="1:5">
      <c r="A5389" s="55">
        <f>[3]lang_2!A5389</f>
        <v>0</v>
      </c>
      <c r="B5389" s="55">
        <f>[3]lang_2!B5389</f>
        <v>0</v>
      </c>
      <c r="C5389" s="55">
        <f>[3]lang_2!C5389</f>
        <v>0</v>
      </c>
      <c r="D5389" s="55">
        <f>[3]lang_2!D5389</f>
        <v>0</v>
      </c>
      <c r="E5389" s="55">
        <f>[3]lang_2!E5389</f>
        <v>0</v>
      </c>
    </row>
    <row r="5390" spans="1:5">
      <c r="A5390" s="55">
        <f>[3]lang_2!A5390</f>
        <v>0</v>
      </c>
      <c r="B5390" s="55">
        <f>[3]lang_2!B5390</f>
        <v>0</v>
      </c>
      <c r="C5390" s="55">
        <f>[3]lang_2!C5390</f>
        <v>0</v>
      </c>
      <c r="D5390" s="55">
        <f>[3]lang_2!D5390</f>
        <v>0</v>
      </c>
      <c r="E5390" s="55">
        <f>[3]lang_2!E5390</f>
        <v>0</v>
      </c>
    </row>
    <row r="5391" spans="1:5">
      <c r="A5391" s="55" t="str">
        <f>[3]lang_2!A5391</f>
        <v>SKILL_50213</v>
      </c>
      <c r="B5391" s="55">
        <f>[3]lang_2!B5391</f>
        <v>0</v>
      </c>
      <c r="C5391" s="55" t="str">
        <f>[3]lang_2!C5391</f>
        <v>#兵种天赋·破甲</v>
      </c>
      <c r="D5391" s="55">
        <f>[3]lang_2!D5391</f>
        <v>0</v>
      </c>
      <c r="E5391" s="55">
        <f>[3]lang_2!E5391</f>
        <v>0</v>
      </c>
    </row>
    <row r="5392" spans="1:5">
      <c r="A5392" s="55" t="str">
        <f>[3]lang_2!A5392</f>
        <v>SKILL_51120</v>
      </c>
      <c r="B5392" s="55">
        <f>[3]lang_2!B5392</f>
        <v>0</v>
      </c>
      <c r="C5392" s="55" t="str">
        <f>[3]lang_2!C5392</f>
        <v>#兵种天赋·重盾</v>
      </c>
      <c r="D5392" s="55">
        <f>[3]lang_2!D5392</f>
        <v>0</v>
      </c>
      <c r="E5392" s="55">
        <f>[3]lang_2!E5392</f>
        <v>0</v>
      </c>
    </row>
    <row r="5393" spans="1:5">
      <c r="A5393" s="55" t="str">
        <f>[3]lang_2!A5393</f>
        <v>SKILL_52067</v>
      </c>
      <c r="B5393" s="55">
        <f>[3]lang_2!B5393</f>
        <v>0</v>
      </c>
      <c r="C5393" s="55" t="str">
        <f>[3]lang_2!C5393</f>
        <v>#兵种天赋·迂回</v>
      </c>
      <c r="D5393" s="55">
        <f>[3]lang_2!D5393</f>
        <v>0</v>
      </c>
      <c r="E5393" s="55">
        <f>[3]lang_2!E5393</f>
        <v>0</v>
      </c>
    </row>
    <row r="5394" spans="1:5">
      <c r="A5394" s="55" t="str">
        <f>[3]lang_2!A5394</f>
        <v>SKILL_52066</v>
      </c>
      <c r="B5394" s="55">
        <f>[3]lang_2!B5394</f>
        <v>0</v>
      </c>
      <c r="C5394" s="55" t="str">
        <f>[3]lang_2!C5394</f>
        <v>#兵种天赋·狙击</v>
      </c>
      <c r="D5394" s="55">
        <f>[3]lang_2!D5394</f>
        <v>0</v>
      </c>
      <c r="E5394" s="55">
        <f>[3]lang_2!E5394</f>
        <v>0</v>
      </c>
    </row>
    <row r="5395" spans="1:5">
      <c r="A5395" s="55" t="str">
        <f>[3]lang_2!A5395</f>
        <v>SKILL_51121</v>
      </c>
      <c r="B5395" s="55">
        <f>[3]lang_2!B5395</f>
        <v>0</v>
      </c>
      <c r="C5395" s="55" t="str">
        <f>[3]lang_2!C5395</f>
        <v>#兵种天赋·聚能</v>
      </c>
      <c r="D5395" s="55">
        <f>[3]lang_2!D5395</f>
        <v>0</v>
      </c>
      <c r="E5395" s="55">
        <f>[3]lang_2!E5395</f>
        <v>0</v>
      </c>
    </row>
    <row r="5396" spans="1:5">
      <c r="A5396" s="55" t="str">
        <f>[3]lang_2!A5396</f>
        <v>SKILLDES_50213</v>
      </c>
      <c r="B5396" s="55">
        <f>[3]lang_2!B5396</f>
        <v>0</v>
      </c>
      <c r="C5396" s="55" t="str">
        <f>[3]lang_2!C5396</f>
        <v>#[color=562600]攻击兵团降低目标兵团[-][color=1ca216,fontsize=20]{($level+$ulevel)*4+16}%[-][color=562600]防御，不可叠加[-]</v>
      </c>
      <c r="D5396" s="55">
        <f>[3]lang_2!D5396</f>
        <v>0</v>
      </c>
      <c r="E5396" s="55">
        <f>[3]lang_2!E5396</f>
        <v>0</v>
      </c>
    </row>
    <row r="5397" spans="1:5">
      <c r="A5397" s="55" t="str">
        <f>[3]lang_2!A5397</f>
        <v>SKILLDES_51120</v>
      </c>
      <c r="B5397" s="55">
        <f>[3]lang_2!B5397</f>
        <v>0</v>
      </c>
      <c r="C5397" s="55" t="str">
        <f>[3]lang_2!C5397</f>
        <v>#[color=562600]防御兵团具有更高的生存能力，兵团免伤提高[-][color=1ca216,fontsize=20]{($level+$ulevel)*2+8}%[-]</v>
      </c>
      <c r="D5397" s="55">
        <f>[3]lang_2!D5397</f>
        <v>0</v>
      </c>
      <c r="E5397" s="55">
        <f>[3]lang_2!E5397</f>
        <v>0</v>
      </c>
    </row>
    <row r="5398" spans="1:5">
      <c r="A5398" s="55" t="str">
        <f>[3]lang_2!A5398</f>
        <v>SKILLDES_52067</v>
      </c>
      <c r="B5398" s="55">
        <f>[3]lang_2!B5398</f>
        <v>0</v>
      </c>
      <c r="C5398" s="55" t="str">
        <f>[3]lang_2!C5398</f>
        <v>#[color=562600]优先攻击敌方后排，对射手及魔法兵团伤害提高[-][color=1ca216,fontsize=20]{($level+$ulevel)*6+24}%[-]</v>
      </c>
      <c r="D5398" s="55">
        <f>[3]lang_2!D5398</f>
        <v>0</v>
      </c>
      <c r="E5398" s="55">
        <f>[3]lang_2!E5398</f>
        <v>0</v>
      </c>
    </row>
    <row r="5399" spans="1:5">
      <c r="A5399" s="55" t="str">
        <f>[3]lang_2!A5399</f>
        <v>SKILLDES_52066</v>
      </c>
      <c r="B5399" s="55">
        <f>[3]lang_2!B5399</f>
        <v>0</v>
      </c>
      <c r="C5399" s="55" t="str">
        <f>[3]lang_2!C5399</f>
        <v>#[color=562600]与目标距离影响伤害，每100攻击距离提高[-][color=1ca216,fontsize=20]{($level+$ulevel)*1+4}%[-][color=562600]攻击[-]</v>
      </c>
      <c r="D5399" s="55">
        <f>[3]lang_2!D5399</f>
        <v>0</v>
      </c>
      <c r="E5399" s="55">
        <f>[3]lang_2!E5399</f>
        <v>0</v>
      </c>
    </row>
    <row r="5400" spans="1:5">
      <c r="A5400" s="55" t="str">
        <f>[3]lang_2!A5400</f>
        <v>SKILLDES_51121</v>
      </c>
      <c r="B5400" s="55">
        <f>[3]lang_2!B5400</f>
        <v>0</v>
      </c>
      <c r="C5400" s="55" t="str">
        <f>[3]lang_2!C5400</f>
        <v>#[color=562600]魔法兵团精通法术奥义，英雄法术免伤提高[-][color=1ca216,fontsize=20]{($level+$ulevel)*2+8}%[-]</v>
      </c>
      <c r="D5400" s="55">
        <f>[3]lang_2!D5400</f>
        <v>0</v>
      </c>
      <c r="E5400" s="55">
        <f>[3]lang_2!E5400</f>
        <v>0</v>
      </c>
    </row>
    <row r="5401" spans="1:5">
      <c r="A5401" s="55">
        <f>[3]lang_2!A5401</f>
        <v>0</v>
      </c>
      <c r="B5401" s="55">
        <f>[3]lang_2!B5401</f>
        <v>0</v>
      </c>
      <c r="C5401" s="55">
        <f>[3]lang_2!C5401</f>
        <v>0</v>
      </c>
      <c r="D5401" s="55">
        <f>[3]lang_2!D5401</f>
        <v>0</v>
      </c>
      <c r="E5401" s="55">
        <f>[3]lang_2!E5401</f>
        <v>0</v>
      </c>
    </row>
    <row r="5402" spans="1:5">
      <c r="A5402" s="55">
        <f>[3]lang_2!A5402</f>
        <v>0</v>
      </c>
      <c r="B5402" s="55">
        <f>[3]lang_2!B5402</f>
        <v>0</v>
      </c>
      <c r="C5402" s="55">
        <f>[3]lang_2!C5402</f>
        <v>0</v>
      </c>
      <c r="D5402" s="55">
        <f>[3]lang_2!D5402</f>
        <v>0</v>
      </c>
      <c r="E5402" s="55">
        <f>[3]lang_2!E5402</f>
        <v>0</v>
      </c>
    </row>
    <row r="5403" spans="1:5">
      <c r="A5403" s="55">
        <f>[3]lang_2!A5403</f>
        <v>0</v>
      </c>
      <c r="B5403" s="55">
        <f>[3]lang_2!B5403</f>
        <v>0</v>
      </c>
      <c r="C5403" s="55">
        <f>[3]lang_2!C5403</f>
        <v>0</v>
      </c>
      <c r="D5403" s="55">
        <f>[3]lang_2!D5403</f>
        <v>0</v>
      </c>
      <c r="E5403" s="55">
        <f>[3]lang_2!E5403</f>
        <v>0</v>
      </c>
    </row>
    <row r="5404" spans="1:5">
      <c r="A5404" s="55" t="str">
        <f>[3]lang_2!A5404</f>
        <v>FORMATION_LANG1_1</v>
      </c>
      <c r="B5404" s="55">
        <f>[3]lang_2!B5404</f>
        <v>0</v>
      </c>
      <c r="C5404" s="55" t="str">
        <f>[3]lang_2!C5404</f>
        <v>#士气高涨</v>
      </c>
      <c r="D5404" s="55">
        <f>[3]lang_2!D5404</f>
        <v>0</v>
      </c>
      <c r="E5404" s="55">
        <f>[3]lang_2!E5404</f>
        <v>0</v>
      </c>
    </row>
    <row r="5405" spans="1:5">
      <c r="A5405" s="55" t="str">
        <f>[3]lang_2!A5405</f>
        <v>FORMATION_LANG1_2</v>
      </c>
      <c r="B5405" s="55">
        <f>[3]lang_2!B5405</f>
        <v>0</v>
      </c>
      <c r="C5405" s="55" t="str">
        <f>[3]lang_2!C5405</f>
        <v>#减速</v>
      </c>
      <c r="D5405" s="55">
        <f>[3]lang_2!D5405</f>
        <v>0</v>
      </c>
      <c r="E5405" s="55">
        <f>[3]lang_2!E5405</f>
        <v>0</v>
      </c>
    </row>
    <row r="5406" spans="1:5">
      <c r="A5406" s="55" t="str">
        <f>[3]lang_2!A5406</f>
        <v>FORMATION_LANG1_3</v>
      </c>
      <c r="B5406" s="55">
        <f>[3]lang_2!B5406</f>
        <v>0</v>
      </c>
      <c r="C5406" s="55" t="str">
        <f>[3]lang_2!C5406</f>
        <v>#流血</v>
      </c>
      <c r="D5406" s="55">
        <f>[3]lang_2!D5406</f>
        <v>0</v>
      </c>
      <c r="E5406" s="55">
        <f>[3]lang_2!E5406</f>
        <v>0</v>
      </c>
    </row>
    <row r="5407" spans="1:5">
      <c r="A5407" s="55" t="str">
        <f>[3]lang_2!A5407</f>
        <v>FORMATION_LANG1_4</v>
      </c>
      <c r="B5407" s="55">
        <f>[3]lang_2!B5407</f>
        <v>0</v>
      </c>
      <c r="C5407" s="55" t="str">
        <f>[3]lang_2!C5407</f>
        <v>#灼烧</v>
      </c>
      <c r="D5407" s="55">
        <f>[3]lang_2!D5407</f>
        <v>0</v>
      </c>
      <c r="E5407" s="55">
        <f>[3]lang_2!E5407</f>
        <v>0</v>
      </c>
    </row>
    <row r="5408" spans="1:5">
      <c r="A5408" s="55" t="str">
        <f>[3]lang_2!A5408</f>
        <v>FORMATION_LANG1_5</v>
      </c>
      <c r="B5408" s="55">
        <f>[3]lang_2!B5408</f>
        <v>0</v>
      </c>
      <c r="C5408" s="55" t="str">
        <f>[3]lang_2!C5408</f>
        <v>#士气低落</v>
      </c>
      <c r="D5408" s="55">
        <f>[3]lang_2!D5408</f>
        <v>0</v>
      </c>
      <c r="E5408" s="55">
        <f>[3]lang_2!E5408</f>
        <v>0</v>
      </c>
    </row>
    <row r="5409" spans="1:5">
      <c r="A5409" s="55">
        <f>[3]lang_2!A5409</f>
        <v>0</v>
      </c>
      <c r="B5409" s="55">
        <f>[3]lang_2!B5409</f>
        <v>0</v>
      </c>
      <c r="C5409" s="55">
        <f>[3]lang_2!C5409</f>
        <v>0</v>
      </c>
      <c r="D5409" s="55">
        <f>[3]lang_2!D5409</f>
        <v>0</v>
      </c>
      <c r="E5409" s="55">
        <f>[3]lang_2!E5409</f>
        <v>0</v>
      </c>
    </row>
    <row r="5410" spans="1:5">
      <c r="A5410" s="55" t="str">
        <f>[3]lang_2!A5410</f>
        <v>FORMATION_LANG2_1</v>
      </c>
      <c r="B5410" s="55">
        <f>[3]lang_2!B5410</f>
        <v>0</v>
      </c>
      <c r="C5410" s="55" t="str">
        <f>[3]lang_2!C5410</f>
        <v>#对己方施加「士气高涨」状态的兵团&amp;英雄</v>
      </c>
      <c r="D5410" s="55">
        <f>[3]lang_2!D5410</f>
        <v>0</v>
      </c>
      <c r="E5410" s="55">
        <f>[3]lang_2!E5410</f>
        <v>0</v>
      </c>
    </row>
    <row r="5411" spans="1:5">
      <c r="A5411" s="55" t="str">
        <f>[3]lang_2!A5411</f>
        <v>FORMATION_LANG2_2</v>
      </c>
      <c r="B5411" s="55">
        <f>[3]lang_2!B5411</f>
        <v>0</v>
      </c>
      <c r="C5411" s="55" t="str">
        <f>[3]lang_2!C5411</f>
        <v>#对敌方制造「减速」状态的兵团&amp;英雄</v>
      </c>
      <c r="D5411" s="55">
        <f>[3]lang_2!D5411</f>
        <v>0</v>
      </c>
      <c r="E5411" s="55">
        <f>[3]lang_2!E5411</f>
        <v>0</v>
      </c>
    </row>
    <row r="5412" spans="1:5">
      <c r="A5412" s="55" t="str">
        <f>[3]lang_2!A5412</f>
        <v>FORMATION_LANG2_3</v>
      </c>
      <c r="B5412" s="55">
        <f>[3]lang_2!B5412</f>
        <v>0</v>
      </c>
      <c r="C5412" s="55" t="str">
        <f>[3]lang_2!C5412</f>
        <v>#对敌方制造「流血」状态的兵团&amp;英雄</v>
      </c>
      <c r="D5412" s="55">
        <f>[3]lang_2!D5412</f>
        <v>0</v>
      </c>
      <c r="E5412" s="55">
        <f>[3]lang_2!E5412</f>
        <v>0</v>
      </c>
    </row>
    <row r="5413" spans="1:5">
      <c r="A5413" s="55" t="str">
        <f>[3]lang_2!A5413</f>
        <v>FORMATION_LANG2_4</v>
      </c>
      <c r="B5413" s="55">
        <f>[3]lang_2!B5413</f>
        <v>0</v>
      </c>
      <c r="C5413" s="55" t="str">
        <f>[3]lang_2!C5413</f>
        <v>#对敌方制造「灼烧」状态的兵团&amp;英雄</v>
      </c>
      <c r="D5413" s="55">
        <f>[3]lang_2!D5413</f>
        <v>0</v>
      </c>
      <c r="E5413" s="55">
        <f>[3]lang_2!E5413</f>
        <v>0</v>
      </c>
    </row>
    <row r="5414" spans="1:5">
      <c r="A5414" s="55" t="str">
        <f>[3]lang_2!A5414</f>
        <v>FORMATION_LANG2_5</v>
      </c>
      <c r="B5414" s="55">
        <f>[3]lang_2!B5414</f>
        <v>0</v>
      </c>
      <c r="C5414" s="55" t="str">
        <f>[3]lang_2!C5414</f>
        <v>#对敌方制造「士气低落」状态的兵团&amp;英雄</v>
      </c>
      <c r="D5414" s="55">
        <f>[3]lang_2!D5414</f>
        <v>0</v>
      </c>
      <c r="E5414" s="55">
        <f>[3]lang_2!E5414</f>
        <v>0</v>
      </c>
    </row>
    <row r="5415" spans="1:5">
      <c r="A5415" s="55">
        <f>[3]lang_2!A5415</f>
        <v>0</v>
      </c>
      <c r="B5415" s="55">
        <f>[3]lang_2!B5415</f>
        <v>0</v>
      </c>
      <c r="C5415" s="55">
        <f>[3]lang_2!C5415</f>
        <v>0</v>
      </c>
      <c r="D5415" s="55">
        <f>[3]lang_2!D5415</f>
        <v>0</v>
      </c>
      <c r="E5415" s="55">
        <f>[3]lang_2!E5415</f>
        <v>0</v>
      </c>
    </row>
    <row r="5416" spans="1:5">
      <c r="A5416" s="55" t="str">
        <f>[3]lang_2!A5416</f>
        <v>FORMATION_LANG3_1</v>
      </c>
      <c r="B5416" s="55">
        <f>[3]lang_2!B5416</f>
        <v>0</v>
      </c>
      <c r="C5416" s="55" t="str">
        <f>[3]lang_2!C5416</f>
        <v>#「士气高涨」状态下受到额外增益的兵团</v>
      </c>
      <c r="D5416" s="55">
        <f>[3]lang_2!D5416</f>
        <v>0</v>
      </c>
      <c r="E5416" s="55">
        <f>[3]lang_2!E5416</f>
        <v>0</v>
      </c>
    </row>
    <row r="5417" spans="1:5">
      <c r="A5417" s="55" t="str">
        <f>[3]lang_2!A5417</f>
        <v>FORMATION_LANG3_2</v>
      </c>
      <c r="B5417" s="55">
        <f>[3]lang_2!B5417</f>
        <v>0</v>
      </c>
      <c r="C5417" s="55" t="str">
        <f>[3]lang_2!C5417</f>
        <v>#对「减速」状态敌人造成连击的兵团</v>
      </c>
      <c r="D5417" s="55">
        <f>[3]lang_2!D5417</f>
        <v>0</v>
      </c>
      <c r="E5417" s="55">
        <f>[3]lang_2!E5417</f>
        <v>0</v>
      </c>
    </row>
    <row r="5418" spans="1:5">
      <c r="A5418" s="55" t="str">
        <f>[3]lang_2!A5418</f>
        <v>FORMATION_LANG3_3</v>
      </c>
      <c r="B5418" s="55">
        <f>[3]lang_2!B5418</f>
        <v>0</v>
      </c>
      <c r="C5418" s="55" t="str">
        <f>[3]lang_2!C5418</f>
        <v>#对「流血」状态敌人造成额外伤害的兵团</v>
      </c>
      <c r="D5418" s="55">
        <f>[3]lang_2!D5418</f>
        <v>0</v>
      </c>
      <c r="E5418" s="55">
        <f>[3]lang_2!E5418</f>
        <v>0</v>
      </c>
    </row>
    <row r="5419" spans="1:5">
      <c r="A5419" s="55" t="str">
        <f>[3]lang_2!A5419</f>
        <v>FORMATION_LANG3_4</v>
      </c>
      <c r="B5419" s="55">
        <f>[3]lang_2!B5419</f>
        <v>0</v>
      </c>
      <c r="C5419" s="55" t="str">
        <f>[3]lang_2!C5419</f>
        <v>#对「灼烧」状态敌人造成额外伤害的兵团</v>
      </c>
      <c r="D5419" s="55">
        <f>[3]lang_2!D5419</f>
        <v>0</v>
      </c>
      <c r="E5419" s="55">
        <f>[3]lang_2!E5419</f>
        <v>0</v>
      </c>
    </row>
    <row r="5420" spans="1:5">
      <c r="A5420" s="55" t="str">
        <f>[3]lang_2!A5420</f>
        <v>FORMATION_LANG3_5</v>
      </c>
      <c r="B5420" s="55">
        <f>[3]lang_2!B5420</f>
        <v>0</v>
      </c>
      <c r="C5420" s="55" t="str">
        <f>[3]lang_2!C5420</f>
        <v>#对阵「士气低落」状态敌人优势的兵团</v>
      </c>
      <c r="D5420" s="55">
        <f>[3]lang_2!D5420</f>
        <v>0</v>
      </c>
      <c r="E5420" s="55">
        <f>[3]lang_2!E5420</f>
        <v>0</v>
      </c>
    </row>
    <row r="5421" spans="1:5">
      <c r="A5421" s="55">
        <f>[3]lang_2!A5421</f>
        <v>0</v>
      </c>
      <c r="B5421" s="55">
        <f>[3]lang_2!B5421</f>
        <v>0</v>
      </c>
      <c r="C5421" s="55">
        <f>[3]lang_2!C5421</f>
        <v>0</v>
      </c>
      <c r="D5421" s="55">
        <f>[3]lang_2!D5421</f>
        <v>0</v>
      </c>
      <c r="E5421" s="55">
        <f>[3]lang_2!E5421</f>
        <v>0</v>
      </c>
    </row>
    <row r="5422" spans="1:5">
      <c r="A5422" s="55">
        <f>[3]lang_2!A5422</f>
        <v>0</v>
      </c>
      <c r="B5422" s="55">
        <f>[3]lang_2!B5422</f>
        <v>0</v>
      </c>
      <c r="C5422" s="55">
        <f>[3]lang_2!C5422</f>
        <v>0</v>
      </c>
      <c r="D5422" s="55">
        <f>[3]lang_2!D5422</f>
        <v>0</v>
      </c>
      <c r="E5422" s="55">
        <f>[3]lang_2!E5422</f>
        <v>0</v>
      </c>
    </row>
    <row r="5423" spans="1:5">
      <c r="A5423" s="55" t="str">
        <f>[3]lang_2!A5423</f>
        <v>GUILD_MAP_BUTTON_1</v>
      </c>
      <c r="B5423" s="55">
        <f>[3]lang_2!B5423</f>
        <v>0</v>
      </c>
      <c r="C5423" s="55" t="str">
        <f>[3]lang_2!C5423</f>
        <v>#防守</v>
      </c>
      <c r="D5423" s="55">
        <f>[3]lang_2!D5423</f>
        <v>0</v>
      </c>
      <c r="E5423" s="55">
        <f>[3]lang_2!E5423</f>
        <v>0</v>
      </c>
    </row>
    <row r="5424" spans="1:5">
      <c r="A5424" s="55" t="str">
        <f>[3]lang_2!A5424</f>
        <v>GUILD_MAP_BUTTON_2</v>
      </c>
      <c r="B5424" s="55">
        <f>[3]lang_2!B5424</f>
        <v>0</v>
      </c>
      <c r="C5424" s="55" t="str">
        <f>[3]lang_2!C5424</f>
        <v>#规则</v>
      </c>
      <c r="D5424" s="55">
        <f>[3]lang_2!D5424</f>
        <v>0</v>
      </c>
      <c r="E5424" s="55">
        <f>[3]lang_2!E5424</f>
        <v>0</v>
      </c>
    </row>
    <row r="5425" spans="1:5">
      <c r="A5425" s="55" t="str">
        <f>[3]lang_2!A5425</f>
        <v>GUILD_MAP_BUTTON_3</v>
      </c>
      <c r="B5425" s="55">
        <f>[3]lang_2!B5425</f>
        <v>0</v>
      </c>
      <c r="C5425" s="55" t="str">
        <f>[3]lang_2!C5425</f>
        <v>#战报</v>
      </c>
      <c r="D5425" s="55">
        <f>[3]lang_2!D5425</f>
        <v>0</v>
      </c>
      <c r="E5425" s="55">
        <f>[3]lang_2!E5425</f>
        <v>0</v>
      </c>
    </row>
    <row r="5426" spans="1:5">
      <c r="A5426" s="55" t="str">
        <f>[3]lang_2!A5426</f>
        <v>GUILD_MAP_BUTTON_4</v>
      </c>
      <c r="B5426" s="55">
        <f>[3]lang_2!B5426</f>
        <v>0</v>
      </c>
      <c r="C5426" s="55" t="str">
        <f>[3]lang_2!C5426</f>
        <v>#地图</v>
      </c>
      <c r="D5426" s="55">
        <f>[3]lang_2!D5426</f>
        <v>0</v>
      </c>
      <c r="E5426" s="55">
        <f>[3]lang_2!E5426</f>
        <v>0</v>
      </c>
    </row>
    <row r="5427" spans="1:5">
      <c r="A5427" s="55" t="str">
        <f>[3]lang_2!A5427</f>
        <v>GUILD_MAP_BUTTON_5</v>
      </c>
      <c r="B5427" s="55">
        <f>[3]lang_2!B5427</f>
        <v>0</v>
      </c>
      <c r="C5427" s="55" t="str">
        <f>[3]lang_2!C5427</f>
        <v>#装备</v>
      </c>
      <c r="D5427" s="55">
        <f>[3]lang_2!D5427</f>
        <v>0</v>
      </c>
      <c r="E5427" s="55">
        <f>[3]lang_2!E5427</f>
        <v>0</v>
      </c>
    </row>
    <row r="5428" spans="1:5">
      <c r="A5428" s="55" t="str">
        <f>[3]lang_2!A5428</f>
        <v>GUILD_MAP_BUTTON_6</v>
      </c>
      <c r="B5428" s="55">
        <f>[3]lang_2!B5428</f>
        <v>0</v>
      </c>
      <c r="C5428" s="55" t="str">
        <f>[3]lang_2!C5428</f>
        <v>#排行榜</v>
      </c>
      <c r="D5428" s="55">
        <f>[3]lang_2!D5428</f>
        <v>0</v>
      </c>
      <c r="E5428" s="55">
        <f>[3]lang_2!E5428</f>
        <v>0</v>
      </c>
    </row>
    <row r="5429" spans="1:5">
      <c r="A5429" s="55" t="str">
        <f>[3]lang_2!A5429</f>
        <v>GUILD_MAP_BUTTON_7</v>
      </c>
      <c r="B5429" s="55">
        <f>[3]lang_2!B5429</f>
        <v>0</v>
      </c>
      <c r="C5429" s="55" t="str">
        <f>[3]lang_2!C5429</f>
        <v>#军情</v>
      </c>
      <c r="D5429" s="55">
        <f>[3]lang_2!D5429</f>
        <v>0</v>
      </c>
      <c r="E5429" s="55">
        <f>[3]lang_2!E5429</f>
        <v>0</v>
      </c>
    </row>
    <row r="5430" spans="1:5">
      <c r="A5430" s="55">
        <f>[3]lang_2!A5430</f>
        <v>0</v>
      </c>
      <c r="B5430" s="55">
        <f>[3]lang_2!B5430</f>
        <v>0</v>
      </c>
      <c r="C5430" s="55">
        <f>[3]lang_2!C5430</f>
        <v>0</v>
      </c>
      <c r="D5430" s="55">
        <f>[3]lang_2!D5430</f>
        <v>0</v>
      </c>
      <c r="E5430" s="55">
        <f>[3]lang_2!E5430</f>
        <v>0</v>
      </c>
    </row>
    <row r="5431" spans="1:5">
      <c r="A5431" s="55">
        <f>[3]lang_2!A5431</f>
        <v>0</v>
      </c>
      <c r="B5431" s="55">
        <f>[3]lang_2!B5431</f>
        <v>0</v>
      </c>
      <c r="C5431" s="55">
        <f>[3]lang_2!C5431</f>
        <v>0</v>
      </c>
      <c r="D5431" s="55">
        <f>[3]lang_2!D5431</f>
        <v>0</v>
      </c>
      <c r="E5431" s="55">
        <f>[3]lang_2!E5431</f>
        <v>0</v>
      </c>
    </row>
    <row r="5432" spans="1:5">
      <c r="A5432" s="55" t="str">
        <f>[3]lang_2!A5432</f>
        <v>NESTS_CAMP_NAME_1</v>
      </c>
      <c r="B5432" s="55">
        <f>[3]lang_2!B5432</f>
        <v>0</v>
      </c>
      <c r="C5432" s="55" t="str">
        <f>[3]lang_2!C5432</f>
        <v>#城堡</v>
      </c>
      <c r="D5432" s="55">
        <f>[3]lang_2!D5432</f>
        <v>0</v>
      </c>
      <c r="E5432" s="55">
        <f>[3]lang_2!E5432</f>
        <v>0</v>
      </c>
    </row>
    <row r="5433" spans="1:5">
      <c r="A5433" s="55" t="str">
        <f>[3]lang_2!A5433</f>
        <v>NESTS_CAMP_NAME_2</v>
      </c>
      <c r="B5433" s="55">
        <f>[3]lang_2!B5433</f>
        <v>0</v>
      </c>
      <c r="C5433" s="55" t="str">
        <f>[3]lang_2!C5433</f>
        <v>#壁垒</v>
      </c>
      <c r="D5433" s="55">
        <f>[3]lang_2!D5433</f>
        <v>0</v>
      </c>
      <c r="E5433" s="55">
        <f>[3]lang_2!E5433</f>
        <v>0</v>
      </c>
    </row>
    <row r="5434" spans="1:5">
      <c r="A5434" s="55" t="str">
        <f>[3]lang_2!A5434</f>
        <v>NESTS_CAMP_NAME_3</v>
      </c>
      <c r="B5434" s="55">
        <f>[3]lang_2!B5434</f>
        <v>0</v>
      </c>
      <c r="C5434" s="55" t="str">
        <f>[3]lang_2!C5434</f>
        <v>#据点</v>
      </c>
      <c r="D5434" s="55">
        <f>[3]lang_2!D5434</f>
        <v>0</v>
      </c>
      <c r="E5434" s="55">
        <f>[3]lang_2!E5434</f>
        <v>0</v>
      </c>
    </row>
    <row r="5435" spans="1:5">
      <c r="A5435" s="55" t="str">
        <f>[3]lang_2!A5435</f>
        <v>NESTS_CAMP_NAME_4</v>
      </c>
      <c r="B5435" s="55">
        <f>[3]lang_2!B5435</f>
        <v>0</v>
      </c>
      <c r="C5435" s="55" t="str">
        <f>[3]lang_2!C5435</f>
        <v>#墓园</v>
      </c>
      <c r="D5435" s="55">
        <f>[3]lang_2!D5435</f>
        <v>0</v>
      </c>
      <c r="E5435" s="55">
        <f>[3]lang_2!E5435</f>
        <v>0</v>
      </c>
    </row>
    <row r="5436" spans="1:5">
      <c r="A5436" s="55" t="str">
        <f>[3]lang_2!A5436</f>
        <v>NESTS_CAMP_NAME_5</v>
      </c>
      <c r="B5436" s="55">
        <f>[3]lang_2!B5436</f>
        <v>0</v>
      </c>
      <c r="C5436" s="55" t="str">
        <f>[3]lang_2!C5436</f>
        <v>#地狱</v>
      </c>
      <c r="D5436" s="55">
        <f>[3]lang_2!D5436</f>
        <v>0</v>
      </c>
      <c r="E5436" s="55">
        <f>[3]lang_2!E5436</f>
        <v>0</v>
      </c>
    </row>
    <row r="5437" spans="1:5">
      <c r="A5437" s="55" t="str">
        <f>[3]lang_2!A5437</f>
        <v>NESTS_CAMP_NAME_6</v>
      </c>
      <c r="B5437" s="55">
        <f>[3]lang_2!B5437</f>
        <v>0</v>
      </c>
      <c r="C5437" s="55" t="str">
        <f>[3]lang_2!C5437</f>
        <v>#塔楼</v>
      </c>
      <c r="D5437" s="55">
        <f>[3]lang_2!D5437</f>
        <v>0</v>
      </c>
      <c r="E5437" s="55">
        <f>[3]lang_2!E5437</f>
        <v>0</v>
      </c>
    </row>
    <row r="5438" spans="1:5">
      <c r="A5438" s="55" t="str">
        <f>[3]lang_2!A5438</f>
        <v>NESTS_CAMP_NAME_7</v>
      </c>
      <c r="B5438" s="55">
        <f>[3]lang_2!B5438</f>
        <v>0</v>
      </c>
      <c r="C5438" s="55" t="str">
        <f>[3]lang_2!C5438</f>
        <v>#地下城</v>
      </c>
      <c r="D5438" s="55">
        <f>[3]lang_2!D5438</f>
        <v>0</v>
      </c>
      <c r="E5438" s="55">
        <f>[3]lang_2!E5438</f>
        <v>0</v>
      </c>
    </row>
    <row r="5439" spans="1:5">
      <c r="A5439" s="55" t="str">
        <f>[3]lang_2!A5439</f>
        <v>NESTS_CAMP_NAME_8</v>
      </c>
      <c r="B5439" s="55">
        <f>[3]lang_2!B5439</f>
        <v>0</v>
      </c>
      <c r="C5439" s="55" t="str">
        <f>[3]lang_2!C5439</f>
        <v>#驯兽师</v>
      </c>
      <c r="D5439" s="55">
        <f>[3]lang_2!D5439</f>
        <v>0</v>
      </c>
      <c r="E5439" s="55">
        <f>[3]lang_2!E5439</f>
        <v>0</v>
      </c>
    </row>
    <row r="5440" spans="1:5">
      <c r="A5440" s="55" t="str">
        <f>[3]lang_2!A5440</f>
        <v>NESTS_CAMP_NAME_9</v>
      </c>
      <c r="B5440" s="55">
        <f>[3]lang_2!B5440</f>
        <v>0</v>
      </c>
      <c r="C5440" s="55" t="str">
        <f>[3]lang_2!C5440</f>
        <v>#元素</v>
      </c>
      <c r="D5440" s="55">
        <f>[3]lang_2!D5440</f>
        <v>0</v>
      </c>
      <c r="E5440" s="55">
        <f>[3]lang_2!E5440</f>
        <v>0</v>
      </c>
    </row>
    <row r="5441" spans="1:5">
      <c r="A5441" s="55">
        <f>[3]lang_2!A5441</f>
        <v>0</v>
      </c>
      <c r="B5441" s="55">
        <f>[3]lang_2!B5441</f>
        <v>0</v>
      </c>
      <c r="C5441" s="55">
        <f>[3]lang_2!C5441</f>
        <v>0</v>
      </c>
      <c r="D5441" s="55">
        <f>[3]lang_2!D5441</f>
        <v>0</v>
      </c>
      <c r="E5441" s="55">
        <f>[3]lang_2!E5441</f>
        <v>0</v>
      </c>
    </row>
    <row r="5442" spans="1:5">
      <c r="A5442" s="55">
        <f>[3]lang_2!A5442</f>
        <v>0</v>
      </c>
      <c r="B5442" s="55">
        <f>[3]lang_2!B5442</f>
        <v>0</v>
      </c>
      <c r="C5442" s="55">
        <f>[3]lang_2!C5442</f>
        <v>0</v>
      </c>
      <c r="D5442" s="55">
        <f>[3]lang_2!D5442</f>
        <v>0</v>
      </c>
      <c r="E5442" s="55">
        <f>[3]lang_2!E5442</f>
        <v>0</v>
      </c>
    </row>
    <row r="5443" spans="1:5">
      <c r="A5443" s="55" t="str">
        <f>[3]lang_2!A5443</f>
        <v>title_39</v>
      </c>
      <c r="B5443" s="55">
        <f>[3]lang_2!B5443</f>
        <v>0</v>
      </c>
      <c r="C5443" s="55" t="str">
        <f>[3]lang_2!C5443</f>
        <v>#城池占领奖励</v>
      </c>
      <c r="D5443" s="55">
        <f>[3]lang_2!D5443</f>
        <v>0</v>
      </c>
      <c r="E5443" s="55">
        <f>[3]lang_2!E5443</f>
        <v>0</v>
      </c>
    </row>
    <row r="5444" spans="1:5">
      <c r="A5444" s="55" t="str">
        <f>[3]lang_2!A5444</f>
        <v>title_40</v>
      </c>
      <c r="B5444" s="55">
        <f>[3]lang_2!B5444</f>
        <v>0</v>
      </c>
      <c r="C5444" s="55" t="str">
        <f>[3]lang_2!C5444</f>
        <v>#城池占领奖励</v>
      </c>
      <c r="D5444" s="55">
        <f>[3]lang_2!D5444</f>
        <v>0</v>
      </c>
      <c r="E5444" s="55">
        <f>[3]lang_2!E5444</f>
        <v>0</v>
      </c>
    </row>
    <row r="5445" spans="1:5">
      <c r="A5445" s="55" t="str">
        <f>[3]lang_2!A5445</f>
        <v>title_41</v>
      </c>
      <c r="B5445" s="55">
        <f>[3]lang_2!B5445</f>
        <v>0</v>
      </c>
      <c r="C5445" s="55" t="str">
        <f>[3]lang_2!C5445</f>
        <v>#城池占领奖励</v>
      </c>
      <c r="D5445" s="55">
        <f>[3]lang_2!D5445</f>
        <v>0</v>
      </c>
      <c r="E5445" s="55">
        <f>[3]lang_2!E5445</f>
        <v>0</v>
      </c>
    </row>
    <row r="5446" spans="1:5">
      <c r="A5446" s="55" t="str">
        <f>[3]lang_2!A5446</f>
        <v>sender_39</v>
      </c>
      <c r="B5446" s="55">
        <f>[3]lang_2!B5446</f>
        <v>0</v>
      </c>
      <c r="C5446" s="55" t="str">
        <f>[3]lang_2!C5446</f>
        <v>#联盟管理员</v>
      </c>
      <c r="D5446" s="55">
        <f>[3]lang_2!D5446</f>
        <v>0</v>
      </c>
      <c r="E5446" s="55">
        <f>[3]lang_2!E5446</f>
        <v>0</v>
      </c>
    </row>
    <row r="5447" spans="1:5">
      <c r="A5447" s="55" t="str">
        <f>[3]lang_2!A5447</f>
        <v>sender_40</v>
      </c>
      <c r="B5447" s="55">
        <f>[3]lang_2!B5447</f>
        <v>0</v>
      </c>
      <c r="C5447" s="55" t="str">
        <f>[3]lang_2!C5447</f>
        <v>#联盟管理员</v>
      </c>
      <c r="D5447" s="55">
        <f>[3]lang_2!D5447</f>
        <v>0</v>
      </c>
      <c r="E5447" s="55">
        <f>[3]lang_2!E5447</f>
        <v>0</v>
      </c>
    </row>
    <row r="5448" spans="1:5">
      <c r="A5448" s="55">
        <f>[3]lang_2!A5448</f>
        <v>0</v>
      </c>
      <c r="B5448" s="55">
        <f>[3]lang_2!B5448</f>
        <v>0</v>
      </c>
      <c r="C5448" s="55">
        <f>[3]lang_2!C5448</f>
        <v>0</v>
      </c>
      <c r="D5448" s="55">
        <f>[3]lang_2!D5448</f>
        <v>0</v>
      </c>
      <c r="E5448" s="55">
        <f>[3]lang_2!E5448</f>
        <v>0</v>
      </c>
    </row>
    <row r="5449" spans="1:5">
      <c r="A5449" s="55" t="str">
        <f>[3]lang_2!A5449</f>
        <v>content_39</v>
      </c>
      <c r="B5449" s="55">
        <f>[3]lang_2!B5449</f>
        <v>0</v>
      </c>
      <c r="C5449" s="55" t="str">
        <f>[3]lang_2!C5449</f>
        <v>#[color=462800]很遗憾，您在占领城池期间被[color=462800]{$guildName}[-][color=462800]联盟的[color=462800]{$name}[-][color=462800]击败，本次占领产出以下资源，请查收[-]</v>
      </c>
      <c r="D5449" s="55">
        <f>[3]lang_2!D5449</f>
        <v>0</v>
      </c>
      <c r="E5449" s="55">
        <f>[3]lang_2!E5449</f>
        <v>0</v>
      </c>
    </row>
    <row r="5450" spans="1:5">
      <c r="A5450" s="55" t="str">
        <f>[3]lang_2!A5450</f>
        <v>content_40</v>
      </c>
      <c r="B5450" s="55">
        <f>[3]lang_2!B5450</f>
        <v>0</v>
      </c>
      <c r="C5450" s="55" t="str">
        <f>[3]lang_2!C5450</f>
        <v>#[color=462800]联盟地图已重置，占领城池期间产出以下资源，请查收[-]</v>
      </c>
      <c r="D5450" s="55">
        <f>[3]lang_2!D5450</f>
        <v>0</v>
      </c>
      <c r="E5450" s="55">
        <f>[3]lang_2!E5450</f>
        <v>0</v>
      </c>
    </row>
    <row r="5451" spans="1:5">
      <c r="A5451" s="55" t="str">
        <f>[3]lang_2!A5451</f>
        <v>content_41</v>
      </c>
      <c r="B5451" s="55">
        <f>[3]lang_2!B5451</f>
        <v>0</v>
      </c>
      <c r="C5451" s="55" t="str">
        <f>[3]lang_2!C5451</f>
        <v>#[color=462800]很遗憾，您离开了联盟。此前占领城池期间产出以下资源，请查收[-]</v>
      </c>
      <c r="D5451" s="55">
        <f>[3]lang_2!D5451</f>
        <v>0</v>
      </c>
      <c r="E5451" s="55">
        <f>[3]lang_2!E5451</f>
        <v>0</v>
      </c>
    </row>
    <row r="5452" spans="1:5">
      <c r="A5452" s="55">
        <f>[3]lang_2!A5452</f>
        <v>0</v>
      </c>
      <c r="B5452" s="55">
        <f>[3]lang_2!B5452</f>
        <v>0</v>
      </c>
      <c r="C5452" s="55">
        <f>[3]lang_2!C5452</f>
        <v>0</v>
      </c>
      <c r="D5452" s="55">
        <f>[3]lang_2!D5452</f>
        <v>0</v>
      </c>
      <c r="E5452" s="55">
        <f>[3]lang_2!E5452</f>
        <v>0</v>
      </c>
    </row>
    <row r="5453" spans="1:5">
      <c r="A5453" s="55" t="str">
        <f>[3]lang_2!A5453</f>
        <v>GUILD_GUIDE1</v>
      </c>
      <c r="B5453" s="55">
        <f>[3]lang_2!B5453</f>
        <v>0</v>
      </c>
      <c r="C5453" s="55" t="str">
        <f>[3]lang_2!C5453</f>
        <v>#[color=645252,fontsize=20]和小伙伴一起建造[color=cd201e,fontsize=24]共同[-][color=645252,fontsize=20]的家园[-]</v>
      </c>
      <c r="D5453" s="55">
        <f>[3]lang_2!D5453</f>
        <v>0</v>
      </c>
      <c r="E5453" s="55">
        <f>[3]lang_2!E5453</f>
        <v>0</v>
      </c>
    </row>
    <row r="5454" spans="1:5">
      <c r="A5454" s="55" t="str">
        <f>[3]lang_2!A5454</f>
        <v>GUILD_GUIDE2</v>
      </c>
      <c r="B5454" s="55">
        <f>[3]lang_2!B5454</f>
        <v>0</v>
      </c>
      <c r="C5454" s="55" t="str">
        <f>[3]lang_2!C5454</f>
        <v>#[color=cd201e,fontsize=24]探索[-][color=645252,fontsize=20]未知的世界，发现财富开疆拓土[-]</v>
      </c>
      <c r="D5454" s="55">
        <f>[3]lang_2!D5454</f>
        <v>0</v>
      </c>
      <c r="E5454" s="55">
        <f>[3]lang_2!E5454</f>
        <v>0</v>
      </c>
    </row>
    <row r="5455" spans="1:5">
      <c r="A5455" s="55">
        <f>[3]lang_2!A5455</f>
        <v>0</v>
      </c>
      <c r="B5455" s="55">
        <f>[3]lang_2!B5455</f>
        <v>0</v>
      </c>
      <c r="C5455" s="55">
        <f>[3]lang_2!C5455</f>
        <v>0</v>
      </c>
      <c r="D5455" s="55">
        <f>[3]lang_2!D5455</f>
        <v>0</v>
      </c>
      <c r="E5455" s="55">
        <f>[3]lang_2!E5455</f>
        <v>0</v>
      </c>
    </row>
    <row r="5456" spans="1:5">
      <c r="A5456" s="55" t="str">
        <f>[3]lang_2!A5456</f>
        <v>GUILD_BOSS_DIE</v>
      </c>
      <c r="B5456" s="55">
        <f>[3]lang_2!B5456</f>
        <v>0</v>
      </c>
      <c r="C5456" s="55" t="str">
        <f>[3]lang_2!C5456</f>
        <v>#终于消灭了BOSS，快去掠夺它的宝藏吧</v>
      </c>
      <c r="D5456" s="55">
        <f>[3]lang_2!D5456</f>
        <v>0</v>
      </c>
      <c r="E5456" s="55">
        <f>[3]lang_2!E5456</f>
        <v>0</v>
      </c>
    </row>
    <row r="5457" spans="1:5">
      <c r="A5457" s="55" t="str">
        <f>[3]lang_2!A5457</f>
        <v>GUILD_MONSTER_DIE</v>
      </c>
      <c r="B5457" s="55">
        <f>[3]lang_2!B5457</f>
        <v>0</v>
      </c>
      <c r="C5457" s="55" t="str">
        <f>[3]lang_2!C5457</f>
        <v>#野怪四散而逃</v>
      </c>
      <c r="D5457" s="55">
        <f>[3]lang_2!D5457</f>
        <v>0</v>
      </c>
      <c r="E5457" s="55">
        <f>[3]lang_2!E5457</f>
        <v>0</v>
      </c>
    </row>
    <row r="5458" spans="1:5">
      <c r="A5458" s="55">
        <f>[3]lang_2!A5458</f>
        <v>0</v>
      </c>
      <c r="B5458" s="55">
        <f>[3]lang_2!B5458</f>
        <v>0</v>
      </c>
      <c r="C5458" s="55">
        <f>[3]lang_2!C5458</f>
        <v>0</v>
      </c>
      <c r="D5458" s="55">
        <f>[3]lang_2!D5458</f>
        <v>0</v>
      </c>
      <c r="E5458" s="55">
        <f>[3]lang_2!E5458</f>
        <v>0</v>
      </c>
    </row>
    <row r="5459" spans="1:5">
      <c r="A5459" s="55" t="str">
        <f>[3]lang_2!A5459</f>
        <v>TRAININGTANK_1</v>
      </c>
      <c r="B5459" s="55">
        <f>[3]lang_2!B5459</f>
        <v>0</v>
      </c>
      <c r="C5459" s="55" t="str">
        <f>[3]lang_2!C5459</f>
        <v>#关卡Ⅰ</v>
      </c>
      <c r="D5459" s="55">
        <f>[3]lang_2!D5459</f>
        <v>0</v>
      </c>
      <c r="E5459" s="55">
        <f>[3]lang_2!E5459</f>
        <v>0</v>
      </c>
    </row>
    <row r="5460" spans="1:5">
      <c r="A5460" s="55" t="str">
        <f>[3]lang_2!A5460</f>
        <v>TRAININGTANK_2</v>
      </c>
      <c r="B5460" s="55">
        <f>[3]lang_2!B5460</f>
        <v>0</v>
      </c>
      <c r="C5460" s="55" t="str">
        <f>[3]lang_2!C5460</f>
        <v>#关卡Ⅱ</v>
      </c>
      <c r="D5460" s="55">
        <f>[3]lang_2!D5460</f>
        <v>0</v>
      </c>
      <c r="E5460" s="55">
        <f>[3]lang_2!E5460</f>
        <v>0</v>
      </c>
    </row>
    <row r="5461" spans="1:5">
      <c r="A5461" s="55" t="str">
        <f>[3]lang_2!A5461</f>
        <v>TRAININGTANK_3</v>
      </c>
      <c r="B5461" s="55">
        <f>[3]lang_2!B5461</f>
        <v>0</v>
      </c>
      <c r="C5461" s="55" t="str">
        <f>[3]lang_2!C5461</f>
        <v>#关卡Ⅲ</v>
      </c>
      <c r="D5461" s="55">
        <f>[3]lang_2!D5461</f>
        <v>0</v>
      </c>
      <c r="E5461" s="55">
        <f>[3]lang_2!E5461</f>
        <v>0</v>
      </c>
    </row>
    <row r="5462" spans="1:5">
      <c r="A5462" s="55">
        <f>[3]lang_2!A5462</f>
        <v>0</v>
      </c>
      <c r="B5462" s="55">
        <f>[3]lang_2!B5462</f>
        <v>0</v>
      </c>
      <c r="C5462" s="55">
        <f>[3]lang_2!C5462</f>
        <v>0</v>
      </c>
      <c r="D5462" s="55">
        <f>[3]lang_2!D5462</f>
        <v>0</v>
      </c>
      <c r="E5462" s="55">
        <f>[3]lang_2!E5462</f>
        <v>0</v>
      </c>
    </row>
    <row r="5463" spans="1:5">
      <c r="A5463" s="55">
        <f>[3]lang_2!A5463</f>
        <v>0</v>
      </c>
      <c r="B5463" s="55">
        <f>[3]lang_2!B5463</f>
        <v>0</v>
      </c>
      <c r="C5463" s="55">
        <f>[3]lang_2!C5463</f>
        <v>0</v>
      </c>
      <c r="D5463" s="55">
        <f>[3]lang_2!D5463</f>
        <v>0</v>
      </c>
      <c r="E5463" s="55">
        <f>[3]lang_2!E5463</f>
        <v>0</v>
      </c>
    </row>
    <row r="5464" spans="1:5">
      <c r="A5464" s="55">
        <f>[3]lang_2!A5464</f>
        <v>0</v>
      </c>
      <c r="B5464" s="55">
        <f>[3]lang_2!B5464</f>
        <v>0</v>
      </c>
      <c r="C5464" s="55">
        <f>[3]lang_2!C5464</f>
        <v>0</v>
      </c>
      <c r="D5464" s="55">
        <f>[3]lang_2!D5464</f>
        <v>0</v>
      </c>
      <c r="E5464" s="55">
        <f>[3]lang_2!E5464</f>
        <v>0</v>
      </c>
    </row>
    <row r="5465" spans="1:5">
      <c r="A5465" s="55" t="str">
        <f>[3]lang_2!A5465</f>
        <v>TRAINING_ACTIVITY_LANG_1</v>
      </c>
      <c r="B5465" s="55">
        <f>[3]lang_2!B5465</f>
        <v>0</v>
      </c>
      <c r="C5465" s="55" t="str">
        <f>[3]lang_2!C5465</f>
        <v>#黄执中直播挑战皇家演练场，参加互动，赢取大礼</v>
      </c>
      <c r="D5465" s="55">
        <f>[3]lang_2!D5465</f>
        <v>0</v>
      </c>
      <c r="E5465" s="55">
        <f>[3]lang_2!E5465</f>
        <v>0</v>
      </c>
    </row>
    <row r="5466" spans="1:5">
      <c r="A5466" s="55" t="str">
        <f>[3]lang_2!A5466</f>
        <v>TRAINING_ACTIVITY_LANG_2</v>
      </c>
      <c r="B5466" s="55">
        <f>[3]lang_2!B5466</f>
        <v>0</v>
      </c>
      <c r="C5466" s="55" t="str">
        <f>[3]lang_2!C5466</f>
        <v>#亲身揭晓“玩游戏，是策略重要还是操作重要？”</v>
      </c>
      <c r="D5466" s="55">
        <f>[3]lang_2!D5466</f>
        <v>0</v>
      </c>
      <c r="E5466" s="55">
        <f>[3]lang_2!E5466</f>
        <v>0</v>
      </c>
    </row>
    <row r="5467" spans="1:5">
      <c r="A5467" s="55" t="str">
        <f>[3]lang_2!A5467</f>
        <v>TRAINING_ACTIVITY_LANG_3</v>
      </c>
      <c r="B5467" s="55">
        <f>[3]lang_2!B5467</f>
        <v>0</v>
      </c>
      <c r="C5467" s="55" t="str">
        <f>[3]lang_2!C5467</f>
        <v>#陆夫人、美女主播、游戏开发团队共同见证</v>
      </c>
      <c r="D5467" s="55">
        <f>[3]lang_2!D5467</f>
        <v>0</v>
      </c>
      <c r="E5467" s="55">
        <f>[3]lang_2!E5467</f>
        <v>0</v>
      </c>
    </row>
    <row r="5468" spans="1:5">
      <c r="A5468" s="55" t="str">
        <f>[3]lang_2!A5468</f>
        <v>TRAINING_ACTIVITY_LANG_4</v>
      </c>
      <c r="B5468" s="55">
        <f>[3]lang_2!B5468</f>
        <v>0</v>
      </c>
      <c r="C5468" s="55" t="str">
        <f>[3]lang_2!C5468</f>
        <v>#腾讯视频、虎牙tv、龙珠tv等平台同步直播</v>
      </c>
      <c r="D5468" s="55">
        <f>[3]lang_2!D5468</f>
        <v>0</v>
      </c>
      <c r="E5468" s="55">
        <f>[3]lang_2!E5468</f>
        <v>0</v>
      </c>
    </row>
    <row r="5469" spans="1:5">
      <c r="A5469" s="55">
        <f>[3]lang_2!A5469</f>
        <v>0</v>
      </c>
      <c r="B5469" s="55">
        <f>[3]lang_2!B5469</f>
        <v>0</v>
      </c>
      <c r="C5469" s="55">
        <f>[3]lang_2!C5469</f>
        <v>0</v>
      </c>
      <c r="D5469" s="55">
        <f>[3]lang_2!D5469</f>
        <v>0</v>
      </c>
      <c r="E5469" s="55">
        <f>[3]lang_2!E5469</f>
        <v>0</v>
      </c>
    </row>
    <row r="5470" spans="1:5">
      <c r="A5470" s="55" t="str">
        <f>[3]lang_2!A5470</f>
        <v>TRAINING_ACTIVITY_YUGAO</v>
      </c>
      <c r="B5470" s="55">
        <f>[3]lang_2!B5470</f>
        <v>0</v>
      </c>
      <c r="C5470" s="55" t="str">
        <f>[3]lang_2!C5470</f>
        <v>#直播活动预告</v>
      </c>
      <c r="D5470" s="55">
        <f>[3]lang_2!D5470</f>
        <v>0</v>
      </c>
      <c r="E5470" s="55">
        <f>[3]lang_2!E5470</f>
        <v>0</v>
      </c>
    </row>
    <row r="5471" spans="1:5">
      <c r="A5471" s="55" t="str">
        <f>[3]lang_2!A5471</f>
        <v>TRAINING_ACTIVITY_ICON</v>
      </c>
      <c r="B5471" s="55">
        <f>[3]lang_2!B5471</f>
        <v>0</v>
      </c>
      <c r="C5471" s="55" t="str">
        <f>[3]lang_2!C5471</f>
        <v>#明星挑战</v>
      </c>
      <c r="D5471" s="55">
        <f>[3]lang_2!D5471</f>
        <v>0</v>
      </c>
      <c r="E5471" s="55">
        <f>[3]lang_2!E5471</f>
        <v>0</v>
      </c>
    </row>
    <row r="5472" spans="1:5">
      <c r="A5472" s="55" t="str">
        <f>[3]lang_2!A5472</f>
        <v>TRAINING_ACTIVITY_SERVER</v>
      </c>
      <c r="B5472" s="55">
        <f>[3]lang_2!B5472</f>
        <v>0</v>
      </c>
      <c r="C5472" s="55" t="str">
        <f>[3]lang_2!C5472</f>
        <v>#活动结束时，第一名玩家所在服务器的所有玩家可获得200钻石奖励</v>
      </c>
      <c r="D5472" s="55">
        <f>[3]lang_2!D5472</f>
        <v>0</v>
      </c>
      <c r="E5472" s="55">
        <f>[3]lang_2!E5472</f>
        <v>0</v>
      </c>
    </row>
    <row r="5473" spans="1:5">
      <c r="A5473" s="55">
        <f>[3]lang_2!A5473</f>
        <v>0</v>
      </c>
      <c r="B5473" s="55">
        <f>[3]lang_2!B5473</f>
        <v>0</v>
      </c>
      <c r="C5473" s="55">
        <f>[3]lang_2!C5473</f>
        <v>0</v>
      </c>
      <c r="D5473" s="55">
        <f>[3]lang_2!D5473</f>
        <v>0</v>
      </c>
      <c r="E5473" s="55">
        <f>[3]lang_2!E5473</f>
        <v>0</v>
      </c>
    </row>
    <row r="5474" spans="1:5">
      <c r="A5474" s="55" t="str">
        <f>[3]lang_2!A5474</f>
        <v>TRAINING_ACTIVITY_SHOW_1</v>
      </c>
      <c r="B5474" s="55">
        <f>[3]lang_2!B5474</f>
        <v>0</v>
      </c>
      <c r="C5474" s="55" t="str">
        <f>[3]lang_2!C5474</f>
        <v>#活动时间：6月23日20:00 -- 6月27日22:00</v>
      </c>
      <c r="D5474" s="55">
        <f>[3]lang_2!D5474</f>
        <v>0</v>
      </c>
      <c r="E5474" s="55">
        <f>[3]lang_2!E5474</f>
        <v>0</v>
      </c>
    </row>
    <row r="5475" spans="1:5">
      <c r="A5475" s="55" t="str">
        <f>[3]lang_2!A5475</f>
        <v>TRAINING_ACTIVITY_SHOW_2</v>
      </c>
      <c r="B5475" s="55">
        <f>[3]lang_2!B5475</f>
        <v>0</v>
      </c>
      <c r="C5475" s="55" t="str">
        <f>[3]lang_2!C5475</f>
        <v>#6月23日20:00--22:00 将在腾讯视频、虎牙tv、龙珠tv等平台同步直播</v>
      </c>
      <c r="D5475" s="55">
        <f>[3]lang_2!D5475</f>
        <v>0</v>
      </c>
      <c r="E5475" s="55">
        <f>[3]lang_2!E5475</f>
        <v>0</v>
      </c>
    </row>
    <row r="5476" spans="1:5">
      <c r="A5476" s="55" t="str">
        <f>[3]lang_2!A5476</f>
        <v>TRAINING_ACTIVITY_SHOW_3</v>
      </c>
      <c r="B5476" s="55">
        <f>[3]lang_2!B5476</f>
        <v>0</v>
      </c>
      <c r="C5476" s="55" t="str">
        <f>[3]lang_2!C5476</f>
        <v>#6月23日20:00 不见不散</v>
      </c>
      <c r="D5476" s="55">
        <f>[3]lang_2!D5476</f>
        <v>0</v>
      </c>
      <c r="E5476" s="55">
        <f>[3]lang_2!E5476</f>
        <v>0</v>
      </c>
    </row>
    <row r="5477" spans="1:5">
      <c r="A5477" s="55" t="str">
        <f>[3]lang_2!A5477</f>
        <v>TRAINING_ACTIVITY_SHOW_4</v>
      </c>
      <c r="B5477" s="55">
        <f>[3]lang_2!B5477</f>
        <v>0</v>
      </c>
      <c r="C5477" s="55" t="str">
        <f>[3]lang_2!C5477</f>
        <v>#[color=ffffde]6月23日 [-][color=ffeea0]20:00--22:00 [-][color=ffffde]将在腾讯视频、虎牙tv、龙珠tv等平台同步直播[-]</v>
      </c>
      <c r="D5477" s="55">
        <f>[3]lang_2!D5477</f>
        <v>0</v>
      </c>
      <c r="E5477" s="55">
        <f>[3]lang_2!E5477</f>
        <v>0</v>
      </c>
    </row>
    <row r="5478" spans="1:5">
      <c r="A5478" s="55">
        <f>[3]lang_2!A5478</f>
        <v>0</v>
      </c>
      <c r="B5478" s="55">
        <f>[3]lang_2!B5478</f>
        <v>0</v>
      </c>
      <c r="C5478" s="55">
        <f>[3]lang_2!C5478</f>
        <v>0</v>
      </c>
      <c r="D5478" s="55">
        <f>[3]lang_2!D5478</f>
        <v>0</v>
      </c>
      <c r="E5478" s="55">
        <f>[3]lang_2!E5478</f>
        <v>0</v>
      </c>
    </row>
    <row r="5479" spans="1:5">
      <c r="A5479" s="55" t="str">
        <f>[3]lang_2!A5479</f>
        <v>TOOL_99999</v>
      </c>
      <c r="B5479" s="55">
        <f>[3]lang_2!B5479</f>
        <v>0</v>
      </c>
      <c r="C5479" s="55" t="str">
        <f>[3]lang_2!C5479</f>
        <v>#感恩回馈礼包</v>
      </c>
      <c r="D5479" s="55">
        <f>[3]lang_2!D5479</f>
        <v>0</v>
      </c>
      <c r="E5479" s="55">
        <f>[3]lang_2!E5479</f>
        <v>0</v>
      </c>
    </row>
    <row r="5480" spans="1:5">
      <c r="A5480" s="55" t="str">
        <f>[3]lang_2!A5480</f>
        <v>TOOLDES_99999</v>
      </c>
      <c r="B5480" s="55">
        <f>[3]lang_2!B5480</f>
        <v>0</v>
      </c>
      <c r="C5480" s="55" t="str">
        <f>[3]lang_2!C5480</f>
        <v>#感谢您对英雄无敌·战争纪元的支持！</v>
      </c>
      <c r="D5480" s="55">
        <f>[3]lang_2!D5480</f>
        <v>0</v>
      </c>
      <c r="E5480" s="55">
        <f>[3]lang_2!E5480</f>
        <v>0</v>
      </c>
    </row>
    <row r="5481" spans="1:5">
      <c r="A5481" s="55">
        <f>[3]lang_2!A5481</f>
        <v>0</v>
      </c>
      <c r="B5481" s="55">
        <f>[3]lang_2!B5481</f>
        <v>0</v>
      </c>
      <c r="C5481" s="55">
        <f>[3]lang_2!C5481</f>
        <v>0</v>
      </c>
      <c r="D5481" s="55">
        <f>[3]lang_2!D5481</f>
        <v>0</v>
      </c>
      <c r="E5481" s="55">
        <f>[3]lang_2!E5481</f>
        <v>0</v>
      </c>
    </row>
    <row r="5482" spans="1:5">
      <c r="A5482" s="55" t="str">
        <f>[3]lang_2!A5482</f>
        <v>GUILD_RESET_1</v>
      </c>
      <c r="B5482" s="55">
        <f>[3]lang_2!B5482</f>
        <v>0</v>
      </c>
      <c r="C5482" s="55" t="str">
        <f>[3]lang_2!C5482</f>
        <v>#探索7座方尖碑  激活神秘宝藏</v>
      </c>
      <c r="D5482" s="55">
        <f>[3]lang_2!D5482</f>
        <v>0</v>
      </c>
      <c r="E5482" s="55">
        <f>[3]lang_2!E5482</f>
        <v>0</v>
      </c>
    </row>
    <row r="5483" spans="1:5">
      <c r="A5483" s="55" t="str">
        <f>[3]lang_2!A5483</f>
        <v>GUILD_RESET_2</v>
      </c>
      <c r="B5483" s="55">
        <f>[3]lang_2!B5483</f>
        <v>0</v>
      </c>
      <c r="C5483" s="55" t="str">
        <f>[3]lang_2!C5483</f>
        <v>#联手击败BOSS  寻找紫色宝物</v>
      </c>
      <c r="D5483" s="55">
        <f>[3]lang_2!D5483</f>
        <v>0</v>
      </c>
      <c r="E5483" s="55">
        <f>[3]lang_2!E5483</f>
        <v>0</v>
      </c>
    </row>
    <row r="5484" spans="1:5">
      <c r="A5484" s="55" t="str">
        <f>[3]lang_2!A5484</f>
        <v>GUILD_RESET_3</v>
      </c>
      <c r="B5484" s="55">
        <f>[3]lang_2!B5484</f>
        <v>0</v>
      </c>
      <c r="C5484" s="55" t="str">
        <f>[3]lang_2!C5484</f>
        <v>#占领地下城池   收获海量钻石</v>
      </c>
      <c r="D5484" s="55">
        <f>[3]lang_2!D5484</f>
        <v>0</v>
      </c>
      <c r="E5484" s="55">
        <f>[3]lang_2!E5484</f>
        <v>0</v>
      </c>
    </row>
    <row r="5485" spans="1:5">
      <c r="A5485" s="55">
        <f>[3]lang_2!A5485</f>
        <v>0</v>
      </c>
      <c r="B5485" s="55">
        <f>[3]lang_2!B5485</f>
        <v>0</v>
      </c>
      <c r="C5485" s="55">
        <f>[3]lang_2!C5485</f>
        <v>0</v>
      </c>
      <c r="D5485" s="55">
        <f>[3]lang_2!D5485</f>
        <v>0</v>
      </c>
      <c r="E5485" s="55">
        <f>[3]lang_2!E5485</f>
        <v>0</v>
      </c>
    </row>
    <row r="5486" spans="1:5">
      <c r="A5486" s="55">
        <f>[3]lang_2!A5486</f>
        <v>0</v>
      </c>
      <c r="B5486" s="55">
        <f>[3]lang_2!B5486</f>
        <v>0</v>
      </c>
      <c r="C5486" s="55">
        <f>[3]lang_2!C5486</f>
        <v>0</v>
      </c>
      <c r="D5486" s="55">
        <f>[3]lang_2!D5486</f>
        <v>0</v>
      </c>
      <c r="E5486" s="55">
        <f>[3]lang_2!E5486</f>
        <v>0</v>
      </c>
    </row>
    <row r="5487" spans="1:5">
      <c r="A5487" s="55">
        <f>[3]lang_2!A5487</f>
        <v>0</v>
      </c>
      <c r="B5487" s="55">
        <f>[3]lang_2!B5487</f>
        <v>0</v>
      </c>
      <c r="C5487" s="55">
        <f>[3]lang_2!C5487</f>
        <v>0</v>
      </c>
      <c r="D5487" s="55">
        <f>[3]lang_2!D5487</f>
        <v>0</v>
      </c>
      <c r="E5487" s="55">
        <f>[3]lang_2!E5487</f>
        <v>0</v>
      </c>
    </row>
    <row r="5488" spans="1:5">
      <c r="A5488" s="55" t="str">
        <f>[3]lang_2!A5488</f>
        <v>GUILDMAP_RULE_1_1</v>
      </c>
      <c r="B5488" s="55" t="str">
        <f>[3]lang_2!B5488</f>
        <v>联盟探索每周一5:00重置</v>
      </c>
      <c r="C5488" s="55" t="str">
        <f>[3]lang_2!C5488</f>
        <v>#联盟探索每周一5:00重置</v>
      </c>
      <c r="D5488" s="55">
        <f>[3]lang_2!D5488</f>
        <v>0</v>
      </c>
      <c r="E5488" s="55">
        <f>[3]lang_2!E5488</f>
        <v>0</v>
      </c>
    </row>
    <row r="5489" spans="1:5">
      <c r="A5489" s="55" t="str">
        <f>[3]lang_2!A5489</f>
        <v>GUILDMAP_RULE_1_2</v>
      </c>
      <c r="B5489" s="55" t="str">
        <f>[3]lang_2!B5489</f>
        <v>战争迷雾联盟成员共享</v>
      </c>
      <c r="C5489" s="55" t="str">
        <f>[3]lang_2!C5489</f>
        <v>#战争迷雾联盟成员共享</v>
      </c>
      <c r="D5489" s="55">
        <f>[3]lang_2!D5489</f>
        <v>0</v>
      </c>
      <c r="E5489" s="55">
        <f>[3]lang_2!E5489</f>
        <v>0</v>
      </c>
    </row>
    <row r="5490" spans="1:5">
      <c r="A5490" s="55" t="str">
        <f>[3]lang_2!A5490</f>
        <v>GUILDMAP_RULE_1_3</v>
      </c>
      <c r="B5490" s="55" t="str">
        <f>[3]lang_2!B5490</f>
        <v>每周匹配两个敌对联盟，可通过传送门前往</v>
      </c>
      <c r="C5490" s="55" t="str">
        <f>[3]lang_2!C5490</f>
        <v>#每周匹配两个敌对联盟，可通过传送门前往</v>
      </c>
      <c r="D5490" s="55">
        <f>[3]lang_2!D5490</f>
        <v>0</v>
      </c>
      <c r="E5490" s="55">
        <f>[3]lang_2!E5490</f>
        <v>0</v>
      </c>
    </row>
    <row r="5491" spans="1:5">
      <c r="A5491" s="55" t="str">
        <f>[3]lang_2!A5491</f>
        <v>GUILDMAP_RULE_2_1</v>
      </c>
      <c r="B5491" s="55" t="str">
        <f>[3]lang_2!B5491</f>
        <v>个人点仅玩家自己可见</v>
      </c>
      <c r="C5491" s="55" t="str">
        <f>[3]lang_2!C5491</f>
        <v>#个人点仅玩家自己可见</v>
      </c>
      <c r="D5491" s="55">
        <f>[3]lang_2!D5491</f>
        <v>0</v>
      </c>
      <c r="E5491" s="55">
        <f>[3]lang_2!E5491</f>
        <v>0</v>
      </c>
    </row>
    <row r="5492" spans="1:5">
      <c r="A5492" s="55" t="str">
        <f>[3]lang_2!A5492</f>
        <v>GUILDMAP_RULE_2_2</v>
      </c>
      <c r="B5492" s="55" t="str">
        <f>[3]lang_2!B5492</f>
        <v>每日刷新少量个人点</v>
      </c>
      <c r="C5492" s="55" t="str">
        <f>[3]lang_2!C5492</f>
        <v>#每日刷新少量个人点</v>
      </c>
      <c r="D5492" s="55">
        <f>[3]lang_2!D5492</f>
        <v>0</v>
      </c>
      <c r="E5492" s="55">
        <f>[3]lang_2!E5492</f>
        <v>0</v>
      </c>
    </row>
    <row r="5493" spans="1:5">
      <c r="A5493" s="55" t="str">
        <f>[3]lang_2!A5493</f>
        <v>GUILDMAP_RULE_2_3</v>
      </c>
      <c r="B5493" s="55" t="str">
        <f>[3]lang_2!B5493</f>
        <v>己方联盟领地、敌方联盟领地均分布大量个人点</v>
      </c>
      <c r="C5493" s="55" t="str">
        <f>[3]lang_2!C5493</f>
        <v>#己方联盟领地、敌方联盟领地均分布大量个人点</v>
      </c>
      <c r="D5493" s="55">
        <f>[3]lang_2!D5493</f>
        <v>0</v>
      </c>
      <c r="E5493" s="55">
        <f>[3]lang_2!E5493</f>
        <v>0</v>
      </c>
    </row>
    <row r="5494" spans="1:5">
      <c r="A5494" s="55" t="str">
        <f>[3]lang_2!A5494</f>
        <v>GUILDMAP_RULE_3_1</v>
      </c>
      <c r="B5494" s="55" t="str">
        <f>[3]lang_2!B5494</f>
        <v>联盟点仅本联盟成员可见（兵营、水车、金矿除外）</v>
      </c>
      <c r="C5494" s="55" t="str">
        <f>[3]lang_2!C5494</f>
        <v>#联盟点仅本联盟成员可见（兵营、水车、金矿除外）</v>
      </c>
      <c r="D5494" s="55">
        <f>[3]lang_2!D5494</f>
        <v>0</v>
      </c>
      <c r="E5494" s="55">
        <f>[3]lang_2!E5494</f>
        <v>0</v>
      </c>
    </row>
    <row r="5495" spans="1:5">
      <c r="A5495" s="55" t="str">
        <f>[3]lang_2!A5495</f>
        <v>GUILDMAP_RULE_3_2</v>
      </c>
      <c r="B5495" s="55" t="str">
        <f>[3]lang_2!B5495</f>
        <v>可以掠夺敌对联盟的兵营、金矿、水车，获得奖励并降低该建筑生产效率</v>
      </c>
      <c r="C5495" s="55" t="str">
        <f>[3]lang_2!C5495</f>
        <v>#可以掠夺敌对联盟的兵营、金矿、水车，获得奖励并降低该建筑生产效率</v>
      </c>
      <c r="D5495" s="55">
        <f>[3]lang_2!D5495</f>
        <v>0</v>
      </c>
      <c r="E5495" s="55">
        <f>[3]lang_2!E5495</f>
        <v>0</v>
      </c>
    </row>
    <row r="5496" spans="1:5">
      <c r="A5496" s="55" t="str">
        <f>[3]lang_2!A5496</f>
        <v>GUILDMAP_RULE_3_3</v>
      </c>
      <c r="B5496" s="55" t="str">
        <f>[3]lang_2!B5496</f>
        <v>攻击敌对联盟玩家，获胜可获得技能符石奖励</v>
      </c>
      <c r="C5496" s="55" t="str">
        <f>[3]lang_2!C5496</f>
        <v>#攻击敌对联盟玩家，获胜可获得技能符石奖励</v>
      </c>
      <c r="D5496" s="55">
        <f>[3]lang_2!D5496</f>
        <v>0</v>
      </c>
      <c r="E5496" s="55">
        <f>[3]lang_2!E5496</f>
        <v>0</v>
      </c>
    </row>
    <row r="5497" spans="1:5">
      <c r="A5497" s="55" t="str">
        <f>[3]lang_2!A5497</f>
        <v>GUILDMAP_RULE_4_1</v>
      </c>
      <c r="B5497" s="55" t="str">
        <f>[3]lang_2!B5497</f>
        <v>争夺点所有玩家可见</v>
      </c>
      <c r="C5497" s="55" t="str">
        <f>[3]lang_2!C5497</f>
        <v>#争夺点所有玩家可见</v>
      </c>
      <c r="D5497" s="55">
        <f>[3]lang_2!D5497</f>
        <v>0</v>
      </c>
      <c r="E5497" s="55">
        <f>[3]lang_2!E5497</f>
        <v>0</v>
      </c>
    </row>
    <row r="5498" spans="1:5">
      <c r="A5498" s="55" t="str">
        <f>[3]lang_2!A5498</f>
        <v>GUILDMAP_RULE_4_2</v>
      </c>
      <c r="B5498" s="55" t="str">
        <f>[3]lang_2!B5498</f>
        <v>联盟领地内争夺点需要花费时间占领，占领过程中可被打断</v>
      </c>
      <c r="C5498" s="55" t="str">
        <f>[3]lang_2!C5498</f>
        <v>#联盟领地内争夺点需要花费时间占领，占领过程中可被打断</v>
      </c>
      <c r="D5498" s="55">
        <f>[3]lang_2!D5498</f>
        <v>0</v>
      </c>
      <c r="E5498" s="55">
        <f>[3]lang_2!E5498</f>
        <v>0</v>
      </c>
    </row>
    <row r="5499" spans="1:5">
      <c r="A5499" s="55" t="str">
        <f>[3]lang_2!A5499</f>
        <v>GUILDMAP_RULE_4_3</v>
      </c>
      <c r="B5499" s="55" t="str">
        <f>[3]lang_2!B5499</f>
        <v>攻击占领地下城区域城堡的敌对联盟玩家，可获得占领权</v>
      </c>
      <c r="C5499" s="55" t="str">
        <f>[3]lang_2!C5499</f>
        <v>#攻击占领地下城区域城堡的敌对联盟玩家，可获得占领权</v>
      </c>
      <c r="D5499" s="55">
        <f>[3]lang_2!D5499</f>
        <v>0</v>
      </c>
      <c r="E5499" s="55">
        <f>[3]lang_2!E5499</f>
        <v>0</v>
      </c>
    </row>
    <row r="5500" spans="1:5">
      <c r="A5500" s="55" t="str">
        <f>[3]lang_2!A5500</f>
        <v>SPHINX_RULE</v>
      </c>
      <c r="B5500" s="55">
        <f>[3]lang_2!B5500</f>
        <v>0</v>
      </c>
      <c r="C5500" s="55" t="str">
        <f>[3]lang_2!C5500</f>
        <v>#[color=3c2a1e,fontsize=22]基本规则[-][][-][color=ffffff,fontsize=6]　[-][][-][color=645252]1、每周三9点到21点，我方联盟与敌对联盟联盟中会出现斯芬克斯雕像，玩家寻找斯芬克斯雕像并回答他的问题可以获得奖励。[-][][-][color=ffffff,fontsize=6]　[-][][-][color=645252]2、回答问题时，会根据答题的正确与否和答题时间获得斯芬克斯的认可度。[-][][-][color=ffffff,fontsize=6]　[-][][-][color=645252]3、斯芬克斯会根据玩家的认可度进行排名，排名分为个人与联盟两项（联盟认可度为当前联盟内所有玩家认可度之和）。[-][][-][color=ffffff,fontsize=6]　[-][][-][color=645252]4、当21点来临，斯芬克斯离开时，会根据认可度排名发放个人奖励与联盟，奖励通过邮件在21:15发放。[-]</v>
      </c>
      <c r="D5500" s="55">
        <f>[3]lang_2!D5500</f>
        <v>0</v>
      </c>
      <c r="E5500" s="55">
        <f>[3]lang_2!E5500</f>
        <v>0</v>
      </c>
    </row>
    <row r="5501" spans="1:5">
      <c r="A5501" s="55" t="str">
        <f>[3]lang_2!A5501</f>
        <v>SPHINX_RULE2</v>
      </c>
      <c r="B5501" s="55">
        <f>[3]lang_2!B5501</f>
        <v>0</v>
      </c>
      <c r="C5501" s="55" t="str">
        <f>[3]lang_2!C5501</f>
        <v>#[color=8a5c1d,fontsize=18]每周三斯芬克斯[color=8a5c1d,fontsize=18]21:15[-]结算奖励，奖励通过邮件发放。[-]</v>
      </c>
      <c r="D5501" s="55">
        <f>[3]lang_2!D5501</f>
        <v>0</v>
      </c>
      <c r="E5501" s="55">
        <f>[3]lang_2!E5501</f>
        <v>0</v>
      </c>
    </row>
    <row r="5502" spans="1:5">
      <c r="A5502" s="55">
        <f>[3]lang_2!A5502</f>
        <v>0</v>
      </c>
      <c r="B5502" s="55">
        <f>[3]lang_2!B5502</f>
        <v>0</v>
      </c>
      <c r="C5502" s="55">
        <f>[3]lang_2!C5502</f>
        <v>0</v>
      </c>
      <c r="D5502" s="55">
        <f>[3]lang_2!D5502</f>
        <v>0</v>
      </c>
      <c r="E5502" s="55">
        <f>[3]lang_2!E5502</f>
        <v>0</v>
      </c>
    </row>
    <row r="5503" spans="1:5">
      <c r="A5503" s="55">
        <f>[3]lang_2!A5503</f>
        <v>0</v>
      </c>
      <c r="B5503" s="55">
        <f>[3]lang_2!B5503</f>
        <v>0</v>
      </c>
      <c r="C5503" s="55">
        <f>[3]lang_2!C5503</f>
        <v>0</v>
      </c>
      <c r="D5503" s="55">
        <f>[3]lang_2!D5503</f>
        <v>0</v>
      </c>
      <c r="E5503" s="55">
        <f>[3]lang_2!E5503</f>
        <v>0</v>
      </c>
    </row>
    <row r="5504" spans="1:5">
      <c r="A5504" s="55" t="str">
        <f>[3]lang_2!A5504</f>
        <v>RED_NOT_ENOUGH</v>
      </c>
      <c r="B5504" s="55">
        <f>[3]lang_2!B5504</f>
        <v>0</v>
      </c>
      <c r="C5504" s="55" t="str">
        <f>[3]lang_2!C5504</f>
        <v>#红包已经被抢光啦～</v>
      </c>
      <c r="D5504" s="55">
        <f>[3]lang_2!D5504</f>
        <v>0</v>
      </c>
      <c r="E5504" s="55">
        <f>[3]lang_2!E5504</f>
        <v>0</v>
      </c>
    </row>
    <row r="5505" spans="1:5">
      <c r="A5505" s="55" t="str">
        <f>[3]lang_2!A5505</f>
        <v>AD_GUILD_1</v>
      </c>
      <c r="B5505" s="55">
        <f>[3]lang_2!B5505</f>
        <v>0</v>
      </c>
      <c r="C5505" s="55" t="str">
        <f>[3]lang_2!C5505</f>
        <v>#[color=fffb03]10.5-10.8[-][color=f7fedd]联盟探索刷新大量元素神坛争夺点，占领可获得元素阵营兵团碎片[-]</v>
      </c>
      <c r="D5505" s="55">
        <f>[3]lang_2!D5505</f>
        <v>0</v>
      </c>
      <c r="E5505" s="55">
        <f>[3]lang_2!E5505</f>
        <v>0</v>
      </c>
    </row>
    <row r="5506" spans="1:5">
      <c r="A5506" s="55">
        <f>[3]lang_2!A5506</f>
        <v>0</v>
      </c>
      <c r="B5506" s="55">
        <f>[3]lang_2!B5506</f>
        <v>0</v>
      </c>
      <c r="C5506" s="55">
        <f>[3]lang_2!C5506</f>
        <v>0</v>
      </c>
      <c r="D5506" s="55">
        <f>[3]lang_2!D5506</f>
        <v>0</v>
      </c>
      <c r="E5506" s="55">
        <f>[3]lang_2!E5506</f>
        <v>0</v>
      </c>
    </row>
    <row r="5507" spans="1:5">
      <c r="A5507" s="55" t="str">
        <f>[3]lang_2!A5507</f>
        <v>guildMapInfoName_1</v>
      </c>
      <c r="B5507" s="55">
        <f>[3]lang_2!B5507</f>
        <v>0</v>
      </c>
      <c r="C5507" s="55">
        <f>[3]lang_2!C5507</f>
        <v>0</v>
      </c>
      <c r="D5507" s="55">
        <f>[3]lang_2!D5507</f>
        <v>0</v>
      </c>
      <c r="E5507" s="55">
        <f>[3]lang_2!E5507</f>
        <v>0</v>
      </c>
    </row>
    <row r="5508" spans="1:5">
      <c r="A5508" s="55" t="str">
        <f>[3]lang_2!A5508</f>
        <v>guildMapInfoName_2</v>
      </c>
      <c r="B5508" s="55">
        <f>[3]lang_2!B5508</f>
        <v>0</v>
      </c>
      <c r="C5508" s="55">
        <f>[3]lang_2!C5508</f>
        <v>0</v>
      </c>
      <c r="D5508" s="55">
        <f>[3]lang_2!D5508</f>
        <v>0</v>
      </c>
      <c r="E5508" s="55">
        <f>[3]lang_2!E5508</f>
        <v>0</v>
      </c>
    </row>
    <row r="5509" spans="1:5">
      <c r="A5509" s="55" t="str">
        <f>[3]lang_2!A5509</f>
        <v>guildMapInfoName_3</v>
      </c>
      <c r="B5509" s="55">
        <f>[3]lang_2!B5509</f>
        <v>0</v>
      </c>
      <c r="C5509" s="55">
        <f>[3]lang_2!C5509</f>
        <v>0</v>
      </c>
      <c r="D5509" s="55">
        <f>[3]lang_2!D5509</f>
        <v>0</v>
      </c>
      <c r="E5509" s="55">
        <f>[3]lang_2!E5509</f>
        <v>0</v>
      </c>
    </row>
    <row r="5510" spans="1:5">
      <c r="A5510" s="55" t="str">
        <f>[3]lang_2!A5510</f>
        <v>guildMapInfoName_4</v>
      </c>
      <c r="B5510" s="55">
        <f>[3]lang_2!B5510</f>
        <v>0</v>
      </c>
      <c r="C5510" s="55">
        <f>[3]lang_2!C5510</f>
        <v>0</v>
      </c>
      <c r="D5510" s="55">
        <f>[3]lang_2!D5510</f>
        <v>0</v>
      </c>
      <c r="E5510" s="55">
        <f>[3]lang_2!E5510</f>
        <v>0</v>
      </c>
    </row>
    <row r="5511" spans="1:5">
      <c r="A5511" s="55" t="str">
        <f>[3]lang_2!A5511</f>
        <v>guildMapInfoName_5</v>
      </c>
      <c r="B5511" s="55">
        <f>[3]lang_2!B5511</f>
        <v>0</v>
      </c>
      <c r="C5511" s="55" t="str">
        <f>[3]lang_2!C5511</f>
        <v>#方尖塔</v>
      </c>
      <c r="D5511" s="55">
        <f>[3]lang_2!D5511</f>
        <v>0</v>
      </c>
      <c r="E5511" s="55">
        <f>[3]lang_2!E5511</f>
        <v>0</v>
      </c>
    </row>
    <row r="5512" spans="1:5">
      <c r="A5512" s="55" t="str">
        <f>[3]lang_2!A5512</f>
        <v>guildMapInfoName_6</v>
      </c>
      <c r="B5512" s="55">
        <f>[3]lang_2!B5512</f>
        <v>0</v>
      </c>
      <c r="C5512" s="55" t="str">
        <f>[3]lang_2!C5512</f>
        <v>#荣誉击杀</v>
      </c>
      <c r="D5512" s="55">
        <f>[3]lang_2!D5512</f>
        <v>0</v>
      </c>
      <c r="E5512" s="55">
        <f>[3]lang_2!E5512</f>
        <v>0</v>
      </c>
    </row>
    <row r="5513" spans="1:5">
      <c r="A5513" s="55" t="str">
        <f>[3]lang_2!A5513</f>
        <v>guildMapInfoName_7</v>
      </c>
      <c r="B5513" s="55">
        <f>[3]lang_2!B5513</f>
        <v>0</v>
      </c>
      <c r="C5513" s="55" t="str">
        <f>[3]lang_2!C5513</f>
        <v>#击杀BOSS</v>
      </c>
      <c r="D5513" s="55">
        <f>[3]lang_2!D5513</f>
        <v>0</v>
      </c>
      <c r="E5513" s="55">
        <f>[3]lang_2!E5513</f>
        <v>0</v>
      </c>
    </row>
    <row r="5514" spans="1:5">
      <c r="A5514" s="55" t="str">
        <f>[3]lang_2!A5514</f>
        <v>guildMapInfoName_8</v>
      </c>
      <c r="B5514" s="55">
        <f>[3]lang_2!B5514</f>
        <v>0</v>
      </c>
      <c r="C5514" s="55" t="str">
        <f>[3]lang_2!C5514</f>
        <v>#击杀野怪</v>
      </c>
      <c r="D5514" s="55">
        <f>[3]lang_2!D5514</f>
        <v>0</v>
      </c>
      <c r="E5514" s="55">
        <f>[3]lang_2!E5514</f>
        <v>0</v>
      </c>
    </row>
    <row r="5515" spans="1:5">
      <c r="A5515" s="55" t="str">
        <f>[3]lang_2!A5515</f>
        <v>guildMapInfoName_9</v>
      </c>
      <c r="B5515" s="55">
        <f>[3]lang_2!B5515</f>
        <v>0</v>
      </c>
      <c r="C5515" s="55" t="str">
        <f>[3]lang_2!C5515</f>
        <v>#拾取资源</v>
      </c>
      <c r="D5515" s="55">
        <f>[3]lang_2!D5515</f>
        <v>0</v>
      </c>
      <c r="E5515" s="55">
        <f>[3]lang_2!E5515</f>
        <v>0</v>
      </c>
    </row>
    <row r="5516" spans="1:5">
      <c r="A5516" s="55" t="str">
        <f>[3]lang_2!A5516</f>
        <v>guildMapInfoName_10</v>
      </c>
      <c r="B5516" s="55">
        <f>[3]lang_2!B5516</f>
        <v>0</v>
      </c>
      <c r="C5516" s="55" t="str">
        <f>[3]lang_2!C5516</f>
        <v>#地下城</v>
      </c>
      <c r="D5516" s="55">
        <f>[3]lang_2!D5516</f>
        <v>0</v>
      </c>
      <c r="E5516" s="55">
        <f>[3]lang_2!E5516</f>
        <v>0</v>
      </c>
    </row>
    <row r="5517" spans="1:5">
      <c r="A5517" s="55">
        <f>[3]lang_2!A5517</f>
        <v>0</v>
      </c>
      <c r="B5517" s="55">
        <f>[3]lang_2!B5517</f>
        <v>0</v>
      </c>
      <c r="C5517" s="55">
        <f>[3]lang_2!C5517</f>
        <v>0</v>
      </c>
      <c r="D5517" s="55">
        <f>[3]lang_2!D5517</f>
        <v>0</v>
      </c>
      <c r="E5517" s="55">
        <f>[3]lang_2!E5517</f>
        <v>0</v>
      </c>
    </row>
    <row r="5518" spans="1:5">
      <c r="A5518" s="55">
        <f>[3]lang_2!A5518</f>
        <v>0</v>
      </c>
      <c r="B5518" s="55">
        <f>[3]lang_2!B5518</f>
        <v>0</v>
      </c>
      <c r="C5518" s="55">
        <f>[3]lang_2!C5518</f>
        <v>0</v>
      </c>
      <c r="D5518" s="55">
        <f>[3]lang_2!D5518</f>
        <v>0</v>
      </c>
      <c r="E5518" s="55">
        <f>[3]lang_2!E5518</f>
        <v>0</v>
      </c>
    </row>
    <row r="5519" spans="1:5">
      <c r="A5519" s="55" t="str">
        <f>[3]lang_2!A5519</f>
        <v>guildMapInfoDes_1</v>
      </c>
      <c r="B5519" s="55">
        <f>[3]lang_2!B5519</f>
        <v>0</v>
      </c>
      <c r="C5519" s="55">
        <f>[3]lang_2!C5519</f>
        <v>0</v>
      </c>
      <c r="D5519" s="55">
        <f>[3]lang_2!D5519</f>
        <v>0</v>
      </c>
      <c r="E5519" s="55">
        <f>[3]lang_2!E5519</f>
        <v>0</v>
      </c>
    </row>
    <row r="5520" spans="1:5">
      <c r="A5520" s="55" t="str">
        <f>[3]lang_2!A5520</f>
        <v>guildMapInfoDes_2</v>
      </c>
      <c r="B5520" s="55">
        <f>[3]lang_2!B5520</f>
        <v>0</v>
      </c>
      <c r="C5520" s="55">
        <f>[3]lang_2!C5520</f>
        <v>0</v>
      </c>
      <c r="D5520" s="55">
        <f>[3]lang_2!D5520</f>
        <v>0</v>
      </c>
      <c r="E5520" s="55">
        <f>[3]lang_2!E5520</f>
        <v>0</v>
      </c>
    </row>
    <row r="5521" spans="1:5">
      <c r="A5521" s="55" t="str">
        <f>[3]lang_2!A5521</f>
        <v>guildMapInfoDes_3</v>
      </c>
      <c r="B5521" s="55">
        <f>[3]lang_2!B5521</f>
        <v>0</v>
      </c>
      <c r="C5521" s="55">
        <f>[3]lang_2!C5521</f>
        <v>0</v>
      </c>
      <c r="D5521" s="55">
        <f>[3]lang_2!D5521</f>
        <v>0</v>
      </c>
      <c r="E5521" s="55">
        <f>[3]lang_2!E5521</f>
        <v>0</v>
      </c>
    </row>
    <row r="5522" spans="1:5">
      <c r="A5522" s="55" t="str">
        <f>[3]lang_2!A5522</f>
        <v>guildMapInfoDes_4</v>
      </c>
      <c r="B5522" s="55">
        <f>[3]lang_2!B5522</f>
        <v>0</v>
      </c>
      <c r="C5522" s="55">
        <f>[3]lang_2!C5522</f>
        <v>0</v>
      </c>
      <c r="D5522" s="55">
        <f>[3]lang_2!D5522</f>
        <v>0</v>
      </c>
      <c r="E5522" s="55">
        <f>[3]lang_2!E5522</f>
        <v>0</v>
      </c>
    </row>
    <row r="5523" spans="1:5">
      <c r="A5523" s="55" t="str">
        <f>[3]lang_2!A5523</f>
        <v>guildMapInfoDes_5</v>
      </c>
      <c r="B5523" s="55">
        <f>[3]lang_2!B5523</f>
        <v>0</v>
      </c>
      <c r="C5523" s="55">
        <f>[3]lang_2!C5523</f>
        <v>0</v>
      </c>
      <c r="D5523" s="55">
        <f>[3]lang_2!D5523</f>
        <v>0</v>
      </c>
      <c r="E5523" s="55">
        <f>[3]lang_2!E5523</f>
        <v>0</v>
      </c>
    </row>
    <row r="5524" spans="1:5">
      <c r="A5524" s="55" t="str">
        <f>[3]lang_2!A5524</f>
        <v>guildMapInfoDes_6</v>
      </c>
      <c r="B5524" s="55">
        <f>[3]lang_2!B5524</f>
        <v>0</v>
      </c>
      <c r="C5524" s="55">
        <f>[3]lang_2!C5524</f>
        <v>0</v>
      </c>
      <c r="D5524" s="55">
        <f>[3]lang_2!D5524</f>
        <v>0</v>
      </c>
      <c r="E5524" s="55">
        <f>[3]lang_2!E5524</f>
        <v>0</v>
      </c>
    </row>
    <row r="5525" spans="1:5">
      <c r="A5525" s="55" t="str">
        <f>[3]lang_2!A5525</f>
        <v>guildMapInfoDes_7</v>
      </c>
      <c r="B5525" s="55">
        <f>[3]lang_2!B5525</f>
        <v>0</v>
      </c>
      <c r="C5525" s="55">
        <f>[3]lang_2!C5525</f>
        <v>0</v>
      </c>
      <c r="D5525" s="55">
        <f>[3]lang_2!D5525</f>
        <v>0</v>
      </c>
      <c r="E5525" s="55">
        <f>[3]lang_2!E5525</f>
        <v>0</v>
      </c>
    </row>
    <row r="5526" spans="1:5">
      <c r="A5526" s="55" t="str">
        <f>[3]lang_2!A5526</f>
        <v>guildMapInfoDes_8</v>
      </c>
      <c r="B5526" s="55">
        <f>[3]lang_2!B5526</f>
        <v>0</v>
      </c>
      <c r="C5526" s="55">
        <f>[3]lang_2!C5526</f>
        <v>0</v>
      </c>
      <c r="D5526" s="55">
        <f>[3]lang_2!D5526</f>
        <v>0</v>
      </c>
      <c r="E5526" s="55">
        <f>[3]lang_2!E5526</f>
        <v>0</v>
      </c>
    </row>
    <row r="5527" spans="1:5">
      <c r="A5527" s="55" t="str">
        <f>[3]lang_2!A5527</f>
        <v>guildMapInfoDes_9</v>
      </c>
      <c r="B5527" s="55">
        <f>[3]lang_2!B5527</f>
        <v>0</v>
      </c>
      <c r="C5527" s="55">
        <f>[3]lang_2!C5527</f>
        <v>0</v>
      </c>
      <c r="D5527" s="55">
        <f>[3]lang_2!D5527</f>
        <v>0</v>
      </c>
      <c r="E5527" s="55">
        <f>[3]lang_2!E5527</f>
        <v>0</v>
      </c>
    </row>
    <row r="5528" spans="1:5">
      <c r="A5528" s="55" t="str">
        <f>[3]lang_2!A5528</f>
        <v>guildMapInfoDes_10</v>
      </c>
      <c r="B5528" s="55">
        <f>[3]lang_2!B5528</f>
        <v>0</v>
      </c>
      <c r="C5528" s="55">
        <f>[3]lang_2!C5528</f>
        <v>0</v>
      </c>
      <c r="D5528" s="55">
        <f>[3]lang_2!D5528</f>
        <v>0</v>
      </c>
      <c r="E5528" s="55">
        <f>[3]lang_2!E5528</f>
        <v>0</v>
      </c>
    </row>
    <row r="5529" spans="1:5">
      <c r="A5529" s="55">
        <f>[3]lang_2!A5529</f>
        <v>0</v>
      </c>
      <c r="B5529" s="55">
        <f>[3]lang_2!B5529</f>
        <v>0</v>
      </c>
      <c r="C5529" s="55">
        <f>[3]lang_2!C5529</f>
        <v>0</v>
      </c>
      <c r="D5529" s="55">
        <f>[3]lang_2!D5529</f>
        <v>0</v>
      </c>
      <c r="E5529" s="55">
        <f>[3]lang_2!E5529</f>
        <v>0</v>
      </c>
    </row>
    <row r="5530" spans="1:5">
      <c r="A5530" s="55">
        <f>[3]lang_2!A5530</f>
        <v>0</v>
      </c>
      <c r="B5530" s="55">
        <f>[3]lang_2!B5530</f>
        <v>0</v>
      </c>
      <c r="C5530" s="55">
        <f>[3]lang_2!C5530</f>
        <v>0</v>
      </c>
      <c r="D5530" s="55">
        <f>[3]lang_2!D5530</f>
        <v>0</v>
      </c>
      <c r="E5530" s="55">
        <f>[3]lang_2!E5530</f>
        <v>0</v>
      </c>
    </row>
    <row r="5531" spans="1:5">
      <c r="A5531" s="55" t="str">
        <f>[3]lang_2!A5531</f>
        <v>zhushenzhizhan_1</v>
      </c>
      <c r="B5531" s="55" t="str">
        <f>[3]lang_2!B5531</f>
        <v>诸神之战周1</v>
      </c>
      <c r="C5531" s="55" t="str">
        <f>[3]lang_2!C5531</f>
        <v>#[color=f7fedd]诸神降临，战火重燃！诸神之战的参赛者们已经出现，请诸位领主大人们为参赛者欢呼吧！[-]</v>
      </c>
      <c r="D5531" s="55">
        <f>[3]lang_2!D5531</f>
        <v>0</v>
      </c>
      <c r="E5531" s="55">
        <f>[3]lang_2!E5531</f>
        <v>0</v>
      </c>
    </row>
    <row r="5532" spans="1:5">
      <c r="A5532" s="55" t="str">
        <f>[3]lang_2!A5532</f>
        <v>zhushenzhizhan_2</v>
      </c>
      <c r="B5532" s="55" t="str">
        <f>[3]lang_2!B5532</f>
        <v>诸神之战周2</v>
      </c>
      <c r="C5532" s="55" t="str">
        <f>[3]lang_2!C5532</f>
        <v>#[color=f7fedd]诸神降临，战火高涨！争霸赛分组已经完成，请各位参赛者做好准备，在各自的小组中展现你们的英姿吧！[-]</v>
      </c>
      <c r="D5532" s="55">
        <f>[3]lang_2!D5532</f>
        <v>0</v>
      </c>
      <c r="E5532" s="55">
        <f>[3]lang_2!E5532</f>
        <v>0</v>
      </c>
    </row>
    <row r="5533" spans="1:5">
      <c r="A5533" s="55" t="str">
        <f>[3]lang_2!A5533</f>
        <v>zhushenzhizhan_3</v>
      </c>
      <c r="B5533" s="55" t="str">
        <f>[3]lang_2!B5533</f>
        <v>诸神之战周3</v>
      </c>
      <c r="C5533" s="55" t="str">
        <f>[3]lang_2!C5533</f>
        <v>#[color=f7fedd]诸神降临，再添战火！8强名单已经出炉，正向诸位领主大人呼叫支援，被支持者成功晋级则支持者们也将获得丰厚的奖励。[-]</v>
      </c>
      <c r="D5533" s="55">
        <f>[3]lang_2!D5533</f>
        <v>0</v>
      </c>
      <c r="E5533" s="55">
        <f>[3]lang_2!E5533</f>
        <v>0</v>
      </c>
    </row>
    <row r="5534" spans="1:5">
      <c r="A5534" s="55" t="str">
        <f>[3]lang_2!A5534</f>
        <v>zhushenzhizhan_4</v>
      </c>
      <c r="B5534" s="55" t="str">
        <f>[3]lang_2!B5534</f>
        <v>诸神之战周4</v>
      </c>
      <c r="C5534" s="55" t="str">
        <f>[3]lang_2!C5534</f>
        <v>#[color=f7fedd]诸神降临，战火冲天！比赛的热潮达到顶峰，今晚将诞生争霸赛冠军，请诸位领主准备为王者的诞生献上礼炮！[-]</v>
      </c>
      <c r="D5534" s="55">
        <f>[3]lang_2!D5534</f>
        <v>0</v>
      </c>
      <c r="E5534" s="55">
        <f>[3]lang_2!E5534</f>
        <v>0</v>
      </c>
    </row>
    <row r="5535" spans="1:5">
      <c r="A5535" s="55" t="str">
        <f>[3]lang_2!A5535</f>
        <v>zhushenzhizhan_tip</v>
      </c>
      <c r="B5535" s="55">
        <f>[3]lang_2!B5535</f>
        <v>0</v>
      </c>
      <c r="C5535" s="55" t="str">
        <f>[3]lang_2!C5535</f>
        <v>#从八强赛开始，您可以在每场战斗前支持选手哦</v>
      </c>
      <c r="D5535" s="55">
        <f>[3]lang_2!D5535</f>
        <v>0</v>
      </c>
      <c r="E5535" s="55">
        <f>[3]lang_2!E5535</f>
        <v>0</v>
      </c>
    </row>
    <row r="5536" spans="1:5">
      <c r="A5536" s="55" t="str">
        <f>[3]lang_2!A5536</f>
        <v>zhushenzhizhan_tip2</v>
      </c>
      <c r="B5536" s="55">
        <f>[3]lang_2!B5536</f>
        <v>0</v>
      </c>
      <c r="C5536" s="55" t="str">
        <f>[3]lang_2!C5536</f>
        <v>#点击两个编组进行互换</v>
      </c>
      <c r="D5536" s="55">
        <f>[3]lang_2!D5536</f>
        <v>0</v>
      </c>
      <c r="E5536" s="55">
        <f>[3]lang_2!E5536</f>
        <v>0</v>
      </c>
    </row>
    <row r="5537" spans="1:5">
      <c r="A5537" s="55">
        <f>[3]lang_2!A5537</f>
        <v>0</v>
      </c>
      <c r="B5537" s="55">
        <f>[3]lang_2!B5537</f>
        <v>0</v>
      </c>
      <c r="C5537" s="55">
        <f>[3]lang_2!C5537</f>
        <v>0</v>
      </c>
      <c r="D5537" s="55">
        <f>[3]lang_2!D5537</f>
        <v>0</v>
      </c>
      <c r="E5537" s="55">
        <f>[3]lang_2!E5537</f>
        <v>0</v>
      </c>
    </row>
    <row r="5538" spans="1:5">
      <c r="A5538" s="55">
        <f>[3]lang_2!A5538</f>
        <v>0</v>
      </c>
      <c r="B5538" s="55">
        <f>[3]lang_2!B5538</f>
        <v>0</v>
      </c>
      <c r="C5538" s="55">
        <f>[3]lang_2!C5538</f>
        <v>0</v>
      </c>
      <c r="D5538" s="55">
        <f>[3]lang_2!D5538</f>
        <v>0</v>
      </c>
      <c r="E5538" s="55">
        <f>[3]lang_2!E5538</f>
        <v>0</v>
      </c>
    </row>
    <row r="5539" spans="1:5">
      <c r="A5539" s="55" t="str">
        <f>[3]lang_2!A5539</f>
        <v>GUILD_EXIT_TIPS_1</v>
      </c>
      <c r="B5539" s="55">
        <f>[3]lang_2!B5539</f>
        <v>0</v>
      </c>
      <c r="C5539" s="55" t="str">
        <f>[3]lang_2!C5539</f>
        <v>#40级以上玩家退出联盟后24小时内不能再次加入，是否确定退出？</v>
      </c>
      <c r="D5539" s="55">
        <f>[3]lang_2!D5539</f>
        <v>0</v>
      </c>
      <c r="E5539" s="55">
        <f>[3]lang_2!E5539</f>
        <v>0</v>
      </c>
    </row>
    <row r="5540" spans="1:5">
      <c r="A5540" s="55" t="str">
        <f>[3]lang_2!A5540</f>
        <v>GUILD_EXIT_TIPS_2</v>
      </c>
      <c r="B5540" s="55">
        <f>[3]lang_2!B5540</f>
        <v>0</v>
      </c>
      <c r="C5540" s="55" t="str">
        <f>[3]lang_2!C5540</f>
        <v>#退出联盟后24小时内不能再次加入</v>
      </c>
      <c r="D5540" s="55">
        <f>[3]lang_2!D5540</f>
        <v>0</v>
      </c>
      <c r="E5540" s="55">
        <f>[3]lang_2!E5540</f>
        <v>0</v>
      </c>
    </row>
    <row r="5541" spans="1:5">
      <c r="A5541" s="55" t="str">
        <f>[3]lang_2!A5541</f>
        <v>GUILD_EXIT_TIPS_3</v>
      </c>
      <c r="B5541" s="55">
        <f>[3]lang_2!B5541</f>
        <v>0</v>
      </c>
      <c r="C5541" s="55" t="str">
        <f>[3]lang_2!C5541</f>
        <v>#该玩家退出联盟不满24小时</v>
      </c>
      <c r="D5541" s="55">
        <f>[3]lang_2!D5541</f>
        <v>0</v>
      </c>
      <c r="E5541" s="55">
        <f>[3]lang_2!E5541</f>
        <v>0</v>
      </c>
    </row>
    <row r="5542" spans="1:5">
      <c r="A5542" s="55" t="str">
        <f>[3]lang_2!A5542</f>
        <v>GUILD_EXIT_TIPS_4</v>
      </c>
      <c r="B5542" s="55">
        <f>[3]lang_2!B5542</f>
        <v>0</v>
      </c>
      <c r="C5542" s="55" t="str">
        <f>[3]lang_2!C5542</f>
        <v>#退出联盟后当日不能领取红包，是否确定退出？</v>
      </c>
      <c r="D5542" s="55">
        <f>[3]lang_2!D5542</f>
        <v>0</v>
      </c>
      <c r="E5542" s="55">
        <f>[3]lang_2!E5542</f>
        <v>0</v>
      </c>
    </row>
    <row r="5543" spans="1:5">
      <c r="A5543" s="55" t="str">
        <f>[3]lang_2!A5543</f>
        <v>TIPS_QIANNENG</v>
      </c>
      <c r="B5543" s="55">
        <f>[3]lang_2!B5543</f>
        <v>0</v>
      </c>
      <c r="C5543" s="55" t="str">
        <f>[3]lang_2!C5543</f>
        <v>#长按图标查看潜能属性</v>
      </c>
      <c r="D5543" s="55">
        <f>[3]lang_2!D5543</f>
        <v>0</v>
      </c>
      <c r="E5543" s="55">
        <f>[3]lang_2!E5543</f>
        <v>0</v>
      </c>
    </row>
    <row r="5544" spans="1:5">
      <c r="A5544" s="55" t="str">
        <f>[3]lang_2!A5544</f>
        <v>GUILD_AUTHORITY_LIMIT</v>
      </c>
      <c r="B5544" s="55">
        <f>[3]lang_2!B5544</f>
        <v>0</v>
      </c>
      <c r="C5544" s="55" t="str">
        <f>[3]lang_2!C5544</f>
        <v>#您的权限不足</v>
      </c>
      <c r="D5544" s="55">
        <f>[3]lang_2!D5544</f>
        <v>0</v>
      </c>
      <c r="E5544" s="55">
        <f>[3]lang_2!E5544</f>
        <v>0</v>
      </c>
    </row>
    <row r="5545" spans="1:5">
      <c r="A5545" s="55">
        <f>[3]lang_2!A5545</f>
        <v>0</v>
      </c>
      <c r="B5545" s="55">
        <f>[3]lang_2!B5545</f>
        <v>0</v>
      </c>
      <c r="C5545" s="55">
        <f>[3]lang_2!C5545</f>
        <v>0</v>
      </c>
      <c r="D5545" s="55">
        <f>[3]lang_2!D5545</f>
        <v>0</v>
      </c>
      <c r="E5545" s="55">
        <f>[3]lang_2!E5545</f>
        <v>0</v>
      </c>
    </row>
    <row r="5546" spans="1:5">
      <c r="A5546" s="55" t="str">
        <f>[3]lang_2!A5546</f>
        <v>AWAKING_BUTTON_1</v>
      </c>
      <c r="B5546" s="55">
        <f>[3]lang_2!B5546</f>
        <v>0</v>
      </c>
      <c r="C5546" s="55" t="str">
        <f>[3]lang_2!C5546</f>
        <v>#橙</v>
      </c>
      <c r="D5546" s="55">
        <f>[3]lang_2!D5546</f>
        <v>0</v>
      </c>
      <c r="E5546" s="55">
        <f>[3]lang_2!E5546</f>
        <v>0</v>
      </c>
    </row>
    <row r="5547" spans="1:5">
      <c r="A5547" s="55" t="str">
        <f>[3]lang_2!A5547</f>
        <v>AWAKING_BUTTON_2</v>
      </c>
      <c r="B5547" s="55">
        <f>[3]lang_2!B5547</f>
        <v>0</v>
      </c>
      <c r="C5547" s="55" t="str">
        <f>[3]lang_2!C5547</f>
        <v>#橙+2</v>
      </c>
      <c r="D5547" s="55">
        <f>[3]lang_2!D5547</f>
        <v>0</v>
      </c>
      <c r="E5547" s="55">
        <f>[3]lang_2!E5547</f>
        <v>0</v>
      </c>
    </row>
    <row r="5548" spans="1:5">
      <c r="A5548" s="55" t="str">
        <f>[3]lang_2!A5548</f>
        <v>AWAKING_BUTTON_3</v>
      </c>
      <c r="B5548" s="55">
        <f>[3]lang_2!B5548</f>
        <v>0</v>
      </c>
      <c r="C5548" s="55" t="str">
        <f>[3]lang_2!C5548</f>
        <v>#橙+4</v>
      </c>
      <c r="D5548" s="55">
        <f>[3]lang_2!D5548</f>
        <v>0</v>
      </c>
      <c r="E5548" s="55">
        <f>[3]lang_2!E5548</f>
        <v>0</v>
      </c>
    </row>
    <row r="5549" spans="1:5">
      <c r="A5549" s="55" t="str">
        <f>[3]lang_2!A5549</f>
        <v>AWAKING_TIPS</v>
      </c>
      <c r="B5549" s="55">
        <f>[3]lang_2!B5549</f>
        <v>0</v>
      </c>
      <c r="C5549" s="55" t="str">
        <f>[3]lang_2!C5549</f>
        <v>#兵团达到橙色品质可觉醒</v>
      </c>
      <c r="D5549" s="55">
        <f>[3]lang_2!D5549</f>
        <v>0</v>
      </c>
      <c r="E5549" s="55">
        <f>[3]lang_2!E5549</f>
        <v>0</v>
      </c>
    </row>
    <row r="5550" spans="1:5">
      <c r="A5550" s="55" t="str">
        <f>[3]lang_2!A5550</f>
        <v>AWAKING_TIPS_1</v>
      </c>
      <c r="B5550" s="55">
        <f>[3]lang_2!B5550</f>
        <v>0</v>
      </c>
      <c r="C5550" s="55" t="str">
        <f>[3]lang_2!C5550</f>
        <v>#当前已有正在觉醒任务中的兵团</v>
      </c>
      <c r="D5550" s="55">
        <f>[3]lang_2!D5550</f>
        <v>0</v>
      </c>
      <c r="E5550" s="55">
        <f>[3]lang_2!E5550</f>
        <v>0</v>
      </c>
    </row>
    <row r="5551" spans="1:5">
      <c r="A5551" s="55" t="str">
        <f>[3]lang_2!A5551</f>
        <v>AWAKING_TIPS_2</v>
      </c>
      <c r="B5551" s="55">
        <f>[3]lang_2!B5551</f>
        <v>0</v>
      </c>
      <c r="C5551" s="55" t="str">
        <f>[3]lang_2!C5551</f>
        <v>#觉醒强化等级不能超过兵团当前星级</v>
      </c>
      <c r="D5551" s="55">
        <f>[3]lang_2!D5551</f>
        <v>0</v>
      </c>
      <c r="E5551" s="55">
        <f>[3]lang_2!E5551</f>
        <v>0</v>
      </c>
    </row>
    <row r="5552" spans="1:5">
      <c r="A5552" s="55" t="str">
        <f>[3]lang_2!A5552</f>
        <v>AWAKING_TIPS_3</v>
      </c>
      <c r="B5552" s="55">
        <f>[3]lang_2!B5552</f>
        <v>0</v>
      </c>
      <c r="C5552" s="55" t="str">
        <f>[3]lang_2!C5552</f>
        <v>#放弃后将重置任务进度（包括已完成任务），是否确认放弃觉醒任务？</v>
      </c>
      <c r="D5552" s="55">
        <f>[3]lang_2!D5552</f>
        <v>0</v>
      </c>
      <c r="E5552" s="55">
        <f>[3]lang_2!E5552</f>
        <v>0</v>
      </c>
    </row>
    <row r="5553" spans="1:5">
      <c r="A5553" s="55" t="str">
        <f>[3]lang_2!A5553</f>
        <v>AWAKING_TIPS_4</v>
      </c>
      <c r="B5553" s="55">
        <f>[3]lang_2!B5553</f>
        <v>0</v>
      </c>
      <c r="C5553" s="55" t="str">
        <f>[3]lang_2!C5553</f>
        <v>#扫荡不计入觉醒任务统计，是否继续扫荡？</v>
      </c>
      <c r="D5553" s="55">
        <f>[3]lang_2!D5553</f>
        <v>0</v>
      </c>
      <c r="E5553" s="55">
        <f>[3]lang_2!E5553</f>
        <v>0</v>
      </c>
    </row>
    <row r="5554" spans="1:5">
      <c r="A5554" s="55">
        <f>[3]lang_2!A5554</f>
        <v>0</v>
      </c>
      <c r="B5554" s="55">
        <f>[3]lang_2!B5554</f>
        <v>0</v>
      </c>
      <c r="C5554" s="55">
        <f>[3]lang_2!C5554</f>
        <v>0</v>
      </c>
      <c r="D5554" s="55">
        <f>[3]lang_2!D5554</f>
        <v>0</v>
      </c>
      <c r="E5554" s="55">
        <f>[3]lang_2!E5554</f>
        <v>0</v>
      </c>
    </row>
    <row r="5555" spans="1:5">
      <c r="A5555" s="55" t="str">
        <f>[3]lang_2!A5555</f>
        <v>AWAKINGTEAM_101</v>
      </c>
      <c r="B5555" s="55">
        <f>[3]lang_2!B5555</f>
        <v>0</v>
      </c>
      <c r="C5555" s="55" t="str">
        <f>[3]lang_2!C5555</f>
        <v>#皇家禁卫</v>
      </c>
      <c r="D5555" s="55">
        <f>[3]lang_2!D5555</f>
        <v>0</v>
      </c>
      <c r="E5555" s="55">
        <f>[3]lang_2!E5555</f>
        <v>0</v>
      </c>
    </row>
    <row r="5556" spans="1:5">
      <c r="A5556" s="55" t="str">
        <f>[3]lang_2!A5556</f>
        <v>SKILL_501011</v>
      </c>
      <c r="B5556" s="55">
        <f>[3]lang_2!B5556</f>
        <v>0</v>
      </c>
      <c r="C5556" s="55" t="str">
        <f>[3]lang_2!C5556</f>
        <v>#矛阵横扫</v>
      </c>
      <c r="D5556" s="55">
        <f>[3]lang_2!D5556</f>
        <v>0</v>
      </c>
      <c r="E5556" s="55">
        <f>[3]lang_2!E5556</f>
        <v>0</v>
      </c>
    </row>
    <row r="5557" spans="1:5">
      <c r="A5557" s="55" t="str">
        <f>[3]lang_2!A5557</f>
        <v>SKILLDES_501011</v>
      </c>
      <c r="B5557" s="55">
        <f>[3]lang_2!B5557</f>
        <v>0</v>
      </c>
      <c r="C5557" s="55" t="str">
        <f>[3]lang_2!C5557</f>
        <v>#[color=48b946,fontsize=18]【矛阵】[-][color=645252,fontsize=18]目标变为较大范围内所有敌方兵团[-]</v>
      </c>
      <c r="D5557" s="55">
        <f>[3]lang_2!D5557</f>
        <v>0</v>
      </c>
      <c r="E5557" s="55">
        <f>[3]lang_2!E5557</f>
        <v>0</v>
      </c>
    </row>
    <row r="5558" spans="1:5">
      <c r="A5558" s="55" t="str">
        <f>[3]lang_2!A5558</f>
        <v>SKILL_501012</v>
      </c>
      <c r="B5558" s="55">
        <f>[3]lang_2!B5558</f>
        <v>0</v>
      </c>
      <c r="C5558" s="55" t="str">
        <f>[3]lang_2!C5558</f>
        <v>#矛阵突刺</v>
      </c>
      <c r="D5558" s="55">
        <f>[3]lang_2!D5558</f>
        <v>0</v>
      </c>
      <c r="E5558" s="55">
        <f>[3]lang_2!E5558</f>
        <v>0</v>
      </c>
    </row>
    <row r="5559" spans="1:5">
      <c r="A5559" s="55" t="str">
        <f>[3]lang_2!A5559</f>
        <v>SKILLDES_501012</v>
      </c>
      <c r="B5559" s="55">
        <f>[3]lang_2!B5559</f>
        <v>0</v>
      </c>
      <c r="C5559" s="55" t="str">
        <f>[3]lang_2!C5559</f>
        <v>#[color=48b946,fontsize=18]【矛阵】[-][color=645252,fontsize=18]造成伤害提高至150%，「眩晕」效果持续时间延长至4.5秒[-]</v>
      </c>
      <c r="D5559" s="55">
        <f>[3]lang_2!D5559</f>
        <v>0</v>
      </c>
      <c r="E5559" s="55">
        <f>[3]lang_2!E5559</f>
        <v>0</v>
      </c>
    </row>
    <row r="5560" spans="1:5">
      <c r="A5560" s="55" t="str">
        <f>[3]lang_2!A5560</f>
        <v>SKILL_501013</v>
      </c>
      <c r="B5560" s="55">
        <f>[3]lang_2!B5560</f>
        <v>0</v>
      </c>
      <c r="C5560" s="55" t="str">
        <f>[3]lang_2!C5560</f>
        <v>#密集方阵</v>
      </c>
      <c r="D5560" s="55">
        <f>[3]lang_2!D5560</f>
        <v>0</v>
      </c>
      <c r="E5560" s="55">
        <f>[3]lang_2!E5560</f>
        <v>0</v>
      </c>
    </row>
    <row r="5561" spans="1:5">
      <c r="A5561" s="55" t="str">
        <f>[3]lang_2!A5561</f>
        <v>SKILLDES_501013</v>
      </c>
      <c r="B5561" s="55">
        <f>[3]lang_2!B5561</f>
        <v>0</v>
      </c>
      <c r="C5561" s="55" t="str">
        <f>[3]lang_2!C5561</f>
        <v>#[color=48b946,fontsize=18]【振奋】[-][color=645252,fontsize=18]进入战斗后获得「士气高涨」效果时，额外提高30%兵团免伤，持续10秒[-]</v>
      </c>
      <c r="D5561" s="55">
        <f>[3]lang_2!D5561</f>
        <v>0</v>
      </c>
      <c r="E5561" s="55">
        <f>[3]lang_2!E5561</f>
        <v>0</v>
      </c>
    </row>
    <row r="5562" spans="1:5">
      <c r="A5562" s="55" t="str">
        <f>[3]lang_2!A5562</f>
        <v>SKILL_501014</v>
      </c>
      <c r="B5562" s="55">
        <f>[3]lang_2!B5562</f>
        <v>0</v>
      </c>
      <c r="C5562" s="55" t="str">
        <f>[3]lang_2!C5562</f>
        <v>#空心方阵</v>
      </c>
      <c r="D5562" s="55">
        <f>[3]lang_2!D5562</f>
        <v>0</v>
      </c>
      <c r="E5562" s="55">
        <f>[3]lang_2!E5562</f>
        <v>0</v>
      </c>
    </row>
    <row r="5563" spans="1:5">
      <c r="A5563" s="55" t="str">
        <f>[3]lang_2!A5563</f>
        <v>SKILLDES_501014</v>
      </c>
      <c r="B5563" s="55">
        <f>[3]lang_2!B5563</f>
        <v>0</v>
      </c>
      <c r="C5563" s="55" t="str">
        <f>[3]lang_2!C5563</f>
        <v>#[color=48b946,fontsize=18]【振奋】[-][color=645252,fontsize=18]进入战斗后获得「士气高涨」效果时，额外提高30%法术免伤，持续10秒[-]</v>
      </c>
      <c r="D5563" s="55">
        <f>[3]lang_2!D5563</f>
        <v>0</v>
      </c>
      <c r="E5563" s="55">
        <f>[3]lang_2!E5563</f>
        <v>0</v>
      </c>
    </row>
    <row r="5564" spans="1:5">
      <c r="A5564" s="55" t="str">
        <f>[3]lang_2!A5564</f>
        <v>SKILL_501015</v>
      </c>
      <c r="B5564" s="55">
        <f>[3]lang_2!B5564</f>
        <v>0</v>
      </c>
      <c r="C5564" s="55" t="str">
        <f>[3]lang_2!C5564</f>
        <v>#渗透战术</v>
      </c>
      <c r="D5564" s="55">
        <f>[3]lang_2!D5564</f>
        <v>0</v>
      </c>
      <c r="E5564" s="55">
        <f>[3]lang_2!E5564</f>
        <v>0</v>
      </c>
    </row>
    <row r="5565" spans="1:5">
      <c r="A5565" s="55" t="str">
        <f>[3]lang_2!A5565</f>
        <v>SKILLDES_501015</v>
      </c>
      <c r="B5565" s="55">
        <f>[3]lang_2!B5565</f>
        <v>0</v>
      </c>
      <c r="C5565" s="55" t="str">
        <f>[3]lang_2!C5565</f>
        <v>#[color=48b946,fontsize=18]【屠龙】[-][color=645252,fontsize=18]对阵1人和4人兵团时，额外降低目标单位300暴击值[-]</v>
      </c>
      <c r="D5565" s="55">
        <f>[3]lang_2!D5565</f>
        <v>0</v>
      </c>
      <c r="E5565" s="55">
        <f>[3]lang_2!E5565</f>
        <v>0</v>
      </c>
    </row>
    <row r="5566" spans="1:5">
      <c r="A5566" s="55" t="str">
        <f>[3]lang_2!A5566</f>
        <v>SKILL_501016</v>
      </c>
      <c r="B5566" s="55">
        <f>[3]lang_2!B5566</f>
        <v>0</v>
      </c>
      <c r="C5566" s="55" t="str">
        <f>[3]lang_2!C5566</f>
        <v>#疲劳战术</v>
      </c>
      <c r="D5566" s="55">
        <f>[3]lang_2!D5566</f>
        <v>0</v>
      </c>
      <c r="E5566" s="55">
        <f>[3]lang_2!E5566</f>
        <v>0</v>
      </c>
    </row>
    <row r="5567" spans="1:5">
      <c r="A5567" s="55" t="str">
        <f>[3]lang_2!A5567</f>
        <v>SKILLDES_501016</v>
      </c>
      <c r="B5567" s="55">
        <f>[3]lang_2!B5567</f>
        <v>0</v>
      </c>
      <c r="C5567" s="55" t="str">
        <f>[3]lang_2!C5567</f>
        <v>#[color=48b946,fontsize=18]【屠龙】[-][color=645252,fontsize=18]对阵1人和4人兵团时，额外降低目标单位300闪避值[-]</v>
      </c>
      <c r="D5567" s="55">
        <f>[3]lang_2!D5567</f>
        <v>0</v>
      </c>
      <c r="E5567" s="55">
        <f>[3]lang_2!E5567</f>
        <v>0</v>
      </c>
    </row>
    <row r="5568" spans="1:5">
      <c r="A5568" s="55">
        <f>[3]lang_2!A5568</f>
        <v>0</v>
      </c>
      <c r="B5568" s="55">
        <f>[3]lang_2!B5568</f>
        <v>0</v>
      </c>
      <c r="C5568" s="55">
        <f>[3]lang_2!C5568</f>
        <v>0</v>
      </c>
      <c r="D5568" s="55">
        <f>[3]lang_2!D5568</f>
        <v>0</v>
      </c>
      <c r="E5568" s="55">
        <f>[3]lang_2!E5568</f>
        <v>0</v>
      </c>
    </row>
    <row r="5569" spans="1:5">
      <c r="A5569" s="55">
        <f>[3]lang_2!A5569</f>
        <v>0</v>
      </c>
      <c r="B5569" s="55">
        <f>[3]lang_2!B5569</f>
        <v>0</v>
      </c>
      <c r="C5569" s="55">
        <f>[3]lang_2!C5569</f>
        <v>0</v>
      </c>
      <c r="D5569" s="55">
        <f>[3]lang_2!D5569</f>
        <v>0</v>
      </c>
      <c r="E5569" s="55">
        <f>[3]lang_2!E5569</f>
        <v>0</v>
      </c>
    </row>
    <row r="5570" spans="1:5">
      <c r="A5570" s="55">
        <f>[3]lang_2!A5570</f>
        <v>0</v>
      </c>
      <c r="B5570" s="55">
        <f>[3]lang_2!B5570</f>
        <v>0</v>
      </c>
      <c r="C5570" s="55">
        <f>[3]lang_2!C5570</f>
        <v>0</v>
      </c>
      <c r="D5570" s="55">
        <f>[3]lang_2!D5570</f>
        <v>0</v>
      </c>
      <c r="E5570" s="55">
        <f>[3]lang_2!E5570</f>
        <v>0</v>
      </c>
    </row>
    <row r="5571" spans="1:5">
      <c r="A5571" s="55">
        <f>[3]lang_2!A5571</f>
        <v>0</v>
      </c>
      <c r="B5571" s="55">
        <f>[3]lang_2!B5571</f>
        <v>0</v>
      </c>
      <c r="C5571" s="55">
        <f>[3]lang_2!C5571</f>
        <v>0</v>
      </c>
      <c r="D5571" s="55">
        <f>[3]lang_2!D5571</f>
        <v>0</v>
      </c>
      <c r="E5571" s="55">
        <f>[3]lang_2!E5571</f>
        <v>0</v>
      </c>
    </row>
    <row r="5572" spans="1:5">
      <c r="A5572" s="55">
        <f>[3]lang_2!A5572</f>
        <v>0</v>
      </c>
      <c r="B5572" s="55">
        <f>[3]lang_2!B5572</f>
        <v>0</v>
      </c>
      <c r="C5572" s="55">
        <f>[3]lang_2!C5572</f>
        <v>0</v>
      </c>
      <c r="D5572" s="55">
        <f>[3]lang_2!D5572</f>
        <v>0</v>
      </c>
      <c r="E5572" s="55">
        <f>[3]lang_2!E5572</f>
        <v>0</v>
      </c>
    </row>
    <row r="5573" spans="1:5">
      <c r="A5573" s="55" t="str">
        <f>[3]lang_2!A5573</f>
        <v>AWAKINGTEAM_106</v>
      </c>
      <c r="B5573" s="55">
        <f>[3]lang_2!B5573</f>
        <v>0</v>
      </c>
      <c r="C5573" s="55" t="str">
        <f>[3]lang_2!C5573</f>
        <v>#冠军骑士</v>
      </c>
      <c r="D5573" s="55">
        <f>[3]lang_2!D5573</f>
        <v>0</v>
      </c>
      <c r="E5573" s="55">
        <f>[3]lang_2!E5573</f>
        <v>0</v>
      </c>
    </row>
    <row r="5574" spans="1:5">
      <c r="A5574" s="55" t="str">
        <f>[3]lang_2!A5574</f>
        <v>SKILL_511061</v>
      </c>
      <c r="B5574" s="55">
        <f>[3]lang_2!B5574</f>
        <v>0</v>
      </c>
      <c r="C5574" s="55" t="str">
        <f>[3]lang_2!C5574</f>
        <v>#生存技巧</v>
      </c>
      <c r="D5574" s="55">
        <f>[3]lang_2!D5574</f>
        <v>0</v>
      </c>
      <c r="E5574" s="55">
        <f>[3]lang_2!E5574</f>
        <v>0</v>
      </c>
    </row>
    <row r="5575" spans="1:5">
      <c r="A5575" s="55" t="str">
        <f>[3]lang_2!A5575</f>
        <v>SKILLDES_511061</v>
      </c>
      <c r="B5575" s="55">
        <f>[3]lang_2!B5575</f>
        <v>0</v>
      </c>
      <c r="C5575" s="55" t="str">
        <f>[3]lang_2!C5575</f>
        <v>#[color=48b946,fontsize=18]【骑士技巧】[-][color=645252,fontsize=18]额外提高30%生命，30%法术免伤[-]</v>
      </c>
      <c r="D5575" s="55">
        <f>[3]lang_2!D5575</f>
        <v>0</v>
      </c>
      <c r="E5575" s="55">
        <f>[3]lang_2!E5575</f>
        <v>0</v>
      </c>
    </row>
    <row r="5576" spans="1:5">
      <c r="A5576" s="55" t="str">
        <f>[3]lang_2!A5576</f>
        <v>SKILL_511062</v>
      </c>
      <c r="B5576" s="55">
        <f>[3]lang_2!B5576</f>
        <v>0</v>
      </c>
      <c r="C5576" s="55" t="str">
        <f>[3]lang_2!C5576</f>
        <v>#战斗技巧</v>
      </c>
      <c r="D5576" s="55">
        <f>[3]lang_2!D5576</f>
        <v>0</v>
      </c>
      <c r="E5576" s="55">
        <f>[3]lang_2!E5576</f>
        <v>0</v>
      </c>
    </row>
    <row r="5577" spans="1:5">
      <c r="A5577" s="55" t="str">
        <f>[3]lang_2!A5577</f>
        <v>SKILLDES_511062</v>
      </c>
      <c r="B5577" s="55">
        <f>[3]lang_2!B5577</f>
        <v>0</v>
      </c>
      <c r="C5577" s="55" t="str">
        <f>[3]lang_2!C5577</f>
        <v>#[color=48b946,fontsize=18]【骑士技巧】[-][color=645252,fontsize=18]额外提高30%攻击，30%法术免伤[-]</v>
      </c>
      <c r="D5577" s="55">
        <f>[3]lang_2!D5577</f>
        <v>0</v>
      </c>
      <c r="E5577" s="55">
        <f>[3]lang_2!E5577</f>
        <v>0</v>
      </c>
    </row>
    <row r="5578" spans="1:5">
      <c r="A5578" s="55" t="str">
        <f>[3]lang_2!A5578</f>
        <v>SKILL_511063</v>
      </c>
      <c r="B5578" s="55">
        <f>[3]lang_2!B5578</f>
        <v>0</v>
      </c>
      <c r="C5578" s="55" t="str">
        <f>[3]lang_2!C5578</f>
        <v>#轻骑突进</v>
      </c>
      <c r="D5578" s="55">
        <f>[3]lang_2!D5578</f>
        <v>0</v>
      </c>
      <c r="E5578" s="55">
        <f>[3]lang_2!E5578</f>
        <v>0</v>
      </c>
    </row>
    <row r="5579" spans="1:5">
      <c r="A5579" s="55" t="str">
        <f>[3]lang_2!A5579</f>
        <v>SKILLDES_511063</v>
      </c>
      <c r="B5579" s="55">
        <f>[3]lang_2!B5579</f>
        <v>0</v>
      </c>
      <c r="C5579" s="55" t="str">
        <f>[3]lang_2!C5579</f>
        <v>#[color=48b946,fontsize=18]【快速突进】[-][color=645252,fontsize=18]每次击杀目标兵团后，都可以获得快速突进效果[-]</v>
      </c>
      <c r="D5579" s="55">
        <f>[3]lang_2!D5579</f>
        <v>0</v>
      </c>
      <c r="E5579" s="55">
        <f>[3]lang_2!E5579</f>
        <v>0</v>
      </c>
    </row>
    <row r="5580" spans="1:5">
      <c r="A5580" s="55" t="str">
        <f>[3]lang_2!A5580</f>
        <v>SKILL_511064</v>
      </c>
      <c r="B5580" s="55">
        <f>[3]lang_2!B5580</f>
        <v>0</v>
      </c>
      <c r="C5580" s="55" t="str">
        <f>[3]lang_2!C5580</f>
        <v>#重骑冲锋</v>
      </c>
      <c r="D5580" s="55">
        <f>[3]lang_2!D5580</f>
        <v>0</v>
      </c>
      <c r="E5580" s="55">
        <f>[3]lang_2!E5580</f>
        <v>0</v>
      </c>
    </row>
    <row r="5581" spans="1:5">
      <c r="A5581" s="55" t="str">
        <f>[3]lang_2!A5581</f>
        <v>SKILLDES_511064</v>
      </c>
      <c r="B5581" s="55">
        <f>[3]lang_2!B5581</f>
        <v>0</v>
      </c>
      <c r="C5581" s="55" t="str">
        <f>[3]lang_2!C5581</f>
        <v>#[color=48b946,fontsize=18]【快速突进】[-][color=645252,fontsize=18]再次冲锋后造成的伤害提高至150%，并造成「眩晕」效果，持续5秒[-]</v>
      </c>
      <c r="D5581" s="55">
        <f>[3]lang_2!D5581</f>
        <v>0</v>
      </c>
      <c r="E5581" s="55">
        <f>[3]lang_2!E5581</f>
        <v>0</v>
      </c>
    </row>
    <row r="5582" spans="1:5">
      <c r="A5582" s="55" t="str">
        <f>[3]lang_2!A5582</f>
        <v>SKILL_521061</v>
      </c>
      <c r="B5582" s="55">
        <f>[3]lang_2!B5582</f>
        <v>0</v>
      </c>
      <c r="C5582" s="55" t="str">
        <f>[3]lang_2!C5582</f>
        <v>#狂热信仰</v>
      </c>
      <c r="D5582" s="55">
        <f>[3]lang_2!D5582</f>
        <v>0</v>
      </c>
      <c r="E5582" s="55">
        <f>[3]lang_2!E5582</f>
        <v>0</v>
      </c>
    </row>
    <row r="5583" spans="1:5">
      <c r="A5583" s="55" t="str">
        <f>[3]lang_2!A5583</f>
        <v>SKILLDES_521061</v>
      </c>
      <c r="B5583" s="55">
        <f>[3]lang_2!B5583</f>
        <v>0</v>
      </c>
      <c r="C5583" s="55" t="str">
        <f>[3]lang_2!C5583</f>
        <v>#[color=48b946,fontsize=18]【荣耀冲锋】[-][color=645252,fontsize=18]额外提高20%兵团免伤，「士气高涨」效果下加成翻倍[-]</v>
      </c>
      <c r="D5583" s="55">
        <f>[3]lang_2!D5583</f>
        <v>0</v>
      </c>
      <c r="E5583" s="55">
        <f>[3]lang_2!E5583</f>
        <v>0</v>
      </c>
    </row>
    <row r="5584" spans="1:5">
      <c r="A5584" s="55" t="str">
        <f>[3]lang_2!A5584</f>
        <v>SKILL_501065</v>
      </c>
      <c r="B5584" s="55">
        <f>[3]lang_2!B5584</f>
        <v>0</v>
      </c>
      <c r="C5584" s="55" t="str">
        <f>[3]lang_2!C5584</f>
        <v>#冷静思维</v>
      </c>
      <c r="D5584" s="55">
        <f>[3]lang_2!D5584</f>
        <v>0</v>
      </c>
      <c r="E5584" s="55">
        <f>[3]lang_2!E5584</f>
        <v>0</v>
      </c>
    </row>
    <row r="5585" spans="1:5">
      <c r="A5585" s="55" t="str">
        <f>[3]lang_2!A5585</f>
        <v>SKILLDES_501065</v>
      </c>
      <c r="B5585" s="55">
        <f>[3]lang_2!B5585</f>
        <v>0</v>
      </c>
      <c r="C5585" s="55" t="str">
        <f>[3]lang_2!C5585</f>
        <v>#[color=48b946,fontsize=18]【荣耀冲锋】[-][color=645252,fontsize=18]进入战斗后获得「士气高涨」效果时，大幅提高暴击值和命中值，持续10秒[-]</v>
      </c>
      <c r="D5585" s="55">
        <f>[3]lang_2!D5585</f>
        <v>0</v>
      </c>
      <c r="E5585" s="55">
        <f>[3]lang_2!E5585</f>
        <v>0</v>
      </c>
    </row>
    <row r="5586" spans="1:5">
      <c r="A5586" s="55">
        <f>[3]lang_2!A5586</f>
        <v>0</v>
      </c>
      <c r="B5586" s="55">
        <f>[3]lang_2!B5586</f>
        <v>0</v>
      </c>
      <c r="C5586" s="55">
        <f>[3]lang_2!C5586</f>
        <v>0</v>
      </c>
      <c r="D5586" s="55">
        <f>[3]lang_2!D5586</f>
        <v>0</v>
      </c>
      <c r="E5586" s="55">
        <f>[3]lang_2!E5586</f>
        <v>0</v>
      </c>
    </row>
    <row r="5587" spans="1:5">
      <c r="A5587" s="55" t="str">
        <f>[3]lang_2!A5587</f>
        <v>AWAKINGTEAM_306</v>
      </c>
      <c r="B5587" s="55">
        <f>[3]lang_2!B5587</f>
        <v>0</v>
      </c>
      <c r="C5587" s="55" t="str">
        <f>[3]lang_2!C5587</f>
        <v>#恐惧领主</v>
      </c>
      <c r="D5587" s="55">
        <f>[3]lang_2!D5587</f>
        <v>0</v>
      </c>
      <c r="E5587" s="55">
        <f>[3]lang_2!E5587</f>
        <v>0</v>
      </c>
    </row>
    <row r="5588" spans="1:5">
      <c r="A5588" s="55" t="str">
        <f>[3]lang_2!A5588</f>
        <v>SKILL_503061</v>
      </c>
      <c r="B5588" s="55">
        <f>[3]lang_2!B5588</f>
        <v>0</v>
      </c>
      <c r="C5588" s="55" t="str">
        <f>[3]lang_2!C5588</f>
        <v>#黑暗蔓延</v>
      </c>
      <c r="D5588" s="55">
        <f>[3]lang_2!D5588</f>
        <v>0</v>
      </c>
      <c r="E5588" s="55">
        <f>[3]lang_2!E5588</f>
        <v>0</v>
      </c>
    </row>
    <row r="5589" spans="1:5">
      <c r="A5589" s="55" t="str">
        <f>[3]lang_2!A5589</f>
        <v>SKILLDES_503061</v>
      </c>
      <c r="B5589" s="55">
        <f>[3]lang_2!B5589</f>
        <v>0</v>
      </c>
      <c r="C5589" s="55" t="str">
        <f>[3]lang_2!C5589</f>
        <v>#[color=48b946,fontsize=18]【致命一击】[-][color=645252,fontsize=18]目标变为较大范围内2个敌方兵团[-]</v>
      </c>
      <c r="D5589" s="55">
        <f>[3]lang_2!D5589</f>
        <v>0</v>
      </c>
      <c r="E5589" s="55">
        <f>[3]lang_2!E5589</f>
        <v>0</v>
      </c>
    </row>
    <row r="5590" spans="1:5">
      <c r="A5590" s="55" t="str">
        <f>[3]lang_2!A5590</f>
        <v>SKILLDES_503066</v>
      </c>
      <c r="B5590" s="55">
        <f>[3]lang_2!B5590</f>
        <v>0</v>
      </c>
      <c r="C5590" s="55" t="str">
        <f>[3]lang_2!C5590</f>
        <v>#[color=48b946,fontsize=18]【致命一击】[-][color=645252,fontsize=18]目标变为较大范围内2个敌方兵团[-]</v>
      </c>
      <c r="D5590" s="55">
        <f>[3]lang_2!D5590</f>
        <v>0</v>
      </c>
      <c r="E5590" s="55">
        <f>[3]lang_2!E5590</f>
        <v>0</v>
      </c>
    </row>
    <row r="5591" spans="1:5">
      <c r="A5591" s="55" t="str">
        <f>[3]lang_2!A5591</f>
        <v>SKILL_503062</v>
      </c>
      <c r="B5591" s="55">
        <f>[3]lang_2!B5591</f>
        <v>0</v>
      </c>
      <c r="C5591" s="55" t="str">
        <f>[3]lang_2!C5591</f>
        <v>#恐惧爆发</v>
      </c>
      <c r="D5591" s="55">
        <f>[3]lang_2!D5591</f>
        <v>0</v>
      </c>
      <c r="E5591" s="55">
        <f>[3]lang_2!E5591</f>
        <v>0</v>
      </c>
    </row>
    <row r="5592" spans="1:5">
      <c r="A5592" s="55" t="str">
        <f>[3]lang_2!A5592</f>
        <v>SKILLDES_503062</v>
      </c>
      <c r="B5592" s="55">
        <f>[3]lang_2!B5592</f>
        <v>0</v>
      </c>
      <c r="C5592" s="55" t="str">
        <f>[3]lang_2!C5592</f>
        <v>#[color=48b946,fontsize=18]【致命一击】[-][color=645252,fontsize=18]造成伤害提高50%，「士气低落」效果持续时间延长至20秒[-]</v>
      </c>
      <c r="D5592" s="55">
        <f>[3]lang_2!D5592</f>
        <v>0</v>
      </c>
      <c r="E5592" s="55">
        <f>[3]lang_2!E5592</f>
        <v>0</v>
      </c>
    </row>
    <row r="5593" spans="1:5">
      <c r="A5593" s="55" t="str">
        <f>[3]lang_2!A5593</f>
        <v>SKILLDES_503065</v>
      </c>
      <c r="B5593" s="55">
        <f>[3]lang_2!B5593</f>
        <v>0</v>
      </c>
      <c r="C5593" s="55" t="str">
        <f>[3]lang_2!C5593</f>
        <v>#[color=48b946,fontsize=18]【致命一击】[-][color=645252,fontsize=18]造成伤害提高50%，「士气低落」效果持续时间延长至20秒[-]</v>
      </c>
      <c r="D5593" s="55">
        <f>[3]lang_2!D5593</f>
        <v>0</v>
      </c>
      <c r="E5593" s="55">
        <f>[3]lang_2!E5593</f>
        <v>0</v>
      </c>
    </row>
    <row r="5594" spans="1:5">
      <c r="A5594" s="55" t="str">
        <f>[3]lang_2!A5594</f>
        <v>SKILL_503063</v>
      </c>
      <c r="B5594" s="55">
        <f>[3]lang_2!B5594</f>
        <v>0</v>
      </c>
      <c r="C5594" s="55" t="str">
        <f>[3]lang_2!C5594</f>
        <v>#生命收割</v>
      </c>
      <c r="D5594" s="55">
        <f>[3]lang_2!D5594</f>
        <v>0</v>
      </c>
      <c r="E5594" s="55">
        <f>[3]lang_2!E5594</f>
        <v>0</v>
      </c>
    </row>
    <row r="5595" spans="1:5">
      <c r="A5595" s="55" t="str">
        <f>[3]lang_2!A5595</f>
        <v>SKILLDES_503063</v>
      </c>
      <c r="B5595" s="55">
        <f>[3]lang_2!B5595</f>
        <v>0</v>
      </c>
      <c r="C5595" s="55" t="str">
        <f>[3]lang_2!C5595</f>
        <v>#[color=48b946,fontsize=18]【死亡冲锋】[-][color=645252,fontsize=18]击杀目标兵团后恢复最大生命值30%的生命，并免疫法术伤害，持续7秒[-]</v>
      </c>
      <c r="D5595" s="55">
        <f>[3]lang_2!D5595</f>
        <v>0</v>
      </c>
      <c r="E5595" s="55">
        <f>[3]lang_2!E5595</f>
        <v>0</v>
      </c>
    </row>
    <row r="5596" spans="1:5">
      <c r="A5596" s="55" t="str">
        <f>[3]lang_2!A5596</f>
        <v>SKILL_503064</v>
      </c>
      <c r="B5596" s="55">
        <f>[3]lang_2!B5596</f>
        <v>0</v>
      </c>
      <c r="C5596" s="55" t="str">
        <f>[3]lang_2!C5596</f>
        <v>#亡魂护体</v>
      </c>
      <c r="D5596" s="55">
        <f>[3]lang_2!D5596</f>
        <v>0</v>
      </c>
      <c r="E5596" s="55">
        <f>[3]lang_2!E5596</f>
        <v>0</v>
      </c>
    </row>
    <row r="5597" spans="1:5">
      <c r="A5597" s="55" t="str">
        <f>[3]lang_2!A5597</f>
        <v>SKILLDES_503064</v>
      </c>
      <c r="B5597" s="55">
        <f>[3]lang_2!B5597</f>
        <v>0</v>
      </c>
      <c r="C5597" s="55" t="str">
        <f>[3]lang_2!C5597</f>
        <v>#[color=48b946,fontsize=18]【死亡冲锋】[-][color=645252,fontsize=18]击杀目标兵团后提高80%兵团免伤，并免疫法术伤害，效果持续7秒[-]</v>
      </c>
      <c r="D5597" s="55">
        <f>[3]lang_2!D5597</f>
        <v>0</v>
      </c>
      <c r="E5597" s="55">
        <f>[3]lang_2!E5597</f>
        <v>0</v>
      </c>
    </row>
    <row r="5598" spans="1:5">
      <c r="A5598" s="55" t="str">
        <f>[3]lang_2!A5598</f>
        <v>SKILL_523061</v>
      </c>
      <c r="B5598" s="55">
        <f>[3]lang_2!B5598</f>
        <v>0</v>
      </c>
      <c r="C5598" s="55" t="str">
        <f>[3]lang_2!C5598</f>
        <v>#绝对恐惧</v>
      </c>
      <c r="D5598" s="55">
        <f>[3]lang_2!D5598</f>
        <v>0</v>
      </c>
      <c r="E5598" s="55">
        <f>[3]lang_2!E5598</f>
        <v>0</v>
      </c>
    </row>
    <row r="5599" spans="1:5">
      <c r="A5599" s="55" t="str">
        <f>[3]lang_2!A5599</f>
        <v>SKILLDES_523061</v>
      </c>
      <c r="B5599" s="55">
        <f>[3]lang_2!B5599</f>
        <v>0</v>
      </c>
      <c r="C5599" s="55" t="str">
        <f>[3]lang_2!C5599</f>
        <v>#[color=48b946,fontsize=18]【恐怖镇压】[-][color=645252,fontsize=18]如果目标单位处于「士气低落」效果，提高50%暴伤[-]</v>
      </c>
      <c r="D5599" s="55">
        <f>[3]lang_2!D5599</f>
        <v>0</v>
      </c>
      <c r="E5599" s="55">
        <f>[3]lang_2!E5599</f>
        <v>0</v>
      </c>
    </row>
    <row r="5600" spans="1:5">
      <c r="A5600" s="55" t="str">
        <f>[3]lang_2!A5600</f>
        <v>SKILL_523062</v>
      </c>
      <c r="B5600" s="55">
        <f>[3]lang_2!B5600</f>
        <v>0</v>
      </c>
      <c r="C5600" s="55" t="str">
        <f>[3]lang_2!C5600</f>
        <v>#血腥打击</v>
      </c>
      <c r="D5600" s="55">
        <f>[3]lang_2!D5600</f>
        <v>0</v>
      </c>
      <c r="E5600" s="55">
        <f>[3]lang_2!E5600</f>
        <v>0</v>
      </c>
    </row>
    <row r="5601" spans="1:5">
      <c r="A5601" s="55" t="str">
        <f>[3]lang_2!A5601</f>
        <v>SKILLDES_523062</v>
      </c>
      <c r="B5601" s="55">
        <f>[3]lang_2!B5601</f>
        <v>0</v>
      </c>
      <c r="C5601" s="55" t="str">
        <f>[3]lang_2!C5601</f>
        <v>#[color=48b946,fontsize=18]【恐怖镇压】[-][color=645252,fontsize=18]如果目标单位处于「士气低落」效果，额外提供20%吸血效果[-]</v>
      </c>
      <c r="D5601" s="55">
        <f>[3]lang_2!D5601</f>
        <v>0</v>
      </c>
      <c r="E5601" s="55">
        <f>[3]lang_2!E5601</f>
        <v>0</v>
      </c>
    </row>
    <row r="5602" spans="1:5">
      <c r="A5602" s="55">
        <f>[3]lang_2!A5602</f>
        <v>0</v>
      </c>
      <c r="B5602" s="55">
        <f>[3]lang_2!B5602</f>
        <v>0</v>
      </c>
      <c r="C5602" s="55">
        <f>[3]lang_2!C5602</f>
        <v>0</v>
      </c>
      <c r="D5602" s="55">
        <f>[3]lang_2!D5602</f>
        <v>0</v>
      </c>
      <c r="E5602" s="55">
        <f>[3]lang_2!E5602</f>
        <v>0</v>
      </c>
    </row>
    <row r="5603" spans="1:5">
      <c r="A5603" s="55" t="str">
        <f>[3]lang_2!A5603</f>
        <v>AWAKINGTEAM_907</v>
      </c>
      <c r="B5603" s="55">
        <f>[3]lang_2!B5603</f>
        <v>0</v>
      </c>
      <c r="C5603" s="55" t="str">
        <f>[3]lang_2!C5603</f>
        <v>#烈焰主宰</v>
      </c>
      <c r="D5603" s="55">
        <f>[3]lang_2!D5603</f>
        <v>0</v>
      </c>
      <c r="E5603" s="55">
        <f>[3]lang_2!E5603</f>
        <v>0</v>
      </c>
    </row>
    <row r="5604" spans="1:5">
      <c r="A5604" s="55" t="str">
        <f>[3]lang_2!A5604</f>
        <v>SKILL_509071</v>
      </c>
      <c r="B5604" s="55">
        <f>[3]lang_2!B5604</f>
        <v>0</v>
      </c>
      <c r="C5604" s="55" t="str">
        <f>[3]lang_2!C5604</f>
        <v>#涅槃</v>
      </c>
      <c r="D5604" s="55">
        <f>[3]lang_2!D5604</f>
        <v>0</v>
      </c>
      <c r="E5604" s="55">
        <f>[3]lang_2!E5604</f>
        <v>0</v>
      </c>
    </row>
    <row r="5605" spans="1:5">
      <c r="A5605" s="55" t="str">
        <f>[3]lang_2!A5605</f>
        <v>SKILLDES_509071</v>
      </c>
      <c r="B5605" s="55">
        <f>[3]lang_2!B5605</f>
        <v>0</v>
      </c>
      <c r="C5605" s="55" t="str">
        <f>[3]lang_2!C5605</f>
        <v>#[color=48b946,fontsize=18]【重生】[-][color=645252,fontsize=18]每次死亡后可重生（技能冷却20秒）[-]</v>
      </c>
      <c r="D5605" s="55">
        <f>[3]lang_2!D5605</f>
        <v>0</v>
      </c>
      <c r="E5605" s="55">
        <f>[3]lang_2!E5605</f>
        <v>0</v>
      </c>
    </row>
    <row r="5606" spans="1:5">
      <c r="A5606" s="55" t="str">
        <f>[3]lang_2!A5606</f>
        <v>SKILL_509072</v>
      </c>
      <c r="B5606" s="55">
        <f>[3]lang_2!B5606</f>
        <v>0</v>
      </c>
      <c r="C5606" s="55" t="str">
        <f>[3]lang_2!C5606</f>
        <v>#不灭风暴</v>
      </c>
      <c r="D5606" s="55">
        <f>[3]lang_2!D5606</f>
        <v>0</v>
      </c>
      <c r="E5606" s="55">
        <f>[3]lang_2!E5606</f>
        <v>0</v>
      </c>
    </row>
    <row r="5607" spans="1:5">
      <c r="A5607" s="55" t="str">
        <f>[3]lang_2!A5607</f>
        <v>SKILLDES_509072</v>
      </c>
      <c r="B5607" s="55">
        <f>[3]lang_2!B5607</f>
        <v>0</v>
      </c>
      <c r="C5607" s="55" t="str">
        <f>[3]lang_2!C5607</f>
        <v>#[color=48b946,fontsize=18]【重生】[-][color=645252,fontsize=18]重生时对所有敌方兵团造成相当于最大生命值8%的伤害，并造成「灼烧」效果，持续15秒[-]</v>
      </c>
      <c r="D5607" s="55">
        <f>[3]lang_2!D5607</f>
        <v>0</v>
      </c>
      <c r="E5607" s="55">
        <f>[3]lang_2!E5607</f>
        <v>0</v>
      </c>
    </row>
    <row r="5608" spans="1:5">
      <c r="A5608" s="55" t="str">
        <f>[3]lang_2!A5608</f>
        <v>SKILL_509073</v>
      </c>
      <c r="B5608" s="55">
        <f>[3]lang_2!B5608</f>
        <v>0</v>
      </c>
      <c r="C5608" s="55" t="str">
        <f>[3]lang_2!C5608</f>
        <v>#十字冲击</v>
      </c>
      <c r="D5608" s="55">
        <f>[3]lang_2!D5608</f>
        <v>0</v>
      </c>
      <c r="E5608" s="55">
        <f>[3]lang_2!E5608</f>
        <v>0</v>
      </c>
    </row>
    <row r="5609" spans="1:5">
      <c r="A5609" s="55" t="str">
        <f>[3]lang_2!A5609</f>
        <v>SKILLDES_509073</v>
      </c>
      <c r="B5609" s="55">
        <f>[3]lang_2!B5609</f>
        <v>0</v>
      </c>
      <c r="C5609" s="55" t="str">
        <f>[3]lang_2!C5609</f>
        <v>#[color=48b946,fontsize=18]【烈焰吐息】[-][color=645252,fontsize=18]额外对攻击目标单位所在横排造成伤害（交叉点目标承受双倍伤害）[-]</v>
      </c>
      <c r="D5609" s="55">
        <f>[3]lang_2!D5609</f>
        <v>0</v>
      </c>
      <c r="E5609" s="55">
        <f>[3]lang_2!E5609</f>
        <v>0</v>
      </c>
    </row>
    <row r="5610" spans="1:5">
      <c r="A5610" s="55" t="str">
        <f>[3]lang_2!A5610</f>
        <v>SKILL_519071</v>
      </c>
      <c r="B5610" s="55">
        <f>[3]lang_2!B5610</f>
        <v>0</v>
      </c>
      <c r="C5610" s="55" t="str">
        <f>[3]lang_2!C5610</f>
        <v>#炽炎吐息</v>
      </c>
      <c r="D5610" s="55">
        <f>[3]lang_2!D5610</f>
        <v>0</v>
      </c>
      <c r="E5610" s="55">
        <f>[3]lang_2!E5610</f>
        <v>0</v>
      </c>
    </row>
    <row r="5611" spans="1:5">
      <c r="A5611" s="55" t="str">
        <f>[3]lang_2!A5611</f>
        <v>SKILLDES_519071</v>
      </c>
      <c r="B5611" s="55">
        <f>[3]lang_2!B5611</f>
        <v>0</v>
      </c>
      <c r="C5611" s="55" t="str">
        <f>[3]lang_2!C5611</f>
        <v>#[color=48b946,fontsize=18]【烈焰吐息】[-][color=645252,fontsize=18]造成的伤害提高至200%[-]</v>
      </c>
      <c r="D5611" s="55">
        <f>[3]lang_2!D5611</f>
        <v>0</v>
      </c>
      <c r="E5611" s="55">
        <f>[3]lang_2!E5611</f>
        <v>0</v>
      </c>
    </row>
    <row r="5612" spans="1:5">
      <c r="A5612" s="55" t="str">
        <f>[3]lang_2!A5612</f>
        <v>SKILL_519072</v>
      </c>
      <c r="B5612" s="55">
        <f>[3]lang_2!B5612</f>
        <v>0</v>
      </c>
      <c r="C5612" s="55" t="str">
        <f>[3]lang_2!C5612</f>
        <v>#永燃之怒</v>
      </c>
      <c r="D5612" s="55">
        <f>[3]lang_2!D5612</f>
        <v>0</v>
      </c>
      <c r="E5612" s="55">
        <f>[3]lang_2!E5612</f>
        <v>0</v>
      </c>
    </row>
    <row r="5613" spans="1:5">
      <c r="A5613" s="55" t="str">
        <f>[3]lang_2!A5613</f>
        <v>SKILLDES_519072</v>
      </c>
      <c r="B5613" s="55">
        <f>[3]lang_2!B5613</f>
        <v>0</v>
      </c>
      <c r="C5613" s="55" t="str">
        <f>[3]lang_2!C5613</f>
        <v>#[color=48b946,fontsize=18]【烈火增幅】[-][color=645252,fontsize=18]额外提高30%兵团伤害[-]</v>
      </c>
      <c r="D5613" s="55">
        <f>[3]lang_2!D5613</f>
        <v>0</v>
      </c>
      <c r="E5613" s="55">
        <f>[3]lang_2!E5613</f>
        <v>0</v>
      </c>
    </row>
    <row r="5614" spans="1:5">
      <c r="A5614" s="55" t="str">
        <f>[3]lang_2!A5614</f>
        <v>SKILL_529071</v>
      </c>
      <c r="B5614" s="55">
        <f>[3]lang_2!B5614</f>
        <v>0</v>
      </c>
      <c r="C5614" s="55" t="str">
        <f>[3]lang_2!C5614</f>
        <v>#烈焰迸发</v>
      </c>
      <c r="D5614" s="55">
        <f>[3]lang_2!D5614</f>
        <v>0</v>
      </c>
      <c r="E5614" s="55">
        <f>[3]lang_2!E5614</f>
        <v>0</v>
      </c>
    </row>
    <row r="5615" spans="1:5">
      <c r="A5615" s="55" t="str">
        <f>[3]lang_2!A5615</f>
        <v>SKILLDES_529071</v>
      </c>
      <c r="B5615" s="55">
        <f>[3]lang_2!B5615</f>
        <v>0</v>
      </c>
      <c r="C5615" s="55" t="str">
        <f>[3]lang_2!C5615</f>
        <v>#[color=48b946,fontsize=18]【烈火增幅】[-][color=645252,fontsize=18]对被「灼烧」状态的目标单位，必定暴击[-]</v>
      </c>
      <c r="D5615" s="55">
        <f>[3]lang_2!D5615</f>
        <v>0</v>
      </c>
      <c r="E5615" s="55">
        <f>[3]lang_2!E5615</f>
        <v>0</v>
      </c>
    </row>
    <row r="5616" spans="1:5">
      <c r="A5616" s="55">
        <f>[3]lang_2!A5616</f>
        <v>0</v>
      </c>
      <c r="B5616" s="55">
        <f>[3]lang_2!B5616</f>
        <v>0</v>
      </c>
      <c r="C5616" s="55">
        <f>[3]lang_2!C5616</f>
        <v>0</v>
      </c>
      <c r="D5616" s="55">
        <f>[3]lang_2!D5616</f>
        <v>0</v>
      </c>
      <c r="E5616" s="55">
        <f>[3]lang_2!E5616</f>
        <v>0</v>
      </c>
    </row>
    <row r="5617" spans="1:5">
      <c r="A5617" s="55" t="str">
        <f>[3]lang_2!A5617</f>
        <v>AWAKINGTEAM_203</v>
      </c>
      <c r="B5617" s="55">
        <f>[3]lang_2!B5617</f>
        <v>0</v>
      </c>
      <c r="C5617" s="55" t="str">
        <f>[3]lang_2!C5617</f>
        <v>#森林游侠</v>
      </c>
      <c r="D5617" s="55">
        <f>[3]lang_2!D5617</f>
        <v>0</v>
      </c>
      <c r="E5617" s="55">
        <f>[3]lang_2!E5617</f>
        <v>0</v>
      </c>
    </row>
    <row r="5618" spans="1:5">
      <c r="A5618" s="55" t="str">
        <f>[3]lang_2!A5618</f>
        <v>SKILL_502031</v>
      </c>
      <c r="B5618" s="55">
        <f>[3]lang_2!B5618</f>
        <v>0</v>
      </c>
      <c r="C5618" s="55" t="str">
        <f>[3]lang_2!C5618</f>
        <v>#幻影专注</v>
      </c>
      <c r="D5618" s="55">
        <f>[3]lang_2!D5618</f>
        <v>0</v>
      </c>
      <c r="E5618" s="55">
        <f>[3]lang_2!E5618</f>
        <v>0</v>
      </c>
    </row>
    <row r="5619" spans="1:5">
      <c r="A5619" s="55" t="str">
        <f>[3]lang_2!A5619</f>
        <v>SKILLDES_502031</v>
      </c>
      <c r="B5619" s="55">
        <f>[3]lang_2!B5619</f>
        <v>0</v>
      </c>
      <c r="C5619" s="55" t="str">
        <f>[3]lang_2!C5619</f>
        <v>#[color=48b946,fontsize=18]【箭雨】[-][color=645252,fontsize=18]受到己方【孤注一掷】加成时，额外提高20%的兵团伤害，该效果持续5秒[-]</v>
      </c>
      <c r="D5619" s="55">
        <f>[3]lang_2!D5619</f>
        <v>0</v>
      </c>
      <c r="E5619" s="55">
        <f>[3]lang_2!E5619</f>
        <v>0</v>
      </c>
    </row>
    <row r="5620" spans="1:5">
      <c r="A5620" s="55" t="str">
        <f>[3]lang_2!A5620</f>
        <v>SKILL_502032</v>
      </c>
      <c r="B5620" s="55">
        <f>[3]lang_2!B5620</f>
        <v>0</v>
      </c>
      <c r="C5620" s="55" t="str">
        <f>[3]lang_2!C5620</f>
        <v>#蔽日之雨</v>
      </c>
      <c r="D5620" s="55">
        <f>[3]lang_2!D5620</f>
        <v>0</v>
      </c>
      <c r="E5620" s="55">
        <f>[3]lang_2!E5620</f>
        <v>0</v>
      </c>
    </row>
    <row r="5621" spans="1:5">
      <c r="A5621" s="55" t="str">
        <f>[3]lang_2!A5621</f>
        <v>SKILLDES_502032</v>
      </c>
      <c r="B5621" s="55">
        <f>[3]lang_2!B5621</f>
        <v>0</v>
      </c>
      <c r="C5621" s="55" t="str">
        <f>[3]lang_2!C5621</f>
        <v>#[color=48b946,fontsize=18]【箭雨】[-][color=645252,fontsize=18]持续时间额外延长1.5秒[-]</v>
      </c>
      <c r="D5621" s="55">
        <f>[3]lang_2!D5621</f>
        <v>0</v>
      </c>
      <c r="E5621" s="55">
        <f>[3]lang_2!E5621</f>
        <v>0</v>
      </c>
    </row>
    <row r="5622" spans="1:5">
      <c r="A5622" s="55" t="str">
        <f>[3]lang_2!A5622</f>
        <v>SKILL_502033</v>
      </c>
      <c r="B5622" s="55">
        <f>[3]lang_2!B5622</f>
        <v>0</v>
      </c>
      <c r="C5622" s="55" t="str">
        <f>[3]lang_2!C5622</f>
        <v>#自然守护</v>
      </c>
      <c r="D5622" s="55">
        <f>[3]lang_2!D5622</f>
        <v>0</v>
      </c>
      <c r="E5622" s="55">
        <f>[3]lang_2!E5622</f>
        <v>0</v>
      </c>
    </row>
    <row r="5623" spans="1:5">
      <c r="A5623" s="55" t="str">
        <f>[3]lang_2!A5623</f>
        <v>SKILLDES_502033</v>
      </c>
      <c r="B5623" s="55">
        <f>[3]lang_2!B5623</f>
        <v>0</v>
      </c>
      <c r="C5623" s="55" t="str">
        <f>[3]lang_2!C5623</f>
        <v>#[color=48b946,fontsize=18]【精灵庇护】[-][color=645252,fontsize=18]「护盾」效果提高至原技能的300%[-]</v>
      </c>
      <c r="D5623" s="55">
        <f>[3]lang_2!D5623</f>
        <v>0</v>
      </c>
      <c r="E5623" s="55">
        <f>[3]lang_2!E5623</f>
        <v>0</v>
      </c>
    </row>
    <row r="5624" spans="1:5">
      <c r="A5624" s="55" t="str">
        <f>[3]lang_2!A5624</f>
        <v>SKILL_502034</v>
      </c>
      <c r="B5624" s="55">
        <f>[3]lang_2!B5624</f>
        <v>0</v>
      </c>
      <c r="C5624" s="55" t="str">
        <f>[3]lang_2!C5624</f>
        <v>#自然亲和</v>
      </c>
      <c r="D5624" s="55">
        <f>[3]lang_2!D5624</f>
        <v>0</v>
      </c>
      <c r="E5624" s="55">
        <f>[3]lang_2!E5624</f>
        <v>0</v>
      </c>
    </row>
    <row r="5625" spans="1:5">
      <c r="A5625" s="55" t="str">
        <f>[3]lang_2!A5625</f>
        <v>SKILLDES_502034</v>
      </c>
      <c r="B5625" s="55">
        <f>[3]lang_2!B5625</f>
        <v>0</v>
      </c>
      <c r="C5625" s="55" t="str">
        <f>[3]lang_2!C5625</f>
        <v>#[color=48b946,fontsize=18]【精灵庇护】[-][color=645252,fontsize=18]「护盾」效果提高至原技能的150%，冷却时间缩短至0秒[-]</v>
      </c>
      <c r="D5625" s="55">
        <f>[3]lang_2!D5625</f>
        <v>0</v>
      </c>
      <c r="E5625" s="55">
        <f>[3]lang_2!E5625</f>
        <v>0</v>
      </c>
    </row>
    <row r="5626" spans="1:5">
      <c r="A5626" s="55" t="str">
        <f>[3]lang_2!A5626</f>
        <v>SKILL_502035</v>
      </c>
      <c r="B5626" s="55">
        <f>[3]lang_2!B5626</f>
        <v>0</v>
      </c>
      <c r="C5626" s="55" t="str">
        <f>[3]lang_2!C5626</f>
        <v>#野性本能</v>
      </c>
      <c r="D5626" s="55">
        <f>[3]lang_2!D5626</f>
        <v>0</v>
      </c>
      <c r="E5626" s="55">
        <f>[3]lang_2!E5626</f>
        <v>0</v>
      </c>
    </row>
    <row r="5627" spans="1:5">
      <c r="A5627" s="55" t="str">
        <f>[3]lang_2!A5627</f>
        <v>SKILLDES_502035</v>
      </c>
      <c r="B5627" s="55">
        <f>[3]lang_2!B5627</f>
        <v>0</v>
      </c>
      <c r="C5627" s="55" t="str">
        <f>[3]lang_2!C5627</f>
        <v>#[color=48b946,fontsize=18]【集火领袖】[-][color=645252,fontsize=18]提高15%的暴伤，战场中每有1个己方射手兵团上场，木精灵暴伤额外提高3%[-]</v>
      </c>
      <c r="D5627" s="55">
        <f>[3]lang_2!D5627</f>
        <v>0</v>
      </c>
      <c r="E5627" s="55">
        <f>[3]lang_2!E5627</f>
        <v>0</v>
      </c>
    </row>
    <row r="5628" spans="1:5">
      <c r="A5628" s="55" t="str">
        <f>[3]lang_2!A5628</f>
        <v>SKILL_502036</v>
      </c>
      <c r="B5628" s="55">
        <f>[3]lang_2!B5628</f>
        <v>0</v>
      </c>
      <c r="C5628" s="55" t="str">
        <f>[3]lang_2!C5628</f>
        <v>#猎手本能</v>
      </c>
      <c r="D5628" s="55">
        <f>[3]lang_2!D5628</f>
        <v>0</v>
      </c>
      <c r="E5628" s="55">
        <f>[3]lang_2!E5628</f>
        <v>0</v>
      </c>
    </row>
    <row r="5629" spans="1:5">
      <c r="A5629" s="55" t="str">
        <f>[3]lang_2!A5629</f>
        <v>SKILLDES_502036</v>
      </c>
      <c r="B5629" s="55">
        <f>[3]lang_2!B5629</f>
        <v>0</v>
      </c>
      <c r="C5629" s="55" t="str">
        <f>[3]lang_2!C5629</f>
        <v>#[color=48b946,fontsize=18]【集火领袖】[-][color=645252,fontsize=18]提高10%的兵团伤害，战场中每有1个己方射手兵团上场，木精灵暴伤额外提高2%[-]</v>
      </c>
      <c r="D5629" s="55">
        <f>[3]lang_2!D5629</f>
        <v>0</v>
      </c>
      <c r="E5629" s="55">
        <f>[3]lang_2!E5629</f>
        <v>0</v>
      </c>
    </row>
    <row r="5630" spans="1:5">
      <c r="A5630" s="55">
        <f>[3]lang_2!A5630</f>
        <v>0</v>
      </c>
      <c r="B5630" s="55">
        <f>[3]lang_2!B5630</f>
        <v>0</v>
      </c>
      <c r="C5630" s="55">
        <f>[3]lang_2!C5630</f>
        <v>0</v>
      </c>
      <c r="D5630" s="55">
        <f>[3]lang_2!D5630</f>
        <v>0</v>
      </c>
      <c r="E5630" s="55">
        <f>[3]lang_2!E5630</f>
        <v>0</v>
      </c>
    </row>
    <row r="5631" spans="1:5">
      <c r="A5631" s="55" t="str">
        <f>[3]lang_2!A5631</f>
        <v>AWAKINGTEAM_204</v>
      </c>
      <c r="B5631" s="55">
        <f>[3]lang_2!B5631</f>
        <v>0</v>
      </c>
      <c r="C5631" s="55" t="str">
        <f>[3]lang_2!C5631</f>
        <v>#银翼卫士</v>
      </c>
      <c r="D5631" s="55">
        <f>[3]lang_2!D5631</f>
        <v>0</v>
      </c>
      <c r="E5631" s="55">
        <f>[3]lang_2!E5631</f>
        <v>0</v>
      </c>
    </row>
    <row r="5632" spans="1:5">
      <c r="A5632" s="55" t="str">
        <f>[3]lang_2!A5632</f>
        <v>SKILL_502041</v>
      </c>
      <c r="B5632" s="55">
        <f>[3]lang_2!B5632</f>
        <v>0</v>
      </c>
      <c r="C5632" s="55" t="str">
        <f>[3]lang_2!C5632</f>
        <v>#森林结界</v>
      </c>
      <c r="D5632" s="55">
        <f>[3]lang_2!D5632</f>
        <v>0</v>
      </c>
      <c r="E5632" s="55">
        <f>[3]lang_2!E5632</f>
        <v>0</v>
      </c>
    </row>
    <row r="5633" spans="1:5">
      <c r="A5633" s="55" t="str">
        <f>[3]lang_2!A5633</f>
        <v>SKILLDES_502041</v>
      </c>
      <c r="B5633" s="55">
        <f>[3]lang_2!B5633</f>
        <v>0</v>
      </c>
      <c r="C5633" s="55" t="str">
        <f>[3]lang_2!C5633</f>
        <v>#[color=48b946,fontsize=18]【生机护佑】[-][color=645252,fontsize=18]对所有己方后排兵团生效，技能效果提高至原技能的200%[-]</v>
      </c>
      <c r="D5633" s="55">
        <f>[3]lang_2!D5633</f>
        <v>0</v>
      </c>
      <c r="E5633" s="55">
        <f>[3]lang_2!E5633</f>
        <v>0</v>
      </c>
    </row>
    <row r="5634" spans="1:5">
      <c r="A5634" s="55" t="str">
        <f>[3]lang_2!A5634</f>
        <v>SKILL_502042</v>
      </c>
      <c r="B5634" s="55">
        <f>[3]lang_2!B5634</f>
        <v>0</v>
      </c>
      <c r="C5634" s="55" t="str">
        <f>[3]lang_2!C5634</f>
        <v>#森林祝福</v>
      </c>
      <c r="D5634" s="55">
        <f>[3]lang_2!D5634</f>
        <v>0</v>
      </c>
      <c r="E5634" s="55">
        <f>[3]lang_2!E5634</f>
        <v>0</v>
      </c>
    </row>
    <row r="5635" spans="1:5">
      <c r="A5635" s="55" t="str">
        <f>[3]lang_2!A5635</f>
        <v>SKILLDES_502042</v>
      </c>
      <c r="B5635" s="55">
        <f>[3]lang_2!B5635</f>
        <v>0</v>
      </c>
      <c r="C5635" s="55" t="str">
        <f>[3]lang_2!C5635</f>
        <v>#[color=48b946,fontsize=18]【生机护佑】[-][color=645252,fontsize=18]技能效果提高至原技能的200%。银翼飞马兵团在开场时施放【生机护佑】[-]</v>
      </c>
      <c r="D5635" s="55">
        <f>[3]lang_2!D5635</f>
        <v>0</v>
      </c>
      <c r="E5635" s="55">
        <f>[3]lang_2!E5635</f>
        <v>0</v>
      </c>
    </row>
    <row r="5636" spans="1:5">
      <c r="A5636" s="55" t="str">
        <f>[3]lang_2!A5636</f>
        <v>SKILL_502043</v>
      </c>
      <c r="B5636" s="55">
        <f>[3]lang_2!B5636</f>
        <v>0</v>
      </c>
      <c r="C5636" s="55" t="str">
        <f>[3]lang_2!C5636</f>
        <v>#野性利刃</v>
      </c>
      <c r="D5636" s="55">
        <f>[3]lang_2!D5636</f>
        <v>0</v>
      </c>
      <c r="E5636" s="55">
        <f>[3]lang_2!E5636</f>
        <v>0</v>
      </c>
    </row>
    <row r="5637" spans="1:5">
      <c r="A5637" s="55" t="str">
        <f>[3]lang_2!A5637</f>
        <v>SKILLDES_502043</v>
      </c>
      <c r="B5637" s="55">
        <f>[3]lang_2!B5637</f>
        <v>0</v>
      </c>
      <c r="C5637" s="55" t="str">
        <f>[3]lang_2!C5637</f>
        <v>#[color=48b946,fontsize=18]【锋利】[-][color=645252,fontsize=18]银翼飞马获得「护盾」时，提高100%攻速，持续10秒[-]</v>
      </c>
      <c r="D5637" s="55">
        <f>[3]lang_2!D5637</f>
        <v>0</v>
      </c>
      <c r="E5637" s="55">
        <f>[3]lang_2!E5637</f>
        <v>0</v>
      </c>
    </row>
    <row r="5638" spans="1:5">
      <c r="A5638" s="55" t="str">
        <f>[3]lang_2!A5638</f>
        <v>SKILL_502044</v>
      </c>
      <c r="B5638" s="55">
        <f>[3]lang_2!B5638</f>
        <v>0</v>
      </c>
      <c r="C5638" s="55" t="str">
        <f>[3]lang_2!C5638</f>
        <v>#荆棘利刃</v>
      </c>
      <c r="D5638" s="55">
        <f>[3]lang_2!D5638</f>
        <v>0</v>
      </c>
      <c r="E5638" s="55">
        <f>[3]lang_2!E5638</f>
        <v>0</v>
      </c>
    </row>
    <row r="5639" spans="1:5">
      <c r="A5639" s="55" t="str">
        <f>[3]lang_2!A5639</f>
        <v>SKILLDES_502044</v>
      </c>
      <c r="B5639" s="55">
        <f>[3]lang_2!B5639</f>
        <v>0</v>
      </c>
      <c r="C5639" s="55" t="str">
        <f>[3]lang_2!C5639</f>
        <v>#[color=48b946,fontsize=18]【锋利】[-][color=645252,fontsize=18]普通攻击降低目标单位10%的兵团免伤[-]</v>
      </c>
      <c r="D5639" s="55">
        <f>[3]lang_2!D5639</f>
        <v>0</v>
      </c>
      <c r="E5639" s="55">
        <f>[3]lang_2!E5639</f>
        <v>0</v>
      </c>
    </row>
    <row r="5640" spans="1:5">
      <c r="A5640" s="55" t="str">
        <f>[3]lang_2!A5640</f>
        <v>SKILL_502045</v>
      </c>
      <c r="B5640" s="55">
        <f>[3]lang_2!B5640</f>
        <v>0</v>
      </c>
      <c r="C5640" s="55" t="str">
        <f>[3]lang_2!C5640</f>
        <v>#振奋之心</v>
      </c>
      <c r="D5640" s="55">
        <f>[3]lang_2!D5640</f>
        <v>0</v>
      </c>
      <c r="E5640" s="55">
        <f>[3]lang_2!E5640</f>
        <v>0</v>
      </c>
    </row>
    <row r="5641" spans="1:5">
      <c r="A5641" s="55" t="str">
        <f>[3]lang_2!A5641</f>
        <v>SKILLDES_502045</v>
      </c>
      <c r="B5641" s="55">
        <f>[3]lang_2!B5641</f>
        <v>0</v>
      </c>
      <c r="C5641" s="55" t="str">
        <f>[3]lang_2!C5641</f>
        <v>#[color=48b946,fontsize=18]【银翼骑兵】[-][color=645252,fontsize=18]战场中每有1个己方壁垒阵营的兵团上场，银翼飞马的兵团伤害提高5%[-]</v>
      </c>
      <c r="D5641" s="55">
        <f>[3]lang_2!D5641</f>
        <v>0</v>
      </c>
      <c r="E5641" s="55">
        <f>[3]lang_2!E5641</f>
        <v>0</v>
      </c>
    </row>
    <row r="5642" spans="1:5">
      <c r="A5642" s="55" t="str">
        <f>[3]lang_2!A5642</f>
        <v>SKILL_502046</v>
      </c>
      <c r="B5642" s="55">
        <f>[3]lang_2!B5642</f>
        <v>0</v>
      </c>
      <c r="C5642" s="55" t="str">
        <f>[3]lang_2!C5642</f>
        <v>#鼓舞之翼</v>
      </c>
      <c r="D5642" s="55">
        <f>[3]lang_2!D5642</f>
        <v>0</v>
      </c>
      <c r="E5642" s="55">
        <f>[3]lang_2!E5642</f>
        <v>0</v>
      </c>
    </row>
    <row r="5643" spans="1:5">
      <c r="A5643" s="55" t="str">
        <f>[3]lang_2!A5643</f>
        <v>SKILLDES_502046</v>
      </c>
      <c r="B5643" s="55">
        <f>[3]lang_2!B5643</f>
        <v>0</v>
      </c>
      <c r="C5643" s="55" t="str">
        <f>[3]lang_2!C5643</f>
        <v>#[color=48b946,fontsize=18]【银翼骑兵】[-][color=645252,fontsize=18]战场中每有1个己方飞行兵团上场，银翼飞马的兵团伤害提高5%[-]</v>
      </c>
      <c r="D5643" s="55">
        <f>[3]lang_2!D5643</f>
        <v>0</v>
      </c>
      <c r="E5643" s="55">
        <f>[3]lang_2!E5643</f>
        <v>0</v>
      </c>
    </row>
    <row r="5644" spans="1:5">
      <c r="A5644" s="55">
        <f>[3]lang_2!A5644</f>
        <v>0</v>
      </c>
      <c r="B5644" s="55">
        <f>[3]lang_2!B5644</f>
        <v>0</v>
      </c>
      <c r="C5644" s="55">
        <f>[3]lang_2!C5644</f>
        <v>0</v>
      </c>
      <c r="D5644" s="55">
        <f>[3]lang_2!D5644</f>
        <v>0</v>
      </c>
      <c r="E5644" s="55">
        <f>[3]lang_2!E5644</f>
        <v>0</v>
      </c>
    </row>
    <row r="5645" spans="1:5">
      <c r="A5645" s="55" t="str">
        <f>[3]lang_2!A5645</f>
        <v>AWAKINGTEAM_301</v>
      </c>
      <c r="B5645" s="55">
        <f>[3]lang_2!B5645</f>
        <v>0</v>
      </c>
      <c r="C5645" s="55" t="str">
        <f>[3]lang_2!C5645</f>
        <v>#骷髅王</v>
      </c>
      <c r="D5645" s="55">
        <f>[3]lang_2!D5645</f>
        <v>0</v>
      </c>
      <c r="E5645" s="55">
        <f>[3]lang_2!E5645</f>
        <v>0</v>
      </c>
    </row>
    <row r="5646" spans="1:5">
      <c r="A5646" s="55" t="str">
        <f>[3]lang_2!A5646</f>
        <v>SKILL_503011</v>
      </c>
      <c r="B5646" s="55">
        <f>[3]lang_2!B5646</f>
        <v>0</v>
      </c>
      <c r="C5646" s="55" t="str">
        <f>[3]lang_2!C5646</f>
        <v>#灌魔骸骨</v>
      </c>
      <c r="D5646" s="55">
        <f>[3]lang_2!D5646</f>
        <v>0</v>
      </c>
      <c r="E5646" s="55">
        <f>[3]lang_2!E5646</f>
        <v>0</v>
      </c>
    </row>
    <row r="5647" spans="1:5">
      <c r="A5647" s="55" t="str">
        <f>[3]lang_2!A5647</f>
        <v>SKILLDES_503011</v>
      </c>
      <c r="B5647" s="55">
        <f>[3]lang_2!B5647</f>
        <v>0</v>
      </c>
      <c r="C5647" s="55" t="str">
        <f>[3]lang_2!C5647</f>
        <v>#[color=48b946,fontsize=18]【白骨身躯】[-][color=645252,fontsize=18]减伤效果同时对魔法兵团生效[-]</v>
      </c>
      <c r="D5647" s="55">
        <f>[3]lang_2!D5647</f>
        <v>0</v>
      </c>
      <c r="E5647" s="55">
        <f>[3]lang_2!E5647</f>
        <v>0</v>
      </c>
    </row>
    <row r="5648" spans="1:5">
      <c r="A5648" s="55" t="str">
        <f>[3]lang_2!A5648</f>
        <v>SKILL_503012</v>
      </c>
      <c r="B5648" s="55">
        <f>[3]lang_2!B5648</f>
        <v>0</v>
      </c>
      <c r="C5648" s="55" t="str">
        <f>[3]lang_2!C5648</f>
        <v>#邪恶骸骨</v>
      </c>
      <c r="D5648" s="55">
        <f>[3]lang_2!D5648</f>
        <v>0</v>
      </c>
      <c r="E5648" s="55">
        <f>[3]lang_2!E5648</f>
        <v>0</v>
      </c>
    </row>
    <row r="5649" spans="1:5">
      <c r="A5649" s="55" t="str">
        <f>[3]lang_2!A5649</f>
        <v>SKILLDES_503012</v>
      </c>
      <c r="B5649" s="55">
        <f>[3]lang_2!B5649</f>
        <v>0</v>
      </c>
      <c r="C5649" s="55" t="str">
        <f>[3]lang_2!C5649</f>
        <v>#[color=48b946,fontsize=18]【白骨身躯】#[color=645252,fontsize=18]防御提高30%，如果攻击自己的敌方单位处于「士气低落」效果，加成翻倍[-]</v>
      </c>
      <c r="D5649" s="55">
        <f>[3]lang_2!D5649</f>
        <v>0</v>
      </c>
      <c r="E5649" s="55">
        <f>[3]lang_2!E5649</f>
        <v>0</v>
      </c>
    </row>
    <row r="5650" spans="1:5">
      <c r="A5650" s="55" t="str">
        <f>[3]lang_2!A5650</f>
        <v>SKILL_503013</v>
      </c>
      <c r="B5650" s="55">
        <f>[3]lang_2!B5650</f>
        <v>0</v>
      </c>
      <c r="C5650" s="55" t="str">
        <f>[3]lang_2!C5650</f>
        <v>#死亡滋养</v>
      </c>
      <c r="D5650" s="55">
        <f>[3]lang_2!D5650</f>
        <v>0</v>
      </c>
      <c r="E5650" s="55">
        <f>[3]lang_2!E5650</f>
        <v>0</v>
      </c>
    </row>
    <row r="5651" spans="1:5">
      <c r="A5651" s="55" t="str">
        <f>[3]lang_2!A5651</f>
        <v>SKILLDES_503013</v>
      </c>
      <c r="B5651" s="55">
        <f>[3]lang_2!B5651</f>
        <v>0</v>
      </c>
      <c r="C5651" s="55" t="str">
        <f>[3]lang_2!C5651</f>
        <v>#[color=48b946,fontsize=18]【钙化】[-][color=645252,fontsize=18]每有1个敌方兵团死亡，提高30%的防御，持续整场战斗，最高可叠加3层[-]</v>
      </c>
      <c r="D5651" s="55">
        <f>[3]lang_2!D5651</f>
        <v>0</v>
      </c>
      <c r="E5651" s="55">
        <f>[3]lang_2!E5651</f>
        <v>0</v>
      </c>
    </row>
    <row r="5652" spans="1:5">
      <c r="A5652" s="55" t="str">
        <f>[3]lang_2!A5652</f>
        <v>SKILL_503014</v>
      </c>
      <c r="B5652" s="55">
        <f>[3]lang_2!B5652</f>
        <v>0</v>
      </c>
      <c r="C5652" s="55" t="str">
        <f>[3]lang_2!C5652</f>
        <v>#亡灵狂热</v>
      </c>
      <c r="D5652" s="55">
        <f>[3]lang_2!D5652</f>
        <v>0</v>
      </c>
      <c r="E5652" s="55">
        <f>[3]lang_2!E5652</f>
        <v>0</v>
      </c>
    </row>
    <row r="5653" spans="1:5">
      <c r="A5653" s="55" t="str">
        <f>[3]lang_2!A5653</f>
        <v>SKILLDES_503014</v>
      </c>
      <c r="B5653" s="55">
        <f>[3]lang_2!B5653</f>
        <v>0</v>
      </c>
      <c r="C5653" s="55" t="str">
        <f>[3]lang_2!C5653</f>
        <v>#[color=48b946,fontsize=18]【钙化】[-][color=645252,fontsize=18]提高30%的法术免伤，提高30%的防御[-]</v>
      </c>
      <c r="D5653" s="55">
        <f>[3]lang_2!D5653</f>
        <v>0</v>
      </c>
      <c r="E5653" s="55">
        <f>[3]lang_2!E5653</f>
        <v>0</v>
      </c>
    </row>
    <row r="5654" spans="1:5">
      <c r="A5654" s="55" t="str">
        <f>[3]lang_2!A5654</f>
        <v>SKILL_503015</v>
      </c>
      <c r="B5654" s="55">
        <f>[3]lang_2!B5654</f>
        <v>0</v>
      </c>
      <c r="C5654" s="55" t="str">
        <f>[3]lang_2!C5654</f>
        <v>#披坚执锐</v>
      </c>
      <c r="D5654" s="55">
        <f>[3]lang_2!D5654</f>
        <v>0</v>
      </c>
      <c r="E5654" s="55">
        <f>[3]lang_2!E5654</f>
        <v>0</v>
      </c>
    </row>
    <row r="5655" spans="1:5">
      <c r="A5655" s="55" t="str">
        <f>[3]lang_2!A5655</f>
        <v>SKILLDES_503015</v>
      </c>
      <c r="B5655" s="55">
        <f>[3]lang_2!B5655</f>
        <v>0</v>
      </c>
      <c r="C5655" s="55" t="str">
        <f>[3]lang_2!C5655</f>
        <v>#[color=48b946,fontsize=18]【骨盾】[-][color=645252,fontsize=18]效果持续整场战斗[-]</v>
      </c>
      <c r="D5655" s="55">
        <f>[3]lang_2!D5655</f>
        <v>0</v>
      </c>
      <c r="E5655" s="55">
        <f>[3]lang_2!E5655</f>
        <v>0</v>
      </c>
    </row>
    <row r="5656" spans="1:5">
      <c r="A5656" s="55" t="str">
        <f>[3]lang_2!A5656</f>
        <v>SKILL_503016</v>
      </c>
      <c r="B5656" s="55">
        <f>[3]lang_2!B5656</f>
        <v>0</v>
      </c>
      <c r="C5656" s="55" t="str">
        <f>[3]lang_2!C5656</f>
        <v>#严阵以待</v>
      </c>
      <c r="D5656" s="55">
        <f>[3]lang_2!D5656</f>
        <v>0</v>
      </c>
      <c r="E5656" s="55">
        <f>[3]lang_2!E5656</f>
        <v>0</v>
      </c>
    </row>
    <row r="5657" spans="1:5">
      <c r="A5657" s="55" t="str">
        <f>[3]lang_2!A5657</f>
        <v>SKILLDES_503016</v>
      </c>
      <c r="B5657" s="55">
        <f>[3]lang_2!B5657</f>
        <v>0</v>
      </c>
      <c r="C5657" s="55" t="str">
        <f>[3]lang_2!C5657</f>
        <v>#[color=48b946,fontsize=18]【骨盾】[-][color=645252,fontsize=18]技能改为进入战斗后触发，持续时间延长至30秒[-]</v>
      </c>
      <c r="D5657" s="55">
        <f>[3]lang_2!D5657</f>
        <v>0</v>
      </c>
      <c r="E5657" s="55">
        <f>[3]lang_2!E5657</f>
        <v>0</v>
      </c>
    </row>
    <row r="5658" spans="1:5">
      <c r="A5658" s="55">
        <f>[3]lang_2!A5658</f>
        <v>0</v>
      </c>
      <c r="B5658" s="55">
        <f>[3]lang_2!B5658</f>
        <v>0</v>
      </c>
      <c r="C5658" s="55">
        <f>[3]lang_2!C5658</f>
        <v>0</v>
      </c>
      <c r="D5658" s="55">
        <f>[3]lang_2!D5658</f>
        <v>0</v>
      </c>
      <c r="E5658" s="55">
        <f>[3]lang_2!E5658</f>
        <v>0</v>
      </c>
    </row>
    <row r="5659" spans="1:5">
      <c r="A5659" s="55" t="str">
        <f>[3]lang_2!A5659</f>
        <v>AWAKINGTEAM_304</v>
      </c>
      <c r="B5659" s="55">
        <f>[3]lang_2!B5659</f>
        <v>0</v>
      </c>
      <c r="C5659" s="55" t="str">
        <f>[3]lang_2!C5659</f>
        <v>#吸血伯爵</v>
      </c>
      <c r="D5659" s="55">
        <f>[3]lang_2!D5659</f>
        <v>0</v>
      </c>
      <c r="E5659" s="55">
        <f>[3]lang_2!E5659</f>
        <v>0</v>
      </c>
    </row>
    <row r="5660" spans="1:5">
      <c r="A5660" s="55" t="str">
        <f>[3]lang_2!A5660</f>
        <v>SKILL_503041</v>
      </c>
      <c r="B5660" s="55">
        <f>[3]lang_2!B5660</f>
        <v>0</v>
      </c>
      <c r="C5660" s="55" t="str">
        <f>[3]lang_2!C5660</f>
        <v>#血腥回响</v>
      </c>
      <c r="D5660" s="55">
        <f>[3]lang_2!D5660</f>
        <v>0</v>
      </c>
      <c r="E5660" s="55">
        <f>[3]lang_2!E5660</f>
        <v>0</v>
      </c>
    </row>
    <row r="5661" spans="1:5">
      <c r="A5661" s="55" t="str">
        <f>[3]lang_2!A5661</f>
        <v>SKILLDES_503041</v>
      </c>
      <c r="B5661" s="55">
        <f>[3]lang_2!B5661</f>
        <v>0</v>
      </c>
      <c r="C5661" s="55" t="str">
        <f>[3]lang_2!C5661</f>
        <v>#[color=48b946,fontsize=18]【生命虹吸】[-][color=645252,fontsize=18]技能的效果提高至150%，治疗效果对较大范围内所有己方兵团生效[-]</v>
      </c>
      <c r="D5661" s="55">
        <f>[3]lang_2!D5661</f>
        <v>0</v>
      </c>
      <c r="E5661" s="55">
        <f>[3]lang_2!E5661</f>
        <v>0</v>
      </c>
    </row>
    <row r="5662" spans="1:5">
      <c r="A5662" s="55" t="str">
        <f>[3]lang_2!A5662</f>
        <v>SKILL_503042</v>
      </c>
      <c r="B5662" s="55">
        <f>[3]lang_2!B5662</f>
        <v>0</v>
      </c>
      <c r="C5662" s="55" t="str">
        <f>[3]lang_2!C5662</f>
        <v>#血腥复仇</v>
      </c>
      <c r="D5662" s="55">
        <f>[3]lang_2!D5662</f>
        <v>0</v>
      </c>
      <c r="E5662" s="55">
        <f>[3]lang_2!E5662</f>
        <v>0</v>
      </c>
    </row>
    <row r="5663" spans="1:5">
      <c r="A5663" s="55" t="str">
        <f>[3]lang_2!A5663</f>
        <v>SKILLDES_503042</v>
      </c>
      <c r="B5663" s="55">
        <f>[3]lang_2!B5663</f>
        <v>0</v>
      </c>
      <c r="C5663" s="55" t="str">
        <f>[3]lang_2!C5663</f>
        <v>#[color=48b946,fontsize=18]【生命虹吸】[-][color=645252,fontsize=18]技能的效果提高至150%。在生命首次低于50%的时候，释放1次【生命虹吸】[-]</v>
      </c>
      <c r="D5663" s="55">
        <f>[3]lang_2!D5663</f>
        <v>0</v>
      </c>
      <c r="E5663" s="55">
        <f>[3]lang_2!E5663</f>
        <v>0</v>
      </c>
    </row>
    <row r="5664" spans="1:5">
      <c r="A5664" s="55" t="str">
        <f>[3]lang_2!A5664</f>
        <v>SKILL_503043</v>
      </c>
      <c r="B5664" s="55">
        <f>[3]lang_2!B5664</f>
        <v>0</v>
      </c>
      <c r="C5664" s="55" t="str">
        <f>[3]lang_2!C5664</f>
        <v>#亡者之拥</v>
      </c>
      <c r="D5664" s="55">
        <f>[3]lang_2!D5664</f>
        <v>0</v>
      </c>
      <c r="E5664" s="55">
        <f>[3]lang_2!E5664</f>
        <v>0</v>
      </c>
    </row>
    <row r="5665" spans="1:5">
      <c r="A5665" s="55" t="str">
        <f>[3]lang_2!A5665</f>
        <v>SKILLDES_503043</v>
      </c>
      <c r="B5665" s="55">
        <f>[3]lang_2!B5665</f>
        <v>0</v>
      </c>
      <c r="C5665" s="55" t="str">
        <f>[3]lang_2!C5665</f>
        <v>#[color=48b946,fontsize=18]【鲜血猎杀】[-][color=645252,fontsize=18]目标兵团死亡后，提高10%的兵团伤害，最高叠加10次，持续整场战斗[-]</v>
      </c>
      <c r="D5665" s="55">
        <f>[3]lang_2!D5665</f>
        <v>0</v>
      </c>
      <c r="E5665" s="55">
        <f>[3]lang_2!E5665</f>
        <v>0</v>
      </c>
    </row>
    <row r="5666" spans="1:5">
      <c r="A5666" s="55" t="str">
        <f>[3]lang_2!A5666</f>
        <v>SKILL_503044</v>
      </c>
      <c r="B5666" s="55">
        <f>[3]lang_2!B5666</f>
        <v>0</v>
      </c>
      <c r="C5666" s="55" t="str">
        <f>[3]lang_2!C5666</f>
        <v>#亡者护身</v>
      </c>
      <c r="D5666" s="55">
        <f>[3]lang_2!D5666</f>
        <v>0</v>
      </c>
      <c r="E5666" s="55">
        <f>[3]lang_2!E5666</f>
        <v>0</v>
      </c>
    </row>
    <row r="5667" spans="1:5">
      <c r="A5667" s="55" t="str">
        <f>[3]lang_2!A5667</f>
        <v>SKILLDES_503044</v>
      </c>
      <c r="B5667" s="55">
        <f>[3]lang_2!B5667</f>
        <v>0</v>
      </c>
      <c r="C5667" s="55" t="str">
        <f>[3]lang_2!C5667</f>
        <v>#[color=48b946,fontsize=18]【鲜血猎杀】[-][color=645252,fontsize=18]目标兵团死亡后，提高20%法术免伤，最高叠加10次，持续整场战斗[-]</v>
      </c>
      <c r="D5667" s="55">
        <f>[3]lang_2!D5667</f>
        <v>0</v>
      </c>
      <c r="E5667" s="55">
        <f>[3]lang_2!E5667</f>
        <v>0</v>
      </c>
    </row>
    <row r="5668" spans="1:5">
      <c r="A5668" s="55" t="str">
        <f>[3]lang_2!A5668</f>
        <v>SKILL_503045</v>
      </c>
      <c r="B5668" s="55">
        <f>[3]lang_2!B5668</f>
        <v>0</v>
      </c>
      <c r="C5668" s="55" t="str">
        <f>[3]lang_2!C5668</f>
        <v>#猩红渴望</v>
      </c>
      <c r="D5668" s="55">
        <f>[3]lang_2!D5668</f>
        <v>0</v>
      </c>
      <c r="E5668" s="55">
        <f>[3]lang_2!E5668</f>
        <v>0</v>
      </c>
    </row>
    <row r="5669" spans="1:5">
      <c r="A5669" s="55" t="str">
        <f>[3]lang_2!A5669</f>
        <v>SKILLDES_503045</v>
      </c>
      <c r="B5669" s="55">
        <f>[3]lang_2!B5669</f>
        <v>0</v>
      </c>
      <c r="C5669" s="55" t="str">
        <f>[3]lang_2!C5669</f>
        <v>#[color=48b946,fontsize=18]【渴血】[-][color=645252,fontsize=18]免疫疾病。生命低于50%的时候，提高50%的吸血，持续整场。（生命恢复后依然生效）[-]</v>
      </c>
      <c r="D5669" s="55">
        <f>[3]lang_2!D5669</f>
        <v>0</v>
      </c>
      <c r="E5669" s="55">
        <f>[3]lang_2!E5669</f>
        <v>0</v>
      </c>
    </row>
    <row r="5670" spans="1:5">
      <c r="A5670" s="55" t="str">
        <f>[3]lang_2!A5670</f>
        <v>SKILL_503046</v>
      </c>
      <c r="B5670" s="55">
        <f>[3]lang_2!B5670</f>
        <v>0</v>
      </c>
      <c r="C5670" s="55" t="str">
        <f>[3]lang_2!C5670</f>
        <v>#惊情之吻</v>
      </c>
      <c r="D5670" s="55">
        <f>[3]lang_2!D5670</f>
        <v>0</v>
      </c>
      <c r="E5670" s="55">
        <f>[3]lang_2!E5670</f>
        <v>0</v>
      </c>
    </row>
    <row r="5671" spans="1:5">
      <c r="A5671" s="55" t="str">
        <f>[3]lang_2!A5671</f>
        <v>SKILLDES_503046</v>
      </c>
      <c r="B5671" s="55">
        <f>[3]lang_2!B5671</f>
        <v>0</v>
      </c>
      <c r="C5671" s="55" t="str">
        <f>[3]lang_2!C5671</f>
        <v>#[color=48b946,fontsize=18]【渴血】[-][color=645252,fontsize=18]免疫疾病，并提高50%的受治疗效果[-]</v>
      </c>
      <c r="D5671" s="55">
        <f>[3]lang_2!D5671</f>
        <v>0</v>
      </c>
      <c r="E5671" s="55">
        <f>[3]lang_2!E5671</f>
        <v>0</v>
      </c>
    </row>
    <row r="5672" spans="1:5">
      <c r="A5672" s="55">
        <f>[3]lang_2!A5672</f>
        <v>0</v>
      </c>
      <c r="B5672" s="55">
        <f>[3]lang_2!B5672</f>
        <v>407</v>
      </c>
      <c r="C5672" s="55">
        <f>[3]lang_2!C5672</f>
        <v>0</v>
      </c>
      <c r="D5672" s="55">
        <f>[3]lang_2!D5672</f>
        <v>0</v>
      </c>
      <c r="E5672" s="55">
        <f>[3]lang_2!E5672</f>
        <v>0</v>
      </c>
    </row>
    <row r="5673" spans="1:5">
      <c r="A5673" s="55" t="str">
        <f>[3]lang_2!A5673</f>
        <v>AWAKINGTEAM_407</v>
      </c>
      <c r="B5673" s="55">
        <f>[3]lang_2!B5673</f>
        <v>0</v>
      </c>
      <c r="C5673" s="55" t="str">
        <f>[3]lang_2!C5673</f>
        <v>#上古巨兽</v>
      </c>
      <c r="D5673" s="55">
        <f>[3]lang_2!D5673</f>
        <v>0</v>
      </c>
      <c r="E5673" s="55">
        <f>[3]lang_2!E5673</f>
        <v>0</v>
      </c>
    </row>
    <row r="5674" spans="1:5">
      <c r="A5674" s="55" t="str">
        <f>[3]lang_2!A5674</f>
        <v>SKILL_504071</v>
      </c>
      <c r="B5674" s="55">
        <f>[3]lang_2!B5674</f>
        <v>0</v>
      </c>
      <c r="C5674" s="55" t="str">
        <f>[3]lang_2!C5674</f>
        <v>#远古咆哮</v>
      </c>
      <c r="D5674" s="55">
        <f>[3]lang_2!D5674</f>
        <v>0</v>
      </c>
      <c r="E5674" s="55">
        <f>[3]lang_2!E5674</f>
        <v>0</v>
      </c>
    </row>
    <row r="5675" spans="1:5">
      <c r="A5675" s="55" t="str">
        <f>[3]lang_2!A5675</f>
        <v>SKILL_50540</v>
      </c>
      <c r="B5675" s="55">
        <f>[3]lang_2!B5675</f>
        <v>0</v>
      </c>
      <c r="C5675" s="55" t="str">
        <f>[3]lang_2!C5675</f>
        <v>#远古咆哮</v>
      </c>
      <c r="D5675" s="55">
        <f>[3]lang_2!D5675</f>
        <v>0</v>
      </c>
      <c r="E5675" s="55">
        <f>[3]lang_2!E5675</f>
        <v>0</v>
      </c>
    </row>
    <row r="5676" spans="1:5">
      <c r="A5676" s="55" t="str">
        <f>[3]lang_2!A5676</f>
        <v>SKILLDES_504071</v>
      </c>
      <c r="B5676" s="55">
        <f>[3]lang_2!B5676</f>
        <v>0</v>
      </c>
      <c r="C5676" s="55" t="str">
        <f>[3]lang_2!C5676</f>
        <v>#[color=48b946,fontsize=18]【野性咆哮】[-][color=645252,fontsize=18]释放技能后，增加己方所有据点兵团30%攻击和30%法术免伤，持续10秒[-]</v>
      </c>
      <c r="D5676" s="55">
        <f>[3]lang_2!D5676</f>
        <v>0</v>
      </c>
      <c r="E5676" s="55">
        <f>[3]lang_2!E5676</f>
        <v>0</v>
      </c>
    </row>
    <row r="5677" spans="1:5">
      <c r="A5677" s="55" t="str">
        <f>[3]lang_2!A5677</f>
        <v>SKILL_504072</v>
      </c>
      <c r="B5677" s="55">
        <f>[3]lang_2!B5677</f>
        <v>0</v>
      </c>
      <c r="C5677" s="55" t="str">
        <f>[3]lang_2!C5677</f>
        <v>#凶暴咆哮</v>
      </c>
      <c r="D5677" s="55">
        <f>[3]lang_2!D5677</f>
        <v>0</v>
      </c>
      <c r="E5677" s="55">
        <f>[3]lang_2!E5677</f>
        <v>0</v>
      </c>
    </row>
    <row r="5678" spans="1:5">
      <c r="A5678" s="55" t="str">
        <f>[3]lang_2!A5678</f>
        <v>SKILLDES_504072</v>
      </c>
      <c r="B5678" s="55">
        <f>[3]lang_2!B5678</f>
        <v>0</v>
      </c>
      <c r="C5678" s="55" t="str">
        <f>[3]lang_2!C5678</f>
        <v>#[color=48b946,fontsize=18]【野性咆哮】[-][color=645252,fontsize=18]眩晕范围扩大至敌方所有近战兵团[-]</v>
      </c>
      <c r="D5678" s="55">
        <f>[3]lang_2!D5678</f>
        <v>0</v>
      </c>
      <c r="E5678" s="55">
        <f>[3]lang_2!E5678</f>
        <v>0</v>
      </c>
    </row>
    <row r="5679" spans="1:5">
      <c r="A5679" s="55" t="str">
        <f>[3]lang_2!A5679</f>
        <v>SKILL_504073</v>
      </c>
      <c r="B5679" s="55">
        <f>[3]lang_2!B5679</f>
        <v>0</v>
      </c>
      <c r="C5679" s="55" t="str">
        <f>[3]lang_2!C5679</f>
        <v>#蛮荒狂暴</v>
      </c>
      <c r="D5679" s="55">
        <f>[3]lang_2!D5679</f>
        <v>0</v>
      </c>
      <c r="E5679" s="55">
        <f>[3]lang_2!E5679</f>
        <v>0</v>
      </c>
    </row>
    <row r="5680" spans="1:5">
      <c r="A5680" s="55" t="str">
        <f>[3]lang_2!A5680</f>
        <v>SKILLDES_504073</v>
      </c>
      <c r="B5680" s="55">
        <f>[3]lang_2!B5680</f>
        <v>0</v>
      </c>
      <c r="C5680" s="55" t="str">
        <f>[3]lang_2!C5680</f>
        <v>#[color=48b946,fontsize=18]【狂暴】[-][color=645252,fontsize=18]效果提高50%。触发狂暴时额外提升己方所有据点兵团10%兵团伤害，持续20秒[-]</v>
      </c>
      <c r="D5680" s="55">
        <f>[3]lang_2!D5680</f>
        <v>0</v>
      </c>
      <c r="E5680" s="55">
        <f>[3]lang_2!E5680</f>
        <v>0</v>
      </c>
    </row>
    <row r="5681" spans="1:5">
      <c r="A5681" s="55" t="str">
        <f>[3]lang_2!A5681</f>
        <v>SKILL_504074</v>
      </c>
      <c r="B5681" s="55">
        <f>[3]lang_2!B5681</f>
        <v>0</v>
      </c>
      <c r="C5681" s="55" t="str">
        <f>[3]lang_2!C5681</f>
        <v>#血腥狂暴</v>
      </c>
      <c r="D5681" s="55">
        <f>[3]lang_2!D5681</f>
        <v>0</v>
      </c>
      <c r="E5681" s="55">
        <f>[3]lang_2!E5681</f>
        <v>0</v>
      </c>
    </row>
    <row r="5682" spans="1:5">
      <c r="A5682" s="55" t="str">
        <f>[3]lang_2!A5682</f>
        <v>SKILLDES_504074</v>
      </c>
      <c r="B5682" s="55">
        <f>[3]lang_2!B5682</f>
        <v>0</v>
      </c>
      <c r="C5682" s="55" t="str">
        <f>[3]lang_2!C5682</f>
        <v>#[color=48b946,fontsize=18]【狂暴】[-][color=645252,fontsize=18]效果提高50%。触发狂暴时额外提升己方所有据点兵团10%兵团免伤，持续20秒[-]</v>
      </c>
      <c r="D5682" s="55">
        <f>[3]lang_2!D5682</f>
        <v>0</v>
      </c>
      <c r="E5682" s="55">
        <f>[3]lang_2!E5682</f>
        <v>0</v>
      </c>
    </row>
    <row r="5683" spans="1:5">
      <c r="A5683" s="55" t="str">
        <f>[3]lang_2!A5683</f>
        <v>SKILL_504075</v>
      </c>
      <c r="B5683" s="55">
        <f>[3]lang_2!B5683</f>
        <v>0</v>
      </c>
      <c r="C5683" s="55" t="str">
        <f>[3]lang_2!C5683</f>
        <v>#古老怒火</v>
      </c>
      <c r="D5683" s="55">
        <f>[3]lang_2!D5683</f>
        <v>0</v>
      </c>
      <c r="E5683" s="55">
        <f>[3]lang_2!E5683</f>
        <v>0</v>
      </c>
    </row>
    <row r="5684" spans="1:5">
      <c r="A5684" s="55" t="str">
        <f>[3]lang_2!A5684</f>
        <v>SKILLDES_504075</v>
      </c>
      <c r="B5684" s="55">
        <f>[3]lang_2!B5684</f>
        <v>0</v>
      </c>
      <c r="C5684" s="55" t="str">
        <f>[3]lang_2!C5684</f>
        <v>#[color=48b946,fontsize=18]【激怒】[-][color=645252,fontsize=18]被治疗效果增加50%，并免疫疾病[-]</v>
      </c>
      <c r="D5684" s="55">
        <f>[3]lang_2!D5684</f>
        <v>0</v>
      </c>
      <c r="E5684" s="55">
        <f>[3]lang_2!E5684</f>
        <v>0</v>
      </c>
    </row>
    <row r="5685" spans="1:5">
      <c r="A5685" s="55" t="str">
        <f>[3]lang_2!A5685</f>
        <v>SKILL_504076</v>
      </c>
      <c r="B5685" s="55">
        <f>[3]lang_2!B5685</f>
        <v>0</v>
      </c>
      <c r="C5685" s="55" t="str">
        <f>[3]lang_2!C5685</f>
        <v>#不屈怒火</v>
      </c>
      <c r="D5685" s="55">
        <f>[3]lang_2!D5685</f>
        <v>0</v>
      </c>
      <c r="E5685" s="55">
        <f>[3]lang_2!E5685</f>
        <v>0</v>
      </c>
    </row>
    <row r="5686" spans="1:5">
      <c r="A5686" s="55" t="str">
        <f>[3]lang_2!A5686</f>
        <v>SKILLDES_504076</v>
      </c>
      <c r="B5686" s="55">
        <f>[3]lang_2!B5686</f>
        <v>0</v>
      </c>
      <c r="C5686" s="55" t="str">
        <f>[3]lang_2!C5686</f>
        <v>#[color=48b946,fontsize=18]【激怒】[-][color=645252,fontsize=18]提高兵团免伤效果持续整场战斗，最高叠加5层[-]</v>
      </c>
      <c r="D5686" s="55">
        <f>[3]lang_2!D5686</f>
        <v>0</v>
      </c>
      <c r="E5686" s="55">
        <f>[3]lang_2!E5686</f>
        <v>0</v>
      </c>
    </row>
    <row r="5687" spans="1:5">
      <c r="A5687" s="55">
        <f>[3]lang_2!A5687</f>
        <v>0</v>
      </c>
      <c r="B5687" s="55">
        <f>[3]lang_2!B5687</f>
        <v>405</v>
      </c>
      <c r="C5687" s="55">
        <f>[3]lang_2!C5687</f>
        <v>0</v>
      </c>
      <c r="D5687" s="55">
        <f>[3]lang_2!D5687</f>
        <v>0</v>
      </c>
      <c r="E5687" s="55">
        <f>[3]lang_2!E5687</f>
        <v>0</v>
      </c>
    </row>
    <row r="5688" spans="1:5">
      <c r="A5688" s="55" t="str">
        <f>[3]lang_2!A5688</f>
        <v>AWAKINGTEAM_405</v>
      </c>
      <c r="B5688" s="55">
        <f>[3]lang_2!B5688</f>
        <v>0</v>
      </c>
      <c r="C5688" s="55" t="str">
        <f>[3]lang_2!C5688</f>
        <v>#雷霆之翼</v>
      </c>
      <c r="D5688" s="55">
        <f>[3]lang_2!D5688</f>
        <v>0</v>
      </c>
      <c r="E5688" s="55">
        <f>[3]lang_2!E5688</f>
        <v>0</v>
      </c>
    </row>
    <row r="5689" spans="1:5">
      <c r="A5689" s="55" t="str">
        <f>[3]lang_2!A5689</f>
        <v>SKILL_504051</v>
      </c>
      <c r="B5689" s="55">
        <f>[3]lang_2!B5689</f>
        <v>0</v>
      </c>
      <c r="C5689" s="55" t="str">
        <f>[3]lang_2!C5689</f>
        <v>#雷暴</v>
      </c>
      <c r="D5689" s="55">
        <f>[3]lang_2!D5689</f>
        <v>0</v>
      </c>
      <c r="E5689" s="55">
        <f>[3]lang_2!E5689</f>
        <v>0</v>
      </c>
    </row>
    <row r="5690" spans="1:5">
      <c r="A5690" s="55" t="str">
        <f>[3]lang_2!A5690</f>
        <v>SKILLDES_504051</v>
      </c>
      <c r="B5690" s="55">
        <f>[3]lang_2!B5690</f>
        <v>0</v>
      </c>
      <c r="C5690" s="55" t="str">
        <f>[3]lang_2!C5690</f>
        <v>#[color=48b946,fontsize=18]【雷鸣】[-][color=645252,fontsize=18]造成的伤害提高至原技能的200%[-]</v>
      </c>
      <c r="D5690" s="55">
        <f>[3]lang_2!D5690</f>
        <v>0</v>
      </c>
      <c r="E5690" s="55">
        <f>[3]lang_2!E5690</f>
        <v>0</v>
      </c>
    </row>
    <row r="5691" spans="1:5">
      <c r="A5691" s="55" t="str">
        <f>[3]lang_2!A5691</f>
        <v>SKILL_504052</v>
      </c>
      <c r="B5691" s="55">
        <f>[3]lang_2!B5691</f>
        <v>0</v>
      </c>
      <c r="C5691" s="55" t="str">
        <f>[3]lang_2!C5691</f>
        <v>#电刑</v>
      </c>
      <c r="D5691" s="55">
        <f>[3]lang_2!D5691</f>
        <v>0</v>
      </c>
      <c r="E5691" s="55">
        <f>[3]lang_2!E5691</f>
        <v>0</v>
      </c>
    </row>
    <row r="5692" spans="1:5">
      <c r="A5692" s="55" t="str">
        <f>[3]lang_2!A5692</f>
        <v>SKILLDES_504052</v>
      </c>
      <c r="B5692" s="55">
        <f>[3]lang_2!B5692</f>
        <v>0</v>
      </c>
      <c r="C5692" s="55" t="str">
        <f>[3]lang_2!C5692</f>
        <v>#[color=48b946,fontsize=18]【雷鸣】[-][color=645252,fontsize=18]降低命中值效果大幅度增加[-]</v>
      </c>
      <c r="D5692" s="55">
        <f>[3]lang_2!D5692</f>
        <v>0</v>
      </c>
      <c r="E5692" s="55">
        <f>[3]lang_2!E5692</f>
        <v>0</v>
      </c>
    </row>
    <row r="5693" spans="1:5">
      <c r="A5693" s="55" t="str">
        <f>[3]lang_2!A5693</f>
        <v>SKILL_504053</v>
      </c>
      <c r="B5693" s="55">
        <f>[3]lang_2!B5693</f>
        <v>0</v>
      </c>
      <c r="C5693" s="55" t="str">
        <f>[3]lang_2!C5693</f>
        <v>#狩猎本能</v>
      </c>
      <c r="D5693" s="55">
        <f>[3]lang_2!D5693</f>
        <v>0</v>
      </c>
      <c r="E5693" s="55">
        <f>[3]lang_2!E5693</f>
        <v>0</v>
      </c>
    </row>
    <row r="5694" spans="1:5">
      <c r="A5694" s="55" t="str">
        <f>[3]lang_2!A5694</f>
        <v>SKILLDES_504053</v>
      </c>
      <c r="B5694" s="55">
        <f>[3]lang_2!B5694</f>
        <v>0</v>
      </c>
      <c r="C5694" s="55" t="str">
        <f>[3]lang_2!C5694</f>
        <v>#[color=48b946,fontsize=18]【狂暴】[-][color=645252,fontsize=18]雷鸟提高10%的兵团伤害（狂暴后翻倍）[-]</v>
      </c>
      <c r="D5694" s="55">
        <f>[3]lang_2!D5694</f>
        <v>0</v>
      </c>
      <c r="E5694" s="55">
        <f>[3]lang_2!E5694</f>
        <v>0</v>
      </c>
    </row>
    <row r="5695" spans="1:5">
      <c r="A5695" s="55" t="str">
        <f>[3]lang_2!A5695</f>
        <v>SKILL_504054</v>
      </c>
      <c r="B5695" s="55">
        <f>[3]lang_2!B5695</f>
        <v>0</v>
      </c>
      <c r="C5695" s="55" t="str">
        <f>[3]lang_2!C5695</f>
        <v>#自然迅捷</v>
      </c>
      <c r="D5695" s="55">
        <f>[3]lang_2!D5695</f>
        <v>0</v>
      </c>
      <c r="E5695" s="55">
        <f>[3]lang_2!E5695</f>
        <v>0</v>
      </c>
    </row>
    <row r="5696" spans="1:5">
      <c r="A5696" s="55" t="str">
        <f>[3]lang_2!A5696</f>
        <v>SKILLDES_504054</v>
      </c>
      <c r="B5696" s="55">
        <f>[3]lang_2!B5696</f>
        <v>0</v>
      </c>
      <c r="C5696" s="55" t="str">
        <f>[3]lang_2!C5696</f>
        <v>#[color=48b946,fontsize=18]【狂暴】[-][color=645252,fontsize=18]雷鸟提高15%的暴伤（狂暴后翻倍）[-]</v>
      </c>
      <c r="D5696" s="55">
        <f>[3]lang_2!D5696</f>
        <v>0</v>
      </c>
      <c r="E5696" s="55">
        <f>[3]lang_2!E5696</f>
        <v>0</v>
      </c>
    </row>
    <row r="5697" spans="1:5">
      <c r="A5697" s="55" t="str">
        <f>[3]lang_2!A5697</f>
        <v>SKILL_504055</v>
      </c>
      <c r="B5697" s="55">
        <f>[3]lang_2!B5697</f>
        <v>0</v>
      </c>
      <c r="C5697" s="55" t="str">
        <f>[3]lang_2!C5697</f>
        <v>#聚爆</v>
      </c>
      <c r="D5697" s="55">
        <f>[3]lang_2!D5697</f>
        <v>0</v>
      </c>
      <c r="E5697" s="55">
        <f>[3]lang_2!E5697</f>
        <v>0</v>
      </c>
    </row>
    <row r="5698" spans="1:5">
      <c r="A5698" s="55" t="str">
        <f>[3]lang_2!A5698</f>
        <v>SKILLDES_504055</v>
      </c>
      <c r="B5698" s="55">
        <f>[3]lang_2!B5698</f>
        <v>0</v>
      </c>
      <c r="C5698" s="55" t="str">
        <f>[3]lang_2!C5698</f>
        <v>#[color=48b946,fontsize=18]【飓风屏障】[-][color=645252,fontsize=18]每隔10秒召唤一道闪电，对随机1个敌方兵团造成相当于最大生命值8%的伤害[-]</v>
      </c>
      <c r="D5698" s="55">
        <f>[3]lang_2!D5698</f>
        <v>0</v>
      </c>
      <c r="E5698" s="55">
        <f>[3]lang_2!E5698</f>
        <v>0</v>
      </c>
    </row>
    <row r="5699" spans="1:5">
      <c r="A5699" s="55" t="str">
        <f>[3]lang_2!A5699</f>
        <v>SKILL_504056</v>
      </c>
      <c r="B5699" s="55">
        <f>[3]lang_2!B5699</f>
        <v>0</v>
      </c>
      <c r="C5699" s="55" t="str">
        <f>[3]lang_2!C5699</f>
        <v>#触电</v>
      </c>
      <c r="D5699" s="55">
        <f>[3]lang_2!D5699</f>
        <v>0</v>
      </c>
      <c r="E5699" s="55">
        <f>[3]lang_2!E5699</f>
        <v>0</v>
      </c>
    </row>
    <row r="5700" spans="1:5">
      <c r="A5700" s="55" t="str">
        <f>[3]lang_2!A5700</f>
        <v>SKILLDES_504056</v>
      </c>
      <c r="B5700" s="55">
        <f>[3]lang_2!B5700</f>
        <v>0</v>
      </c>
      <c r="C5700" s="55" t="str">
        <f>[3]lang_2!C5700</f>
        <v>#[color=48b946,fontsize=18]【飓风屏障】[-][color=645252,fontsize=18]每隔10秒召唤一道闪电，对随机1个敌方单位造成相当于最大生命值15%的伤害[-]</v>
      </c>
      <c r="D5700" s="55">
        <f>[3]lang_2!D5700</f>
        <v>0</v>
      </c>
      <c r="E5700" s="55">
        <f>[3]lang_2!E5700</f>
        <v>0</v>
      </c>
    </row>
    <row r="5701" spans="1:5">
      <c r="A5701" s="55">
        <f>[3]lang_2!A5701</f>
        <v>0</v>
      </c>
      <c r="B5701" s="55">
        <f>[3]lang_2!B5701</f>
        <v>502</v>
      </c>
      <c r="C5701" s="55">
        <f>[3]lang_2!C5701</f>
        <v>0</v>
      </c>
      <c r="D5701" s="55">
        <f>[3]lang_2!D5701</f>
        <v>0</v>
      </c>
      <c r="E5701" s="55">
        <f>[3]lang_2!E5701</f>
        <v>0</v>
      </c>
    </row>
    <row r="5702" spans="1:5">
      <c r="A5702" s="55" t="str">
        <f>[3]lang_2!A5702</f>
        <v>AWAKINGTEAM_502</v>
      </c>
      <c r="B5702" s="55">
        <f>[3]lang_2!B5702</f>
        <v>0</v>
      </c>
      <c r="C5702" s="55" t="str">
        <f>[3]lang_2!C5702</f>
        <v>#烈焰妖姬</v>
      </c>
      <c r="D5702" s="55">
        <f>[3]lang_2!D5702</f>
        <v>0</v>
      </c>
      <c r="E5702" s="55">
        <f>[3]lang_2!E5702</f>
        <v>0</v>
      </c>
    </row>
    <row r="5703" spans="1:5">
      <c r="A5703" s="55" t="str">
        <f>[3]lang_2!A5703</f>
        <v>SKILL_505021</v>
      </c>
      <c r="B5703" s="55">
        <f>[3]lang_2!B5703</f>
        <v>0</v>
      </c>
      <c r="C5703" s="55" t="str">
        <f>[3]lang_2!C5703</f>
        <v>#烈火灌注</v>
      </c>
      <c r="D5703" s="55">
        <f>[3]lang_2!D5703</f>
        <v>0</v>
      </c>
      <c r="E5703" s="55">
        <f>[3]lang_2!E5703</f>
        <v>0</v>
      </c>
    </row>
    <row r="5704" spans="1:5">
      <c r="A5704" s="55" t="str">
        <f>[3]lang_2!A5704</f>
        <v>SKILLDES_505021</v>
      </c>
      <c r="B5704" s="55">
        <f>[3]lang_2!B5704</f>
        <v>0</v>
      </c>
      <c r="C5704" s="55" t="str">
        <f>[3]lang_2!C5704</f>
        <v>#[color=48b946,fontsize=18]【烈火魔墙】[-][color=645252,fontsize=18]造成的伤害提高至150%，持续时间延长4秒[-]</v>
      </c>
      <c r="D5704" s="55">
        <f>[3]lang_2!D5704</f>
        <v>0</v>
      </c>
      <c r="E5704" s="55">
        <f>[3]lang_2!E5704</f>
        <v>0</v>
      </c>
    </row>
    <row r="5705" spans="1:5">
      <c r="A5705" s="55" t="str">
        <f>[3]lang_2!A5705</f>
        <v>SKILL_505022</v>
      </c>
      <c r="B5705" s="55">
        <f>[3]lang_2!B5705</f>
        <v>0</v>
      </c>
      <c r="C5705" s="55" t="str">
        <f>[3]lang_2!C5705</f>
        <v>#烈火洪流</v>
      </c>
      <c r="D5705" s="55">
        <f>[3]lang_2!D5705</f>
        <v>0</v>
      </c>
      <c r="E5705" s="55">
        <f>[3]lang_2!E5705</f>
        <v>0</v>
      </c>
    </row>
    <row r="5706" spans="1:5">
      <c r="A5706" s="55" t="str">
        <f>[3]lang_2!A5706</f>
        <v>SKILLDES_505022</v>
      </c>
      <c r="B5706" s="55">
        <f>[3]lang_2!B5706</f>
        <v>0</v>
      </c>
      <c r="C5706" s="55" t="str">
        <f>[3]lang_2!C5706</f>
        <v>#[color=48b946,fontsize=18]【烈火魔墙】[-][color=645252,fontsize=18]造成的伤害提高至150%，火墙范围扩大[-]</v>
      </c>
      <c r="D5706" s="55">
        <f>[3]lang_2!D5706</f>
        <v>0</v>
      </c>
      <c r="E5706" s="55">
        <f>[3]lang_2!E5706</f>
        <v>0</v>
      </c>
    </row>
    <row r="5707" spans="1:5">
      <c r="A5707" s="55" t="str">
        <f>[3]lang_2!A5707</f>
        <v>SKILL_505023</v>
      </c>
      <c r="B5707" s="55">
        <f>[3]lang_2!B5707</f>
        <v>0</v>
      </c>
      <c r="C5707" s="55" t="str">
        <f>[3]lang_2!C5707</f>
        <v>#炽热魔咒</v>
      </c>
      <c r="D5707" s="55">
        <f>[3]lang_2!D5707</f>
        <v>0</v>
      </c>
      <c r="E5707" s="55">
        <f>[3]lang_2!E5707</f>
        <v>0</v>
      </c>
    </row>
    <row r="5708" spans="1:5">
      <c r="A5708" s="55" t="str">
        <f>[3]lang_2!A5708</f>
        <v>SKILLDES_505023</v>
      </c>
      <c r="B5708" s="55">
        <f>[3]lang_2!B5708</f>
        <v>0</v>
      </c>
      <c r="C5708" s="55" t="str">
        <f>[3]lang_2!C5708</f>
        <v>#[color=48b946,fontsize=18]【烈火魅影】[-][color=645252,fontsize=18]歌革的兵团伤害提高10%。对阵受到「灼烧」的兵团时，加成翻倍[-]</v>
      </c>
      <c r="D5708" s="55">
        <f>[3]lang_2!D5708</f>
        <v>0</v>
      </c>
      <c r="E5708" s="55">
        <f>[3]lang_2!E5708</f>
        <v>0</v>
      </c>
    </row>
    <row r="5709" spans="1:5">
      <c r="A5709" s="55" t="str">
        <f>[3]lang_2!A5709</f>
        <v>SKILL_505024</v>
      </c>
      <c r="B5709" s="55">
        <f>[3]lang_2!B5709</f>
        <v>0</v>
      </c>
      <c r="C5709" s="55" t="str">
        <f>[3]lang_2!C5709</f>
        <v>#炽热洞察</v>
      </c>
      <c r="D5709" s="55">
        <f>[3]lang_2!D5709</f>
        <v>0</v>
      </c>
      <c r="E5709" s="55">
        <f>[3]lang_2!E5709</f>
        <v>0</v>
      </c>
    </row>
    <row r="5710" spans="1:5">
      <c r="A5710" s="55" t="str">
        <f>[3]lang_2!A5710</f>
        <v>SKILLDES_505024</v>
      </c>
      <c r="B5710" s="55">
        <f>[3]lang_2!B5710</f>
        <v>0</v>
      </c>
      <c r="C5710" s="55" t="str">
        <f>[3]lang_2!C5710</f>
        <v>#[color=48b946,fontsize=18]【烈火魅影】[-][color=645252,fontsize=18]歌革对阵受到「灼烧」的兵团时，必然暴击[-]</v>
      </c>
      <c r="D5710" s="55">
        <f>[3]lang_2!D5710</f>
        <v>0</v>
      </c>
      <c r="E5710" s="55">
        <f>[3]lang_2!E5710</f>
        <v>0</v>
      </c>
    </row>
    <row r="5711" spans="1:5">
      <c r="A5711" s="55" t="str">
        <f>[3]lang_2!A5711</f>
        <v>SKILL_505025</v>
      </c>
      <c r="B5711" s="55">
        <f>[3]lang_2!B5711</f>
        <v>0</v>
      </c>
      <c r="C5711" s="55" t="str">
        <f>[3]lang_2!C5711</f>
        <v>#地狱先锋</v>
      </c>
      <c r="D5711" s="55">
        <f>[3]lang_2!D5711</f>
        <v>0</v>
      </c>
      <c r="E5711" s="55">
        <f>[3]lang_2!E5711</f>
        <v>0</v>
      </c>
    </row>
    <row r="5712" spans="1:5">
      <c r="A5712" s="55" t="str">
        <f>[3]lang_2!A5712</f>
        <v>SKILLDES_505025</v>
      </c>
      <c r="B5712" s="55">
        <f>[3]lang_2!B5712</f>
        <v>0</v>
      </c>
      <c r="C5712" s="55" t="str">
        <f>[3]lang_2!C5712</f>
        <v>#[color=48b946,fontsize=18]【焚化技巧】[-][color=645252,fontsize=18]战场中每有1个己方地狱阵营的兵团上场，歌革的兵团伤害提高5%[-]</v>
      </c>
      <c r="D5712" s="55">
        <f>[3]lang_2!D5712</f>
        <v>0</v>
      </c>
      <c r="E5712" s="55">
        <f>[3]lang_2!E5712</f>
        <v>0</v>
      </c>
    </row>
    <row r="5713" spans="1:5">
      <c r="A5713" s="55" t="str">
        <f>[3]lang_2!A5713</f>
        <v>SKILL_505026</v>
      </c>
      <c r="B5713" s="55">
        <f>[3]lang_2!B5713</f>
        <v>0</v>
      </c>
      <c r="C5713" s="55" t="str">
        <f>[3]lang_2!C5713</f>
        <v>#魔法编织</v>
      </c>
      <c r="D5713" s="55">
        <f>[3]lang_2!D5713</f>
        <v>0</v>
      </c>
      <c r="E5713" s="55">
        <f>[3]lang_2!E5713</f>
        <v>0</v>
      </c>
    </row>
    <row r="5714" spans="1:5">
      <c r="A5714" s="55" t="str">
        <f>[3]lang_2!A5714</f>
        <v>SKILLDES_505026</v>
      </c>
      <c r="B5714" s="55">
        <f>[3]lang_2!B5714</f>
        <v>0</v>
      </c>
      <c r="C5714" s="55" t="str">
        <f>[3]lang_2!C5714</f>
        <v>#[color=48b946,fontsize=18]【焚化技巧】[-][color=645252,fontsize=18]战场中每有1个己方魔法兵团上场，歌革的兵团伤害提高5%[-]</v>
      </c>
      <c r="D5714" s="55">
        <f>[3]lang_2!D5714</f>
        <v>0</v>
      </c>
      <c r="E5714" s="55">
        <f>[3]lang_2!E5714</f>
        <v>0</v>
      </c>
    </row>
    <row r="5715" spans="1:5">
      <c r="A5715" s="55">
        <f>[3]lang_2!A5715</f>
        <v>0</v>
      </c>
      <c r="B5715" s="55">
        <f>[3]lang_2!B5715</f>
        <v>506</v>
      </c>
      <c r="C5715" s="55">
        <f>[3]lang_2!C5715</f>
        <v>0</v>
      </c>
      <c r="D5715" s="55">
        <f>[3]lang_2!D5715</f>
        <v>0</v>
      </c>
      <c r="E5715" s="55">
        <f>[3]lang_2!E5715</f>
        <v>0</v>
      </c>
    </row>
    <row r="5716" spans="1:5">
      <c r="A5716" s="55" t="str">
        <f>[3]lang_2!A5716</f>
        <v>AWAKINGTEAM_506</v>
      </c>
      <c r="B5716" s="55">
        <f>[3]lang_2!B5716</f>
        <v>0</v>
      </c>
      <c r="C5716" s="55" t="str">
        <f>[3]lang_2!C5716</f>
        <v>#烈火暴徒</v>
      </c>
      <c r="D5716" s="55">
        <f>[3]lang_2!D5716</f>
        <v>0</v>
      </c>
      <c r="E5716" s="55">
        <f>[3]lang_2!E5716</f>
        <v>0</v>
      </c>
    </row>
    <row r="5717" spans="1:5">
      <c r="A5717" s="55" t="str">
        <f>[3]lang_2!A5717</f>
        <v>SKILL_505061</v>
      </c>
      <c r="B5717" s="55">
        <f>[3]lang_2!B5717</f>
        <v>0</v>
      </c>
      <c r="C5717" s="55" t="str">
        <f>[3]lang_2!C5717</f>
        <v>#灼热冲击</v>
      </c>
      <c r="D5717" s="55">
        <f>[3]lang_2!D5717</f>
        <v>0</v>
      </c>
      <c r="E5717" s="55">
        <f>[3]lang_2!E5717</f>
        <v>0</v>
      </c>
    </row>
    <row r="5718" spans="1:5">
      <c r="A5718" s="55" t="str">
        <f>[3]lang_2!A5718</f>
        <v>SKILLDES_505061</v>
      </c>
      <c r="B5718" s="55">
        <f>[3]lang_2!B5718</f>
        <v>0</v>
      </c>
      <c r="C5718" s="55" t="str">
        <f>[3]lang_2!C5718</f>
        <v>#[color=48b946,fontsize=18]【烈火风暴】[-][color=645252,fontsize=18]战斗开始后对所有敌方兵团造成「灼烧」效果，持续20秒[-]</v>
      </c>
      <c r="D5718" s="55">
        <f>[3]lang_2!D5718</f>
        <v>0</v>
      </c>
      <c r="E5718" s="55">
        <f>[3]lang_2!E5718</f>
        <v>0</v>
      </c>
    </row>
    <row r="5719" spans="1:5">
      <c r="A5719" s="55" t="str">
        <f>[3]lang_2!A5719</f>
        <v>SKILL_505062</v>
      </c>
      <c r="B5719" s="55">
        <f>[3]lang_2!B5719</f>
        <v>0</v>
      </c>
      <c r="C5719" s="55" t="str">
        <f>[3]lang_2!C5719</f>
        <v>#吞噬烈焰</v>
      </c>
      <c r="D5719" s="55">
        <f>[3]lang_2!D5719</f>
        <v>0</v>
      </c>
      <c r="E5719" s="55">
        <f>[3]lang_2!E5719</f>
        <v>0</v>
      </c>
    </row>
    <row r="5720" spans="1:5">
      <c r="A5720" s="55" t="str">
        <f>[3]lang_2!A5720</f>
        <v>SKILLDES_505062</v>
      </c>
      <c r="B5720" s="55">
        <f>[3]lang_2!B5720</f>
        <v>0</v>
      </c>
      <c r="C5720" s="55" t="str">
        <f>[3]lang_2!C5720</f>
        <v>#[color=48b946,fontsize=18]【烈火风暴】[-][color=645252,fontsize=18]改为对目标及目标身后极大范围造成伤害[-]</v>
      </c>
      <c r="D5720" s="55">
        <f>[3]lang_2!D5720</f>
        <v>0</v>
      </c>
      <c r="E5720" s="55">
        <f>[3]lang_2!E5720</f>
        <v>0</v>
      </c>
    </row>
    <row r="5721" spans="1:5">
      <c r="A5721" s="55" t="str">
        <f>[3]lang_2!A5721</f>
        <v>SKILL_505063</v>
      </c>
      <c r="B5721" s="55">
        <f>[3]lang_2!B5721</f>
        <v>0</v>
      </c>
      <c r="C5721" s="55" t="str">
        <f>[3]lang_2!C5721</f>
        <v>#浴火奋战</v>
      </c>
      <c r="D5721" s="55">
        <f>[3]lang_2!D5721</f>
        <v>0</v>
      </c>
      <c r="E5721" s="55">
        <f>[3]lang_2!E5721</f>
        <v>0</v>
      </c>
    </row>
    <row r="5722" spans="1:5">
      <c r="A5722" s="55" t="str">
        <f>[3]lang_2!A5722</f>
        <v>SKILLDES_505063</v>
      </c>
      <c r="B5722" s="55">
        <f>[3]lang_2!B5722</f>
        <v>0</v>
      </c>
      <c r="C5722" s="55" t="str">
        <f>[3]lang_2!C5722</f>
        <v>#[color=48b946,fontsize=18]【烈焰护盾】[-][color=645252,fontsize=18]额外提高15%的兵团伤害，持续时间延长30秒[-]</v>
      </c>
      <c r="D5722" s="55">
        <f>[3]lang_2!D5722</f>
        <v>0</v>
      </c>
      <c r="E5722" s="55">
        <f>[3]lang_2!E5722</f>
        <v>0</v>
      </c>
    </row>
    <row r="5723" spans="1:5">
      <c r="A5723" s="55" t="str">
        <f>[3]lang_2!A5723</f>
        <v>SKILL_505064</v>
      </c>
      <c r="B5723" s="55">
        <f>[3]lang_2!B5723</f>
        <v>0</v>
      </c>
      <c r="C5723" s="55" t="str">
        <f>[3]lang_2!C5723</f>
        <v>#浴火之肤</v>
      </c>
      <c r="D5723" s="55">
        <f>[3]lang_2!D5723</f>
        <v>0</v>
      </c>
      <c r="E5723" s="55">
        <f>[3]lang_2!E5723</f>
        <v>0</v>
      </c>
    </row>
    <row r="5724" spans="1:5">
      <c r="A5724" s="55" t="str">
        <f>[3]lang_2!A5724</f>
        <v>SKILLDES_505064</v>
      </c>
      <c r="B5724" s="55">
        <f>[3]lang_2!B5724</f>
        <v>0</v>
      </c>
      <c r="C5724" s="55" t="str">
        <f>[3]lang_2!C5724</f>
        <v>#[color=48b946,fontsize=18]【烈焰护盾】[-][color=645252,fontsize=18]额外提高15%的兵团免伤，持续时间延长30秒[-]</v>
      </c>
      <c r="D5724" s="55">
        <f>[3]lang_2!D5724</f>
        <v>0</v>
      </c>
      <c r="E5724" s="55">
        <f>[3]lang_2!E5724</f>
        <v>0</v>
      </c>
    </row>
    <row r="5725" spans="1:5">
      <c r="A5725" s="55" t="str">
        <f>[3]lang_2!A5725</f>
        <v>SKILL_505065</v>
      </c>
      <c r="B5725" s="55">
        <f>[3]lang_2!B5725</f>
        <v>0</v>
      </c>
      <c r="C5725" s="55" t="str">
        <f>[3]lang_2!C5725</f>
        <v>#地狱先锋</v>
      </c>
      <c r="D5725" s="55">
        <f>[3]lang_2!D5725</f>
        <v>0</v>
      </c>
      <c r="E5725" s="55">
        <f>[3]lang_2!E5725</f>
        <v>0</v>
      </c>
    </row>
    <row r="5726" spans="1:5">
      <c r="A5726" s="55" t="str">
        <f>[3]lang_2!A5726</f>
        <v>SKILLDES_505065</v>
      </c>
      <c r="B5726" s="55">
        <f>[3]lang_2!B5726</f>
        <v>0</v>
      </c>
      <c r="C5726" s="55" t="str">
        <f>[3]lang_2!C5726</f>
        <v>#[color=48b946,fontsize=18]【火焰之神】[-][color=645252,fontsize=18]战场中每有1个己方地狱阵营的兵团上场，烈火精灵的攻速提高5%[-]</v>
      </c>
      <c r="D5726" s="55">
        <f>[3]lang_2!D5726</f>
        <v>0</v>
      </c>
      <c r="E5726" s="55">
        <f>[3]lang_2!E5726</f>
        <v>0</v>
      </c>
    </row>
    <row r="5727" spans="1:5">
      <c r="A5727" s="55" t="str">
        <f>[3]lang_2!A5727</f>
        <v>SKILL_505066</v>
      </c>
      <c r="B5727" s="55">
        <f>[3]lang_2!B5727</f>
        <v>0</v>
      </c>
      <c r="C5727" s="55" t="str">
        <f>[3]lang_2!C5727</f>
        <v>#魔法编织</v>
      </c>
      <c r="D5727" s="55">
        <f>[3]lang_2!D5727</f>
        <v>0</v>
      </c>
      <c r="E5727" s="55">
        <f>[3]lang_2!E5727</f>
        <v>0</v>
      </c>
    </row>
    <row r="5728" spans="1:5">
      <c r="A5728" s="55" t="str">
        <f>[3]lang_2!A5728</f>
        <v>SKILLDES_505066</v>
      </c>
      <c r="B5728" s="55">
        <f>[3]lang_2!B5728</f>
        <v>0</v>
      </c>
      <c r="C5728" s="55" t="str">
        <f>[3]lang_2!C5728</f>
        <v>#[color=48b946,fontsize=18]【火焰之神】[-][color=645252,fontsize=18]战场中每有1个己方魔法兵团上场，烈火精灵的攻速提高5%[-]</v>
      </c>
      <c r="D5728" s="55">
        <f>[3]lang_2!D5728</f>
        <v>0</v>
      </c>
      <c r="E5728" s="55">
        <f>[3]lang_2!E5728</f>
        <v>0</v>
      </c>
    </row>
    <row r="5729" spans="1:5">
      <c r="A5729" s="55">
        <f>[3]lang_2!A5729</f>
        <v>0</v>
      </c>
      <c r="B5729" s="55">
        <f>[3]lang_2!B5729</f>
        <v>0</v>
      </c>
      <c r="C5729" s="55">
        <f>[3]lang_2!C5729</f>
        <v>0</v>
      </c>
      <c r="D5729" s="55">
        <f>[3]lang_2!D5729</f>
        <v>0</v>
      </c>
      <c r="E5729" s="55">
        <f>[3]lang_2!E5729</f>
        <v>0</v>
      </c>
    </row>
    <row r="5730" spans="1:5">
      <c r="A5730" s="55" t="str">
        <f>[3]lang_2!A5730</f>
        <v>SKILLDES_50535</v>
      </c>
      <c r="B5730" s="55">
        <f>[3]lang_2!B5730</f>
        <v>0</v>
      </c>
      <c r="C5730" s="55" t="str">
        <f>[3]lang_2!C5730</f>
        <v>#[color=48b946,fontsize=18]【烈火风暴】[-][color=645252,fontsize=18]改为对目标及目标身后极大范围造成伤害[-]</v>
      </c>
      <c r="D5730" s="55">
        <f>[3]lang_2!D5730</f>
        <v>0</v>
      </c>
      <c r="E5730" s="55">
        <f>[3]lang_2!E5730</f>
        <v>0</v>
      </c>
    </row>
    <row r="5731" spans="1:5">
      <c r="A5731" s="55" t="str">
        <f>[3]lang_2!A5731</f>
        <v>SKILLDES_50534</v>
      </c>
      <c r="B5731" s="55">
        <f>[3]lang_2!B5731</f>
        <v>0</v>
      </c>
      <c r="C5731" s="55" t="str">
        <f>[3]lang_2!C5731</f>
        <v>#[color=48b946,fontsize=18]【烈焰护盾】[-][color=645252,fontsize=18]烈焰护盾额外附加15%的兵团伤害，持续时间加30秒[-]</v>
      </c>
      <c r="D5731" s="55">
        <f>[3]lang_2!D5731</f>
        <v>0</v>
      </c>
      <c r="E5731" s="55">
        <f>[3]lang_2!E5731</f>
        <v>0</v>
      </c>
    </row>
    <row r="5732" spans="1:5">
      <c r="A5732" s="55" t="str">
        <f>[3]lang_2!A5732</f>
        <v>SKILLDES_50536</v>
      </c>
      <c r="B5732" s="55">
        <f>[3]lang_2!B5732</f>
        <v>0</v>
      </c>
      <c r="C5732" s="55" t="str">
        <f>[3]lang_2!C5732</f>
        <v>#[color=48b946,fontsize=18]【烈焰护盾】[-][color=645252,fontsize=18]烈焰护盾额外附加15%的兵团免伤，持续时间加30秒[-]</v>
      </c>
      <c r="D5732" s="55">
        <f>[3]lang_2!D5732</f>
        <v>0</v>
      </c>
      <c r="E5732" s="55">
        <f>[3]lang_2!E5732</f>
        <v>0</v>
      </c>
    </row>
    <row r="5733" spans="1:5">
      <c r="A5733" s="55" t="str">
        <f>[3]lang_2!A5733</f>
        <v>SKILLDES_50537</v>
      </c>
      <c r="B5733" s="55">
        <f>[3]lang_2!B5733</f>
        <v>0</v>
      </c>
      <c r="C5733" s="55" t="str">
        <f>[3]lang_2!C5733</f>
        <v>#[color=48b946,fontsize=18]【雷鸣】[-][color=645252,fontsize=18]造成伤害提高至原技能的200%[-]</v>
      </c>
      <c r="D5733" s="55">
        <f>[3]lang_2!D5733</f>
        <v>0</v>
      </c>
      <c r="E5733" s="55">
        <f>[3]lang_2!E5733</f>
        <v>0</v>
      </c>
    </row>
    <row r="5734" spans="1:5">
      <c r="A5734" s="55" t="str">
        <f>[3]lang_2!A5734</f>
        <v>SKILLDES_50538</v>
      </c>
      <c r="B5734" s="55">
        <f>[3]lang_2!B5734</f>
        <v>0</v>
      </c>
      <c r="C5734" s="55" t="str">
        <f>[3]lang_2!C5734</f>
        <v>#[color=48b946,fontsize=18]【雷鸣】[-][color=645252,fontsize=18]降低命中值效果大幅度增加[-]</v>
      </c>
      <c r="D5734" s="55">
        <f>[3]lang_2!D5734</f>
        <v>0</v>
      </c>
      <c r="E5734" s="55">
        <f>[3]lang_2!E5734</f>
        <v>0</v>
      </c>
    </row>
    <row r="5735" spans="1:5">
      <c r="A5735" s="55">
        <f>[3]lang_2!A5735</f>
        <v>0</v>
      </c>
      <c r="B5735" s="55">
        <f>[3]lang_2!B5735</f>
        <v>0</v>
      </c>
      <c r="C5735" s="55">
        <f>[3]lang_2!C5735</f>
        <v>0</v>
      </c>
      <c r="D5735" s="55">
        <f>[3]lang_2!D5735</f>
        <v>0</v>
      </c>
      <c r="E5735" s="55">
        <f>[3]lang_2!E5735</f>
        <v>0</v>
      </c>
    </row>
    <row r="5736" spans="1:5">
      <c r="A5736" s="55">
        <f>[3]lang_2!A5736</f>
        <v>0</v>
      </c>
      <c r="B5736" s="55">
        <f>[3]lang_2!B5736</f>
        <v>305</v>
      </c>
      <c r="C5736" s="55">
        <f>[3]lang_2!C5736</f>
        <v>0</v>
      </c>
      <c r="D5736" s="55">
        <f>[3]lang_2!D5736</f>
        <v>0</v>
      </c>
      <c r="E5736" s="55">
        <f>[3]lang_2!E5736</f>
        <v>0</v>
      </c>
    </row>
    <row r="5737" spans="1:5">
      <c r="A5737" s="55" t="str">
        <f>[3]lang_2!A5737</f>
        <v>AWAKINGTEAM_305</v>
      </c>
      <c r="B5737" s="55">
        <f>[3]lang_2!B5737</f>
        <v>0</v>
      </c>
      <c r="C5737" s="55" t="str">
        <f>[3]lang_2!C5737</f>
        <v>#寂亡女士</v>
      </c>
      <c r="D5737" s="55">
        <f>[3]lang_2!D5737</f>
        <v>0</v>
      </c>
      <c r="E5737" s="55">
        <f>[3]lang_2!E5737</f>
        <v>0</v>
      </c>
    </row>
    <row r="5738" spans="1:5">
      <c r="A5738" s="55" t="str">
        <f>[3]lang_2!A5738</f>
        <v>SKILL_503051</v>
      </c>
      <c r="B5738" s="55">
        <f>[3]lang_2!B5738</f>
        <v>0</v>
      </c>
      <c r="C5738" s="55" t="str">
        <f>[3]lang_2!C5738</f>
        <v>#骸骨召唤</v>
      </c>
      <c r="D5738" s="55">
        <f>[3]lang_2!D5738</f>
        <v>0</v>
      </c>
      <c r="E5738" s="55">
        <f>[3]lang_2!E5738</f>
        <v>0</v>
      </c>
    </row>
    <row r="5739" spans="1:5">
      <c r="A5739" s="55" t="str">
        <f>[3]lang_2!A5739</f>
        <v>SKILLDES_503051</v>
      </c>
      <c r="B5739" s="55">
        <f>[3]lang_2!B5739</f>
        <v>0</v>
      </c>
      <c r="C5739" s="55" t="str">
        <f>[3]lang_2!C5739</f>
        <v>#[color=48b946,fontsize=18]【献祭】[-][color=645252,fontsize=18]能同时召唤出2个骷髅战士[-]</v>
      </c>
      <c r="D5739" s="55">
        <f>[3]lang_2!D5739</f>
        <v>0</v>
      </c>
      <c r="E5739" s="55">
        <f>[3]lang_2!E5739</f>
        <v>0</v>
      </c>
    </row>
    <row r="5740" spans="1:5">
      <c r="A5740" s="55" t="str">
        <f>[3]lang_2!A5740</f>
        <v>SKILL_503052</v>
      </c>
      <c r="B5740" s="55">
        <f>[3]lang_2!B5740</f>
        <v>0</v>
      </c>
      <c r="C5740" s="55" t="str">
        <f>[3]lang_2!C5740</f>
        <v>#邪恶召唤</v>
      </c>
      <c r="D5740" s="55">
        <f>[3]lang_2!D5740</f>
        <v>0</v>
      </c>
      <c r="E5740" s="55">
        <f>[3]lang_2!E5740</f>
        <v>0</v>
      </c>
    </row>
    <row r="5741" spans="1:5">
      <c r="A5741" s="55" t="str">
        <f>[3]lang_2!A5741</f>
        <v>SKILLDES_503052</v>
      </c>
      <c r="B5741" s="55">
        <f>[3]lang_2!B5741</f>
        <v>0</v>
      </c>
      <c r="C5741" s="55" t="str">
        <f>[3]lang_2!C5741</f>
        <v>#[color=48b946,fontsize=18]【献祭】[-][color=645252,fontsize=18]召唤出的骷髅战士转变为重装骷髅，重装骷髅的普通攻击有8%概率击晕对手[-]</v>
      </c>
      <c r="D5741" s="55">
        <f>[3]lang_2!D5741</f>
        <v>0</v>
      </c>
      <c r="E5741" s="55">
        <f>[3]lang_2!E5741</f>
        <v>0</v>
      </c>
    </row>
    <row r="5742" spans="1:5">
      <c r="A5742" s="55" t="str">
        <f>[3]lang_2!A5742</f>
        <v>SKILL_503053</v>
      </c>
      <c r="B5742" s="55">
        <f>[3]lang_2!B5742</f>
        <v>0</v>
      </c>
      <c r="C5742" s="55" t="str">
        <f>[3]lang_2!C5742</f>
        <v>#死亡祭品</v>
      </c>
      <c r="D5742" s="55">
        <f>[3]lang_2!D5742</f>
        <v>0</v>
      </c>
      <c r="E5742" s="55">
        <f>[3]lang_2!E5742</f>
        <v>0</v>
      </c>
    </row>
    <row r="5743" spans="1:5">
      <c r="A5743" s="55" t="str">
        <f>[3]lang_2!A5743</f>
        <v>SKILLDES_503053</v>
      </c>
      <c r="B5743" s="55">
        <f>[3]lang_2!B5743</f>
        <v>0</v>
      </c>
      <c r="C5743" s="55" t="str">
        <f>[3]lang_2!C5743</f>
        <v>#[color=48b946,fontsize=18]【骸骨祭祀】[-][color=645252,fontsize=18]巫妖提高20%攻速和200暴击值，每有1个敌方兵团死亡，加成翻倍，持续20秒[-]</v>
      </c>
      <c r="D5743" s="55">
        <f>[3]lang_2!D5743</f>
        <v>0</v>
      </c>
      <c r="E5743" s="55">
        <f>[3]lang_2!E5743</f>
        <v>0</v>
      </c>
    </row>
    <row r="5744" spans="1:5">
      <c r="A5744" s="55" t="str">
        <f>[3]lang_2!A5744</f>
        <v>SKILL_503054</v>
      </c>
      <c r="B5744" s="55">
        <f>[3]lang_2!B5744</f>
        <v>0</v>
      </c>
      <c r="C5744" s="55" t="str">
        <f>[3]lang_2!C5744</f>
        <v>#死亡拥抱</v>
      </c>
      <c r="D5744" s="55">
        <f>[3]lang_2!D5744</f>
        <v>0</v>
      </c>
      <c r="E5744" s="55">
        <f>[3]lang_2!E5744</f>
        <v>0</v>
      </c>
    </row>
    <row r="5745" spans="1:5">
      <c r="A5745" s="55" t="str">
        <f>[3]lang_2!A5745</f>
        <v>SKILLDES_503054</v>
      </c>
      <c r="B5745" s="55">
        <f>[3]lang_2!B5745</f>
        <v>0</v>
      </c>
      <c r="C5745" s="55" t="str">
        <f>[3]lang_2!C5745</f>
        <v>#[color=48b946,fontsize=18]【骸骨祭祀】[-][color=645252,fontsize=18]提高己方墓园兵团20%防御和吸血，每有1个敌方兵团死亡，加成翻倍，持续20秒[-]</v>
      </c>
      <c r="D5745" s="55">
        <f>[3]lang_2!D5745</f>
        <v>0</v>
      </c>
      <c r="E5745" s="55">
        <f>[3]lang_2!E5745</f>
        <v>0</v>
      </c>
    </row>
    <row r="5746" spans="1:5">
      <c r="A5746" s="55" t="str">
        <f>[3]lang_2!A5746</f>
        <v>SKILL_503055</v>
      </c>
      <c r="B5746" s="55">
        <f>[3]lang_2!B5746</f>
        <v>0</v>
      </c>
      <c r="C5746" s="55" t="str">
        <f>[3]lang_2!C5746</f>
        <v>#魔法契约</v>
      </c>
      <c r="D5746" s="55">
        <f>[3]lang_2!D5746</f>
        <v>0</v>
      </c>
      <c r="E5746" s="55">
        <f>[3]lang_2!E5746</f>
        <v>0</v>
      </c>
    </row>
    <row r="5747" spans="1:5">
      <c r="A5747" s="55" t="str">
        <f>[3]lang_2!A5747</f>
        <v>SKILLDES_503055</v>
      </c>
      <c r="B5747" s="55">
        <f>[3]lang_2!B5747</f>
        <v>0</v>
      </c>
      <c r="C5747" s="55" t="str">
        <f>[3]lang_2!C5747</f>
        <v>#[color=48b946,fontsize=18]【黑暗增幅】[-][color=645252,fontsize=18]战场中每有1个己方魔法兵团上场，巫妖额外提高5%的兵团伤害[-]</v>
      </c>
      <c r="D5747" s="55">
        <f>[3]lang_2!D5747</f>
        <v>0</v>
      </c>
      <c r="E5747" s="55">
        <f>[3]lang_2!E5747</f>
        <v>0</v>
      </c>
    </row>
    <row r="5748" spans="1:5">
      <c r="A5748" s="55" t="str">
        <f>[3]lang_2!A5748</f>
        <v>SKILL_503056</v>
      </c>
      <c r="B5748" s="55">
        <f>[3]lang_2!B5748</f>
        <v>0</v>
      </c>
      <c r="C5748" s="55" t="str">
        <f>[3]lang_2!C5748</f>
        <v>#亡者契约</v>
      </c>
      <c r="D5748" s="55">
        <f>[3]lang_2!D5748</f>
        <v>0</v>
      </c>
      <c r="E5748" s="55">
        <f>[3]lang_2!E5748</f>
        <v>0</v>
      </c>
    </row>
    <row r="5749" spans="1:5">
      <c r="A5749" s="55" t="str">
        <f>[3]lang_2!A5749</f>
        <v>SKILLDES_503056</v>
      </c>
      <c r="B5749" s="55">
        <f>[3]lang_2!B5749</f>
        <v>0</v>
      </c>
      <c r="C5749" s="55" t="str">
        <f>[3]lang_2!C5749</f>
        <v>#[color=48b946,fontsize=18]【黑暗增幅】[-][color=645252,fontsize=18]战场中每有1个己方墓园阵营的兵团上场，巫妖额外提高5%的兵团伤害[-]</v>
      </c>
      <c r="D5749" s="55">
        <f>[3]lang_2!D5749</f>
        <v>0</v>
      </c>
      <c r="E5749" s="55">
        <f>[3]lang_2!E5749</f>
        <v>0</v>
      </c>
    </row>
    <row r="5750" spans="1:5">
      <c r="A5750" s="55">
        <f>[3]lang_2!A5750</f>
        <v>0</v>
      </c>
      <c r="B5750" s="55">
        <f>[3]lang_2!B5750</f>
        <v>0</v>
      </c>
      <c r="C5750" s="55">
        <f>[3]lang_2!C5750</f>
        <v>0</v>
      </c>
      <c r="D5750" s="55">
        <f>[3]lang_2!D5750</f>
        <v>0</v>
      </c>
      <c r="E5750" s="55">
        <f>[3]lang_2!E5750</f>
        <v>0</v>
      </c>
    </row>
    <row r="5751" spans="1:5">
      <c r="A5751" s="55">
        <f>[3]lang_2!A5751</f>
        <v>0</v>
      </c>
      <c r="B5751" s="55">
        <f>[3]lang_2!B5751</f>
        <v>0</v>
      </c>
      <c r="C5751" s="55">
        <f>[3]lang_2!C5751</f>
        <v>0</v>
      </c>
      <c r="D5751" s="55">
        <f>[3]lang_2!D5751</f>
        <v>0</v>
      </c>
      <c r="E5751" s="55">
        <f>[3]lang_2!E5751</f>
        <v>0</v>
      </c>
    </row>
    <row r="5752" spans="1:5">
      <c r="A5752" s="55">
        <f>[3]lang_2!A5752</f>
        <v>0</v>
      </c>
      <c r="B5752" s="55">
        <f>[3]lang_2!B5752</f>
        <v>0</v>
      </c>
      <c r="C5752" s="55">
        <f>[3]lang_2!C5752</f>
        <v>0</v>
      </c>
      <c r="D5752" s="55">
        <f>[3]lang_2!D5752</f>
        <v>0</v>
      </c>
      <c r="E5752" s="55">
        <f>[3]lang_2!E5752</f>
        <v>0</v>
      </c>
    </row>
    <row r="5753" spans="1:5">
      <c r="A5753" s="55" t="str">
        <f>[3]lang_2!A5753</f>
        <v>TOOL_93101</v>
      </c>
      <c r="B5753" s="55">
        <f>[3]lang_2!B5753</f>
        <v>0</v>
      </c>
      <c r="C5753" s="55" t="str">
        <f>[3]lang_2!C5753</f>
        <v>#皇家禁卫英魂</v>
      </c>
      <c r="D5753" s="55">
        <f>[3]lang_2!D5753</f>
        <v>0</v>
      </c>
      <c r="E5753" s="55">
        <f>[3]lang_2!E5753</f>
        <v>0</v>
      </c>
    </row>
    <row r="5754" spans="1:5">
      <c r="A5754" s="55" t="str">
        <f>[3]lang_2!A5754</f>
        <v>TOOL_93106</v>
      </c>
      <c r="B5754" s="55">
        <f>[3]lang_2!B5754</f>
        <v>0</v>
      </c>
      <c r="C5754" s="55" t="str">
        <f>[3]lang_2!C5754</f>
        <v>#冠军骑士英魂</v>
      </c>
      <c r="D5754" s="55">
        <f>[3]lang_2!D5754</f>
        <v>0</v>
      </c>
      <c r="E5754" s="55">
        <f>[3]lang_2!E5754</f>
        <v>0</v>
      </c>
    </row>
    <row r="5755" spans="1:5">
      <c r="A5755" s="55" t="str">
        <f>[3]lang_2!A5755</f>
        <v>TOOL_93306</v>
      </c>
      <c r="B5755" s="55">
        <f>[3]lang_2!B5755</f>
        <v>0</v>
      </c>
      <c r="C5755" s="55" t="str">
        <f>[3]lang_2!C5755</f>
        <v>#恐惧领主英魂</v>
      </c>
      <c r="D5755" s="55">
        <f>[3]lang_2!D5755</f>
        <v>0</v>
      </c>
      <c r="E5755" s="55">
        <f>[3]lang_2!E5755</f>
        <v>0</v>
      </c>
    </row>
    <row r="5756" spans="1:5">
      <c r="A5756" s="55" t="str">
        <f>[3]lang_2!A5756</f>
        <v>TOOL_93907</v>
      </c>
      <c r="B5756" s="55">
        <f>[3]lang_2!B5756</f>
        <v>0</v>
      </c>
      <c r="C5756" s="55" t="str">
        <f>[3]lang_2!C5756</f>
        <v>#烈焰主宰英魂</v>
      </c>
      <c r="D5756" s="55">
        <f>[3]lang_2!D5756</f>
        <v>0</v>
      </c>
      <c r="E5756" s="55">
        <f>[3]lang_2!E5756</f>
        <v>0</v>
      </c>
    </row>
    <row r="5757" spans="1:5">
      <c r="A5757" s="55" t="str">
        <f>[3]lang_2!A5757</f>
        <v>TOOLDES_93101</v>
      </c>
      <c r="B5757" s="55">
        <f>[3]lang_2!B5757</f>
        <v>0</v>
      </c>
      <c r="C5757" s="55" t="str">
        <f>[3]lang_2!C5757</f>
        <v>#远古的不朽英魂，可用于帝国枪兵觉醒</v>
      </c>
      <c r="D5757" s="55">
        <f>[3]lang_2!D5757</f>
        <v>0</v>
      </c>
      <c r="E5757" s="55">
        <f>[3]lang_2!E5757</f>
        <v>0</v>
      </c>
    </row>
    <row r="5758" spans="1:5">
      <c r="A5758" s="55" t="str">
        <f>[3]lang_2!A5758</f>
        <v>TOOLDES_93106</v>
      </c>
      <c r="B5758" s="55">
        <f>[3]lang_2!B5758</f>
        <v>0</v>
      </c>
      <c r="C5758" s="55" t="str">
        <f>[3]lang_2!C5758</f>
        <v>#远古的不朽英魂，可用于皇家骑士觉醒</v>
      </c>
      <c r="D5758" s="55">
        <f>[3]lang_2!D5758</f>
        <v>0</v>
      </c>
      <c r="E5758" s="55">
        <f>[3]lang_2!E5758</f>
        <v>0</v>
      </c>
    </row>
    <row r="5759" spans="1:5">
      <c r="A5759" s="55" t="str">
        <f>[3]lang_2!A5759</f>
        <v>TOOLDES_93306</v>
      </c>
      <c r="B5759" s="55">
        <f>[3]lang_2!B5759</f>
        <v>0</v>
      </c>
      <c r="C5759" s="55" t="str">
        <f>[3]lang_2!C5759</f>
        <v>#远古的不朽英魂，可用于黑暗骑士觉醒</v>
      </c>
      <c r="D5759" s="55">
        <f>[3]lang_2!D5759</f>
        <v>0</v>
      </c>
      <c r="E5759" s="55">
        <f>[3]lang_2!E5759</f>
        <v>0</v>
      </c>
    </row>
    <row r="5760" spans="1:5">
      <c r="A5760" s="55" t="str">
        <f>[3]lang_2!A5760</f>
        <v>TOOLDES_93907</v>
      </c>
      <c r="B5760" s="55">
        <f>[3]lang_2!B5760</f>
        <v>0</v>
      </c>
      <c r="C5760" s="55" t="str">
        <f>[3]lang_2!C5760</f>
        <v>#远古的不朽英魂，可用于凤凰觉醒</v>
      </c>
      <c r="D5760" s="55">
        <f>[3]lang_2!D5760</f>
        <v>0</v>
      </c>
      <c r="E5760" s="55">
        <f>[3]lang_2!E5760</f>
        <v>0</v>
      </c>
    </row>
    <row r="5761" spans="1:5">
      <c r="A5761" s="55" t="str">
        <f>[3]lang_2!A5761</f>
        <v>TOOL_94101</v>
      </c>
      <c r="B5761" s="55">
        <f>[3]lang_2!B5761</f>
        <v>0</v>
      </c>
      <c r="C5761" s="55" t="str">
        <f>[3]lang_2!C5761</f>
        <v>#皇家禁卫魂石</v>
      </c>
      <c r="D5761" s="55">
        <f>[3]lang_2!D5761</f>
        <v>0</v>
      </c>
      <c r="E5761" s="55">
        <f>[3]lang_2!E5761</f>
        <v>0</v>
      </c>
    </row>
    <row r="5762" spans="1:5">
      <c r="A5762" s="55" t="str">
        <f>[3]lang_2!A5762</f>
        <v>TOOL_94106</v>
      </c>
      <c r="B5762" s="55">
        <f>[3]lang_2!B5762</f>
        <v>0</v>
      </c>
      <c r="C5762" s="55" t="str">
        <f>[3]lang_2!C5762</f>
        <v>#冠军骑士魂石</v>
      </c>
      <c r="D5762" s="55">
        <f>[3]lang_2!D5762</f>
        <v>0</v>
      </c>
      <c r="E5762" s="55">
        <f>[3]lang_2!E5762</f>
        <v>0</v>
      </c>
    </row>
    <row r="5763" spans="1:5">
      <c r="A5763" s="55" t="str">
        <f>[3]lang_2!A5763</f>
        <v>TOOL_94306</v>
      </c>
      <c r="B5763" s="55">
        <f>[3]lang_2!B5763</f>
        <v>0</v>
      </c>
      <c r="C5763" s="55" t="str">
        <f>[3]lang_2!C5763</f>
        <v>#恐惧领主魂石</v>
      </c>
      <c r="D5763" s="55">
        <f>[3]lang_2!D5763</f>
        <v>0</v>
      </c>
      <c r="E5763" s="55">
        <f>[3]lang_2!E5763</f>
        <v>0</v>
      </c>
    </row>
    <row r="5764" spans="1:5">
      <c r="A5764" s="55" t="str">
        <f>[3]lang_2!A5764</f>
        <v>TOOL_94907</v>
      </c>
      <c r="B5764" s="55">
        <f>[3]lang_2!B5764</f>
        <v>0</v>
      </c>
      <c r="C5764" s="55" t="str">
        <f>[3]lang_2!C5764</f>
        <v>#烈焰主宰魂石</v>
      </c>
      <c r="D5764" s="55">
        <f>[3]lang_2!D5764</f>
        <v>0</v>
      </c>
      <c r="E5764" s="55">
        <f>[3]lang_2!E5764</f>
        <v>0</v>
      </c>
    </row>
    <row r="5765" spans="1:5">
      <c r="A5765" s="55" t="str">
        <f>[3]lang_2!A5765</f>
        <v>TOOLDES_94101</v>
      </c>
      <c r="B5765" s="55">
        <f>[3]lang_2!B5765</f>
        <v>0</v>
      </c>
      <c r="C5765" s="55" t="str">
        <f>[3]lang_2!C5765</f>
        <v>#用于强化皇家禁卫觉醒等级的魂石</v>
      </c>
      <c r="D5765" s="55">
        <f>[3]lang_2!D5765</f>
        <v>0</v>
      </c>
      <c r="E5765" s="55">
        <f>[3]lang_2!E5765</f>
        <v>0</v>
      </c>
    </row>
    <row r="5766" spans="1:5">
      <c r="A5766" s="55" t="str">
        <f>[3]lang_2!A5766</f>
        <v>TOOLDES_94106</v>
      </c>
      <c r="B5766" s="55">
        <f>[3]lang_2!B5766</f>
        <v>0</v>
      </c>
      <c r="C5766" s="55" t="str">
        <f>[3]lang_2!C5766</f>
        <v>#用于强化冠军骑士觉醒等级的魂石</v>
      </c>
      <c r="D5766" s="55">
        <f>[3]lang_2!D5766</f>
        <v>0</v>
      </c>
      <c r="E5766" s="55">
        <f>[3]lang_2!E5766</f>
        <v>0</v>
      </c>
    </row>
    <row r="5767" spans="1:5">
      <c r="A5767" s="55" t="str">
        <f>[3]lang_2!A5767</f>
        <v>TOOLDES_94306</v>
      </c>
      <c r="B5767" s="55">
        <f>[3]lang_2!B5767</f>
        <v>0</v>
      </c>
      <c r="C5767" s="55" t="str">
        <f>[3]lang_2!C5767</f>
        <v>#用于强化恐惧领主觉醒等级的魂石</v>
      </c>
      <c r="D5767" s="55">
        <f>[3]lang_2!D5767</f>
        <v>0</v>
      </c>
      <c r="E5767" s="55">
        <f>[3]lang_2!E5767</f>
        <v>0</v>
      </c>
    </row>
    <row r="5768" spans="1:5">
      <c r="A5768" s="55" t="str">
        <f>[3]lang_2!A5768</f>
        <v>TOOLDES_94907</v>
      </c>
      <c r="B5768" s="55">
        <f>[3]lang_2!B5768</f>
        <v>0</v>
      </c>
      <c r="C5768" s="55" t="str">
        <f>[3]lang_2!C5768</f>
        <v>#用于强化烈焰主宰觉醒等级的魂石</v>
      </c>
      <c r="D5768" s="55">
        <f>[3]lang_2!D5768</f>
        <v>0</v>
      </c>
      <c r="E5768" s="55">
        <f>[3]lang_2!E5768</f>
        <v>0</v>
      </c>
    </row>
    <row r="5769" spans="1:5">
      <c r="A5769" s="55">
        <f>[3]lang_2!A5769</f>
        <v>0</v>
      </c>
      <c r="B5769" s="55">
        <f>[3]lang_2!B5769</f>
        <v>0</v>
      </c>
      <c r="C5769" s="55">
        <f>[3]lang_2!C5769</f>
        <v>0</v>
      </c>
      <c r="D5769" s="55">
        <f>[3]lang_2!D5769</f>
        <v>0</v>
      </c>
      <c r="E5769" s="55">
        <f>[3]lang_2!E5769</f>
        <v>0</v>
      </c>
    </row>
    <row r="5770" spans="1:5">
      <c r="A5770" s="55" t="str">
        <f>[3]lang_2!A5770</f>
        <v>TOOL_93301</v>
      </c>
      <c r="B5770" s="55">
        <f>[3]lang_2!B5770</f>
        <v>0</v>
      </c>
      <c r="C5770" s="55" t="str">
        <f>[3]lang_2!C5770</f>
        <v>#骷髅王英魂</v>
      </c>
      <c r="D5770" s="55">
        <f>[3]lang_2!D5770</f>
        <v>0</v>
      </c>
      <c r="E5770" s="55">
        <f>[3]lang_2!E5770</f>
        <v>0</v>
      </c>
    </row>
    <row r="5771" spans="1:5">
      <c r="A5771" s="55" t="str">
        <f>[3]lang_2!A5771</f>
        <v>TOOL_93304</v>
      </c>
      <c r="B5771" s="55">
        <f>[3]lang_2!B5771</f>
        <v>0</v>
      </c>
      <c r="C5771" s="55" t="str">
        <f>[3]lang_2!C5771</f>
        <v>#吸血伯爵英魂</v>
      </c>
      <c r="D5771" s="55">
        <f>[3]lang_2!D5771</f>
        <v>0</v>
      </c>
      <c r="E5771" s="55">
        <f>[3]lang_2!E5771</f>
        <v>0</v>
      </c>
    </row>
    <row r="5772" spans="1:5">
      <c r="A5772" s="55" t="str">
        <f>[3]lang_2!A5772</f>
        <v>TOOL_93203</v>
      </c>
      <c r="B5772" s="55">
        <f>[3]lang_2!B5772</f>
        <v>0</v>
      </c>
      <c r="C5772" s="55" t="str">
        <f>[3]lang_2!C5772</f>
        <v>#森林游侠英魂</v>
      </c>
      <c r="D5772" s="55">
        <f>[3]lang_2!D5772</f>
        <v>0</v>
      </c>
      <c r="E5772" s="55">
        <f>[3]lang_2!E5772</f>
        <v>0</v>
      </c>
    </row>
    <row r="5773" spans="1:5">
      <c r="A5773" s="55" t="str">
        <f>[3]lang_2!A5773</f>
        <v>TOOL_93204</v>
      </c>
      <c r="B5773" s="55">
        <f>[3]lang_2!B5773</f>
        <v>0</v>
      </c>
      <c r="C5773" s="55" t="str">
        <f>[3]lang_2!C5773</f>
        <v>#银翼卫士英魂</v>
      </c>
      <c r="D5773" s="55">
        <f>[3]lang_2!D5773</f>
        <v>0</v>
      </c>
      <c r="E5773" s="55">
        <f>[3]lang_2!E5773</f>
        <v>0</v>
      </c>
    </row>
    <row r="5774" spans="1:5">
      <c r="A5774" s="55" t="str">
        <f>[3]lang_2!A5774</f>
        <v>TOOLDES_93301</v>
      </c>
      <c r="B5774" s="55" t="str">
        <f>[3]lang_2!B5774</f>
        <v>骷髅王</v>
      </c>
      <c r="C5774" s="55" t="str">
        <f>[3]lang_2!C5774</f>
        <v>#远古的不朽英魂，可用于骷髅王觉醒</v>
      </c>
      <c r="D5774" s="55">
        <f>[3]lang_2!D5774</f>
        <v>0</v>
      </c>
      <c r="E5774" s="55">
        <f>[3]lang_2!E5774</f>
        <v>0</v>
      </c>
    </row>
    <row r="5775" spans="1:5">
      <c r="A5775" s="55" t="str">
        <f>[3]lang_2!A5775</f>
        <v>TOOLDES_93304</v>
      </c>
      <c r="B5775" s="55" t="str">
        <f>[3]lang_2!B5775</f>
        <v>吸血伯爵</v>
      </c>
      <c r="C5775" s="55" t="str">
        <f>[3]lang_2!C5775</f>
        <v>#远古的不朽英魂，可用于吸血伯爵觉醒</v>
      </c>
      <c r="D5775" s="55">
        <f>[3]lang_2!D5775</f>
        <v>0</v>
      </c>
      <c r="E5775" s="55">
        <f>[3]lang_2!E5775</f>
        <v>0</v>
      </c>
    </row>
    <row r="5776" spans="1:5">
      <c r="A5776" s="55" t="str">
        <f>[3]lang_2!A5776</f>
        <v>TOOLDES_93203</v>
      </c>
      <c r="B5776" s="55" t="str">
        <f>[3]lang_2!B5776</f>
        <v>森林游侠</v>
      </c>
      <c r="C5776" s="55" t="str">
        <f>[3]lang_2!C5776</f>
        <v>#远古的不朽英魂，可用于森林游侠觉醒</v>
      </c>
      <c r="D5776" s="55">
        <f>[3]lang_2!D5776</f>
        <v>0</v>
      </c>
      <c r="E5776" s="55">
        <f>[3]lang_2!E5776</f>
        <v>0</v>
      </c>
    </row>
    <row r="5777" spans="1:5">
      <c r="A5777" s="55" t="str">
        <f>[3]lang_2!A5777</f>
        <v>TOOLDES_93204</v>
      </c>
      <c r="B5777" s="55" t="str">
        <f>[3]lang_2!B5777</f>
        <v>银翼卫士</v>
      </c>
      <c r="C5777" s="55" t="str">
        <f>[3]lang_2!C5777</f>
        <v>#远古的不朽英魂，可用于银翼卫士觉醒</v>
      </c>
      <c r="D5777" s="55">
        <f>[3]lang_2!D5777</f>
        <v>0</v>
      </c>
      <c r="E5777" s="55">
        <f>[3]lang_2!E5777</f>
        <v>0</v>
      </c>
    </row>
    <row r="5778" spans="1:5">
      <c r="A5778" s="55" t="str">
        <f>[3]lang_2!A5778</f>
        <v>TOOL_94301</v>
      </c>
      <c r="B5778" s="55" t="str">
        <f>[3]lang_2!B5778</f>
        <v>骷髅王</v>
      </c>
      <c r="C5778" s="55" t="str">
        <f>[3]lang_2!C5778</f>
        <v>#骷髅王魂石</v>
      </c>
      <c r="D5778" s="55">
        <f>[3]lang_2!D5778</f>
        <v>0</v>
      </c>
      <c r="E5778" s="55">
        <f>[3]lang_2!E5778</f>
        <v>0</v>
      </c>
    </row>
    <row r="5779" spans="1:5">
      <c r="A5779" s="55" t="str">
        <f>[3]lang_2!A5779</f>
        <v>TOOL_94304</v>
      </c>
      <c r="B5779" s="55" t="str">
        <f>[3]lang_2!B5779</f>
        <v>吸血伯爵</v>
      </c>
      <c r="C5779" s="55" t="str">
        <f>[3]lang_2!C5779</f>
        <v>#吸血伯爵魂石</v>
      </c>
      <c r="D5779" s="55">
        <f>[3]lang_2!D5779</f>
        <v>0</v>
      </c>
      <c r="E5779" s="55">
        <f>[3]lang_2!E5779</f>
        <v>0</v>
      </c>
    </row>
    <row r="5780" spans="1:5">
      <c r="A5780" s="55" t="str">
        <f>[3]lang_2!A5780</f>
        <v>TOOL_94203</v>
      </c>
      <c r="B5780" s="55" t="str">
        <f>[3]lang_2!B5780</f>
        <v>森林游侠</v>
      </c>
      <c r="C5780" s="55" t="str">
        <f>[3]lang_2!C5780</f>
        <v>#森林游侠魂石</v>
      </c>
      <c r="D5780" s="55">
        <f>[3]lang_2!D5780</f>
        <v>0</v>
      </c>
      <c r="E5780" s="55">
        <f>[3]lang_2!E5780</f>
        <v>0</v>
      </c>
    </row>
    <row r="5781" spans="1:5">
      <c r="A5781" s="55" t="str">
        <f>[3]lang_2!A5781</f>
        <v>TOOL_94204</v>
      </c>
      <c r="B5781" s="55" t="str">
        <f>[3]lang_2!B5781</f>
        <v>银翼卫士</v>
      </c>
      <c r="C5781" s="55" t="str">
        <f>[3]lang_2!C5781</f>
        <v>#银翼卫士魂石</v>
      </c>
      <c r="D5781" s="55">
        <f>[3]lang_2!D5781</f>
        <v>0</v>
      </c>
      <c r="E5781" s="55">
        <f>[3]lang_2!E5781</f>
        <v>0</v>
      </c>
    </row>
    <row r="5782" spans="1:5">
      <c r="A5782" s="55" t="str">
        <f>[3]lang_2!A5782</f>
        <v>TOOLDES_94301</v>
      </c>
      <c r="B5782" s="55" t="str">
        <f>[3]lang_2!B5782</f>
        <v>骷髅王</v>
      </c>
      <c r="C5782" s="55" t="str">
        <f>[3]lang_2!C5782</f>
        <v>#用于强化骷髅王觉醒等级的魂石</v>
      </c>
      <c r="D5782" s="55">
        <f>[3]lang_2!D5782</f>
        <v>0</v>
      </c>
      <c r="E5782" s="55">
        <f>[3]lang_2!E5782</f>
        <v>0</v>
      </c>
    </row>
    <row r="5783" spans="1:5">
      <c r="A5783" s="55" t="str">
        <f>[3]lang_2!A5783</f>
        <v>TOOLDES_94304</v>
      </c>
      <c r="B5783" s="55" t="str">
        <f>[3]lang_2!B5783</f>
        <v>吸血伯爵</v>
      </c>
      <c r="C5783" s="55" t="str">
        <f>[3]lang_2!C5783</f>
        <v>#用于强化吸血伯爵觉醒等级的魂石</v>
      </c>
      <c r="D5783" s="55">
        <f>[3]lang_2!D5783</f>
        <v>0</v>
      </c>
      <c r="E5783" s="55">
        <f>[3]lang_2!E5783</f>
        <v>0</v>
      </c>
    </row>
    <row r="5784" spans="1:5">
      <c r="A5784" s="55" t="str">
        <f>[3]lang_2!A5784</f>
        <v>TOOLDES_94203</v>
      </c>
      <c r="B5784" s="55" t="str">
        <f>[3]lang_2!B5784</f>
        <v>森林游侠</v>
      </c>
      <c r="C5784" s="55" t="str">
        <f>[3]lang_2!C5784</f>
        <v>#用于强化森林游侠觉醒等级的魂石</v>
      </c>
      <c r="D5784" s="55">
        <f>[3]lang_2!D5784</f>
        <v>0</v>
      </c>
      <c r="E5784" s="55">
        <f>[3]lang_2!E5784</f>
        <v>0</v>
      </c>
    </row>
    <row r="5785" spans="1:5">
      <c r="A5785" s="55" t="str">
        <f>[3]lang_2!A5785</f>
        <v>TOOLDES_94204</v>
      </c>
      <c r="B5785" s="55" t="str">
        <f>[3]lang_2!B5785</f>
        <v>银翼卫士</v>
      </c>
      <c r="C5785" s="55" t="str">
        <f>[3]lang_2!C5785</f>
        <v>#用于强化银翼卫士觉醒等级的魂石</v>
      </c>
      <c r="D5785" s="55">
        <f>[3]lang_2!D5785</f>
        <v>0</v>
      </c>
      <c r="E5785" s="55">
        <f>[3]lang_2!E5785</f>
        <v>0</v>
      </c>
    </row>
    <row r="5786" spans="1:5">
      <c r="A5786" s="55">
        <f>[3]lang_2!A5786</f>
        <v>0</v>
      </c>
      <c r="B5786" s="55">
        <f>[3]lang_2!B5786</f>
        <v>0</v>
      </c>
      <c r="C5786" s="55">
        <f>[3]lang_2!C5786</f>
        <v>0</v>
      </c>
      <c r="D5786" s="55">
        <f>[3]lang_2!D5786</f>
        <v>0</v>
      </c>
      <c r="E5786" s="55">
        <f>[3]lang_2!E5786</f>
        <v>0</v>
      </c>
    </row>
    <row r="5787" spans="1:5">
      <c r="A5787" s="55" t="str">
        <f>[3]lang_2!A5787</f>
        <v>TOOL_93407</v>
      </c>
      <c r="B5787" s="55" t="str">
        <f>[3]lang_2!B5787</f>
        <v>上古巨兽</v>
      </c>
      <c r="C5787" s="55" t="str">
        <f>[3]lang_2!C5787</f>
        <v>#上古巨兽英魂</v>
      </c>
      <c r="D5787" s="55">
        <f>[3]lang_2!D5787</f>
        <v>0</v>
      </c>
      <c r="E5787" s="55">
        <f>[3]lang_2!E5787</f>
        <v>0</v>
      </c>
    </row>
    <row r="5788" spans="1:5">
      <c r="A5788" s="55" t="str">
        <f>[3]lang_2!A5788</f>
        <v>TOOL_93405</v>
      </c>
      <c r="B5788" s="55" t="str">
        <f>[3]lang_2!B5788</f>
        <v>雷霆之翼</v>
      </c>
      <c r="C5788" s="55" t="str">
        <f>[3]lang_2!C5788</f>
        <v>#雷霆之翼英魂</v>
      </c>
      <c r="D5788" s="55">
        <f>[3]lang_2!D5788</f>
        <v>0</v>
      </c>
      <c r="E5788" s="55">
        <f>[3]lang_2!E5788</f>
        <v>0</v>
      </c>
    </row>
    <row r="5789" spans="1:5">
      <c r="A5789" s="55" t="str">
        <f>[3]lang_2!A5789</f>
        <v>TOOL_93502</v>
      </c>
      <c r="B5789" s="55" t="str">
        <f>[3]lang_2!B5789</f>
        <v>烈焰妖姬</v>
      </c>
      <c r="C5789" s="55" t="str">
        <f>[3]lang_2!C5789</f>
        <v>#烈焰妖姬英魂</v>
      </c>
      <c r="D5789" s="55">
        <f>[3]lang_2!D5789</f>
        <v>0</v>
      </c>
      <c r="E5789" s="55">
        <f>[3]lang_2!E5789</f>
        <v>0</v>
      </c>
    </row>
    <row r="5790" spans="1:5">
      <c r="A5790" s="55" t="str">
        <f>[3]lang_2!A5790</f>
        <v>TOOL_93506</v>
      </c>
      <c r="B5790" s="55" t="str">
        <f>[3]lang_2!B5790</f>
        <v>烈火暴徒</v>
      </c>
      <c r="C5790" s="55" t="str">
        <f>[3]lang_2!C5790</f>
        <v>#烈火暴徒英魂</v>
      </c>
      <c r="D5790" s="55">
        <f>[3]lang_2!D5790</f>
        <v>0</v>
      </c>
      <c r="E5790" s="55">
        <f>[3]lang_2!E5790</f>
        <v>0</v>
      </c>
    </row>
    <row r="5791" spans="1:5">
      <c r="A5791" s="55" t="str">
        <f>[3]lang_2!A5791</f>
        <v>TOOLDES_93407</v>
      </c>
      <c r="B5791" s="55" t="str">
        <f>[3]lang_2!B5791</f>
        <v>比蒙</v>
      </c>
      <c r="C5791" s="55" t="str">
        <f>[3]lang_2!C5791</f>
        <v>#远古的不朽英魂，可用于比蒙觉醒</v>
      </c>
      <c r="D5791" s="55">
        <f>[3]lang_2!D5791</f>
        <v>0</v>
      </c>
      <c r="E5791" s="55">
        <f>[3]lang_2!E5791</f>
        <v>0</v>
      </c>
    </row>
    <row r="5792" spans="1:5">
      <c r="A5792" s="55" t="str">
        <f>[3]lang_2!A5792</f>
        <v>TOOLDES_93405</v>
      </c>
      <c r="B5792" s="55" t="str">
        <f>[3]lang_2!B5792</f>
        <v>雷鸟</v>
      </c>
      <c r="C5792" s="55" t="str">
        <f>[3]lang_2!C5792</f>
        <v>#远古的不朽英魂，可用于雷鸟觉醒</v>
      </c>
      <c r="D5792" s="55">
        <f>[3]lang_2!D5792</f>
        <v>0</v>
      </c>
      <c r="E5792" s="55">
        <f>[3]lang_2!E5792</f>
        <v>0</v>
      </c>
    </row>
    <row r="5793" spans="1:5">
      <c r="A5793" s="55" t="str">
        <f>[3]lang_2!A5793</f>
        <v>TOOLDES_93502</v>
      </c>
      <c r="B5793" s="55" t="str">
        <f>[3]lang_2!B5793</f>
        <v>歌革</v>
      </c>
      <c r="C5793" s="55" t="str">
        <f>[3]lang_2!C5793</f>
        <v>#远古的不朽英魂，可用于歌革觉醒</v>
      </c>
      <c r="D5793" s="55">
        <f>[3]lang_2!D5793</f>
        <v>0</v>
      </c>
      <c r="E5793" s="55">
        <f>[3]lang_2!E5793</f>
        <v>0</v>
      </c>
    </row>
    <row r="5794" spans="1:5">
      <c r="A5794" s="55" t="str">
        <f>[3]lang_2!A5794</f>
        <v>TOOLDES_93506</v>
      </c>
      <c r="B5794" s="55" t="str">
        <f>[3]lang_2!B5794</f>
        <v>烈火精灵</v>
      </c>
      <c r="C5794" s="55" t="str">
        <f>[3]lang_2!C5794</f>
        <v>#远古的不朽英魂，可用于烈火精灵觉醒</v>
      </c>
      <c r="D5794" s="55">
        <f>[3]lang_2!D5794</f>
        <v>0</v>
      </c>
      <c r="E5794" s="55">
        <f>[3]lang_2!E5794</f>
        <v>0</v>
      </c>
    </row>
    <row r="5795" spans="1:5">
      <c r="A5795" s="55" t="str">
        <f>[3]lang_2!A5795</f>
        <v>TOOL_94407</v>
      </c>
      <c r="B5795" s="55" t="str">
        <f>[3]lang_2!B5795</f>
        <v>上古巨兽</v>
      </c>
      <c r="C5795" s="55" t="str">
        <f>[3]lang_2!C5795</f>
        <v>#上古巨兽魂石</v>
      </c>
      <c r="D5795" s="55">
        <f>[3]lang_2!D5795</f>
        <v>0</v>
      </c>
      <c r="E5795" s="55">
        <f>[3]lang_2!E5795</f>
        <v>0</v>
      </c>
    </row>
    <row r="5796" spans="1:5">
      <c r="A5796" s="55" t="str">
        <f>[3]lang_2!A5796</f>
        <v>TOOL_94405</v>
      </c>
      <c r="B5796" s="55" t="str">
        <f>[3]lang_2!B5796</f>
        <v>雷霆之翼</v>
      </c>
      <c r="C5796" s="55" t="str">
        <f>[3]lang_2!C5796</f>
        <v>#雷霆之翼魂石</v>
      </c>
      <c r="D5796" s="55">
        <f>[3]lang_2!D5796</f>
        <v>0</v>
      </c>
      <c r="E5796" s="55">
        <f>[3]lang_2!E5796</f>
        <v>0</v>
      </c>
    </row>
    <row r="5797" spans="1:5">
      <c r="A5797" s="55" t="str">
        <f>[3]lang_2!A5797</f>
        <v>TOOL_94502</v>
      </c>
      <c r="B5797" s="55" t="str">
        <f>[3]lang_2!B5797</f>
        <v>烈焰妖姬</v>
      </c>
      <c r="C5797" s="55" t="str">
        <f>[3]lang_2!C5797</f>
        <v>#烈焰妖姬魂石</v>
      </c>
      <c r="D5797" s="55">
        <f>[3]lang_2!D5797</f>
        <v>0</v>
      </c>
      <c r="E5797" s="55">
        <f>[3]lang_2!E5797</f>
        <v>0</v>
      </c>
    </row>
    <row r="5798" spans="1:5">
      <c r="A5798" s="55" t="str">
        <f>[3]lang_2!A5798</f>
        <v>TOOL_94506</v>
      </c>
      <c r="B5798" s="55" t="str">
        <f>[3]lang_2!B5798</f>
        <v>烈火暴徒</v>
      </c>
      <c r="C5798" s="55" t="str">
        <f>[3]lang_2!C5798</f>
        <v>#烈火暴徒魂石</v>
      </c>
      <c r="D5798" s="55">
        <f>[3]lang_2!D5798</f>
        <v>0</v>
      </c>
      <c r="E5798" s="55">
        <f>[3]lang_2!E5798</f>
        <v>0</v>
      </c>
    </row>
    <row r="5799" spans="1:5">
      <c r="A5799" s="55" t="str">
        <f>[3]lang_2!A5799</f>
        <v>TOOLDES_94407</v>
      </c>
      <c r="B5799" s="55" t="str">
        <f>[3]lang_2!B5799</f>
        <v>上古巨兽</v>
      </c>
      <c r="C5799" s="55" t="str">
        <f>[3]lang_2!C5799</f>
        <v>#用于强化上古巨兽觉醒等级的魂石</v>
      </c>
      <c r="D5799" s="55">
        <f>[3]lang_2!D5799</f>
        <v>0</v>
      </c>
      <c r="E5799" s="55">
        <f>[3]lang_2!E5799</f>
        <v>0</v>
      </c>
    </row>
    <row r="5800" spans="1:5">
      <c r="A5800" s="55" t="str">
        <f>[3]lang_2!A5800</f>
        <v>TOOLDES_94405</v>
      </c>
      <c r="B5800" s="55" t="str">
        <f>[3]lang_2!B5800</f>
        <v>雷霆之翼</v>
      </c>
      <c r="C5800" s="55" t="str">
        <f>[3]lang_2!C5800</f>
        <v>#用于强化雷霆之翼觉醒等级的魂石</v>
      </c>
      <c r="D5800" s="55">
        <f>[3]lang_2!D5800</f>
        <v>0</v>
      </c>
      <c r="E5800" s="55">
        <f>[3]lang_2!E5800</f>
        <v>0</v>
      </c>
    </row>
    <row r="5801" spans="1:5">
      <c r="A5801" s="55" t="str">
        <f>[3]lang_2!A5801</f>
        <v>TOOLDES_94502</v>
      </c>
      <c r="B5801" s="55" t="str">
        <f>[3]lang_2!B5801</f>
        <v>烈焰妖姬</v>
      </c>
      <c r="C5801" s="55" t="str">
        <f>[3]lang_2!C5801</f>
        <v>#用于强化烈焰妖姬觉醒等级的魂石</v>
      </c>
      <c r="D5801" s="55">
        <f>[3]lang_2!D5801</f>
        <v>0</v>
      </c>
      <c r="E5801" s="55">
        <f>[3]lang_2!E5801</f>
        <v>0</v>
      </c>
    </row>
    <row r="5802" spans="1:5">
      <c r="A5802" s="55" t="str">
        <f>[3]lang_2!A5802</f>
        <v>TOOLDES_94506</v>
      </c>
      <c r="B5802" s="55" t="str">
        <f>[3]lang_2!B5802</f>
        <v>烈火暴徒</v>
      </c>
      <c r="C5802" s="55" t="str">
        <f>[3]lang_2!C5802</f>
        <v>#用于强化烈火暴徒觉醒等级的魂石</v>
      </c>
      <c r="D5802" s="55">
        <f>[3]lang_2!D5802</f>
        <v>0</v>
      </c>
      <c r="E5802" s="55">
        <f>[3]lang_2!E5802</f>
        <v>0</v>
      </c>
    </row>
    <row r="5803" spans="1:5">
      <c r="A5803" s="55">
        <f>[3]lang_2!A5803</f>
        <v>0</v>
      </c>
      <c r="B5803" s="55">
        <f>[3]lang_2!B5803</f>
        <v>0</v>
      </c>
      <c r="C5803" s="55">
        <f>[3]lang_2!C5803</f>
        <v>0</v>
      </c>
      <c r="D5803" s="55">
        <f>[3]lang_2!D5803</f>
        <v>0</v>
      </c>
      <c r="E5803" s="55">
        <f>[3]lang_2!E5803</f>
        <v>0</v>
      </c>
    </row>
    <row r="5804" spans="1:5">
      <c r="A5804" s="55" t="str">
        <f>[3]lang_2!A5804</f>
        <v>TOOL_93305</v>
      </c>
      <c r="B5804" s="55" t="str">
        <f>[3]lang_2!B5804</f>
        <v>寂亡女士</v>
      </c>
      <c r="C5804" s="55" t="str">
        <f>[3]lang_2!C5804</f>
        <v>#寂亡女士英魂</v>
      </c>
      <c r="D5804" s="55">
        <f>[3]lang_2!D5804</f>
        <v>0</v>
      </c>
      <c r="E5804" s="55">
        <f>[3]lang_2!E5804</f>
        <v>0</v>
      </c>
    </row>
    <row r="5805" spans="1:5">
      <c r="A5805" s="55" t="str">
        <f>[3]lang_2!A5805</f>
        <v>TOOLDES_93305</v>
      </c>
      <c r="B5805" s="55" t="str">
        <f>[3]lang_2!B5805</f>
        <v>巫妖</v>
      </c>
      <c r="C5805" s="55" t="str">
        <f>[3]lang_2!C5805</f>
        <v>#远古的不朽英魂，可用于巫妖觉醒</v>
      </c>
      <c r="D5805" s="55">
        <f>[3]lang_2!D5805</f>
        <v>0</v>
      </c>
      <c r="E5805" s="55">
        <f>[3]lang_2!E5805</f>
        <v>0</v>
      </c>
    </row>
    <row r="5806" spans="1:5">
      <c r="A5806" s="55" t="str">
        <f>[3]lang_2!A5806</f>
        <v>TOOL_94305</v>
      </c>
      <c r="B5806" s="55" t="str">
        <f>[3]lang_2!B5806</f>
        <v>寂亡女士</v>
      </c>
      <c r="C5806" s="55" t="str">
        <f>[3]lang_2!C5806</f>
        <v>#寂亡女士魂石</v>
      </c>
      <c r="D5806" s="55">
        <f>[3]lang_2!D5806</f>
        <v>0</v>
      </c>
      <c r="E5806" s="55">
        <f>[3]lang_2!E5806</f>
        <v>0</v>
      </c>
    </row>
    <row r="5807" spans="1:5">
      <c r="A5807" s="55" t="str">
        <f>[3]lang_2!A5807</f>
        <v>TOOLDES_94305</v>
      </c>
      <c r="B5807" s="55" t="str">
        <f>[3]lang_2!B5807</f>
        <v>寂亡女士</v>
      </c>
      <c r="C5807" s="55" t="str">
        <f>[3]lang_2!C5807</f>
        <v>#用于强化寂亡女士觉醒等级的魂石</v>
      </c>
      <c r="D5807" s="55">
        <f>[3]lang_2!D5807</f>
        <v>0</v>
      </c>
      <c r="E5807" s="55">
        <f>[3]lang_2!E5807</f>
        <v>0</v>
      </c>
    </row>
    <row r="5808" spans="1:5">
      <c r="A5808" s="55">
        <f>[3]lang_2!A5808</f>
        <v>0</v>
      </c>
      <c r="B5808" s="55">
        <f>[3]lang_2!B5808</f>
        <v>0</v>
      </c>
      <c r="C5808" s="55">
        <f>[3]lang_2!C5808</f>
        <v>0</v>
      </c>
      <c r="D5808" s="55">
        <f>[3]lang_2!D5808</f>
        <v>0</v>
      </c>
      <c r="E5808" s="55">
        <f>[3]lang_2!E5808</f>
        <v>0</v>
      </c>
    </row>
    <row r="5809" spans="1:5">
      <c r="A5809" s="55">
        <f>[3]lang_2!A5809</f>
        <v>0</v>
      </c>
      <c r="B5809" s="55">
        <f>[3]lang_2!B5809</f>
        <v>0</v>
      </c>
      <c r="C5809" s="55">
        <f>[3]lang_2!C5809</f>
        <v>0</v>
      </c>
      <c r="D5809" s="55">
        <f>[3]lang_2!D5809</f>
        <v>0</v>
      </c>
      <c r="E5809" s="55">
        <f>[3]lang_2!E5809</f>
        <v>0</v>
      </c>
    </row>
    <row r="5810" spans="1:5">
      <c r="A5810" s="55" t="str">
        <f>[3]lang_2!A5810</f>
        <v>TASKNAME_30001</v>
      </c>
      <c r="B5810" s="55">
        <f>[3]lang_2!B5810</f>
        <v>0</v>
      </c>
      <c r="C5810" s="55" t="str">
        <f>[3]lang_2!C5810</f>
        <v>#挑战任务</v>
      </c>
      <c r="D5810" s="55">
        <f>[3]lang_2!D5810</f>
        <v>0</v>
      </c>
      <c r="E5810" s="55">
        <f>[3]lang_2!E5810</f>
        <v>0</v>
      </c>
    </row>
    <row r="5811" spans="1:5">
      <c r="A5811" s="55" t="str">
        <f>[3]lang_2!A5811</f>
        <v>TASKNAME_30002</v>
      </c>
      <c r="B5811" s="55">
        <f>[3]lang_2!B5811</f>
        <v>0</v>
      </c>
      <c r="C5811" s="55" t="str">
        <f>[3]lang_2!C5811</f>
        <v>#挑战任务</v>
      </c>
      <c r="D5811" s="55">
        <f>[3]lang_2!D5811</f>
        <v>0</v>
      </c>
      <c r="E5811" s="55">
        <f>[3]lang_2!E5811</f>
        <v>0</v>
      </c>
    </row>
    <row r="5812" spans="1:5">
      <c r="A5812" s="55" t="str">
        <f>[3]lang_2!A5812</f>
        <v>TASKNAME_30003</v>
      </c>
      <c r="B5812" s="55">
        <f>[3]lang_2!B5812</f>
        <v>0</v>
      </c>
      <c r="C5812" s="55" t="str">
        <f>[3]lang_2!C5812</f>
        <v>#挑战任务</v>
      </c>
      <c r="D5812" s="55">
        <f>[3]lang_2!D5812</f>
        <v>0</v>
      </c>
      <c r="E5812" s="55">
        <f>[3]lang_2!E5812</f>
        <v>0</v>
      </c>
    </row>
    <row r="5813" spans="1:5">
      <c r="A5813" s="55" t="str">
        <f>[3]lang_2!A5813</f>
        <v>TASKNAME_30004</v>
      </c>
      <c r="B5813" s="55">
        <f>[3]lang_2!B5813</f>
        <v>0</v>
      </c>
      <c r="C5813" s="55" t="str">
        <f>[3]lang_2!C5813</f>
        <v>#挑战任务</v>
      </c>
      <c r="D5813" s="55">
        <f>[3]lang_2!D5813</f>
        <v>0</v>
      </c>
      <c r="E5813" s="55">
        <f>[3]lang_2!E5813</f>
        <v>0</v>
      </c>
    </row>
    <row r="5814" spans="1:5">
      <c r="A5814" s="55" t="str">
        <f>[3]lang_2!A5814</f>
        <v>TASKNAME_30005</v>
      </c>
      <c r="B5814" s="55">
        <f>[3]lang_2!B5814</f>
        <v>0</v>
      </c>
      <c r="C5814" s="55" t="str">
        <f>[3]lang_2!C5814</f>
        <v>#挑战任务</v>
      </c>
      <c r="D5814" s="55">
        <f>[3]lang_2!D5814</f>
        <v>0</v>
      </c>
      <c r="E5814" s="55">
        <f>[3]lang_2!E5814</f>
        <v>0</v>
      </c>
    </row>
    <row r="5815" spans="1:5">
      <c r="A5815" s="55" t="str">
        <f>[3]lang_2!A5815</f>
        <v>TASKNAME_30006</v>
      </c>
      <c r="B5815" s="55">
        <f>[3]lang_2!B5815</f>
        <v>0</v>
      </c>
      <c r="C5815" s="55" t="str">
        <f>[3]lang_2!C5815</f>
        <v>#挑战任务</v>
      </c>
      <c r="D5815" s="55">
        <f>[3]lang_2!D5815</f>
        <v>0</v>
      </c>
      <c r="E5815" s="55">
        <f>[3]lang_2!E5815</f>
        <v>0</v>
      </c>
    </row>
    <row r="5816" spans="1:5">
      <c r="A5816" s="55" t="str">
        <f>[3]lang_2!A5816</f>
        <v>TASKNAME_30007</v>
      </c>
      <c r="B5816" s="55">
        <f>[3]lang_2!B5816</f>
        <v>0</v>
      </c>
      <c r="C5816" s="55" t="str">
        <f>[3]lang_2!C5816</f>
        <v>#挑战任务</v>
      </c>
      <c r="D5816" s="55">
        <f>[3]lang_2!D5816</f>
        <v>0</v>
      </c>
      <c r="E5816" s="55">
        <f>[3]lang_2!E5816</f>
        <v>0</v>
      </c>
    </row>
    <row r="5817" spans="1:5">
      <c r="A5817" s="55">
        <f>[3]lang_2!A5817</f>
        <v>0</v>
      </c>
      <c r="B5817" s="55">
        <f>[3]lang_2!B5817</f>
        <v>0</v>
      </c>
      <c r="C5817" s="55">
        <f>[3]lang_2!C5817</f>
        <v>0</v>
      </c>
      <c r="D5817" s="55">
        <f>[3]lang_2!D5817</f>
        <v>0</v>
      </c>
      <c r="E5817" s="55">
        <f>[3]lang_2!E5817</f>
        <v>0</v>
      </c>
    </row>
    <row r="5818" spans="1:5">
      <c r="A5818" s="55" t="str">
        <f>[3]lang_2!A5818</f>
        <v>TASKDES_30001</v>
      </c>
      <c r="B5818" s="55">
        <f>[3]lang_2!B5818</f>
        <v>0</v>
      </c>
      <c r="C5818" s="55" t="str">
        <f>[3]lang_2!C5818</f>
        <v>#[color=645252,fontsize=20]联盟大地图移动[-][color=1ca216,fontsize=20]20[-][color=645252,fontsize=20]次[-]</v>
      </c>
      <c r="D5818" s="55">
        <f>[3]lang_2!D5818</f>
        <v>0</v>
      </c>
      <c r="E5818" s="55">
        <f>[3]lang_2!E5818</f>
        <v>0</v>
      </c>
    </row>
    <row r="5819" spans="1:5">
      <c r="A5819" s="55" t="str">
        <f>[3]lang_2!A5819</f>
        <v>TASKDES_30002</v>
      </c>
      <c r="B5819" s="55">
        <f>[3]lang_2!B5819</f>
        <v>0</v>
      </c>
      <c r="C5819" s="55" t="str">
        <f>[3]lang_2!C5819</f>
        <v>#[color=645252,fontsize=20]挑战冠军对决[-][color=1ca216,fontsize=20]3[-][color=645252,fontsize=20]次[-]</v>
      </c>
      <c r="D5819" s="55">
        <f>[3]lang_2!D5819</f>
        <v>0</v>
      </c>
      <c r="E5819" s="55">
        <f>[3]lang_2!E5819</f>
        <v>0</v>
      </c>
    </row>
    <row r="5820" spans="1:5">
      <c r="A5820" s="55" t="str">
        <f>[3]lang_2!A5820</f>
        <v>TASKDES_30003</v>
      </c>
      <c r="B5820" s="55">
        <f>[3]lang_2!B5820</f>
        <v>0</v>
      </c>
      <c r="C5820" s="55" t="str">
        <f>[3]lang_2!C5820</f>
        <v>#[color=645252,fontsize=20]挑战任意地下城副本[-][color=1ca216,fontsize=20]20[-][color=645252,fontsize=20]次[-]</v>
      </c>
      <c r="D5820" s="55">
        <f>[3]lang_2!D5820</f>
        <v>0</v>
      </c>
      <c r="E5820" s="55">
        <f>[3]lang_2!E5820</f>
        <v>0</v>
      </c>
    </row>
    <row r="5821" spans="1:5">
      <c r="A5821" s="55" t="str">
        <f>[3]lang_2!A5821</f>
        <v>TASKDES_30004</v>
      </c>
      <c r="B5821" s="55">
        <f>[3]lang_2!B5821</f>
        <v>0</v>
      </c>
      <c r="C5821" s="55" t="str">
        <f>[3]lang_2!C5821</f>
        <v>#[color=645252,fontsize=20]累计消耗[-][color=1ca216,fontsize=20]200万[-][color=645252,fontsize=20]黄金[-]</v>
      </c>
      <c r="D5821" s="55">
        <f>[3]lang_2!D5821</f>
        <v>0</v>
      </c>
      <c r="E5821" s="55">
        <f>[3]lang_2!E5821</f>
        <v>0</v>
      </c>
    </row>
    <row r="5822" spans="1:5">
      <c r="A5822" s="55" t="str">
        <f>[3]lang_2!A5822</f>
        <v>TASKDES_30005</v>
      </c>
      <c r="B5822" s="55">
        <f>[3]lang_2!B5822</f>
        <v>0</v>
      </c>
      <c r="C5822" s="55" t="str">
        <f>[3]lang_2!C5822</f>
        <v>#[color=645252,fontsize=20]联盟科技捐献[-][color=1ca216,fontsize=20]5[-][color=645252,fontsize=20]次[-]</v>
      </c>
      <c r="D5822" s="55">
        <f>[3]lang_2!D5822</f>
        <v>0</v>
      </c>
      <c r="E5822" s="55">
        <f>[3]lang_2!E5822</f>
        <v>0</v>
      </c>
    </row>
    <row r="5823" spans="1:5">
      <c r="A5823" s="55" t="str">
        <f>[3]lang_2!A5823</f>
        <v>TASKDES_30006</v>
      </c>
      <c r="B5823" s="55">
        <f>[3]lang_2!B5823</f>
        <v>0</v>
      </c>
      <c r="C5823" s="55" t="str">
        <f>[3]lang_2!C5823</f>
        <v>#[color=645252,fontsize=20]完成船坞任务[-][color=1ca216,fontsize=20]5[-][color=645252,fontsize=20]次[-]</v>
      </c>
      <c r="D5823" s="55">
        <f>[3]lang_2!D5823</f>
        <v>0</v>
      </c>
      <c r="E5823" s="55">
        <f>[3]lang_2!E5823</f>
        <v>0</v>
      </c>
    </row>
    <row r="5824" spans="1:5">
      <c r="A5824" s="55" t="str">
        <f>[3]lang_2!A5824</f>
        <v>TASKDES_30007</v>
      </c>
      <c r="B5824" s="55">
        <f>[3]lang_2!B5824</f>
        <v>0</v>
      </c>
      <c r="C5824" s="55" t="str">
        <f>[3]lang_2!C5824</f>
        <v>#[color=645252,fontsize=20]联盟探索击杀玩家[-][color=1ca216,fontsize=20]3[-][color=645252,fontsize=20]次[-]</v>
      </c>
      <c r="D5824" s="55">
        <f>[3]lang_2!D5824</f>
        <v>0</v>
      </c>
      <c r="E5824" s="55">
        <f>[3]lang_2!E5824</f>
        <v>0</v>
      </c>
    </row>
    <row r="5825" spans="1:5">
      <c r="A5825" s="55">
        <f>[3]lang_2!A5825</f>
        <v>0</v>
      </c>
      <c r="B5825" s="55">
        <f>[3]lang_2!B5825</f>
        <v>0</v>
      </c>
      <c r="C5825" s="55">
        <f>[3]lang_2!C5825</f>
        <v>0</v>
      </c>
      <c r="D5825" s="55">
        <f>[3]lang_2!D5825</f>
        <v>0</v>
      </c>
      <c r="E5825" s="55">
        <f>[3]lang_2!E5825</f>
        <v>0</v>
      </c>
    </row>
    <row r="5826" spans="1:5">
      <c r="A5826" s="55">
        <f>[3]lang_2!A5826</f>
        <v>0</v>
      </c>
      <c r="B5826" s="55">
        <f>[3]lang_2!B5826</f>
        <v>0</v>
      </c>
      <c r="C5826" s="55">
        <f>[3]lang_2!C5826</f>
        <v>0</v>
      </c>
      <c r="D5826" s="55">
        <f>[3]lang_2!D5826</f>
        <v>0</v>
      </c>
      <c r="E5826" s="55">
        <f>[3]lang_2!E5826</f>
        <v>0</v>
      </c>
    </row>
    <row r="5827" spans="1:5">
      <c r="A5827" s="55">
        <f>[3]lang_2!A5827</f>
        <v>0</v>
      </c>
      <c r="B5827" s="55">
        <f>[3]lang_2!B5827</f>
        <v>0</v>
      </c>
      <c r="C5827" s="55">
        <f>[3]lang_2!C5827</f>
        <v>0</v>
      </c>
      <c r="D5827" s="55">
        <f>[3]lang_2!D5827</f>
        <v>0</v>
      </c>
      <c r="E5827" s="55">
        <f>[3]lang_2!E5827</f>
        <v>0</v>
      </c>
    </row>
    <row r="5828" spans="1:5">
      <c r="A5828" s="55" t="str">
        <f>[3]lang_2!A5828</f>
        <v>AWAKING_BUZHEN_TIPS_1</v>
      </c>
      <c r="B5828" s="55">
        <f>[3]lang_2!B5828</f>
        <v>0</v>
      </c>
      <c r="C5828" s="55" t="str">
        <f>[3]lang_2!C5828</f>
        <v>#[color=ffffff,fontsize=18]上阵英雄[-][color=21f418,fontsize=18]{$heroname}[-]</v>
      </c>
      <c r="D5828" s="55">
        <f>[3]lang_2!D5828</f>
        <v>0</v>
      </c>
      <c r="E5828" s="55">
        <f>[3]lang_2!E5828</f>
        <v>0</v>
      </c>
    </row>
    <row r="5829" spans="1:5">
      <c r="A5829" s="55" t="str">
        <f>[3]lang_2!A5829</f>
        <v>AWAKING_BUZHEN_TIPS_2</v>
      </c>
      <c r="B5829" s="55">
        <f>[3]lang_2!B5829</f>
        <v>0</v>
      </c>
      <c r="C5829" s="55" t="str">
        <f>[3]lang_2!C5829</f>
        <v>#[color=ffffff,fontsize=18]上阵[-][color=21f418,fontsize=18]{$teamname}[color=ffffff,fontsize=18]兵团[-]</v>
      </c>
      <c r="D5829" s="55">
        <f>[3]lang_2!D5829</f>
        <v>0</v>
      </c>
      <c r="E5829" s="55">
        <f>[3]lang_2!E5829</f>
        <v>0</v>
      </c>
    </row>
    <row r="5830" spans="1:5">
      <c r="A5830" s="55" t="str">
        <f>[3]lang_2!A5830</f>
        <v>AWAKING_BUZHEN_TIPS_3</v>
      </c>
      <c r="B5830" s="55">
        <f>[3]lang_2!B5830</f>
        <v>0</v>
      </c>
      <c r="C5830" s="55" t="str">
        <f>[3]lang_2!C5830</f>
        <v>#[color=ffffff,fontsize=18]上阵[-][color=21f418,fontsize=18]{$num}[color=ffffff,fontsize=18]个[-][color=21f418,fontsize=18]{$race}[color=ffffff,fontsize=18]兵团[-]</v>
      </c>
      <c r="D5830" s="55">
        <f>[3]lang_2!D5830</f>
        <v>0</v>
      </c>
      <c r="E5830" s="55">
        <f>[3]lang_2!E5830</f>
        <v>0</v>
      </c>
    </row>
    <row r="5831" spans="1:5">
      <c r="A5831" s="55" t="str">
        <f>[3]lang_2!A5831</f>
        <v>AWAKING_BUZHEN_TIPS_4</v>
      </c>
      <c r="B5831" s="55">
        <f>[3]lang_2!B5831</f>
        <v>0</v>
      </c>
      <c r="C5831" s="55" t="str">
        <f>[3]lang_2!C5831</f>
        <v>#[color=ffffff,fontsize=18]上阵[-][color=21f418,fontsize=18]{$num}[color=ffffff,fontsize=18]个[-][color=21f418,fontsize=18]{$class}[color=ffffff,fontsize=18]兵团[-]</v>
      </c>
      <c r="D5831" s="55">
        <f>[3]lang_2!D5831</f>
        <v>0</v>
      </c>
      <c r="E5831" s="55">
        <f>[3]lang_2!E5831</f>
        <v>0</v>
      </c>
    </row>
    <row r="5832" spans="1:5">
      <c r="A5832" s="55">
        <f>[3]lang_2!A5832</f>
        <v>0</v>
      </c>
      <c r="B5832" s="55">
        <f>[3]lang_2!B5832</f>
        <v>0</v>
      </c>
      <c r="C5832" s="55">
        <f>[3]lang_2!C5832</f>
        <v>0</v>
      </c>
      <c r="D5832" s="55">
        <f>[3]lang_2!D5832</f>
        <v>0</v>
      </c>
      <c r="E5832" s="55">
        <f>[3]lang_2!E5832</f>
        <v>0</v>
      </c>
    </row>
    <row r="5833" spans="1:5">
      <c r="A5833" s="55" t="str">
        <f>[3]lang_2!A5833</f>
        <v>KUAISUHUHUAN_BUZHEN_TIPS</v>
      </c>
      <c r="B5833" s="55">
        <f>[3]lang_2!B5833</f>
        <v>0</v>
      </c>
      <c r="C5833" s="55" t="str">
        <f>[3]lang_2!C5833</f>
        <v>#您的布阵尚未保存，是否确认退出？</v>
      </c>
      <c r="D5833" s="55">
        <f>[3]lang_2!D5833</f>
        <v>0</v>
      </c>
      <c r="E5833" s="55">
        <f>[3]lang_2!E5833</f>
        <v>0</v>
      </c>
    </row>
    <row r="5834" spans="1:5">
      <c r="A5834" s="55" t="str">
        <f>[3]lang_2!A5834</f>
        <v>ZHENGBASAI_HEFU_TIPS</v>
      </c>
      <c r="B5834" s="55">
        <f>[3]lang_2!B5834</f>
        <v>0</v>
      </c>
      <c r="C5834" s="55" t="str">
        <f>[3]lang_2!C5834</f>
        <v>#诸神之战未开启</v>
      </c>
      <c r="D5834" s="55">
        <f>[3]lang_2!D5834</f>
        <v>0</v>
      </c>
      <c r="E5834" s="55">
        <f>[3]lang_2!E5834</f>
        <v>0</v>
      </c>
    </row>
    <row r="5835" spans="1:5">
      <c r="A5835" s="55">
        <f>[3]lang_2!A5835</f>
        <v>0</v>
      </c>
      <c r="B5835" s="55">
        <f>[3]lang_2!B5835</f>
        <v>0</v>
      </c>
      <c r="C5835" s="55">
        <f>[3]lang_2!C5835</f>
        <v>0</v>
      </c>
      <c r="D5835" s="55">
        <f>[3]lang_2!D5835</f>
        <v>0</v>
      </c>
      <c r="E5835" s="55">
        <f>[3]lang_2!E5835</f>
        <v>0</v>
      </c>
    </row>
    <row r="5836" spans="1:5">
      <c r="A5836" s="55">
        <f>[3]lang_2!A5836</f>
        <v>0</v>
      </c>
      <c r="B5836" s="55">
        <f>[3]lang_2!B5836</f>
        <v>0</v>
      </c>
      <c r="C5836" s="55">
        <f>[3]lang_2!C5836</f>
        <v>0</v>
      </c>
      <c r="D5836" s="55">
        <f>[3]lang_2!D5836</f>
        <v>0</v>
      </c>
      <c r="E5836" s="55">
        <f>[3]lang_2!E5836</f>
        <v>0</v>
      </c>
    </row>
    <row r="5837" spans="1:5">
      <c r="A5837" s="55">
        <f>[3]lang_2!A5837</f>
        <v>0</v>
      </c>
      <c r="B5837" s="55">
        <f>[3]lang_2!B5837</f>
        <v>0</v>
      </c>
      <c r="C5837" s="55">
        <f>[3]lang_2!C5837</f>
        <v>0</v>
      </c>
      <c r="D5837" s="55">
        <f>[3]lang_2!D5837</f>
        <v>0</v>
      </c>
      <c r="E5837" s="55">
        <f>[3]lang_2!E5837</f>
        <v>0</v>
      </c>
    </row>
    <row r="5838" spans="1:5">
      <c r="A5838" s="55" t="str">
        <f>[3]lang_2!A5838</f>
        <v>JIANKANGXITONG_1</v>
      </c>
      <c r="B5838" s="55" t="str">
        <f>[3]lang_2!B5838</f>
        <v>单次时长休息提示界面（正在游戏中提示界面）</v>
      </c>
      <c r="C5838" s="55" t="str">
        <f>[3]lang_2!C5838</f>
        <v>#亲爱的领主大人，您好，您连续玩游戏的时长已达{$time}小时，请稍作休息。请合理地安排游戏时间，健康、快乐地体验游戏乐趣。点击“确定”可关闭该界面。</v>
      </c>
      <c r="D5838" s="55">
        <f>[3]lang_2!D5838</f>
        <v>0</v>
      </c>
      <c r="E5838" s="55">
        <f>[3]lang_2!E5838</f>
        <v>0</v>
      </c>
    </row>
    <row r="5839" spans="1:5">
      <c r="A5839" s="55" t="str">
        <f>[3]lang_2!A5839</f>
        <v>JIANKANGXITONG_2</v>
      </c>
      <c r="B5839" s="55" t="str">
        <f>[3]lang_2!B5839</f>
        <v>单次时长强制下线提示界面（正在游戏中提示界面）</v>
      </c>
      <c r="C5839" s="55" t="str">
        <f>[3]lang_2!C5839</f>
        <v>#亲爱的领主大人，您好，您连续玩游戏的时长已达{$time1}小时，请休息{$time2}分钟后再来。请合理地安排游戏时间，健康、快乐地体验游戏乐趣。5秒后将自动退出，点击“确定”可立即退出游戏。</v>
      </c>
      <c r="D5839" s="55">
        <f>[3]lang_2!D5839</f>
        <v>0</v>
      </c>
      <c r="E5839" s="55">
        <f>[3]lang_2!E5839</f>
        <v>0</v>
      </c>
    </row>
    <row r="5840" spans="1:5">
      <c r="A5840" s="55" t="str">
        <f>[3]lang_2!A5840</f>
        <v>JIANKANGXITONG_3</v>
      </c>
      <c r="B5840" s="55" t="str">
        <f>[3]lang_2!B5840</f>
        <v>累计时长休息提示界面（正在游戏中提示界面）</v>
      </c>
      <c r="C5840" s="55" t="str">
        <f>[3]lang_2!C5840</f>
        <v>#亲爱的领主大人，您好，您累计玩游戏的时长已达{$time}小时，请稍作休息。请合理地安排游戏时间，健康、快乐地体验游戏乐趣。点击“确定”可关闭该界面。</v>
      </c>
      <c r="D5840" s="55">
        <f>[3]lang_2!D5840</f>
        <v>0</v>
      </c>
      <c r="E5840" s="55">
        <f>[3]lang_2!E5840</f>
        <v>0</v>
      </c>
    </row>
    <row r="5841" spans="1:5">
      <c r="A5841" s="55" t="str">
        <f>[3]lang_2!A5841</f>
        <v>JIANKANGXITONG_4</v>
      </c>
      <c r="B5841" s="55" t="str">
        <f>[3]lang_2!B5841</f>
        <v>累计时长强制下线提示界面（正在游戏中提示界面）</v>
      </c>
      <c r="C5841" s="55" t="str">
        <f>[3]lang_2!C5841</f>
        <v>#亲爱的领主大人，您好，您累计玩游戏的时长已达{$time1}小时，请休息{$time2}分钟后再来。请合理地安排游戏时间，健康、快乐地体验游戏乐趣。5秒后将自动退出，点击“确定”可立即退出游戏。</v>
      </c>
      <c r="D5841" s="55">
        <f>[3]lang_2!D5841</f>
        <v>0</v>
      </c>
      <c r="E5841" s="55">
        <f>[3]lang_2!E5841</f>
        <v>0</v>
      </c>
    </row>
    <row r="5842" spans="1:5">
      <c r="A5842" s="55" t="str">
        <f>[3]lang_2!A5842</f>
        <v>JIANKANGXITONG_5</v>
      </c>
      <c r="B5842" s="55" t="str">
        <f>[3]lang_2!B5842</f>
        <v>累计满N小时后禁止玩游戏提示界面（登录时提示）</v>
      </c>
      <c r="C5842" s="55" t="str">
        <f>[3]lang_2!C5842</f>
        <v>#亲爱的领主大人，您好，您今日累计游戏时长已超{$time}小时，根据健康系统规则，您今日将无法登录游戏。请合理地安排游戏时间，健康、快乐地体验游戏乐趣。</v>
      </c>
      <c r="D5842" s="55">
        <f>[3]lang_2!D5842</f>
        <v>0</v>
      </c>
      <c r="E5842" s="55">
        <f>[3]lang_2!E5842</f>
        <v>0</v>
      </c>
    </row>
    <row r="5843" spans="1:5">
      <c r="A5843" s="55" t="str">
        <f>[3]lang_2!A5843</f>
        <v>JIANKANGXITONG_6</v>
      </c>
      <c r="B5843" s="55" t="str">
        <f>[3]lang_2!B5843</f>
        <v>休息阶段提示界面（登录时提示）</v>
      </c>
      <c r="C5843" s="55" t="str">
        <f>[3]lang_2!C5843</f>
        <v>#亲爱的领主大人，您好，您今日累计游戏时间已经很长了，根据健康系统规则，您下次可登录的时间为{$time}。请合理地安排游戏时间，健康、快乐地体验游戏乐趣。</v>
      </c>
      <c r="D5843" s="55">
        <f>[3]lang_2!D5843</f>
        <v>0</v>
      </c>
      <c r="E5843" s="55">
        <f>[3]lang_2!E5843</f>
        <v>0</v>
      </c>
    </row>
    <row r="5844" spans="1:5">
      <c r="A5844" s="55" t="str">
        <f>[3]lang_2!A5844</f>
        <v>JIANKANGXITONG_7</v>
      </c>
      <c r="B5844" s="55" t="str">
        <f>[3]lang_2!B5844</f>
        <v>未成年人的宵禁时间</v>
      </c>
      <c r="C5844" s="55" t="str">
        <f>[3]lang_2!C5844</f>
        <v>#亲爱的领主大人，您好，根据健康系统规则，您在每日21:00-次日5:00将无法登录游戏。您下次可登录的时间为{$time}。请合理地安排游戏时间，健康、快乐地体验游戏乐趣。</v>
      </c>
      <c r="D5844" s="55">
        <f>[3]lang_2!D5844</f>
        <v>0</v>
      </c>
      <c r="E5844" s="55">
        <f>[3]lang_2!E5844</f>
        <v>0</v>
      </c>
    </row>
    <row r="5845" spans="1:5">
      <c r="A5845" s="55">
        <f>[3]lang_2!A5845</f>
        <v>0</v>
      </c>
      <c r="B5845" s="55">
        <f>[3]lang_2!B5845</f>
        <v>0</v>
      </c>
      <c r="C5845" s="55">
        <f>[3]lang_2!C5845</f>
        <v>0</v>
      </c>
      <c r="D5845" s="55">
        <f>[3]lang_2!D5845</f>
        <v>0</v>
      </c>
      <c r="E5845" s="55">
        <f>[3]lang_2!E5845</f>
        <v>0</v>
      </c>
    </row>
    <row r="5846" spans="1:5">
      <c r="A5846" s="55">
        <f>[3]lang_2!A5846</f>
        <v>0</v>
      </c>
      <c r="B5846" s="55">
        <f>[3]lang_2!B5846</f>
        <v>0</v>
      </c>
      <c r="C5846" s="55">
        <f>[3]lang_2!C5846</f>
        <v>0</v>
      </c>
      <c r="D5846" s="55">
        <f>[3]lang_2!D5846</f>
        <v>0</v>
      </c>
      <c r="E5846" s="55">
        <f>[3]lang_2!E5846</f>
        <v>0</v>
      </c>
    </row>
    <row r="5847" spans="1:5">
      <c r="A5847" s="55" t="str">
        <f>[3]lang_2!A5847</f>
        <v>JINGYANYICHU_ZHUANHUA</v>
      </c>
      <c r="B5847" s="55" t="str">
        <f>[3]lang_2!B5847</f>
        <v>经验溢出转化提示</v>
      </c>
      <c r="C5847" s="55" t="str">
        <f>[3]lang_2!C5847</f>
        <v>#[color=645252,fontsize=20]等级已达到当前版本最高级，溢出经验[-][color=1ca216,fontsize=20]{$num1}[-][color=645252,fontsize=20],可转化[pic=globalImageUI_exp3.png][-][color=1ca216,fontsize=20]{$num2}[-][color=645252,fontsize=20]转化的经验币可用于兑换资源，是否确定领取该奖励？[-]</v>
      </c>
      <c r="D5847" s="55">
        <f>[3]lang_2!D5847</f>
        <v>0</v>
      </c>
      <c r="E5847" s="55">
        <f>[3]lang_2!E5847</f>
        <v>0</v>
      </c>
    </row>
    <row r="5848" spans="1:5">
      <c r="A5848" s="55">
        <f>[3]lang_2!A5848</f>
        <v>0</v>
      </c>
      <c r="B5848" s="55">
        <f>[3]lang_2!B5848</f>
        <v>0</v>
      </c>
      <c r="C5848" s="55">
        <f>[3]lang_2!C5848</f>
        <v>0</v>
      </c>
      <c r="D5848" s="55">
        <f>[3]lang_2!D5848</f>
        <v>0</v>
      </c>
      <c r="E5848" s="55">
        <f>[3]lang_2!E5848</f>
        <v>0</v>
      </c>
    </row>
    <row r="5849" spans="1:5">
      <c r="A5849" s="55">
        <f>[3]lang_2!A5849</f>
        <v>0</v>
      </c>
      <c r="B5849" s="55">
        <f>[3]lang_2!B5849</f>
        <v>0</v>
      </c>
      <c r="C5849" s="55">
        <f>[3]lang_2!C5849</f>
        <v>0</v>
      </c>
      <c r="D5849" s="55">
        <f>[3]lang_2!D5849</f>
        <v>0</v>
      </c>
      <c r="E5849" s="55">
        <f>[3]lang_2!E5849</f>
        <v>0</v>
      </c>
    </row>
    <row r="5850" spans="1:5">
      <c r="A5850" s="55">
        <f>[3]lang_2!A5850</f>
        <v>0</v>
      </c>
      <c r="B5850" s="55">
        <f>[3]lang_2!B5850</f>
        <v>0</v>
      </c>
      <c r="C5850" s="55">
        <f>[3]lang_2!C5850</f>
        <v>0</v>
      </c>
      <c r="D5850" s="55">
        <f>[3]lang_2!D5850</f>
        <v>0</v>
      </c>
      <c r="E5850" s="55">
        <f>[3]lang_2!E5850</f>
        <v>0</v>
      </c>
    </row>
    <row r="5851" spans="1:5">
      <c r="A5851" s="55">
        <f>[3]lang_2!A5851</f>
        <v>0</v>
      </c>
      <c r="B5851" s="55">
        <f>[3]lang_2!B5851</f>
        <v>0</v>
      </c>
      <c r="C5851" s="55">
        <f>[3]lang_2!C5851</f>
        <v>0</v>
      </c>
      <c r="D5851" s="55">
        <f>[3]lang_2!D5851</f>
        <v>0</v>
      </c>
      <c r="E5851" s="55">
        <f>[3]lang_2!E5851</f>
        <v>0</v>
      </c>
    </row>
    <row r="5852" spans="1:5">
      <c r="A5852" s="55">
        <f>[3]lang_2!A5852</f>
        <v>0</v>
      </c>
      <c r="B5852" s="55">
        <f>[3]lang_2!B5852</f>
        <v>0</v>
      </c>
      <c r="C5852" s="55">
        <f>[3]lang_2!C5852</f>
        <v>0</v>
      </c>
      <c r="D5852" s="55">
        <f>[3]lang_2!D5852</f>
        <v>0</v>
      </c>
      <c r="E5852" s="55">
        <f>[3]lang_2!E5852</f>
        <v>0</v>
      </c>
    </row>
    <row r="5853" spans="1:5">
      <c r="A5853" s="55">
        <f>[3]lang_2!A5853</f>
        <v>0</v>
      </c>
      <c r="B5853" s="55">
        <f>[3]lang_2!B5853</f>
        <v>0</v>
      </c>
      <c r="C5853" s="55">
        <f>[3]lang_2!C5853</f>
        <v>0</v>
      </c>
      <c r="D5853" s="55">
        <f>[3]lang_2!D5853</f>
        <v>0</v>
      </c>
      <c r="E5853" s="55">
        <f>[3]lang_2!E5853</f>
        <v>0</v>
      </c>
    </row>
    <row r="5854" spans="1:5">
      <c r="A5854" s="55">
        <f>[3]lang_2!A5854</f>
        <v>0</v>
      </c>
      <c r="B5854" s="55">
        <f>[3]lang_2!B5854</f>
        <v>0</v>
      </c>
      <c r="C5854" s="55">
        <f>[3]lang_2!C5854</f>
        <v>0</v>
      </c>
      <c r="D5854" s="55">
        <f>[3]lang_2!D5854</f>
        <v>0</v>
      </c>
      <c r="E5854" s="55">
        <f>[3]lang_2!E5854</f>
        <v>0</v>
      </c>
    </row>
    <row r="5855" spans="1:5">
      <c r="A5855" s="55">
        <f>[3]lang_2!A5855</f>
        <v>0</v>
      </c>
      <c r="B5855" s="55">
        <f>[3]lang_2!B5855</f>
        <v>0</v>
      </c>
      <c r="C5855" s="55">
        <f>[3]lang_2!C5855</f>
        <v>0</v>
      </c>
      <c r="D5855" s="55">
        <f>[3]lang_2!D5855</f>
        <v>0</v>
      </c>
      <c r="E5855" s="55">
        <f>[3]lang_2!E5855</f>
        <v>0</v>
      </c>
    </row>
    <row r="5856" spans="1:5">
      <c r="A5856" s="55">
        <f>[3]lang_2!A5856</f>
        <v>0</v>
      </c>
      <c r="B5856" s="55">
        <f>[3]lang_2!B5856</f>
        <v>0</v>
      </c>
      <c r="C5856" s="55">
        <f>[3]lang_2!C5856</f>
        <v>0</v>
      </c>
      <c r="D5856" s="55">
        <f>[3]lang_2!D5856</f>
        <v>0</v>
      </c>
      <c r="E5856" s="55">
        <f>[3]lang_2!E5856</f>
        <v>0</v>
      </c>
    </row>
    <row r="5857" spans="1:5">
      <c r="A5857" s="55">
        <f>[3]lang_2!A5857</f>
        <v>0</v>
      </c>
      <c r="B5857" s="55">
        <f>[3]lang_2!B5857</f>
        <v>0</v>
      </c>
      <c r="C5857" s="55">
        <f>[3]lang_2!C5857</f>
        <v>0</v>
      </c>
      <c r="D5857" s="55">
        <f>[3]lang_2!D5857</f>
        <v>0</v>
      </c>
      <c r="E5857" s="55">
        <f>[3]lang_2!E5857</f>
        <v>0</v>
      </c>
    </row>
    <row r="5858" spans="1:5">
      <c r="A5858" s="55">
        <f>[3]lang_2!A5858</f>
        <v>0</v>
      </c>
      <c r="B5858" s="55">
        <f>[3]lang_2!B5858</f>
        <v>0</v>
      </c>
      <c r="C5858" s="55">
        <f>[3]lang_2!C5858</f>
        <v>0</v>
      </c>
      <c r="D5858" s="55">
        <f>[3]lang_2!D5858</f>
        <v>0</v>
      </c>
      <c r="E5858" s="55">
        <f>[3]lang_2!E5858</f>
        <v>0</v>
      </c>
    </row>
    <row r="5859" spans="1:5">
      <c r="A5859" s="55">
        <f>[3]lang_2!A5859</f>
        <v>0</v>
      </c>
      <c r="B5859" s="55">
        <f>[3]lang_2!B5859</f>
        <v>0</v>
      </c>
      <c r="C5859" s="55">
        <f>[3]lang_2!C5859</f>
        <v>0</v>
      </c>
      <c r="D5859" s="55">
        <f>[3]lang_2!D5859</f>
        <v>0</v>
      </c>
      <c r="E5859" s="55">
        <f>[3]lang_2!E5859</f>
        <v>0</v>
      </c>
    </row>
    <row r="5860" spans="1:5">
      <c r="A5860" s="55">
        <f>[3]lang_2!A5860</f>
        <v>0</v>
      </c>
      <c r="B5860" s="55">
        <f>[3]lang_2!B5860</f>
        <v>0</v>
      </c>
      <c r="C5860" s="55">
        <f>[3]lang_2!C5860</f>
        <v>0</v>
      </c>
      <c r="D5860" s="55">
        <f>[3]lang_2!D5860</f>
        <v>0</v>
      </c>
      <c r="E5860" s="55">
        <f>[3]lang_2!E5860</f>
        <v>0</v>
      </c>
    </row>
    <row r="5861" spans="1:5">
      <c r="A5861" s="55">
        <f>[3]lang_2!A5861</f>
        <v>0</v>
      </c>
      <c r="B5861" s="55">
        <f>[3]lang_2!B5861</f>
        <v>0</v>
      </c>
      <c r="C5861" s="55">
        <f>[3]lang_2!C5861</f>
        <v>0</v>
      </c>
      <c r="D5861" s="55">
        <f>[3]lang_2!D5861</f>
        <v>0</v>
      </c>
      <c r="E5861" s="55">
        <f>[3]lang_2!E5861</f>
        <v>0</v>
      </c>
    </row>
    <row r="5862" spans="1:5">
      <c r="A5862" s="55">
        <f>[3]lang_2!A5862</f>
        <v>0</v>
      </c>
      <c r="B5862" s="55">
        <f>[3]lang_2!B5862</f>
        <v>0</v>
      </c>
      <c r="C5862" s="55">
        <f>[3]lang_2!C5862</f>
        <v>0</v>
      </c>
      <c r="D5862" s="55">
        <f>[3]lang_2!D5862</f>
        <v>0</v>
      </c>
      <c r="E5862" s="55">
        <f>[3]lang_2!E5862</f>
        <v>0</v>
      </c>
    </row>
    <row r="5863" spans="1:5">
      <c r="A5863" s="55">
        <f>[3]lang_2!A5863</f>
        <v>0</v>
      </c>
      <c r="B5863" s="55">
        <f>[3]lang_2!B5863</f>
        <v>0</v>
      </c>
      <c r="C5863" s="55">
        <f>[3]lang_2!C5863</f>
        <v>0</v>
      </c>
      <c r="D5863" s="55">
        <f>[3]lang_2!D5863</f>
        <v>0</v>
      </c>
      <c r="E5863" s="55">
        <f>[3]lang_2!E5863</f>
        <v>0</v>
      </c>
    </row>
    <row r="5864" spans="1:5">
      <c r="A5864" s="55">
        <f>[3]lang_2!A5864</f>
        <v>0</v>
      </c>
      <c r="B5864" s="55">
        <f>[3]lang_2!B5864</f>
        <v>0</v>
      </c>
      <c r="C5864" s="55">
        <f>[3]lang_2!C5864</f>
        <v>0</v>
      </c>
      <c r="D5864" s="55">
        <f>[3]lang_2!D5864</f>
        <v>0</v>
      </c>
      <c r="E5864" s="55">
        <f>[3]lang_2!E5864</f>
        <v>0</v>
      </c>
    </row>
    <row r="5865" spans="1:5">
      <c r="A5865" s="55">
        <f>[3]lang_2!A5865</f>
        <v>0</v>
      </c>
      <c r="B5865" s="55">
        <f>[3]lang_2!B5865</f>
        <v>0</v>
      </c>
      <c r="C5865" s="55">
        <f>[3]lang_2!C5865</f>
        <v>0</v>
      </c>
      <c r="D5865" s="55">
        <f>[3]lang_2!D5865</f>
        <v>0</v>
      </c>
      <c r="E5865" s="55">
        <f>[3]lang_2!E5865</f>
        <v>0</v>
      </c>
    </row>
    <row r="5866" spans="1:5">
      <c r="A5866" s="55">
        <f>[3]lang_2!A5866</f>
        <v>0</v>
      </c>
      <c r="B5866" s="55">
        <f>[3]lang_2!B5866</f>
        <v>0</v>
      </c>
      <c r="C5866" s="55">
        <f>[3]lang_2!C5866</f>
        <v>0</v>
      </c>
      <c r="D5866" s="55">
        <f>[3]lang_2!D5866</f>
        <v>0</v>
      </c>
      <c r="E5866" s="55">
        <f>[3]lang_2!E5866</f>
        <v>0</v>
      </c>
    </row>
    <row r="5867" spans="1:5">
      <c r="A5867" s="55">
        <f>[3]lang_2!A5867</f>
        <v>0</v>
      </c>
      <c r="B5867" s="55">
        <f>[3]lang_2!B5867</f>
        <v>0</v>
      </c>
      <c r="C5867" s="55">
        <f>[3]lang_2!C5867</f>
        <v>0</v>
      </c>
      <c r="D5867" s="55">
        <f>[3]lang_2!D5867</f>
        <v>0</v>
      </c>
      <c r="E5867" s="55">
        <f>[3]lang_2!E5867</f>
        <v>0</v>
      </c>
    </row>
    <row r="5868" spans="1:5">
      <c r="A5868" s="55">
        <f>[3]lang_2!A5868</f>
        <v>0</v>
      </c>
      <c r="B5868" s="55">
        <f>[3]lang_2!B5868</f>
        <v>0</v>
      </c>
      <c r="C5868" s="55">
        <f>[3]lang_2!C5868</f>
        <v>0</v>
      </c>
      <c r="D5868" s="55">
        <f>[3]lang_2!D5868</f>
        <v>0</v>
      </c>
      <c r="E5868" s="55">
        <f>[3]lang_2!E5868</f>
        <v>0</v>
      </c>
    </row>
    <row r="5869" spans="1:5">
      <c r="A5869" s="55">
        <f>[3]lang_2!A5869</f>
        <v>0</v>
      </c>
      <c r="B5869" s="55">
        <f>[3]lang_2!B5869</f>
        <v>0</v>
      </c>
      <c r="C5869" s="55">
        <f>[3]lang_2!C5869</f>
        <v>0</v>
      </c>
      <c r="D5869" s="55">
        <f>[3]lang_2!D5869</f>
        <v>0</v>
      </c>
      <c r="E5869" s="55">
        <f>[3]lang_2!E5869</f>
        <v>0</v>
      </c>
    </row>
    <row r="5870" spans="1:5">
      <c r="A5870" s="55">
        <f>[3]lang_2!A5870</f>
        <v>0</v>
      </c>
      <c r="B5870" s="55">
        <f>[3]lang_2!B5870</f>
        <v>0</v>
      </c>
      <c r="C5870" s="55">
        <f>[3]lang_2!C5870</f>
        <v>0</v>
      </c>
      <c r="D5870" s="55">
        <f>[3]lang_2!D5870</f>
        <v>0</v>
      </c>
      <c r="E5870" s="55">
        <f>[3]lang_2!E5870</f>
        <v>0</v>
      </c>
    </row>
    <row r="5871" spans="1:5">
      <c r="A5871" s="55">
        <f>[3]lang_2!A5871</f>
        <v>0</v>
      </c>
      <c r="B5871" s="55">
        <f>[3]lang_2!B5871</f>
        <v>0</v>
      </c>
      <c r="C5871" s="55">
        <f>[3]lang_2!C5871</f>
        <v>0</v>
      </c>
      <c r="D5871" s="55">
        <f>[3]lang_2!D5871</f>
        <v>0</v>
      </c>
      <c r="E5871" s="55">
        <f>[3]lang_2!E5871</f>
        <v>0</v>
      </c>
    </row>
    <row r="5872" spans="1:5">
      <c r="A5872" s="55">
        <f>[3]lang_2!A5872</f>
        <v>0</v>
      </c>
      <c r="B5872" s="55">
        <f>[3]lang_2!B5872</f>
        <v>0</v>
      </c>
      <c r="C5872" s="55">
        <f>[3]lang_2!C5872</f>
        <v>0</v>
      </c>
      <c r="D5872" s="55">
        <f>[3]lang_2!D5872</f>
        <v>0</v>
      </c>
      <c r="E5872" s="55">
        <f>[3]lang_2!E5872</f>
        <v>0</v>
      </c>
    </row>
    <row r="5873" spans="1:5">
      <c r="A5873" s="55">
        <f>[3]lang_2!A5873</f>
        <v>0</v>
      </c>
      <c r="B5873" s="55">
        <f>[3]lang_2!B5873</f>
        <v>0</v>
      </c>
      <c r="C5873" s="55">
        <f>[3]lang_2!C5873</f>
        <v>0</v>
      </c>
      <c r="D5873" s="55">
        <f>[3]lang_2!D5873</f>
        <v>0</v>
      </c>
      <c r="E5873" s="55">
        <f>[3]lang_2!E5873</f>
        <v>0</v>
      </c>
    </row>
    <row r="5874" spans="1:5">
      <c r="A5874" s="55">
        <f>[3]lang_2!A5874</f>
        <v>0</v>
      </c>
      <c r="B5874" s="55">
        <f>[3]lang_2!B5874</f>
        <v>0</v>
      </c>
      <c r="C5874" s="55">
        <f>[3]lang_2!C5874</f>
        <v>0</v>
      </c>
      <c r="D5874" s="55">
        <f>[3]lang_2!D5874</f>
        <v>0</v>
      </c>
      <c r="E5874" s="55">
        <f>[3]lang_2!E5874</f>
        <v>0</v>
      </c>
    </row>
    <row r="5875" spans="1:5">
      <c r="A5875" s="55">
        <f>[3]lang_2!A5875</f>
        <v>0</v>
      </c>
      <c r="B5875" s="55">
        <f>[3]lang_2!B5875</f>
        <v>0</v>
      </c>
      <c r="C5875" s="55">
        <f>[3]lang_2!C5875</f>
        <v>0</v>
      </c>
      <c r="D5875" s="55">
        <f>[3]lang_2!D5875</f>
        <v>0</v>
      </c>
      <c r="E5875" s="55">
        <f>[3]lang_2!E5875</f>
        <v>0</v>
      </c>
    </row>
    <row r="5876" spans="1:5">
      <c r="A5876" s="55">
        <f>[3]lang_2!A5876</f>
        <v>0</v>
      </c>
      <c r="B5876" s="55">
        <f>[3]lang_2!B5876</f>
        <v>0</v>
      </c>
      <c r="C5876" s="55">
        <f>[3]lang_2!C5876</f>
        <v>0</v>
      </c>
      <c r="D5876" s="55">
        <f>[3]lang_2!D5876</f>
        <v>0</v>
      </c>
      <c r="E5876" s="55">
        <f>[3]lang_2!E5876</f>
        <v>0</v>
      </c>
    </row>
    <row r="5877" spans="1:5">
      <c r="A5877" s="55">
        <f>[3]lang_2!A5877</f>
        <v>0</v>
      </c>
      <c r="B5877" s="55">
        <f>[3]lang_2!B5877</f>
        <v>0</v>
      </c>
      <c r="C5877" s="55">
        <f>[3]lang_2!C5877</f>
        <v>0</v>
      </c>
      <c r="D5877" s="55">
        <f>[3]lang_2!D5877</f>
        <v>0</v>
      </c>
      <c r="E5877" s="55">
        <f>[3]lang_2!E5877</f>
        <v>0</v>
      </c>
    </row>
    <row r="5878" spans="1:5">
      <c r="A5878" s="55">
        <f>[3]lang_2!A5878</f>
        <v>0</v>
      </c>
      <c r="B5878" s="55">
        <f>[3]lang_2!B5878</f>
        <v>0</v>
      </c>
      <c r="C5878" s="55">
        <f>[3]lang_2!C5878</f>
        <v>0</v>
      </c>
      <c r="D5878" s="55">
        <f>[3]lang_2!D5878</f>
        <v>0</v>
      </c>
      <c r="E5878" s="55">
        <f>[3]lang_2!E5878</f>
        <v>0</v>
      </c>
    </row>
    <row r="5879" spans="1:5">
      <c r="A5879" s="55">
        <f>[3]lang_2!A5879</f>
        <v>0</v>
      </c>
      <c r="B5879" s="55">
        <f>[3]lang_2!B5879</f>
        <v>0</v>
      </c>
      <c r="C5879" s="55">
        <f>[3]lang_2!C5879</f>
        <v>0</v>
      </c>
      <c r="D5879" s="55">
        <f>[3]lang_2!D5879</f>
        <v>0</v>
      </c>
      <c r="E5879" s="55">
        <f>[3]lang_2!E5879</f>
        <v>0</v>
      </c>
    </row>
    <row r="5880" spans="1:5">
      <c r="A5880" s="55">
        <f>[3]lang_2!A5880</f>
        <v>0</v>
      </c>
      <c r="B5880" s="55">
        <f>[3]lang_2!B5880</f>
        <v>0</v>
      </c>
      <c r="C5880" s="55">
        <f>[3]lang_2!C5880</f>
        <v>0</v>
      </c>
      <c r="D5880" s="55">
        <f>[3]lang_2!D5880</f>
        <v>0</v>
      </c>
      <c r="E5880" s="55">
        <f>[3]lang_2!E5880</f>
        <v>0</v>
      </c>
    </row>
    <row r="5881" spans="1:5">
      <c r="A5881" s="55">
        <f>[3]lang_2!A5881</f>
        <v>0</v>
      </c>
      <c r="B5881" s="55">
        <f>[3]lang_2!B5881</f>
        <v>0</v>
      </c>
      <c r="C5881" s="55">
        <f>[3]lang_2!C5881</f>
        <v>0</v>
      </c>
      <c r="D5881" s="55">
        <f>[3]lang_2!D5881</f>
        <v>0</v>
      </c>
      <c r="E5881" s="55">
        <f>[3]lang_2!E5881</f>
        <v>0</v>
      </c>
    </row>
    <row r="5882" spans="1:5">
      <c r="A5882" s="55">
        <f>[3]lang_2!A5882</f>
        <v>0</v>
      </c>
      <c r="B5882" s="55">
        <f>[3]lang_2!B5882</f>
        <v>0</v>
      </c>
      <c r="C5882" s="55">
        <f>[3]lang_2!C5882</f>
        <v>0</v>
      </c>
      <c r="D5882" s="55">
        <f>[3]lang_2!D5882</f>
        <v>0</v>
      </c>
      <c r="E5882" s="55">
        <f>[3]lang_2!E5882</f>
        <v>0</v>
      </c>
    </row>
    <row r="5883" spans="1:5">
      <c r="A5883" s="55">
        <f>[3]lang_2!A5883</f>
        <v>0</v>
      </c>
      <c r="B5883" s="55">
        <f>[3]lang_2!B5883</f>
        <v>0</v>
      </c>
      <c r="C5883" s="55">
        <f>[3]lang_2!C5883</f>
        <v>0</v>
      </c>
      <c r="D5883" s="55">
        <f>[3]lang_2!D5883</f>
        <v>0</v>
      </c>
      <c r="E5883" s="55">
        <f>[3]lang_2!E5883</f>
        <v>0</v>
      </c>
    </row>
    <row r="5884" spans="1:5">
      <c r="A5884" s="55">
        <f>[3]lang_2!A5884</f>
        <v>0</v>
      </c>
      <c r="B5884" s="55">
        <f>[3]lang_2!B5884</f>
        <v>0</v>
      </c>
      <c r="C5884" s="55">
        <f>[3]lang_2!C5884</f>
        <v>0</v>
      </c>
      <c r="D5884" s="55">
        <f>[3]lang_2!D5884</f>
        <v>0</v>
      </c>
      <c r="E5884" s="55">
        <f>[3]lang_2!E5884</f>
        <v>0</v>
      </c>
    </row>
    <row r="5885" spans="1:5">
      <c r="A5885" s="55">
        <f>[3]lang_2!A5885</f>
        <v>0</v>
      </c>
      <c r="B5885" s="55">
        <f>[3]lang_2!B5885</f>
        <v>0</v>
      </c>
      <c r="C5885" s="55">
        <f>[3]lang_2!C5885</f>
        <v>0</v>
      </c>
      <c r="D5885" s="55">
        <f>[3]lang_2!D5885</f>
        <v>0</v>
      </c>
      <c r="E5885" s="55">
        <f>[3]lang_2!E5885</f>
        <v>0</v>
      </c>
    </row>
    <row r="5886" spans="1:5">
      <c r="A5886" s="55">
        <f>[3]lang_2!A5886</f>
        <v>0</v>
      </c>
      <c r="B5886" s="55">
        <f>[3]lang_2!B5886</f>
        <v>0</v>
      </c>
      <c r="C5886" s="55">
        <f>[3]lang_2!C5886</f>
        <v>0</v>
      </c>
      <c r="D5886" s="55">
        <f>[3]lang_2!D5886</f>
        <v>0</v>
      </c>
      <c r="E5886" s="55">
        <f>[3]lang_2!E5886</f>
        <v>0</v>
      </c>
    </row>
    <row r="5887" spans="1:5">
      <c r="A5887" s="55">
        <f>[3]lang_2!A5887</f>
        <v>0</v>
      </c>
      <c r="B5887" s="55">
        <f>[3]lang_2!B5887</f>
        <v>0</v>
      </c>
      <c r="C5887" s="55">
        <f>[3]lang_2!C5887</f>
        <v>0</v>
      </c>
      <c r="D5887" s="55">
        <f>[3]lang_2!D5887</f>
        <v>0</v>
      </c>
      <c r="E5887" s="55">
        <f>[3]lang_2!E5887</f>
        <v>0</v>
      </c>
    </row>
    <row r="5888" spans="1:5">
      <c r="A5888" s="55">
        <f>[3]lang_2!A5888</f>
        <v>0</v>
      </c>
      <c r="B5888" s="55">
        <f>[3]lang_2!B5888</f>
        <v>0</v>
      </c>
      <c r="C5888" s="55">
        <f>[3]lang_2!C5888</f>
        <v>0</v>
      </c>
      <c r="D5888" s="55">
        <f>[3]lang_2!D5888</f>
        <v>0</v>
      </c>
      <c r="E5888" s="55">
        <f>[3]lang_2!E5888</f>
        <v>0</v>
      </c>
    </row>
    <row r="5889" spans="1:5">
      <c r="A5889" s="55">
        <f>[3]lang_2!A5889</f>
        <v>0</v>
      </c>
      <c r="B5889" s="55">
        <f>[3]lang_2!B5889</f>
        <v>0</v>
      </c>
      <c r="C5889" s="55">
        <f>[3]lang_2!C5889</f>
        <v>0</v>
      </c>
      <c r="D5889" s="55">
        <f>[3]lang_2!D5889</f>
        <v>0</v>
      </c>
      <c r="E5889" s="55">
        <f>[3]lang_2!E5889</f>
        <v>0</v>
      </c>
    </row>
    <row r="5890" spans="1:5">
      <c r="A5890" s="55">
        <f>[3]lang_2!A5890</f>
        <v>0</v>
      </c>
      <c r="B5890" s="55">
        <f>[3]lang_2!B5890</f>
        <v>0</v>
      </c>
      <c r="C5890" s="55">
        <f>[3]lang_2!C5890</f>
        <v>0</v>
      </c>
      <c r="D5890" s="55">
        <f>[3]lang_2!D5890</f>
        <v>0</v>
      </c>
      <c r="E5890" s="55">
        <f>[3]lang_2!E5890</f>
        <v>0</v>
      </c>
    </row>
    <row r="5891" spans="1:5">
      <c r="A5891" s="55">
        <f>[3]lang_2!A5891</f>
        <v>0</v>
      </c>
      <c r="B5891" s="55">
        <f>[3]lang_2!B5891</f>
        <v>0</v>
      </c>
      <c r="C5891" s="55">
        <f>[3]lang_2!C5891</f>
        <v>0</v>
      </c>
      <c r="D5891" s="55">
        <f>[3]lang_2!D5891</f>
        <v>0</v>
      </c>
      <c r="E5891" s="55">
        <f>[3]lang_2!E5891</f>
        <v>0</v>
      </c>
    </row>
    <row r="5892" spans="1:5">
      <c r="A5892" s="55">
        <f>[3]lang_2!A5892</f>
        <v>0</v>
      </c>
      <c r="B5892" s="55">
        <f>[3]lang_2!B5892</f>
        <v>0</v>
      </c>
      <c r="C5892" s="55">
        <f>[3]lang_2!C5892</f>
        <v>0</v>
      </c>
      <c r="D5892" s="55">
        <f>[3]lang_2!D5892</f>
        <v>0</v>
      </c>
      <c r="E5892" s="55">
        <f>[3]lang_2!E5892</f>
        <v>0</v>
      </c>
    </row>
    <row r="5893" spans="1:5">
      <c r="A5893" s="55">
        <f>[3]lang_2!A5893</f>
        <v>0</v>
      </c>
      <c r="B5893" s="55">
        <f>[3]lang_2!B5893</f>
        <v>0</v>
      </c>
      <c r="C5893" s="55">
        <f>[3]lang_2!C5893</f>
        <v>0</v>
      </c>
      <c r="D5893" s="55">
        <f>[3]lang_2!D5893</f>
        <v>0</v>
      </c>
      <c r="E5893" s="55">
        <f>[3]lang_2!E5893</f>
        <v>0</v>
      </c>
    </row>
    <row r="5894" spans="1:5">
      <c r="A5894" s="55">
        <f>[3]lang_2!A5894</f>
        <v>0</v>
      </c>
      <c r="B5894" s="55">
        <f>[3]lang_2!B5894</f>
        <v>0</v>
      </c>
      <c r="C5894" s="55">
        <f>[3]lang_2!C5894</f>
        <v>0</v>
      </c>
      <c r="D5894" s="55">
        <f>[3]lang_2!D5894</f>
        <v>0</v>
      </c>
      <c r="E5894" s="55">
        <f>[3]lang_2!E5894</f>
        <v>0</v>
      </c>
    </row>
    <row r="5895" spans="1:5">
      <c r="A5895" s="55">
        <f>[3]lang_2!A5895</f>
        <v>0</v>
      </c>
      <c r="B5895" s="55">
        <f>[3]lang_2!B5895</f>
        <v>0</v>
      </c>
      <c r="C5895" s="55">
        <f>[3]lang_2!C5895</f>
        <v>0</v>
      </c>
      <c r="D5895" s="55">
        <f>[3]lang_2!D5895</f>
        <v>0</v>
      </c>
      <c r="E5895" s="55">
        <f>[3]lang_2!E5895</f>
        <v>0</v>
      </c>
    </row>
    <row r="5896" spans="1:5">
      <c r="A5896" s="55">
        <f>[3]lang_2!A5896</f>
        <v>0</v>
      </c>
      <c r="B5896" s="55">
        <f>[3]lang_2!B5896</f>
        <v>0</v>
      </c>
      <c r="C5896" s="55">
        <f>[3]lang_2!C5896</f>
        <v>0</v>
      </c>
      <c r="D5896" s="55">
        <f>[3]lang_2!D5896</f>
        <v>0</v>
      </c>
      <c r="E5896" s="55">
        <f>[3]lang_2!E5896</f>
        <v>0</v>
      </c>
    </row>
    <row r="5897" spans="1:5">
      <c r="A5897" s="55">
        <f>[3]lang_2!A5897</f>
        <v>0</v>
      </c>
      <c r="B5897" s="55">
        <f>[3]lang_2!B5897</f>
        <v>0</v>
      </c>
      <c r="C5897" s="55">
        <f>[3]lang_2!C5897</f>
        <v>0</v>
      </c>
      <c r="D5897" s="55">
        <f>[3]lang_2!D5897</f>
        <v>0</v>
      </c>
      <c r="E5897" s="55">
        <f>[3]lang_2!E5897</f>
        <v>0</v>
      </c>
    </row>
    <row r="5898" spans="1:5">
      <c r="A5898" s="55">
        <f>[3]lang_2!A5898</f>
        <v>0</v>
      </c>
      <c r="B5898" s="55">
        <f>[3]lang_2!B5898</f>
        <v>0</v>
      </c>
      <c r="C5898" s="55">
        <f>[3]lang_2!C5898</f>
        <v>0</v>
      </c>
      <c r="D5898" s="55">
        <f>[3]lang_2!D5898</f>
        <v>0</v>
      </c>
      <c r="E5898" s="55">
        <f>[3]lang_2!E5898</f>
        <v>0</v>
      </c>
    </row>
    <row r="5899" spans="1:5">
      <c r="A5899" s="55">
        <f>[3]lang_2!A5899</f>
        <v>0</v>
      </c>
      <c r="B5899" s="55">
        <f>[3]lang_2!B5899</f>
        <v>0</v>
      </c>
      <c r="C5899" s="55">
        <f>[3]lang_2!C5899</f>
        <v>0</v>
      </c>
      <c r="D5899" s="55">
        <f>[3]lang_2!D5899</f>
        <v>0</v>
      </c>
      <c r="E5899" s="55">
        <f>[3]lang_2!E5899</f>
        <v>0</v>
      </c>
    </row>
    <row r="5900" spans="1:5">
      <c r="A5900" s="55">
        <f>[3]lang_2!A5900</f>
        <v>0</v>
      </c>
      <c r="B5900" s="55">
        <f>[3]lang_2!B5900</f>
        <v>0</v>
      </c>
      <c r="C5900" s="55">
        <f>[3]lang_2!C5900</f>
        <v>0</v>
      </c>
      <c r="D5900" s="55">
        <f>[3]lang_2!D5900</f>
        <v>0</v>
      </c>
      <c r="E5900" s="55">
        <f>[3]lang_2!E5900</f>
        <v>0</v>
      </c>
    </row>
    <row r="5901" spans="1:5">
      <c r="A5901" s="55">
        <f>[3]lang_2!A5901</f>
        <v>0</v>
      </c>
      <c r="B5901" s="55">
        <f>[3]lang_2!B5901</f>
        <v>0</v>
      </c>
      <c r="C5901" s="55">
        <f>[3]lang_2!C5901</f>
        <v>0</v>
      </c>
      <c r="D5901" s="55">
        <f>[3]lang_2!D5901</f>
        <v>0</v>
      </c>
      <c r="E5901" s="55">
        <f>[3]lang_2!E5901</f>
        <v>0</v>
      </c>
    </row>
    <row r="5902" spans="1:5">
      <c r="A5902" s="55">
        <f>[3]lang_2!A5902</f>
        <v>0</v>
      </c>
      <c r="B5902" s="55">
        <f>[3]lang_2!B5902</f>
        <v>0</v>
      </c>
      <c r="C5902" s="55">
        <f>[3]lang_2!C5902</f>
        <v>0</v>
      </c>
      <c r="D5902" s="55">
        <f>[3]lang_2!D5902</f>
        <v>0</v>
      </c>
      <c r="E5902" s="55">
        <f>[3]lang_2!E5902</f>
        <v>0</v>
      </c>
    </row>
    <row r="5903" spans="1:5">
      <c r="A5903" s="55">
        <f>[3]lang_2!A5903</f>
        <v>0</v>
      </c>
      <c r="B5903" s="55">
        <f>[3]lang_2!B5903</f>
        <v>0</v>
      </c>
      <c r="C5903" s="55">
        <f>[3]lang_2!C5903</f>
        <v>0</v>
      </c>
      <c r="D5903" s="55">
        <f>[3]lang_2!D5903</f>
        <v>0</v>
      </c>
      <c r="E5903" s="55">
        <f>[3]lang_2!E5903</f>
        <v>0</v>
      </c>
    </row>
    <row r="5904" spans="1:5">
      <c r="A5904" s="55">
        <f>[3]lang_2!A5904</f>
        <v>0</v>
      </c>
      <c r="B5904" s="55">
        <f>[3]lang_2!B5904</f>
        <v>0</v>
      </c>
      <c r="C5904" s="55">
        <f>[3]lang_2!C5904</f>
        <v>0</v>
      </c>
      <c r="D5904" s="55">
        <f>[3]lang_2!D5904</f>
        <v>0</v>
      </c>
      <c r="E5904" s="55">
        <f>[3]lang_2!E5904</f>
        <v>0</v>
      </c>
    </row>
    <row r="5905" spans="1:5">
      <c r="A5905" s="55">
        <f>[3]lang_2!A5905</f>
        <v>0</v>
      </c>
      <c r="B5905" s="55">
        <f>[3]lang_2!B5905</f>
        <v>0</v>
      </c>
      <c r="C5905" s="55">
        <f>[3]lang_2!C5905</f>
        <v>0</v>
      </c>
      <c r="D5905" s="55">
        <f>[3]lang_2!D5905</f>
        <v>0</v>
      </c>
      <c r="E5905" s="55">
        <f>[3]lang_2!E5905</f>
        <v>0</v>
      </c>
    </row>
    <row r="5906" spans="1:5">
      <c r="A5906" s="55">
        <f>[3]lang_2!A5906</f>
        <v>0</v>
      </c>
      <c r="B5906" s="55">
        <f>[3]lang_2!B5906</f>
        <v>0</v>
      </c>
      <c r="C5906" s="55">
        <f>[3]lang_2!C5906</f>
        <v>0</v>
      </c>
      <c r="D5906" s="55">
        <f>[3]lang_2!D5906</f>
        <v>0</v>
      </c>
      <c r="E5906" s="55">
        <f>[3]lang_2!E5906</f>
        <v>0</v>
      </c>
    </row>
    <row r="5907" spans="1:5">
      <c r="A5907" s="55">
        <f>[3]lang_2!A5907</f>
        <v>0</v>
      </c>
      <c r="B5907" s="55">
        <f>[3]lang_2!B5907</f>
        <v>0</v>
      </c>
      <c r="C5907" s="55">
        <f>[3]lang_2!C5907</f>
        <v>0</v>
      </c>
      <c r="D5907" s="55">
        <f>[3]lang_2!D5907</f>
        <v>0</v>
      </c>
      <c r="E5907" s="55">
        <f>[3]lang_2!E5907</f>
        <v>0</v>
      </c>
    </row>
    <row r="5908" spans="1:5">
      <c r="A5908" s="55">
        <f>[3]lang_2!A5908</f>
        <v>0</v>
      </c>
      <c r="B5908" s="55">
        <f>[3]lang_2!B5908</f>
        <v>0</v>
      </c>
      <c r="C5908" s="55">
        <f>[3]lang_2!C5908</f>
        <v>0</v>
      </c>
      <c r="D5908" s="55">
        <f>[3]lang_2!D5908</f>
        <v>0</v>
      </c>
      <c r="E5908" s="55">
        <f>[3]lang_2!E5908</f>
        <v>0</v>
      </c>
    </row>
    <row r="5909" spans="1:5">
      <c r="A5909" s="55">
        <f>[3]lang_2!A5909</f>
        <v>0</v>
      </c>
      <c r="B5909" s="55">
        <f>[3]lang_2!B5909</f>
        <v>0</v>
      </c>
      <c r="C5909" s="55">
        <f>[3]lang_2!C5909</f>
        <v>0</v>
      </c>
      <c r="D5909" s="55">
        <f>[3]lang_2!D5909</f>
        <v>0</v>
      </c>
      <c r="E5909" s="55">
        <f>[3]lang_2!E5909</f>
        <v>0</v>
      </c>
    </row>
    <row r="5910" spans="1:5">
      <c r="A5910" s="55">
        <f>[3]lang_2!A5910</f>
        <v>0</v>
      </c>
      <c r="B5910" s="55">
        <f>[3]lang_2!B5910</f>
        <v>0</v>
      </c>
      <c r="C5910" s="55">
        <f>[3]lang_2!C5910</f>
        <v>0</v>
      </c>
      <c r="D5910" s="55">
        <f>[3]lang_2!D5910</f>
        <v>0</v>
      </c>
      <c r="E5910" s="55">
        <f>[3]lang_2!E5910</f>
        <v>0</v>
      </c>
    </row>
    <row r="5911" spans="1:5">
      <c r="A5911" s="55">
        <f>[3]lang_2!A5911</f>
        <v>0</v>
      </c>
      <c r="B5911" s="55">
        <f>[3]lang_2!B5911</f>
        <v>0</v>
      </c>
      <c r="C5911" s="55">
        <f>[3]lang_2!C5911</f>
        <v>0</v>
      </c>
      <c r="D5911" s="55">
        <f>[3]lang_2!D5911</f>
        <v>0</v>
      </c>
      <c r="E5911" s="55">
        <f>[3]lang_2!E5911</f>
        <v>0</v>
      </c>
    </row>
    <row r="5912" spans="1:5">
      <c r="A5912" s="55">
        <f>[3]lang_2!A5912</f>
        <v>0</v>
      </c>
      <c r="B5912" s="55">
        <f>[3]lang_2!B5912</f>
        <v>0</v>
      </c>
      <c r="C5912" s="55">
        <f>[3]lang_2!C5912</f>
        <v>0</v>
      </c>
      <c r="D5912" s="55">
        <f>[3]lang_2!D5912</f>
        <v>0</v>
      </c>
      <c r="E5912" s="55">
        <f>[3]lang_2!E5912</f>
        <v>0</v>
      </c>
    </row>
    <row r="5913" spans="1:5">
      <c r="A5913" s="55">
        <f>[3]lang_2!A5913</f>
        <v>0</v>
      </c>
      <c r="B5913" s="55">
        <f>[3]lang_2!B5913</f>
        <v>0</v>
      </c>
      <c r="C5913" s="55">
        <f>[3]lang_2!C5913</f>
        <v>0</v>
      </c>
      <c r="D5913" s="55">
        <f>[3]lang_2!D5913</f>
        <v>0</v>
      </c>
      <c r="E5913" s="55">
        <f>[3]lang_2!E5913</f>
        <v>0</v>
      </c>
    </row>
    <row r="5914" spans="1:5">
      <c r="A5914" s="55">
        <f>[3]lang_2!A5914</f>
        <v>0</v>
      </c>
      <c r="B5914" s="55">
        <f>[3]lang_2!B5914</f>
        <v>0</v>
      </c>
      <c r="C5914" s="55">
        <f>[3]lang_2!C5914</f>
        <v>0</v>
      </c>
      <c r="D5914" s="55">
        <f>[3]lang_2!D5914</f>
        <v>0</v>
      </c>
      <c r="E5914" s="55">
        <f>[3]lang_2!E5914</f>
        <v>0</v>
      </c>
    </row>
    <row r="5915" spans="1:5">
      <c r="A5915" s="55">
        <f>[3]lang_2!A5915</f>
        <v>0</v>
      </c>
      <c r="B5915" s="55">
        <f>[3]lang_2!B5915</f>
        <v>0</v>
      </c>
      <c r="C5915" s="55">
        <f>[3]lang_2!C5915</f>
        <v>0</v>
      </c>
      <c r="D5915" s="55">
        <f>[3]lang_2!D5915</f>
        <v>0</v>
      </c>
      <c r="E5915" s="55">
        <f>[3]lang_2!E5915</f>
        <v>0</v>
      </c>
    </row>
    <row r="5916" spans="1:5">
      <c r="A5916" s="55">
        <f>[3]lang_2!A5916</f>
        <v>0</v>
      </c>
      <c r="B5916" s="55">
        <f>[3]lang_2!B5916</f>
        <v>0</v>
      </c>
      <c r="C5916" s="55">
        <f>[3]lang_2!C5916</f>
        <v>0</v>
      </c>
      <c r="D5916" s="55">
        <f>[3]lang_2!D5916</f>
        <v>0</v>
      </c>
      <c r="E5916" s="55">
        <f>[3]lang_2!E5916</f>
        <v>0</v>
      </c>
    </row>
    <row r="5917" spans="1:5">
      <c r="A5917" s="55">
        <f>[3]lang_2!A5917</f>
        <v>0</v>
      </c>
      <c r="B5917" s="55">
        <f>[3]lang_2!B5917</f>
        <v>0</v>
      </c>
      <c r="C5917" s="55">
        <f>[3]lang_2!C5917</f>
        <v>0</v>
      </c>
      <c r="D5917" s="55">
        <f>[3]lang_2!D5917</f>
        <v>0</v>
      </c>
      <c r="E5917" s="55">
        <f>[3]lang_2!E5917</f>
        <v>0</v>
      </c>
    </row>
    <row r="5918" spans="1:5">
      <c r="A5918" s="55">
        <f>[3]lang_2!A5918</f>
        <v>0</v>
      </c>
      <c r="B5918" s="55">
        <f>[3]lang_2!B5918</f>
        <v>0</v>
      </c>
      <c r="C5918" s="55">
        <f>[3]lang_2!C5918</f>
        <v>0</v>
      </c>
      <c r="D5918" s="55">
        <f>[3]lang_2!D5918</f>
        <v>0</v>
      </c>
      <c r="E5918" s="55">
        <f>[3]lang_2!E5918</f>
        <v>0</v>
      </c>
    </row>
    <row r="5919" spans="1:5">
      <c r="A5919" s="55">
        <f>[3]lang_2!A5919</f>
        <v>0</v>
      </c>
      <c r="B5919" s="55">
        <f>[3]lang_2!B5919</f>
        <v>0</v>
      </c>
      <c r="C5919" s="55">
        <f>[3]lang_2!C5919</f>
        <v>0</v>
      </c>
      <c r="D5919" s="55">
        <f>[3]lang_2!D5919</f>
        <v>0</v>
      </c>
      <c r="E5919" s="55">
        <f>[3]lang_2!E5919</f>
        <v>0</v>
      </c>
    </row>
    <row r="5920" spans="1:5">
      <c r="A5920" s="55">
        <f>[3]lang_2!A5920</f>
        <v>0</v>
      </c>
      <c r="B5920" s="55">
        <f>[3]lang_2!B5920</f>
        <v>0</v>
      </c>
      <c r="C5920" s="55">
        <f>[3]lang_2!C5920</f>
        <v>0</v>
      </c>
      <c r="D5920" s="55">
        <f>[3]lang_2!D5920</f>
        <v>0</v>
      </c>
      <c r="E5920" s="55">
        <f>[3]lang_2!E5920</f>
        <v>0</v>
      </c>
    </row>
    <row r="5921" spans="1:5">
      <c r="A5921" s="55">
        <f>[3]lang_2!A5921</f>
        <v>0</v>
      </c>
      <c r="B5921" s="55">
        <f>[3]lang_2!B5921</f>
        <v>0</v>
      </c>
      <c r="C5921" s="55">
        <f>[3]lang_2!C5921</f>
        <v>0</v>
      </c>
      <c r="D5921" s="55">
        <f>[3]lang_2!D5921</f>
        <v>0</v>
      </c>
      <c r="E5921" s="55">
        <f>[3]lang_2!E5921</f>
        <v>0</v>
      </c>
    </row>
    <row r="5922" spans="1:5">
      <c r="A5922" s="55">
        <f>[3]lang_2!A5922</f>
        <v>0</v>
      </c>
      <c r="B5922" s="55">
        <f>[3]lang_2!B5922</f>
        <v>0</v>
      </c>
      <c r="C5922" s="55">
        <f>[3]lang_2!C5922</f>
        <v>0</v>
      </c>
      <c r="D5922" s="55">
        <f>[3]lang_2!D5922</f>
        <v>0</v>
      </c>
      <c r="E5922" s="55">
        <f>[3]lang_2!E5922</f>
        <v>0</v>
      </c>
    </row>
    <row r="5923" spans="1:5">
      <c r="A5923" s="55">
        <f>[3]lang_2!A5923</f>
        <v>0</v>
      </c>
      <c r="B5923" s="55">
        <f>[3]lang_2!B5923</f>
        <v>0</v>
      </c>
      <c r="C5923" s="55">
        <f>[3]lang_2!C5923</f>
        <v>0</v>
      </c>
      <c r="D5923" s="55">
        <f>[3]lang_2!D5923</f>
        <v>0</v>
      </c>
      <c r="E5923" s="55">
        <f>[3]lang_2!E5923</f>
        <v>0</v>
      </c>
    </row>
    <row r="5924" spans="1:5">
      <c r="A5924" s="55">
        <f>[3]lang_2!A5924</f>
        <v>0</v>
      </c>
      <c r="B5924" s="55">
        <f>[3]lang_2!B5924</f>
        <v>0</v>
      </c>
      <c r="C5924" s="55">
        <f>[3]lang_2!C5924</f>
        <v>0</v>
      </c>
      <c r="D5924" s="55">
        <f>[3]lang_2!D5924</f>
        <v>0</v>
      </c>
      <c r="E5924" s="55">
        <f>[3]lang_2!E5924</f>
        <v>0</v>
      </c>
    </row>
    <row r="5925" spans="1:5">
      <c r="A5925" s="55">
        <f>[3]lang_2!A5925</f>
        <v>0</v>
      </c>
      <c r="B5925" s="55">
        <f>[3]lang_2!B5925</f>
        <v>0</v>
      </c>
      <c r="C5925" s="55">
        <f>[3]lang_2!C5925</f>
        <v>0</v>
      </c>
      <c r="D5925" s="55">
        <f>[3]lang_2!D5925</f>
        <v>0</v>
      </c>
      <c r="E5925" s="55">
        <f>[3]lang_2!E5925</f>
        <v>0</v>
      </c>
    </row>
    <row r="5926" spans="1:5">
      <c r="A5926" s="55">
        <f>[3]lang_2!A5926</f>
        <v>0</v>
      </c>
      <c r="B5926" s="55">
        <f>[3]lang_2!B5926</f>
        <v>0</v>
      </c>
      <c r="C5926" s="55">
        <f>[3]lang_2!C5926</f>
        <v>0</v>
      </c>
      <c r="D5926" s="55">
        <f>[3]lang_2!D5926</f>
        <v>0</v>
      </c>
      <c r="E5926" s="55">
        <f>[3]lang_2!E5926</f>
        <v>0</v>
      </c>
    </row>
    <row r="5927" spans="1:5">
      <c r="A5927" s="55">
        <f>[3]lang_2!A5927</f>
        <v>0</v>
      </c>
      <c r="B5927" s="55">
        <f>[3]lang_2!B5927</f>
        <v>0</v>
      </c>
      <c r="C5927" s="55">
        <f>[3]lang_2!C5927</f>
        <v>0</v>
      </c>
      <c r="D5927" s="55">
        <f>[3]lang_2!D5927</f>
        <v>0</v>
      </c>
      <c r="E5927" s="55">
        <f>[3]lang_2!E5927</f>
        <v>0</v>
      </c>
    </row>
    <row r="5928" spans="1:5">
      <c r="A5928" s="55">
        <f>[3]lang_2!A5928</f>
        <v>0</v>
      </c>
      <c r="B5928" s="55">
        <f>[3]lang_2!B5928</f>
        <v>0</v>
      </c>
      <c r="C5928" s="55">
        <f>[3]lang_2!C5928</f>
        <v>0</v>
      </c>
      <c r="D5928" s="55">
        <f>[3]lang_2!D5928</f>
        <v>0</v>
      </c>
      <c r="E5928" s="55">
        <f>[3]lang_2!E5928</f>
        <v>0</v>
      </c>
    </row>
    <row r="5929" spans="1:5">
      <c r="A5929" s="55">
        <f>[3]lang_2!A5929</f>
        <v>0</v>
      </c>
      <c r="B5929" s="55">
        <f>[3]lang_2!B5929</f>
        <v>0</v>
      </c>
      <c r="C5929" s="55">
        <f>[3]lang_2!C5929</f>
        <v>0</v>
      </c>
      <c r="D5929" s="55">
        <f>[3]lang_2!D5929</f>
        <v>0</v>
      </c>
      <c r="E5929" s="55">
        <f>[3]lang_2!E5929</f>
        <v>0</v>
      </c>
    </row>
    <row r="5930" spans="1:5">
      <c r="A5930" s="55">
        <f>[3]lang_2!A5930</f>
        <v>0</v>
      </c>
      <c r="B5930" s="55">
        <f>[3]lang_2!B5930</f>
        <v>0</v>
      </c>
      <c r="C5930" s="55">
        <f>[3]lang_2!C5930</f>
        <v>0</v>
      </c>
      <c r="D5930" s="55">
        <f>[3]lang_2!D5930</f>
        <v>0</v>
      </c>
      <c r="E5930" s="55">
        <f>[3]lang_2!E5930</f>
        <v>0</v>
      </c>
    </row>
    <row r="5931" spans="1:5">
      <c r="A5931" s="55">
        <f>[3]lang_2!A5931</f>
        <v>0</v>
      </c>
      <c r="B5931" s="55">
        <f>[3]lang_2!B5931</f>
        <v>0</v>
      </c>
      <c r="C5931" s="55">
        <f>[3]lang_2!C5931</f>
        <v>0</v>
      </c>
      <c r="D5931" s="55">
        <f>[3]lang_2!D5931</f>
        <v>0</v>
      </c>
      <c r="E5931" s="55">
        <f>[3]lang_2!E5931</f>
        <v>0</v>
      </c>
    </row>
    <row r="5932" spans="1:5">
      <c r="A5932" s="55">
        <f>[3]lang_2!A5932</f>
        <v>0</v>
      </c>
      <c r="B5932" s="55">
        <f>[3]lang_2!B5932</f>
        <v>0</v>
      </c>
      <c r="C5932" s="55">
        <f>[3]lang_2!C5932</f>
        <v>0</v>
      </c>
      <c r="D5932" s="55">
        <f>[3]lang_2!D5932</f>
        <v>0</v>
      </c>
      <c r="E5932" s="55">
        <f>[3]lang_2!E5932</f>
        <v>0</v>
      </c>
    </row>
    <row r="5933" spans="1:5">
      <c r="A5933" s="55">
        <f>[3]lang_2!A5933</f>
        <v>0</v>
      </c>
      <c r="B5933" s="55">
        <f>[3]lang_2!B5933</f>
        <v>0</v>
      </c>
      <c r="C5933" s="55">
        <f>[3]lang_2!C5933</f>
        <v>0</v>
      </c>
      <c r="D5933" s="55">
        <f>[3]lang_2!D5933</f>
        <v>0</v>
      </c>
      <c r="E5933" s="55">
        <f>[3]lang_2!E5933</f>
        <v>0</v>
      </c>
    </row>
    <row r="5934" spans="1:5">
      <c r="A5934" s="55">
        <f>[3]lang_2!A5934</f>
        <v>0</v>
      </c>
      <c r="B5934" s="55">
        <f>[3]lang_2!B5934</f>
        <v>0</v>
      </c>
      <c r="C5934" s="55">
        <f>[3]lang_2!C5934</f>
        <v>0</v>
      </c>
      <c r="D5934" s="55">
        <f>[3]lang_2!D5934</f>
        <v>0</v>
      </c>
      <c r="E5934" s="55">
        <f>[3]lang_2!E5934</f>
        <v>0</v>
      </c>
    </row>
    <row r="5935" spans="1:5">
      <c r="A5935" s="55">
        <f>[3]lang_2!A5935</f>
        <v>0</v>
      </c>
      <c r="B5935" s="55">
        <f>[3]lang_2!B5935</f>
        <v>0</v>
      </c>
      <c r="C5935" s="55">
        <f>[3]lang_2!C5935</f>
        <v>0</v>
      </c>
      <c r="D5935" s="55">
        <f>[3]lang_2!D5935</f>
        <v>0</v>
      </c>
      <c r="E5935" s="55">
        <f>[3]lang_2!E5935</f>
        <v>0</v>
      </c>
    </row>
    <row r="5936" spans="1:5">
      <c r="A5936" s="55">
        <f>[3]lang_2!A5936</f>
        <v>0</v>
      </c>
      <c r="B5936" s="55">
        <f>[3]lang_2!B5936</f>
        <v>0</v>
      </c>
      <c r="C5936" s="55">
        <f>[3]lang_2!C5936</f>
        <v>0</v>
      </c>
      <c r="D5936" s="55">
        <f>[3]lang_2!D5936</f>
        <v>0</v>
      </c>
      <c r="E5936" s="55">
        <f>[3]lang_2!E5936</f>
        <v>0</v>
      </c>
    </row>
    <row r="5937" spans="1:5">
      <c r="A5937" s="55">
        <f>[3]lang_2!A5937</f>
        <v>0</v>
      </c>
      <c r="B5937" s="55">
        <f>[3]lang_2!B5937</f>
        <v>0</v>
      </c>
      <c r="C5937" s="55">
        <f>[3]lang_2!C5937</f>
        <v>0</v>
      </c>
      <c r="D5937" s="55">
        <f>[3]lang_2!D5937</f>
        <v>0</v>
      </c>
      <c r="E5937" s="55">
        <f>[3]lang_2!E5937</f>
        <v>0</v>
      </c>
    </row>
    <row r="5938" spans="1:5">
      <c r="A5938" s="55">
        <f>[3]lang_2!A5938</f>
        <v>0</v>
      </c>
      <c r="B5938" s="55">
        <f>[3]lang_2!B5938</f>
        <v>0</v>
      </c>
      <c r="C5938" s="55">
        <f>[3]lang_2!C5938</f>
        <v>0</v>
      </c>
      <c r="D5938" s="55">
        <f>[3]lang_2!D5938</f>
        <v>0</v>
      </c>
      <c r="E5938" s="55">
        <f>[3]lang_2!E5938</f>
        <v>0</v>
      </c>
    </row>
    <row r="5939" spans="1:5">
      <c r="A5939" s="55">
        <f>[3]lang_2!A5939</f>
        <v>0</v>
      </c>
      <c r="B5939" s="55">
        <f>[3]lang_2!B5939</f>
        <v>0</v>
      </c>
      <c r="C5939" s="55">
        <f>[3]lang_2!C5939</f>
        <v>0</v>
      </c>
      <c r="D5939" s="55">
        <f>[3]lang_2!D5939</f>
        <v>0</v>
      </c>
      <c r="E5939" s="55">
        <f>[3]lang_2!E5939</f>
        <v>0</v>
      </c>
    </row>
    <row r="5940" spans="1:5">
      <c r="A5940" s="55">
        <f>[3]lang_2!A5940</f>
        <v>0</v>
      </c>
      <c r="B5940" s="55">
        <f>[3]lang_2!B5940</f>
        <v>0</v>
      </c>
      <c r="C5940" s="55">
        <f>[3]lang_2!C5940</f>
        <v>0</v>
      </c>
      <c r="D5940" s="55">
        <f>[3]lang_2!D5940</f>
        <v>0</v>
      </c>
      <c r="E5940" s="55">
        <f>[3]lang_2!E5940</f>
        <v>0</v>
      </c>
    </row>
    <row r="5941" spans="1:5">
      <c r="A5941" s="55">
        <f>[3]lang_2!A5941</f>
        <v>0</v>
      </c>
      <c r="B5941" s="55">
        <f>[3]lang_2!B5941</f>
        <v>0</v>
      </c>
      <c r="C5941" s="55">
        <f>[3]lang_2!C5941</f>
        <v>0</v>
      </c>
      <c r="D5941" s="55">
        <f>[3]lang_2!D5941</f>
        <v>0</v>
      </c>
      <c r="E5941" s="55">
        <f>[3]lang_2!E5941</f>
        <v>0</v>
      </c>
    </row>
    <row r="5942" spans="1:5">
      <c r="A5942" s="55">
        <f>[3]lang_2!A5942</f>
        <v>0</v>
      </c>
      <c r="B5942" s="55">
        <f>[3]lang_2!B5942</f>
        <v>0</v>
      </c>
      <c r="C5942" s="55">
        <f>[3]lang_2!C5942</f>
        <v>0</v>
      </c>
      <c r="D5942" s="55">
        <f>[3]lang_2!D5942</f>
        <v>0</v>
      </c>
      <c r="E5942" s="55">
        <f>[3]lang_2!E5942</f>
        <v>0</v>
      </c>
    </row>
    <row r="5943" spans="1:5">
      <c r="A5943" s="55">
        <f>[3]lang_2!A5943</f>
        <v>0</v>
      </c>
      <c r="B5943" s="55">
        <f>[3]lang_2!B5943</f>
        <v>0</v>
      </c>
      <c r="C5943" s="55">
        <f>[3]lang_2!C5943</f>
        <v>0</v>
      </c>
      <c r="D5943" s="55">
        <f>[3]lang_2!D5943</f>
        <v>0</v>
      </c>
      <c r="E5943" s="55">
        <f>[3]lang_2!E5943</f>
        <v>0</v>
      </c>
    </row>
    <row r="5944" spans="1:5">
      <c r="A5944" s="55">
        <f>[3]lang_2!A5944</f>
        <v>0</v>
      </c>
      <c r="B5944" s="55">
        <f>[3]lang_2!B5944</f>
        <v>0</v>
      </c>
      <c r="C5944" s="55">
        <f>[3]lang_2!C5944</f>
        <v>0</v>
      </c>
      <c r="D5944" s="55">
        <f>[3]lang_2!D5944</f>
        <v>0</v>
      </c>
      <c r="E5944" s="55">
        <f>[3]lang_2!E5944</f>
        <v>0</v>
      </c>
    </row>
    <row r="5945" spans="1:5">
      <c r="A5945" s="55">
        <f>[3]lang_2!A5945</f>
        <v>0</v>
      </c>
      <c r="B5945" s="55">
        <f>[3]lang_2!B5945</f>
        <v>0</v>
      </c>
      <c r="C5945" s="55">
        <f>[3]lang_2!C5945</f>
        <v>0</v>
      </c>
      <c r="D5945" s="55">
        <f>[3]lang_2!D5945</f>
        <v>0</v>
      </c>
      <c r="E5945" s="55">
        <f>[3]lang_2!E5945</f>
        <v>0</v>
      </c>
    </row>
    <row r="5946" spans="1:5">
      <c r="A5946" s="55">
        <f>[3]lang_2!A5946</f>
        <v>0</v>
      </c>
      <c r="B5946" s="55">
        <f>[3]lang_2!B5946</f>
        <v>0</v>
      </c>
      <c r="C5946" s="55">
        <f>[3]lang_2!C5946</f>
        <v>0</v>
      </c>
      <c r="D5946" s="55">
        <f>[3]lang_2!D5946</f>
        <v>0</v>
      </c>
      <c r="E5946" s="55">
        <f>[3]lang_2!E5946</f>
        <v>0</v>
      </c>
    </row>
    <row r="5947" spans="1:5">
      <c r="A5947" s="55">
        <f>[3]lang_2!A5947</f>
        <v>0</v>
      </c>
      <c r="B5947" s="55">
        <f>[3]lang_2!B5947</f>
        <v>0</v>
      </c>
      <c r="C5947" s="55">
        <f>[3]lang_2!C5947</f>
        <v>0</v>
      </c>
      <c r="D5947" s="55">
        <f>[3]lang_2!D5947</f>
        <v>0</v>
      </c>
      <c r="E5947" s="55">
        <f>[3]lang_2!E5947</f>
        <v>0</v>
      </c>
    </row>
    <row r="5948" spans="1:5">
      <c r="A5948" s="55">
        <f>[3]lang_2!A5948</f>
        <v>0</v>
      </c>
      <c r="B5948" s="55">
        <f>[3]lang_2!B5948</f>
        <v>0</v>
      </c>
      <c r="C5948" s="55">
        <f>[3]lang_2!C5948</f>
        <v>0</v>
      </c>
      <c r="D5948" s="55">
        <f>[3]lang_2!D5948</f>
        <v>0</v>
      </c>
      <c r="E5948" s="55">
        <f>[3]lang_2!E5948</f>
        <v>0</v>
      </c>
    </row>
    <row r="5949" spans="1:5">
      <c r="A5949" s="55">
        <f>[3]lang_2!A5949</f>
        <v>0</v>
      </c>
      <c r="B5949" s="55">
        <f>[3]lang_2!B5949</f>
        <v>0</v>
      </c>
      <c r="C5949" s="55">
        <f>[3]lang_2!C5949</f>
        <v>0</v>
      </c>
      <c r="D5949" s="55">
        <f>[3]lang_2!D5949</f>
        <v>0</v>
      </c>
      <c r="E5949" s="55">
        <f>[3]lang_2!E5949</f>
        <v>0</v>
      </c>
    </row>
    <row r="5950" spans="1:5">
      <c r="A5950" s="55">
        <f>[3]lang_2!A5950</f>
        <v>0</v>
      </c>
      <c r="B5950" s="55">
        <f>[3]lang_2!B5950</f>
        <v>0</v>
      </c>
      <c r="C5950" s="55">
        <f>[3]lang_2!C5950</f>
        <v>0</v>
      </c>
      <c r="D5950" s="55">
        <f>[3]lang_2!D5950</f>
        <v>0</v>
      </c>
      <c r="E5950" s="55">
        <f>[3]lang_2!E5950</f>
        <v>0</v>
      </c>
    </row>
    <row r="5951" spans="1:5">
      <c r="A5951" s="55">
        <f>[3]lang_2!A5951</f>
        <v>0</v>
      </c>
      <c r="B5951" s="55">
        <f>[3]lang_2!B5951</f>
        <v>0</v>
      </c>
      <c r="C5951" s="55">
        <f>[3]lang_2!C5951</f>
        <v>0</v>
      </c>
      <c r="D5951" s="55">
        <f>[3]lang_2!D5951</f>
        <v>0</v>
      </c>
      <c r="E5951" s="55">
        <f>[3]lang_2!E5951</f>
        <v>0</v>
      </c>
    </row>
    <row r="5952" spans="1:5">
      <c r="A5952" s="55">
        <f>[3]lang_2!A5952</f>
        <v>0</v>
      </c>
      <c r="B5952" s="55">
        <f>[3]lang_2!B5952</f>
        <v>0</v>
      </c>
      <c r="C5952" s="55">
        <f>[3]lang_2!C5952</f>
        <v>0</v>
      </c>
      <c r="D5952" s="55">
        <f>[3]lang_2!D5952</f>
        <v>0</v>
      </c>
      <c r="E5952" s="55">
        <f>[3]lang_2!E5952</f>
        <v>0</v>
      </c>
    </row>
    <row r="5953" spans="1:5">
      <c r="A5953" s="55">
        <f>[3]lang_2!A5953</f>
        <v>0</v>
      </c>
      <c r="B5953" s="55">
        <f>[3]lang_2!B5953</f>
        <v>0</v>
      </c>
      <c r="C5953" s="55">
        <f>[3]lang_2!C5953</f>
        <v>0</v>
      </c>
      <c r="D5953" s="55">
        <f>[3]lang_2!D5953</f>
        <v>0</v>
      </c>
      <c r="E5953" s="55">
        <f>[3]lang_2!E5953</f>
        <v>0</v>
      </c>
    </row>
    <row r="5954" spans="1:5">
      <c r="A5954" s="55">
        <f>[3]lang_2!A5954</f>
        <v>0</v>
      </c>
      <c r="B5954" s="55">
        <f>[3]lang_2!B5954</f>
        <v>0</v>
      </c>
      <c r="C5954" s="55">
        <f>[3]lang_2!C5954</f>
        <v>0</v>
      </c>
      <c r="D5954" s="55">
        <f>[3]lang_2!D5954</f>
        <v>0</v>
      </c>
      <c r="E5954" s="55">
        <f>[3]lang_2!E5954</f>
        <v>0</v>
      </c>
    </row>
    <row r="5955" spans="1:5">
      <c r="A5955" s="55">
        <f>[3]lang_2!A5955</f>
        <v>0</v>
      </c>
      <c r="B5955" s="55">
        <f>[3]lang_2!B5955</f>
        <v>0</v>
      </c>
      <c r="C5955" s="55">
        <f>[3]lang_2!C5955</f>
        <v>0</v>
      </c>
      <c r="D5955" s="55">
        <f>[3]lang_2!D5955</f>
        <v>0</v>
      </c>
      <c r="E5955" s="55">
        <f>[3]lang_2!E5955</f>
        <v>0</v>
      </c>
    </row>
    <row r="5956" spans="1:5">
      <c r="A5956" s="55">
        <f>[3]lang_2!A5956</f>
        <v>0</v>
      </c>
      <c r="B5956" s="55">
        <f>[3]lang_2!B5956</f>
        <v>0</v>
      </c>
      <c r="C5956" s="55">
        <f>[3]lang_2!C5956</f>
        <v>0</v>
      </c>
      <c r="D5956" s="55">
        <f>[3]lang_2!D5956</f>
        <v>0</v>
      </c>
      <c r="E5956" s="55">
        <f>[3]lang_2!E5956</f>
        <v>0</v>
      </c>
    </row>
    <row r="5957" spans="1:5">
      <c r="A5957" s="55">
        <f>[3]lang_2!A5957</f>
        <v>0</v>
      </c>
      <c r="B5957" s="55">
        <f>[3]lang_2!B5957</f>
        <v>0</v>
      </c>
      <c r="C5957" s="55">
        <f>[3]lang_2!C5957</f>
        <v>0</v>
      </c>
      <c r="D5957" s="55">
        <f>[3]lang_2!D5957</f>
        <v>0</v>
      </c>
      <c r="E5957" s="55">
        <f>[3]lang_2!E5957</f>
        <v>0</v>
      </c>
    </row>
    <row r="5958" spans="1:5">
      <c r="A5958" s="55">
        <f>[3]lang_2!A5958</f>
        <v>0</v>
      </c>
      <c r="B5958" s="55">
        <f>[3]lang_2!B5958</f>
        <v>0</v>
      </c>
      <c r="C5958" s="55">
        <f>[3]lang_2!C5958</f>
        <v>0</v>
      </c>
      <c r="D5958" s="55">
        <f>[3]lang_2!D5958</f>
        <v>0</v>
      </c>
      <c r="E5958" s="55">
        <f>[3]lang_2!E5958</f>
        <v>0</v>
      </c>
    </row>
    <row r="5959" spans="1:5">
      <c r="A5959" s="55">
        <f>[3]lang_2!A5959</f>
        <v>0</v>
      </c>
      <c r="B5959" s="55">
        <f>[3]lang_2!B5959</f>
        <v>0</v>
      </c>
      <c r="C5959" s="55">
        <f>[3]lang_2!C5959</f>
        <v>0</v>
      </c>
      <c r="D5959" s="55">
        <f>[3]lang_2!D5959</f>
        <v>0</v>
      </c>
      <c r="E5959" s="55">
        <f>[3]lang_2!E5959</f>
        <v>0</v>
      </c>
    </row>
    <row r="5960" spans="1:5">
      <c r="A5960" s="55">
        <f>[3]lang_2!A5960</f>
        <v>0</v>
      </c>
      <c r="B5960" s="55">
        <f>[3]lang_2!B5960</f>
        <v>0</v>
      </c>
      <c r="C5960" s="55">
        <f>[3]lang_2!C5960</f>
        <v>0</v>
      </c>
      <c r="D5960" s="55">
        <f>[3]lang_2!D5960</f>
        <v>0</v>
      </c>
      <c r="E5960" s="55">
        <f>[3]lang_2!E5960</f>
        <v>0</v>
      </c>
    </row>
    <row r="5961" spans="1:5">
      <c r="A5961" s="55">
        <f>[3]lang_2!A5961</f>
        <v>0</v>
      </c>
      <c r="B5961" s="55">
        <f>[3]lang_2!B5961</f>
        <v>0</v>
      </c>
      <c r="C5961" s="55">
        <f>[3]lang_2!C5961</f>
        <v>0</v>
      </c>
      <c r="D5961" s="55">
        <f>[3]lang_2!D5961</f>
        <v>0</v>
      </c>
      <c r="E5961" s="55">
        <f>[3]lang_2!E5961</f>
        <v>0</v>
      </c>
    </row>
    <row r="5962" spans="1:5">
      <c r="A5962" s="55">
        <f>[3]lang_2!A5962</f>
        <v>0</v>
      </c>
      <c r="B5962" s="55">
        <f>[3]lang_2!B5962</f>
        <v>0</v>
      </c>
      <c r="C5962" s="55">
        <f>[3]lang_2!C5962</f>
        <v>0</v>
      </c>
      <c r="D5962" s="55">
        <f>[3]lang_2!D5962</f>
        <v>0</v>
      </c>
      <c r="E5962" s="55">
        <f>[3]lang_2!E5962</f>
        <v>0</v>
      </c>
    </row>
    <row r="5963" spans="1:5">
      <c r="A5963" s="55">
        <f>[3]lang_2!A5963</f>
        <v>0</v>
      </c>
      <c r="B5963" s="55">
        <f>[3]lang_2!B5963</f>
        <v>0</v>
      </c>
      <c r="C5963" s="55">
        <f>[3]lang_2!C5963</f>
        <v>0</v>
      </c>
      <c r="D5963" s="55">
        <f>[3]lang_2!D5963</f>
        <v>0</v>
      </c>
      <c r="E5963" s="55">
        <f>[3]lang_2!E5963</f>
        <v>0</v>
      </c>
    </row>
    <row r="5964" spans="1:5">
      <c r="A5964" s="55">
        <f>[3]lang_2!A5964</f>
        <v>0</v>
      </c>
      <c r="B5964" s="55">
        <f>[3]lang_2!B5964</f>
        <v>0</v>
      </c>
      <c r="C5964" s="55">
        <f>[3]lang_2!C5964</f>
        <v>0</v>
      </c>
      <c r="D5964" s="55">
        <f>[3]lang_2!D5964</f>
        <v>0</v>
      </c>
      <c r="E5964" s="55">
        <f>[3]lang_2!E5964</f>
        <v>0</v>
      </c>
    </row>
    <row r="5965" spans="1:5">
      <c r="A5965" s="55">
        <f>[3]lang_2!A5965</f>
        <v>0</v>
      </c>
      <c r="B5965" s="55">
        <f>[3]lang_2!B5965</f>
        <v>0</v>
      </c>
      <c r="C5965" s="55">
        <f>[3]lang_2!C5965</f>
        <v>0</v>
      </c>
      <c r="D5965" s="55">
        <f>[3]lang_2!D5965</f>
        <v>0</v>
      </c>
      <c r="E5965" s="55">
        <f>[3]lang_2!E5965</f>
        <v>0</v>
      </c>
    </row>
    <row r="5966" spans="1:5">
      <c r="A5966" s="55">
        <f>[3]lang_2!A5966</f>
        <v>0</v>
      </c>
      <c r="B5966" s="55">
        <f>[3]lang_2!B5966</f>
        <v>0</v>
      </c>
      <c r="C5966" s="55">
        <f>[3]lang_2!C5966</f>
        <v>0</v>
      </c>
      <c r="D5966" s="55">
        <f>[3]lang_2!D5966</f>
        <v>0</v>
      </c>
      <c r="E5966" s="55">
        <f>[3]lang_2!E5966</f>
        <v>0</v>
      </c>
    </row>
    <row r="5967" spans="1:5">
      <c r="A5967" s="55">
        <f>[3]lang_2!A5967</f>
        <v>0</v>
      </c>
      <c r="B5967" s="55">
        <f>[3]lang_2!B5967</f>
        <v>0</v>
      </c>
      <c r="C5967" s="55">
        <f>[3]lang_2!C5967</f>
        <v>0</v>
      </c>
      <c r="D5967" s="55">
        <f>[3]lang_2!D5967</f>
        <v>0</v>
      </c>
      <c r="E5967" s="55">
        <f>[3]lang_2!E5967</f>
        <v>0</v>
      </c>
    </row>
    <row r="5968" spans="1:5">
      <c r="A5968" s="55">
        <f>[3]lang_2!A5968</f>
        <v>0</v>
      </c>
      <c r="B5968" s="55">
        <f>[3]lang_2!B5968</f>
        <v>0</v>
      </c>
      <c r="C5968" s="55">
        <f>[3]lang_2!C5968</f>
        <v>0</v>
      </c>
      <c r="D5968" s="55">
        <f>[3]lang_2!D5968</f>
        <v>0</v>
      </c>
      <c r="E5968" s="55">
        <f>[3]lang_2!E5968</f>
        <v>0</v>
      </c>
    </row>
    <row r="5969" spans="1:5">
      <c r="A5969" s="55">
        <f>[3]lang_2!A5969</f>
        <v>0</v>
      </c>
      <c r="B5969" s="55">
        <f>[3]lang_2!B5969</f>
        <v>0</v>
      </c>
      <c r="C5969" s="55">
        <f>[3]lang_2!C5969</f>
        <v>0</v>
      </c>
      <c r="D5969" s="55">
        <f>[3]lang_2!D5969</f>
        <v>0</v>
      </c>
      <c r="E5969" s="55">
        <f>[3]lang_2!E5969</f>
        <v>0</v>
      </c>
    </row>
    <row r="5970" spans="1:5">
      <c r="A5970" s="55">
        <f>[3]lang_2!A5970</f>
        <v>0</v>
      </c>
      <c r="B5970" s="55">
        <f>[3]lang_2!B5970</f>
        <v>0</v>
      </c>
      <c r="C5970" s="55">
        <f>[3]lang_2!C5970</f>
        <v>0</v>
      </c>
      <c r="D5970" s="55">
        <f>[3]lang_2!D5970</f>
        <v>0</v>
      </c>
      <c r="E5970" s="55">
        <f>[3]lang_2!E5970</f>
        <v>0</v>
      </c>
    </row>
    <row r="5971" spans="1:5">
      <c r="A5971" s="55">
        <f>[3]lang_2!A5971</f>
        <v>0</v>
      </c>
      <c r="B5971" s="55">
        <f>[3]lang_2!B5971</f>
        <v>0</v>
      </c>
      <c r="C5971" s="55">
        <f>[3]lang_2!C5971</f>
        <v>0</v>
      </c>
      <c r="D5971" s="55">
        <f>[3]lang_2!D5971</f>
        <v>0</v>
      </c>
      <c r="E5971" s="55">
        <f>[3]lang_2!E5971</f>
        <v>0</v>
      </c>
    </row>
    <row r="5972" spans="1:5">
      <c r="A5972" s="55">
        <f>[3]lang_2!A5972</f>
        <v>0</v>
      </c>
      <c r="B5972" s="55">
        <f>[3]lang_2!B5972</f>
        <v>0</v>
      </c>
      <c r="C5972" s="55">
        <f>[3]lang_2!C5972</f>
        <v>0</v>
      </c>
      <c r="D5972" s="55">
        <f>[3]lang_2!D5972</f>
        <v>0</v>
      </c>
      <c r="E5972" s="55">
        <f>[3]lang_2!E5972</f>
        <v>0</v>
      </c>
    </row>
    <row r="5973" spans="1:5">
      <c r="A5973" s="55">
        <f>[3]lang_2!A5973</f>
        <v>0</v>
      </c>
      <c r="B5973" s="55">
        <f>[3]lang_2!B5973</f>
        <v>0</v>
      </c>
      <c r="C5973" s="55">
        <f>[3]lang_2!C5973</f>
        <v>0</v>
      </c>
      <c r="D5973" s="55">
        <f>[3]lang_2!D5973</f>
        <v>0</v>
      </c>
      <c r="E5973" s="55">
        <f>[3]lang_2!E5973</f>
        <v>0</v>
      </c>
    </row>
    <row r="5974" spans="1:5">
      <c r="A5974" s="55">
        <f>[3]lang_2!A5974</f>
        <v>0</v>
      </c>
      <c r="B5974" s="55">
        <f>[3]lang_2!B5974</f>
        <v>0</v>
      </c>
      <c r="C5974" s="55">
        <f>[3]lang_2!C5974</f>
        <v>0</v>
      </c>
      <c r="D5974" s="55">
        <f>[3]lang_2!D5974</f>
        <v>0</v>
      </c>
      <c r="E5974" s="55">
        <f>[3]lang_2!E5974</f>
        <v>0</v>
      </c>
    </row>
    <row r="5975" spans="1:5">
      <c r="A5975" s="55">
        <f>[3]lang_2!A5975</f>
        <v>0</v>
      </c>
      <c r="B5975" s="55">
        <f>[3]lang_2!B5975</f>
        <v>0</v>
      </c>
      <c r="C5975" s="55">
        <f>[3]lang_2!C5975</f>
        <v>0</v>
      </c>
      <c r="D5975" s="55">
        <f>[3]lang_2!D5975</f>
        <v>0</v>
      </c>
      <c r="E5975" s="55">
        <f>[3]lang_2!E5975</f>
        <v>0</v>
      </c>
    </row>
    <row r="5976" spans="1:5">
      <c r="A5976" s="55">
        <f>[3]lang_2!A5976</f>
        <v>0</v>
      </c>
      <c r="B5976" s="55">
        <f>[3]lang_2!B5976</f>
        <v>0</v>
      </c>
      <c r="C5976" s="55">
        <f>[3]lang_2!C5976</f>
        <v>0</v>
      </c>
      <c r="D5976" s="55">
        <f>[3]lang_2!D5976</f>
        <v>0</v>
      </c>
      <c r="E5976" s="55">
        <f>[3]lang_2!E5976</f>
        <v>0</v>
      </c>
    </row>
    <row r="5977" spans="1:5">
      <c r="A5977" s="55">
        <f>[3]lang_2!A5977</f>
        <v>0</v>
      </c>
      <c r="B5977" s="55">
        <f>[3]lang_2!B5977</f>
        <v>0</v>
      </c>
      <c r="C5977" s="55">
        <f>[3]lang_2!C5977</f>
        <v>0</v>
      </c>
      <c r="D5977" s="55">
        <f>[3]lang_2!D5977</f>
        <v>0</v>
      </c>
      <c r="E5977" s="55">
        <f>[3]lang_2!E5977</f>
        <v>0</v>
      </c>
    </row>
    <row r="5978" spans="1:5">
      <c r="A5978" s="55">
        <f>[3]lang_2!A5978</f>
        <v>0</v>
      </c>
      <c r="B5978" s="55">
        <f>[3]lang_2!B5978</f>
        <v>0</v>
      </c>
      <c r="C5978" s="55">
        <f>[3]lang_2!C5978</f>
        <v>0</v>
      </c>
      <c r="D5978" s="55">
        <f>[3]lang_2!D5978</f>
        <v>0</v>
      </c>
      <c r="E5978" s="55">
        <f>[3]lang_2!E5978</f>
        <v>0</v>
      </c>
    </row>
    <row r="5979" spans="1:5">
      <c r="A5979" s="55">
        <f>[3]lang_2!A5979</f>
        <v>0</v>
      </c>
      <c r="B5979" s="55">
        <f>[3]lang_2!B5979</f>
        <v>0</v>
      </c>
      <c r="C5979" s="55">
        <f>[3]lang_2!C5979</f>
        <v>0</v>
      </c>
      <c r="D5979" s="55">
        <f>[3]lang_2!D5979</f>
        <v>0</v>
      </c>
      <c r="E5979" s="55">
        <f>[3]lang_2!E5979</f>
        <v>0</v>
      </c>
    </row>
    <row r="5980" spans="1:5">
      <c r="A5980" s="55">
        <f>[3]lang_2!A5980</f>
        <v>0</v>
      </c>
      <c r="B5980" s="55">
        <f>[3]lang_2!B5980</f>
        <v>0</v>
      </c>
      <c r="C5980" s="55">
        <f>[3]lang_2!C5980</f>
        <v>0</v>
      </c>
      <c r="D5980" s="55">
        <f>[3]lang_2!D5980</f>
        <v>0</v>
      </c>
      <c r="E5980" s="55">
        <f>[3]lang_2!E5980</f>
        <v>0</v>
      </c>
    </row>
    <row r="5981" spans="1:5">
      <c r="A5981" s="55">
        <f>[3]lang_2!A5981</f>
        <v>0</v>
      </c>
      <c r="B5981" s="55">
        <f>[3]lang_2!B5981</f>
        <v>0</v>
      </c>
      <c r="C5981" s="55">
        <f>[3]lang_2!C5981</f>
        <v>0</v>
      </c>
      <c r="D5981" s="55">
        <f>[3]lang_2!D5981</f>
        <v>0</v>
      </c>
      <c r="E5981" s="55">
        <f>[3]lang_2!E5981</f>
        <v>0</v>
      </c>
    </row>
    <row r="5982" spans="1:5">
      <c r="A5982" s="55">
        <f>[3]lang_2!A5982</f>
        <v>0</v>
      </c>
      <c r="B5982" s="55">
        <f>[3]lang_2!B5982</f>
        <v>0</v>
      </c>
      <c r="C5982" s="55">
        <f>[3]lang_2!C5982</f>
        <v>0</v>
      </c>
      <c r="D5982" s="55">
        <f>[3]lang_2!D5982</f>
        <v>0</v>
      </c>
      <c r="E5982" s="55">
        <f>[3]lang_2!E5982</f>
        <v>0</v>
      </c>
    </row>
    <row r="5983" spans="1:5">
      <c r="A5983" s="55">
        <f>[3]lang_2!A5983</f>
        <v>0</v>
      </c>
      <c r="B5983" s="55">
        <f>[3]lang_2!B5983</f>
        <v>0</v>
      </c>
      <c r="C5983" s="55">
        <f>[3]lang_2!C5983</f>
        <v>0</v>
      </c>
      <c r="D5983" s="55">
        <f>[3]lang_2!D5983</f>
        <v>0</v>
      </c>
      <c r="E5983" s="55">
        <f>[3]lang_2!E5983</f>
        <v>0</v>
      </c>
    </row>
    <row r="5984" spans="1:5">
      <c r="A5984" s="55">
        <f>[3]lang_2!A5984</f>
        <v>0</v>
      </c>
      <c r="B5984" s="55">
        <f>[3]lang_2!B5984</f>
        <v>0</v>
      </c>
      <c r="C5984" s="55">
        <f>[3]lang_2!C5984</f>
        <v>0</v>
      </c>
      <c r="D5984" s="55">
        <f>[3]lang_2!D5984</f>
        <v>0</v>
      </c>
      <c r="E5984" s="55">
        <f>[3]lang_2!E5984</f>
        <v>0</v>
      </c>
    </row>
    <row r="5985" spans="1:5">
      <c r="A5985" s="55">
        <f>[3]lang_2!A5985</f>
        <v>0</v>
      </c>
      <c r="B5985" s="55">
        <f>[3]lang_2!B5985</f>
        <v>0</v>
      </c>
      <c r="C5985" s="55">
        <f>[3]lang_2!C5985</f>
        <v>0</v>
      </c>
      <c r="D5985" s="55">
        <f>[3]lang_2!D5985</f>
        <v>0</v>
      </c>
      <c r="E5985" s="55">
        <f>[3]lang_2!E5985</f>
        <v>0</v>
      </c>
    </row>
    <row r="5986" spans="1:5">
      <c r="A5986" s="55">
        <f>[3]lang_2!A5986</f>
        <v>0</v>
      </c>
      <c r="B5986" s="55">
        <f>[3]lang_2!B5986</f>
        <v>0</v>
      </c>
      <c r="C5986" s="55">
        <f>[3]lang_2!C5986</f>
        <v>0</v>
      </c>
      <c r="D5986" s="55">
        <f>[3]lang_2!D5986</f>
        <v>0</v>
      </c>
      <c r="E5986" s="55">
        <f>[3]lang_2!E5986</f>
        <v>0</v>
      </c>
    </row>
    <row r="5987" spans="1:5">
      <c r="A5987" s="55">
        <f>[3]lang_2!A5987</f>
        <v>0</v>
      </c>
      <c r="B5987" s="55">
        <f>[3]lang_2!B5987</f>
        <v>0</v>
      </c>
      <c r="C5987" s="55">
        <f>[3]lang_2!C5987</f>
        <v>0</v>
      </c>
      <c r="D5987" s="55">
        <f>[3]lang_2!D5987</f>
        <v>0</v>
      </c>
      <c r="E5987" s="55">
        <f>[3]lang_2!E5987</f>
        <v>0</v>
      </c>
    </row>
    <row r="5988" spans="1:5">
      <c r="A5988" s="55">
        <f>[3]lang_2!A5988</f>
        <v>0</v>
      </c>
      <c r="B5988" s="55">
        <f>[3]lang_2!B5988</f>
        <v>0</v>
      </c>
      <c r="C5988" s="55">
        <f>[3]lang_2!C5988</f>
        <v>0</v>
      </c>
      <c r="D5988" s="55">
        <f>[3]lang_2!D5988</f>
        <v>0</v>
      </c>
      <c r="E5988" s="55">
        <f>[3]lang_2!E5988</f>
        <v>0</v>
      </c>
    </row>
    <row r="5989" spans="1:5">
      <c r="A5989" s="55">
        <f>[3]lang_2!A5989</f>
        <v>0</v>
      </c>
      <c r="B5989" s="55">
        <f>[3]lang_2!B5989</f>
        <v>0</v>
      </c>
      <c r="C5989" s="55">
        <f>[3]lang_2!C5989</f>
        <v>0</v>
      </c>
      <c r="D5989" s="55">
        <f>[3]lang_2!D5989</f>
        <v>0</v>
      </c>
      <c r="E5989" s="55">
        <f>[3]lang_2!E5989</f>
        <v>0</v>
      </c>
    </row>
    <row r="5990" spans="1:5">
      <c r="A5990" s="55">
        <f>[3]lang_2!A5990</f>
        <v>0</v>
      </c>
      <c r="B5990" s="55">
        <f>[3]lang_2!B5990</f>
        <v>0</v>
      </c>
      <c r="C5990" s="55">
        <f>[3]lang_2!C5990</f>
        <v>0</v>
      </c>
      <c r="D5990" s="55">
        <f>[3]lang_2!D5990</f>
        <v>0</v>
      </c>
      <c r="E5990" s="55">
        <f>[3]lang_2!E5990</f>
        <v>0</v>
      </c>
    </row>
    <row r="5991" spans="1:5">
      <c r="A5991" s="55">
        <f>[3]lang_2!A5991</f>
        <v>0</v>
      </c>
      <c r="B5991" s="55">
        <f>[3]lang_2!B5991</f>
        <v>0</v>
      </c>
      <c r="C5991" s="55">
        <f>[3]lang_2!C5991</f>
        <v>0</v>
      </c>
      <c r="D5991" s="55">
        <f>[3]lang_2!D5991</f>
        <v>0</v>
      </c>
      <c r="E5991" s="55">
        <f>[3]lang_2!E5991</f>
        <v>0</v>
      </c>
    </row>
    <row r="5992" spans="1:5">
      <c r="A5992" s="55">
        <f>[3]lang_2!A5992</f>
        <v>0</v>
      </c>
      <c r="B5992" s="55">
        <f>[3]lang_2!B5992</f>
        <v>0</v>
      </c>
      <c r="C5992" s="55">
        <f>[3]lang_2!C5992</f>
        <v>0</v>
      </c>
      <c r="D5992" s="55">
        <f>[3]lang_2!D5992</f>
        <v>0</v>
      </c>
      <c r="E5992" s="55">
        <f>[3]lang_2!E5992</f>
        <v>0</v>
      </c>
    </row>
    <row r="5993" spans="1:5">
      <c r="A5993" s="55">
        <f>[3]lang_2!A5993</f>
        <v>0</v>
      </c>
      <c r="B5993" s="55">
        <f>[3]lang_2!B5993</f>
        <v>0</v>
      </c>
      <c r="C5993" s="55">
        <f>[3]lang_2!C5993</f>
        <v>0</v>
      </c>
      <c r="D5993" s="55">
        <f>[3]lang_2!D5993</f>
        <v>0</v>
      </c>
      <c r="E5993" s="55">
        <f>[3]lang_2!E5993</f>
        <v>0</v>
      </c>
    </row>
    <row r="5994" spans="1:5">
      <c r="A5994" s="55">
        <f>[3]lang_2!A5994</f>
        <v>0</v>
      </c>
      <c r="B5994" s="55">
        <f>[3]lang_2!B5994</f>
        <v>0</v>
      </c>
      <c r="C5994" s="55">
        <f>[3]lang_2!C5994</f>
        <v>0</v>
      </c>
      <c r="D5994" s="55">
        <f>[3]lang_2!D5994</f>
        <v>0</v>
      </c>
      <c r="E5994" s="55">
        <f>[3]lang_2!E5994</f>
        <v>0</v>
      </c>
    </row>
    <row r="5995" spans="1:5">
      <c r="A5995" s="55">
        <f>[3]lang_2!A5995</f>
        <v>0</v>
      </c>
      <c r="B5995" s="55">
        <f>[3]lang_2!B5995</f>
        <v>0</v>
      </c>
      <c r="C5995" s="55">
        <f>[3]lang_2!C5995</f>
        <v>0</v>
      </c>
      <c r="D5995" s="55">
        <f>[3]lang_2!D5995</f>
        <v>0</v>
      </c>
      <c r="E5995" s="55">
        <f>[3]lang_2!E5995</f>
        <v>0</v>
      </c>
    </row>
    <row r="5996" spans="1:5">
      <c r="A5996" s="55">
        <f>[3]lang_2!A5996</f>
        <v>0</v>
      </c>
      <c r="B5996" s="55">
        <f>[3]lang_2!B5996</f>
        <v>0</v>
      </c>
      <c r="C5996" s="55">
        <f>[3]lang_2!C5996</f>
        <v>0</v>
      </c>
      <c r="D5996" s="55">
        <f>[3]lang_2!D5996</f>
        <v>0</v>
      </c>
      <c r="E5996" s="55">
        <f>[3]lang_2!E5996</f>
        <v>0</v>
      </c>
    </row>
    <row r="5997" spans="1:5">
      <c r="A5997" s="55">
        <f>[3]lang_2!A5997</f>
        <v>0</v>
      </c>
      <c r="B5997" s="55">
        <f>[3]lang_2!B5997</f>
        <v>0</v>
      </c>
      <c r="C5997" s="55">
        <f>[3]lang_2!C5997</f>
        <v>0</v>
      </c>
      <c r="D5997" s="55">
        <f>[3]lang_2!D5997</f>
        <v>0</v>
      </c>
      <c r="E5997" s="55">
        <f>[3]lang_2!E5997</f>
        <v>0</v>
      </c>
    </row>
    <row r="5998" spans="1:5">
      <c r="A5998" s="55">
        <f>[3]lang_2!A5998</f>
        <v>0</v>
      </c>
      <c r="B5998" s="55">
        <f>[3]lang_2!B5998</f>
        <v>0</v>
      </c>
      <c r="C5998" s="55">
        <f>[3]lang_2!C5998</f>
        <v>0</v>
      </c>
      <c r="D5998" s="55">
        <f>[3]lang_2!D5998</f>
        <v>0</v>
      </c>
      <c r="E5998" s="55">
        <f>[3]lang_2!E5998</f>
        <v>0</v>
      </c>
    </row>
    <row r="5999" spans="1:5">
      <c r="A5999" s="55">
        <f>[3]lang_2!A5999</f>
        <v>0</v>
      </c>
      <c r="B5999" s="55">
        <f>[3]lang_2!B5999</f>
        <v>0</v>
      </c>
      <c r="C5999" s="55">
        <f>[3]lang_2!C5999</f>
        <v>0</v>
      </c>
      <c r="D5999" s="55">
        <f>[3]lang_2!D5999</f>
        <v>0</v>
      </c>
      <c r="E5999" s="55">
        <f>[3]lang_2!E5999</f>
        <v>0</v>
      </c>
    </row>
    <row r="6000" spans="1:5">
      <c r="A6000" s="55">
        <f>[3]lang_2!A6000</f>
        <v>0</v>
      </c>
      <c r="B6000" s="55">
        <f>[3]lang_2!B6000</f>
        <v>0</v>
      </c>
      <c r="C6000" s="55">
        <f>[3]lang_2!C6000</f>
        <v>0</v>
      </c>
      <c r="D6000" s="55">
        <f>[3]lang_2!D6000</f>
        <v>0</v>
      </c>
      <c r="E6000" s="55">
        <f>[3]lang_2!E6000</f>
        <v>0</v>
      </c>
    </row>
  </sheetData>
  <phoneticPr fontId="11" type="noConversion"/>
  <conditionalFormatting sqref="B739:B766 C350 E350">
    <cfRule type="expression" dxfId="3" priority="1">
      <formula>MOD(ROW(),5)&lt;&gt;2</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00"/>
  <sheetViews>
    <sheetView workbookViewId="0">
      <selection activeCell="C25" sqref="C25"/>
    </sheetView>
  </sheetViews>
  <sheetFormatPr defaultRowHeight="14.25"/>
  <cols>
    <col min="1" max="1" width="36.75" style="56" customWidth="1"/>
    <col min="2" max="2" width="17.125" style="56" customWidth="1"/>
    <col min="3" max="3" width="121.625" style="56" customWidth="1"/>
    <col min="4" max="4" width="17.625" style="56" customWidth="1"/>
    <col min="5" max="16384" width="9" style="56"/>
  </cols>
  <sheetData>
    <row r="1" spans="1:3">
      <c r="A1" s="55" t="str">
        <f>[4]lang_6!A1</f>
        <v>languageid$c</v>
      </c>
      <c r="B1" s="55" t="str">
        <f>[4]lang_6!B1</f>
        <v>描述</v>
      </c>
      <c r="C1" s="55" t="str">
        <f>[4]lang_6!C1</f>
        <v>cn$c</v>
      </c>
    </row>
    <row r="2" spans="1:3">
      <c r="A2" s="55" t="str">
        <f>[4]lang_6!A2</f>
        <v>STRING</v>
      </c>
      <c r="B2" s="55" t="str">
        <f>[4]lang_6!B2</f>
        <v>STRING</v>
      </c>
      <c r="C2" s="55" t="str">
        <f>[4]lang_6!C2</f>
        <v>STRING</v>
      </c>
    </row>
    <row r="3" spans="1:3" ht="16.149999999999999" customHeight="1">
      <c r="A3" s="55" t="str">
        <f>[4]lang_6!A3</f>
        <v>非空</v>
      </c>
      <c r="B3" s="55" t="str">
        <f>[4]lang_6!B3</f>
        <v>不限制</v>
      </c>
      <c r="C3" s="55" t="str">
        <f>[4]lang_6!C3</f>
        <v>非空的</v>
      </c>
    </row>
    <row r="4" spans="1:3">
      <c r="A4" s="55" t="str">
        <f>[4]lang_6!A4</f>
        <v>语言ＩＤ 这个ID一次设置后不要轻易变更
ID必须全部为大写字母</v>
      </c>
      <c r="B4" s="55" t="str">
        <f>[4]lang_6!B4</f>
        <v>不作导出 只做备注名称
助记符</v>
      </c>
      <c r="C4" s="55">
        <f>[4]lang_6!C4</f>
        <v>0</v>
      </c>
    </row>
    <row r="5" spans="1:3">
      <c r="A5" s="55" t="str">
        <f>[4]lang_6!A5</f>
        <v>大写字母 符号 数字</v>
      </c>
      <c r="B5" s="55">
        <f>[4]lang_6!B5</f>
        <v>0</v>
      </c>
      <c r="C5" s="55" t="str">
        <f>[4]lang_6!C5</f>
        <v>中文</v>
      </c>
    </row>
    <row r="6" spans="1:3" ht="28.5">
      <c r="A6" s="56" t="str">
        <f>[4]lang_6!A6</f>
        <v>AWAKING_RACE_101</v>
      </c>
      <c r="B6" s="56">
        <f>[4]lang_6!B6</f>
        <v>0</v>
      </c>
      <c r="C6" s="296" t="str">
        <f>[4]lang_6!C6</f>
        <v>#[color=ffffff,fontsize=24,outlinesize=2,outlinecolor=3C1E0A]前进吧！天命所归的战士们！听到那些逝去的战友永不停息的呐喊了吗？而今，成就他们悲愿的时候到来了！[-]</v>
      </c>
    </row>
    <row r="7" spans="1:3" ht="28.5">
      <c r="A7" s="56" t="str">
        <f>[4]lang_6!A7</f>
        <v>AWAKING_RACE_102</v>
      </c>
      <c r="B7" s="56">
        <f>[4]lang_6!B7</f>
        <v>0</v>
      </c>
      <c r="C7" s="296" t="str">
        <f>[4]lang_6!C7</f>
        <v>#[color=ffffff,fontsize=24,outlinesize=2,outlinecolor=3C1E0A]现身吧，大森林的守护者们！奋起吧，图拉里昂的卫士们！利刃挥舞，直至献身倒地！万箭齐发，直到邪魔退去！喔，森林之子，同心协力生不息！喔，森林之子，浴血奋战共迎击！[-]</v>
      </c>
    </row>
    <row r="8" spans="1:3">
      <c r="A8" s="56" t="str">
        <f>[4]lang_6!A8</f>
        <v>AWAKING_RACE_103</v>
      </c>
      <c r="B8" s="56">
        <f>[4]lang_6!B8</f>
        <v>0</v>
      </c>
      <c r="C8" s="56" t="str">
        <f>[4]lang_6!C8</f>
        <v>#[color=ffffff,fontsize=24,outlinesize=2,outlinecolor=3C1E0A]感觉到了吗？这是一场任何人都无法平息的宿命决战！若是面对强敌而感到恐惧的话，胆小鬼啊，你就离开好了。若是没有保护家园的觉悟，孤独的人啊，你就倒下吧。为恢复昔日的荣耀而拼尽全力吧，笃信克鲁罗德之道的人啊。[-]</v>
      </c>
    </row>
    <row r="9" spans="1:3" ht="28.5">
      <c r="A9" s="56" t="str">
        <f>[4]lang_6!A9</f>
        <v>AWAKING_RACE_104</v>
      </c>
      <c r="B9" s="56">
        <f>[4]lang_6!B9</f>
        <v>0</v>
      </c>
      <c r="C9" s="296" t="str">
        <f>[4]lang_6!C9</f>
        <v>#[color=ffffff,fontsize=24,outlinesize=2,outlinecolor=3C1E0A]埋葬于尘土之下的人啊，从亡者的国度归来吧！把所有生者的憎恨都化为死亡的潮汐，吞没这个早已腐朽崩坏的世界吧！[-]</v>
      </c>
    </row>
    <row r="10" spans="1:3" ht="42.75">
      <c r="A10" s="56" t="str">
        <f>[4]lang_6!A10</f>
        <v>AWAKING_RACE_105</v>
      </c>
      <c r="B10" s="56">
        <f>[4]lang_6!B10</f>
        <v>0</v>
      </c>
      <c r="C10" s="296" t="str">
        <f>[4]lang_6!C10</f>
        <v>#[color=ffffff,fontsize=21,outlinesize=2,outlinecolor=3C1E0A]天堂何来不睦，云顶何起纷争？醒来吧，被蒙蔽者，我来为你揭示虚假幻影后的真相。燃烧之星啊，你为何从天陨落？起来吧，受奴役的人，我来为你打破象征不公的监牢。秩序的末日被火焰所预见，万物将在灰烬中重获新生。醒来吧，起来吧，否则我们将永远沉沦。[-]</v>
      </c>
    </row>
    <row r="11" spans="1:3" ht="28.5">
      <c r="A11" s="56" t="str">
        <f>[4]lang_6!A11</f>
        <v>AWAKING_RACE_106</v>
      </c>
      <c r="B11" s="56">
        <f>[4]lang_6!B11</f>
        <v>0</v>
      </c>
      <c r="C11" s="296" t="str">
        <f>[4]lang_6!C11</f>
        <v>#[color=ffffff,fontsize=24,outlinesize=2,outlinecolor=3C1E0A]埋葬于尘土之下的人啊，从亡者的国度归来吧！把所有生者的憎恨都化为死亡的潮汐，吞没这个早已腐朽崩坏的世界吧！[-]</v>
      </c>
    </row>
    <row r="12" spans="1:3" ht="28.5">
      <c r="A12" s="56" t="str">
        <f>[4]lang_6!A12</f>
        <v>AWAKING_RACE_107</v>
      </c>
      <c r="B12" s="56">
        <f>[4]lang_6!B12</f>
        <v>0</v>
      </c>
      <c r="C12" s="296" t="str">
        <f>[4]lang_6!C12</f>
        <v>#[color=ffffff,fontsize=24,outlinesize=2,outlinecolor=3C1E0A]埋葬于尘土之下的人啊，从亡者的国度归来吧！把所有生者的憎恨都化为死亡的潮汐，吞没这个早已腐朽崩坏的世界吧！[-]</v>
      </c>
    </row>
    <row r="13" spans="1:3" ht="28.5">
      <c r="A13" s="56" t="str">
        <f>[4]lang_6!A13</f>
        <v>AWAKING_RACE_108</v>
      </c>
      <c r="B13" s="56">
        <f>[4]lang_6!B13</f>
        <v>0</v>
      </c>
      <c r="C13" s="296" t="str">
        <f>[4]lang_6!C13</f>
        <v>#[color=ffffff,fontsize=24,outlinesize=2,outlinecolor=3C1E0A]埋葬于尘土之下的人啊，从亡者的国度归来吧！把所有生者的憎恨都化为死亡的潮汐，吞没这个早已腐朽崩坏的世界吧！[-]</v>
      </c>
    </row>
    <row r="14" spans="1:3" ht="25.5">
      <c r="A14" s="56" t="str">
        <f>[4]lang_6!A14</f>
        <v>AWAKING_RACE_109</v>
      </c>
      <c r="B14" s="56">
        <f>[4]lang_6!B14</f>
        <v>0</v>
      </c>
      <c r="C14" s="297" t="str">
        <f>[4]lang_6!C14</f>
        <v>#[color=ffffff,fontsize=24,outlinesize=2,outlinecolor=3C1E0A]以名为契，土元素领主格拉格尔，愿您稳固地脉之基；水元素领主埃克瓦兰达，愿您协调法力之潮；火元素领主帕兰纳斯忒，愿您平衡魔网之力；气元素领主莎温德，愿您敞开诸界之门。元素中的至强者，响应我的召唤！[-]</v>
      </c>
    </row>
    <row r="15" spans="1:3">
      <c r="A15" s="56">
        <f>[4]lang_6!A15</f>
        <v>0</v>
      </c>
      <c r="B15" s="56">
        <f>[4]lang_6!B15</f>
        <v>0</v>
      </c>
      <c r="C15" s="297">
        <f>[4]lang_6!C15</f>
        <v>0</v>
      </c>
    </row>
    <row r="16" spans="1:3">
      <c r="A16" s="56" t="str">
        <f>[4]lang_6!A16</f>
        <v>#觉醒兵团描述</v>
      </c>
      <c r="B16" s="56">
        <f>[4]lang_6!B16</f>
        <v>0</v>
      </c>
      <c r="C16" s="56">
        <f>[4]lang_6!C16</f>
        <v>0</v>
      </c>
    </row>
    <row r="17" spans="1:3">
      <c r="A17" s="56" t="str">
        <f>[4]lang_6!A17</f>
        <v>KAKUSE_101</v>
      </c>
      <c r="B17" s="56">
        <f>[4]lang_6!B17</f>
        <v>0</v>
      </c>
      <c r="C17" s="56" t="str">
        <f>[4]lang_6!C17</f>
        <v>#当弱者不被善待时，惩恶扬善即是我的美德。当公正遭到践踏时，伸张正义即是我的信条。在面对危险和牺牲时，我将牢记奉献即忠诚，荣誉即吾命。</v>
      </c>
    </row>
    <row r="18" spans="1:3">
      <c r="A18" s="56" t="str">
        <f>[4]lang_6!A18</f>
        <v>KAKUSE_106</v>
      </c>
      <c r="B18" s="56">
        <f>[4]lang_6!B18</f>
        <v>0</v>
      </c>
      <c r="C18" s="56" t="str">
        <f>[4]lang_6!C18</f>
        <v>#起程吧！埃拉西亚勇敢的骑士们！冠军的桂冠在前方等待着你们。践行你所秉持的信念和正义，去完成属于自己的使命吧！</v>
      </c>
    </row>
    <row r="19" spans="1:3">
      <c r="A19" s="56" t="str">
        <f>[4]lang_6!A19</f>
        <v>KAKUSE_306</v>
      </c>
      <c r="B19" s="56">
        <f>[4]lang_6!B19</f>
        <v>0</v>
      </c>
      <c r="C19" s="56" t="str">
        <f>[4]lang_6!C19</f>
        <v>#我看见天空漆黑如夜，我看见满月猩红如血。那黑暗遮蔽了光明，驾驭黑暗的名字唤作恐惧，血腥的利刃被赐给了他，连死去的亡魂也追随他。当恐惧领主降临时，没有人会听到羔羊的哀鸣。</v>
      </c>
    </row>
    <row r="20" spans="1:3">
      <c r="A20" s="56" t="str">
        <f>[4]lang_6!A20</f>
        <v>KAKUSE_907</v>
      </c>
      <c r="B20" s="56">
        <f>[4]lang_6!B20</f>
        <v>0</v>
      </c>
      <c r="C20" s="56" t="str">
        <f>[4]lang_6!C20</f>
        <v>#时光之轮，转动不休。生命之火，熄而复燃。死亡即是新生，燃烧即是永恒。在这熊熊的烈焰中，你将见证一个新生命的诞生，它重生的烈焰会把一切邪秽都化为灰烬！</v>
      </c>
    </row>
    <row r="21" spans="1:3">
      <c r="A21" s="56" t="str">
        <f>[4]lang_6!A21</f>
        <v>KAKUSE_301</v>
      </c>
      <c r="B21" s="56">
        <f>[4]lang_6!B21</f>
        <v>0</v>
      </c>
      <c r="C21" s="56" t="str">
        <f>[4]lang_6!C21</f>
        <v>#曾经是古代的贤明王者，但即便是这样的人也因惧怕死亡而堕落。如今他回来了，统帅着亡者大军来夺回自己的生前故土。</v>
      </c>
    </row>
    <row r="22" spans="1:3">
      <c r="A22" s="56" t="str">
        <f>[4]lang_6!A22</f>
        <v>KAKUSE_304</v>
      </c>
      <c r="B22" s="56">
        <f>[4]lang_6!B22</f>
        <v>0</v>
      </c>
      <c r="C22" s="56" t="str">
        <f>[4]lang_6!C22</f>
        <v>#因杀害至亲而遭受诅咒的上古耆宿，千年来一直潜藏在世界的暗黑角落，不洁之身所犯下的罪孽早已无法得到救赎，只有等待燃灭之日的降临才能得以涤净。</v>
      </c>
    </row>
    <row r="23" spans="1:3">
      <c r="A23" s="56" t="str">
        <f>[4]lang_6!A23</f>
        <v>KAKUSE_203</v>
      </c>
      <c r="B23" s="56">
        <f>[4]lang_6!B23</f>
        <v>0</v>
      </c>
      <c r="C23" s="56" t="str">
        <f>[4]lang_6!C23</f>
        <v>#林中鸟儿是她的双眼，破空的飞矢是她的呼唤，自然的赐福在她们的身上做出了完美的呈现。她们即是代表着大森林意志的高贵猎手，图拉里昂的森林游侠！</v>
      </c>
    </row>
    <row r="24" spans="1:3">
      <c r="A24" s="56" t="str">
        <f>[4]lang_6!A24</f>
        <v>KAKUSE_204</v>
      </c>
      <c r="B24" s="56">
        <f>[4]lang_6!B24</f>
        <v>0</v>
      </c>
      <c r="C24" s="56" t="str">
        <f>[4]lang_6!C24</f>
        <v>#立誓守护大森林的精锐骑士，只有精灵中最英勇无畏者才能得此殊荣。她们是弱小生命永远的庇护者，她们是翱翔于翠绿苍穹上的天空卫士。</v>
      </c>
    </row>
    <row r="25" spans="1:3">
      <c r="A25" s="56" t="str">
        <f>[4]lang_6!A25</f>
        <v>KAKUSE_405</v>
      </c>
      <c r="B25" s="56">
        <f>[4]lang_6!B25</f>
        <v>0</v>
      </c>
      <c r="C25" s="56" t="str">
        <f>[4]lang_6!C25</f>
        <v>#它被布拉卡达的图书馆称为气元素位面最强大的精魂，当其来到主物质界的时候，雷霆之翼每次挥动自身强大的翅膀都会产生风暴和飓风。</v>
      </c>
    </row>
    <row r="26" spans="1:3">
      <c r="A26" s="56" t="str">
        <f>[4]lang_6!A26</f>
        <v>KAKUSE_407</v>
      </c>
      <c r="B26" s="56">
        <f>[4]lang_6!B26</f>
        <v>0</v>
      </c>
      <c r="C26" s="56" t="str">
        <f>[4]lang_6!C26</f>
        <v>#它在诸多蛮荒造物中为首，在地上没有像它造的那样无所惧怕。凡高大的，它无不藐视，凡强壮的，它视若腐朽。诸山也要献出供物，在残酷的荒野中它安然为王。</v>
      </c>
    </row>
    <row r="27" spans="1:3">
      <c r="A27" s="56" t="str">
        <f>[4]lang_6!A27</f>
        <v>KAKUSE_502</v>
      </c>
      <c r="B27" s="56">
        <f>[4]lang_6!B27</f>
        <v>0</v>
      </c>
      <c r="C27" s="56" t="str">
        <f>[4]lang_6!C27</f>
        <v>#把玩火焰的高阶恶魔，地狱的烈火自她的体内喷涌而出。伊欧弗的敌人会被她抛洒的烈焰吞没，直至烧为灰烬。</v>
      </c>
    </row>
    <row r="28" spans="1:3">
      <c r="A28" s="56" t="str">
        <f>[4]lang_6!A28</f>
        <v>KAKUSE_506</v>
      </c>
      <c r="B28" s="56">
        <f>[4]lang_6!B28</f>
        <v>0</v>
      </c>
      <c r="C28" s="56" t="str">
        <f>[4]lang_6!C28</f>
        <v>#深渊中烈焰风暴所凝聚而成的强大精魄，恶魔在火元素位面强大的同盟者。现在，为了帮助伊欧弗赢得最终的胜利，他们来到了埃拉西亚。</v>
      </c>
    </row>
    <row r="29" spans="1:3">
      <c r="A29" s="56" t="str">
        <f>[4]lang_6!A29</f>
        <v>KAKUSE_305</v>
      </c>
      <c r="B29" s="56">
        <f>[4]lang_6!B29</f>
        <v>0</v>
      </c>
      <c r="C29" s="56" t="str">
        <f>[4]lang_6!C29</f>
        <v>#为了一睹死亡的真谛，为了得到永生的奥秘，生命的探索者牺牲了凡人的生命。在这场盛大的仪式过后，不朽的魔法师将从死亡中重获新生。</v>
      </c>
    </row>
    <row r="30" spans="1:3">
      <c r="A30" s="56">
        <f>[4]lang_6!A30</f>
        <v>0</v>
      </c>
      <c r="B30" s="56">
        <f>[4]lang_6!B30</f>
        <v>0</v>
      </c>
      <c r="C30" s="56">
        <f>[4]lang_6!C30</f>
        <v>0</v>
      </c>
    </row>
    <row r="31" spans="1:3">
      <c r="A31" s="56">
        <f>[4]lang_6!A31</f>
        <v>0</v>
      </c>
      <c r="B31" s="56">
        <f>[4]lang_6!B31</f>
        <v>0</v>
      </c>
      <c r="C31" s="56">
        <f>[4]lang_6!C31</f>
        <v>0</v>
      </c>
    </row>
    <row r="32" spans="1:3">
      <c r="A32" s="56" t="str">
        <f>[4]lang_6!A32</f>
        <v>#觉醒任务描述</v>
      </c>
      <c r="B32" s="56">
        <f>[4]lang_6!B32</f>
        <v>0</v>
      </c>
      <c r="C32" s="56">
        <f>[4]lang_6!C32</f>
        <v>0</v>
      </c>
    </row>
    <row r="33" spans="1:3">
      <c r="A33" s="56" t="str">
        <f>[4]lang_6!A33</f>
        <v>KAKUSE_MESSION_1011</v>
      </c>
      <c r="B33" s="56">
        <f>[4]lang_6!B33</f>
        <v>0</v>
      </c>
      <c r="C33" s="56" t="str">
        <f>[4]lang_6!C33</f>
        <v>#[color=3c2a1e,fontsize=18]帝国枪兵上阵且城堡阵营至少上阵[-][color=1ca216,fontsize=18]3[-][color=3c2a1e,fontsize=18]个，在矮人宝屋中单次击杀[-][color=1ca216,fontsize=18]1000[-][color=3c2a1e,fontsize=18]个矮人。(扫荡不计入任务）[-]</v>
      </c>
    </row>
    <row r="34" spans="1:3">
      <c r="A34" s="56" t="str">
        <f>[4]lang_6!A34</f>
        <v>KAKUSE_MESSION_1012</v>
      </c>
      <c r="B34" s="56">
        <f>[4]lang_6!B34</f>
        <v>0</v>
      </c>
      <c r="C34" s="56" t="str">
        <f>[4]lang_6!C34</f>
        <v>#[color=3c2a1e,fontsize=18]在联盟探索中，消灭[-][color=1ca216,fontsize=18]5[-][color=3c2a1e,fontsize=18]个野怪。[-]</v>
      </c>
    </row>
    <row r="35" spans="1:3">
      <c r="A35" s="56" t="str">
        <f>[4]lang_6!A35</f>
        <v>KAKUSE_MESSION_1013</v>
      </c>
      <c r="B35" s="56">
        <f>[4]lang_6!B35</f>
        <v>0</v>
      </c>
      <c r="C35" s="56" t="str">
        <f>[4]lang_6!C35</f>
        <v>#[color=3c2a1e,fontsize=18]在地下城14-2，14-4中收集[-][color=1ca216,fontsize=18]100[-][color=3c2a1e,fontsize=18]个皇家禁卫英魂。[-]</v>
      </c>
    </row>
    <row r="36" spans="1:3">
      <c r="A36" s="56" t="str">
        <f>[4]lang_6!A36</f>
        <v xml:space="preserve">KAKUSE_MESSION_1014 </v>
      </c>
      <c r="B36" s="56">
        <f>[4]lang_6!B36</f>
        <v>0</v>
      </c>
      <c r="C36" s="56" t="str">
        <f>[4]lang_6!C36</f>
        <v>#[color=3c2a1e,fontsize=18]帝国枪兵上阵且城堡阵营至少上阵[-][color=1ca216,fontsize=18]3[-][color=3c2a1e,fontsize=18]个，在冠军对决中获得[-][color=1ca216,fontsize=18]3[-][color=3c2a1e,fontsize=18]次胜利。[-]</v>
      </c>
    </row>
    <row r="37" spans="1:3">
      <c r="A37" s="56" t="str">
        <f>[4]lang_6!A37</f>
        <v>KAKUSE_MESSION_1061</v>
      </c>
      <c r="B37" s="56">
        <f>[4]lang_6!B37</f>
        <v>0</v>
      </c>
      <c r="C37" s="56" t="str">
        <f>[4]lang_6!C37</f>
        <v>#[color=3c2a1e,fontsize=18]皇家骑士上阵且突击兵团至少上阵[-][color=1ca216,fontsize=18]5[-][color=3c2a1e,fontsize=18]个，通关[-][color=1ca216,fontsize=18]1[-][color=3c2a1e,fontsize=18]次大师级龙之国。(扫荡不计入任务）[-]</v>
      </c>
    </row>
    <row r="38" spans="1:3">
      <c r="A38" s="56" t="str">
        <f>[4]lang_6!A38</f>
        <v>KAKUSE_MESSION_1062</v>
      </c>
      <c r="B38" s="56">
        <f>[4]lang_6!B38</f>
        <v>0</v>
      </c>
      <c r="C38" s="56" t="str">
        <f>[4]lang_6!C38</f>
        <v>#[color=3c2a1e,fontsize=18]在联盟探索中，采集[-][color=1ca216,fontsize=18]5[-][color=3c2a1e,fontsize=18]份资源。[-]</v>
      </c>
    </row>
    <row r="39" spans="1:3">
      <c r="A39" s="56" t="str">
        <f>[4]lang_6!A39</f>
        <v>KAKUSE_MESSION_1063</v>
      </c>
      <c r="B39" s="56">
        <f>[4]lang_6!B39</f>
        <v>0</v>
      </c>
      <c r="C39" s="56" t="str">
        <f>[4]lang_6!C39</f>
        <v>#[color=3c2a1e,fontsize=18]在地下城16-2，16-4中收集[-][color=1ca216,fontsize=18]100[-][color=3c2a1e,fontsize=18]个冠军骑士英魂。[-]</v>
      </c>
    </row>
    <row r="40" spans="1:3">
      <c r="A40" s="56" t="str">
        <f>[4]lang_6!A40</f>
        <v>KAKUSE_MESSION_1064</v>
      </c>
      <c r="B40" s="56">
        <f>[4]lang_6!B40</f>
        <v>0</v>
      </c>
      <c r="C40" s="56" t="str">
        <f>[4]lang_6!C40</f>
        <v>#[color=3c2a1e,fontsize=18]在姆拉克的带领下，上阵皇家骑士于冠军对决中取得[-][color=1ca216,fontsize=18]3[-][color=3c2a1e,fontsize=18]次胜利。[-]</v>
      </c>
    </row>
    <row r="41" spans="1:3">
      <c r="A41" s="56" t="str">
        <f>[4]lang_6!A41</f>
        <v>KAKUSE_MESSION_3061</v>
      </c>
      <c r="B41" s="56">
        <f>[4]lang_6!B41</f>
        <v>0</v>
      </c>
      <c r="C41" s="56" t="str">
        <f>[4]lang_6!C41</f>
        <v>#[color=3c2a1e,fontsize=18]黑暗骑士上阵且墓园兵团至少上阵[-][color=1ca216,fontsize=18]5[-][color=3c2a1e,fontsize=18]个，通关[-][color=1ca216,fontsize=18]1[-][color=3c2a1e,fontsize=18]次冷酷级龙之国。(扫荡不计入任务）[-]</v>
      </c>
    </row>
    <row r="42" spans="1:3">
      <c r="A42" s="56" t="str">
        <f>[4]lang_6!A42</f>
        <v>KAKUSE_MESSION_3062</v>
      </c>
      <c r="B42" s="56">
        <f>[4]lang_6!B42</f>
        <v>0</v>
      </c>
      <c r="C42" s="56" t="str">
        <f>[4]lang_6!C42</f>
        <v>#[color=3c2a1e,fontsize=18]在联盟探索中，消灭[-][color=1ca216,fontsize=18]5[-][color=3c2a1e,fontsize=18]个野怪。[-]</v>
      </c>
    </row>
    <row r="43" spans="1:3">
      <c r="A43" s="56" t="str">
        <f>[4]lang_6!A43</f>
        <v>KAKUSE_MESSION_3063</v>
      </c>
      <c r="B43" s="56">
        <f>[4]lang_6!B43</f>
        <v>0</v>
      </c>
      <c r="C43" s="56" t="str">
        <f>[4]lang_6!C43</f>
        <v>#[color=3c2a1e,fontsize=18]在地下城15-2，15-4中收集[-][color=1ca216,fontsize=18]100[-][color=3c2a1e,fontsize=18]个恐惧领主英魂。[-]</v>
      </c>
    </row>
    <row r="44" spans="1:3">
      <c r="A44" s="56" t="str">
        <f>[4]lang_6!A44</f>
        <v>KAKUSE_MESSION_3064</v>
      </c>
      <c r="B44" s="56">
        <f>[4]lang_6!B44</f>
        <v>0</v>
      </c>
      <c r="C44" s="56" t="str">
        <f>[4]lang_6!C44</f>
        <v>#[color=3c2a1e,fontsize=18]黑暗骑士上阵且墓园兵团至少上阵[-][color=1ca216,fontsize=18]3[-][color=3c2a1e,fontsize=18]个，在冠军对决中取得[-][color=1ca216,fontsize=18]3[-][color=3c2a1e,fontsize=18]次胜利。[-]</v>
      </c>
    </row>
    <row r="45" spans="1:3">
      <c r="A45" s="56" t="str">
        <f>[4]lang_6!A45</f>
        <v>KAKUSE_MESSION_9071</v>
      </c>
      <c r="B45" s="56">
        <f>[4]lang_6!B45</f>
        <v>0</v>
      </c>
      <c r="C45" s="56" t="str">
        <f>[4]lang_6!C45</f>
        <v>#[color=3c2a1e,fontsize=18]凤凰上阵且魔法兵团至少上阵[-][color=1ca216,fontsize=18]5[-][color=3c2a1e,fontsize=18]个，在阴森墓穴中单次击退[-][color=1ca216,fontsize=18]14[-][color=3c2a1e,fontsize=18]波僵尸。(扫荡不计入任务）[-]</v>
      </c>
    </row>
    <row r="46" spans="1:3">
      <c r="A46" s="56" t="str">
        <f>[4]lang_6!A46</f>
        <v>KAKUSE_MESSION_9072</v>
      </c>
      <c r="B46" s="56">
        <f>[4]lang_6!B46</f>
        <v>0</v>
      </c>
      <c r="C46" s="56" t="str">
        <f>[4]lang_6!C46</f>
        <v>#[color=3c2a1e,fontsize=18]在联盟探索中，采集[-][color=1ca216,fontsize=18]5[-][color=3c2a1e,fontsize=18]份资源。[-]</v>
      </c>
    </row>
    <row r="47" spans="1:3">
      <c r="A47" s="56" t="str">
        <f>[4]lang_6!A47</f>
        <v>KAKUSE_MESSION_9073</v>
      </c>
      <c r="B47" s="56">
        <f>[4]lang_6!B47</f>
        <v>0</v>
      </c>
      <c r="C47" s="56" t="str">
        <f>[4]lang_6!C47</f>
        <v>#[color=3c2a1e,fontsize=18]在地下城15-2，15-4中收集[-][color=1ca216,fontsize=18]100[-][color=3c2a1e,fontsize=18]个烈焰主宰英魂。[-]</v>
      </c>
    </row>
    <row r="48" spans="1:3">
      <c r="A48" s="56" t="str">
        <f>[4]lang_6!A48</f>
        <v>KAKUSE_MESSION_9074</v>
      </c>
      <c r="B48" s="56">
        <f>[4]lang_6!B48</f>
        <v>0</v>
      </c>
      <c r="C48" s="56" t="str">
        <f>[4]lang_6!C48</f>
        <v>#[color=3c2a1e,fontsize=18]凤凰上阵且魔法兵团至少上阵[-][color=1ca216,fontsize=18]3[-][color=3c2a1e,fontsize=18]个，在战役中取得[-][color=1ca216,fontsize=18]12[-][color=3c2a1e,fontsize=18]次胜利。(扫荡不计入任务）[-]</v>
      </c>
    </row>
    <row r="49" spans="1:3">
      <c r="A49" s="56" t="str">
        <f>[4]lang_6!A49</f>
        <v>KAKUSE_MESSION_3011</v>
      </c>
      <c r="B49" s="56">
        <f>[4]lang_6!B49</f>
        <v>0</v>
      </c>
      <c r="C49" s="56" t="str">
        <f>[4]lang_6!C49</f>
        <v>#[color=3c2a1e,fontsize=18]骷髅战士上阵且墓园兵团至少上阵[-][color=1ca216,fontsize=18]3[-][color=3c2a1e,fontsize=18]个，在矮人宝屋中单次击杀[-][color=1ca216,fontsize=18]1000[-][color=3c2a1e,fontsize=18]个矮人。(扫荡不计入任务）[-]</v>
      </c>
    </row>
    <row r="50" spans="1:3">
      <c r="A50" s="56" t="str">
        <f>[4]lang_6!A50</f>
        <v>KAKUSE_MESSION_3012</v>
      </c>
      <c r="B50" s="56">
        <f>[4]lang_6!B50</f>
        <v>0</v>
      </c>
      <c r="C50" s="56" t="str">
        <f>[4]lang_6!C50</f>
        <v>#[color=3c2a1e,fontsize=18]在联盟探索中，收集[-][color=1ca216,fontsize=18]2[-][color=3c2a1e,fontsize=18]个装备。[-]</v>
      </c>
    </row>
    <row r="51" spans="1:3">
      <c r="A51" s="56" t="str">
        <f>[4]lang_6!A51</f>
        <v>KAKUSE_MESSION_3013</v>
      </c>
      <c r="B51" s="56">
        <f>[4]lang_6!B51</f>
        <v>0</v>
      </c>
      <c r="C51" s="56" t="str">
        <f>[4]lang_6!C51</f>
        <v>#[color=3c2a1e,fontsize=18]在地下城14-2，14-4中收集[-][color=1ca216,fontsize=18]100[-][color=3c2a1e,fontsize=18]个骷髅王英魂。[-]</v>
      </c>
    </row>
    <row r="52" spans="1:3">
      <c r="A52" s="56" t="str">
        <f>[4]lang_6!A52</f>
        <v>KAKUSE_MESSION_3014</v>
      </c>
      <c r="B52" s="56">
        <f>[4]lang_6!B52</f>
        <v>0</v>
      </c>
      <c r="C52" s="56" t="str">
        <f>[4]lang_6!C52</f>
        <v>#[color=3c2a1e,fontsize=18]在维德尼娜的带领下，上阵骷髅战士于冠军对决中取得[-][color=1ca216,fontsize=18]1[-][color=3c2a1e,fontsize=18]次胜利。[-]</v>
      </c>
    </row>
    <row r="53" spans="1:3">
      <c r="A53" s="56" t="str">
        <f>[4]lang_6!A53</f>
        <v>KAKUSE_MESSION_3041</v>
      </c>
      <c r="B53" s="56">
        <f>[4]lang_6!B53</f>
        <v>0</v>
      </c>
      <c r="C53" s="56" t="str">
        <f>[4]lang_6!C53</f>
        <v>#[color=3c2a1e,fontsize=18]吸血鬼上阵且墓园兵团至少上阵[-][color=1ca216,fontsize=18]3[-][color=3c2a1e,fontsize=18]个，通关[-][color=1ca216,fontsize=18]1[-][color=3c2a1e,fontsize=18]次大师级龙之国。(扫荡不计入任务）[-]</v>
      </c>
    </row>
    <row r="54" spans="1:3">
      <c r="A54" s="56" t="str">
        <f>[4]lang_6!A54</f>
        <v>KAKUSE_MESSION_3042</v>
      </c>
      <c r="B54" s="56">
        <f>[4]lang_6!B54</f>
        <v>0</v>
      </c>
      <c r="C54" s="56" t="str">
        <f>[4]lang_6!C54</f>
        <v>#[color=3c2a1e,fontsize=18]在联盟探索地下城中，占领[-][color=1ca216,fontsize=18]1[-][color=3c2a1e,fontsize=18]次城池。[-]</v>
      </c>
    </row>
    <row r="55" spans="1:3">
      <c r="A55" s="56" t="str">
        <f>[4]lang_6!A55</f>
        <v>KAKUSE_MESSION_3043</v>
      </c>
      <c r="B55" s="56">
        <f>[4]lang_6!B55</f>
        <v>0</v>
      </c>
      <c r="C55" s="56" t="str">
        <f>[4]lang_6!C55</f>
        <v>#[color=3c2a1e,fontsize=18]在地下城16-2，16-4中收集[-][color=1ca216,fontsize=18]100[-][color=3c2a1e,fontsize=18]个吸血伯爵英魂。[-]</v>
      </c>
    </row>
    <row r="56" spans="1:3">
      <c r="A56" s="56" t="str">
        <f>[4]lang_6!A56</f>
        <v>KAKUSE_MESSION_3044</v>
      </c>
      <c r="B56" s="56">
        <f>[4]lang_6!B56</f>
        <v>0</v>
      </c>
      <c r="C56" s="56" t="str">
        <f>[4]lang_6!C56</f>
        <v>#[color=3c2a1e,fontsize=18]吸血鬼上阵且突击兵团至少上阵[-][color=1ca216,fontsize=18]3[-][color=3c2a1e,fontsize=18]个，在战役中取得[-][color=1ca216,fontsize=18]12[-][color=3c2a1e,fontsize=18]次胜利。(扫荡不计入任务）[-]</v>
      </c>
    </row>
    <row r="57" spans="1:3">
      <c r="A57" s="56" t="str">
        <f>[4]lang_6!A57</f>
        <v>KAKUSE_MESSION_2031</v>
      </c>
      <c r="B57" s="56">
        <f>[4]lang_6!B57</f>
        <v>0</v>
      </c>
      <c r="C57" s="56" t="str">
        <f>[4]lang_6!C57</f>
        <v>#[color=3c2a1e,fontsize=18]木精灵上阵且壁垒兵团至少上阵[-][color=1ca216,fontsize=18]5[-][color=3c2a1e,fontsize=18]个，通关[-][color=1ca216,fontsize=18]1[-][color=3c2a1e,fontsize=18]次冷酷级龙之国。(扫荡不计入任务）[-]</v>
      </c>
    </row>
    <row r="58" spans="1:3">
      <c r="A58" s="56" t="str">
        <f>[4]lang_6!A58</f>
        <v>KAKUSE_MESSION_2032</v>
      </c>
      <c r="B58" s="56">
        <f>[4]lang_6!B58</f>
        <v>0</v>
      </c>
      <c r="C58" s="56" t="str">
        <f>[4]lang_6!C58</f>
        <v>#[color=3c2a1e,fontsize=18]在联盟探索中，收集[-][color=1ca216,fontsize=18]2[-][color=3c2a1e,fontsize=18]个装备。[-]</v>
      </c>
    </row>
    <row r="59" spans="1:3">
      <c r="A59" s="56" t="str">
        <f>[4]lang_6!A59</f>
        <v>KAKUSE_MESSION_2033</v>
      </c>
      <c r="B59" s="56">
        <f>[4]lang_6!B59</f>
        <v>0</v>
      </c>
      <c r="C59" s="56" t="str">
        <f>[4]lang_6!C59</f>
        <v>#[color=3c2a1e,fontsize=18]在地下城15-2，15-4中收集[-][color=1ca216,fontsize=18]100[-][color=3c2a1e,fontsize=18]个森林游侠英魂。[-]</v>
      </c>
    </row>
    <row r="60" spans="1:3">
      <c r="A60" s="56" t="str">
        <f>[4]lang_6!A60</f>
        <v>KAKUSE_MESSION_2034</v>
      </c>
      <c r="B60" s="56">
        <f>[4]lang_6!B60</f>
        <v>0</v>
      </c>
      <c r="C60" s="56" t="str">
        <f>[4]lang_6!C60</f>
        <v>#[color=3c2a1e,fontsize=18]木精灵上阵且壁垒兵团至少上阵[-][color=1ca216,fontsize=18]3[-][color=3c2a1e,fontsize=18]个，在冠军对决中取得[-][color=1ca216,fontsize=18]1[-][color=3c2a1e,fontsize=18]次胜利。[-]</v>
      </c>
    </row>
    <row r="61" spans="1:3">
      <c r="A61" s="56" t="str">
        <f>[4]lang_6!A61</f>
        <v>KAKUSE_MESSION_2041</v>
      </c>
      <c r="B61" s="56">
        <f>[4]lang_6!B61</f>
        <v>0</v>
      </c>
      <c r="C61" s="56" t="str">
        <f>[4]lang_6!C61</f>
        <v>#[color=3c2a1e,fontsize=18]银翼飞马上阵且射手兵团至少上阵[-][color=1ca216,fontsize=18]5[-][color=3c2a1e,fontsize=18]个，在阴森墓穴中单次击退[-][color=1ca216,fontsize=18]14[-][color=3c2a1e,fontsize=18]波僵尸。(扫荡不计入任务）[-]</v>
      </c>
    </row>
    <row r="62" spans="1:3">
      <c r="A62" s="56" t="str">
        <f>[4]lang_6!A62</f>
        <v>KAKUSE_MESSION_2042</v>
      </c>
      <c r="B62" s="56">
        <f>[4]lang_6!B62</f>
        <v>0</v>
      </c>
      <c r="C62" s="56" t="str">
        <f>[4]lang_6!C62</f>
        <v>#[color=3c2a1e,fontsize=18]在联盟探索地下城中，占领[-][color=1ca216,fontsize=18]1[-][color=3c2a1e,fontsize=18]次城池。[-]</v>
      </c>
    </row>
    <row r="63" spans="1:3">
      <c r="A63" s="56" t="str">
        <f>[4]lang_6!A63</f>
        <v>KAKUSE_MESSION_2043</v>
      </c>
      <c r="B63" s="56">
        <f>[4]lang_6!B63</f>
        <v>0</v>
      </c>
      <c r="C63" s="56" t="str">
        <f>[4]lang_6!C63</f>
        <v>#[color=3c2a1e,fontsize=18]在地下城14-2，14-4中收集[-][color=1ca216,fontsize=18]100[-][color=3c2a1e,fontsize=18]个银翼卫士英魂。[-]</v>
      </c>
    </row>
    <row r="64" spans="1:3">
      <c r="A64" s="56" t="str">
        <f>[4]lang_6!A64</f>
        <v>KAKUSE_MESSION_2044</v>
      </c>
      <c r="B64" s="56">
        <f>[4]lang_6!B64</f>
        <v>0</v>
      </c>
      <c r="C64" s="56" t="str">
        <f>[4]lang_6!C64</f>
        <v>#[color=3c2a1e,fontsize=18]银翼飞马上阵且射手兵团至少上阵[-][color=1ca216,fontsize=18]3[-][color=3c2a1e,fontsize=18]个，在冠军对决中取得[-][color=1ca216,fontsize=18]1[-][color=3c2a1e,fontsize=18]次胜利。[-]</v>
      </c>
    </row>
    <row r="65" spans="1:3">
      <c r="A65" s="56" t="str">
        <f>[4]lang_6!A65</f>
        <v>KAKUSE_MESSION_4071</v>
      </c>
      <c r="B65" s="56">
        <f>[4]lang_6!B65</f>
        <v>0</v>
      </c>
      <c r="C65" s="56" t="str">
        <f>[4]lang_6!C65</f>
        <v>#[color=3c2a1e,fontsize=18]比蒙上阵且据点兵团至少上阵[-][color=1ca216,fontsize=18]5[-][color=3c2a1e,fontsize=18]个，通关[-][color=1ca216,fontsize=18]1[-][color=3c2a1e,fontsize=18]次冠军级或以上龙之国。(扫荡不计入任务）[-]</v>
      </c>
    </row>
    <row r="66" spans="1:3">
      <c r="A66" s="56" t="str">
        <f>[4]lang_6!A66</f>
        <v>KAKUSE_MESSION_4072</v>
      </c>
      <c r="B66" s="56">
        <f>[4]lang_6!B66</f>
        <v>0</v>
      </c>
      <c r="C66" s="56" t="str">
        <f>[4]lang_6!C66</f>
        <v>#[color=3c2a1e,fontsize=18]在联盟探索中，消灭[-][color=1ca216,fontsize=18]3[-][color=3c2a1e,fontsize=18]个野怪。[-]</v>
      </c>
    </row>
    <row r="67" spans="1:3">
      <c r="A67" s="56" t="str">
        <f>[4]lang_6!A67</f>
        <v>KAKUSE_MESSION_4073</v>
      </c>
      <c r="B67" s="56">
        <f>[4]lang_6!B67</f>
        <v>0</v>
      </c>
      <c r="C67" s="56" t="str">
        <f>[4]lang_6!C67</f>
        <v>#[color=3c2a1e,fontsize=18]在地下城17-2，17-4中收集[-][color=1ca216,fontsize=18]100[-][color=3c2a1e,fontsize=18]个上古巨兽英魂。[-]</v>
      </c>
    </row>
    <row r="68" spans="1:3">
      <c r="A68" s="56" t="str">
        <f>[4]lang_6!A68</f>
        <v>KAKUSE_MESSION_4074</v>
      </c>
      <c r="B68" s="56">
        <f>[4]lang_6!B68</f>
        <v>0</v>
      </c>
      <c r="C68" s="56" t="str">
        <f>[4]lang_6!C68</f>
        <v>#[color=3c2a1e,fontsize=18]上阵比蒙于冠军对决中取得[-][color=1ca216,fontsize=18]1[-][color=3c2a1e,fontsize=18]次胜利。[-]</v>
      </c>
    </row>
    <row r="69" spans="1:3">
      <c r="A69" s="56" t="str">
        <f>[4]lang_6!A69</f>
        <v>KAKUSE_MESSION_4051</v>
      </c>
      <c r="B69" s="56">
        <f>[4]lang_6!B69</f>
        <v>0</v>
      </c>
      <c r="C69" s="56" t="str">
        <f>[4]lang_6!C69</f>
        <v>#[color=3c2a1e,fontsize=18]雷鸟上阵且魔法兵团至少上阵[-][color=1ca216,fontsize=18]5[-][color=3c2a1e,fontsize=18]个，在阴森墓穴中单次击退[-][color=1ca216,fontsize=18]14[-][color=3c2a1e,fontsize=18]波僵尸。(扫荡不计入任务）[-]</v>
      </c>
    </row>
    <row r="70" spans="1:3">
      <c r="A70" s="56" t="str">
        <f>[4]lang_6!A70</f>
        <v>KAKUSE_MESSION_4052</v>
      </c>
      <c r="B70" s="56">
        <f>[4]lang_6!B70</f>
        <v>0</v>
      </c>
      <c r="C70" s="56" t="str">
        <f>[4]lang_6!C70</f>
        <v>#[color=3c2a1e,fontsize=18]在联盟探索中，采集[-][color=1ca216,fontsize=18]5[-][color=3c2a1e,fontsize=18]份资源。[-]</v>
      </c>
    </row>
    <row r="71" spans="1:3">
      <c r="A71" s="56" t="str">
        <f>[4]lang_6!A71</f>
        <v>KAKUSE_MESSION_4053</v>
      </c>
      <c r="B71" s="56">
        <f>[4]lang_6!B71</f>
        <v>0</v>
      </c>
      <c r="C71" s="56" t="str">
        <f>[4]lang_6!C71</f>
        <v>#[color=3c2a1e,fontsize=18]在地下城15-2，15-4中收集[-][color=1ca216,fontsize=18]100[-][color=3c2a1e,fontsize=18]个雷霆之翼英魂。[-]</v>
      </c>
    </row>
    <row r="72" spans="1:3">
      <c r="A72" s="56" t="str">
        <f>[4]lang_6!A72</f>
        <v>KAKUSE_MESSION_4054</v>
      </c>
      <c r="B72" s="56">
        <f>[4]lang_6!B72</f>
        <v>0</v>
      </c>
      <c r="C72" s="56" t="str">
        <f>[4]lang_6!C72</f>
        <v>#[color=3c2a1e,fontsize=18]雷鸟上阵且魔法兵团至少上阵[-][color=1ca216,fontsize=18]3[-][color=3c2a1e,fontsize=18]个，在战役中取得[-][color=1ca216,fontsize=18]12[-][color=3c2a1e,fontsize=18]次胜利。(扫荡不计入任务）[-]</v>
      </c>
    </row>
    <row r="73" spans="1:3">
      <c r="A73" s="56" t="str">
        <f>[4]lang_6!A73</f>
        <v>KAKUSE_MESSION_5021</v>
      </c>
      <c r="B73" s="56">
        <f>[4]lang_6!B73</f>
        <v>0</v>
      </c>
      <c r="C73" s="56" t="str">
        <f>[4]lang_6!C73</f>
        <v>#[color=3c2a1e,fontsize=18]歌革上阵且地狱兵团至少上阵[-][color=1ca216,fontsize=18]5[-][color=3c2a1e,fontsize=18]个，通关[-][color=1ca216,fontsize=18]1[-][color=3c2a1e,fontsize=18]次冷酷级或以上龙之国。(扫荡不计入任务）[-]</v>
      </c>
    </row>
    <row r="74" spans="1:3">
      <c r="A74" s="56" t="str">
        <f>[4]lang_6!A74</f>
        <v>KAKUSE_MESSION_5022</v>
      </c>
      <c r="B74" s="56">
        <f>[4]lang_6!B74</f>
        <v>0</v>
      </c>
      <c r="C74" s="56" t="str">
        <f>[4]lang_6!C74</f>
        <v>#[color=3c2a1e,fontsize=18]在联盟探索地下城中，占领[-][color=1ca216,fontsize=18]1[-][color=3c2a1e,fontsize=18]次城池。[-]</v>
      </c>
    </row>
    <row r="75" spans="1:3">
      <c r="A75" s="56" t="str">
        <f>[4]lang_6!A75</f>
        <v>KAKUSE_MESSION_5023</v>
      </c>
      <c r="B75" s="56">
        <f>[4]lang_6!B75</f>
        <v>0</v>
      </c>
      <c r="C75" s="56" t="str">
        <f>[4]lang_6!C75</f>
        <v>#[color=3c2a1e,fontsize=18]在地下城15-2，15-4中收集[-][color=1ca216,fontsize=18]100[-][color=3c2a1e,fontsize=18]个烈焰妖姬英魂。[-]</v>
      </c>
    </row>
    <row r="76" spans="1:3">
      <c r="A76" s="56" t="str">
        <f>[4]lang_6!A76</f>
        <v>KAKUSE_MESSION_5024</v>
      </c>
      <c r="B76" s="56">
        <f>[4]lang_6!B76</f>
        <v>0</v>
      </c>
      <c r="C76" s="56" t="str">
        <f>[4]lang_6!C76</f>
        <v>#[color=3c2a1e,fontsize=18]歌革上阵且魔法兵团至少上阵[-][color=1ca216,fontsize=18]3[-][color=3c2a1e,fontsize=18]个，在冠军对决中取得[-][color=1ca216,fontsize=18]1[-][color=3c2a1e,fontsize=18]次胜利。[-]</v>
      </c>
    </row>
    <row r="77" spans="1:3">
      <c r="A77" s="56" t="str">
        <f>[4]lang_6!A77</f>
        <v>KAKUSE_MESSION_5061</v>
      </c>
      <c r="B77" s="56">
        <f>[4]lang_6!B77</f>
        <v>0</v>
      </c>
      <c r="C77" s="56" t="str">
        <f>[4]lang_6!C77</f>
        <v>#[color=3c2a1e,fontsize=18]烈火精灵上阵且魔法兵团至少上阵[-][color=1ca216,fontsize=18]5[-][color=3c2a1e,fontsize=18]个，在阴森墓穴中单次击退[-][color=1ca216,fontsize=18]14[-][color=3c2a1e,fontsize=18]波僵尸。(扫荡不计入任务）[-]</v>
      </c>
    </row>
    <row r="78" spans="1:3">
      <c r="A78" s="56" t="str">
        <f>[4]lang_6!A78</f>
        <v>KAKUSE_MESSION_5062</v>
      </c>
      <c r="B78" s="56">
        <f>[4]lang_6!B78</f>
        <v>0</v>
      </c>
      <c r="C78" s="56" t="str">
        <f>[4]lang_6!C78</f>
        <v>#[color=3c2a1e,fontsize=18]在联盟探索中，收集[-][color=1ca216,fontsize=18]2[-][color=3c2a1e,fontsize=18]个装备。[-]</v>
      </c>
    </row>
    <row r="79" spans="1:3">
      <c r="A79" s="56" t="str">
        <f>[4]lang_6!A79</f>
        <v>KAKUSE_MESSION_5063</v>
      </c>
      <c r="B79" s="56">
        <f>[4]lang_6!B79</f>
        <v>0</v>
      </c>
      <c r="C79" s="56" t="str">
        <f>[4]lang_6!C79</f>
        <v>#[color=3c2a1e,fontsize=18]在地下城14-2，14-4中收集[-][color=1ca216,fontsize=18]100[-][color=3c2a1e,fontsize=18]个烈火暴徒英魂。[-]</v>
      </c>
    </row>
    <row r="80" spans="1:3">
      <c r="A80" s="56" t="str">
        <f>[4]lang_6!A80</f>
        <v>KAKUSE_MESSION_5064</v>
      </c>
      <c r="B80" s="56">
        <f>[4]lang_6!B80</f>
        <v>0</v>
      </c>
      <c r="C80" s="56" t="str">
        <f>[4]lang_6!C80</f>
        <v>#[color=3c2a1e,fontsize=18]在瑞斯卡的带领下，上阵烈火精灵在战役中取得[-][color=1ca216,fontsize=18]12[-][color=3c2a1e,fontsize=18]次胜利。(扫荡不计入任务）[-]</v>
      </c>
    </row>
    <row r="81" spans="1:3">
      <c r="A81" s="56" t="str">
        <f>[4]lang_6!A81</f>
        <v>KAKUSE_MESSION_3051</v>
      </c>
      <c r="B81" s="56">
        <f>[4]lang_6!B81</f>
        <v>0</v>
      </c>
      <c r="C81" s="56" t="str">
        <f>[4]lang_6!C81</f>
        <v>#[color=3c2a1e,fontsize=18]巫妖上阵且墓园兵团至少上阵[-][color=1ca216,fontsize=18]3[-][color=3c2a1e,fontsize=18]个，通关[-][color=1ca216,fontsize=18]1[-][color=3c2a1e,fontsize=18]次冠军级或以上龙之国。(扫荡不计入任务）[-]</v>
      </c>
    </row>
    <row r="82" spans="1:3">
      <c r="A82" s="56" t="str">
        <f>[4]lang_6!A82</f>
        <v>KAKUSE_MESSION_3052</v>
      </c>
      <c r="B82" s="56">
        <f>[4]lang_6!B82</f>
        <v>0</v>
      </c>
      <c r="C82" s="56" t="str">
        <f>[4]lang_6!C82</f>
        <v>#[color=3c2a1e,fontsize=18]在联盟探索中，消灭[-][color=1ca216,fontsize=18]3[-][color=3c2a1e,fontsize=18]个野怪。[-]</v>
      </c>
    </row>
    <row r="83" spans="1:3">
      <c r="A83" s="56" t="str">
        <f>[4]lang_6!A83</f>
        <v>KAKUSE_MESSION_3053</v>
      </c>
      <c r="B83" s="56">
        <f>[4]lang_6!B83</f>
        <v>0</v>
      </c>
      <c r="C83" s="56" t="str">
        <f>[4]lang_6!C83</f>
        <v>#[color=3c2a1e,fontsize=18]在地下城17-2，17-4中收集[-][color=1ca216,fontsize=18]100[-][color=3c2a1e,fontsize=18]个寂亡女士英魂。[-]</v>
      </c>
    </row>
    <row r="84" spans="1:3">
      <c r="A84" s="56" t="str">
        <f>[4]lang_6!A84</f>
        <v>KAKUSE_MESSION_3054</v>
      </c>
      <c r="B84" s="56">
        <f>[4]lang_6!B84</f>
        <v>0</v>
      </c>
      <c r="C84" s="56" t="str">
        <f>[4]lang_6!C84</f>
        <v>#[color=3c2a1e,fontsize=18]在维德尼娜的带领下，上阵巫妖于冠军对决中取得[-][color=1ca216,fontsize=18]1[-][color=3c2a1e,fontsize=18]次胜利。[-]</v>
      </c>
    </row>
    <row r="85" spans="1:3">
      <c r="A85" s="56">
        <f>[4]lang_6!A85</f>
        <v>0</v>
      </c>
      <c r="B85" s="56">
        <f>[4]lang_6!B85</f>
        <v>0</v>
      </c>
      <c r="C85" s="56">
        <f>[4]lang_6!C85</f>
        <v>0</v>
      </c>
    </row>
    <row r="86" spans="1:3">
      <c r="A86" s="56">
        <f>[4]lang_6!A86</f>
        <v>0</v>
      </c>
      <c r="B86" s="56">
        <f>[4]lang_6!B86</f>
        <v>0</v>
      </c>
      <c r="C86" s="56">
        <f>[4]lang_6!C86</f>
        <v>0</v>
      </c>
    </row>
    <row r="87" spans="1:3">
      <c r="A87" s="56">
        <f>[4]lang_6!A87</f>
        <v>0</v>
      </c>
      <c r="B87" s="56">
        <f>[4]lang_6!B87</f>
        <v>0</v>
      </c>
      <c r="C87" s="56">
        <f>[4]lang_6!C87</f>
        <v>0</v>
      </c>
    </row>
    <row r="88" spans="1:3">
      <c r="A88" s="57" t="str">
        <f>[4]lang_6!A88</f>
        <v>#觉醒任务提示</v>
      </c>
      <c r="B88" s="56">
        <f>[4]lang_6!B88</f>
        <v>0</v>
      </c>
      <c r="C88" s="56">
        <f>[4]lang_6!C88</f>
        <v>0</v>
      </c>
    </row>
    <row r="89" spans="1:3">
      <c r="A89" s="56" t="str">
        <f>[4]lang_6!A89</f>
        <v>TASKDONE_1011</v>
      </c>
      <c r="B89" s="298" t="str">
        <f>[4]lang_6!B89</f>
        <v>击杀1000个矮人</v>
      </c>
      <c r="C89" s="56" t="str">
        <f>[4]lang_6!C89</f>
        <v>#击杀1000个矮人</v>
      </c>
    </row>
    <row r="90" spans="1:3">
      <c r="A90" s="56" t="str">
        <f>[4]lang_6!A90</f>
        <v>TASKDONE_1012</v>
      </c>
      <c r="B90" s="298" t="str">
        <f>[4]lang_6!B90</f>
        <v>击杀5个野怪</v>
      </c>
      <c r="C90" s="56" t="str">
        <f>[4]lang_6!C90</f>
        <v>#击杀5个野怪</v>
      </c>
    </row>
    <row r="91" spans="1:3">
      <c r="A91" s="56" t="str">
        <f>[4]lang_6!A91</f>
        <v>TASKDONE_1013</v>
      </c>
      <c r="B91" s="298" t="str">
        <f>[4]lang_6!B91</f>
        <v>收集100个英魂</v>
      </c>
      <c r="C91" s="56" t="str">
        <f>[4]lang_6!C91</f>
        <v>#收集100个英魂</v>
      </c>
    </row>
    <row r="92" spans="1:3">
      <c r="A92" s="56" t="str">
        <f>[4]lang_6!A92</f>
        <v>TASKDONE_1014</v>
      </c>
      <c r="B92" s="298" t="str">
        <f>[4]lang_6!B92</f>
        <v>冠军对决获胜3次</v>
      </c>
      <c r="C92" s="56" t="str">
        <f>[4]lang_6!C92</f>
        <v>#冠军对决获胜3次</v>
      </c>
    </row>
    <row r="93" spans="1:3">
      <c r="A93" s="56" t="str">
        <f>[4]lang_6!A93</f>
        <v>TASKDONE_1061</v>
      </c>
      <c r="B93" s="298" t="str">
        <f>[4]lang_6!B93</f>
        <v>通关大师级龙之国</v>
      </c>
      <c r="C93" s="56" t="str">
        <f>[4]lang_6!C93</f>
        <v>#通关大师级龙之国</v>
      </c>
    </row>
    <row r="94" spans="1:3">
      <c r="A94" s="56" t="str">
        <f>[4]lang_6!A94</f>
        <v>TASKDONE_1062</v>
      </c>
      <c r="B94" s="298" t="str">
        <f>[4]lang_6!B94</f>
        <v>采集5份资源</v>
      </c>
      <c r="C94" s="56" t="str">
        <f>[4]lang_6!C94</f>
        <v>#采集5份资源</v>
      </c>
    </row>
    <row r="95" spans="1:3">
      <c r="A95" s="56" t="str">
        <f>[4]lang_6!A95</f>
        <v>TASKDONE_1063</v>
      </c>
      <c r="B95" s="298" t="str">
        <f>[4]lang_6!B95</f>
        <v>收集100个英魂</v>
      </c>
      <c r="C95" s="56" t="str">
        <f>[4]lang_6!C95</f>
        <v>#收集100个英魂</v>
      </c>
    </row>
    <row r="96" spans="1:3">
      <c r="A96" s="56" t="str">
        <f>[4]lang_6!A96</f>
        <v>TASKDONE_1064</v>
      </c>
      <c r="B96" s="298" t="str">
        <f>[4]lang_6!B96</f>
        <v>冠军对决获胜3次</v>
      </c>
      <c r="C96" s="56" t="str">
        <f>[4]lang_6!C96</f>
        <v>#冠军对决获胜3次</v>
      </c>
    </row>
    <row r="97" spans="1:3">
      <c r="A97" s="56" t="str">
        <f>[4]lang_6!A97</f>
        <v>TASKDONE_3061</v>
      </c>
      <c r="B97" s="298" t="str">
        <f>[4]lang_6!B97</f>
        <v>通关冷酷级龙之国</v>
      </c>
      <c r="C97" s="56" t="str">
        <f>[4]lang_6!C97</f>
        <v>#通关冷酷级龙之国</v>
      </c>
    </row>
    <row r="98" spans="1:3">
      <c r="A98" s="56" t="str">
        <f>[4]lang_6!A98</f>
        <v>TASKDONE_3062</v>
      </c>
      <c r="B98" s="298" t="str">
        <f>[4]lang_6!B98</f>
        <v>击杀5个野怪</v>
      </c>
      <c r="C98" s="56" t="str">
        <f>[4]lang_6!C98</f>
        <v>#击杀5个野怪</v>
      </c>
    </row>
    <row r="99" spans="1:3">
      <c r="A99" s="56" t="str">
        <f>[4]lang_6!A99</f>
        <v>TASKDONE_3063</v>
      </c>
      <c r="B99" s="298" t="str">
        <f>[4]lang_6!B99</f>
        <v>收集100个英魂</v>
      </c>
      <c r="C99" s="56" t="str">
        <f>[4]lang_6!C99</f>
        <v>#收集100个英魂</v>
      </c>
    </row>
    <row r="100" spans="1:3">
      <c r="A100" s="56" t="str">
        <f>[4]lang_6!A100</f>
        <v>TASKDONE_3064</v>
      </c>
      <c r="B100" s="298" t="str">
        <f>[4]lang_6!B100</f>
        <v>冠军对决获胜3次</v>
      </c>
      <c r="C100" s="56" t="str">
        <f>[4]lang_6!C100</f>
        <v>#冠军对决获胜3次</v>
      </c>
    </row>
    <row r="101" spans="1:3">
      <c r="A101" s="56" t="str">
        <f>[4]lang_6!A101</f>
        <v>TASKDONE_9071</v>
      </c>
      <c r="B101" s="298" t="str">
        <f>[4]lang_6!B101</f>
        <v>击退僵尸14波</v>
      </c>
      <c r="C101" s="56" t="str">
        <f>[4]lang_6!C101</f>
        <v>#击退僵尸14波</v>
      </c>
    </row>
    <row r="102" spans="1:3">
      <c r="A102" s="56" t="str">
        <f>[4]lang_6!A102</f>
        <v>TASKDONE_9072</v>
      </c>
      <c r="B102" s="298" t="str">
        <f>[4]lang_6!B102</f>
        <v>采集5份资源</v>
      </c>
      <c r="C102" s="56" t="str">
        <f>[4]lang_6!C102</f>
        <v>#采集5份资源</v>
      </c>
    </row>
    <row r="103" spans="1:3">
      <c r="A103" s="56" t="str">
        <f>[4]lang_6!A103</f>
        <v>TASKDONE_9073</v>
      </c>
      <c r="B103" s="298" t="str">
        <f>[4]lang_6!B103</f>
        <v>收集100个英魂</v>
      </c>
      <c r="C103" s="56" t="str">
        <f>[4]lang_6!C103</f>
        <v>#收集100个英魂</v>
      </c>
    </row>
    <row r="104" spans="1:3">
      <c r="A104" s="56" t="str">
        <f>[4]lang_6!A104</f>
        <v>TASKDONE_9074</v>
      </c>
      <c r="B104" s="298" t="str">
        <f>[4]lang_6!B104</f>
        <v>战役获胜12次</v>
      </c>
      <c r="C104" s="56" t="str">
        <f>[4]lang_6!C104</f>
        <v>#战役获胜12次</v>
      </c>
    </row>
    <row r="105" spans="1:3">
      <c r="A105" s="56" t="str">
        <f>[4]lang_6!A105</f>
        <v>TASKDONE_3011</v>
      </c>
      <c r="B105" s="56" t="str">
        <f>[4]lang_6!B105</f>
        <v>击杀1000个矮人</v>
      </c>
      <c r="C105" s="56" t="str">
        <f>[4]lang_6!C105</f>
        <v>#击杀1000个矮人</v>
      </c>
    </row>
    <row r="106" spans="1:3">
      <c r="A106" s="56" t="str">
        <f>[4]lang_6!A106</f>
        <v>TASKDONE_3012</v>
      </c>
      <c r="B106" s="298" t="str">
        <f>[4]lang_6!B106</f>
        <v>收集2个装备</v>
      </c>
      <c r="C106" s="56" t="str">
        <f>[4]lang_6!C106</f>
        <v>#收集2个装备</v>
      </c>
    </row>
    <row r="107" spans="1:3">
      <c r="A107" s="56" t="str">
        <f>[4]lang_6!A107</f>
        <v>TASKDONE_3013</v>
      </c>
      <c r="B107" s="298" t="str">
        <f>[4]lang_6!B107</f>
        <v>收集100个英魂</v>
      </c>
      <c r="C107" s="56" t="str">
        <f>[4]lang_6!C107</f>
        <v>#收集100个英魂</v>
      </c>
    </row>
    <row r="108" spans="1:3">
      <c r="A108" s="56" t="str">
        <f>[4]lang_6!A108</f>
        <v>TASKDONE_3014</v>
      </c>
      <c r="B108" s="298" t="str">
        <f>[4]lang_6!B108</f>
        <v>冠军对决获胜1次</v>
      </c>
      <c r="C108" s="56" t="str">
        <f>[4]lang_6!C108</f>
        <v>#冠军对决获胜1次</v>
      </c>
    </row>
    <row r="109" spans="1:3">
      <c r="A109" s="56" t="str">
        <f>[4]lang_6!A109</f>
        <v>TASKDONE_3041</v>
      </c>
      <c r="B109" s="298" t="str">
        <f>[4]lang_6!B109</f>
        <v>通关大师级龙之国</v>
      </c>
      <c r="C109" s="56" t="str">
        <f>[4]lang_6!C109</f>
        <v>#通关大师级龙之国</v>
      </c>
    </row>
    <row r="110" spans="1:3">
      <c r="A110" s="56" t="str">
        <f>[4]lang_6!A110</f>
        <v>TASKDONE_3042</v>
      </c>
      <c r="B110" s="298" t="str">
        <f>[4]lang_6!B110</f>
        <v>占领1次城池</v>
      </c>
      <c r="C110" s="56" t="str">
        <f>[4]lang_6!C110</f>
        <v>#占领1次城池</v>
      </c>
    </row>
    <row r="111" spans="1:3">
      <c r="A111" s="56" t="str">
        <f>[4]lang_6!A111</f>
        <v>TASKDONE_3043</v>
      </c>
      <c r="B111" s="298" t="str">
        <f>[4]lang_6!B111</f>
        <v>收集100个英魂</v>
      </c>
      <c r="C111" s="56" t="str">
        <f>[4]lang_6!C111</f>
        <v>#收集100个英魂</v>
      </c>
    </row>
    <row r="112" spans="1:3">
      <c r="A112" s="56" t="str">
        <f>[4]lang_6!A112</f>
        <v>TASKDONE_3044</v>
      </c>
      <c r="B112" s="298" t="str">
        <f>[4]lang_6!B112</f>
        <v>战役获胜12次</v>
      </c>
      <c r="C112" s="56" t="str">
        <f>[4]lang_6!C112</f>
        <v>#战役获胜12次</v>
      </c>
    </row>
    <row r="113" spans="1:3">
      <c r="A113" s="56" t="str">
        <f>[4]lang_6!A113</f>
        <v>TASKDONE_2031</v>
      </c>
      <c r="B113" s="298" t="str">
        <f>[4]lang_6!B113</f>
        <v>通关冷酷级龙之国</v>
      </c>
      <c r="C113" s="56" t="str">
        <f>[4]lang_6!C113</f>
        <v>#通关冷酷级龙之国</v>
      </c>
    </row>
    <row r="114" spans="1:3">
      <c r="A114" s="56" t="str">
        <f>[4]lang_6!A114</f>
        <v>TASKDONE_2032</v>
      </c>
      <c r="B114" s="298" t="str">
        <f>[4]lang_6!B114</f>
        <v>收集2个装备</v>
      </c>
      <c r="C114" s="56" t="str">
        <f>[4]lang_6!C114</f>
        <v>#收集2个装备</v>
      </c>
    </row>
    <row r="115" spans="1:3">
      <c r="A115" s="56" t="str">
        <f>[4]lang_6!A115</f>
        <v>TASKDONE_2033</v>
      </c>
      <c r="B115" s="298" t="str">
        <f>[4]lang_6!B115</f>
        <v>收集100个英魂</v>
      </c>
      <c r="C115" s="56" t="str">
        <f>[4]lang_6!C115</f>
        <v>#收集100个英魂</v>
      </c>
    </row>
    <row r="116" spans="1:3">
      <c r="A116" s="56" t="str">
        <f>[4]lang_6!A116</f>
        <v>TASKDONE_2034</v>
      </c>
      <c r="B116" s="298" t="str">
        <f>[4]lang_6!B116</f>
        <v>冠军对决获胜1次</v>
      </c>
      <c r="C116" s="56" t="str">
        <f>[4]lang_6!C116</f>
        <v>#冠军对决获胜1次</v>
      </c>
    </row>
    <row r="117" spans="1:3">
      <c r="A117" s="56" t="str">
        <f>[4]lang_6!A117</f>
        <v>TASKDONE_2041</v>
      </c>
      <c r="B117" s="298" t="str">
        <f>[4]lang_6!B117</f>
        <v>抵挡僵尸14波</v>
      </c>
      <c r="C117" s="56" t="str">
        <f>[4]lang_6!C117</f>
        <v>#抵挡僵尸14波</v>
      </c>
    </row>
    <row r="118" spans="1:3">
      <c r="A118" s="56" t="str">
        <f>[4]lang_6!A118</f>
        <v>TASKDONE_2042</v>
      </c>
      <c r="B118" s="298" t="str">
        <f>[4]lang_6!B118</f>
        <v>占领1次城池</v>
      </c>
      <c r="C118" s="56" t="str">
        <f>[4]lang_6!C118</f>
        <v>#占领1次城池</v>
      </c>
    </row>
    <row r="119" spans="1:3">
      <c r="A119" s="56" t="str">
        <f>[4]lang_6!A119</f>
        <v>TASKDONE_2043</v>
      </c>
      <c r="B119" s="298" t="str">
        <f>[4]lang_6!B119</f>
        <v>收集100个英魂</v>
      </c>
      <c r="C119" s="56" t="str">
        <f>[4]lang_6!C119</f>
        <v>#收集100个英魂</v>
      </c>
    </row>
    <row r="120" spans="1:3">
      <c r="A120" s="56" t="str">
        <f>[4]lang_6!A120</f>
        <v>TASKDONE_2044</v>
      </c>
      <c r="B120" s="298" t="str">
        <f>[4]lang_6!B120</f>
        <v>冠军对决获胜1次</v>
      </c>
      <c r="C120" s="56" t="str">
        <f>[4]lang_6!C120</f>
        <v>#冠军对决获胜1次</v>
      </c>
    </row>
    <row r="121" spans="1:3" ht="28.5">
      <c r="A121" s="56" t="str">
        <f>[4]lang_6!A121</f>
        <v>TASKDONE_4071</v>
      </c>
      <c r="B121" s="298" t="str">
        <f>[4]lang_6!B121</f>
        <v>通关冠军级或以上龙之国</v>
      </c>
      <c r="C121" s="56" t="str">
        <f>[4]lang_6!C121</f>
        <v>#通关冠军级或以上龙之国</v>
      </c>
    </row>
    <row r="122" spans="1:3">
      <c r="A122" s="56" t="str">
        <f>[4]lang_6!A122</f>
        <v>TASKDONE_4072</v>
      </c>
      <c r="B122" s="298" t="str">
        <f>[4]lang_6!B122</f>
        <v>消灭3个野怪</v>
      </c>
      <c r="C122" s="56" t="str">
        <f>[4]lang_6!C122</f>
        <v>#消灭3个野怪</v>
      </c>
    </row>
    <row r="123" spans="1:3">
      <c r="A123" s="56" t="str">
        <f>[4]lang_6!A123</f>
        <v>TASKDONE_4073</v>
      </c>
      <c r="B123" s="298" t="str">
        <f>[4]lang_6!B123</f>
        <v>收集100个英魂</v>
      </c>
      <c r="C123" s="56" t="str">
        <f>[4]lang_6!C123</f>
        <v>#收集100个英魂</v>
      </c>
    </row>
    <row r="124" spans="1:3">
      <c r="A124" s="56" t="str">
        <f>[4]lang_6!A124</f>
        <v>TASKDONE_4074</v>
      </c>
      <c r="B124" s="298" t="str">
        <f>[4]lang_6!B124</f>
        <v>冠军对决获胜1次</v>
      </c>
      <c r="C124" s="56" t="str">
        <f>[4]lang_6!C124</f>
        <v>#冠军对决获胜1次</v>
      </c>
    </row>
    <row r="125" spans="1:3">
      <c r="A125" s="56" t="str">
        <f>[4]lang_6!A125</f>
        <v>TASKDONE_4051</v>
      </c>
      <c r="B125" s="298" t="str">
        <f>[4]lang_6!B125</f>
        <v>抵挡僵尸14波</v>
      </c>
      <c r="C125" s="56" t="str">
        <f>[4]lang_6!C125</f>
        <v>#抵挡僵尸14波</v>
      </c>
    </row>
    <row r="126" spans="1:3">
      <c r="A126" s="56" t="str">
        <f>[4]lang_6!A126</f>
        <v>TASKDONE_4052</v>
      </c>
      <c r="B126" s="298" t="str">
        <f>[4]lang_6!B126</f>
        <v>采集5份资源</v>
      </c>
      <c r="C126" s="56" t="str">
        <f>[4]lang_6!C126</f>
        <v>#采集5份资源</v>
      </c>
    </row>
    <row r="127" spans="1:3">
      <c r="A127" s="56" t="str">
        <f>[4]lang_6!A127</f>
        <v>TASKDONE_4053</v>
      </c>
      <c r="B127" s="298" t="str">
        <f>[4]lang_6!B127</f>
        <v>收集100个英魂</v>
      </c>
      <c r="C127" s="56" t="str">
        <f>[4]lang_6!C127</f>
        <v>#收集100个英魂</v>
      </c>
    </row>
    <row r="128" spans="1:3">
      <c r="A128" s="56" t="str">
        <f>[4]lang_6!A128</f>
        <v>TASKDONE_4054</v>
      </c>
      <c r="B128" s="298" t="str">
        <f>[4]lang_6!B128</f>
        <v>战役获胜12次</v>
      </c>
      <c r="C128" s="56" t="str">
        <f>[4]lang_6!C128</f>
        <v>#战役获胜12次</v>
      </c>
    </row>
    <row r="129" spans="1:3" ht="28.5">
      <c r="A129" s="56" t="str">
        <f>[4]lang_6!A129</f>
        <v>TASKDONE_5021</v>
      </c>
      <c r="B129" s="298" t="str">
        <f>[4]lang_6!B129</f>
        <v>通关冷酷级或以上龙之国</v>
      </c>
      <c r="C129" s="56" t="str">
        <f>[4]lang_6!C129</f>
        <v>#通关冷酷级或以上龙之国</v>
      </c>
    </row>
    <row r="130" spans="1:3">
      <c r="A130" s="56" t="str">
        <f>[4]lang_6!A130</f>
        <v>TASKDONE_5022</v>
      </c>
      <c r="B130" s="298" t="str">
        <f>[4]lang_6!B130</f>
        <v>占领1次城池</v>
      </c>
      <c r="C130" s="56" t="str">
        <f>[4]lang_6!C130</f>
        <v>#占领1次城池</v>
      </c>
    </row>
    <row r="131" spans="1:3">
      <c r="A131" s="56" t="str">
        <f>[4]lang_6!A131</f>
        <v>TASKDONE_5023</v>
      </c>
      <c r="B131" s="298" t="str">
        <f>[4]lang_6!B131</f>
        <v>收集100个英魂</v>
      </c>
      <c r="C131" s="56" t="str">
        <f>[4]lang_6!C131</f>
        <v>#收集100个英魂</v>
      </c>
    </row>
    <row r="132" spans="1:3">
      <c r="A132" s="56" t="str">
        <f>[4]lang_6!A132</f>
        <v>TASKDONE_5024</v>
      </c>
      <c r="B132" s="298" t="str">
        <f>[4]lang_6!B132</f>
        <v>冠军对决获胜1次</v>
      </c>
      <c r="C132" s="56" t="str">
        <f>[4]lang_6!C132</f>
        <v>#冠军对决获胜1次</v>
      </c>
    </row>
    <row r="133" spans="1:3">
      <c r="A133" s="56" t="str">
        <f>[4]lang_6!A133</f>
        <v>TASKDONE_5061</v>
      </c>
      <c r="B133" s="298" t="str">
        <f>[4]lang_6!B133</f>
        <v>抵挡僵尸14波</v>
      </c>
      <c r="C133" s="56" t="str">
        <f>[4]lang_6!C133</f>
        <v>#抵挡僵尸14波</v>
      </c>
    </row>
    <row r="134" spans="1:3">
      <c r="A134" s="56" t="str">
        <f>[4]lang_6!A134</f>
        <v>TASKDONE_5062</v>
      </c>
      <c r="B134" s="298" t="str">
        <f>[4]lang_6!B134</f>
        <v>收集2个装备</v>
      </c>
      <c r="C134" s="56" t="str">
        <f>[4]lang_6!C134</f>
        <v>#收集2个装备</v>
      </c>
    </row>
    <row r="135" spans="1:3">
      <c r="A135" s="56" t="str">
        <f>[4]lang_6!A135</f>
        <v>TASKDONE_5063</v>
      </c>
      <c r="B135" s="298" t="str">
        <f>[4]lang_6!B135</f>
        <v>收集100个英魂</v>
      </c>
      <c r="C135" s="56" t="str">
        <f>[4]lang_6!C135</f>
        <v>#收集100个英魂</v>
      </c>
    </row>
    <row r="136" spans="1:3">
      <c r="A136" s="56" t="str">
        <f>[4]lang_6!A136</f>
        <v>TASKDONE_5064</v>
      </c>
      <c r="B136" s="298" t="str">
        <f>[4]lang_6!B136</f>
        <v>战役获胜12次</v>
      </c>
      <c r="C136" s="56" t="str">
        <f>[4]lang_6!C136</f>
        <v>#战役获胜12次</v>
      </c>
    </row>
    <row r="137" spans="1:3" ht="28.5">
      <c r="A137" s="56" t="str">
        <f>[4]lang_6!A137</f>
        <v>TASKDONE_3051</v>
      </c>
      <c r="B137" s="298" t="str">
        <f>[4]lang_6!B137</f>
        <v>通关冠军级或以上龙之国</v>
      </c>
      <c r="C137" s="56" t="str">
        <f>[4]lang_6!C137</f>
        <v>#通关冠军级或以上龙之国</v>
      </c>
    </row>
    <row r="138" spans="1:3">
      <c r="A138" s="56" t="str">
        <f>[4]lang_6!A138</f>
        <v>TASKDONE_3052</v>
      </c>
      <c r="B138" s="298" t="str">
        <f>[4]lang_6!B138</f>
        <v>消灭3个野怪</v>
      </c>
      <c r="C138" s="56" t="str">
        <f>[4]lang_6!C138</f>
        <v>#消灭3个野怪</v>
      </c>
    </row>
    <row r="139" spans="1:3">
      <c r="A139" s="56" t="str">
        <f>[4]lang_6!A139</f>
        <v>TASKDONE_3053</v>
      </c>
      <c r="B139" s="298" t="str">
        <f>[4]lang_6!B139</f>
        <v>收集100个英魂</v>
      </c>
      <c r="C139" s="56" t="str">
        <f>[4]lang_6!C139</f>
        <v>#收集100个英魂</v>
      </c>
    </row>
    <row r="140" spans="1:3">
      <c r="A140" s="56" t="str">
        <f>[4]lang_6!A140</f>
        <v>TASKDONE_3054</v>
      </c>
      <c r="B140" s="298" t="str">
        <f>[4]lang_6!B140</f>
        <v>冠军对决获胜1次</v>
      </c>
      <c r="C140" s="56" t="str">
        <f>[4]lang_6!C140</f>
        <v>#冠军对决获胜1次</v>
      </c>
    </row>
    <row r="141" spans="1:3">
      <c r="A141" s="56">
        <f>[4]lang_6!A141</f>
        <v>0</v>
      </c>
      <c r="B141" s="298">
        <f>[4]lang_6!B141</f>
        <v>0</v>
      </c>
      <c r="C141" s="56">
        <f>[4]lang_6!C141</f>
        <v>0</v>
      </c>
    </row>
    <row r="142" spans="1:3">
      <c r="A142" s="56">
        <f>[4]lang_6!A142</f>
        <v>0</v>
      </c>
      <c r="B142" s="298">
        <f>[4]lang_6!B142</f>
        <v>0</v>
      </c>
      <c r="C142" s="56">
        <f>[4]lang_6!C142</f>
        <v>0</v>
      </c>
    </row>
    <row r="143" spans="1:3">
      <c r="A143" s="56">
        <f>[4]lang_6!A143</f>
        <v>0</v>
      </c>
      <c r="B143" s="298">
        <f>[4]lang_6!B143</f>
        <v>0</v>
      </c>
      <c r="C143" s="56">
        <f>[4]lang_6!C143</f>
        <v>0</v>
      </c>
    </row>
    <row r="144" spans="1:3">
      <c r="A144" s="56">
        <f>[4]lang_6!A144</f>
        <v>0</v>
      </c>
      <c r="B144" s="56">
        <f>[4]lang_6!B144</f>
        <v>0</v>
      </c>
      <c r="C144" s="56">
        <f>[4]lang_6!C144</f>
        <v>0</v>
      </c>
    </row>
    <row r="145" spans="1:3" s="299" customFormat="1">
      <c r="A145" s="299" t="str">
        <f>[4]lang_6!A145</f>
        <v>#新增道具</v>
      </c>
      <c r="B145" s="299">
        <f>[4]lang_6!B145</f>
        <v>0</v>
      </c>
      <c r="C145" s="299">
        <f>[4]lang_6!C145</f>
        <v>0</v>
      </c>
    </row>
    <row r="146" spans="1:3">
      <c r="A146" s="56" t="str">
        <f>[4]lang_6!A146</f>
        <v>TOOL_40002</v>
      </c>
      <c r="B146" s="56">
        <f>[4]lang_6!B146</f>
        <v>0</v>
      </c>
      <c r="C146" s="56" t="str">
        <f>[4]lang_6!C146</f>
        <v>#幸运币</v>
      </c>
    </row>
    <row r="147" spans="1:3">
      <c r="A147" s="56">
        <f>[4]lang_6!A147</f>
        <v>0</v>
      </c>
      <c r="B147" s="56">
        <f>[4]lang_6!B147</f>
        <v>0</v>
      </c>
      <c r="C147" s="56">
        <f>[4]lang_6!C147</f>
        <v>0</v>
      </c>
    </row>
    <row r="148" spans="1:3">
      <c r="A148" s="56" t="str">
        <f>[4]lang_6!A148</f>
        <v>#新增道具描述</v>
      </c>
      <c r="B148" s="56">
        <f>[4]lang_6!B148</f>
        <v>0</v>
      </c>
      <c r="C148" s="56">
        <f>[4]lang_6!C148</f>
        <v>0</v>
      </c>
    </row>
    <row r="149" spans="1:3">
      <c r="A149" s="56" t="str">
        <f>[4]lang_6!A149</f>
        <v>TOOLDES_40002</v>
      </c>
      <c r="B149" s="56">
        <f>[4]lang_6!B149</f>
        <v>0</v>
      </c>
      <c r="C149" s="56" t="str">
        <f>[4]lang_6!C149</f>
        <v>#由于神秘力量诞生的货币，在涉及运气的部分有代替钻石的功能。</v>
      </c>
    </row>
    <row r="150" spans="1:3">
      <c r="A150" s="56">
        <f>[4]lang_6!A150</f>
        <v>0</v>
      </c>
      <c r="B150" s="56">
        <f>[4]lang_6!B150</f>
        <v>0</v>
      </c>
      <c r="C150" s="56">
        <f>[4]lang_6!C150</f>
        <v>0</v>
      </c>
    </row>
    <row r="151" spans="1:3">
      <c r="A151" s="56" t="str">
        <f>[4]lang_6!A151</f>
        <v>#各种tips提示</v>
      </c>
      <c r="B151" s="56">
        <f>[4]lang_6!B151</f>
        <v>0</v>
      </c>
      <c r="C151" s="56">
        <f>[4]lang_6!C151</f>
        <v>0</v>
      </c>
    </row>
    <row r="152" spans="1:3">
      <c r="A152" s="56" t="str">
        <f>[4]lang_6!A152</f>
        <v>LUCKYCOIN_TIPS</v>
      </c>
      <c r="B152" s="56">
        <f>[4]lang_6!B152</f>
        <v>0</v>
      </c>
      <c r="C152" s="56" t="str">
        <f>[4]lang_6!C152</f>
        <v>#购买幸运币不计入钻石累计消耗，消耗幸运币计入</v>
      </c>
    </row>
    <row r="153" spans="1:3">
      <c r="A153" s="56" t="str">
        <f>[4]lang_6!A153</f>
        <v>TIP_GLOBAL_LACK_LUCKYCOIN</v>
      </c>
      <c r="B153" s="56">
        <f>[4]lang_6!B153</f>
        <v>0</v>
      </c>
      <c r="C153" s="56" t="str">
        <f>[4]lang_6!C153</f>
        <v>#购买兵团经验赠送幸运币,是否前往购买？</v>
      </c>
    </row>
    <row r="154" spans="1:3">
      <c r="A154" s="56" t="str">
        <f>[4]lang_6!A154</f>
        <v>LUCKYCOIN_DES</v>
      </c>
      <c r="B154" s="56">
        <f>[4]lang_6!B154</f>
        <v>0</v>
      </c>
      <c r="C154" s="56" t="str">
        <f>[4]lang_6!C154</f>
        <v>#购买1点兵团经验额外赠送1个幸运币</v>
      </c>
    </row>
    <row r="155" spans="1:3">
      <c r="A155" s="56">
        <f>[4]lang_6!A155</f>
        <v>0</v>
      </c>
      <c r="B155" s="56">
        <f>[4]lang_6!B155</f>
        <v>0</v>
      </c>
      <c r="C155" s="56">
        <f>[4]lang_6!C155</f>
        <v>0</v>
      </c>
    </row>
    <row r="156" spans="1:3" s="299" customFormat="1">
      <c r="A156" s="299" t="str">
        <f>[4]lang_6!A156</f>
        <v>#先知小屋任务描述</v>
      </c>
      <c r="B156" s="299">
        <f>[4]lang_6!B156</f>
        <v>0</v>
      </c>
      <c r="C156" s="299">
        <f>[4]lang_6!C156</f>
        <v>0</v>
      </c>
    </row>
    <row r="157" spans="1:3">
      <c r="A157" s="62" t="str">
        <f>[4]lang_6!A157</f>
        <v>GUILDMAPDES_4101</v>
      </c>
      <c r="B157" s="56">
        <f>[4]lang_6!B157</f>
        <v>0</v>
      </c>
      <c r="C157" s="62" t="str">
        <f>[4]lang_6!C157</f>
        <v>#[color=3c2a1e,fontsize=20]听说[-][color=000cff,fontsize=20]精灵艾莉尔[-][color=3c2a1e,fontsize=20]发现了一个[-][color=00e55c,fontsize=20,outlinecolor=3c1e0a00]神秘的宝箱[-][color=3c2a1e,fontsize=20]，想知道他在哪里吗？[-]</v>
      </c>
    </row>
    <row r="158" spans="1:3">
      <c r="A158" s="61" t="str">
        <f>[4]lang_6!A158</f>
        <v>GUILDMAPDES_4101_b</v>
      </c>
      <c r="B158" s="56">
        <f>[4]lang_6!B158</f>
        <v>0</v>
      </c>
      <c r="C158" s="62" t="str">
        <f>[4]lang_6!C158</f>
        <v>#[color=8a5c1d,fontsize=18]当然了，打听精灵艾莉尔的消息需要一定的费用，对你来说，这一点也不多，绝对物有所值！[-]</v>
      </c>
    </row>
    <row r="159" spans="1:3">
      <c r="A159" s="62" t="str">
        <f>[4]lang_6!A159</f>
        <v>GUILDMAPDES_4102</v>
      </c>
      <c r="B159" s="56">
        <f>[4]lang_6!B159</f>
        <v>0</v>
      </c>
      <c r="C159" s="62" t="str">
        <f>[4]lang_6!C159</f>
        <v>#[color=3c2a1e,fontsize=20]听说[-][color=000cff,fontsize=20]精灵艾莉尔[-][color=3c2a1e,fontsize=20]发现了一个[-][color=00e55c,fontsize=20,outlinecolor=3c1e0a00]神秘的宝箱[-][color=3c2a1e,fontsize=20]，想知道他在哪里吗？[-]</v>
      </c>
    </row>
    <row r="160" spans="1:3">
      <c r="A160" s="56" t="str">
        <f>[4]lang_6!A160</f>
        <v>GUILDMAPDES_4103</v>
      </c>
      <c r="B160" s="56">
        <f>[4]lang_6!B160</f>
        <v>0</v>
      </c>
      <c r="C160" s="62" t="str">
        <f>[4]lang_6!C160</f>
        <v>#[color=3c2a1e,fontsize=20]听说[-][color=000cff,fontsize=20]精灵艾莉尔[-][color=3c2a1e,fontsize=20]发现了一个[-][color=00e55c,fontsize=20,outlinecolor=3c1e0a00]神秘的宝箱[-][color=3c2a1e,fontsize=20]，想知道他在哪里吗？[-]</v>
      </c>
    </row>
    <row r="161" spans="1:5">
      <c r="A161" s="56" t="str">
        <f>[4]lang_6!A161</f>
        <v>GUILDMAPDES_4201</v>
      </c>
      <c r="B161" s="56">
        <f>[4]lang_6!B161</f>
        <v>0</v>
      </c>
      <c r="C161" s="62" t="str">
        <f>[4]lang_6!C161</f>
        <v>#[color=3c2a1e,fontsize=20]听说[-][color=000cff,fontsize=20]精灵艾莉尔[-][color=3c2a1e,fontsize=20]发现了一个[-][color=00e55c,fontsize=20,outlinecolor=3c1e0a00]神秘的宝箱[-][color=3c2a1e,fontsize=20]，想知道他在哪里吗？[-]</v>
      </c>
    </row>
    <row r="162" spans="1:5">
      <c r="A162" s="62" t="str">
        <f>[4]lang_6!A162</f>
        <v>GUILDMAPDES_4201_b</v>
      </c>
      <c r="B162" s="56">
        <f>[4]lang_6!B162</f>
        <v>0</v>
      </c>
      <c r="C162" s="62" t="str">
        <f>[4]lang_6!C162</f>
        <v>#[color=8a5c1d,fontsize=18]当然了，打听精灵艾莉尔的消息需要一定的费用，对你来说，这一点也不多，绝对物有所值！[-]</v>
      </c>
    </row>
    <row r="163" spans="1:5">
      <c r="A163" s="56" t="str">
        <f>[4]lang_6!A163</f>
        <v>GUILDMAPDES_4202</v>
      </c>
      <c r="B163" s="56">
        <f>[4]lang_6!B163</f>
        <v>0</v>
      </c>
      <c r="C163" s="62" t="str">
        <f>[4]lang_6!C163</f>
        <v>#[color=3c2a1e,fontsize=20]听说[-][color=000cff,fontsize=20]精灵艾莉尔[-][color=3c2a1e,fontsize=20]发现了一个[-][color=00e55c,fontsize=20,outlinecolor=3c1e0a00]神秘的宝箱[-][color=3c2a1e,fontsize=20]，想知道他在哪里吗？[-]</v>
      </c>
    </row>
    <row r="164" spans="1:5">
      <c r="A164" s="56" t="str">
        <f>[4]lang_6!A164</f>
        <v>GUILDMAPDES_4203</v>
      </c>
      <c r="B164" s="56">
        <f>[4]lang_6!B164</f>
        <v>0</v>
      </c>
      <c r="C164" s="62" t="str">
        <f>[4]lang_6!C164</f>
        <v>#[color=3c2a1e,fontsize=20]听说[-][color=000cff,fontsize=20]精灵艾莉尔[-][color=3c2a1e,fontsize=20]发现了一个[-][color=00e55c,fontsize=20,outlinecolor=3c1e0a00]神秘的宝箱[-][color=3c2a1e,fontsize=20]，想知道他在哪里吗？[-]</v>
      </c>
    </row>
    <row r="165" spans="1:5">
      <c r="A165" s="62" t="str">
        <f>[4]lang_6!A165</f>
        <v>GUILDMAPDES_4301</v>
      </c>
      <c r="B165" s="56">
        <f>[4]lang_6!B165</f>
        <v>0</v>
      </c>
      <c r="C165" s="62" t="str">
        <f>[4]lang_6!C165</f>
        <v>#[color=3c2a1e,fontsize=20]听说[-][color=000cff,fontsize=20]精灵艾莉尔[-][color=3c2a1e,fontsize=20]发现了一个[-][color=00e55c,fontsize=20,outlinecolor=3c1e0a00]神秘的宝箱[-][color=3c2a1e,fontsize=20]，想知道他在哪里吗？[-]</v>
      </c>
    </row>
    <row r="166" spans="1:5">
      <c r="A166" s="62" t="str">
        <f>[4]lang_6!A166</f>
        <v>GUILDMAPDES_4301_b</v>
      </c>
      <c r="B166" s="56">
        <f>[4]lang_6!B166</f>
        <v>0</v>
      </c>
      <c r="C166" s="62" t="str">
        <f>[4]lang_6!C166</f>
        <v>#[color=8a5c1d,fontsize=18]当然了，打听精灵艾莉尔的消息需要一定的费用，对你来说，这一点也不多，绝对物有所值！[-]</v>
      </c>
    </row>
    <row r="167" spans="1:5">
      <c r="A167" s="56" t="str">
        <f>[4]lang_6!A167</f>
        <v>GUILDMAPDES_4302</v>
      </c>
      <c r="B167" s="56">
        <f>[4]lang_6!B167</f>
        <v>0</v>
      </c>
      <c r="C167" s="62" t="str">
        <f>[4]lang_6!C167</f>
        <v>#[color=3c2a1e,fontsize=20]听说[-][color=000cff,fontsize=20]精灵艾莉尔[-][color=3c2a1e,fontsize=20]发现了一个[-][color=00e55c,fontsize=20,outlinecolor=3c1e0a00]神秘的宝箱[-][color=3c2a1e,fontsize=20]，想知道他在哪里吗？[-]</v>
      </c>
    </row>
    <row r="168" spans="1:5">
      <c r="A168" s="56" t="str">
        <f>[4]lang_6!A168</f>
        <v>GUILDMAPDES_4303</v>
      </c>
      <c r="B168" s="56">
        <f>[4]lang_6!B168</f>
        <v>0</v>
      </c>
      <c r="C168" s="62" t="str">
        <f>[4]lang_6!C168</f>
        <v>#[color=3c2a1e,fontsize=20]听说[-][color=000cff,fontsize=20]精灵艾莉尔[-][color=3c2a1e,fontsize=20]发现了一个[-][color=00e55c,fontsize=20,outlinecolor=3c1e0a00]神秘的宝箱[-][color=3c2a1e,fontsize=20]，想知道他在哪里吗？[-]</v>
      </c>
    </row>
    <row r="169" spans="1:5">
      <c r="A169" s="56" t="str">
        <f>[4]lang_6!A169</f>
        <v>GUILDMAPDES_4401</v>
      </c>
      <c r="B169" s="56">
        <f>[4]lang_6!B169</f>
        <v>0</v>
      </c>
      <c r="C169" s="62" t="str">
        <f>[4]lang_6!C169</f>
        <v>#[color=3c2a1e,fontsize=20]听说[-][color=000cff,fontsize=20]精灵艾莉尔[-][color=3c2a1e,fontsize=20]发现了一个[-][color=00e55c,fontsize=20,outlinecolor=3c1e0a00]神秘的宝箱[-][color=3c2a1e,fontsize=20]，想知道他在哪里吗？[-]</v>
      </c>
    </row>
    <row r="170" spans="1:5">
      <c r="A170" s="62" t="str">
        <f>[4]lang_6!A170</f>
        <v>GUILDMAPDES_4401_b</v>
      </c>
      <c r="B170" s="56">
        <f>[4]lang_6!B170</f>
        <v>0</v>
      </c>
      <c r="C170" s="62" t="str">
        <f>[4]lang_6!C170</f>
        <v>#[color=8a5c1d,fontsize=18]当然了，打听精灵艾莉尔的消息需要一定的费用，对你来说，这一点也不多，绝对物有所值！[-]</v>
      </c>
    </row>
    <row r="171" spans="1:5">
      <c r="A171" s="56" t="str">
        <f>[4]lang_6!A171</f>
        <v>GUILDMAPDES_4402</v>
      </c>
      <c r="B171" s="56">
        <f>[4]lang_6!B171</f>
        <v>0</v>
      </c>
      <c r="C171" s="62" t="str">
        <f>[4]lang_6!C171</f>
        <v>#[color=3c2a1e,fontsize=20]听说[-][color=000cff,fontsize=20]精灵艾莉尔[-][color=3c2a1e,fontsize=20]发现了一个[-][color=00e55c,fontsize=20,outlinecolor=3c1e0a00]神秘的宝箱[-][color=3c2a1e,fontsize=20]，想知道他在哪里吗？[-]</v>
      </c>
    </row>
    <row r="172" spans="1:5">
      <c r="A172" s="56" t="str">
        <f>[4]lang_6!A172</f>
        <v>GUILDMAPDES_4403</v>
      </c>
      <c r="B172" s="56">
        <f>[4]lang_6!B172</f>
        <v>0</v>
      </c>
      <c r="C172" s="62" t="str">
        <f>[4]lang_6!C172</f>
        <v>#[color=3c2a1e,fontsize=20]听说[-][color=000cff,fontsize=20]精灵艾莉尔[-][color=3c2a1e,fontsize=20]发现了一个[-][color=00e55c,fontsize=20,outlinecolor=3c1e0a00]神秘的宝箱[-][color=3c2a1e,fontsize=20]，想知道他在哪里吗？[-]</v>
      </c>
    </row>
    <row r="173" spans="1:5">
      <c r="A173" s="56">
        <f>[4]lang_6!A173</f>
        <v>0</v>
      </c>
      <c r="B173" s="56">
        <f>[4]lang_6!B173</f>
        <v>0</v>
      </c>
      <c r="C173" s="62">
        <f>[4]lang_6!C173</f>
        <v>0</v>
      </c>
    </row>
    <row r="174" spans="1:5">
      <c r="A174" s="56" t="str">
        <f>[4]lang_6!A174</f>
        <v>#先知小屋任务名字</v>
      </c>
      <c r="B174" s="56">
        <f>[4]lang_6!B174</f>
        <v>0</v>
      </c>
      <c r="C174" s="62">
        <f>[4]lang_6!C174</f>
        <v>0</v>
      </c>
    </row>
    <row r="175" spans="1:5">
      <c r="A175" s="300" t="str">
        <f>[4]lang_6!A175</f>
        <v>GUILDMAPNAME_4101</v>
      </c>
      <c r="B175" s="300">
        <f>[4]lang_6!B175</f>
        <v>0</v>
      </c>
      <c r="C175" s="167" t="str">
        <f>[4]lang_6!C175</f>
        <v>#先知小屋</v>
      </c>
      <c r="D175" s="300"/>
      <c r="E175" s="300"/>
    </row>
    <row r="176" spans="1:5">
      <c r="A176" s="300" t="str">
        <f>[4]lang_6!A176</f>
        <v>GUILDMAPNAME_4102</v>
      </c>
      <c r="B176" s="300">
        <f>[4]lang_6!B176</f>
        <v>0</v>
      </c>
      <c r="C176" s="167" t="str">
        <f>[4]lang_6!C176</f>
        <v>#精灵艾莉尔</v>
      </c>
      <c r="D176" s="300"/>
      <c r="E176" s="300"/>
    </row>
    <row r="177" spans="1:5">
      <c r="A177" s="300" t="str">
        <f>[4]lang_6!A177</f>
        <v>GUILDMAPNAME_4103</v>
      </c>
      <c r="B177" s="300">
        <f>[4]lang_6!B177</f>
        <v>0</v>
      </c>
      <c r="C177" s="167" t="str">
        <f>[4]lang_6!C177</f>
        <v>#神秘宝箱</v>
      </c>
      <c r="D177" s="300"/>
      <c r="E177" s="300"/>
    </row>
    <row r="178" spans="1:5">
      <c r="A178" s="300" t="str">
        <f>[4]lang_6!A178</f>
        <v>GUILDMAPNAME_4201</v>
      </c>
      <c r="B178" s="300">
        <f>[4]lang_6!B178</f>
        <v>0</v>
      </c>
      <c r="C178" s="167" t="str">
        <f>[4]lang_6!C178</f>
        <v>#先知小屋</v>
      </c>
      <c r="D178" s="300"/>
      <c r="E178" s="300"/>
    </row>
    <row r="179" spans="1:5">
      <c r="A179" s="300" t="str">
        <f>[4]lang_6!A179</f>
        <v>GUILDMAPNAME_4202</v>
      </c>
      <c r="B179" s="300">
        <f>[4]lang_6!B179</f>
        <v>0</v>
      </c>
      <c r="C179" s="167" t="str">
        <f>[4]lang_6!C179</f>
        <v>#精灵艾莉尔</v>
      </c>
      <c r="D179" s="300"/>
      <c r="E179" s="300"/>
    </row>
    <row r="180" spans="1:5">
      <c r="A180" s="300" t="str">
        <f>[4]lang_6!A180</f>
        <v>GUILDMAPNAME_4203</v>
      </c>
      <c r="B180" s="300">
        <f>[4]lang_6!B180</f>
        <v>0</v>
      </c>
      <c r="C180" s="167" t="str">
        <f>[4]lang_6!C180</f>
        <v>#神秘宝箱</v>
      </c>
      <c r="D180" s="300"/>
      <c r="E180" s="300"/>
    </row>
    <row r="181" spans="1:5">
      <c r="A181" s="300" t="str">
        <f>[4]lang_6!A181</f>
        <v>GUILDMAPNAME_4301</v>
      </c>
      <c r="B181" s="300">
        <f>[4]lang_6!B181</f>
        <v>0</v>
      </c>
      <c r="C181" s="167" t="str">
        <f>[4]lang_6!C181</f>
        <v>#先知小屋</v>
      </c>
      <c r="D181" s="300"/>
      <c r="E181" s="300"/>
    </row>
    <row r="182" spans="1:5">
      <c r="A182" s="300" t="str">
        <f>[4]lang_6!A182</f>
        <v>GUILDMAPNAME_4302</v>
      </c>
      <c r="B182" s="300">
        <f>[4]lang_6!B182</f>
        <v>0</v>
      </c>
      <c r="C182" s="167" t="str">
        <f>[4]lang_6!C182</f>
        <v>#精灵艾莉尔</v>
      </c>
      <c r="D182" s="300"/>
      <c r="E182" s="300"/>
    </row>
    <row r="183" spans="1:5">
      <c r="A183" s="300" t="str">
        <f>[4]lang_6!A183</f>
        <v>GUILDMAPNAME_4303</v>
      </c>
      <c r="B183" s="300">
        <f>[4]lang_6!B183</f>
        <v>0</v>
      </c>
      <c r="C183" s="167" t="str">
        <f>[4]lang_6!C183</f>
        <v>#神秘宝箱</v>
      </c>
      <c r="D183" s="300"/>
      <c r="E183" s="300"/>
    </row>
    <row r="184" spans="1:5">
      <c r="A184" s="56" t="str">
        <f>[4]lang_6!A184</f>
        <v>GUILDMAPNAME_4401</v>
      </c>
      <c r="B184" s="56">
        <f>[4]lang_6!B184</f>
        <v>0</v>
      </c>
      <c r="C184" s="167" t="str">
        <f>[4]lang_6!C184</f>
        <v>#先知小屋</v>
      </c>
    </row>
    <row r="185" spans="1:5">
      <c r="A185" s="56" t="str">
        <f>[4]lang_6!A185</f>
        <v>GUILDMAPNAME_4402</v>
      </c>
      <c r="B185" s="56">
        <f>[4]lang_6!B185</f>
        <v>0</v>
      </c>
      <c r="C185" s="167" t="str">
        <f>[4]lang_6!C185</f>
        <v>#精灵艾莉尔</v>
      </c>
    </row>
    <row r="186" spans="1:5">
      <c r="A186" s="56" t="str">
        <f>[4]lang_6!A186</f>
        <v>GUILDMAPNAME_4403</v>
      </c>
      <c r="B186" s="56">
        <f>[4]lang_6!B186</f>
        <v>0</v>
      </c>
      <c r="C186" s="167" t="str">
        <f>[4]lang_6!C186</f>
        <v>#神秘宝箱</v>
      </c>
    </row>
    <row r="187" spans="1:5">
      <c r="A187" s="56">
        <f>[4]lang_6!A187</f>
        <v>0</v>
      </c>
      <c r="B187" s="56">
        <f>[4]lang_6!B187</f>
        <v>0</v>
      </c>
      <c r="C187" s="167">
        <f>[4]lang_6!C187</f>
        <v>0</v>
      </c>
    </row>
    <row r="188" spans="1:5">
      <c r="A188" s="56" t="str">
        <f>[4]lang_6!A188</f>
        <v>#先知小屋任务提示</v>
      </c>
      <c r="B188" s="56">
        <f>[4]lang_6!B188</f>
        <v>0</v>
      </c>
      <c r="C188" s="167">
        <f>[4]lang_6!C188</f>
        <v>0</v>
      </c>
    </row>
    <row r="189" spans="1:5">
      <c r="A189" s="55" t="str">
        <f>[4]lang_6!A189</f>
        <v>GUILDMAPTIP_4101</v>
      </c>
      <c r="B189" s="56">
        <f>[4]lang_6!B189</f>
        <v>0</v>
      </c>
      <c r="C189" s="62" t="str">
        <f>[4]lang_6!C189</f>
        <v>#据说在那里可以打听到神秘宝箱的信息</v>
      </c>
    </row>
    <row r="190" spans="1:5">
      <c r="A190" s="55" t="str">
        <f>[4]lang_6!A190</f>
        <v>GUILDMAPTIP_4102</v>
      </c>
      <c r="B190" s="56">
        <f>[4]lang_6!B190</f>
        <v>0</v>
      </c>
      <c r="C190" s="62" t="str">
        <f>[4]lang_6!C190</f>
        <v>#快去向它询问神秘宝箱的信息吧</v>
      </c>
    </row>
    <row r="191" spans="1:5">
      <c r="A191" s="55" t="str">
        <f>[4]lang_6!A191</f>
        <v>GUILDMAPTIP_4103</v>
      </c>
      <c r="B191" s="56">
        <f>[4]lang_6!B191</f>
        <v>0</v>
      </c>
      <c r="C191" s="62" t="str">
        <f>[4]lang_6!C191</f>
        <v>#散发着强烈魔法波动的神秘箱子</v>
      </c>
    </row>
    <row r="192" spans="1:5">
      <c r="A192" s="55" t="str">
        <f>[4]lang_6!A192</f>
        <v>GUILDMAPTIP_4201</v>
      </c>
      <c r="B192" s="56">
        <f>[4]lang_6!B192</f>
        <v>0</v>
      </c>
      <c r="C192" s="62" t="str">
        <f>[4]lang_6!C192</f>
        <v>#据说在那里可以打听到神秘宝箱的信息</v>
      </c>
    </row>
    <row r="193" spans="1:3">
      <c r="A193" s="55" t="str">
        <f>[4]lang_6!A193</f>
        <v>GUILDMAPTIP_4202</v>
      </c>
      <c r="B193" s="56">
        <f>[4]lang_6!B193</f>
        <v>0</v>
      </c>
      <c r="C193" s="62" t="str">
        <f>[4]lang_6!C193</f>
        <v>#快去向它询问神秘宝箱的信息吧</v>
      </c>
    </row>
    <row r="194" spans="1:3">
      <c r="A194" s="55" t="str">
        <f>[4]lang_6!A194</f>
        <v>GUILDMAPTIP_4203</v>
      </c>
      <c r="B194" s="56">
        <f>[4]lang_6!B194</f>
        <v>0</v>
      </c>
      <c r="C194" s="62" t="str">
        <f>[4]lang_6!C194</f>
        <v>#散发着强烈魔法波动的神秘箱子</v>
      </c>
    </row>
    <row r="195" spans="1:3">
      <c r="A195" s="55" t="str">
        <f>[4]lang_6!A195</f>
        <v>GUILDMAPTIP_4301</v>
      </c>
      <c r="B195" s="56">
        <f>[4]lang_6!B195</f>
        <v>0</v>
      </c>
      <c r="C195" s="62" t="str">
        <f>[4]lang_6!C195</f>
        <v>#据说在那里可以打听到神秘宝箱的信息</v>
      </c>
    </row>
    <row r="196" spans="1:3">
      <c r="A196" s="55" t="str">
        <f>[4]lang_6!A196</f>
        <v>GUILDMAPTIP_4302</v>
      </c>
      <c r="B196" s="56">
        <f>[4]lang_6!B196</f>
        <v>0</v>
      </c>
      <c r="C196" s="62" t="str">
        <f>[4]lang_6!C196</f>
        <v>#快去向它询问神秘宝箱的信息吧</v>
      </c>
    </row>
    <row r="197" spans="1:3">
      <c r="A197" s="55" t="str">
        <f>[4]lang_6!A197</f>
        <v>GUILDMAPTIP_4303</v>
      </c>
      <c r="B197" s="56">
        <f>[4]lang_6!B197</f>
        <v>0</v>
      </c>
      <c r="C197" s="62" t="str">
        <f>[4]lang_6!C197</f>
        <v>#散发着强烈魔法波动的神秘箱子</v>
      </c>
    </row>
    <row r="198" spans="1:3">
      <c r="A198" s="55" t="str">
        <f>[4]lang_6!A198</f>
        <v>GUILDMAPTIP_4401</v>
      </c>
      <c r="B198" s="56">
        <f>[4]lang_6!B198</f>
        <v>0</v>
      </c>
      <c r="C198" s="62" t="str">
        <f>[4]lang_6!C198</f>
        <v>#据说在那里可以打听到神秘宝箱的信息</v>
      </c>
    </row>
    <row r="199" spans="1:3">
      <c r="A199" s="55" t="str">
        <f>[4]lang_6!A199</f>
        <v>GUILDMAPTIP_4402</v>
      </c>
      <c r="B199" s="56">
        <f>[4]lang_6!B199</f>
        <v>0</v>
      </c>
      <c r="C199" s="62" t="str">
        <f>[4]lang_6!C199</f>
        <v>#快去向它询问神秘宝箱的信息吧</v>
      </c>
    </row>
    <row r="200" spans="1:3">
      <c r="A200" s="55" t="str">
        <f>[4]lang_6!A200</f>
        <v>GUILDMAPTIP_4403</v>
      </c>
      <c r="B200" s="56">
        <f>[4]lang_6!B200</f>
        <v>0</v>
      </c>
      <c r="C200" s="62" t="str">
        <f>[4]lang_6!C200</f>
        <v>#散发着强烈魔法波动的神秘箱子</v>
      </c>
    </row>
    <row r="201" spans="1:3" ht="17.45" customHeight="1">
      <c r="A201" s="56">
        <f>[4]lang_6!A201</f>
        <v>0</v>
      </c>
      <c r="B201" s="56">
        <f>[4]lang_6!B201</f>
        <v>0</v>
      </c>
      <c r="C201" s="56">
        <f>[4]lang_6!C201</f>
        <v>0</v>
      </c>
    </row>
    <row r="202" spans="1:3">
      <c r="A202" s="56">
        <f>[4]lang_6!A202</f>
        <v>0</v>
      </c>
      <c r="B202" s="56">
        <f>[4]lang_6!B202</f>
        <v>0</v>
      </c>
      <c r="C202" s="301">
        <f>[4]lang_6!C202</f>
        <v>0</v>
      </c>
    </row>
    <row r="203" spans="1:3">
      <c r="A203" s="56" t="str">
        <f>[4]lang_6!A203</f>
        <v>#联盟探索任务名字</v>
      </c>
      <c r="B203" s="56">
        <f>[4]lang_6!B203</f>
        <v>0</v>
      </c>
      <c r="C203" s="301">
        <f>[4]lang_6!C203</f>
        <v>0</v>
      </c>
    </row>
    <row r="204" spans="1:3">
      <c r="A204" s="55" t="str">
        <f>[4]lang_6!A204</f>
        <v>GUILDMAPTASKNAME_19</v>
      </c>
      <c r="B204" s="56">
        <f>[4]lang_6!B204</f>
        <v>0</v>
      </c>
      <c r="C204" s="62" t="str">
        <f>[4]lang_6!C204</f>
        <v>#寻找艾莉尔</v>
      </c>
    </row>
    <row r="205" spans="1:3">
      <c r="A205" s="55" t="str">
        <f>[4]lang_6!A205</f>
        <v>GUILDMAPTASKNAME_20</v>
      </c>
      <c r="B205" s="56">
        <f>[4]lang_6!B205</f>
        <v>0</v>
      </c>
      <c r="C205" s="60" t="str">
        <f>[4]lang_6!C205</f>
        <v>#神秘宝箱</v>
      </c>
    </row>
    <row r="206" spans="1:3">
      <c r="A206" s="55" t="str">
        <f>[4]lang_6!A206</f>
        <v>GUILDMAPTASKNAME_21</v>
      </c>
      <c r="B206" s="56">
        <f>[4]lang_6!B206</f>
        <v>0</v>
      </c>
      <c r="C206" s="62" t="str">
        <f>[4]lang_6!C206</f>
        <v>#寻找艾莉尔</v>
      </c>
    </row>
    <row r="207" spans="1:3">
      <c r="A207" s="55" t="str">
        <f>[4]lang_6!A207</f>
        <v>GUILDMAPTASKNAME_22</v>
      </c>
      <c r="B207" s="56">
        <f>[4]lang_6!B207</f>
        <v>0</v>
      </c>
      <c r="C207" s="60" t="str">
        <f>[4]lang_6!C207</f>
        <v>#神秘宝箱</v>
      </c>
    </row>
    <row r="208" spans="1:3">
      <c r="A208" s="55" t="str">
        <f>[4]lang_6!A208</f>
        <v>GUILDMAPTASKNAME_23</v>
      </c>
      <c r="B208" s="56">
        <f>[4]lang_6!B208</f>
        <v>0</v>
      </c>
      <c r="C208" s="62" t="str">
        <f>[4]lang_6!C208</f>
        <v>#寻找艾莉尔</v>
      </c>
    </row>
    <row r="209" spans="1:5">
      <c r="A209" s="55" t="str">
        <f>[4]lang_6!A209</f>
        <v>GUILDMAPTASKNAME_24</v>
      </c>
      <c r="B209" s="56">
        <f>[4]lang_6!B209</f>
        <v>0</v>
      </c>
      <c r="C209" s="60" t="str">
        <f>[4]lang_6!C209</f>
        <v>#神秘宝箱</v>
      </c>
    </row>
    <row r="210" spans="1:5">
      <c r="A210" s="55" t="str">
        <f>[4]lang_6!A210</f>
        <v>GUILDMAPTASKNAME_25</v>
      </c>
      <c r="B210" s="56">
        <f>[4]lang_6!B210</f>
        <v>0</v>
      </c>
      <c r="C210" s="62" t="str">
        <f>[4]lang_6!C210</f>
        <v>#寻找艾莉尔</v>
      </c>
    </row>
    <row r="211" spans="1:5">
      <c r="A211" s="55" t="str">
        <f>[4]lang_6!A211</f>
        <v>GUILDMAPTASKNAME_26</v>
      </c>
      <c r="B211" s="56">
        <f>[4]lang_6!B211</f>
        <v>0</v>
      </c>
      <c r="C211" s="60" t="str">
        <f>[4]lang_6!C211</f>
        <v>#神秘宝箱</v>
      </c>
    </row>
    <row r="212" spans="1:5">
      <c r="A212" s="56">
        <f>[4]lang_6!A212</f>
        <v>0</v>
      </c>
      <c r="B212" s="56">
        <f>[4]lang_6!B212</f>
        <v>0</v>
      </c>
      <c r="C212" s="301">
        <f>[4]lang_6!C212</f>
        <v>0</v>
      </c>
    </row>
    <row r="213" spans="1:5">
      <c r="A213" s="56" t="str">
        <f>[4]lang_6!A213</f>
        <v>#联盟探索任务描述</v>
      </c>
      <c r="B213" s="56">
        <f>[4]lang_6!B213</f>
        <v>0</v>
      </c>
      <c r="C213" s="56">
        <f>[4]lang_6!C213</f>
        <v>0</v>
      </c>
    </row>
    <row r="214" spans="1:5">
      <c r="A214" s="55" t="str">
        <f>[4]lang_6!A214</f>
        <v>GUILDMAPTASKDES_19</v>
      </c>
      <c r="B214" s="55">
        <f>[4]lang_6!B214</f>
        <v>0</v>
      </c>
      <c r="C214" s="57" t="str">
        <f>[4]lang_6!C214</f>
        <v>#[color=8a5c1d]前往[-][color=c44904]${name}联盟[-][color=8a5c1d]寻找精灵艾莉尔[-]</v>
      </c>
      <c r="D214" s="55"/>
      <c r="E214" s="55"/>
    </row>
    <row r="215" spans="1:5">
      <c r="A215" s="55" t="str">
        <f>[4]lang_6!A215</f>
        <v>GUILDMAPTASKDES_20</v>
      </c>
      <c r="B215" s="55">
        <f>[4]lang_6!B215</f>
        <v>0</v>
      </c>
      <c r="C215" s="57" t="str">
        <f>[4]lang_6!C215</f>
        <v>#[color=8a5c1d]前往[-][color=c44904]${name}联盟[-][color=197bd4]${posi}[-][color=8a5c1d]寻找神秘宝箱[-]</v>
      </c>
      <c r="D215" s="55"/>
      <c r="E215" s="55"/>
    </row>
    <row r="216" spans="1:5">
      <c r="A216" s="57" t="str">
        <f>[4]lang_6!A216</f>
        <v>SPOSI_GUILDBOX_20_1</v>
      </c>
      <c r="B216" s="57" t="str">
        <f>[4]lang_6!B216</f>
        <v>箱子1位置</v>
      </c>
      <c r="C216" s="57" t="str">
        <f>[4]lang_6!C216</f>
        <v>#深入敌方联盟，在其腹地</v>
      </c>
      <c r="D216" s="55"/>
      <c r="E216" s="55"/>
    </row>
    <row r="217" spans="1:5">
      <c r="A217" s="57" t="str">
        <f>[4]lang_6!A217</f>
        <v>SPOSI_GUILDBOX_20_2</v>
      </c>
      <c r="B217" s="55">
        <f>[4]lang_6!B217</f>
        <v>0</v>
      </c>
      <c r="C217" s="57" t="str">
        <f>[4]lang_6!C217</f>
        <v>#在池塘边上的角落</v>
      </c>
      <c r="D217" s="55"/>
      <c r="E217" s="55"/>
    </row>
    <row r="218" spans="1:5">
      <c r="A218" s="57" t="str">
        <f>[4]lang_6!A218</f>
        <v>SPOSI_GUILDBOX_20_3</v>
      </c>
      <c r="B218" s="55">
        <f>[4]lang_6!B218</f>
        <v>0</v>
      </c>
      <c r="C218" s="57" t="str">
        <f>[4]lang_6!C218</f>
        <v>#在熔岩流淌之处</v>
      </c>
      <c r="D218" s="55"/>
      <c r="E218" s="55"/>
    </row>
    <row r="219" spans="1:5">
      <c r="A219" s="57" t="str">
        <f>[4]lang_6!A219</f>
        <v>SPOSI_GUILDBOX_20_4</v>
      </c>
      <c r="B219" s="55">
        <f>[4]lang_6!B219</f>
        <v>0</v>
      </c>
      <c r="C219" s="57" t="str">
        <f>[4]lang_6!C219</f>
        <v>#在曾经的先知小屋旁</v>
      </c>
      <c r="D219" s="55"/>
      <c r="E219" s="55"/>
    </row>
    <row r="220" spans="1:5">
      <c r="A220" s="57" t="str">
        <f>[4]lang_6!A220</f>
        <v>SPOSI_GUILDBOX_20_5</v>
      </c>
      <c r="B220" s="55">
        <f>[4]lang_6!B220</f>
        <v>0</v>
      </c>
      <c r="C220" s="57" t="str">
        <f>[4]lang_6!C220</f>
        <v>#在你前往地图左下角的路上</v>
      </c>
      <c r="D220" s="55"/>
      <c r="E220" s="55"/>
    </row>
    <row r="221" spans="1:5">
      <c r="A221" s="57" t="str">
        <f>[4]lang_6!A221</f>
        <v>SPOSI_GUILDBOX_20_6</v>
      </c>
      <c r="B221" s="55">
        <f>[4]lang_6!B221</f>
        <v>0</v>
      </c>
      <c r="C221" s="57" t="str">
        <f>[4]lang_6!C221</f>
        <v>#在敌方联盟的上方</v>
      </c>
      <c r="D221" s="55"/>
      <c r="E221" s="55"/>
    </row>
    <row r="222" spans="1:5">
      <c r="A222" s="55" t="str">
        <f>[4]lang_6!A222</f>
        <v>GUILDMAPTASKDES_21</v>
      </c>
      <c r="B222" s="55">
        <f>[4]lang_6!B222</f>
        <v>0</v>
      </c>
      <c r="C222" s="57" t="str">
        <f>[4]lang_6!C222</f>
        <v>#[color=8a5c1d]前往[-][color=c44904]${name}联盟[-][color=8a5c1d]寻找精灵艾莉尔[-]</v>
      </c>
      <c r="D222" s="55"/>
      <c r="E222" s="55"/>
    </row>
    <row r="223" spans="1:5">
      <c r="A223" s="55" t="str">
        <f>[4]lang_6!A223</f>
        <v>GUILDMAPTASKDES_22</v>
      </c>
      <c r="B223" s="55">
        <f>[4]lang_6!B223</f>
        <v>0</v>
      </c>
      <c r="C223" s="57" t="str">
        <f>[4]lang_6!C223</f>
        <v>#[color=8a5c1d]前往[-][color=c44904]${name}联盟[-][color=197bd4]${posi}[-][color=8a5c1d]寻找神秘宝箱[-]</v>
      </c>
      <c r="D223" s="55"/>
      <c r="E223" s="55"/>
    </row>
    <row r="224" spans="1:5">
      <c r="A224" s="57" t="str">
        <f>[4]lang_6!A224</f>
        <v>SPOSI_GUILDBOX_22_1</v>
      </c>
      <c r="B224" s="57" t="str">
        <f>[4]lang_6!B224</f>
        <v>箱子1位置</v>
      </c>
      <c r="C224" s="57" t="str">
        <f>[4]lang_6!C224</f>
        <v>#深入敌方联盟，在其腹地</v>
      </c>
      <c r="D224" s="55"/>
      <c r="E224" s="55"/>
    </row>
    <row r="225" spans="1:5">
      <c r="A225" s="57" t="str">
        <f>[4]lang_6!A225</f>
        <v>SPOSI_GUILDBOX_22_2</v>
      </c>
      <c r="B225" s="55">
        <f>[4]lang_6!B225</f>
        <v>0</v>
      </c>
      <c r="C225" s="57" t="str">
        <f>[4]lang_6!C225</f>
        <v>#在池塘边上的角落</v>
      </c>
      <c r="D225" s="55"/>
      <c r="E225" s="55"/>
    </row>
    <row r="226" spans="1:5">
      <c r="A226" s="57" t="str">
        <f>[4]lang_6!A226</f>
        <v>SPOSI_GUILDBOX_22_3</v>
      </c>
      <c r="B226" s="55">
        <f>[4]lang_6!B226</f>
        <v>0</v>
      </c>
      <c r="C226" s="57" t="str">
        <f>[4]lang_6!C226</f>
        <v>#在熔岩流淌之处</v>
      </c>
      <c r="D226" s="55"/>
      <c r="E226" s="55"/>
    </row>
    <row r="227" spans="1:5">
      <c r="A227" s="57" t="str">
        <f>[4]lang_6!A227</f>
        <v>SPOSI_GUILDBOX_22_4</v>
      </c>
      <c r="B227" s="55">
        <f>[4]lang_6!B227</f>
        <v>0</v>
      </c>
      <c r="C227" s="57" t="str">
        <f>[4]lang_6!C227</f>
        <v>#在曾经的先知小屋旁</v>
      </c>
      <c r="D227" s="55"/>
      <c r="E227" s="55"/>
    </row>
    <row r="228" spans="1:5">
      <c r="A228" s="57" t="str">
        <f>[4]lang_6!A228</f>
        <v>SPOSI_GUILDBOX_22_5</v>
      </c>
      <c r="B228" s="55">
        <f>[4]lang_6!B228</f>
        <v>0</v>
      </c>
      <c r="C228" s="57" t="str">
        <f>[4]lang_6!C228</f>
        <v>#在你前往地图左下角的路上</v>
      </c>
      <c r="D228" s="55"/>
      <c r="E228" s="55"/>
    </row>
    <row r="229" spans="1:5">
      <c r="A229" s="57" t="str">
        <f>[4]lang_6!A229</f>
        <v>SPOSI_GUILDBOX_22_6</v>
      </c>
      <c r="B229" s="55">
        <f>[4]lang_6!B229</f>
        <v>0</v>
      </c>
      <c r="C229" s="57" t="str">
        <f>[4]lang_6!C229</f>
        <v>#在敌方联盟的上方</v>
      </c>
      <c r="D229" s="55"/>
      <c r="E229" s="55"/>
    </row>
    <row r="230" spans="1:5">
      <c r="A230" s="55" t="str">
        <f>[4]lang_6!A230</f>
        <v>GUILDMAPTASKDES_23</v>
      </c>
      <c r="B230" s="55">
        <f>[4]lang_6!B230</f>
        <v>0</v>
      </c>
      <c r="C230" s="57" t="str">
        <f>[4]lang_6!C230</f>
        <v>#[color=8a5c1d]前往[-][color=c44904]${name}联盟[-][color=8a5c1d]寻找精灵艾莉尔[-]</v>
      </c>
      <c r="D230" s="55"/>
      <c r="E230" s="55"/>
    </row>
    <row r="231" spans="1:5">
      <c r="A231" s="55" t="str">
        <f>[4]lang_6!A231</f>
        <v>GUILDMAPTASKDES_24</v>
      </c>
      <c r="B231" s="55">
        <f>[4]lang_6!B231</f>
        <v>0</v>
      </c>
      <c r="C231" s="57" t="str">
        <f>[4]lang_6!C231</f>
        <v>#[color=8a5c1d]前往[-][color=c44904]${name}联盟[-][color=197bd4]${posi}[-][color=8a5c1d]寻找神秘宝箱[-]</v>
      </c>
      <c r="D231" s="55"/>
      <c r="E231" s="55"/>
    </row>
    <row r="232" spans="1:5">
      <c r="A232" s="57" t="str">
        <f>[4]lang_6!A232</f>
        <v>SPOSI_GUILDBOX_24_1</v>
      </c>
      <c r="B232" s="57" t="str">
        <f>[4]lang_6!B232</f>
        <v>箱子1位置</v>
      </c>
      <c r="C232" s="57" t="str">
        <f>[4]lang_6!C232</f>
        <v>#深入敌方联盟，在其腹地</v>
      </c>
      <c r="D232" s="55"/>
      <c r="E232" s="55"/>
    </row>
    <row r="233" spans="1:5">
      <c r="A233" s="57" t="str">
        <f>[4]lang_6!A233</f>
        <v>SPOSI_GUILDBOX_24_2</v>
      </c>
      <c r="B233" s="55">
        <f>[4]lang_6!B233</f>
        <v>0</v>
      </c>
      <c r="C233" s="57" t="str">
        <f>[4]lang_6!C233</f>
        <v>#在池塘边上的角落</v>
      </c>
      <c r="D233" s="55"/>
      <c r="E233" s="55"/>
    </row>
    <row r="234" spans="1:5">
      <c r="A234" s="57" t="str">
        <f>[4]lang_6!A234</f>
        <v>SPOSI_GUILDBOX_24_3</v>
      </c>
      <c r="B234" s="55">
        <f>[4]lang_6!B234</f>
        <v>0</v>
      </c>
      <c r="C234" s="57" t="str">
        <f>[4]lang_6!C234</f>
        <v>#在熔岩流淌之处</v>
      </c>
      <c r="D234" s="55"/>
      <c r="E234" s="55"/>
    </row>
    <row r="235" spans="1:5">
      <c r="A235" s="57" t="str">
        <f>[4]lang_6!A235</f>
        <v>SPOSI_GUILDBOX_24_4</v>
      </c>
      <c r="B235" s="55">
        <f>[4]lang_6!B235</f>
        <v>0</v>
      </c>
      <c r="C235" s="57" t="str">
        <f>[4]lang_6!C235</f>
        <v>#在曾经的先知小屋旁</v>
      </c>
      <c r="D235" s="55"/>
      <c r="E235" s="55"/>
    </row>
    <row r="236" spans="1:5">
      <c r="A236" s="57" t="str">
        <f>[4]lang_6!A236</f>
        <v>SPOSI_GUILDBOX_24_5</v>
      </c>
      <c r="B236" s="55">
        <f>[4]lang_6!B236</f>
        <v>0</v>
      </c>
      <c r="C236" s="57" t="str">
        <f>[4]lang_6!C236</f>
        <v>#在你前往地图左下角的路上</v>
      </c>
      <c r="D236" s="55"/>
      <c r="E236" s="55"/>
    </row>
    <row r="237" spans="1:5">
      <c r="A237" s="57" t="str">
        <f>[4]lang_6!A237</f>
        <v>SPOSI_GUILDBOX_24_6</v>
      </c>
      <c r="B237" s="55">
        <f>[4]lang_6!B237</f>
        <v>0</v>
      </c>
      <c r="C237" s="57" t="str">
        <f>[4]lang_6!C237</f>
        <v>#在敌方联盟的上方</v>
      </c>
      <c r="D237" s="55"/>
      <c r="E237" s="55"/>
    </row>
    <row r="238" spans="1:5">
      <c r="A238" s="55" t="str">
        <f>[4]lang_6!A238</f>
        <v>GUILDMAPTASKDES_25</v>
      </c>
      <c r="B238" s="55">
        <f>[4]lang_6!B238</f>
        <v>0</v>
      </c>
      <c r="C238" s="57" t="str">
        <f>[4]lang_6!C238</f>
        <v>#[color=8a5c1d]前往[-][color=c44904]${name}联盟[-][color=8a5c1d]寻找精灵艾莉尔[-]</v>
      </c>
      <c r="D238" s="55"/>
      <c r="E238" s="55"/>
    </row>
    <row r="239" spans="1:5">
      <c r="A239" s="55" t="str">
        <f>[4]lang_6!A239</f>
        <v>GUILDMAPTASKDES_26</v>
      </c>
      <c r="B239" s="55">
        <f>[4]lang_6!B239</f>
        <v>0</v>
      </c>
      <c r="C239" s="57" t="str">
        <f>[4]lang_6!C239</f>
        <v>#[color=8a5c1d]前往[-][color=c44904]${name}联盟[-][color=197bd4]${posi}[-][color=8a5c1d]寻找神秘宝箱[-]</v>
      </c>
      <c r="D239" s="55"/>
      <c r="E239" s="55"/>
    </row>
    <row r="240" spans="1:5">
      <c r="A240" s="57" t="str">
        <f>[4]lang_6!A240</f>
        <v>SPOSI_GUILDBOX_26_1</v>
      </c>
      <c r="B240" s="57" t="str">
        <f>[4]lang_6!B240</f>
        <v>箱子1位置</v>
      </c>
      <c r="C240" s="57" t="str">
        <f>[4]lang_6!C240</f>
        <v>#深入敌方联盟，在其腹地</v>
      </c>
      <c r="D240" s="55"/>
      <c r="E240" s="55"/>
    </row>
    <row r="241" spans="1:5">
      <c r="A241" s="57" t="str">
        <f>[4]lang_6!A241</f>
        <v>SPOSI_GUILDBOX_26_2</v>
      </c>
      <c r="B241" s="55">
        <f>[4]lang_6!B241</f>
        <v>0</v>
      </c>
      <c r="C241" s="57" t="str">
        <f>[4]lang_6!C241</f>
        <v>#在池塘边上的角落</v>
      </c>
      <c r="D241" s="55"/>
      <c r="E241" s="55"/>
    </row>
    <row r="242" spans="1:5">
      <c r="A242" s="57" t="str">
        <f>[4]lang_6!A242</f>
        <v>SPOSI_GUILDBOX_26_3</v>
      </c>
      <c r="B242" s="55">
        <f>[4]lang_6!B242</f>
        <v>0</v>
      </c>
      <c r="C242" s="57" t="str">
        <f>[4]lang_6!C242</f>
        <v>#在熔岩流淌之处</v>
      </c>
      <c r="D242" s="55"/>
      <c r="E242" s="55"/>
    </row>
    <row r="243" spans="1:5">
      <c r="A243" s="57" t="str">
        <f>[4]lang_6!A243</f>
        <v>SPOSI_GUILDBOX_26_4</v>
      </c>
      <c r="B243" s="55">
        <f>[4]lang_6!B243</f>
        <v>0</v>
      </c>
      <c r="C243" s="57" t="str">
        <f>[4]lang_6!C243</f>
        <v>#在曾经的先知小屋旁</v>
      </c>
      <c r="D243" s="55"/>
      <c r="E243" s="55"/>
    </row>
    <row r="244" spans="1:5">
      <c r="A244" s="57" t="str">
        <f>[4]lang_6!A244</f>
        <v>SPOSI_GUILDBOX_26_5</v>
      </c>
      <c r="B244" s="55">
        <f>[4]lang_6!B244</f>
        <v>0</v>
      </c>
      <c r="C244" s="57" t="str">
        <f>[4]lang_6!C244</f>
        <v>#在你前往地图左下角的路上</v>
      </c>
      <c r="D244" s="55"/>
      <c r="E244" s="55"/>
    </row>
    <row r="245" spans="1:5">
      <c r="A245" s="57" t="str">
        <f>[4]lang_6!A245</f>
        <v>SPOSI_GUILDBOX_26_6</v>
      </c>
      <c r="B245" s="55">
        <f>[4]lang_6!B245</f>
        <v>0</v>
      </c>
      <c r="C245" s="57" t="str">
        <f>[4]lang_6!C245</f>
        <v>#在敌方联盟的上方</v>
      </c>
      <c r="D245" s="55"/>
      <c r="E245" s="55"/>
    </row>
    <row r="246" spans="1:5" ht="15" customHeight="1">
      <c r="A246" s="57">
        <f>[4]lang_6!A246</f>
        <v>0</v>
      </c>
      <c r="B246" s="55">
        <f>[4]lang_6!B246</f>
        <v>0</v>
      </c>
      <c r="C246" s="57">
        <f>[4]lang_6!C246</f>
        <v>0</v>
      </c>
      <c r="D246" s="55"/>
      <c r="E246" s="55"/>
    </row>
    <row r="247" spans="1:5" ht="15" customHeight="1">
      <c r="A247" s="57" t="str">
        <f>[4]lang_6!A247</f>
        <v>#联盟地图周历</v>
      </c>
      <c r="B247" s="55">
        <f>[4]lang_6!B247</f>
        <v>0</v>
      </c>
      <c r="C247" s="57">
        <f>[4]lang_6!C247</f>
        <v>0</v>
      </c>
      <c r="D247" s="55"/>
      <c r="E247" s="55"/>
    </row>
    <row r="248" spans="1:5" ht="15" customHeight="1">
      <c r="A248" s="57" t="str">
        <f>[4]lang_6!A248</f>
        <v>GUILD_WEEK_1</v>
      </c>
      <c r="B248" s="55">
        <f>[4]lang_6!B248</f>
        <v>0</v>
      </c>
      <c r="C248" s="57" t="str">
        <f>[4]lang_6!C248</f>
        <v>#先知小屋</v>
      </c>
      <c r="D248" s="55"/>
      <c r="E248" s="55"/>
    </row>
    <row r="249" spans="1:5" ht="15" customHeight="1">
      <c r="A249" s="57" t="str">
        <f>[4]lang_6!A249</f>
        <v>GUILD_WEEK_2</v>
      </c>
      <c r="B249" s="55">
        <f>[4]lang_6!B249</f>
        <v>0</v>
      </c>
      <c r="C249" s="57" t="str">
        <f>[4]lang_6!C249</f>
        <v>#斯芬克斯</v>
      </c>
      <c r="D249" s="55"/>
      <c r="E249" s="55"/>
    </row>
    <row r="250" spans="1:5" ht="15" customHeight="1">
      <c r="A250" s="57">
        <f>[4]lang_6!A250</f>
        <v>0</v>
      </c>
      <c r="B250" s="55">
        <f>[4]lang_6!B250</f>
        <v>0</v>
      </c>
      <c r="C250" s="57">
        <f>[4]lang_6!C250</f>
        <v>0</v>
      </c>
      <c r="D250" s="55"/>
      <c r="E250" s="55"/>
    </row>
    <row r="251" spans="1:5" ht="15" customHeight="1">
      <c r="A251" s="57">
        <f>[4]lang_6!A251</f>
        <v>0</v>
      </c>
      <c r="B251" s="55">
        <f>[4]lang_6!B251</f>
        <v>0</v>
      </c>
      <c r="C251" s="57">
        <f>[4]lang_6!C251</f>
        <v>0</v>
      </c>
      <c r="D251" s="55"/>
      <c r="E251" s="55"/>
    </row>
    <row r="252" spans="1:5" ht="15" customHeight="1">
      <c r="A252" s="57">
        <f>[4]lang_6!A252</f>
        <v>0</v>
      </c>
      <c r="B252" s="55">
        <f>[4]lang_6!B252</f>
        <v>0</v>
      </c>
      <c r="C252" s="57">
        <f>[4]lang_6!C252</f>
        <v>0</v>
      </c>
      <c r="D252" s="55"/>
      <c r="E252" s="55"/>
    </row>
    <row r="253" spans="1:5" ht="15" customHeight="1">
      <c r="A253" s="57">
        <f>[4]lang_6!A253</f>
        <v>0</v>
      </c>
      <c r="B253" s="55">
        <f>[4]lang_6!B253</f>
        <v>0</v>
      </c>
      <c r="C253" s="57">
        <f>[4]lang_6!C253</f>
        <v>0</v>
      </c>
      <c r="D253" s="55"/>
      <c r="E253" s="55"/>
    </row>
    <row r="254" spans="1:5" ht="15" customHeight="1">
      <c r="A254" s="57">
        <f>[4]lang_6!A254</f>
        <v>0</v>
      </c>
      <c r="B254" s="55">
        <f>[4]lang_6!B254</f>
        <v>0</v>
      </c>
      <c r="C254" s="57">
        <f>[4]lang_6!C254</f>
        <v>0</v>
      </c>
      <c r="D254" s="55"/>
      <c r="E254" s="55"/>
    </row>
    <row r="255" spans="1:5">
      <c r="A255" s="56">
        <f>[4]lang_6!A255</f>
        <v>0</v>
      </c>
      <c r="B255" s="56">
        <f>[4]lang_6!B255</f>
        <v>0</v>
      </c>
      <c r="C255" s="56">
        <f>[4]lang_6!C255</f>
        <v>0</v>
      </c>
    </row>
    <row r="256" spans="1:5">
      <c r="A256" s="56">
        <f>[4]lang_6!A256</f>
        <v>0</v>
      </c>
      <c r="B256" s="56">
        <f>[4]lang_6!B256</f>
        <v>0</v>
      </c>
      <c r="C256" s="56">
        <f>[4]lang_6!C256</f>
        <v>0</v>
      </c>
    </row>
    <row r="257" spans="1:3">
      <c r="A257" s="56">
        <f>[4]lang_6!A257</f>
        <v>0</v>
      </c>
      <c r="B257" s="56">
        <f>[4]lang_6!B257</f>
        <v>0</v>
      </c>
      <c r="C257" s="56">
        <f>[4]lang_6!C257</f>
        <v>0</v>
      </c>
    </row>
    <row r="258" spans="1:3">
      <c r="A258" s="302" t="str">
        <f>[4]lang_6!A258</f>
        <v>#活动</v>
      </c>
      <c r="B258" s="56">
        <f>[4]lang_6!B258</f>
        <v>0</v>
      </c>
      <c r="C258" s="56">
        <f>[4]lang_6!C258</f>
        <v>0</v>
      </c>
    </row>
    <row r="259" spans="1:3">
      <c r="A259" s="302">
        <f>[4]lang_6!A259</f>
        <v>0</v>
      </c>
      <c r="B259" s="56">
        <f>[4]lang_6!B259</f>
        <v>0</v>
      </c>
      <c r="C259" s="56">
        <f>[4]lang_6!C259</f>
        <v>0</v>
      </c>
    </row>
    <row r="260" spans="1:3">
      <c r="A260" s="302" t="str">
        <f>[4]lang_6!A260</f>
        <v>#活动标签</v>
      </c>
      <c r="B260" s="56">
        <f>[4]lang_6!B260</f>
        <v>0</v>
      </c>
      <c r="C260" s="56">
        <f>[4]lang_6!C260</f>
        <v>0</v>
      </c>
    </row>
    <row r="261" spans="1:3">
      <c r="A261" s="56">
        <f>[4]lang_6!A261</f>
        <v>0</v>
      </c>
      <c r="B261" s="56">
        <f>[4]lang_6!B261</f>
        <v>0</v>
      </c>
      <c r="C261" s="56">
        <f>[4]lang_6!C261</f>
        <v>0</v>
      </c>
    </row>
    <row r="262" spans="1:3">
      <c r="A262" s="56">
        <f>[4]lang_6!A262</f>
        <v>0</v>
      </c>
      <c r="B262" s="56">
        <f>[4]lang_6!B262</f>
        <v>0</v>
      </c>
      <c r="C262" s="56">
        <f>[4]lang_6!C262</f>
        <v>0</v>
      </c>
    </row>
    <row r="263" spans="1:3">
      <c r="A263" s="302" t="str">
        <f>[4]lang_6!A263</f>
        <v>#活动标题</v>
      </c>
      <c r="B263" s="56">
        <f>[4]lang_6!B263</f>
        <v>0</v>
      </c>
      <c r="C263" s="56">
        <f>[4]lang_6!C263</f>
        <v>0</v>
      </c>
    </row>
    <row r="264" spans="1:3">
      <c r="A264" s="56" t="str">
        <f>[4]lang_6!A264</f>
        <v>HUODONG1_5013</v>
      </c>
      <c r="B264" s="56">
        <f>[4]lang_6!B264</f>
        <v>0</v>
      </c>
      <c r="C264" s="56" t="str">
        <f>[4]lang_6!C264</f>
        <v>#元素契约</v>
      </c>
    </row>
    <row r="265" spans="1:3">
      <c r="A265" s="56" t="str">
        <f>[4]lang_6!A265</f>
        <v>HUODONG1_5014</v>
      </c>
      <c r="B265" s="56">
        <f>[4]lang_6!B265</f>
        <v>0</v>
      </c>
      <c r="C265" s="56" t="str">
        <f>[4]lang_6!C265</f>
        <v>#晶石兑换</v>
      </c>
    </row>
    <row r="266" spans="1:3">
      <c r="A266" s="56" t="str">
        <f>[4]lang_6!A266</f>
        <v>HUODONG1_9001</v>
      </c>
      <c r="B266" s="56">
        <f>[4]lang_6!B266</f>
        <v>0</v>
      </c>
      <c r="C266" s="56" t="str">
        <f>[4]lang_6!C266</f>
        <v>#元素集结</v>
      </c>
    </row>
    <row r="267" spans="1:3">
      <c r="A267" s="56" t="str">
        <f>[4]lang_6!A267</f>
        <v>HUODONG1_8004</v>
      </c>
      <c r="B267" s="56">
        <f>[4]lang_6!B267</f>
        <v>0</v>
      </c>
      <c r="C267" s="56" t="str">
        <f>[4]lang_6!C267</f>
        <v>#副本达人</v>
      </c>
    </row>
    <row r="268" spans="1:3">
      <c r="A268" s="56" t="str">
        <f>[4]lang_6!A268</f>
        <v>HUODONG1_73001</v>
      </c>
      <c r="B268" s="56">
        <f>[4]lang_6!B268</f>
        <v>0</v>
      </c>
      <c r="C268" s="56" t="str">
        <f>[4]lang_6!C268</f>
        <v>#赏金猎人</v>
      </c>
    </row>
    <row r="269" spans="1:3">
      <c r="A269" s="56" t="str">
        <f>[4]lang_6!A269</f>
        <v>HUODONG1_2026</v>
      </c>
      <c r="B269" s="56">
        <f>[4]lang_6!B269</f>
        <v>0</v>
      </c>
      <c r="C269" s="56" t="str">
        <f>[4]lang_6!C269</f>
        <v>#元素祭坛</v>
      </c>
    </row>
    <row r="270" spans="1:3">
      <c r="A270" s="56" t="str">
        <f>[4]lang_6!A270</f>
        <v>HUODONG1_22010</v>
      </c>
      <c r="B270" s="56">
        <f>[4]lang_6!B270</f>
        <v>0</v>
      </c>
      <c r="C270" s="56" t="str">
        <f>[4]lang_6!C270</f>
        <v>#募兵庆典</v>
      </c>
    </row>
    <row r="271" spans="1:3">
      <c r="A271" s="56" t="str">
        <f>[4]lang_6!A271</f>
        <v>HUODONG1_22011</v>
      </c>
      <c r="B271" s="56">
        <f>[4]lang_6!B271</f>
        <v>0</v>
      </c>
      <c r="C271" s="56" t="str">
        <f>[4]lang_6!C271</f>
        <v>#训练庆典</v>
      </c>
    </row>
    <row r="272" spans="1:3">
      <c r="A272" s="56" t="str">
        <f>[4]lang_6!A272</f>
        <v>HUODONG1_99994</v>
      </c>
      <c r="B272" s="56">
        <f>[4]lang_6!B272</f>
        <v>0</v>
      </c>
      <c r="C272" s="56" t="str">
        <f>[4]lang_6!C272</f>
        <v>#邀请有礼</v>
      </c>
    </row>
    <row r="273" spans="1:3">
      <c r="A273" s="56" t="str">
        <f>[4]lang_6!A273</f>
        <v>HUODONG1_99995</v>
      </c>
      <c r="B273" s="56">
        <f>[4]lang_6!B273</f>
        <v>0</v>
      </c>
      <c r="C273" s="56" t="str">
        <f>[4]lang_6!C273</f>
        <v>#邀请有礼</v>
      </c>
    </row>
    <row r="274" spans="1:3">
      <c r="A274" s="56" t="str">
        <f>[4]lang_6!A274</f>
        <v>HUODONG1_20004</v>
      </c>
      <c r="B274" s="56">
        <f>[4]lang_6!B274</f>
        <v>0</v>
      </c>
      <c r="C274" s="56" t="str">
        <f>[4]lang_6!C274</f>
        <v>#龙之国双倍</v>
      </c>
    </row>
    <row r="275" spans="1:3">
      <c r="A275" s="56" t="str">
        <f>[4]lang_6!A275</f>
        <v>HUODONG1_99993</v>
      </c>
      <c r="B275" s="56">
        <f>[4]lang_6!B275</f>
        <v>0</v>
      </c>
      <c r="C275" s="56" t="str">
        <f>[4]lang_6!C275</f>
        <v>#交锋兑换</v>
      </c>
    </row>
    <row r="276" spans="1:3">
      <c r="A276" s="56" t="str">
        <f>[4]lang_6!A276</f>
        <v>HUODONG1_99992</v>
      </c>
      <c r="B276" s="56">
        <f>[4]lang_6!B276</f>
        <v>0</v>
      </c>
      <c r="C276" s="56" t="str">
        <f>[4]lang_6!C276</f>
        <v>#直播活动</v>
      </c>
    </row>
    <row r="277" spans="1:3">
      <c r="A277" s="56" t="str">
        <f>[4]lang_6!A277</f>
        <v>HUODONG1_89998</v>
      </c>
      <c r="B277" s="56">
        <f>[4]lang_6!B277</f>
        <v>0</v>
      </c>
      <c r="C277" s="56" t="str">
        <f>[4]lang_6!C277</f>
        <v>#专服传奇</v>
      </c>
    </row>
    <row r="278" spans="1:3">
      <c r="A278" s="56" t="str">
        <f>[4]lang_6!A278</f>
        <v>HUODONG1_89999</v>
      </c>
      <c r="B278" s="56">
        <f>[4]lang_6!B278</f>
        <v>0</v>
      </c>
      <c r="C278" s="56" t="str">
        <f>[4]lang_6!C278</f>
        <v>#专服豪礼</v>
      </c>
    </row>
    <row r="279" spans="1:3">
      <c r="A279" s="56">
        <f>[4]lang_6!A279</f>
        <v>0</v>
      </c>
      <c r="B279" s="56">
        <f>[4]lang_6!B279</f>
        <v>0</v>
      </c>
      <c r="C279" s="56">
        <f>[4]lang_6!C279</f>
        <v>0</v>
      </c>
    </row>
    <row r="280" spans="1:3">
      <c r="A280" s="56" t="str">
        <f>[4]lang_6!A280</f>
        <v>HUODONG1_95000</v>
      </c>
      <c r="B280" s="56">
        <f>[4]lang_6!B280</f>
        <v>0</v>
      </c>
      <c r="C280" s="56" t="str">
        <f>[4]lang_6!C280</f>
        <v>#邀新有礼</v>
      </c>
    </row>
    <row r="281" spans="1:3">
      <c r="A281" s="56">
        <f>[4]lang_6!A281</f>
        <v>0</v>
      </c>
      <c r="B281" s="56">
        <f>[4]lang_6!B281</f>
        <v>0</v>
      </c>
      <c r="C281" s="56">
        <f>[4]lang_6!C281</f>
        <v>0</v>
      </c>
    </row>
    <row r="282" spans="1:3">
      <c r="A282" s="56" t="str">
        <f>[4]lang_6!A282</f>
        <v>HUODONG1_9002</v>
      </c>
      <c r="B282" s="56">
        <f>[4]lang_6!B282</f>
        <v>0</v>
      </c>
      <c r="C282" s="56" t="str">
        <f>[4]lang_6!C282</f>
        <v>#塔楼回馈</v>
      </c>
    </row>
    <row r="283" spans="1:3">
      <c r="A283" s="56" t="str">
        <f>[4]lang_6!A283</f>
        <v>HUODONG1_2029</v>
      </c>
      <c r="B283" s="56">
        <f>[4]lang_6!B283</f>
        <v>0</v>
      </c>
      <c r="C283" s="56" t="str">
        <f>[4]lang_6!C283</f>
        <v>#奥术祝福</v>
      </c>
    </row>
    <row r="284" spans="1:3">
      <c r="A284" s="56" t="str">
        <f>[4]lang_6!A284</f>
        <v>HUODONG1_2030</v>
      </c>
      <c r="B284" s="56">
        <f>[4]lang_6!B284</f>
        <v>0</v>
      </c>
      <c r="C284" s="56" t="str">
        <f>[4]lang_6!C284</f>
        <v>#赏金猎人</v>
      </c>
    </row>
    <row r="285" spans="1:3">
      <c r="A285" s="56" t="str">
        <f>[4]lang_6!A285</f>
        <v>HUODONG1_22012</v>
      </c>
      <c r="B285" s="56">
        <f>[4]lang_6!B285</f>
        <v>0</v>
      </c>
      <c r="C285" s="56" t="str">
        <f>[4]lang_6!C285</f>
        <v>#生命庆典</v>
      </c>
    </row>
    <row r="286" spans="1:3">
      <c r="A286" s="303" t="str">
        <f>[4]lang_6!A286</f>
        <v>HUODONG1_2027</v>
      </c>
      <c r="B286" s="303">
        <f>[4]lang_6!B286</f>
        <v>0</v>
      </c>
      <c r="C286" s="303" t="str">
        <f>[4]lang_6!C286</f>
        <v>#神灯特惠</v>
      </c>
    </row>
    <row r="287" spans="1:3">
      <c r="A287" s="303" t="str">
        <f>[4]lang_6!A287</f>
        <v>HUODONG1_20005</v>
      </c>
      <c r="B287" s="303">
        <f>[4]lang_6!B287</f>
        <v>0</v>
      </c>
      <c r="C287" s="303" t="str">
        <f>[4]lang_6!C287</f>
        <v>#点金双倍</v>
      </c>
    </row>
    <row r="288" spans="1:3">
      <c r="A288" s="302" t="str">
        <f>[4]lang_6!A288</f>
        <v>HUODONG1_2031</v>
      </c>
      <c r="B288" s="302">
        <f>[4]lang_6!B288</f>
        <v>0</v>
      </c>
      <c r="C288" s="302" t="str">
        <f>[4]lang_6!C288</f>
        <v>#测试活动</v>
      </c>
    </row>
    <row r="289" spans="1:3">
      <c r="A289" s="303" t="str">
        <f>[4]lang_6!A289</f>
        <v>HUODONG1_22013</v>
      </c>
      <c r="B289" s="303">
        <f>[4]lang_6!B289</f>
        <v>0</v>
      </c>
      <c r="C289" s="56" t="str">
        <f>[4]lang_6!C289</f>
        <v>#募兵庆典</v>
      </c>
    </row>
    <row r="290" spans="1:3">
      <c r="A290" s="303" t="str">
        <f>[4]lang_6!A290</f>
        <v>HUODONG1_22014</v>
      </c>
      <c r="B290" s="303">
        <f>[4]lang_6!B290</f>
        <v>0</v>
      </c>
      <c r="C290" s="56" t="str">
        <f>[4]lang_6!C290</f>
        <v>#训练庆典</v>
      </c>
    </row>
    <row r="291" spans="1:3">
      <c r="A291" s="303">
        <f>[4]lang_6!A291</f>
        <v>0</v>
      </c>
      <c r="B291" s="303">
        <f>[4]lang_6!B291</f>
        <v>0</v>
      </c>
      <c r="C291" s="56">
        <f>[4]lang_6!C291</f>
        <v>0</v>
      </c>
    </row>
    <row r="292" spans="1:3">
      <c r="A292" s="303" t="str">
        <f>[4]lang_6!A292</f>
        <v>HUODONG1_5015</v>
      </c>
      <c r="B292" s="303">
        <f>[4]lang_6!B292</f>
        <v>0</v>
      </c>
      <c r="C292" s="56" t="str">
        <f>[4]lang_6!C292</f>
        <v>#皇室密令</v>
      </c>
    </row>
    <row r="293" spans="1:3">
      <c r="A293" s="303" t="str">
        <f>[4]lang_6!A293</f>
        <v>HUODONG1_5016</v>
      </c>
      <c r="B293" s="303">
        <f>[4]lang_6!B293</f>
        <v>0</v>
      </c>
      <c r="C293" s="56" t="str">
        <f>[4]lang_6!C293</f>
        <v>#勋章兑换</v>
      </c>
    </row>
    <row r="294" spans="1:3">
      <c r="A294" s="303" t="str">
        <f>[4]lang_6!A294</f>
        <v>HUODONG1_2032</v>
      </c>
      <c r="B294" s="303">
        <f>[4]lang_6!B294</f>
        <v>0</v>
      </c>
      <c r="C294" s="56" t="str">
        <f>[4]lang_6!C294</f>
        <v>#探索达人</v>
      </c>
    </row>
    <row r="295" spans="1:3">
      <c r="A295" s="303" t="str">
        <f>[4]lang_6!A295</f>
        <v>HUODONG1_22015</v>
      </c>
      <c r="B295" s="303">
        <f>[4]lang_6!B295</f>
        <v>0</v>
      </c>
      <c r="C295" s="56" t="str">
        <f>[4]lang_6!C295</f>
        <v>#云中城双倍</v>
      </c>
    </row>
    <row r="296" spans="1:3">
      <c r="A296" s="303" t="str">
        <f>[4]lang_6!A296</f>
        <v>HUODONG1_2033</v>
      </c>
      <c r="B296" s="303">
        <f>[4]lang_6!B296</f>
        <v>0</v>
      </c>
      <c r="C296" s="56" t="str">
        <f>[4]lang_6!C296</f>
        <v>#天赋突破</v>
      </c>
    </row>
    <row r="297" spans="1:3">
      <c r="A297" s="303" t="str">
        <f>[4]lang_6!A297</f>
        <v>HUODONG1_99991</v>
      </c>
      <c r="B297" s="303">
        <f>[4]lang_6!B297</f>
        <v>0</v>
      </c>
      <c r="C297" s="56" t="str">
        <f>[4]lang_6!C297</f>
        <v>#凛冬已至</v>
      </c>
    </row>
    <row r="298" spans="1:3">
      <c r="A298" s="303" t="str">
        <f>[4]lang_6!A298</f>
        <v>HUODONG1_89997</v>
      </c>
      <c r="B298" s="303">
        <f>[4]lang_6!B298</f>
        <v>0</v>
      </c>
      <c r="C298" s="56" t="str">
        <f>[4]lang_6!C298</f>
        <v>#专服回馈</v>
      </c>
    </row>
    <row r="299" spans="1:3">
      <c r="A299" s="303" t="str">
        <f>[4]lang_6!A299</f>
        <v>HUODONG1_22016</v>
      </c>
      <c r="B299" s="303">
        <f>[4]lang_6!B299</f>
        <v>0</v>
      </c>
      <c r="C299" s="56" t="str">
        <f>[4]lang_6!C299</f>
        <v>#战役庆典</v>
      </c>
    </row>
    <row r="300" spans="1:3">
      <c r="A300" s="303" t="str">
        <f>[4]lang_6!A300</f>
        <v>HUODONG1_2034</v>
      </c>
      <c r="B300" s="303">
        <f>[4]lang_6!B300</f>
        <v>0</v>
      </c>
      <c r="C300" s="56" t="str">
        <f>[4]lang_6!C300</f>
        <v>#累积充值</v>
      </c>
    </row>
    <row r="301" spans="1:3">
      <c r="A301" s="303" t="str">
        <f>[4]lang_6!A301</f>
        <v>HUODONG1_2036</v>
      </c>
      <c r="B301" s="303">
        <f>[4]lang_6!B301</f>
        <v>0</v>
      </c>
      <c r="C301" s="56" t="str">
        <f>[4]lang_6!C301</f>
        <v>#赏金猎人</v>
      </c>
    </row>
    <row r="302" spans="1:3">
      <c r="A302" s="303">
        <f>[4]lang_6!A302</f>
        <v>0</v>
      </c>
      <c r="B302" s="303">
        <f>[4]lang_6!B302</f>
        <v>0</v>
      </c>
      <c r="C302" s="56">
        <f>[4]lang_6!C302</f>
        <v>0</v>
      </c>
    </row>
    <row r="303" spans="1:3">
      <c r="A303" s="303">
        <f>[4]lang_6!A303</f>
        <v>0</v>
      </c>
      <c r="B303" s="303">
        <f>[4]lang_6!B303</f>
        <v>0</v>
      </c>
      <c r="C303" s="56">
        <f>[4]lang_6!C303</f>
        <v>0</v>
      </c>
    </row>
    <row r="304" spans="1:3">
      <c r="A304" s="303" t="str">
        <f>[4]lang_6!A304</f>
        <v>HUODONG1_2037</v>
      </c>
      <c r="B304" s="303">
        <f>[4]lang_6!B304</f>
        <v>0</v>
      </c>
      <c r="C304" s="56" t="str">
        <f>[4]lang_6!C304</f>
        <v>#玫瑰余香</v>
      </c>
    </row>
    <row r="305" spans="1:3">
      <c r="A305" s="303" t="str">
        <f>[4]lang_6!A305</f>
        <v>HUODONG1_2038</v>
      </c>
      <c r="B305" s="303">
        <f>[4]lang_6!B305</f>
        <v>0</v>
      </c>
      <c r="C305" s="56" t="str">
        <f>[4]lang_6!C305</f>
        <v>#七夕登录惠</v>
      </c>
    </row>
    <row r="306" spans="1:3">
      <c r="A306" s="303" t="str">
        <f>[4]lang_6!A306</f>
        <v>HUODONG1_89996</v>
      </c>
      <c r="B306" s="303">
        <f>[4]lang_6!B306</f>
        <v>0</v>
      </c>
      <c r="C306" s="56" t="str">
        <f>[4]lang_6!C306</f>
        <v>#专服特卖</v>
      </c>
    </row>
    <row r="307" spans="1:3">
      <c r="A307" s="303" t="str">
        <f>[4]lang_6!A307</f>
        <v>HUODONG1_22017</v>
      </c>
      <c r="B307" s="303">
        <f>[4]lang_6!B307</f>
        <v>0</v>
      </c>
      <c r="C307" s="56" t="str">
        <f>[4]lang_6!C307</f>
        <v>#募兵庆典</v>
      </c>
    </row>
    <row r="308" spans="1:3">
      <c r="A308" s="303" t="str">
        <f>[4]lang_6!A308</f>
        <v>HUODONG1_2039</v>
      </c>
      <c r="B308" s="303">
        <f>[4]lang_6!B308</f>
        <v>0</v>
      </c>
      <c r="C308" s="56" t="str">
        <f>[4]lang_6!C308</f>
        <v>#地狱召唤</v>
      </c>
    </row>
    <row r="309" spans="1:3">
      <c r="A309" s="303">
        <f>[4]lang_6!A309</f>
        <v>0</v>
      </c>
      <c r="B309" s="303">
        <f>[4]lang_6!B309</f>
        <v>0</v>
      </c>
      <c r="C309" s="56">
        <f>[4]lang_6!C309</f>
        <v>0</v>
      </c>
    </row>
    <row r="310" spans="1:3">
      <c r="A310" s="303" t="str">
        <f>[4]lang_6!A310</f>
        <v>HUODONG1_5017</v>
      </c>
      <c r="B310" s="303">
        <f>[4]lang_6!B310</f>
        <v>0</v>
      </c>
      <c r="C310" s="56" t="str">
        <f>[4]lang_6!C310</f>
        <v>#玫瑰花语</v>
      </c>
    </row>
    <row r="311" spans="1:3">
      <c r="A311" s="303" t="str">
        <f>[4]lang_6!A311</f>
        <v>HUODONG1_5018</v>
      </c>
      <c r="B311" s="303">
        <f>[4]lang_6!B311</f>
        <v>0</v>
      </c>
      <c r="C311" s="56" t="str">
        <f>[4]lang_6!C311</f>
        <v>#玫瑰佳人</v>
      </c>
    </row>
    <row r="312" spans="1:3">
      <c r="A312" s="303" t="str">
        <f>[4]lang_6!A312</f>
        <v>HUODONG1_2040</v>
      </c>
      <c r="B312" s="303">
        <f>[4]lang_6!B312</f>
        <v>0</v>
      </c>
      <c r="C312" s="56" t="str">
        <f>[4]lang_6!C312</f>
        <v>#联盟派对</v>
      </c>
    </row>
    <row r="313" spans="1:3">
      <c r="A313" s="303" t="str">
        <f>[4]lang_6!A313</f>
        <v>HUODONG1_20006</v>
      </c>
      <c r="B313" s="303">
        <f>[4]lang_6!B313</f>
        <v>0</v>
      </c>
      <c r="C313" s="56" t="str">
        <f>[4]lang_6!C313</f>
        <v>#卷轴双倍</v>
      </c>
    </row>
    <row r="314" spans="1:3">
      <c r="A314" s="303" t="str">
        <f>[4]lang_6!A314</f>
        <v>HUODONG1_2041</v>
      </c>
      <c r="B314" s="303">
        <f>[4]lang_6!B314</f>
        <v>0</v>
      </c>
      <c r="C314" s="56" t="str">
        <f>[4]lang_6!C314</f>
        <v>#皇室犒赏</v>
      </c>
    </row>
    <row r="315" spans="1:3">
      <c r="A315" s="303" t="str">
        <f>[4]lang_6!A315</f>
        <v>HUODONG1_22018</v>
      </c>
      <c r="B315" s="303">
        <f>[4]lang_6!B315</f>
        <v>0</v>
      </c>
      <c r="C315" s="56" t="str">
        <f>[4]lang_6!C315</f>
        <v>#训练庆典</v>
      </c>
    </row>
    <row r="316" spans="1:3">
      <c r="A316" s="302" t="str">
        <f>[4]lang_6!A316</f>
        <v>HUODONG1_2042</v>
      </c>
      <c r="B316" s="302">
        <f>[4]lang_6!B316</f>
        <v>0</v>
      </c>
      <c r="C316" s="302" t="str">
        <f>[4]lang_6!C316</f>
        <v>#批量兑换</v>
      </c>
    </row>
    <row r="317" spans="1:3">
      <c r="A317" s="303" t="str">
        <f>[4]lang_6!A317</f>
        <v>HUODONG1_2035</v>
      </c>
      <c r="B317" s="303">
        <f>[4]lang_6!B317</f>
        <v>0</v>
      </c>
      <c r="C317" s="303" t="str">
        <f>[4]lang_6!C317</f>
        <v>#战役试炼</v>
      </c>
    </row>
    <row r="318" spans="1:3">
      <c r="A318" s="303" t="str">
        <f>[4]lang_6!A318</f>
        <v>HUODONG1_99990</v>
      </c>
      <c r="B318" s="303">
        <f>[4]lang_6!B318</f>
        <v>0</v>
      </c>
      <c r="C318" s="303" t="str">
        <f>[4]lang_6!C318</f>
        <v>#关注有礼</v>
      </c>
    </row>
    <row r="319" spans="1:3">
      <c r="A319" s="303">
        <f>[4]lang_6!A319</f>
        <v>0</v>
      </c>
      <c r="B319" s="303">
        <f>[4]lang_6!B319</f>
        <v>0</v>
      </c>
      <c r="C319" s="303">
        <f>[4]lang_6!C319</f>
        <v>0</v>
      </c>
    </row>
    <row r="320" spans="1:3">
      <c r="A320" s="303" t="str">
        <f>[4]lang_6!A320</f>
        <v>HUODONG1_2043</v>
      </c>
      <c r="B320" s="303">
        <f>[4]lang_6!B320</f>
        <v>0</v>
      </c>
      <c r="C320" s="303" t="str">
        <f>[4]lang_6!C320</f>
        <v>#探索达人</v>
      </c>
    </row>
    <row r="321" spans="1:3">
      <c r="A321" s="303" t="str">
        <f>[4]lang_6!A321</f>
        <v>HUODONG1_2044</v>
      </c>
      <c r="B321" s="303">
        <f>[4]lang_6!B321</f>
        <v>0</v>
      </c>
      <c r="C321" s="303" t="str">
        <f>[4]lang_6!C321</f>
        <v>#据点回馈</v>
      </c>
    </row>
    <row r="322" spans="1:3">
      <c r="A322" s="303" t="str">
        <f>[4]lang_6!A322</f>
        <v>HUODONG1_2045</v>
      </c>
      <c r="B322" s="303">
        <f>[4]lang_6!B322</f>
        <v>0</v>
      </c>
      <c r="C322" s="303" t="str">
        <f>[4]lang_6!C322</f>
        <v>#图腾祝福</v>
      </c>
    </row>
    <row r="323" spans="1:3">
      <c r="A323" s="303" t="str">
        <f>[4]lang_6!A323</f>
        <v>HUODONG1_22019</v>
      </c>
      <c r="B323" s="303">
        <f>[4]lang_6!B323</f>
        <v>0</v>
      </c>
      <c r="C323" s="303" t="str">
        <f>[4]lang_6!C323</f>
        <v>#航海庆典</v>
      </c>
    </row>
    <row r="324" spans="1:3">
      <c r="A324" s="303" t="str">
        <f>[4]lang_6!A324</f>
        <v>HUODONG1_2046</v>
      </c>
      <c r="B324" s="303">
        <f>[4]lang_6!B324</f>
        <v>0</v>
      </c>
      <c r="C324" s="303" t="str">
        <f>[4]lang_6!C324</f>
        <v>#赏金猎人</v>
      </c>
    </row>
    <row r="325" spans="1:3">
      <c r="A325" s="303" t="str">
        <f>[4]lang_6!A325</f>
        <v>HUODONG1_2047</v>
      </c>
      <c r="B325" s="303">
        <f>[4]lang_6!B325</f>
        <v>0</v>
      </c>
      <c r="C325" s="303" t="str">
        <f>[4]lang_6!C325</f>
        <v>#科尔格特惠</v>
      </c>
    </row>
    <row r="326" spans="1:3">
      <c r="A326" s="303">
        <f>[4]lang_6!A326</f>
        <v>0</v>
      </c>
      <c r="B326" s="303">
        <f>[4]lang_6!B326</f>
        <v>0</v>
      </c>
      <c r="C326" s="303">
        <f>[4]lang_6!C326</f>
        <v>0</v>
      </c>
    </row>
    <row r="327" spans="1:3">
      <c r="A327" s="303" t="str">
        <f>[4]lang_6!A327</f>
        <v>HUODONG1_2049</v>
      </c>
      <c r="B327" s="303">
        <f>[4]lang_6!B327</f>
        <v>0</v>
      </c>
      <c r="C327" s="303" t="str">
        <f>[4]lang_6!C327</f>
        <v>#VIP特惠</v>
      </c>
    </row>
    <row r="328" spans="1:3">
      <c r="A328" s="303" t="str">
        <f>[4]lang_6!A328</f>
        <v>HUODONG1_89995</v>
      </c>
      <c r="B328" s="303">
        <f>[4]lang_6!B328</f>
        <v>0</v>
      </c>
      <c r="C328" s="303" t="str">
        <f>[4]lang_6!C328</f>
        <v>#开学福利</v>
      </c>
    </row>
    <row r="329" spans="1:3">
      <c r="A329" s="303" t="str">
        <f>[4]lang_6!A329</f>
        <v>HUODONG1_2050</v>
      </c>
      <c r="B329" s="303">
        <f>[4]lang_6!B329</f>
        <v>0</v>
      </c>
      <c r="C329" s="303" t="str">
        <f>[4]lang_6!C329</f>
        <v>#精英挑战</v>
      </c>
    </row>
    <row r="330" spans="1:3">
      <c r="A330" s="303">
        <f>[4]lang_6!A330</f>
        <v>0</v>
      </c>
      <c r="B330" s="303">
        <f>[4]lang_6!B330</f>
        <v>0</v>
      </c>
      <c r="C330" s="303">
        <f>[4]lang_6!C330</f>
        <v>0</v>
      </c>
    </row>
    <row r="331" spans="1:3">
      <c r="A331" s="303" t="str">
        <f>[4]lang_6!A331</f>
        <v>HUODONG1_99989</v>
      </c>
      <c r="B331" s="303">
        <f>[4]lang_6!B331</f>
        <v>0</v>
      </c>
      <c r="C331" s="303" t="str">
        <f>[4]lang_6!C331</f>
        <v>#腾讯王卡</v>
      </c>
    </row>
    <row r="332" spans="1:3">
      <c r="A332" s="303" t="str">
        <f>[4]lang_6!A332</f>
        <v>HUODONG1_5020</v>
      </c>
      <c r="B332" s="303">
        <f>[4]lang_6!B332</f>
        <v>0</v>
      </c>
      <c r="C332" s="303" t="str">
        <f>[4]lang_6!C332</f>
        <v>#墓园狂欢</v>
      </c>
    </row>
    <row r="333" spans="1:3">
      <c r="A333" s="303" t="str">
        <f>[4]lang_6!A333</f>
        <v>HUODONG1_5021</v>
      </c>
      <c r="B333" s="303">
        <f>[4]lang_6!B333</f>
        <v>0</v>
      </c>
      <c r="C333" s="303" t="str">
        <f>[4]lang_6!C333</f>
        <v>#印记兑换</v>
      </c>
    </row>
    <row r="334" spans="1:3">
      <c r="A334" s="303" t="str">
        <f>[4]lang_6!A334</f>
        <v>HUODONG1_2051</v>
      </c>
      <c r="B334" s="303">
        <f>[4]lang_6!B334</f>
        <v>0</v>
      </c>
      <c r="C334" s="303" t="str">
        <f>[4]lang_6!C334</f>
        <v>#魂石特惠</v>
      </c>
    </row>
    <row r="335" spans="1:3">
      <c r="A335" s="303">
        <f>[4]lang_6!A335</f>
        <v>0</v>
      </c>
      <c r="B335" s="303">
        <f>[4]lang_6!B335</f>
        <v>0</v>
      </c>
      <c r="C335" s="303">
        <f>[4]lang_6!C335</f>
        <v>0</v>
      </c>
    </row>
    <row r="336" spans="1:3">
      <c r="A336" s="303" t="str">
        <f>[4]lang_6!A336</f>
        <v>HUODONG1_20008</v>
      </c>
      <c r="B336" s="303">
        <f>[4]lang_6!B336</f>
        <v>0</v>
      </c>
      <c r="C336" s="303" t="str">
        <f>[4]lang_6!C336</f>
        <v>#火位面双倍</v>
      </c>
    </row>
    <row r="337" spans="1:3">
      <c r="A337" s="303" t="str">
        <f>[4]lang_6!A337</f>
        <v>HUODONG1_20009</v>
      </c>
      <c r="B337" s="303">
        <f>[4]lang_6!B337</f>
        <v>0</v>
      </c>
      <c r="C337" s="303" t="str">
        <f>[4]lang_6!C337</f>
        <v>#水位面双倍</v>
      </c>
    </row>
    <row r="338" spans="1:3">
      <c r="A338" s="303" t="str">
        <f>[4]lang_6!A338</f>
        <v>HUODONG1_20010</v>
      </c>
      <c r="B338" s="303">
        <f>[4]lang_6!B338</f>
        <v>0</v>
      </c>
      <c r="C338" s="303" t="str">
        <f>[4]lang_6!C338</f>
        <v>#气位面双倍</v>
      </c>
    </row>
    <row r="339" spans="1:3">
      <c r="A339" s="303" t="str">
        <f>[4]lang_6!A339</f>
        <v>HUODONG1_20011</v>
      </c>
      <c r="B339" s="303">
        <f>[4]lang_6!B339</f>
        <v>0</v>
      </c>
      <c r="C339" s="303" t="str">
        <f>[4]lang_6!C339</f>
        <v>#混乱位面双倍</v>
      </c>
    </row>
    <row r="340" spans="1:3">
      <c r="A340" s="303" t="str">
        <f>[4]lang_6!A340</f>
        <v>HUODONG1_20012</v>
      </c>
      <c r="B340" s="303">
        <f>[4]lang_6!B340</f>
        <v>0</v>
      </c>
      <c r="C340" s="303" t="str">
        <f>[4]lang_6!C340</f>
        <v>#土位面双倍</v>
      </c>
    </row>
    <row r="341" spans="1:3">
      <c r="A341" s="303" t="str">
        <f>[4]lang_6!A341</f>
        <v>HUODONG1_22020</v>
      </c>
      <c r="B341" s="303">
        <f>[4]lang_6!B341</f>
        <v>0</v>
      </c>
      <c r="C341" s="303" t="str">
        <f>[4]lang_6!C341</f>
        <v>#元素庆典</v>
      </c>
    </row>
    <row r="342" spans="1:3">
      <c r="A342" s="303">
        <f>[4]lang_6!A342</f>
        <v>0</v>
      </c>
      <c r="B342" s="303">
        <f>[4]lang_6!B342</f>
        <v>0</v>
      </c>
      <c r="C342" s="303">
        <f>[4]lang_6!C342</f>
        <v>0</v>
      </c>
    </row>
    <row r="343" spans="1:3">
      <c r="A343" s="303" t="str">
        <f>[4]lang_6!A343</f>
        <v>HUODONG1_5022</v>
      </c>
      <c r="B343" s="303">
        <f>[4]lang_6!B343</f>
        <v>0</v>
      </c>
      <c r="C343" s="303" t="str">
        <f>[4]lang_6!C343</f>
        <v>#炼金回馈</v>
      </c>
    </row>
    <row r="344" spans="1:3">
      <c r="A344" s="303" t="str">
        <f>[4]lang_6!A344</f>
        <v>HUODONG1_5023</v>
      </c>
      <c r="B344" s="303">
        <f>[4]lang_6!B344</f>
        <v>0</v>
      </c>
      <c r="C344" s="303" t="str">
        <f>[4]lang_6!C344</f>
        <v>#符石兑换</v>
      </c>
    </row>
    <row r="345" spans="1:3">
      <c r="A345" s="303" t="str">
        <f>[4]lang_6!A345</f>
        <v>HUODONG1_2054</v>
      </c>
      <c r="B345" s="303">
        <f>[4]lang_6!B345</f>
        <v>0</v>
      </c>
      <c r="C345" s="303" t="str">
        <f>[4]lang_6!C345</f>
        <v>#对决新星</v>
      </c>
    </row>
    <row r="346" spans="1:3">
      <c r="A346" s="303" t="str">
        <f>[4]lang_6!A346</f>
        <v>HUODONG1_2055</v>
      </c>
      <c r="B346" s="303">
        <f>[4]lang_6!B346</f>
        <v>0</v>
      </c>
      <c r="C346" s="303" t="str">
        <f>[4]lang_6!C346</f>
        <v>#城堡回馈</v>
      </c>
    </row>
    <row r="347" spans="1:3">
      <c r="A347" s="303" t="str">
        <f>[4]lang_6!A347</f>
        <v>HUODONG1_2056</v>
      </c>
      <c r="B347" s="303">
        <f>[4]lang_6!B347</f>
        <v>0</v>
      </c>
      <c r="C347" s="303" t="str">
        <f>[4]lang_6!C347</f>
        <v>#圣堂恩泽</v>
      </c>
    </row>
    <row r="348" spans="1:3">
      <c r="A348" s="303" t="str">
        <f>[4]lang_6!A348</f>
        <v>HUODONG1_2052</v>
      </c>
      <c r="B348" s="303">
        <f>[4]lang_6!B348</f>
        <v>0</v>
      </c>
      <c r="C348" s="303" t="str">
        <f>[4]lang_6!C348</f>
        <v>#单充特惠</v>
      </c>
    </row>
    <row r="349" spans="1:3">
      <c r="A349" s="303" t="str">
        <f>[4]lang_6!A349</f>
        <v>HUODONG1_2053</v>
      </c>
      <c r="B349" s="303">
        <f>[4]lang_6!B349</f>
        <v>0</v>
      </c>
      <c r="C349" s="303" t="str">
        <f>[4]lang_6!C349</f>
        <v>#整点狂欢</v>
      </c>
    </row>
    <row r="350" spans="1:3">
      <c r="A350" s="303" t="str">
        <f>[4]lang_6!A350</f>
        <v>HUODONG1_20013</v>
      </c>
      <c r="B350" s="303">
        <f>[4]lang_6!B350</f>
        <v>0</v>
      </c>
      <c r="C350" s="303" t="str">
        <f>[4]lang_6!C350</f>
        <v>#幸运法术</v>
      </c>
    </row>
    <row r="351" spans="1:3">
      <c r="A351" s="303" t="str">
        <f>[4]lang_6!A351</f>
        <v>HUODONG1_89993</v>
      </c>
      <c r="B351" s="303">
        <f>[4]lang_6!B351</f>
        <v>0</v>
      </c>
      <c r="C351" s="303" t="str">
        <f>[4]lang_6!C351</f>
        <v>#专服豪礼</v>
      </c>
    </row>
    <row r="352" spans="1:3">
      <c r="A352" s="303">
        <f>[4]lang_6!A352</f>
        <v>0</v>
      </c>
      <c r="B352" s="303">
        <f>[4]lang_6!B352</f>
        <v>0</v>
      </c>
      <c r="C352" s="303">
        <f>[4]lang_6!C352</f>
        <v>0</v>
      </c>
    </row>
    <row r="353" spans="1:3">
      <c r="A353" s="303" t="str">
        <f>[4]lang_6!A353</f>
        <v>HUODONG1_89991</v>
      </c>
      <c r="B353" s="303">
        <f>[4]lang_6!B353</f>
        <v>0</v>
      </c>
      <c r="C353" s="303" t="str">
        <f>[4]lang_6!C353</f>
        <v>#交锋之王</v>
      </c>
    </row>
    <row r="354" spans="1:3">
      <c r="A354" s="303" t="str">
        <f>[4]lang_6!A354</f>
        <v>HUODONG1_5024</v>
      </c>
      <c r="B354" s="303">
        <f>[4]lang_6!B354</f>
        <v>0</v>
      </c>
      <c r="C354" s="303" t="str">
        <f>[4]lang_6!C354</f>
        <v>#元素契约</v>
      </c>
    </row>
    <row r="355" spans="1:3">
      <c r="A355" s="303" t="str">
        <f>[4]lang_6!A355</f>
        <v>HUODONG1_5025</v>
      </c>
      <c r="B355" s="303">
        <f>[4]lang_6!B355</f>
        <v>0</v>
      </c>
      <c r="C355" s="303" t="str">
        <f>[4]lang_6!C355</f>
        <v>#晶石兑换</v>
      </c>
    </row>
    <row r="356" spans="1:3">
      <c r="A356" s="303" t="str">
        <f>[4]lang_6!A356</f>
        <v>HUODONG1_2057</v>
      </c>
      <c r="B356" s="303">
        <f>[4]lang_6!B356</f>
        <v>0</v>
      </c>
      <c r="C356" s="303" t="str">
        <f>[4]lang_6!C356</f>
        <v>#十一登录礼</v>
      </c>
    </row>
    <row r="357" spans="1:3">
      <c r="A357" s="303" t="str">
        <f>[4]lang_6!A357</f>
        <v>HUODONG1_2058</v>
      </c>
      <c r="B357" s="303">
        <f>[4]lang_6!B357</f>
        <v>0</v>
      </c>
      <c r="C357" s="303" t="str">
        <f>[4]lang_6!C357</f>
        <v>#月饼兑换</v>
      </c>
    </row>
    <row r="358" spans="1:3">
      <c r="A358" s="303" t="str">
        <f>[4]lang_6!A358</f>
        <v>HUODONG1_2059</v>
      </c>
      <c r="B358" s="303">
        <f>[4]lang_6!B358</f>
        <v>0</v>
      </c>
      <c r="C358" s="303" t="str">
        <f>[4]lang_6!C358</f>
        <v>#月饼收集</v>
      </c>
    </row>
    <row r="359" spans="1:3">
      <c r="A359" s="303" t="str">
        <f>[4]lang_6!A359</f>
        <v>HUODONG1_2060</v>
      </c>
      <c r="B359" s="303">
        <f>[4]lang_6!B359</f>
        <v>0</v>
      </c>
      <c r="C359" s="303" t="str">
        <f>[4]lang_6!C359</f>
        <v>#精英挑战</v>
      </c>
    </row>
    <row r="360" spans="1:3">
      <c r="A360" s="303" t="str">
        <f>[4]lang_6!A360</f>
        <v>HUODONG1_22021</v>
      </c>
      <c r="B360" s="303">
        <f>[4]lang_6!B360</f>
        <v>0</v>
      </c>
      <c r="C360" s="303" t="str">
        <f>[4]lang_6!C360</f>
        <v>#生命庆典</v>
      </c>
    </row>
    <row r="361" spans="1:3">
      <c r="A361" s="303">
        <f>[4]lang_6!A361</f>
        <v>0</v>
      </c>
      <c r="B361" s="303">
        <f>[4]lang_6!B361</f>
        <v>0</v>
      </c>
      <c r="C361" s="303">
        <f>[4]lang_6!C361</f>
        <v>0</v>
      </c>
    </row>
    <row r="362" spans="1:3">
      <c r="A362" s="303" t="str">
        <f>[4]lang_6!A362</f>
        <v>HUODONG1_5026</v>
      </c>
      <c r="B362" s="303">
        <f>[4]lang_6!B362</f>
        <v>0</v>
      </c>
      <c r="C362" s="303" t="str">
        <f>[4]lang_6!C362</f>
        <v>#皇室密令</v>
      </c>
    </row>
    <row r="363" spans="1:3">
      <c r="A363" s="303" t="str">
        <f>[4]lang_6!A363</f>
        <v>HUODONG1_5027</v>
      </c>
      <c r="B363" s="303">
        <f>[4]lang_6!B363</f>
        <v>0</v>
      </c>
      <c r="C363" s="303" t="str">
        <f>[4]lang_6!C363</f>
        <v>#勋章兑换</v>
      </c>
    </row>
    <row r="364" spans="1:3">
      <c r="A364" s="303" t="str">
        <f>[4]lang_6!A364</f>
        <v>HUODONG1_2061</v>
      </c>
      <c r="B364" s="303">
        <f>[4]lang_6!B364</f>
        <v>0</v>
      </c>
      <c r="C364" s="303" t="str">
        <f>[4]lang_6!C364</f>
        <v>#对决新星</v>
      </c>
    </row>
    <row r="365" spans="1:3">
      <c r="A365" s="303" t="str">
        <f>[4]lang_6!A365</f>
        <v>HUODONG1_2062</v>
      </c>
      <c r="B365" s="303">
        <f>[4]lang_6!B365</f>
        <v>0</v>
      </c>
      <c r="C365" s="303" t="str">
        <f>[4]lang_6!C365</f>
        <v>#累充特惠</v>
      </c>
    </row>
    <row r="366" spans="1:3">
      <c r="A366" s="303">
        <f>[4]lang_6!A366</f>
        <v>0</v>
      </c>
      <c r="B366" s="303">
        <f>[4]lang_6!B366</f>
        <v>0</v>
      </c>
      <c r="C366" s="303">
        <f>[4]lang_6!C366</f>
        <v>0</v>
      </c>
    </row>
    <row r="367" spans="1:3">
      <c r="A367" s="303" t="str">
        <f>[4]lang_6!A367</f>
        <v>HUODONG1_2063</v>
      </c>
      <c r="B367" s="303">
        <f>[4]lang_6!B367</f>
        <v>0</v>
      </c>
      <c r="C367" s="303" t="str">
        <f>[4]lang_6!C367</f>
        <v>#墓园回馈</v>
      </c>
    </row>
    <row r="368" spans="1:3">
      <c r="A368" s="303" t="str">
        <f>[4]lang_6!A368</f>
        <v>HUODONG1_2064</v>
      </c>
      <c r="B368" s="303">
        <f>[4]lang_6!B368</f>
        <v>0</v>
      </c>
      <c r="C368" s="303" t="str">
        <f>[4]lang_6!C368</f>
        <v>#黑暗礼赞</v>
      </c>
    </row>
    <row r="369" spans="1:3">
      <c r="A369" s="303" t="str">
        <f>[4]lang_6!A369</f>
        <v>HUODONG1_2065</v>
      </c>
      <c r="B369" s="303">
        <f>[4]lang_6!B369</f>
        <v>0</v>
      </c>
      <c r="C369" s="303" t="str">
        <f>[4]lang_6!C369</f>
        <v>#单充特惠</v>
      </c>
    </row>
    <row r="370" spans="1:3">
      <c r="A370" s="56">
        <f>[4]lang_6!A370</f>
        <v>0</v>
      </c>
      <c r="B370" s="56">
        <f>[4]lang_6!B370</f>
        <v>0</v>
      </c>
      <c r="C370" s="56">
        <f>[4]lang_6!C370</f>
        <v>0</v>
      </c>
    </row>
    <row r="371" spans="1:3">
      <c r="A371" s="303" t="str">
        <f>[4]lang_6!A371</f>
        <v>HUODONG1_20015</v>
      </c>
      <c r="B371" s="303">
        <f>[4]lang_6!B371</f>
        <v>0</v>
      </c>
      <c r="C371" s="303" t="str">
        <f>[4]lang_6!C371</f>
        <v>#兵团经验双倍</v>
      </c>
    </row>
    <row r="372" spans="1:3">
      <c r="A372" s="303" t="str">
        <f>[4]lang_6!A372</f>
        <v>HUODONG1_5028</v>
      </c>
      <c r="B372" s="303">
        <f>[4]lang_6!B372</f>
        <v>0</v>
      </c>
      <c r="C372" s="303" t="str">
        <f>[4]lang_6!C372</f>
        <v>#游侠任务</v>
      </c>
    </row>
    <row r="373" spans="1:3">
      <c r="A373" s="303" t="str">
        <f>[4]lang_6!A373</f>
        <v>HUODONG1_5029</v>
      </c>
      <c r="B373" s="303">
        <f>[4]lang_6!B373</f>
        <v>0</v>
      </c>
      <c r="C373" s="303" t="str">
        <f>[4]lang_6!C373</f>
        <v>#徽章兑换</v>
      </c>
    </row>
    <row r="374" spans="1:3">
      <c r="A374" s="303" t="str">
        <f>[4]lang_6!A374</f>
        <v>HUODONG1_2069</v>
      </c>
      <c r="B374" s="303">
        <f>[4]lang_6!B374</f>
        <v>0</v>
      </c>
      <c r="C374" s="303" t="str">
        <f>[4]lang_6!C374</f>
        <v>#祭坛回馈</v>
      </c>
    </row>
    <row r="375" spans="1:3">
      <c r="A375" s="303" t="str">
        <f>[4]lang_6!A375</f>
        <v>HUODONG1_2068</v>
      </c>
      <c r="B375" s="303">
        <f>[4]lang_6!B375</f>
        <v>0</v>
      </c>
      <c r="C375" s="303" t="str">
        <f>[4]lang_6!C375</f>
        <v>#累充特惠</v>
      </c>
    </row>
    <row r="376" spans="1:3">
      <c r="A376" s="303" t="str">
        <f>[4]lang_6!A376</f>
        <v>HUODONG1_99988</v>
      </c>
      <c r="B376" s="303">
        <f>[4]lang_6!B376</f>
        <v>0</v>
      </c>
      <c r="C376" s="303" t="str">
        <f>[4]lang_6!C376</f>
        <v>#分享有礼</v>
      </c>
    </row>
    <row r="377" spans="1:3">
      <c r="A377" s="303" t="str">
        <f>[4]lang_6!A377</f>
        <v>HUODONG1_5030</v>
      </c>
      <c r="B377" s="303">
        <f>[4]lang_6!B377</f>
        <v>0</v>
      </c>
      <c r="C377" s="303" t="str">
        <f>[4]lang_6!C377</f>
        <v>#地城探险</v>
      </c>
    </row>
    <row r="378" spans="1:3">
      <c r="A378" s="303" t="str">
        <f>[4]lang_6!A378</f>
        <v>HUODONG1_5031</v>
      </c>
      <c r="B378" s="303">
        <f>[4]lang_6!B378</f>
        <v>0</v>
      </c>
      <c r="C378" s="303" t="str">
        <f>[4]lang_6!C378</f>
        <v>#水晶兑换</v>
      </c>
    </row>
    <row r="379" spans="1:3">
      <c r="A379" s="303" t="str">
        <f>[4]lang_6!A379</f>
        <v>HUODONG1_2070</v>
      </c>
      <c r="B379" s="303">
        <f>[4]lang_6!B379</f>
        <v>0</v>
      </c>
      <c r="C379" s="303" t="str">
        <f>[4]lang_6!C379</f>
        <v>#万圣狂欢</v>
      </c>
    </row>
    <row r="380" spans="1:3">
      <c r="A380" s="56">
        <f>[4]lang_6!A380</f>
        <v>0</v>
      </c>
      <c r="B380" s="56">
        <f>[4]lang_6!B380</f>
        <v>0</v>
      </c>
      <c r="C380" s="56">
        <f>[4]lang_6!C380</f>
        <v>0</v>
      </c>
    </row>
    <row r="381" spans="1:3">
      <c r="A381" s="303" t="str">
        <f>[4]lang_6!A381</f>
        <v>HUODONG1_2071</v>
      </c>
      <c r="B381" s="303">
        <f>[4]lang_6!B381</f>
        <v>0</v>
      </c>
      <c r="C381" s="303" t="str">
        <f>[4]lang_6!C381</f>
        <v>#手游节福利</v>
      </c>
    </row>
    <row r="382" spans="1:3">
      <c r="A382" s="303" t="str">
        <f>[4]lang_6!A382</f>
        <v>HUODONG1_89990</v>
      </c>
      <c r="B382" s="303">
        <f>[4]lang_6!B382</f>
        <v>0</v>
      </c>
      <c r="C382" s="303" t="str">
        <f>[4]lang_6!C382</f>
        <v>#盟战之王</v>
      </c>
    </row>
    <row r="383" spans="1:3">
      <c r="A383" s="303" t="str">
        <f>[4]lang_6!A383</f>
        <v>HUODONG1_99986</v>
      </c>
      <c r="B383" s="303">
        <f>[4]lang_6!B383</f>
        <v>0</v>
      </c>
      <c r="C383" s="303" t="str">
        <f>[4]lang_6!C383</f>
        <v>#华夏银行</v>
      </c>
    </row>
    <row r="384" spans="1:3">
      <c r="A384" s="303" t="str">
        <f>[4]lang_6!A384</f>
        <v>HUODONG1_2072</v>
      </c>
      <c r="B384" s="303">
        <f>[4]lang_6!B384</f>
        <v>0</v>
      </c>
      <c r="C384" s="303" t="str">
        <f>[4]lang_6!C384</f>
        <v>#地狱回馈</v>
      </c>
    </row>
    <row r="385" spans="1:3">
      <c r="A385" s="303" t="str">
        <f>[4]lang_6!A385</f>
        <v>HUODONG1_2073</v>
      </c>
      <c r="B385" s="303">
        <f>[4]lang_6!B385</f>
        <v>0</v>
      </c>
      <c r="C385" s="303" t="str">
        <f>[4]lang_6!C385</f>
        <v>#深渊之声</v>
      </c>
    </row>
    <row r="386" spans="1:3">
      <c r="A386" s="303" t="str">
        <f>[4]lang_6!A386</f>
        <v>HUODONG1_2075</v>
      </c>
      <c r="B386" s="303">
        <f>[4]lang_6!B386</f>
        <v>0</v>
      </c>
      <c r="C386" s="303" t="str">
        <f>[4]lang_6!C386</f>
        <v>#单充特惠</v>
      </c>
    </row>
    <row r="387" spans="1:3">
      <c r="A387" s="303">
        <f>[4]lang_6!A387</f>
        <v>0</v>
      </c>
      <c r="B387" s="303">
        <f>[4]lang_6!B387</f>
        <v>0</v>
      </c>
      <c r="C387" s="303">
        <f>[4]lang_6!C387</f>
        <v>0</v>
      </c>
    </row>
    <row r="388" spans="1:3">
      <c r="A388" s="303" t="str">
        <f>[4]lang_6!A388</f>
        <v>HUODONG1_2076</v>
      </c>
      <c r="B388" s="303">
        <f>[4]lang_6!B388</f>
        <v>0</v>
      </c>
      <c r="C388" s="303" t="str">
        <f>[4]lang_6!C388</f>
        <v>#英雄兑换</v>
      </c>
    </row>
    <row r="389" spans="1:3">
      <c r="A389" s="303" t="str">
        <f>[4]lang_6!A389</f>
        <v>HUODONG1_6001</v>
      </c>
      <c r="B389" s="303">
        <f>[4]lang_6!B389</f>
        <v>0</v>
      </c>
      <c r="C389" s="303" t="str">
        <f>[4]lang_6!C389</f>
        <v>#精英挑战</v>
      </c>
    </row>
    <row r="390" spans="1:3">
      <c r="A390" s="303" t="str">
        <f>[4]lang_6!A390</f>
        <v>HUODONG1_2077</v>
      </c>
      <c r="B390" s="303">
        <f>[4]lang_6!B390</f>
        <v>0</v>
      </c>
      <c r="C390" s="303" t="str">
        <f>[4]lang_6!C390</f>
        <v>#单充特惠</v>
      </c>
    </row>
    <row r="391" spans="1:3">
      <c r="A391" s="303" t="str">
        <f>[4]lang_6!A391</f>
        <v>HUODONG1_2078</v>
      </c>
      <c r="B391" s="303">
        <f>[4]lang_6!B391</f>
        <v>0</v>
      </c>
      <c r="C391" s="303" t="str">
        <f>[4]lang_6!C391</f>
        <v>#火鸡掉落</v>
      </c>
    </row>
    <row r="392" spans="1:3">
      <c r="A392" s="303">
        <f>[4]lang_6!A392</f>
        <v>0</v>
      </c>
      <c r="B392" s="303">
        <f>[4]lang_6!B392</f>
        <v>0</v>
      </c>
      <c r="C392" s="303">
        <f>[4]lang_6!C392</f>
        <v>0</v>
      </c>
    </row>
    <row r="393" spans="1:3">
      <c r="A393" s="303" t="str">
        <f>[4]lang_6!A393</f>
        <v>HUODONG1_2079</v>
      </c>
      <c r="B393" s="303">
        <f>[4]lang_6!B393</f>
        <v>0</v>
      </c>
      <c r="C393" s="303" t="str">
        <f>[4]lang_6!C393</f>
        <v>#累充特惠</v>
      </c>
    </row>
    <row r="394" spans="1:3">
      <c r="A394" s="303" t="str">
        <f>[4]lang_6!A394</f>
        <v>HUODONG1_2080</v>
      </c>
      <c r="B394" s="303">
        <f>[4]lang_6!B394</f>
        <v>0</v>
      </c>
      <c r="C394" s="303" t="str">
        <f>[4]lang_6!C394</f>
        <v>#庆典登录狂欢</v>
      </c>
    </row>
    <row r="395" spans="1:3">
      <c r="A395" s="303" t="str">
        <f>[4]lang_6!A395</f>
        <v>HUODONG1_70004</v>
      </c>
      <c r="B395" s="303">
        <f>[4]lang_6!B395</f>
        <v>0</v>
      </c>
      <c r="C395" s="303" t="str">
        <f>[4]lang_6!C395</f>
        <v>#圣堂恩泽</v>
      </c>
    </row>
    <row r="396" spans="1:3">
      <c r="A396" s="303" t="str">
        <f>[4]lang_6!A396</f>
        <v>HUODONG1_2081</v>
      </c>
      <c r="B396" s="303">
        <f>[4]lang_6!B396</f>
        <v>0</v>
      </c>
      <c r="C396" s="303" t="str">
        <f>[4]lang_6!C396</f>
        <v>#单充特惠</v>
      </c>
    </row>
    <row r="397" spans="1:3">
      <c r="A397" s="56" t="str">
        <f>[4]lang_6!A397</f>
        <v>HUODONG1_2082</v>
      </c>
      <c r="B397" s="56">
        <f>[4]lang_6!B397</f>
        <v>0</v>
      </c>
      <c r="C397" s="56" t="str">
        <f>[4]lang_6!C397</f>
        <v>#纪念币掉落</v>
      </c>
    </row>
    <row r="398" spans="1:3">
      <c r="A398" s="302" t="str">
        <f>[4]lang_6!A398</f>
        <v>HUODONG1_2083</v>
      </c>
      <c r="B398" s="56">
        <f>[4]lang_6!B398</f>
        <v>0</v>
      </c>
      <c r="C398" s="56" t="str">
        <f>[4]lang_6!C398</f>
        <v>#纪念币兑换</v>
      </c>
    </row>
    <row r="399" spans="1:3">
      <c r="A399" s="56">
        <f>[4]lang_6!A399</f>
        <v>0</v>
      </c>
      <c r="B399" s="56">
        <f>[4]lang_6!B399</f>
        <v>0</v>
      </c>
      <c r="C399" s="56">
        <f>[4]lang_6!C399</f>
        <v>0</v>
      </c>
    </row>
    <row r="400" spans="1:3">
      <c r="A400" s="56">
        <f>[4]lang_6!A400</f>
        <v>0</v>
      </c>
      <c r="B400" s="56">
        <f>[4]lang_6!B400</f>
        <v>0</v>
      </c>
      <c r="C400" s="56">
        <f>[4]lang_6!C400</f>
        <v>0</v>
      </c>
    </row>
    <row r="401" spans="1:3">
      <c r="A401" s="56">
        <f>[4]lang_6!A401</f>
        <v>0</v>
      </c>
      <c r="B401" s="56">
        <f>[4]lang_6!B401</f>
        <v>0</v>
      </c>
      <c r="C401" s="56">
        <f>[4]lang_6!C401</f>
        <v>0</v>
      </c>
    </row>
    <row r="402" spans="1:3">
      <c r="A402" s="56" t="str">
        <f>[4]lang_6!A402</f>
        <v>#活动内容/规则</v>
      </c>
      <c r="B402" s="56">
        <f>[4]lang_6!B402</f>
        <v>0</v>
      </c>
      <c r="C402" s="56">
        <f>[4]lang_6!C402</f>
        <v>0</v>
      </c>
    </row>
    <row r="403" spans="1:3">
      <c r="A403" s="56" t="str">
        <f>[4]lang_6!A403</f>
        <v>HUODONG2_5013</v>
      </c>
      <c r="B403" s="56">
        <f>[4]lang_6!B403</f>
        <v>0</v>
      </c>
      <c r="C403" s="56" t="str">
        <f>[4]lang_6!C403</f>
        <v>#本周是元素之周，完成任务即可获得元素阵营专属奖励！（任务每天重置）</v>
      </c>
    </row>
    <row r="404" spans="1:3">
      <c r="A404" s="56" t="str">
        <f>[4]lang_6!A404</f>
        <v>HUODONG2_5014</v>
      </c>
      <c r="B404" s="56">
        <f>[4]lang_6!B404</f>
        <v>0</v>
      </c>
      <c r="C404" s="56" t="str">
        <f>[4]lang_6!C404</f>
        <v>#元素精英兵团、专属道具限时兑换，海量福利不容错过！</v>
      </c>
    </row>
    <row r="405" spans="1:3">
      <c r="A405" s="56" t="str">
        <f>[4]lang_6!A405</f>
        <v>HUODONG2_9001</v>
      </c>
      <c r="B405" s="56">
        <f>[4]lang_6!B405</f>
        <v>0</v>
      </c>
      <c r="C405" s="56" t="str">
        <f>[4]lang_6!C405</f>
        <v>#活动期间，养成指定兵团即可获得额外奖励哦~</v>
      </c>
    </row>
    <row r="406" spans="1:3">
      <c r="A406" s="56" t="str">
        <f>[4]lang_6!A406</f>
        <v>HUODONG2_8004</v>
      </c>
      <c r="B406" s="56">
        <f>[4]lang_6!B406</f>
        <v>0</v>
      </c>
      <c r="C406" s="56" t="str">
        <f>[4]lang_6!C406</f>
        <v>#活动期间，挑战副本还可领取丰厚奖励哦~</v>
      </c>
    </row>
    <row r="407" spans="1:3">
      <c r="A407" s="56" t="str">
        <f>[4]lang_6!A407</f>
        <v>HUODONG2_73001</v>
      </c>
      <c r="B407" s="56">
        <f>[4]lang_6!B407</f>
        <v>0</v>
      </c>
      <c r="C407" s="56" t="str">
        <f>[4]lang_6!C407</f>
        <v>#赏金任务限时开启，快去联盟探索中共御强敌吧！</v>
      </c>
    </row>
    <row r="408" spans="1:3">
      <c r="A408" s="56" t="str">
        <f>[4]lang_6!A408</f>
        <v>HUODONG2_2026</v>
      </c>
      <c r="B408" s="56">
        <f>[4]lang_6!B408</f>
        <v>0</v>
      </c>
      <c r="C408" s="56" t="str">
        <f>[4]lang_6!C408</f>
        <v>#祭坛招募限时回馈，超强元素兵团招募即送！</v>
      </c>
    </row>
    <row r="409" spans="1:3">
      <c r="A409" s="56" t="str">
        <f>[4]lang_6!A409</f>
        <v>HUODONG2_89998</v>
      </c>
      <c r="B409" s="56">
        <f>[4]lang_6!B409</f>
        <v>0</v>
      </c>
      <c r="C409" s="56" t="str">
        <f>[4]lang_6!C409</f>
        <v>#专服尊享活动，快去超越极限赢取巅峰奖励吧！</v>
      </c>
    </row>
    <row r="410" spans="1:3">
      <c r="A410" s="56" t="str">
        <f>[4]lang_6!A410</f>
        <v>HUODONG2_89999</v>
      </c>
      <c r="B410" s="56">
        <f>[4]lang_6!B410</f>
        <v>0</v>
      </c>
      <c r="C410" s="56" t="str">
        <f>[4]lang_6!C410</f>
        <v>#专服尊享福利，记得每日来领取哦！</v>
      </c>
    </row>
    <row r="411" spans="1:3">
      <c r="A411" s="56">
        <f>[4]lang_6!A411</f>
        <v>0</v>
      </c>
      <c r="B411" s="56">
        <f>[4]lang_6!B411</f>
        <v>0</v>
      </c>
      <c r="C411" s="56">
        <f>[4]lang_6!C411</f>
        <v>0</v>
      </c>
    </row>
    <row r="412" spans="1:3">
      <c r="A412" s="303" t="str">
        <f>[4]lang_6!A412</f>
        <v>HUODONG2_95000</v>
      </c>
      <c r="B412" s="303">
        <f>[4]lang_6!B412</f>
        <v>0</v>
      </c>
      <c r="C412" s="303" t="str">
        <f>[4]lang_6!C412</f>
        <v>#被邀请好友注册并达到22才算作邀请成功哦~</v>
      </c>
    </row>
    <row r="413" spans="1:3" s="303" customFormat="1">
      <c r="A413" s="303">
        <f>[4]lang_6!A413</f>
        <v>0</v>
      </c>
      <c r="B413" s="303">
        <f>[4]lang_6!B413</f>
        <v>0</v>
      </c>
      <c r="C413" s="303">
        <f>[4]lang_6!C413</f>
        <v>0</v>
      </c>
    </row>
    <row r="414" spans="1:3" s="303" customFormat="1">
      <c r="A414" s="56" t="str">
        <f>[4]lang_6!A414</f>
        <v>HUODONG2_22010</v>
      </c>
      <c r="B414" s="56">
        <f>[4]lang_6!B414</f>
        <v>0</v>
      </c>
      <c r="C414" s="56" t="str">
        <f>[4]lang_6!C414</f>
        <v>#[color=fffefa]兵营14资质兵团初始产量[-][color=fff21a]  +5[-]</v>
      </c>
    </row>
    <row r="415" spans="1:3" s="303" customFormat="1">
      <c r="A415" s="56" t="str">
        <f>[4]lang_6!A415</f>
        <v>HUODONG2_22011</v>
      </c>
      <c r="B415" s="56">
        <f>[4]lang_6!B415</f>
        <v>0</v>
      </c>
      <c r="C415" s="56" t="str">
        <f>[4]lang_6!C415</f>
        <v>#[color=fffefa]兵营13资质兵团初始产量[-][color=fff21a]  +5[-]</v>
      </c>
    </row>
    <row r="416" spans="1:3" s="303" customFormat="1">
      <c r="A416" s="56" t="str">
        <f>[4]lang_6!A416</f>
        <v>HUODONG2_2027</v>
      </c>
      <c r="B416" s="56">
        <f>[4]lang_6!B416</f>
        <v>0</v>
      </c>
      <c r="C416" s="56" t="str">
        <f>[4]lang_6!C416</f>
        <v>#团队增益，持续恢复，最强治疗兵团—神灯降临</v>
      </c>
    </row>
    <row r="417" spans="1:3" s="303" customFormat="1">
      <c r="A417" s="56">
        <f>[4]lang_6!A417</f>
        <v>0</v>
      </c>
      <c r="B417" s="56">
        <f>[4]lang_6!B417</f>
        <v>0</v>
      </c>
      <c r="C417" s="56">
        <f>[4]lang_6!C417</f>
        <v>0</v>
      </c>
    </row>
    <row r="418" spans="1:3" s="303" customFormat="1">
      <c r="A418" s="56" t="str">
        <f>[4]lang_6!A418</f>
        <v>HUODONG2_9002</v>
      </c>
      <c r="B418" s="56">
        <f>[4]lang_6!B418</f>
        <v>0</v>
      </c>
      <c r="C418" s="56" t="str">
        <f>[4]lang_6!C418</f>
        <v>#活动期间，养成指定兵团和英雄还可获得额外奖励哦~</v>
      </c>
    </row>
    <row r="419" spans="1:3" s="303" customFormat="1">
      <c r="A419" s="56" t="str">
        <f>[4]lang_6!A419</f>
        <v>HUODONG2_2029</v>
      </c>
      <c r="B419" s="56">
        <f>[4]lang_6!B419</f>
        <v>0</v>
      </c>
      <c r="C419" s="56" t="str">
        <f>[4]lang_6!C419</f>
        <v>#在奥术的祝福下，塔楼阵营兵团碎片每日登录即送！</v>
      </c>
    </row>
    <row r="420" spans="1:3" s="303" customFormat="1">
      <c r="A420" s="56" t="str">
        <f>[4]lang_6!A420</f>
        <v>HUODONG2_2030</v>
      </c>
      <c r="B420" s="56">
        <f>[4]lang_6!B420</f>
        <v>0</v>
      </c>
      <c r="C420" s="56" t="str">
        <f>[4]lang_6!C420</f>
        <v>#赏金任务限时开启，快去联盟探索中共御强敌吧！</v>
      </c>
    </row>
    <row r="421" spans="1:3" s="303" customFormat="1">
      <c r="A421" s="303" t="str">
        <f>[4]lang_6!A421</f>
        <v>HUODONG2_22012</v>
      </c>
      <c r="B421" s="56">
        <f>[4]lang_6!B421</f>
        <v>0</v>
      </c>
      <c r="C421" s="56" t="str">
        <f>[4]lang_6!C421</f>
        <v>#[color=fffefa]地下城每日可挑战次数[-][color=fff21a]  +1[-]</v>
      </c>
    </row>
    <row r="422" spans="1:3" s="303" customFormat="1">
      <c r="A422" s="303" t="str">
        <f>[4]lang_6!A422</f>
        <v>HUODONG2_22013</v>
      </c>
      <c r="B422" s="56">
        <f>[4]lang_6!B422</f>
        <v>0</v>
      </c>
      <c r="C422" s="56" t="str">
        <f>[4]lang_6!C422</f>
        <v>#[color=fffefa]兵营14资质兵团初始产量[-][color=fff21a]  +5[-]</v>
      </c>
    </row>
    <row r="423" spans="1:3" s="303" customFormat="1">
      <c r="A423" s="303" t="str">
        <f>[4]lang_6!A423</f>
        <v>HUODONG2_22014</v>
      </c>
      <c r="B423" s="56">
        <f>[4]lang_6!B423</f>
        <v>0</v>
      </c>
      <c r="C423" s="56" t="str">
        <f>[4]lang_6!C423</f>
        <v>#[color=fffefa]兵营13资质兵团初始产量[-][color=fff21a]  +5[-]</v>
      </c>
    </row>
    <row r="424" spans="1:3" s="303" customFormat="1">
      <c r="A424" s="303">
        <f>[4]lang_6!A424</f>
        <v>0</v>
      </c>
      <c r="B424" s="56">
        <f>[4]lang_6!B424</f>
        <v>0</v>
      </c>
      <c r="C424" s="56">
        <f>[4]lang_6!C424</f>
        <v>0</v>
      </c>
    </row>
    <row r="425" spans="1:3" s="303" customFormat="1">
      <c r="A425" s="303" t="str">
        <f>[4]lang_6!A425</f>
        <v>HUODONG2_5015</v>
      </c>
      <c r="B425" s="56">
        <f>[4]lang_6!B425</f>
        <v>0</v>
      </c>
      <c r="C425" s="56" t="str">
        <f>[4]lang_6!C425</f>
        <v>#本周是城堡之周，完成任务即可获得城堡阵营专属奖励！（任务每天重置）</v>
      </c>
    </row>
    <row r="426" spans="1:3" s="303" customFormat="1">
      <c r="A426" s="303" t="str">
        <f>[4]lang_6!A426</f>
        <v>HUODONG2_5016</v>
      </c>
      <c r="B426" s="56">
        <f>[4]lang_6!B426</f>
        <v>0</v>
      </c>
      <c r="C426" s="56" t="str">
        <f>[4]lang_6!C426</f>
        <v>#城堡精英兵团、专属道具限时兑换，海量福利不容错过！</v>
      </c>
    </row>
    <row r="427" spans="1:3" s="303" customFormat="1">
      <c r="A427" s="303" t="str">
        <f>[4]lang_6!A427</f>
        <v>HUODONG2_2032</v>
      </c>
      <c r="B427" s="56">
        <f>[4]lang_6!B427</f>
        <v>0</v>
      </c>
      <c r="C427" s="56" t="str">
        <f>[4]lang_6!C427</f>
        <v>#探索联盟大地图，拿丰厚奖励！</v>
      </c>
    </row>
    <row r="428" spans="1:3">
      <c r="A428" s="303" t="str">
        <f>[4]lang_6!A428</f>
        <v>HUODONG2_2033</v>
      </c>
      <c r="B428" s="56">
        <f>[4]lang_6!B428</f>
        <v>0</v>
      </c>
      <c r="C428" s="56" t="str">
        <f>[4]lang_6!C428</f>
        <v>#活动期间，消耗指定天赋药剂即送额外天赋药剂，快来突破极限吧！</v>
      </c>
    </row>
    <row r="429" spans="1:3">
      <c r="A429" s="56" t="str">
        <f>[4]lang_6!A429</f>
        <v>HUODONG2_99993</v>
      </c>
      <c r="B429" s="56">
        <f>[4]lang_6!B429</f>
        <v>0</v>
      </c>
      <c r="C429" s="56" t="str">
        <f>[4]lang_6!C429</f>
        <v>#交锋兑换活动限时开启，占星限量银币，圣殿古卷等诸多好礼等你来换！</v>
      </c>
    </row>
    <row r="430" spans="1:3">
      <c r="A430" s="56" t="str">
        <f>[4]lang_6!A430</f>
        <v>HUODONG2_89997</v>
      </c>
      <c r="B430" s="56">
        <f>[4]lang_6!B430</f>
        <v>0</v>
      </c>
      <c r="C430" s="56" t="str">
        <f>[4]lang_6!C430</f>
        <v>#专服尊享活动，收集并养成指定兵团即可领取丰厚奖励！</v>
      </c>
    </row>
    <row r="431" spans="1:3">
      <c r="A431" s="303" t="str">
        <f>[4]lang_6!A431</f>
        <v>HUODONG2_22016</v>
      </c>
      <c r="B431" s="56">
        <f>[4]lang_6!B431</f>
        <v>0</v>
      </c>
      <c r="C431" s="56" t="str">
        <f>[4]lang_6!C431</f>
        <v>#[color=fffefa]战役开启精灵宝箱[-][color=fff21a]  8折[-]</v>
      </c>
    </row>
    <row r="432" spans="1:3">
      <c r="A432" s="303" t="str">
        <f>[4]lang_6!A432</f>
        <v>HUODONG2_2034</v>
      </c>
      <c r="B432" s="56">
        <f>[4]lang_6!B432</f>
        <v>0</v>
      </c>
      <c r="C432" s="56" t="str">
        <f>[4]lang_6!C432</f>
        <v>#活动期间，累积充值达到指定额度即可领取丰厚奖励！</v>
      </c>
    </row>
    <row r="433" spans="1:3">
      <c r="A433" s="303" t="str">
        <f>[4]lang_6!A433</f>
        <v>HUODONG2_2036</v>
      </c>
      <c r="B433" s="56">
        <f>[4]lang_6!B433</f>
        <v>0</v>
      </c>
      <c r="C433" s="56" t="str">
        <f>[4]lang_6!C433</f>
        <v>#赏金任务限时开启，快去联盟探索中共御强敌吧！</v>
      </c>
    </row>
    <row r="434" spans="1:3">
      <c r="A434" s="303">
        <f>[4]lang_6!A434</f>
        <v>0</v>
      </c>
      <c r="B434" s="56">
        <f>[4]lang_6!B434</f>
        <v>0</v>
      </c>
      <c r="C434" s="56">
        <f>[4]lang_6!C434</f>
        <v>0</v>
      </c>
    </row>
    <row r="435" spans="1:3">
      <c r="A435" s="303" t="str">
        <f>[4]lang_6!A435</f>
        <v>HUODONG2_2037</v>
      </c>
      <c r="B435" s="56">
        <f>[4]lang_6!B435</f>
        <v>0</v>
      </c>
      <c r="C435" s="56" t="str">
        <f>[4]lang_6!C435</f>
        <v>#活动期间，收集养成指定兵团或英雄即可获得丰厚奖励！</v>
      </c>
    </row>
    <row r="436" spans="1:3">
      <c r="A436" s="303" t="str">
        <f>[4]lang_6!A436</f>
        <v>HUODONG2_2038</v>
      </c>
      <c r="B436" s="56">
        <f>[4]lang_6!B436</f>
        <v>0</v>
      </c>
      <c r="C436" s="56" t="str">
        <f>[4]lang_6!C436</f>
        <v>#七夕专属福利，记得每日来领取哦！</v>
      </c>
    </row>
    <row r="437" spans="1:3">
      <c r="A437" s="303" t="str">
        <f>[4]lang_6!A437</f>
        <v>HUODONG2_89996</v>
      </c>
      <c r="B437" s="56">
        <f>[4]lang_6!B437</f>
        <v>0</v>
      </c>
      <c r="C437" s="56" t="str">
        <f>[4]lang_6!C437</f>
        <v>#专服尊享活动，紫晶符石，材料盒子，圣殿古卷超高性价比限时特惠！</v>
      </c>
    </row>
    <row r="438" spans="1:3">
      <c r="A438" s="303" t="str">
        <f>[4]lang_6!A438</f>
        <v>HUODONG2_22017</v>
      </c>
      <c r="B438" s="56">
        <f>[4]lang_6!B438</f>
        <v>0</v>
      </c>
      <c r="C438" s="56" t="str">
        <f>[4]lang_6!C438</f>
        <v>#[color=fffefa]兵营14资质兵团初始产量[-][color=fff21a]  +5[-]</v>
      </c>
    </row>
    <row r="439" spans="1:3">
      <c r="A439" s="303" t="str">
        <f>[4]lang_6!A439</f>
        <v>HUODONG2_2039</v>
      </c>
      <c r="B439" s="56">
        <f>[4]lang_6!B439</f>
        <v>0</v>
      </c>
      <c r="C439" s="56" t="str">
        <f>[4]lang_6!C439</f>
        <v>#祭坛招募限时回馈，超强英雄泽达招募即送！</v>
      </c>
    </row>
    <row r="440" spans="1:3">
      <c r="A440" s="56" t="str">
        <f>[4]lang_6!A440</f>
        <v>HUODONG2_2040</v>
      </c>
      <c r="B440" s="56">
        <f>[4]lang_6!B440</f>
        <v>0</v>
      </c>
      <c r="C440" s="56" t="str">
        <f>[4]lang_6!C440</f>
        <v>#活动期间，参与联盟活动即可获得丰厚奖励！</v>
      </c>
    </row>
    <row r="441" spans="1:3">
      <c r="A441" s="303" t="str">
        <f>[4]lang_6!A441</f>
        <v>HUODONG2_5017</v>
      </c>
      <c r="B441" s="56">
        <f>[4]lang_6!B441</f>
        <v>0</v>
      </c>
      <c r="C441" s="56" t="str">
        <f>[4]lang_6!C441</f>
        <v>#活动期间，完成任务即可获得七夕专属道具奖励！（任务每天重置）</v>
      </c>
    </row>
    <row r="442" spans="1:3">
      <c r="A442" s="303" t="str">
        <f>[4]lang_6!A442</f>
        <v>HUODONG2_5018</v>
      </c>
      <c r="B442" s="56">
        <f>[4]lang_6!B442</f>
        <v>0</v>
      </c>
      <c r="C442" s="56" t="str">
        <f>[4]lang_6!C442</f>
        <v>#七夕专属头像框、精神元素碎片限时兑换，海量福利不容错过！</v>
      </c>
    </row>
    <row r="443" spans="1:3">
      <c r="A443" s="303" t="str">
        <f>[4]lang_6!A443</f>
        <v>HUODONG2_2041</v>
      </c>
      <c r="B443" s="56">
        <f>[4]lang_6!B443</f>
        <v>0</v>
      </c>
      <c r="C443" s="56" t="str">
        <f>[4]lang_6!C443</f>
        <v>#活动期间，收集并养成指定兵团即可领取丰厚奖励！</v>
      </c>
    </row>
    <row r="444" spans="1:3">
      <c r="A444" s="303" t="str">
        <f>[4]lang_6!A444</f>
        <v>HUODONG2_22018</v>
      </c>
      <c r="B444" s="56">
        <f>[4]lang_6!B444</f>
        <v>0</v>
      </c>
      <c r="C444" s="56" t="str">
        <f>[4]lang_6!C444</f>
        <v>#[color=fffefa]兵营13资质兵团初始产量[-][color=fff21a]  +5[-]</v>
      </c>
    </row>
    <row r="445" spans="1:3">
      <c r="A445" s="303" t="str">
        <f>[4]lang_6!A445</f>
        <v>HUODONG2_2035</v>
      </c>
      <c r="B445" s="56">
        <f>[4]lang_6!B445</f>
        <v>0</v>
      </c>
      <c r="C445" s="56" t="str">
        <f>[4]lang_6!C445</f>
        <v>#战役征程开启，强者试炼无止境，劲爆回馈参与即享！</v>
      </c>
    </row>
    <row r="446" spans="1:3">
      <c r="A446" s="303">
        <f>[4]lang_6!A446</f>
        <v>0</v>
      </c>
      <c r="B446" s="56">
        <f>[4]lang_6!B446</f>
        <v>0</v>
      </c>
      <c r="C446" s="56">
        <f>[4]lang_6!C446</f>
        <v>0</v>
      </c>
    </row>
    <row r="447" spans="1:3">
      <c r="A447" s="56" t="str">
        <f>[4]lang_6!A447</f>
        <v>HUODONG2_2043</v>
      </c>
      <c r="B447" s="56">
        <f>[4]lang_6!B447</f>
        <v>0</v>
      </c>
      <c r="C447" s="56" t="str">
        <f>[4]lang_6!C447</f>
        <v>#探索联盟大地图，拿丰厚奖励！</v>
      </c>
    </row>
    <row r="448" spans="1:3">
      <c r="A448" s="303" t="str">
        <f>[4]lang_6!A448</f>
        <v>HUODONG2_2044</v>
      </c>
      <c r="B448" s="56">
        <f>[4]lang_6!B448</f>
        <v>0</v>
      </c>
      <c r="C448" s="56" t="str">
        <f>[4]lang_6!C448</f>
        <v>#活动期间，收集并养成指定兵团或英雄还可获得额外奖励哦~</v>
      </c>
    </row>
    <row r="449" spans="1:3">
      <c r="A449" s="303" t="str">
        <f>[4]lang_6!A449</f>
        <v>HUODONG2_2045</v>
      </c>
      <c r="B449" s="56">
        <f>[4]lang_6!B449</f>
        <v>0</v>
      </c>
      <c r="C449" s="56" t="str">
        <f>[4]lang_6!C449</f>
        <v>#活动期间，每日登录游戏即可获得丰厚奖励！</v>
      </c>
    </row>
    <row r="450" spans="1:3">
      <c r="A450" s="303" t="str">
        <f>[4]lang_6!A450</f>
        <v>HUODONG2_22019</v>
      </c>
      <c r="B450" s="56">
        <f>[4]lang_6!B450</f>
        <v>0</v>
      </c>
      <c r="C450" s="56" t="str">
        <f>[4]lang_6!C450</f>
        <v>#[color=fffefa]航海任务时间缩短[-][color=fff21a]25%[-]</v>
      </c>
    </row>
    <row r="451" spans="1:3">
      <c r="A451" s="303" t="str">
        <f>[4]lang_6!A451</f>
        <v>HUODONG2_2046</v>
      </c>
      <c r="B451" s="56">
        <f>[4]lang_6!B451</f>
        <v>0</v>
      </c>
      <c r="C451" s="56" t="str">
        <f>[4]lang_6!C451</f>
        <v>#赏金任务限时开启，快去联盟探索中共御强敌吧！</v>
      </c>
    </row>
    <row r="452" spans="1:3">
      <c r="A452" s="303" t="str">
        <f>[4]lang_6!A452</f>
        <v>HUODONG2_2047</v>
      </c>
      <c r="B452" s="56">
        <f>[4]lang_6!B452</f>
        <v>0</v>
      </c>
      <c r="C452" s="56" t="str">
        <f>[4]lang_6!C452</f>
        <v>#生命链接，庇护全队，狂暴战士科尔格限时发售！</v>
      </c>
    </row>
    <row r="453" spans="1:3">
      <c r="A453" s="303">
        <f>[4]lang_6!A453</f>
        <v>0</v>
      </c>
      <c r="B453" s="56">
        <f>[4]lang_6!B453</f>
        <v>0</v>
      </c>
      <c r="C453" s="56">
        <f>[4]lang_6!C453</f>
        <v>0</v>
      </c>
    </row>
    <row r="454" spans="1:3">
      <c r="A454" s="303" t="str">
        <f>[4]lang_6!A454</f>
        <v>HUODONG2_89995</v>
      </c>
      <c r="B454" s="56">
        <f>[4]lang_6!B454</f>
        <v>0</v>
      </c>
      <c r="C454" s="56" t="str">
        <f>[4]lang_6!C454</f>
        <v>#活动期间，每日登录游戏即可获得英雄碎片和专属阵营宝箱等诸多奖励！</v>
      </c>
    </row>
    <row r="455" spans="1:3">
      <c r="A455" s="303" t="str">
        <f>[4]lang_6!A455</f>
        <v>HUODONG2_2050</v>
      </c>
      <c r="B455" s="56">
        <f>[4]lang_6!B455</f>
        <v>0</v>
      </c>
      <c r="C455" s="56" t="str">
        <f>[4]lang_6!C455</f>
        <v>#活动期间，挑战精英副本还可领取丰厚奖励哦~</v>
      </c>
    </row>
    <row r="456" spans="1:3">
      <c r="A456" s="303">
        <f>[4]lang_6!A456</f>
        <v>0</v>
      </c>
      <c r="B456" s="56">
        <f>[4]lang_6!B456</f>
        <v>0</v>
      </c>
      <c r="C456" s="56">
        <f>[4]lang_6!C456</f>
        <v>0</v>
      </c>
    </row>
    <row r="457" spans="1:3">
      <c r="A457" s="303" t="str">
        <f>[4]lang_6!A457</f>
        <v>HUODONG2_5020</v>
      </c>
      <c r="B457" s="56">
        <f>[4]lang_6!B457</f>
        <v>0</v>
      </c>
      <c r="C457" s="56" t="str">
        <f>[4]lang_6!C457</f>
        <v>#本周是墓园之周，完成任务即可获得墓园阵营专属奖励！（任务每天重置）</v>
      </c>
    </row>
    <row r="458" spans="1:3">
      <c r="A458" s="303" t="str">
        <f>[4]lang_6!A458</f>
        <v>HUODONG2_5021</v>
      </c>
      <c r="B458" s="56">
        <f>[4]lang_6!B458</f>
        <v>0</v>
      </c>
      <c r="C458" s="56" t="str">
        <f>[4]lang_6!C458</f>
        <v>#墓园精英兵团、专属道具限时兑换，海量福利不容错过！</v>
      </c>
    </row>
    <row r="459" spans="1:3">
      <c r="A459" s="303" t="str">
        <f>[4]lang_6!A459</f>
        <v>HUODONG2_2051</v>
      </c>
      <c r="B459" s="56">
        <f>[4]lang_6!B459</f>
        <v>0</v>
      </c>
      <c r="C459" s="56" t="str">
        <f>[4]lang_6!C459</f>
        <v>#突击兵团强势觉醒，超值活动特惠开启，海量觉醒魂石充值即送，不容错过！</v>
      </c>
    </row>
    <row r="460" spans="1:3">
      <c r="A460" s="303">
        <f>[4]lang_6!A460</f>
        <v>0</v>
      </c>
      <c r="B460" s="56">
        <f>[4]lang_6!B460</f>
        <v>0</v>
      </c>
      <c r="C460" s="56">
        <f>[4]lang_6!C460</f>
        <v>0</v>
      </c>
    </row>
    <row r="461" spans="1:3">
      <c r="A461" s="303" t="str">
        <f>[4]lang_6!A461</f>
        <v>HUODONG2_22020</v>
      </c>
      <c r="B461" s="56">
        <f>[4]lang_6!B461</f>
        <v>0</v>
      </c>
      <c r="C461" s="56" t="str">
        <f>[4]lang_6!C461</f>
        <v>#[color=fffefa]元素位面可挑战次数[-][color=fff21a]  +1[-]</v>
      </c>
    </row>
    <row r="462" spans="1:3">
      <c r="A462" s="303">
        <f>[4]lang_6!A462</f>
        <v>0</v>
      </c>
      <c r="B462" s="56">
        <f>[4]lang_6!B462</f>
        <v>0</v>
      </c>
      <c r="C462" s="56">
        <f>[4]lang_6!C462</f>
        <v>0</v>
      </c>
    </row>
    <row r="463" spans="1:3">
      <c r="A463" s="303" t="str">
        <f>[4]lang_6!A463</f>
        <v>HUODONG2_5022</v>
      </c>
      <c r="B463" s="56">
        <f>[4]lang_6!B463</f>
        <v>0</v>
      </c>
      <c r="C463" s="56" t="str">
        <f>[4]lang_6!C463</f>
        <v>#本周是塔楼之周，完成任务即可获得塔楼阵营专属奖励！（任务每天重置）</v>
      </c>
    </row>
    <row r="464" spans="1:3">
      <c r="A464" s="303" t="str">
        <f>[4]lang_6!A464</f>
        <v>HUODONG2_5023</v>
      </c>
      <c r="B464" s="56">
        <f>[4]lang_6!B464</f>
        <v>0</v>
      </c>
      <c r="C464" s="56" t="str">
        <f>[4]lang_6!C464</f>
        <v>#塔楼精英兵团、专属道具限时兑换，海量福利不容错过！</v>
      </c>
    </row>
    <row r="465" spans="1:3">
      <c r="A465" s="303" t="str">
        <f>[4]lang_6!A465</f>
        <v>HUODONG2_2054</v>
      </c>
      <c r="B465" s="56">
        <f>[4]lang_6!B465</f>
        <v>0</v>
      </c>
      <c r="C465" s="56" t="str">
        <f>[4]lang_6!C465</f>
        <v>#冠军对决新赛季开启，快去超越极限赢取巅峰奖励吧！</v>
      </c>
    </row>
    <row r="466" spans="1:3">
      <c r="A466" s="303" t="str">
        <f>[4]lang_6!A466</f>
        <v>HUODONG2_2055</v>
      </c>
      <c r="B466" s="56">
        <f>[4]lang_6!B466</f>
        <v>0</v>
      </c>
      <c r="C466" s="56" t="str">
        <f>[4]lang_6!C466</f>
        <v>#活动期间，收集并养成指定兵团还可获得额外奖励哦~</v>
      </c>
    </row>
    <row r="467" spans="1:3">
      <c r="A467" s="303" t="str">
        <f>[4]lang_6!A467</f>
        <v>HUODONG2_2056</v>
      </c>
      <c r="B467" s="56">
        <f>[4]lang_6!B467</f>
        <v>0</v>
      </c>
      <c r="C467" s="56" t="str">
        <f>[4]lang_6!C467</f>
        <v>#天使出现，每日登录即送城堡阵营兵团碎片和罗兰德碎片！</v>
      </c>
    </row>
    <row r="468" spans="1:3">
      <c r="A468" s="303" t="str">
        <f>[4]lang_6!A468</f>
        <v>HUODONG2_2052</v>
      </c>
      <c r="B468" s="56">
        <f>[4]lang_6!B468</f>
        <v>0</v>
      </c>
      <c r="C468" s="56" t="str">
        <f>[4]lang_6!C468</f>
        <v>#充值享超值好礼，罗兰德和神灯助力回馈！</v>
      </c>
    </row>
    <row r="469" spans="1:3">
      <c r="A469" s="303" t="str">
        <f>[4]lang_6!A469</f>
        <v>HUODONG2_89993</v>
      </c>
      <c r="B469" s="56">
        <f>[4]lang_6!B469</f>
        <v>0</v>
      </c>
      <c r="C469" s="56" t="str">
        <f>[4]lang_6!C469</f>
        <v>#专服尊享福利，记得每日来领取哦！</v>
      </c>
    </row>
    <row r="470" spans="1:3">
      <c r="A470" s="303">
        <f>[4]lang_6!A470</f>
        <v>0</v>
      </c>
      <c r="B470" s="56">
        <f>[4]lang_6!B470</f>
        <v>0</v>
      </c>
      <c r="C470" s="56">
        <f>[4]lang_6!C470</f>
        <v>0</v>
      </c>
    </row>
    <row r="471" spans="1:3">
      <c r="A471" s="303" t="str">
        <f>[4]lang_6!A471</f>
        <v>HUODONG2_5024</v>
      </c>
      <c r="B471" s="56">
        <f>[4]lang_6!B471</f>
        <v>0</v>
      </c>
      <c r="C471" s="56" t="str">
        <f>[4]lang_6!C471</f>
        <v>#本周是元素之周，完成任务即可获得元素阵营专属奖励！（任务每天重置）</v>
      </c>
    </row>
    <row r="472" spans="1:3">
      <c r="A472" s="303" t="str">
        <f>[4]lang_6!A472</f>
        <v>HUODONG2_5025</v>
      </c>
      <c r="B472" s="56">
        <f>[4]lang_6!B472</f>
        <v>0</v>
      </c>
      <c r="C472" s="56" t="str">
        <f>[4]lang_6!C472</f>
        <v>#元素精英兵团、专属道具限时兑换，海量福利不容错过！</v>
      </c>
    </row>
    <row r="473" spans="1:3">
      <c r="A473" s="303" t="str">
        <f>[4]lang_6!A473</f>
        <v>HUODONG2_2057</v>
      </c>
      <c r="B473" s="56">
        <f>[4]lang_6!B473</f>
        <v>0</v>
      </c>
      <c r="C473" s="56" t="str">
        <f>[4]lang_6!C473</f>
        <v>#十一专属福利，记得每日来领哦！</v>
      </c>
    </row>
    <row r="474" spans="1:3">
      <c r="A474" s="303" t="str">
        <f>[4]lang_6!A474</f>
        <v>HUODONG2_2058</v>
      </c>
      <c r="B474" s="56">
        <f>[4]lang_6!B474</f>
        <v>0</v>
      </c>
      <c r="C474" s="56" t="str">
        <f>[4]lang_6!C474</f>
        <v>#中秋佳节，收集月饼享好礼</v>
      </c>
    </row>
    <row r="475" spans="1:3">
      <c r="A475" s="303" t="str">
        <f>[4]lang_6!A475</f>
        <v>HUODONG2_2060</v>
      </c>
      <c r="B475" s="56">
        <f>[4]lang_6!B475</f>
        <v>0</v>
      </c>
      <c r="C475" s="56" t="str">
        <f>[4]lang_6!C475</f>
        <v>#活动期间，挑战精英副本还可领取丰厚奖励哦~</v>
      </c>
    </row>
    <row r="476" spans="1:3">
      <c r="A476" s="303" t="str">
        <f>[4]lang_6!A476</f>
        <v>HUODONG2_22021</v>
      </c>
      <c r="B476" s="56">
        <f>[4]lang_6!B476</f>
        <v>0</v>
      </c>
      <c r="C476" s="56" t="str">
        <f>[4]lang_6!C476</f>
        <v>#[color=fffefa]精英副本每日可挑战次数[-][color=fff21a]  +2[-]</v>
      </c>
    </row>
    <row r="477" spans="1:3">
      <c r="A477" s="303">
        <f>[4]lang_6!A477</f>
        <v>0</v>
      </c>
      <c r="B477" s="56">
        <f>[4]lang_6!B477</f>
        <v>0</v>
      </c>
      <c r="C477" s="56">
        <f>[4]lang_6!C477</f>
        <v>0</v>
      </c>
    </row>
    <row r="478" spans="1:3">
      <c r="A478" s="303" t="str">
        <f>[4]lang_6!A478</f>
        <v>HUODONG2_5026</v>
      </c>
      <c r="B478" s="56">
        <f>[4]lang_6!B478</f>
        <v>0</v>
      </c>
      <c r="C478" s="56" t="str">
        <f>[4]lang_6!C478</f>
        <v>#本周是城堡之周，完成任务即可获得城堡阵营专属奖励！（任务每天重置）</v>
      </c>
    </row>
    <row r="479" spans="1:3">
      <c r="A479" s="303" t="str">
        <f>[4]lang_6!A479</f>
        <v>HUODONG2_5027</v>
      </c>
      <c r="B479" s="56">
        <f>[4]lang_6!B479</f>
        <v>0</v>
      </c>
      <c r="C479" s="56" t="str">
        <f>[4]lang_6!C479</f>
        <v>#城堡精英兵团、专属道具限时兑换，海量福利不容错过！</v>
      </c>
    </row>
    <row r="480" spans="1:3">
      <c r="A480" s="303" t="str">
        <f>[4]lang_6!A480</f>
        <v>HUODONG2_2061</v>
      </c>
      <c r="B480" s="56">
        <f>[4]lang_6!B480</f>
        <v>0</v>
      </c>
      <c r="C480" s="56" t="str">
        <f>[4]lang_6!C480</f>
        <v>#冠军对决新赛季开启，快去超越极限赢取巅峰奖励吧！</v>
      </c>
    </row>
    <row r="481" spans="1:3">
      <c r="A481" s="303" t="str">
        <f>[4]lang_6!A481</f>
        <v>HUODONG2_2062</v>
      </c>
      <c r="B481" s="56">
        <f>[4]lang_6!B481</f>
        <v>0</v>
      </c>
      <c r="C481" s="56" t="str">
        <f>[4]lang_6!C481</f>
        <v>#活动期间，累积充值达到指定额度即可领取丰厚奖励！</v>
      </c>
    </row>
    <row r="482" spans="1:3">
      <c r="A482" s="303">
        <f>[4]lang_6!A482</f>
        <v>0</v>
      </c>
      <c r="B482" s="56">
        <f>[4]lang_6!B482</f>
        <v>0</v>
      </c>
      <c r="C482" s="56">
        <f>[4]lang_6!C482</f>
        <v>0</v>
      </c>
    </row>
    <row r="483" spans="1:3">
      <c r="A483" s="303" t="str">
        <f>[4]lang_6!A483</f>
        <v>HUODONG2_2063</v>
      </c>
      <c r="B483" s="56">
        <f>[4]lang_6!B483</f>
        <v>0</v>
      </c>
      <c r="C483" s="56" t="str">
        <f>[4]lang_6!C483</f>
        <v>#活动期间，收集并养成指定兵团或英雄还可获得额外奖励哦~</v>
      </c>
    </row>
    <row r="484" spans="1:3">
      <c r="A484" s="303" t="str">
        <f>[4]lang_6!A484</f>
        <v>HUODONG2_2064</v>
      </c>
      <c r="B484" s="56">
        <f>[4]lang_6!B484</f>
        <v>0</v>
      </c>
      <c r="C484" s="56" t="str">
        <f>[4]lang_6!C484</f>
        <v>#活动期间，每日登录游戏即可获得丰厚奖励！</v>
      </c>
    </row>
    <row r="485" spans="1:3">
      <c r="A485" s="303" t="str">
        <f>[4]lang_6!A485</f>
        <v>HUODONG2_2065</v>
      </c>
      <c r="B485" s="56">
        <f>[4]lang_6!B485</f>
        <v>0</v>
      </c>
      <c r="C485" s="56" t="str">
        <f>[4]lang_6!C485</f>
        <v>#治疗体系克星——木乃伊限时发售</v>
      </c>
    </row>
    <row r="486" spans="1:3">
      <c r="A486" s="303">
        <f>[4]lang_6!A486</f>
        <v>0</v>
      </c>
      <c r="B486" s="56">
        <f>[4]lang_6!B486</f>
        <v>0</v>
      </c>
      <c r="C486" s="56">
        <f>[4]lang_6!C486</f>
        <v>0</v>
      </c>
    </row>
    <row r="487" spans="1:3">
      <c r="A487" s="303" t="str">
        <f>[4]lang_6!A487</f>
        <v>HUODONG2_5028</v>
      </c>
      <c r="B487" s="56">
        <f>[4]lang_6!B487</f>
        <v>0</v>
      </c>
      <c r="C487" s="56" t="str">
        <f>[4]lang_6!C487</f>
        <v>#本周是壁垒之周，完成任务即可获得壁垒阵营专属奖励！（任务每天重置）</v>
      </c>
    </row>
    <row r="488" spans="1:3">
      <c r="A488" s="303" t="str">
        <f>[4]lang_6!A488</f>
        <v>HUODONG2_5029</v>
      </c>
      <c r="B488" s="56">
        <f>[4]lang_6!B488</f>
        <v>0</v>
      </c>
      <c r="C488" s="56" t="str">
        <f>[4]lang_6!C488</f>
        <v>#壁垒精英兵团、专属道具限时兑换，海量福利不容错过！</v>
      </c>
    </row>
    <row r="489" spans="1:3">
      <c r="A489" s="303" t="str">
        <f>[4]lang_6!A489</f>
        <v>HUODONG2_2069</v>
      </c>
      <c r="B489" s="56">
        <f>[4]lang_6!B489</f>
        <v>0</v>
      </c>
      <c r="C489" s="56" t="str">
        <f>[4]lang_6!C489</f>
        <v>#祭坛招募限时回馈，超强地下城兵团招募即送！</v>
      </c>
    </row>
    <row r="490" spans="1:3">
      <c r="A490" s="303" t="str">
        <f>[4]lang_6!A490</f>
        <v>HUODONG2_2068</v>
      </c>
      <c r="B490" s="56">
        <f>[4]lang_6!B490</f>
        <v>0</v>
      </c>
      <c r="C490" s="56" t="str">
        <f>[4]lang_6!C490</f>
        <v>#活动期间，累积充值达到指定额度即可领取丰厚奖励！</v>
      </c>
    </row>
    <row r="491" spans="1:3">
      <c r="A491" s="303" t="str">
        <f>[4]lang_6!A491</f>
        <v>HUODONG2_5030</v>
      </c>
      <c r="B491" s="56">
        <f>[4]lang_6!B491</f>
        <v>0</v>
      </c>
      <c r="C491" s="56" t="str">
        <f>[4]lang_6!C491</f>
        <v>#本周是地下城之周，完成任务即可获得地下城阵营专属奖励！（任务每天重置）</v>
      </c>
    </row>
    <row r="492" spans="1:3">
      <c r="A492" s="303" t="str">
        <f>[4]lang_6!A492</f>
        <v>HUODONG2_5031</v>
      </c>
      <c r="B492" s="56">
        <f>[4]lang_6!B492</f>
        <v>0</v>
      </c>
      <c r="C492" s="56" t="str">
        <f>[4]lang_6!C492</f>
        <v>#地下城精英兵团、专属道具限时兑换，海量福利不容错过！</v>
      </c>
    </row>
    <row r="493" spans="1:3">
      <c r="A493" s="303" t="str">
        <f>[4]lang_6!A493</f>
        <v>HUODONG2_2070</v>
      </c>
      <c r="B493" s="56">
        <f>[4]lang_6!B493</f>
        <v>0</v>
      </c>
      <c r="C493" s="56" t="str">
        <f>[4]lang_6!C493</f>
        <v>#万圣节专属福利，每日登录游戏即可获得丰厚奖励！</v>
      </c>
    </row>
    <row r="494" spans="1:3">
      <c r="A494" s="303">
        <f>[4]lang_6!A494</f>
        <v>0</v>
      </c>
      <c r="B494" s="56">
        <f>[4]lang_6!B494</f>
        <v>0</v>
      </c>
      <c r="C494" s="56">
        <f>[4]lang_6!C494</f>
        <v>0</v>
      </c>
    </row>
    <row r="495" spans="1:3">
      <c r="A495" s="303" t="str">
        <f>[4]lang_6!A495</f>
        <v>HUODONG2_2071</v>
      </c>
      <c r="B495" s="56">
        <f>[4]lang_6!B495</f>
        <v>0</v>
      </c>
      <c r="C495" s="56" t="str">
        <f>[4]lang_6!C495</f>
        <v>#手游节专属福利，每日登录游戏即可获得丰厚奖励！</v>
      </c>
    </row>
    <row r="496" spans="1:3">
      <c r="A496" s="303" t="str">
        <f>[4]lang_6!A496</f>
        <v>HUODONG2_89990</v>
      </c>
      <c r="B496" s="56">
        <f>[4]lang_6!B496</f>
        <v>0</v>
      </c>
      <c r="C496" s="56" t="str">
        <f>[4]lang_6!C496</f>
        <v>#活动期间，参与联盟活动达到指定条件即可获得丰厚奖励！</v>
      </c>
    </row>
    <row r="497" spans="1:3">
      <c r="A497" s="303" t="str">
        <f>[4]lang_6!A497</f>
        <v>HUODONG2_2072</v>
      </c>
      <c r="B497" s="56">
        <f>[4]lang_6!B497</f>
        <v>0</v>
      </c>
      <c r="C497" s="56" t="str">
        <f>[4]lang_6!C497</f>
        <v>#活动期间，收集并养成指定兵团还可获得额外奖励哦~</v>
      </c>
    </row>
    <row r="498" spans="1:3">
      <c r="A498" s="303" t="str">
        <f>[4]lang_6!A498</f>
        <v>HUODONG2_2073</v>
      </c>
      <c r="B498" s="56">
        <f>[4]lang_6!B498</f>
        <v>0</v>
      </c>
      <c r="C498" s="56" t="str">
        <f>[4]lang_6!C498</f>
        <v>#活动期间，每日登录游戏即可获得丰厚奖励！</v>
      </c>
    </row>
    <row r="499" spans="1:3">
      <c r="A499" s="303" t="str">
        <f>[4]lang_6!A499</f>
        <v>HUODONG2_2075</v>
      </c>
      <c r="B499" s="56">
        <f>[4]lang_6!B499</f>
        <v>0</v>
      </c>
      <c r="C499" s="56" t="str">
        <f>[4]lang_6!C499</f>
        <v>#强化大恶魔，地狱统帅</v>
      </c>
    </row>
    <row r="500" spans="1:3">
      <c r="A500" s="303">
        <f>[4]lang_6!A500</f>
        <v>0</v>
      </c>
      <c r="B500" s="56">
        <f>[4]lang_6!B500</f>
        <v>0</v>
      </c>
      <c r="C500" s="56">
        <f>[4]lang_6!C500</f>
        <v>0</v>
      </c>
    </row>
    <row r="501" spans="1:3">
      <c r="A501" s="303" t="str">
        <f>[4]lang_6!A501</f>
        <v>HUODONG2_2076</v>
      </c>
      <c r="B501" s="56">
        <f>[4]lang_6!B501</f>
        <v>0</v>
      </c>
      <c r="C501" s="56" t="str">
        <f>[4]lang_6!C501</f>
        <v>#英雄兑换限时开启，快来兑换喜爱的英雄吧！</v>
      </c>
    </row>
    <row r="502" spans="1:3">
      <c r="A502" s="303" t="str">
        <f>[4]lang_6!A502</f>
        <v>HUODONG2_6001</v>
      </c>
      <c r="B502" s="56">
        <f>[4]lang_6!B502</f>
        <v>0</v>
      </c>
      <c r="C502" s="56" t="str">
        <f>[4]lang_6!C502</f>
        <v>#活动期间，挑战精英副本还可领取丰厚奖励哦~</v>
      </c>
    </row>
    <row r="503" spans="1:3">
      <c r="A503" s="303" t="str">
        <f>[4]lang_6!A503</f>
        <v>HUODONG2_2077</v>
      </c>
      <c r="B503" s="56">
        <f>[4]lang_6!B503</f>
        <v>0</v>
      </c>
      <c r="C503" s="56" t="str">
        <f>[4]lang_6!C503</f>
        <v>#强力控制爆发型输出——邪眼降临</v>
      </c>
    </row>
    <row r="504" spans="1:3">
      <c r="A504" s="303">
        <f>[4]lang_6!A504</f>
        <v>0</v>
      </c>
      <c r="B504" s="56">
        <f>[4]lang_6!B504</f>
        <v>0</v>
      </c>
      <c r="C504" s="56">
        <f>[4]lang_6!C504</f>
        <v>0</v>
      </c>
    </row>
    <row r="505" spans="1:3">
      <c r="A505" s="303" t="str">
        <f>[4]lang_6!A505</f>
        <v>HUODONG2_2079</v>
      </c>
      <c r="B505" s="56">
        <f>[4]lang_6!B505</f>
        <v>0</v>
      </c>
      <c r="C505" s="56" t="str">
        <f>[4]lang_6!C505</f>
        <v>#活动期间，累积充值达到指定额度即可领取丰厚奖励！</v>
      </c>
    </row>
    <row r="506" spans="1:3">
      <c r="A506" s="303" t="str">
        <f>[4]lang_6!A506</f>
        <v>HUODONG2_2080</v>
      </c>
      <c r="B506" s="56">
        <f>[4]lang_6!B506</f>
        <v>0</v>
      </c>
      <c r="C506" s="56" t="str">
        <f>[4]lang_6!C506</f>
        <v>#活动期间，每日登录游戏即可获得丰厚奖励！</v>
      </c>
    </row>
    <row r="507" spans="1:3">
      <c r="A507" s="303" t="str">
        <f>[4]lang_6!A507</f>
        <v>HUODONG2_70004</v>
      </c>
      <c r="B507" s="56">
        <f>[4]lang_6!B507</f>
        <v>0</v>
      </c>
      <c r="C507" s="56" t="str">
        <f>[4]lang_6!C507</f>
        <v>#活动期间，每日登录游戏即可获得丰厚奖励！</v>
      </c>
    </row>
    <row r="508" spans="1:3">
      <c r="A508" s="56" t="str">
        <f>[4]lang_6!A508</f>
        <v>HUODONG2_2081</v>
      </c>
      <c r="B508" s="56">
        <f>[4]lang_6!B508</f>
        <v>0</v>
      </c>
      <c r="C508" s="56" t="str">
        <f>[4]lang_6!C508</f>
        <v>#单笔充值达指定额度即可获得山德鲁！</v>
      </c>
    </row>
    <row r="509" spans="1:3">
      <c r="A509" s="302" t="str">
        <f>[4]lang_6!A509</f>
        <v>HUODONG2_2083</v>
      </c>
      <c r="B509" s="56">
        <f>[4]lang_6!B509</f>
        <v>0</v>
      </c>
      <c r="C509" s="56" t="str">
        <f>[4]lang_6!C509</f>
        <v>#活动期间，战役击败敌人即可获得庆典纪念币，快去收集吧！</v>
      </c>
    </row>
    <row r="510" spans="1:3">
      <c r="A510" s="56">
        <f>[4]lang_6!A510</f>
        <v>0</v>
      </c>
      <c r="B510" s="56">
        <f>[4]lang_6!B510</f>
        <v>0</v>
      </c>
      <c r="C510" s="56">
        <f>[4]lang_6!C510</f>
        <v>0</v>
      </c>
    </row>
    <row r="511" spans="1:3">
      <c r="A511" s="56">
        <f>[4]lang_6!A511</f>
        <v>0</v>
      </c>
      <c r="B511" s="56">
        <f>[4]lang_6!B511</f>
        <v>0</v>
      </c>
      <c r="C511" s="56">
        <f>[4]lang_6!C511</f>
        <v>0</v>
      </c>
    </row>
    <row r="512" spans="1:3">
      <c r="A512" s="56">
        <f>[4]lang_6!A512</f>
        <v>0</v>
      </c>
      <c r="B512" s="56">
        <f>[4]lang_6!B512</f>
        <v>0</v>
      </c>
      <c r="C512" s="56">
        <f>[4]lang_6!C512</f>
        <v>0</v>
      </c>
    </row>
    <row r="513" spans="1:3">
      <c r="A513" s="56" t="str">
        <f>[4]lang_6!A513</f>
        <v>#活动任务</v>
      </c>
      <c r="B513" s="56">
        <f>[4]lang_6!B513</f>
        <v>0</v>
      </c>
      <c r="C513" s="56">
        <f>[4]lang_6!C513</f>
        <v>0</v>
      </c>
    </row>
    <row r="514" spans="1:3">
      <c r="A514" s="56" t="str">
        <f>[4]lang_6!A514</f>
        <v>HUODONG_100307</v>
      </c>
      <c r="B514" s="56">
        <f>[4]lang_6!B514</f>
        <v>0</v>
      </c>
      <c r="C514" s="56" t="str">
        <f>[4]lang_6!C514</f>
        <v>#[color=3c2a1e,fontsize=22]登录[-][color=1ca216,fontsize=22]1[-][color=3c2a1e,fontsize=22]次[-]</v>
      </c>
    </row>
    <row r="515" spans="1:3">
      <c r="A515" s="56" t="str">
        <f>[4]lang_6!A515</f>
        <v>HUODONG_121107</v>
      </c>
      <c r="B515" s="56">
        <f>[4]lang_6!B515</f>
        <v>0</v>
      </c>
      <c r="C515" s="56" t="str">
        <f>[4]lang_6!C515</f>
        <v>#[color=3c2a1e,fontsize=22]购买兵团经验[-][color=1ca216,fontsize=22]1[-][color=3c2a1e,fontsize=22]次[-]</v>
      </c>
    </row>
    <row r="516" spans="1:3">
      <c r="A516" s="56" t="str">
        <f>[4]lang_6!A516</f>
        <v>HUODONG_330707</v>
      </c>
      <c r="B516" s="56">
        <f>[4]lang_6!B516</f>
        <v>0</v>
      </c>
      <c r="C516" s="56" t="str">
        <f>[4]lang_6!C516</f>
        <v>#[color=3c2a1e,fontsize=22]培养兵团天赋[-][color=1ca216,fontsize=22]5[-][color=3c2a1e,fontsize=22]次[-]</v>
      </c>
    </row>
    <row r="517" spans="1:3">
      <c r="A517" s="56" t="str">
        <f>[4]lang_6!A517</f>
        <v>HUODONG_350707</v>
      </c>
      <c r="B517" s="56">
        <f>[4]lang_6!B517</f>
        <v>0</v>
      </c>
      <c r="C517" s="56" t="str">
        <f>[4]lang_6!C517</f>
        <v>#[color=3c2a1e,fontsize=22]消耗[-][color=1ca216,fontsize=22]200[-][color=3c2a1e,fontsize=22]个法术卷轴[-]</v>
      </c>
    </row>
    <row r="518" spans="1:3">
      <c r="A518" s="56" t="str">
        <f>[4]lang_6!A518</f>
        <v>HUODONG_350607</v>
      </c>
      <c r="B518" s="56">
        <f>[4]lang_6!B518</f>
        <v>0</v>
      </c>
      <c r="C518" s="56" t="str">
        <f>[4]lang_6!C518</f>
        <v>#[color=3c2a1e,fontsize=22]刷新英雄专精[-][color=1ca216,fontsize=22]5[-][color=3c2a1e,fontsize=22]次[-]</v>
      </c>
    </row>
    <row r="519" spans="1:3">
      <c r="A519" s="56" t="str">
        <f>[4]lang_6!A519</f>
        <v>HUODONG_601101</v>
      </c>
      <c r="B519" s="56">
        <f>[4]lang_6!B519</f>
        <v>0</v>
      </c>
      <c r="C519" s="56" t="str">
        <f>[4]lang_6!C519</f>
        <v>#[color=3c2a1e,fontsize=22]获得[-][color=1ca216,fontsize=22]20[-][color=3c2a1e,fontsize=22]个元素阵营兵团碎片[-]</v>
      </c>
    </row>
    <row r="520" spans="1:3">
      <c r="A520" s="56" t="str">
        <f>[4]lang_6!A520</f>
        <v>HUODONG_220907</v>
      </c>
      <c r="B520" s="56">
        <f>[4]lang_6!B520</f>
        <v>0</v>
      </c>
      <c r="C520" s="56" t="str">
        <f>[4]lang_6!C520</f>
        <v>#[color=3c2a1e,fontsize=22]战役通关[-][color=1ca216,fontsize=22]1[-][color=3c2a1e,fontsize=22]次[-]</v>
      </c>
    </row>
    <row r="521" spans="1:3">
      <c r="A521" s="56">
        <f>[4]lang_6!A521</f>
        <v>0</v>
      </c>
      <c r="B521" s="56">
        <f>[4]lang_6!B521</f>
        <v>0</v>
      </c>
      <c r="C521" s="56">
        <f>[4]lang_6!C521</f>
        <v>0</v>
      </c>
    </row>
    <row r="522" spans="1:3">
      <c r="A522" s="56" t="str">
        <f>[4]lang_6!A522</f>
        <v>HUODONG_110527</v>
      </c>
      <c r="B522" s="56">
        <f>[4]lang_6!B522</f>
        <v>0</v>
      </c>
      <c r="C522" s="56" t="str">
        <f>[4]lang_6!C522</f>
        <v>#[color=3c2a1e,fontsize=22]累积充值[-][color=1ca216,fontsize=22]60[-][color=3c2a1e,fontsize=22]钻石[-]</v>
      </c>
    </row>
    <row r="523" spans="1:3">
      <c r="A523" s="56" t="str">
        <f>[4]lang_6!A523</f>
        <v>HUODONG_110528</v>
      </c>
      <c r="B523" s="56">
        <f>[4]lang_6!B523</f>
        <v>0</v>
      </c>
      <c r="C523" s="56" t="str">
        <f>[4]lang_6!C523</f>
        <v>#[color=3c2a1e,fontsize=22]累积充值[-][color=1ca216,fontsize=22]180[-][color=3c2a1e,fontsize=22]钻石[-]</v>
      </c>
    </row>
    <row r="524" spans="1:3">
      <c r="A524" s="56" t="str">
        <f>[4]lang_6!A524</f>
        <v>HUODONG_110529</v>
      </c>
      <c r="B524" s="56">
        <f>[4]lang_6!B524</f>
        <v>0</v>
      </c>
      <c r="C524" s="56" t="str">
        <f>[4]lang_6!C524</f>
        <v>#[color=3c2a1e,fontsize=22]累积充值[-][color=1ca216,fontsize=22]300[-][color=3c2a1e,fontsize=22]钻石[-]</v>
      </c>
    </row>
    <row r="525" spans="1:3">
      <c r="A525" s="56" t="str">
        <f>[4]lang_6!A525</f>
        <v>HUODONG_110530</v>
      </c>
      <c r="B525" s="56">
        <f>[4]lang_6!B525</f>
        <v>0</v>
      </c>
      <c r="C525" s="56" t="str">
        <f>[4]lang_6!C525</f>
        <v>#[color=3c2a1e,fontsize=22]累积充值[-][color=1ca216,fontsize=22]600[-][color=3c2a1e,fontsize=22]钻石[-]</v>
      </c>
    </row>
    <row r="526" spans="1:3">
      <c r="A526" s="56" t="str">
        <f>[4]lang_6!A526</f>
        <v>HUODONG_110531</v>
      </c>
      <c r="B526" s="56">
        <f>[4]lang_6!B526</f>
        <v>0</v>
      </c>
      <c r="C526" s="56" t="str">
        <f>[4]lang_6!C526</f>
        <v>#[color=3c2a1e,fontsize=22]累积充值[-][color=1ca216,fontsize=22]980[-][color=3c2a1e,fontsize=22]钻石[-]</v>
      </c>
    </row>
    <row r="527" spans="1:3">
      <c r="A527" s="56" t="str">
        <f>[4]lang_6!A527</f>
        <v>HUODONG_110532</v>
      </c>
      <c r="B527" s="56">
        <f>[4]lang_6!B527</f>
        <v>0</v>
      </c>
      <c r="C527" s="56" t="str">
        <f>[4]lang_6!C527</f>
        <v>#[color=3c2a1e,fontsize=22]累积充值[-][color=1ca216,fontsize=22]60[-][color=3c2a1e,fontsize=22]钻石[-]</v>
      </c>
    </row>
    <row r="528" spans="1:3">
      <c r="A528" s="56" t="str">
        <f>[4]lang_6!A528</f>
        <v>HUODONG_110533</v>
      </c>
      <c r="B528" s="56">
        <f>[4]lang_6!B528</f>
        <v>0</v>
      </c>
      <c r="C528" s="56" t="str">
        <f>[4]lang_6!C528</f>
        <v>#[color=3c2a1e,fontsize=22]累积充值[-][color=1ca216,fontsize=22]180[-][color=3c2a1e,fontsize=22]钻石[-]</v>
      </c>
    </row>
    <row r="529" spans="1:3">
      <c r="A529" s="56" t="str">
        <f>[4]lang_6!A529</f>
        <v>HUODONG_110534</v>
      </c>
      <c r="B529" s="56">
        <f>[4]lang_6!B529</f>
        <v>0</v>
      </c>
      <c r="C529" s="56" t="str">
        <f>[4]lang_6!C529</f>
        <v>#[color=3c2a1e,fontsize=22]累积充值[-][color=1ca216,fontsize=22]300[-][color=3c2a1e,fontsize=22]钻石[-]</v>
      </c>
    </row>
    <row r="530" spans="1:3">
      <c r="A530" s="56" t="str">
        <f>[4]lang_6!A530</f>
        <v>HUODONG_110535</v>
      </c>
      <c r="B530" s="56">
        <f>[4]lang_6!B530</f>
        <v>0</v>
      </c>
      <c r="C530" s="56" t="str">
        <f>[4]lang_6!C530</f>
        <v>#[color=3c2a1e,fontsize=22]累积充值[-][color=1ca216,fontsize=22]600[-][color=3c2a1e,fontsize=22]钻石[-]</v>
      </c>
    </row>
    <row r="531" spans="1:3">
      <c r="A531" s="56" t="str">
        <f>[4]lang_6!A531</f>
        <v>HUODONG_110536</v>
      </c>
      <c r="B531" s="56">
        <f>[4]lang_6!B531</f>
        <v>0</v>
      </c>
      <c r="C531" s="56" t="str">
        <f>[4]lang_6!C531</f>
        <v>#[color=3c2a1e,fontsize=22]累积充值[-][color=1ca216,fontsize=22]980[-][color=3c2a1e,fontsize=22]钻石[-]</v>
      </c>
    </row>
    <row r="532" spans="1:3">
      <c r="A532" s="56" t="str">
        <f>[4]lang_6!A532</f>
        <v>HUODONG_110537</v>
      </c>
      <c r="B532" s="56">
        <f>[4]lang_6!B532</f>
        <v>0</v>
      </c>
      <c r="C532" s="56" t="str">
        <f>[4]lang_6!C532</f>
        <v>#[color=3c2a1e,fontsize=22]累积充值[-][color=1ca216,fontsize=22]60[-][color=3c2a1e,fontsize=22]钻石[-]</v>
      </c>
    </row>
    <row r="533" spans="1:3">
      <c r="A533" s="56" t="str">
        <f>[4]lang_6!A533</f>
        <v>HUODONG_110538</v>
      </c>
      <c r="B533" s="56">
        <f>[4]lang_6!B533</f>
        <v>0</v>
      </c>
      <c r="C533" s="56" t="str">
        <f>[4]lang_6!C533</f>
        <v>#[color=3c2a1e,fontsize=22]累积充值[-][color=1ca216,fontsize=22]180[-][color=3c2a1e,fontsize=22]钻石[-]</v>
      </c>
    </row>
    <row r="534" spans="1:3">
      <c r="A534" s="56" t="str">
        <f>[4]lang_6!A534</f>
        <v>HUODONG_110539</v>
      </c>
      <c r="B534" s="56">
        <f>[4]lang_6!B534</f>
        <v>0</v>
      </c>
      <c r="C534" s="56" t="str">
        <f>[4]lang_6!C534</f>
        <v>#[color=3c2a1e,fontsize=22]累积充值[-][color=1ca216,fontsize=22]300[-][color=3c2a1e,fontsize=22]钻石[-]</v>
      </c>
    </row>
    <row r="535" spans="1:3">
      <c r="A535" s="56" t="str">
        <f>[4]lang_6!A535</f>
        <v>HUODONG_110540</v>
      </c>
      <c r="B535" s="56">
        <f>[4]lang_6!B535</f>
        <v>0</v>
      </c>
      <c r="C535" s="56" t="str">
        <f>[4]lang_6!C535</f>
        <v>#[color=3c2a1e,fontsize=22]累积充值[-][color=1ca216,fontsize=22]600[-][color=3c2a1e,fontsize=22]钻石[-]</v>
      </c>
    </row>
    <row r="536" spans="1:3">
      <c r="A536" s="56" t="str">
        <f>[4]lang_6!A536</f>
        <v>HUODONG_110541</v>
      </c>
      <c r="B536" s="56">
        <f>[4]lang_6!B536</f>
        <v>0</v>
      </c>
      <c r="C536" s="56" t="str">
        <f>[4]lang_6!C536</f>
        <v>#[color=3c2a1e,fontsize=22]累积充值[-][color=1ca216,fontsize=22]980[-][color=3c2a1e,fontsize=22]钻石[-]</v>
      </c>
    </row>
    <row r="537" spans="1:3">
      <c r="A537" s="56">
        <f>[4]lang_6!A537</f>
        <v>0</v>
      </c>
      <c r="B537" s="56">
        <f>[4]lang_6!B537</f>
        <v>0</v>
      </c>
      <c r="C537" s="56">
        <f>[4]lang_6!C537</f>
        <v>0</v>
      </c>
    </row>
    <row r="538" spans="1:3">
      <c r="A538" s="56" t="str">
        <f>[4]lang_6!A538</f>
        <v>HUODONG_100242</v>
      </c>
      <c r="B538" s="56">
        <f>[4]lang_6!B538</f>
        <v>0</v>
      </c>
      <c r="C538" s="56" t="str">
        <f>[4]lang_6!C538</f>
        <v>#[color=3c2a1e,fontsize=22]累计登录[-][color=1ca216,fontsize=22]1[-][color=3c2a1e,fontsize=23]天[-]</v>
      </c>
    </row>
    <row r="539" spans="1:3">
      <c r="A539" s="56" t="str">
        <f>[4]lang_6!A539</f>
        <v>HUODONG_100243</v>
      </c>
      <c r="B539" s="56">
        <f>[4]lang_6!B539</f>
        <v>0</v>
      </c>
      <c r="C539" s="56" t="str">
        <f>[4]lang_6!C539</f>
        <v>#[color=3c2a1e,fontsize=22]累计登录[-][color=1ca216,fontsize=22]2[-][color=3c2a1e,fontsize=23]天[-]</v>
      </c>
    </row>
    <row r="540" spans="1:3">
      <c r="A540" s="56" t="str">
        <f>[4]lang_6!A540</f>
        <v>HUODONG_100244</v>
      </c>
      <c r="B540" s="56">
        <f>[4]lang_6!B540</f>
        <v>0</v>
      </c>
      <c r="C540" s="56" t="str">
        <f>[4]lang_6!C540</f>
        <v>#[color=3c2a1e,fontsize=22]累计登录[-][color=1ca216,fontsize=22]3[-][color=3c2a1e,fontsize=23]天[-]</v>
      </c>
    </row>
    <row r="541" spans="1:3">
      <c r="A541" s="56" t="str">
        <f>[4]lang_6!A541</f>
        <v>HUODONG_100245</v>
      </c>
      <c r="B541" s="56">
        <f>[4]lang_6!B541</f>
        <v>0</v>
      </c>
      <c r="C541" s="56" t="str">
        <f>[4]lang_6!C541</f>
        <v>#[color=3c2a1e,fontsize=22]累计登录[-][color=1ca216,fontsize=22]4[-][color=3c2a1e,fontsize=23]天[-]</v>
      </c>
    </row>
    <row r="542" spans="1:3">
      <c r="A542" s="56" t="str">
        <f>[4]lang_6!A542</f>
        <v>HUODONG_100246</v>
      </c>
      <c r="B542" s="56">
        <f>[4]lang_6!B542</f>
        <v>0</v>
      </c>
      <c r="C542" s="56" t="str">
        <f>[4]lang_6!C542</f>
        <v>#[color=3c2a1e,fontsize=22]累计登录[-][color=1ca216,fontsize=22]5[-][color=3c2a1e,fontsize=23]天[-]</v>
      </c>
    </row>
    <row r="543" spans="1:3">
      <c r="A543" s="56" t="str">
        <f>[4]lang_6!A543</f>
        <v>HUODONG_100247</v>
      </c>
      <c r="B543" s="56">
        <f>[4]lang_6!B543</f>
        <v>0</v>
      </c>
      <c r="C543" s="56" t="str">
        <f>[4]lang_6!C543</f>
        <v>#[color=3c2a1e,fontsize=22]累计登录[-][color=1ca216,fontsize=22]6[-][color=3c2a1e,fontsize=23]天[-]</v>
      </c>
    </row>
    <row r="544" spans="1:3">
      <c r="A544" s="56">
        <f>[4]lang_6!A544</f>
        <v>0</v>
      </c>
      <c r="B544" s="56">
        <f>[4]lang_6!B544</f>
        <v>0</v>
      </c>
      <c r="C544" s="56">
        <f>[4]lang_6!C544</f>
        <v>0</v>
      </c>
    </row>
    <row r="545" spans="1:3">
      <c r="A545" s="56" t="str">
        <f>[4]lang_6!A545</f>
        <v>HUODONG_640110</v>
      </c>
      <c r="B545" s="56">
        <f>[4]lang_6!B545</f>
        <v>0</v>
      </c>
      <c r="C545" s="56" t="str">
        <f>[4]lang_6!C545</f>
        <v>#[color=3c2a1e,fontsize=22]拥有3星魔法仙灵(兵营可兑换大量碎片)[-]</v>
      </c>
    </row>
    <row r="546" spans="1:3">
      <c r="A546" s="56" t="str">
        <f>[4]lang_6!A546</f>
        <v>HUODONG_640111</v>
      </c>
      <c r="B546" s="56">
        <f>[4]lang_6!B546</f>
        <v>0</v>
      </c>
      <c r="C546" s="56" t="str">
        <f>[4]lang_6!C546</f>
        <v>#[color=3c2a1e,fontsize=22]拥有3星冰元素(战役商店可兑换大量碎片)[-]</v>
      </c>
    </row>
    <row r="547" spans="1:3">
      <c r="A547" s="56" t="str">
        <f>[4]lang_6!A547</f>
        <v>HUODONG_640112</v>
      </c>
      <c r="B547" s="56">
        <f>[4]lang_6!B547</f>
        <v>0</v>
      </c>
      <c r="C547" s="56" t="str">
        <f>[4]lang_6!C547</f>
        <v>#[color=3c2a1e,fontsize=22]拥有2星雷元素(元素祭坛活动获得)[-]</v>
      </c>
    </row>
    <row r="548" spans="1:3">
      <c r="A548" s="56" t="str">
        <f>[4]lang_6!A548</f>
        <v>HUODONG_640113</v>
      </c>
      <c r="B548" s="56">
        <f>[4]lang_6!B548</f>
        <v>0</v>
      </c>
      <c r="C548" s="56" t="str">
        <f>[4]lang_6!C548</f>
        <v>#[color=3c2a1e,fontsize=22]拥有3星幽火元素(直购商店获得)[-]</v>
      </c>
    </row>
    <row r="549" spans="1:3">
      <c r="A549" s="56" t="str">
        <f>[4]lang_6!A549</f>
        <v>HUODONG_640114</v>
      </c>
      <c r="B549" s="56">
        <f>[4]lang_6!B549</f>
        <v>0</v>
      </c>
      <c r="C549" s="56" t="str">
        <f>[4]lang_6!C549</f>
        <v>#[color=3c2a1e,fontsize=22]拥有3星凤凰(首充礼包获得)[-]</v>
      </c>
    </row>
    <row r="550" spans="1:3">
      <c r="A550" s="56">
        <f>[4]lang_6!A550</f>
        <v>0</v>
      </c>
      <c r="B550" s="56">
        <f>[4]lang_6!B550</f>
        <v>0</v>
      </c>
      <c r="C550" s="56">
        <f>[4]lang_6!C550</f>
        <v>0</v>
      </c>
    </row>
    <row r="551" spans="1:3">
      <c r="A551" s="56" t="str">
        <f>[4]lang_6!A551</f>
        <v>HUODONG_200104</v>
      </c>
      <c r="B551" s="56">
        <f>[4]lang_6!B551</f>
        <v>0</v>
      </c>
      <c r="C551" s="56" t="str">
        <f>[4]lang_6!C551</f>
        <v>#[color=3c2a1e,fontsize=22]挑战普通副本[-][color=1ca216,fontsize=22]50[-][color=3c2a1e,fontsize=22]次[-]</v>
      </c>
    </row>
    <row r="552" spans="1:3">
      <c r="A552" s="56" t="str">
        <f>[4]lang_6!A552</f>
        <v>HUODONG_200105</v>
      </c>
      <c r="B552" s="56">
        <f>[4]lang_6!B552</f>
        <v>0</v>
      </c>
      <c r="C552" s="56" t="str">
        <f>[4]lang_6!C552</f>
        <v>#[color=3c2a1e,fontsize=22]挑战普通副本[-][color=1ca216,fontsize=22]150[-][color=3c2a1e,fontsize=22]次[-]</v>
      </c>
    </row>
    <row r="553" spans="1:3">
      <c r="A553" s="56" t="str">
        <f>[4]lang_6!A553</f>
        <v>HUODONG_200106</v>
      </c>
      <c r="B553" s="56">
        <f>[4]lang_6!B553</f>
        <v>0</v>
      </c>
      <c r="C553" s="56" t="str">
        <f>[4]lang_6!C553</f>
        <v>#[color=3c2a1e,fontsize=22]挑战普通副本[-][color=1ca216,fontsize=22]250[-][color=3c2a1e,fontsize=22]次[-]</v>
      </c>
    </row>
    <row r="554" spans="1:3">
      <c r="A554" s="56" t="str">
        <f>[4]lang_6!A554</f>
        <v>HUODONG_200107</v>
      </c>
      <c r="B554" s="56">
        <f>[4]lang_6!B554</f>
        <v>0</v>
      </c>
      <c r="C554" s="56" t="str">
        <f>[4]lang_6!C554</f>
        <v>#[color=3c2a1e,fontsize=22]挑战普通副本[-][color=1ca216,fontsize=22]350[-][color=3c2a1e,fontsize=22]次[-]</v>
      </c>
    </row>
    <row r="555" spans="1:3">
      <c r="A555" s="56" t="str">
        <f>[4]lang_6!A555</f>
        <v>HUODONG_200108</v>
      </c>
      <c r="B555" s="56">
        <f>[4]lang_6!B555</f>
        <v>0</v>
      </c>
      <c r="C555" s="56" t="str">
        <f>[4]lang_6!C555</f>
        <v>#[color=3c2a1e,fontsize=22]挑战普通副本[-][color=1ca216,fontsize=22]450[-][color=3c2a1e,fontsize=22]次[-]</v>
      </c>
    </row>
    <row r="556" spans="1:3">
      <c r="A556" s="56" t="str">
        <f>[4]lang_6!A556</f>
        <v>HUODONG_200109</v>
      </c>
      <c r="B556" s="56">
        <f>[4]lang_6!B556</f>
        <v>0</v>
      </c>
      <c r="C556" s="56" t="str">
        <f>[4]lang_6!C556</f>
        <v>#[color=3c2a1e,fontsize=22]挑战普通副本[-][color=1ca216,fontsize=22]550[-][color=3c2a1e,fontsize=22]次[-]</v>
      </c>
    </row>
    <row r="557" spans="1:3">
      <c r="A557" s="56" t="str">
        <f>[4]lang_6!A557</f>
        <v>HUODONG_200110</v>
      </c>
      <c r="B557" s="56">
        <f>[4]lang_6!B557</f>
        <v>0</v>
      </c>
      <c r="C557" s="56" t="str">
        <f>[4]lang_6!C557</f>
        <v>#[color=3c2a1e,fontsize=22]挑战普通副本[-][color=1ca216,fontsize=22]650[-][color=3c2a1e,fontsize=22]次[-]</v>
      </c>
    </row>
    <row r="558" spans="1:3">
      <c r="A558" s="56">
        <f>[4]lang_6!A558</f>
        <v>0</v>
      </c>
      <c r="B558" s="56">
        <f>[4]lang_6!B558</f>
        <v>0</v>
      </c>
      <c r="C558" s="56">
        <f>[4]lang_6!C558</f>
        <v>0</v>
      </c>
    </row>
    <row r="559" spans="1:3">
      <c r="A559" s="56" t="str">
        <f>[4]lang_6!A559</f>
        <v>HUODONG_120715</v>
      </c>
      <c r="B559" s="56">
        <f>[4]lang_6!B559</f>
        <v>0</v>
      </c>
      <c r="C559" s="56" t="str">
        <f>[4]lang_6!C559</f>
        <v>#[color=3c2a1e,fontsize=22]在祭坛中开启黄金宝箱[-][color=1ca216,fontsize=22]5[-][color=3c2a1e,fontsize=22]次[-]</v>
      </c>
    </row>
    <row r="560" spans="1:3">
      <c r="A560" s="56" t="str">
        <f>[4]lang_6!A560</f>
        <v>HUODONG_120716</v>
      </c>
      <c r="B560" s="56">
        <f>[4]lang_6!B560</f>
        <v>0</v>
      </c>
      <c r="C560" s="56" t="str">
        <f>[4]lang_6!C560</f>
        <v>#[color=3c2a1e,fontsize=22]在祭坛中开启黄金宝箱[-][color=1ca216,fontsize=22]10[-][color=3c2a1e,fontsize=22]次[-]</v>
      </c>
    </row>
    <row r="561" spans="1:3">
      <c r="A561" s="56" t="str">
        <f>[4]lang_6!A561</f>
        <v>HUODONG_120717</v>
      </c>
      <c r="B561" s="56">
        <f>[4]lang_6!B561</f>
        <v>0</v>
      </c>
      <c r="C561" s="56" t="str">
        <f>[4]lang_6!C561</f>
        <v>#[color=3c2a1e,fontsize=22]在祭坛中开启黄金宝箱[-][color=1ca216,fontsize=22]20[-][color=3c2a1e,fontsize=22]次[-]</v>
      </c>
    </row>
    <row r="562" spans="1:3">
      <c r="A562" s="56" t="str">
        <f>[4]lang_6!A562</f>
        <v>HUODONG_120718</v>
      </c>
      <c r="B562" s="56">
        <f>[4]lang_6!B562</f>
        <v>0</v>
      </c>
      <c r="C562" s="56" t="str">
        <f>[4]lang_6!C562</f>
        <v>#[color=3c2a1e,fontsize=22]在祭坛中开启黄金宝箱[-][color=1ca216,fontsize=22]30[-][color=3c2a1e,fontsize=22]次[-]</v>
      </c>
    </row>
    <row r="563" spans="1:3">
      <c r="A563" s="56" t="str">
        <f>[4]lang_6!A563</f>
        <v>HUODONG_120719</v>
      </c>
      <c r="B563" s="56">
        <f>[4]lang_6!B563</f>
        <v>0</v>
      </c>
      <c r="C563" s="56" t="str">
        <f>[4]lang_6!C563</f>
        <v>#[color=3c2a1e,fontsize=22]在祭坛中开启黄金宝箱[-][color=1ca216,fontsize=22]50[-][color=3c2a1e,fontsize=22]次[-]</v>
      </c>
    </row>
    <row r="564" spans="1:3">
      <c r="A564" s="56" t="str">
        <f>[4]lang_6!A564</f>
        <v>HUODONG_120720</v>
      </c>
      <c r="B564" s="56">
        <f>[4]lang_6!B564</f>
        <v>0</v>
      </c>
      <c r="C564" s="56" t="str">
        <f>[4]lang_6!C564</f>
        <v>#[color=3c2a1e,fontsize=22]在祭坛中开启黄金宝箱[-][color=1ca216,fontsize=22]80[-][color=3c2a1e,fontsize=22]次[-]</v>
      </c>
    </row>
    <row r="565" spans="1:3">
      <c r="A565" s="56" t="str">
        <f>[4]lang_6!A565</f>
        <v>HUODONG_120721</v>
      </c>
      <c r="B565" s="56">
        <f>[4]lang_6!B565</f>
        <v>0</v>
      </c>
      <c r="C565" s="56" t="str">
        <f>[4]lang_6!C565</f>
        <v>#[color=3c2a1e,fontsize=22]在祭坛中开启黄金宝箱[-][color=1ca216,fontsize=22]120[-][color=3c2a1e,fontsize=22]次[-]</v>
      </c>
    </row>
    <row r="566" spans="1:3">
      <c r="A566" s="56">
        <f>[4]lang_6!A566</f>
        <v>0</v>
      </c>
      <c r="B566" s="56">
        <f>[4]lang_6!B566</f>
        <v>0</v>
      </c>
      <c r="C566" s="56">
        <f>[4]lang_6!C566</f>
        <v>0</v>
      </c>
    </row>
    <row r="567" spans="1:3">
      <c r="A567" s="56" t="str">
        <f>[4]lang_6!A567</f>
        <v>HUODONG_500410</v>
      </c>
      <c r="B567" s="56">
        <f>[4]lang_6!B567</f>
        <v>0</v>
      </c>
      <c r="C567" s="56" t="str">
        <f>[4]lang_6!C567</f>
        <v>#[color=3c2a1e,fontsize=22]在冠军对决中取得[-][color=1ca216,fontsize=22]6连胜[-]</v>
      </c>
    </row>
    <row r="568" spans="1:3">
      <c r="A568" s="56" t="str">
        <f>[4]lang_6!A568</f>
        <v>HUODONG_500411</v>
      </c>
      <c r="B568" s="56">
        <f>[4]lang_6!B568</f>
        <v>0</v>
      </c>
      <c r="C568" s="56" t="str">
        <f>[4]lang_6!C568</f>
        <v>#[color=3c2a1e,fontsize=22]在冠军对决中取得[-][color=1ca216,fontsize=22]15连胜[-]</v>
      </c>
    </row>
    <row r="569" spans="1:3">
      <c r="A569" s="56" t="str">
        <f>[4]lang_6!A569</f>
        <v>HUODONG_500412</v>
      </c>
      <c r="B569" s="56">
        <f>[4]lang_6!B569</f>
        <v>0</v>
      </c>
      <c r="C569" s="56" t="str">
        <f>[4]lang_6!C569</f>
        <v>#[color=3c2a1e,fontsize=22]在冠军对决中取得[-][color=1ca216,fontsize=22]30连胜[-]</v>
      </c>
    </row>
    <row r="570" spans="1:3">
      <c r="A570" s="56" t="str">
        <f>[4]lang_6!A570</f>
        <v>HUODONG_500413</v>
      </c>
      <c r="B570" s="56">
        <f>[4]lang_6!B570</f>
        <v>0</v>
      </c>
      <c r="C570" s="56" t="str">
        <f>[4]lang_6!C570</f>
        <v>#[color=3c2a1e,fontsize=22]在冠军对决中取得[-][color=1ca216,fontsize=22]40连胜[-]</v>
      </c>
    </row>
    <row r="571" spans="1:3">
      <c r="A571" s="56" t="str">
        <f>[4]lang_6!A571</f>
        <v>HUODONG_500414</v>
      </c>
      <c r="B571" s="56">
        <f>[4]lang_6!B571</f>
        <v>0</v>
      </c>
      <c r="C571" s="56" t="str">
        <f>[4]lang_6!C571</f>
        <v>#[color=3c2a1e,fontsize=22]在冠军对决中取得[-][color=1ca216,fontsize=22]42连胜[-]</v>
      </c>
    </row>
    <row r="572" spans="1:3">
      <c r="A572" s="56">
        <f>[4]lang_6!A572</f>
        <v>0</v>
      </c>
      <c r="B572" s="56">
        <f>[4]lang_6!B572</f>
        <v>0</v>
      </c>
      <c r="C572" s="56">
        <f>[4]lang_6!C572</f>
        <v>0</v>
      </c>
    </row>
    <row r="573" spans="1:3">
      <c r="A573" s="56" t="str">
        <f>[4]lang_6!A573</f>
        <v>HUODONG_500317</v>
      </c>
      <c r="B573" s="56">
        <f>[4]lang_6!B573</f>
        <v>0</v>
      </c>
      <c r="C573" s="56" t="str">
        <f>[4]lang_6!C573</f>
        <v>#[color=3c2a1e,fontsize=22]在冠军对决中达到[-][color=1ca216,fontsize=22]大师[-][color=3c2a1e,fontsize=22]段位[-]</v>
      </c>
    </row>
    <row r="574" spans="1:3">
      <c r="A574" s="56" t="str">
        <f>[4]lang_6!A574</f>
        <v>HUODONG_500318</v>
      </c>
      <c r="B574" s="56">
        <f>[4]lang_6!B574</f>
        <v>0</v>
      </c>
      <c r="C574" s="56" t="str">
        <f>[4]lang_6!C574</f>
        <v>#[color=3c2a1e,fontsize=22]在冠军对决中达到[-][color=1ca216,fontsize=22]宗师[-][color=3c2a1e,fontsize=22]段位[-]</v>
      </c>
    </row>
    <row r="575" spans="1:3">
      <c r="A575" s="303" t="str">
        <f>[4]lang_6!A575</f>
        <v>HUODONG_500319</v>
      </c>
      <c r="B575" s="303">
        <f>[4]lang_6!B575</f>
        <v>0</v>
      </c>
      <c r="C575" s="303" t="str">
        <f>[4]lang_6!C575</f>
        <v>#[color=3c2a1e,fontsize=22]在冠军对决中达到[-][color=1ca216,fontsize=22]冠军[-][color=3c2a1e,fontsize=22]段位[-]</v>
      </c>
    </row>
    <row r="576" spans="1:3">
      <c r="A576" s="303" t="str">
        <f>[4]lang_6!A576</f>
        <v>HUODONG_500320</v>
      </c>
      <c r="B576" s="303">
        <f>[4]lang_6!B576</f>
        <v>0</v>
      </c>
      <c r="C576" s="303" t="str">
        <f>[4]lang_6!C576</f>
        <v>#[color=3c2a1e,fontsize=22]在冠军对决中达到[-][color=1ca216,fontsize=22]王者[-][color=3c2a1e,fontsize=22]段位[-]</v>
      </c>
    </row>
    <row r="577" spans="1:3">
      <c r="A577" s="303" t="str">
        <f>[4]lang_6!A577</f>
        <v>HUODONG_500321</v>
      </c>
      <c r="B577" s="303">
        <f>[4]lang_6!B577</f>
        <v>0</v>
      </c>
      <c r="C577" s="303" t="str">
        <f>[4]lang_6!C577</f>
        <v>#[color=3c2a1e,fontsize=22]在冠军对决中达到[-][color=1ca216,fontsize=22]传奇[-][color=3c2a1e,fontsize=22]段位[-]</v>
      </c>
    </row>
    <row r="578" spans="1:3">
      <c r="A578" s="303">
        <f>[4]lang_6!A578</f>
        <v>0</v>
      </c>
      <c r="B578" s="303">
        <f>[4]lang_6!B578</f>
        <v>0</v>
      </c>
      <c r="C578" s="303">
        <f>[4]lang_6!C578</f>
        <v>0</v>
      </c>
    </row>
    <row r="579" spans="1:3">
      <c r="A579" s="303" t="str">
        <f>[4]lang_6!A579</f>
        <v>HUODONG_200315</v>
      </c>
      <c r="B579" s="303">
        <f>[4]lang_6!B579</f>
        <v>0</v>
      </c>
      <c r="C579" s="303" t="str">
        <f>[4]lang_6!C579</f>
        <v>#[color=fcf4c5,fontsize=20]单笔充值300钻石[-]</v>
      </c>
    </row>
    <row r="580" spans="1:3">
      <c r="A580" s="56" t="str">
        <f>[4]lang_6!A580</f>
        <v>HUODONG_200316</v>
      </c>
      <c r="B580" s="56">
        <f>[4]lang_6!B580</f>
        <v>0</v>
      </c>
      <c r="C580" s="56" t="str">
        <f>[4]lang_6!C580</f>
        <v>#[color=fcf4c5,fontsize=20]单笔充值980钻石[-]</v>
      </c>
    </row>
    <row r="581" spans="1:3" s="303" customFormat="1">
      <c r="A581" s="303" t="str">
        <f>[4]lang_6!A581</f>
        <v>HUODONG_200317</v>
      </c>
      <c r="B581" s="303">
        <f>[4]lang_6!B581</f>
        <v>0</v>
      </c>
      <c r="C581" s="303" t="str">
        <f>[4]lang_6!C581</f>
        <v>#[color=fcf4c5,fontsize=20]单笔充值1980钻石[-]</v>
      </c>
    </row>
    <row r="582" spans="1:3" s="303" customFormat="1">
      <c r="A582" s="303" t="str">
        <f>[4]lang_6!A582</f>
        <v>HUODONG_200318</v>
      </c>
      <c r="B582" s="303">
        <f>[4]lang_6!B582</f>
        <v>0</v>
      </c>
      <c r="C582" s="303" t="str">
        <f>[4]lang_6!C582</f>
        <v>#[color=fcf4c5,fontsize=20]单笔充值3280钻石[-]</v>
      </c>
    </row>
    <row r="583" spans="1:3" s="303" customFormat="1">
      <c r="A583" s="303" t="str">
        <f>[4]lang_6!A583</f>
        <v>HUODONG_200319</v>
      </c>
      <c r="B583" s="303">
        <f>[4]lang_6!B583</f>
        <v>0</v>
      </c>
      <c r="C583" s="303" t="str">
        <f>[4]lang_6!C583</f>
        <v>#[color=fcf4c5,fontsize=20]单笔充值6480钻石[-]</v>
      </c>
    </row>
    <row r="584" spans="1:3" s="303" customFormat="1">
      <c r="A584" s="303">
        <f>[4]lang_6!A584</f>
        <v>0</v>
      </c>
      <c r="B584" s="303">
        <f>[4]lang_6!B584</f>
        <v>0</v>
      </c>
      <c r="C584" s="303">
        <f>[4]lang_6!C584</f>
        <v>0</v>
      </c>
    </row>
    <row r="585" spans="1:3" s="303" customFormat="1">
      <c r="A585" s="303" t="str">
        <f>[4]lang_6!A585</f>
        <v>HUODONG_640115</v>
      </c>
      <c r="B585" s="303">
        <f>[4]lang_6!B585</f>
        <v>0</v>
      </c>
      <c r="C585" s="303" t="str">
        <f>[4]lang_6!C585</f>
        <v>#[color=3c2a1e,fontsize=22]拥有4星大妖精[-]</v>
      </c>
    </row>
    <row r="586" spans="1:3" s="303" customFormat="1">
      <c r="A586" s="303" t="str">
        <f>[4]lang_6!A586</f>
        <v>HUODONG_640116</v>
      </c>
      <c r="B586" s="303">
        <f>[4]lang_6!B586</f>
        <v>0</v>
      </c>
      <c r="C586" s="303" t="str">
        <f>[4]lang_6!C586</f>
        <v>#[color=3c2a1e,fontsize=22]拥有4星铁人[-]</v>
      </c>
    </row>
    <row r="587" spans="1:3">
      <c r="A587" s="56" t="str">
        <f>[4]lang_6!A587</f>
        <v>HUODONG_640117</v>
      </c>
      <c r="B587" s="56">
        <f>[4]lang_6!B587</f>
        <v>0</v>
      </c>
      <c r="C587" s="56" t="str">
        <f>[4]lang_6!C587</f>
        <v>#[color=3c2a1e,fontsize=22]拥有4星石像鬼[-]</v>
      </c>
    </row>
    <row r="588" spans="1:3">
      <c r="A588" s="303" t="str">
        <f>[4]lang_6!A588</f>
        <v>HUODONG_640118</v>
      </c>
      <c r="B588" s="56">
        <f>[4]lang_6!B588</f>
        <v>0</v>
      </c>
      <c r="C588" s="303" t="str">
        <f>[4]lang_6!C588</f>
        <v>#[color=3c2a1e,fontsize=22]拥有4星大法师[-]</v>
      </c>
    </row>
    <row r="589" spans="1:3">
      <c r="A589" s="303" t="str">
        <f>[4]lang_6!A589</f>
        <v>HUODONG_640119</v>
      </c>
      <c r="B589" s="56">
        <f>[4]lang_6!B589</f>
        <v>0</v>
      </c>
      <c r="C589" s="303" t="str">
        <f>[4]lang_6!C589</f>
        <v>#[color=3c2a1e,fontsize=22]拥有2星索姆拉[-]</v>
      </c>
    </row>
    <row r="590" spans="1:3">
      <c r="A590" s="303" t="str">
        <f>[4]lang_6!A590</f>
        <v>HUODONG_640120</v>
      </c>
      <c r="B590" s="56">
        <f>[4]lang_6!B590</f>
        <v>0</v>
      </c>
      <c r="C590" s="303" t="str">
        <f>[4]lang_6!C590</f>
        <v>#[color=3c2a1e,fontsize=22]拥有6星娜迦蛇妖[-]</v>
      </c>
    </row>
    <row r="591" spans="1:3">
      <c r="A591" s="303">
        <f>[4]lang_6!A591</f>
        <v>0</v>
      </c>
      <c r="B591" s="56">
        <f>[4]lang_6!B591</f>
        <v>0</v>
      </c>
      <c r="C591" s="303">
        <f>[4]lang_6!C591</f>
        <v>0</v>
      </c>
    </row>
    <row r="592" spans="1:3">
      <c r="A592" s="303" t="str">
        <f>[4]lang_6!A592</f>
        <v>HUODONG_520502</v>
      </c>
      <c r="B592" s="56">
        <f>[4]lang_6!B592</f>
        <v>0</v>
      </c>
      <c r="C592" s="303" t="str">
        <f>[4]lang_6!C592</f>
        <v>#[color=3c2a1e,fontsize=22]在联盟探索中击杀[-][color=1ca216,fontsize=22]1[-][color=3c2a1e,fontsize=22]名敌对玩家[-]</v>
      </c>
    </row>
    <row r="593" spans="1:3">
      <c r="A593" s="56" t="str">
        <f>[4]lang_6!A593</f>
        <v>HUODONG_520503</v>
      </c>
      <c r="B593" s="56">
        <f>[4]lang_6!B593</f>
        <v>0</v>
      </c>
      <c r="C593" s="56" t="str">
        <f>[4]lang_6!C593</f>
        <v>#[color=3c2a1e,fontsize=22]在联盟探索中击杀[-][color=1ca216,fontsize=22]5[-][color=3c2a1e,fontsize=22]名敌对玩家[-]</v>
      </c>
    </row>
    <row r="594" spans="1:3">
      <c r="A594" s="303" t="str">
        <f>[4]lang_6!A594</f>
        <v>HUODONG_520504</v>
      </c>
      <c r="B594" s="56">
        <f>[4]lang_6!B594</f>
        <v>0</v>
      </c>
      <c r="C594" s="56" t="str">
        <f>[4]lang_6!C594</f>
        <v>#[color=3c2a1e,fontsize=22]在联盟探索中击杀[-][color=1ca216,fontsize=22]10[-][color=3c2a1e,fontsize=22]名敌对玩家[-]</v>
      </c>
    </row>
    <row r="595" spans="1:3">
      <c r="A595" s="303" t="str">
        <f>[4]lang_6!A595</f>
        <v>HUODONG_520601</v>
      </c>
      <c r="B595" s="56">
        <f>[4]lang_6!B595</f>
        <v>0</v>
      </c>
      <c r="C595" s="56" t="str">
        <f>[4]lang_6!C595</f>
        <v>#[color=3c2a1e,fontsize=22]联盟本周总计击杀[-][color=1ca216,fontsize=22]100[-][color=3c2a1e,fontsize=22]名敌对玩家[-]</v>
      </c>
    </row>
    <row r="596" spans="1:3">
      <c r="A596" s="303" t="str">
        <f>[4]lang_6!A596</f>
        <v>HUODONG_520602</v>
      </c>
      <c r="B596" s="56">
        <f>[4]lang_6!B596</f>
        <v>0</v>
      </c>
      <c r="C596" s="56" t="str">
        <f>[4]lang_6!C596</f>
        <v>#[color=3c2a1e,fontsize=22]联盟本周总计击杀[-][color=1ca216,fontsize=22]200[-][color=3c2a1e,fontsize=22]名敌对玩家[-]</v>
      </c>
    </row>
    <row r="597" spans="1:3">
      <c r="A597" s="56">
        <f>[4]lang_6!A597</f>
        <v>0</v>
      </c>
      <c r="B597" s="56">
        <f>[4]lang_6!B597</f>
        <v>0</v>
      </c>
      <c r="C597" s="56">
        <f>[4]lang_6!C597</f>
        <v>0</v>
      </c>
    </row>
    <row r="598" spans="1:3">
      <c r="A598" s="302" t="str">
        <f>[4]lang_6!A598</f>
        <v>HUODONG_100248</v>
      </c>
      <c r="B598" s="302">
        <f>[4]lang_6!B598</f>
        <v>0</v>
      </c>
      <c r="C598" s="302" t="str">
        <f>[4]lang_6!C598</f>
        <v>#[color=3c2a1e,fontsize=22]累计登录[-][color=1ca216,fontsize=22]1[-][color=3c2a1e,fontsize=23]天[-]</v>
      </c>
    </row>
    <row r="599" spans="1:3">
      <c r="A599" s="302" t="str">
        <f>[4]lang_6!A599</f>
        <v>HUODONG_100249</v>
      </c>
      <c r="B599" s="302">
        <f>[4]lang_6!B599</f>
        <v>0</v>
      </c>
      <c r="C599" s="302" t="str">
        <f>[4]lang_6!C599</f>
        <v>#[color=3c2a1e,fontsize=22]累计登录[-][color=1ca216,fontsize=22]2[-][color=3c2a1e,fontsize=23]天[-]</v>
      </c>
    </row>
    <row r="600" spans="1:3">
      <c r="A600" s="56" t="str">
        <f>[4]lang_6!A600</f>
        <v>HUODONG_100250</v>
      </c>
      <c r="B600" s="56">
        <f>[4]lang_6!B600</f>
        <v>0</v>
      </c>
      <c r="C600" s="56" t="str">
        <f>[4]lang_6!C600</f>
        <v>#[color=3c2a1e,fontsize=22]累计登录[-][color=1ca216,fontsize=22]3[-][color=3c2a1e,fontsize=23]天[-]</v>
      </c>
    </row>
    <row r="601" spans="1:3">
      <c r="A601" s="56">
        <f>[4]lang_6!A601</f>
        <v>0</v>
      </c>
      <c r="B601" s="56">
        <f>[4]lang_6!B601</f>
        <v>0</v>
      </c>
      <c r="C601" s="56">
        <f>[4]lang_6!C601</f>
        <v>0</v>
      </c>
    </row>
    <row r="602" spans="1:3">
      <c r="A602" s="56" t="str">
        <f>[4]lang_6!A602</f>
        <v>HUODONG_640121</v>
      </c>
      <c r="B602" s="56">
        <f>[4]lang_6!B602</f>
        <v>0</v>
      </c>
      <c r="C602" s="56" t="str">
        <f>[4]lang_6!C602</f>
        <v>#[color=3c2a1e,fontsize=22]拥有4星大妖精[-]</v>
      </c>
    </row>
    <row r="603" spans="1:3">
      <c r="A603" s="56" t="str">
        <f>[4]lang_6!A603</f>
        <v>HUODONG_640122</v>
      </c>
      <c r="B603" s="56">
        <f>[4]lang_6!B603</f>
        <v>0</v>
      </c>
      <c r="C603" s="56" t="str">
        <f>[4]lang_6!C603</f>
        <v>#[color=3c2a1e,fontsize=22]拥有4星铁人[-]</v>
      </c>
    </row>
    <row r="604" spans="1:3">
      <c r="A604" s="56">
        <f>[4]lang_6!A604</f>
        <v>0</v>
      </c>
      <c r="B604" s="56">
        <f>[4]lang_6!B604</f>
        <v>0</v>
      </c>
      <c r="C604" s="56">
        <f>[4]lang_6!C604</f>
        <v>0</v>
      </c>
    </row>
    <row r="605" spans="1:3">
      <c r="A605" s="56" t="str">
        <f>[4]lang_6!A605</f>
        <v>HUODONG_640123</v>
      </c>
      <c r="B605" s="56">
        <f>[4]lang_6!B605</f>
        <v>0</v>
      </c>
      <c r="C605" s="56" t="str">
        <f>[4]lang_6!C605</f>
        <v>#[color=3c2a1e,fontsize=22]拥有4星皇家骑士、僧侣、皇家狮鹫[-]</v>
      </c>
    </row>
    <row r="606" spans="1:3">
      <c r="A606" s="56" t="str">
        <f>[4]lang_6!A606</f>
        <v>HUODONG_640124</v>
      </c>
      <c r="B606" s="56">
        <f>[4]lang_6!B606</f>
        <v>0</v>
      </c>
      <c r="C606" s="56" t="str">
        <f>[4]lang_6!C606</f>
        <v>#[color=3c2a1e,fontsize=22]拥有4星木精灵、独角兽、银翼飞马[-]</v>
      </c>
    </row>
    <row r="607" spans="1:3">
      <c r="A607" s="56" t="str">
        <f>[4]lang_6!A607</f>
        <v>HUODONG_640125</v>
      </c>
      <c r="B607" s="56">
        <f>[4]lang_6!B607</f>
        <v>0</v>
      </c>
      <c r="C607" s="56" t="str">
        <f>[4]lang_6!C607</f>
        <v>#[color=3c2a1e,fontsize=22]拥有4星吸血鬼、幽灵、僵尸[-]</v>
      </c>
    </row>
    <row r="608" spans="1:3">
      <c r="A608" s="56" t="str">
        <f>[4]lang_6!A608</f>
        <v>HUODONG_640126</v>
      </c>
      <c r="B608" s="56">
        <f>[4]lang_6!B608</f>
        <v>0</v>
      </c>
      <c r="C608" s="56" t="str">
        <f>[4]lang_6!C608</f>
        <v>#[color=3c2a1e,fontsize=22]拥有4星独眼巨人、食人魔、半兽人[-]</v>
      </c>
    </row>
    <row r="609" spans="1:3">
      <c r="A609" s="56" t="str">
        <f>[4]lang_6!A609</f>
        <v>HUODONG_640127</v>
      </c>
      <c r="B609" s="56">
        <f>[4]lang_6!B609</f>
        <v>0</v>
      </c>
      <c r="C609" s="56" t="str">
        <f>[4]lang_6!C609</f>
        <v>#[color=3c2a1e,fontsize=22]拥有4星地狱领主、地狱三头犬、长角恶魔[-]</v>
      </c>
    </row>
    <row r="610" spans="1:3">
      <c r="A610" s="56" t="str">
        <f>[4]lang_6!A610</f>
        <v>HUODONG_640128</v>
      </c>
      <c r="B610" s="56">
        <f>[4]lang_6!B610</f>
        <v>0</v>
      </c>
      <c r="C610" s="56" t="str">
        <f>[4]lang_6!C610</f>
        <v>#[color=3c2a1e,fontsize=22]拥有4星铁人、石像鬼、大妖精[-]</v>
      </c>
    </row>
    <row r="611" spans="1:3">
      <c r="A611" s="56">
        <f>[4]lang_6!A611</f>
        <v>0</v>
      </c>
      <c r="B611" s="56">
        <f>[4]lang_6!B611</f>
        <v>0</v>
      </c>
      <c r="C611" s="56">
        <f>[4]lang_6!C611</f>
        <v>0</v>
      </c>
    </row>
    <row r="612" spans="1:3">
      <c r="A612" s="56" t="str">
        <f>[4]lang_6!A612</f>
        <v>HUODONG_110223</v>
      </c>
      <c r="B612" s="56">
        <f>[4]lang_6!B612</f>
        <v>0</v>
      </c>
      <c r="C612" s="56" t="str">
        <f>[4]lang_6!C612</f>
        <v>#[color=3c2a1e,fontsize=22]累积充值[-][color=1ca216,fontsize=22]300[-][color=3c2a1e,fontsize=22]钻石[-]</v>
      </c>
    </row>
    <row r="613" spans="1:3">
      <c r="A613" s="56" t="str">
        <f>[4]lang_6!A613</f>
        <v>HUODONG_110224</v>
      </c>
      <c r="B613" s="56">
        <f>[4]lang_6!B613</f>
        <v>0</v>
      </c>
      <c r="C613" s="56" t="str">
        <f>[4]lang_6!C613</f>
        <v>#[color=3c2a1e,fontsize=22]累积充值[-][color=1ca216,fontsize=22]980[-][color=3c2a1e,fontsize=22]钻石[-]</v>
      </c>
    </row>
    <row r="614" spans="1:3">
      <c r="A614" s="56" t="str">
        <f>[4]lang_6!A614</f>
        <v>HUODONG_110225</v>
      </c>
      <c r="B614" s="56">
        <f>[4]lang_6!B614</f>
        <v>0</v>
      </c>
      <c r="C614" s="56" t="str">
        <f>[4]lang_6!C614</f>
        <v>#[color=3c2a1e,fontsize=22]累积充值[-][color=1ca216,fontsize=22]1980[-][color=3c2a1e,fontsize=22]钻石[-]</v>
      </c>
    </row>
    <row r="615" spans="1:3">
      <c r="A615" s="56" t="str">
        <f>[4]lang_6!A615</f>
        <v>HUODONG_110226</v>
      </c>
      <c r="B615" s="56">
        <f>[4]lang_6!B615</f>
        <v>0</v>
      </c>
      <c r="C615" s="56" t="str">
        <f>[4]lang_6!C615</f>
        <v>#[color=3c2a1e,fontsize=22]累积充值[-][color=1ca216,fontsize=22]3280[-][color=3c2a1e,fontsize=22]钻石[-]</v>
      </c>
    </row>
    <row r="616" spans="1:3">
      <c r="A616" s="56" t="str">
        <f>[4]lang_6!A616</f>
        <v>HUODONG_110227</v>
      </c>
      <c r="B616" s="56">
        <f>[4]lang_6!B616</f>
        <v>0</v>
      </c>
      <c r="C616" s="56" t="str">
        <f>[4]lang_6!C616</f>
        <v>#[color=3c2a1e,fontsize=22]累积充值[-][color=1ca216,fontsize=22]6480[-][color=3c2a1e,fontsize=22]钻石[-]</v>
      </c>
    </row>
    <row r="617" spans="1:3">
      <c r="A617" s="56" t="str">
        <f>[4]lang_6!A617</f>
        <v>HUODONG_110228</v>
      </c>
      <c r="B617" s="56">
        <f>[4]lang_6!B617</f>
        <v>0</v>
      </c>
      <c r="C617" s="56" t="str">
        <f>[4]lang_6!C617</f>
        <v>#[color=3c2a1e,fontsize=22]累积充值[-][color=1ca216,fontsize=22]10000[-][color=3c2a1e,fontsize=22]钻石[-]</v>
      </c>
    </row>
    <row r="618" spans="1:3">
      <c r="A618" s="56" t="str">
        <f>[4]lang_6!A618</f>
        <v>HUODONG_110229</v>
      </c>
      <c r="B618" s="56">
        <f>[4]lang_6!B618</f>
        <v>0</v>
      </c>
      <c r="C618" s="56" t="str">
        <f>[4]lang_6!C618</f>
        <v>#[color=3c2a1e,fontsize=22]累积充值[-][color=1ca216,fontsize=22]15000[-][color=3c2a1e,fontsize=22]钻石[-]</v>
      </c>
    </row>
    <row r="619" spans="1:3">
      <c r="A619" s="56">
        <f>[4]lang_6!A619</f>
        <v>0</v>
      </c>
      <c r="B619" s="56">
        <f>[4]lang_6!B619</f>
        <v>0</v>
      </c>
      <c r="C619" s="56">
        <f>[4]lang_6!C619</f>
        <v>0</v>
      </c>
    </row>
    <row r="620" spans="1:3">
      <c r="A620" s="56" t="str">
        <f>[4]lang_6!A620</f>
        <v>HUODONG_630201</v>
      </c>
      <c r="B620" s="56">
        <f>[4]lang_6!B620</f>
        <v>0</v>
      </c>
      <c r="C620" s="56" t="str">
        <f>[4]lang_6!C620</f>
        <v>#[color=3c2a1e,fontsize=22]拥有3星露娜和3星艾德雷德[-]</v>
      </c>
    </row>
    <row r="621" spans="1:3">
      <c r="A621" s="56" t="str">
        <f>[4]lang_6!A621</f>
        <v>HUODONG_630103</v>
      </c>
      <c r="B621" s="56">
        <f>[4]lang_6!B621</f>
        <v>0</v>
      </c>
      <c r="C621" s="56" t="str">
        <f>[4]lang_6!C621</f>
        <v>#[color=3c2a1e,fontsize=22]拥有3星凯瑟琳[-]</v>
      </c>
    </row>
    <row r="622" spans="1:3">
      <c r="A622" s="56" t="str">
        <f>[4]lang_6!A622</f>
        <v>HUODONG_630104</v>
      </c>
      <c r="B622" s="56">
        <f>[4]lang_6!B622</f>
        <v>0</v>
      </c>
      <c r="C622" s="56" t="str">
        <f>[4]lang_6!C622</f>
        <v>#[color=3c2a1e,fontsize=22]拥有3星孟斐拉[-]</v>
      </c>
    </row>
    <row r="623" spans="1:3">
      <c r="A623" s="56" t="str">
        <f>[4]lang_6!A623</f>
        <v>HUODONG_630105</v>
      </c>
      <c r="B623" s="56">
        <f>[4]lang_6!B623</f>
        <v>0</v>
      </c>
      <c r="C623" s="56" t="str">
        <f>[4]lang_6!C623</f>
        <v>#[color=3c2a1e,fontsize=22]拥有3星希娃[-]</v>
      </c>
    </row>
    <row r="624" spans="1:3">
      <c r="A624" s="56" t="str">
        <f>[4]lang_6!A624</f>
        <v>HUODONG_630106</v>
      </c>
      <c r="B624" s="56">
        <f>[4]lang_6!B624</f>
        <v>0</v>
      </c>
      <c r="C624" s="56" t="str">
        <f>[4]lang_6!C624</f>
        <v>#[color=3c2a1e,fontsize=22]拥有3星维德尼娜[-]</v>
      </c>
    </row>
    <row r="625" spans="1:3">
      <c r="A625" s="56" t="str">
        <f>[4]lang_6!A625</f>
        <v>HUODONG_640129</v>
      </c>
      <c r="B625" s="56">
        <f>[4]lang_6!B625</f>
        <v>0</v>
      </c>
      <c r="C625" s="56" t="str">
        <f>[4]lang_6!C625</f>
        <v>#[color=3c2a1e,fontsize=22]拥有5星地狱领主[-]</v>
      </c>
    </row>
    <row r="626" spans="1:3">
      <c r="A626" s="56" t="str">
        <f>[4]lang_6!A626</f>
        <v>HUODONG_640130</v>
      </c>
      <c r="B626" s="56">
        <f>[4]lang_6!B626</f>
        <v>0</v>
      </c>
      <c r="C626" s="56" t="str">
        <f>[4]lang_6!C626</f>
        <v>#[color=3c2a1e,fontsize=22]拥有5星木精灵[-]</v>
      </c>
    </row>
    <row r="627" spans="1:3">
      <c r="A627" s="56" t="str">
        <f>[4]lang_6!A627</f>
        <v>HUODONG_640131</v>
      </c>
      <c r="B627" s="56">
        <f>[4]lang_6!B627</f>
        <v>0</v>
      </c>
      <c r="C627" s="56" t="str">
        <f>[4]lang_6!C627</f>
        <v>#[color=3c2a1e,fontsize=22]拥有5星魔法仙灵[-]</v>
      </c>
    </row>
    <row r="628" spans="1:3">
      <c r="A628" s="56" t="str">
        <f>[4]lang_6!A628</f>
        <v>HUODONG_640132</v>
      </c>
      <c r="B628" s="56">
        <f>[4]lang_6!B628</f>
        <v>0</v>
      </c>
      <c r="C628" s="56" t="str">
        <f>[4]lang_6!C628</f>
        <v>#[color=3c2a1e,fontsize=22]拥有5星幽灵[-]</v>
      </c>
    </row>
    <row r="629" spans="1:3">
      <c r="A629" s="56" t="str">
        <f>[4]lang_6!A629</f>
        <v>HUODONG_640133</v>
      </c>
      <c r="B629" s="56">
        <f>[4]lang_6!B629</f>
        <v>0</v>
      </c>
      <c r="C629" s="56" t="str">
        <f>[4]lang_6!C629</f>
        <v>#[color=3c2a1e,fontsize=22]拥有4星巫妖[-]</v>
      </c>
    </row>
    <row r="630" spans="1:3">
      <c r="A630" s="56" t="str">
        <f>[4]lang_6!A630</f>
        <v>HUODONG_640134</v>
      </c>
      <c r="B630" s="56">
        <f>[4]lang_6!B630</f>
        <v>0</v>
      </c>
      <c r="C630" s="56" t="str">
        <f>[4]lang_6!C630</f>
        <v>#[color=3c2a1e,fontsize=22]拥有4星神灯[-]</v>
      </c>
    </row>
    <row r="631" spans="1:3">
      <c r="A631" s="56" t="str">
        <f>[4]lang_6!A631</f>
        <v>HUODONG_640135</v>
      </c>
      <c r="B631" s="56">
        <f>[4]lang_6!B631</f>
        <v>0</v>
      </c>
      <c r="C631" s="56" t="str">
        <f>[4]lang_6!C631</f>
        <v>#[color=3c2a1e,fontsize=22]拥有4星大法师[-]</v>
      </c>
    </row>
    <row r="632" spans="1:3">
      <c r="A632" s="56">
        <f>[4]lang_6!A632</f>
        <v>0</v>
      </c>
      <c r="B632" s="56">
        <f>[4]lang_6!B632</f>
        <v>0</v>
      </c>
      <c r="C632" s="56">
        <f>[4]lang_6!C632</f>
        <v>0</v>
      </c>
    </row>
    <row r="633" spans="1:3">
      <c r="A633" s="56" t="str">
        <f>[4]lang_6!A633</f>
        <v>HUODONG_100251</v>
      </c>
      <c r="B633" s="56">
        <f>[4]lang_6!B633</f>
        <v>0</v>
      </c>
      <c r="C633" s="56" t="str">
        <f>[4]lang_6!C633</f>
        <v>#[color=3c2a1e,fontsize=22]累计登录[-][color=1ca216,fontsize=22]1[-][color=3c2a1e,fontsize=23]天[-]</v>
      </c>
    </row>
    <row r="634" spans="1:3">
      <c r="A634" s="56" t="str">
        <f>[4]lang_6!A634</f>
        <v>HUODONG_100252</v>
      </c>
      <c r="B634" s="56">
        <f>[4]lang_6!B634</f>
        <v>0</v>
      </c>
      <c r="C634" s="56" t="str">
        <f>[4]lang_6!C634</f>
        <v>#[color=3c2a1e,fontsize=22]累计登录[-][color=1ca216,fontsize=22]2[-][color=3c2a1e,fontsize=23]天[-]</v>
      </c>
    </row>
    <row r="635" spans="1:3">
      <c r="A635" s="56" t="str">
        <f>[4]lang_6!A635</f>
        <v>HUODONG_100253</v>
      </c>
      <c r="B635" s="56">
        <f>[4]lang_6!B635</f>
        <v>0</v>
      </c>
      <c r="C635" s="56" t="str">
        <f>[4]lang_6!C635</f>
        <v>#[color=3c2a1e,fontsize=22]累计登录[-][color=1ca216,fontsize=22]3[-][color=3c2a1e,fontsize=23]天[-]</v>
      </c>
    </row>
    <row r="636" spans="1:3">
      <c r="A636" s="56" t="str">
        <f>[4]lang_6!A636</f>
        <v>HUODONG_100254</v>
      </c>
      <c r="B636" s="56">
        <f>[4]lang_6!B636</f>
        <v>0</v>
      </c>
      <c r="C636" s="56" t="str">
        <f>[4]lang_6!C636</f>
        <v>#[color=3c2a1e,fontsize=22]累计登录[-][color=1ca216,fontsize=22]4[-][color=3c2a1e,fontsize=23]天[-]</v>
      </c>
    </row>
    <row r="637" spans="1:3">
      <c r="A637" s="56" t="str">
        <f>[4]lang_6!A637</f>
        <v>HUODONG_100255</v>
      </c>
      <c r="B637" s="56">
        <f>[4]lang_6!B637</f>
        <v>0</v>
      </c>
      <c r="C637" s="56" t="str">
        <f>[4]lang_6!C637</f>
        <v>#[color=3c2a1e,fontsize=22]累计登录[-][color=1ca216,fontsize=22]5[-][color=3c2a1e,fontsize=23]天[-]</v>
      </c>
    </row>
    <row r="638" spans="1:3">
      <c r="A638" s="56">
        <f>[4]lang_6!A638</f>
        <v>0</v>
      </c>
      <c r="B638" s="56">
        <f>[4]lang_6!B638</f>
        <v>0</v>
      </c>
      <c r="C638" s="56">
        <f>[4]lang_6!C638</f>
        <v>0</v>
      </c>
    </row>
    <row r="639" spans="1:3">
      <c r="A639" s="56" t="str">
        <f>[4]lang_6!A639</f>
        <v>HUODONG_120722</v>
      </c>
      <c r="B639" s="56">
        <f>[4]lang_6!B639</f>
        <v>0</v>
      </c>
      <c r="C639" s="56" t="str">
        <f>[4]lang_6!C639</f>
        <v>#[color=3c2a1e,fontsize=22]在祭坛中开启黄金宝箱[-][color=1ca216,fontsize=22]5[-][color=3c2a1e,fontsize=22]次[-]</v>
      </c>
    </row>
    <row r="640" spans="1:3">
      <c r="A640" s="56" t="str">
        <f>[4]lang_6!A640</f>
        <v>HUODONG_120723</v>
      </c>
      <c r="B640" s="56">
        <f>[4]lang_6!B640</f>
        <v>0</v>
      </c>
      <c r="C640" s="56" t="str">
        <f>[4]lang_6!C640</f>
        <v>#[color=3c2a1e,fontsize=22]在祭坛中开启黄金宝箱[-][color=1ca216,fontsize=22]10[-][color=3c2a1e,fontsize=22]次[-]</v>
      </c>
    </row>
    <row r="641" spans="1:3">
      <c r="A641" s="56" t="str">
        <f>[4]lang_6!A641</f>
        <v>HUODONG_120724</v>
      </c>
      <c r="B641" s="56">
        <f>[4]lang_6!B641</f>
        <v>0</v>
      </c>
      <c r="C641" s="56" t="str">
        <f>[4]lang_6!C641</f>
        <v>#[color=3c2a1e,fontsize=22]在祭坛中开启黄金宝箱[-][color=1ca216,fontsize=22]20[-][color=3c2a1e,fontsize=22]次[-]</v>
      </c>
    </row>
    <row r="642" spans="1:3">
      <c r="A642" s="56" t="str">
        <f>[4]lang_6!A642</f>
        <v>HUODONG_120725</v>
      </c>
      <c r="B642" s="56">
        <f>[4]lang_6!B642</f>
        <v>0</v>
      </c>
      <c r="C642" s="56" t="str">
        <f>[4]lang_6!C642</f>
        <v>#[color=3c2a1e,fontsize=22]在祭坛中开启黄金宝箱[-][color=1ca216,fontsize=22]30[-][color=3c2a1e,fontsize=22]次[-]</v>
      </c>
    </row>
    <row r="643" spans="1:3">
      <c r="A643" s="56" t="str">
        <f>[4]lang_6!A643</f>
        <v>HUODONG_120726</v>
      </c>
      <c r="B643" s="56">
        <f>[4]lang_6!B643</f>
        <v>0</v>
      </c>
      <c r="C643" s="56" t="str">
        <f>[4]lang_6!C643</f>
        <v>#[color=3c2a1e,fontsize=22]在祭坛中开启黄金宝箱[-][color=1ca216,fontsize=22]50[-][color=3c2a1e,fontsize=22]次[-]</v>
      </c>
    </row>
    <row r="644" spans="1:3">
      <c r="A644" s="56" t="str">
        <f>[4]lang_6!A644</f>
        <v>HUODONG_120727</v>
      </c>
      <c r="B644" s="56">
        <f>[4]lang_6!B644</f>
        <v>0</v>
      </c>
      <c r="C644" s="56" t="str">
        <f>[4]lang_6!C644</f>
        <v>#[color=3c2a1e,fontsize=22]在祭坛中开启黄金宝箱[-][color=1ca216,fontsize=22]80[-][color=3c2a1e,fontsize=22]次[-]</v>
      </c>
    </row>
    <row r="645" spans="1:3">
      <c r="A645" s="56">
        <f>[4]lang_6!A645</f>
        <v>0</v>
      </c>
      <c r="B645" s="56">
        <f>[4]lang_6!B645</f>
        <v>0</v>
      </c>
      <c r="C645" s="56">
        <f>[4]lang_6!C645</f>
        <v>0</v>
      </c>
    </row>
    <row r="646" spans="1:3">
      <c r="A646" s="56" t="str">
        <f>[4]lang_6!A646</f>
        <v>HUODONG_510501</v>
      </c>
      <c r="B646" s="56">
        <f>[4]lang_6!B646</f>
        <v>0</v>
      </c>
      <c r="C646" s="56" t="str">
        <f>[4]lang_6!C646</f>
        <v>#[color=3c2a1e,fontsize=22]发联盟红包[-][color=1ca216,fontsize=22]1[-][color=3c2a1e,fontsize=22]次[-]</v>
      </c>
    </row>
    <row r="647" spans="1:3">
      <c r="A647" s="56" t="str">
        <f>[4]lang_6!A647</f>
        <v>HUODONG_510601</v>
      </c>
      <c r="B647" s="56">
        <f>[4]lang_6!B647</f>
        <v>0</v>
      </c>
      <c r="C647" s="56" t="str">
        <f>[4]lang_6!C647</f>
        <v>#[color=3c2a1e,fontsize=22]在联盟中捐赠碎片[-][color=1ca216,fontsize=22]5[-][color=3c2a1e,fontsize=22]次[-]</v>
      </c>
    </row>
    <row r="648" spans="1:3">
      <c r="A648" s="56" t="str">
        <f>[4]lang_6!A648</f>
        <v>HUODONG_510602</v>
      </c>
      <c r="B648" s="56">
        <f>[4]lang_6!B648</f>
        <v>0</v>
      </c>
      <c r="C648" s="56" t="str">
        <f>[4]lang_6!C648</f>
        <v>#[color=3c2a1e,fontsize=22]在联盟中捐赠碎片[-][color=1ca216,fontsize=22]10[-][color=3c2a1e,fontsize=22]次[-]</v>
      </c>
    </row>
    <row r="649" spans="1:3">
      <c r="A649" s="56" t="str">
        <f>[4]lang_6!A649</f>
        <v>HUODONG_510701</v>
      </c>
      <c r="B649" s="56">
        <f>[4]lang_6!B649</f>
        <v>0</v>
      </c>
      <c r="C649" s="56" t="str">
        <f>[4]lang_6!C649</f>
        <v>#[color=3c2a1e,fontsize=22]在联盟钻石捐献[-][color=1ca216,fontsize=22]5[-][color=3c2a1e,fontsize=22]次[-]</v>
      </c>
    </row>
    <row r="650" spans="1:3">
      <c r="A650" s="56" t="str">
        <f>[4]lang_6!A650</f>
        <v>HUODONG_520403</v>
      </c>
      <c r="B650" s="56">
        <f>[4]lang_6!B650</f>
        <v>0</v>
      </c>
      <c r="C650" s="56" t="str">
        <f>[4]lang_6!C650</f>
        <v>#[color=3c2a1e,fontsize=22]在联盟探索中收集[-][color=1ca216,fontsize=22]20[-][color=3c2a1e,fontsize=22]份资源[-]</v>
      </c>
    </row>
    <row r="651" spans="1:3">
      <c r="A651" s="56">
        <f>[4]lang_6!A651</f>
        <v>0</v>
      </c>
      <c r="B651" s="56">
        <f>[4]lang_6!B651</f>
        <v>0</v>
      </c>
      <c r="C651" s="56">
        <f>[4]lang_6!C651</f>
        <v>0</v>
      </c>
    </row>
    <row r="652" spans="1:3">
      <c r="A652" s="56" t="str">
        <f>[4]lang_6!A652</f>
        <v>HUODONG_100308</v>
      </c>
      <c r="B652" s="56">
        <f>[4]lang_6!B652</f>
        <v>0</v>
      </c>
      <c r="C652" s="56" t="str">
        <f>[4]lang_6!C652</f>
        <v>#[color=3c2a1e,fontsize=22]登录[-][color=1ca216,fontsize=22]1[-][color=3c2a1e,fontsize=22]次[-]</v>
      </c>
    </row>
    <row r="653" spans="1:3">
      <c r="A653" s="56" t="str">
        <f>[4]lang_6!A653</f>
        <v>HUODONG_121108</v>
      </c>
      <c r="B653" s="56">
        <f>[4]lang_6!B653</f>
        <v>0</v>
      </c>
      <c r="C653" s="56" t="str">
        <f>[4]lang_6!C653</f>
        <v>#[color=3c2a1e,fontsize=22]购买兵团经验[-][color=1ca216,fontsize=22]1[-][color=3c2a1e,fontsize=22]次[-]</v>
      </c>
    </row>
    <row r="654" spans="1:3">
      <c r="A654" s="56" t="str">
        <f>[4]lang_6!A654</f>
        <v>HUODONG_330708</v>
      </c>
      <c r="B654" s="56">
        <f>[4]lang_6!B654</f>
        <v>0</v>
      </c>
      <c r="C654" s="56" t="str">
        <f>[4]lang_6!C654</f>
        <v>#[color=3c2a1e,fontsize=22]培养兵团天赋[-][color=1ca216,fontsize=22]5[-][color=3c2a1e,fontsize=22]次[-]</v>
      </c>
    </row>
    <row r="655" spans="1:3">
      <c r="A655" s="56" t="str">
        <f>[4]lang_6!A655</f>
        <v>HUODONG_350708</v>
      </c>
      <c r="B655" s="56">
        <f>[4]lang_6!B655</f>
        <v>0</v>
      </c>
      <c r="C655" s="56" t="str">
        <f>[4]lang_6!C655</f>
        <v>#[color=3c2a1e,fontsize=22]消耗[-][color=1ca216,fontsize=22]200[-][color=3c2a1e,fontsize=22]个法术卷轴[-]</v>
      </c>
    </row>
    <row r="656" spans="1:3">
      <c r="A656" s="56" t="str">
        <f>[4]lang_6!A656</f>
        <v>HUODONG_350608</v>
      </c>
      <c r="B656" s="56">
        <f>[4]lang_6!B656</f>
        <v>0</v>
      </c>
      <c r="C656" s="56" t="str">
        <f>[4]lang_6!C656</f>
        <v>#[color=3c2a1e,fontsize=22]刷新英雄专精[-][color=1ca216,fontsize=22]5[-][color=3c2a1e,fontsize=22]次[-]</v>
      </c>
    </row>
    <row r="657" spans="1:3">
      <c r="A657" s="56" t="str">
        <f>[4]lang_6!A657</f>
        <v>HUODONG_600702</v>
      </c>
      <c r="B657" s="56">
        <f>[4]lang_6!B657</f>
        <v>0</v>
      </c>
      <c r="C657" s="56" t="str">
        <f>[4]lang_6!C657</f>
        <v>#[color=3c2a1e,fontsize=22]获得[-][color=1ca216,fontsize=22]20[-][color=3c2a1e,fontsize=22]个壁垒阵营兵团碎片[-]</v>
      </c>
    </row>
    <row r="658" spans="1:3">
      <c r="A658" s="56" t="str">
        <f>[4]lang_6!A658</f>
        <v>HUODONG_220908</v>
      </c>
      <c r="B658" s="56">
        <f>[4]lang_6!B658</f>
        <v>0</v>
      </c>
      <c r="C658" s="56" t="str">
        <f>[4]lang_6!C658</f>
        <v>#[color=3c2a1e,fontsize=22]战役通关[-][color=1ca216,fontsize=22]1[-][color=3c2a1e,fontsize=22]次[-]</v>
      </c>
    </row>
    <row r="659" spans="1:3">
      <c r="A659" s="56" t="str">
        <f>[4]lang_6!A659</f>
        <v>HUODONG_110542</v>
      </c>
      <c r="B659" s="56">
        <f>[4]lang_6!B659</f>
        <v>0</v>
      </c>
      <c r="C659" s="56" t="str">
        <f>[4]lang_6!C659</f>
        <v>#[color=3c2a1e,fontsize=22]累积充值[-][color=1ca216,fontsize=22]60[-][color=3c2a1e,fontsize=22]钻石[-]</v>
      </c>
    </row>
    <row r="660" spans="1:3">
      <c r="A660" s="56" t="str">
        <f>[4]lang_6!A660</f>
        <v>HUODONG_110543</v>
      </c>
      <c r="B660" s="56">
        <f>[4]lang_6!B660</f>
        <v>0</v>
      </c>
      <c r="C660" s="56" t="str">
        <f>[4]lang_6!C660</f>
        <v>#[color=3c2a1e,fontsize=22]累积充值[-][color=1ca216,fontsize=22]180[-][color=3c2a1e,fontsize=22]钻石[-]</v>
      </c>
    </row>
    <row r="661" spans="1:3">
      <c r="A661" s="56" t="str">
        <f>[4]lang_6!A661</f>
        <v>HUODONG_110544</v>
      </c>
      <c r="B661" s="56">
        <f>[4]lang_6!B661</f>
        <v>0</v>
      </c>
      <c r="C661" s="56" t="str">
        <f>[4]lang_6!C661</f>
        <v>#[color=3c2a1e,fontsize=22]累积充值[-][color=1ca216,fontsize=22]300[-][color=3c2a1e,fontsize=22]钻石[-]</v>
      </c>
    </row>
    <row r="662" spans="1:3">
      <c r="A662" s="56" t="str">
        <f>[4]lang_6!A662</f>
        <v>HUODONG_110545</v>
      </c>
      <c r="B662" s="56">
        <f>[4]lang_6!B662</f>
        <v>0</v>
      </c>
      <c r="C662" s="56" t="str">
        <f>[4]lang_6!C662</f>
        <v>#[color=3c2a1e,fontsize=22]累积充值[-][color=1ca216,fontsize=22]600[-][color=3c2a1e,fontsize=22]钻石[-]</v>
      </c>
    </row>
    <row r="663" spans="1:3">
      <c r="A663" s="56" t="str">
        <f>[4]lang_6!A663</f>
        <v>HUODONG_110546</v>
      </c>
      <c r="B663" s="56">
        <f>[4]lang_6!B663</f>
        <v>0</v>
      </c>
      <c r="C663" s="56" t="str">
        <f>[4]lang_6!C663</f>
        <v>#[color=3c2a1e,fontsize=22]累积充值[-][color=1ca216,fontsize=22]980[-][color=3c2a1e,fontsize=22]钻石[-]</v>
      </c>
    </row>
    <row r="664" spans="1:3">
      <c r="A664" s="56" t="str">
        <f>[4]lang_6!A664</f>
        <v>HUODONG_110547</v>
      </c>
      <c r="B664" s="56">
        <f>[4]lang_6!B664</f>
        <v>0</v>
      </c>
      <c r="C664" s="56" t="str">
        <f>[4]lang_6!C664</f>
        <v>#[color=3c2a1e,fontsize=22]累积充值[-][color=1ca216,fontsize=22]1980[-][color=3c2a1e,fontsize=22]钻石[-]</v>
      </c>
    </row>
    <row r="665" spans="1:3">
      <c r="A665" s="56">
        <f>[4]lang_6!A665</f>
        <v>0</v>
      </c>
      <c r="B665" s="56">
        <f>[4]lang_6!B665</f>
        <v>0</v>
      </c>
      <c r="C665" s="56">
        <f>[4]lang_6!C665</f>
        <v>0</v>
      </c>
    </row>
    <row r="666" spans="1:3">
      <c r="A666" s="56" t="str">
        <f>[4]lang_6!A666</f>
        <v>HUODONG_640136</v>
      </c>
      <c r="B666" s="56">
        <f>[4]lang_6!B666</f>
        <v>0</v>
      </c>
      <c r="C666" s="56" t="str">
        <f>[4]lang_6!C666</f>
        <v>#[color=3c2a1e,fontsize=22]拥有4星帝国弩手[-]</v>
      </c>
    </row>
    <row r="667" spans="1:3">
      <c r="A667" s="56" t="str">
        <f>[4]lang_6!A667</f>
        <v>HUODONG_640137</v>
      </c>
      <c r="B667" s="56">
        <f>[4]lang_6!B667</f>
        <v>0</v>
      </c>
      <c r="C667" s="56" t="str">
        <f>[4]lang_6!C667</f>
        <v>#[color=3c2a1e,fontsize=22]拥有4星帝国枪兵[-]</v>
      </c>
    </row>
    <row r="668" spans="1:3">
      <c r="A668" s="56" t="str">
        <f>[4]lang_6!A668</f>
        <v>HUODONG_640138</v>
      </c>
      <c r="B668" s="56">
        <f>[4]lang_6!B668</f>
        <v>0</v>
      </c>
      <c r="C668" s="56" t="str">
        <f>[4]lang_6!C668</f>
        <v>#[color=3c2a1e,fontsize=22]拥有4星皇家骑士[-]</v>
      </c>
    </row>
    <row r="669" spans="1:3">
      <c r="A669" s="56" t="str">
        <f>[4]lang_6!A669</f>
        <v>HUODONG_640139</v>
      </c>
      <c r="B669" s="56">
        <f>[4]lang_6!B669</f>
        <v>0</v>
      </c>
      <c r="C669" s="56" t="str">
        <f>[4]lang_6!C669</f>
        <v>#[color=3c2a1e,fontsize=22]拥有4星僧侣[-]</v>
      </c>
    </row>
    <row r="670" spans="1:3">
      <c r="A670" s="56" t="str">
        <f>[4]lang_6!A670</f>
        <v>HUODONG_640140</v>
      </c>
      <c r="B670" s="56">
        <f>[4]lang_6!B670</f>
        <v>0</v>
      </c>
      <c r="C670" s="56" t="str">
        <f>[4]lang_6!C670</f>
        <v>#[color=3c2a1e,fontsize=22]拥有4星皇家狮鹫[-]</v>
      </c>
    </row>
    <row r="671" spans="1:3">
      <c r="A671" s="56" t="str">
        <f>[4]lang_6!A671</f>
        <v>HUODONG_640141</v>
      </c>
      <c r="B671" s="56">
        <f>[4]lang_6!B671</f>
        <v>0</v>
      </c>
      <c r="C671" s="56" t="str">
        <f>[4]lang_6!C671</f>
        <v>#[color=3c2a1e,fontsize=22]拥有4星皇家十字军[-]</v>
      </c>
    </row>
    <row r="672" spans="1:3">
      <c r="A672" s="56">
        <f>[4]lang_6!A672</f>
        <v>0</v>
      </c>
      <c r="B672" s="56">
        <f>[4]lang_6!B672</f>
        <v>0</v>
      </c>
      <c r="C672" s="56">
        <f>[4]lang_6!C672</f>
        <v>0</v>
      </c>
    </row>
    <row r="673" spans="1:3">
      <c r="A673" s="56" t="str">
        <f>[4]lang_6!A673</f>
        <v>HUODONG_520109</v>
      </c>
      <c r="B673" s="56">
        <f>[4]lang_6!B673</f>
        <v>0</v>
      </c>
      <c r="C673" s="56" t="str">
        <f>[4]lang_6!C673</f>
        <v>#[color=3c2a1e,fontsize=22]累计消耗[-][color=1ca216,fontsize=22]200[-][color=3c2a1e,fontsize=22]点行动力[-]</v>
      </c>
    </row>
    <row r="674" spans="1:3">
      <c r="A674" s="56" t="str">
        <f>[4]lang_6!A674</f>
        <v>HUODONG_520110</v>
      </c>
      <c r="B674" s="56">
        <f>[4]lang_6!B674</f>
        <v>0</v>
      </c>
      <c r="C674" s="56" t="str">
        <f>[4]lang_6!C674</f>
        <v>#[color=3c2a1e,fontsize=22]累计消耗[-][color=1ca216,fontsize=22]400[-][color=3c2a1e,fontsize=22]点行动力[-]</v>
      </c>
    </row>
    <row r="675" spans="1:3">
      <c r="A675" s="56" t="str">
        <f>[4]lang_6!A675</f>
        <v>HUODONG_520111</v>
      </c>
      <c r="B675" s="56">
        <f>[4]lang_6!B675</f>
        <v>0</v>
      </c>
      <c r="C675" s="56" t="str">
        <f>[4]lang_6!C675</f>
        <v>#[color=3c2a1e,fontsize=22]累计消耗[-][color=1ca216,fontsize=22]700[-][color=3c2a1e,fontsize=22]点行动力[-]</v>
      </c>
    </row>
    <row r="676" spans="1:3">
      <c r="A676" s="56" t="str">
        <f>[4]lang_6!A676</f>
        <v>HUODONG_520112</v>
      </c>
      <c r="B676" s="56">
        <f>[4]lang_6!B676</f>
        <v>0</v>
      </c>
      <c r="C676" s="56" t="str">
        <f>[4]lang_6!C676</f>
        <v>#[color=3c2a1e,fontsize=22]累计消耗[-][color=1ca216,fontsize=22]1000[-][color=3c2a1e,fontsize=22]点行动力[-]</v>
      </c>
    </row>
    <row r="677" spans="1:3">
      <c r="A677" s="56" t="str">
        <f>[4]lang_6!A677</f>
        <v>HUODONG_520113</v>
      </c>
      <c r="B677" s="56">
        <f>[4]lang_6!B677</f>
        <v>0</v>
      </c>
      <c r="C677" s="56" t="str">
        <f>[4]lang_6!C677</f>
        <v>#[color=3c2a1e,fontsize=22]累计消耗[-][color=1ca216,fontsize=22]1500[-][color=3c2a1e,fontsize=22]点行动力[-]</v>
      </c>
    </row>
    <row r="678" spans="1:3">
      <c r="A678" s="56">
        <f>[4]lang_6!A678</f>
        <v>0</v>
      </c>
      <c r="B678" s="56">
        <f>[4]lang_6!B678</f>
        <v>0</v>
      </c>
      <c r="C678" s="56">
        <f>[4]lang_6!C678</f>
        <v>0</v>
      </c>
    </row>
    <row r="679" spans="1:3">
      <c r="A679" s="56" t="str">
        <f>[4]lang_6!A679</f>
        <v>HUODONG_640142</v>
      </c>
      <c r="B679" s="56">
        <f>[4]lang_6!B679</f>
        <v>0</v>
      </c>
      <c r="C679" s="56" t="str">
        <f>[4]lang_6!C679</f>
        <v>#[color=3c2a1e,fontsize=22]拥有5星地精战士[-]</v>
      </c>
    </row>
    <row r="680" spans="1:3">
      <c r="A680" s="56" t="str">
        <f>[4]lang_6!A680</f>
        <v>HUODONG_640143</v>
      </c>
      <c r="B680" s="56">
        <f>[4]lang_6!B680</f>
        <v>0</v>
      </c>
      <c r="C680" s="56" t="str">
        <f>[4]lang_6!C680</f>
        <v>#[color=3c2a1e,fontsize=22]拥有5星恶狼骑士[-]</v>
      </c>
    </row>
    <row r="681" spans="1:3">
      <c r="A681" s="56" t="str">
        <f>[4]lang_6!A681</f>
        <v>HUODONG_640144</v>
      </c>
      <c r="B681" s="56">
        <f>[4]lang_6!B681</f>
        <v>0</v>
      </c>
      <c r="C681" s="56" t="str">
        <f>[4]lang_6!C681</f>
        <v>#[color=3c2a1e,fontsize=22]拥有5星雷鸟[-]</v>
      </c>
    </row>
    <row r="682" spans="1:3">
      <c r="A682" s="56" t="str">
        <f>[4]lang_6!A682</f>
        <v>HUODONG_640145</v>
      </c>
      <c r="B682" s="56">
        <f>[4]lang_6!B682</f>
        <v>0</v>
      </c>
      <c r="C682" s="56" t="str">
        <f>[4]lang_6!C682</f>
        <v>#[color=3c2a1e,fontsize=22]拥有5星食人魔[-]</v>
      </c>
    </row>
    <row r="683" spans="1:3">
      <c r="A683" s="56" t="str">
        <f>[4]lang_6!A683</f>
        <v>HUODONG_640146</v>
      </c>
      <c r="B683" s="56">
        <f>[4]lang_6!B683</f>
        <v>0</v>
      </c>
      <c r="C683" s="56" t="str">
        <f>[4]lang_6!C683</f>
        <v>#[color=3c2a1e,fontsize=22]拥有5星独眼巨人[-]</v>
      </c>
    </row>
    <row r="684" spans="1:3">
      <c r="A684" s="56" t="str">
        <f>[4]lang_6!A684</f>
        <v>HUODONG_640147</v>
      </c>
      <c r="B684" s="56">
        <f>[4]lang_6!B684</f>
        <v>0</v>
      </c>
      <c r="C684" s="56" t="str">
        <f>[4]lang_6!C684</f>
        <v>#[color=3c2a1e,fontsize=22]拥有2星科尔格[-]</v>
      </c>
    </row>
    <row r="685" spans="1:3">
      <c r="A685" s="56" t="str">
        <f>[4]lang_6!A685</f>
        <v>HUODONG_640148</v>
      </c>
      <c r="B685" s="56">
        <f>[4]lang_6!B685</f>
        <v>0</v>
      </c>
      <c r="C685" s="56" t="str">
        <f>[4]lang_6!C685</f>
        <v>#[color=3c2a1e,fontsize=22]拥有6星比蒙巨兽[-]</v>
      </c>
    </row>
    <row r="686" spans="1:3">
      <c r="A686" s="56">
        <f>[4]lang_6!A686</f>
        <v>0</v>
      </c>
      <c r="B686" s="56">
        <f>[4]lang_6!B686</f>
        <v>0</v>
      </c>
      <c r="C686" s="56">
        <f>[4]lang_6!C686</f>
        <v>0</v>
      </c>
    </row>
    <row r="687" spans="1:3">
      <c r="A687" s="56" t="str">
        <f>[4]lang_6!A687</f>
        <v>HUODONG_100258</v>
      </c>
      <c r="B687" s="56">
        <f>[4]lang_6!B687</f>
        <v>0</v>
      </c>
      <c r="C687" s="303" t="str">
        <f>[4]lang_6!C687</f>
        <v>#[color=3c2a1e,fontsize=22]累计登录[-][color=1ca216,fontsize=22]1[-][color=3c2a1e,fontsize=23]天[-]</v>
      </c>
    </row>
    <row r="688" spans="1:3">
      <c r="A688" s="56" t="str">
        <f>[4]lang_6!A688</f>
        <v>HUODONG_100259</v>
      </c>
      <c r="B688" s="56">
        <f>[4]lang_6!B688</f>
        <v>0</v>
      </c>
      <c r="C688" s="303" t="str">
        <f>[4]lang_6!C688</f>
        <v>#[color=3c2a1e,fontsize=22]累计登录[-][color=1ca216,fontsize=22]2[-][color=3c2a1e,fontsize=23]天[-]</v>
      </c>
    </row>
    <row r="689" spans="1:3">
      <c r="A689" s="56" t="str">
        <f>[4]lang_6!A689</f>
        <v>HUODONG_100260</v>
      </c>
      <c r="B689" s="56">
        <f>[4]lang_6!B689</f>
        <v>0</v>
      </c>
      <c r="C689" s="303" t="str">
        <f>[4]lang_6!C689</f>
        <v>#[color=3c2a1e,fontsize=22]累计登录[-][color=1ca216,fontsize=22]3[-][color=3c2a1e,fontsize=23]天[-]</v>
      </c>
    </row>
    <row r="690" spans="1:3">
      <c r="A690" s="56">
        <f>[4]lang_6!A690</f>
        <v>0</v>
      </c>
      <c r="B690" s="56">
        <f>[4]lang_6!B690</f>
        <v>0</v>
      </c>
      <c r="C690" s="303">
        <f>[4]lang_6!C690</f>
        <v>0</v>
      </c>
    </row>
    <row r="691" spans="1:3">
      <c r="A691" s="56" t="str">
        <f>[4]lang_6!A691</f>
        <v>HUODONG_200320</v>
      </c>
      <c r="B691" s="56">
        <f>[4]lang_6!B691</f>
        <v>0</v>
      </c>
      <c r="C691" s="303" t="str">
        <f>[4]lang_6!C691</f>
        <v>#[color=fcf4c5,fontsize=20]单笔充值6480钻石[-]</v>
      </c>
    </row>
    <row r="692" spans="1:3">
      <c r="A692" s="56" t="str">
        <f>[4]lang_6!A692</f>
        <v>HUODONG_200321</v>
      </c>
      <c r="B692" s="56">
        <f>[4]lang_6!B692</f>
        <v>0</v>
      </c>
      <c r="C692" s="56" t="str">
        <f>[4]lang_6!C692</f>
        <v>#[color=fcf4c5,fontsize=20]单笔充值3280钻石[-]</v>
      </c>
    </row>
    <row r="693" spans="1:3">
      <c r="A693" s="56" t="str">
        <f>[4]lang_6!A693</f>
        <v>HUODONG_200322</v>
      </c>
      <c r="B693" s="56">
        <f>[4]lang_6!B693</f>
        <v>0</v>
      </c>
      <c r="C693" s="303" t="str">
        <f>[4]lang_6!C693</f>
        <v>#[color=fcf4c5,fontsize=20]单笔充值1980钻石[-]</v>
      </c>
    </row>
    <row r="694" spans="1:3">
      <c r="A694" s="56" t="str">
        <f>[4]lang_6!A694</f>
        <v>HUODONG_200323</v>
      </c>
      <c r="B694" s="56">
        <f>[4]lang_6!B694</f>
        <v>0</v>
      </c>
      <c r="C694" s="303" t="str">
        <f>[4]lang_6!C694</f>
        <v>#[color=fcf4c5,fontsize=20]单笔充值980钻石[-]</v>
      </c>
    </row>
    <row r="695" spans="1:3">
      <c r="A695" s="56" t="str">
        <f>[4]lang_6!A695</f>
        <v>HUODONG_200324</v>
      </c>
      <c r="B695" s="56">
        <f>[4]lang_6!B695</f>
        <v>0</v>
      </c>
      <c r="C695" s="56" t="str">
        <f>[4]lang_6!C695</f>
        <v>#[color=fcf4c5,fontsize=20]单笔充值300钻石[-]</v>
      </c>
    </row>
    <row r="696" spans="1:3">
      <c r="A696" s="56">
        <f>[4]lang_6!A696</f>
        <v>0</v>
      </c>
      <c r="B696" s="56">
        <f>[4]lang_6!B696</f>
        <v>0</v>
      </c>
      <c r="C696" s="303">
        <f>[4]lang_6!C696</f>
        <v>0</v>
      </c>
    </row>
    <row r="697" spans="1:3">
      <c r="A697" s="56" t="str">
        <f>[4]lang_6!A697</f>
        <v>HUODONG_500415</v>
      </c>
      <c r="B697" s="56">
        <f>[4]lang_6!B697</f>
        <v>0</v>
      </c>
      <c r="C697" s="303" t="str">
        <f>[4]lang_6!C697</f>
        <v>#[color=3c2a1e,fontsize=22]在冠军对决中取得[-][color=1ca216,fontsize=22]首胜[-]</v>
      </c>
    </row>
    <row r="698" spans="1:3">
      <c r="A698" s="56" t="str">
        <f>[4]lang_6!A698</f>
        <v>HUODONG_500322</v>
      </c>
      <c r="B698" s="56">
        <f>[4]lang_6!B698</f>
        <v>0</v>
      </c>
      <c r="C698" s="303" t="str">
        <f>[4]lang_6!C698</f>
        <v>#[color=3c2a1e,fontsize=22]在冠军对决中达到[-][color=1ca216,fontsize=22]专家[-][color=3c2a1e,fontsize=22]段位[-]</v>
      </c>
    </row>
    <row r="699" spans="1:3">
      <c r="A699" s="56">
        <f>[4]lang_6!A699</f>
        <v>0</v>
      </c>
      <c r="B699" s="56">
        <f>[4]lang_6!B699</f>
        <v>0</v>
      </c>
      <c r="C699" s="303">
        <f>[4]lang_6!C699</f>
        <v>0</v>
      </c>
    </row>
    <row r="700" spans="1:3">
      <c r="A700" s="56" t="str">
        <f>[4]lang_6!A700</f>
        <v>HUODONG_200208</v>
      </c>
      <c r="B700" s="56">
        <f>[4]lang_6!B700</f>
        <v>0</v>
      </c>
      <c r="C700" s="303" t="str">
        <f>[4]lang_6!C700</f>
        <v>#[color=3c2a1e,fontsize=22]挑战精英副本[-][color=1ca216,fontsize=22]25[-][color=3c2a1e,fontsize=22]次[-]</v>
      </c>
    </row>
    <row r="701" spans="1:3">
      <c r="A701" s="56" t="str">
        <f>[4]lang_6!A701</f>
        <v>HUODONG_200209</v>
      </c>
      <c r="B701" s="56">
        <f>[4]lang_6!B701</f>
        <v>0</v>
      </c>
      <c r="C701" s="303" t="str">
        <f>[4]lang_6!C701</f>
        <v>#[color=3c2a1e,fontsize=22]挑战精英副本[-][color=1ca216,fontsize=22]75[-][color=3c2a1e,fontsize=22]次[-]</v>
      </c>
    </row>
    <row r="702" spans="1:3">
      <c r="A702" s="56" t="str">
        <f>[4]lang_6!A702</f>
        <v>HUODONG_200210</v>
      </c>
      <c r="B702" s="56">
        <f>[4]lang_6!B702</f>
        <v>0</v>
      </c>
      <c r="C702" s="303" t="str">
        <f>[4]lang_6!C702</f>
        <v>#[color=3c2a1e,fontsize=22]挑战精英副本[-][color=1ca216,fontsize=22]125[-][color=3c2a1e,fontsize=22]次[-]</v>
      </c>
    </row>
    <row r="703" spans="1:3">
      <c r="A703" s="56" t="str">
        <f>[4]lang_6!A703</f>
        <v>HUODONG_200211</v>
      </c>
      <c r="B703" s="56">
        <f>[4]lang_6!B703</f>
        <v>0</v>
      </c>
      <c r="C703" s="56" t="str">
        <f>[4]lang_6!C703</f>
        <v>#[color=3c2a1e,fontsize=22]挑战精英副本[-][color=1ca216,fontsize=22]175[-][color=3c2a1e,fontsize=22]次[-]</v>
      </c>
    </row>
    <row r="704" spans="1:3">
      <c r="A704" s="56" t="str">
        <f>[4]lang_6!A704</f>
        <v>HUODONG_200212</v>
      </c>
      <c r="B704" s="56">
        <f>[4]lang_6!B704</f>
        <v>0</v>
      </c>
      <c r="C704" s="303" t="str">
        <f>[4]lang_6!C704</f>
        <v>#[color=3c2a1e,fontsize=22]挑战精英副本[-][color=1ca216,fontsize=22]225[-][color=3c2a1e,fontsize=22]次[-]</v>
      </c>
    </row>
    <row r="705" spans="1:3">
      <c r="A705" s="56" t="str">
        <f>[4]lang_6!A705</f>
        <v>HUODONG_200213</v>
      </c>
      <c r="B705" s="56">
        <f>[4]lang_6!B705</f>
        <v>0</v>
      </c>
      <c r="C705" s="56" t="str">
        <f>[4]lang_6!C705</f>
        <v>#[color=3c2a1e,fontsize=22]挑战精英副本[-][color=1ca216,fontsize=22]275[-][color=3c2a1e,fontsize=22]次[-]</v>
      </c>
    </row>
    <row r="706" spans="1:3">
      <c r="A706" s="56" t="str">
        <f>[4]lang_6!A706</f>
        <v>HUODONG_200214</v>
      </c>
      <c r="B706" s="56">
        <f>[4]lang_6!B706</f>
        <v>0</v>
      </c>
      <c r="C706" s="56" t="str">
        <f>[4]lang_6!C706</f>
        <v>#[color=3c2a1e,fontsize=22]挑战精英副本[-][color=1ca216,fontsize=22]325[-][color=3c2a1e,fontsize=22]次[-]</v>
      </c>
    </row>
    <row r="707" spans="1:3">
      <c r="A707" s="56">
        <f>[4]lang_6!A707</f>
        <v>0</v>
      </c>
      <c r="B707" s="56">
        <f>[4]lang_6!B707</f>
        <v>0</v>
      </c>
      <c r="C707" s="56">
        <f>[4]lang_6!C707</f>
        <v>0</v>
      </c>
    </row>
    <row r="708" spans="1:3">
      <c r="A708" s="56" t="str">
        <f>[4]lang_6!A708</f>
        <v>HUODONG_120813</v>
      </c>
      <c r="B708" s="56">
        <f>[4]lang_6!B708</f>
        <v>0</v>
      </c>
      <c r="C708" s="56" t="str">
        <f>[4]lang_6!C708</f>
        <v>#[color=3c2a1e,fontsize=22]进行宝物占星[-][color=1ca216,fontsize=22]5[-][color=3c2a1e,fontsize=22]次[-]</v>
      </c>
    </row>
    <row r="709" spans="1:3">
      <c r="A709" s="56">
        <f>[4]lang_6!A709</f>
        <v>0</v>
      </c>
      <c r="B709" s="56">
        <f>[4]lang_6!B709</f>
        <v>0</v>
      </c>
      <c r="C709" s="56">
        <f>[4]lang_6!C709</f>
        <v>0</v>
      </c>
    </row>
    <row r="710" spans="1:3">
      <c r="A710" s="56" t="str">
        <f>[4]lang_6!A710</f>
        <v>HUODONG_110230</v>
      </c>
      <c r="B710" s="56">
        <f>[4]lang_6!B710</f>
        <v>0</v>
      </c>
      <c r="C710" s="56" t="str">
        <f>[4]lang_6!C710</f>
        <v>#[color=3c2a1e,fontsize=22]累积充值[-][color=1ca216,fontsize=22]300[-][color=3c2a1e,fontsize=22]钻石[-]</v>
      </c>
    </row>
    <row r="711" spans="1:3">
      <c r="A711" s="56" t="str">
        <f>[4]lang_6!A711</f>
        <v>HUODONG_110231</v>
      </c>
      <c r="B711" s="56">
        <f>[4]lang_6!B711</f>
        <v>0</v>
      </c>
      <c r="C711" s="56" t="str">
        <f>[4]lang_6!C711</f>
        <v>#[color=3c2a1e,fontsize=22]累积充值[-][color=1ca216,fontsize=22]980[-][color=3c2a1e,fontsize=22]钻石[-]</v>
      </c>
    </row>
    <row r="712" spans="1:3">
      <c r="A712" s="56" t="str">
        <f>[4]lang_6!A712</f>
        <v>HUODONG_110232</v>
      </c>
      <c r="B712" s="56">
        <f>[4]lang_6!B712</f>
        <v>0</v>
      </c>
      <c r="C712" s="56" t="str">
        <f>[4]lang_6!C712</f>
        <v>#[color=3c2a1e,fontsize=22]累积充值[-][color=1ca216,fontsize=22]1980[-][color=3c2a1e,fontsize=22]钻石[-]</v>
      </c>
    </row>
    <row r="713" spans="1:3">
      <c r="A713" s="56" t="str">
        <f>[4]lang_6!A713</f>
        <v>HUODONG_110233</v>
      </c>
      <c r="B713" s="56">
        <f>[4]lang_6!B713</f>
        <v>0</v>
      </c>
      <c r="C713" s="56" t="str">
        <f>[4]lang_6!C713</f>
        <v>#[color=3c2a1e,fontsize=22]累积充值[-][color=1ca216,fontsize=22]3280[-][color=3c2a1e,fontsize=22]钻石[-]</v>
      </c>
    </row>
    <row r="714" spans="1:3">
      <c r="A714" s="56" t="str">
        <f>[4]lang_6!A714</f>
        <v>HUODONG_110234</v>
      </c>
      <c r="B714" s="56">
        <f>[4]lang_6!B714</f>
        <v>0</v>
      </c>
      <c r="C714" s="56" t="str">
        <f>[4]lang_6!C714</f>
        <v>#[color=3c2a1e,fontsize=22]累积充值[-][color=1ca216,fontsize=22]6480[-][color=3c2a1e,fontsize=22]钻石[-]</v>
      </c>
    </row>
    <row r="715" spans="1:3">
      <c r="A715" s="56" t="str">
        <f>[4]lang_6!A715</f>
        <v>HUODONG_110235</v>
      </c>
      <c r="B715" s="56">
        <f>[4]lang_6!B715</f>
        <v>0</v>
      </c>
      <c r="C715" s="303" t="str">
        <f>[4]lang_6!C715</f>
        <v>#[color=3c2a1e,fontsize=22]累积充值[-][color=1ca216,fontsize=22]10000[-][color=3c2a1e,fontsize=22]钻石[-]</v>
      </c>
    </row>
    <row r="716" spans="1:3">
      <c r="A716" s="56" t="str">
        <f>[4]lang_6!A716</f>
        <v>HUODONG_110236</v>
      </c>
      <c r="B716" s="56">
        <f>[4]lang_6!B716</f>
        <v>0</v>
      </c>
      <c r="C716" s="56" t="str">
        <f>[4]lang_6!C716</f>
        <v>#[color=3c2a1e,fontsize=22]累积充值[-][color=1ca216,fontsize=22]15000[-][color=3c2a1e,fontsize=22]钻石[-]</v>
      </c>
    </row>
    <row r="717" spans="1:3">
      <c r="A717" s="56" t="str">
        <f>[4]lang_6!A717</f>
        <v>HUODONG_110237</v>
      </c>
      <c r="B717" s="56">
        <f>[4]lang_6!B717</f>
        <v>0</v>
      </c>
      <c r="C717" s="303" t="str">
        <f>[4]lang_6!C717</f>
        <v>#[color=3c2a1e,fontsize=22]累积充值[-][color=1ca216,fontsize=22]20000[-][color=3c2a1e,fontsize=22]钻石[-]</v>
      </c>
    </row>
    <row r="718" spans="1:3">
      <c r="A718" s="56">
        <f>[4]lang_6!A718</f>
        <v>0</v>
      </c>
      <c r="B718" s="56">
        <f>[4]lang_6!B718</f>
        <v>0</v>
      </c>
      <c r="C718" s="56">
        <f>[4]lang_6!C718</f>
        <v>0</v>
      </c>
    </row>
    <row r="719" spans="1:3">
      <c r="A719" s="56" t="str">
        <f>[4]lang_6!A719</f>
        <v>HUODONG_120814</v>
      </c>
      <c r="B719" s="56">
        <f>[4]lang_6!B719</f>
        <v>0</v>
      </c>
      <c r="C719" s="56" t="str">
        <f>[4]lang_6!C719</f>
        <v>#[color=3c2a1e,fontsize=22]进行宝物占星[-][color=1ca216,fontsize=22]5[-][color=3c2a1e,fontsize=22]次[-]</v>
      </c>
    </row>
    <row r="720" spans="1:3">
      <c r="A720" s="56">
        <f>[4]lang_6!A720</f>
        <v>0</v>
      </c>
      <c r="B720" s="56">
        <f>[4]lang_6!B720</f>
        <v>0</v>
      </c>
      <c r="C720" s="56">
        <f>[4]lang_6!C720</f>
        <v>0</v>
      </c>
    </row>
    <row r="721" spans="1:3">
      <c r="A721" s="56" t="str">
        <f>[4]lang_6!A721</f>
        <v>HUODONG_500323</v>
      </c>
      <c r="B721" s="56">
        <f>[4]lang_6!B721</f>
        <v>0</v>
      </c>
      <c r="C721" s="56" t="str">
        <f>[4]lang_6!C721</f>
        <v>#[color=3c2a1e,fontsize=22]在冠军对决中达到[-][color=1ca216,fontsize=22]专家[-][color=3c2a1e,fontsize=22]段位[-]</v>
      </c>
    </row>
    <row r="722" spans="1:3">
      <c r="A722" s="56" t="str">
        <f>[4]lang_6!A722</f>
        <v>HUODONG_500416</v>
      </c>
      <c r="B722" s="56">
        <f>[4]lang_6!B722</f>
        <v>0</v>
      </c>
      <c r="C722" s="56" t="str">
        <f>[4]lang_6!C722</f>
        <v>#[color=3c2a1e,fontsize=22]在冠军对决中取得[-][color=1ca216,fontsize=22]3连胜[-]</v>
      </c>
    </row>
    <row r="723" spans="1:3">
      <c r="A723" s="56" t="str">
        <f>[4]lang_6!A723</f>
        <v>HUODONG_500417</v>
      </c>
      <c r="B723" s="56">
        <f>[4]lang_6!B723</f>
        <v>0</v>
      </c>
      <c r="C723" s="56" t="str">
        <f>[4]lang_6!C723</f>
        <v>#[color=3c2a1e,fontsize=22]在冠军对决中取得[-][color=1ca216,fontsize=22]6连胜[-]</v>
      </c>
    </row>
    <row r="724" spans="1:3">
      <c r="A724" s="56">
        <f>[4]lang_6!A724</f>
        <v>0</v>
      </c>
      <c r="B724" s="56">
        <f>[4]lang_6!B724</f>
        <v>0</v>
      </c>
      <c r="C724" s="56">
        <f>[4]lang_6!C724</f>
        <v>0</v>
      </c>
    </row>
    <row r="725" spans="1:3">
      <c r="A725" s="56" t="str">
        <f>[4]lang_6!A725</f>
        <v>HUODONG_640149</v>
      </c>
      <c r="B725" s="56">
        <f>[4]lang_6!B725</f>
        <v>0</v>
      </c>
      <c r="C725" s="56" t="str">
        <f>[4]lang_6!C725</f>
        <v>#[color=3c2a1e,fontsize=22]拥有5星帝国枪兵[-]</v>
      </c>
    </row>
    <row r="726" spans="1:3">
      <c r="A726" s="56" t="str">
        <f>[4]lang_6!A726</f>
        <v>HUODONG_640150</v>
      </c>
      <c r="B726" s="56">
        <f>[4]lang_6!B726</f>
        <v>0</v>
      </c>
      <c r="C726" s="56" t="str">
        <f>[4]lang_6!C726</f>
        <v>#[color=3c2a1e,fontsize=22]拥有5星帝国弩手[-]</v>
      </c>
    </row>
    <row r="727" spans="1:3">
      <c r="A727" s="56" t="str">
        <f>[4]lang_6!A727</f>
        <v>HUODONG_640151</v>
      </c>
      <c r="B727" s="56">
        <f>[4]lang_6!B727</f>
        <v>0</v>
      </c>
      <c r="C727" s="56" t="str">
        <f>[4]lang_6!C727</f>
        <v>#[color=3c2a1e,fontsize=22]拥有5星皇家骑士[-]</v>
      </c>
    </row>
    <row r="728" spans="1:3">
      <c r="A728" s="56" t="str">
        <f>[4]lang_6!A728</f>
        <v>HUODONG_640152</v>
      </c>
      <c r="B728" s="56">
        <f>[4]lang_6!B728</f>
        <v>0</v>
      </c>
      <c r="C728" s="56" t="str">
        <f>[4]lang_6!C728</f>
        <v>#[color=3c2a1e,fontsize=22]拥有5星皇家十字军[-]</v>
      </c>
    </row>
    <row r="729" spans="1:3">
      <c r="A729" s="56" t="str">
        <f>[4]lang_6!A729</f>
        <v>HUODONG_640153</v>
      </c>
      <c r="B729" s="56">
        <f>[4]lang_6!B729</f>
        <v>0</v>
      </c>
      <c r="C729" s="56" t="str">
        <f>[4]lang_6!C729</f>
        <v>#[color=3c2a1e,fontsize=22]拥有5星僧侣[-]</v>
      </c>
    </row>
    <row r="730" spans="1:3">
      <c r="A730" s="56" t="str">
        <f>[4]lang_6!A730</f>
        <v>HUODONG_640154</v>
      </c>
      <c r="B730" s="56">
        <f>[4]lang_6!B730</f>
        <v>0</v>
      </c>
      <c r="C730" s="56" t="str">
        <f>[4]lang_6!C730</f>
        <v>#[color=3c2a1e,fontsize=22]拥有2星罗兰德[-]</v>
      </c>
    </row>
    <row r="731" spans="1:3">
      <c r="A731" s="56" t="str">
        <f>[4]lang_6!A731</f>
        <v>HUODONG_640155</v>
      </c>
      <c r="B731" s="56">
        <f>[4]lang_6!B731</f>
        <v>0</v>
      </c>
      <c r="C731" s="56" t="str">
        <f>[4]lang_6!C731</f>
        <v>#[color=3c2a1e,fontsize=22]拥有6星大天使[-]</v>
      </c>
    </row>
    <row r="732" spans="1:3">
      <c r="A732" s="56">
        <f>[4]lang_6!A732</f>
        <v>0</v>
      </c>
      <c r="B732" s="56">
        <f>[4]lang_6!B732</f>
        <v>0</v>
      </c>
      <c r="C732" s="56">
        <f>[4]lang_6!C732</f>
        <v>0</v>
      </c>
    </row>
    <row r="733" spans="1:3">
      <c r="A733" s="56" t="str">
        <f>[4]lang_6!A733</f>
        <v>HUODONG_100261</v>
      </c>
      <c r="B733" s="56">
        <f>[4]lang_6!B733</f>
        <v>0</v>
      </c>
      <c r="C733" s="303" t="str">
        <f>[4]lang_6!C733</f>
        <v>#[color=3c2a1e,fontsize=22]累计登录[-][color=1ca216,fontsize=22]1[-][color=3c2a1e,fontsize=23]天[-]</v>
      </c>
    </row>
    <row r="734" spans="1:3">
      <c r="A734" s="56" t="str">
        <f>[4]lang_6!A734</f>
        <v>HUODONG_100262</v>
      </c>
      <c r="B734" s="56">
        <f>[4]lang_6!B734</f>
        <v>0</v>
      </c>
      <c r="C734" s="303" t="str">
        <f>[4]lang_6!C734</f>
        <v>#[color=3c2a1e,fontsize=22]累计登录[-][color=1ca216,fontsize=22]2[-][color=3c2a1e,fontsize=23]天[-]</v>
      </c>
    </row>
    <row r="735" spans="1:3">
      <c r="A735" s="56" t="str">
        <f>[4]lang_6!A735</f>
        <v>HUODONG_100263</v>
      </c>
      <c r="B735" s="56">
        <f>[4]lang_6!B735</f>
        <v>0</v>
      </c>
      <c r="C735" s="303" t="str">
        <f>[4]lang_6!C735</f>
        <v>#[color=3c2a1e,fontsize=22]累计登录[-][color=1ca216,fontsize=22]3[-][color=3c2a1e,fontsize=23]天[-]</v>
      </c>
    </row>
    <row r="736" spans="1:3">
      <c r="A736" s="56">
        <f>[4]lang_6!A736</f>
        <v>0</v>
      </c>
      <c r="B736" s="56">
        <f>[4]lang_6!B736</f>
        <v>0</v>
      </c>
      <c r="C736" s="303">
        <f>[4]lang_6!C736</f>
        <v>0</v>
      </c>
    </row>
    <row r="737" spans="1:3">
      <c r="A737" s="56" t="str">
        <f>[4]lang_6!A737</f>
        <v>HUODONG_200325</v>
      </c>
      <c r="B737" s="56">
        <f>[4]lang_6!B737</f>
        <v>0</v>
      </c>
      <c r="C737" s="303" t="str">
        <f>[4]lang_6!C737</f>
        <v>#[color=fcf4c5,fontsize=20]单笔充值6480钻石[-]</v>
      </c>
    </row>
    <row r="738" spans="1:3">
      <c r="A738" s="56" t="str">
        <f>[4]lang_6!A738</f>
        <v>HUODONG_200326</v>
      </c>
      <c r="B738" s="56">
        <f>[4]lang_6!B738</f>
        <v>0</v>
      </c>
      <c r="C738" s="56" t="str">
        <f>[4]lang_6!C738</f>
        <v>#[color=fcf4c5,fontsize=20]单笔充值3280钻石[-]</v>
      </c>
    </row>
    <row r="739" spans="1:3">
      <c r="A739" s="56" t="str">
        <f>[4]lang_6!A739</f>
        <v>HUODONG_200327</v>
      </c>
      <c r="B739" s="56">
        <f>[4]lang_6!B739</f>
        <v>0</v>
      </c>
      <c r="C739" s="56" t="str">
        <f>[4]lang_6!C739</f>
        <v>#[color=fcf4c5,fontsize=20]单笔充值1980钻石[-]</v>
      </c>
    </row>
    <row r="740" spans="1:3">
      <c r="A740" s="56" t="str">
        <f>[4]lang_6!A740</f>
        <v>HUODONG_200328</v>
      </c>
      <c r="B740" s="56">
        <f>[4]lang_6!B740</f>
        <v>0</v>
      </c>
      <c r="C740" s="56" t="str">
        <f>[4]lang_6!C740</f>
        <v>#[color=fcf4c5,fontsize=20]单笔充值980钻石[-]</v>
      </c>
    </row>
    <row r="741" spans="1:3">
      <c r="A741" s="56" t="str">
        <f>[4]lang_6!A741</f>
        <v>HUODONG_200329</v>
      </c>
      <c r="B741" s="56">
        <f>[4]lang_6!B741</f>
        <v>0</v>
      </c>
      <c r="C741" s="56" t="str">
        <f>[4]lang_6!C741</f>
        <v>#[color=fcf4c5,fontsize=20]单笔充值300钻石[-]</v>
      </c>
    </row>
    <row r="742" spans="1:3">
      <c r="A742" s="56">
        <f>[4]lang_6!A742</f>
        <v>0</v>
      </c>
      <c r="B742" s="56">
        <f>[4]lang_6!B742</f>
        <v>0</v>
      </c>
      <c r="C742" s="56">
        <f>[4]lang_6!C742</f>
        <v>0</v>
      </c>
    </row>
    <row r="743" spans="1:3">
      <c r="A743" s="56" t="str">
        <f>[4]lang_6!A743</f>
        <v>HUODONG_100264</v>
      </c>
      <c r="B743" s="56">
        <f>[4]lang_6!B743</f>
        <v>0</v>
      </c>
      <c r="C743" s="56" t="str">
        <f>[4]lang_6!C743</f>
        <v>#[color=3c2a1e,fontsize=22]累计登录[-][color=1ca216,fontsize=22]1[-][color=3c2a1e,fontsize=23]天[-]</v>
      </c>
    </row>
    <row r="744" spans="1:3">
      <c r="A744" s="56" t="str">
        <f>[4]lang_6!A744</f>
        <v>HUODONG_100265</v>
      </c>
      <c r="B744" s="56">
        <f>[4]lang_6!B744</f>
        <v>0</v>
      </c>
      <c r="C744" s="56" t="str">
        <f>[4]lang_6!C744</f>
        <v>#[color=3c2a1e,fontsize=22]累计登录[-][color=1ca216,fontsize=22]2[-][color=3c2a1e,fontsize=23]天[-]</v>
      </c>
    </row>
    <row r="745" spans="1:3">
      <c r="A745" s="56" t="str">
        <f>[4]lang_6!A745</f>
        <v>HUODONG_100266</v>
      </c>
      <c r="B745" s="56">
        <f>[4]lang_6!B745</f>
        <v>0</v>
      </c>
      <c r="C745" s="56" t="str">
        <f>[4]lang_6!C745</f>
        <v>#[color=3c2a1e,fontsize=22]累计登录[-][color=1ca216,fontsize=22]3[-][color=3c2a1e,fontsize=23]天[-]</v>
      </c>
    </row>
    <row r="746" spans="1:3">
      <c r="A746" s="56" t="str">
        <f>[4]lang_6!A746</f>
        <v>HUODONG_100267</v>
      </c>
      <c r="B746" s="56">
        <f>[4]lang_6!B746</f>
        <v>0</v>
      </c>
      <c r="C746" s="56" t="str">
        <f>[4]lang_6!C746</f>
        <v>#[color=3c2a1e,fontsize=22]累计登录[-][color=1ca216,fontsize=22]4[-][color=3c2a1e,fontsize=23]天[-]</v>
      </c>
    </row>
    <row r="747" spans="1:3">
      <c r="A747" s="56" t="str">
        <f>[4]lang_6!A747</f>
        <v>HUODONG_100268</v>
      </c>
      <c r="B747" s="56">
        <f>[4]lang_6!B747</f>
        <v>0</v>
      </c>
      <c r="C747" s="56" t="str">
        <f>[4]lang_6!C747</f>
        <v>#[color=3c2a1e,fontsize=22]累计登录[-][color=1ca216,fontsize=22]5[-][color=3c2a1e,fontsize=23]天[-]</v>
      </c>
    </row>
    <row r="748" spans="1:3">
      <c r="A748" s="56" t="str">
        <f>[4]lang_6!A748</f>
        <v>HUODONG_100269</v>
      </c>
      <c r="B748" s="56">
        <f>[4]lang_6!B748</f>
        <v>0</v>
      </c>
      <c r="C748" s="56" t="str">
        <f>[4]lang_6!C748</f>
        <v>#[color=3c2a1e,fontsize=22]累计登录[-][color=1ca216,fontsize=22]6[-][color=3c2a1e,fontsize=23]天[-]</v>
      </c>
    </row>
    <row r="749" spans="1:3">
      <c r="A749" s="56">
        <f>[4]lang_6!A749</f>
        <v>0</v>
      </c>
      <c r="B749" s="56">
        <f>[4]lang_6!B749</f>
        <v>0</v>
      </c>
      <c r="C749" s="56">
        <f>[4]lang_6!C749</f>
        <v>0</v>
      </c>
    </row>
    <row r="750" spans="1:3">
      <c r="A750" s="56" t="str">
        <f>[4]lang_6!A750</f>
        <v>HUODONG_800101</v>
      </c>
      <c r="B750" s="56">
        <f>[4]lang_6!B750</f>
        <v>0</v>
      </c>
      <c r="C750" s="56" t="str">
        <f>[4]lang_6!C750</f>
        <v>#[color=3c2a1e,fontsize=22]在英雄交锋中累计获得[-][color=1ca216,fontsize=22]6[-][color=3c2a1e,fontsize=23]胜[-]</v>
      </c>
    </row>
    <row r="751" spans="1:3">
      <c r="A751" s="56" t="str">
        <f>[4]lang_6!A751</f>
        <v>HUODONG_800102</v>
      </c>
      <c r="B751" s="56">
        <f>[4]lang_6!B751</f>
        <v>0</v>
      </c>
      <c r="C751" s="56" t="str">
        <f>[4]lang_6!C751</f>
        <v>#[color=3c2a1e,fontsize=22]在英雄交锋中累计获得[-][color=1ca216,fontsize=22]12[-][color=3c2a1e,fontsize=23]胜[-]</v>
      </c>
    </row>
    <row r="752" spans="1:3">
      <c r="A752" s="56" t="str">
        <f>[4]lang_6!A752</f>
        <v>HUODONG_800103</v>
      </c>
      <c r="B752" s="56">
        <f>[4]lang_6!B752</f>
        <v>0</v>
      </c>
      <c r="C752" s="56" t="str">
        <f>[4]lang_6!C752</f>
        <v>#[color=3c2a1e,fontsize=22]在英雄交锋中累计获得[-][color=1ca216,fontsize=22]20[-][color=3c2a1e,fontsize=23]胜[-]</v>
      </c>
    </row>
    <row r="753" spans="1:3">
      <c r="A753" s="56" t="str">
        <f>[4]lang_6!A753</f>
        <v>HUODONG_800104</v>
      </c>
      <c r="B753" s="56">
        <f>[4]lang_6!B753</f>
        <v>0</v>
      </c>
      <c r="C753" s="56" t="str">
        <f>[4]lang_6!C753</f>
        <v>#[color=3c2a1e,fontsize=22]在英雄交锋中获得1次[-][color=1ca216,fontsize=22]10[-][color=3c2a1e,fontsize=23]胜[-]</v>
      </c>
    </row>
    <row r="754" spans="1:3">
      <c r="A754" s="56" t="str">
        <f>[4]lang_6!A754</f>
        <v>HUODONG_800105</v>
      </c>
      <c r="B754" s="56">
        <f>[4]lang_6!B754</f>
        <v>0</v>
      </c>
      <c r="C754" s="56" t="str">
        <f>[4]lang_6!C754</f>
        <v>#[color=3c2a1e,fontsize=22]在英雄交锋中获得1次[-][color=1ca216,fontsize=22]12[-][color=3c2a1e,fontsize=23]胜[-]</v>
      </c>
    </row>
    <row r="755" spans="1:3">
      <c r="A755" s="56" t="str">
        <f>[4]lang_6!A755</f>
        <v>HUODONG_800106</v>
      </c>
      <c r="B755" s="56">
        <f>[4]lang_6!B755</f>
        <v>0</v>
      </c>
      <c r="C755" s="56" t="str">
        <f>[4]lang_6!C755</f>
        <v>#[color=3c2a1e,fontsize=22]在英雄交锋中获得3次[-][color=1ca216,fontsize=22]12[-][color=3c2a1e,fontsize=23]胜[-]</v>
      </c>
    </row>
    <row r="756" spans="1:3">
      <c r="A756" s="56" t="str">
        <f>[4]lang_6!A756</f>
        <v>HUODONG_800107</v>
      </c>
      <c r="B756" s="56">
        <f>[4]lang_6!B756</f>
        <v>0</v>
      </c>
      <c r="C756" s="56" t="str">
        <f>[4]lang_6!C756</f>
        <v>#[color=3c2a1e,fontsize=22]使用凯瑟琳在英雄交锋中累计获得[-][color=1ca216,fontsize=22]12[-][color=3c2a1e,fontsize=23]胜[-]</v>
      </c>
    </row>
    <row r="757" spans="1:3">
      <c r="A757" s="56" t="str">
        <f>[4]lang_6!A757</f>
        <v>HUODONG_800108</v>
      </c>
      <c r="B757" s="56">
        <f>[4]lang_6!B757</f>
        <v>0</v>
      </c>
      <c r="C757" s="56" t="str">
        <f>[4]lang_6!C757</f>
        <v>#[color=3c2a1e,fontsize=22]使用罗伊德在英雄交锋中累计获得[-][color=1ca216,fontsize=22]12[-][color=3c2a1e,fontsize=23]胜[-]</v>
      </c>
    </row>
    <row r="758" spans="1:3">
      <c r="A758" s="56" t="str">
        <f>[4]lang_6!A758</f>
        <v>HUODONG_800109</v>
      </c>
      <c r="B758" s="56">
        <f>[4]lang_6!B758</f>
        <v>0</v>
      </c>
      <c r="C758" s="56" t="str">
        <f>[4]lang_6!C758</f>
        <v>#[color=3c2a1e,fontsize=22]使用格鲁在英雄交锋中累计获得[-][color=1ca216,fontsize=22]12[-][color=3c2a1e,fontsize=23]胜[-]</v>
      </c>
    </row>
    <row r="759" spans="1:3">
      <c r="A759" s="56" t="str">
        <f>[4]lang_6!A759</f>
        <v>HUODONG_800110</v>
      </c>
      <c r="B759" s="56">
        <f>[4]lang_6!B759</f>
        <v>0</v>
      </c>
      <c r="C759" s="56" t="str">
        <f>[4]lang_6!C759</f>
        <v>#[color=3c2a1e,fontsize=22]使用瑞斯卡在英雄交锋中累计获得[-][color=1ca216,fontsize=22]12[-][color=3c2a1e,fontsize=23]胜[-]</v>
      </c>
    </row>
    <row r="760" spans="1:3">
      <c r="A760" s="56" t="str">
        <f>[4]lang_6!A760</f>
        <v>HUODONG_800111</v>
      </c>
      <c r="B760" s="56">
        <f>[4]lang_6!B760</f>
        <v>0</v>
      </c>
      <c r="C760" s="56" t="str">
        <f>[4]lang_6!C760</f>
        <v>#[color=3c2a1e,fontsize=22]使用肯洛哈格在英雄交锋中累计获得[-][color=1ca216,fontsize=22]12[-][color=3c2a1e,fontsize=23]胜[-]</v>
      </c>
    </row>
    <row r="761" spans="1:3">
      <c r="A761" s="56">
        <f>[4]lang_6!A761</f>
        <v>0</v>
      </c>
      <c r="B761" s="56">
        <f>[4]lang_6!B761</f>
        <v>0</v>
      </c>
      <c r="C761" s="56">
        <f>[4]lang_6!C761</f>
        <v>0</v>
      </c>
    </row>
    <row r="762" spans="1:3">
      <c r="A762" s="56" t="str">
        <f>[4]lang_6!A762</f>
        <v>HUODONG_121201</v>
      </c>
      <c r="B762" s="56">
        <f>[4]lang_6!B762</f>
        <v>0</v>
      </c>
      <c r="C762" s="56" t="str">
        <f>[4]lang_6!C762</f>
        <v>#[color=3c2a1e,fontsize=22]进行宝物占星[-][color=1ca216,fontsize=22]5[-][color=3c2a1e,fontsize=22]次[-]</v>
      </c>
    </row>
    <row r="763" spans="1:3">
      <c r="A763" s="56" t="str">
        <f>[4]lang_6!A763</f>
        <v>HUODONG_121202</v>
      </c>
      <c r="B763" s="56">
        <f>[4]lang_6!B763</f>
        <v>0</v>
      </c>
      <c r="C763" s="56" t="str">
        <f>[4]lang_6!C763</f>
        <v>#[color=3c2a1e,fontsize=22]进行宝物占星[-][color=1ca216,fontsize=22]5[-][color=3c2a1e,fontsize=22]次[-]</v>
      </c>
    </row>
    <row r="764" spans="1:3">
      <c r="A764" s="56" t="str">
        <f>[4]lang_6!A764</f>
        <v>HUODONG_121203</v>
      </c>
      <c r="B764" s="56">
        <f>[4]lang_6!B764</f>
        <v>0</v>
      </c>
      <c r="C764" s="56" t="str">
        <f>[4]lang_6!C764</f>
        <v>#[color=3c2a1e,fontsize=22]进行宝物占星[-][color=1ca216,fontsize=22]5[-][color=3c2a1e,fontsize=22]次[-]</v>
      </c>
    </row>
    <row r="765" spans="1:3">
      <c r="A765" s="56">
        <f>[4]lang_6!A765</f>
        <v>0</v>
      </c>
      <c r="B765" s="56">
        <f>[4]lang_6!B765</f>
        <v>0</v>
      </c>
      <c r="C765" s="56">
        <f>[4]lang_6!C765</f>
        <v>0</v>
      </c>
    </row>
    <row r="766" spans="1:3">
      <c r="A766" s="56" t="str">
        <f>[4]lang_6!A766</f>
        <v>HUODONG_100270</v>
      </c>
      <c r="B766" s="56">
        <f>[4]lang_6!B766</f>
        <v>0</v>
      </c>
      <c r="C766" s="56" t="str">
        <f>[4]lang_6!C766</f>
        <v>#[color=3c2a1e,fontsize=22]累计登录[-][color=1ca216,fontsize=22]1[-][color=3c2a1e,fontsize=23]天[-]</v>
      </c>
    </row>
    <row r="767" spans="1:3">
      <c r="A767" s="56" t="str">
        <f>[4]lang_6!A767</f>
        <v>HUODONG_100271</v>
      </c>
      <c r="B767" s="56">
        <f>[4]lang_6!B767</f>
        <v>0</v>
      </c>
      <c r="C767" s="56" t="str">
        <f>[4]lang_6!C767</f>
        <v>#[color=3c2a1e,fontsize=22]累计登录[-][color=1ca216,fontsize=22]2[-][color=3c2a1e,fontsize=23]天[-]</v>
      </c>
    </row>
    <row r="768" spans="1:3">
      <c r="A768" s="56" t="str">
        <f>[4]lang_6!A768</f>
        <v>HUODONG_100272</v>
      </c>
      <c r="B768" s="56">
        <f>[4]lang_6!B768</f>
        <v>0</v>
      </c>
      <c r="C768" s="56" t="str">
        <f>[4]lang_6!C768</f>
        <v>#[color=3c2a1e,fontsize=22]累计登录[-][color=1ca216,fontsize=22]3[-][color=3c2a1e,fontsize=23]天[-]</v>
      </c>
    </row>
    <row r="769" spans="1:3">
      <c r="A769" s="56" t="str">
        <f>[4]lang_6!A769</f>
        <v>HUODONG_100273</v>
      </c>
      <c r="B769" s="56">
        <f>[4]lang_6!B769</f>
        <v>0</v>
      </c>
      <c r="C769" s="56" t="str">
        <f>[4]lang_6!C769</f>
        <v>#[color=3c2a1e,fontsize=22]累计登录[-][color=1ca216,fontsize=22]4[-][color=3c2a1e,fontsize=23]天[-]</v>
      </c>
    </row>
    <row r="770" spans="1:3">
      <c r="A770" s="56" t="str">
        <f>[4]lang_6!A770</f>
        <v>HUODONG_100274</v>
      </c>
      <c r="B770" s="56">
        <f>[4]lang_6!B770</f>
        <v>0</v>
      </c>
      <c r="C770" s="56" t="str">
        <f>[4]lang_6!C770</f>
        <v>#[color=3c2a1e,fontsize=22]累计登录[-][color=1ca216,fontsize=22]5[-][color=3c2a1e,fontsize=23]天[-]</v>
      </c>
    </row>
    <row r="771" spans="1:3">
      <c r="A771" s="56" t="str">
        <f>[4]lang_6!A771</f>
        <v>HUODONG_100275</v>
      </c>
      <c r="B771" s="56">
        <f>[4]lang_6!B771</f>
        <v>0</v>
      </c>
      <c r="C771" s="56" t="str">
        <f>[4]lang_6!C771</f>
        <v>#[color=3c2a1e,fontsize=22]累计登录[-][color=1ca216,fontsize=22]6[-][color=3c2a1e,fontsize=23]天[-]</v>
      </c>
    </row>
    <row r="772" spans="1:3">
      <c r="A772" s="56" t="str">
        <f>[4]lang_6!A772</f>
        <v>HUODONG_100276</v>
      </c>
      <c r="B772" s="56">
        <f>[4]lang_6!B772</f>
        <v>0</v>
      </c>
      <c r="C772" s="56" t="str">
        <f>[4]lang_6!C772</f>
        <v>#[color=3c2a1e,fontsize=22]累计登录[-][color=1ca216,fontsize=22]7[-][color=3c2a1e,fontsize=23]天[-]</v>
      </c>
    </row>
    <row r="773" spans="1:3">
      <c r="A773" s="56">
        <f>[4]lang_6!A773</f>
        <v>0</v>
      </c>
      <c r="B773" s="56">
        <f>[4]lang_6!B773</f>
        <v>0</v>
      </c>
      <c r="C773" s="56">
        <f>[4]lang_6!C773</f>
        <v>0</v>
      </c>
    </row>
    <row r="774" spans="1:3">
      <c r="A774" s="56" t="str">
        <f>[4]lang_6!A774</f>
        <v>HUODONG_500418</v>
      </c>
      <c r="B774" s="56">
        <f>[4]lang_6!B774</f>
        <v>0</v>
      </c>
      <c r="C774" s="56" t="str">
        <f>[4]lang_6!C774</f>
        <v>#[color=3c2a1e,fontsize=22]在冠军对决中取得[-][color=1ca216,fontsize=22]首胜[-]</v>
      </c>
    </row>
    <row r="775" spans="1:3">
      <c r="A775" s="56" t="str">
        <f>[4]lang_6!A775</f>
        <v>HUODONG_500324</v>
      </c>
      <c r="B775" s="56">
        <f>[4]lang_6!B775</f>
        <v>0</v>
      </c>
      <c r="C775" s="56" t="str">
        <f>[4]lang_6!C775</f>
        <v>#[color=3c2a1e,fontsize=22]在冠军对决中达到[-][color=1ca216,fontsize=22]专家[-][color=3c2a1e,fontsize=22]段位[-]</v>
      </c>
    </row>
    <row r="776" spans="1:3">
      <c r="A776" s="56">
        <f>[4]lang_6!A776</f>
        <v>0</v>
      </c>
      <c r="B776" s="56">
        <f>[4]lang_6!B776</f>
        <v>0</v>
      </c>
      <c r="C776" s="56">
        <f>[4]lang_6!C776</f>
        <v>0</v>
      </c>
    </row>
    <row r="777" spans="1:3">
      <c r="A777" s="56" t="str">
        <f>[4]lang_6!A777</f>
        <v>HUODONG_110238</v>
      </c>
      <c r="B777" s="56">
        <f>[4]lang_6!B777</f>
        <v>0</v>
      </c>
      <c r="C777" s="56" t="str">
        <f>[4]lang_6!C777</f>
        <v>#[color=3c2a1e,fontsize=22]累积充值[-][color=1ca216,fontsize=22]300[-][color=3c2a1e,fontsize=22]钻石[-]</v>
      </c>
    </row>
    <row r="778" spans="1:3">
      <c r="A778" s="56" t="str">
        <f>[4]lang_6!A778</f>
        <v>HUODONG_110239</v>
      </c>
      <c r="B778" s="56">
        <f>[4]lang_6!B778</f>
        <v>0</v>
      </c>
      <c r="C778" s="56" t="str">
        <f>[4]lang_6!C778</f>
        <v>#[color=3c2a1e,fontsize=22]累积充值[-][color=1ca216,fontsize=22]980[-][color=3c2a1e,fontsize=22]钻石[-]</v>
      </c>
    </row>
    <row r="779" spans="1:3">
      <c r="A779" s="56" t="str">
        <f>[4]lang_6!A779</f>
        <v>HUODONG_110240</v>
      </c>
      <c r="B779" s="56">
        <f>[4]lang_6!B779</f>
        <v>0</v>
      </c>
      <c r="C779" s="56" t="str">
        <f>[4]lang_6!C779</f>
        <v>#[color=3c2a1e,fontsize=22]累积充值[-][color=1ca216,fontsize=22]1980[-][color=3c2a1e,fontsize=22]钻石[-]</v>
      </c>
    </row>
    <row r="780" spans="1:3">
      <c r="A780" s="56" t="str">
        <f>[4]lang_6!A780</f>
        <v>HUODONG_110241</v>
      </c>
      <c r="B780" s="56">
        <f>[4]lang_6!B780</f>
        <v>0</v>
      </c>
      <c r="C780" s="56" t="str">
        <f>[4]lang_6!C780</f>
        <v>#[color=3c2a1e,fontsize=22]累积充值[-][color=1ca216,fontsize=22]3280[-][color=3c2a1e,fontsize=22]钻石[-]</v>
      </c>
    </row>
    <row r="781" spans="1:3">
      <c r="A781" s="56" t="str">
        <f>[4]lang_6!A781</f>
        <v>HUODONG_110242</v>
      </c>
      <c r="B781" s="56">
        <f>[4]lang_6!B781</f>
        <v>0</v>
      </c>
      <c r="C781" s="56" t="str">
        <f>[4]lang_6!C781</f>
        <v>#[color=3c2a1e,fontsize=22]累积充值[-][color=1ca216,fontsize=22]6480[-][color=3c2a1e,fontsize=22]钻石[-]</v>
      </c>
    </row>
    <row r="782" spans="1:3">
      <c r="A782" s="56" t="str">
        <f>[4]lang_6!A782</f>
        <v>HUODONG_110243</v>
      </c>
      <c r="B782" s="56">
        <f>[4]lang_6!B782</f>
        <v>0</v>
      </c>
      <c r="C782" s="56" t="str">
        <f>[4]lang_6!C782</f>
        <v>#[color=3c2a1e,fontsize=22]累积充值[-][color=1ca216,fontsize=22]10000[-][color=3c2a1e,fontsize=22]钻石[-]</v>
      </c>
    </row>
    <row r="783" spans="1:3">
      <c r="A783" s="56" t="str">
        <f>[4]lang_6!A783</f>
        <v>HUODONG_110244</v>
      </c>
      <c r="B783" s="56">
        <f>[4]lang_6!B783</f>
        <v>0</v>
      </c>
      <c r="C783" s="56" t="str">
        <f>[4]lang_6!C783</f>
        <v>#[color=3c2a1e,fontsize=22]累积充值[-][color=1ca216,fontsize=22]15000[-][color=3c2a1e,fontsize=22]钻石[-]</v>
      </c>
    </row>
    <row r="784" spans="1:3">
      <c r="A784" s="56" t="str">
        <f>[4]lang_6!A784</f>
        <v>HUODONG_110245</v>
      </c>
      <c r="B784" s="56">
        <f>[4]lang_6!B784</f>
        <v>0</v>
      </c>
      <c r="C784" s="56" t="str">
        <f>[4]lang_6!C784</f>
        <v>#[color=3c2a1e,fontsize=22]累积充值[-][color=1ca216,fontsize=22]25000[-][color=3c2a1e,fontsize=22]钻石[-]</v>
      </c>
    </row>
    <row r="785" spans="1:3">
      <c r="A785" s="56">
        <f>[4]lang_6!A785</f>
        <v>0</v>
      </c>
      <c r="B785" s="56">
        <f>[4]lang_6!B785</f>
        <v>0</v>
      </c>
      <c r="C785" s="56">
        <f>[4]lang_6!C785</f>
        <v>0</v>
      </c>
    </row>
    <row r="786" spans="1:3">
      <c r="A786" s="56" t="str">
        <f>[4]lang_6!A786</f>
        <v>HUODONG_640156</v>
      </c>
      <c r="B786" s="56">
        <f>[4]lang_6!B786</f>
        <v>0</v>
      </c>
      <c r="C786" s="56" t="str">
        <f>[4]lang_6!C786</f>
        <v>#[color=3c2a1e,fontsize=22]拥有6星骷髅战士[-]</v>
      </c>
    </row>
    <row r="787" spans="1:3">
      <c r="A787" s="56" t="str">
        <f>[4]lang_6!A787</f>
        <v>HUODONG_640157</v>
      </c>
      <c r="B787" s="56">
        <f>[4]lang_6!B787</f>
        <v>0</v>
      </c>
      <c r="C787" s="56" t="str">
        <f>[4]lang_6!C787</f>
        <v>#[color=3c2a1e,fontsize=22]拥有6星僵尸[-]</v>
      </c>
    </row>
    <row r="788" spans="1:3">
      <c r="A788" s="56" t="str">
        <f>[4]lang_6!A788</f>
        <v>HUODONG_640158</v>
      </c>
      <c r="B788" s="56">
        <f>[4]lang_6!B788</f>
        <v>0</v>
      </c>
      <c r="C788" s="56" t="str">
        <f>[4]lang_6!C788</f>
        <v>#[color=3c2a1e,fontsize=22]拥有6星幽灵[-]</v>
      </c>
    </row>
    <row r="789" spans="1:3">
      <c r="A789" s="56" t="str">
        <f>[4]lang_6!A789</f>
        <v>HUODONG_640159</v>
      </c>
      <c r="B789" s="56">
        <f>[4]lang_6!B789</f>
        <v>0</v>
      </c>
      <c r="C789" s="56" t="str">
        <f>[4]lang_6!C789</f>
        <v>#[color=3c2a1e,fontsize=22]拥有6星吸血鬼[-]</v>
      </c>
    </row>
    <row r="790" spans="1:3">
      <c r="A790" s="56" t="str">
        <f>[4]lang_6!A790</f>
        <v>HUODONG_640160</v>
      </c>
      <c r="B790" s="56">
        <f>[4]lang_6!B790</f>
        <v>0</v>
      </c>
      <c r="C790" s="303" t="str">
        <f>[4]lang_6!C790</f>
        <v>#[color=3c2a1e,fontsize=22]拥有6星巫妖[-]</v>
      </c>
    </row>
    <row r="791" spans="1:3">
      <c r="A791" s="56" t="str">
        <f>[4]lang_6!A791</f>
        <v>HUODONG_640161</v>
      </c>
      <c r="B791" s="56">
        <f>[4]lang_6!B791</f>
        <v>0</v>
      </c>
      <c r="C791" s="303" t="str">
        <f>[4]lang_6!C791</f>
        <v>#[color=3c2a1e,fontsize=22]拥有2星罗德哈特[-]</v>
      </c>
    </row>
    <row r="792" spans="1:3">
      <c r="A792" s="56" t="str">
        <f>[4]lang_6!A792</f>
        <v>HUODONG_640162</v>
      </c>
      <c r="B792" s="56">
        <f>[4]lang_6!B792</f>
        <v>0</v>
      </c>
      <c r="C792" s="303" t="str">
        <f>[4]lang_6!C792</f>
        <v>#[color=3c2a1e,fontsize=22]拥有6星骨龙[-]</v>
      </c>
    </row>
    <row r="793" spans="1:3">
      <c r="A793" s="56">
        <f>[4]lang_6!A793</f>
        <v>0</v>
      </c>
      <c r="B793" s="56">
        <f>[4]lang_6!B793</f>
        <v>0</v>
      </c>
      <c r="C793" s="303">
        <f>[4]lang_6!C793</f>
        <v>0</v>
      </c>
    </row>
    <row r="794" spans="1:3">
      <c r="A794" s="56" t="str">
        <f>[4]lang_6!A794</f>
        <v>HUODONG_200330</v>
      </c>
      <c r="B794" s="56">
        <f>[4]lang_6!B794</f>
        <v>0</v>
      </c>
      <c r="C794" s="303" t="str">
        <f>[4]lang_6!C794</f>
        <v>#[color=fcf4c5,fontsize=20]单笔充值6480钻石[-]</v>
      </c>
    </row>
    <row r="795" spans="1:3">
      <c r="A795" s="56" t="str">
        <f>[4]lang_6!A795</f>
        <v>HUODONG_200331</v>
      </c>
      <c r="B795" s="56">
        <f>[4]lang_6!B795</f>
        <v>0</v>
      </c>
      <c r="C795" s="56" t="str">
        <f>[4]lang_6!C795</f>
        <v>#[color=fcf4c5,fontsize=20]单笔充值3280钻石[-]</v>
      </c>
    </row>
    <row r="796" spans="1:3">
      <c r="A796" s="56" t="str">
        <f>[4]lang_6!A796</f>
        <v>HUODONG_200332</v>
      </c>
      <c r="B796" s="56">
        <f>[4]lang_6!B796</f>
        <v>0</v>
      </c>
      <c r="C796" s="56" t="str">
        <f>[4]lang_6!C796</f>
        <v>#[color=fcf4c5,fontsize=20]单笔充值1980钻石[-]</v>
      </c>
    </row>
    <row r="797" spans="1:3">
      <c r="A797" s="56" t="str">
        <f>[4]lang_6!A797</f>
        <v>HUODONG_200333</v>
      </c>
      <c r="B797" s="56">
        <f>[4]lang_6!B797</f>
        <v>0</v>
      </c>
      <c r="C797" s="56" t="str">
        <f>[4]lang_6!C797</f>
        <v>#[color=fcf4c5,fontsize=20]单笔充值980钻石[-]</v>
      </c>
    </row>
    <row r="798" spans="1:3">
      <c r="A798" s="56" t="str">
        <f>[4]lang_6!A798</f>
        <v>HUODONG_200334</v>
      </c>
      <c r="B798" s="56">
        <f>[4]lang_6!B798</f>
        <v>0</v>
      </c>
      <c r="C798" s="56" t="str">
        <f>[4]lang_6!C798</f>
        <v>#[color=fcf4c5,fontsize=20]单笔充值300钻石[-]</v>
      </c>
    </row>
    <row r="799" spans="1:3">
      <c r="A799" s="56">
        <f>[4]lang_6!A799</f>
        <v>0</v>
      </c>
      <c r="B799" s="56">
        <f>[4]lang_6!B799</f>
        <v>0</v>
      </c>
      <c r="C799" s="56">
        <f>[4]lang_6!C799</f>
        <v>0</v>
      </c>
    </row>
    <row r="800" spans="1:3">
      <c r="A800" s="56" t="str">
        <f>[4]lang_6!A800</f>
        <v>HUODONG_120728</v>
      </c>
      <c r="B800" s="56">
        <f>[4]lang_6!B800</f>
        <v>0</v>
      </c>
      <c r="C800" s="56" t="str">
        <f>[4]lang_6!C800</f>
        <v>#[color=3c2a1e,fontsize=22]在祭坛中开启黄金宝箱[-][color=1ca216,fontsize=22]5[-][color=3c2a1e,fontsize=22]次[-]</v>
      </c>
    </row>
    <row r="801" spans="1:3">
      <c r="A801" s="56" t="str">
        <f>[4]lang_6!A801</f>
        <v>HUODONG_120729</v>
      </c>
      <c r="B801" s="56">
        <f>[4]lang_6!B801</f>
        <v>0</v>
      </c>
      <c r="C801" s="56" t="str">
        <f>[4]lang_6!C801</f>
        <v>#[color=3c2a1e,fontsize=22]在祭坛中开启黄金宝箱[-][color=1ca216,fontsize=22]10[-][color=3c2a1e,fontsize=22]次[-]</v>
      </c>
    </row>
    <row r="802" spans="1:3">
      <c r="A802" s="56" t="str">
        <f>[4]lang_6!A802</f>
        <v>HUODONG_120730</v>
      </c>
      <c r="B802" s="56">
        <f>[4]lang_6!B802</f>
        <v>0</v>
      </c>
      <c r="C802" s="56" t="str">
        <f>[4]lang_6!C802</f>
        <v>#[color=3c2a1e,fontsize=22]在祭坛中开启黄金宝箱[-][color=1ca216,fontsize=22]20[-][color=3c2a1e,fontsize=22]次[-]</v>
      </c>
    </row>
    <row r="803" spans="1:3">
      <c r="A803" s="56" t="str">
        <f>[4]lang_6!A803</f>
        <v>HUODONG_120731</v>
      </c>
      <c r="B803" s="56">
        <f>[4]lang_6!B803</f>
        <v>0</v>
      </c>
      <c r="C803" s="56" t="str">
        <f>[4]lang_6!C803</f>
        <v>#[color=3c2a1e,fontsize=22]在祭坛中开启黄金宝箱[-][color=1ca216,fontsize=22]30[-][color=3c2a1e,fontsize=22]次[-]</v>
      </c>
    </row>
    <row r="804" spans="1:3">
      <c r="A804" s="56" t="str">
        <f>[4]lang_6!A804</f>
        <v>HUODONG_120732</v>
      </c>
      <c r="B804" s="56">
        <f>[4]lang_6!B804</f>
        <v>0</v>
      </c>
      <c r="C804" s="56" t="str">
        <f>[4]lang_6!C804</f>
        <v>#[color=3c2a1e,fontsize=22]在祭坛中开启黄金宝箱[-][color=1ca216,fontsize=22]50[-][color=3c2a1e,fontsize=22]次[-]</v>
      </c>
    </row>
    <row r="805" spans="1:3">
      <c r="A805" s="56" t="str">
        <f>[4]lang_6!A805</f>
        <v>HUODONG_120733</v>
      </c>
      <c r="B805" s="56">
        <f>[4]lang_6!B805</f>
        <v>0</v>
      </c>
      <c r="C805" s="56" t="str">
        <f>[4]lang_6!C805</f>
        <v>#[color=3c2a1e,fontsize=22]在祭坛中开启黄金宝箱[-][color=1ca216,fontsize=22]70[-][color=3c2a1e,fontsize=22]次[-]</v>
      </c>
    </row>
    <row r="806" spans="1:3">
      <c r="A806" s="56" t="str">
        <f>[4]lang_6!A806</f>
        <v>HUODONG_120734</v>
      </c>
      <c r="B806" s="56">
        <f>[4]lang_6!B806</f>
        <v>0</v>
      </c>
      <c r="C806" s="56" t="str">
        <f>[4]lang_6!C806</f>
        <v>#[color=3c2a1e,fontsize=22]在祭坛中开启黄金宝箱[-][color=1ca216,fontsize=22]100[-][color=3c2a1e,fontsize=22]次[-]</v>
      </c>
    </row>
    <row r="807" spans="1:3">
      <c r="A807" s="56">
        <f>[4]lang_6!A807</f>
        <v>0</v>
      </c>
      <c r="B807" s="56">
        <f>[4]lang_6!B807</f>
        <v>0</v>
      </c>
      <c r="C807" s="56">
        <f>[4]lang_6!C807</f>
        <v>0</v>
      </c>
    </row>
    <row r="808" spans="1:3">
      <c r="A808" s="56" t="str">
        <f>[4]lang_6!A808</f>
        <v>HUODONG_100309</v>
      </c>
      <c r="B808" s="56">
        <f>[4]lang_6!B808</f>
        <v>0</v>
      </c>
      <c r="C808" s="56" t="str">
        <f>[4]lang_6!C808</f>
        <v>#[color=3c2a1e,fontsize=22]登录[-][color=1ca216,fontsize=22]1[-][color=3c2a1e,fontsize=22]次[-]</v>
      </c>
    </row>
    <row r="809" spans="1:3">
      <c r="A809" s="56" t="str">
        <f>[4]lang_6!A809</f>
        <v>HUODONG_110548</v>
      </c>
      <c r="B809" s="56">
        <f>[4]lang_6!B809</f>
        <v>0</v>
      </c>
      <c r="C809" s="56" t="str">
        <f>[4]lang_6!C809</f>
        <v>#[color=3c2a1e,fontsize=22]累积充值[-][color=1ca216,fontsize=22]60[-][color=3c2a1e,fontsize=22]钻石[-]</v>
      </c>
    </row>
    <row r="810" spans="1:3">
      <c r="A810" s="56" t="str">
        <f>[4]lang_6!A810</f>
        <v>HUODONG_121109</v>
      </c>
      <c r="B810" s="56">
        <f>[4]lang_6!B810</f>
        <v>0</v>
      </c>
      <c r="C810" s="56" t="str">
        <f>[4]lang_6!C810</f>
        <v>#[color=3c2a1e,fontsize=22]购买兵团经验[-][color=1ca216,fontsize=22]1[-][color=3c2a1e,fontsize=22]次[-]</v>
      </c>
    </row>
    <row r="811" spans="1:3">
      <c r="A811" s="56" t="str">
        <f>[4]lang_6!A811</f>
        <v>HUODONG_330709</v>
      </c>
      <c r="B811" s="56">
        <f>[4]lang_6!B811</f>
        <v>0</v>
      </c>
      <c r="C811" s="56" t="str">
        <f>[4]lang_6!C811</f>
        <v>#[color=3c2a1e,fontsize=22]培养兵团天赋[-][color=1ca216,fontsize=22]5[-][color=3c2a1e,fontsize=22]次[-]</v>
      </c>
    </row>
    <row r="812" spans="1:3">
      <c r="A812" s="56" t="str">
        <f>[4]lang_6!A812</f>
        <v>HUODONG_350709</v>
      </c>
      <c r="B812" s="56">
        <f>[4]lang_6!B812</f>
        <v>0</v>
      </c>
      <c r="C812" s="56" t="str">
        <f>[4]lang_6!C812</f>
        <v>#[color=3c2a1e,fontsize=22]消耗[-][color=1ca216,fontsize=22]200[-][color=3c2a1e,fontsize=22]个法术卷轴[-]</v>
      </c>
    </row>
    <row r="813" spans="1:3">
      <c r="A813" s="56" t="str">
        <f>[4]lang_6!A813</f>
        <v>HUODONG_350609</v>
      </c>
      <c r="B813" s="56">
        <f>[4]lang_6!B813</f>
        <v>0</v>
      </c>
      <c r="C813" s="56" t="str">
        <f>[4]lang_6!C813</f>
        <v>#[color=3c2a1e,fontsize=22]刷新英雄专精[-][color=1ca216,fontsize=22]5[-][color=3c2a1e,fontsize=22]次[-]</v>
      </c>
    </row>
    <row r="814" spans="1:3">
      <c r="A814" s="56" t="str">
        <f>[4]lang_6!A814</f>
        <v>HUODONG_601401</v>
      </c>
      <c r="B814" s="56">
        <f>[4]lang_6!B814</f>
        <v>0</v>
      </c>
      <c r="C814" s="56" t="str">
        <f>[4]lang_6!C814</f>
        <v>#[color=3c2a1e,fontsize=22]获得[-][color=1ca216,fontsize=22]20[-][color=3c2a1e,fontsize=22]个地下城阵营兵团碎片[-]</v>
      </c>
    </row>
    <row r="815" spans="1:3">
      <c r="A815" s="56" t="str">
        <f>[4]lang_6!A815</f>
        <v>HUODONG_220909</v>
      </c>
      <c r="B815" s="56">
        <f>[4]lang_6!B815</f>
        <v>0</v>
      </c>
      <c r="C815" s="56" t="str">
        <f>[4]lang_6!C815</f>
        <v>#[color=3c2a1e,fontsize=22]战役通关[-][color=1ca216,fontsize=22]1[-][color=3c2a1e,fontsize=22]次[-]</v>
      </c>
    </row>
    <row r="816" spans="1:3">
      <c r="A816" s="56" t="str">
        <f>[4]lang_6!A816</f>
        <v>HUODONG_110549</v>
      </c>
      <c r="B816" s="56">
        <f>[4]lang_6!B816</f>
        <v>0</v>
      </c>
      <c r="C816" s="56" t="str">
        <f>[4]lang_6!C816</f>
        <v>#[color=3c2a1e,fontsize=22]累积充值[-][color=1ca216,fontsize=22]180[-][color=3c2a1e,fontsize=22]钻石[-]</v>
      </c>
    </row>
    <row r="817" spans="1:3">
      <c r="A817" s="56" t="str">
        <f>[4]lang_6!A817</f>
        <v>HUODONG_110550</v>
      </c>
      <c r="B817" s="56">
        <f>[4]lang_6!B817</f>
        <v>0</v>
      </c>
      <c r="C817" s="56" t="str">
        <f>[4]lang_6!C817</f>
        <v>#[color=3c2a1e,fontsize=22]累积充值[-][color=1ca216,fontsize=22]300[-][color=3c2a1e,fontsize=22]钻石[-]</v>
      </c>
    </row>
    <row r="818" spans="1:3">
      <c r="A818" s="56" t="str">
        <f>[4]lang_6!A818</f>
        <v>HUODONG_110551</v>
      </c>
      <c r="B818" s="56">
        <f>[4]lang_6!B818</f>
        <v>0</v>
      </c>
      <c r="C818" s="56" t="str">
        <f>[4]lang_6!C818</f>
        <v>#[color=3c2a1e,fontsize=22]累积充值[-][color=1ca216,fontsize=22]600[-][color=3c2a1e,fontsize=22]钻石[-]</v>
      </c>
    </row>
    <row r="819" spans="1:3">
      <c r="A819" s="56" t="str">
        <f>[4]lang_6!A819</f>
        <v>HUODONG_110552</v>
      </c>
      <c r="B819" s="56">
        <f>[4]lang_6!B819</f>
        <v>0</v>
      </c>
      <c r="C819" s="56" t="str">
        <f>[4]lang_6!C819</f>
        <v>#[color=3c2a1e,fontsize=22]累积充值[-][color=1ca216,fontsize=22]980[-][color=3c2a1e,fontsize=22]钻石[-]</v>
      </c>
    </row>
    <row r="820" spans="1:3">
      <c r="A820" s="56">
        <f>[4]lang_6!A820</f>
        <v>0</v>
      </c>
      <c r="B820" s="56">
        <f>[4]lang_6!B820</f>
        <v>0</v>
      </c>
      <c r="C820" s="56">
        <f>[4]lang_6!C820</f>
        <v>0</v>
      </c>
    </row>
    <row r="821" spans="1:3">
      <c r="A821" s="56" t="str">
        <f>[4]lang_6!A821</f>
        <v>HUODONG_520603</v>
      </c>
      <c r="B821" s="56">
        <f>[4]lang_6!B821</f>
        <v>0</v>
      </c>
      <c r="C821" s="56" t="str">
        <f>[4]lang_6!C821</f>
        <v>#[color=3c2a1e,fontsize=22]联盟总计击杀[-][color=1ca216,fontsize=22]30[-][color=3c2a1e,fontsize=22]名敌对玩家[-]</v>
      </c>
    </row>
    <row r="822" spans="1:3">
      <c r="A822" s="56" t="str">
        <f>[4]lang_6!A822</f>
        <v>HUODONG_520604</v>
      </c>
      <c r="B822" s="56">
        <f>[4]lang_6!B822</f>
        <v>0</v>
      </c>
      <c r="C822" s="56" t="str">
        <f>[4]lang_6!C822</f>
        <v>#[color=3c2a1e,fontsize=22]联盟总计击杀[-][color=1ca216,fontsize=22]60[-][color=3c2a1e,fontsize=22]名敌对玩家[-]</v>
      </c>
    </row>
    <row r="823" spans="1:3">
      <c r="A823" s="56" t="str">
        <f>[4]lang_6!A823</f>
        <v>HUODONG_520605</v>
      </c>
      <c r="B823" s="56">
        <f>[4]lang_6!B823</f>
        <v>0</v>
      </c>
      <c r="C823" s="56" t="str">
        <f>[4]lang_6!C823</f>
        <v>#[color=3c2a1e,fontsize=22]联盟总计击杀[-][color=1ca216,fontsize=22]100[-][color=3c2a1e,fontsize=22]名敌对玩家[-]</v>
      </c>
    </row>
    <row r="824" spans="1:3">
      <c r="A824" s="56" t="str">
        <f>[4]lang_6!A824</f>
        <v>HUODONG_520606</v>
      </c>
      <c r="B824" s="56">
        <f>[4]lang_6!B824</f>
        <v>0</v>
      </c>
      <c r="C824" s="56" t="str">
        <f>[4]lang_6!C824</f>
        <v>#[color=3c2a1e,fontsize=22]联盟总计击杀[-][color=1ca216,fontsize=22]200[-][color=3c2a1e,fontsize=22]名敌对玩家[-]</v>
      </c>
    </row>
    <row r="825" spans="1:3">
      <c r="A825" s="56" t="str">
        <f>[4]lang_6!A825</f>
        <v>HUODONG_520607</v>
      </c>
      <c r="B825" s="56">
        <f>[4]lang_6!B825</f>
        <v>0</v>
      </c>
      <c r="C825" s="56" t="str">
        <f>[4]lang_6!C825</f>
        <v>#[color=3c2a1e,fontsize=22]联盟总计击杀[-][color=1ca216,fontsize=22]300[-][color=3c2a1e,fontsize=22]名敌对玩家[-]</v>
      </c>
    </row>
    <row r="826" spans="1:3">
      <c r="A826" s="56" t="str">
        <f>[4]lang_6!A826</f>
        <v>HUODONG_520404</v>
      </c>
      <c r="B826" s="56">
        <f>[4]lang_6!B826</f>
        <v>0</v>
      </c>
      <c r="C826" s="56" t="str">
        <f>[4]lang_6!C826</f>
        <v>#[color=3c2a1e,fontsize=22]收集[-][color=1ca216,fontsize=22]10[-][color=3c2a1e,fontsize=22]份资源[-]</v>
      </c>
    </row>
    <row r="827" spans="1:3">
      <c r="A827" s="56" t="str">
        <f>[4]lang_6!A827</f>
        <v>HUODONG_520405</v>
      </c>
      <c r="B827" s="56">
        <f>[4]lang_6!B827</f>
        <v>0</v>
      </c>
      <c r="C827" s="56" t="str">
        <f>[4]lang_6!C827</f>
        <v>#[color=3c2a1e,fontsize=22]收集[-][color=1ca216,fontsize=22]20[-][color=3c2a1e,fontsize=22]份资源[-]</v>
      </c>
    </row>
    <row r="828" spans="1:3">
      <c r="A828" s="56" t="str">
        <f>[4]lang_6!A828</f>
        <v>HUODONG_520406</v>
      </c>
      <c r="B828" s="56">
        <f>[4]lang_6!B828</f>
        <v>0</v>
      </c>
      <c r="C828" s="56" t="str">
        <f>[4]lang_6!C828</f>
        <v>#[color=3c2a1e,fontsize=22]收集[-][color=1ca216,fontsize=22]30[-][color=3c2a1e,fontsize=22]份资源[-]</v>
      </c>
    </row>
    <row r="829" spans="1:3">
      <c r="A829" s="56" t="str">
        <f>[4]lang_6!A829</f>
        <v>HUODONG_520407</v>
      </c>
      <c r="B829" s="56">
        <f>[4]lang_6!B829</f>
        <v>0</v>
      </c>
      <c r="C829" s="56" t="str">
        <f>[4]lang_6!C829</f>
        <v>#[color=3c2a1e,fontsize=22]收集[-][color=1ca216,fontsize=22]50[-][color=3c2a1e,fontsize=22]份资源[-]</v>
      </c>
    </row>
    <row r="830" spans="1:3">
      <c r="A830" s="56" t="str">
        <f>[4]lang_6!A830</f>
        <v>HUODONG_520304</v>
      </c>
      <c r="B830" s="56">
        <f>[4]lang_6!B830</f>
        <v>0</v>
      </c>
      <c r="C830" s="56" t="str">
        <f>[4]lang_6!C830</f>
        <v>#[color=3c2a1e,fontsize=22]击杀[-][color=1ca216,fontsize=22]5[-][color=3c2a1e,fontsize=22]个野怪[-]</v>
      </c>
    </row>
    <row r="831" spans="1:3">
      <c r="A831" s="56" t="str">
        <f>[4]lang_6!A831</f>
        <v>HUODONG_520305</v>
      </c>
      <c r="B831" s="56">
        <f>[4]lang_6!B831</f>
        <v>0</v>
      </c>
      <c r="C831" s="56" t="str">
        <f>[4]lang_6!C831</f>
        <v>#[color=3c2a1e,fontsize=22]击杀[-][color=1ca216,fontsize=22]10[-][color=3c2a1e,fontsize=22]个野怪[-]</v>
      </c>
    </row>
    <row r="832" spans="1:3">
      <c r="A832" s="56" t="str">
        <f>[4]lang_6!A832</f>
        <v>HUODONG_520306</v>
      </c>
      <c r="B832" s="56">
        <f>[4]lang_6!B832</f>
        <v>0</v>
      </c>
      <c r="C832" s="56" t="str">
        <f>[4]lang_6!C832</f>
        <v>#[color=3c2a1e,fontsize=22]击杀[-][color=1ca216,fontsize=22]20[-][color=3c2a1e,fontsize=22]个野怪[-]</v>
      </c>
    </row>
    <row r="833" spans="1:3">
      <c r="A833" s="56">
        <f>[4]lang_6!A833</f>
        <v>0</v>
      </c>
      <c r="B833" s="56">
        <f>[4]lang_6!B833</f>
        <v>0</v>
      </c>
      <c r="C833" s="56">
        <f>[4]lang_6!C833</f>
        <v>0</v>
      </c>
    </row>
    <row r="834" spans="1:3">
      <c r="A834" s="56" t="str">
        <f>[4]lang_6!A834</f>
        <v>HUODONG_640163</v>
      </c>
      <c r="B834" s="56">
        <f>[4]lang_6!B834</f>
        <v>0</v>
      </c>
      <c r="C834" s="56" t="str">
        <f>[4]lang_6!C834</f>
        <v>#[color=3c2a1e,fontsize=22]拥有6星小恶魔[-]</v>
      </c>
    </row>
    <row r="835" spans="1:3">
      <c r="A835" s="56" t="str">
        <f>[4]lang_6!A835</f>
        <v>HUODONG_640164</v>
      </c>
      <c r="B835" s="56">
        <f>[4]lang_6!B835</f>
        <v>0</v>
      </c>
      <c r="C835" s="56" t="str">
        <f>[4]lang_6!C835</f>
        <v>#[color=3c2a1e,fontsize=22]拥有6星歌革[-]</v>
      </c>
    </row>
    <row r="836" spans="1:3">
      <c r="A836" s="56" t="str">
        <f>[4]lang_6!A836</f>
        <v>HUODONG_640165</v>
      </c>
      <c r="B836" s="56">
        <f>[4]lang_6!B836</f>
        <v>0</v>
      </c>
      <c r="C836" s="56" t="str">
        <f>[4]lang_6!C836</f>
        <v>#[color=3c2a1e,fontsize=22]拥有6星烈火精灵[-]</v>
      </c>
    </row>
    <row r="837" spans="1:3">
      <c r="A837" s="56" t="str">
        <f>[4]lang_6!A837</f>
        <v>HUODONG_640166</v>
      </c>
      <c r="B837" s="56">
        <f>[4]lang_6!B837</f>
        <v>0</v>
      </c>
      <c r="C837" s="56" t="str">
        <f>[4]lang_6!C837</f>
        <v>#[color=3c2a1e,fontsize=22]拥有6星长角恶魔[-]</v>
      </c>
    </row>
    <row r="838" spans="1:3" ht="16.5">
      <c r="A838" s="304" t="str">
        <f>[4]lang_6!A838</f>
        <v>HUODONG_640167</v>
      </c>
      <c r="B838" s="56">
        <f>[4]lang_6!B838</f>
        <v>0</v>
      </c>
      <c r="C838" s="56" t="str">
        <f>[4]lang_6!C838</f>
        <v>#[color=3c2a1e,fontsize=22]拥有6星地狱三头犬[-]</v>
      </c>
    </row>
    <row r="839" spans="1:3" ht="16.5">
      <c r="A839" s="304" t="str">
        <f>[4]lang_6!A839</f>
        <v>HUODONG_640168</v>
      </c>
      <c r="B839" s="56">
        <f>[4]lang_6!B839</f>
        <v>0</v>
      </c>
      <c r="C839" s="56" t="str">
        <f>[4]lang_6!C839</f>
        <v>#[color=3c2a1e,fontsize=22]拥有6星地狱领主[-]</v>
      </c>
    </row>
    <row r="840" spans="1:3" ht="16.5">
      <c r="A840" s="304" t="str">
        <f>[4]lang_6!A840</f>
        <v>HUODONG_640169</v>
      </c>
      <c r="B840" s="56">
        <f>[4]lang_6!B840</f>
        <v>0</v>
      </c>
      <c r="C840" s="56" t="str">
        <f>[4]lang_6!C840</f>
        <v>#[color=3c2a1e,fontsize=22]拥有6星大恶魔[-]</v>
      </c>
    </row>
    <row r="841" spans="1:3" ht="16.5">
      <c r="A841" s="304">
        <f>[4]lang_6!A841</f>
        <v>0</v>
      </c>
      <c r="B841" s="56">
        <f>[4]lang_6!B841</f>
        <v>0</v>
      </c>
      <c r="C841" s="56">
        <f>[4]lang_6!C841</f>
        <v>0</v>
      </c>
    </row>
    <row r="842" spans="1:3" ht="16.5">
      <c r="A842" s="304" t="str">
        <f>[4]lang_6!A842</f>
        <v>HUODONG_950001</v>
      </c>
      <c r="B842" s="56">
        <f>[4]lang_6!B842</f>
        <v>0</v>
      </c>
      <c r="C842" s="56" t="str">
        <f>[4]lang_6!C842</f>
        <v>#[color=3c2a1e,fontsize=22]成功邀请[-][color=1ca216,fontsize=22]1[-][color=3c2a1e,fontsize=22]名好友[-]</v>
      </c>
    </row>
    <row r="843" spans="1:3">
      <c r="A843" s="56" t="str">
        <f>[4]lang_6!A843</f>
        <v>HUODONG_950002</v>
      </c>
      <c r="B843" s="56">
        <f>[4]lang_6!B843</f>
        <v>0</v>
      </c>
      <c r="C843" s="56" t="str">
        <f>[4]lang_6!C843</f>
        <v>#[color=3c2a1e,fontsize=22]成功邀请[-][color=1ca216,fontsize=22]2[-][color=3c2a1e,fontsize=22]名好友[-]</v>
      </c>
    </row>
    <row r="844" spans="1:3">
      <c r="A844" s="56" t="str">
        <f>[4]lang_6!A844</f>
        <v>HUODONG_950003</v>
      </c>
      <c r="B844" s="56">
        <f>[4]lang_6!B844</f>
        <v>0</v>
      </c>
      <c r="C844" s="56" t="str">
        <f>[4]lang_6!C844</f>
        <v>#[color=3c2a1e,fontsize=22]成功邀请[-][color=1ca216,fontsize=22]3[-][color=3c2a1e,fontsize=22]名好友[-]</v>
      </c>
    </row>
    <row r="845" spans="1:3">
      <c r="A845" s="56" t="str">
        <f>[4]lang_6!A845</f>
        <v>HUODONG_950004</v>
      </c>
      <c r="B845" s="56">
        <f>[4]lang_6!B845</f>
        <v>0</v>
      </c>
      <c r="C845" s="56" t="str">
        <f>[4]lang_6!C845</f>
        <v>#[color=3c2a1e,fontsize=22]成功邀请[-][color=1ca216,fontsize=22]4[-][color=3c2a1e,fontsize=22]名好友[-]</v>
      </c>
    </row>
    <row r="846" spans="1:3">
      <c r="A846" s="56" t="str">
        <f>[4]lang_6!A846</f>
        <v>HUODONG_950005</v>
      </c>
      <c r="B846" s="56">
        <f>[4]lang_6!B846</f>
        <v>0</v>
      </c>
      <c r="C846" s="56" t="str">
        <f>[4]lang_6!C846</f>
        <v>#[color=3c2a1e,fontsize=22]成功邀请[-][color=1ca216,fontsize=22]5[-][color=3c2a1e,fontsize=22]名好友[-]</v>
      </c>
    </row>
    <row r="847" spans="1:3">
      <c r="A847" s="56">
        <f>[4]lang_6!A847</f>
        <v>0</v>
      </c>
      <c r="B847" s="56">
        <f>[4]lang_6!B847</f>
        <v>0</v>
      </c>
      <c r="C847" s="56">
        <f>[4]lang_6!C847</f>
        <v>0</v>
      </c>
    </row>
    <row r="848" spans="1:3">
      <c r="A848" s="56" t="str">
        <f>[4]lang_6!A848</f>
        <v>HUODONG_80154</v>
      </c>
      <c r="B848" s="56">
        <f>[4]lang_6!B848</f>
        <v>0</v>
      </c>
      <c r="C848" s="56" t="str">
        <f>[4]lang_6!C848</f>
        <v>凯瑟琳达到4星</v>
      </c>
    </row>
    <row r="849" spans="1:3">
      <c r="A849" s="56" t="str">
        <f>[4]lang_6!A849</f>
        <v>HUODONG_80155</v>
      </c>
      <c r="B849" s="56">
        <f>[4]lang_6!B849</f>
        <v>0</v>
      </c>
      <c r="C849" s="56" t="str">
        <f>[4]lang_6!C849</f>
        <v>罗伊德达到4星</v>
      </c>
    </row>
    <row r="850" spans="1:3">
      <c r="A850" s="56" t="str">
        <f>[4]lang_6!A850</f>
        <v>HUODONG_80156</v>
      </c>
      <c r="B850" s="56">
        <f>[4]lang_6!B850</f>
        <v>0</v>
      </c>
      <c r="C850" s="56" t="str">
        <f>[4]lang_6!C850</f>
        <v>格鲁达到4星</v>
      </c>
    </row>
    <row r="851" spans="1:3">
      <c r="A851" s="56" t="str">
        <f>[4]lang_6!A851</f>
        <v>HUODONG_80157</v>
      </c>
      <c r="B851" s="56">
        <f>[4]lang_6!B851</f>
        <v>0</v>
      </c>
      <c r="C851" s="56" t="str">
        <f>[4]lang_6!C851</f>
        <v>瑞斯卡达到4星</v>
      </c>
    </row>
    <row r="852" spans="1:3">
      <c r="A852" s="56" t="str">
        <f>[4]lang_6!A852</f>
        <v>HUODONG_80158</v>
      </c>
      <c r="B852" s="56">
        <f>[4]lang_6!B852</f>
        <v>0</v>
      </c>
      <c r="C852" s="56" t="str">
        <f>[4]lang_6!C852</f>
        <v>姆拉克爵士达到4星</v>
      </c>
    </row>
    <row r="853" spans="1:3">
      <c r="A853" s="56" t="str">
        <f>[4]lang_6!A853</f>
        <v>HUODONG_80159</v>
      </c>
      <c r="B853" s="56">
        <f>[4]lang_6!B853</f>
        <v>0</v>
      </c>
      <c r="C853" s="56" t="str">
        <f>[4]lang_6!C853</f>
        <v>露娜达到4星</v>
      </c>
    </row>
    <row r="854" spans="1:3">
      <c r="A854" s="56" t="str">
        <f>[4]lang_6!A854</f>
        <v>HUODONG_80160</v>
      </c>
      <c r="B854" s="56">
        <f>[4]lang_6!B854</f>
        <v>0</v>
      </c>
      <c r="C854" s="56" t="str">
        <f>[4]lang_6!C854</f>
        <v>希娃达到4星</v>
      </c>
    </row>
    <row r="855" spans="1:3">
      <c r="A855" s="56" t="str">
        <f>[4]lang_6!A855</f>
        <v>HUODONG_80161</v>
      </c>
      <c r="B855" s="56">
        <f>[4]lang_6!B855</f>
        <v>0</v>
      </c>
      <c r="C855" s="56" t="str">
        <f>[4]lang_6!C855</f>
        <v>约克达到4星</v>
      </c>
    </row>
    <row r="856" spans="1:3">
      <c r="A856" s="56">
        <f>[4]lang_6!A856</f>
        <v>0</v>
      </c>
      <c r="B856" s="56">
        <f>[4]lang_6!B856</f>
        <v>0</v>
      </c>
      <c r="C856" s="56">
        <f>[4]lang_6!C856</f>
        <v>0</v>
      </c>
    </row>
    <row r="857" spans="1:3">
      <c r="A857" s="56" t="str">
        <f>[4]lang_6!A857</f>
        <v>HUODONG_640177</v>
      </c>
      <c r="B857" s="56">
        <f>[4]lang_6!B857</f>
        <v>0</v>
      </c>
      <c r="C857" s="56" t="str">
        <f>[4]lang_6!C857</f>
        <v>#[color=3c2a1e,fontsize=22]拥有6星帝国枪兵[-]</v>
      </c>
    </row>
    <row r="858" spans="1:3">
      <c r="A858" s="56" t="str">
        <f>[4]lang_6!A858</f>
        <v>HUODONG_640178</v>
      </c>
      <c r="B858" s="56">
        <f>[4]lang_6!B858</f>
        <v>0</v>
      </c>
      <c r="C858" s="56" t="str">
        <f>[4]lang_6!C858</f>
        <v>#[color=3c2a1e,fontsize=22]拥有6星帝国弩手[-]</v>
      </c>
    </row>
    <row r="859" spans="1:3">
      <c r="A859" s="56" t="str">
        <f>[4]lang_6!A859</f>
        <v>HUODONG_640179</v>
      </c>
      <c r="B859" s="56">
        <f>[4]lang_6!B859</f>
        <v>0</v>
      </c>
      <c r="C859" s="56" t="str">
        <f>[4]lang_6!C859</f>
        <v>#[color=3c2a1e,fontsize=22]拥有6星皇家骑士[-]</v>
      </c>
    </row>
    <row r="860" spans="1:3">
      <c r="A860" s="56" t="str">
        <f>[4]lang_6!A860</f>
        <v>HUODONG_640180</v>
      </c>
      <c r="B860" s="56">
        <f>[4]lang_6!B860</f>
        <v>0</v>
      </c>
      <c r="C860" s="56" t="str">
        <f>[4]lang_6!C860</f>
        <v>#[color=3c2a1e,fontsize=22]拥有6星皇家十字军[-]</v>
      </c>
    </row>
    <row r="861" spans="1:3">
      <c r="A861" s="56" t="str">
        <f>[4]lang_6!A861</f>
        <v>HUODONG_640181</v>
      </c>
      <c r="B861" s="56">
        <f>[4]lang_6!B861</f>
        <v>0</v>
      </c>
      <c r="C861" s="56" t="str">
        <f>[4]lang_6!C861</f>
        <v>#[color=3c2a1e,fontsize=22]拥有6星僧侣[-]</v>
      </c>
    </row>
    <row r="862" spans="1:3">
      <c r="A862" s="56" t="str">
        <f>[4]lang_6!A862</f>
        <v>HUODONG_640182</v>
      </c>
      <c r="B862" s="56">
        <f>[4]lang_6!B862</f>
        <v>0</v>
      </c>
      <c r="C862" s="56" t="str">
        <f>[4]lang_6!C862</f>
        <v>#[color=3c2a1e,fontsize=22]拥有6星大天使[-]</v>
      </c>
    </row>
    <row r="863" spans="1:3">
      <c r="A863" s="56" t="str">
        <f>[4]lang_6!A863</f>
        <v>HUODONG_640183</v>
      </c>
      <c r="B863" s="56">
        <f>[4]lang_6!B863</f>
        <v>0</v>
      </c>
      <c r="C863" s="56" t="str">
        <f>[4]lang_6!C863</f>
        <v>#[color=3c2a1e,fontsize=22]拥有6星圣堂武士[-]</v>
      </c>
    </row>
    <row r="864" spans="1:3">
      <c r="A864" s="56">
        <f>[4]lang_6!A864</f>
        <v>0</v>
      </c>
      <c r="B864" s="56">
        <f>[4]lang_6!B864</f>
        <v>0</v>
      </c>
      <c r="C864" s="56">
        <f>[4]lang_6!C864</f>
        <v>0</v>
      </c>
    </row>
    <row r="865" spans="1:3">
      <c r="A865" s="56">
        <f>[4]lang_6!A865</f>
        <v>0</v>
      </c>
      <c r="B865" s="56">
        <f>[4]lang_6!B865</f>
        <v>0</v>
      </c>
      <c r="C865" s="56">
        <f>[4]lang_6!C865</f>
        <v>0</v>
      </c>
    </row>
    <row r="866" spans="1:3">
      <c r="A866" s="56">
        <f>[4]lang_6!A866</f>
        <v>0</v>
      </c>
      <c r="B866" s="56">
        <f>[4]lang_6!B866</f>
        <v>0</v>
      </c>
      <c r="C866" s="56">
        <f>[4]lang_6!C866</f>
        <v>0</v>
      </c>
    </row>
    <row r="867" spans="1:3">
      <c r="A867" s="56">
        <f>[4]lang_6!A867</f>
        <v>0</v>
      </c>
      <c r="B867" s="56">
        <f>[4]lang_6!B867</f>
        <v>0</v>
      </c>
      <c r="C867" s="56">
        <f>[4]lang_6!C867</f>
        <v>0</v>
      </c>
    </row>
    <row r="868" spans="1:3">
      <c r="A868" s="56">
        <f>[4]lang_6!A868</f>
        <v>0</v>
      </c>
      <c r="B868" s="56">
        <f>[4]lang_6!B868</f>
        <v>0</v>
      </c>
      <c r="C868" s="56">
        <f>[4]lang_6!C868</f>
        <v>0</v>
      </c>
    </row>
    <row r="869" spans="1:3">
      <c r="A869" s="302">
        <f>[4]lang_6!A869</f>
        <v>0</v>
      </c>
      <c r="B869" s="56">
        <f>[4]lang_6!B869</f>
        <v>0</v>
      </c>
      <c r="C869" s="56">
        <f>[4]lang_6!C869</f>
        <v>0</v>
      </c>
    </row>
    <row r="870" spans="1:3">
      <c r="A870" s="56">
        <f>[4]lang_6!A870</f>
        <v>0</v>
      </c>
      <c r="B870" s="56">
        <f>[4]lang_6!B870</f>
        <v>0</v>
      </c>
      <c r="C870" s="56">
        <f>[4]lang_6!C870</f>
        <v>0</v>
      </c>
    </row>
    <row r="871" spans="1:3">
      <c r="A871" s="56">
        <f>[4]lang_6!A871</f>
        <v>0</v>
      </c>
      <c r="B871" s="56">
        <f>[4]lang_6!B871</f>
        <v>0</v>
      </c>
      <c r="C871" s="56">
        <f>[4]lang_6!C871</f>
        <v>0</v>
      </c>
    </row>
    <row r="872" spans="1:3">
      <c r="A872" s="56">
        <f>[4]lang_6!A872</f>
        <v>0</v>
      </c>
      <c r="B872" s="56">
        <f>[4]lang_6!B872</f>
        <v>0</v>
      </c>
      <c r="C872" s="56">
        <f>[4]lang_6!C872</f>
        <v>0</v>
      </c>
    </row>
    <row r="873" spans="1:3">
      <c r="A873" s="56" t="str">
        <f>[4]lang_6!A873</f>
        <v>#活动提示</v>
      </c>
      <c r="B873" s="56">
        <f>[4]lang_6!B873</f>
        <v>0</v>
      </c>
      <c r="C873" s="56">
        <f>[4]lang_6!C873</f>
        <v>0</v>
      </c>
    </row>
    <row r="874" spans="1:3">
      <c r="A874" s="302" t="str">
        <f>[4]lang_6!A874</f>
        <v>OVERDUETIPS_1</v>
      </c>
      <c r="B874" s="56">
        <f>[4]lang_6!B874</f>
        <v>0</v>
      </c>
      <c r="C874" s="56" t="str">
        <f>[4]lang_6!C874</f>
        <v>#活动已结束</v>
      </c>
    </row>
    <row r="875" spans="1:3">
      <c r="A875" s="56">
        <f>[4]lang_6!A875</f>
        <v>0</v>
      </c>
      <c r="B875" s="56">
        <f>[4]lang_6!B875</f>
        <v>0</v>
      </c>
      <c r="C875" s="56">
        <f>[4]lang_6!C875</f>
        <v>0</v>
      </c>
    </row>
    <row r="876" spans="1:3">
      <c r="A876" s="56" t="str">
        <f>[4]lang_6!A876</f>
        <v>PREMISECONDITION_1</v>
      </c>
      <c r="B876" s="56">
        <f>[4]lang_6!B876</f>
        <v>0</v>
      </c>
      <c r="C876" s="56" t="str">
        <f>[4]lang_6!C876</f>
        <v>#未满足兑换条件</v>
      </c>
    </row>
    <row r="877" spans="1:3">
      <c r="A877" s="56">
        <f>[4]lang_6!A877</f>
        <v>0</v>
      </c>
      <c r="B877" s="56">
        <f>[4]lang_6!B877</f>
        <v>0</v>
      </c>
      <c r="C877" s="56">
        <f>[4]lang_6!C877</f>
        <v>0</v>
      </c>
    </row>
    <row r="878" spans="1:3">
      <c r="A878" s="56" t="str">
        <f>[4]lang_6!A878</f>
        <v>#道具名称</v>
      </c>
      <c r="B878" s="56">
        <f>[4]lang_6!B878</f>
        <v>0</v>
      </c>
      <c r="C878" s="56">
        <f>[4]lang_6!C878</f>
        <v>0</v>
      </c>
    </row>
    <row r="879" spans="1:3">
      <c r="A879" s="56">
        <f>[4]lang_6!A879</f>
        <v>0</v>
      </c>
      <c r="B879" s="56">
        <f>[4]lang_6!B879</f>
        <v>0</v>
      </c>
      <c r="C879" s="56">
        <f>[4]lang_6!C879</f>
        <v>0</v>
      </c>
    </row>
    <row r="880" spans="1:3">
      <c r="A880" s="56" t="str">
        <f>[4]lang_6!A880</f>
        <v>TOOL_907022</v>
      </c>
      <c r="B880" s="56">
        <f>[4]lang_6!B880</f>
        <v>0</v>
      </c>
      <c r="C880" s="56" t="str">
        <f>[4]lang_6!C880</f>
        <v>#战争军备补给</v>
      </c>
    </row>
    <row r="881" spans="1:3">
      <c r="A881" s="56" t="str">
        <f>[4]lang_6!A881</f>
        <v>TOOL_907023</v>
      </c>
      <c r="B881" s="56">
        <f>[4]lang_6!B881</f>
        <v>0</v>
      </c>
      <c r="C881" s="56" t="str">
        <f>[4]lang_6!C881</f>
        <v>#奥术圣痕宝箱</v>
      </c>
    </row>
    <row r="882" spans="1:3">
      <c r="A882" s="56" t="str">
        <f>[4]lang_6!A882</f>
        <v>TOOL_907024</v>
      </c>
      <c r="B882" s="56">
        <f>[4]lang_6!B882</f>
        <v>0</v>
      </c>
      <c r="C882" s="56" t="str">
        <f>[4]lang_6!C882</f>
        <v>#大地之心礼包</v>
      </c>
    </row>
    <row r="883" spans="1:3">
      <c r="A883" s="56" t="str">
        <f>[4]lang_6!A883</f>
        <v>TOOL_907025</v>
      </c>
      <c r="B883" s="56">
        <f>[4]lang_6!B883</f>
        <v>0</v>
      </c>
      <c r="C883" s="56" t="str">
        <f>[4]lang_6!C883</f>
        <v>#符石特惠礼包</v>
      </c>
    </row>
    <row r="884" spans="1:3">
      <c r="A884" s="56" t="str">
        <f>[4]lang_6!A884</f>
        <v>TOOL_907026</v>
      </c>
      <c r="B884" s="56">
        <f>[4]lang_6!B884</f>
        <v>0</v>
      </c>
      <c r="C884" s="56" t="str">
        <f>[4]lang_6!C884</f>
        <v>#无畏先锋礼包</v>
      </c>
    </row>
    <row r="885" spans="1:3">
      <c r="A885" s="56" t="str">
        <f>[4]lang_6!A885</f>
        <v>TOOL_3058</v>
      </c>
      <c r="B885" s="56">
        <f>[4]lang_6!B885</f>
        <v>0</v>
      </c>
      <c r="C885" s="56" t="str">
        <f>[4]lang_6!C885</f>
        <v>#红玫瑰</v>
      </c>
    </row>
    <row r="886" spans="1:3">
      <c r="A886" s="56" t="str">
        <f>[4]lang_6!A886</f>
        <v>TOOL_3059</v>
      </c>
      <c r="B886" s="56">
        <f>[4]lang_6!B886</f>
        <v>0</v>
      </c>
      <c r="C886" s="56" t="str">
        <f>[4]lang_6!C886</f>
        <v>#蓝玫瑰</v>
      </c>
    </row>
    <row r="887" spans="1:3">
      <c r="A887" s="56" t="str">
        <f>[4]lang_6!A887</f>
        <v>TOOL_3060</v>
      </c>
      <c r="B887" s="56">
        <f>[4]lang_6!B887</f>
        <v>0</v>
      </c>
      <c r="C887" s="56" t="str">
        <f>[4]lang_6!C887</f>
        <v>#星光玫瑰</v>
      </c>
    </row>
    <row r="888" spans="1:3">
      <c r="A888" s="56" t="str">
        <f>[4]lang_6!A888</f>
        <v>TOOL_906025</v>
      </c>
      <c r="B888" s="56">
        <f>[4]lang_6!B888</f>
        <v>0</v>
      </c>
      <c r="C888" s="56" t="str">
        <f>[4]lang_6!C888</f>
        <v>#龙王配件宝箱</v>
      </c>
    </row>
    <row r="889" spans="1:3">
      <c r="A889" s="56" t="str">
        <f>[4]lang_6!A889</f>
        <v>TOOL_907027</v>
      </c>
      <c r="B889" s="56">
        <f>[4]lang_6!B889</f>
        <v>0</v>
      </c>
      <c r="C889" s="56" t="str">
        <f>[4]lang_6!C889</f>
        <v>#群峰之巅宝箱</v>
      </c>
    </row>
    <row r="890" spans="1:3">
      <c r="A890" s="56" t="str">
        <f>[4]lang_6!A890</f>
        <v>TOOL_907028</v>
      </c>
      <c r="B890" s="56">
        <f>[4]lang_6!B890</f>
        <v>0</v>
      </c>
      <c r="C890" s="56" t="str">
        <f>[4]lang_6!C890</f>
        <v>#枪兵魂石礼包</v>
      </c>
    </row>
    <row r="891" spans="1:3">
      <c r="A891" s="56" t="str">
        <f>[4]lang_6!A891</f>
        <v>TOOL_907029</v>
      </c>
      <c r="B891" s="56">
        <f>[4]lang_6!B891</f>
        <v>0</v>
      </c>
      <c r="C891" s="56" t="str">
        <f>[4]lang_6!C891</f>
        <v>#凤凰魂石礼包</v>
      </c>
    </row>
    <row r="892" spans="1:3">
      <c r="A892" s="56" t="str">
        <f>[4]lang_6!A892</f>
        <v>TOOL_907030</v>
      </c>
      <c r="B892" s="56">
        <f>[4]lang_6!B892</f>
        <v>0</v>
      </c>
      <c r="C892" s="56" t="str">
        <f>[4]lang_6!C892</f>
        <v>#骑士魂石礼包</v>
      </c>
    </row>
    <row r="893" spans="1:3">
      <c r="A893" s="56" t="str">
        <f>[4]lang_6!A893</f>
        <v>TOOL_3064</v>
      </c>
      <c r="B893" s="56">
        <f>[4]lang_6!B893</f>
        <v>0</v>
      </c>
      <c r="C893" s="56" t="str">
        <f>[4]lang_6!C893</f>
        <v>#中秋月饼</v>
      </c>
    </row>
    <row r="894" spans="1:3">
      <c r="A894" s="56" t="str">
        <f>[4]lang_6!A894</f>
        <v>TOOL_907031</v>
      </c>
      <c r="B894" s="56">
        <f>[4]lang_6!B894</f>
        <v>0</v>
      </c>
      <c r="C894" s="56" t="str">
        <f>[4]lang_6!C894</f>
        <v>#十一欢乐礼盒</v>
      </c>
    </row>
    <row r="895" spans="1:3">
      <c r="A895" s="56" t="str">
        <f>[4]lang_6!A895</f>
        <v>TOOL_907032</v>
      </c>
      <c r="B895" s="56">
        <f>[4]lang_6!B895</f>
        <v>0</v>
      </c>
      <c r="C895" s="56" t="str">
        <f>[4]lang_6!C895</f>
        <v>#万用天赋补给包</v>
      </c>
    </row>
    <row r="896" spans="1:3">
      <c r="A896" s="56" t="str">
        <f>[4]lang_6!A896</f>
        <v>TOOL_906026</v>
      </c>
      <c r="B896" s="56">
        <f>[4]lang_6!B896</f>
        <v>0</v>
      </c>
      <c r="C896" s="56" t="str">
        <f>[4]lang_6!C896</f>
        <v>#鹰眼配件宝箱</v>
      </c>
    </row>
    <row r="897" spans="1:3">
      <c r="A897" s="56" t="str">
        <f>[4]lang_6!A897</f>
        <v>TOOL_906027</v>
      </c>
      <c r="B897" s="56">
        <f>[4]lang_6!B897</f>
        <v>0</v>
      </c>
      <c r="C897" s="56" t="str">
        <f>[4]lang_6!C897</f>
        <v>#荣耀元帅宝箱</v>
      </c>
    </row>
    <row r="898" spans="1:3">
      <c r="A898" s="56" t="str">
        <f>[4]lang_6!A898</f>
        <v>TOOL_907033</v>
      </c>
      <c r="B898" s="56">
        <f>[4]lang_6!B898</f>
        <v>0</v>
      </c>
      <c r="C898" s="56" t="str">
        <f>[4]lang_6!C898</f>
        <v>#万圣特惠礼包</v>
      </c>
    </row>
    <row r="899" spans="1:3">
      <c r="A899" s="56" t="str">
        <f>[4]lang_6!A899</f>
        <v>TOOL_906028</v>
      </c>
      <c r="B899" s="56">
        <f>[4]lang_6!B899</f>
        <v>0</v>
      </c>
      <c r="C899" s="56" t="str">
        <f>[4]lang_6!C899</f>
        <v>#鹰眼特惠礼包</v>
      </c>
    </row>
    <row r="900" spans="1:3">
      <c r="A900" s="56" t="str">
        <f>[4]lang_6!A900</f>
        <v>TOOL_3065</v>
      </c>
      <c r="B900" s="56">
        <f>[4]lang_6!B900</f>
        <v>0</v>
      </c>
      <c r="C900" s="56" t="str">
        <f>[4]lang_6!C900</f>
        <v>#微光水晶</v>
      </c>
    </row>
    <row r="901" spans="1:3">
      <c r="A901" s="56" t="str">
        <f>[4]lang_6!A901</f>
        <v>TOOL_904008</v>
      </c>
      <c r="B901" s="56">
        <f>[4]lang_6!B901</f>
        <v>0</v>
      </c>
      <c r="C901" s="56" t="str">
        <f>[4]lang_6!C901</f>
        <v>#地下城阵营宝箱</v>
      </c>
    </row>
    <row r="902" spans="1:3">
      <c r="A902" s="56" t="str">
        <f>[4]lang_6!A902</f>
        <v>TOOL_907034</v>
      </c>
      <c r="B902" s="56">
        <f>[4]lang_6!B902</f>
        <v>0</v>
      </c>
      <c r="C902" s="56" t="str">
        <f>[4]lang_6!C902</f>
        <v>#暗黑魂坛宝箱</v>
      </c>
    </row>
    <row r="903" spans="1:3">
      <c r="A903" s="56" t="str">
        <f>[4]lang_6!A903</f>
        <v>TOOL_907035</v>
      </c>
      <c r="B903" s="56">
        <f>[4]lang_6!B903</f>
        <v>0</v>
      </c>
      <c r="C903" s="56" t="str">
        <f>[4]lang_6!C903</f>
        <v>#双十一兵团礼包</v>
      </c>
    </row>
    <row r="904" spans="1:3">
      <c r="A904" s="56" t="str">
        <f>[4]lang_6!A904</f>
        <v>TOOL_907036</v>
      </c>
      <c r="B904" s="56">
        <f>[4]lang_6!B904</f>
        <v>0</v>
      </c>
      <c r="C904" s="56" t="str">
        <f>[4]lang_6!C904</f>
        <v>#双十一材料礼包</v>
      </c>
    </row>
    <row r="905" spans="1:3">
      <c r="A905" s="56" t="str">
        <f>[4]lang_6!A905</f>
        <v>TOOL_907037</v>
      </c>
      <c r="B905" s="56">
        <f>[4]lang_6!B905</f>
        <v>0</v>
      </c>
      <c r="C905" s="56" t="str">
        <f>[4]lang_6!C905</f>
        <v>#双十一英雄礼包</v>
      </c>
    </row>
    <row r="906" spans="1:3">
      <c r="A906" s="56" t="str">
        <f>[4]lang_6!A906</f>
        <v>TOOL_907038</v>
      </c>
      <c r="B906" s="56">
        <f>[4]lang_6!B906</f>
        <v>0</v>
      </c>
      <c r="C906" s="56" t="str">
        <f>[4]lang_6!C906</f>
        <v>#英雄感恩礼包</v>
      </c>
    </row>
    <row r="907" spans="1:3">
      <c r="A907" s="56" t="str">
        <f>[4]lang_6!A907</f>
        <v>TOOL_907039</v>
      </c>
      <c r="B907" s="56">
        <f>[4]lang_6!B907</f>
        <v>0</v>
      </c>
      <c r="C907" s="56" t="str">
        <f>[4]lang_6!C907</f>
        <v>#死亡前锋礼包</v>
      </c>
    </row>
    <row r="908" spans="1:3">
      <c r="A908" s="56" t="str">
        <f>[4]lang_6!A908</f>
        <v>TOOL_907040</v>
      </c>
      <c r="B908" s="56">
        <f>[4]lang_6!B908</f>
        <v>0</v>
      </c>
      <c r="C908" s="56" t="str">
        <f>[4]lang_6!C908</f>
        <v>#感恩特惠礼包</v>
      </c>
    </row>
    <row r="909" spans="1:3">
      <c r="A909" s="56" t="str">
        <f>[4]lang_6!A909</f>
        <v>TOOL_907041</v>
      </c>
      <c r="B909" s="56">
        <f>[4]lang_6!B909</f>
        <v>0</v>
      </c>
      <c r="C909" s="56" t="str">
        <f>[4]lang_6!C909</f>
        <v>#混沌之源宝箱</v>
      </c>
    </row>
    <row r="910" spans="1:3">
      <c r="A910" s="56" t="str">
        <f>[4]lang_6!A910</f>
        <v>TOOL_907042</v>
      </c>
      <c r="B910" s="56">
        <f>[4]lang_6!B910</f>
        <v>0</v>
      </c>
      <c r="C910" s="56" t="str">
        <f>[4]lang_6!C910</f>
        <v>#蛮荒之怒礼包</v>
      </c>
    </row>
    <row r="911" spans="1:3">
      <c r="A911" s="56" t="str">
        <f>[4]lang_6!A911</f>
        <v>TOOL_907043</v>
      </c>
      <c r="B911" s="56">
        <f>[4]lang_6!B911</f>
        <v>0</v>
      </c>
      <c r="C911" s="56" t="str">
        <f>[4]lang_6!C911</f>
        <v>#感恩节火鸡</v>
      </c>
    </row>
    <row r="912" spans="1:3">
      <c r="A912" s="56" t="str">
        <f>[4]lang_6!A912</f>
        <v>TOOL_907044</v>
      </c>
      <c r="B912" s="56">
        <f>[4]lang_6!B912</f>
        <v>0</v>
      </c>
      <c r="C912" s="56" t="str">
        <f>[4]lang_6!C912</f>
        <v>#符石特惠礼包</v>
      </c>
    </row>
    <row r="913" spans="1:3">
      <c r="A913" s="56" t="str">
        <f>[4]lang_6!A913</f>
        <v>TOOL_907045</v>
      </c>
      <c r="B913" s="56">
        <f>[4]lang_6!B913</f>
        <v>0</v>
      </c>
      <c r="C913" s="56" t="str">
        <f>[4]lang_6!C913</f>
        <v>#鹰眼特惠宝箱</v>
      </c>
    </row>
    <row r="914" spans="1:3">
      <c r="A914" s="56" t="str">
        <f>[4]lang_6!A914</f>
        <v>TOOL_907046</v>
      </c>
      <c r="B914" s="56">
        <f>[4]lang_6!B914</f>
        <v>0</v>
      </c>
      <c r="C914" s="56" t="str">
        <f>[4]lang_6!C914</f>
        <v>#高级宝物礼包</v>
      </c>
    </row>
    <row r="915" spans="1:3">
      <c r="A915" s="56" t="str">
        <f>[4]lang_6!A915</f>
        <v>TOOL_907047</v>
      </c>
      <c r="B915" s="56">
        <f>[4]lang_6!B915</f>
        <v>0</v>
      </c>
      <c r="C915" s="56" t="str">
        <f>[4]lang_6!C915</f>
        <v>#高级宝物配件箱</v>
      </c>
    </row>
    <row r="916" spans="1:3">
      <c r="A916" s="56" t="str">
        <f>[4]lang_6!A916</f>
        <v>TOOL_907048</v>
      </c>
      <c r="B916" s="56">
        <f>[4]lang_6!B916</f>
        <v>0</v>
      </c>
      <c r="C916" s="56" t="str">
        <f>[4]lang_6!C916</f>
        <v>#宝物特惠礼包</v>
      </c>
    </row>
    <row r="917" spans="1:3">
      <c r="A917" s="56" t="str">
        <f>[4]lang_6!A917</f>
        <v>TOOL_907049</v>
      </c>
      <c r="B917" s="56">
        <f>[4]lang_6!B917</f>
        <v>0</v>
      </c>
      <c r="C917" s="56" t="str">
        <f>[4]lang_6!C917</f>
        <v>#随机英雄碎片</v>
      </c>
    </row>
    <row r="918" spans="1:3">
      <c r="A918" s="56" t="str">
        <f>[4]lang_6!A918</f>
        <v>TOOL_907050</v>
      </c>
      <c r="B918" s="56">
        <f>[4]lang_6!B918</f>
        <v>0</v>
      </c>
      <c r="C918" s="56" t="str">
        <f>[4]lang_6!C918</f>
        <v>#占星补给礼包</v>
      </c>
    </row>
    <row r="919" spans="1:3">
      <c r="A919" s="56" t="str">
        <f>[4]lang_6!A919</f>
        <v>TOOL_907051</v>
      </c>
      <c r="B919" s="56">
        <f>[4]lang_6!B919</f>
        <v>0</v>
      </c>
      <c r="C919" s="56" t="str">
        <f>[4]lang_6!C919</f>
        <v>#寒冰特惠礼包</v>
      </c>
    </row>
    <row r="920" spans="1:3">
      <c r="A920" s="56" t="str">
        <f>[4]lang_6!A920</f>
        <v>TOOL_906029</v>
      </c>
      <c r="B920" s="56">
        <f>[4]lang_6!B920</f>
        <v>0</v>
      </c>
      <c r="C920" s="56" t="str">
        <f>[4]lang_6!C920</f>
        <v>#寒冰配件宝箱</v>
      </c>
    </row>
    <row r="921" spans="1:3">
      <c r="A921" s="302" t="str">
        <f>[4]lang_6!A921</f>
        <v>TOOL_906030</v>
      </c>
      <c r="B921" s="56">
        <f>[4]lang_6!B921</f>
        <v>0</v>
      </c>
      <c r="C921" s="56" t="str">
        <f>[4]lang_6!C921</f>
        <v>#死亡阴影宝箱</v>
      </c>
    </row>
    <row r="922" spans="1:3">
      <c r="A922" s="56" t="str">
        <f>[4]lang_6!A922</f>
        <v>TOOL_3066</v>
      </c>
      <c r="B922" s="56">
        <f>[4]lang_6!B922</f>
        <v>0</v>
      </c>
      <c r="C922" s="56" t="str">
        <f>[4]lang_6!C922</f>
        <v>#庆典纪念币</v>
      </c>
    </row>
    <row r="923" spans="1:3">
      <c r="A923" s="56" t="str">
        <f>[4]lang_6!A923</f>
        <v>TOOL_907052</v>
      </c>
      <c r="B923" s="56">
        <f>[4]lang_6!B923</f>
        <v>0</v>
      </c>
      <c r="C923" s="56" t="str">
        <f>[4]lang_6!C923</f>
        <v>#庆典钻石福袋</v>
      </c>
    </row>
    <row r="924" spans="1:3">
      <c r="A924" s="56" t="str">
        <f>[4]lang_6!A924</f>
        <v>TOOL_907053</v>
      </c>
      <c r="B924" s="56">
        <f>[4]lang_6!B924</f>
        <v>0</v>
      </c>
      <c r="C924" s="56" t="str">
        <f>[4]lang_6!C924</f>
        <v>#死亡统领礼包</v>
      </c>
    </row>
    <row r="925" spans="1:3">
      <c r="A925" s="56" t="str">
        <f>[4]lang_6!A925</f>
        <v>TOOL_907054</v>
      </c>
      <c r="B925" s="56">
        <f>[4]lang_6!B925</f>
        <v>0</v>
      </c>
      <c r="C925" s="56" t="str">
        <f>[4]lang_6!C925</f>
        <v>#庆典兵团特惠</v>
      </c>
    </row>
    <row r="926" spans="1:3">
      <c r="A926" s="56" t="str">
        <f>[4]lang_6!A926</f>
        <v>TOOL_907055</v>
      </c>
      <c r="B926" s="56">
        <f>[4]lang_6!B926</f>
        <v>0</v>
      </c>
      <c r="C926" s="56" t="str">
        <f>[4]lang_6!C926</f>
        <v>#庆典宝物特惠</v>
      </c>
    </row>
    <row r="927" spans="1:3">
      <c r="A927" s="56" t="str">
        <f>[4]lang_6!A927</f>
        <v>TOOL_907056</v>
      </c>
      <c r="B927" s="56">
        <f>[4]lang_6!B927</f>
        <v>0</v>
      </c>
      <c r="C927" s="56" t="str">
        <f>[4]lang_6!C927</f>
        <v>#庆典英雄特惠</v>
      </c>
    </row>
    <row r="928" spans="1:3">
      <c r="A928" s="56" t="str">
        <f>[4]lang_6!A928</f>
        <v>TOOL_907057</v>
      </c>
      <c r="B928" s="56">
        <f>[4]lang_6!B928</f>
        <v>0</v>
      </c>
      <c r="C928" s="56" t="str">
        <f>[4]lang_6!C928</f>
        <v>#死亡阴影礼包</v>
      </c>
    </row>
    <row r="929" spans="1:3">
      <c r="A929" s="56" t="str">
        <f>[4]lang_6!A929</f>
        <v>TOOL_907058</v>
      </c>
      <c r="B929" s="56">
        <f>[4]lang_6!B929</f>
        <v>0</v>
      </c>
      <c r="C929" s="56" t="str">
        <f>[4]lang_6!C929</f>
        <v>#巫妖特惠礼包</v>
      </c>
    </row>
    <row r="930" spans="1:3">
      <c r="A930" s="56">
        <f>[4]lang_6!A930</f>
        <v>0</v>
      </c>
      <c r="B930" s="56">
        <f>[4]lang_6!B930</f>
        <v>0</v>
      </c>
      <c r="C930" s="56">
        <f>[4]lang_6!C930</f>
        <v>0</v>
      </c>
    </row>
    <row r="931" spans="1:3">
      <c r="A931" s="56">
        <f>[4]lang_6!A931</f>
        <v>0</v>
      </c>
      <c r="B931" s="56">
        <f>[4]lang_6!B931</f>
        <v>0</v>
      </c>
      <c r="C931" s="56">
        <f>[4]lang_6!C931</f>
        <v>0</v>
      </c>
    </row>
    <row r="932" spans="1:3">
      <c r="A932" s="56">
        <f>[4]lang_6!A932</f>
        <v>0</v>
      </c>
      <c r="B932" s="56">
        <f>[4]lang_6!B932</f>
        <v>0</v>
      </c>
      <c r="C932" s="56">
        <f>[4]lang_6!C932</f>
        <v>0</v>
      </c>
    </row>
    <row r="933" spans="1:3">
      <c r="A933" s="56">
        <f>[4]lang_6!A933</f>
        <v>0</v>
      </c>
      <c r="B933" s="56">
        <f>[4]lang_6!B933</f>
        <v>0</v>
      </c>
      <c r="C933" s="56">
        <f>[4]lang_6!C933</f>
        <v>0</v>
      </c>
    </row>
    <row r="934" spans="1:3">
      <c r="A934" s="56" t="str">
        <f>[4]lang_6!A934</f>
        <v>#道具描述</v>
      </c>
      <c r="B934" s="56">
        <f>[4]lang_6!B934</f>
        <v>0</v>
      </c>
      <c r="C934" s="56">
        <f>[4]lang_6!C934</f>
        <v>0</v>
      </c>
    </row>
    <row r="935" spans="1:3">
      <c r="A935" s="56">
        <f>[4]lang_6!A935</f>
        <v>0</v>
      </c>
      <c r="B935" s="56">
        <f>[4]lang_6!B935</f>
        <v>0</v>
      </c>
      <c r="C935" s="56">
        <f>[4]lang_6!C935</f>
        <v>0</v>
      </c>
    </row>
    <row r="936" spans="1:3">
      <c r="A936" s="56" t="str">
        <f>[4]lang_6!A936</f>
        <v>TOOLDES_907022</v>
      </c>
      <c r="B936" s="56">
        <f>[4]lang_6!B936</f>
        <v>0</v>
      </c>
      <c r="C936" s="56" t="str">
        <f>[4]lang_6!C936</f>
        <v>#使用后有几率获得一定数量的特权点</v>
      </c>
    </row>
    <row r="937" spans="1:3">
      <c r="A937" s="56" t="str">
        <f>[4]lang_6!A937</f>
        <v>TOOLDES_907023</v>
      </c>
      <c r="B937" s="56">
        <f>[4]lang_6!B937</f>
        <v>0</v>
      </c>
      <c r="C937" s="56" t="str">
        <f>[4]lang_6!C937</f>
        <v>#封印着狂暴奥术能量的宝箱，只有获得娜迦蛇妖的领主才能够开启。</v>
      </c>
    </row>
    <row r="938" spans="1:3">
      <c r="A938" s="56" t="str">
        <f>[4]lang_6!A938</f>
        <v>TOOLDES_907024</v>
      </c>
      <c r="B938" s="56">
        <f>[4]lang_6!B938</f>
        <v>0</v>
      </c>
      <c r="C938" s="56" t="str">
        <f>[4]lang_6!C938</f>
        <v>#使用后有一定几率获得石元素碎片或枯木卫士碎片。</v>
      </c>
    </row>
    <row r="939" spans="1:3">
      <c r="A939" s="56" t="str">
        <f>[4]lang_6!A939</f>
        <v>TOOLDES_907025</v>
      </c>
      <c r="B939" s="56">
        <f>[4]lang_6!B939</f>
        <v>0</v>
      </c>
      <c r="C939" s="56" t="str">
        <f>[4]lang_6!C939</f>
        <v>#使用后可获得紫晶符石*5、蓝晶符石*5、绿晶符石*5</v>
      </c>
    </row>
    <row r="940" spans="1:3">
      <c r="A940" s="56" t="str">
        <f>[4]lang_6!A940</f>
        <v>TOOLDES_907026</v>
      </c>
      <c r="B940" s="56">
        <f>[4]lang_6!B940</f>
        <v>0</v>
      </c>
      <c r="C940" s="56" t="str">
        <f>[4]lang_6!C940</f>
        <v>#使用后有一定几率获得黑暗骑士碎片或皇家骑士碎片。</v>
      </c>
    </row>
    <row r="941" spans="1:3">
      <c r="A941" s="56" t="str">
        <f>[4]lang_6!A941</f>
        <v>TOOLDES_3058</v>
      </c>
      <c r="B941" s="56">
        <f>[4]lang_6!B941</f>
        <v>0</v>
      </c>
      <c r="C941" s="56" t="str">
        <f>[4]lang_6!C941</f>
        <v>#七夕活动专属道具，可用于活动奖品的兑换</v>
      </c>
    </row>
    <row r="942" spans="1:3">
      <c r="A942" s="56" t="str">
        <f>[4]lang_6!A942</f>
        <v>TOOLDES_3059</v>
      </c>
      <c r="B942" s="56">
        <f>[4]lang_6!B942</f>
        <v>0</v>
      </c>
      <c r="C942" s="56" t="str">
        <f>[4]lang_6!C942</f>
        <v>#七夕活动专属道具，可用于活动奖品的兑换</v>
      </c>
    </row>
    <row r="943" spans="1:3">
      <c r="A943" s="56" t="str">
        <f>[4]lang_6!A943</f>
        <v>TOOLDES_3060</v>
      </c>
      <c r="B943" s="56">
        <f>[4]lang_6!B943</f>
        <v>0</v>
      </c>
      <c r="C943" s="56" t="str">
        <f>[4]lang_6!C943</f>
        <v>#七夕活动专属道具，可用于活动奖品的兑换</v>
      </c>
    </row>
    <row r="944" spans="1:3">
      <c r="A944" s="56" t="str">
        <f>[4]lang_6!A944</f>
        <v>TOOLDES_906025</v>
      </c>
      <c r="B944" s="56">
        <f>[4]lang_6!B944</f>
        <v>0</v>
      </c>
      <c r="C944" s="56" t="str">
        <f>[4]lang_6!C944</f>
        <v>#龙王神力的组件宝箱，使用后可从龙王神力的组件宝物中任选1个获得</v>
      </c>
    </row>
    <row r="945" spans="1:3">
      <c r="A945" s="56" t="str">
        <f>[4]lang_6!A945</f>
        <v>TOOLDES_907027</v>
      </c>
      <c r="B945" s="56">
        <f>[4]lang_6!B945</f>
        <v>0</v>
      </c>
      <c r="C945" s="56" t="str">
        <f>[4]lang_6!C945</f>
        <v>#寄宿着远古兽魂意志的宝箱，只有获得比蒙的领主才能够开启。</v>
      </c>
    </row>
    <row r="946" spans="1:3">
      <c r="A946" s="56" t="str">
        <f>[4]lang_6!A946</f>
        <v>TOOLDES_907028</v>
      </c>
      <c r="B946" s="56">
        <f>[4]lang_6!B946</f>
        <v>0</v>
      </c>
      <c r="C946" s="56" t="str">
        <f>[4]lang_6!C946</f>
        <v>#使用后可获得一定数量的皇家禁卫魂石</v>
      </c>
    </row>
    <row r="947" spans="1:3">
      <c r="A947" s="56" t="str">
        <f>[4]lang_6!A947</f>
        <v>TOOLDES_907029</v>
      </c>
      <c r="B947" s="56">
        <f>[4]lang_6!B947</f>
        <v>0</v>
      </c>
      <c r="C947" s="56" t="str">
        <f>[4]lang_6!C947</f>
        <v>#使用后可获得一定数量的烈焰主宰魂石</v>
      </c>
    </row>
    <row r="948" spans="1:3">
      <c r="A948" s="56" t="str">
        <f>[4]lang_6!A948</f>
        <v>TOOLDES_907030</v>
      </c>
      <c r="B948" s="56">
        <f>[4]lang_6!B948</f>
        <v>0</v>
      </c>
      <c r="C948" s="56" t="str">
        <f>[4]lang_6!C948</f>
        <v>#使用后可获得一定数量的冠军骑士魂石</v>
      </c>
    </row>
    <row r="949" spans="1:3">
      <c r="A949" s="56" t="str">
        <f>[4]lang_6!A949</f>
        <v>TOOLDES_3064</v>
      </c>
      <c r="B949" s="56">
        <f>[4]lang_6!B949</f>
        <v>0</v>
      </c>
      <c r="C949" s="56" t="str">
        <f>[4]lang_6!C949</f>
        <v>#中秋活动专属道具，可用于活动奖品的兑换</v>
      </c>
    </row>
    <row r="950" spans="1:3">
      <c r="A950" s="56" t="str">
        <f>[4]lang_6!A950</f>
        <v>TOOLDES_907031</v>
      </c>
      <c r="B950" s="56">
        <f>[4]lang_6!B950</f>
        <v>0</v>
      </c>
      <c r="C950" s="56" t="str">
        <f>[4]lang_6!C950</f>
        <v>#开启后可获得各种惊喜奖励！</v>
      </c>
    </row>
    <row r="951" spans="1:3">
      <c r="A951" s="56" t="str">
        <f>[4]lang_6!A951</f>
        <v>TOOLDES_907032</v>
      </c>
      <c r="B951" s="56">
        <f>[4]lang_6!B951</f>
        <v>0</v>
      </c>
      <c r="C951" s="56" t="str">
        <f>[4]lang_6!C951</f>
        <v>#使用后可从攻击/防御/突击/魔法/射手天赋药剂*100中，任选1个获得</v>
      </c>
    </row>
    <row r="952" spans="1:3">
      <c r="A952" s="56" t="str">
        <f>[4]lang_6!A952</f>
        <v>TOOLDES_906026</v>
      </c>
      <c r="B952" s="56">
        <f>[4]lang_6!B952</f>
        <v>0</v>
      </c>
      <c r="C952" s="56" t="str">
        <f>[4]lang_6!C952</f>
        <v>#活体鹰眼的组件宝箱，使用后可从活体鹰眼的组件宝物中任选1个获得</v>
      </c>
    </row>
    <row r="953" spans="1:3">
      <c r="A953" s="56" t="str">
        <f>[4]lang_6!A953</f>
        <v>TOOLDES_906027</v>
      </c>
      <c r="B953" s="56">
        <f>[4]lang_6!B953</f>
        <v>0</v>
      </c>
      <c r="C953" s="56" t="str">
        <f>[4]lang_6!C953</f>
        <v>#有50%概率开出一枚肯达尔碎片！</v>
      </c>
    </row>
    <row r="954" spans="1:3">
      <c r="A954" s="56" t="str">
        <f>[4]lang_6!A954</f>
        <v>TOOLDES_907033</v>
      </c>
      <c r="B954" s="56">
        <f>[4]lang_6!B954</f>
        <v>0</v>
      </c>
      <c r="C954" s="56" t="str">
        <f>[4]lang_6!C954</f>
        <v>#内含钻石*980、糖果女巫皮肤*1、骷髅战士魂石*20</v>
      </c>
    </row>
    <row r="955" spans="1:3">
      <c r="A955" s="56" t="str">
        <f>[4]lang_6!A955</f>
        <v>TOOLDES_906028</v>
      </c>
      <c r="B955" s="56">
        <f>[4]lang_6!B955</f>
        <v>0</v>
      </c>
      <c r="C955" s="56" t="str">
        <f>[4]lang_6!C955</f>
        <v>#内含活体鹰眼组件的礼包，激活了活体鹰眼宝物的领主专享</v>
      </c>
    </row>
    <row r="956" spans="1:3">
      <c r="A956" s="56" t="str">
        <f>[4]lang_6!A956</f>
        <v>TOOLDES_3065</v>
      </c>
      <c r="B956" s="56">
        <f>[4]lang_6!B956</f>
        <v>0</v>
      </c>
      <c r="C956" s="56" t="str">
        <f>[4]lang_6!C956</f>
        <v>#强大巨龙守护的水晶，可以在相关活动中兑换地下城阵营的各种物资！</v>
      </c>
    </row>
    <row r="957" spans="1:3">
      <c r="A957" s="56" t="str">
        <f>[4]lang_6!A957</f>
        <v>TOOLDES_904008</v>
      </c>
      <c r="B957" s="56">
        <f>[4]lang_6!B957</f>
        <v>0</v>
      </c>
      <c r="C957" s="56" t="str">
        <f>[4]lang_6!C957</f>
        <v>#随机开出一个地下城阵营兵团碎片</v>
      </c>
    </row>
    <row r="958" spans="1:3">
      <c r="A958" s="56" t="str">
        <f>[4]lang_6!A958</f>
        <v>TOOLDES_907034</v>
      </c>
      <c r="B958" s="56">
        <f>[4]lang_6!B958</f>
        <v>0</v>
      </c>
      <c r="C958" s="56" t="str">
        <f>[4]lang_6!C958</f>
        <v>#浓厚死亡与黑暗气息笼罩着的宝箱，只有获得骨龙的领主才能够开启。</v>
      </c>
    </row>
    <row r="959" spans="1:3">
      <c r="A959" s="56" t="str">
        <f>[4]lang_6!A959</f>
        <v>TOOLDES_907035</v>
      </c>
      <c r="B959" s="56">
        <f>[4]lang_6!B959</f>
        <v>0</v>
      </c>
      <c r="C959" s="56" t="str">
        <f>[4]lang_6!C959</f>
        <v>#可以从地狱领主碎片*5、枯木卫士碎片*5、独眼巨人碎片*5、大法师碎片*5中任选1个获得</v>
      </c>
    </row>
    <row r="960" spans="1:3">
      <c r="A960" s="56" t="str">
        <f>[4]lang_6!A960</f>
        <v>TOOLDES_907036</v>
      </c>
      <c r="B960" s="56">
        <f>[4]lang_6!B960</f>
        <v>0</v>
      </c>
      <c r="C960" s="56" t="str">
        <f>[4]lang_6!C960</f>
        <v>#可以从法术卷轴*500、天堂铸造石*300、天赋药剂材料*300中任选1个获得</v>
      </c>
    </row>
    <row r="961" spans="1:3">
      <c r="A961" s="56" t="str">
        <f>[4]lang_6!A961</f>
        <v>TOOLDES_907037</v>
      </c>
      <c r="B961" s="56">
        <f>[4]lang_6!B961</f>
        <v>0</v>
      </c>
      <c r="C961" s="56" t="str">
        <f>[4]lang_6!C961</f>
        <v>#可以从1星艾德雷德、露娜、泽达、姆拉克爵士*1中任选1个获得</v>
      </c>
    </row>
    <row r="962" spans="1:3">
      <c r="A962" s="56" t="str">
        <f>[4]lang_6!A962</f>
        <v>TOOLDES_907038</v>
      </c>
      <c r="B962" s="56">
        <f>[4]lang_6!B962</f>
        <v>0</v>
      </c>
      <c r="C962" s="56" t="str">
        <f>[4]lang_6!C962</f>
        <v>#使用后从肯洛·哈格、维德尼娜、艾德雷德、索姆拉、泽达、莫奈尔、肯达尔碎片*1中任选1个获得</v>
      </c>
    </row>
    <row r="963" spans="1:3">
      <c r="A963" s="56" t="str">
        <f>[4]lang_6!A963</f>
        <v>TOOLDES_907039</v>
      </c>
      <c r="B963" s="56">
        <f>[4]lang_6!B963</f>
        <v>0</v>
      </c>
      <c r="C963" s="56" t="str">
        <f>[4]lang_6!C963</f>
        <v>#最精锐的黑暗骑士先锋部队的专属物资，使用后从黑暗骑士碎片*1或恐惧领主魂石*1中任选1个获得</v>
      </c>
    </row>
    <row r="964" spans="1:3">
      <c r="A964" s="56" t="str">
        <f>[4]lang_6!A964</f>
        <v>TOOLDES_907040</v>
      </c>
      <c r="B964" s="56">
        <f>[4]lang_6!B964</f>
        <v>0</v>
      </c>
      <c r="C964" s="56" t="str">
        <f>[4]lang_6!C964</f>
        <v>#使用后获得钻石*1980、丰收之夜皮肤*1、冠军骑士魂石*20</v>
      </c>
    </row>
    <row r="965" spans="1:3">
      <c r="A965" s="56" t="str">
        <f>[4]lang_6!A965</f>
        <v>TOOLDES_907041</v>
      </c>
      <c r="B965" s="56">
        <f>[4]lang_6!B965</f>
        <v>0</v>
      </c>
      <c r="C965" s="56" t="str">
        <f>[4]lang_6!C965</f>
        <v>#封印着混沌本源的宝箱，只有获得大恶魔的领主才能够开启。</v>
      </c>
    </row>
    <row r="966" spans="1:3">
      <c r="A966" s="56" t="str">
        <f>[4]lang_6!A966</f>
        <v>TOOLDES_907042</v>
      </c>
      <c r="B966" s="56">
        <f>[4]lang_6!B966</f>
        <v>0</v>
      </c>
      <c r="C966" s="56" t="str">
        <f>[4]lang_6!C966</f>
        <v>#使用后从蛮荒之怒头像框*1或比蒙碎片*10中任选1个获得</v>
      </c>
    </row>
    <row r="967" spans="1:3">
      <c r="A967" s="56" t="str">
        <f>[4]lang_6!A967</f>
        <v>TOOLDES_907043</v>
      </c>
      <c r="B967" s="56">
        <f>[4]lang_6!B967</f>
        <v>0</v>
      </c>
      <c r="C967" s="56" t="str">
        <f>[4]lang_6!C967</f>
        <v>#味道肥美的火鸡，食用后可缓解一些征战过程中的疲劳</v>
      </c>
    </row>
    <row r="968" spans="1:3">
      <c r="A968" s="302" t="str">
        <f>[4]lang_6!A968</f>
        <v>TOOLDES_907044</v>
      </c>
      <c r="B968" s="56">
        <f>[4]lang_6!B968</f>
        <v>0</v>
      </c>
      <c r="C968" s="56" t="str">
        <f>[4]lang_6!C968</f>
        <v>#使用后获得紫晶符石*6、蓝晶符石*8、绿晶符石*8</v>
      </c>
    </row>
    <row r="969" spans="1:3">
      <c r="A969" s="56" t="str">
        <f>[4]lang_6!A969</f>
        <v>TOOLDES_907045</v>
      </c>
      <c r="B969" s="56">
        <f>[4]lang_6!B969</f>
        <v>0</v>
      </c>
      <c r="C969" s="56" t="str">
        <f>[4]lang_6!C969</f>
        <v>#使用后获得钻石*980、鹰眼配件宝箱*1、天堂铸造石*50、宝物精华*10</v>
      </c>
    </row>
    <row r="970" spans="1:3">
      <c r="A970" s="56" t="str">
        <f>[4]lang_6!A970</f>
        <v>TOOLDES_907046</v>
      </c>
      <c r="B970" s="56">
        <f>[4]lang_6!B970</f>
        <v>0</v>
      </c>
      <c r="C970" s="56" t="str">
        <f>[4]lang_6!C970</f>
        <v>#使用后获得钻石*980、高级宝物配件箱*1</v>
      </c>
    </row>
    <row r="971" spans="1:3">
      <c r="A971" s="56" t="str">
        <f>[4]lang_6!A971</f>
        <v>TOOLDES_907047</v>
      </c>
      <c r="B971" s="56">
        <f>[4]lang_6!B971</f>
        <v>0</v>
      </c>
      <c r="C971" s="56" t="str">
        <f>[4]lang_6!C971</f>
        <v>#使用后可从鹰眼配件宝箱*1或泰坦配件宝箱*1中任选1个获得</v>
      </c>
    </row>
    <row r="972" spans="1:3">
      <c r="A972" s="56" t="str">
        <f>[4]lang_6!A972</f>
        <v>TOOLDES_907048</v>
      </c>
      <c r="B972" s="56">
        <f>[4]lang_6!B972</f>
        <v>0</v>
      </c>
      <c r="C972" s="56" t="str">
        <f>[4]lang_6!C972</f>
        <v>#使用后可获得鹰眼配件宝箱*1，泰坦配件宝箱*1，铸造水晶*1</v>
      </c>
    </row>
    <row r="973" spans="1:3">
      <c r="A973" s="56" t="str">
        <f>[4]lang_6!A973</f>
        <v>TOOLDES_907049</v>
      </c>
      <c r="B973" s="56">
        <f>[4]lang_6!B973</f>
        <v>0</v>
      </c>
      <c r="C973" s="56" t="str">
        <f>[4]lang_6!C973</f>
        <v>#使用后可获得随机英雄碎片！</v>
      </c>
    </row>
    <row r="974" spans="1:3">
      <c r="A974" s="56" t="str">
        <f>[4]lang_6!A974</f>
        <v>TOOLDES_907050</v>
      </c>
      <c r="B974" s="56">
        <f>[4]lang_6!B974</f>
        <v>0</v>
      </c>
      <c r="C974" s="56" t="str">
        <f>[4]lang_6!C974</f>
        <v>#使用后可获得占星限量银币*5</v>
      </c>
    </row>
    <row r="975" spans="1:3">
      <c r="A975" s="56" t="str">
        <f>[4]lang_6!A975</f>
        <v>TOOLDES_907051</v>
      </c>
      <c r="B975" s="56">
        <f>[4]lang_6!B975</f>
        <v>0</v>
      </c>
      <c r="C975" s="56" t="str">
        <f>[4]lang_6!C975</f>
        <v>#使用后可获得寒冰配件宝箱*1</v>
      </c>
    </row>
    <row r="976" spans="1:3">
      <c r="A976" s="56" t="str">
        <f>[4]lang_6!A976</f>
        <v>TOOLDES_906029</v>
      </c>
      <c r="B976" s="56">
        <f>[4]lang_6!B976</f>
        <v>0</v>
      </c>
      <c r="C976" s="56" t="str">
        <f>[4]lang_6!C976</f>
        <v>#寒冰之剑的组件宝箱，使用后可从寒冰之剑的组件宝物中任选1个获得</v>
      </c>
    </row>
    <row r="977" spans="1:3">
      <c r="A977" s="56" t="str">
        <f>[4]lang_6!A977</f>
        <v>TOOLDES_906030</v>
      </c>
      <c r="B977" s="56">
        <f>[4]lang_6!B977</f>
        <v>0</v>
      </c>
      <c r="C977" s="56" t="str">
        <f>[4]lang_6!C977</f>
        <v>#有50%的概率开出一枚人类山德鲁碎片！</v>
      </c>
    </row>
    <row r="978" spans="1:3">
      <c r="A978" s="56" t="str">
        <f>[4]lang_6!A978</f>
        <v>TOOLDES_3066</v>
      </c>
      <c r="B978" s="56">
        <f>[4]lang_6!B978</f>
        <v>0</v>
      </c>
      <c r="C978" s="56" t="str">
        <f>[4]lang_6!C978</f>
        <v>#半年庆期间限时获得，可用于兑换稀有道具！</v>
      </c>
    </row>
    <row r="979" spans="1:3">
      <c r="A979" s="56" t="str">
        <f>[4]lang_6!A979</f>
        <v>TOOLDES_907052</v>
      </c>
      <c r="B979" s="56">
        <f>[4]lang_6!B979</f>
        <v>0</v>
      </c>
      <c r="C979" s="56" t="str">
        <f>[4]lang_6!C979</f>
        <v>#使用后可随机获得一定数量的钻石</v>
      </c>
    </row>
    <row r="980" spans="1:3">
      <c r="A980" s="56" t="str">
        <f>[4]lang_6!A980</f>
        <v>TOOLDES_907053</v>
      </c>
      <c r="B980" s="56">
        <f>[4]lang_6!B980</f>
        <v>0</v>
      </c>
      <c r="C980" s="56" t="str">
        <f>[4]lang_6!C980</f>
        <v>#使用后可从巫妖碎片*1或巫妖魂石*1中任选1个获得</v>
      </c>
    </row>
    <row r="981" spans="1:3">
      <c r="A981" s="56" t="str">
        <f>[4]lang_6!A981</f>
        <v>TOOLDES_907054</v>
      </c>
      <c r="B981" s="56">
        <f>[4]lang_6!B981</f>
        <v>0</v>
      </c>
      <c r="C981" s="56" t="str">
        <f>[4]lang_6!C981</f>
        <v>#使用后可从幽灵/战斗矮人/独眼巨人/幽火元素/皇家狮鹫碎片*40中任选1个获得</v>
      </c>
    </row>
    <row r="982" spans="1:3">
      <c r="A982" s="56" t="str">
        <f>[4]lang_6!A982</f>
        <v>TOOLDES_907055</v>
      </c>
      <c r="B982" s="56">
        <f>[4]lang_6!B982</f>
        <v>0</v>
      </c>
      <c r="C982" s="56" t="str">
        <f>[4]lang_6!C982</f>
        <v>#使用后可从幻影/鬼王/诅咒/野蛮配件箱*2/宝物精华*300中任选1个获得</v>
      </c>
    </row>
    <row r="983" spans="1:3">
      <c r="A983" s="56" t="str">
        <f>[4]lang_6!A983</f>
        <v>TOOLDES_907056</v>
      </c>
      <c r="B983" s="56">
        <f>[4]lang_6!B983</f>
        <v>0</v>
      </c>
      <c r="C983" s="56" t="str">
        <f>[4]lang_6!C983</f>
        <v>#使用后可从1星索姆拉/艾德雷德/露娜/杰德特*1/万能碎片*15中任选1个获得</v>
      </c>
    </row>
    <row r="984" spans="1:3">
      <c r="A984" s="56" t="str">
        <f>[4]lang_6!A984</f>
        <v>TOOLDES_907057</v>
      </c>
      <c r="B984" s="56">
        <f>[4]lang_6!B984</f>
        <v>0</v>
      </c>
      <c r="C984" s="56" t="str">
        <f>[4]lang_6!C984</f>
        <v>#使用后获得1星人类山德鲁*1、钻石*300</v>
      </c>
    </row>
    <row r="985" spans="1:3">
      <c r="A985" s="56" t="str">
        <f>[4]lang_6!A985</f>
        <v>TOOLDES_907058</v>
      </c>
      <c r="B985" s="56">
        <f>[4]lang_6!B985</f>
        <v>0</v>
      </c>
      <c r="C985" s="56" t="str">
        <f>[4]lang_6!C985</f>
        <v>#使用后获得3星巫妖*1、巫妖魂石*20、招魂术碎片*15、钻石*3280</v>
      </c>
    </row>
    <row r="986" spans="1:3">
      <c r="A986" s="56">
        <f>[4]lang_6!A986</f>
        <v>0</v>
      </c>
      <c r="B986" s="56">
        <f>[4]lang_6!B986</f>
        <v>0</v>
      </c>
      <c r="C986" s="56">
        <f>[4]lang_6!C986</f>
        <v>0</v>
      </c>
    </row>
    <row r="987" spans="1:3">
      <c r="A987" s="56">
        <f>[4]lang_6!A987</f>
        <v>0</v>
      </c>
      <c r="B987" s="56">
        <f>[4]lang_6!B987</f>
        <v>0</v>
      </c>
      <c r="C987" s="56">
        <f>[4]lang_6!C987</f>
        <v>0</v>
      </c>
    </row>
    <row r="988" spans="1:3">
      <c r="A988" s="56">
        <f>[4]lang_6!A988</f>
        <v>0</v>
      </c>
      <c r="B988" s="56">
        <f>[4]lang_6!B988</f>
        <v>0</v>
      </c>
      <c r="C988" s="56">
        <f>[4]lang_6!C988</f>
        <v>0</v>
      </c>
    </row>
    <row r="989" spans="1:3">
      <c r="A989" s="56">
        <f>[4]lang_6!A989</f>
        <v>0</v>
      </c>
      <c r="B989" s="56">
        <f>[4]lang_6!B989</f>
        <v>0</v>
      </c>
      <c r="C989" s="56">
        <f>[4]lang_6!C989</f>
        <v>0</v>
      </c>
    </row>
    <row r="990" spans="1:3">
      <c r="A990" s="56" t="str">
        <f>[4]lang_6!A990</f>
        <v>#进游戏广告</v>
      </c>
      <c r="B990" s="56">
        <f>[4]lang_6!B990</f>
        <v>0</v>
      </c>
      <c r="C990" s="56">
        <f>[4]lang_6!C990</f>
        <v>0</v>
      </c>
    </row>
    <row r="991" spans="1:3">
      <c r="A991" s="56" t="str">
        <f>[4]lang_6!A991</f>
        <v>ADVERTISE_13</v>
      </c>
      <c r="B991" s="56">
        <f>[4]lang_6!B991</f>
        <v>0</v>
      </c>
      <c r="C991" s="56" t="str">
        <f>[4]lang_6!C991</f>
        <v>#[color=ffffde]累计[-][color=ffff03]5天[-][color=ffffde]充值[-][color=ffff03]6元[-][color=ffffde]，即可领取紫色组合宝物--[-][color=ffff03]幻影神弓[-][color=ffffde]，更有海量[-][color=ffff03]僧侣碎片[-][color=ffffde]相送！[-]</v>
      </c>
    </row>
    <row r="992" spans="1:3">
      <c r="A992" s="56" t="str">
        <f>[4]lang_6!A992</f>
        <v>ADVERTISE_23</v>
      </c>
      <c r="B992" s="56">
        <f>[4]lang_6!B992</f>
        <v>0</v>
      </c>
      <c r="C992" s="56" t="str">
        <f>[4]lang_6!C992</f>
        <v>#[color=ffffff,fontsize=16,outlinecolor=3c1e0a00]活动时间:7月14日-7月16日[-]</v>
      </c>
    </row>
    <row r="993" spans="1:3">
      <c r="A993" s="56" t="str">
        <f>[4]lang_6!A993</f>
        <v>ADVERTISE_25</v>
      </c>
      <c r="B993" s="56">
        <f>[4]lang_6!B993</f>
        <v>0</v>
      </c>
      <c r="C993" s="56" t="str">
        <f>[4]lang_6!C993</f>
        <v>#[color=ffffff,fontsize=16,outlinecolor=3c1e0a00]活动时间:7月21日-7月23日[-]</v>
      </c>
    </row>
    <row r="994" spans="1:3">
      <c r="A994" s="56" t="str">
        <f>[4]lang_6!A994</f>
        <v>ADVERTISE_26</v>
      </c>
      <c r="B994" s="56">
        <f>[4]lang_6!B994</f>
        <v>0</v>
      </c>
      <c r="C994" s="56" t="str">
        <f>[4]lang_6!C994</f>
        <v>#[color=ffffde]累计[-][color=ffff03]5天[-][color=ffffde]充值[-][color=ffff03]6元[-][color=ffffde]，即可领取紫色组合宝物--[-][color=ffff03]幻影神弓[-][color=ffffde]，更有海量[-][color=ffff03]烈火精灵碎片[-][color=ffffde]相送！[-]</v>
      </c>
    </row>
    <row r="995" spans="1:3">
      <c r="A995" s="56" t="str">
        <f>[4]lang_6!A995</f>
        <v>ADVERTISE_29</v>
      </c>
      <c r="B995" s="56">
        <f>[4]lang_6!B995</f>
        <v>0</v>
      </c>
      <c r="C995" s="56" t="str">
        <f>[4]lang_6!C995</f>
        <v>#[color=9e9fc7,fontsize=18]活动时间：8月4日——8月6日[-][-]</v>
      </c>
    </row>
    <row r="996" spans="1:3">
      <c r="A996" s="56" t="str">
        <f>[4]lang_6!A996</f>
        <v>ADVERTISE_30</v>
      </c>
      <c r="B996" s="56">
        <f>[4]lang_6!B996</f>
        <v>0</v>
      </c>
      <c r="C996" s="56" t="str">
        <f>[4]lang_6!C996</f>
        <v>#[color=ffffff,fontsize=16,outlinecolor=3c1e0a00]活动时间:7月28日-7月30日[-]</v>
      </c>
    </row>
    <row r="997" spans="1:3">
      <c r="A997" s="56" t="str">
        <f>[4]lang_6!A997</f>
        <v>ADVERTISE_32</v>
      </c>
      <c r="B997" s="56">
        <f>[4]lang_6!B997</f>
        <v>0</v>
      </c>
      <c r="C997" s="56" t="str">
        <f>[4]lang_6!C997</f>
        <v>#[color=ffffde]累计[-][color=ffff03]5天[-][color=ffffde]充值[-][color=ffff03]6元[-][color=ffffde]，即可领取紫色组合宝物--[-][color=ffff03]幻影神弓[-][color=ffffde]，更有海量[-][color=ffff03]木精灵碎片[-][color=ffffde]相送！[-]</v>
      </c>
    </row>
    <row r="998" spans="1:3">
      <c r="A998" s="56" t="str">
        <f>[4]lang_6!A998</f>
        <v>ADVERTISE_35</v>
      </c>
      <c r="B998" s="56">
        <f>[4]lang_6!B998</f>
        <v>0</v>
      </c>
      <c r="C998" s="56" t="str">
        <f>[4]lang_6!C998</f>
        <v>#[color=ffffff,fontsize=16,outlinecolor=3c1e0a00]活动时间:8月4日-8月6日[-]</v>
      </c>
    </row>
    <row r="999" spans="1:3">
      <c r="A999" s="56" t="str">
        <f>[4]lang_6!A999</f>
        <v>ADVERTISE_36</v>
      </c>
      <c r="B999" s="56">
        <f>[4]lang_6!B999</f>
        <v>0</v>
      </c>
      <c r="C999" s="56" t="str">
        <f>[4]lang_6!C999</f>
        <v>#[color=ffffde]累计[-][color=ffff03]5天[-][color=ffffde]充值[-][color=ffff03]6元[-][color=ffffde]，即可领取紫色组合宝物--[-][color=ffff03]幻影神弓[-][color=ffffde]，更有海量[-][color=ffff03]冰元素碎片[-][color=ffffde]相送！[-]</v>
      </c>
    </row>
    <row r="1000" spans="1:3">
      <c r="A1000" s="56" t="str">
        <f>[4]lang_6!A1000</f>
        <v>ADVERTISE_41</v>
      </c>
      <c r="B1000" s="56">
        <f>[4]lang_6!B1000</f>
        <v>0</v>
      </c>
      <c r="C1000" s="56" t="str">
        <f>[4]lang_6!C1000</f>
        <v>#[color=ffffff,fontsize=16,outlinecolor=3c1e0a00]活动时间:8月11日-8月13日[-]</v>
      </c>
    </row>
    <row r="1001" spans="1:3">
      <c r="A1001" s="56" t="str">
        <f>[4]lang_6!A1001</f>
        <v>ADVERTISE_43</v>
      </c>
      <c r="B1001" s="56">
        <f>[4]lang_6!B1001</f>
        <v>0</v>
      </c>
      <c r="C1001" s="56" t="str">
        <f>[4]lang_6!C1001</f>
        <v>#[color=ffffde]累计[-][color=ffff03]5天[-][color=ffffde]充值[-][color=ffff03]6元[-][color=ffffde]，即可领取紫色组合宝物--[-][color=ffff03]幻影神弓[-][color=ffffde]，更有海量[-][color=ffff03]铁人碎片[-][color=ffffde]相送！[-]</v>
      </c>
    </row>
    <row r="1002" spans="1:3">
      <c r="A1002" s="56" t="str">
        <f>[4]lang_6!A1002</f>
        <v>ADVERTISE_48</v>
      </c>
      <c r="B1002" s="56">
        <f>[4]lang_6!B1002</f>
        <v>0</v>
      </c>
      <c r="C1002" s="56" t="str">
        <f>[4]lang_6!C1002</f>
        <v>#[color=ffffff,fontsize=22]前排杀手，残血收割，攻击必中群体破防，暴力输出阵容必备核心[-]</v>
      </c>
    </row>
    <row r="1003" spans="1:3">
      <c r="A1003" s="56" t="str">
        <f>[4]lang_6!A1003</f>
        <v>ADVERTISE_49</v>
      </c>
      <c r="B1003" s="56">
        <f>[4]lang_6!B1003</f>
        <v>0</v>
      </c>
      <c r="C1003" s="56" t="str">
        <f>[4]lang_6!C1003</f>
        <v>#[color=ffffff,fontsize=16,outlinecolor=3c1e0a00]活动时间:8月18日-8月20日[-]</v>
      </c>
    </row>
    <row r="1004" spans="1:3">
      <c r="A1004" s="56" t="str">
        <f>[4]lang_6!A1004</f>
        <v>ADVERTISE_51</v>
      </c>
      <c r="B1004" s="56">
        <f>[4]lang_6!B1004</f>
        <v>0</v>
      </c>
      <c r="C1004" s="56" t="str">
        <f>[4]lang_6!C1004</f>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
    </row>
    <row r="1005" spans="1:3">
      <c r="A1005" s="56" t="str">
        <f>[4]lang_6!A1005</f>
        <v>ADVERTISE_52</v>
      </c>
      <c r="B1005" s="56">
        <f>[4]lang_6!B1005</f>
        <v>0</v>
      </c>
      <c r="C1005" s="56" t="str">
        <f>[4]lang_6!C1005</f>
        <v>#[color=ffffff,fontsize=22]《权力的游戏7》每周一在腾讯视频[-][color=fcdf3d,fontsize=22]独家更新[-][color=ffffff,fontsize=22]，会员同步美国播出[-]</v>
      </c>
    </row>
    <row r="1006" spans="1:3">
      <c r="A1006" s="56" t="str">
        <f>[4]lang_6!A1006</f>
        <v>ADVERTISE_53</v>
      </c>
      <c r="B1006" s="56">
        <f>[4]lang_6!B1006</f>
        <v>0</v>
      </c>
      <c r="C1006" s="56" t="str">
        <f>[4]lang_6!C1006</f>
        <v>#[color=ffffff,fontsize=16,outlinecolor=3c1e0a00]活动时间:8月25日-8月27日[-]</v>
      </c>
    </row>
    <row r="1007" spans="1:3">
      <c r="A1007" s="56" t="str">
        <f>[4]lang_6!A1007</f>
        <v>ADVERTISE_54</v>
      </c>
      <c r="B1007" s="56">
        <f>[4]lang_6!B1007</f>
        <v>0</v>
      </c>
      <c r="C1007" s="56" t="str">
        <f>[4]lang_6!C1007</f>
        <v>#[color=d295f1,fontsize=18]石元素在死亡时能够分裂成小石头人，小石头人和石元素死亡时均可造成大范围眩晕[-]</v>
      </c>
    </row>
    <row r="1008" spans="1:3">
      <c r="A1008" s="56" t="str">
        <f>[4]lang_6!A1008</f>
        <v>ADVERTISE_56</v>
      </c>
      <c r="B1008" s="56">
        <f>[4]lang_6!B1008</f>
        <v>0</v>
      </c>
      <c r="C1008" s="56" t="str">
        <f>[4]lang_6!C1008</f>
        <v>#[color=ffffff,fontsize=22]缚能魔瓶上架直购商店，1200宝物精华助力橙色宝物兑换，超高性价比不可错过！[-]</v>
      </c>
    </row>
    <row r="1009" spans="1:3">
      <c r="A1009" s="56" t="str">
        <f>[4]lang_6!A1009</f>
        <v>ADVERTISE_57</v>
      </c>
      <c r="B1009" s="56">
        <f>[4]lang_6!B1009</f>
        <v>0</v>
      </c>
      <c r="C1009" s="56" t="str">
        <f>[4]lang_6!C1009</f>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
    </row>
    <row r="1010" spans="1:3">
      <c r="A1010" s="56" t="str">
        <f>[4]lang_6!A1010</f>
        <v>ADVERTISE_60</v>
      </c>
      <c r="B1010" s="56">
        <f>[4]lang_6!B1010</f>
        <v>0</v>
      </c>
      <c r="C1010" s="56" t="str">
        <f>[4]lang_6!C1010</f>
        <v>#[color=ffffff,fontsize=22]符石特惠礼包上架直购商店，超高性价比助力征战！[-]</v>
      </c>
    </row>
    <row r="1011" spans="1:3">
      <c r="A1011" s="56" t="str">
        <f>[4]lang_6!A1011</f>
        <v>ADVERTISE_61</v>
      </c>
      <c r="B1011" s="56">
        <f>[4]lang_6!B1011</f>
        <v>0</v>
      </c>
      <c r="C1011" s="56" t="str">
        <f>[4]lang_6!C1011</f>
        <v>#[color=ffffff,fontsize=18]泽达能够驱使无尽的仆从淹没对手，这些仆从亦会为泽达提供恐怖的法术加成。[-]</v>
      </c>
    </row>
    <row r="1012" spans="1:3">
      <c r="A1012" s="56" t="str">
        <f>[4]lang_6!A1012</f>
        <v>ADVERTISE_62</v>
      </c>
      <c r="B1012" s="56">
        <f>[4]lang_6!B1012</f>
        <v>0</v>
      </c>
      <c r="C1012" s="56" t="str">
        <f>[4]lang_6!C1012</f>
        <v>#[color=ffffff,fontsize=22]活动期间，参与联盟活动即可领取圣殿古卷，缚能魔瓶，紫晶符石等诸多好礼！[-]</v>
      </c>
    </row>
    <row r="1013" spans="1:3">
      <c r="A1013" s="56" t="str">
        <f>[4]lang_6!A1013</f>
        <v>ADVERTISE_63</v>
      </c>
      <c r="B1013" s="56">
        <f>[4]lang_6!B1013</f>
        <v>0</v>
      </c>
      <c r="C1013" s="56" t="str">
        <f>[4]lang_6!C1013</f>
        <v>#[color=ffffff,fontsize=22]全员无门槛，点击报名参加活动即可，玩游戏打开狮吼直播开启主播之路 [-]</v>
      </c>
    </row>
    <row r="1014" spans="1:3">
      <c r="A1014" s="56" t="str">
        <f>[4]lang_6!A1014</f>
        <v>ADVERTISE_64</v>
      </c>
      <c r="B1014" s="56">
        <f>[4]lang_6!B1014</f>
        <v>0</v>
      </c>
      <c r="C1014" s="56" t="str">
        <f>[4]lang_6!C1014</f>
        <v>#[color=ffffff,fontsize=22]玩家等级上限开放至[-][color=ffff03,fontsize=22]90[-][color=ffffff,fontsize=22]级，80以上玩家新增每日挑战任务 [-]</v>
      </c>
    </row>
    <row r="1015" spans="1:3">
      <c r="A1015" s="56" t="str">
        <f>[4]lang_6!A1015</f>
        <v>ADVERTISE_65</v>
      </c>
      <c r="B1015" s="56">
        <f>[4]lang_6!B1015</f>
        <v>0</v>
      </c>
      <c r="C1015" s="56" t="str">
        <f>[4]lang_6!C1015</f>
        <v>#[color=ffffff,fontsize=16,outlinecolor=3c1e0a00]活动时间:9月1日-9月3日[-]</v>
      </c>
    </row>
    <row r="1016" spans="1:3">
      <c r="A1016" s="56" t="str">
        <f>[4]lang_6!A1016</f>
        <v>ADVERTISE_67</v>
      </c>
      <c r="B1016" s="56">
        <f>[4]lang_6!B1016</f>
        <v>0</v>
      </c>
      <c r="C1016" s="56" t="str">
        <f>[4]lang_6!C1016</f>
        <v>#[color=ffffff,fontsize=22]符石特惠礼包上架直购商店，超高性价比助力征战！[-]</v>
      </c>
    </row>
    <row r="1017" spans="1:3">
      <c r="A1017" s="56" t="str">
        <f>[4]lang_6!A1017</f>
        <v>ADVERTISE_68</v>
      </c>
      <c r="B1017" s="56">
        <f>[4]lang_6!B1017</f>
        <v>0</v>
      </c>
      <c r="C1017" s="56" t="str">
        <f>[4]lang_6!C1017</f>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
    </row>
    <row r="1018" spans="1:3">
      <c r="A1018" s="56" t="str">
        <f>[4]lang_6!A1018</f>
        <v>ADVERTISE_69</v>
      </c>
      <c r="B1018" s="56">
        <f>[4]lang_6!B1018</f>
        <v>0</v>
      </c>
      <c r="C1018" s="56" t="str">
        <f>[4]lang_6!C1018</f>
        <v>#[color=ffffff,fontsize=22]范围眩晕降攻，强力持续回血，濒死免伤大幅增加，最强防御，不动如山！[-]</v>
      </c>
    </row>
    <row r="1019" spans="1:3">
      <c r="A1019" s="56" t="str">
        <f>[4]lang_6!A1019</f>
        <v>ADVERTISE_70</v>
      </c>
      <c r="B1019" s="56">
        <f>[4]lang_6!B1019</f>
        <v>0</v>
      </c>
      <c r="C1019" s="56" t="str">
        <f>[4]lang_6!C1019</f>
        <v>#[color=ffffff,fontsize=18]生命链接能保护濒死的兵团，这令科尔格的部队几乎没有任何可以被击溃的弱点[-]</v>
      </c>
    </row>
    <row r="1020" spans="1:3">
      <c r="A1020" s="56" t="str">
        <f>[4]lang_6!A1020</f>
        <v>ADVERTISE_71</v>
      </c>
      <c r="B1020" s="56">
        <f>[4]lang_6!B1020</f>
        <v>0</v>
      </c>
      <c r="C1020" s="56" t="str">
        <f>[4]lang_6!C1020</f>
        <v>#[color=ffffff,fontsize=16,outlinecolor=3c1e0a00]活动时间:9月8日-9月10日[-]</v>
      </c>
    </row>
    <row r="1021" spans="1:3">
      <c r="A1021" s="56" t="str">
        <f>[4]lang_6!A1021</f>
        <v>ADVERTISE_73</v>
      </c>
      <c r="B1021" s="56">
        <f>[4]lang_6!B1021</f>
        <v>0</v>
      </c>
      <c r="C1021" s="56" t="str">
        <f>[4]lang_6!C1021</f>
        <v>#[color=ffffff,fontsize=16,outlinecolor=3c1e0a00]活动时间:9月15日-9月17日[-]</v>
      </c>
    </row>
    <row r="1022" spans="1:3">
      <c r="A1022" s="56" t="str">
        <f>[4]lang_6!A1022</f>
        <v>ADVERTISE_74</v>
      </c>
      <c r="B1022" s="56">
        <f>[4]lang_6!B1022</f>
        <v>0</v>
      </c>
      <c r="C1022" s="56" t="str">
        <f>[4]lang_6!C1022</f>
        <v>#[color=ffffff,fontsize=22]活动期间，参与联盟活动即可领取圣殿古卷，缚能魔瓶，紫晶符石等诸多好礼！[-]</v>
      </c>
    </row>
    <row r="1023" spans="1:3">
      <c r="A1023" s="56" t="str">
        <f>[4]lang_6!A1023</f>
        <v>ADVERTISE_75</v>
      </c>
      <c r="B1023" s="56">
        <f>[4]lang_6!B1023</f>
        <v>0</v>
      </c>
      <c r="C1023" s="56" t="str">
        <f>[4]lang_6!C1023</f>
        <v>#[color=ffffff,fontsize=20]活动期间，参与活动即可享受随机立减，诸多稀有道具助力征战！[-]</v>
      </c>
    </row>
    <row r="1024" spans="1:3">
      <c r="A1024" s="56" t="str">
        <f>[4]lang_6!A1024</f>
        <v>ADVERTISE_76</v>
      </c>
      <c r="B1024" s="56">
        <f>[4]lang_6!B1024</f>
        <v>0</v>
      </c>
      <c r="C1024" s="56" t="str">
        <f>[4]lang_6!C1024</f>
        <v>#[color=ffffff,fontsize=20]活动期间，烈焰之心礼包限时开放购买助力凤凰觉醒，提升战力必不可少！[-]</v>
      </c>
    </row>
    <row r="1025" spans="1:3">
      <c r="A1025" s="56" t="str">
        <f>[4]lang_6!A1025</f>
        <v>ADVERTISE_77</v>
      </c>
      <c r="B1025" s="56">
        <f>[4]lang_6!B1025</f>
        <v>0</v>
      </c>
      <c r="C1025" s="56" t="str">
        <f>[4]lang_6!C1025</f>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
    </row>
    <row r="1026" spans="1:3">
      <c r="A1026" s="56" t="str">
        <f>[4]lang_6!A1026</f>
        <v>ADVERTISE_79</v>
      </c>
      <c r="B1026" s="56">
        <f>[4]lang_6!B1026</f>
        <v>0</v>
      </c>
      <c r="C1026" s="56" t="str">
        <f>[4]lang_6!C1026</f>
        <v>#[color=ffffff,fontsize=20]活动期间，每日登录游戏即可获得[-][color=ffd800,fontsize=20]稀有英雄碎片[-][color=ffffff,fontsize=20]和[-][color=ffd800,fontsize=20]专属阵营宝箱[-][color=ffffff,fontsize=20]等诸多好礼！[-]</v>
      </c>
    </row>
    <row r="1027" spans="1:3">
      <c r="A1027" s="56" t="str">
        <f>[4]lang_6!A1027</f>
        <v>ADVERTISE_10</v>
      </c>
      <c r="B1027" s="56">
        <f>[4]lang_6!B1027</f>
        <v>0</v>
      </c>
      <c r="C1027" s="56" t="str">
        <f>[4]lang_6!C1027</f>
        <v>#[color=C4C7CA,fontsize=20]兵营资源大放送，精英兵团无压力养成，飞速升星购买即享！[-]</v>
      </c>
    </row>
    <row r="1028" spans="1:3">
      <c r="A1028" s="56" t="str">
        <f>[4]lang_6!A1028</f>
        <v>ADVERTISE_21</v>
      </c>
      <c r="B1028" s="56">
        <f>[4]lang_6!B1028</f>
        <v>0</v>
      </c>
      <c r="C1028" s="56" t="str">
        <f>[4]lang_6!C1028</f>
        <v>#[color=FEF6FF,fontsize=22]活动期间，累积充值达到指定条件，即可领取亡灵召唤打法核心兵团--[-][color=F3E05D,fontsize=22]巫妖[-]</v>
      </c>
    </row>
    <row r="1029" spans="1:3">
      <c r="A1029" s="56">
        <f>[4]lang_6!A1029</f>
        <v>0</v>
      </c>
      <c r="B1029" s="56">
        <f>[4]lang_6!B1029</f>
        <v>0</v>
      </c>
      <c r="C1029" s="296">
        <f>[4]lang_6!C1029</f>
        <v>0</v>
      </c>
    </row>
    <row r="1030" spans="1:3" ht="28.5">
      <c r="A1030" s="56" t="str">
        <f>[4]lang_6!A1030</f>
        <v>ADVERTISE_80</v>
      </c>
      <c r="B1030" s="56">
        <f>[4]lang_6!B1030</f>
        <v>0</v>
      </c>
      <c r="C1030" s="296" t="str">
        <f>[4]lang_6!C1030</f>
        <v>#[color=ffde00,fontsize=20]突击兵团[-][color=ffffff,fontsize=20]强势觉醒，超值活动特惠开启，[-][color=ffde00,fontsize=20]海量觉醒魂石[-][color=ffffff,fontsize=20]充值即送，不容错过！[-]</v>
      </c>
    </row>
    <row r="1031" spans="1:3">
      <c r="A1031" s="56" t="str">
        <f>[4]lang_6!A1031</f>
        <v>ADVERTISE_81</v>
      </c>
      <c r="B1031" s="56">
        <f>[4]lang_6!B1031</f>
        <v>0</v>
      </c>
      <c r="C1031" s="56" t="str">
        <f>[4]lang_6!C1031</f>
        <v>#[color=ffffff,fontsize=16,outlinecolor=3c1e0a00]活动时间:9月22日-9月24日[-]</v>
      </c>
    </row>
    <row r="1032" spans="1:3" ht="42.75">
      <c r="A1032" s="56" t="str">
        <f>[4]lang_6!A1032</f>
        <v>ADVERTISE_84</v>
      </c>
      <c r="B1032" s="56">
        <f>[4]lang_6!B1032</f>
        <v>0</v>
      </c>
      <c r="C1032" s="296" t="str">
        <f>[4]lang_6!C1032</f>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
    </row>
    <row r="1033" spans="1:3">
      <c r="A1033" s="56" t="str">
        <f>[4]lang_6!A1033</f>
        <v>ADVERTISE_85</v>
      </c>
      <c r="B1033" s="56">
        <f>[4]lang_6!B1033</f>
        <v>0</v>
      </c>
      <c r="C1033" s="296" t="str">
        <f>[4]lang_6!C1033</f>
        <v>#[color=ffffff,fontsize=22]活动期间，勇夺连胜提升段位，即可获得海量万能英雄碎片和高级橙色宝物[-]</v>
      </c>
    </row>
    <row r="1034" spans="1:3">
      <c r="A1034" s="56">
        <f>[4]lang_6!A1034</f>
        <v>0</v>
      </c>
      <c r="B1034" s="56">
        <f>[4]lang_6!B1034</f>
        <v>0</v>
      </c>
      <c r="C1034" s="296">
        <f>[4]lang_6!C1034</f>
        <v>0</v>
      </c>
    </row>
    <row r="1035" spans="1:3">
      <c r="A1035" s="56" t="str">
        <f>[4]lang_6!A1035</f>
        <v>ADVERTISE_93</v>
      </c>
      <c r="B1035" s="56">
        <f>[4]lang_6!B1035</f>
        <v>0</v>
      </c>
      <c r="C1035" s="56" t="str">
        <f>[4]lang_6!C1035</f>
        <v>#[color=ffffff,fontsize=16,outlinecolor=3c1e0a00]活动时间:9月29日-10月1日[-]</v>
      </c>
    </row>
    <row r="1036" spans="1:3">
      <c r="A1036" s="56" t="str">
        <f>[4]lang_6!A1036</f>
        <v>ADVERTISE_91</v>
      </c>
      <c r="B1036" s="56">
        <f>[4]lang_6!B1036</f>
        <v>0</v>
      </c>
      <c r="C1036" s="296" t="str">
        <f>[4]lang_6!C1036</f>
        <v>#[color=ffffff,fontsize=22]活动期间，充值即可享受超值好礼，城堡士气之魂罗兰德和全能治疗兵团神灯等你来拿！[-]</v>
      </c>
    </row>
    <row r="1037" spans="1:3">
      <c r="A1037" s="56" t="str">
        <f>[4]lang_6!A1037</f>
        <v>ADVERTISE_97</v>
      </c>
      <c r="B1037" s="56">
        <f>[4]lang_6!B1037</f>
        <v>0</v>
      </c>
      <c r="C1037" s="56" t="str">
        <f>[4]lang_6!C1037</f>
        <v>#[color=ffffff,fontsize=20]活动期间，每日登录游戏即可获得[-][color=ffd800,fontsize=20]稀有英雄碎片[-][color=ffffff,fontsize=20]和海量[-][color=ffd800,fontsize=20]精英兵团碎片[-][color=ffffff,fontsize=20]等诸多好礼！[-]</v>
      </c>
    </row>
    <row r="1038" spans="1:3">
      <c r="A1038" s="56">
        <f>[4]lang_6!A1038</f>
        <v>0</v>
      </c>
      <c r="B1038" s="56">
        <f>[4]lang_6!B1038</f>
        <v>0</v>
      </c>
      <c r="C1038" s="56">
        <f>[4]lang_6!C1038</f>
        <v>0</v>
      </c>
    </row>
    <row r="1039" spans="1:3">
      <c r="A1039" s="56" t="str">
        <f>[4]lang_6!A1039</f>
        <v>ADVERTISE_99</v>
      </c>
      <c r="B1039" s="56">
        <f>[4]lang_6!B1039</f>
        <v>0</v>
      </c>
      <c r="C1039" s="56" t="str">
        <f>[4]lang_6!C1039</f>
        <v>#[color=93875b,fontsize=20]每日充值[-][color=ddc944,fontsize=20]980[-][color=93875b,fontsize=20]钻，累计[-][color=ddc944,fontsize=20]4[-][color=93875b,fontsize=20]天，即可获得橙色组合宝物——[-][color=ff892a,fontsize=20]活体鹰眼[-]</v>
      </c>
    </row>
    <row r="1040" spans="1:3">
      <c r="A1040" s="56" t="str">
        <f>[4]lang_6!A1040</f>
        <v>ADVERTISE_101</v>
      </c>
      <c r="B1040" s="56">
        <f>[4]lang_6!B1040</f>
        <v>0</v>
      </c>
      <c r="C1040" s="56" t="str">
        <f>[4]lang_6!C1040</f>
        <v>#[color=ffffff,fontsize=16,outlinecolor=3c1e0a00]活动时间:10月6日-10月8日[-]</v>
      </c>
    </row>
    <row r="1041" spans="1:3">
      <c r="A1041" s="56" t="str">
        <f>[4]lang_6!A1041</f>
        <v>ADVERTISE_104</v>
      </c>
      <c r="B1041" s="56">
        <f>[4]lang_6!B1041</f>
        <v>0</v>
      </c>
      <c r="C1041" s="56" t="str">
        <f>[4]lang_6!C1041</f>
        <v>#[color=ffffff,fontsize=20]交锋之王专服活动来袭，领主们完成指定任务即可获得与你并肩作战的英雄碎片和海量稀有道具！[-]</v>
      </c>
    </row>
    <row r="1042" spans="1:3">
      <c r="A1042" s="56" t="str">
        <f>[4]lang_6!A1042</f>
        <v>ADVERTISE_105</v>
      </c>
      <c r="B1042" s="56">
        <f>[4]lang_6!B1042</f>
        <v>0</v>
      </c>
      <c r="C1042" s="296" t="str">
        <f>[4]lang_6!C1042</f>
        <v>#[color=face1c,fontsize=22]招募好友[-][color=ffffff,fontsize=22]领取专属邀请达人头像框，更有强力宝物配件大奉送[-]</v>
      </c>
    </row>
    <row r="1043" spans="1:3">
      <c r="A1043" s="56">
        <f>[4]lang_6!A1043</f>
        <v>0</v>
      </c>
      <c r="B1043" s="56">
        <f>[4]lang_6!B1043</f>
        <v>0</v>
      </c>
      <c r="C1043" s="296">
        <f>[4]lang_6!C1043</f>
        <v>0</v>
      </c>
    </row>
    <row r="1044" spans="1:3" ht="28.5">
      <c r="A1044" s="56" t="str">
        <f>[4]lang_6!A1044</f>
        <v>ADVERTISE_106</v>
      </c>
      <c r="B1044" s="56">
        <f>[4]lang_6!B1044</f>
        <v>0</v>
      </c>
      <c r="C1044" s="296" t="str">
        <f>[4]lang_6!C1044</f>
        <v>#[color=ffffff,fontsize=22]活动期间，累积充值达到指定额度即可领取诸多[-][color=ffc411,fontsize=22]珍品道具[-][color=ffffff,fontsize=22]，提升战力必不可少！[-]</v>
      </c>
    </row>
    <row r="1045" spans="1:3">
      <c r="A1045" s="56" t="str">
        <f>[4]lang_6!A1045</f>
        <v>ADVERTISE_109</v>
      </c>
      <c r="B1045" s="56">
        <f>[4]lang_6!B1045</f>
        <v>0</v>
      </c>
      <c r="C1045" s="56" t="str">
        <f>[4]lang_6!C1045</f>
        <v>#[color=ffffff,fontsize=16,outlinecolor=3c1e0a00]活动时间:10月13日-10月15日[-]</v>
      </c>
    </row>
    <row r="1046" spans="1:3">
      <c r="A1046" s="56">
        <f>[4]lang_6!A1046</f>
        <v>0</v>
      </c>
      <c r="B1046" s="56">
        <f>[4]lang_6!B1046</f>
        <v>0</v>
      </c>
      <c r="C1046" s="296">
        <f>[4]lang_6!C1046</f>
        <v>0</v>
      </c>
    </row>
    <row r="1047" spans="1:3">
      <c r="A1047" s="56" t="str">
        <f>[4]lang_6!A1047</f>
        <v>ADVERTISE_114</v>
      </c>
      <c r="B1047" s="56">
        <f>[4]lang_6!B1047</f>
        <v>0</v>
      </c>
      <c r="C1047" s="56" t="str">
        <f>[4]lang_6!C1047</f>
        <v>#[color=ffffff,fontsize=16,outlinecolor=3c1e0a00]活动时间:10月20日-10月22日[-]</v>
      </c>
    </row>
    <row r="1048" spans="1:3">
      <c r="A1048" s="56" t="str">
        <f>[4]lang_6!A1048</f>
        <v>ADVERTISE_112</v>
      </c>
      <c r="B1048" s="56">
        <f>[4]lang_6!B1048</f>
        <v>0</v>
      </c>
      <c r="C1048" s="296" t="str">
        <f>[4]lang_6!C1048</f>
        <v>#[color=ffffff,fontsize=22]敌方全队免伤降低，范围恐惧低落士气，无尽梦魇，破防核心[-]</v>
      </c>
    </row>
    <row r="1049" spans="1:3">
      <c r="A1049" s="56" t="str">
        <f>[4]lang_6!A1049</f>
        <v>ADVERTISE_113</v>
      </c>
      <c r="B1049" s="56">
        <f>[4]lang_6!B1049</f>
        <v>0</v>
      </c>
      <c r="C1049" s="296" t="str">
        <f>[4]lang_6!C1049</f>
        <v>#[color=aff5c7,fontsize=20]在木乃伊对受治疗效果的大幅压制下，敌方的残血兵团只有被一举击溃的命运[-]</v>
      </c>
    </row>
    <row r="1050" spans="1:3">
      <c r="A1050" s="56">
        <f>[4]lang_6!A1050</f>
        <v>0</v>
      </c>
      <c r="B1050" s="56">
        <f>[4]lang_6!B1050</f>
        <v>0</v>
      </c>
      <c r="C1050" s="296">
        <f>[4]lang_6!C1050</f>
        <v>0</v>
      </c>
    </row>
    <row r="1051" spans="1:3">
      <c r="A1051" s="56" t="str">
        <f>[4]lang_6!A1051</f>
        <v>ADVERTISE_121</v>
      </c>
      <c r="B1051" s="56">
        <f>[4]lang_6!B1051</f>
        <v>0</v>
      </c>
      <c r="C1051" s="296" t="str">
        <f>[4]lang_6!C1051</f>
        <v>#[color=ffffff,fontsize=20]恐怖的伤害，超强的生存能力和优秀的控制能力使美杜莎成为战场上令敌人闻风丧胆的存在[-]</v>
      </c>
    </row>
    <row r="1052" spans="1:3">
      <c r="A1052" s="56" t="str">
        <f>[4]lang_6!A1052</f>
        <v>ADVERTISE_122</v>
      </c>
      <c r="B1052" s="56">
        <f>[4]lang_6!B1052</f>
        <v>0</v>
      </c>
      <c r="C1052" s="296" t="str">
        <f>[4]lang_6!C1052</f>
        <v>#[color=ffffff,fontsize=22]活动期间，祭坛招募达到指定次数即享超值回馈，强力兵团牛头怪和鹰身女妖招募即送！[-]</v>
      </c>
    </row>
    <row r="1053" spans="1:3">
      <c r="A1053" s="56" t="str">
        <f>[4]lang_6!A1053</f>
        <v>ADVERTISE_124</v>
      </c>
      <c r="B1053" s="56">
        <f>[4]lang_6!B1053</f>
        <v>0</v>
      </c>
      <c r="C1053" s="56" t="str">
        <f>[4]lang_6!C1053</f>
        <v>#[color=ffffff,fontsize=16,outlinecolor=3c1e0a00]活动时间:10月27日-10月29日[-]</v>
      </c>
    </row>
    <row r="1054" spans="1:3">
      <c r="A1054" s="56" t="str">
        <f>[4]lang_6!A1054</f>
        <v>ADVERTISE_127</v>
      </c>
      <c r="B1054" s="56">
        <f>[4]lang_6!B1054</f>
        <v>0</v>
      </c>
      <c r="C1054" s="56" t="str">
        <f>[4]lang_6!C1054</f>
        <v>#[color=766997,fontsize=24]10月23日5:00-11月5日5:00，强力法术—时间凝滞限时开放抽取！[-]</v>
      </c>
    </row>
    <row r="1055" spans="1:3">
      <c r="A1055" s="56">
        <f>[4]lang_6!A1055</f>
        <v>0</v>
      </c>
      <c r="B1055" s="56">
        <f>[4]lang_6!B1055</f>
        <v>0</v>
      </c>
      <c r="C1055" s="296">
        <f>[4]lang_6!C1055</f>
        <v>0</v>
      </c>
    </row>
    <row r="1056" spans="1:3">
      <c r="A1056" s="56" t="str">
        <f>[4]lang_6!A1056</f>
        <v>ADVERTISE_132</v>
      </c>
      <c r="B1056" s="56">
        <f>[4]lang_6!B1056</f>
        <v>0</v>
      </c>
      <c r="C1056" s="296" t="str">
        <f>[4]lang_6!C1056</f>
        <v>#[color=ffffff,fontsize=16,outlinecolor=3c1e0a00]活动时间:11月3日-11月5日[-]</v>
      </c>
    </row>
    <row r="1057" spans="1:3">
      <c r="A1057" s="56" t="str">
        <f>[4]lang_6!A1057</f>
        <v>ADVERTISE_133</v>
      </c>
      <c r="B1057" s="56">
        <f>[4]lang_6!B1057</f>
        <v>0</v>
      </c>
      <c r="C1057" s="56" t="str">
        <f>[4]lang_6!C1057</f>
        <v>#[color=ffffff,fontsize=22]万圣特惠礼包限时上架直购商店，活动期间购买还可享受超值回馈！[-]</v>
      </c>
    </row>
    <row r="1058" spans="1:3">
      <c r="A1058" s="56">
        <f>[4]lang_6!A1058</f>
        <v>0</v>
      </c>
      <c r="B1058" s="56">
        <f>[4]lang_6!B1058</f>
        <v>0</v>
      </c>
      <c r="C1058" s="296">
        <f>[4]lang_6!C1058</f>
        <v>0</v>
      </c>
    </row>
    <row r="1059" spans="1:3">
      <c r="A1059" s="56" t="str">
        <f>[4]lang_6!A1059</f>
        <v>ADVERTISE_137</v>
      </c>
      <c r="B1059" s="56">
        <f>[4]lang_6!B1059</f>
        <v>0</v>
      </c>
      <c r="C1059" s="56" t="str">
        <f>[4]lang_6!C1059</f>
        <v>#[color=ffffff,fontsize=20]开场后大恶魔迅速切入敌方后排造成大量伤害并沉默目标，击杀敌方后排输出，使敌人失去一战之力[-]</v>
      </c>
    </row>
    <row r="1060" spans="1:3">
      <c r="A1060" s="56" t="str">
        <f>[4]lang_6!A1060</f>
        <v>ADVERTISE_138</v>
      </c>
      <c r="B1060" s="56">
        <f>[4]lang_6!B1060</f>
        <v>0</v>
      </c>
      <c r="C1060" s="56" t="str">
        <f>[4]lang_6!C1060</f>
        <v>#[color=ffffff,fontsize=20]塞尔伦操控强大的火系法术打击敌人，并且可以召唤大恶魔加入战场帮助其消灭敌人[-]</v>
      </c>
    </row>
    <row r="1061" spans="1:3">
      <c r="A1061" s="56" t="str">
        <f>[4]lang_6!A1061</f>
        <v>ADVERTISE_139</v>
      </c>
      <c r="B1061" s="56">
        <f>[4]lang_6!B1061</f>
        <v>0</v>
      </c>
      <c r="C1061" s="56" t="str">
        <f>[4]lang_6!C1061</f>
        <v>#[color=ffffff,fontsize=20]11.10-11.12，商店每日上架福利不同的[color=ffe366,fontsize=20]双十一特惠礼包[-][color=ffffff,fontsize=20]，英雄、材料和兵团[-][color=ffe366,fontsize=20]超低折扣限时抢！[-]</v>
      </c>
    </row>
    <row r="1062" spans="1:3">
      <c r="A1062" s="56" t="str">
        <f>[4]lang_6!A1062</f>
        <v>ADVERTISE_142</v>
      </c>
      <c r="B1062" s="56">
        <f>[4]lang_6!B1062</f>
        <v>0</v>
      </c>
      <c r="C1062" s="56" t="str">
        <f>[4]lang_6!C1062</f>
        <v>#[color=ffffde,fontsize=20]累计[-][color=ffde01,fontsize=20]5天[-][color=ffffde,fontsize=20]充值[-][color=ffde01,fontsize=20]6元[-][color=ffffde,fontsize=20]，即可领取紫色宝物--[-][color=ffde01,fontsize=20]鬼王斗篷[-][color=ffffde,fontsize=20]，更有[-][color=ffde01,fontsize=20]长角恶魔碎片[-][color=ffffde,fontsize=20]相送[-]</v>
      </c>
    </row>
    <row r="1063" spans="1:3">
      <c r="A1063" s="56" t="str">
        <f>[4]lang_6!A1063</f>
        <v>ADVERTISE_143</v>
      </c>
      <c r="B1063" s="56">
        <f>[4]lang_6!B1063</f>
        <v>0</v>
      </c>
      <c r="C1063" s="56" t="str">
        <f>[4]lang_6!C1063</f>
        <v>#[color=ffffff,fontsize=22]盟战之王活动来袭，活动期间征战、探索即可获得百万黄金大奖和海量稀有道具[-]</v>
      </c>
    </row>
    <row r="1064" spans="1:3">
      <c r="A1064" s="56">
        <f>[4]lang_6!A1064</f>
        <v>0</v>
      </c>
      <c r="B1064" s="56">
        <f>[4]lang_6!B1064</f>
        <v>0</v>
      </c>
      <c r="C1064" s="296">
        <f>[4]lang_6!C1064</f>
        <v>0</v>
      </c>
    </row>
    <row r="1065" spans="1:3">
      <c r="A1065" s="56" t="str">
        <f>[4]lang_6!A1065</f>
        <v>ADVERTISE_150</v>
      </c>
      <c r="B1065" s="56">
        <f>[4]lang_6!B1065</f>
        <v>0</v>
      </c>
      <c r="C1065" s="296" t="str">
        <f>[4]lang_6!C1065</f>
        <v>#[color=ffffff,fontsize=16,outlinecolor=3c1e0a00]活动时间:11月17日-11月19日[-]</v>
      </c>
    </row>
    <row r="1066" spans="1:3">
      <c r="A1066" s="56" t="str">
        <f>[4]lang_6!A1066</f>
        <v>ADVERTISE_157</v>
      </c>
      <c r="B1066" s="56">
        <f>[4]lang_6!B1066</f>
        <v>0</v>
      </c>
      <c r="C1066" s="296" t="str">
        <f>[4]lang_6!C1066</f>
        <v>#[color=ffffff,fontsize=22]感恩特惠礼包限时上架直购商店，活动期间购买还可享受超值回馈！[-]</v>
      </c>
    </row>
    <row r="1067" spans="1:3">
      <c r="A1067" s="56" t="str">
        <f>[4]lang_6!A1067</f>
        <v>ADVERTISE_160</v>
      </c>
      <c r="B1067" s="56">
        <f>[4]lang_6!B1067</f>
        <v>0</v>
      </c>
      <c r="C1067" s="56" t="str">
        <f>[4]lang_6!C1067</f>
        <v>#[color=ffffde,fontsize=20]累计[-][color=ffde01,fontsize=20]5天[-][color=ffffde,fontsize=20]充值[-][color=ffde01,fontsize=20]6元[-][color=ffffde,fontsize=20]，即可领取紫色宝物--[-][color=ffde01,fontsize=20]鬼王斗篷[-][color=ffffde,fontsize=20]，更有[-][color=ffde01,fontsize=20]食人魔碎片[-][color=ffffde,fontsize=20]相送[-]</v>
      </c>
    </row>
    <row r="1068" spans="1:3">
      <c r="A1068" s="302" t="str">
        <f>[4]lang_6!A1068</f>
        <v>ADVERTISE_161</v>
      </c>
      <c r="B1068" s="56">
        <f>[4]lang_6!B1068</f>
        <v>0</v>
      </c>
      <c r="C1068" s="56" t="str">
        <f>[4]lang_6!C1068</f>
        <v>#[color=ffffff,fontsize=16,outlinecolor=3c1e0a00]活动时间:11月24日-11月26日[-]</v>
      </c>
    </row>
    <row r="1069" spans="1:3" ht="16.5">
      <c r="A1069" s="168" t="str">
        <f>[4]lang_6!A1069</f>
        <v>ADVERTISE_154</v>
      </c>
      <c r="B1069" s="56">
        <f>[4]lang_6!B1069</f>
        <v>0</v>
      </c>
      <c r="C1069" s="168" t="str">
        <f>[4]lang_6!C1069</f>
        <v>#[color=ffffde,fontsize=20]累计[-][color=ffde01,fontsize=20]5天[-][color=ffffde,fontsize=20]充值[-][color=ffde01,fontsize=20]6元[-][color=ffffde,fontsize=20]，即可领取紫色宝物--[-][color=ffde01,fontsize=20]鬼王斗篷[-][color=ffffde,fontsize=20]，更有[-][color=ffde01,fontsize=20]铁人碎片[-][color=ffffde,fontsize=20]相送[-]</v>
      </c>
    </row>
    <row r="1070" spans="1:3" ht="16.5">
      <c r="A1070" s="168">
        <f>[4]lang_6!A1070</f>
        <v>0</v>
      </c>
      <c r="B1070" s="56">
        <f>[4]lang_6!B1070</f>
        <v>0</v>
      </c>
      <c r="C1070" s="168">
        <f>[4]lang_6!C1070</f>
        <v>0</v>
      </c>
    </row>
    <row r="1071" spans="1:3" ht="16.5">
      <c r="A1071" s="168" t="str">
        <f>[4]lang_6!A1071</f>
        <v>ADVERTISE_155</v>
      </c>
      <c r="B1071" s="56">
        <f>[4]lang_6!B1071</f>
        <v>0</v>
      </c>
      <c r="C1071" s="168" t="str">
        <f>[4]lang_6!C1071</f>
        <v>#[color=ffffff,fontsize=20]上古巨兽能眩晕敌方的所有近战兵团，彻底打乱对方的进攻节奏，是所有近战兵团的噩梦[-]</v>
      </c>
    </row>
    <row r="1072" spans="1:3" ht="16.5">
      <c r="A1072" s="168" t="str">
        <f>[4]lang_6!A1072</f>
        <v>ADVERTISE_156</v>
      </c>
      <c r="B1072" s="56">
        <f>[4]lang_6!B1072</f>
        <v>0</v>
      </c>
      <c r="C1072" s="168" t="str">
        <f>[4]lang_6!C1072</f>
        <v>#[color=d295f1,fontsize=18]邪眼拥有超强的控制能力，优秀的爆发能力和增益能力，是战场上非常全面的优选部队！[-]</v>
      </c>
    </row>
    <row r="1073" spans="1:3" ht="16.5">
      <c r="A1073" s="168" t="str">
        <f>[4]lang_6!A1073</f>
        <v>ADVERTISE_181</v>
      </c>
      <c r="B1073" s="56">
        <f>[4]lang_6!B1073</f>
        <v>0</v>
      </c>
      <c r="C1073" s="168" t="str">
        <f>[4]lang_6!C1073</f>
        <v>#[color=ffffff,fontsize=16,outlinecolor=3c1e0a00]活动时间:12月01日-12月03日[-]</v>
      </c>
    </row>
    <row r="1074" spans="1:3" ht="16.5">
      <c r="A1074" s="168" t="str">
        <f>[4]lang_6!A1074</f>
        <v>ADVERTISE_183</v>
      </c>
      <c r="B1074" s="56">
        <f>[4]lang_6!B1074</f>
        <v>0</v>
      </c>
      <c r="C1074" s="168" t="str">
        <f>[4]lang_6!C1074</f>
        <v>#[color=ffde00,fontsize=18]高级宝物礼包[-][color=ffffff,fontsize=18]限时上架直购商店，超高性价比助力橙色宝物升阶！[-]</v>
      </c>
    </row>
    <row r="1075" spans="1:3" ht="16.5">
      <c r="A1075" s="168" t="str">
        <f>[4]lang_6!A1075</f>
        <v>ADVERTISE_184</v>
      </c>
      <c r="B1075" s="56">
        <f>[4]lang_6!B1075</f>
        <v>0</v>
      </c>
      <c r="C1075" s="168" t="str">
        <f>[4]lang_6!C1075</f>
        <v>#[color=ffffde,fontsize=20]累计[-][color=ffde01,fontsize=20]5天[-][color=ffffde,fontsize=20]充值[-][color=ffde01,fontsize=20]6元[-][color=ffffde,fontsize=20]，即可领取紫色宝物--[-][color=ffde01,fontsize=20]鬼王斗篷[-][color=ffffde,fontsize=20]，更有[-][color=ffde01,fontsize=20]雷元素碎片[-][color=ffffde,fontsize=20]相送[-]</v>
      </c>
    </row>
    <row r="1076" spans="1:3" ht="16.5">
      <c r="A1076" s="168">
        <f>[4]lang_6!A1076</f>
        <v>0</v>
      </c>
      <c r="B1076" s="56">
        <f>[4]lang_6!B1076</f>
        <v>0</v>
      </c>
      <c r="C1076" s="168">
        <f>[4]lang_6!C1076</f>
        <v>0</v>
      </c>
    </row>
    <row r="1077" spans="1:3" ht="16.5">
      <c r="A1077" s="168" t="str">
        <f>[4]lang_6!A1077</f>
        <v>ADVERTISE_188</v>
      </c>
      <c r="B1077" s="56">
        <f>[4]lang_6!B1077</f>
        <v>0</v>
      </c>
      <c r="C1077" s="168" t="str">
        <f>[4]lang_6!C1077</f>
        <v>#[color=face1c,fontsize=22]招募好友[-][color=ffffff,fontsize=22]领取孟斐拉全新皮肤，更有海量资源和友情积分送不停！[-]</v>
      </c>
    </row>
    <row r="1078" spans="1:3" ht="16.5">
      <c r="A1078" s="168" t="str">
        <f>[4]lang_6!A1078</f>
        <v>ADVERTISE_189</v>
      </c>
      <c r="B1078" s="56">
        <f>[4]lang_6!B1078</f>
        <v>0</v>
      </c>
      <c r="C1078" s="168" t="str">
        <f>[4]lang_6!C1078</f>
        <v>#[color=ffffff,fontsize=16,outlinecolor=3c1e0a00]活动时间:12月08日-12月10日[-]</v>
      </c>
    </row>
    <row r="1079" spans="1:3" ht="17.25">
      <c r="A1079" s="168" t="str">
        <f>[4]lang_6!A1079</f>
        <v>ADVERTISE_191</v>
      </c>
      <c r="B1079" s="56">
        <f>[4]lang_6!B1079</f>
        <v>0</v>
      </c>
      <c r="C1079" s="67" t="str">
        <f>[4]lang_6!C1079</f>
        <v>#[color=ffffde,fontsize=20]累计[-][color=ffde01,fontsize=20]5天[-][color=ffffde,fontsize=20]充值[-][color=ffde01,fontsize=20]6元[-][color=ffffde,fontsize=20]，即可领取紫色宝物--[-][color=ffde01,fontsize=20]鬼王斗篷[-][color=ffffde,fontsize=20]，更有[-][color=ffde01,fontsize=20]吸血鬼碎片[-][color=ffffde,fontsize=20]相送[-]</v>
      </c>
    </row>
    <row r="1080" spans="1:3" ht="16.5">
      <c r="A1080" s="168">
        <f>[4]lang_6!A1080</f>
        <v>0</v>
      </c>
      <c r="B1080" s="56">
        <f>[4]lang_6!B1080</f>
        <v>0</v>
      </c>
      <c r="C1080" s="168">
        <f>[4]lang_6!C1080</f>
        <v>0</v>
      </c>
    </row>
    <row r="1081" spans="1:3" ht="16.5">
      <c r="A1081" s="168" t="str">
        <f>[4]lang_6!A1081</f>
        <v>ADVERTISE_186</v>
      </c>
      <c r="B1081" s="56">
        <f>[4]lang_6!B1081</f>
        <v>0</v>
      </c>
      <c r="C1081" s="168" t="str">
        <f>[4]lang_6!C1081</f>
        <v>#[color=adbcda,fontsize=20]寂亡女士吸取死去的灵魂来加强自身输出，召唤具有[-][color=127af0,fontsize=20]眩晕能力[-][color=adbcda,fontsize=20]的重装骷髅大军协助其消灭敌人！[-]</v>
      </c>
    </row>
    <row r="1082" spans="1:3" ht="16.5">
      <c r="A1082" s="168" t="str">
        <f>[4]lang_6!A1082</f>
        <v>ADVERTISE_193</v>
      </c>
      <c r="B1082" s="56">
        <f>[4]lang_6!B1082</f>
        <v>0</v>
      </c>
      <c r="C1082" s="168" t="str">
        <f>[4]lang_6!C1082</f>
        <v>#[color=ffffff,fontsize=20]12月11日热点宝物系统即将上线，寒冰之剑震撼来袭，敬请期待！[-]</v>
      </c>
    </row>
    <row r="1083" spans="1:3" ht="16.5">
      <c r="A1083" s="168" t="str">
        <f>[4]lang_6!A1083</f>
        <v>ADVERTISE_194</v>
      </c>
      <c r="B1083" s="56">
        <f>[4]lang_6!B1083</f>
        <v>0</v>
      </c>
      <c r="C1083" s="168" t="str">
        <f>[4]lang_6!C1083</f>
        <v>#[color=93875b,fontsize=20]大幅提高敌方兵团[-][color=ff8a2d,fontsize=20]受到的法术伤害[-][color=93875b,fontsize=20]，制造极大范围的[-][color=ff8a2d,fontsize=20]减速和沉默[-][color=93875b,fontsize=20]，是法术型英雄的必备之宝！[-]</v>
      </c>
    </row>
    <row r="1084" spans="1:3" ht="16.5">
      <c r="A1084" s="168" t="str">
        <f>[4]lang_6!A1084</f>
        <v>ADVERTISE_196</v>
      </c>
      <c r="B1084" s="56">
        <f>[4]lang_6!B1084</f>
        <v>0</v>
      </c>
      <c r="C1084" s="168" t="str">
        <f>[4]lang_6!C1084</f>
        <v>#[color=ffffde,fontsize=20]累计[-][color=ffde01,fontsize=20]5天[-][color=ffffde,fontsize=20]充值[-][color=ffde01,fontsize=20]6元[-][color=ffffde,fontsize=20]，即可领取紫色宝物--[-][color=ffde01,fontsize=20]鬼王斗篷[-][color=ffffde,fontsize=20]，更有[-][color=ffde01,fontsize=20]食人魔碎片[-][color=ffffde,fontsize=20]相送[-]</v>
      </c>
    </row>
    <row r="1085" spans="1:3" ht="16.5">
      <c r="A1085" s="168" t="str">
        <f>[4]lang_6!A1085</f>
        <v>ADVERTISE_197</v>
      </c>
      <c r="B1085" s="56">
        <f>[4]lang_6!B1085</f>
        <v>0</v>
      </c>
      <c r="C1085" s="168" t="str">
        <f>[4]lang_6!C1085</f>
        <v>#[color=ffffff,fontsize=22]寒冰特惠礼包[-][color=ffc411,fontsize=22]2折[-][color=ffffff,fontsize=22]热卖中，[-][color=ffc411,fontsize=22]6大组件[-][color=ffffff,fontsize=22]自由选择助您飞速升阶，尽享冰霜极寒之力的威势吧！[-]</v>
      </c>
    </row>
    <row r="1086" spans="1:3" ht="16.5">
      <c r="A1086" s="168" t="str">
        <f>[4]lang_6!A1086</f>
        <v>ADVERTISE_199</v>
      </c>
      <c r="B1086" s="56">
        <f>[4]lang_6!B1086</f>
        <v>0</v>
      </c>
      <c r="C1086" s="168" t="str">
        <f>[4]lang_6!C1086</f>
        <v>#[color=ffffff,fontsize=16,outlinecolor=3c1e0a00]活动时间:12月15日-12月17日[-]</v>
      </c>
    </row>
    <row r="1087" spans="1:3" ht="16.5">
      <c r="A1087" s="168">
        <f>[4]lang_6!A1087</f>
        <v>0</v>
      </c>
      <c r="B1087" s="56">
        <f>[4]lang_6!B1087</f>
        <v>0</v>
      </c>
      <c r="C1087" s="168">
        <f>[4]lang_6!C1087</f>
        <v>0</v>
      </c>
    </row>
    <row r="1088" spans="1:3" ht="16.5">
      <c r="A1088" s="168" t="str">
        <f>[4]lang_6!A1088</f>
        <v>ADVERTISE_203</v>
      </c>
      <c r="B1088" s="56">
        <f>[4]lang_6!B1088</f>
        <v>0</v>
      </c>
      <c r="C1088" s="168" t="str">
        <f>[4]lang_6!C1088</f>
        <v>#[color=ffffde,fontsize=20]累计[-][color=ffde01,fontsize=20]5天[-][color=ffffde,fontsize=20]充值[-][color=ffde01,fontsize=20]6元[-][color=ffffde,fontsize=20]，即可领取紫色宝物--[-][color=ffde01,fontsize=20]鬼王斗篷[-][color=ffffde,fontsize=20]，更有[-][color=ffde01,fontsize=20]僧侣碎片[-][color=ffffde,fontsize=20]相送[-]</v>
      </c>
    </row>
    <row r="1089" spans="1:3" ht="16.5">
      <c r="A1089" s="168" t="str">
        <f>[4]lang_6!A1089</f>
        <v>ADVERTISE_204</v>
      </c>
      <c r="B1089" s="56">
        <f>[4]lang_6!B1089</f>
        <v>0</v>
      </c>
      <c r="C1089" s="168" t="str">
        <f>[4]lang_6!C1089</f>
        <v>#[color=ffffff,fontsize=22]在战役中开启宝箱或藏宝图挖宝有几率获得宝物——野蛮之斧组件[-]</v>
      </c>
    </row>
    <row r="1090" spans="1:3" ht="16.5">
      <c r="A1090" s="168" t="str">
        <f>[4]lang_6!A1090</f>
        <v>ADVERTISE_205</v>
      </c>
      <c r="B1090" s="56">
        <f>[4]lang_6!B1090</f>
        <v>0</v>
      </c>
      <c r="C1090" s="168" t="str">
        <f>[4]lang_6!C1090</f>
        <v>#[color=ffffff,fontsize=20]2017.12.20-2017.12.26期间，好友召回获得[-][color=ffde00,fontsize=20]友情积分翻倍[-][color=ffffff,fontsize=20]友情商店限时[-][color=ffde00,fontsize=20]超值豪华商品[-]</v>
      </c>
    </row>
    <row r="1091" spans="1:3" ht="16.5">
      <c r="A1091" s="168" t="str">
        <f>[4]lang_6!A1091</f>
        <v>ADVERTISE_206</v>
      </c>
      <c r="B1091" s="56">
        <f>[4]lang_6!B1091</f>
        <v>0</v>
      </c>
      <c r="C1091" s="168" t="str">
        <f>[4]lang_6!C1091</f>
        <v>#[color=ffffff,fontsize=20]山德鲁可以对敌人施以连续的法术打击，敌人阵亡后回复自身魔法值，进而扩大场上优势[-]</v>
      </c>
    </row>
    <row r="1092" spans="1:3" ht="16.5">
      <c r="A1092" s="168" t="str">
        <f>[4]lang_6!A1092</f>
        <v>ADVERTISE_207</v>
      </c>
      <c r="B1092" s="56">
        <f>[4]lang_6!B1092</f>
        <v>0</v>
      </c>
      <c r="C1092" s="168" t="str">
        <f>[4]lang_6!C1092</f>
        <v>#[color=ffffff,fontsize=20]圣堂武士自身拥有超强的防御能力并且可以为全队提供增益，是团队中的英勇守护者[-]</v>
      </c>
    </row>
    <row r="1093" spans="1:3" ht="16.5">
      <c r="A1093" s="168" t="str">
        <f>[4]lang_6!A1093</f>
        <v>ADVERTISE_209</v>
      </c>
      <c r="B1093" s="56">
        <f>[4]lang_6!B1093</f>
        <v>0</v>
      </c>
      <c r="C1093" s="168" t="str">
        <f>[4]lang_6!C1093</f>
        <v>#[color=ffffff,fontsize=16,outlinecolor=3c1e0a00]活动时间:12月22日-12月24日[-]</v>
      </c>
    </row>
    <row r="1094" spans="1:3" ht="16.5">
      <c r="A1094" s="168" t="str">
        <f>[4]lang_6!A1094</f>
        <v>ADVERTISE_210</v>
      </c>
      <c r="B1094" s="56">
        <f>[4]lang_6!B1094</f>
        <v>0</v>
      </c>
      <c r="C1094" s="168" t="str">
        <f>[4]lang_6!C1094</f>
        <v>#[color=ffffff,fontsize=20]使用限定阵营兵团  击败对手获得更高排名  为服务器赢得荣耀[-]</v>
      </c>
    </row>
    <row r="1095" spans="1:3" ht="16.5">
      <c r="A1095" s="168">
        <f>[4]lang_6!A1095</f>
        <v>0</v>
      </c>
      <c r="B1095" s="56">
        <f>[4]lang_6!B1095</f>
        <v>0</v>
      </c>
      <c r="C1095" s="168">
        <f>[4]lang_6!C1095</f>
        <v>0</v>
      </c>
    </row>
    <row r="1096" spans="1:3" ht="16.5">
      <c r="A1096" s="168">
        <f>[4]lang_6!A1096</f>
        <v>0</v>
      </c>
      <c r="B1096" s="56">
        <f>[4]lang_6!B1096</f>
        <v>0</v>
      </c>
      <c r="C1096" s="168">
        <f>[4]lang_6!C1096</f>
        <v>0</v>
      </c>
    </row>
    <row r="1097" spans="1:3" ht="16.5">
      <c r="A1097" s="168">
        <f>[4]lang_6!A1097</f>
        <v>0</v>
      </c>
      <c r="B1097" s="56">
        <f>[4]lang_6!B1097</f>
        <v>0</v>
      </c>
      <c r="C1097" s="168">
        <f>[4]lang_6!C1097</f>
        <v>0</v>
      </c>
    </row>
    <row r="1098" spans="1:3" ht="16.5">
      <c r="A1098" s="168" t="str">
        <f>[4]lang_6!A1098</f>
        <v>#直购商品库</v>
      </c>
      <c r="B1098" s="56">
        <f>[4]lang_6!B1098</f>
        <v>0</v>
      </c>
      <c r="C1098" s="168">
        <f>[4]lang_6!C1098</f>
        <v>0</v>
      </c>
    </row>
    <row r="1099" spans="1:3" ht="16.5">
      <c r="A1099" s="168" t="str">
        <f>[4]lang_6!A1099</f>
        <v>CASHGOODSLIB_1</v>
      </c>
      <c r="B1099" s="56">
        <f>[4]lang_6!B1099</f>
        <v>0</v>
      </c>
      <c r="C1099" s="168" t="str">
        <f>[4]lang_6!C1099</f>
        <v>矿石特惠礼包</v>
      </c>
    </row>
    <row r="1100" spans="1:3" ht="17.25">
      <c r="A1100" s="168" t="str">
        <f>[4]lang_6!A1100</f>
        <v>CASHGOODSLIB_2</v>
      </c>
      <c r="B1100" s="56">
        <f>[4]lang_6!B1100</f>
        <v>0</v>
      </c>
      <c r="C1100" s="67" t="str">
        <f>[4]lang_6!C1100</f>
        <v>占星特惠礼包</v>
      </c>
    </row>
    <row r="1101" spans="1:3" ht="17.25">
      <c r="A1101" s="168" t="str">
        <f>[4]lang_6!A1101</f>
        <v>CASHGOODSLIB_3</v>
      </c>
      <c r="B1101" s="56">
        <f>[4]lang_6!B1101</f>
        <v>0</v>
      </c>
      <c r="C1101" s="67" t="str">
        <f>[4]lang_6!C1101</f>
        <v>维德尼娜礼包</v>
      </c>
    </row>
    <row r="1102" spans="1:3" ht="17.25">
      <c r="A1102" s="168" t="str">
        <f>[4]lang_6!A1102</f>
        <v>CASHGOODSLIB_4</v>
      </c>
      <c r="B1102" s="56">
        <f>[4]lang_6!B1102</f>
        <v>0</v>
      </c>
      <c r="C1102" s="67" t="str">
        <f>[4]lang_6!C1102</f>
        <v>占星银币礼包</v>
      </c>
    </row>
    <row r="1103" spans="1:3" ht="17.25">
      <c r="A1103" s="168" t="str">
        <f>[4]lang_6!A1103</f>
        <v>CASHGOODSLIB_5</v>
      </c>
      <c r="B1103" s="56">
        <f>[4]lang_6!B1103</f>
        <v>0</v>
      </c>
      <c r="C1103" s="67" t="str">
        <f>[4]lang_6!C1103</f>
        <v>天堂铸造石礼包</v>
      </c>
    </row>
    <row r="1104" spans="1:3" ht="17.25">
      <c r="A1104" s="168" t="str">
        <f>[4]lang_6!A1104</f>
        <v>CASHGOODSLIB_6</v>
      </c>
      <c r="B1104" s="56">
        <f>[4]lang_6!B1104</f>
        <v>0</v>
      </c>
      <c r="C1104" s="67" t="str">
        <f>[4]lang_6!C1104</f>
        <v>天赋药剂礼包</v>
      </c>
    </row>
    <row r="1105" spans="1:3" ht="17.25">
      <c r="A1105" s="168" t="str">
        <f>[4]lang_6!A1105</f>
        <v>CASHGOODSLIB_7</v>
      </c>
      <c r="B1105" s="56">
        <f>[4]lang_6!B1105</f>
        <v>0</v>
      </c>
      <c r="C1105" s="67" t="str">
        <f>[4]lang_6!C1105</f>
        <v>星银礼包</v>
      </c>
    </row>
    <row r="1106" spans="1:3" ht="17.25">
      <c r="A1106" s="168" t="str">
        <f>[4]lang_6!A1106</f>
        <v>CASHGOODSLIB_8</v>
      </c>
      <c r="B1106" s="56">
        <f>[4]lang_6!B1106</f>
        <v>0</v>
      </c>
      <c r="C1106" s="67" t="str">
        <f>[4]lang_6!C1106</f>
        <v>影钢礼包</v>
      </c>
    </row>
    <row r="1107" spans="1:3" ht="17.25">
      <c r="A1107" s="168" t="str">
        <f>[4]lang_6!A1107</f>
        <v>CASHGOODSLIB_9</v>
      </c>
      <c r="B1107" s="56">
        <f>[4]lang_6!B1107</f>
        <v>0</v>
      </c>
      <c r="C1107" s="67" t="str">
        <f>[4]lang_6!C1107</f>
        <v>龙钢礼包</v>
      </c>
    </row>
    <row r="1108" spans="1:3" ht="16.5">
      <c r="A1108" s="168" t="str">
        <f>[4]lang_6!A1108</f>
        <v>CASHGOODSLIB_10</v>
      </c>
      <c r="B1108" s="56">
        <f>[4]lang_6!B1108</f>
        <v>0</v>
      </c>
      <c r="C1108" s="168" t="str">
        <f>[4]lang_6!C1108</f>
        <v>一元购礼包</v>
      </c>
    </row>
    <row r="1109" spans="1:3" ht="16.5">
      <c r="A1109" s="168" t="str">
        <f>[4]lang_6!A1109</f>
        <v>CASHGOODSLIB_11</v>
      </c>
      <c r="B1109" s="56">
        <f>[4]lang_6!B1109</f>
        <v>0</v>
      </c>
      <c r="C1109" s="168" t="str">
        <f>[4]lang_6!C1109</f>
        <v>精灵的神秘礼盒</v>
      </c>
    </row>
    <row r="1110" spans="1:3" ht="16.5">
      <c r="A1110" s="168" t="str">
        <f>[4]lang_6!A1110</f>
        <v>CASHGOODSLIB_12</v>
      </c>
      <c r="B1110" s="56">
        <f>[4]lang_6!B1110</f>
        <v>0</v>
      </c>
      <c r="C1110" s="168" t="str">
        <f>[4]lang_6!C1110</f>
        <v>天赋补给包（前排）</v>
      </c>
    </row>
    <row r="1111" spans="1:3" ht="16.5">
      <c r="A1111" s="168" t="str">
        <f>[4]lang_6!A1111</f>
        <v>CASHGOODSLIB_13</v>
      </c>
      <c r="B1111" s="56">
        <f>[4]lang_6!B1111</f>
        <v>0</v>
      </c>
      <c r="C1111" s="168" t="str">
        <f>[4]lang_6!C1111</f>
        <v>天赋补给包（后排）</v>
      </c>
    </row>
    <row r="1112" spans="1:3" ht="16.5">
      <c r="A1112" s="168" t="str">
        <f>[4]lang_6!A1112</f>
        <v>CASHGOODSLIB_14</v>
      </c>
      <c r="B1112" s="56">
        <f>[4]lang_6!B1112</f>
        <v>0</v>
      </c>
      <c r="C1112" s="168" t="str">
        <f>[4]lang_6!C1112</f>
        <v>天赋药剂礼包</v>
      </c>
    </row>
    <row r="1113" spans="1:3" ht="16.5">
      <c r="A1113" s="168" t="str">
        <f>[4]lang_6!A1113</f>
        <v>CASHGOODSLIB_15</v>
      </c>
      <c r="B1113" s="56">
        <f>[4]lang_6!B1113</f>
        <v>0</v>
      </c>
      <c r="C1113" s="168" t="str">
        <f>[4]lang_6!C1113</f>
        <v>星银特惠礼包</v>
      </c>
    </row>
    <row r="1114" spans="1:3" ht="16.5">
      <c r="A1114" s="168" t="str">
        <f>[4]lang_6!A1114</f>
        <v>CASHGOODSLIB_16</v>
      </c>
      <c r="B1114" s="56">
        <f>[4]lang_6!B1114</f>
        <v>0</v>
      </c>
      <c r="C1114" s="168" t="str">
        <f>[4]lang_6!C1114</f>
        <v>影钢特惠礼包</v>
      </c>
    </row>
    <row r="1115" spans="1:3" ht="16.5">
      <c r="A1115" s="168" t="str">
        <f>[4]lang_6!A1115</f>
        <v>CASHGOODSLIB_17</v>
      </c>
      <c r="B1115" s="56">
        <f>[4]lang_6!B1115</f>
        <v>0</v>
      </c>
      <c r="C1115" s="168" t="str">
        <f>[4]lang_6!C1115</f>
        <v>龙钢特惠礼包</v>
      </c>
    </row>
    <row r="1116" spans="1:3" ht="16.5">
      <c r="A1116" s="168" t="str">
        <f>[4]lang_6!A1116</f>
        <v>CASHGOODSLIB_18</v>
      </c>
      <c r="B1116" s="56">
        <f>[4]lang_6!B1116</f>
        <v>0</v>
      </c>
      <c r="C1116" s="168" t="str">
        <f>[4]lang_6!C1116</f>
        <v>3星幽火元素</v>
      </c>
    </row>
    <row r="1117" spans="1:3" ht="16.5">
      <c r="A1117" s="168" t="str">
        <f>[4]lang_6!A1117</f>
        <v>CASHGOODSLIB_19</v>
      </c>
      <c r="B1117" s="56">
        <f>[4]lang_6!B1117</f>
        <v>0</v>
      </c>
      <c r="C1117" s="168" t="str">
        <f>[4]lang_6!C1117</f>
        <v>幽火特惠礼包</v>
      </c>
    </row>
    <row r="1118" spans="1:3" ht="16.5">
      <c r="A1118" s="168" t="str">
        <f>[4]lang_6!A1118</f>
        <v>CASHGOODSLIB_20</v>
      </c>
      <c r="B1118" s="56">
        <f>[4]lang_6!B1118</f>
        <v>0</v>
      </c>
      <c r="C1118" s="168" t="str">
        <f>[4]lang_6!C1118</f>
        <v>金钥匙礼包</v>
      </c>
    </row>
    <row r="1119" spans="1:3" ht="16.5">
      <c r="A1119" s="168" t="str">
        <f>[4]lang_6!A1119</f>
        <v>CASHGOODSLIB_21</v>
      </c>
      <c r="B1119" s="56">
        <f>[4]lang_6!B1119</f>
        <v>0</v>
      </c>
      <c r="C1119" s="168" t="str">
        <f>[4]lang_6!C1119</f>
        <v>天堂铸造石礼包</v>
      </c>
    </row>
    <row r="1120" spans="1:3" ht="16.5">
      <c r="A1120" s="168" t="str">
        <f>[4]lang_6!A1120</f>
        <v>CASHGOODSLIB_22</v>
      </c>
      <c r="B1120" s="56">
        <f>[4]lang_6!B1120</f>
        <v>0</v>
      </c>
      <c r="C1120" s="168" t="str">
        <f>[4]lang_6!C1120</f>
        <v>万用天赋补给包</v>
      </c>
    </row>
    <row r="1121" spans="1:3" ht="16.5">
      <c r="A1121" s="168" t="str">
        <f>[4]lang_6!A1121</f>
        <v>CASHGOODSLIB_23</v>
      </c>
      <c r="B1121" s="56">
        <f>[4]lang_6!B1121</f>
        <v>0</v>
      </c>
      <c r="C1121" s="168" t="str">
        <f>[4]lang_6!C1121</f>
        <v>万用天赋补给包</v>
      </c>
    </row>
    <row r="1122" spans="1:3" ht="16.5">
      <c r="A1122" s="168" t="str">
        <f>[4]lang_6!A1122</f>
        <v>CASHGOODSLIB_24</v>
      </c>
      <c r="B1122" s="56">
        <f>[4]lang_6!B1122</f>
        <v>0</v>
      </c>
      <c r="C1122" s="168" t="str">
        <f>[4]lang_6!C1122</f>
        <v>万圣特惠礼包</v>
      </c>
    </row>
    <row r="1123" spans="1:3" ht="16.5">
      <c r="A1123" s="168" t="str">
        <f>[4]lang_6!A1123</f>
        <v>CASHGOODSLIB_25</v>
      </c>
      <c r="B1123" s="56">
        <f>[4]lang_6!B1123</f>
        <v>0</v>
      </c>
      <c r="C1123" s="168" t="str">
        <f>[4]lang_6!C1123</f>
        <v>糖果女巫皮肤</v>
      </c>
    </row>
    <row r="1124" spans="1:3" ht="16.5">
      <c r="A1124" s="168" t="str">
        <f>[4]lang_6!A1124</f>
        <v>CASHGOODSLIB_26</v>
      </c>
      <c r="B1124" s="56">
        <f>[4]lang_6!B1124</f>
        <v>0</v>
      </c>
      <c r="C1124" s="168" t="str">
        <f>[4]lang_6!C1124</f>
        <v>感恩特惠礼包</v>
      </c>
    </row>
    <row r="1125" spans="1:3" ht="16.5">
      <c r="A1125" s="168" t="str">
        <f>[4]lang_6!A1125</f>
        <v>CASHGOODSLIB_27</v>
      </c>
      <c r="B1125" s="56">
        <f>[4]lang_6!B1125</f>
        <v>0</v>
      </c>
      <c r="C1125" s="168" t="str">
        <f>[4]lang_6!C1125</f>
        <v>丰收之夜皮肤</v>
      </c>
    </row>
    <row r="1126" spans="1:3" ht="16.5">
      <c r="A1126" s="168" t="str">
        <f>[4]lang_6!A1126</f>
        <v>CASHGOODSLIB_28</v>
      </c>
      <c r="B1126" s="56">
        <f>[4]lang_6!B1126</f>
        <v>0</v>
      </c>
      <c r="C1126" s="168" t="str">
        <f>[4]lang_6!C1126</f>
        <v>鹰眼特惠宝箱</v>
      </c>
    </row>
    <row r="1127" spans="1:3" ht="16.5">
      <c r="A1127" s="168" t="str">
        <f>[4]lang_6!A1127</f>
        <v>CASHGOODSLIB_29</v>
      </c>
      <c r="B1127" s="56">
        <f>[4]lang_6!B1127</f>
        <v>0</v>
      </c>
      <c r="C1127" s="168" t="str">
        <f>[4]lang_6!C1127</f>
        <v>高级宝物礼包</v>
      </c>
    </row>
    <row r="1128" spans="1:3" ht="16.5">
      <c r="A1128" s="168" t="str">
        <f>[4]lang_6!A1128</f>
        <v>CASHGOODSLIB_30</v>
      </c>
      <c r="B1128" s="56">
        <f>[4]lang_6!B1128</f>
        <v>0</v>
      </c>
      <c r="C1128" s="168" t="str">
        <f>[4]lang_6!C1128</f>
        <v>寒冰特惠礼包</v>
      </c>
    </row>
    <row r="1129" spans="1:3" ht="16.5">
      <c r="A1129" s="168" t="str">
        <f>[4]lang_6!A1129</f>
        <v>CASHGOODSLIB_31</v>
      </c>
      <c r="B1129" s="56">
        <f>[4]lang_6!B1129</f>
        <v>0</v>
      </c>
      <c r="C1129" s="168" t="str">
        <f>[4]lang_6!C1129</f>
        <v>死亡阴影礼包</v>
      </c>
    </row>
    <row r="1130" spans="1:3" ht="16.5">
      <c r="A1130" s="168" t="str">
        <f>[4]lang_6!A1130</f>
        <v>CASHGOODSLIB_32</v>
      </c>
      <c r="B1130" s="56">
        <f>[4]lang_6!B1130</f>
        <v>0</v>
      </c>
      <c r="C1130" s="168" t="str">
        <f>[4]lang_6!C1130</f>
        <v>巫妖特惠礼包</v>
      </c>
    </row>
    <row r="1131" spans="1:3" ht="16.5">
      <c r="A1131" s="168">
        <f>[4]lang_6!A1131</f>
        <v>0</v>
      </c>
      <c r="B1131" s="56">
        <f>[4]lang_6!B1131</f>
        <v>0</v>
      </c>
      <c r="C1131" s="168">
        <f>[4]lang_6!C1131</f>
        <v>0</v>
      </c>
    </row>
    <row r="1132" spans="1:3" ht="16.5">
      <c r="A1132" s="168">
        <f>[4]lang_6!A1132</f>
        <v>0</v>
      </c>
      <c r="B1132" s="56">
        <f>[4]lang_6!B1132</f>
        <v>0</v>
      </c>
      <c r="C1132" s="168">
        <f>[4]lang_6!C1132</f>
        <v>0</v>
      </c>
    </row>
    <row r="1133" spans="1:3" ht="16.5">
      <c r="A1133" s="168">
        <f>[4]lang_6!A1133</f>
        <v>0</v>
      </c>
      <c r="B1133" s="56">
        <f>[4]lang_6!B1133</f>
        <v>0</v>
      </c>
      <c r="C1133" s="168">
        <f>[4]lang_6!C1133</f>
        <v>0</v>
      </c>
    </row>
    <row r="1134" spans="1:3" ht="16.5">
      <c r="A1134" s="168" t="str">
        <f>[4]lang_6!A1134</f>
        <v>CASHGOODSLIB_1001</v>
      </c>
      <c r="B1134" s="56">
        <f>[4]lang_6!B1134</f>
        <v>0</v>
      </c>
      <c r="C1134" s="168" t="str">
        <f>[4]lang_6!C1134</f>
        <v>烈火晶核礼包</v>
      </c>
    </row>
    <row r="1135" spans="1:3" ht="16.5">
      <c r="A1135" s="168" t="str">
        <f>[4]lang_6!A1135</f>
        <v>CASHGOODSLIB_1002</v>
      </c>
      <c r="B1135" s="56">
        <f>[4]lang_6!B1135</f>
        <v>0</v>
      </c>
      <c r="C1135" s="168" t="str">
        <f>[4]lang_6!C1135</f>
        <v>烈焰之心礼包</v>
      </c>
    </row>
    <row r="1136" spans="1:3" ht="16.5">
      <c r="A1136" s="168" t="str">
        <f>[4]lang_6!A1136</f>
        <v>CASHGOODSLIB_1003</v>
      </c>
      <c r="B1136" s="56">
        <f>[4]lang_6!B1136</f>
        <v>0</v>
      </c>
      <c r="C1136" s="168" t="str">
        <f>[4]lang_6!C1136</f>
        <v>十字战魂礼包</v>
      </c>
    </row>
    <row r="1137" spans="1:3" ht="16.5">
      <c r="A1137" s="168" t="str">
        <f>[4]lang_6!A1137</f>
        <v>CASHGOODSLIB_1004</v>
      </c>
      <c r="B1137" s="56">
        <f>[4]lang_6!B1137</f>
        <v>0</v>
      </c>
      <c r="C1137" s="168" t="str">
        <f>[4]lang_6!C1137</f>
        <v>幻影游侠礼包</v>
      </c>
    </row>
    <row r="1138" spans="1:3" ht="16.5">
      <c r="A1138" s="168" t="str">
        <f>[4]lang_6!A1138</f>
        <v>CASHGOODSLIB_1005</v>
      </c>
      <c r="B1138" s="56">
        <f>[4]lang_6!B1138</f>
        <v>0</v>
      </c>
      <c r="C1138" s="168" t="str">
        <f>[4]lang_6!C1138</f>
        <v>森林守护礼包</v>
      </c>
    </row>
    <row r="1139" spans="1:3" ht="16.5">
      <c r="A1139" s="168" t="str">
        <f>[4]lang_6!A1139</f>
        <v>CASHGOODSLIB_1006</v>
      </c>
      <c r="B1139" s="56">
        <f>[4]lang_6!B1139</f>
        <v>0</v>
      </c>
      <c r="C1139" s="168" t="str">
        <f>[4]lang_6!C1139</f>
        <v>烈焰领主礼包</v>
      </c>
    </row>
    <row r="1140" spans="1:3" ht="16.5">
      <c r="A1140" s="168" t="str">
        <f>[4]lang_6!A1140</f>
        <v>CASHGOODSLIB_1007</v>
      </c>
      <c r="B1140" s="56">
        <f>[4]lang_6!B1140</f>
        <v>0</v>
      </c>
      <c r="C1140" s="168" t="str">
        <f>[4]lang_6!C1140</f>
        <v>死亡前锋礼包</v>
      </c>
    </row>
    <row r="1141" spans="1:3" ht="16.5">
      <c r="A1141" s="168" t="str">
        <f>[4]lang_6!A1141</f>
        <v>CASHGOODSLIB_1008</v>
      </c>
      <c r="B1141" s="56">
        <f>[4]lang_6!B1141</f>
        <v>0</v>
      </c>
      <c r="C1141" s="168" t="str">
        <f>[4]lang_6!C1141</f>
        <v>天空领主礼包</v>
      </c>
    </row>
    <row r="1142" spans="1:3" ht="16.5">
      <c r="A1142" s="168" t="str">
        <f>[4]lang_6!A1142</f>
        <v>CASHGOODSLIB_1009</v>
      </c>
      <c r="B1142" s="56">
        <f>[4]lang_6!B1142</f>
        <v>0</v>
      </c>
      <c r="C1142" s="168" t="str">
        <f>[4]lang_6!C1142</f>
        <v>死亡统领礼包</v>
      </c>
    </row>
    <row r="1143" spans="1:3" ht="16.5">
      <c r="A1143" s="168" t="str">
        <f>[4]lang_6!A1143</f>
        <v>CASHGOODSLIB_1010</v>
      </c>
      <c r="B1143" s="56">
        <f>[4]lang_6!B1143</f>
        <v>0</v>
      </c>
      <c r="C1143" s="168" t="str">
        <f>[4]lang_6!C1143</f>
        <v>精灵的神秘馈赠</v>
      </c>
    </row>
    <row r="1144" spans="1:3" ht="16.5">
      <c r="A1144" s="168" t="str">
        <f>[4]lang_6!A1144</f>
        <v>CASHGOODSLIB_1011</v>
      </c>
      <c r="B1144" s="56">
        <f>[4]lang_6!B1144</f>
        <v>0</v>
      </c>
      <c r="C1144" s="168" t="str">
        <f>[4]lang_6!C1144</f>
        <v>绿龙碎片*20</v>
      </c>
    </row>
    <row r="1145" spans="1:3" ht="16.5">
      <c r="A1145" s="305" t="str">
        <f>[4]lang_6!A1145</f>
        <v>CASHGOODSLIB_1012</v>
      </c>
      <c r="B1145" s="56">
        <f>[4]lang_6!B1145</f>
        <v>0</v>
      </c>
      <c r="C1145" s="56" t="str">
        <f>[4]lang_6!C1145</f>
        <v>枯木卫士碎片*10</v>
      </c>
    </row>
    <row r="1146" spans="1:3" ht="16.5">
      <c r="A1146" s="56" t="str">
        <f>[4]lang_6!A1146</f>
        <v>CASHGOODSLIB_1013</v>
      </c>
      <c r="B1146" s="56">
        <f>[4]lang_6!B1146</f>
        <v>0</v>
      </c>
      <c r="C1146" s="168" t="str">
        <f>[4]lang_6!C1146</f>
        <v>熔火之心礼包</v>
      </c>
    </row>
    <row r="1147" spans="1:3" ht="16.5">
      <c r="A1147" s="56" t="str">
        <f>[4]lang_6!A1147</f>
        <v>CASHGOODSLIB_1014</v>
      </c>
      <c r="B1147" s="56">
        <f>[4]lang_6!B1147</f>
        <v>0</v>
      </c>
      <c r="C1147" s="168" t="str">
        <f>[4]lang_6!C1147</f>
        <v>幽火元素碎片*15</v>
      </c>
    </row>
    <row r="1148" spans="1:3">
      <c r="A1148" s="56" t="str">
        <f>[4]lang_6!A1148</f>
        <v>CASHGOODSLIB_1015</v>
      </c>
      <c r="B1148" s="56">
        <f>[4]lang_6!B1148</f>
        <v>0</v>
      </c>
      <c r="C1148" s="56" t="str">
        <f>[4]lang_6!C1148</f>
        <v>初级材料宝盒*10</v>
      </c>
    </row>
    <row r="1149" spans="1:3">
      <c r="A1149" s="56" t="str">
        <f>[4]lang_6!A1149</f>
        <v>CASHGOODSLIB_1016</v>
      </c>
      <c r="B1149" s="56">
        <f>[4]lang_6!B1149</f>
        <v>0</v>
      </c>
      <c r="C1149" s="56" t="str">
        <f>[4]lang_6!C1149</f>
        <v>稀有材料宝盒*10</v>
      </c>
    </row>
    <row r="1150" spans="1:3">
      <c r="A1150" s="56" t="str">
        <f>[4]lang_6!A1150</f>
        <v>CASHGOODSLIB_1017</v>
      </c>
      <c r="B1150" s="56">
        <f>[4]lang_6!B1150</f>
        <v>0</v>
      </c>
      <c r="C1150" s="56" t="str">
        <f>[4]lang_6!C1150</f>
        <v>天堂神迹宝箱*1</v>
      </c>
    </row>
    <row r="1151" spans="1:3">
      <c r="A1151" s="56" t="str">
        <f>[4]lang_6!A1151</f>
        <v>CASHGOODSLIB_1018</v>
      </c>
      <c r="B1151" s="56">
        <f>[4]lang_6!B1151</f>
        <v>0</v>
      </c>
      <c r="C1151" s="56" t="str">
        <f>[4]lang_6!C1151</f>
        <v>紫晶符石*1</v>
      </c>
    </row>
    <row r="1152" spans="1:3">
      <c r="A1152" s="56" t="str">
        <f>[4]lang_6!A1152</f>
        <v>CASHGOODSLIB_1019</v>
      </c>
      <c r="B1152" s="56">
        <f>[4]lang_6!B1152</f>
        <v>0</v>
      </c>
      <c r="C1152" s="56" t="str">
        <f>[4]lang_6!C1152</f>
        <v>紫晶符石*5</v>
      </c>
    </row>
    <row r="1153" spans="1:3">
      <c r="A1153" s="56" t="str">
        <f>[4]lang_6!A1153</f>
        <v>CASHGOODSLIB_1020</v>
      </c>
      <c r="B1153" s="56">
        <f>[4]lang_6!B1153</f>
        <v>0</v>
      </c>
      <c r="C1153" s="56" t="str">
        <f>[4]lang_6!C1153</f>
        <v>索姆拉碎片*10</v>
      </c>
    </row>
    <row r="1154" spans="1:3">
      <c r="A1154" s="56" t="str">
        <f>[4]lang_6!A1154</f>
        <v>CASHGOODSLIB_1021</v>
      </c>
      <c r="B1154" s="56">
        <f>[4]lang_6!B1154</f>
        <v>0</v>
      </c>
      <c r="C1154" s="56" t="str">
        <f>[4]lang_6!C1154</f>
        <v>星辰印记*1000</v>
      </c>
    </row>
    <row r="1155" spans="1:3">
      <c r="A1155" s="56" t="str">
        <f>[4]lang_6!A1155</f>
        <v>CASHGOODSLIB_1022</v>
      </c>
      <c r="B1155" s="56">
        <f>[4]lang_6!B1155</f>
        <v>0</v>
      </c>
      <c r="C1155" s="56" t="str">
        <f>[4]lang_6!C1155</f>
        <v>星辰印记*600</v>
      </c>
    </row>
    <row r="1156" spans="1:3">
      <c r="A1156" s="56" t="str">
        <f>[4]lang_6!A1156</f>
        <v>CASHGOODSLIB_1023</v>
      </c>
      <c r="B1156" s="56">
        <f>[4]lang_6!B1156</f>
        <v>0</v>
      </c>
      <c r="C1156" s="56" t="str">
        <f>[4]lang_6!C1156</f>
        <v>战争军备补给</v>
      </c>
    </row>
    <row r="1157" spans="1:3">
      <c r="A1157" s="56" t="str">
        <f>[4]lang_6!A1157</f>
        <v>CASHGOODSLIB_1024</v>
      </c>
      <c r="B1157" s="56">
        <f>[4]lang_6!B1157</f>
        <v>0</v>
      </c>
      <c r="C1157" s="56" t="str">
        <f>[4]lang_6!C1157</f>
        <v>奥术圣痕宝箱</v>
      </c>
    </row>
    <row r="1158" spans="1:3">
      <c r="A1158" s="56" t="str">
        <f>[4]lang_6!A1158</f>
        <v>CASHGOODSLIB_1025</v>
      </c>
      <c r="B1158" s="56">
        <f>[4]lang_6!B1158</f>
        <v>0</v>
      </c>
      <c r="C1158" s="56" t="str">
        <f>[4]lang_6!C1158</f>
        <v>大地之心礼包</v>
      </c>
    </row>
    <row r="1159" spans="1:3">
      <c r="A1159" s="56" t="str">
        <f>[4]lang_6!A1159</f>
        <v>CASHGOODSLIB_1026</v>
      </c>
      <c r="B1159" s="56">
        <f>[4]lang_6!B1159</f>
        <v>0</v>
      </c>
      <c r="C1159" s="56" t="str">
        <f>[4]lang_6!C1159</f>
        <v>缚能魔瓶（大）</v>
      </c>
    </row>
    <row r="1160" spans="1:3">
      <c r="A1160" s="56" t="str">
        <f>[4]lang_6!A1160</f>
        <v>CASHGOODSLIB_1027</v>
      </c>
      <c r="B1160" s="56">
        <f>[4]lang_6!B1160</f>
        <v>0</v>
      </c>
      <c r="C1160" s="56" t="str">
        <f>[4]lang_6!C1160</f>
        <v>符石特惠礼包</v>
      </c>
    </row>
    <row r="1161" spans="1:3">
      <c r="A1161" s="56" t="str">
        <f>[4]lang_6!A1161</f>
        <v>CASHGOODSLIB_1028</v>
      </c>
      <c r="B1161" s="56">
        <f>[4]lang_6!B1161</f>
        <v>0</v>
      </c>
      <c r="C1161" s="56" t="str">
        <f>[4]lang_6!C1161</f>
        <v>无畏先锋礼包</v>
      </c>
    </row>
    <row r="1162" spans="1:3">
      <c r="A1162" s="56" t="str">
        <f>[4]lang_6!A1162</f>
        <v>CASHGOODSLIB_1029</v>
      </c>
      <c r="B1162" s="56">
        <f>[4]lang_6!B1162</f>
        <v>0</v>
      </c>
      <c r="C1162" s="56" t="str">
        <f>[4]lang_6!C1162</f>
        <v>群峰之巅宝箱</v>
      </c>
    </row>
    <row r="1163" spans="1:3">
      <c r="A1163" s="56" t="str">
        <f>[4]lang_6!A1163</f>
        <v>CASHGOODSLIB_1030</v>
      </c>
      <c r="B1163" s="56">
        <f>[4]lang_6!B1163</f>
        <v>0</v>
      </c>
      <c r="C1163" s="56" t="str">
        <f>[4]lang_6!C1163</f>
        <v>皇家禁卫魂石</v>
      </c>
    </row>
    <row r="1164" spans="1:3">
      <c r="A1164" s="56" t="str">
        <f>[4]lang_6!A1164</f>
        <v>CASHGOODSLIB_1031</v>
      </c>
      <c r="B1164" s="56">
        <f>[4]lang_6!B1164</f>
        <v>0</v>
      </c>
      <c r="C1164" s="56" t="str">
        <f>[4]lang_6!C1164</f>
        <v>恐惧领主魂石</v>
      </c>
    </row>
    <row r="1165" spans="1:3">
      <c r="A1165" s="56" t="str">
        <f>[4]lang_6!A1165</f>
        <v>CASHGOODSLIB_1032</v>
      </c>
      <c r="B1165" s="56">
        <f>[4]lang_6!B1165</f>
        <v>0</v>
      </c>
      <c r="C1165" s="56" t="str">
        <f>[4]lang_6!C1165</f>
        <v>烈焰主宰魂石</v>
      </c>
    </row>
    <row r="1166" spans="1:3">
      <c r="A1166" s="56" t="str">
        <f>[4]lang_6!A1166</f>
        <v>CASHGOODSLIB_1033</v>
      </c>
      <c r="B1166" s="56">
        <f>[4]lang_6!B1166</f>
        <v>0</v>
      </c>
      <c r="C1166" s="56" t="str">
        <f>[4]lang_6!C1166</f>
        <v>冠军骑士魂石</v>
      </c>
    </row>
    <row r="1167" spans="1:3">
      <c r="A1167" s="56" t="str">
        <f>[4]lang_6!A1167</f>
        <v>CASHGOODSLIB_1034</v>
      </c>
      <c r="B1167" s="56">
        <f>[4]lang_6!B1167</f>
        <v>0</v>
      </c>
      <c r="C1167" s="56" t="str">
        <f>[4]lang_6!C1167</f>
        <v>肯达尔礼包</v>
      </c>
    </row>
    <row r="1168" spans="1:3">
      <c r="A1168" s="56" t="str">
        <f>[4]lang_6!A1168</f>
        <v>CASHGOODSLIB_1035</v>
      </c>
      <c r="B1168" s="56">
        <f>[4]lang_6!B1168</f>
        <v>0</v>
      </c>
      <c r="C1168" s="56" t="str">
        <f>[4]lang_6!C1168</f>
        <v>鹰眼特惠礼包</v>
      </c>
    </row>
    <row r="1169" spans="1:3">
      <c r="A1169" s="56" t="str">
        <f>[4]lang_6!A1169</f>
        <v>CASHGOODSLIB_1036</v>
      </c>
      <c r="B1169" s="56">
        <f>[4]lang_6!B1169</f>
        <v>0</v>
      </c>
      <c r="C1169" s="56" t="str">
        <f>[4]lang_6!C1169</f>
        <v>暗黑魂坛宝箱</v>
      </c>
    </row>
    <row r="1170" spans="1:3">
      <c r="A1170" s="56" t="str">
        <f>[4]lang_6!A1170</f>
        <v>CASHGOODSLIB_1037</v>
      </c>
      <c r="B1170" s="56">
        <f>[4]lang_6!B1170</f>
        <v>0</v>
      </c>
      <c r="C1170" s="56" t="str">
        <f>[4]lang_6!C1170</f>
        <v>双十一兵团礼包</v>
      </c>
    </row>
    <row r="1171" spans="1:3">
      <c r="A1171" s="56" t="str">
        <f>[4]lang_6!A1171</f>
        <v>CASHGOODSLIB_1038</v>
      </c>
      <c r="B1171" s="56">
        <f>[4]lang_6!B1171</f>
        <v>0</v>
      </c>
      <c r="C1171" s="56" t="str">
        <f>[4]lang_6!C1171</f>
        <v>双十一材料礼包</v>
      </c>
    </row>
    <row r="1172" spans="1:3">
      <c r="A1172" s="56" t="str">
        <f>[4]lang_6!A1172</f>
        <v>CASHGOODSLIB_1039</v>
      </c>
      <c r="B1172" s="56">
        <f>[4]lang_6!B1172</f>
        <v>0</v>
      </c>
      <c r="C1172" s="56" t="str">
        <f>[4]lang_6!C1172</f>
        <v>双十一英雄礼包</v>
      </c>
    </row>
    <row r="1173" spans="1:3">
      <c r="A1173" s="56" t="str">
        <f>[4]lang_6!A1173</f>
        <v>CASHGOODSLIB_1040</v>
      </c>
      <c r="B1173" s="56">
        <f>[4]lang_6!B1173</f>
        <v>0</v>
      </c>
      <c r="C1173" s="56" t="str">
        <f>[4]lang_6!C1173</f>
        <v>死亡前锋礼包</v>
      </c>
    </row>
    <row r="1174" spans="1:3">
      <c r="A1174" s="56" t="str">
        <f>[4]lang_6!A1174</f>
        <v>CASHGOODSLIB_1041</v>
      </c>
      <c r="B1174" s="56">
        <f>[4]lang_6!B1174</f>
        <v>0</v>
      </c>
      <c r="C1174" s="56" t="str">
        <f>[4]lang_6!C1174</f>
        <v>混沌之源宝箱</v>
      </c>
    </row>
    <row r="1175" spans="1:3">
      <c r="A1175" s="56" t="str">
        <f>[4]lang_6!A1175</f>
        <v>CASHGOODSLIB_1042</v>
      </c>
      <c r="B1175" s="56">
        <f>[4]lang_6!B1175</f>
        <v>0</v>
      </c>
      <c r="C1175" s="56" t="str">
        <f>[4]lang_6!C1175</f>
        <v>符石特惠礼包</v>
      </c>
    </row>
    <row r="1176" spans="1:3">
      <c r="A1176" s="56" t="str">
        <f>[4]lang_6!A1176</f>
        <v>CASHGOODSLIB_1043</v>
      </c>
      <c r="B1176" s="56">
        <f>[4]lang_6!B1176</f>
        <v>0</v>
      </c>
      <c r="C1176" s="56" t="str">
        <f>[4]lang_6!C1176</f>
        <v>占星补给礼包</v>
      </c>
    </row>
    <row r="1177" spans="1:3">
      <c r="A1177" s="56" t="str">
        <f>[4]lang_6!A1177</f>
        <v>CASHGOODSLIB_1044</v>
      </c>
      <c r="B1177" s="56">
        <f>[4]lang_6!B1177</f>
        <v>0</v>
      </c>
      <c r="C1177" s="56" t="str">
        <f>[4]lang_6!C1177</f>
        <v>死亡统领礼包</v>
      </c>
    </row>
    <row r="1178" spans="1:3">
      <c r="A1178" s="56" t="str">
        <f>[4]lang_6!A1178</f>
        <v>CASHGOODSLIB_1045</v>
      </c>
      <c r="B1178" s="56">
        <f>[4]lang_6!B1178</f>
        <v>0</v>
      </c>
      <c r="C1178" s="56" t="str">
        <f>[4]lang_6!C1178</f>
        <v>庆典兵团特惠</v>
      </c>
    </row>
    <row r="1179" spans="1:3">
      <c r="A1179" s="56" t="str">
        <f>[4]lang_6!A1179</f>
        <v>CASHGOODSLIB_1046</v>
      </c>
      <c r="B1179" s="56">
        <f>[4]lang_6!B1179</f>
        <v>0</v>
      </c>
      <c r="C1179" s="56" t="str">
        <f>[4]lang_6!C1179</f>
        <v>庆典宝物特惠</v>
      </c>
    </row>
    <row r="1180" spans="1:3">
      <c r="A1180" s="56" t="str">
        <f>[4]lang_6!A1180</f>
        <v>CASHGOODSLIB_1047</v>
      </c>
      <c r="B1180" s="56">
        <f>[4]lang_6!B1180</f>
        <v>0</v>
      </c>
      <c r="C1180" s="56" t="str">
        <f>[4]lang_6!C1180</f>
        <v>庆典英雄特惠</v>
      </c>
    </row>
    <row r="1181" spans="1:3">
      <c r="A1181" s="56">
        <f>[4]lang_6!A1181</f>
        <v>0</v>
      </c>
      <c r="B1181" s="56">
        <f>[4]lang_6!B1181</f>
        <v>0</v>
      </c>
      <c r="C1181" s="56">
        <f>[4]lang_6!C1181</f>
        <v>0</v>
      </c>
    </row>
    <row r="1182" spans="1:3">
      <c r="A1182" s="56">
        <f>[4]lang_6!A1182</f>
        <v>0</v>
      </c>
      <c r="B1182" s="56">
        <f>[4]lang_6!B1182</f>
        <v>0</v>
      </c>
      <c r="C1182" s="56">
        <f>[4]lang_6!C1182</f>
        <v>0</v>
      </c>
    </row>
    <row r="1183" spans="1:3">
      <c r="A1183" s="56">
        <f>[4]lang_6!A1183</f>
        <v>0</v>
      </c>
      <c r="B1183" s="56">
        <f>[4]lang_6!B1183</f>
        <v>0</v>
      </c>
      <c r="C1183" s="56">
        <f>[4]lang_6!C1183</f>
        <v>0</v>
      </c>
    </row>
    <row r="1184" spans="1:3">
      <c r="A1184" s="56" t="str">
        <f>[4]lang_6!A1184</f>
        <v>#weeklySign</v>
      </c>
      <c r="B1184" s="56">
        <f>[4]lang_6!B1184</f>
        <v>0</v>
      </c>
      <c r="C1184" s="56">
        <f>[4]lang_6!C1184</f>
        <v>0</v>
      </c>
    </row>
    <row r="1185" spans="1:3">
      <c r="A1185" s="56" t="str">
        <f>[4]lang_6!A1185</f>
        <v>WEEKLYSIGN_1</v>
      </c>
      <c r="B1185" s="56">
        <f>[4]lang_6!B1185</f>
        <v>0</v>
      </c>
      <c r="C1185" s="56" t="str">
        <f>[4]lang_6!C1185</f>
        <v>城堡之周</v>
      </c>
    </row>
    <row r="1186" spans="1:3">
      <c r="A1186" s="56" t="str">
        <f>[4]lang_6!A1186</f>
        <v>WEEKLYSIGN_2</v>
      </c>
      <c r="B1186" s="56">
        <f>[4]lang_6!B1186</f>
        <v>0</v>
      </c>
      <c r="C1186" s="56" t="str">
        <f>[4]lang_6!C1186</f>
        <v>壁垒之周</v>
      </c>
    </row>
    <row r="1187" spans="1:3">
      <c r="A1187" s="56" t="str">
        <f>[4]lang_6!A1187</f>
        <v>WEEKLYSIGN_3</v>
      </c>
      <c r="B1187" s="56">
        <f>[4]lang_6!B1187</f>
        <v>0</v>
      </c>
      <c r="C1187" s="56" t="str">
        <f>[4]lang_6!C1187</f>
        <v>墓园之周</v>
      </c>
    </row>
    <row r="1188" spans="1:3">
      <c r="A1188" s="56" t="str">
        <f>[4]lang_6!A1188</f>
        <v>WEEKLYSIGN_4</v>
      </c>
      <c r="B1188" s="56">
        <f>[4]lang_6!B1188</f>
        <v>0</v>
      </c>
      <c r="C1188" s="56" t="str">
        <f>[4]lang_6!C1188</f>
        <v>据点之周</v>
      </c>
    </row>
    <row r="1189" spans="1:3">
      <c r="A1189" s="56" t="str">
        <f>[4]lang_6!A1189</f>
        <v>WEEKLYSIGN_5</v>
      </c>
      <c r="B1189" s="56">
        <f>[4]lang_6!B1189</f>
        <v>0</v>
      </c>
      <c r="C1189" s="56" t="str">
        <f>[4]lang_6!C1189</f>
        <v>地狱之周</v>
      </c>
    </row>
    <row r="1190" spans="1:3">
      <c r="A1190" s="56" t="str">
        <f>[4]lang_6!A1190</f>
        <v>WEEKLYSIGN_6</v>
      </c>
      <c r="B1190" s="56">
        <f>[4]lang_6!B1190</f>
        <v>0</v>
      </c>
      <c r="C1190" s="56" t="str">
        <f>[4]lang_6!C1190</f>
        <v>塔楼之周</v>
      </c>
    </row>
    <row r="1191" spans="1:3">
      <c r="A1191" s="56" t="str">
        <f>[4]lang_6!A1191</f>
        <v>WEEKLYSIGN_7</v>
      </c>
      <c r="B1191" s="56">
        <f>[4]lang_6!B1191</f>
        <v>0</v>
      </c>
      <c r="C1191" s="56" t="str">
        <f>[4]lang_6!C1191</f>
        <v>地下城之周</v>
      </c>
    </row>
    <row r="1192" spans="1:3">
      <c r="A1192" s="56" t="str">
        <f>[4]lang_6!A1192</f>
        <v>WEEKLYSIGN_8</v>
      </c>
      <c r="B1192" s="56">
        <f>[4]lang_6!B1192</f>
        <v>0</v>
      </c>
      <c r="C1192" s="56" t="str">
        <f>[4]lang_6!C1192</f>
        <v>要塞之周</v>
      </c>
    </row>
    <row r="1193" spans="1:3">
      <c r="A1193" s="56" t="str">
        <f>[4]lang_6!A1193</f>
        <v>WEEKLYSIGN_9</v>
      </c>
      <c r="B1193" s="56">
        <f>[4]lang_6!B1193</f>
        <v>0</v>
      </c>
      <c r="C1193" s="56" t="str">
        <f>[4]lang_6!C1193</f>
        <v>元素之周</v>
      </c>
    </row>
    <row r="1194" spans="1:3">
      <c r="A1194" s="56">
        <f>[4]lang_6!A1194</f>
        <v>0</v>
      </c>
      <c r="B1194" s="56">
        <f>[4]lang_6!B1194</f>
        <v>0</v>
      </c>
      <c r="C1194" s="56">
        <f>[4]lang_6!C1194</f>
        <v>0</v>
      </c>
    </row>
    <row r="1195" spans="1:3">
      <c r="A1195" s="56">
        <f>[4]lang_6!A1195</f>
        <v>0</v>
      </c>
      <c r="B1195" s="56">
        <f>[4]lang_6!B1195</f>
        <v>0</v>
      </c>
      <c r="C1195" s="56">
        <f>[4]lang_6!C1195</f>
        <v>0</v>
      </c>
    </row>
    <row r="1196" spans="1:3">
      <c r="A1196" s="56" t="str">
        <f>[4]lang_6!A1196</f>
        <v>WEEKLYSIGNDES1_11</v>
      </c>
      <c r="B1196" s="56">
        <f>[4]lang_6!B1196</f>
        <v>0</v>
      </c>
      <c r="C1196" s="56" t="str">
        <f>[4]lang_6!C1196</f>
        <v>一队帝国枪兵慕名加入您的麾下，您的实力更加强大了！</v>
      </c>
    </row>
    <row r="1197" spans="1:3">
      <c r="A1197" s="56" t="str">
        <f>[4]lang_6!A1197</f>
        <v>WEEKLYSIGNDES1_12</v>
      </c>
      <c r="B1197" s="56">
        <f>[4]lang_6!B1197</f>
        <v>0</v>
      </c>
      <c r="C1197" s="56" t="str">
        <f>[4]lang_6!C1197</f>
        <v>一队帝国弩手慕名加入您的麾下，您的实力更加强大了！</v>
      </c>
    </row>
    <row r="1198" spans="1:3">
      <c r="A1198" s="56" t="str">
        <f>[4]lang_6!A1198</f>
        <v>WEEKLYSIGNDES1_13</v>
      </c>
      <c r="B1198" s="56">
        <f>[4]lang_6!B1198</f>
        <v>0</v>
      </c>
      <c r="C1198" s="56" t="str">
        <f>[4]lang_6!C1198</f>
        <v>一队皇家十字军慕名加入您的麾下，您的实力更加强大了！</v>
      </c>
    </row>
    <row r="1199" spans="1:3">
      <c r="A1199" s="56" t="str">
        <f>[4]lang_6!A1199</f>
        <v>WEEKLYSIGNDES1_14</v>
      </c>
      <c r="B1199" s="56">
        <f>[4]lang_6!B1199</f>
        <v>0</v>
      </c>
      <c r="C1199" s="56" t="str">
        <f>[4]lang_6!C1199</f>
        <v>一队皇家狮鹫加入您的麾下，您的实力更加强大了！</v>
      </c>
    </row>
    <row r="1200" spans="1:3">
      <c r="A1200" s="56" t="str">
        <f>[4]lang_6!A1200</f>
        <v>WEEKLYSIGNDES1_15</v>
      </c>
      <c r="B1200" s="56">
        <f>[4]lang_6!B1200</f>
        <v>0</v>
      </c>
      <c r="C1200" s="56" t="str">
        <f>[4]lang_6!C1200</f>
        <v>一队僧侣加入您的麾下，您的实力更加强大了！</v>
      </c>
    </row>
    <row r="1201" spans="1:3">
      <c r="A1201" s="56" t="str">
        <f>[4]lang_6!A1201</f>
        <v>WEEKLYSIGNDES1_16</v>
      </c>
      <c r="B1201" s="56">
        <f>[4]lang_6!B1201</f>
        <v>0</v>
      </c>
      <c r="C1201" s="56" t="str">
        <f>[4]lang_6!C1201</f>
        <v>一队皇家骑士慕名加入您的麾下，您的实力更加强大了！</v>
      </c>
    </row>
    <row r="1202" spans="1:3">
      <c r="A1202" s="56" t="str">
        <f>[4]lang_6!A1202</f>
        <v>WEEKLYSIGNDES1_17</v>
      </c>
      <c r="B1202" s="56">
        <f>[4]lang_6!B1202</f>
        <v>0</v>
      </c>
      <c r="C1202" s="56" t="str">
        <f>[4]lang_6!C1202</f>
        <v>一位掌控冰雪之力的法师造访了您的领地！</v>
      </c>
    </row>
    <row r="1203" spans="1:3">
      <c r="A1203" s="56" t="str">
        <f>[4]lang_6!A1203</f>
        <v>WEEKLYSIGNDES1_21</v>
      </c>
      <c r="B1203" s="56">
        <f>[4]lang_6!B1203</f>
        <v>0</v>
      </c>
      <c r="C1203" s="56" t="str">
        <f>[4]lang_6!C1203</f>
        <v>一队半人马慕名加入您的麾下，您的实力更加强大了！</v>
      </c>
    </row>
    <row r="1204" spans="1:3">
      <c r="A1204" s="56" t="str">
        <f>[4]lang_6!A1204</f>
        <v>WEEKLYSIGNDES1_22</v>
      </c>
      <c r="B1204" s="56">
        <f>[4]lang_6!B1204</f>
        <v>0</v>
      </c>
      <c r="C1204" s="56" t="str">
        <f>[4]lang_6!C1204</f>
        <v>一队木精灵慕名加入您的麾下，您的实力更加强大了！</v>
      </c>
    </row>
    <row r="1205" spans="1:3">
      <c r="A1205" s="56" t="str">
        <f>[4]lang_6!A1205</f>
        <v>WEEKLYSIGNDES1_23</v>
      </c>
      <c r="B1205" s="56">
        <f>[4]lang_6!B1205</f>
        <v>0</v>
      </c>
      <c r="C1205" s="56" t="str">
        <f>[4]lang_6!C1205</f>
        <v>一队银翼飞马慕名加入您的麾下，您的实力更加强大了！</v>
      </c>
    </row>
    <row r="1206" spans="1:3">
      <c r="A1206" s="56" t="str">
        <f>[4]lang_6!A1206</f>
        <v>WEEKLYSIGNDES1_24</v>
      </c>
      <c r="B1206" s="56">
        <f>[4]lang_6!B1206</f>
        <v>0</v>
      </c>
      <c r="C1206" s="56" t="str">
        <f>[4]lang_6!C1206</f>
        <v>一队独角兽慕名加入您的麾下，您的实力更加强大了！</v>
      </c>
    </row>
    <row r="1207" spans="1:3">
      <c r="A1207" s="56" t="str">
        <f>[4]lang_6!A1207</f>
        <v>WEEKLYSIGNDES1_25</v>
      </c>
      <c r="B1207" s="56">
        <f>[4]lang_6!B1207</f>
        <v>0</v>
      </c>
      <c r="C1207" s="56" t="str">
        <f>[4]lang_6!C1207</f>
        <v>一队战斗矮人慕名加入您的麾下，您的实力更加强大了！</v>
      </c>
    </row>
    <row r="1208" spans="1:3">
      <c r="A1208" s="56" t="str">
        <f>[4]lang_6!A1208</f>
        <v>WEEKLYSIGNDES1_26</v>
      </c>
      <c r="B1208" s="56">
        <f>[4]lang_6!B1208</f>
        <v>0</v>
      </c>
      <c r="C1208" s="56" t="str">
        <f>[4]lang_6!C1208</f>
        <v>一队枯木卫士慕名加入您的麾下，您的实力更加强大了！</v>
      </c>
    </row>
    <row r="1209" spans="1:3">
      <c r="A1209" s="56" t="str">
        <f>[4]lang_6!A1209</f>
        <v>WEEKLYSIGNDES1_27</v>
      </c>
      <c r="B1209" s="56">
        <f>[4]lang_6!B1209</f>
        <v>0</v>
      </c>
      <c r="C1209" s="56" t="str">
        <f>[4]lang_6!C1209</f>
        <v>英雄罗伊德对您守护自然的行为表示尊敬，并表示愿意为您效劳！</v>
      </c>
    </row>
    <row r="1210" spans="1:3">
      <c r="A1210" s="56" t="str">
        <f>[4]lang_6!A1210</f>
        <v>WEEKLYSIGNDES1_31</v>
      </c>
      <c r="B1210" s="56">
        <f>[4]lang_6!B1210</f>
        <v>0</v>
      </c>
      <c r="C1210" s="56" t="str">
        <f>[4]lang_6!C1210</f>
        <v>维德尼娜对您麾下的亡灵战士颇感兴趣，并愿意加入您的队伍！</v>
      </c>
    </row>
    <row r="1211" spans="1:3">
      <c r="A1211" s="56" t="str">
        <f>[4]lang_6!A1211</f>
        <v>WEEKLYSIGNDES1_32</v>
      </c>
      <c r="B1211" s="56">
        <f>[4]lang_6!B1211</f>
        <v>0</v>
      </c>
      <c r="C1211" s="56" t="str">
        <f>[4]lang_6!C1211</f>
        <v>一队骷髅战士慕名加入您的麾下，您的实力更加强大了！</v>
      </c>
    </row>
    <row r="1212" spans="1:3">
      <c r="A1212" s="56" t="str">
        <f>[4]lang_6!A1212</f>
        <v>WEEKLYSIGNDES1_33</v>
      </c>
      <c r="B1212" s="56">
        <f>[4]lang_6!B1212</f>
        <v>0</v>
      </c>
      <c r="C1212" s="56" t="str">
        <f>[4]lang_6!C1212</f>
        <v>一队僵尸慕名加入您的麾下，您的实力更加强大了！</v>
      </c>
    </row>
    <row r="1213" spans="1:3">
      <c r="A1213" s="56" t="str">
        <f>[4]lang_6!A1213</f>
        <v>WEEKLYSIGNDES1_34</v>
      </c>
      <c r="B1213" s="56">
        <f>[4]lang_6!B1213</f>
        <v>0</v>
      </c>
      <c r="C1213" s="56" t="str">
        <f>[4]lang_6!C1213</f>
        <v>您的部队在破败的古墓中搜刮到了一批遗宝！</v>
      </c>
    </row>
    <row r="1214" spans="1:3">
      <c r="A1214" s="56" t="str">
        <f>[4]lang_6!A1214</f>
        <v>WEEKLYSIGNDES1_35</v>
      </c>
      <c r="B1214" s="56">
        <f>[4]lang_6!B1214</f>
        <v>0</v>
      </c>
      <c r="C1214" s="56" t="str">
        <f>[4]lang_6!C1214</f>
        <v>一队幽灵慕名加入您的麾下，您的实力更加强大了！</v>
      </c>
    </row>
    <row r="1215" spans="1:3">
      <c r="A1215" s="56" t="str">
        <f>[4]lang_6!A1215</f>
        <v>WEEKLYSIGNDES1_36</v>
      </c>
      <c r="B1215" s="56">
        <f>[4]lang_6!B1215</f>
        <v>0</v>
      </c>
      <c r="C1215" s="56" t="str">
        <f>[4]lang_6!C1215</f>
        <v>一队吸血鬼慕名加入您的麾下，您的实力更加强大了！</v>
      </c>
    </row>
    <row r="1216" spans="1:3">
      <c r="A1216" s="56" t="str">
        <f>[4]lang_6!A1216</f>
        <v>WEEKLYSIGNDES1_37</v>
      </c>
      <c r="B1216" s="56">
        <f>[4]lang_6!B1216</f>
        <v>0</v>
      </c>
      <c r="C1216" s="56" t="str">
        <f>[4]lang_6!C1216</f>
        <v>一队巫妖慕名加入您的麾下，您的实力更加强大了！</v>
      </c>
    </row>
    <row r="1217" spans="1:3">
      <c r="A1217" s="56" t="str">
        <f>[4]lang_6!A1217</f>
        <v>WEEKLYSIGNDES1_41</v>
      </c>
      <c r="B1217" s="56">
        <f>[4]lang_6!B1217</f>
        <v>0</v>
      </c>
      <c r="C1217" s="56" t="str">
        <f>[4]lang_6!C1217</f>
        <v>一队地精战士慕名加入您的麾下，您的实力更加强大了！</v>
      </c>
    </row>
    <row r="1218" spans="1:3">
      <c r="A1218" s="302" t="str">
        <f>[4]lang_6!A1218</f>
        <v>WEEKLYSIGNDES1_42</v>
      </c>
      <c r="B1218" s="56">
        <f>[4]lang_6!B1218</f>
        <v>0</v>
      </c>
      <c r="C1218" s="56" t="str">
        <f>[4]lang_6!C1218</f>
        <v>一队恶狼骑士慕名加入您的麾下，您的实力更加强大了！</v>
      </c>
    </row>
    <row r="1219" spans="1:3" ht="16.5">
      <c r="A1219" s="56" t="str">
        <f>[4]lang_6!A1219</f>
        <v>WEEKLYSIGNDES1_43</v>
      </c>
      <c r="B1219" s="56">
        <f>[4]lang_6!B1219</f>
        <v>0</v>
      </c>
      <c r="C1219" s="168" t="str">
        <f>[4]lang_6!C1219</f>
        <v>一队半兽人慕名加入您的麾下，您的实力更加强大了！</v>
      </c>
    </row>
    <row r="1220" spans="1:3" ht="16.5">
      <c r="A1220" s="56" t="str">
        <f>[4]lang_6!A1220</f>
        <v>WEEKLYSIGNDES1_44</v>
      </c>
      <c r="B1220" s="56">
        <f>[4]lang_6!B1220</f>
        <v>0</v>
      </c>
      <c r="C1220" s="168" t="str">
        <f>[4]lang_6!C1220</f>
        <v>一队雷鸟慕名加入您的麾下，您的实力更加强大了！</v>
      </c>
    </row>
    <row r="1221" spans="1:3" ht="16.5">
      <c r="A1221" s="56" t="str">
        <f>[4]lang_6!A1221</f>
        <v>WEEKLYSIGNDES1_45</v>
      </c>
      <c r="B1221" s="56">
        <f>[4]lang_6!B1221</f>
        <v>0</v>
      </c>
      <c r="C1221" s="168" t="str">
        <f>[4]lang_6!C1221</f>
        <v>一队食人魔慕名加入您的麾下，您的实力更加强大了！</v>
      </c>
    </row>
    <row r="1222" spans="1:3" ht="16.5">
      <c r="A1222" s="56" t="str">
        <f>[4]lang_6!A1222</f>
        <v>WEEKLYSIGNDES1_46</v>
      </c>
      <c r="B1222" s="56">
        <f>[4]lang_6!B1222</f>
        <v>0</v>
      </c>
      <c r="C1222" s="168" t="str">
        <f>[4]lang_6!C1222</f>
        <v>一队独眼巨人慕名加入您的麾下，您的实力更加强大了！</v>
      </c>
    </row>
    <row r="1223" spans="1:3" ht="16.5">
      <c r="A1223" s="56" t="str">
        <f>[4]lang_6!A1223</f>
        <v>WEEKLYSIGNDES1_47</v>
      </c>
      <c r="B1223" s="56">
        <f>[4]lang_6!B1223</f>
        <v>0</v>
      </c>
      <c r="C1223" s="168" t="str">
        <f>[4]lang_6!C1223</f>
        <v>您的连续征战吸引了英雄肯洛·哈格加入您的麾下！</v>
      </c>
    </row>
    <row r="1224" spans="1:3" ht="16.5">
      <c r="A1224" s="56" t="str">
        <f>[4]lang_6!A1224</f>
        <v>WEEKLYSIGNDES1_51</v>
      </c>
      <c r="B1224" s="56">
        <f>[4]lang_6!B1224</f>
        <v>0</v>
      </c>
      <c r="C1224" s="168" t="str">
        <f>[4]lang_6!C1224</f>
        <v>一队小恶魔慕名加入您的麾下，您的实力更加强大了！</v>
      </c>
    </row>
    <row r="1225" spans="1:3" ht="16.5">
      <c r="A1225" s="56" t="str">
        <f>[4]lang_6!A1225</f>
        <v>WEEKLYSIGNDES1_52</v>
      </c>
      <c r="B1225" s="56">
        <f>[4]lang_6!B1225</f>
        <v>0</v>
      </c>
      <c r="C1225" s="168" t="str">
        <f>[4]lang_6!C1225</f>
        <v>一队歌革慕名加入您的麾下，您的实力更加强大了！</v>
      </c>
    </row>
    <row r="1226" spans="1:3" ht="16.5">
      <c r="A1226" s="56" t="str">
        <f>[4]lang_6!A1226</f>
        <v>WEEKLYSIGNDES1_53</v>
      </c>
      <c r="B1226" s="56">
        <f>[4]lang_6!B1226</f>
        <v>0</v>
      </c>
      <c r="C1226" s="168" t="str">
        <f>[4]lang_6!C1226</f>
        <v>一队地狱领主慕名加入您的麾下，您的实力更加强大了！</v>
      </c>
    </row>
    <row r="1227" spans="1:3" ht="16.5">
      <c r="A1227" s="56" t="str">
        <f>[4]lang_6!A1227</f>
        <v>WEEKLYSIGNDES1_54</v>
      </c>
      <c r="B1227" s="56">
        <f>[4]lang_6!B1227</f>
        <v>0</v>
      </c>
      <c r="C1227" s="168" t="str">
        <f>[4]lang_6!C1227</f>
        <v>您麾下的地狱军团为您献上了一批价值不菲的宝箱！</v>
      </c>
    </row>
    <row r="1228" spans="1:3" ht="16.5">
      <c r="A1228" s="56" t="str">
        <f>[4]lang_6!A1228</f>
        <v>WEEKLYSIGNDES1_55</v>
      </c>
      <c r="B1228" s="56">
        <f>[4]lang_6!B1228</f>
        <v>0</v>
      </c>
      <c r="C1228" s="168" t="str">
        <f>[4]lang_6!C1228</f>
        <v>一队地狱三头犬慕名加入您的麾下，您的实力更加强大了！</v>
      </c>
    </row>
    <row r="1229" spans="1:3" ht="16.5">
      <c r="A1229" s="56" t="str">
        <f>[4]lang_6!A1229</f>
        <v>WEEKLYSIGNDES1_56</v>
      </c>
      <c r="B1229" s="56">
        <f>[4]lang_6!B1229</f>
        <v>0</v>
      </c>
      <c r="C1229" s="168" t="str">
        <f>[4]lang_6!C1229</f>
        <v>一队长角恶魔慕名加入您的麾下，您的实力更加强大了！</v>
      </c>
    </row>
    <row r="1230" spans="1:3" ht="16.5">
      <c r="A1230" s="56" t="str">
        <f>[4]lang_6!A1230</f>
        <v>WEEKLYSIGNDES1_57</v>
      </c>
      <c r="B1230" s="56">
        <f>[4]lang_6!B1230</f>
        <v>0</v>
      </c>
      <c r="C1230" s="168" t="str">
        <f>[4]lang_6!C1230</f>
        <v>英雄泽达率领地狱的仆从们加入了您的阵营！</v>
      </c>
    </row>
    <row r="1231" spans="1:3" ht="16.5">
      <c r="A1231" s="56" t="str">
        <f>[4]lang_6!A1231</f>
        <v>WEEKLYSIGNDES1_61</v>
      </c>
      <c r="B1231" s="56">
        <f>[4]lang_6!B1231</f>
        <v>0</v>
      </c>
      <c r="C1231" s="168" t="str">
        <f>[4]lang_6!C1231</f>
        <v>一队大妖精慕名加入您的麾下，您的实力更加强大了！</v>
      </c>
    </row>
    <row r="1232" spans="1:3">
      <c r="A1232" s="56" t="str">
        <f>[4]lang_6!A1232</f>
        <v>WEEKLYSIGNDES1_62</v>
      </c>
      <c r="B1232" s="56">
        <f>[4]lang_6!B1232</f>
        <v>0</v>
      </c>
      <c r="C1232" s="56" t="str">
        <f>[4]lang_6!C1232</f>
        <v>一队石像鬼慕名加入您的麾下，您的实力更加强大了！</v>
      </c>
    </row>
    <row r="1233" spans="1:3">
      <c r="A1233" s="302" t="str">
        <f>[4]lang_6!A1233</f>
        <v>WEEKLYSIGNDES1_63</v>
      </c>
      <c r="B1233" s="56">
        <f>[4]lang_6!B1233</f>
        <v>0</v>
      </c>
      <c r="C1233" s="56" t="str">
        <f>[4]lang_6!C1233</f>
        <v>您在研习炼金术的过程中得到了一些意外的惊喜！</v>
      </c>
    </row>
    <row r="1234" spans="1:3" ht="16.5">
      <c r="A1234" s="56" t="str">
        <f>[4]lang_6!A1234</f>
        <v>WEEKLYSIGNDES1_64</v>
      </c>
      <c r="B1234" s="56">
        <f>[4]lang_6!B1234</f>
        <v>0</v>
      </c>
      <c r="C1234" s="168" t="str">
        <f>[4]lang_6!C1234</f>
        <v>一队铁人慕名加入您的麾下，您的实力更加强大了！</v>
      </c>
    </row>
    <row r="1235" spans="1:3" ht="16.5">
      <c r="A1235" s="56" t="str">
        <f>[4]lang_6!A1235</f>
        <v>WEEKLYSIGNDES1_65</v>
      </c>
      <c r="B1235" s="56">
        <f>[4]lang_6!B1235</f>
        <v>0</v>
      </c>
      <c r="C1235" s="168" t="str">
        <f>[4]lang_6!C1235</f>
        <v>一队大法师慕名加入您的麾下，您的实力更加强大了！</v>
      </c>
    </row>
    <row r="1236" spans="1:3" ht="16.5">
      <c r="A1236" s="56" t="str">
        <f>[4]lang_6!A1236</f>
        <v>WEEKLYSIGNDES1_66</v>
      </c>
      <c r="B1236" s="56">
        <f>[4]lang_6!B1236</f>
        <v>0</v>
      </c>
      <c r="C1236" s="168" t="str">
        <f>[4]lang_6!C1236</f>
        <v>一队神灯慕名加入您的麾下，您的实力更加强大了！</v>
      </c>
    </row>
    <row r="1237" spans="1:3" ht="16.5">
      <c r="A1237" s="56" t="str">
        <f>[4]lang_6!A1237</f>
        <v>WEEKLYSIGNDES1_67</v>
      </c>
      <c r="B1237" s="56">
        <f>[4]lang_6!B1237</f>
        <v>0</v>
      </c>
      <c r="C1237" s="168" t="str">
        <f>[4]lang_6!C1237</f>
        <v>您对魔法奥秘的探索吸引了索姆拉加入您的麾下！</v>
      </c>
    </row>
    <row r="1238" spans="1:3" ht="16.5">
      <c r="A1238" s="56" t="str">
        <f>[4]lang_6!A1238</f>
        <v>WEEKLYSIGNDES1_91</v>
      </c>
      <c r="B1238" s="56">
        <f>[4]lang_6!B1238</f>
        <v>0</v>
      </c>
      <c r="C1238" s="168" t="str">
        <f>[4]lang_6!C1238</f>
        <v>一队魔法仙灵慕名加入您的麾下，您的实力更加强大了！</v>
      </c>
    </row>
    <row r="1239" spans="1:3" ht="16.5">
      <c r="A1239" s="56" t="str">
        <f>[4]lang_6!A1239</f>
        <v>WEEKLYSIGNDES1_92</v>
      </c>
      <c r="B1239" s="56">
        <f>[4]lang_6!B1239</f>
        <v>0</v>
      </c>
      <c r="C1239" s="168" t="str">
        <f>[4]lang_6!C1239</f>
        <v>一队冰元素慕名加入您的麾下，您的实力更加强大了！</v>
      </c>
    </row>
    <row r="1240" spans="1:3" ht="16.5">
      <c r="A1240" s="56" t="str">
        <f>[4]lang_6!A1240</f>
        <v>WEEKLYSIGNDES1_93</v>
      </c>
      <c r="B1240" s="56">
        <f>[4]lang_6!B1240</f>
        <v>0</v>
      </c>
      <c r="C1240" s="168" t="str">
        <f>[4]lang_6!C1240</f>
        <v>来自元素位面的生物们为您献上了一小簇钻石！</v>
      </c>
    </row>
    <row r="1241" spans="1:3" ht="16.5">
      <c r="A1241" s="56" t="str">
        <f>[4]lang_6!A1241</f>
        <v>WEEKLYSIGNDES1_94</v>
      </c>
      <c r="B1241" s="56">
        <f>[4]lang_6!B1241</f>
        <v>0</v>
      </c>
      <c r="C1241" s="168" t="str">
        <f>[4]lang_6!C1241</f>
        <v>一队雷元素慕名加入您的麾下，您的实力更加强大了！</v>
      </c>
    </row>
    <row r="1242" spans="1:3" ht="16.5">
      <c r="A1242" s="56" t="str">
        <f>[4]lang_6!A1242</f>
        <v>WEEKLYSIGNDES1_95</v>
      </c>
      <c r="B1242" s="56">
        <f>[4]lang_6!B1242</f>
        <v>0</v>
      </c>
      <c r="C1242" s="168" t="str">
        <f>[4]lang_6!C1242</f>
        <v>一队石元素慕名加入您的麾下，您的实力更加强大了！</v>
      </c>
    </row>
    <row r="1243" spans="1:3" ht="16.5">
      <c r="A1243" s="56" t="str">
        <f>[4]lang_6!A1243</f>
        <v>WEEKLYSIGNDES1_96</v>
      </c>
      <c r="B1243" s="56">
        <f>[4]lang_6!B1243</f>
        <v>0</v>
      </c>
      <c r="C1243" s="168" t="str">
        <f>[4]lang_6!C1243</f>
        <v>一队精神元素慕名加入您的麾下，您的实力更加强大了！</v>
      </c>
    </row>
    <row r="1244" spans="1:3" ht="16.5">
      <c r="A1244" s="56" t="str">
        <f>[4]lang_6!A1244</f>
        <v>WEEKLYSIGNDES1_97</v>
      </c>
      <c r="B1244" s="56">
        <f>[4]lang_6!B1244</f>
        <v>0</v>
      </c>
      <c r="C1244" s="168" t="str">
        <f>[4]lang_6!C1244</f>
        <v>您领地中汇聚的元素之力引来了一位元素法师的造访！</v>
      </c>
    </row>
    <row r="1245" spans="1:3" ht="16.5">
      <c r="A1245" s="56" t="str">
        <f>[4]lang_6!A1245</f>
        <v>WEEKLYSIGNDES1_98</v>
      </c>
      <c r="B1245" s="56">
        <f>[4]lang_6!B1245</f>
        <v>0</v>
      </c>
      <c r="C1245" s="168" t="str">
        <f>[4]lang_6!C1245</f>
        <v>一队穴居人慕名加入您的麾下，您的实力更加强大了！</v>
      </c>
    </row>
    <row r="1246" spans="1:3" ht="16.5">
      <c r="A1246" s="56" t="str">
        <f>[4]lang_6!A1246</f>
        <v>WEEKLYSIGNDES1_99</v>
      </c>
      <c r="B1246" s="56">
        <f>[4]lang_6!B1246</f>
        <v>0</v>
      </c>
      <c r="C1246" s="168" t="str">
        <f>[4]lang_6!C1246</f>
        <v>一队鹰身女妖慕名加入您的麾下，您的实力更加强大了！</v>
      </c>
    </row>
    <row r="1247" spans="1:3" ht="16.5">
      <c r="A1247" s="56" t="str">
        <f>[4]lang_6!A1247</f>
        <v>WEEKLYSIGNDES1_100</v>
      </c>
      <c r="B1247" s="56">
        <f>[4]lang_6!B1247</f>
        <v>0</v>
      </c>
      <c r="C1247" s="168" t="str">
        <f>[4]lang_6!C1247</f>
        <v>来自黑暗地下的生物们为您献上了一小簇钻石！</v>
      </c>
    </row>
    <row r="1248" spans="1:3" ht="16.5">
      <c r="A1248" s="56" t="str">
        <f>[4]lang_6!A1248</f>
        <v>WEEKLYSIGNDES1_101</v>
      </c>
      <c r="B1248" s="56">
        <f>[4]lang_6!B1248</f>
        <v>0</v>
      </c>
      <c r="C1248" s="168" t="str">
        <f>[4]lang_6!C1248</f>
        <v>一队牛头怪慕名加入您的麾下，您的实力更加强大了！</v>
      </c>
    </row>
    <row r="1249" spans="1:3">
      <c r="A1249" s="302" t="str">
        <f>[4]lang_6!A1249</f>
        <v>WEEKLYSIGNDES1_102</v>
      </c>
      <c r="B1249" s="56">
        <f>[4]lang_6!B1249</f>
        <v>0</v>
      </c>
      <c r="C1249" s="56" t="str">
        <f>[4]lang_6!C1249</f>
        <v>您的部队在地下城中搜寻到几个失落的宝箱！</v>
      </c>
    </row>
    <row r="1250" spans="1:3">
      <c r="A1250" s="56" t="str">
        <f>[4]lang_6!A1250</f>
        <v>WEEKLYSIGNDES1_103</v>
      </c>
      <c r="B1250" s="56">
        <f>[4]lang_6!B1250</f>
        <v>0</v>
      </c>
      <c r="C1250" s="56" t="str">
        <f>[4]lang_6!C1250</f>
        <v>一队美杜莎慕名加入您的麾下，您的实力更加强大了！</v>
      </c>
    </row>
    <row r="1251" spans="1:3" ht="16.5">
      <c r="A1251" s="56" t="str">
        <f>[4]lang_6!A1251</f>
        <v>WEEKLYSIGNDES1_104</v>
      </c>
      <c r="B1251" s="56">
        <f>[4]lang_6!B1251</f>
        <v>0</v>
      </c>
      <c r="C1251" s="168" t="str">
        <f>[4]lang_6!C1251</f>
        <v>摩莉尔追随古龙的指引加入了您的麾下！</v>
      </c>
    </row>
    <row r="1252" spans="1:3" ht="16.5">
      <c r="A1252" s="56">
        <f>[4]lang_6!A1252</f>
        <v>0</v>
      </c>
      <c r="B1252" s="56">
        <f>[4]lang_6!B1252</f>
        <v>0</v>
      </c>
      <c r="C1252" s="168">
        <f>[4]lang_6!C1252</f>
        <v>0</v>
      </c>
    </row>
    <row r="1253" spans="1:3" ht="16.5">
      <c r="A1253" s="56">
        <f>[4]lang_6!A1253</f>
        <v>0</v>
      </c>
      <c r="B1253" s="56">
        <f>[4]lang_6!B1253</f>
        <v>0</v>
      </c>
      <c r="C1253" s="168">
        <f>[4]lang_6!C1253</f>
        <v>0</v>
      </c>
    </row>
    <row r="1254" spans="1:3" ht="16.5">
      <c r="A1254" s="56">
        <f>[4]lang_6!A1254</f>
        <v>0</v>
      </c>
      <c r="B1254" s="56">
        <f>[4]lang_6!B1254</f>
        <v>0</v>
      </c>
      <c r="C1254" s="168">
        <f>[4]lang_6!C1254</f>
        <v>0</v>
      </c>
    </row>
    <row r="1255" spans="1:3" ht="16.5">
      <c r="A1255" s="56">
        <f>[4]lang_6!A1255</f>
        <v>0</v>
      </c>
      <c r="B1255" s="56">
        <f>[4]lang_6!B1255</f>
        <v>0</v>
      </c>
      <c r="C1255" s="168">
        <f>[4]lang_6!C1255</f>
        <v>0</v>
      </c>
    </row>
    <row r="1256" spans="1:3" ht="16.5">
      <c r="A1256" s="56">
        <f>[4]lang_6!A1256</f>
        <v>0</v>
      </c>
      <c r="B1256" s="56">
        <f>[4]lang_6!B1256</f>
        <v>0</v>
      </c>
      <c r="C1256" s="168">
        <f>[4]lang_6!C1256</f>
        <v>0</v>
      </c>
    </row>
    <row r="1257" spans="1:3" ht="16.5">
      <c r="A1257" s="56" t="str">
        <f>[4]lang_6!A1257</f>
        <v>#七日嘉年华（骑士）</v>
      </c>
      <c r="B1257" s="56">
        <f>[4]lang_6!B1257</f>
        <v>0</v>
      </c>
      <c r="C1257" s="168">
        <f>[4]lang_6!C1257</f>
        <v>0</v>
      </c>
    </row>
    <row r="1258" spans="1:3" ht="16.5">
      <c r="A1258" s="56" t="str">
        <f>[4]lang_6!A1258</f>
        <v>JIANIANHUAQISHI_1</v>
      </c>
      <c r="B1258" s="56">
        <f>[4]lang_6!B1258</f>
        <v>0</v>
      </c>
      <c r="C1258" s="168" t="str">
        <f>[4]lang_6!C1258</f>
        <v>等级挑战</v>
      </c>
    </row>
    <row r="1259" spans="1:3" ht="16.5">
      <c r="A1259" s="56" t="str">
        <f>[4]lang_6!A1259</f>
        <v>JIANIANHUAQISHI_2</v>
      </c>
      <c r="B1259" s="56">
        <f>[4]lang_6!B1259</f>
        <v>0</v>
      </c>
      <c r="C1259" s="168" t="str">
        <f>[4]lang_6!C1259</f>
        <v>主线剧情</v>
      </c>
    </row>
    <row r="1260" spans="1:3" ht="16.5">
      <c r="A1260" s="56" t="str">
        <f>[4]lang_6!A1260</f>
        <v>JIANIANHUAQISHI_3</v>
      </c>
      <c r="B1260" s="56">
        <f>[4]lang_6!B1260</f>
        <v>0</v>
      </c>
      <c r="C1260" s="168" t="str">
        <f>[4]lang_6!C1260</f>
        <v>地下城</v>
      </c>
    </row>
    <row r="1261" spans="1:3" ht="16.5">
      <c r="A1261" s="56" t="str">
        <f>[4]lang_6!A1261</f>
        <v>JIANIANHUAQISHI_4</v>
      </c>
      <c r="B1261" s="56">
        <f>[4]lang_6!B1261</f>
        <v>0</v>
      </c>
      <c r="C1261" s="168" t="str">
        <f>[4]lang_6!C1261</f>
        <v>兵团进阶</v>
      </c>
    </row>
    <row r="1262" spans="1:3" ht="16.5">
      <c r="A1262" s="56" t="str">
        <f>[4]lang_6!A1262</f>
        <v>JIANIANHUAQISHI_5</v>
      </c>
      <c r="B1262" s="56">
        <f>[4]lang_6!B1262</f>
        <v>0</v>
      </c>
      <c r="C1262" s="168" t="str">
        <f>[4]lang_6!C1262</f>
        <v>兵团升星</v>
      </c>
    </row>
    <row r="1263" spans="1:3">
      <c r="A1263" s="56" t="str">
        <f>[4]lang_6!A1263</f>
        <v>JIANIANHUAQISHI_6</v>
      </c>
      <c r="B1263" s="56">
        <f>[4]lang_6!B1263</f>
        <v>0</v>
      </c>
      <c r="C1263" s="56" t="str">
        <f>[4]lang_6!C1263</f>
        <v>英雄法术</v>
      </c>
    </row>
    <row r="1264" spans="1:3">
      <c r="A1264" s="302" t="str">
        <f>[4]lang_6!A1264</f>
        <v>JIANIANHUAQISHI_7</v>
      </c>
      <c r="B1264" s="56">
        <f>[4]lang_6!B1264</f>
        <v>0</v>
      </c>
      <c r="C1264" s="56" t="str">
        <f>[4]lang_6!C1264</f>
        <v>英雄专精</v>
      </c>
    </row>
    <row r="1265" spans="1:3" ht="16.5">
      <c r="A1265" s="56" t="str">
        <f>[4]lang_6!A1265</f>
        <v>JIANIANHUAQISHI_8</v>
      </c>
      <c r="B1265" s="56">
        <f>[4]lang_6!B1265</f>
        <v>0</v>
      </c>
      <c r="C1265" s="168" t="str">
        <f>[4]lang_6!C1265</f>
        <v>装备进阶</v>
      </c>
    </row>
    <row r="1266" spans="1:3" ht="16.5">
      <c r="A1266" s="56" t="str">
        <f>[4]lang_6!A1266</f>
        <v>JIANIANHUAQISHI_9</v>
      </c>
      <c r="B1266" s="56">
        <f>[4]lang_6!B1266</f>
        <v>0</v>
      </c>
      <c r="C1266" s="168" t="str">
        <f>[4]lang_6!C1266</f>
        <v>装备强化</v>
      </c>
    </row>
    <row r="1267" spans="1:3" ht="16.5">
      <c r="A1267" s="56" t="str">
        <f>[4]lang_6!A1267</f>
        <v>JIANIANHUAQISHI_10</v>
      </c>
      <c r="B1267" s="56">
        <f>[4]lang_6!B1267</f>
        <v>0</v>
      </c>
      <c r="C1267" s="168" t="str">
        <f>[4]lang_6!C1267</f>
        <v>竞技场</v>
      </c>
    </row>
    <row r="1268" spans="1:3" ht="16.5">
      <c r="A1268" s="56" t="str">
        <f>[4]lang_6!A1268</f>
        <v>JIANIANHUAQISHI_11</v>
      </c>
      <c r="B1268" s="56">
        <f>[4]lang_6!B1268</f>
        <v>0</v>
      </c>
      <c r="C1268" s="168" t="str">
        <f>[4]lang_6!C1268</f>
        <v>排名挑战</v>
      </c>
    </row>
    <row r="1269" spans="1:3" ht="16.5">
      <c r="A1269" s="56" t="str">
        <f>[4]lang_6!A1269</f>
        <v>JIANIANHUAQISHI_12</v>
      </c>
      <c r="B1269" s="56">
        <f>[4]lang_6!B1269</f>
        <v>0</v>
      </c>
      <c r="C1269" s="168" t="str">
        <f>[4]lang_6!C1269</f>
        <v>方尖塔</v>
      </c>
    </row>
    <row r="1270" spans="1:3" ht="16.5">
      <c r="A1270" s="56" t="str">
        <f>[4]lang_6!A1270</f>
        <v>JIANIANHUAQISHI_13</v>
      </c>
      <c r="B1270" s="56">
        <f>[4]lang_6!B1270</f>
        <v>0</v>
      </c>
      <c r="C1270" s="168" t="str">
        <f>[4]lang_6!C1270</f>
        <v>远征之路</v>
      </c>
    </row>
    <row r="1271" spans="1:3" ht="16.5">
      <c r="A1271" s="56">
        <f>[4]lang_6!A1271</f>
        <v>0</v>
      </c>
      <c r="B1271" s="56">
        <f>[4]lang_6!B1271</f>
        <v>0</v>
      </c>
      <c r="C1271" s="168">
        <f>[4]lang_6!C1271</f>
        <v>0</v>
      </c>
    </row>
    <row r="1272" spans="1:3" ht="16.5">
      <c r="A1272" s="56" t="str">
        <f>[4]lang_6!A1272</f>
        <v>#七日嘉年华（维德尼娜）</v>
      </c>
      <c r="B1272" s="56">
        <f>[4]lang_6!B1272</f>
        <v>0</v>
      </c>
      <c r="C1272" s="168">
        <f>[4]lang_6!C1272</f>
        <v>0</v>
      </c>
    </row>
    <row r="1273" spans="1:3" ht="16.5">
      <c r="A1273" s="56" t="str">
        <f>[4]lang_6!A1273</f>
        <v>JIANIANHUAQIWEIDENINA_1</v>
      </c>
      <c r="B1273" s="56">
        <f>[4]lang_6!B1273</f>
        <v>0</v>
      </c>
      <c r="C1273" s="168" t="str">
        <f>[4]lang_6!C1273</f>
        <v>联盟狂欢</v>
      </c>
    </row>
    <row r="1274" spans="1:3" ht="16.5">
      <c r="A1274" s="56" t="str">
        <f>[4]lang_6!A1274</f>
        <v>JIANIANHUAQIWEIDENINA_2</v>
      </c>
      <c r="B1274" s="56">
        <f>[4]lang_6!B1274</f>
        <v>0</v>
      </c>
      <c r="C1274" s="168" t="str">
        <f>[4]lang_6!C1274</f>
        <v>联盟军备</v>
      </c>
    </row>
    <row r="1275" spans="1:3" ht="16.5">
      <c r="A1275" s="56" t="str">
        <f>[4]lang_6!A1275</f>
        <v>JIANIANHUAQIWEIDENINA_3</v>
      </c>
      <c r="B1275" s="56">
        <f>[4]lang_6!B1275</f>
        <v>0</v>
      </c>
      <c r="C1275" s="168" t="str">
        <f>[4]lang_6!C1275</f>
        <v>精灵宝箱</v>
      </c>
    </row>
    <row r="1276" spans="1:3" ht="16.5">
      <c r="A1276" s="56" t="str">
        <f>[4]lang_6!A1276</f>
        <v>JIANIANHUAQIWEIDENINA_4</v>
      </c>
      <c r="B1276" s="56">
        <f>[4]lang_6!B1276</f>
        <v>0</v>
      </c>
      <c r="C1276" s="168" t="str">
        <f>[4]lang_6!C1276</f>
        <v>宝物收藏</v>
      </c>
    </row>
    <row r="1277" spans="1:3" ht="16.5">
      <c r="A1277" s="56" t="str">
        <f>[4]lang_6!A1277</f>
        <v>JIANIANHUAQIWEIDENINA_5</v>
      </c>
      <c r="B1277" s="56">
        <f>[4]lang_6!B1277</f>
        <v>0</v>
      </c>
      <c r="C1277" s="168" t="str">
        <f>[4]lang_6!C1277</f>
        <v>踏上征途</v>
      </c>
    </row>
    <row r="1278" spans="1:3" ht="16.5">
      <c r="A1278" s="56" t="str">
        <f>[4]lang_6!A1278</f>
        <v>JIANIANHUAQIWEIDENINA_6</v>
      </c>
      <c r="B1278" s="56">
        <f>[4]lang_6!B1278</f>
        <v>0</v>
      </c>
      <c r="C1278" s="168" t="str">
        <f>[4]lang_6!C1278</f>
        <v>伟大航路</v>
      </c>
    </row>
    <row r="1279" spans="1:3" ht="16.5">
      <c r="A1279" s="56" t="str">
        <f>[4]lang_6!A1279</f>
        <v>JIANIANHUAQIWEIDENINA_7</v>
      </c>
      <c r="B1279" s="56">
        <f>[4]lang_6!B1279</f>
        <v>0</v>
      </c>
      <c r="C1279" s="168" t="str">
        <f>[4]lang_6!C1279</f>
        <v>海盗出击</v>
      </c>
    </row>
    <row r="1280" spans="1:3" ht="16.5">
      <c r="A1280" s="56" t="str">
        <f>[4]lang_6!A1280</f>
        <v>JIANIANHUAQIWEIDENINA_8</v>
      </c>
      <c r="B1280" s="56">
        <f>[4]lang_6!B1280</f>
        <v>0</v>
      </c>
      <c r="C1280" s="168" t="str">
        <f>[4]lang_6!C1280</f>
        <v>冠军对决</v>
      </c>
    </row>
    <row r="1281" spans="1:3" ht="16.5">
      <c r="A1281" s="56" t="str">
        <f>[4]lang_6!A1281</f>
        <v>JIANIANHUAQIWEIDENINA_9</v>
      </c>
      <c r="B1281" s="56">
        <f>[4]lang_6!B1281</f>
        <v>0</v>
      </c>
      <c r="C1281" s="168" t="str">
        <f>[4]lang_6!C1281</f>
        <v>炼金之星</v>
      </c>
    </row>
    <row r="1282" spans="1:3" ht="16.5">
      <c r="A1282" s="56" t="str">
        <f>[4]lang_6!A1282</f>
        <v>JIANIANHUAQIWEIDENINA_10</v>
      </c>
      <c r="B1282" s="56">
        <f>[4]lang_6!B1282</f>
        <v>0</v>
      </c>
      <c r="C1282" s="168" t="str">
        <f>[4]lang_6!C1282</f>
        <v>异界征战</v>
      </c>
    </row>
    <row r="1283" spans="1:3" ht="16.5">
      <c r="A1283" s="56" t="str">
        <f>[4]lang_6!A1283</f>
        <v>JIANIANHUAQIWEIDENINA_11</v>
      </c>
      <c r="B1283" s="56">
        <f>[4]lang_6!B1283</f>
        <v>0</v>
      </c>
      <c r="C1283" s="168" t="str">
        <f>[4]lang_6!C1283</f>
        <v>决战旋云</v>
      </c>
    </row>
    <row r="1284" spans="1:3" ht="16.5">
      <c r="A1284" s="56" t="str">
        <f>[4]lang_6!A1284</f>
        <v>JIANIANHUAQIWEIDENINA_12</v>
      </c>
      <c r="B1284" s="56">
        <f>[4]lang_6!B1284</f>
        <v>0</v>
      </c>
      <c r="C1284" s="168" t="str">
        <f>[4]lang_6!C1284</f>
        <v>天赋强化</v>
      </c>
    </row>
    <row r="1285" spans="1:3" ht="16.5">
      <c r="A1285" s="56" t="str">
        <f>[4]lang_6!A1285</f>
        <v>JIANIANHUAQIWEIDENINA_13</v>
      </c>
      <c r="B1285" s="56">
        <f>[4]lang_6!B1285</f>
        <v>0</v>
      </c>
      <c r="C1285" s="168" t="str">
        <f>[4]lang_6!C1285</f>
        <v>专精大师</v>
      </c>
    </row>
    <row r="1286" spans="1:3" ht="16.5">
      <c r="A1286" s="56" t="str">
        <f>[4]lang_6!A1286</f>
        <v>JIANIANHUAQIWEIDENINA_14</v>
      </c>
      <c r="B1286" s="56">
        <f>[4]lang_6!B1286</f>
        <v>0</v>
      </c>
      <c r="C1286" s="168" t="str">
        <f>[4]lang_6!C1286</f>
        <v>法术达人</v>
      </c>
    </row>
    <row r="1287" spans="1:3" ht="16.5">
      <c r="A1287" s="56">
        <f>[4]lang_6!A1287</f>
        <v>0</v>
      </c>
      <c r="B1287" s="56">
        <f>[4]lang_6!B1287</f>
        <v>0</v>
      </c>
      <c r="C1287" s="168">
        <f>[4]lang_6!C1287</f>
        <v>0</v>
      </c>
    </row>
    <row r="1288" spans="1:3" ht="16.5">
      <c r="A1288" s="56" t="str">
        <f>[4]lang_6!A1288</f>
        <v>#国庆嘉年华</v>
      </c>
      <c r="B1288" s="56">
        <f>[4]lang_6!B1288</f>
        <v>0</v>
      </c>
      <c r="C1288" s="168">
        <f>[4]lang_6!C1288</f>
        <v>0</v>
      </c>
    </row>
    <row r="1289" spans="1:3" ht="16.5">
      <c r="A1289" s="56" t="str">
        <f>[4]lang_6!A1289</f>
        <v>JIANIANHUAGUOQING_1</v>
      </c>
      <c r="B1289" s="56">
        <f>[4]lang_6!B1289</f>
        <v>0</v>
      </c>
      <c r="C1289" s="168" t="str">
        <f>[4]lang_6!C1289</f>
        <v>联盟狂欢</v>
      </c>
    </row>
    <row r="1290" spans="1:3" ht="16.5">
      <c r="A1290" s="56" t="str">
        <f>[4]lang_6!A1290</f>
        <v>JIANIANHUAGUOQING_2</v>
      </c>
      <c r="B1290" s="56">
        <f>[4]lang_6!B1290</f>
        <v>0</v>
      </c>
      <c r="C1290" s="168" t="str">
        <f>[4]lang_6!C1290</f>
        <v>等级回馈</v>
      </c>
    </row>
    <row r="1291" spans="1:3" ht="16.5">
      <c r="A1291" s="56" t="str">
        <f>[4]lang_6!A1291</f>
        <v>JIANIANHUAGUOQING_3</v>
      </c>
      <c r="B1291" s="56">
        <f>[4]lang_6!B1291</f>
        <v>0</v>
      </c>
      <c r="C1291" s="168" t="str">
        <f>[4]lang_6!C1291</f>
        <v>战术大师</v>
      </c>
    </row>
    <row r="1292" spans="1:3" ht="16.5">
      <c r="A1292" s="56" t="str">
        <f>[4]lang_6!A1292</f>
        <v>JIANIANHUAGUOQING_4</v>
      </c>
      <c r="B1292" s="56">
        <f>[4]lang_6!B1292</f>
        <v>0</v>
      </c>
      <c r="C1292" s="168" t="str">
        <f>[4]lang_6!C1292</f>
        <v>觉醒之力</v>
      </c>
    </row>
    <row r="1293" spans="1:3">
      <c r="A1293" s="56" t="str">
        <f>[4]lang_6!A1293</f>
        <v>JIANIANHUAGUOQING_5</v>
      </c>
      <c r="B1293" s="56">
        <f>[4]lang_6!B1293</f>
        <v>0</v>
      </c>
      <c r="C1293" s="56" t="str">
        <f>[4]lang_6!C1293</f>
        <v>连横之师</v>
      </c>
    </row>
    <row r="1294" spans="1:3">
      <c r="A1294" s="56" t="str">
        <f>[4]lang_6!A1294</f>
        <v>JIANIANHUAGUOQING_6</v>
      </c>
      <c r="B1294" s="56">
        <f>[4]lang_6!B1294</f>
        <v>0</v>
      </c>
      <c r="C1294" s="56" t="str">
        <f>[4]lang_6!C1294</f>
        <v>精锐后备</v>
      </c>
    </row>
    <row r="1295" spans="1:3">
      <c r="A1295" s="56" t="str">
        <f>[4]lang_6!A1295</f>
        <v>JIANIANHUAGUOQING_7</v>
      </c>
      <c r="B1295" s="56">
        <f>[4]lang_6!B1295</f>
        <v>0</v>
      </c>
      <c r="C1295" s="56" t="str">
        <f>[4]lang_6!C1295</f>
        <v>师匠之心</v>
      </c>
    </row>
    <row r="1296" spans="1:3">
      <c r="A1296" s="56" t="str">
        <f>[4]lang_6!A1296</f>
        <v>JIANIANHUAGUOQING_8</v>
      </c>
      <c r="B1296" s="56">
        <f>[4]lang_6!B1296</f>
        <v>0</v>
      </c>
      <c r="C1296" s="56" t="str">
        <f>[4]lang_6!C1296</f>
        <v>战役达人</v>
      </c>
    </row>
    <row r="1297" spans="1:3">
      <c r="A1297" s="56" t="str">
        <f>[4]lang_6!A1297</f>
        <v>JIANIANHUAGUOQING_9</v>
      </c>
      <c r="B1297" s="56">
        <f>[4]lang_6!B1297</f>
        <v>0</v>
      </c>
      <c r="C1297" s="56" t="str">
        <f>[4]lang_6!C1297</f>
        <v>宝物收藏</v>
      </c>
    </row>
    <row r="1298" spans="1:3">
      <c r="A1298" s="56" t="str">
        <f>[4]lang_6!A1298</f>
        <v>JIANIANHUAGUOQING_10</v>
      </c>
      <c r="B1298" s="56">
        <f>[4]lang_6!B1298</f>
        <v>0</v>
      </c>
      <c r="C1298" s="56" t="str">
        <f>[4]lang_6!C1298</f>
        <v>位面挑战</v>
      </c>
    </row>
    <row r="1299" spans="1:3">
      <c r="A1299" s="56" t="str">
        <f>[4]lang_6!A1299</f>
        <v>JIANIANHUAGUOQING_11</v>
      </c>
      <c r="B1299" s="56">
        <f>[4]lang_6!B1299</f>
        <v>0</v>
      </c>
      <c r="C1299" s="56" t="str">
        <f>[4]lang_6!C1299</f>
        <v>异界之王</v>
      </c>
    </row>
    <row r="1300" spans="1:3">
      <c r="A1300" s="56" t="str">
        <f>[4]lang_6!A1300</f>
        <v>JIANIANHUAGUOQING_12</v>
      </c>
      <c r="B1300" s="56">
        <f>[4]lang_6!B1300</f>
        <v>0</v>
      </c>
      <c r="C1300" s="56" t="str">
        <f>[4]lang_6!C1300</f>
        <v>刻印收藏</v>
      </c>
    </row>
    <row r="1301" spans="1:3">
      <c r="A1301" s="56" t="str">
        <f>[4]lang_6!A1301</f>
        <v>JIANIANHUAGUOQING_13</v>
      </c>
      <c r="B1301" s="56">
        <f>[4]lang_6!B1301</f>
        <v>0</v>
      </c>
      <c r="C1301" s="56" t="str">
        <f>[4]lang_6!C1301</f>
        <v>法术达人</v>
      </c>
    </row>
    <row r="1302" spans="1:3">
      <c r="A1302" s="56">
        <f>[4]lang_6!A1302</f>
        <v>0</v>
      </c>
      <c r="B1302" s="56">
        <f>[4]lang_6!B1302</f>
        <v>0</v>
      </c>
      <c r="C1302" s="56">
        <f>[4]lang_6!C1302</f>
        <v>0</v>
      </c>
    </row>
    <row r="1303" spans="1:3">
      <c r="A1303" s="56" t="str">
        <f>[4]lang_6!A1303</f>
        <v>#国庆嘉年华条件</v>
      </c>
      <c r="B1303" s="56">
        <f>[4]lang_6!B1303</f>
        <v>0</v>
      </c>
      <c r="C1303" s="56">
        <f>[4]lang_6!C1303</f>
        <v>0</v>
      </c>
    </row>
    <row r="1304" spans="1:3">
      <c r="A1304" s="56" t="str">
        <f>[4]lang_6!A1304</f>
        <v>JIANIANHUAGUOQING_10101</v>
      </c>
      <c r="B1304" s="56">
        <f>[4]lang_6!B1304</f>
        <v>0</v>
      </c>
      <c r="C1304" s="56" t="str">
        <f>[4]lang_6!C1304</f>
        <v>发联盟红包2次</v>
      </c>
    </row>
    <row r="1305" spans="1:3">
      <c r="A1305" s="56" t="str">
        <f>[4]lang_6!A1305</f>
        <v>JIANIANHUAGUOQING_10102</v>
      </c>
      <c r="B1305" s="56">
        <f>[4]lang_6!B1305</f>
        <v>0</v>
      </c>
      <c r="C1305" s="56" t="str">
        <f>[4]lang_6!C1305</f>
        <v>发联盟红包5次</v>
      </c>
    </row>
    <row r="1306" spans="1:3">
      <c r="A1306" s="56" t="str">
        <f>[4]lang_6!A1306</f>
        <v>JIANIANHUAGUOQING_10103</v>
      </c>
      <c r="B1306" s="56">
        <f>[4]lang_6!B1306</f>
        <v>0</v>
      </c>
      <c r="C1306" s="56" t="str">
        <f>[4]lang_6!C1306</f>
        <v>发联盟红包7次</v>
      </c>
    </row>
    <row r="1307" spans="1:3">
      <c r="A1307" s="56" t="str">
        <f>[4]lang_6!A1307</f>
        <v>JIANIANHUAGUOQING_10104</v>
      </c>
      <c r="B1307" s="56">
        <f>[4]lang_6!B1307</f>
        <v>0</v>
      </c>
      <c r="C1307" s="56" t="str">
        <f>[4]lang_6!C1307</f>
        <v>捐赠兵团碎片3次</v>
      </c>
    </row>
    <row r="1308" spans="1:3">
      <c r="A1308" s="56" t="str">
        <f>[4]lang_6!A1308</f>
        <v>JIANIANHUAGUOQING_10105</v>
      </c>
      <c r="B1308" s="56">
        <f>[4]lang_6!B1308</f>
        <v>0</v>
      </c>
      <c r="C1308" s="56" t="str">
        <f>[4]lang_6!C1308</f>
        <v>捐赠兵团碎片5次</v>
      </c>
    </row>
    <row r="1309" spans="1:3">
      <c r="A1309" s="56" t="str">
        <f>[4]lang_6!A1309</f>
        <v>JIANIANHUAGUOQING_10106</v>
      </c>
      <c r="B1309" s="56">
        <f>[4]lang_6!B1309</f>
        <v>0</v>
      </c>
      <c r="C1309" s="56" t="str">
        <f>[4]lang_6!C1309</f>
        <v>捐赠兵团碎片10次</v>
      </c>
    </row>
    <row r="1310" spans="1:3">
      <c r="A1310" s="56" t="str">
        <f>[4]lang_6!A1310</f>
        <v>JIANIANHUAGUOQING_10107</v>
      </c>
      <c r="B1310" s="56">
        <f>[4]lang_6!B1310</f>
        <v>0</v>
      </c>
      <c r="C1310" s="56" t="str">
        <f>[4]lang_6!C1310</f>
        <v>捐赠兵团碎片20次</v>
      </c>
    </row>
    <row r="1311" spans="1:3">
      <c r="A1311" s="56" t="str">
        <f>[4]lang_6!A1311</f>
        <v>JIANIANHUAGUOQING_10201</v>
      </c>
      <c r="B1311" s="56">
        <f>[4]lang_6!B1311</f>
        <v>0</v>
      </c>
      <c r="C1311" s="56" t="str">
        <f>[4]lang_6!C1311</f>
        <v>等级达到40级</v>
      </c>
    </row>
    <row r="1312" spans="1:3">
      <c r="A1312" s="56" t="str">
        <f>[4]lang_6!A1312</f>
        <v>JIANIANHUAGUOQING_10202</v>
      </c>
      <c r="B1312" s="56">
        <f>[4]lang_6!B1312</f>
        <v>0</v>
      </c>
      <c r="C1312" s="56" t="str">
        <f>[4]lang_6!C1312</f>
        <v>等级达到50级</v>
      </c>
    </row>
    <row r="1313" spans="1:3">
      <c r="A1313" s="56" t="str">
        <f>[4]lang_6!A1313</f>
        <v>JIANIANHUAGUOQING_10203</v>
      </c>
      <c r="B1313" s="56">
        <f>[4]lang_6!B1313</f>
        <v>0</v>
      </c>
      <c r="C1313" s="56" t="str">
        <f>[4]lang_6!C1313</f>
        <v>等级达到60级</v>
      </c>
    </row>
    <row r="1314" spans="1:3">
      <c r="A1314" s="56" t="str">
        <f>[4]lang_6!A1314</f>
        <v>JIANIANHUAGUOQING_10204</v>
      </c>
      <c r="B1314" s="56">
        <f>[4]lang_6!B1314</f>
        <v>0</v>
      </c>
      <c r="C1314" s="56" t="str">
        <f>[4]lang_6!C1314</f>
        <v>等级达到65级</v>
      </c>
    </row>
    <row r="1315" spans="1:3">
      <c r="A1315" s="56" t="str">
        <f>[4]lang_6!A1315</f>
        <v>JIANIANHUAGUOQING_10205</v>
      </c>
      <c r="B1315" s="56">
        <f>[4]lang_6!B1315</f>
        <v>0</v>
      </c>
      <c r="C1315" s="56" t="str">
        <f>[4]lang_6!C1315</f>
        <v>等级达到70级</v>
      </c>
    </row>
    <row r="1316" spans="1:3">
      <c r="A1316" s="56" t="str">
        <f>[4]lang_6!A1316</f>
        <v>JIANIANHUAGUOQING_10206</v>
      </c>
      <c r="B1316" s="56">
        <f>[4]lang_6!B1316</f>
        <v>0</v>
      </c>
      <c r="C1316" s="56" t="str">
        <f>[4]lang_6!C1316</f>
        <v>等级达到75级</v>
      </c>
    </row>
    <row r="1317" spans="1:3">
      <c r="A1317" s="56" t="str">
        <f>[4]lang_6!A1317</f>
        <v>JIANIANHUAGUOQING_10207</v>
      </c>
      <c r="B1317" s="56">
        <f>[4]lang_6!B1317</f>
        <v>0</v>
      </c>
      <c r="C1317" s="56" t="str">
        <f>[4]lang_6!C1317</f>
        <v>等级达到80级</v>
      </c>
    </row>
    <row r="1318" spans="1:3">
      <c r="A1318" s="56" t="str">
        <f>[4]lang_6!A1318</f>
        <v>JIANIANHUAGUOQING_10208</v>
      </c>
      <c r="B1318" s="56">
        <f>[4]lang_6!B1318</f>
        <v>0</v>
      </c>
      <c r="C1318" s="56" t="str">
        <f>[4]lang_6!C1318</f>
        <v>等级达到85级</v>
      </c>
    </row>
    <row r="1319" spans="1:3">
      <c r="A1319" s="56" t="str">
        <f>[4]lang_6!A1319</f>
        <v>JIANIANHUAGUOQING_10301</v>
      </c>
      <c r="B1319" s="56">
        <f>[4]lang_6!B1319</f>
        <v>0</v>
      </c>
      <c r="C1319" s="56" t="str">
        <f>[4]lang_6!C1319</f>
        <v>通关新兵训练营</v>
      </c>
    </row>
    <row r="1320" spans="1:3">
      <c r="A1320" s="56" t="str">
        <f>[4]lang_6!A1320</f>
        <v>JIANIANHUAGUOQING_10302</v>
      </c>
      <c r="B1320" s="56">
        <f>[4]lang_6!B1320</f>
        <v>0</v>
      </c>
      <c r="C1320" s="56" t="str">
        <f>[4]lang_6!C1320</f>
        <v>通关精英训练营</v>
      </c>
    </row>
    <row r="1321" spans="1:3">
      <c r="A1321" s="56" t="str">
        <f>[4]lang_6!A1321</f>
        <v>JIANIANHUAGUOQING_10303</v>
      </c>
      <c r="B1321" s="56">
        <f>[4]lang_6!B1321</f>
        <v>0</v>
      </c>
      <c r="C1321" s="56" t="str">
        <f>[4]lang_6!C1321</f>
        <v>在皇家演练场取得3个S</v>
      </c>
    </row>
    <row r="1322" spans="1:3">
      <c r="A1322" s="56" t="str">
        <f>[4]lang_6!A1322</f>
        <v>JIANIANHUAGUOQING_10304</v>
      </c>
      <c r="B1322" s="56">
        <f>[4]lang_6!B1322</f>
        <v>0</v>
      </c>
      <c r="C1322" s="56" t="str">
        <f>[4]lang_6!C1322</f>
        <v>在皇家演练场取得5个S</v>
      </c>
    </row>
    <row r="1323" spans="1:3">
      <c r="A1323" s="56" t="str">
        <f>[4]lang_6!A1323</f>
        <v>JIANIANHUAGUOQING_10305</v>
      </c>
      <c r="B1323" s="56">
        <f>[4]lang_6!B1323</f>
        <v>0</v>
      </c>
      <c r="C1323" s="56" t="str">
        <f>[4]lang_6!C1323</f>
        <v>在皇家演练场取得7个S</v>
      </c>
    </row>
    <row r="1324" spans="1:3">
      <c r="A1324" s="56" t="str">
        <f>[4]lang_6!A1324</f>
        <v>JIANIANHUAGUOQING_20101</v>
      </c>
      <c r="B1324" s="56">
        <f>[4]lang_6!B1324</f>
        <v>0</v>
      </c>
      <c r="C1324" s="56" t="str">
        <f>[4]lang_6!C1324</f>
        <v>将帝国枪兵觉醒为皇家禁卫</v>
      </c>
    </row>
    <row r="1325" spans="1:3">
      <c r="A1325" s="56" t="str">
        <f>[4]lang_6!A1325</f>
        <v>JIANIANHUAGUOQING_20102</v>
      </c>
      <c r="B1325" s="56">
        <f>[4]lang_6!B1325</f>
        <v>0</v>
      </c>
      <c r="C1325" s="56" t="str">
        <f>[4]lang_6!C1325</f>
        <v>将皇家骑士觉醒为冠军骑士</v>
      </c>
    </row>
    <row r="1326" spans="1:3">
      <c r="A1326" s="56" t="str">
        <f>[4]lang_6!A1326</f>
        <v>JIANIANHUAGUOQING_20103</v>
      </c>
      <c r="B1326" s="56">
        <f>[4]lang_6!B1326</f>
        <v>0</v>
      </c>
      <c r="C1326" s="56" t="str">
        <f>[4]lang_6!C1326</f>
        <v>将凤凰觉醒为烈焰主宰</v>
      </c>
    </row>
    <row r="1327" spans="1:3">
      <c r="A1327" s="56" t="str">
        <f>[4]lang_6!A1327</f>
        <v>JIANIANHUAGUOQING_20104</v>
      </c>
      <c r="B1327" s="56">
        <f>[4]lang_6!B1327</f>
        <v>0</v>
      </c>
      <c r="C1327" s="56" t="str">
        <f>[4]lang_6!C1327</f>
        <v>将黑暗骑士觉醒为恐惧领主</v>
      </c>
    </row>
    <row r="1328" spans="1:3">
      <c r="A1328" s="56" t="str">
        <f>[4]lang_6!A1328</f>
        <v>JIANIANHUAGUOQING_20105</v>
      </c>
      <c r="B1328" s="56">
        <f>[4]lang_6!B1328</f>
        <v>0</v>
      </c>
      <c r="C1328" s="56" t="str">
        <f>[4]lang_6!C1328</f>
        <v>将皇家禁卫强化至觉醒3星</v>
      </c>
    </row>
    <row r="1329" spans="1:3">
      <c r="A1329" s="56" t="str">
        <f>[4]lang_6!A1329</f>
        <v>JIANIANHUAGUOQING_20106</v>
      </c>
      <c r="B1329" s="56">
        <f>[4]lang_6!B1329</f>
        <v>0</v>
      </c>
      <c r="C1329" s="56" t="str">
        <f>[4]lang_6!C1329</f>
        <v>将烈焰主宰强化至觉醒3星</v>
      </c>
    </row>
    <row r="1330" spans="1:3">
      <c r="A1330" s="56" t="str">
        <f>[4]lang_6!A1330</f>
        <v>JIANIANHUAGUOQING_20107</v>
      </c>
      <c r="B1330" s="56">
        <f>[4]lang_6!B1330</f>
        <v>0</v>
      </c>
      <c r="C1330" s="56" t="str">
        <f>[4]lang_6!C1330</f>
        <v>将冠军骑士强化至觉醒3星</v>
      </c>
    </row>
    <row r="1331" spans="1:3">
      <c r="A1331" s="56" t="str">
        <f>[4]lang_6!A1331</f>
        <v>JIANIANHUAGUOQING_20108</v>
      </c>
      <c r="B1331" s="56">
        <f>[4]lang_6!B1331</f>
        <v>0</v>
      </c>
      <c r="C1331" s="56" t="str">
        <f>[4]lang_6!C1331</f>
        <v>将恐惧领主强化至觉醒3星</v>
      </c>
    </row>
    <row r="1332" spans="1:3">
      <c r="A1332" s="56" t="str">
        <f>[4]lang_6!A1332</f>
        <v>JIANIANHUAGUOQING_20201</v>
      </c>
      <c r="B1332" s="56">
        <f>[4]lang_6!B1332</f>
        <v>0</v>
      </c>
      <c r="C1332" s="56" t="str">
        <f>[4]lang_6!C1332</f>
        <v>获得50个城堡兵团碎片</v>
      </c>
    </row>
    <row r="1333" spans="1:3">
      <c r="A1333" s="56" t="str">
        <f>[4]lang_6!A1333</f>
        <v>JIANIANHUAGUOQING_20202</v>
      </c>
      <c r="B1333" s="56">
        <f>[4]lang_6!B1333</f>
        <v>0</v>
      </c>
      <c r="C1333" s="56" t="str">
        <f>[4]lang_6!C1333</f>
        <v>获得50个壁垒兵团碎片</v>
      </c>
    </row>
    <row r="1334" spans="1:3">
      <c r="A1334" s="56" t="str">
        <f>[4]lang_6!A1334</f>
        <v>JIANIANHUAGUOQING_20203</v>
      </c>
      <c r="B1334" s="56">
        <f>[4]lang_6!B1334</f>
        <v>0</v>
      </c>
      <c r="C1334" s="56" t="str">
        <f>[4]lang_6!C1334</f>
        <v>获得50个塔楼兵团碎片</v>
      </c>
    </row>
    <row r="1335" spans="1:3">
      <c r="A1335" s="56" t="str">
        <f>[4]lang_6!A1335</f>
        <v>JIANIANHUAGUOQING_20204</v>
      </c>
      <c r="B1335" s="56">
        <f>[4]lang_6!B1335</f>
        <v>0</v>
      </c>
      <c r="C1335" s="56" t="str">
        <f>[4]lang_6!C1335</f>
        <v>获得50个据点兵团碎片</v>
      </c>
    </row>
    <row r="1336" spans="1:3">
      <c r="A1336" s="56" t="str">
        <f>[4]lang_6!A1336</f>
        <v>JIANIANHUAGUOQING_20205</v>
      </c>
      <c r="B1336" s="56">
        <f>[4]lang_6!B1336</f>
        <v>0</v>
      </c>
      <c r="C1336" s="56" t="str">
        <f>[4]lang_6!C1336</f>
        <v>获得50个地狱兵团碎片</v>
      </c>
    </row>
    <row r="1337" spans="1:3">
      <c r="A1337" s="56" t="str">
        <f>[4]lang_6!A1337</f>
        <v>JIANIANHUAGUOQING_20206</v>
      </c>
      <c r="B1337" s="56">
        <f>[4]lang_6!B1337</f>
        <v>0</v>
      </c>
      <c r="C1337" s="56" t="str">
        <f>[4]lang_6!C1337</f>
        <v>获得50个墓园兵团碎片</v>
      </c>
    </row>
    <row r="1338" spans="1:3">
      <c r="A1338" s="56" t="str">
        <f>[4]lang_6!A1338</f>
        <v>JIANIANHUAGUOQING_20207</v>
      </c>
      <c r="B1338" s="56">
        <f>[4]lang_6!B1338</f>
        <v>0</v>
      </c>
      <c r="C1338" s="56" t="str">
        <f>[4]lang_6!C1338</f>
        <v>获得50个元素兵团碎片</v>
      </c>
    </row>
    <row r="1339" spans="1:3">
      <c r="A1339" s="56" t="str">
        <f>[4]lang_6!A1339</f>
        <v>JIANIANHUAGUOQING_30101</v>
      </c>
      <c r="B1339" s="56">
        <f>[4]lang_6!B1339</f>
        <v>0</v>
      </c>
      <c r="C1339" s="56" t="str">
        <f>[4]lang_6!C1339</f>
        <v>10个兵团品质达到橙色</v>
      </c>
    </row>
    <row r="1340" spans="1:3">
      <c r="A1340" s="56" t="str">
        <f>[4]lang_6!A1340</f>
        <v>JIANIANHUAGUOQING_30102</v>
      </c>
      <c r="B1340" s="56">
        <f>[4]lang_6!B1340</f>
        <v>0</v>
      </c>
      <c r="C1340" s="56" t="str">
        <f>[4]lang_6!C1340</f>
        <v>15个兵团品质达到橙色</v>
      </c>
    </row>
    <row r="1341" spans="1:3">
      <c r="A1341" s="56" t="str">
        <f>[4]lang_6!A1341</f>
        <v>JIANIANHUAGUOQING_30103</v>
      </c>
      <c r="B1341" s="56">
        <f>[4]lang_6!B1341</f>
        <v>0</v>
      </c>
      <c r="C1341" s="56" t="str">
        <f>[4]lang_6!C1341</f>
        <v>20个兵团品质达到橙色</v>
      </c>
    </row>
    <row r="1342" spans="1:3">
      <c r="A1342" s="56" t="str">
        <f>[4]lang_6!A1342</f>
        <v>JIANIANHUAGUOQING_30104</v>
      </c>
      <c r="B1342" s="56">
        <f>[4]lang_6!B1342</f>
        <v>0</v>
      </c>
      <c r="C1342" s="56" t="str">
        <f>[4]lang_6!C1342</f>
        <v>25个兵团品质达到橙色</v>
      </c>
    </row>
    <row r="1343" spans="1:3">
      <c r="A1343" s="56" t="str">
        <f>[4]lang_6!A1343</f>
        <v>JIANIANHUAGUOQING_30105</v>
      </c>
      <c r="B1343" s="56">
        <f>[4]lang_6!B1343</f>
        <v>0</v>
      </c>
      <c r="C1343" s="56" t="str">
        <f>[4]lang_6!C1343</f>
        <v>10个兵团品质达到橙色+1</v>
      </c>
    </row>
    <row r="1344" spans="1:3">
      <c r="A1344" s="56" t="str">
        <f>[4]lang_6!A1344</f>
        <v>JIANIANHUAGUOQING_30106</v>
      </c>
      <c r="B1344" s="56">
        <f>[4]lang_6!B1344</f>
        <v>0</v>
      </c>
      <c r="C1344" s="56" t="str">
        <f>[4]lang_6!C1344</f>
        <v>15个兵团品质达到橙色+1</v>
      </c>
    </row>
    <row r="1345" spans="1:3">
      <c r="A1345" s="56" t="str">
        <f>[4]lang_6!A1345</f>
        <v>JIANIANHUAGUOQING_30107</v>
      </c>
      <c r="B1345" s="56">
        <f>[4]lang_6!B1345</f>
        <v>0</v>
      </c>
      <c r="C1345" s="56" t="str">
        <f>[4]lang_6!C1345</f>
        <v>20个兵团品质达到橙色+1</v>
      </c>
    </row>
    <row r="1346" spans="1:3">
      <c r="A1346" s="56" t="str">
        <f>[4]lang_6!A1346</f>
        <v>JIANIANHUAGUOQING_30108</v>
      </c>
      <c r="B1346" s="56">
        <f>[4]lang_6!B1346</f>
        <v>0</v>
      </c>
      <c r="C1346" s="56" t="str">
        <f>[4]lang_6!C1346</f>
        <v>10个兵团品质达到橙色+2</v>
      </c>
    </row>
    <row r="1347" spans="1:3">
      <c r="A1347" s="56" t="str">
        <f>[4]lang_6!A1347</f>
        <v>JIANIANHUAGUOQING_30109</v>
      </c>
      <c r="B1347" s="56">
        <f>[4]lang_6!B1347</f>
        <v>0</v>
      </c>
      <c r="C1347" s="56" t="str">
        <f>[4]lang_6!C1347</f>
        <v>15个兵团品质达到橙色+2</v>
      </c>
    </row>
    <row r="1348" spans="1:3">
      <c r="A1348" s="56" t="str">
        <f>[4]lang_6!A1348</f>
        <v>JIANIANHUAGUOQING_30110</v>
      </c>
      <c r="B1348" s="56">
        <f>[4]lang_6!B1348</f>
        <v>0</v>
      </c>
      <c r="C1348" s="56" t="str">
        <f>[4]lang_6!C1348</f>
        <v>20个兵团品质达到橙色+2</v>
      </c>
    </row>
    <row r="1349" spans="1:3">
      <c r="A1349" s="56" t="str">
        <f>[4]lang_6!A1349</f>
        <v>JIANIANHUAGUOQING_30201</v>
      </c>
      <c r="B1349" s="56">
        <f>[4]lang_6!B1349</f>
        <v>0</v>
      </c>
      <c r="C1349" s="56" t="str">
        <f>[4]lang_6!C1349</f>
        <v>拥有50件60级以上的装备</v>
      </c>
    </row>
    <row r="1350" spans="1:3">
      <c r="A1350" s="56" t="str">
        <f>[4]lang_6!A1350</f>
        <v>JIANIANHUAGUOQING_30202</v>
      </c>
      <c r="B1350" s="56">
        <f>[4]lang_6!B1350</f>
        <v>0</v>
      </c>
      <c r="C1350" s="56" t="str">
        <f>[4]lang_6!C1350</f>
        <v>拥有50件70级以上的装备</v>
      </c>
    </row>
    <row r="1351" spans="1:3">
      <c r="A1351" s="56" t="str">
        <f>[4]lang_6!A1351</f>
        <v>JIANIANHUAGUOQING_30203</v>
      </c>
      <c r="B1351" s="56">
        <f>[4]lang_6!B1351</f>
        <v>0</v>
      </c>
      <c r="C1351" s="56" t="str">
        <f>[4]lang_6!C1351</f>
        <v>拥有50件75级以上的装备</v>
      </c>
    </row>
    <row r="1352" spans="1:3">
      <c r="A1352" s="56" t="str">
        <f>[4]lang_6!A1352</f>
        <v>JIANIANHUAGUOQING_30204</v>
      </c>
      <c r="B1352" s="56">
        <f>[4]lang_6!B1352</f>
        <v>0</v>
      </c>
      <c r="C1352" s="56" t="str">
        <f>[4]lang_6!C1352</f>
        <v>拥有50件80级以上的装备</v>
      </c>
    </row>
    <row r="1353" spans="1:3">
      <c r="A1353" s="56" t="str">
        <f>[4]lang_6!A1353</f>
        <v>JIANIANHUAGUOQING_30205</v>
      </c>
      <c r="B1353" s="56">
        <f>[4]lang_6!B1353</f>
        <v>0</v>
      </c>
      <c r="C1353" s="56" t="str">
        <f>[4]lang_6!C1353</f>
        <v>拥有60件80级以上的装备</v>
      </c>
    </row>
    <row r="1354" spans="1:3">
      <c r="A1354" s="56" t="str">
        <f>[4]lang_6!A1354</f>
        <v>JIANIANHUAGUOQING_40101</v>
      </c>
      <c r="B1354" s="56">
        <f>[4]lang_6!B1354</f>
        <v>0</v>
      </c>
      <c r="C1354" s="56" t="str">
        <f>[4]lang_6!C1354</f>
        <v>在战役中击败15个敌人</v>
      </c>
    </row>
    <row r="1355" spans="1:3">
      <c r="A1355" s="56" t="str">
        <f>[4]lang_6!A1355</f>
        <v>JIANIANHUAGUOQING_40102</v>
      </c>
      <c r="B1355" s="56">
        <f>[4]lang_6!B1355</f>
        <v>0</v>
      </c>
      <c r="C1355" s="56" t="str">
        <f>[4]lang_6!C1355</f>
        <v>在战役中击败30个敌人</v>
      </c>
    </row>
    <row r="1356" spans="1:3">
      <c r="A1356" s="56" t="str">
        <f>[4]lang_6!A1356</f>
        <v>JIANIANHUAGUOQING_40103</v>
      </c>
      <c r="B1356" s="56">
        <f>[4]lang_6!B1356</f>
        <v>0</v>
      </c>
      <c r="C1356" s="56" t="str">
        <f>[4]lang_6!C1356</f>
        <v>在战役中击败45个敌人</v>
      </c>
    </row>
    <row r="1357" spans="1:3">
      <c r="A1357" s="56" t="str">
        <f>[4]lang_6!A1357</f>
        <v>JIANIANHUAGUOQING_40104</v>
      </c>
      <c r="B1357" s="56">
        <f>[4]lang_6!B1357</f>
        <v>0</v>
      </c>
      <c r="C1357" s="56" t="str">
        <f>[4]lang_6!C1357</f>
        <v>在战役中击败60个敌人</v>
      </c>
    </row>
    <row r="1358" spans="1:3">
      <c r="A1358" s="56" t="str">
        <f>[4]lang_6!A1358</f>
        <v>JIANIANHUAGUOQING_40105</v>
      </c>
      <c r="B1358" s="56">
        <f>[4]lang_6!B1358</f>
        <v>0</v>
      </c>
      <c r="C1358" s="56" t="str">
        <f>[4]lang_6!C1358</f>
        <v>在战役中击败75个敌人</v>
      </c>
    </row>
    <row r="1359" spans="1:3">
      <c r="A1359" s="56" t="str">
        <f>[4]lang_6!A1359</f>
        <v>JIANIANHUAGUOQING_40106</v>
      </c>
      <c r="B1359" s="56">
        <f>[4]lang_6!B1359</f>
        <v>0</v>
      </c>
      <c r="C1359" s="56" t="str">
        <f>[4]lang_6!C1359</f>
        <v>在战役中击败90个敌人</v>
      </c>
    </row>
    <row r="1360" spans="1:3">
      <c r="A1360" s="56" t="str">
        <f>[4]lang_6!A1360</f>
        <v>JIANIANHUAGUOQING_40107</v>
      </c>
      <c r="B1360" s="56">
        <f>[4]lang_6!B1360</f>
        <v>0</v>
      </c>
      <c r="C1360" s="56" t="str">
        <f>[4]lang_6!C1360</f>
        <v>在战役中击败100个敌人</v>
      </c>
    </row>
    <row r="1361" spans="1:3">
      <c r="A1361" s="56" t="str">
        <f>[4]lang_6!A1361</f>
        <v>JIANIANHUAGUOQING_40201</v>
      </c>
      <c r="B1361" s="56">
        <f>[4]lang_6!B1361</f>
        <v>0</v>
      </c>
      <c r="C1361" s="56" t="str">
        <f>[4]lang_6!C1361</f>
        <v>拥有7阶幸运铁蹄</v>
      </c>
    </row>
    <row r="1362" spans="1:3">
      <c r="A1362" s="56" t="str">
        <f>[4]lang_6!A1362</f>
        <v>JIANIANHUAGUOQING_40202</v>
      </c>
      <c r="B1362" s="56">
        <f>[4]lang_6!B1362</f>
        <v>0</v>
      </c>
      <c r="C1362" s="56" t="str">
        <f>[4]lang_6!C1362</f>
        <v>拥有7阶抗魔符文</v>
      </c>
    </row>
    <row r="1363" spans="1:3">
      <c r="A1363" s="56" t="str">
        <f>[4]lang_6!A1363</f>
        <v>JIANIANHUAGUOQING_40203</v>
      </c>
      <c r="B1363" s="56">
        <f>[4]lang_6!B1363</f>
        <v>0</v>
      </c>
      <c r="C1363" s="56" t="str">
        <f>[4]lang_6!C1363</f>
        <v>拥有6阶幻影神弓</v>
      </c>
    </row>
    <row r="1364" spans="1:3">
      <c r="A1364" s="56" t="str">
        <f>[4]lang_6!A1364</f>
        <v>JIANIANHUAGUOQING_40204</v>
      </c>
      <c r="B1364" s="56">
        <f>[4]lang_6!B1364</f>
        <v>0</v>
      </c>
      <c r="C1364" s="56" t="str">
        <f>[4]lang_6!C1364</f>
        <v>拥有10阶诅咒铠甲</v>
      </c>
    </row>
    <row r="1365" spans="1:3">
      <c r="A1365" s="56" t="str">
        <f>[4]lang_6!A1365</f>
        <v>JIANIANHUAGUOQING_40205</v>
      </c>
      <c r="B1365" s="56">
        <f>[4]lang_6!B1365</f>
        <v>0</v>
      </c>
      <c r="C1365" s="56" t="str">
        <f>[4]lang_6!C1365</f>
        <v>拥有10阶野蛮之斧</v>
      </c>
    </row>
    <row r="1366" spans="1:3">
      <c r="A1366" s="55" t="str">
        <f>[4]lang_6!A1366</f>
        <v>JIANIANHUAGUOQING_40206</v>
      </c>
      <c r="B1366" s="55">
        <f>[4]lang_6!B1366</f>
        <v>0</v>
      </c>
      <c r="C1366" s="55" t="str">
        <f>[4]lang_6!C1366</f>
        <v>拥有10阶泰坦神箭</v>
      </c>
    </row>
    <row r="1367" spans="1:3">
      <c r="A1367" s="56" t="str">
        <f>[4]lang_6!A1367</f>
        <v>JIANIANHUAGUOQING_40207</v>
      </c>
      <c r="B1367" s="56">
        <f>[4]lang_6!B1367</f>
        <v>0</v>
      </c>
      <c r="C1367" s="56" t="str">
        <f>[4]lang_6!C1367</f>
        <v>拥有6阶龙王神力</v>
      </c>
    </row>
    <row r="1368" spans="1:3">
      <c r="A1368" s="56" t="str">
        <f>[4]lang_6!A1368</f>
        <v>JIANIANHUAGUOQING_50101</v>
      </c>
      <c r="B1368" s="56">
        <f>[4]lang_6!B1368</f>
        <v>0</v>
      </c>
      <c r="C1368" s="56" t="str">
        <f>[4]lang_6!C1368</f>
        <v>通关气元素位面第3层</v>
      </c>
    </row>
    <row r="1369" spans="1:3">
      <c r="A1369" s="56" t="str">
        <f>[4]lang_6!A1369</f>
        <v>JIANIANHUAGUOQING_50102</v>
      </c>
      <c r="B1369" s="56">
        <f>[4]lang_6!B1369</f>
        <v>0</v>
      </c>
      <c r="C1369" s="56" t="str">
        <f>[4]lang_6!C1369</f>
        <v>通关气元素位面第6层</v>
      </c>
    </row>
    <row r="1370" spans="1:3">
      <c r="A1370" s="56" t="str">
        <f>[4]lang_6!A1370</f>
        <v>JIANIANHUAGUOQING_50103</v>
      </c>
      <c r="B1370" s="56">
        <f>[4]lang_6!B1370</f>
        <v>0</v>
      </c>
      <c r="C1370" s="56" t="str">
        <f>[4]lang_6!C1370</f>
        <v>通关气元素位面第10层</v>
      </c>
    </row>
    <row r="1371" spans="1:3">
      <c r="A1371" s="56" t="str">
        <f>[4]lang_6!A1371</f>
        <v>JIANIANHUAGUOQING_50104</v>
      </c>
      <c r="B1371" s="56">
        <f>[4]lang_6!B1371</f>
        <v>0</v>
      </c>
      <c r="C1371" s="56" t="str">
        <f>[4]lang_6!C1371</f>
        <v>通关气元素位面第15层</v>
      </c>
    </row>
    <row r="1372" spans="1:3">
      <c r="A1372" s="302" t="str">
        <f>[4]lang_6!A1372</f>
        <v>JIANIANHUAGUOQING_50105</v>
      </c>
      <c r="B1372" s="56">
        <f>[4]lang_6!B1372</f>
        <v>0</v>
      </c>
      <c r="C1372" s="56" t="str">
        <f>[4]lang_6!C1372</f>
        <v>通关水元素位面第3层</v>
      </c>
    </row>
    <row r="1373" spans="1:3">
      <c r="A1373" s="56" t="str">
        <f>[4]lang_6!A1373</f>
        <v>JIANIANHUAGUOQING_50106</v>
      </c>
      <c r="B1373" s="56">
        <f>[4]lang_6!B1373</f>
        <v>0</v>
      </c>
      <c r="C1373" s="56" t="str">
        <f>[4]lang_6!C1373</f>
        <v>通关水元素位面第6层</v>
      </c>
    </row>
    <row r="1374" spans="1:3">
      <c r="A1374" s="56" t="str">
        <f>[4]lang_6!A1374</f>
        <v>JIANIANHUAGUOQING_50107</v>
      </c>
      <c r="B1374" s="56">
        <f>[4]lang_6!B1374</f>
        <v>0</v>
      </c>
      <c r="C1374" s="56" t="str">
        <f>[4]lang_6!C1374</f>
        <v>通关水元素位面第10层</v>
      </c>
    </row>
    <row r="1375" spans="1:3">
      <c r="A1375" s="56" t="str">
        <f>[4]lang_6!A1375</f>
        <v>JIANIANHUAGUOQING_50108</v>
      </c>
      <c r="B1375" s="56">
        <f>[4]lang_6!B1375</f>
        <v>0</v>
      </c>
      <c r="C1375" s="56" t="str">
        <f>[4]lang_6!C1375</f>
        <v>通关水元素位面第15层</v>
      </c>
    </row>
    <row r="1376" spans="1:3">
      <c r="A1376" s="56" t="str">
        <f>[4]lang_6!A1376</f>
        <v>JIANIANHUAGUOQING_50109</v>
      </c>
      <c r="B1376" s="56">
        <f>[4]lang_6!B1376</f>
        <v>0</v>
      </c>
      <c r="C1376" s="56" t="str">
        <f>[4]lang_6!C1376</f>
        <v>通关火元素位面第3层</v>
      </c>
    </row>
    <row r="1377" spans="1:3">
      <c r="A1377" s="56" t="str">
        <f>[4]lang_6!A1377</f>
        <v>JIANIANHUAGUOQING_50110</v>
      </c>
      <c r="B1377" s="56">
        <f>[4]lang_6!B1377</f>
        <v>0</v>
      </c>
      <c r="C1377" s="56" t="str">
        <f>[4]lang_6!C1377</f>
        <v>通关火元素位面第6层</v>
      </c>
    </row>
    <row r="1378" spans="1:3">
      <c r="A1378" s="56" t="str">
        <f>[4]lang_6!A1378</f>
        <v>JIANIANHUAGUOQING_50111</v>
      </c>
      <c r="B1378" s="56">
        <f>[4]lang_6!B1378</f>
        <v>0</v>
      </c>
      <c r="C1378" s="56" t="str">
        <f>[4]lang_6!C1378</f>
        <v>通关火元素位面第10层</v>
      </c>
    </row>
    <row r="1379" spans="1:3">
      <c r="A1379" s="56" t="str">
        <f>[4]lang_6!A1379</f>
        <v>JIANIANHUAGUOQING_50112</v>
      </c>
      <c r="B1379" s="56">
        <f>[4]lang_6!B1379</f>
        <v>0</v>
      </c>
      <c r="C1379" s="56" t="str">
        <f>[4]lang_6!C1379</f>
        <v>通关火元素位面第15层</v>
      </c>
    </row>
    <row r="1380" spans="1:3">
      <c r="A1380" s="56" t="str">
        <f>[4]lang_6!A1380</f>
        <v>JIANIANHUAGUOQING_50201</v>
      </c>
      <c r="B1380" s="56">
        <f>[4]lang_6!B1380</f>
        <v>0</v>
      </c>
      <c r="C1380" s="56" t="str">
        <f>[4]lang_6!C1380</f>
        <v>击败冷酷难度的龙之国</v>
      </c>
    </row>
    <row r="1381" spans="1:3">
      <c r="A1381" s="56" t="str">
        <f>[4]lang_6!A1381</f>
        <v>JIANIANHUAGUOQING_50202</v>
      </c>
      <c r="B1381" s="56">
        <f>[4]lang_6!B1381</f>
        <v>0</v>
      </c>
      <c r="C1381" s="56" t="str">
        <f>[4]lang_6!C1381</f>
        <v>击败冠军难度的龙之国</v>
      </c>
    </row>
    <row r="1382" spans="1:3">
      <c r="A1382" s="56" t="str">
        <f>[4]lang_6!A1382</f>
        <v>JIANIANHUAGUOQING_50203</v>
      </c>
      <c r="B1382" s="56">
        <f>[4]lang_6!B1382</f>
        <v>0</v>
      </c>
      <c r="C1382" s="56" t="str">
        <f>[4]lang_6!C1382</f>
        <v>击败传奇难度的龙之国</v>
      </c>
    </row>
    <row r="1383" spans="1:3">
      <c r="A1383" s="56" t="str">
        <f>[4]lang_6!A1383</f>
        <v>JIANIANHUAGUOQING_50204</v>
      </c>
      <c r="B1383" s="56">
        <f>[4]lang_6!B1383</f>
        <v>0</v>
      </c>
      <c r="C1383" s="56" t="str">
        <f>[4]lang_6!C1383</f>
        <v>在阴森墓穴中单次消灭10波僵尸</v>
      </c>
    </row>
    <row r="1384" spans="1:3">
      <c r="A1384" s="56" t="str">
        <f>[4]lang_6!A1384</f>
        <v>JIANIANHUAGUOQING_50205</v>
      </c>
      <c r="B1384" s="56">
        <f>[4]lang_6!B1384</f>
        <v>0</v>
      </c>
      <c r="C1384" s="56" t="str">
        <f>[4]lang_6!C1384</f>
        <v>在阴森墓穴中单次消灭15波僵尸</v>
      </c>
    </row>
    <row r="1385" spans="1:3">
      <c r="A1385" s="56" t="str">
        <f>[4]lang_6!A1385</f>
        <v>JIANIANHUAGUOQING_50206</v>
      </c>
      <c r="B1385" s="56">
        <f>[4]lang_6!B1385</f>
        <v>0</v>
      </c>
      <c r="C1385" s="56" t="str">
        <f>[4]lang_6!C1385</f>
        <v>在阴森墓穴中单次消灭20波僵尸</v>
      </c>
    </row>
    <row r="1386" spans="1:3">
      <c r="A1386" s="56" t="str">
        <f>[4]lang_6!A1386</f>
        <v>JIANIANHUAGUOQING_50207</v>
      </c>
      <c r="B1386" s="56">
        <f>[4]lang_6!B1386</f>
        <v>0</v>
      </c>
      <c r="C1386" s="56" t="str">
        <f>[4]lang_6!C1386</f>
        <v>在矮人宝屋中单次消灭1250个矮人</v>
      </c>
    </row>
    <row r="1387" spans="1:3">
      <c r="A1387" s="302" t="str">
        <f>[4]lang_6!A1387</f>
        <v>JIANIANHUAGUOQING_50208</v>
      </c>
      <c r="B1387" s="56">
        <f>[4]lang_6!B1387</f>
        <v>0</v>
      </c>
      <c r="C1387" s="56" t="str">
        <f>[4]lang_6!C1387</f>
        <v>在矮人宝屋中单次消灭1550个矮人</v>
      </c>
    </row>
    <row r="1388" spans="1:3">
      <c r="A1388" s="56" t="str">
        <f>[4]lang_6!A1388</f>
        <v>JIANIANHUAGUOQING_50209</v>
      </c>
      <c r="B1388" s="56">
        <f>[4]lang_6!B1388</f>
        <v>0</v>
      </c>
      <c r="C1388" s="56" t="str">
        <f>[4]lang_6!C1388</f>
        <v>在矮人宝屋中单次消灭1950个矮人</v>
      </c>
    </row>
    <row r="1389" spans="1:3">
      <c r="A1389" s="56" t="str">
        <f>[4]lang_6!A1389</f>
        <v>JIANIANHUAGUOQING_60101</v>
      </c>
      <c r="B1389" s="56">
        <f>[4]lang_6!B1389</f>
        <v>0</v>
      </c>
      <c r="C1389" s="56" t="str">
        <f>[4]lang_6!C1389</f>
        <v>激活4个绿色法术</v>
      </c>
    </row>
    <row r="1390" spans="1:3">
      <c r="A1390" s="56" t="str">
        <f>[4]lang_6!A1390</f>
        <v>JIANIANHUAGUOQING_60102</v>
      </c>
      <c r="B1390" s="56">
        <f>[4]lang_6!B1390</f>
        <v>0</v>
      </c>
      <c r="C1390" s="56" t="str">
        <f>[4]lang_6!C1390</f>
        <v>激活3个蓝色法术</v>
      </c>
    </row>
    <row r="1391" spans="1:3">
      <c r="A1391" s="56" t="str">
        <f>[4]lang_6!A1391</f>
        <v>JIANIANHUAGUOQING_60103</v>
      </c>
      <c r="B1391" s="56">
        <f>[4]lang_6!B1391</f>
        <v>0</v>
      </c>
      <c r="C1391" s="56" t="str">
        <f>[4]lang_6!C1391</f>
        <v>激活1个紫色法术</v>
      </c>
    </row>
    <row r="1392" spans="1:3">
      <c r="A1392" s="56" t="str">
        <f>[4]lang_6!A1392</f>
        <v>JIANIANHUAGUOQING_60104</v>
      </c>
      <c r="B1392" s="56">
        <f>[4]lang_6!B1392</f>
        <v>0</v>
      </c>
      <c r="C1392" s="56" t="str">
        <f>[4]lang_6!C1392</f>
        <v>激活1个1级橙色法术</v>
      </c>
    </row>
    <row r="1393" spans="1:3">
      <c r="A1393" s="56" t="str">
        <f>[4]lang_6!A1393</f>
        <v>JIANIANHUAGUOQING_60105</v>
      </c>
      <c r="B1393" s="56">
        <f>[4]lang_6!B1393</f>
        <v>0</v>
      </c>
      <c r="C1393" s="56" t="str">
        <f>[4]lang_6!C1393</f>
        <v>激活1个3级紫色法术</v>
      </c>
    </row>
    <row r="1394" spans="1:3">
      <c r="A1394" s="56" t="str">
        <f>[4]lang_6!A1394</f>
        <v>JIANIANHUAGUOQING_60106</v>
      </c>
      <c r="B1394" s="56">
        <f>[4]lang_6!B1394</f>
        <v>0</v>
      </c>
      <c r="C1394" s="56" t="str">
        <f>[4]lang_6!C1394</f>
        <v>激活1个3级橙色法术</v>
      </c>
    </row>
    <row r="1395" spans="1:3">
      <c r="A1395" s="56" t="str">
        <f>[4]lang_6!A1395</f>
        <v>JIANIANHUAGUOQING_60107</v>
      </c>
      <c r="B1395" s="56">
        <f>[4]lang_6!B1395</f>
        <v>0</v>
      </c>
      <c r="C1395" s="56" t="str">
        <f>[4]lang_6!C1395</f>
        <v>激活1个法术刻印孔</v>
      </c>
    </row>
    <row r="1396" spans="1:3">
      <c r="A1396" s="56" t="str">
        <f>[4]lang_6!A1396</f>
        <v>JIANIANHUAGUOQING_60108</v>
      </c>
      <c r="B1396" s="56">
        <f>[4]lang_6!B1396</f>
        <v>0</v>
      </c>
      <c r="C1396" s="56" t="str">
        <f>[4]lang_6!C1396</f>
        <v>激活3个法术刻印孔</v>
      </c>
    </row>
    <row r="1397" spans="1:3">
      <c r="A1397" s="56" t="str">
        <f>[4]lang_6!A1397</f>
        <v>JIANIANHUAGUOQING_60109</v>
      </c>
      <c r="B1397" s="56">
        <f>[4]lang_6!B1397</f>
        <v>0</v>
      </c>
      <c r="C1397" s="56" t="str">
        <f>[4]lang_6!C1397</f>
        <v>激活5个法术刻印孔</v>
      </c>
    </row>
    <row r="1398" spans="1:3">
      <c r="A1398" s="56" t="str">
        <f>[4]lang_6!A1398</f>
        <v>JIANIANHUAGUOQING_60110</v>
      </c>
      <c r="B1398" s="56">
        <f>[4]lang_6!B1398</f>
        <v>0</v>
      </c>
      <c r="C1398" s="56" t="str">
        <f>[4]lang_6!C1398</f>
        <v>激活8个法术刻印孔</v>
      </c>
    </row>
    <row r="1399" spans="1:3">
      <c r="A1399" s="56" t="str">
        <f>[4]lang_6!A1399</f>
        <v>JIANIANHUAGUOQING_60201</v>
      </c>
      <c r="B1399" s="56">
        <f>[4]lang_6!B1399</f>
        <v>0</v>
      </c>
      <c r="C1399" s="56" t="str">
        <f>[4]lang_6!C1399</f>
        <v>拥有15个紫色专精</v>
      </c>
    </row>
    <row r="1400" spans="1:3">
      <c r="A1400" s="56" t="str">
        <f>[4]lang_6!A1400</f>
        <v>JIANIANHUAGUOQING_60202</v>
      </c>
      <c r="B1400" s="56">
        <f>[4]lang_6!B1400</f>
        <v>0</v>
      </c>
      <c r="C1400" s="56" t="str">
        <f>[4]lang_6!C1400</f>
        <v>拥有20个紫色专精</v>
      </c>
    </row>
    <row r="1401" spans="1:3">
      <c r="A1401" s="56" t="str">
        <f>[4]lang_6!A1401</f>
        <v>JIANIANHUAGUOQING_60203</v>
      </c>
      <c r="B1401" s="56">
        <f>[4]lang_6!B1401</f>
        <v>0</v>
      </c>
      <c r="C1401" s="56" t="str">
        <f>[4]lang_6!C1401</f>
        <v>拥有30个紫色专精</v>
      </c>
    </row>
    <row r="1402" spans="1:3">
      <c r="A1402" s="56" t="str">
        <f>[4]lang_6!A1402</f>
        <v>JIANIANHUAGUOQING_60204</v>
      </c>
      <c r="B1402" s="56">
        <f>[4]lang_6!B1402</f>
        <v>0</v>
      </c>
      <c r="C1402" s="56" t="str">
        <f>[4]lang_6!C1402</f>
        <v>拥有40个紫色专精</v>
      </c>
    </row>
    <row r="1403" spans="1:3">
      <c r="A1403" s="56" t="str">
        <f>[4]lang_6!A1403</f>
        <v>JIANIANHUAGUOQING_60205</v>
      </c>
      <c r="B1403" s="56">
        <f>[4]lang_6!B1403</f>
        <v>0</v>
      </c>
      <c r="C1403" s="56" t="str">
        <f>[4]lang_6!C1403</f>
        <v>拥有50个紫色专精</v>
      </c>
    </row>
    <row r="1404" spans="1:3">
      <c r="A1404" s="56" t="str">
        <f>[4]lang_6!A1404</f>
        <v>jianianhua_rule_910</v>
      </c>
      <c r="B1404" s="56">
        <f>[4]lang_6!B1404</f>
        <v>0</v>
      </c>
      <c r="C1404" s="56" t="str">
        <f>[4]lang_6!C1404</f>
        <v>#[color=3c2a1e,fontsize=18]1、嘉年华活动的任务将分为6天解锁，玩家每天可以完成当日解锁的所有任务，同时还可查看次日将要解锁的任务[-][][-][color=3c2a1e,fontsize=18]　[-][][-][color=3c2a1e,fontsize=18]2、嘉年华活动还设有丰厚的全目标奖励，玩家完成所有任务后即可领取全目标奖励，或者在第7天根据全目标进度来领取相应的奖励[-][][-][color=3c2a1e,fontsize=18]　[-][][-][color=3c2a1e,fontsize=18]3、7天后，嘉年华活动结束，届时活动入口将关闭，未领取的全目标奖励将通过邮件补发[-]</v>
      </c>
    </row>
    <row r="1405" spans="1:3">
      <c r="A1405" s="56" t="str">
        <f>[4]lang_6!A1405</f>
        <v>MAIN_jianianhua_910</v>
      </c>
      <c r="B1405" s="56">
        <f>[4]lang_6!B1405</f>
        <v>0</v>
      </c>
      <c r="C1405" s="56" t="str">
        <f>[4]lang_6!C1405</f>
        <v>#国庆嘉年华</v>
      </c>
    </row>
    <row r="1406" spans="1:3">
      <c r="A1406" s="56" t="str">
        <f>[4]lang_6!A1406</f>
        <v>jianianhua_tip1_910</v>
      </c>
      <c r="B1406" s="56">
        <f>[4]lang_6!B1406</f>
        <v>0</v>
      </c>
      <c r="C1406" s="56" t="str">
        <f>[4]lang_6!C1406</f>
        <v>#[color=f0f000,fontsize=20,outlinecolor=3c1e0aff]为埃拉西亚而战！[-]</v>
      </c>
    </row>
    <row r="1407" spans="1:3">
      <c r="A1407" s="56" t="str">
        <f>[4]lang_6!A1407</f>
        <v>jianianhua_tip2_910</v>
      </c>
      <c r="B1407" s="56">
        <f>[4]lang_6!B1407</f>
        <v>0</v>
      </c>
      <c r="C1407" s="56" t="str">
        <f>[4]lang_6!C1407</f>
        <v>#[color=f0f000,fontsize=20,outlinecolor=3c1e0aff]达成目标会让我们尽快会师[-]</v>
      </c>
    </row>
    <row r="1408" spans="1:3">
      <c r="A1408" s="56" t="str">
        <f>[4]lang_6!A1408</f>
        <v>jianianhua_tip3_910</v>
      </c>
      <c r="B1408" s="56">
        <f>[4]lang_6!B1408</f>
        <v>0</v>
      </c>
      <c r="C1408" s="56" t="str">
        <f>[4]lang_6!C1408</f>
        <v>#[color=f0f000,fontsize=20,outlinecolor=3c1e1aff]我已整装待发[-]</v>
      </c>
    </row>
    <row r="1409" spans="1:3">
      <c r="A1409" s="56" t="str">
        <f>[4]lang_6!A1409</f>
        <v>jianianhua_systemtip1_910</v>
      </c>
      <c r="B1409" s="56">
        <f>[4]lang_6!B1409</f>
        <v>0</v>
      </c>
      <c r="C1409" s="56" t="str">
        <f>[4]lang_6!C1409</f>
        <v>#尚未拥有该兵团</v>
      </c>
    </row>
    <row r="1410" spans="1:3">
      <c r="A1410" s="56">
        <f>[4]lang_6!A1410</f>
        <v>0</v>
      </c>
      <c r="B1410" s="56">
        <f>[4]lang_6!B1410</f>
        <v>0</v>
      </c>
      <c r="C1410" s="56">
        <f>[4]lang_6!C1410</f>
        <v>0</v>
      </c>
    </row>
    <row r="1411" spans="1:3">
      <c r="A1411" s="56" t="str">
        <f>[4]lang_6!A1411</f>
        <v>#庆典嘉年华分类</v>
      </c>
      <c r="B1411" s="56">
        <f>[4]lang_6!B1411</f>
        <v>0</v>
      </c>
      <c r="C1411" s="56">
        <f>[4]lang_6!C1411</f>
        <v>0</v>
      </c>
    </row>
    <row r="1412" spans="1:3">
      <c r="A1412" s="56" t="str">
        <f>[4]lang_6!A1412</f>
        <v>JIANIANHUABNQ_1</v>
      </c>
      <c r="B1412" s="56">
        <f>[4]lang_6!B1412</f>
        <v>0</v>
      </c>
      <c r="C1412" s="56" t="str">
        <f>[4]lang_6!C1412</f>
        <v>历史见证</v>
      </c>
    </row>
    <row r="1413" spans="1:3">
      <c r="A1413" s="56" t="str">
        <f>[4]lang_6!A1413</f>
        <v>JIANIANHUABNQ_2</v>
      </c>
      <c r="B1413" s="56">
        <f>[4]lang_6!B1413</f>
        <v>0</v>
      </c>
      <c r="C1413" s="56" t="str">
        <f>[4]lang_6!C1413</f>
        <v>联盟协作</v>
      </c>
    </row>
    <row r="1414" spans="1:3">
      <c r="A1414" s="56" t="str">
        <f>[4]lang_6!A1414</f>
        <v>JIANIANHUABNQ_3</v>
      </c>
      <c r="B1414" s="56">
        <f>[4]lang_6!B1414</f>
        <v>0</v>
      </c>
      <c r="C1414" s="56" t="str">
        <f>[4]lang_6!C1414</f>
        <v>活跃回馈</v>
      </c>
    </row>
    <row r="1415" spans="1:3">
      <c r="A1415" s="56" t="str">
        <f>[4]lang_6!A1415</f>
        <v>JIANIANHUABNQ_4</v>
      </c>
      <c r="B1415" s="56">
        <f>[4]lang_6!B1415</f>
        <v>0</v>
      </c>
      <c r="C1415" s="56" t="str">
        <f>[4]lang_6!C1415</f>
        <v>地城之星</v>
      </c>
    </row>
    <row r="1416" spans="1:3">
      <c r="A1416" s="56" t="str">
        <f>[4]lang_6!A1416</f>
        <v>JIANIANHUABNQ_5</v>
      </c>
      <c r="B1416" s="56">
        <f>[4]lang_6!B1416</f>
        <v>0</v>
      </c>
      <c r="C1416" s="56" t="str">
        <f>[4]lang_6!C1416</f>
        <v>秘境探索</v>
      </c>
    </row>
    <row r="1417" spans="1:3">
      <c r="A1417" s="56" t="str">
        <f>[4]lang_6!A1417</f>
        <v>JIANIANHUABNQ_6</v>
      </c>
      <c r="B1417" s="56">
        <f>[4]lang_6!B1417</f>
        <v>0</v>
      </c>
      <c r="C1417" s="56" t="str">
        <f>[4]lang_6!C1417</f>
        <v>战役之路</v>
      </c>
    </row>
    <row r="1418" spans="1:3">
      <c r="A1418" s="56" t="str">
        <f>[4]lang_6!A1418</f>
        <v>JIANIANHUABNQ_7</v>
      </c>
      <c r="B1418" s="56">
        <f>[4]lang_6!B1418</f>
        <v>0</v>
      </c>
      <c r="C1418" s="56" t="str">
        <f>[4]lang_6!C1418</f>
        <v>技能专精</v>
      </c>
    </row>
    <row r="1419" spans="1:3">
      <c r="A1419" s="56" t="str">
        <f>[4]lang_6!A1419</f>
        <v>JIANIANHUABNQ_8</v>
      </c>
      <c r="B1419" s="56">
        <f>[4]lang_6!B1419</f>
        <v>0</v>
      </c>
      <c r="C1419" s="56" t="str">
        <f>[4]lang_6!C1419</f>
        <v>天赋掌控</v>
      </c>
    </row>
    <row r="1420" spans="1:3">
      <c r="A1420" s="56" t="str">
        <f>[4]lang_6!A1420</f>
        <v>JIANIANHUABNQ_9</v>
      </c>
      <c r="B1420" s="56">
        <f>[4]lang_6!B1420</f>
        <v>0</v>
      </c>
      <c r="C1420" s="56" t="str">
        <f>[4]lang_6!C1420</f>
        <v>异域之王</v>
      </c>
    </row>
    <row r="1421" spans="1:3">
      <c r="A1421" s="56" t="str">
        <f>[4]lang_6!A1421</f>
        <v>JIANIANHUABNQ_10</v>
      </c>
      <c r="B1421" s="56">
        <f>[4]lang_6!B1421</f>
        <v>0</v>
      </c>
      <c r="C1421" s="56" t="str">
        <f>[4]lang_6!C1421</f>
        <v>全副武装</v>
      </c>
    </row>
    <row r="1422" spans="1:3">
      <c r="A1422" s="56" t="str">
        <f>[4]lang_6!A1422</f>
        <v>JIANIANHUABNQ_11</v>
      </c>
      <c r="B1422" s="56">
        <f>[4]lang_6!B1422</f>
        <v>0</v>
      </c>
      <c r="C1422" s="56" t="str">
        <f>[4]lang_6!C1422</f>
        <v>元素挑战</v>
      </c>
    </row>
    <row r="1423" spans="1:3">
      <c r="A1423" s="56" t="str">
        <f>[4]lang_6!A1423</f>
        <v>JIANIANHUABNQ_12</v>
      </c>
      <c r="B1423" s="56">
        <f>[4]lang_6!B1423</f>
        <v>0</v>
      </c>
      <c r="C1423" s="56" t="str">
        <f>[4]lang_6!C1423</f>
        <v>英雄集结</v>
      </c>
    </row>
    <row r="1424" spans="1:3">
      <c r="A1424" s="56" t="str">
        <f>[4]lang_6!A1424</f>
        <v>JIANIANHUABNQ_13</v>
      </c>
      <c r="B1424" s="56">
        <f>[4]lang_6!B1424</f>
        <v>0</v>
      </c>
      <c r="C1424" s="56" t="str">
        <f>[4]lang_6!C1424</f>
        <v>法术特训</v>
      </c>
    </row>
    <row r="1425" spans="1:3">
      <c r="A1425" s="56">
        <f>[4]lang_6!A1425</f>
        <v>0</v>
      </c>
      <c r="B1425" s="56">
        <f>[4]lang_6!B1425</f>
        <v>0</v>
      </c>
      <c r="C1425" s="56">
        <f>[4]lang_6!C1425</f>
        <v>0</v>
      </c>
    </row>
    <row r="1426" spans="1:3">
      <c r="A1426" s="56" t="str">
        <f>[4]lang_6!A1426</f>
        <v>#庆典嘉年华条件</v>
      </c>
      <c r="B1426" s="56">
        <f>[4]lang_6!B1426</f>
        <v>0</v>
      </c>
      <c r="C1426" s="56">
        <f>[4]lang_6!C1426</f>
        <v>0</v>
      </c>
    </row>
    <row r="1427" spans="1:3">
      <c r="A1427" s="56" t="str">
        <f>[4]lang_6!A1427</f>
        <v>JIANIANHUABNQ_10101</v>
      </c>
      <c r="B1427" s="56">
        <f>[4]lang_6!B1427</f>
        <v>0</v>
      </c>
      <c r="C1427" s="56" t="str">
        <f>[4]lang_6!C1427</f>
        <v>完成女王回归章节全部的支线任务</v>
      </c>
    </row>
    <row r="1428" spans="1:3">
      <c r="A1428" s="56" t="str">
        <f>[4]lang_6!A1428</f>
        <v>JIANIANHUABNQ_10102</v>
      </c>
      <c r="B1428" s="56">
        <f>[4]lang_6!B1428</f>
        <v>0</v>
      </c>
      <c r="C1428" s="56" t="str">
        <f>[4]lang_6!C1428</f>
        <v>完成恶魔军团章节全部的支线任务</v>
      </c>
    </row>
    <row r="1429" spans="1:3">
      <c r="A1429" s="56" t="str">
        <f>[4]lang_6!A1429</f>
        <v>JIANIANHUABNQ_10103</v>
      </c>
      <c r="B1429" s="56">
        <f>[4]lang_6!B1429</f>
        <v>0</v>
      </c>
      <c r="C1429" s="56" t="str">
        <f>[4]lang_6!C1429</f>
        <v>完成边境战役章节全部的支线任务</v>
      </c>
    </row>
    <row r="1430" spans="1:3">
      <c r="A1430" s="56" t="str">
        <f>[4]lang_6!A1430</f>
        <v>JIANIANHUABNQ_10104</v>
      </c>
      <c r="B1430" s="56">
        <f>[4]lang_6!B1430</f>
        <v>0</v>
      </c>
      <c r="C1430" s="56" t="str">
        <f>[4]lang_6!C1430</f>
        <v>完成魔法援军章节全部的支线任务</v>
      </c>
    </row>
    <row r="1431" spans="1:3">
      <c r="A1431" s="56" t="str">
        <f>[4]lang_6!A1431</f>
        <v>JIANIANHUABNQ_10105</v>
      </c>
      <c r="B1431" s="56">
        <f>[4]lang_6!B1431</f>
        <v>0</v>
      </c>
      <c r="C1431" s="56" t="str">
        <f>[4]lang_6!C1431</f>
        <v>完成埃里的复仇章节全部的支线任务</v>
      </c>
    </row>
    <row r="1432" spans="1:3">
      <c r="A1432" s="56" t="str">
        <f>[4]lang_6!A1432</f>
        <v>JIANIANHUABNQ_10106</v>
      </c>
      <c r="B1432" s="56">
        <f>[4]lang_6!B1432</f>
        <v>0</v>
      </c>
      <c r="C1432" s="56" t="str">
        <f>[4]lang_6!C1432</f>
        <v>完成力量与魔法章节全部的支线任务</v>
      </c>
    </row>
    <row r="1433" spans="1:3">
      <c r="A1433" s="56" t="str">
        <f>[4]lang_6!A1433</f>
        <v>JIANIANHUABNQ_10201</v>
      </c>
      <c r="B1433" s="56">
        <f>[4]lang_6!B1433</f>
        <v>0</v>
      </c>
      <c r="C1433" s="56" t="str">
        <f>[4]lang_6!C1433</f>
        <v>联盟许愿收到盟友捐赠2次</v>
      </c>
    </row>
    <row r="1434" spans="1:3">
      <c r="A1434" s="56" t="str">
        <f>[4]lang_6!A1434</f>
        <v>JIANIANHUABNQ_10202</v>
      </c>
      <c r="B1434" s="56">
        <f>[4]lang_6!B1434</f>
        <v>0</v>
      </c>
      <c r="C1434" s="56" t="str">
        <f>[4]lang_6!C1434</f>
        <v>联盟许愿收到盟友捐赠5次</v>
      </c>
    </row>
    <row r="1435" spans="1:3">
      <c r="A1435" s="56" t="str">
        <f>[4]lang_6!A1435</f>
        <v>JIANIANHUABNQ_10203</v>
      </c>
      <c r="B1435" s="56">
        <f>[4]lang_6!B1435</f>
        <v>0</v>
      </c>
      <c r="C1435" s="56" t="str">
        <f>[4]lang_6!C1435</f>
        <v>联盟许愿收到盟友捐赠8次</v>
      </c>
    </row>
    <row r="1436" spans="1:3">
      <c r="A1436" s="56" t="str">
        <f>[4]lang_6!A1436</f>
        <v>JIANIANHUABNQ_10204</v>
      </c>
      <c r="B1436" s="56">
        <f>[4]lang_6!B1436</f>
        <v>0</v>
      </c>
      <c r="C1436" s="56" t="str">
        <f>[4]lang_6!C1436</f>
        <v>激活联盟地图内的2座方尖碑</v>
      </c>
    </row>
    <row r="1437" spans="1:3">
      <c r="A1437" s="56" t="str">
        <f>[4]lang_6!A1437</f>
        <v>JIANIANHUABNQ_10205</v>
      </c>
      <c r="B1437" s="56">
        <f>[4]lang_6!B1437</f>
        <v>0</v>
      </c>
      <c r="C1437" s="56" t="str">
        <f>[4]lang_6!C1437</f>
        <v>激活联盟地图内的4座方尖碑</v>
      </c>
    </row>
    <row r="1438" spans="1:3">
      <c r="A1438" s="56" t="str">
        <f>[4]lang_6!A1438</f>
        <v>JIANIANHUABNQ_10206</v>
      </c>
      <c r="B1438" s="56">
        <f>[4]lang_6!B1438</f>
        <v>0</v>
      </c>
      <c r="C1438" s="56" t="str">
        <f>[4]lang_6!C1438</f>
        <v>激活联盟地图内的7座方尖碑</v>
      </c>
    </row>
    <row r="1439" spans="1:3">
      <c r="A1439" s="56" t="str">
        <f>[4]lang_6!A1439</f>
        <v>JIANIANHUABNQ_10207</v>
      </c>
      <c r="B1439" s="56">
        <f>[4]lang_6!B1439</f>
        <v>0</v>
      </c>
      <c r="C1439" s="56" t="str">
        <f>[4]lang_6!C1439</f>
        <v>击杀联盟地图内的1个BOSS</v>
      </c>
    </row>
    <row r="1440" spans="1:3">
      <c r="A1440" s="56" t="str">
        <f>[4]lang_6!A1440</f>
        <v>JIANIANHUABNQ_10208</v>
      </c>
      <c r="B1440" s="56">
        <f>[4]lang_6!B1440</f>
        <v>0</v>
      </c>
      <c r="C1440" s="56" t="str">
        <f>[4]lang_6!C1440</f>
        <v>击杀联盟地图内的3个BOSS</v>
      </c>
    </row>
    <row r="1441" spans="1:3">
      <c r="A1441" s="56" t="str">
        <f>[4]lang_6!A1441</f>
        <v>JIANIANHUABNQ_10301</v>
      </c>
      <c r="B1441" s="56">
        <f>[4]lang_6!B1441</f>
        <v>0</v>
      </c>
      <c r="C1441" s="56" t="str">
        <f>[4]lang_6!C1441</f>
        <v>累计1天活跃度达到200</v>
      </c>
    </row>
    <row r="1442" spans="1:3">
      <c r="A1442" s="56" t="str">
        <f>[4]lang_6!A1442</f>
        <v>JIANIANHUABNQ_10302</v>
      </c>
      <c r="B1442" s="56">
        <f>[4]lang_6!B1442</f>
        <v>0</v>
      </c>
      <c r="C1442" s="56" t="str">
        <f>[4]lang_6!C1442</f>
        <v>累计2天活跃度达到200</v>
      </c>
    </row>
    <row r="1443" spans="1:3">
      <c r="A1443" s="56" t="str">
        <f>[4]lang_6!A1443</f>
        <v>JIANIANHUABNQ_10303</v>
      </c>
      <c r="B1443" s="56">
        <f>[4]lang_6!B1443</f>
        <v>0</v>
      </c>
      <c r="C1443" s="56" t="str">
        <f>[4]lang_6!C1443</f>
        <v>累计3天活跃度达到200</v>
      </c>
    </row>
    <row r="1444" spans="1:3">
      <c r="A1444" s="56" t="str">
        <f>[4]lang_6!A1444</f>
        <v>JIANIANHUABNQ_10304</v>
      </c>
      <c r="B1444" s="56">
        <f>[4]lang_6!B1444</f>
        <v>0</v>
      </c>
      <c r="C1444" s="56" t="str">
        <f>[4]lang_6!C1444</f>
        <v>累计4天活跃度达到200</v>
      </c>
    </row>
    <row r="1445" spans="1:3">
      <c r="A1445" s="56" t="str">
        <f>[4]lang_6!A1445</f>
        <v>JIANIANHUABNQ_10305</v>
      </c>
      <c r="B1445" s="56">
        <f>[4]lang_6!B1445</f>
        <v>0</v>
      </c>
      <c r="C1445" s="56" t="str">
        <f>[4]lang_6!C1445</f>
        <v>累计5天活跃度达到200</v>
      </c>
    </row>
    <row r="1446" spans="1:3">
      <c r="A1446" s="56" t="str">
        <f>[4]lang_6!A1446</f>
        <v>JIANIANHUABNQ_10306</v>
      </c>
      <c r="B1446" s="56">
        <f>[4]lang_6!B1446</f>
        <v>0</v>
      </c>
      <c r="C1446" s="56" t="str">
        <f>[4]lang_6!C1446</f>
        <v>累计6天活跃度达到200</v>
      </c>
    </row>
    <row r="1447" spans="1:3">
      <c r="A1447" s="56" t="str">
        <f>[4]lang_6!A1447</f>
        <v>JIANIANHUABNQ_10307</v>
      </c>
      <c r="B1447" s="56">
        <f>[4]lang_6!B1447</f>
        <v>0</v>
      </c>
      <c r="C1447" s="56" t="str">
        <f>[4]lang_6!C1447</f>
        <v>累计7天活跃度达到200</v>
      </c>
    </row>
    <row r="1448" spans="1:3">
      <c r="A1448" s="56" t="str">
        <f>[4]lang_6!A1448</f>
        <v>JIANIANHUABNQ_20101</v>
      </c>
      <c r="B1448" s="56">
        <f>[4]lang_6!B1448</f>
        <v>0</v>
      </c>
      <c r="C1448" s="56" t="str">
        <f>[4]lang_6!C1448</f>
        <v>在地下城副本中总计获得120星</v>
      </c>
    </row>
    <row r="1449" spans="1:3">
      <c r="A1449" s="56" t="str">
        <f>[4]lang_6!A1449</f>
        <v>JIANIANHUABNQ_20102</v>
      </c>
      <c r="B1449" s="56">
        <f>[4]lang_6!B1449</f>
        <v>0</v>
      </c>
      <c r="C1449" s="56" t="str">
        <f>[4]lang_6!C1449</f>
        <v>在地下城副本中总计获得165星</v>
      </c>
    </row>
    <row r="1450" spans="1:3">
      <c r="A1450" s="56" t="str">
        <f>[4]lang_6!A1450</f>
        <v>JIANIANHUABNQ_20103</v>
      </c>
      <c r="B1450" s="56">
        <f>[4]lang_6!B1450</f>
        <v>0</v>
      </c>
      <c r="C1450" s="56" t="str">
        <f>[4]lang_6!C1450</f>
        <v>在地下城副本中总计获得210星</v>
      </c>
    </row>
    <row r="1451" spans="1:3">
      <c r="A1451" s="56" t="str">
        <f>[4]lang_6!A1451</f>
        <v>JIANIANHUABNQ_20104</v>
      </c>
      <c r="B1451" s="56">
        <f>[4]lang_6!B1451</f>
        <v>0</v>
      </c>
      <c r="C1451" s="56" t="str">
        <f>[4]lang_6!C1451</f>
        <v>在地下城副本中总计获得240星</v>
      </c>
    </row>
    <row r="1452" spans="1:3">
      <c r="A1452" s="56" t="str">
        <f>[4]lang_6!A1452</f>
        <v>JIANIANHUABNQ_20105</v>
      </c>
      <c r="B1452" s="56">
        <f>[4]lang_6!B1452</f>
        <v>0</v>
      </c>
      <c r="C1452" s="56" t="str">
        <f>[4]lang_6!C1452</f>
        <v>在地下城副本中总计获得270星</v>
      </c>
    </row>
    <row r="1453" spans="1:3">
      <c r="A1453" s="56" t="str">
        <f>[4]lang_6!A1453</f>
        <v>JIANIANHUABNQ_20106</v>
      </c>
      <c r="B1453" s="56">
        <f>[4]lang_6!B1453</f>
        <v>0</v>
      </c>
      <c r="C1453" s="56" t="str">
        <f>[4]lang_6!C1453</f>
        <v>在地下城副本中总计获得300星</v>
      </c>
    </row>
    <row r="1454" spans="1:3">
      <c r="A1454" s="56" t="str">
        <f>[4]lang_6!A1454</f>
        <v>JIANIANHUABNQ_20107</v>
      </c>
      <c r="B1454" s="56">
        <f>[4]lang_6!B1454</f>
        <v>0</v>
      </c>
      <c r="C1454" s="56" t="str">
        <f>[4]lang_6!C1454</f>
        <v>在地下城副本中总计获得315星</v>
      </c>
    </row>
    <row r="1455" spans="1:3">
      <c r="A1455" s="56" t="str">
        <f>[4]lang_6!A1455</f>
        <v>JIANIANHUABNQ_20108</v>
      </c>
      <c r="B1455" s="56">
        <f>[4]lang_6!B1455</f>
        <v>0</v>
      </c>
      <c r="C1455" s="56" t="str">
        <f>[4]lang_6!C1455</f>
        <v>在地下城副本中总计获得330星</v>
      </c>
    </row>
    <row r="1456" spans="1:3">
      <c r="A1456" s="56" t="str">
        <f>[4]lang_6!A1456</f>
        <v>JIANIANHUABNQ_20109</v>
      </c>
      <c r="B1456" s="56">
        <f>[4]lang_6!B1456</f>
        <v>0</v>
      </c>
      <c r="C1456" s="56" t="str">
        <f>[4]lang_6!C1456</f>
        <v>在地下城副本中总计获得345星</v>
      </c>
    </row>
    <row r="1457" spans="1:3">
      <c r="A1457" s="56" t="str">
        <f>[4]lang_6!A1457</f>
        <v>JIANIANHUABNQ_20201</v>
      </c>
      <c r="B1457" s="56">
        <f>[4]lang_6!B1457</f>
        <v>0</v>
      </c>
      <c r="C1457" s="56" t="str">
        <f>[4]lang_6!C1457</f>
        <v>触发秘境2次</v>
      </c>
    </row>
    <row r="1458" spans="1:3">
      <c r="A1458" s="56" t="str">
        <f>[4]lang_6!A1458</f>
        <v>JIANIANHUABNQ_20202</v>
      </c>
      <c r="B1458" s="56">
        <f>[4]lang_6!B1458</f>
        <v>0</v>
      </c>
      <c r="C1458" s="56" t="str">
        <f>[4]lang_6!C1458</f>
        <v>触发秘境4次</v>
      </c>
    </row>
    <row r="1459" spans="1:3">
      <c r="A1459" s="56" t="str">
        <f>[4]lang_6!A1459</f>
        <v>JIANIANHUABNQ_20203</v>
      </c>
      <c r="B1459" s="56">
        <f>[4]lang_6!B1459</f>
        <v>0</v>
      </c>
      <c r="C1459" s="56" t="str">
        <f>[4]lang_6!C1459</f>
        <v>触发秘境6次</v>
      </c>
    </row>
    <row r="1460" spans="1:3">
      <c r="A1460" s="56" t="str">
        <f>[4]lang_6!A1460</f>
        <v>JIANIANHUABNQ_20204</v>
      </c>
      <c r="B1460" s="56">
        <f>[4]lang_6!B1460</f>
        <v>0</v>
      </c>
      <c r="C1460" s="56" t="str">
        <f>[4]lang_6!C1460</f>
        <v>参与秘境10次</v>
      </c>
    </row>
    <row r="1461" spans="1:3">
      <c r="A1461" s="56" t="str">
        <f>[4]lang_6!A1461</f>
        <v>JIANIANHUABNQ_20205</v>
      </c>
      <c r="B1461" s="56">
        <f>[4]lang_6!B1461</f>
        <v>0</v>
      </c>
      <c r="C1461" s="56" t="str">
        <f>[4]lang_6!C1461</f>
        <v>参与秘境20次</v>
      </c>
    </row>
    <row r="1462" spans="1:3">
      <c r="A1462" s="56" t="str">
        <f>[4]lang_6!A1462</f>
        <v>JIANIANHUABNQ_20206</v>
      </c>
      <c r="B1462" s="56">
        <f>[4]lang_6!B1462</f>
        <v>0</v>
      </c>
      <c r="C1462" s="56" t="str">
        <f>[4]lang_6!C1462</f>
        <v>参与秘境30次</v>
      </c>
    </row>
    <row r="1463" spans="1:3">
      <c r="A1463" s="56" t="str">
        <f>[4]lang_6!A1463</f>
        <v>JIANIANHUABNQ_20207</v>
      </c>
      <c r="B1463" s="56">
        <f>[4]lang_6!B1463</f>
        <v>0</v>
      </c>
      <c r="C1463" s="56" t="str">
        <f>[4]lang_6!C1463</f>
        <v>参与秘境35次</v>
      </c>
    </row>
    <row r="1464" spans="1:3">
      <c r="A1464" s="56" t="str">
        <f>[4]lang_6!A1464</f>
        <v>JIANIANHUABNQ_30101</v>
      </c>
      <c r="B1464" s="56">
        <f>[4]lang_6!B1464</f>
        <v>0</v>
      </c>
      <c r="C1464" s="56" t="str">
        <f>[4]lang_6!C1464</f>
        <v>在战役中累计拜访6座方尖塔</v>
      </c>
    </row>
    <row r="1465" spans="1:3">
      <c r="A1465" s="56" t="str">
        <f>[4]lang_6!A1465</f>
        <v>JIANIANHUABNQ_30102</v>
      </c>
      <c r="B1465" s="56">
        <f>[4]lang_6!B1465</f>
        <v>0</v>
      </c>
      <c r="C1465" s="56" t="str">
        <f>[4]lang_6!C1465</f>
        <v>在战役中累计拜访9座方尖塔</v>
      </c>
    </row>
    <row r="1466" spans="1:3">
      <c r="A1466" s="56" t="str">
        <f>[4]lang_6!A1466</f>
        <v>JIANIANHUABNQ_30103</v>
      </c>
      <c r="B1466" s="56">
        <f>[4]lang_6!B1466</f>
        <v>0</v>
      </c>
      <c r="C1466" s="56" t="str">
        <f>[4]lang_6!C1466</f>
        <v>在战役中累计拜访12座方尖塔</v>
      </c>
    </row>
    <row r="1467" spans="1:3">
      <c r="A1467" s="56" t="str">
        <f>[4]lang_6!A1467</f>
        <v>JIANIANHUABNQ_30104</v>
      </c>
      <c r="B1467" s="56">
        <f>[4]lang_6!B1467</f>
        <v>0</v>
      </c>
      <c r="C1467" s="56" t="str">
        <f>[4]lang_6!C1467</f>
        <v>在战役中累计拜访15座方尖塔</v>
      </c>
    </row>
    <row r="1468" spans="1:3">
      <c r="A1468" s="56" t="str">
        <f>[4]lang_6!A1468</f>
        <v>JIANIANHUABNQ_30105</v>
      </c>
      <c r="B1468" s="56">
        <f>[4]lang_6!B1468</f>
        <v>0</v>
      </c>
      <c r="C1468" s="56" t="str">
        <f>[4]lang_6!C1468</f>
        <v>在战役中累计拜访18座方尖塔</v>
      </c>
    </row>
    <row r="1469" spans="1:3">
      <c r="A1469" s="56" t="str">
        <f>[4]lang_6!A1469</f>
        <v>JIANIANHUABNQ_30106</v>
      </c>
      <c r="B1469" s="56">
        <f>[4]lang_6!B1469</f>
        <v>0</v>
      </c>
      <c r="C1469" s="56" t="str">
        <f>[4]lang_6!C1469</f>
        <v>在战役中累计拜访21座方尖塔</v>
      </c>
    </row>
    <row r="1470" spans="1:3">
      <c r="A1470" s="56" t="str">
        <f>[4]lang_6!A1470</f>
        <v>JIANIANHUABNQ_30201</v>
      </c>
      <c r="B1470" s="56">
        <f>[4]lang_6!B1470</f>
        <v>0</v>
      </c>
      <c r="C1470" s="56" t="str">
        <f>[4]lang_6!C1470</f>
        <v>6个城堡兵团大招等级达到8级</v>
      </c>
    </row>
    <row r="1471" spans="1:3">
      <c r="A1471" s="56" t="str">
        <f>[4]lang_6!A1471</f>
        <v>JIANIANHUABNQ_30202</v>
      </c>
      <c r="B1471" s="56">
        <f>[4]lang_6!B1471</f>
        <v>0</v>
      </c>
      <c r="C1471" s="56" t="str">
        <f>[4]lang_6!C1471</f>
        <v>4个墓园兵团大招等级达到10级</v>
      </c>
    </row>
    <row r="1472" spans="1:3">
      <c r="A1472" s="56" t="str">
        <f>[4]lang_6!A1472</f>
        <v>JIANIANHUABNQ_30203</v>
      </c>
      <c r="B1472" s="56">
        <f>[4]lang_6!B1472</f>
        <v>0</v>
      </c>
      <c r="C1472" s="56" t="str">
        <f>[4]lang_6!C1472</f>
        <v>6个壁垒兵团大招等级达到8级</v>
      </c>
    </row>
    <row r="1473" spans="1:3">
      <c r="A1473" s="56" t="str">
        <f>[4]lang_6!A1473</f>
        <v>JIANIANHUABNQ_30204</v>
      </c>
      <c r="B1473" s="56">
        <f>[4]lang_6!B1473</f>
        <v>0</v>
      </c>
      <c r="C1473" s="56" t="str">
        <f>[4]lang_6!C1473</f>
        <v>6个地狱兵团大招等级达到8级</v>
      </c>
    </row>
    <row r="1474" spans="1:3">
      <c r="A1474" s="56" t="str">
        <f>[4]lang_6!A1474</f>
        <v>JIANIANHUABNQ_30205</v>
      </c>
      <c r="B1474" s="56">
        <f>[4]lang_6!B1474</f>
        <v>0</v>
      </c>
      <c r="C1474" s="56" t="str">
        <f>[4]lang_6!C1474</f>
        <v>6个据点兵团大招等级达到8级</v>
      </c>
    </row>
    <row r="1475" spans="1:3">
      <c r="A1475" s="56" t="str">
        <f>[4]lang_6!A1475</f>
        <v>JIANIANHUABNQ_30206</v>
      </c>
      <c r="B1475" s="56">
        <f>[4]lang_6!B1475</f>
        <v>0</v>
      </c>
      <c r="C1475" s="56" t="str">
        <f>[4]lang_6!C1475</f>
        <v>4个塔楼兵团大招等级达到10级</v>
      </c>
    </row>
    <row r="1476" spans="1:3">
      <c r="A1476" s="56" t="str">
        <f>[4]lang_6!A1476</f>
        <v>JIANIANHUABNQ_30207</v>
      </c>
      <c r="B1476" s="56">
        <f>[4]lang_6!B1476</f>
        <v>0</v>
      </c>
      <c r="C1476" s="56" t="str">
        <f>[4]lang_6!C1476</f>
        <v>5个元素兵团大招等级达到8级</v>
      </c>
    </row>
    <row r="1477" spans="1:3">
      <c r="A1477" s="56" t="str">
        <f>[4]lang_6!A1477</f>
        <v>JIANIANHUABNQ_30208</v>
      </c>
      <c r="B1477" s="56">
        <f>[4]lang_6!B1477</f>
        <v>0</v>
      </c>
      <c r="C1477" s="56" t="str">
        <f>[4]lang_6!C1477</f>
        <v>3个地下城兵团大招等级达到10级</v>
      </c>
    </row>
    <row r="1478" spans="1:3">
      <c r="A1478" s="56" t="str">
        <f>[4]lang_6!A1478</f>
        <v>JIANIANHUABNQ_40101</v>
      </c>
      <c r="B1478" s="56">
        <f>[4]lang_6!B1478</f>
        <v>0</v>
      </c>
      <c r="C1478" s="56" t="str">
        <f>[4]lang_6!C1478</f>
        <v>5个兵团破甲天赋达到10级</v>
      </c>
    </row>
    <row r="1479" spans="1:3">
      <c r="A1479" s="56" t="str">
        <f>[4]lang_6!A1479</f>
        <v>JIANIANHUABNQ_40102</v>
      </c>
      <c r="B1479" s="56">
        <f>[4]lang_6!B1479</f>
        <v>0</v>
      </c>
      <c r="C1479" s="56" t="str">
        <f>[4]lang_6!C1479</f>
        <v>8个兵团破甲天赋达到10级</v>
      </c>
    </row>
    <row r="1480" spans="1:3">
      <c r="A1480" s="56" t="str">
        <f>[4]lang_6!A1480</f>
        <v>JIANIANHUABNQ_40103</v>
      </c>
      <c r="B1480" s="56">
        <f>[4]lang_6!B1480</f>
        <v>0</v>
      </c>
      <c r="C1480" s="56" t="str">
        <f>[4]lang_6!C1480</f>
        <v>6个兵团重盾天赋达到10级</v>
      </c>
    </row>
    <row r="1481" spans="1:3">
      <c r="A1481" s="56" t="str">
        <f>[4]lang_6!A1481</f>
        <v>JIANIANHUABNQ_40104</v>
      </c>
      <c r="B1481" s="56">
        <f>[4]lang_6!B1481</f>
        <v>0</v>
      </c>
      <c r="C1481" s="56" t="str">
        <f>[4]lang_6!C1481</f>
        <v>10个兵团重盾天赋达到10级</v>
      </c>
    </row>
    <row r="1482" spans="1:3">
      <c r="A1482" s="56" t="str">
        <f>[4]lang_6!A1482</f>
        <v>JIANIANHUABNQ_40105</v>
      </c>
      <c r="B1482" s="56">
        <f>[4]lang_6!B1482</f>
        <v>0</v>
      </c>
      <c r="C1482" s="56" t="str">
        <f>[4]lang_6!C1482</f>
        <v>5个兵团聚能天赋达到10级</v>
      </c>
    </row>
    <row r="1483" spans="1:3">
      <c r="A1483" s="56" t="str">
        <f>[4]lang_6!A1483</f>
        <v>JIANIANHUABNQ_40106</v>
      </c>
      <c r="B1483" s="56">
        <f>[4]lang_6!B1483</f>
        <v>0</v>
      </c>
      <c r="C1483" s="56" t="str">
        <f>[4]lang_6!C1483</f>
        <v>8个兵团聚能天赋达到10级</v>
      </c>
    </row>
    <row r="1484" spans="1:3">
      <c r="A1484" s="56" t="str">
        <f>[4]lang_6!A1484</f>
        <v>JIANIANHUABNQ_40107</v>
      </c>
      <c r="B1484" s="56">
        <f>[4]lang_6!B1484</f>
        <v>0</v>
      </c>
      <c r="C1484" s="56" t="str">
        <f>[4]lang_6!C1484</f>
        <v>5个兵团迂回天赋达到10级</v>
      </c>
    </row>
    <row r="1485" spans="1:3">
      <c r="A1485" s="56" t="str">
        <f>[4]lang_6!A1485</f>
        <v>JIANIANHUABNQ_40108</v>
      </c>
      <c r="B1485" s="56">
        <f>[4]lang_6!B1485</f>
        <v>0</v>
      </c>
      <c r="C1485" s="56" t="str">
        <f>[4]lang_6!C1485</f>
        <v>8个兵团迂回天赋达到10级</v>
      </c>
    </row>
    <row r="1486" spans="1:3">
      <c r="A1486" s="56" t="str">
        <f>[4]lang_6!A1486</f>
        <v>JIANIANHUABNQ_40109</v>
      </c>
      <c r="B1486" s="56">
        <f>[4]lang_6!B1486</f>
        <v>0</v>
      </c>
      <c r="C1486" s="56" t="str">
        <f>[4]lang_6!C1486</f>
        <v>4个兵团狙击天赋达到10级</v>
      </c>
    </row>
    <row r="1487" spans="1:3">
      <c r="A1487" s="56" t="str">
        <f>[4]lang_6!A1487</f>
        <v>JIANIANHUABNQ_40110</v>
      </c>
      <c r="B1487" s="56">
        <f>[4]lang_6!B1487</f>
        <v>0</v>
      </c>
      <c r="C1487" s="56" t="str">
        <f>[4]lang_6!C1487</f>
        <v>7个兵团狙击天赋达到10级</v>
      </c>
    </row>
    <row r="1488" spans="1:3">
      <c r="A1488" s="56" t="str">
        <f>[4]lang_6!A1488</f>
        <v>JIANIANHUABNQ_40201</v>
      </c>
      <c r="B1488" s="56">
        <f>[4]lang_6!B1488</f>
        <v>0</v>
      </c>
      <c r="C1488" s="56" t="str">
        <f>[4]lang_6!C1488</f>
        <v>完成矮人宝屋6次</v>
      </c>
    </row>
    <row r="1489" spans="1:3">
      <c r="A1489" s="56" t="str">
        <f>[4]lang_6!A1489</f>
        <v>JIANIANHUABNQ_40202</v>
      </c>
      <c r="B1489" s="56">
        <f>[4]lang_6!B1489</f>
        <v>0</v>
      </c>
      <c r="C1489" s="56" t="str">
        <f>[4]lang_6!C1489</f>
        <v>完成矮人宝屋10次</v>
      </c>
    </row>
    <row r="1490" spans="1:3">
      <c r="A1490" s="55" t="str">
        <f>[4]lang_6!A1490</f>
        <v>JIANIANHUABNQ_40203</v>
      </c>
      <c r="B1490" s="55">
        <f>[4]lang_6!B1490</f>
        <v>0</v>
      </c>
      <c r="C1490" s="55" t="str">
        <f>[4]lang_6!C1490</f>
        <v>完成阴森墓穴8次</v>
      </c>
    </row>
    <row r="1491" spans="1:3">
      <c r="A1491" s="56" t="str">
        <f>[4]lang_6!A1491</f>
        <v>JIANIANHUABNQ_40204</v>
      </c>
      <c r="B1491" s="56">
        <f>[4]lang_6!B1491</f>
        <v>0</v>
      </c>
      <c r="C1491" s="56" t="str">
        <f>[4]lang_6!C1491</f>
        <v>完成阴森墓穴12次</v>
      </c>
    </row>
    <row r="1492" spans="1:3">
      <c r="A1492" s="56" t="str">
        <f>[4]lang_6!A1492</f>
        <v>JIANIANHUABNQ_40205</v>
      </c>
      <c r="B1492" s="56">
        <f>[4]lang_6!B1492</f>
        <v>0</v>
      </c>
      <c r="C1492" s="56" t="str">
        <f>[4]lang_6!C1492</f>
        <v>完成龙之国10次</v>
      </c>
    </row>
    <row r="1493" spans="1:3">
      <c r="A1493" s="56" t="str">
        <f>[4]lang_6!A1493</f>
        <v>JIANIANHUABNQ_40206</v>
      </c>
      <c r="B1493" s="56">
        <f>[4]lang_6!B1493</f>
        <v>0</v>
      </c>
      <c r="C1493" s="56" t="str">
        <f>[4]lang_6!C1493</f>
        <v>完成龙之国18次</v>
      </c>
    </row>
    <row r="1494" spans="1:3">
      <c r="A1494" s="56" t="str">
        <f>[4]lang_6!A1494</f>
        <v>JIANIANHUABNQ_40207</v>
      </c>
      <c r="B1494" s="56">
        <f>[4]lang_6!B1494</f>
        <v>0</v>
      </c>
      <c r="C1494" s="56" t="str">
        <f>[4]lang_6!C1494</f>
        <v>完成守城战4次</v>
      </c>
    </row>
    <row r="1495" spans="1:3">
      <c r="A1495" s="56" t="str">
        <f>[4]lang_6!A1495</f>
        <v>JIANIANHUABNQ_40208</v>
      </c>
      <c r="B1495" s="56">
        <f>[4]lang_6!B1495</f>
        <v>0</v>
      </c>
      <c r="C1495" s="56" t="str">
        <f>[4]lang_6!C1495</f>
        <v>完成攻城战4次</v>
      </c>
    </row>
    <row r="1496" spans="1:3">
      <c r="A1496" s="56" t="str">
        <f>[4]lang_6!A1496</f>
        <v>JIANIANHUABNQ_50101</v>
      </c>
      <c r="B1496" s="56">
        <f>[4]lang_6!B1496</f>
        <v>0</v>
      </c>
      <c r="C1496" s="56" t="str">
        <f>[4]lang_6!C1496</f>
        <v>激活宝物—活体鹰眼</v>
      </c>
    </row>
    <row r="1497" spans="1:3">
      <c r="A1497" s="56" t="str">
        <f>[4]lang_6!A1497</f>
        <v>JIANIANHUABNQ_50102</v>
      </c>
      <c r="B1497" s="56">
        <f>[4]lang_6!B1497</f>
        <v>0</v>
      </c>
      <c r="C1497" s="56" t="str">
        <f>[4]lang_6!C1497</f>
        <v>激活宝物—龙王神力</v>
      </c>
    </row>
    <row r="1498" spans="1:3">
      <c r="A1498" s="302" t="str">
        <f>[4]lang_6!A1498</f>
        <v>JIANIANHUABNQ_50103</v>
      </c>
      <c r="B1498" s="56">
        <f>[4]lang_6!B1498</f>
        <v>0</v>
      </c>
      <c r="C1498" s="56" t="str">
        <f>[4]lang_6!C1498</f>
        <v>激活宝物—寒冰神箭</v>
      </c>
    </row>
    <row r="1499" spans="1:3">
      <c r="A1499" s="56" t="str">
        <f>[4]lang_6!A1499</f>
        <v>JIANIANHUABNQ_50104</v>
      </c>
      <c r="B1499" s="56">
        <f>[4]lang_6!B1499</f>
        <v>0</v>
      </c>
      <c r="C1499" s="56" t="str">
        <f>[4]lang_6!C1499</f>
        <v>主城等级达到15级</v>
      </c>
    </row>
    <row r="1500" spans="1:3">
      <c r="A1500" s="56" t="str">
        <f>[4]lang_6!A1500</f>
        <v>JIANIANHUABNQ_50105</v>
      </c>
      <c r="B1500" s="56">
        <f>[4]lang_6!B1500</f>
        <v>0</v>
      </c>
      <c r="C1500" s="56" t="str">
        <f>[4]lang_6!C1500</f>
        <v>冲锋器械等级达到15级</v>
      </c>
    </row>
    <row r="1501" spans="1:3">
      <c r="A1501" s="56" t="str">
        <f>[4]lang_6!A1501</f>
        <v>JIANIANHUABNQ_50106</v>
      </c>
      <c r="B1501" s="56">
        <f>[4]lang_6!B1501</f>
        <v>0</v>
      </c>
      <c r="C1501" s="56" t="str">
        <f>[4]lang_6!C1501</f>
        <v>远程器械等级达到15级</v>
      </c>
    </row>
    <row r="1502" spans="1:3">
      <c r="A1502" s="56" t="str">
        <f>[4]lang_6!A1502</f>
        <v>JIANIANHUABNQ_50107</v>
      </c>
      <c r="B1502" s="56">
        <f>[4]lang_6!B1502</f>
        <v>0</v>
      </c>
      <c r="C1502" s="56" t="str">
        <f>[4]lang_6!C1502</f>
        <v>辅助械等级达到15级</v>
      </c>
    </row>
    <row r="1503" spans="1:3" ht="17.25">
      <c r="A1503" s="168" t="str">
        <f>[4]lang_6!A1503</f>
        <v>JIANIANHUABNQ_50108</v>
      </c>
      <c r="B1503" s="67">
        <f>[4]lang_6!B1503</f>
        <v>0</v>
      </c>
      <c r="C1503" s="64" t="str">
        <f>[4]lang_6!C1503</f>
        <v>装备1个橙色器械配件</v>
      </c>
    </row>
    <row r="1504" spans="1:3" ht="17.25">
      <c r="A1504" s="168" t="str">
        <f>[4]lang_6!A1504</f>
        <v>JIANIANHUABNQ_50201</v>
      </c>
      <c r="B1504" s="67">
        <f>[4]lang_6!B1504</f>
        <v>0</v>
      </c>
      <c r="C1504" s="67" t="str">
        <f>[4]lang_6!C1504</f>
        <v>激活1个火系橙色法术</v>
      </c>
    </row>
    <row r="1505" spans="1:3" ht="17.25">
      <c r="A1505" s="168" t="str">
        <f>[4]lang_6!A1505</f>
        <v>JIANIANHUABNQ_50202</v>
      </c>
      <c r="B1505" s="67">
        <f>[4]lang_6!B1505</f>
        <v>0</v>
      </c>
      <c r="C1505" s="67" t="str">
        <f>[4]lang_6!C1505</f>
        <v>激活1个水系橙色法术</v>
      </c>
    </row>
    <row r="1506" spans="1:3" ht="17.25">
      <c r="A1506" s="168" t="str">
        <f>[4]lang_6!A1506</f>
        <v>JIANIANHUABNQ_50203</v>
      </c>
      <c r="B1506" s="67">
        <f>[4]lang_6!B1506</f>
        <v>0</v>
      </c>
      <c r="C1506" s="67" t="str">
        <f>[4]lang_6!C1506</f>
        <v>激活1个气系橙色法术</v>
      </c>
    </row>
    <row r="1507" spans="1:3" ht="17.25">
      <c r="A1507" s="67" t="str">
        <f>[4]lang_6!A1507</f>
        <v>JIANIANHUABNQ_50204</v>
      </c>
      <c r="B1507" s="67">
        <f>[4]lang_6!B1507</f>
        <v>0</v>
      </c>
      <c r="C1507" s="67" t="str">
        <f>[4]lang_6!C1507</f>
        <v>激活1个土系橙色法术</v>
      </c>
    </row>
    <row r="1508" spans="1:3">
      <c r="A1508" s="56" t="str">
        <f>[4]lang_6!A1508</f>
        <v>JIANIANHUABNQ_50205</v>
      </c>
      <c r="B1508" s="56">
        <f>[4]lang_6!B1508</f>
        <v>0</v>
      </c>
      <c r="C1508" s="56" t="str">
        <f>[4]lang_6!C1508</f>
        <v>激活1个彩虹刻印孔</v>
      </c>
    </row>
    <row r="1509" spans="1:3">
      <c r="A1509" s="56" t="str">
        <f>[4]lang_6!A1509</f>
        <v>JIANIANHUABNQ_50206</v>
      </c>
      <c r="B1509" s="56">
        <f>[4]lang_6!B1509</f>
        <v>0</v>
      </c>
      <c r="C1509" s="56" t="str">
        <f>[4]lang_6!C1509</f>
        <v>累计挑战火元素位面5次</v>
      </c>
    </row>
    <row r="1510" spans="1:3">
      <c r="A1510" s="56" t="str">
        <f>[4]lang_6!A1510</f>
        <v>JIANIANHUABNQ_50207</v>
      </c>
      <c r="B1510" s="56">
        <f>[4]lang_6!B1510</f>
        <v>0</v>
      </c>
      <c r="C1510" s="56" t="str">
        <f>[4]lang_6!C1510</f>
        <v>累计挑战水元素位面5次</v>
      </c>
    </row>
    <row r="1511" spans="1:3">
      <c r="A1511" s="56" t="str">
        <f>[4]lang_6!A1511</f>
        <v>JIANIANHUABNQ_50208</v>
      </c>
      <c r="B1511" s="56">
        <f>[4]lang_6!B1511</f>
        <v>0</v>
      </c>
      <c r="C1511" s="56" t="str">
        <f>[4]lang_6!C1511</f>
        <v>累计挑战气元素位面5次</v>
      </c>
    </row>
    <row r="1512" spans="1:3">
      <c r="A1512" s="56" t="str">
        <f>[4]lang_6!A1512</f>
        <v>JIANIANHUABNQ_50209</v>
      </c>
      <c r="B1512" s="56">
        <f>[4]lang_6!B1512</f>
        <v>0</v>
      </c>
      <c r="C1512" s="56" t="str">
        <f>[4]lang_6!C1512</f>
        <v>累计挑战土元素位面4次</v>
      </c>
    </row>
    <row r="1513" spans="1:3">
      <c r="A1513" s="56" t="str">
        <f>[4]lang_6!A1513</f>
        <v>JIANIANHUABNQ_50210</v>
      </c>
      <c r="B1513" s="56">
        <f>[4]lang_6!B1513</f>
        <v>0</v>
      </c>
      <c r="C1513" s="56" t="str">
        <f>[4]lang_6!C1513</f>
        <v>累计挑战混乱元素位面4次</v>
      </c>
    </row>
    <row r="1514" spans="1:3">
      <c r="A1514" s="56" t="str">
        <f>[4]lang_6!A1514</f>
        <v>JIANIANHUABNQ_60101</v>
      </c>
      <c r="B1514" s="56">
        <f>[4]lang_6!B1514</f>
        <v>0</v>
      </c>
      <c r="C1514" s="56" t="str">
        <f>[4]lang_6!C1514</f>
        <v>累计解锁12名英雄</v>
      </c>
    </row>
    <row r="1515" spans="1:3" ht="17.25">
      <c r="A1515" s="306" t="str">
        <f>[4]lang_6!A1515</f>
        <v>JIANIANHUABNQ_60102</v>
      </c>
      <c r="B1515" s="307">
        <f>[4]lang_6!B1515</f>
        <v>0</v>
      </c>
      <c r="C1515" s="308" t="str">
        <f>[4]lang_6!C1515</f>
        <v>累计解锁18名英雄</v>
      </c>
    </row>
    <row r="1516" spans="1:3" ht="17.25">
      <c r="A1516" s="306" t="str">
        <f>[4]lang_6!A1516</f>
        <v>JIANIANHUABNQ_60103</v>
      </c>
      <c r="B1516" s="307">
        <f>[4]lang_6!B1516</f>
        <v>0</v>
      </c>
      <c r="C1516" s="307" t="str">
        <f>[4]lang_6!C1516</f>
        <v>累计解锁23名英雄</v>
      </c>
    </row>
    <row r="1517" spans="1:3" ht="17.25">
      <c r="A1517" s="306" t="str">
        <f>[4]lang_6!A1517</f>
        <v>JIANIANHUABNQ_60104</v>
      </c>
      <c r="B1517" s="307">
        <f>[4]lang_6!B1517</f>
        <v>0</v>
      </c>
      <c r="C1517" s="307" t="str">
        <f>[4]lang_6!C1517</f>
        <v>拥有英雄罗德·哈特</v>
      </c>
    </row>
    <row r="1518" spans="1:3" ht="17.25">
      <c r="A1518" s="306" t="str">
        <f>[4]lang_6!A1518</f>
        <v>JIANIANHUABNQ_60105</v>
      </c>
      <c r="B1518" s="307">
        <f>[4]lang_6!B1518</f>
        <v>0</v>
      </c>
      <c r="C1518" s="307" t="str">
        <f>[4]lang_6!C1518</f>
        <v>拥有英雄罗兰德</v>
      </c>
    </row>
    <row r="1519" spans="1:3" ht="17.25">
      <c r="A1519" s="307" t="str">
        <f>[4]lang_6!A1519</f>
        <v>JIANIANHUABNQ_60106</v>
      </c>
      <c r="B1519" s="307">
        <f>[4]lang_6!B1519</f>
        <v>0</v>
      </c>
      <c r="C1519" s="307" t="str">
        <f>[4]lang_6!C1519</f>
        <v>拥有英雄科尔格</v>
      </c>
    </row>
    <row r="1520" spans="1:3">
      <c r="A1520" s="309" t="str">
        <f>[4]lang_6!A1520</f>
        <v>JIANIANHUABNQ_60107</v>
      </c>
      <c r="B1520" s="309">
        <f>[4]lang_6!B1520</f>
        <v>0</v>
      </c>
      <c r="C1520" s="309" t="str">
        <f>[4]lang_6!C1520</f>
        <v>拥有英雄塞尔伦</v>
      </c>
    </row>
    <row r="1521" spans="1:3">
      <c r="A1521" s="309" t="str">
        <f>[4]lang_6!A1521</f>
        <v>JIANIANHUABNQ_60108</v>
      </c>
      <c r="B1521" s="309">
        <f>[4]lang_6!B1521</f>
        <v>0</v>
      </c>
      <c r="C1521" s="309" t="str">
        <f>[4]lang_6!C1521</f>
        <v>拥有英雄亡灵山德鲁</v>
      </c>
    </row>
    <row r="1522" spans="1:3">
      <c r="A1522" s="309" t="str">
        <f>[4]lang_6!A1522</f>
        <v>JIANIANHUABNQ_60201</v>
      </c>
      <c r="B1522" s="309">
        <f>[4]lang_6!B1522</f>
        <v>0</v>
      </c>
      <c r="C1522" s="309" t="str">
        <f>[4]lang_6!C1522</f>
        <v>累计消耗500个法术卷轴</v>
      </c>
    </row>
    <row r="1523" spans="1:3">
      <c r="A1523" s="309" t="str">
        <f>[4]lang_6!A1523</f>
        <v>JIANIANHUABNQ_60202</v>
      </c>
      <c r="B1523" s="309">
        <f>[4]lang_6!B1523</f>
        <v>0</v>
      </c>
      <c r="C1523" s="309" t="str">
        <f>[4]lang_6!C1523</f>
        <v>累计消耗1000个法术卷轴</v>
      </c>
    </row>
    <row r="1524" spans="1:3">
      <c r="A1524" s="309" t="str">
        <f>[4]lang_6!A1524</f>
        <v>JIANIANHUABNQ_60203</v>
      </c>
      <c r="B1524" s="309">
        <f>[4]lang_6!B1524</f>
        <v>0</v>
      </c>
      <c r="C1524" s="309" t="str">
        <f>[4]lang_6!C1524</f>
        <v>累计消耗2000个法术卷轴</v>
      </c>
    </row>
    <row r="1525" spans="1:3">
      <c r="A1525" s="309" t="str">
        <f>[4]lang_6!A1525</f>
        <v>JIANIANHUABNQ_60204</v>
      </c>
      <c r="B1525" s="309">
        <f>[4]lang_6!B1525</f>
        <v>0</v>
      </c>
      <c r="C1525" s="309" t="str">
        <f>[4]lang_6!C1525</f>
        <v>累计消耗3000个法术卷轴</v>
      </c>
    </row>
    <row r="1526" spans="1:3">
      <c r="A1526" s="56" t="str">
        <f>[4]lang_6!A1526</f>
        <v>JIANIANHUABNQ_60205</v>
      </c>
      <c r="B1526" s="56">
        <f>[4]lang_6!B1526</f>
        <v>0</v>
      </c>
      <c r="C1526" s="56" t="str">
        <f>[4]lang_6!C1526</f>
        <v>累计消耗5000个法术卷轴</v>
      </c>
    </row>
    <row r="1527" spans="1:3">
      <c r="A1527" s="56">
        <f>[4]lang_6!A1527</f>
        <v>0</v>
      </c>
      <c r="B1527" s="56">
        <f>[4]lang_6!B1527</f>
        <v>0</v>
      </c>
      <c r="C1527" s="56">
        <f>[4]lang_6!C1527</f>
        <v>0</v>
      </c>
    </row>
    <row r="1528" spans="1:3">
      <c r="A1528" s="56" t="str">
        <f>[4]lang_6!A1528</f>
        <v>jianianhua_rule_911</v>
      </c>
      <c r="B1528" s="56">
        <f>[4]lang_6!B1528</f>
        <v>0</v>
      </c>
      <c r="C1528" s="56" t="str">
        <f>[4]lang_6!C1528</f>
        <v>#[color=3c2a1e,fontsize=18]1、嘉年华活动的任务将分为6天解锁，玩家每天可以完成当日解锁的所有任务，同时还可查看次日将要解锁的任务[-][][-][color=3c2a1e,fontsize=18]　[-][][-][color=3c2a1e,fontsize=18]2、嘉年华活动还设有丰厚的全目标奖励，玩家完成所有任务后即可领取全目标奖励，或者在第7天根据全目标进度来领取相应的奖励[-][][-][color=3c2a1e,fontsize=18]　[-][][-][color=3c2a1e,fontsize=18]3、7天后，嘉年华活动结束，届时活动入口将关闭，未领取的全目标奖励将通过邮件补发[-]</v>
      </c>
    </row>
    <row r="1529" spans="1:3">
      <c r="A1529" s="302" t="str">
        <f>[4]lang_6!A1529</f>
        <v>MAIN_jianianhua_911</v>
      </c>
      <c r="B1529" s="56">
        <f>[4]lang_6!B1529</f>
        <v>0</v>
      </c>
      <c r="C1529" s="56" t="str">
        <f>[4]lang_6!C1529</f>
        <v>#庆典嘉年华</v>
      </c>
    </row>
    <row r="1530" spans="1:3" ht="17.25">
      <c r="A1530" s="168" t="str">
        <f>[4]lang_6!A1530</f>
        <v>jianianhua_tip1_911</v>
      </c>
      <c r="B1530" s="67">
        <f>[4]lang_6!B1530</f>
        <v>0</v>
      </c>
      <c r="C1530" s="64" t="str">
        <f>[4]lang_6!C1530</f>
        <v>#[color=f0f000,fontsize=20,outlinecolor=3c1e0aff]谎言是我为你精心编织的陷阱！[-]</v>
      </c>
    </row>
    <row r="1531" spans="1:3" ht="17.25">
      <c r="A1531" s="168" t="str">
        <f>[4]lang_6!A1531</f>
        <v>jianianhua_tip2_911</v>
      </c>
      <c r="B1531" s="67">
        <f>[4]lang_6!B1531</f>
        <v>0</v>
      </c>
      <c r="C1531" s="67" t="str">
        <f>[4]lang_6!C1531</f>
        <v>#[color=f0f000,fontsize=20,outlinecolor=3c1e0aff]世界终将被我征服！[-]</v>
      </c>
    </row>
    <row r="1532" spans="1:3" ht="17.25">
      <c r="A1532" s="168" t="str">
        <f>[4]lang_6!A1532</f>
        <v>jianianhua_tip3_911</v>
      </c>
      <c r="B1532" s="67">
        <f>[4]lang_6!B1532</f>
        <v>0</v>
      </c>
      <c r="C1532" s="64" t="str">
        <f>[4]lang_6!C1532</f>
        <v>#[color=f0f000,fontsize=20,outlinecolor=3c1e1aff]感受死灵法术的力量吧！[-]</v>
      </c>
    </row>
    <row r="1533" spans="1:3" ht="17.25">
      <c r="A1533" s="67">
        <f>[4]lang_6!A1533</f>
        <v>0</v>
      </c>
      <c r="B1533" s="67">
        <f>[4]lang_6!B1533</f>
        <v>0</v>
      </c>
      <c r="C1533" s="67">
        <f>[4]lang_6!C1533</f>
        <v>0</v>
      </c>
    </row>
    <row r="1534" spans="1:3">
      <c r="A1534" s="56">
        <f>[4]lang_6!A1534</f>
        <v>0</v>
      </c>
      <c r="B1534" s="56">
        <f>[4]lang_6!B1534</f>
        <v>0</v>
      </c>
      <c r="C1534" s="56">
        <f>[4]lang_6!C1534</f>
        <v>0</v>
      </c>
    </row>
    <row r="1535" spans="1:3">
      <c r="A1535" s="56">
        <f>[4]lang_6!A1535</f>
        <v>0</v>
      </c>
      <c r="B1535" s="56">
        <f>[4]lang_6!B1535</f>
        <v>0</v>
      </c>
      <c r="C1535" s="56">
        <f>[4]lang_6!C1535</f>
        <v>0</v>
      </c>
    </row>
    <row r="1536" spans="1:3">
      <c r="A1536" s="302">
        <f>[4]lang_6!A1536</f>
        <v>0</v>
      </c>
      <c r="B1536" s="56">
        <f>[4]lang_6!B1536</f>
        <v>0</v>
      </c>
      <c r="C1536" s="56">
        <f>[4]lang_6!C1536</f>
        <v>0</v>
      </c>
    </row>
    <row r="1537" spans="1:3">
      <c r="A1537" s="56" t="str">
        <f>[4]lang_6!A1537</f>
        <v>#限时招募</v>
      </c>
      <c r="B1537" s="56">
        <f>[4]lang_6!B1537</f>
        <v>0</v>
      </c>
      <c r="C1537" s="56">
        <f>[4]lang_6!C1537</f>
        <v>0</v>
      </c>
    </row>
    <row r="1538" spans="1:3">
      <c r="A1538" s="56" t="str">
        <f>[4]lang_6!A1538</f>
        <v>specialdes1_307</v>
      </c>
      <c r="B1538" s="56">
        <f>[4]lang_6!B1538</f>
        <v>0</v>
      </c>
      <c r="C1538" s="56" t="str">
        <f>[4]lang_6!C1538</f>
        <v>#恐惧梦魇  破防核心</v>
      </c>
    </row>
    <row r="1539" spans="1:3">
      <c r="A1539" s="56" t="str">
        <f>[4]lang_6!A1539</f>
        <v>specialdes2_307</v>
      </c>
      <c r="B1539" s="56">
        <f>[4]lang_6!B1539</f>
        <v>0</v>
      </c>
      <c r="C1539" s="56" t="str">
        <f>[4]lang_6!C1539</f>
        <v>#骨龙能够持续给敌方叠加各种负面状态，是所有对手的黑暗梦魇</v>
      </c>
    </row>
    <row r="1540" spans="1:3">
      <c r="A1540" s="56">
        <f>[4]lang_6!A1540</f>
        <v>0</v>
      </c>
      <c r="B1540" s="56">
        <f>[4]lang_6!B1540</f>
        <v>0</v>
      </c>
      <c r="C1540" s="56">
        <f>[4]lang_6!C1540</f>
        <v>0</v>
      </c>
    </row>
    <row r="1541" spans="1:3">
      <c r="A1541" s="56">
        <f>[4]lang_6!A1541</f>
        <v>0</v>
      </c>
      <c r="B1541" s="56">
        <f>[4]lang_6!B1541</f>
        <v>0</v>
      </c>
      <c r="C1541" s="56">
        <f>[4]lang_6!C1541</f>
        <v>0</v>
      </c>
    </row>
    <row r="1542" spans="1:3">
      <c r="A1542" s="56" t="str">
        <f>[4]lang_6!A1542</f>
        <v>ac1005title</v>
      </c>
      <c r="B1542" s="56" t="str">
        <f>[4]lang_6!B1542</f>
        <v>大恶魔轮播</v>
      </c>
      <c r="C1542" s="56" t="str">
        <f>[4]lang_6!C1542</f>
        <v>#混沌之源</v>
      </c>
    </row>
    <row r="1543" spans="1:3">
      <c r="A1543" s="56" t="str">
        <f>[4]lang_6!A1543</f>
        <v>ac1005tips1</v>
      </c>
      <c r="B1543" s="56">
        <f>[4]lang_6!B1543</f>
        <v>0</v>
      </c>
      <c r="C1543" s="56" t="str">
        <f>[4]lang_6!C1543</f>
        <v>#[color=4e320d,fontsize=16]领主[-][color=8a5c1d,fontsize=16]{$name}[-][color=4e320d,fontsize=16]签订契约，获得了[-][color=c44904,fontsize=16]大恶魔碎片*{$num}[-]</v>
      </c>
    </row>
    <row r="1544" spans="1:3">
      <c r="A1544" s="56" t="str">
        <f>[4]lang_6!A1544</f>
        <v>ac1005tips2</v>
      </c>
      <c r="B1544" s="56">
        <f>[4]lang_6!B1544</f>
        <v>0</v>
      </c>
      <c r="C1544" s="56" t="str">
        <f>[4]lang_6!C1544</f>
        <v>#[color=4e320d,fontsize=16]领主[-][color=8a5c1d,fontsize=16]{$name}[-][color=4e320d,fontsize=16]受混沌眷顾，成功招募出[-][color=c44904,fontsize=16]3星兵团大恶魔[-]</v>
      </c>
    </row>
    <row r="1545" spans="1:3">
      <c r="A1545" s="56" t="str">
        <f>[4]lang_6!A1545</f>
        <v>ac1005tips3</v>
      </c>
      <c r="B1545" s="56">
        <f>[4]lang_6!B1545</f>
        <v>0</v>
      </c>
      <c r="C1545" s="56" t="str">
        <f>[4]lang_6!C1545</f>
        <v>#[color=4e320d,fontsize=16]领主[-][color=8a5c1d,fontsize=16]{$name}[-][color=4e320d,fontsize=16]受混沌青睐，获得了[-][color=c44904,fontsize=16]大恶魔碎片*80[-]</v>
      </c>
    </row>
    <row r="1546" spans="1:3">
      <c r="A1546" s="56" t="str">
        <f>[4]lang_6!A1546</f>
        <v>ac1005rule</v>
      </c>
      <c r="B1546" s="56">
        <f>[4]lang_6!B1546</f>
        <v>0</v>
      </c>
      <c r="C1546" s="56" t="str">
        <f>[4]lang_6!C1546</f>
        <v>#[color=3c2a1e,fontsize=20]1、限时招募是获得15资质顶级兵团的最主要途径，每次限时招募的主题兵团将会有所不同。本次招募的主题兵团为大恶魔。[-][][-][color=3c2a1e,fontsize=20]2、限时招募分为招募10次和招募1次，招募10次必定能获得一定数量的大恶魔碎片，同时有一定几率获得大恶魔整卡。[-][][-][color=3c2a1e,fontsize=20]3、玩家在每天凌晨的5:00可以获得1次免费招募1次的机会。[-][][-][color=3c2a1e,fontsize=20]4、玩家每次招募还可以获得10点宝箱积分，当积分达到一定数量时，可以领取对应的积分宝箱奖励。[-][][-][color=3c2a1e,fontsize=20]5、当活动结束后，可领取但未被领取的积分宝箱奖励通过邮件补发。[-][][-]</v>
      </c>
    </row>
    <row r="1547" spans="1:3">
      <c r="A1547" s="56">
        <f>[4]lang_6!A1547</f>
        <v>0</v>
      </c>
      <c r="B1547" s="56">
        <f>[4]lang_6!B1547</f>
        <v>0</v>
      </c>
      <c r="C1547" s="56">
        <f>[4]lang_6!C1547</f>
        <v>0</v>
      </c>
    </row>
    <row r="1548" spans="1:3">
      <c r="A1548" s="56" t="str">
        <f>[4]lang_6!A1548</f>
        <v>GUANGBO_ac1005_1</v>
      </c>
      <c r="B1548" s="56" t="str">
        <f>[4]lang_6!B1548</f>
        <v>大恶魔广播</v>
      </c>
      <c r="C1548" s="56" t="str">
        <f>[4]lang_6!C1548</f>
        <v>#[color=F9DBA6,outlinecolor=3c1e0aff]领主[-][color=0FD8CF,outlinecolor=3c1e0aff]{$name}[-][color=F9DBA6,outlinecolor=3c1e0aff]受混沌眷顾，成功招募出[-][color=409B05,outlinecolor=3c1e0aff]3[-][color=F9DBA6,outlinecolor=3c1e0aff]星兵团[-][color=B858EC,outlinecolor=3c1e0aff]大恶魔[-][color=F9DBA6,outlinecolor=3c1e0aff]。[-]</v>
      </c>
    </row>
    <row r="1549" spans="1:3">
      <c r="A1549" s="56" t="str">
        <f>[4]lang_6!A1549</f>
        <v>GUANGBO_ac1005_2</v>
      </c>
      <c r="B1549" s="56">
        <f>[4]lang_6!B1549</f>
        <v>0</v>
      </c>
      <c r="C1549" s="56" t="str">
        <f>[4]lang_6!C1549</f>
        <v>#[color=F9DBA6,outlinecolor=3c1e0aff]领主[-][color=0FD8CF,outlinecolor=3c1e0aff]{$name}[-][color=F9DBA6,outlinecolor=3c1e0aff]受混沌青睐，在限时招募中获得[-][color=B858EC,outlinecolor=3c1e0aff]大恶魔碎片*80[-][color=F9DBA6,outlinecolor=3c1e0aff]。[-]</v>
      </c>
    </row>
    <row r="1550" spans="1:3">
      <c r="A1550" s="56">
        <f>[4]lang_6!A1550</f>
        <v>0</v>
      </c>
      <c r="B1550" s="56">
        <f>[4]lang_6!B1550</f>
        <v>0</v>
      </c>
      <c r="C1550" s="56">
        <f>[4]lang_6!C1550</f>
        <v>0</v>
      </c>
    </row>
    <row r="1551" spans="1:3">
      <c r="A1551" s="56" t="str">
        <f>[4]lang_6!A1551</f>
        <v>specialdes1_507</v>
      </c>
      <c r="B1551" s="56" t="str">
        <f>[4]lang_6!B1551</f>
        <v>大恶魔演示描述</v>
      </c>
      <c r="C1551" s="56" t="str">
        <f>[4]lang_6!C1551</f>
        <v>#后排收割  全团损血</v>
      </c>
    </row>
    <row r="1552" spans="1:3">
      <c r="A1552" s="56" t="str">
        <f>[4]lang_6!A1552</f>
        <v>specialdes2_507</v>
      </c>
      <c r="B1552" s="56">
        <f>[4]lang_6!B1552</f>
        <v>0</v>
      </c>
      <c r="C1552" s="56" t="str">
        <f>[4]lang_6!C1552</f>
        <v>#大恶魔可以高效的击杀敌人后排输出，使敌方失去一战之力</v>
      </c>
    </row>
    <row r="1553" spans="1:3">
      <c r="A1553" s="56">
        <f>[4]lang_6!A1553</f>
        <v>0</v>
      </c>
      <c r="B1553" s="56">
        <f>[4]lang_6!B1553</f>
        <v>0</v>
      </c>
      <c r="C1553" s="56">
        <f>[4]lang_6!C1553</f>
        <v>0</v>
      </c>
    </row>
    <row r="1554" spans="1:3">
      <c r="A1554" s="56" t="str">
        <f>[4]lang_6!A1554</f>
        <v>ac1006title</v>
      </c>
      <c r="B1554" s="56" t="str">
        <f>[4]lang_6!B1554</f>
        <v>圣堂武士轮播</v>
      </c>
      <c r="C1554" s="56" t="str">
        <f>[4]lang_6!C1554</f>
        <v>#圣光大厅</v>
      </c>
    </row>
    <row r="1555" spans="1:3">
      <c r="A1555" s="56" t="str">
        <f>[4]lang_6!A1555</f>
        <v>ac1006tips1</v>
      </c>
      <c r="B1555" s="56">
        <f>[4]lang_6!B1555</f>
        <v>0</v>
      </c>
      <c r="C1555" s="56" t="str">
        <f>[4]lang_6!C1555</f>
        <v>#[color=4e320d,fontsize=16]领主[-][color=8a5c1d,fontsize=16]{$name}[-][color=4e320d,fontsize=16]信仰圣光，获得了[-][color=c44904,fontsize=16]圣堂武士碎片*{$num}[-]</v>
      </c>
    </row>
    <row r="1556" spans="1:3">
      <c r="A1556" s="56" t="str">
        <f>[4]lang_6!A1556</f>
        <v>ac1006tips2</v>
      </c>
      <c r="B1556" s="56">
        <f>[4]lang_6!B1556</f>
        <v>0</v>
      </c>
      <c r="C1556" s="56" t="str">
        <f>[4]lang_6!C1556</f>
        <v>#[color=4e320d,fontsize=16]领主[-][color=8a5c1d,fontsize=16]{$name}[-][color=4e320d,fontsize=16]受圣光眷顾，成功招募出[-][color=c44904,fontsize=16]3星兵团圣堂武士[-]</v>
      </c>
    </row>
    <row r="1557" spans="1:3">
      <c r="A1557" s="56" t="str">
        <f>[4]lang_6!A1557</f>
        <v>ac1006tips3</v>
      </c>
      <c r="B1557" s="56">
        <f>[4]lang_6!B1557</f>
        <v>0</v>
      </c>
      <c r="C1557" s="56" t="str">
        <f>[4]lang_6!C1557</f>
        <v>#[color=4e320d,fontsize=16]领主[-][color=8a5c1d,fontsize=16]{$name}[-][color=4e320d,fontsize=16]受圣光青睐，获得了[-][color=c44904,fontsize=16]圣堂武士碎片*80[-]</v>
      </c>
    </row>
    <row r="1558" spans="1:3">
      <c r="A1558" s="56" t="str">
        <f>[4]lang_6!A1558</f>
        <v>ac1006rule</v>
      </c>
      <c r="B1558" s="56">
        <f>[4]lang_6!B1558</f>
        <v>0</v>
      </c>
      <c r="C1558" s="56" t="str">
        <f>[4]lang_6!C1558</f>
        <v>#[color=3c2a1e,fontsize=20]1、限时招募是获得15资质顶级兵团的最主要途径，每次限时招募的主题兵团将会有所不同。本次招募的主题兵团为圣堂武士。[-][][-][color=3c2a1e,fontsize=20]2、限时招募分为招募10次和招募1次，招募10次必定能获得一定数量的圣堂武士碎片，同时有一定几率获得圣堂武士整卡。[-][][-][color=3c2a1e,fontsize=20]3、玩家在每天凌晨的5:00可以获得1次免费招募的机会。[-][][-][color=3c2a1e,fontsize=20]4、玩家每次招募还可以获得10点宝箱积分，当积分达到一定数量时，可以领取对应的积分宝箱奖励。[-][][-][color=3c2a1e,fontsize=20]5、当活动结束后，可领取但未被领取的积分宝箱奖励通过邮件补发。[-][][-]</v>
      </c>
    </row>
    <row r="1559" spans="1:3">
      <c r="A1559" s="56">
        <f>[4]lang_6!A1559</f>
        <v>0</v>
      </c>
      <c r="B1559" s="56">
        <f>[4]lang_6!B1559</f>
        <v>0</v>
      </c>
      <c r="C1559" s="56">
        <f>[4]lang_6!C1559</f>
        <v>0</v>
      </c>
    </row>
    <row r="1560" spans="1:3">
      <c r="A1560" s="56" t="str">
        <f>[4]lang_6!A1560</f>
        <v>GUANGBO_ac1006_1</v>
      </c>
      <c r="B1560" s="56" t="str">
        <f>[4]lang_6!B1560</f>
        <v>圣堂武士广播</v>
      </c>
      <c r="C1560" s="56" t="str">
        <f>[4]lang_6!C1560</f>
        <v>#[color=F9DBA6,outlinecolor=3c1e0aff]领主[-][color=0FD8CF,outlinecolor=3c1e0aff]{$name}[-][color=F9DBA6,outlinecolor=3c1e0aff]受圣光眷顾，成功招募出[-][color=409B05,outlinecolor=3c1e0aff]3[-][color=F9DBA6,outlinecolor=3c1e0aff]星兵团[-][color=B858EC,outlinecolor=3c1e0aff]圣堂武士[-][color=F9DBA6,outlinecolor=3c1e0aff]。[-]</v>
      </c>
    </row>
    <row r="1561" spans="1:3">
      <c r="A1561" s="56" t="str">
        <f>[4]lang_6!A1561</f>
        <v>GUANGBO_ac1006_2</v>
      </c>
      <c r="B1561" s="56">
        <f>[4]lang_6!B1561</f>
        <v>0</v>
      </c>
      <c r="C1561" s="56" t="str">
        <f>[4]lang_6!C1561</f>
        <v>#[color=F9DBA6,outlinecolor=3c1e0aff]领主[-][color=0FD8CF,outlinecolor=3c1e0aff]{$name}[-][color=F9DBA6,outlinecolor=3c1e0aff]受圣光青睐，在限时招募中获得[-][color=B858EC,outlinecolor=3c1e0aff]圣光武士碎片*80[-][color=F9DBA6,outlinecolor=3c1e0aff]。[-]</v>
      </c>
    </row>
    <row r="1562" spans="1:3">
      <c r="A1562" s="56">
        <f>[4]lang_6!A1562</f>
        <v>0</v>
      </c>
      <c r="B1562" s="56">
        <f>[4]lang_6!B1562</f>
        <v>0</v>
      </c>
      <c r="C1562" s="56">
        <f>[4]lang_6!C1562</f>
        <v>0</v>
      </c>
    </row>
    <row r="1563" spans="1:3">
      <c r="A1563" s="56" t="str">
        <f>[4]lang_6!A1563</f>
        <v>specialdes1_108</v>
      </c>
      <c r="B1563" s="56" t="str">
        <f>[4]lang_6!B1563</f>
        <v>圣堂武士演示描述</v>
      </c>
      <c r="C1563" s="56" t="str">
        <f>[4]lang_6!C1563</f>
        <v>#群体激励  破路领袖</v>
      </c>
    </row>
    <row r="1564" spans="1:3">
      <c r="A1564" s="56" t="str">
        <f>[4]lang_6!A1564</f>
        <v>specialdes2_108</v>
      </c>
      <c r="B1564" s="56">
        <f>[4]lang_6!B1564</f>
        <v>0</v>
      </c>
      <c r="C1564" s="56" t="str">
        <f>[4]lang_6!C1564</f>
        <v>#圣堂武士为自己及周围大范围兵团施加士气高涨，大幅提高攻速和暴击</v>
      </c>
    </row>
    <row r="1565" spans="1:3">
      <c r="A1565" s="56">
        <f>[4]lang_6!A1565</f>
        <v>0</v>
      </c>
      <c r="B1565" s="56">
        <f>[4]lang_6!B1565</f>
        <v>0</v>
      </c>
      <c r="C1565" s="56">
        <f>[4]lang_6!C1565</f>
        <v>0</v>
      </c>
    </row>
    <row r="1566" spans="1:3">
      <c r="A1566" s="56">
        <f>[4]lang_6!A1566</f>
        <v>0</v>
      </c>
      <c r="B1566" s="56">
        <f>[4]lang_6!B1566</f>
        <v>0</v>
      </c>
      <c r="C1566" s="56">
        <f>[4]lang_6!C1566</f>
        <v>0</v>
      </c>
    </row>
    <row r="1567" spans="1:3">
      <c r="A1567" s="56">
        <f>[4]lang_6!A1567</f>
        <v>0</v>
      </c>
      <c r="B1567" s="56">
        <f>[4]lang_6!B1567</f>
        <v>0</v>
      </c>
      <c r="C1567" s="56">
        <f>[4]lang_6!C1567</f>
        <v>0</v>
      </c>
    </row>
    <row r="1568" spans="1:3">
      <c r="A1568" s="56" t="str">
        <f>[4]lang_6!A1568</f>
        <v>#限时魂石</v>
      </c>
      <c r="B1568" s="56">
        <f>[4]lang_6!B1568</f>
        <v>0</v>
      </c>
      <c r="C1568" s="56">
        <f>[4]lang_6!C1568</f>
        <v>0</v>
      </c>
    </row>
    <row r="1569" spans="1:3">
      <c r="A1569" s="56" t="str">
        <f>[4]lang_6!A1569</f>
        <v>ac1051title_awake</v>
      </c>
      <c r="B1569" s="56" t="str">
        <f>[4]lang_6!B1569</f>
        <v>比蒙魂石</v>
      </c>
      <c r="C1569" s="56" t="str">
        <f>[4]lang_6!C1569</f>
        <v>#群峰之巅</v>
      </c>
    </row>
    <row r="1570" spans="1:3">
      <c r="A1570" s="56" t="str">
        <f>[4]lang_6!A1570</f>
        <v>ac1051tips1_awake</v>
      </c>
      <c r="B1570" s="56">
        <f>[4]lang_6!B1570</f>
        <v>0</v>
      </c>
      <c r="C1570" s="56" t="str">
        <f>[4]lang_6!C1570</f>
        <v>#[color=eadb95,fontsize=16]领主[-][color=15f1e7,fontsize=16]{$name}[-][color=eadb95,fontsize=16]激发上古血脉，获得了[-][color=f27624,fontsize=16]上古巨兽魂石*{$num}[-]</v>
      </c>
    </row>
    <row r="1571" spans="1:3">
      <c r="A1571" s="56" t="str">
        <f>[4]lang_6!A1571</f>
        <v>ac1051tips2_awake</v>
      </c>
      <c r="B1571" s="56">
        <f>[4]lang_6!B1571</f>
        <v>0</v>
      </c>
      <c r="C1571" s="56" t="str">
        <f>[4]lang_6!C1571</f>
        <v>#亲爱的领主，您当前拥有的魂石数量可以将兵团觉醒等级升至满星，是否继续？</v>
      </c>
    </row>
    <row r="1572" spans="1:3">
      <c r="A1572" s="56" t="str">
        <f>[4]lang_6!A1572</f>
        <v>ac1051rule_awake</v>
      </c>
      <c r="B1572" s="56">
        <f>[4]lang_6!B1572</f>
        <v>0</v>
      </c>
      <c r="C1572" s="56" t="str">
        <f>[4]lang_6!C1572</f>
        <v>#[color=3c2a1e,fontsize=20]1、限时魂石是获得15资质兵团觉醒魂石的最主要途径，每次限时魂石的主题兵团将会有所不同。本次的主题兵团为比蒙。[-][][-][color=3c2a1e,fontsize=20]2、限时魂石分为召唤10次和召唤1次，召唤10次必定能获得一定数量的上古巨兽魂石。[-][][-][color=3c2a1e,fontsize=20]3、玩家在每天凌晨的5:00可以获得1次免费召唤的机会。[-][][-][color=3c2a1e,fontsize=20]4、玩家每次召唤还可以获得10点宝箱积分，当积分达到一定数量时，可以领取对应的积分宝箱奖励。[-][][-][color=3c2a1e,fontsize=20]5、当活动结束后，可领取但未被领取的积分宝箱奖励将通过邮件补发。[-][][-]</v>
      </c>
    </row>
    <row r="1573" spans="1:3">
      <c r="A1573" s="56">
        <f>[4]lang_6!A1573</f>
        <v>0</v>
      </c>
      <c r="B1573" s="56">
        <f>[4]lang_6!B1573</f>
        <v>0</v>
      </c>
      <c r="C1573" s="56">
        <f>[4]lang_6!C1573</f>
        <v>0</v>
      </c>
    </row>
    <row r="1574" spans="1:3">
      <c r="A1574" s="56">
        <f>[4]lang_6!A1574</f>
        <v>0</v>
      </c>
      <c r="B1574" s="56">
        <f>[4]lang_6!B1574</f>
        <v>0</v>
      </c>
      <c r="C1574" s="56">
        <f>[4]lang_6!C1574</f>
        <v>0</v>
      </c>
    </row>
    <row r="1575" spans="1:3">
      <c r="A1575" s="56" t="str">
        <f>[4]lang_6!A1575</f>
        <v>#法术特训</v>
      </c>
      <c r="B1575" s="56">
        <f>[4]lang_6!B1575</f>
        <v>0</v>
      </c>
      <c r="C1575" s="56">
        <f>[4]lang_6!C1575</f>
        <v>0</v>
      </c>
    </row>
    <row r="1576" spans="1:3">
      <c r="A1576" s="56" t="str">
        <f>[4]lang_6!A1576</f>
        <v>MAGICTRAINING_COMPLETE_TIPS1</v>
      </c>
      <c r="B1576" s="56">
        <f>[4]lang_6!B1576</f>
        <v>0</v>
      </c>
      <c r="C1576" s="56" t="str">
        <f>[4]lang_6!C1576</f>
        <v>#今日还有可获得的奖励，领主大人继续努力哦！</v>
      </c>
    </row>
    <row r="1577" spans="1:3">
      <c r="A1577" s="56" t="str">
        <f>[4]lang_6!A1577</f>
        <v>MAGICTRAINING_COMPLETE_TIPS2</v>
      </c>
      <c r="B1577" s="56">
        <f>[4]lang_6!B1577</f>
        <v>0</v>
      </c>
      <c r="C1577" s="56" t="str">
        <f>[4]lang_6!C1577</f>
        <v>#恭喜您，今日的特训奖励已全部获得！</v>
      </c>
    </row>
    <row r="1578" spans="1:3">
      <c r="A1578" s="56" t="str">
        <f>[4]lang_6!A1578</f>
        <v>MAGICTRAINING_COMPLETE_TIPS3</v>
      </c>
      <c r="B1578" s="56">
        <f>[4]lang_6!B1578</f>
        <v>0</v>
      </c>
      <c r="C1578" s="56" t="str">
        <f>[4]lang_6!C1578</f>
        <v>#继续挑战，也许下次会取得更高的分数哦！</v>
      </c>
    </row>
    <row r="1579" spans="1:3">
      <c r="A1579" s="56" t="str">
        <f>[4]lang_6!A1579</f>
        <v>MAGICTRAINING_COMPLETE_TIPS4</v>
      </c>
      <c r="B1579" s="56">
        <f>[4]lang_6!B1579</f>
        <v>0</v>
      </c>
      <c r="C1579" s="56" t="str">
        <f>[4]lang_6!C1579</f>
        <v>#暂未获得奖励，继续加油哦！</v>
      </c>
    </row>
    <row r="1580" spans="1:3">
      <c r="A1580" s="56">
        <f>[4]lang_6!A1580</f>
        <v>0</v>
      </c>
      <c r="B1580" s="56">
        <f>[4]lang_6!B1580</f>
        <v>0</v>
      </c>
      <c r="C1580" s="56">
        <f>[4]lang_6!C1580</f>
        <v>0</v>
      </c>
    </row>
    <row r="1581" spans="1:3">
      <c r="A1581" s="56" t="str">
        <f>[4]lang_6!A1581</f>
        <v>MAGICTRAINING_SAVE_TIPS1</v>
      </c>
      <c r="B1581" s="56">
        <f>[4]lang_6!B1581</f>
        <v>0</v>
      </c>
      <c r="C1581" s="56" t="str">
        <f>[4]lang_6!C1581</f>
        <v>#您确定要退出特训吗？</v>
      </c>
    </row>
    <row r="1582" spans="1:3">
      <c r="A1582" s="56" t="str">
        <f>[4]lang_6!A1582</f>
        <v>MAGICTRAINING_SAVE_TIPS2</v>
      </c>
      <c r="B1582" s="56">
        <f>[4]lang_6!B1582</f>
        <v>0</v>
      </c>
      <c r="C1582" s="56" t="str">
        <f>[4]lang_6!C1582</f>
        <v>#（退出时会为您保存当前的特训进度）</v>
      </c>
    </row>
    <row r="1583" spans="1:3">
      <c r="A1583" s="56">
        <f>[4]lang_6!A1583</f>
        <v>0</v>
      </c>
      <c r="B1583" s="56">
        <f>[4]lang_6!B1583</f>
        <v>0</v>
      </c>
      <c r="C1583" s="56">
        <f>[4]lang_6!C1583</f>
        <v>0</v>
      </c>
    </row>
    <row r="1584" spans="1:3">
      <c r="A1584" s="56" t="str">
        <f>[4]lang_6!A1584</f>
        <v>MAGICTRAINING_RECOVER_TIPS1</v>
      </c>
      <c r="B1584" s="56">
        <f>[4]lang_6!B1584</f>
        <v>0</v>
      </c>
      <c r="C1584" s="56" t="str">
        <f>[4]lang_6!C1584</f>
        <v>#您有未完成的特训，是否继续？</v>
      </c>
    </row>
    <row r="1585" spans="1:3">
      <c r="A1585" s="56" t="str">
        <f>[4]lang_6!A1585</f>
        <v>MAGICTRAINING_RECOVER_TIPS2</v>
      </c>
      <c r="B1585" s="56">
        <f>[4]lang_6!B1585</f>
        <v>0</v>
      </c>
      <c r="C1585" s="56" t="str">
        <f>[4]lang_6!C1585</f>
        <v>#（选择取消会重新开始特训）</v>
      </c>
    </row>
    <row r="1586" spans="1:3">
      <c r="A1586" s="56">
        <f>[4]lang_6!A1586</f>
        <v>0</v>
      </c>
      <c r="B1586" s="56">
        <f>[4]lang_6!B1586</f>
        <v>0</v>
      </c>
      <c r="C1586" s="56">
        <f>[4]lang_6!C1586</f>
        <v>0</v>
      </c>
    </row>
    <row r="1587" spans="1:3">
      <c r="A1587" s="56" t="str">
        <f>[4]lang_6!A1587</f>
        <v>MAGICTRAINING_RULE</v>
      </c>
      <c r="B1587" s="56">
        <f>[4]lang_6!B1587</f>
        <v>0</v>
      </c>
      <c r="C1587" s="56" t="str">
        <f>[4]lang_6!C1587</f>
        <v>#[color=3c2a1e,fontsize=20]1、点击卡牌进行翻转，两张图案相同的牌可以消除并获得奖励，否则牌会扣回。规定时间内，消除的卡牌越多，奖励和得分越多，每日可获得奖励设有上限（每日5:00重置）。活动期间，参与次数不限。[-][][-][color=ffffff,fontsize=6]　[-][][-][color=3c2a1e,fontsize=20]2、牌分为英雄技能牌，英雄牌和时钟牌共计3种，其中消除时钟牌可以增加游戏时间，消除英雄牌可以连带该英雄的大招牌一起消除。[-][][-][color=ffffff,fontsize=6]　[-][][-][color=3c2a1e,fontsize=20]3、每消除1组技能牌可获得法术卷轴*4，每消除1组英雄牌可获得随机英雄碎片*2，每消除1组时钟牌可增加10秒的游戏时间并且获得法术卷轴*4。[-][][-][color=ffffff,fontsize=6]　[-][][-][color=3c2a1e,fontsize=20]4、消除任意1组卡牌得分+20[-][][-][color=ffffff,fontsize=6]　[-][][-][color=3c2a1e,fontsize=20]5、排行榜会显示排名前10的玩家，得分高的领主排在前面，得分相同的，会按时间先后进行排序，排行榜将于{$day}日21:00点进行结算。[-][][-][color=ffffff,fontsize=6]　[-][][-][color=3c2a1e,fontsize=20]6、点击右上角退出游戏时，系统会为您保存当前的游戏进度以便下次继续。[-][][-]</v>
      </c>
    </row>
    <row r="1588" spans="1:3">
      <c r="A1588" s="56">
        <f>[4]lang_6!A1588</f>
        <v>0</v>
      </c>
      <c r="B1588" s="56">
        <f>[4]lang_6!B1588</f>
        <v>0</v>
      </c>
      <c r="C1588" s="56">
        <f>[4]lang_6!C1588</f>
        <v>0</v>
      </c>
    </row>
    <row r="1589" spans="1:3">
      <c r="A1589" s="56" t="str">
        <f>[4]lang_6!A1589</f>
        <v>MAGICTRAINING_RANK_RULE</v>
      </c>
      <c r="B1589" s="56">
        <f>[4]lang_6!B1589</f>
        <v>0</v>
      </c>
      <c r="C1589" s="56" t="str">
        <f>[4]lang_6!C1589</f>
        <v>#[color=3c2a1e,fontsize=22]法术特训规则[-][][-][color=ffffff,fontsize=6]　[-][][-][color=645252]1、点击卡牌进行翻转，两张图案相同的牌可以消除并获得奖励，否则牌会扣回，规定时间内，消除的卡牌越多，奖励和得分越多，每日可获得奖励设有上限（每日5:00重置）[-][][-][color=ffffff,fontsize=6]　[-][][-][color=645252]2、牌分为英雄技能牌，英雄牌和时钟牌共计3种，其中消除时钟牌可以增加游戏时间，消除英雄牌可以连带该英雄的大招牌一起消除。[-][][-][color=ffffff,fontsize=6]　[-][][-][color=645252]3、每消除1组技能牌可获得法术卷轴*4，每消除1组英雄牌可获得随机英雄碎片*2，每消除1组时钟牌可增加10秒的游戏时间并且获得法术卷轴*4。[-][][-][color=ffffff,fontsize=6]　[-][][-][color=645252]4、消除任意1组卡牌得分+20[-][][-][color=ffffff,fontsize=6]　[-][][-][color=645252]5、排行榜会显示排名前10的玩家，得分高的领主排在前面，得分相同的，会按时间先后进行排序，排行榜将于{$day}日21:00点进行结算。[-][][-]</v>
      </c>
    </row>
    <row r="1590" spans="1:3">
      <c r="A1590" s="56" t="str">
        <f>[4]lang_6!A1590</f>
        <v>MAGICTRAINING_RANK_TIPS1</v>
      </c>
      <c r="B1590" s="56">
        <f>[4]lang_6!B1590</f>
        <v>0</v>
      </c>
      <c r="C1590" s="56" t="str">
        <f>[4]lang_6!C1590</f>
        <v>#[color=8a5c1d,fontsize=18]排行榜{$day}日21:00点结算奖励，奖励通过邮件发放。[-]</v>
      </c>
    </row>
    <row r="1591" spans="1:3">
      <c r="A1591" s="56">
        <f>[4]lang_6!A1591</f>
        <v>0</v>
      </c>
      <c r="B1591" s="56">
        <f>[4]lang_6!B1591</f>
        <v>0</v>
      </c>
      <c r="C1591" s="56">
        <f>[4]lang_6!C1591</f>
        <v>0</v>
      </c>
    </row>
    <row r="1592" spans="1:3">
      <c r="A1592" s="56" t="str">
        <f>[4]lang_6!A1592</f>
        <v>MAGICTRAINING_GUILD_TIPS1</v>
      </c>
      <c r="B1592" s="56">
        <f>[4]lang_6!B1592</f>
        <v>0</v>
      </c>
      <c r="C1592" s="56" t="str">
        <f>[4]lang_6!C1592</f>
        <v>#欢迎来到法术特训，领主大人可通过点击卡牌进行翻转，两张图案相同的牌即可消除获得奖励</v>
      </c>
    </row>
    <row r="1593" spans="1:3">
      <c r="A1593" s="56" t="str">
        <f>[4]lang_6!A1593</f>
        <v>MAGICTRAINING_GUILD_TIPS2</v>
      </c>
      <c r="B1593" s="56">
        <f>[4]lang_6!B1593</f>
        <v>0</v>
      </c>
      <c r="C1593" s="56" t="str">
        <f>[4]lang_6!C1593</f>
        <v>#在规定时间内，尽可能多的消除卡牌，赢取更多的奖励吧</v>
      </c>
    </row>
    <row r="1594" spans="1:3">
      <c r="A1594" s="56">
        <f>[4]lang_6!A1594</f>
        <v>0</v>
      </c>
      <c r="B1594" s="56">
        <f>[4]lang_6!B1594</f>
        <v>0</v>
      </c>
      <c r="C1594" s="56">
        <f>[4]lang_6!C1594</f>
        <v>0</v>
      </c>
    </row>
    <row r="1595" spans="1:3">
      <c r="A1595" s="56" t="str">
        <f>[4]lang_6!A1595</f>
        <v>MAGICTRAINING_END_TIPS1</v>
      </c>
      <c r="B1595" s="56">
        <f>[4]lang_6!B1595</f>
        <v>0</v>
      </c>
      <c r="C1595" s="56" t="str">
        <f>[4]lang_6!C1595</f>
        <v>#活动已结束，敬请期待下期</v>
      </c>
    </row>
    <row r="1596" spans="1:3">
      <c r="A1596" s="56">
        <f>[4]lang_6!A1596</f>
        <v>0</v>
      </c>
      <c r="B1596" s="56">
        <f>[4]lang_6!B1596</f>
        <v>0</v>
      </c>
      <c r="C1596" s="56">
        <f>[4]lang_6!C1596</f>
        <v>0</v>
      </c>
    </row>
    <row r="1597" spans="1:3">
      <c r="A1597" s="56" t="str">
        <f>[4]lang_6!A1597</f>
        <v>MAGICTRAINING_CHEAT_TIPS1</v>
      </c>
      <c r="B1597" s="56">
        <f>[4]lang_6!B1597</f>
        <v>0</v>
      </c>
      <c r="C1597" s="56" t="str">
        <f>[4]lang_6!C1597</f>
        <v>#系统检测到您的数据存在异常</v>
      </c>
    </row>
    <row r="1598" spans="1:3">
      <c r="A1598" s="56">
        <f>[4]lang_6!A1598</f>
        <v>0</v>
      </c>
      <c r="B1598" s="56">
        <f>[4]lang_6!B1598</f>
        <v>0</v>
      </c>
      <c r="C1598" s="56">
        <f>[4]lang_6!C1598</f>
        <v>0</v>
      </c>
    </row>
    <row r="1599" spans="1:3">
      <c r="A1599" s="56">
        <f>[4]lang_6!A1599</f>
        <v>0</v>
      </c>
      <c r="B1599" s="56">
        <f>[4]lang_6!B1599</f>
        <v>0</v>
      </c>
      <c r="C1599" s="56">
        <f>[4]lang_6!C1599</f>
        <v>0</v>
      </c>
    </row>
    <row r="1600" spans="1:3">
      <c r="A1600" s="56">
        <f>[4]lang_6!A1600</f>
        <v>0</v>
      </c>
      <c r="B1600" s="56">
        <f>[4]lang_6!B1600</f>
        <v>0</v>
      </c>
      <c r="C1600" s="56">
        <f>[4]lang_6!C1600</f>
        <v>0</v>
      </c>
    </row>
    <row r="1601" spans="1:3">
      <c r="A1601" s="56">
        <f>[4]lang_6!A1601</f>
        <v>0</v>
      </c>
      <c r="B1601" s="56">
        <f>[4]lang_6!B1601</f>
        <v>0</v>
      </c>
      <c r="C1601" s="56">
        <f>[4]lang_6!C1601</f>
        <v>0</v>
      </c>
    </row>
    <row r="1602" spans="1:3">
      <c r="A1602" s="56">
        <f>[4]lang_6!A1602</f>
        <v>0</v>
      </c>
      <c r="B1602" s="56">
        <f>[4]lang_6!B1602</f>
        <v>0</v>
      </c>
      <c r="C1602" s="56">
        <f>[4]lang_6!C1602</f>
        <v>0</v>
      </c>
    </row>
    <row r="1603" spans="1:3">
      <c r="A1603" s="56">
        <f>[4]lang_6!A1603</f>
        <v>0</v>
      </c>
      <c r="B1603" s="56">
        <f>[4]lang_6!B1603</f>
        <v>0</v>
      </c>
      <c r="C1603" s="56">
        <f>[4]lang_6!C1603</f>
        <v>0</v>
      </c>
    </row>
    <row r="1604" spans="1:3">
      <c r="A1604" s="56">
        <f>[4]lang_6!A1604</f>
        <v>0</v>
      </c>
      <c r="B1604" s="56">
        <f>[4]lang_6!B1604</f>
        <v>0</v>
      </c>
      <c r="C1604" s="56">
        <f>[4]lang_6!C1604</f>
        <v>0</v>
      </c>
    </row>
    <row r="1605" spans="1:3">
      <c r="A1605" s="56">
        <f>[4]lang_6!A1605</f>
        <v>0</v>
      </c>
      <c r="B1605" s="56">
        <f>[4]lang_6!B1605</f>
        <v>0</v>
      </c>
      <c r="C1605" s="56">
        <f>[4]lang_6!C1605</f>
        <v>0</v>
      </c>
    </row>
    <row r="1606" spans="1:3">
      <c r="A1606" s="56">
        <f>[4]lang_6!A1606</f>
        <v>0</v>
      </c>
      <c r="B1606" s="56">
        <f>[4]lang_6!B1606</f>
        <v>0</v>
      </c>
      <c r="C1606" s="56">
        <f>[4]lang_6!C1606</f>
        <v>0</v>
      </c>
    </row>
    <row r="1607" spans="1:3">
      <c r="A1607" s="56">
        <f>[4]lang_6!A1607</f>
        <v>0</v>
      </c>
      <c r="B1607" s="56">
        <f>[4]lang_6!B1607</f>
        <v>0</v>
      </c>
      <c r="C1607" s="56">
        <f>[4]lang_6!C1607</f>
        <v>0</v>
      </c>
    </row>
    <row r="1608" spans="1:3">
      <c r="A1608" s="56">
        <f>[4]lang_6!A1608</f>
        <v>0</v>
      </c>
      <c r="B1608" s="56">
        <f>[4]lang_6!B1608</f>
        <v>0</v>
      </c>
      <c r="C1608" s="56">
        <f>[4]lang_6!C1608</f>
        <v>0</v>
      </c>
    </row>
    <row r="1609" spans="1:3">
      <c r="A1609" s="56">
        <f>[4]lang_6!A1609</f>
        <v>0</v>
      </c>
      <c r="B1609" s="56">
        <f>[4]lang_6!B1609</f>
        <v>0</v>
      </c>
      <c r="C1609" s="56">
        <f>[4]lang_6!C1609</f>
        <v>0</v>
      </c>
    </row>
    <row r="1610" spans="1:3">
      <c r="A1610" s="56">
        <f>[4]lang_6!A1610</f>
        <v>0</v>
      </c>
      <c r="B1610" s="56">
        <f>[4]lang_6!B1610</f>
        <v>0</v>
      </c>
      <c r="C1610" s="56">
        <f>[4]lang_6!C1610</f>
        <v>0</v>
      </c>
    </row>
    <row r="1611" spans="1:3">
      <c r="A1611" s="56">
        <f>[4]lang_6!A1611</f>
        <v>0</v>
      </c>
      <c r="B1611" s="56">
        <f>[4]lang_6!B1611</f>
        <v>0</v>
      </c>
      <c r="C1611" s="56">
        <f>[4]lang_6!C1611</f>
        <v>0</v>
      </c>
    </row>
    <row r="1612" spans="1:3">
      <c r="A1612" s="56">
        <f>[4]lang_6!A1612</f>
        <v>0</v>
      </c>
      <c r="B1612" s="56">
        <f>[4]lang_6!B1612</f>
        <v>0</v>
      </c>
      <c r="C1612" s="56">
        <f>[4]lang_6!C1612</f>
        <v>0</v>
      </c>
    </row>
    <row r="1613" spans="1:3">
      <c r="A1613" s="56">
        <f>[4]lang_6!A1613</f>
        <v>0</v>
      </c>
      <c r="B1613" s="56">
        <f>[4]lang_6!B1613</f>
        <v>0</v>
      </c>
      <c r="C1613" s="56">
        <f>[4]lang_6!C1613</f>
        <v>0</v>
      </c>
    </row>
    <row r="1614" spans="1:3">
      <c r="A1614" s="56">
        <f>[4]lang_6!A1614</f>
        <v>0</v>
      </c>
      <c r="B1614" s="56">
        <f>[4]lang_6!B1614</f>
        <v>0</v>
      </c>
      <c r="C1614" s="56">
        <f>[4]lang_6!C1614</f>
        <v>0</v>
      </c>
    </row>
    <row r="1615" spans="1:3">
      <c r="A1615" s="56">
        <f>[4]lang_6!A1615</f>
        <v>0</v>
      </c>
      <c r="B1615" s="56">
        <f>[4]lang_6!B1615</f>
        <v>0</v>
      </c>
      <c r="C1615" s="56">
        <f>[4]lang_6!C1615</f>
        <v>0</v>
      </c>
    </row>
    <row r="1616" spans="1:3">
      <c r="A1616" s="56">
        <f>[4]lang_6!A1616</f>
        <v>0</v>
      </c>
      <c r="B1616" s="56">
        <f>[4]lang_6!B1616</f>
        <v>0</v>
      </c>
      <c r="C1616" s="56">
        <f>[4]lang_6!C1616</f>
        <v>0</v>
      </c>
    </row>
    <row r="1617" spans="1:3">
      <c r="A1617" s="56">
        <f>[4]lang_6!A1617</f>
        <v>0</v>
      </c>
      <c r="B1617" s="56">
        <f>[4]lang_6!B1617</f>
        <v>0</v>
      </c>
      <c r="C1617" s="56">
        <f>[4]lang_6!C1617</f>
        <v>0</v>
      </c>
    </row>
    <row r="1618" spans="1:3">
      <c r="A1618" s="56">
        <f>[4]lang_6!A1618</f>
        <v>0</v>
      </c>
      <c r="B1618" s="56">
        <f>[4]lang_6!B1618</f>
        <v>0</v>
      </c>
      <c r="C1618" s="56">
        <f>[4]lang_6!C1618</f>
        <v>0</v>
      </c>
    </row>
    <row r="1619" spans="1:3">
      <c r="A1619" s="56">
        <f>[4]lang_6!A1619</f>
        <v>0</v>
      </c>
      <c r="B1619" s="56">
        <f>[4]lang_6!B1619</f>
        <v>0</v>
      </c>
      <c r="C1619" s="56">
        <f>[4]lang_6!C1619</f>
        <v>0</v>
      </c>
    </row>
    <row r="1620" spans="1:3">
      <c r="A1620" s="56">
        <f>[4]lang_6!A1620</f>
        <v>0</v>
      </c>
      <c r="B1620" s="56">
        <f>[4]lang_6!B1620</f>
        <v>0</v>
      </c>
      <c r="C1620" s="56">
        <f>[4]lang_6!C1620</f>
        <v>0</v>
      </c>
    </row>
    <row r="1621" spans="1:3">
      <c r="A1621" s="56">
        <f>[4]lang_6!A1621</f>
        <v>0</v>
      </c>
      <c r="B1621" s="56">
        <f>[4]lang_6!B1621</f>
        <v>0</v>
      </c>
      <c r="C1621" s="56">
        <f>[4]lang_6!C1621</f>
        <v>0</v>
      </c>
    </row>
    <row r="1622" spans="1:3">
      <c r="A1622" s="56">
        <f>[4]lang_6!A1622</f>
        <v>0</v>
      </c>
      <c r="B1622" s="56">
        <f>[4]lang_6!B1622</f>
        <v>0</v>
      </c>
      <c r="C1622" s="56">
        <f>[4]lang_6!C1622</f>
        <v>0</v>
      </c>
    </row>
    <row r="1623" spans="1:3">
      <c r="A1623" s="56">
        <f>[4]lang_6!A1623</f>
        <v>0</v>
      </c>
      <c r="B1623" s="56">
        <f>[4]lang_6!B1623</f>
        <v>0</v>
      </c>
      <c r="C1623" s="56">
        <f>[4]lang_6!C1623</f>
        <v>0</v>
      </c>
    </row>
    <row r="1624" spans="1:3">
      <c r="A1624" s="56">
        <f>[4]lang_6!A1624</f>
        <v>0</v>
      </c>
      <c r="B1624" s="56">
        <f>[4]lang_6!B1624</f>
        <v>0</v>
      </c>
      <c r="C1624" s="56">
        <f>[4]lang_6!C1624</f>
        <v>0</v>
      </c>
    </row>
    <row r="1625" spans="1:3">
      <c r="A1625" s="56">
        <f>[4]lang_6!A1625</f>
        <v>0</v>
      </c>
      <c r="B1625" s="56">
        <f>[4]lang_6!B1625</f>
        <v>0</v>
      </c>
      <c r="C1625" s="56">
        <f>[4]lang_6!C1625</f>
        <v>0</v>
      </c>
    </row>
    <row r="1626" spans="1:3">
      <c r="A1626" s="56">
        <f>[4]lang_6!A1626</f>
        <v>0</v>
      </c>
      <c r="B1626" s="56">
        <f>[4]lang_6!B1626</f>
        <v>0</v>
      </c>
      <c r="C1626" s="56">
        <f>[4]lang_6!C1626</f>
        <v>0</v>
      </c>
    </row>
    <row r="1627" spans="1:3">
      <c r="A1627" s="56">
        <f>[4]lang_6!A1627</f>
        <v>0</v>
      </c>
      <c r="B1627" s="56">
        <f>[4]lang_6!B1627</f>
        <v>0</v>
      </c>
      <c r="C1627" s="56">
        <f>[4]lang_6!C1627</f>
        <v>0</v>
      </c>
    </row>
    <row r="1628" spans="1:3">
      <c r="A1628" s="56">
        <f>[4]lang_6!A1628</f>
        <v>0</v>
      </c>
      <c r="B1628" s="56">
        <f>[4]lang_6!B1628</f>
        <v>0</v>
      </c>
      <c r="C1628" s="56">
        <f>[4]lang_6!C1628</f>
        <v>0</v>
      </c>
    </row>
    <row r="1629" spans="1:3">
      <c r="A1629" s="56">
        <f>[4]lang_6!A1629</f>
        <v>0</v>
      </c>
      <c r="B1629" s="56">
        <f>[4]lang_6!B1629</f>
        <v>0</v>
      </c>
      <c r="C1629" s="56">
        <f>[4]lang_6!C1629</f>
        <v>0</v>
      </c>
    </row>
    <row r="1630" spans="1:3">
      <c r="A1630" s="56">
        <f>[4]lang_6!A1630</f>
        <v>0</v>
      </c>
      <c r="B1630" s="56">
        <f>[4]lang_6!B1630</f>
        <v>0</v>
      </c>
      <c r="C1630" s="56">
        <f>[4]lang_6!C1630</f>
        <v>0</v>
      </c>
    </row>
    <row r="1631" spans="1:3">
      <c r="A1631" s="56">
        <f>[4]lang_6!A1631</f>
        <v>0</v>
      </c>
      <c r="B1631" s="56">
        <f>[4]lang_6!B1631</f>
        <v>0</v>
      </c>
      <c r="C1631" s="56">
        <f>[4]lang_6!C1631</f>
        <v>0</v>
      </c>
    </row>
    <row r="1632" spans="1:3">
      <c r="A1632" s="56">
        <f>[4]lang_6!A1632</f>
        <v>0</v>
      </c>
      <c r="B1632" s="56">
        <f>[4]lang_6!B1632</f>
        <v>0</v>
      </c>
      <c r="C1632" s="56">
        <f>[4]lang_6!C1632</f>
        <v>0</v>
      </c>
    </row>
    <row r="1633" spans="1:3">
      <c r="A1633" s="56">
        <f>[4]lang_6!A1633</f>
        <v>0</v>
      </c>
      <c r="B1633" s="56">
        <f>[4]lang_6!B1633</f>
        <v>0</v>
      </c>
      <c r="C1633" s="56">
        <f>[4]lang_6!C1633</f>
        <v>0</v>
      </c>
    </row>
    <row r="1634" spans="1:3">
      <c r="A1634" s="56">
        <f>[4]lang_6!A1634</f>
        <v>0</v>
      </c>
      <c r="B1634" s="56">
        <f>[4]lang_6!B1634</f>
        <v>0</v>
      </c>
      <c r="C1634" s="56">
        <f>[4]lang_6!C1634</f>
        <v>0</v>
      </c>
    </row>
    <row r="1635" spans="1:3">
      <c r="A1635" s="56">
        <f>[4]lang_6!A1635</f>
        <v>0</v>
      </c>
      <c r="B1635" s="56">
        <f>[4]lang_6!B1635</f>
        <v>0</v>
      </c>
      <c r="C1635" s="56">
        <f>[4]lang_6!C1635</f>
        <v>0</v>
      </c>
    </row>
    <row r="1636" spans="1:3">
      <c r="A1636" s="56">
        <f>[4]lang_6!A1636</f>
        <v>0</v>
      </c>
      <c r="B1636" s="56">
        <f>[4]lang_6!B1636</f>
        <v>0</v>
      </c>
      <c r="C1636" s="56">
        <f>[4]lang_6!C1636</f>
        <v>0</v>
      </c>
    </row>
    <row r="1637" spans="1:3">
      <c r="A1637" s="56">
        <f>[4]lang_6!A1637</f>
        <v>0</v>
      </c>
      <c r="B1637" s="56">
        <f>[4]lang_6!B1637</f>
        <v>0</v>
      </c>
      <c r="C1637" s="56">
        <f>[4]lang_6!C1637</f>
        <v>0</v>
      </c>
    </row>
    <row r="1638" spans="1:3">
      <c r="A1638" s="56">
        <f>[4]lang_6!A1638</f>
        <v>0</v>
      </c>
      <c r="B1638" s="56">
        <f>[4]lang_6!B1638</f>
        <v>0</v>
      </c>
      <c r="C1638" s="56">
        <f>[4]lang_6!C1638</f>
        <v>0</v>
      </c>
    </row>
    <row r="1639" spans="1:3">
      <c r="A1639" s="56">
        <f>[4]lang_6!A1639</f>
        <v>0</v>
      </c>
      <c r="B1639" s="56">
        <f>[4]lang_6!B1639</f>
        <v>0</v>
      </c>
      <c r="C1639" s="56">
        <f>[4]lang_6!C1639</f>
        <v>0</v>
      </c>
    </row>
    <row r="1640" spans="1:3">
      <c r="A1640" s="56">
        <f>[4]lang_6!A1640</f>
        <v>0</v>
      </c>
      <c r="B1640" s="56">
        <f>[4]lang_6!B1640</f>
        <v>0</v>
      </c>
      <c r="C1640" s="56">
        <f>[4]lang_6!C1640</f>
        <v>0</v>
      </c>
    </row>
    <row r="1641" spans="1:3">
      <c r="A1641" s="56">
        <f>[4]lang_6!A1641</f>
        <v>0</v>
      </c>
      <c r="B1641" s="56">
        <f>[4]lang_6!B1641</f>
        <v>0</v>
      </c>
      <c r="C1641" s="56">
        <f>[4]lang_6!C1641</f>
        <v>0</v>
      </c>
    </row>
    <row r="1642" spans="1:3">
      <c r="A1642" s="56">
        <f>[4]lang_6!A1642</f>
        <v>0</v>
      </c>
      <c r="B1642" s="56">
        <f>[4]lang_6!B1642</f>
        <v>0</v>
      </c>
      <c r="C1642" s="56">
        <f>[4]lang_6!C1642</f>
        <v>0</v>
      </c>
    </row>
    <row r="1643" spans="1:3">
      <c r="A1643" s="56">
        <f>[4]lang_6!A1643</f>
        <v>0</v>
      </c>
      <c r="B1643" s="56">
        <f>[4]lang_6!B1643</f>
        <v>0</v>
      </c>
      <c r="C1643" s="56">
        <f>[4]lang_6!C1643</f>
        <v>0</v>
      </c>
    </row>
    <row r="1644" spans="1:3">
      <c r="A1644" s="56">
        <f>[4]lang_6!A1644</f>
        <v>0</v>
      </c>
      <c r="B1644" s="56">
        <f>[4]lang_6!B1644</f>
        <v>0</v>
      </c>
      <c r="C1644" s="56">
        <f>[4]lang_6!C1644</f>
        <v>0</v>
      </c>
    </row>
    <row r="1645" spans="1:3">
      <c r="A1645" s="56">
        <f>[4]lang_6!A1645</f>
        <v>0</v>
      </c>
      <c r="B1645" s="56">
        <f>[4]lang_6!B1645</f>
        <v>0</v>
      </c>
      <c r="C1645" s="56">
        <f>[4]lang_6!C1645</f>
        <v>0</v>
      </c>
    </row>
    <row r="1646" spans="1:3">
      <c r="A1646" s="56">
        <f>[4]lang_6!A1646</f>
        <v>0</v>
      </c>
      <c r="B1646" s="56">
        <f>[4]lang_6!B1646</f>
        <v>0</v>
      </c>
      <c r="C1646" s="56">
        <f>[4]lang_6!C1646</f>
        <v>0</v>
      </c>
    </row>
    <row r="1647" spans="1:3">
      <c r="A1647" s="56">
        <f>[4]lang_6!A1647</f>
        <v>0</v>
      </c>
      <c r="B1647" s="56">
        <f>[4]lang_6!B1647</f>
        <v>0</v>
      </c>
      <c r="C1647" s="56">
        <f>[4]lang_6!C1647</f>
        <v>0</v>
      </c>
    </row>
    <row r="1648" spans="1:3">
      <c r="A1648" s="56">
        <f>[4]lang_6!A1648</f>
        <v>0</v>
      </c>
      <c r="B1648" s="56">
        <f>[4]lang_6!B1648</f>
        <v>0</v>
      </c>
      <c r="C1648" s="56">
        <f>[4]lang_6!C1648</f>
        <v>0</v>
      </c>
    </row>
    <row r="1649" spans="1:3">
      <c r="A1649" s="56">
        <f>[4]lang_6!A1649</f>
        <v>0</v>
      </c>
      <c r="B1649" s="56">
        <f>[4]lang_6!B1649</f>
        <v>0</v>
      </c>
      <c r="C1649" s="56">
        <f>[4]lang_6!C1649</f>
        <v>0</v>
      </c>
    </row>
    <row r="1650" spans="1:3">
      <c r="A1650" s="56">
        <f>[4]lang_6!A1650</f>
        <v>0</v>
      </c>
      <c r="B1650" s="56">
        <f>[4]lang_6!B1650</f>
        <v>0</v>
      </c>
      <c r="C1650" s="56">
        <f>[4]lang_6!C1650</f>
        <v>0</v>
      </c>
    </row>
    <row r="1651" spans="1:3">
      <c r="A1651" s="56">
        <f>[4]lang_6!A1651</f>
        <v>0</v>
      </c>
      <c r="B1651" s="56">
        <f>[4]lang_6!B1651</f>
        <v>0</v>
      </c>
      <c r="C1651" s="56">
        <f>[4]lang_6!C1651</f>
        <v>0</v>
      </c>
    </row>
    <row r="1652" spans="1:3">
      <c r="A1652" s="56">
        <f>[4]lang_6!A1652</f>
        <v>0</v>
      </c>
      <c r="B1652" s="56">
        <f>[4]lang_6!B1652</f>
        <v>0</v>
      </c>
      <c r="C1652" s="56">
        <f>[4]lang_6!C1652</f>
        <v>0</v>
      </c>
    </row>
    <row r="1653" spans="1:3">
      <c r="A1653" s="56">
        <f>[4]lang_6!A1653</f>
        <v>0</v>
      </c>
      <c r="B1653" s="56">
        <f>[4]lang_6!B1653</f>
        <v>0</v>
      </c>
      <c r="C1653" s="56">
        <f>[4]lang_6!C1653</f>
        <v>0</v>
      </c>
    </row>
    <row r="1654" spans="1:3">
      <c r="A1654" s="56">
        <f>[4]lang_6!A1654</f>
        <v>0</v>
      </c>
      <c r="B1654" s="56">
        <f>[4]lang_6!B1654</f>
        <v>0</v>
      </c>
      <c r="C1654" s="56">
        <f>[4]lang_6!C1654</f>
        <v>0</v>
      </c>
    </row>
    <row r="1655" spans="1:3">
      <c r="A1655" s="56">
        <f>[4]lang_6!A1655</f>
        <v>0</v>
      </c>
      <c r="B1655" s="56">
        <f>[4]lang_6!B1655</f>
        <v>0</v>
      </c>
      <c r="C1655" s="56">
        <f>[4]lang_6!C1655</f>
        <v>0</v>
      </c>
    </row>
    <row r="1656" spans="1:3">
      <c r="A1656" s="56">
        <f>[4]lang_6!A1656</f>
        <v>0</v>
      </c>
      <c r="B1656" s="56">
        <f>[4]lang_6!B1656</f>
        <v>0</v>
      </c>
      <c r="C1656" s="56">
        <f>[4]lang_6!C1656</f>
        <v>0</v>
      </c>
    </row>
    <row r="1657" spans="1:3">
      <c r="A1657" s="56">
        <f>[4]lang_6!A1657</f>
        <v>0</v>
      </c>
      <c r="B1657" s="56">
        <f>[4]lang_6!B1657</f>
        <v>0</v>
      </c>
      <c r="C1657" s="56">
        <f>[4]lang_6!C1657</f>
        <v>0</v>
      </c>
    </row>
    <row r="1658" spans="1:3">
      <c r="A1658" s="56">
        <f>[4]lang_6!A1658</f>
        <v>0</v>
      </c>
      <c r="B1658" s="56">
        <f>[4]lang_6!B1658</f>
        <v>0</v>
      </c>
      <c r="C1658" s="56">
        <f>[4]lang_6!C1658</f>
        <v>0</v>
      </c>
    </row>
    <row r="1659" spans="1:3">
      <c r="A1659" s="56">
        <f>[4]lang_6!A1659</f>
        <v>0</v>
      </c>
      <c r="B1659" s="56">
        <f>[4]lang_6!B1659</f>
        <v>0</v>
      </c>
      <c r="C1659" s="56">
        <f>[4]lang_6!C1659</f>
        <v>0</v>
      </c>
    </row>
    <row r="1660" spans="1:3">
      <c r="A1660" s="56">
        <f>[4]lang_6!A1660</f>
        <v>0</v>
      </c>
      <c r="B1660" s="56">
        <f>[4]lang_6!B1660</f>
        <v>0</v>
      </c>
      <c r="C1660" s="56">
        <f>[4]lang_6!C1660</f>
        <v>0</v>
      </c>
    </row>
    <row r="1661" spans="1:3">
      <c r="A1661" s="56">
        <f>[4]lang_6!A1661</f>
        <v>0</v>
      </c>
      <c r="B1661" s="56">
        <f>[4]lang_6!B1661</f>
        <v>0</v>
      </c>
      <c r="C1661" s="56">
        <f>[4]lang_6!C1661</f>
        <v>0</v>
      </c>
    </row>
    <row r="1662" spans="1:3">
      <c r="A1662" s="56">
        <f>[4]lang_6!A1662</f>
        <v>0</v>
      </c>
      <c r="B1662" s="56">
        <f>[4]lang_6!B1662</f>
        <v>0</v>
      </c>
      <c r="C1662" s="56">
        <f>[4]lang_6!C1662</f>
        <v>0</v>
      </c>
    </row>
    <row r="1663" spans="1:3">
      <c r="A1663" s="56">
        <f>[4]lang_6!A1663</f>
        <v>0</v>
      </c>
      <c r="B1663" s="56">
        <f>[4]lang_6!B1663</f>
        <v>0</v>
      </c>
      <c r="C1663" s="56">
        <f>[4]lang_6!C1663</f>
        <v>0</v>
      </c>
    </row>
    <row r="1664" spans="1:3">
      <c r="A1664" s="56">
        <f>[4]lang_6!A1664</f>
        <v>0</v>
      </c>
      <c r="B1664" s="56">
        <f>[4]lang_6!B1664</f>
        <v>0</v>
      </c>
      <c r="C1664" s="56">
        <f>[4]lang_6!C1664</f>
        <v>0</v>
      </c>
    </row>
    <row r="1665" spans="1:3">
      <c r="A1665" s="56">
        <f>[4]lang_6!A1665</f>
        <v>0</v>
      </c>
      <c r="B1665" s="56">
        <f>[4]lang_6!B1665</f>
        <v>0</v>
      </c>
      <c r="C1665" s="56">
        <f>[4]lang_6!C1665</f>
        <v>0</v>
      </c>
    </row>
    <row r="1666" spans="1:3">
      <c r="A1666" s="56">
        <f>[4]lang_6!A1666</f>
        <v>0</v>
      </c>
      <c r="B1666" s="56">
        <f>[4]lang_6!B1666</f>
        <v>0</v>
      </c>
      <c r="C1666" s="56">
        <f>[4]lang_6!C1666</f>
        <v>0</v>
      </c>
    </row>
    <row r="1667" spans="1:3">
      <c r="A1667" s="56">
        <f>[4]lang_6!A1667</f>
        <v>0</v>
      </c>
      <c r="B1667" s="56">
        <f>[4]lang_6!B1667</f>
        <v>0</v>
      </c>
      <c r="C1667" s="56">
        <f>[4]lang_6!C1667</f>
        <v>0</v>
      </c>
    </row>
    <row r="1668" spans="1:3">
      <c r="A1668" s="56">
        <f>[4]lang_6!A1668</f>
        <v>0</v>
      </c>
      <c r="B1668" s="56">
        <f>[4]lang_6!B1668</f>
        <v>0</v>
      </c>
      <c r="C1668" s="56">
        <f>[4]lang_6!C1668</f>
        <v>0</v>
      </c>
    </row>
    <row r="1669" spans="1:3">
      <c r="A1669" s="56">
        <f>[4]lang_6!A1669</f>
        <v>0</v>
      </c>
      <c r="B1669" s="56">
        <f>[4]lang_6!B1669</f>
        <v>0</v>
      </c>
      <c r="C1669" s="56">
        <f>[4]lang_6!C1669</f>
        <v>0</v>
      </c>
    </row>
    <row r="1670" spans="1:3">
      <c r="A1670" s="56">
        <f>[4]lang_6!A1670</f>
        <v>0</v>
      </c>
      <c r="B1670" s="56">
        <f>[4]lang_6!B1670</f>
        <v>0</v>
      </c>
      <c r="C1670" s="56">
        <f>[4]lang_6!C1670</f>
        <v>0</v>
      </c>
    </row>
    <row r="1671" spans="1:3">
      <c r="A1671" s="56">
        <f>[4]lang_6!A1671</f>
        <v>0</v>
      </c>
      <c r="B1671" s="56">
        <f>[4]lang_6!B1671</f>
        <v>0</v>
      </c>
      <c r="C1671" s="56">
        <f>[4]lang_6!C1671</f>
        <v>0</v>
      </c>
    </row>
    <row r="1672" spans="1:3">
      <c r="A1672" s="56">
        <f>[4]lang_6!A1672</f>
        <v>0</v>
      </c>
      <c r="B1672" s="56">
        <f>[4]lang_6!B1672</f>
        <v>0</v>
      </c>
      <c r="C1672" s="56">
        <f>[4]lang_6!C1672</f>
        <v>0</v>
      </c>
    </row>
    <row r="1673" spans="1:3">
      <c r="A1673" s="56">
        <f>[4]lang_6!A1673</f>
        <v>0</v>
      </c>
      <c r="B1673" s="56">
        <f>[4]lang_6!B1673</f>
        <v>0</v>
      </c>
      <c r="C1673" s="56">
        <f>[4]lang_6!C1673</f>
        <v>0</v>
      </c>
    </row>
    <row r="1674" spans="1:3">
      <c r="A1674" s="56">
        <f>[4]lang_6!A1674</f>
        <v>0</v>
      </c>
      <c r="B1674" s="56">
        <f>[4]lang_6!B1674</f>
        <v>0</v>
      </c>
      <c r="C1674" s="56">
        <f>[4]lang_6!C1674</f>
        <v>0</v>
      </c>
    </row>
    <row r="1675" spans="1:3">
      <c r="A1675" s="56">
        <f>[4]lang_6!A1675</f>
        <v>0</v>
      </c>
      <c r="B1675" s="56">
        <f>[4]lang_6!B1675</f>
        <v>0</v>
      </c>
      <c r="C1675" s="56">
        <f>[4]lang_6!C1675</f>
        <v>0</v>
      </c>
    </row>
    <row r="1676" spans="1:3">
      <c r="A1676" s="56">
        <f>[4]lang_6!A1676</f>
        <v>0</v>
      </c>
      <c r="B1676" s="56">
        <f>[4]lang_6!B1676</f>
        <v>0</v>
      </c>
      <c r="C1676" s="56">
        <f>[4]lang_6!C1676</f>
        <v>0</v>
      </c>
    </row>
    <row r="1677" spans="1:3">
      <c r="A1677" s="56">
        <f>[4]lang_6!A1677</f>
        <v>0</v>
      </c>
      <c r="B1677" s="56">
        <f>[4]lang_6!B1677</f>
        <v>0</v>
      </c>
      <c r="C1677" s="56">
        <f>[4]lang_6!C1677</f>
        <v>0</v>
      </c>
    </row>
    <row r="1678" spans="1:3">
      <c r="A1678" s="56">
        <f>[4]lang_6!A1678</f>
        <v>0</v>
      </c>
      <c r="B1678" s="56">
        <f>[4]lang_6!B1678</f>
        <v>0</v>
      </c>
      <c r="C1678" s="56">
        <f>[4]lang_6!C1678</f>
        <v>0</v>
      </c>
    </row>
    <row r="1679" spans="1:3">
      <c r="A1679" s="56">
        <f>[4]lang_6!A1679</f>
        <v>0</v>
      </c>
      <c r="B1679" s="56">
        <f>[4]lang_6!B1679</f>
        <v>0</v>
      </c>
      <c r="C1679" s="56">
        <f>[4]lang_6!C1679</f>
        <v>0</v>
      </c>
    </row>
    <row r="1680" spans="1:3">
      <c r="A1680" s="56">
        <f>[4]lang_6!A1680</f>
        <v>0</v>
      </c>
      <c r="B1680" s="56">
        <f>[4]lang_6!B1680</f>
        <v>0</v>
      </c>
      <c r="C1680" s="56">
        <f>[4]lang_6!C1680</f>
        <v>0</v>
      </c>
    </row>
    <row r="1681" spans="1:3">
      <c r="A1681" s="56">
        <f>[4]lang_6!A1681</f>
        <v>0</v>
      </c>
      <c r="B1681" s="56">
        <f>[4]lang_6!B1681</f>
        <v>0</v>
      </c>
      <c r="C1681" s="56">
        <f>[4]lang_6!C1681</f>
        <v>0</v>
      </c>
    </row>
    <row r="1682" spans="1:3">
      <c r="A1682" s="56">
        <f>[4]lang_6!A1682</f>
        <v>0</v>
      </c>
      <c r="B1682" s="56">
        <f>[4]lang_6!B1682</f>
        <v>0</v>
      </c>
      <c r="C1682" s="56">
        <f>[4]lang_6!C1682</f>
        <v>0</v>
      </c>
    </row>
    <row r="1683" spans="1:3">
      <c r="A1683" s="56">
        <f>[4]lang_6!A1683</f>
        <v>0</v>
      </c>
      <c r="B1683" s="56">
        <f>[4]lang_6!B1683</f>
        <v>0</v>
      </c>
      <c r="C1683" s="56">
        <f>[4]lang_6!C1683</f>
        <v>0</v>
      </c>
    </row>
    <row r="1684" spans="1:3">
      <c r="A1684" s="56">
        <f>[4]lang_6!A1684</f>
        <v>0</v>
      </c>
      <c r="B1684" s="56">
        <f>[4]lang_6!B1684</f>
        <v>0</v>
      </c>
      <c r="C1684" s="56">
        <f>[4]lang_6!C1684</f>
        <v>0</v>
      </c>
    </row>
    <row r="1685" spans="1:3">
      <c r="A1685" s="56">
        <f>[4]lang_6!A1685</f>
        <v>0</v>
      </c>
      <c r="B1685" s="56">
        <f>[4]lang_6!B1685</f>
        <v>0</v>
      </c>
      <c r="C1685" s="56">
        <f>[4]lang_6!C1685</f>
        <v>0</v>
      </c>
    </row>
    <row r="1686" spans="1:3">
      <c r="A1686" s="56">
        <f>[4]lang_6!A1686</f>
        <v>0</v>
      </c>
      <c r="B1686" s="56">
        <f>[4]lang_6!B1686</f>
        <v>0</v>
      </c>
      <c r="C1686" s="56">
        <f>[4]lang_6!C1686</f>
        <v>0</v>
      </c>
    </row>
    <row r="1687" spans="1:3">
      <c r="A1687" s="56">
        <f>[4]lang_6!A1687</f>
        <v>0</v>
      </c>
      <c r="B1687" s="56">
        <f>[4]lang_6!B1687</f>
        <v>0</v>
      </c>
      <c r="C1687" s="56">
        <f>[4]lang_6!C1687</f>
        <v>0</v>
      </c>
    </row>
    <row r="1688" spans="1:3">
      <c r="A1688" s="56">
        <f>[4]lang_6!A1688</f>
        <v>0</v>
      </c>
      <c r="B1688" s="56">
        <f>[4]lang_6!B1688</f>
        <v>0</v>
      </c>
      <c r="C1688" s="56">
        <f>[4]lang_6!C1688</f>
        <v>0</v>
      </c>
    </row>
    <row r="1689" spans="1:3">
      <c r="A1689" s="56">
        <f>[4]lang_6!A1689</f>
        <v>0</v>
      </c>
      <c r="B1689" s="56">
        <f>[4]lang_6!B1689</f>
        <v>0</v>
      </c>
      <c r="C1689" s="56">
        <f>[4]lang_6!C1689</f>
        <v>0</v>
      </c>
    </row>
    <row r="1690" spans="1:3">
      <c r="A1690" s="56">
        <f>[4]lang_6!A1690</f>
        <v>0</v>
      </c>
      <c r="B1690" s="56">
        <f>[4]lang_6!B1690</f>
        <v>0</v>
      </c>
      <c r="C1690" s="56">
        <f>[4]lang_6!C1690</f>
        <v>0</v>
      </c>
    </row>
    <row r="1691" spans="1:3">
      <c r="A1691" s="56">
        <f>[4]lang_6!A1691</f>
        <v>0</v>
      </c>
      <c r="B1691" s="56">
        <f>[4]lang_6!B1691</f>
        <v>0</v>
      </c>
      <c r="C1691" s="56">
        <f>[4]lang_6!C1691</f>
        <v>0</v>
      </c>
    </row>
    <row r="1692" spans="1:3">
      <c r="A1692" s="56">
        <f>[4]lang_6!A1692</f>
        <v>0</v>
      </c>
      <c r="B1692" s="56">
        <f>[4]lang_6!B1692</f>
        <v>0</v>
      </c>
      <c r="C1692" s="56">
        <f>[4]lang_6!C1692</f>
        <v>0</v>
      </c>
    </row>
    <row r="1693" spans="1:3">
      <c r="A1693" s="56">
        <f>[4]lang_6!A1693</f>
        <v>0</v>
      </c>
      <c r="B1693" s="56">
        <f>[4]lang_6!B1693</f>
        <v>0</v>
      </c>
      <c r="C1693" s="56">
        <f>[4]lang_6!C1693</f>
        <v>0</v>
      </c>
    </row>
    <row r="1694" spans="1:3">
      <c r="A1694" s="56">
        <f>[4]lang_6!A1694</f>
        <v>0</v>
      </c>
      <c r="B1694" s="56">
        <f>[4]lang_6!B1694</f>
        <v>0</v>
      </c>
      <c r="C1694" s="56">
        <f>[4]lang_6!C1694</f>
        <v>0</v>
      </c>
    </row>
    <row r="1695" spans="1:3">
      <c r="A1695" s="56">
        <f>[4]lang_6!A1695</f>
        <v>0</v>
      </c>
      <c r="B1695" s="56">
        <f>[4]lang_6!B1695</f>
        <v>0</v>
      </c>
      <c r="C1695" s="56">
        <f>[4]lang_6!C1695</f>
        <v>0</v>
      </c>
    </row>
    <row r="1696" spans="1:3">
      <c r="A1696" s="56">
        <f>[4]lang_6!A1696</f>
        <v>0</v>
      </c>
      <c r="B1696" s="56">
        <f>[4]lang_6!B1696</f>
        <v>0</v>
      </c>
      <c r="C1696" s="56">
        <f>[4]lang_6!C1696</f>
        <v>0</v>
      </c>
    </row>
    <row r="1697" spans="1:3">
      <c r="A1697" s="56">
        <f>[4]lang_6!A1697</f>
        <v>0</v>
      </c>
      <c r="B1697" s="56">
        <f>[4]lang_6!B1697</f>
        <v>0</v>
      </c>
      <c r="C1697" s="56">
        <f>[4]lang_6!C1697</f>
        <v>0</v>
      </c>
    </row>
    <row r="1698" spans="1:3">
      <c r="A1698" s="56">
        <f>[4]lang_6!A1698</f>
        <v>0</v>
      </c>
      <c r="B1698" s="56">
        <f>[4]lang_6!B1698</f>
        <v>0</v>
      </c>
      <c r="C1698" s="56">
        <f>[4]lang_6!C1698</f>
        <v>0</v>
      </c>
    </row>
    <row r="1699" spans="1:3">
      <c r="A1699" s="56">
        <f>[4]lang_6!A1699</f>
        <v>0</v>
      </c>
      <c r="B1699" s="56">
        <f>[4]lang_6!B1699</f>
        <v>0</v>
      </c>
      <c r="C1699" s="56">
        <f>[4]lang_6!C1699</f>
        <v>0</v>
      </c>
    </row>
    <row r="1700" spans="1:3">
      <c r="A1700" s="56">
        <f>[4]lang_6!A1700</f>
        <v>0</v>
      </c>
      <c r="B1700" s="56">
        <f>[4]lang_6!B1700</f>
        <v>0</v>
      </c>
      <c r="C1700" s="56">
        <f>[4]lang_6!C1700</f>
        <v>0</v>
      </c>
    </row>
  </sheetData>
  <phoneticPr fontId="11" type="noConversion"/>
  <conditionalFormatting sqref="A1:A5">
    <cfRule type="duplicateValues" dxfId="2" priority="3"/>
  </conditionalFormatting>
  <conditionalFormatting sqref="A1366">
    <cfRule type="duplicateValues" dxfId="1" priority="2"/>
  </conditionalFormatting>
  <conditionalFormatting sqref="A1490">
    <cfRule type="duplicateValues" dxfId="0" priority="1"/>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00"/>
  <sheetViews>
    <sheetView workbookViewId="0">
      <selection activeCell="F15" sqref="F15"/>
    </sheetView>
  </sheetViews>
  <sheetFormatPr defaultRowHeight="14.25"/>
  <cols>
    <col min="1" max="1" width="33.875" customWidth="1"/>
    <col min="2" max="2" width="39.125" style="158" customWidth="1"/>
    <col min="3" max="3" width="50.25" customWidth="1"/>
    <col min="4" max="4" width="37.5" customWidth="1"/>
  </cols>
  <sheetData>
    <row r="1" spans="1:4">
      <c r="A1" t="str">
        <f>[5]lang_3!A1</f>
        <v>languageid$cs</v>
      </c>
      <c r="B1" t="str">
        <f>[5]lang_3!B1</f>
        <v>描述</v>
      </c>
      <c r="C1" t="str">
        <f>[5]lang_3!C1</f>
        <v>cn$c</v>
      </c>
      <c r="D1">
        <f>[5]lang_3!D1</f>
        <v>0</v>
      </c>
    </row>
    <row r="2" spans="1:4">
      <c r="A2" t="str">
        <f>[5]lang_3!A2</f>
        <v>STRING</v>
      </c>
      <c r="B2" t="str">
        <f>[5]lang_3!B2</f>
        <v>STRING</v>
      </c>
      <c r="C2" t="str">
        <f>[5]lang_3!C2</f>
        <v>STRING</v>
      </c>
      <c r="D2">
        <f>[5]lang_3!D2</f>
        <v>0</v>
      </c>
    </row>
    <row r="3" spans="1:4">
      <c r="A3" t="str">
        <f>[5]lang_3!A3</f>
        <v>非空</v>
      </c>
      <c r="B3" t="str">
        <f>[5]lang_3!B3</f>
        <v>不限制</v>
      </c>
      <c r="C3" t="str">
        <f>[5]lang_3!C3</f>
        <v>非空的</v>
      </c>
      <c r="D3">
        <f>[5]lang_3!D3</f>
        <v>0</v>
      </c>
    </row>
    <row r="4" spans="1:4">
      <c r="A4" t="str">
        <f>[5]lang_3!A4</f>
        <v>语言ＩＤ 这个ID一次设置后不要轻易变更
ID必须全部为大写字母</v>
      </c>
      <c r="B4" t="str">
        <f>[5]lang_3!B4</f>
        <v>不作导出 只做备注名称
助记符</v>
      </c>
      <c r="C4">
        <f>[5]lang_3!C4</f>
        <v>0</v>
      </c>
      <c r="D4">
        <f>[5]lang_3!D4</f>
        <v>0</v>
      </c>
    </row>
    <row r="5" spans="1:4">
      <c r="A5" t="str">
        <f>[5]lang_3!A5</f>
        <v>大写字母 符号 数字</v>
      </c>
      <c r="B5">
        <f>[5]lang_3!B5</f>
        <v>0</v>
      </c>
      <c r="C5" t="str">
        <f>[5]lang_3!C5</f>
        <v>中文</v>
      </c>
      <c r="D5">
        <f>[5]lang_3!D5</f>
        <v>0</v>
      </c>
    </row>
    <row r="6" spans="1:4">
      <c r="A6" t="str">
        <f>[5]lang_3!A6</f>
        <v>#英雄属性</v>
      </c>
      <c r="B6">
        <f>[5]lang_3!B6</f>
        <v>0</v>
      </c>
      <c r="C6">
        <f>[5]lang_3!C6</f>
        <v>0</v>
      </c>
      <c r="D6">
        <f>[5]lang_3!D6</f>
        <v>0</v>
      </c>
    </row>
    <row r="7" spans="1:4">
      <c r="A7" t="str">
        <f>[5]lang_3!A7</f>
        <v>HERO_ATTRTIP_1</v>
      </c>
      <c r="B7">
        <f>[5]lang_3!B7</f>
        <v>0</v>
      </c>
      <c r="C7" t="str">
        <f>[5]lang_3!C7</f>
        <v>#基础</v>
      </c>
      <c r="D7">
        <f>[5]lang_3!D7</f>
        <v>0</v>
      </c>
    </row>
    <row r="8" spans="1:4">
      <c r="A8" t="str">
        <f>[5]lang_3!A8</f>
        <v>HERO_ATTRTIP_2</v>
      </c>
      <c r="B8">
        <f>[5]lang_3!B8</f>
        <v>0</v>
      </c>
      <c r="C8" t="str">
        <f>[5]lang_3!C8</f>
        <v>#专长</v>
      </c>
      <c r="D8">
        <f>[5]lang_3!D8</f>
        <v>0</v>
      </c>
    </row>
    <row r="9" spans="1:4">
      <c r="A9" t="str">
        <f>[5]lang_3!A9</f>
        <v>HERO_ATTRTIP_3</v>
      </c>
      <c r="B9">
        <f>[5]lang_3!B9</f>
        <v>0</v>
      </c>
      <c r="C9" t="str">
        <f>[5]lang_3!C9</f>
        <v>#宝物</v>
      </c>
      <c r="D9">
        <f>[5]lang_3!D9</f>
        <v>0</v>
      </c>
    </row>
    <row r="10" spans="1:4">
      <c r="A10" t="str">
        <f>[5]lang_3!A10</f>
        <v>HERO_ATTRTIP_4</v>
      </c>
      <c r="B10">
        <f>[5]lang_3!B10</f>
        <v>0</v>
      </c>
      <c r="C10" t="str">
        <f>[5]lang_3!C10</f>
        <v>#专精</v>
      </c>
      <c r="D10">
        <f>[5]lang_3!D10</f>
        <v>0</v>
      </c>
    </row>
    <row r="11" spans="1:4">
      <c r="A11" t="str">
        <f>[5]lang_3!A11</f>
        <v>HERO_ATTRIBUTE_ATK</v>
      </c>
      <c r="B11" t="str">
        <f>[5]lang_3!B11</f>
        <v>攻击</v>
      </c>
      <c r="C11" t="str">
        <f>[5]lang_3!C11</f>
        <v>#每点英雄攻击提高0.25%兵团伤害</v>
      </c>
      <c r="D11">
        <f>[5]lang_3!D11</f>
        <v>0</v>
      </c>
    </row>
    <row r="12" spans="1:4">
      <c r="A12" t="str">
        <f>[5]lang_3!A12</f>
        <v>HERO_ATTRIBUTE_DEF</v>
      </c>
      <c r="B12" t="str">
        <f>[5]lang_3!B12</f>
        <v>防御</v>
      </c>
      <c r="C12" t="str">
        <f>[5]lang_3!C12</f>
        <v>#每点英雄防御提高0.25%兵团免伤</v>
      </c>
      <c r="D12">
        <f>[5]lang_3!D12</f>
        <v>0</v>
      </c>
    </row>
    <row r="13" spans="1:4">
      <c r="A13" t="str">
        <f>[5]lang_3!A13</f>
        <v>HERO_ATTRIBUTE_INT</v>
      </c>
      <c r="B13" t="str">
        <f>[5]lang_3!B13</f>
        <v>智力</v>
      </c>
      <c r="C13" t="str">
        <f>[5]lang_3!C13</f>
        <v>#每点英雄智力提高0.25%法术伤害</v>
      </c>
      <c r="D13">
        <f>[5]lang_3!D13</f>
        <v>0</v>
      </c>
    </row>
    <row r="14" spans="1:4">
      <c r="A14" t="str">
        <f>[5]lang_3!A14</f>
        <v>HERO_ATTRIBUTE_ACK</v>
      </c>
      <c r="B14" t="str">
        <f>[5]lang_3!B14</f>
        <v>知识</v>
      </c>
      <c r="C14" t="str">
        <f>[5]lang_3!C14</f>
        <v>#每点英雄知识提高0.25%法术免伤</v>
      </c>
      <c r="D14">
        <f>[5]lang_3!D14</f>
        <v>0</v>
      </c>
    </row>
    <row r="15" spans="1:4">
      <c r="A15" t="str">
        <f>[5]lang_3!A15</f>
        <v>HERO_ATTRIBUTE_MOR</v>
      </c>
      <c r="B15" t="str">
        <f>[5]lang_3!B15</f>
        <v>士气</v>
      </c>
      <c r="C15" t="str">
        <f>[5]lang_3!C15</f>
        <v>#所有兵团士气提高[color=1ca216]{$mor}[-]</v>
      </c>
      <c r="D15">
        <f>[5]lang_3!D15</f>
        <v>0</v>
      </c>
    </row>
    <row r="16" spans="1:4">
      <c r="A16" t="str">
        <f>[5]lang_3!A16</f>
        <v>HERO_ATTRIBUTE_MANA</v>
      </c>
      <c r="B16" t="str">
        <f>[5]lang_3!B16</f>
        <v>魔法</v>
      </c>
      <c r="C16" t="str">
        <f>[5]lang_3!C16</f>
        <v>#英雄初始魔法值：[color=1ca216]{$manabase}[-][][-]英雄魔法回复速度：[color=1ca216]{$manarec}[-]</v>
      </c>
      <c r="D16">
        <f>[5]lang_3!D16</f>
        <v>0</v>
      </c>
    </row>
    <row r="17" spans="1:4">
      <c r="A17" s="175" t="str">
        <f>[5]lang_3!A17</f>
        <v>HERO_ATTRIBUTE_CD</v>
      </c>
      <c r="B17" s="175">
        <f>[5]lang_3!B17</f>
        <v>0</v>
      </c>
      <c r="C17" s="175" t="str">
        <f>[5]lang_3!C17</f>
        <v>#英雄法术冷却时间</v>
      </c>
      <c r="D17" s="175">
        <f>[5]lang_3!D17</f>
        <v>0</v>
      </c>
    </row>
    <row r="18" spans="1:4">
      <c r="A18" s="175" t="str">
        <f>[5]lang_3!A18</f>
        <v>HERO_ATTRIBUTE_MANA</v>
      </c>
      <c r="B18" s="175">
        <f>[5]lang_3!B18</f>
        <v>0</v>
      </c>
      <c r="C18" s="175" t="str">
        <f>[5]lang_3!C18</f>
        <v>#英雄基础魔法值</v>
      </c>
      <c r="D18" s="175">
        <f>[5]lang_3!D18</f>
        <v>0</v>
      </c>
    </row>
    <row r="19" spans="1:4">
      <c r="A19" s="174" t="str">
        <f>[5]lang_3!A19</f>
        <v>HERO_ATTRIBUTE_MANAREC</v>
      </c>
      <c r="B19" s="174">
        <f>[5]lang_3!B19</f>
        <v>0</v>
      </c>
      <c r="C19" s="174" t="str">
        <f>[5]lang_3!C19</f>
        <v>#英雄魔法回复速度/秒</v>
      </c>
      <c r="D19" s="174">
        <f>[5]lang_3!D19</f>
        <v>0</v>
      </c>
    </row>
    <row r="20" spans="1:4">
      <c r="A20" s="175" t="str">
        <f>[5]lang_3!A20</f>
        <v>HERO_ATTRIBUTE_MANACOST</v>
      </c>
      <c r="B20" s="175">
        <f>[5]lang_3!B20</f>
        <v>0</v>
      </c>
      <c r="C20" s="175" t="str">
        <f>[5]lang_3!C20</f>
        <v>#英雄释放单个法术消耗</v>
      </c>
      <c r="D20" s="175">
        <f>[5]lang_3!D20</f>
        <v>0</v>
      </c>
    </row>
    <row r="21" spans="1:4">
      <c r="A21" s="175">
        <f>[5]lang_3!A21</f>
        <v>0</v>
      </c>
      <c r="B21" s="175">
        <f>[5]lang_3!B21</f>
        <v>0</v>
      </c>
      <c r="C21" s="175">
        <f>[5]lang_3!C21</f>
        <v>0</v>
      </c>
      <c r="D21" s="175">
        <f>[5]lang_3!D21</f>
        <v>0</v>
      </c>
    </row>
    <row r="22" spans="1:4">
      <c r="A22">
        <f>[5]lang_3!A22</f>
        <v>0</v>
      </c>
      <c r="B22">
        <f>[5]lang_3!B22</f>
        <v>0</v>
      </c>
      <c r="C22">
        <f>[5]lang_3!C22</f>
        <v>0</v>
      </c>
      <c r="D22">
        <f>[5]lang_3!D22</f>
        <v>0</v>
      </c>
    </row>
    <row r="23" spans="1:4">
      <c r="A23" t="str">
        <f>[5]lang_3!A23</f>
        <v>#英雄法术</v>
      </c>
      <c r="B23">
        <f>[5]lang_3!B23</f>
        <v>0</v>
      </c>
      <c r="C23">
        <f>[5]lang_3!C23</f>
        <v>0</v>
      </c>
      <c r="D23">
        <f>[5]lang_3!D23</f>
        <v>0</v>
      </c>
    </row>
    <row r="24" spans="1:4">
      <c r="A24" t="str">
        <f>[5]lang_3!A24</f>
        <v>HERO_SPELLCRIT_1</v>
      </c>
      <c r="B24">
        <f>[5]lang_3!B24</f>
        <v>0</v>
      </c>
      <c r="C24" t="str">
        <f>[5]lang_3!C24</f>
        <v>#下次施法必定暴击</v>
      </c>
      <c r="D24">
        <f>[5]lang_3!D24</f>
        <v>0</v>
      </c>
    </row>
    <row r="25" spans="1:4">
      <c r="A25" t="str">
        <f>[5]lang_3!A25</f>
        <v>HERO_SPELLCRIT_2</v>
      </c>
      <c r="B25">
        <f>[5]lang_3!B25</f>
        <v>0</v>
      </c>
      <c r="C25" t="str">
        <f>[5]lang_3!C25</f>
        <v>#下次施法不会消耗法力</v>
      </c>
      <c r="D25">
        <f>[5]lang_3!D25</f>
        <v>0</v>
      </c>
    </row>
    <row r="26" spans="1:4">
      <c r="A26" t="str">
        <f>[5]lang_3!A26</f>
        <v>HERO_SPELLCRIT_4</v>
      </c>
      <c r="B26">
        <f>[5]lang_3!B26</f>
        <v>0</v>
      </c>
      <c r="C26" t="str">
        <f>[5]lang_3!C26</f>
        <v>#下次施法附带眩晕效果</v>
      </c>
      <c r="D26">
        <f>[5]lang_3!D26</f>
        <v>0</v>
      </c>
    </row>
    <row r="27" spans="1:4">
      <c r="A27">
        <f>[5]lang_3!A27</f>
        <v>0</v>
      </c>
      <c r="B27">
        <f>[5]lang_3!B27</f>
        <v>0</v>
      </c>
      <c r="C27">
        <f>[5]lang_3!C27</f>
        <v>0</v>
      </c>
      <c r="D27">
        <f>[5]lang_3!D27</f>
        <v>0</v>
      </c>
    </row>
    <row r="28" spans="1:4">
      <c r="A28" t="str">
        <f>[5]lang_3!A28</f>
        <v>#英雄职业</v>
      </c>
      <c r="B28">
        <f>[5]lang_3!B28</f>
        <v>0</v>
      </c>
      <c r="C28">
        <f>[5]lang_3!C28</f>
        <v>0</v>
      </c>
      <c r="D28">
        <f>[5]lang_3!D28</f>
        <v>0</v>
      </c>
    </row>
    <row r="29" spans="1:4">
      <c r="A29" t="str">
        <f>[5]lang_3!A29</f>
        <v>HERO_PROFESSION_01</v>
      </c>
      <c r="B29">
        <f>[5]lang_3!B29</f>
        <v>0</v>
      </c>
      <c r="C29" t="str">
        <f>[5]lang_3!C29</f>
        <v>#骑士</v>
      </c>
      <c r="D29">
        <f>[5]lang_3!D29</f>
        <v>0</v>
      </c>
    </row>
    <row r="30" spans="1:4">
      <c r="A30" t="str">
        <f>[5]lang_3!A30</f>
        <v>HERO_PROFESSION_02</v>
      </c>
      <c r="B30">
        <f>[5]lang_3!B30</f>
        <v>0</v>
      </c>
      <c r="C30" t="str">
        <f>[5]lang_3!C30</f>
        <v>#牧师</v>
      </c>
      <c r="D30">
        <f>[5]lang_3!D30</f>
        <v>0</v>
      </c>
    </row>
    <row r="31" spans="1:4">
      <c r="A31" t="str">
        <f>[5]lang_3!A31</f>
        <v>HERO_PROFESSION_03</v>
      </c>
      <c r="B31">
        <f>[5]lang_3!B31</f>
        <v>0</v>
      </c>
      <c r="C31" t="str">
        <f>[5]lang_3!C31</f>
        <v>#游侠</v>
      </c>
      <c r="D31">
        <f>[5]lang_3!D31</f>
        <v>0</v>
      </c>
    </row>
    <row r="32" spans="1:4">
      <c r="A32" t="str">
        <f>[5]lang_3!A32</f>
        <v>HERO_PROFESSION_04</v>
      </c>
      <c r="B32">
        <f>[5]lang_3!B32</f>
        <v>0</v>
      </c>
      <c r="C32" t="str">
        <f>[5]lang_3!C32</f>
        <v>#德鲁伊</v>
      </c>
      <c r="D32">
        <f>[5]lang_3!D32</f>
        <v>0</v>
      </c>
    </row>
    <row r="33" spans="1:4">
      <c r="A33" t="str">
        <f>[5]lang_3!A33</f>
        <v>HERO_PROFESSION_05</v>
      </c>
      <c r="B33">
        <f>[5]lang_3!B33</f>
        <v>0</v>
      </c>
      <c r="C33" t="str">
        <f>[5]lang_3!C33</f>
        <v>#死亡骑士</v>
      </c>
      <c r="D33">
        <f>[5]lang_3!D33</f>
        <v>0</v>
      </c>
    </row>
    <row r="34" spans="1:4">
      <c r="A34" t="str">
        <f>[5]lang_3!A34</f>
        <v>HERO_PROFESSION_06</v>
      </c>
      <c r="B34">
        <f>[5]lang_3!B34</f>
        <v>0</v>
      </c>
      <c r="C34" t="str">
        <f>[5]lang_3!C34</f>
        <v>#巫师</v>
      </c>
      <c r="D34">
        <f>[5]lang_3!D34</f>
        <v>0</v>
      </c>
    </row>
    <row r="35" spans="1:4">
      <c r="A35" t="str">
        <f>[5]lang_3!A35</f>
        <v>HERO_PROFESSION_07</v>
      </c>
      <c r="B35" t="str">
        <f>[5]lang_3!B35</f>
        <v>野蛮人</v>
      </c>
      <c r="C35" t="str">
        <f>[5]lang_3!C35</f>
        <v>#野蛮人</v>
      </c>
      <c r="D35">
        <f>[5]lang_3!D35</f>
        <v>0</v>
      </c>
    </row>
    <row r="36" spans="1:4">
      <c r="A36" t="str">
        <f>[5]lang_3!A36</f>
        <v>HERO_PROFESSION_08</v>
      </c>
      <c r="B36" t="str">
        <f>[5]lang_3!B36</f>
        <v>战斗法师</v>
      </c>
      <c r="C36" t="str">
        <f>[5]lang_3!C36</f>
        <v>#战斗法师</v>
      </c>
      <c r="D36">
        <f>[5]lang_3!D36</f>
        <v>0</v>
      </c>
    </row>
    <row r="37" spans="1:4">
      <c r="A37" t="str">
        <f>[5]lang_3!A37</f>
        <v>HERO_PROFESSION_09</v>
      </c>
      <c r="B37" t="str">
        <f>[5]lang_3!B37</f>
        <v>魔鬼</v>
      </c>
      <c r="C37" t="str">
        <f>[5]lang_3!C37</f>
        <v>#魔鬼</v>
      </c>
      <c r="D37">
        <f>[5]lang_3!D37</f>
        <v>0</v>
      </c>
    </row>
    <row r="38" spans="1:4">
      <c r="A38" t="str">
        <f>[5]lang_3!A38</f>
        <v>HERO_PROFESSION_10</v>
      </c>
      <c r="B38" t="str">
        <f>[5]lang_3!B38</f>
        <v>异教徒</v>
      </c>
      <c r="C38" t="str">
        <f>[5]lang_3!C38</f>
        <v>#异教徒</v>
      </c>
      <c r="D38">
        <f>[5]lang_3!D38</f>
        <v>0</v>
      </c>
    </row>
    <row r="39" spans="1:4">
      <c r="A39" t="str">
        <f>[5]lang_3!A39</f>
        <v>HERO_PROFESSION_11</v>
      </c>
      <c r="B39">
        <f>[5]lang_3!B39</f>
        <v>0</v>
      </c>
      <c r="C39" t="str">
        <f>[5]lang_3!C39</f>
        <v>#神怪</v>
      </c>
      <c r="D39">
        <f>[5]lang_3!D39</f>
        <v>0</v>
      </c>
    </row>
    <row r="40" spans="1:4">
      <c r="A40" t="str">
        <f>[5]lang_3!A40</f>
        <v>HERO_PROFESSION_12</v>
      </c>
      <c r="B40">
        <f>[5]lang_3!B40</f>
        <v>0</v>
      </c>
      <c r="C40" t="str">
        <f>[5]lang_3!C40</f>
        <v>#魔法师</v>
      </c>
      <c r="D40">
        <f>[5]lang_3!D40</f>
        <v>0</v>
      </c>
    </row>
    <row r="41" spans="1:4">
      <c r="A41" t="str">
        <f>[5]lang_3!A41</f>
        <v>HERO_PROFESSION_13</v>
      </c>
      <c r="B41">
        <f>[5]lang_3!B41</f>
        <v>0</v>
      </c>
      <c r="C41" t="str">
        <f>[5]lang_3!C41</f>
        <v>#元素人</v>
      </c>
      <c r="D41">
        <f>[5]lang_3!D41</f>
        <v>0</v>
      </c>
    </row>
    <row r="42" spans="1:4">
      <c r="A42" t="str">
        <f>[5]lang_3!A42</f>
        <v>HERO_PROFESSION_14</v>
      </c>
      <c r="B42">
        <f>[5]lang_3!B42</f>
        <v>0</v>
      </c>
      <c r="C42" t="str">
        <f>[5]lang_3!C42</f>
        <v>#元素使</v>
      </c>
      <c r="D42">
        <f>[5]lang_3!D42</f>
        <v>0</v>
      </c>
    </row>
    <row r="43" spans="1:4">
      <c r="A43">
        <f>[5]lang_3!A43</f>
        <v>0</v>
      </c>
      <c r="B43">
        <f>[5]lang_3!B43</f>
        <v>0</v>
      </c>
      <c r="C43">
        <f>[5]lang_3!C43</f>
        <v>0</v>
      </c>
      <c r="D43">
        <f>[5]lang_3!D43</f>
        <v>0</v>
      </c>
    </row>
    <row r="44" spans="1:4">
      <c r="A44" t="str">
        <f>[5]lang_3!A44</f>
        <v>#BOSS描述</v>
      </c>
      <c r="B44">
        <f>[5]lang_3!B44</f>
        <v>0</v>
      </c>
      <c r="C44">
        <f>[5]lang_3!C44</f>
        <v>0</v>
      </c>
      <c r="D44">
        <f>[5]lang_3!D44</f>
        <v>0</v>
      </c>
    </row>
    <row r="45" spans="1:4">
      <c r="A45" t="str">
        <f>[5]lang_3!A45</f>
        <v>DULONGSKILL_3</v>
      </c>
      <c r="B45">
        <f>[5]lang_3!B45</f>
        <v>0</v>
      </c>
      <c r="C45" t="str">
        <f>[5]lang_3!C45</f>
        <v>#毒液吐息</v>
      </c>
      <c r="D45">
        <f>[5]lang_3!D45</f>
        <v>0</v>
      </c>
    </row>
    <row r="46" spans="1:4">
      <c r="A46" t="str">
        <f>[5]lang_3!A46</f>
        <v>DULONGSKILL_4</v>
      </c>
      <c r="B46">
        <f>[5]lang_3!B46</f>
        <v>0</v>
      </c>
      <c r="C46" t="str">
        <f>[5]lang_3!C46</f>
        <v>#剧毒池沼</v>
      </c>
      <c r="D46">
        <f>[5]lang_3!D46</f>
        <v>0</v>
      </c>
    </row>
    <row r="47" spans="1:4">
      <c r="A47" t="str">
        <f>[5]lang_3!A47</f>
        <v>DULONGSKILL_5</v>
      </c>
      <c r="B47">
        <f>[5]lang_3!B47</f>
        <v>0</v>
      </c>
      <c r="C47" t="str">
        <f>[5]lang_3!C47</f>
        <v>#毒液蒸发</v>
      </c>
      <c r="D47">
        <f>[5]lang_3!D47</f>
        <v>0</v>
      </c>
    </row>
    <row r="48" spans="1:4">
      <c r="A48" t="str">
        <f>[5]lang_3!A48</f>
        <v>SHUIJINGLONGSKILL_3</v>
      </c>
      <c r="B48">
        <f>[5]lang_3!B48</f>
        <v>0</v>
      </c>
      <c r="C48" t="str">
        <f>[5]lang_3!C48</f>
        <v>#水晶穿刺</v>
      </c>
      <c r="D48">
        <f>[5]lang_3!D48</f>
        <v>0</v>
      </c>
    </row>
    <row r="49" spans="1:4">
      <c r="A49" t="str">
        <f>[5]lang_3!A49</f>
        <v>SHUIJINGLONGSKILL_4</v>
      </c>
      <c r="B49">
        <f>[5]lang_3!B49</f>
        <v>0</v>
      </c>
      <c r="C49" t="str">
        <f>[5]lang_3!C49</f>
        <v>#晶龙幼崽</v>
      </c>
      <c r="D49">
        <f>[5]lang_3!D49</f>
        <v>0</v>
      </c>
    </row>
    <row r="50" spans="1:4">
      <c r="A50" t="str">
        <f>[5]lang_3!A50</f>
        <v>XIANNVLONGSKILL_1</v>
      </c>
      <c r="B50" t="str">
        <f>[5]lang_3!B50</f>
        <v>雷击</v>
      </c>
      <c r="C50" t="str">
        <f>[5]lang_3!C50</f>
        <v>#雷击</v>
      </c>
      <c r="D50">
        <f>[5]lang_3!D50</f>
        <v>0</v>
      </c>
    </row>
    <row r="51" spans="1:4">
      <c r="A51" t="str">
        <f>[5]lang_3!A51</f>
        <v>XIANNVLONGSKILL_2</v>
      </c>
      <c r="B51" t="str">
        <f>[5]lang_3!B51</f>
        <v>连锁闪电</v>
      </c>
      <c r="C51" t="str">
        <f>[5]lang_3!C51</f>
        <v>#连锁闪电</v>
      </c>
      <c r="D51">
        <f>[5]lang_3!D51</f>
        <v>0</v>
      </c>
    </row>
    <row r="52" spans="1:4">
      <c r="A52" t="str">
        <f>[5]lang_3!A52</f>
        <v>XIANNVLONGSKILL_3</v>
      </c>
      <c r="B52" t="str">
        <f>[5]lang_3!B52</f>
        <v>冰袭</v>
      </c>
      <c r="C52" t="str">
        <f>[5]lang_3!C52</f>
        <v>#冰袭</v>
      </c>
      <c r="D52">
        <f>[5]lang_3!D52</f>
        <v>0</v>
      </c>
    </row>
    <row r="53" spans="1:4">
      <c r="A53" t="str">
        <f>[5]lang_3!A53</f>
        <v>XIANNVLONGSKILL_4</v>
      </c>
      <c r="B53" t="str">
        <f>[5]lang_3!B53</f>
        <v>烈火旋灯</v>
      </c>
      <c r="C53" t="str">
        <f>[5]lang_3!C53</f>
        <v>#烈火旋灯</v>
      </c>
      <c r="D53">
        <f>[5]lang_3!D53</f>
        <v>0</v>
      </c>
    </row>
    <row r="54" spans="1:4">
      <c r="A54">
        <f>[5]lang_3!A54</f>
        <v>0</v>
      </c>
      <c r="B54">
        <f>[5]lang_3!B54</f>
        <v>0</v>
      </c>
      <c r="C54">
        <f>[5]lang_3!C54</f>
        <v>0</v>
      </c>
      <c r="D54">
        <f>[5]lang_3!D54</f>
        <v>0</v>
      </c>
    </row>
    <row r="55" spans="1:4">
      <c r="A55" t="str">
        <f>[5]lang_3!A55</f>
        <v>#BOSS技能</v>
      </c>
      <c r="B55">
        <f>[5]lang_3!B55</f>
        <v>0</v>
      </c>
      <c r="C55">
        <f>[5]lang_3!C55</f>
        <v>0</v>
      </c>
      <c r="D55">
        <f>[5]lang_3!D55</f>
        <v>0</v>
      </c>
    </row>
    <row r="56" spans="1:4">
      <c r="A56" t="str">
        <f>[5]lang_3!A56</f>
        <v>LONGZHIGUO_8010111</v>
      </c>
      <c r="B56" t="str">
        <f>[5]lang_3!B56</f>
        <v>爪击</v>
      </c>
      <c r="C56" t="str">
        <f>[5]lang_3!C56</f>
        <v>#爪击</v>
      </c>
      <c r="D56">
        <f>[5]lang_3!D56</f>
        <v>0</v>
      </c>
    </row>
    <row r="57" spans="1:4">
      <c r="A57" t="str">
        <f>[5]lang_3!A57</f>
        <v>LONGZHIGUO_8010112</v>
      </c>
      <c r="B57" t="str">
        <f>[5]lang_3!B57</f>
        <v>毒息</v>
      </c>
      <c r="C57" t="str">
        <f>[5]lang_3!C57</f>
        <v>#毒息</v>
      </c>
      <c r="D57">
        <f>[5]lang_3!D57</f>
        <v>0</v>
      </c>
    </row>
    <row r="58" spans="1:4">
      <c r="A58" t="str">
        <f>[5]lang_3!A58</f>
        <v>LONGZHIGUO_8010113</v>
      </c>
      <c r="B58" t="str">
        <f>[5]lang_3!B58</f>
        <v>毒潭</v>
      </c>
      <c r="C58" t="str">
        <f>[5]lang_3!C58</f>
        <v>#毒潭</v>
      </c>
      <c r="D58">
        <f>[5]lang_3!D58</f>
        <v>0</v>
      </c>
    </row>
    <row r="59" spans="1:4">
      <c r="A59" t="str">
        <f>[5]lang_3!A59</f>
        <v>LONGZHIGUO_8010114</v>
      </c>
      <c r="B59" t="str">
        <f>[5]lang_3!B59</f>
        <v>致命气息</v>
      </c>
      <c r="C59" t="str">
        <f>[5]lang_3!C59</f>
        <v>#致命气息</v>
      </c>
      <c r="D59">
        <f>[5]lang_3!D59</f>
        <v>0</v>
      </c>
    </row>
    <row r="60" spans="1:4">
      <c r="A60" t="str">
        <f>[5]lang_3!A60</f>
        <v>LONGZHIGUO_8010115</v>
      </c>
      <c r="B60" t="str">
        <f>[5]lang_3!B60</f>
        <v>毒素强化</v>
      </c>
      <c r="C60" t="str">
        <f>[5]lang_3!C60</f>
        <v>#毒素强化</v>
      </c>
      <c r="D60">
        <f>[5]lang_3!D60</f>
        <v>0</v>
      </c>
    </row>
    <row r="61" spans="1:4">
      <c r="A61" t="str">
        <f>[5]lang_3!A61</f>
        <v>LONGZHIGUO_8010211</v>
      </c>
      <c r="B61" t="str">
        <f>[5]lang_3!B61</f>
        <v>雷击</v>
      </c>
      <c r="C61" t="str">
        <f>[5]lang_3!C61</f>
        <v>#雷击</v>
      </c>
      <c r="D61">
        <f>[5]lang_3!D61</f>
        <v>0</v>
      </c>
    </row>
    <row r="62" spans="1:4">
      <c r="A62" t="str">
        <f>[5]lang_3!A62</f>
        <v>LONGZHIGUO_8010212</v>
      </c>
      <c r="B62" t="str">
        <f>[5]lang_3!B62</f>
        <v>冰袭</v>
      </c>
      <c r="C62" t="str">
        <f>[5]lang_3!C62</f>
        <v>#冰袭</v>
      </c>
      <c r="D62">
        <f>[5]lang_3!D62</f>
        <v>0</v>
      </c>
    </row>
    <row r="63" spans="1:4">
      <c r="A63" t="str">
        <f>[5]lang_3!A63</f>
        <v>LONGZHIGUO_8010213</v>
      </c>
      <c r="B63" t="str">
        <f>[5]lang_3!B63</f>
        <v>烈火神盾</v>
      </c>
      <c r="C63" t="str">
        <f>[5]lang_3!C63</f>
        <v>#烈火神盾</v>
      </c>
      <c r="D63">
        <f>[5]lang_3!D63</f>
        <v>0</v>
      </c>
    </row>
    <row r="64" spans="1:4">
      <c r="A64" t="str">
        <f>[5]lang_3!A64</f>
        <v>LONGZHIGUO_8010214</v>
      </c>
      <c r="B64" t="str">
        <f>[5]lang_3!B64</f>
        <v>连锁闪电</v>
      </c>
      <c r="C64" t="str">
        <f>[5]lang_3!C64</f>
        <v>#连锁闪电</v>
      </c>
      <c r="D64">
        <f>[5]lang_3!D64</f>
        <v>0</v>
      </c>
    </row>
    <row r="65" spans="1:4">
      <c r="A65" t="str">
        <f>[5]lang_3!A65</f>
        <v>LONGZHIGUO_8010215</v>
      </c>
      <c r="B65" t="str">
        <f>[5]lang_3!B65</f>
        <v>魔法豁免</v>
      </c>
      <c r="C65" t="str">
        <f>[5]lang_3!C65</f>
        <v>#魔法豁免</v>
      </c>
      <c r="D65">
        <f>[5]lang_3!D65</f>
        <v>0</v>
      </c>
    </row>
    <row r="66" spans="1:4">
      <c r="A66" t="str">
        <f>[5]lang_3!A66</f>
        <v>LONGZHIGUO_8010311</v>
      </c>
      <c r="B66" t="str">
        <f>[5]lang_3!B66</f>
        <v>爆裂晶刺</v>
      </c>
      <c r="C66" t="str">
        <f>[5]lang_3!C66</f>
        <v>#爆裂晶刺</v>
      </c>
      <c r="D66">
        <f>[5]lang_3!D66</f>
        <v>0</v>
      </c>
    </row>
    <row r="67" spans="1:4">
      <c r="A67" t="str">
        <f>[5]lang_3!A67</f>
        <v>LONGZHIGUO_8010312</v>
      </c>
      <c r="B67" t="str">
        <f>[5]lang_3!B67</f>
        <v>水晶刺</v>
      </c>
      <c r="C67" t="str">
        <f>[5]lang_3!C67</f>
        <v>#水晶刺</v>
      </c>
      <c r="D67">
        <f>[5]lang_3!D67</f>
        <v>0</v>
      </c>
    </row>
    <row r="68" spans="1:4">
      <c r="A68" t="str">
        <f>[5]lang_3!A68</f>
        <v>LONGZHIGUO_8010313</v>
      </c>
      <c r="B68" t="str">
        <f>[5]lang_3!B68</f>
        <v>召唤小晶龙</v>
      </c>
      <c r="C68" t="str">
        <f>[5]lang_3!C68</f>
        <v>#召唤小晶龙</v>
      </c>
      <c r="D68">
        <f>[5]lang_3!D68</f>
        <v>0</v>
      </c>
    </row>
    <row r="69" spans="1:4">
      <c r="A69" t="str">
        <f>[5]lang_3!A69</f>
        <v>LONGZHIGUO_8010314</v>
      </c>
      <c r="B69" t="str">
        <f>[5]lang_3!B69</f>
        <v>水晶壁障</v>
      </c>
      <c r="C69" t="str">
        <f>[5]lang_3!C69</f>
        <v>#水晶壁障</v>
      </c>
      <c r="D69">
        <f>[5]lang_3!D69</f>
        <v>0</v>
      </c>
    </row>
    <row r="70" spans="1:4">
      <c r="A70" t="str">
        <f>[5]lang_3!A70</f>
        <v>LONGZHIGUO_8010315</v>
      </c>
      <c r="B70" t="str">
        <f>[5]lang_3!B70</f>
        <v>晶化</v>
      </c>
      <c r="C70" t="str">
        <f>[5]lang_3!C70</f>
        <v>#晶化</v>
      </c>
      <c r="D70">
        <f>[5]lang_3!D70</f>
        <v>0</v>
      </c>
    </row>
    <row r="71" spans="1:4">
      <c r="A71">
        <f>[5]lang_3!A71</f>
        <v>0</v>
      </c>
      <c r="B71">
        <f>[5]lang_3!B71</f>
        <v>0</v>
      </c>
      <c r="C71">
        <f>[5]lang_3!C71</f>
        <v>0</v>
      </c>
      <c r="D71">
        <f>[5]lang_3!D71</f>
        <v>0</v>
      </c>
    </row>
    <row r="72" spans="1:4">
      <c r="A72" t="str">
        <f>[5]lang_3!A72</f>
        <v>#BOSS技能描述</v>
      </c>
      <c r="B72">
        <f>[5]lang_3!B72</f>
        <v>0</v>
      </c>
      <c r="C72">
        <f>[5]lang_3!C72</f>
        <v>0</v>
      </c>
      <c r="D72">
        <f>[5]lang_3!D72</f>
        <v>0</v>
      </c>
    </row>
    <row r="73" spans="1:4">
      <c r="A73" t="str">
        <f>[5]lang_3!A73</f>
        <v>LONGZHIGUODES_8010111</v>
      </c>
      <c r="B73" t="str">
        <f>[5]lang_3!B73</f>
        <v>毒龙用利爪扫过天空，造成伤害并使地面单位中毒</v>
      </c>
      <c r="C73" t="str">
        <f>[5]lang_3!C73</f>
        <v>#毒龙用利爪扫过天空，造成伤害并使地面单位中毒</v>
      </c>
      <c r="D73">
        <f>[5]lang_3!D73</f>
        <v>0</v>
      </c>
    </row>
    <row r="74" spans="1:4">
      <c r="A74" t="str">
        <f>[5]lang_3!A74</f>
        <v>LONGZHIGUODES_8010112</v>
      </c>
      <c r="B74" t="str">
        <f>[5]lang_3!B74</f>
        <v>当毒龙周围没有近战兵团时，毒龙将向所有兵团喷洒毒液，造成大量伤害</v>
      </c>
      <c r="C74" t="str">
        <f>[5]lang_3!C74</f>
        <v>#当毒龙周围没有近战兵团时，毒龙将向所有兵团喷洒毒液，造成大量伤害</v>
      </c>
      <c r="D74">
        <f>[5]lang_3!D74</f>
        <v>0</v>
      </c>
    </row>
    <row r="75" spans="1:4">
      <c r="A75" t="str">
        <f>[5]lang_3!A75</f>
        <v>LONGZHIGUODES_8010113</v>
      </c>
      <c r="B75" t="str">
        <f>[5]lang_3!B75</f>
        <v>毒龙喷出大量的毒液覆盖地面，对地面单位造成致命的水系伤害</v>
      </c>
      <c r="C75" t="str">
        <f>[5]lang_3!C75</f>
        <v>#毒龙喷出大量的毒液覆盖地面，对地面单位造成致命的水系伤害</v>
      </c>
      <c r="D75">
        <f>[5]lang_3!D75</f>
        <v>0</v>
      </c>
    </row>
    <row r="76" spans="1:4">
      <c r="A76" t="str">
        <f>[5]lang_3!A76</f>
        <v>LONGZHIGUODES_8010114</v>
      </c>
      <c r="B76" t="str">
        <f>[5]lang_3!B76</f>
        <v>毒液蒸发为毒气，对全场兵团造成致命的水系伤害</v>
      </c>
      <c r="C76" t="str">
        <f>[5]lang_3!C76</f>
        <v>#毒液蒸发为毒气，对全场兵团造成致命的水系伤害</v>
      </c>
      <c r="D76">
        <f>[5]lang_3!D76</f>
        <v>0</v>
      </c>
    </row>
    <row r="77" spans="1:4">
      <c r="A77" t="str">
        <f>[5]lang_3!A77</f>
        <v>LONGZHIGUODES_8010115</v>
      </c>
      <c r="B77" t="str">
        <f>[5]lang_3!B77</f>
        <v>毒龙的攻击力大幅提升，每次伤害都将使地面单位中毒</v>
      </c>
      <c r="C77" t="str">
        <f>[5]lang_3!C77</f>
        <v>#毒龙的攻击力大幅提升，每次伤害都将使地面单位中毒</v>
      </c>
      <c r="D77">
        <f>[5]lang_3!D77</f>
        <v>0</v>
      </c>
    </row>
    <row r="78" spans="1:4">
      <c r="A78" t="str">
        <f>[5]lang_3!A78</f>
        <v>LONGZHIGUODES_8010211</v>
      </c>
      <c r="B78" t="str">
        <f>[5]lang_3!B78</f>
        <v>仙女龙从天空召唤一道闪电，随机攻击一个兵团并造成眩晕</v>
      </c>
      <c r="C78" t="str">
        <f>[5]lang_3!C78</f>
        <v>#仙女龙从天空召唤一道闪电，随机攻击一个兵团并造成眩晕</v>
      </c>
      <c r="D78">
        <f>[5]lang_3!D78</f>
        <v>0</v>
      </c>
    </row>
    <row r="79" spans="1:4">
      <c r="A79" t="str">
        <f>[5]lang_3!A79</f>
        <v>LONGZHIGUODES_8010212</v>
      </c>
      <c r="B79" t="str">
        <f>[5]lang_3!B79</f>
        <v>仙女龙对近战兵团造成伤害，并大幅减速受到攻击的兵团</v>
      </c>
      <c r="C79" t="str">
        <f>[5]lang_3!C79</f>
        <v>#仙女龙对近战兵团造成伤害，并大幅减速受到攻击的兵团</v>
      </c>
      <c r="D79">
        <f>[5]lang_3!D79</f>
        <v>0</v>
      </c>
    </row>
    <row r="80" spans="1:4">
      <c r="A80" t="str">
        <f>[5]lang_3!A80</f>
        <v>LONGZHIGUODES_8010213</v>
      </c>
      <c r="B80" t="str">
        <f>[5]lang_3!B80</f>
        <v>仙女龙受到伤害时将对伤害来源造成定额的伤害反弹</v>
      </c>
      <c r="C80" t="str">
        <f>[5]lang_3!C80</f>
        <v>#仙女龙受到伤害时将对伤害来源造成定额的伤害反弹</v>
      </c>
      <c r="D80">
        <f>[5]lang_3!D80</f>
        <v>0</v>
      </c>
    </row>
    <row r="81" spans="1:4">
      <c r="A81" t="str">
        <f>[5]lang_3!A81</f>
        <v>LONGZHIGUODES_8010214</v>
      </c>
      <c r="B81" t="str">
        <f>[5]lang_3!B81</f>
        <v>仙女龙将施放连锁闪电随机对全场兵团造成高额伤害</v>
      </c>
      <c r="C81" t="str">
        <f>[5]lang_3!C81</f>
        <v>#仙女龙将施放连锁闪电随机对全场兵团造成高额伤害</v>
      </c>
      <c r="D81">
        <f>[5]lang_3!D81</f>
        <v>0</v>
      </c>
    </row>
    <row r="82" spans="1:4">
      <c r="A82" t="str">
        <f>[5]lang_3!A82</f>
        <v>LONGZHIGUODES_8010215</v>
      </c>
      <c r="B82" t="str">
        <f>[5]lang_3!B82</f>
        <v>仙女龙受到法术攻击时，将有50%概率完全免疫此次法术效果</v>
      </c>
      <c r="C82" t="str">
        <f>[5]lang_3!C82</f>
        <v>#仙女龙受到法术攻击时，将有50%概率完全免疫此次法术效果</v>
      </c>
      <c r="D82">
        <f>[5]lang_3!D82</f>
        <v>0</v>
      </c>
    </row>
    <row r="83" spans="1:4">
      <c r="A83" t="str">
        <f>[5]lang_3!A83</f>
        <v>LONGZHIGUODES_8010311</v>
      </c>
      <c r="B83" t="str">
        <f>[5]lang_3!B83</f>
        <v>水晶障壁存在时，将持续召唤爆裂晶刺秒杀1个单位（优先大体型）</v>
      </c>
      <c r="C83" t="str">
        <f>[5]lang_3!C83</f>
        <v>#水晶障壁存在时，将持续召唤爆裂晶刺秒杀1个单位（优先大体型）</v>
      </c>
      <c r="D83">
        <f>[5]lang_3!D83</f>
        <v>0</v>
      </c>
    </row>
    <row r="84" spans="1:4">
      <c r="A84" t="str">
        <f>[5]lang_3!A84</f>
        <v>LONGZHIGUODES_8010312</v>
      </c>
      <c r="B84" t="str">
        <f>[5]lang_3!B84</f>
        <v>召唤水晶尖刺进行攻击并造成眩晕，距离水晶龙越远的兵团眩晕时间越长</v>
      </c>
      <c r="C84" t="str">
        <f>[5]lang_3!C84</f>
        <v>#召唤水晶尖刺进行攻击并造成眩晕，距离水晶龙越远的兵团眩晕时间越长</v>
      </c>
      <c r="D84">
        <f>[5]lang_3!D84</f>
        <v>0</v>
      </c>
    </row>
    <row r="85" spans="1:4">
      <c r="A85" t="str">
        <f>[5]lang_3!A85</f>
        <v>LONGZHIGUODES_8010313</v>
      </c>
      <c r="B85" t="str">
        <f>[5]lang_3!B85</f>
        <v>召唤一群幼小水晶龙进行攻击，小水晶龙有概率眩晕攻击目标</v>
      </c>
      <c r="C85" t="str">
        <f>[5]lang_3!C85</f>
        <v>#召唤一群幼小水晶龙进行攻击，小水晶龙有概率眩晕攻击目标</v>
      </c>
      <c r="D85">
        <f>[5]lang_3!D85</f>
        <v>0</v>
      </c>
    </row>
    <row r="86" spans="1:4">
      <c r="A86" t="str">
        <f>[5]lang_3!A86</f>
        <v>LONGZHIGUODES_8010314</v>
      </c>
      <c r="B86" t="str">
        <f>[5]lang_3!B86</f>
        <v>水晶龙召唤一层水晶壁障，可以抵挡200次攻击</v>
      </c>
      <c r="C86" t="str">
        <f>[5]lang_3!C86</f>
        <v>#水晶龙召唤一层水晶壁障，可以抵挡200次攻击</v>
      </c>
      <c r="D86">
        <f>[5]lang_3!D86</f>
        <v>0</v>
      </c>
    </row>
    <row r="87" spans="1:4">
      <c r="A87" t="str">
        <f>[5]lang_3!A87</f>
        <v>LONGZHIGUODES_8010315</v>
      </c>
      <c r="B87" t="str">
        <f>[5]lang_3!B87</f>
        <v>水晶龙用水晶壁障包裹体并持续恢复生命值</v>
      </c>
      <c r="C87" t="str">
        <f>[5]lang_3!C87</f>
        <v>#水晶龙用水晶壁障包裹体并持续恢复生命值</v>
      </c>
      <c r="D87">
        <f>[5]lang_3!D87</f>
        <v>0</v>
      </c>
    </row>
    <row r="88" spans="1:4">
      <c r="A88">
        <f>[5]lang_3!A88</f>
        <v>0</v>
      </c>
      <c r="B88" t="str">
        <f>[5]lang_3!B88</f>
        <v xml:space="preserve">  </v>
      </c>
      <c r="C88">
        <f>[5]lang_3!C88</f>
        <v>0</v>
      </c>
      <c r="D88">
        <f>[5]lang_3!D88</f>
        <v>0</v>
      </c>
    </row>
    <row r="89" spans="1:4">
      <c r="A89">
        <f>[5]lang_3!A89</f>
        <v>0</v>
      </c>
      <c r="B89">
        <f>[5]lang_3!B89</f>
        <v>0</v>
      </c>
      <c r="C89">
        <f>[5]lang_3!C89</f>
        <v>0</v>
      </c>
      <c r="D89">
        <f>[5]lang_3!D89</f>
        <v>0</v>
      </c>
    </row>
    <row r="90" spans="1:4">
      <c r="A90">
        <f>[5]lang_3!A90</f>
        <v>0</v>
      </c>
      <c r="B90" t="str">
        <f>[5]lang_3!B90</f>
        <v xml:space="preserve">  </v>
      </c>
      <c r="C90">
        <f>[5]lang_3!C90</f>
        <v>0</v>
      </c>
      <c r="D90">
        <f>[5]lang_3!D90</f>
        <v>0</v>
      </c>
    </row>
    <row r="91" spans="1:4">
      <c r="A91" t="str">
        <f>[5]lang_3!A91</f>
        <v>#规则</v>
      </c>
      <c r="B91">
        <f>[5]lang_3!B91</f>
        <v>0</v>
      </c>
      <c r="C91">
        <f>[5]lang_3!C91</f>
        <v>0</v>
      </c>
      <c r="D91">
        <f>[5]lang_3!D91</f>
        <v>0</v>
      </c>
    </row>
    <row r="92" spans="1:4">
      <c r="A92" t="str">
        <f>[5]lang_3!A92</f>
        <v>RULE_ARENA</v>
      </c>
      <c r="B92">
        <f>[5]lang_3!B92</f>
        <v>0</v>
      </c>
      <c r="C92" t="str">
        <f>[5]lang_3!C92</f>
        <v>#[color=645252]1、竞技场每天可免费参加5次，并通过且仅通过消耗钻石获得额外的竞技场参加次数[-][][-][color=645252,fontsize=6]　[-][][-][color=645252]2、每个自然日21:00对竞技场排名进行奖励结算[-][][-][color=645252,fontsize=6]　[-][][-][color=645252]3、竞技场免费参加次数、累计购买次数与购买消耗钻石在每个自然日5:00刷新[-][][-][color=645252,fontsize=6]　[-][][-][color=645252]4、每场战斗持续3分钟，若战斗中出现超时或平局，以主动挑战方失败结束[-][][-][color=645252,fontsize=6]　[-][][-][color=645252]5、玩家在挑战结束时可获得翻牌奖励[-][][-][color=645252,fontsize=6]　[-][][-][color=645252]6、翻牌奖励不因为挑战的胜利和失败做区分[-]</v>
      </c>
      <c r="D92">
        <f>[5]lang_3!D92</f>
        <v>0</v>
      </c>
    </row>
    <row r="93" spans="1:4">
      <c r="A93" t="str">
        <f>[5]lang_3!A93</f>
        <v>RULE_DWARF</v>
      </c>
      <c r="B93">
        <f>[5]lang_3!B93</f>
        <v>0</v>
      </c>
      <c r="C93" t="str">
        <f>[5]lang_3!C93</f>
        <v>#[color=645252]1、在矮人宝屋中，玩家等级越高、击杀的矮人数量越多，则可获得越多的黄金奖励[-][][-][color=645252,fontsize=6]　[-][][-][color=645252]2、每个玩家每天可以挑战2次矮人宝屋，该挑战次数在次日05:00重置[-][][-][color=645252,fontsize=6]　[-][][-][color=645252]3、玩家每日累计击杀数量达到指定值，可领取额外奖励，该奖励在次日05:00重置[-][][-][color=645252,fontsize=6]　[-][][-][color=645252]4、此外，每周造成伤害排名前列的玩家可获得额外奖励，该奖励在每周一05:00重置[-][][-][color=645252,fontsize=6]　[-][][-][color=645252]5、玩家可选择扫荡矮人宝屋，并按照历史最高战绩获得奖励，但是值得注意的是，领主大人们实力会随时间有长足的进步，记得多多挑战哟！[-]</v>
      </c>
      <c r="D93">
        <f>[5]lang_3!D93</f>
        <v>0</v>
      </c>
    </row>
    <row r="94" spans="1:4">
      <c r="A94" t="str">
        <f>[5]lang_3!A94</f>
        <v>RULE_CRYPT</v>
      </c>
      <c r="B94">
        <f>[5]lang_3!B94</f>
        <v>0</v>
      </c>
      <c r="C94" t="str">
        <f>[5]lang_3!C94</f>
        <v>#[color=645252]1、在阴森墓室中，玩家等级越高、造成的伤害越高，则可获得越多的兵团经验[-][][-][color=645252,fontsize=6]　[-][][-][color=645252]2、每个玩家每天可以战斗2次阴森墓室，该挑战次数在次日05:00重置[-][][-][color=645252,fontsize=6]　[-][][-][color=645252]3、玩家每日累计造成伤害达到指定值，可领取额外奖励，该奖励在次日05:00重置[-][][-][color=645252,fontsize=6]　[-][][-][color=645252]4、此外，每周造成伤害排名前列的玩家可获得额外奖励，该奖励在每周一05:00重置[-][][-][color=645252,fontsize=6]　[-][][-][color=645252]5、玩家可选择扫荡阴森墓穴，并按照历史最高伤害获得奖励，但是值得注意的是，领主大人们实力会随时间有长足的进步，记得多多挑战哟！[-]</v>
      </c>
      <c r="D94">
        <f>[5]lang_3!D94</f>
        <v>0</v>
      </c>
    </row>
    <row r="95" spans="1:4">
      <c r="A95" t="str">
        <f>[5]lang_3!A95</f>
        <v>RULE_LEAGUE</v>
      </c>
      <c r="B95">
        <f>[5]lang_3!B95</f>
        <v>0</v>
      </c>
      <c r="C95" t="str">
        <f>[5]lang_3!C95</f>
        <v>#[color=645252]1、冠军对决是玩家之间的对战比赛，在线匹配对手，请保证体验玩法时网络畅通[-][][-][color=645252,fontsize=6]　[-][][-][color=645252]2、冠军对决每赛季从周一9:00至周日22:00计算，赛季结束时按照积分排名发放奖励，并重置玩家积分至1000分[-][][-][color=645252,fontsize=6]　[-][][-][color=645252]3、玩家每日有3次免费机会在玩法开启时间内进挑战，每次挑战后都可领取累计奖励，挑战次数在每日5:00重置[-][][-][color=645252,fontsize=6]　[-][][-][color=645252]4、在冠军对决挑战中获得胜利、平局、失败（掉线、中途退出判负）会增加相应积分，达到积分后可提高段位，每个段位奖励不同，段位越高，获得联赛币越多，保持段位至每日22:00将发放奖励[-][][-][color=645252,fontsize=6]　[-][][-][color=645252]5、每个赛季结算时会发放万能碎片奖励，请各位领主在赛季结算后抓紧领取该奖励[-][][-][color=645252,fontsize=6]　[-][][-][color=645252]6、每个赛季存在由系统指定的热点兵团，该热点兵团在本玩法中攻击生命上升50%，并在整个赛季中有效[-][][-][color=645252,fontsize=6]　[-][][-][color=645252]7、玩家可在每个段位选择段位热点兵团，被选择的兵团攻击血量上升100%；要注意的是：选择的段位热点兵团仅在该赛季内的对应段位有效，所有兵团仅可被选择一次，一旦选择不可改变，请各位合理调整分配策略[-][][-][color=645252,fontsize=6]　[-][][-][color=645252]8、冠军对决中所有上阵英雄均采用天平模式，所有英雄按照4星、推荐专精进行战斗[-][][-][color=645252,fontsize=6]　[-][][-][color=645252]9、每次战斗有20秒布阵时间，布阵时无法观察对方玩家布阵情况，战斗中双方均可手动释放技能，请合理利用战斗策略[-]</v>
      </c>
      <c r="D95">
        <f>[5]lang_3!D95</f>
        <v>0</v>
      </c>
    </row>
    <row r="96" spans="1:4">
      <c r="A96" t="str">
        <f>[5]lang_3!A96</f>
        <v>RULE_DRAGON_1</v>
      </c>
      <c r="B96">
        <f>[5]lang_3!B96</f>
        <v>0</v>
      </c>
      <c r="C96" t="str">
        <f>[5]lang_3!C96</f>
        <v>#[color=3c2a1e,fontsize=18]毒龙的攻击力极强，其每次攻击都会带出毒素感染地面上的敌人。在没有近战兵团抵御毒龙时，他的毒雾会弥漫全场。[-][][-][color=645252,fontsize=6]　[-][][-][color=3c2a1e,fontsize=18]毒龙的攻击还会产生酸液，积累的酸液会腐蚀地面形成毒潭，对陷入其中的敌人造成成吨的伤害。[-]</v>
      </c>
      <c r="D96">
        <f>[5]lang_3!D96</f>
        <v>0</v>
      </c>
    </row>
    <row r="97" spans="1:4">
      <c r="A97" t="str">
        <f>[5]lang_3!A97</f>
        <v>RULE_DRAGON_2</v>
      </c>
      <c r="B97">
        <f>[5]lang_3!B97</f>
        <v>0</v>
      </c>
      <c r="C97" t="str">
        <f>[5]lang_3!C97</f>
        <v>#[color=3c2a1e,fontsize=18]仙女龙是擅长魔法的龙，可以频繁使用雷击或者冰袭等致命的法术。[-][][-][color=645252,fontsize=6]　[-][][-][color=3c2a1e,fontsize=18]虽然仙女龙看上去只是一只幼龙，可是实力却很强，在身边没有兵团时，仙女龙会使用杀手锏—连锁闪电，对兵团造成定额法术伤害。[-][][-][color=645252,fontsize=6]　[-][][-][color=3c2a1e,fontsize=18]此外仙女龙还具有魔镜的能力，有时候可以免疫迎面而来的法术。[-]</v>
      </c>
      <c r="D97">
        <f>[5]lang_3!D97</f>
        <v>0</v>
      </c>
    </row>
    <row r="98" spans="1:4">
      <c r="A98" t="str">
        <f>[5]lang_3!A98</f>
        <v>RULE_DRAGON_3</v>
      </c>
      <c r="B98">
        <f>[5]lang_3!B98</f>
        <v>0</v>
      </c>
      <c r="C98" t="str">
        <f>[5]lang_3!C98</f>
        <v>#[color=3c2a1e,fontsize=18]水晶龙有强大的回复能力，在其晶化期间可以回复大量生命。在受到致命伤害时，水晶龙会召唤水晶壁障用以保护自己。[-][][-][color=645252,fontsize=6]　[-][][-][color=3c2a1e,fontsize=18]水晶龙具有极高的生命值，并可对距离自己一定范围之外的兵团进行打击。若周围没有近战目标，水晶龙会暴怒并连续释放水晶刺。[-]</v>
      </c>
      <c r="D98">
        <f>[5]lang_3!D98</f>
        <v>0</v>
      </c>
    </row>
    <row r="99" spans="1:4">
      <c r="A99" t="str">
        <f>[5]lang_3!A99</f>
        <v>RULE_DWARF_SUP</v>
      </c>
      <c r="B99">
        <f>[5]lang_3!B99</f>
        <v>0</v>
      </c>
      <c r="C99" t="str">
        <f>[5]lang_3!C99</f>
        <v>#[color=8a5c1d,fontsize=18]矮人宝屋每周一[color=645252,fontsize=18]5:00[-]结算排名奖励，该奖励将通过邮件发放[-]</v>
      </c>
      <c r="D99">
        <f>[5]lang_3!D99</f>
        <v>0</v>
      </c>
    </row>
    <row r="100" spans="1:4">
      <c r="A100" t="str">
        <f>[5]lang_3!A100</f>
        <v>RULE_CRYPT_SUP</v>
      </c>
      <c r="B100">
        <f>[5]lang_3!B100</f>
        <v>0</v>
      </c>
      <c r="C100" t="str">
        <f>[5]lang_3!C100</f>
        <v>#[color=8a5c1d,fontsize=18]阴森墓穴每周一[color=645252,fontsize=18]5:00[-]结算排名奖励，该奖励将通过邮件发放[-]</v>
      </c>
      <c r="D100">
        <f>[5]lang_3!D100</f>
        <v>0</v>
      </c>
    </row>
    <row r="101" spans="1:4">
      <c r="A101">
        <f>[5]lang_3!A101</f>
        <v>0</v>
      </c>
      <c r="B101">
        <f>[5]lang_3!B101</f>
        <v>0</v>
      </c>
      <c r="C101">
        <f>[5]lang_3!C101</f>
        <v>0</v>
      </c>
      <c r="D101">
        <f>[5]lang_3!D101</f>
        <v>0</v>
      </c>
    </row>
    <row r="102" spans="1:4">
      <c r="A102">
        <f>[5]lang_3!A102</f>
        <v>0</v>
      </c>
      <c r="B102">
        <f>[5]lang_3!B102</f>
        <v>0</v>
      </c>
      <c r="C102">
        <f>[5]lang_3!C102</f>
        <v>0</v>
      </c>
      <c r="D102">
        <f>[5]lang_3!D102</f>
        <v>0</v>
      </c>
    </row>
    <row r="103" spans="1:4">
      <c r="A103" t="str">
        <f>[5]lang_3!A103</f>
        <v>#玩法简讯</v>
      </c>
      <c r="B103">
        <f>[5]lang_3!B103</f>
        <v>0</v>
      </c>
      <c r="C103">
        <f>[5]lang_3!C103</f>
        <v>0</v>
      </c>
      <c r="D103">
        <f>[5]lang_3!D103</f>
        <v>0</v>
      </c>
    </row>
    <row r="104" spans="1:4">
      <c r="A104" t="str">
        <f>[5]lang_3!A104</f>
        <v>PVE_JIANXUN_101</v>
      </c>
      <c r="B104">
        <f>[5]lang_3!B104</f>
        <v>101</v>
      </c>
      <c r="C104" t="str">
        <f>[5]lang_3!C104</f>
        <v>#[fontsize=12]　[-][][-][color=00ff1e]简讯：[-][color=ffffff]毒潭的持续影响对飞行兵团[color=ff1717]无效[-]</v>
      </c>
      <c r="D104">
        <f>[5]lang_3!D104</f>
        <v>0</v>
      </c>
    </row>
    <row r="105" spans="1:4">
      <c r="A105" t="str">
        <f>[5]lang_3!A105</f>
        <v>PVE_JIANXUN_102</v>
      </c>
      <c r="B105">
        <f>[5]lang_3!B105</f>
        <v>102</v>
      </c>
      <c r="C105" t="str">
        <f>[5]lang_3!C105</f>
        <v>#[fontsize=12]　[-][][-][color=00ff1e]简讯：[-][color=ffffff]毒潭的持续影响对飞行兵团[color=ff1717]无效[-]</v>
      </c>
      <c r="D105">
        <f>[5]lang_3!D105</f>
        <v>0</v>
      </c>
    </row>
    <row r="106" spans="1:4">
      <c r="A106" t="str">
        <f>[5]lang_3!A106</f>
        <v>PVE_JIANXUN_103</v>
      </c>
      <c r="B106">
        <f>[5]lang_3!B106</f>
        <v>103</v>
      </c>
      <c r="C106" t="str">
        <f>[5]lang_3!C106</f>
        <v>#[fontsize=12]　[-][][-][color=00ff1e]简讯：[-][color=ffffff]毒潭的持续影响对飞行兵团[color=ff1717]无效[-]</v>
      </c>
      <c r="D106">
        <f>[5]lang_3!D106</f>
        <v>0</v>
      </c>
    </row>
    <row r="107" spans="1:4">
      <c r="A107" t="str">
        <f>[5]lang_3!A107</f>
        <v>PVE_JIANXUN_104</v>
      </c>
      <c r="B107">
        <f>[5]lang_3!B107</f>
        <v>104</v>
      </c>
      <c r="C107" t="str">
        <f>[5]lang_3!C107</f>
        <v>#[fontsize=12]　[-][][-][color=00ff1e]简讯：[-][color=ffffff]毒潭的持续影响对飞行兵团[color=ff1717]无效[-]</v>
      </c>
      <c r="D107">
        <f>[5]lang_3!D107</f>
        <v>0</v>
      </c>
    </row>
    <row r="108" spans="1:4">
      <c r="A108" t="str">
        <f>[5]lang_3!A108</f>
        <v>PVE_JIANXUN_105</v>
      </c>
      <c r="B108">
        <f>[5]lang_3!B108</f>
        <v>105</v>
      </c>
      <c r="C108" t="str">
        <f>[5]lang_3!C108</f>
        <v>#[fontsize=12]　[-][][-][color=00ff1e]简讯：[-][color=ffffff]毒潭的持续影响对飞行兵团[color=ff1717]无效[-]</v>
      </c>
      <c r="D108">
        <f>[5]lang_3!D108</f>
        <v>0</v>
      </c>
    </row>
    <row r="109" spans="1:4">
      <c r="A109" t="str">
        <f>[5]lang_3!A109</f>
        <v>PVE_JIANXUN_106</v>
      </c>
      <c r="B109">
        <f>[5]lang_3!B109</f>
        <v>106</v>
      </c>
      <c r="C109" t="str">
        <f>[5]lang_3!C109</f>
        <v>#[fontsize=12]　[-][][-][color=00ff1e]简讯：[-][color=ffffff]毒潭的持续影响对飞行兵团[color=ff1717]无效[-]</v>
      </c>
      <c r="D109">
        <f>[5]lang_3!D109</f>
        <v>0</v>
      </c>
    </row>
    <row r="110" spans="1:4">
      <c r="A110" t="str">
        <f>[5]lang_3!A110</f>
        <v>PVE_JIANXUN_107</v>
      </c>
      <c r="B110">
        <f>[5]lang_3!B110</f>
        <v>107</v>
      </c>
      <c r="C110" t="str">
        <f>[5]lang_3!C110</f>
        <v>#[fontsize=12]　[-][][-][color=00ff1e]简讯：[-][color=ffffff]毒潭的持续影响对飞行兵团[color=ff1717]无效[-]</v>
      </c>
      <c r="D110">
        <f>[5]lang_3!D110</f>
        <v>0</v>
      </c>
    </row>
    <row r="111" spans="1:4">
      <c r="A111" t="str">
        <f>[5]lang_3!A111</f>
        <v>PVE_JIANXUN_108</v>
      </c>
      <c r="B111">
        <f>[5]lang_3!B111</f>
        <v>108</v>
      </c>
      <c r="C111" t="str">
        <f>[5]lang_3!C111</f>
        <v>#[fontsize=12]　[-][][-][color=00ff1e]简讯：[-][color=ffffff]毒潭的持续影响对飞行兵团[color=ff1717]无效[-]</v>
      </c>
      <c r="D111">
        <f>[5]lang_3!D111</f>
        <v>0</v>
      </c>
    </row>
    <row r="112" spans="1:4">
      <c r="A112" t="str">
        <f>[5]lang_3!A112</f>
        <v>PVE_JIANXUN_109</v>
      </c>
      <c r="B112">
        <f>[5]lang_3!B112</f>
        <v>109</v>
      </c>
      <c r="C112" t="str">
        <f>[5]lang_3!C112</f>
        <v>#[fontsize=12]　[-][][-][color=00ff1e]简讯：[-][color=ffffff]毒潭的持续影响对飞行兵团[color=ff1717]无效[-]</v>
      </c>
      <c r="D112">
        <f>[5]lang_3!D112</f>
        <v>0</v>
      </c>
    </row>
    <row r="113" spans="1:4">
      <c r="A113" t="str">
        <f>[5]lang_3!A113</f>
        <v>PVE_JIANXUN_110</v>
      </c>
      <c r="B113">
        <f>[5]lang_3!B113</f>
        <v>110</v>
      </c>
      <c r="C113" t="str">
        <f>[5]lang_3!C113</f>
        <v>#[fontsize=12]　[-][][-][color=00ff1e]简讯：[-][color=ffffff]毒潭的持续影响对飞行兵团[color=ff1717]无效[-]</v>
      </c>
      <c r="D113">
        <f>[5]lang_3!D113</f>
        <v>0</v>
      </c>
    </row>
    <row r="114" spans="1:4">
      <c r="A114" t="str">
        <f>[5]lang_3!A114</f>
        <v>PVE_JIANXUN_111</v>
      </c>
      <c r="B114">
        <f>[5]lang_3!B114</f>
        <v>111</v>
      </c>
      <c r="C114" t="str">
        <f>[5]lang_3!C114</f>
        <v>#[fontsize=12]　[-][][-][color=00ff1e]简讯：[-][color=ffffff]毒潭的持续影响对飞行兵团[color=ff1717]无效[-]</v>
      </c>
      <c r="D114">
        <f>[5]lang_3!D114</f>
        <v>0</v>
      </c>
    </row>
    <row r="115" spans="1:4">
      <c r="A115" t="str">
        <f>[5]lang_3!A115</f>
        <v>PVE_JIANXUN_112</v>
      </c>
      <c r="B115">
        <f>[5]lang_3!B115</f>
        <v>112</v>
      </c>
      <c r="C115" t="str">
        <f>[5]lang_3!C115</f>
        <v>#[fontsize=12]　[-][][-][color=00ff1e]简讯：[-][color=ffffff]毒潭的持续影响对飞行兵团[color=ff1717]无效[-]</v>
      </c>
      <c r="D115">
        <f>[5]lang_3!D115</f>
        <v>0</v>
      </c>
    </row>
    <row r="116" spans="1:4">
      <c r="A116" t="str">
        <f>[5]lang_3!A116</f>
        <v>PVE_JIANXUN_113</v>
      </c>
      <c r="B116">
        <f>[5]lang_3!B116</f>
        <v>113</v>
      </c>
      <c r="C116" t="str">
        <f>[5]lang_3!C116</f>
        <v>#[fontsize=12]　[-][][-][color=00ff1e]简讯：[-][color=ffffff]毒潭的持续影响对飞行兵团[color=ff1717]无效[-]</v>
      </c>
      <c r="D116">
        <f>[5]lang_3!D116</f>
        <v>0</v>
      </c>
    </row>
    <row r="117" spans="1:4">
      <c r="A117" t="str">
        <f>[5]lang_3!A117</f>
        <v>PVE_JIANXUN_114</v>
      </c>
      <c r="B117">
        <f>[5]lang_3!B117</f>
        <v>114</v>
      </c>
      <c r="C117" t="str">
        <f>[5]lang_3!C117</f>
        <v>#[fontsize=12]　[-][][-][color=00ff1e]简讯：[-][color=ffffff]毒潭的持续影响对飞行兵团[color=ff1717]无效[-]</v>
      </c>
      <c r="D117">
        <f>[5]lang_3!D117</f>
        <v>0</v>
      </c>
    </row>
    <row r="118" spans="1:4">
      <c r="A118" t="str">
        <f>[5]lang_3!A118</f>
        <v>PVE_JIANXUN_115</v>
      </c>
      <c r="B118">
        <f>[5]lang_3!B118</f>
        <v>115</v>
      </c>
      <c r="C118" t="str">
        <f>[5]lang_3!C118</f>
        <v>#[fontsize=12]　[-][][-][color=00ff1e]简讯：[-][color=ffffff]毒潭的持续影响对飞行兵团[color=ff1717]无效[-]</v>
      </c>
      <c r="D118">
        <f>[5]lang_3!D118</f>
        <v>0</v>
      </c>
    </row>
    <row r="119" spans="1:4">
      <c r="A119" t="str">
        <f>[5]lang_3!A119</f>
        <v>PVE_JIANXUN_116</v>
      </c>
      <c r="B119">
        <f>[5]lang_3!B119</f>
        <v>116</v>
      </c>
      <c r="C119" t="str">
        <f>[5]lang_3!C119</f>
        <v>#[fontsize=12]　[-][][-][color=00ff1e]简讯：[-][color=ffffff]毒潭的持续影响对飞行兵团[color=ff1717]无效[-]</v>
      </c>
      <c r="D119">
        <f>[5]lang_3!D119</f>
        <v>0</v>
      </c>
    </row>
    <row r="120" spans="1:4">
      <c r="A120" t="str">
        <f>[5]lang_3!A120</f>
        <v>PVE_JIANXUN_201</v>
      </c>
      <c r="B120">
        <f>[5]lang_3!B120</f>
        <v>201</v>
      </c>
      <c r="C120" t="str">
        <f>[5]lang_3!C120</f>
        <v>#[fontsize=12]　[-][][-][color=00ff1e]简讯：[-][color=ffffff]玩家释放法术[color=ff1717]有概率失败[-]推荐[color=00ff1e]大型[-]兵团[-]</v>
      </c>
      <c r="D120">
        <f>[5]lang_3!D120</f>
        <v>0</v>
      </c>
    </row>
    <row r="121" spans="1:4">
      <c r="A121" t="str">
        <f>[5]lang_3!A121</f>
        <v>PVE_JIANXUN_202</v>
      </c>
      <c r="B121">
        <f>[5]lang_3!B121</f>
        <v>202</v>
      </c>
      <c r="C121" t="str">
        <f>[5]lang_3!C121</f>
        <v>#[fontsize=12]　[-][][-][color=00ff1e]简讯：[-][color=ffffff]玩家释放法术[color=ff1717]有概率失败[-]推荐[color=00ff1e]大型[-]兵团[-]</v>
      </c>
      <c r="D121">
        <f>[5]lang_3!D121</f>
        <v>0</v>
      </c>
    </row>
    <row r="122" spans="1:4">
      <c r="A122" t="str">
        <f>[5]lang_3!A122</f>
        <v>PVE_JIANXUN_203</v>
      </c>
      <c r="B122">
        <f>[5]lang_3!B122</f>
        <v>203</v>
      </c>
      <c r="C122" t="str">
        <f>[5]lang_3!C122</f>
        <v>#[fontsize=12]　[-][][-][color=00ff1e]简讯：[-][color=ffffff]玩家释放法术[color=ff1717]有概率失败[-]推荐[color=00ff1e]大型[-]兵团[-]</v>
      </c>
      <c r="D122">
        <f>[5]lang_3!D122</f>
        <v>0</v>
      </c>
    </row>
    <row r="123" spans="1:4">
      <c r="A123" t="str">
        <f>[5]lang_3!A123</f>
        <v>PVE_JIANXUN_204</v>
      </c>
      <c r="B123">
        <f>[5]lang_3!B123</f>
        <v>204</v>
      </c>
      <c r="C123" t="str">
        <f>[5]lang_3!C123</f>
        <v>#[fontsize=12]　[-][][-][color=00ff1e]简讯：[-][color=ffffff]玩家释放法术[color=ff1717]有概率失败[-]推荐[color=00ff1e]大型[-]兵团[-]</v>
      </c>
      <c r="D123">
        <f>[5]lang_3!D123</f>
        <v>0</v>
      </c>
    </row>
    <row r="124" spans="1:4">
      <c r="A124" t="str">
        <f>[5]lang_3!A124</f>
        <v>PVE_JIANXUN_205</v>
      </c>
      <c r="B124">
        <f>[5]lang_3!B124</f>
        <v>205</v>
      </c>
      <c r="C124" t="str">
        <f>[5]lang_3!C124</f>
        <v>#[fontsize=12]　[-][][-][color=00ff1e]简讯：[-][color=ffffff]玩家释放法术[color=ff1717]有概率失败[-]推荐[color=00ff1e]大型[-]兵团[-]</v>
      </c>
      <c r="D124">
        <f>[5]lang_3!D124</f>
        <v>0</v>
      </c>
    </row>
    <row r="125" spans="1:4">
      <c r="A125" t="str">
        <f>[5]lang_3!A125</f>
        <v>PVE_JIANXUN_206</v>
      </c>
      <c r="B125">
        <f>[5]lang_3!B125</f>
        <v>206</v>
      </c>
      <c r="C125" t="str">
        <f>[5]lang_3!C125</f>
        <v>#[fontsize=12]　[-][][-][color=00ff1e]简讯：[-][color=ffffff]玩家释放法术[color=ff1717]有概率失败[-]推荐[color=00ff1e]大型[-]兵团[-]</v>
      </c>
      <c r="D125">
        <f>[5]lang_3!D125</f>
        <v>0</v>
      </c>
    </row>
    <row r="126" spans="1:4">
      <c r="A126" t="str">
        <f>[5]lang_3!A126</f>
        <v>PVE_JIANXUN_207</v>
      </c>
      <c r="B126">
        <f>[5]lang_3!B126</f>
        <v>207</v>
      </c>
      <c r="C126" t="str">
        <f>[5]lang_3!C126</f>
        <v>#[fontsize=12]　[-][][-][color=00ff1e]简讯：[-][color=ffffff]玩家释放法术[color=ff1717]有概率失败[-]推荐[color=00ff1e]大型[-]兵团[-]</v>
      </c>
      <c r="D126">
        <f>[5]lang_3!D126</f>
        <v>0</v>
      </c>
    </row>
    <row r="127" spans="1:4">
      <c r="A127" t="str">
        <f>[5]lang_3!A127</f>
        <v>PVE_JIANXUN_208</v>
      </c>
      <c r="B127">
        <f>[5]lang_3!B127</f>
        <v>208</v>
      </c>
      <c r="C127" t="str">
        <f>[5]lang_3!C127</f>
        <v>#[fontsize=12]　[-][][-][color=00ff1e]简讯：[-][color=ffffff]玩家释放法术[color=ff1717]有概率失败[-]推荐[color=00ff1e]大型[-]兵团[-]</v>
      </c>
      <c r="D127">
        <f>[5]lang_3!D127</f>
        <v>0</v>
      </c>
    </row>
    <row r="128" spans="1:4">
      <c r="A128" t="str">
        <f>[5]lang_3!A128</f>
        <v>PVE_JIANXUN_209</v>
      </c>
      <c r="B128">
        <f>[5]lang_3!B128</f>
        <v>209</v>
      </c>
      <c r="C128" t="str">
        <f>[5]lang_3!C128</f>
        <v>#[fontsize=12]　[-][][-][color=00ff1e]简讯：[-][color=ffffff]玩家释放法术[color=ff1717]有概率失败[-]推荐[color=00ff1e]大型[-]兵团[-]</v>
      </c>
      <c r="D128">
        <f>[5]lang_3!D128</f>
        <v>0</v>
      </c>
    </row>
    <row r="129" spans="1:4">
      <c r="A129" t="str">
        <f>[5]lang_3!A129</f>
        <v>PVE_JIANXUN_210</v>
      </c>
      <c r="B129">
        <f>[5]lang_3!B129</f>
        <v>210</v>
      </c>
      <c r="C129" t="str">
        <f>[5]lang_3!C129</f>
        <v>#[fontsize=12]　[-][][-][color=00ff1e]简讯：[-][color=ffffff]玩家释放法术[color=ff1717]有概率失败[-]推荐[color=00ff1e]大型[-]兵团[-]</v>
      </c>
      <c r="D129">
        <f>[5]lang_3!D129</f>
        <v>0</v>
      </c>
    </row>
    <row r="130" spans="1:4">
      <c r="A130" t="str">
        <f>[5]lang_3!A130</f>
        <v>PVE_JIANXUN_211</v>
      </c>
      <c r="B130">
        <f>[5]lang_3!B130</f>
        <v>211</v>
      </c>
      <c r="C130" t="str">
        <f>[5]lang_3!C130</f>
        <v>#[fontsize=12]　[-][][-][color=00ff1e]简讯：[-][color=ffffff]玩家释放法术[color=ff1717]有概率失败[-]推荐[color=00ff1e]大型[-]兵团[-]</v>
      </c>
      <c r="D130">
        <f>[5]lang_3!D130</f>
        <v>0</v>
      </c>
    </row>
    <row r="131" spans="1:4">
      <c r="A131" t="str">
        <f>[5]lang_3!A131</f>
        <v>PVE_JIANXUN_212</v>
      </c>
      <c r="B131">
        <f>[5]lang_3!B131</f>
        <v>212</v>
      </c>
      <c r="C131" t="str">
        <f>[5]lang_3!C131</f>
        <v>#[fontsize=12]　[-][][-][color=00ff1e]简讯：[-][color=ffffff]玩家释放法术[color=ff1717]有概率失败[-]推荐[color=00ff1e]大型[-]兵团[-]</v>
      </c>
      <c r="D131">
        <f>[5]lang_3!D131</f>
        <v>0</v>
      </c>
    </row>
    <row r="132" spans="1:4">
      <c r="A132" t="str">
        <f>[5]lang_3!A132</f>
        <v>PVE_JIANXUN_213</v>
      </c>
      <c r="B132">
        <f>[5]lang_3!B132</f>
        <v>213</v>
      </c>
      <c r="C132" t="str">
        <f>[5]lang_3!C132</f>
        <v>#[fontsize=12]　[-][][-][color=00ff1e]简讯：[-][color=ffffff]玩家释放法术[color=ff1717]有概率失败[-]推荐[color=00ff1e]大型[-]兵团[-]</v>
      </c>
      <c r="D132">
        <f>[5]lang_3!D132</f>
        <v>0</v>
      </c>
    </row>
    <row r="133" spans="1:4">
      <c r="A133" t="str">
        <f>[5]lang_3!A133</f>
        <v>PVE_JIANXUN_214</v>
      </c>
      <c r="B133">
        <f>[5]lang_3!B133</f>
        <v>214</v>
      </c>
      <c r="C133" t="str">
        <f>[5]lang_3!C133</f>
        <v>#[fontsize=12]　[-][][-][color=00ff1e]简讯：[-][color=ffffff]玩家释放法术[color=ff1717]有概率失败[-]推荐[color=00ff1e]大型[-]兵团[-]</v>
      </c>
      <c r="D133">
        <f>[5]lang_3!D133</f>
        <v>0</v>
      </c>
    </row>
    <row r="134" spans="1:4">
      <c r="A134" t="str">
        <f>[5]lang_3!A134</f>
        <v>PVE_JIANXUN_215</v>
      </c>
      <c r="B134">
        <f>[5]lang_3!B134</f>
        <v>215</v>
      </c>
      <c r="C134" t="str">
        <f>[5]lang_3!C134</f>
        <v>#[fontsize=12]　[-][][-][color=00ff1e]简讯：[-][color=ffffff]玩家释放法术[color=ff1717]有概率失败[-]推荐[color=00ff1e]大型[-]兵团[-]</v>
      </c>
      <c r="D134">
        <f>[5]lang_3!D134</f>
        <v>0</v>
      </c>
    </row>
    <row r="135" spans="1:4">
      <c r="A135" t="str">
        <f>[5]lang_3!A135</f>
        <v>PVE_JIANXUN_216</v>
      </c>
      <c r="B135">
        <f>[5]lang_3!B135</f>
        <v>216</v>
      </c>
      <c r="C135" t="str">
        <f>[5]lang_3!C135</f>
        <v>#[fontsize=12]　[-][][-][color=00ff1e]简讯：[-][color=ffffff]玩家释放法术[color=ff1717]有概率失败[-]推荐[color=00ff1e]大型[-]兵团[-]</v>
      </c>
      <c r="D135">
        <f>[5]lang_3!D135</f>
        <v>0</v>
      </c>
    </row>
    <row r="136" spans="1:4">
      <c r="A136" t="str">
        <f>[5]lang_3!A136</f>
        <v>PVE_JIANXUN_301</v>
      </c>
      <c r="B136">
        <f>[5]lang_3!B136</f>
        <v>301</v>
      </c>
      <c r="C136" t="str">
        <f>[5]lang_3!C136</f>
        <v>#[fontsize=12]　[-][][-][color=00ff1e]简讯：[-][color=ffffff]推荐[color=00ff1e]小型近战[-]兵团，可快速击破水晶壁障[-]</v>
      </c>
      <c r="D136">
        <f>[5]lang_3!D136</f>
        <v>0</v>
      </c>
    </row>
    <row r="137" spans="1:4">
      <c r="A137" t="str">
        <f>[5]lang_3!A137</f>
        <v>PVE_JIANXUN_302</v>
      </c>
      <c r="B137">
        <f>[5]lang_3!B137</f>
        <v>302</v>
      </c>
      <c r="C137" t="str">
        <f>[5]lang_3!C137</f>
        <v>#[fontsize=12]　[-][][-][color=00ff1e]简讯：[-][color=ffffff]推荐[color=00ff1e]小型近战[-]兵团，可快速击破水晶壁障[-]</v>
      </c>
      <c r="D137">
        <f>[5]lang_3!D137</f>
        <v>0</v>
      </c>
    </row>
    <row r="138" spans="1:4">
      <c r="A138" t="str">
        <f>[5]lang_3!A138</f>
        <v>PVE_JIANXUN_303</v>
      </c>
      <c r="B138">
        <f>[5]lang_3!B138</f>
        <v>303</v>
      </c>
      <c r="C138" t="str">
        <f>[5]lang_3!C138</f>
        <v>#[fontsize=12]　[-][][-][color=00ff1e]简讯：[-][color=ffffff]推荐[color=00ff1e]小型近战[-]兵团，可快速击破水晶壁障[-]</v>
      </c>
      <c r="D138">
        <f>[5]lang_3!D138</f>
        <v>0</v>
      </c>
    </row>
    <row r="139" spans="1:4">
      <c r="A139" t="str">
        <f>[5]lang_3!A139</f>
        <v>PVE_JIANXUN_304</v>
      </c>
      <c r="B139">
        <f>[5]lang_3!B139</f>
        <v>304</v>
      </c>
      <c r="C139" t="str">
        <f>[5]lang_3!C139</f>
        <v>#[fontsize=12]　[-][][-][color=00ff1e]简讯：[-][color=ffffff]推荐[color=00ff1e]小型近战[-]兵团，可快速击破水晶壁障[-]</v>
      </c>
      <c r="D139">
        <f>[5]lang_3!D139</f>
        <v>0</v>
      </c>
    </row>
    <row r="140" spans="1:4">
      <c r="A140" t="str">
        <f>[5]lang_3!A140</f>
        <v>PVE_JIANXUN_305</v>
      </c>
      <c r="B140">
        <f>[5]lang_3!B140</f>
        <v>305</v>
      </c>
      <c r="C140" t="str">
        <f>[5]lang_3!C140</f>
        <v>#[fontsize=12]　[-][][-][color=00ff1e]简讯：[-][color=ffffff]推荐[color=00ff1e]小型近战[-]兵团，可快速击破水晶壁障[-]</v>
      </c>
      <c r="D140">
        <f>[5]lang_3!D140</f>
        <v>0</v>
      </c>
    </row>
    <row r="141" spans="1:4">
      <c r="A141" t="str">
        <f>[5]lang_3!A141</f>
        <v>PVE_JIANXUN_306</v>
      </c>
      <c r="B141">
        <f>[5]lang_3!B141</f>
        <v>306</v>
      </c>
      <c r="C141" t="str">
        <f>[5]lang_3!C141</f>
        <v>#[fontsize=12]　[-][][-][color=00ff1e]简讯：[-][color=ffffff]推荐[color=00ff1e]小型近战[-]兵团，可快速击破水晶壁障[-]</v>
      </c>
      <c r="D141">
        <f>[5]lang_3!D141</f>
        <v>0</v>
      </c>
    </row>
    <row r="142" spans="1:4">
      <c r="A142" t="str">
        <f>[5]lang_3!A142</f>
        <v>PVE_JIANXUN_307</v>
      </c>
      <c r="B142">
        <f>[5]lang_3!B142</f>
        <v>307</v>
      </c>
      <c r="C142" t="str">
        <f>[5]lang_3!C142</f>
        <v>#[fontsize=12]　[-][][-][color=00ff1e]简讯：[-][color=ffffff]推荐[color=00ff1e]小型近战[-]兵团，可快速击破水晶壁障[-]</v>
      </c>
      <c r="D142">
        <f>[5]lang_3!D142</f>
        <v>0</v>
      </c>
    </row>
    <row r="143" spans="1:4">
      <c r="A143" t="str">
        <f>[5]lang_3!A143</f>
        <v>PVE_JIANXUN_308</v>
      </c>
      <c r="B143">
        <f>[5]lang_3!B143</f>
        <v>308</v>
      </c>
      <c r="C143" t="str">
        <f>[5]lang_3!C143</f>
        <v>#[fontsize=12]　[-][][-][color=00ff1e]简讯：[-][color=ffffff]推荐[color=00ff1e]小型近战[-]兵团，可快速击破水晶壁障[-]</v>
      </c>
      <c r="D143">
        <f>[5]lang_3!D143</f>
        <v>0</v>
      </c>
    </row>
    <row r="144" spans="1:4">
      <c r="A144" t="str">
        <f>[5]lang_3!A144</f>
        <v>PVE_JIANXUN_309</v>
      </c>
      <c r="B144">
        <f>[5]lang_3!B144</f>
        <v>309</v>
      </c>
      <c r="C144" t="str">
        <f>[5]lang_3!C144</f>
        <v>#[fontsize=12]　[-][][-][color=00ff1e]简讯：[-][color=ffffff]推荐[color=00ff1e]小型近战[-]兵团，可快速击破水晶壁障[-]</v>
      </c>
      <c r="D144">
        <f>[5]lang_3!D144</f>
        <v>0</v>
      </c>
    </row>
    <row r="145" spans="1:4">
      <c r="A145" t="str">
        <f>[5]lang_3!A145</f>
        <v>PVE_JIANXUN_310</v>
      </c>
      <c r="B145">
        <f>[5]lang_3!B145</f>
        <v>310</v>
      </c>
      <c r="C145" t="str">
        <f>[5]lang_3!C145</f>
        <v>#[fontsize=12]　[-][][-][color=00ff1e]简讯：[-][color=ffffff]推荐[color=00ff1e]小型近战[-]兵团，可快速击破水晶壁障[-]</v>
      </c>
      <c r="D145">
        <f>[5]lang_3!D145</f>
        <v>0</v>
      </c>
    </row>
    <row r="146" spans="1:4">
      <c r="A146" t="str">
        <f>[5]lang_3!A146</f>
        <v>PVE_JIANXUN_311</v>
      </c>
      <c r="B146">
        <f>[5]lang_3!B146</f>
        <v>311</v>
      </c>
      <c r="C146" t="str">
        <f>[5]lang_3!C146</f>
        <v>#[fontsize=12]　[-][][-][color=00ff1e]简讯：[-][color=ffffff]推荐[color=00ff1e]小型近战[-]兵团，可快速击破水晶壁障[-]</v>
      </c>
      <c r="D146">
        <f>[5]lang_3!D146</f>
        <v>0</v>
      </c>
    </row>
    <row r="147" spans="1:4">
      <c r="A147" t="str">
        <f>[5]lang_3!A147</f>
        <v>PVE_JIANXUN_312</v>
      </c>
      <c r="B147">
        <f>[5]lang_3!B147</f>
        <v>312</v>
      </c>
      <c r="C147" t="str">
        <f>[5]lang_3!C147</f>
        <v>#[fontsize=12]　[-][][-][color=00ff1e]简讯：[-][color=ffffff]推荐[color=00ff1e]小型近战[-]兵团，可快速击破水晶壁障[-]</v>
      </c>
      <c r="D147">
        <f>[5]lang_3!D147</f>
        <v>0</v>
      </c>
    </row>
    <row r="148" spans="1:4">
      <c r="A148" t="str">
        <f>[5]lang_3!A148</f>
        <v>PVE_JIANXUN_313</v>
      </c>
      <c r="B148">
        <f>[5]lang_3!B148</f>
        <v>313</v>
      </c>
      <c r="C148" t="str">
        <f>[5]lang_3!C148</f>
        <v>#[fontsize=12]　[-][][-][color=00ff1e]简讯：[-][color=ffffff]推荐[color=00ff1e]小型近战[-]兵团，可快速击破水晶壁障[-]</v>
      </c>
      <c r="D148">
        <f>[5]lang_3!D148</f>
        <v>0</v>
      </c>
    </row>
    <row r="149" spans="1:4">
      <c r="A149" t="str">
        <f>[5]lang_3!A149</f>
        <v>PVE_JIANXUN_314</v>
      </c>
      <c r="B149">
        <f>[5]lang_3!B149</f>
        <v>314</v>
      </c>
      <c r="C149" t="str">
        <f>[5]lang_3!C149</f>
        <v>#[fontsize=12]　[-][][-][color=00ff1e]简讯：[-][color=ffffff]推荐[color=00ff1e]小型近战[-]兵团，可快速击破水晶壁障[-]</v>
      </c>
      <c r="D149">
        <f>[5]lang_3!D149</f>
        <v>0</v>
      </c>
    </row>
    <row r="150" spans="1:4">
      <c r="A150" t="str">
        <f>[5]lang_3!A150</f>
        <v>PVE_JIANXUN_315</v>
      </c>
      <c r="B150">
        <f>[5]lang_3!B150</f>
        <v>315</v>
      </c>
      <c r="C150" t="str">
        <f>[5]lang_3!C150</f>
        <v>#[fontsize=12]　[-][][-][color=00ff1e]简讯：[-][color=ffffff]推荐[color=00ff1e]小型近战[-]兵团，可快速击破水晶壁障[-]</v>
      </c>
      <c r="D150">
        <f>[5]lang_3!D150</f>
        <v>0</v>
      </c>
    </row>
    <row r="151" spans="1:4">
      <c r="A151" t="str">
        <f>[5]lang_3!A151</f>
        <v>PVE_JIANXUN_316</v>
      </c>
      <c r="B151">
        <f>[5]lang_3!B151</f>
        <v>316</v>
      </c>
      <c r="C151" t="str">
        <f>[5]lang_3!C151</f>
        <v>#[fontsize=12]　[-][][-][color=00ff1e]简讯：[-][color=ffffff]推荐[color=00ff1e]小型近战[-]兵团，可快速击破水晶壁障[-]</v>
      </c>
      <c r="D151">
        <f>[5]lang_3!D151</f>
        <v>0</v>
      </c>
    </row>
    <row r="152" spans="1:4">
      <c r="A152" t="str">
        <f>[5]lang_3!A152</f>
        <v>PVE_JIANXUN_901</v>
      </c>
      <c r="B152">
        <f>[5]lang_3!B152</f>
        <v>901</v>
      </c>
      <c r="C152" t="str">
        <f>[5]lang_3!C152</f>
        <v>#[fontsize=12]　[-][][-][color=00ff1e]简讯：[-][color=ffffff]远程兵团[color=ff1717]无法上阵[-]，法术伤害[color=00ff1e]翻倍[-][-]</v>
      </c>
      <c r="D152">
        <f>[5]lang_3!D152</f>
        <v>0</v>
      </c>
    </row>
    <row r="153" spans="1:4">
      <c r="A153" t="str">
        <f>[5]lang_3!A153</f>
        <v>PVE_JIANXUN_902</v>
      </c>
      <c r="B153">
        <f>[5]lang_3!B153</f>
        <v>902</v>
      </c>
      <c r="C153" t="str">
        <f>[5]lang_3!C153</f>
        <v>#[fontsize=12]　[-][][-][color=00ff1e]简讯：[-][color=ffffff]近战兵团[color=ff1717]无法上阵[-]，法术伤害[color=ff1717]无效[-][-]</v>
      </c>
      <c r="D153">
        <f>[5]lang_3!D153</f>
        <v>0</v>
      </c>
    </row>
    <row r="154" spans="1:4">
      <c r="A154" t="str">
        <f>[5]lang_3!A154</f>
        <v>PVE_JIANXUN_GONGCHENGZHAN</v>
      </c>
      <c r="B154" t="str">
        <f>[5]lang_3!B154</f>
        <v>GONGCHENGZHAN</v>
      </c>
      <c r="C154" t="str">
        <f>[5]lang_3!C154</f>
        <v>#[fontsize=12]　[-][][-][color=00ff1e]简讯：[-][color=ffffff]推荐[color=00ff1e]强续航[color=ffffff]和[-]范围伤害[-]兵团，[color=00ff1e]物理增益[-]英雄[-]</v>
      </c>
      <c r="D154">
        <f>[5]lang_3!D154</f>
        <v>0</v>
      </c>
    </row>
    <row r="155" spans="1:4">
      <c r="A155" t="str">
        <f>[5]lang_3!A155</f>
        <v>PVE_JIANXUN_SHOUCHENGZHAN</v>
      </c>
      <c r="B155" t="str">
        <f>[5]lang_3!B155</f>
        <v>SHOUCHENGZHAN</v>
      </c>
      <c r="C155" t="str">
        <f>[5]lang_3!C155</f>
        <v>#[fontsize=12]　[-][][-][color=00ff1e]简讯：[-][color=ffffff]推荐[color=00ff1e]高输出远程[-]兵团，[color=00ff1e]法术伤害[-]英雄[-]</v>
      </c>
      <c r="D155">
        <f>[5]lang_3!D155</f>
        <v>0</v>
      </c>
    </row>
    <row r="156" spans="1:4">
      <c r="A156">
        <f>[5]lang_3!A156</f>
        <v>0</v>
      </c>
      <c r="B156">
        <f>[5]lang_3!B156</f>
        <v>0</v>
      </c>
      <c r="C156">
        <f>[5]lang_3!C156</f>
        <v>0</v>
      </c>
      <c r="D156">
        <f>[5]lang_3!D156</f>
        <v>0</v>
      </c>
    </row>
    <row r="157" spans="1:4">
      <c r="A157">
        <f>[5]lang_3!A157</f>
        <v>0</v>
      </c>
      <c r="B157">
        <f>[5]lang_3!B157</f>
        <v>0</v>
      </c>
      <c r="C157">
        <f>[5]lang_3!C157</f>
        <v>0</v>
      </c>
      <c r="D157">
        <f>[5]lang_3!D157</f>
        <v>0</v>
      </c>
    </row>
    <row r="158" spans="1:4">
      <c r="A158">
        <f>[5]lang_3!A158</f>
        <v>0</v>
      </c>
      <c r="B158">
        <f>[5]lang_3!B158</f>
        <v>0</v>
      </c>
      <c r="C158">
        <f>[5]lang_3!C158</f>
        <v>0</v>
      </c>
      <c r="D158">
        <f>[5]lang_3!D158</f>
        <v>0</v>
      </c>
    </row>
    <row r="159" spans="1:4">
      <c r="A159">
        <f>[5]lang_3!A159</f>
        <v>0</v>
      </c>
      <c r="B159">
        <f>[5]lang_3!B159</f>
        <v>0</v>
      </c>
      <c r="C159">
        <f>[5]lang_3!C159</f>
        <v>0</v>
      </c>
      <c r="D159">
        <f>[5]lang_3!D159</f>
        <v>0</v>
      </c>
    </row>
    <row r="160" spans="1:4">
      <c r="A160" s="175" t="str">
        <f>[5]lang_3!A160</f>
        <v>PVE_SAODANG_901</v>
      </c>
      <c r="B160" s="175">
        <f>[5]lang_3!B160</f>
        <v>0</v>
      </c>
      <c r="C160" s="175" t="str">
        <f>[5]lang_3!C160</f>
        <v>#本次扫荡结果按[color=ff1717]历史最高击杀数量[-]结算</v>
      </c>
      <c r="D160" s="175">
        <f>[5]lang_3!D160</f>
        <v>0</v>
      </c>
    </row>
    <row r="161" spans="1:4">
      <c r="A161" s="175" t="str">
        <f>[5]lang_3!A161</f>
        <v>PVE_SAODANG_902</v>
      </c>
      <c r="B161" s="175">
        <f>[5]lang_3!B161</f>
        <v>0</v>
      </c>
      <c r="C161" s="175" t="str">
        <f>[5]lang_3!C161</f>
        <v>#本次扫荡结果按[color=ff1717]历史最高伤害[-]结算</v>
      </c>
      <c r="D161" s="175">
        <f>[5]lang_3!D161</f>
        <v>0</v>
      </c>
    </row>
    <row r="162" spans="1:4">
      <c r="A162">
        <f>[5]lang_3!A162</f>
        <v>0</v>
      </c>
      <c r="B162">
        <f>[5]lang_3!B162</f>
        <v>0</v>
      </c>
      <c r="C162">
        <f>[5]lang_3!C162</f>
        <v>0</v>
      </c>
      <c r="D162">
        <f>[5]lang_3!D162</f>
        <v>0</v>
      </c>
    </row>
    <row r="163" spans="1:4">
      <c r="A163">
        <f>[5]lang_3!A163</f>
        <v>0</v>
      </c>
      <c r="B163">
        <f>[5]lang_3!B163</f>
        <v>0</v>
      </c>
      <c r="C163">
        <f>[5]lang_3!C163</f>
        <v>0</v>
      </c>
      <c r="D163">
        <f>[5]lang_3!D163</f>
        <v>0</v>
      </c>
    </row>
    <row r="164" spans="1:4">
      <c r="A164">
        <f>[5]lang_3!A164</f>
        <v>0</v>
      </c>
      <c r="B164">
        <f>[5]lang_3!B164</f>
        <v>0</v>
      </c>
      <c r="C164">
        <f>[5]lang_3!C164</f>
        <v>0</v>
      </c>
      <c r="D164">
        <f>[5]lang_3!D164</f>
        <v>0</v>
      </c>
    </row>
    <row r="165" spans="1:4">
      <c r="A165">
        <f>[5]lang_3!A165</f>
        <v>0</v>
      </c>
      <c r="B165">
        <f>[5]lang_3!B165</f>
        <v>0</v>
      </c>
      <c r="C165">
        <f>[5]lang_3!C165</f>
        <v>0</v>
      </c>
      <c r="D165">
        <f>[5]lang_3!D165</f>
        <v>0</v>
      </c>
    </row>
    <row r="166" spans="1:4">
      <c r="A166">
        <f>[5]lang_3!A166</f>
        <v>0</v>
      </c>
      <c r="B166">
        <f>[5]lang_3!B166</f>
        <v>0</v>
      </c>
      <c r="C166">
        <f>[5]lang_3!C166</f>
        <v>0</v>
      </c>
      <c r="D166">
        <f>[5]lang_3!D166</f>
        <v>0</v>
      </c>
    </row>
    <row r="167" spans="1:4">
      <c r="A167" t="str">
        <f>[5]lang_3!A167</f>
        <v>#一键喊话</v>
      </c>
      <c r="B167">
        <f>[5]lang_3!B167</f>
        <v>0</v>
      </c>
      <c r="C167">
        <f>[5]lang_3!C167</f>
        <v>0</v>
      </c>
      <c r="D167">
        <f>[5]lang_3!D167</f>
        <v>0</v>
      </c>
    </row>
    <row r="168" spans="1:4">
      <c r="A168" t="str">
        <f>[5]lang_3!A168</f>
        <v>CALL_BATTLE_01_01</v>
      </c>
      <c r="B168" t="str">
        <f>[5]lang_3!B168</f>
        <v>吹牛</v>
      </c>
      <c r="C168" t="str">
        <f>[5]lang_3!C168</f>
        <v>遇上我只会白白掉分，为什么不明白！</v>
      </c>
      <c r="D168">
        <f>[5]lang_3!D168</f>
        <v>0</v>
      </c>
    </row>
    <row r="169" spans="1:4">
      <c r="A169" t="str">
        <f>[5]lang_3!A169</f>
        <v>CALL_BATTLE_01_02</v>
      </c>
      <c r="B169" t="str">
        <f>[5]lang_3!B169</f>
        <v>吹牛</v>
      </c>
      <c r="C169" t="str">
        <f>[5]lang_3!C169</f>
        <v>我期待一场势均力敌的战斗</v>
      </c>
      <c r="D169">
        <f>[5]lang_3!D169</f>
        <v>0</v>
      </c>
    </row>
    <row r="170" spans="1:4">
      <c r="A170" t="str">
        <f>[5]lang_3!A170</f>
        <v>CALL_BATTLE_01_03</v>
      </c>
      <c r="B170" t="str">
        <f>[5]lang_3!B170</f>
        <v>吹牛</v>
      </c>
      <c r="C170" t="str">
        <f>[5]lang_3!C170</f>
        <v>祝你死得其所，大英雄</v>
      </c>
      <c r="D170">
        <f>[5]lang_3!D170</f>
        <v>0</v>
      </c>
    </row>
    <row r="171" spans="1:4">
      <c r="A171" t="str">
        <f>[5]lang_3!A171</f>
        <v>CALL_BATTLE_02_01</v>
      </c>
      <c r="B171" t="str">
        <f>[5]lang_3!B171</f>
        <v>问候</v>
      </c>
      <c r="C171" t="str">
        <f>[5]lang_3!C171</f>
        <v>祝你好运</v>
      </c>
      <c r="D171">
        <f>[5]lang_3!D171</f>
        <v>0</v>
      </c>
    </row>
    <row r="172" spans="1:4">
      <c r="A172" t="str">
        <f>[5]lang_3!A172</f>
        <v>CALL_BATTLE_02_02</v>
      </c>
      <c r="B172" t="str">
        <f>[5]lang_3!B172</f>
        <v>问候</v>
      </c>
      <c r="C172" t="str">
        <f>[5]lang_3!C172</f>
        <v>你的勇敢永记我心</v>
      </c>
      <c r="D172">
        <f>[5]lang_3!D172</f>
        <v>0</v>
      </c>
    </row>
    <row r="173" spans="1:4">
      <c r="A173" t="str">
        <f>[5]lang_3!A173</f>
        <v>CALL_BATTLE_02_03</v>
      </c>
      <c r="B173" t="str">
        <f>[5]lang_3!B173</f>
        <v>问候</v>
      </c>
      <c r="C173" t="str">
        <f>[5]lang_3!C173</f>
        <v>可以，你很强势</v>
      </c>
      <c r="D173">
        <f>[5]lang_3!D173</f>
        <v>0</v>
      </c>
    </row>
    <row r="174" spans="1:4">
      <c r="A174" t="str">
        <f>[5]lang_3!A174</f>
        <v>CALL_BATTLE_03_01</v>
      </c>
      <c r="B174" t="str">
        <f>[5]lang_3!B174</f>
        <v>不服</v>
      </c>
      <c r="C174" t="str">
        <f>[5]lang_3!C174</f>
        <v>正面刚我啊！</v>
      </c>
      <c r="D174">
        <f>[5]lang_3!D174</f>
        <v>0</v>
      </c>
    </row>
    <row r="175" spans="1:4">
      <c r="A175" t="str">
        <f>[5]lang_3!A175</f>
        <v>CALL_BATTLE_03_02</v>
      </c>
      <c r="B175" t="str">
        <f>[5]lang_3!B175</f>
        <v>不服</v>
      </c>
      <c r="C175" t="str">
        <f>[5]lang_3!C175</f>
        <v>请坚持用战斗力来说服我</v>
      </c>
      <c r="D175">
        <f>[5]lang_3!D175</f>
        <v>0</v>
      </c>
    </row>
    <row r="176" spans="1:4">
      <c r="A176" t="str">
        <f>[5]lang_3!A176</f>
        <v>CALL_BATTLE_03_03</v>
      </c>
      <c r="B176" t="str">
        <f>[5]lang_3!B176</f>
        <v>不服</v>
      </c>
      <c r="C176" t="str">
        <f>[5]lang_3!C176</f>
        <v>来挑战我吧</v>
      </c>
      <c r="D176">
        <f>[5]lang_3!D176</f>
        <v>0</v>
      </c>
    </row>
    <row r="177" spans="1:4">
      <c r="A177" t="str">
        <f>[5]lang_3!A177</f>
        <v>CALL_BATTLE_04_01</v>
      </c>
      <c r="B177" t="str">
        <f>[5]lang_3!B177</f>
        <v>调侃</v>
      </c>
      <c r="C177" t="str">
        <f>[5]lang_3!C177</f>
        <v>弱者只有失败的未来</v>
      </c>
      <c r="D177">
        <f>[5]lang_3!D177</f>
        <v>0</v>
      </c>
    </row>
    <row r="178" spans="1:4">
      <c r="A178" t="str">
        <f>[5]lang_3!A178</f>
        <v>CALL_BATTLE_04_02</v>
      </c>
      <c r="B178" t="str">
        <f>[5]lang_3!B178</f>
        <v>调侃</v>
      </c>
      <c r="C178" t="str">
        <f>[5]lang_3!C178</f>
        <v>菜是你的原罪</v>
      </c>
      <c r="D178">
        <f>[5]lang_3!D178</f>
        <v>0</v>
      </c>
    </row>
    <row r="179" spans="1:4">
      <c r="A179" t="str">
        <f>[5]lang_3!A179</f>
        <v>CALL_BATTLE_04_03</v>
      </c>
      <c r="B179" t="str">
        <f>[5]lang_3!B179</f>
        <v>调侃</v>
      </c>
      <c r="C179" t="str">
        <f>[5]lang_3!C179</f>
        <v>不要被我打哭啊</v>
      </c>
      <c r="D179">
        <f>[5]lang_3!D179</f>
        <v>0</v>
      </c>
    </row>
    <row r="180" spans="1:4">
      <c r="A180">
        <f>[5]lang_3!A180</f>
        <v>0</v>
      </c>
      <c r="B180">
        <f>[5]lang_3!B180</f>
        <v>0</v>
      </c>
      <c r="C180">
        <f>[5]lang_3!C180</f>
        <v>0</v>
      </c>
      <c r="D180">
        <f>[5]lang_3!D180</f>
        <v>0</v>
      </c>
    </row>
    <row r="181" spans="1:4">
      <c r="A181">
        <f>[5]lang_3!A181</f>
        <v>0</v>
      </c>
      <c r="B181">
        <f>[5]lang_3!B181</f>
        <v>0</v>
      </c>
      <c r="C181">
        <f>[5]lang_3!C181</f>
        <v>0</v>
      </c>
      <c r="D181">
        <f>[5]lang_3!D181</f>
        <v>0</v>
      </c>
    </row>
    <row r="182" spans="1:4">
      <c r="A182">
        <f>[5]lang_3!A182</f>
        <v>0</v>
      </c>
      <c r="B182">
        <f>[5]lang_3!B182</f>
        <v>0</v>
      </c>
      <c r="C182">
        <f>[5]lang_3!C182</f>
        <v>0</v>
      </c>
      <c r="D182">
        <f>[5]lang_3!D182</f>
        <v>0</v>
      </c>
    </row>
    <row r="183" spans="1:4">
      <c r="A183">
        <f>[5]lang_3!A183</f>
        <v>0</v>
      </c>
      <c r="B183">
        <f>[5]lang_3!B183</f>
        <v>0</v>
      </c>
      <c r="C183">
        <f>[5]lang_3!C183</f>
        <v>0</v>
      </c>
      <c r="D183">
        <f>[5]lang_3!D183</f>
        <v>0</v>
      </c>
    </row>
    <row r="184" spans="1:4">
      <c r="A184">
        <f>[5]lang_3!A184</f>
        <v>0</v>
      </c>
      <c r="B184">
        <f>[5]lang_3!B184</f>
        <v>0</v>
      </c>
      <c r="C184">
        <f>[5]lang_3!C184</f>
        <v>0</v>
      </c>
      <c r="D184">
        <f>[5]lang_3!D184</f>
        <v>0</v>
      </c>
    </row>
    <row r="185" spans="1:4">
      <c r="A185" t="str">
        <f>[5]lang_3!A185</f>
        <v>#竞技场</v>
      </c>
      <c r="B185">
        <f>[5]lang_3!B185</f>
        <v>0</v>
      </c>
      <c r="C185">
        <f>[5]lang_3!C185</f>
        <v>0</v>
      </c>
      <c r="D185">
        <f>[5]lang_3!D185</f>
        <v>0</v>
      </c>
    </row>
    <row r="186" spans="1:4">
      <c r="A186" t="str">
        <f>[5]lang_3!A186</f>
        <v>CALL_ARENA_01</v>
      </c>
      <c r="B186" t="str">
        <f>[5]lang_3!B186</f>
        <v>真理仅存于我的法术射程之内！</v>
      </c>
      <c r="C186" t="str">
        <f>[5]lang_3!C186</f>
        <v>#真理仅存于我的法术射程之内！</v>
      </c>
      <c r="D186">
        <f>[5]lang_3!D186</f>
        <v>0</v>
      </c>
    </row>
    <row r="187" spans="1:4">
      <c r="A187" t="str">
        <f>[5]lang_3!A187</f>
        <v>CALL_ARENA_02</v>
      </c>
      <c r="B187" t="str">
        <f>[5]lang_3!B187</f>
        <v>没有任何部署在遇到我后还能有效</v>
      </c>
      <c r="C187" t="str">
        <f>[5]lang_3!C187</f>
        <v>#没有任何部署在遇到我后还能有效</v>
      </c>
      <c r="D187">
        <f>[5]lang_3!D187</f>
        <v>0</v>
      </c>
    </row>
    <row r="188" spans="1:4">
      <c r="A188" t="str">
        <f>[5]lang_3!A188</f>
        <v>CALL_ARENA_03</v>
      </c>
      <c r="B188" t="str">
        <f>[5]lang_3!B188</f>
        <v>永远不要低估一颗冠军的心</v>
      </c>
      <c r="C188" t="str">
        <f>[5]lang_3!C188</f>
        <v>#永远不要低估一颗冠军的心</v>
      </c>
      <c r="D188">
        <f>[5]lang_3!D188</f>
        <v>0</v>
      </c>
    </row>
    <row r="189" spans="1:4">
      <c r="A189" t="str">
        <f>[5]lang_3!A189</f>
        <v>CALL_ARENA_04</v>
      </c>
      <c r="B189" t="str">
        <f>[5]lang_3!B189</f>
        <v>即使隔着屏幕，我也能看到你即将到来的失败</v>
      </c>
      <c r="C189" t="str">
        <f>[5]lang_3!C189</f>
        <v>#即使隔着屏幕，我也能看到你即将到来的失败</v>
      </c>
      <c r="D189">
        <f>[5]lang_3!D189</f>
        <v>0</v>
      </c>
    </row>
    <row r="190" spans="1:4">
      <c r="A190" t="str">
        <f>[5]lang_3!A190</f>
        <v>CALL_ARENA_05</v>
      </c>
      <c r="B190" t="str">
        <f>[5]lang_3!B190</f>
        <v>请你告诉我，骨龙骑脸怎么输？</v>
      </c>
      <c r="C190" t="str">
        <f>[5]lang_3!C190</f>
        <v>#请你告诉我，骨龙骑脸怎么输？</v>
      </c>
      <c r="D190">
        <f>[5]lang_3!D190</f>
        <v>0</v>
      </c>
    </row>
    <row r="191" spans="1:4">
      <c r="A191" t="str">
        <f>[5]lang_3!A191</f>
        <v>CALL_ARENA_06</v>
      </c>
      <c r="B191" t="str">
        <f>[5]lang_3!B191</f>
        <v>对不起，这场比赛我要赢</v>
      </c>
      <c r="C191" t="str">
        <f>[5]lang_3!C191</f>
        <v>#对不起，这场比赛我要赢</v>
      </c>
      <c r="D191">
        <f>[5]lang_3!D191</f>
        <v>0</v>
      </c>
    </row>
    <row r="192" spans="1:4">
      <c r="A192" t="str">
        <f>[5]lang_3!A192</f>
        <v>CALL_ARENA_07</v>
      </c>
      <c r="B192" t="str">
        <f>[5]lang_3!B192</f>
        <v>你已经不适合这个版本了</v>
      </c>
      <c r="C192" t="str">
        <f>[5]lang_3!C192</f>
        <v>#你已经不适合这个版本了</v>
      </c>
      <c r="D192">
        <f>[5]lang_3!D192</f>
        <v>0</v>
      </c>
    </row>
    <row r="193" spans="1:4">
      <c r="A193" t="str">
        <f>[5]lang_3!A193</f>
        <v>CALL_ARENA_08</v>
      </c>
      <c r="B193" t="str">
        <f>[5]lang_3!B193</f>
        <v>这一刻，我并不是一个人在战斗</v>
      </c>
      <c r="C193" t="str">
        <f>[5]lang_3!C193</f>
        <v>#这一刻，我并不是一个人在战斗</v>
      </c>
      <c r="D193">
        <f>[5]lang_3!D193</f>
        <v>0</v>
      </c>
    </row>
    <row r="194" spans="1:4">
      <c r="A194" t="str">
        <f>[5]lang_3!A194</f>
        <v>CALL_ARENA_09</v>
      </c>
      <c r="B194" t="str">
        <f>[5]lang_3!B194</f>
        <v>最强的兵团已在阵中</v>
      </c>
      <c r="C194" t="str">
        <f>[5]lang_3!C194</f>
        <v>#最强的兵团已在阵中</v>
      </c>
      <c r="D194">
        <f>[5]lang_3!D194</f>
        <v>0</v>
      </c>
    </row>
    <row r="195" spans="1:4">
      <c r="A195" t="str">
        <f>[5]lang_3!A195</f>
        <v>CALL_ARENA_10</v>
      </c>
      <c r="B195" t="str">
        <f>[5]lang_3!B195</f>
        <v>我已经在考虑下一个对手了</v>
      </c>
      <c r="C195" t="str">
        <f>[5]lang_3!C195</f>
        <v>#我已经在考虑下一个对手了</v>
      </c>
      <c r="D195">
        <f>[5]lang_3!D195</f>
        <v>0</v>
      </c>
    </row>
    <row r="196" spans="1:4">
      <c r="A196" t="str">
        <f>[5]lang_3!A196</f>
        <v>WIN_ARENA_01</v>
      </c>
      <c r="B196">
        <f>[5]lang_3!B196</f>
        <v>0</v>
      </c>
      <c r="C196" t="str">
        <f>[5]lang_3!C196</f>
        <v>#鉴于在战斗中的英勇表现,你的排名上升至{$rankArena}名</v>
      </c>
      <c r="D196">
        <f>[5]lang_3!D196</f>
        <v>0</v>
      </c>
    </row>
    <row r="197" spans="1:4">
      <c r="A197" t="str">
        <f>[5]lang_3!A197</f>
        <v>WIN_ARENA_02</v>
      </c>
      <c r="B197">
        <f>[5]lang_3!B197</f>
        <v>0</v>
      </c>
      <c r="C197" t="str">
        <f>[5]lang_3!C197</f>
        <v>#您在战斗中已经罕逢敌手,排名保持在{$rankArena}名</v>
      </c>
      <c r="D197">
        <f>[5]lang_3!D197</f>
        <v>0</v>
      </c>
    </row>
    <row r="198" spans="1:4">
      <c r="A198" t="str">
        <f>[5]lang_3!A198</f>
        <v>LOSE_ARENA_01</v>
      </c>
      <c r="B198">
        <f>[5]lang_3!B198</f>
        <v>0</v>
      </c>
      <c r="C198" t="str">
        <f>[5]lang_3!C198</f>
        <v>#你在战斗中惨遭失败,排名并未发生变化</v>
      </c>
      <c r="D198">
        <f>[5]lang_3!D198</f>
        <v>0</v>
      </c>
    </row>
    <row r="199" spans="1:4">
      <c r="A199" t="str">
        <f>[5]lang_3!A199</f>
        <v>SWEEP_ARENA_01</v>
      </c>
      <c r="B199">
        <f>[5]lang_3!B199</f>
        <v>0</v>
      </c>
      <c r="C199" t="str">
        <f>[5]lang_3!C199</f>
        <v>#请选择一张卡牌作为奖励</v>
      </c>
      <c r="D199">
        <f>[5]lang_3!D199</f>
        <v>0</v>
      </c>
    </row>
    <row r="200" spans="1:4">
      <c r="A200">
        <f>[5]lang_3!A200</f>
        <v>0</v>
      </c>
      <c r="B200">
        <f>[5]lang_3!B200</f>
        <v>0</v>
      </c>
      <c r="C200">
        <f>[5]lang_3!C200</f>
        <v>0</v>
      </c>
      <c r="D200">
        <f>[5]lang_3!D200</f>
        <v>0</v>
      </c>
    </row>
    <row r="201" spans="1:4">
      <c r="A201" t="str">
        <f>[5]lang_3!A201</f>
        <v>#跳过功能</v>
      </c>
      <c r="B201">
        <f>[5]lang_3!B201</f>
        <v>0</v>
      </c>
      <c r="C201">
        <f>[5]lang_3!C201</f>
        <v>0</v>
      </c>
      <c r="D201">
        <f>[5]lang_3!D201</f>
        <v>0</v>
      </c>
    </row>
    <row r="202" spans="1:4">
      <c r="A202" t="str">
        <f>[5]lang_3!A202</f>
        <v>#开场逻辑</v>
      </c>
      <c r="B202">
        <f>[5]lang_3!B202</f>
        <v>0</v>
      </c>
      <c r="C202">
        <f>[5]lang_3!C202</f>
        <v>0</v>
      </c>
      <c r="D202">
        <f>[5]lang_3!D202</f>
        <v>0</v>
      </c>
    </row>
    <row r="203" spans="1:4">
      <c r="A203" t="str">
        <f>[5]lang_3!A203</f>
        <v>JUMPDES_01_01</v>
      </c>
      <c r="B203">
        <f>[5]lang_3!B203</f>
        <v>0</v>
      </c>
      <c r="C203" t="str">
        <f>[5]lang_3!C203</f>
        <v>#战斗开始，双方正在认真厮杀</v>
      </c>
      <c r="D203">
        <f>[5]lang_3!D203</f>
        <v>0</v>
      </c>
    </row>
    <row r="204" spans="1:4">
      <c r="A204" t="str">
        <f>[5]lang_3!A204</f>
        <v>JUMPDES_01_02</v>
      </c>
      <c r="B204">
        <f>[5]lang_3!B204</f>
        <v>0</v>
      </c>
      <c r="C204" t="str">
        <f>[5]lang_3!C204</f>
        <v>#战斗极其胶着，难分胜负</v>
      </c>
      <c r="D204">
        <f>[5]lang_3!D204</f>
        <v>0</v>
      </c>
    </row>
    <row r="205" spans="1:4">
      <c r="A205" t="str">
        <f>[5]lang_3!A205</f>
        <v>JUMPDES_01_03</v>
      </c>
      <c r="B205">
        <f>[5]lang_3!B205</f>
        <v>0</v>
      </c>
      <c r="C205" t="str">
        <f>[5]lang_3!C205</f>
        <v>#战斗开始就出现了一边倒的趋势</v>
      </c>
      <c r="D205">
        <f>[5]lang_3!D205</f>
        <v>0</v>
      </c>
    </row>
    <row r="206" spans="1:4">
      <c r="A206" t="str">
        <f>[5]lang_3!A206</f>
        <v>#死亡描述</v>
      </c>
      <c r="B206">
        <f>[5]lang_3!B206</f>
        <v>0</v>
      </c>
      <c r="C206">
        <f>[5]lang_3!C206</f>
        <v>0</v>
      </c>
      <c r="D206">
        <f>[5]lang_3!D206</f>
        <v>0</v>
      </c>
    </row>
    <row r="207" spans="1:4">
      <c r="A207" t="str">
        <f>[5]lang_3!A207</f>
        <v>JUMPDES_02_01</v>
      </c>
      <c r="B207">
        <f>[5]lang_3!B207</f>
        <v>0</v>
      </c>
      <c r="C207" t="str">
        <f>[5]lang_3!C207</f>
        <v>#{$deadname}不小心滑了一跤失去战斗力</v>
      </c>
      <c r="D207">
        <f>[5]lang_3!D207</f>
        <v>0</v>
      </c>
    </row>
    <row r="208" spans="1:4">
      <c r="A208" t="str">
        <f>[5]lang_3!A208</f>
        <v>JUMPDES_02_02</v>
      </c>
      <c r="B208">
        <f>[5]lang_3!B208</f>
        <v>0</v>
      </c>
      <c r="C208" t="str">
        <f>[5]lang_3!C208</f>
        <v>#{$deadname}吓破了胆，落荒而逃</v>
      </c>
      <c r="D208">
        <f>[5]lang_3!D208</f>
        <v>0</v>
      </c>
    </row>
    <row r="209" spans="1:4">
      <c r="A209" t="str">
        <f>[5]lang_3!A209</f>
        <v>JUMPDES_02_03</v>
      </c>
      <c r="B209">
        <f>[5]lang_3!B209</f>
        <v>0</v>
      </c>
      <c r="C209" t="str">
        <f>[5]lang_3!C209</f>
        <v>#{$deadname}努力抵抗，力竭而亡</v>
      </c>
      <c r="D209">
        <f>[5]lang_3!D209</f>
        <v>0</v>
      </c>
    </row>
    <row r="210" spans="1:4">
      <c r="A210" t="str">
        <f>[5]lang_3!A210</f>
        <v>#结束语</v>
      </c>
      <c r="B210">
        <f>[5]lang_3!B210</f>
        <v>0</v>
      </c>
      <c r="C210">
        <f>[5]lang_3!C210</f>
        <v>0</v>
      </c>
      <c r="D210">
        <f>[5]lang_3!D210</f>
        <v>0</v>
      </c>
    </row>
    <row r="211" spans="1:4">
      <c r="A211" t="str">
        <f>[5]lang_3!A211</f>
        <v>JUMPDES_03_01</v>
      </c>
      <c r="B211" t="str">
        <f>[5]lang_3!B211</f>
        <v>[70,100]</v>
      </c>
      <c r="C211" t="str">
        <f>[5]lang_3!C211</f>
        <v>#战斗结束，{$winside}取得了完胜</v>
      </c>
      <c r="D211">
        <f>[5]lang_3!D211</f>
        <v>0</v>
      </c>
    </row>
    <row r="212" spans="1:4">
      <c r="A212" t="str">
        <f>[5]lang_3!A212</f>
        <v>JUMPDES_03_02</v>
      </c>
      <c r="B212" t="str">
        <f>[5]lang_3!B212</f>
        <v>[40,70]</v>
      </c>
      <c r="C212" t="str">
        <f>[5]lang_3!C212</f>
        <v>#战斗结束，真实让人回味无穷战斗哇</v>
      </c>
      <c r="D212">
        <f>[5]lang_3!D212</f>
        <v>0</v>
      </c>
    </row>
    <row r="213" spans="1:4">
      <c r="A213" t="str">
        <f>[5]lang_3!A213</f>
        <v>JUMPDES_03_03</v>
      </c>
      <c r="B213" t="str">
        <f>[5]lang_3!B213</f>
        <v>[20,40]</v>
      </c>
      <c r="C213" t="str">
        <f>[5]lang_3!C213</f>
        <v>#战斗结束，真是一场精彩的比赛</v>
      </c>
      <c r="D213">
        <f>[5]lang_3!D213</f>
        <v>0</v>
      </c>
    </row>
    <row r="214" spans="1:4">
      <c r="A214" t="str">
        <f>[5]lang_3!A214</f>
        <v>JUMPDES_03_04</v>
      </c>
      <c r="B214" t="str">
        <f>[5]lang_3!B214</f>
        <v>平局</v>
      </c>
      <c r="C214" t="str">
        <f>[5]lang_3!C214</f>
        <v>#战斗结束，期待下回再战</v>
      </c>
      <c r="D214">
        <f>[5]lang_3!D214</f>
        <v>0</v>
      </c>
    </row>
    <row r="215" spans="1:4">
      <c r="A215">
        <f>[5]lang_3!A215</f>
        <v>0</v>
      </c>
      <c r="B215">
        <f>[5]lang_3!B215</f>
        <v>0</v>
      </c>
      <c r="C215">
        <f>[5]lang_3!C215</f>
        <v>0</v>
      </c>
      <c r="D215">
        <f>[5]lang_3!D215</f>
        <v>0</v>
      </c>
    </row>
    <row r="216" spans="1:4">
      <c r="A216">
        <f>[5]lang_3!A216</f>
        <v>0</v>
      </c>
      <c r="B216">
        <f>[5]lang_3!B216</f>
        <v>0</v>
      </c>
      <c r="C216">
        <f>[5]lang_3!C216</f>
        <v>0</v>
      </c>
      <c r="D216">
        <f>[5]lang_3!D216</f>
        <v>0</v>
      </c>
    </row>
    <row r="217" spans="1:4">
      <c r="A217" t="str">
        <f>[5]lang_3!A217</f>
        <v>#冠军对决</v>
      </c>
      <c r="B217">
        <f>[5]lang_3!B217</f>
        <v>0</v>
      </c>
      <c r="C217">
        <f>[5]lang_3!C217</f>
        <v>0</v>
      </c>
      <c r="D217">
        <f>[5]lang_3!D217</f>
        <v>0</v>
      </c>
    </row>
    <row r="218" spans="1:4">
      <c r="A218" t="str">
        <f>[5]lang_3!A218</f>
        <v>LEAGUERANK_1</v>
      </c>
      <c r="B218">
        <f>[5]lang_3!B218</f>
        <v>0</v>
      </c>
      <c r="C218" t="str">
        <f>[5]lang_3!C218</f>
        <v>新手</v>
      </c>
      <c r="D218">
        <f>[5]lang_3!D218</f>
        <v>0</v>
      </c>
    </row>
    <row r="219" spans="1:4">
      <c r="A219" t="str">
        <f>[5]lang_3!A219</f>
        <v>LEAGUERANK_2</v>
      </c>
      <c r="B219">
        <f>[5]lang_3!B219</f>
        <v>0</v>
      </c>
      <c r="C219" t="str">
        <f>[5]lang_3!C219</f>
        <v>学徒</v>
      </c>
      <c r="D219">
        <f>[5]lang_3!D219</f>
        <v>0</v>
      </c>
    </row>
    <row r="220" spans="1:4">
      <c r="A220" t="str">
        <f>[5]lang_3!A220</f>
        <v>LEAGUERANK_3</v>
      </c>
      <c r="B220">
        <f>[5]lang_3!B220</f>
        <v>0</v>
      </c>
      <c r="C220" t="str">
        <f>[5]lang_3!C220</f>
        <v>精英</v>
      </c>
      <c r="D220">
        <f>[5]lang_3!D220</f>
        <v>0</v>
      </c>
    </row>
    <row r="221" spans="1:4">
      <c r="A221" t="str">
        <f>[5]lang_3!A221</f>
        <v>LEAGUERANK_4</v>
      </c>
      <c r="B221">
        <f>[5]lang_3!B221</f>
        <v>0</v>
      </c>
      <c r="C221" t="str">
        <f>[5]lang_3!C221</f>
        <v>专家</v>
      </c>
      <c r="D221">
        <f>[5]lang_3!D221</f>
        <v>0</v>
      </c>
    </row>
    <row r="222" spans="1:4">
      <c r="A222" t="str">
        <f>[5]lang_3!A222</f>
        <v>LEAGUERANK_5</v>
      </c>
      <c r="B222">
        <f>[5]lang_3!B222</f>
        <v>0</v>
      </c>
      <c r="C222" t="str">
        <f>[5]lang_3!C222</f>
        <v>大师</v>
      </c>
      <c r="D222">
        <f>[5]lang_3!D222</f>
        <v>0</v>
      </c>
    </row>
    <row r="223" spans="1:4">
      <c r="A223" t="str">
        <f>[5]lang_3!A223</f>
        <v>LEAGUERANK_6</v>
      </c>
      <c r="B223">
        <f>[5]lang_3!B223</f>
        <v>0</v>
      </c>
      <c r="C223" t="str">
        <f>[5]lang_3!C223</f>
        <v>宗师</v>
      </c>
      <c r="D223">
        <f>[5]lang_3!D223</f>
        <v>0</v>
      </c>
    </row>
    <row r="224" spans="1:4">
      <c r="A224" t="str">
        <f>[5]lang_3!A224</f>
        <v>LEAGUERANK_7</v>
      </c>
      <c r="B224">
        <f>[5]lang_3!B224</f>
        <v>0</v>
      </c>
      <c r="C224" t="str">
        <f>[5]lang_3!C224</f>
        <v>冠军</v>
      </c>
      <c r="D224">
        <f>[5]lang_3!D224</f>
        <v>0</v>
      </c>
    </row>
    <row r="225" spans="1:4">
      <c r="A225" t="str">
        <f>[5]lang_3!A225</f>
        <v>LEAGUERANK_8</v>
      </c>
      <c r="B225">
        <f>[5]lang_3!B225</f>
        <v>0</v>
      </c>
      <c r="C225" t="str">
        <f>[5]lang_3!C225</f>
        <v>王者</v>
      </c>
      <c r="D225">
        <f>[5]lang_3!D225</f>
        <v>0</v>
      </c>
    </row>
    <row r="226" spans="1:4">
      <c r="A226" t="str">
        <f>[5]lang_3!A226</f>
        <v>LEAGUERANK_9</v>
      </c>
      <c r="B226">
        <f>[5]lang_3!B226</f>
        <v>0</v>
      </c>
      <c r="C226" t="str">
        <f>[5]lang_3!C226</f>
        <v>传奇</v>
      </c>
      <c r="D226">
        <f>[5]lang_3!D226</f>
        <v>0</v>
      </c>
    </row>
    <row r="227" spans="1:4">
      <c r="A227" t="str">
        <f>[5]lang_3!A227</f>
        <v>WIN_LEAGUE_01</v>
      </c>
      <c r="B227">
        <f>[5]lang_3!B227</f>
        <v>0</v>
      </c>
      <c r="C227" t="str">
        <f>[5]lang_3!C227</f>
        <v>鉴于您在战斗中表现英勇</v>
      </c>
      <c r="D227">
        <f>[5]lang_3!D227</f>
        <v>0</v>
      </c>
    </row>
    <row r="228" spans="1:4">
      <c r="A228" t="str">
        <f>[5]lang_3!A228</f>
        <v>LOSE_LEAGUE_01</v>
      </c>
      <c r="B228">
        <f>[5]lang_3!B228</f>
        <v>0</v>
      </c>
      <c r="C228" t="str">
        <f>[5]lang_3!C228</f>
        <v>鉴于您在战斗中惨遭失败</v>
      </c>
      <c r="D228">
        <f>[5]lang_3!D228</f>
        <v>0</v>
      </c>
    </row>
    <row r="229" spans="1:4">
      <c r="A229" t="str">
        <f>[5]lang_3!A229</f>
        <v>EQUAL_LEAGUE_01</v>
      </c>
      <c r="B229">
        <f>[5]lang_3!B229</f>
        <v>0</v>
      </c>
      <c r="C229" t="str">
        <f>[5]lang_3!C229</f>
        <v>鉴于您在战斗中表现平平</v>
      </c>
      <c r="D229">
        <f>[5]lang_3!D229</f>
        <v>0</v>
      </c>
    </row>
    <row r="230" spans="1:4">
      <c r="A230" t="str">
        <f>[5]lang_3!A230</f>
        <v>SOCORE_LEAGUE_01</v>
      </c>
      <c r="B230">
        <f>[5]lang_3!B230</f>
        <v>0</v>
      </c>
      <c r="C230" t="str">
        <f>[5]lang_3!C230</f>
        <v>您的积分上升至</v>
      </c>
      <c r="D230">
        <f>[5]lang_3!D230</f>
        <v>0</v>
      </c>
    </row>
    <row r="231" spans="1:4">
      <c r="A231" t="str">
        <f>[5]lang_3!A231</f>
        <v>SOCORE_LEAGUE_02</v>
      </c>
      <c r="B231">
        <f>[5]lang_3!B231</f>
        <v>0</v>
      </c>
      <c r="C231" t="str">
        <f>[5]lang_3!C231</f>
        <v>您的积分下降至</v>
      </c>
      <c r="D231">
        <f>[5]lang_3!D231</f>
        <v>0</v>
      </c>
    </row>
    <row r="232" spans="1:4">
      <c r="A232" t="str">
        <f>[5]lang_3!A232</f>
        <v>SOCORE_LEAGUE_03</v>
      </c>
      <c r="B232">
        <f>[5]lang_3!B232</f>
        <v>0</v>
      </c>
      <c r="C232" t="str">
        <f>[5]lang_3!C232</f>
        <v>您的积分保持不变</v>
      </c>
      <c r="D232">
        <f>[5]lang_3!D232</f>
        <v>0</v>
      </c>
    </row>
    <row r="233" spans="1:4">
      <c r="A233" s="175" t="str">
        <f>[5]lang_3!A233</f>
        <v>TIP_LEAGUE_QUIT</v>
      </c>
      <c r="B233" s="175">
        <f>[5]lang_3!B233</f>
        <v>0</v>
      </c>
      <c r="C233" s="175" t="str">
        <f>[5]lang_3!C233</f>
        <v>#您中途退出了游戏，本局以失败结算</v>
      </c>
      <c r="D233" s="175">
        <f>[5]lang_3!D233</f>
        <v>0</v>
      </c>
    </row>
    <row r="234" spans="1:4">
      <c r="A234">
        <f>[5]lang_3!A234</f>
        <v>0</v>
      </c>
      <c r="B234">
        <f>[5]lang_3!B234</f>
        <v>0</v>
      </c>
      <c r="C234">
        <f>[5]lang_3!C234</f>
        <v>0</v>
      </c>
      <c r="D234">
        <f>[5]lang_3!D234</f>
        <v>0</v>
      </c>
    </row>
    <row r="235" spans="1:4">
      <c r="A235">
        <f>[5]lang_3!A235</f>
        <v>0</v>
      </c>
      <c r="B235">
        <f>[5]lang_3!B235</f>
        <v>0</v>
      </c>
      <c r="C235">
        <f>[5]lang_3!C235</f>
        <v>0</v>
      </c>
      <c r="D235">
        <f>[5]lang_3!D235</f>
        <v>0</v>
      </c>
    </row>
    <row r="236" spans="1:4">
      <c r="A236">
        <f>[5]lang_3!A236</f>
        <v>0</v>
      </c>
      <c r="B236">
        <f>[5]lang_3!B236</f>
        <v>0</v>
      </c>
      <c r="C236">
        <f>[5]lang_3!C236</f>
        <v>0</v>
      </c>
      <c r="D236">
        <f>[5]lang_3!D236</f>
        <v>0</v>
      </c>
    </row>
    <row r="237" spans="1:4">
      <c r="A237" t="str">
        <f>[5]lang_3!A237</f>
        <v>#英雄</v>
      </c>
      <c r="B237">
        <f>[5]lang_3!B237</f>
        <v>0</v>
      </c>
      <c r="C237" t="str">
        <f>[5]lang_3!C237</f>
        <v/>
      </c>
      <c r="D237">
        <f>[5]lang_3!D237</f>
        <v>0</v>
      </c>
    </row>
    <row r="238" spans="1:4">
      <c r="A238" t="str">
        <f>[5]lang_3!A238</f>
        <v>HEROSTAR_01</v>
      </c>
      <c r="B238">
        <f>[5]lang_3!B238</f>
        <v>0</v>
      </c>
      <c r="C238" t="str">
        <f>[5]lang_3!C238</f>
        <v>#1星</v>
      </c>
      <c r="D238">
        <f>[5]lang_3!D238</f>
        <v>0</v>
      </c>
    </row>
    <row r="239" spans="1:4">
      <c r="A239" t="str">
        <f>[5]lang_3!A239</f>
        <v>HEROSTAR_02</v>
      </c>
      <c r="B239">
        <f>[5]lang_3!B239</f>
        <v>0</v>
      </c>
      <c r="C239" t="str">
        <f>[5]lang_3!C239</f>
        <v>#2星</v>
      </c>
      <c r="D239">
        <f>[5]lang_3!D239</f>
        <v>0</v>
      </c>
    </row>
    <row r="240" spans="1:4">
      <c r="A240" t="str">
        <f>[5]lang_3!A240</f>
        <v>HEROSTAR_03</v>
      </c>
      <c r="B240">
        <f>[5]lang_3!B240</f>
        <v>0</v>
      </c>
      <c r="C240" t="str">
        <f>[5]lang_3!C240</f>
        <v>#3星</v>
      </c>
      <c r="D240">
        <f>[5]lang_3!D240</f>
        <v>0</v>
      </c>
    </row>
    <row r="241" spans="1:4">
      <c r="A241" t="str">
        <f>[5]lang_3!A241</f>
        <v>HEROSTAR_04</v>
      </c>
      <c r="B241">
        <f>[5]lang_3!B241</f>
        <v>0</v>
      </c>
      <c r="C241" t="str">
        <f>[5]lang_3!C241</f>
        <v>#4星</v>
      </c>
      <c r="D241">
        <f>[5]lang_3!D241</f>
        <v>0</v>
      </c>
    </row>
    <row r="242" spans="1:4">
      <c r="A242">
        <f>[5]lang_3!A242</f>
        <v>0</v>
      </c>
      <c r="B242">
        <f>[5]lang_3!B242</f>
        <v>0</v>
      </c>
      <c r="C242">
        <f>[5]lang_3!C242</f>
        <v>0</v>
      </c>
      <c r="D242">
        <f>[5]lang_3!D242</f>
        <v>0</v>
      </c>
    </row>
    <row r="243" spans="1:4">
      <c r="A243" t="str">
        <f>[5]lang_3!A243</f>
        <v>HERO_DOWNLOAD</v>
      </c>
      <c r="B243">
        <f>[5]lang_3!B243</f>
        <v>0</v>
      </c>
      <c r="C243" t="str">
        <f>[5]lang_3!C243</f>
        <v>#英雄不上场时依然生效</v>
      </c>
      <c r="D243">
        <f>[5]lang_3!D243</f>
        <v>0</v>
      </c>
    </row>
    <row r="244" spans="1:4">
      <c r="A244">
        <f>[5]lang_3!A244</f>
        <v>0</v>
      </c>
      <c r="B244">
        <f>[5]lang_3!B244</f>
        <v>0</v>
      </c>
      <c r="C244" t="str">
        <f>[5]lang_3!C244</f>
        <v/>
      </c>
      <c r="D244">
        <f>[5]lang_3!D244</f>
        <v>0</v>
      </c>
    </row>
    <row r="245" spans="1:4">
      <c r="A245" t="str">
        <f>[5]lang_3!A245</f>
        <v>#英雄名字</v>
      </c>
      <c r="B245">
        <f>[5]lang_3!B245</f>
        <v>0</v>
      </c>
      <c r="C245" t="str">
        <f>[5]lang_3!C245</f>
        <v/>
      </c>
      <c r="D245">
        <f>[5]lang_3!D245</f>
        <v>0</v>
      </c>
    </row>
    <row r="246" spans="1:4">
      <c r="A246" t="str">
        <f>[5]lang_3!A246</f>
        <v>HERO_60001</v>
      </c>
      <c r="B246" t="str">
        <f>[5]lang_3!B246</f>
        <v>艾德雷德</v>
      </c>
      <c r="C246" t="str">
        <f>[5]lang_3!C246</f>
        <v>#艾德雷德</v>
      </c>
      <c r="D246" t="str">
        <f>[5]lang_3!D246</f>
        <v>Adelaide</v>
      </c>
    </row>
    <row r="247" spans="1:4">
      <c r="A247" t="str">
        <f>[5]lang_3!A247</f>
        <v>HERO_60101</v>
      </c>
      <c r="B247" t="str">
        <f>[5]lang_3!B247</f>
        <v>姆拉克</v>
      </c>
      <c r="C247" t="str">
        <f>[5]lang_3!C247</f>
        <v>#姆拉克</v>
      </c>
      <c r="D247" t="str">
        <f>[5]lang_3!D247</f>
        <v>Sir Mullich</v>
      </c>
    </row>
    <row r="248" spans="1:4">
      <c r="A248" t="str">
        <f>[5]lang_3!A248</f>
        <v>HERO_60102</v>
      </c>
      <c r="B248" t="str">
        <f>[5]lang_3!B248</f>
        <v>凯瑟琳</v>
      </c>
      <c r="C248" t="str">
        <f>[5]lang_3!C248</f>
        <v>#凯瑟琳</v>
      </c>
      <c r="D248" t="str">
        <f>[5]lang_3!D248</f>
        <v>Catherine</v>
      </c>
    </row>
    <row r="249" spans="1:4">
      <c r="A249" t="str">
        <f>[5]lang_3!A249</f>
        <v>HERO_60103</v>
      </c>
      <c r="B249" t="str">
        <f>[5]lang_3!B249</f>
        <v>罗兰德</v>
      </c>
      <c r="C249" t="str">
        <f>[5]lang_3!C249</f>
        <v>#罗兰德</v>
      </c>
      <c r="D249" t="str">
        <f>[5]lang_3!D249</f>
        <v>Roland</v>
      </c>
    </row>
    <row r="250" spans="1:4">
      <c r="A250" s="174" t="str">
        <f>[5]lang_3!A250</f>
        <v>HERO_60104</v>
      </c>
      <c r="B250" s="174" t="str">
        <f>[5]lang_3!B250</f>
        <v>肯达尔</v>
      </c>
      <c r="C250" s="174" t="str">
        <f>[5]lang_3!C250</f>
        <v>#肯达尔</v>
      </c>
      <c r="D250" s="174">
        <f>[5]lang_3!D250</f>
        <v>0</v>
      </c>
    </row>
    <row r="251" spans="1:4">
      <c r="A251" t="str">
        <f>[5]lang_3!A251</f>
        <v>HERO_60201</v>
      </c>
      <c r="B251" t="str">
        <f>[5]lang_3!B251</f>
        <v>马洛迪亚</v>
      </c>
      <c r="C251" t="str">
        <f>[5]lang_3!C251</f>
        <v>#马洛迪亚</v>
      </c>
      <c r="D251" t="str">
        <f>[5]lang_3!D251</f>
        <v>Melodia</v>
      </c>
    </row>
    <row r="252" spans="1:4">
      <c r="A252" t="str">
        <f>[5]lang_3!A252</f>
        <v>HERO_60301</v>
      </c>
      <c r="B252" t="str">
        <f>[5]lang_3!B252</f>
        <v>格鲁</v>
      </c>
      <c r="C252" t="str">
        <f>[5]lang_3!C252</f>
        <v>#格鲁</v>
      </c>
      <c r="D252" t="str">
        <f>[5]lang_3!D252</f>
        <v>Gelu</v>
      </c>
    </row>
    <row r="253" spans="1:4">
      <c r="A253" t="str">
        <f>[5]lang_3!A253</f>
        <v>HERO_60302</v>
      </c>
      <c r="B253" t="str">
        <f>[5]lang_3!B253</f>
        <v>孟斐拉</v>
      </c>
      <c r="C253" t="str">
        <f>[5]lang_3!C253</f>
        <v>#孟斐拉</v>
      </c>
      <c r="D253" t="str">
        <f>[5]lang_3!D253</f>
        <v>Mephala</v>
      </c>
    </row>
    <row r="254" spans="1:4">
      <c r="A254" t="str">
        <f>[5]lang_3!A254</f>
        <v>HERO_60303</v>
      </c>
      <c r="B254" t="str">
        <f>[5]lang_3!B254</f>
        <v>罗伊德</v>
      </c>
      <c r="C254" t="str">
        <f>[5]lang_3!C254</f>
        <v>#罗伊德</v>
      </c>
      <c r="D254" t="str">
        <f>[5]lang_3!D254</f>
        <v>Ryland</v>
      </c>
    </row>
    <row r="255" spans="1:4">
      <c r="A255" t="str">
        <f>[5]lang_3!A255</f>
        <v>HERO_60304</v>
      </c>
      <c r="B255" t="str">
        <f>[5]lang_3!B255</f>
        <v>珍妮</v>
      </c>
      <c r="C255" t="str">
        <f>[5]lang_3!C255</f>
        <v>#珍妮</v>
      </c>
      <c r="D255" t="str">
        <f>[5]lang_3!D255</f>
        <v>Lord Haart</v>
      </c>
    </row>
    <row r="256" spans="1:4">
      <c r="A256" t="str">
        <f>[5]lang_3!A256</f>
        <v>HERO_60401</v>
      </c>
      <c r="B256" t="str">
        <f>[5]lang_3!B256</f>
        <v>罗德·哈特</v>
      </c>
      <c r="C256" t="str">
        <f>[5]lang_3!C256</f>
        <v>#罗德·哈特</v>
      </c>
      <c r="D256" t="str">
        <f>[5]lang_3!D256</f>
        <v>Sandro</v>
      </c>
    </row>
    <row r="257" spans="1:4">
      <c r="A257" t="str">
        <f>[5]lang_3!A257</f>
        <v>HERO_60501</v>
      </c>
      <c r="B257" t="str">
        <f>[5]lang_3!B257</f>
        <v>山德鲁</v>
      </c>
      <c r="C257" t="str">
        <f>[5]lang_3!C257</f>
        <v>#山德鲁</v>
      </c>
      <c r="D257" t="str">
        <f>[5]lang_3!D257</f>
        <v>Vidomina</v>
      </c>
    </row>
    <row r="258" spans="1:4">
      <c r="A258" t="str">
        <f>[5]lang_3!A258</f>
        <v>HERO_60502</v>
      </c>
      <c r="B258" t="str">
        <f>[5]lang_3!B258</f>
        <v>维德尼娜</v>
      </c>
      <c r="C258" t="str">
        <f>[5]lang_3!C258</f>
        <v>#维德尼娜</v>
      </c>
      <c r="D258" t="str">
        <f>[5]lang_3!D258</f>
        <v>Kilgor</v>
      </c>
    </row>
    <row r="259" spans="1:4">
      <c r="A259" t="str">
        <f>[5]lang_3!A259</f>
        <v>HERO_60503</v>
      </c>
      <c r="B259" t="str">
        <f>[5]lang_3!B259</f>
        <v>人类山德鲁</v>
      </c>
      <c r="C259" t="str">
        <f>[5]lang_3!C259</f>
        <v>#人类山德鲁</v>
      </c>
      <c r="D259" t="str">
        <f>[5]lang_3!D259</f>
        <v>Vidomina</v>
      </c>
    </row>
    <row r="260" spans="1:4">
      <c r="A260" t="str">
        <f>[5]lang_3!A260</f>
        <v>HERO_60601</v>
      </c>
      <c r="B260" t="str">
        <f>[5]lang_3!B260</f>
        <v>科尔格</v>
      </c>
      <c r="C260" t="str">
        <f>[5]lang_3!C260</f>
        <v>#科尔格</v>
      </c>
      <c r="D260" t="str">
        <f>[5]lang_3!D260</f>
        <v>Crag Hack</v>
      </c>
    </row>
    <row r="261" spans="1:4">
      <c r="A261" t="str">
        <f>[5]lang_3!A261</f>
        <v>HERO_60602</v>
      </c>
      <c r="B261" t="str">
        <f>[5]lang_3!B261</f>
        <v>肯洛·哈格</v>
      </c>
      <c r="C261" t="str">
        <f>[5]lang_3!C261</f>
        <v>#肯洛·哈格</v>
      </c>
      <c r="D261" t="str">
        <f>[5]lang_3!D261</f>
        <v>Xeron</v>
      </c>
    </row>
    <row r="262" spans="1:4">
      <c r="A262" t="str">
        <f>[5]lang_3!A262</f>
        <v>HERO_60603</v>
      </c>
      <c r="B262" t="str">
        <f>[5]lang_3!B262</f>
        <v>希娃</v>
      </c>
      <c r="C262" t="str">
        <f>[5]lang_3!C262</f>
        <v>#希娃</v>
      </c>
      <c r="D262" t="str">
        <f>[5]lang_3!D262</f>
        <v>Zydar</v>
      </c>
    </row>
    <row r="263" spans="1:4">
      <c r="A263" s="174" t="str">
        <f>[5]lang_3!A263</f>
        <v>HERO_60604</v>
      </c>
      <c r="B263" s="174" t="str">
        <f>[5]lang_3!B263</f>
        <v>约克</v>
      </c>
      <c r="C263" s="174" t="str">
        <f>[5]lang_3!C263</f>
        <v>#约克</v>
      </c>
      <c r="D263" s="174">
        <f>[5]lang_3!D263</f>
        <v>0</v>
      </c>
    </row>
    <row r="264" spans="1:4">
      <c r="A264" s="174" t="str">
        <f>[5]lang_3!A264</f>
        <v>HERO_60701</v>
      </c>
      <c r="B264" s="174" t="str">
        <f>[5]lang_3!B264</f>
        <v>露娜</v>
      </c>
      <c r="C264" s="174" t="str">
        <f>[5]lang_3!C264</f>
        <v>#露娜</v>
      </c>
      <c r="D264" s="174">
        <f>[5]lang_3!D264</f>
        <v>0</v>
      </c>
    </row>
    <row r="265" spans="1:4">
      <c r="A265" t="str">
        <f>[5]lang_3!A265</f>
        <v>HERO_60702</v>
      </c>
      <c r="B265" t="str">
        <f>[5]lang_3!B265</f>
        <v>莫奈尔</v>
      </c>
      <c r="C265" t="str">
        <f>[5]lang_3!C265</f>
        <v>#莫奈尔</v>
      </c>
      <c r="D265">
        <f>[5]lang_3!D265</f>
        <v>0</v>
      </c>
    </row>
    <row r="266" spans="1:4">
      <c r="A266" t="str">
        <f>[5]lang_3!A266</f>
        <v>HERO_60801</v>
      </c>
      <c r="B266" t="str">
        <f>[5]lang_3!B266</f>
        <v>塞尔伦</v>
      </c>
      <c r="C266" t="str">
        <f>[5]lang_3!C266</f>
        <v>#塞尔伦</v>
      </c>
      <c r="D266">
        <f>[5]lang_3!D266</f>
        <v>0</v>
      </c>
    </row>
    <row r="267" spans="1:4">
      <c r="A267" t="str">
        <f>[5]lang_3!A267</f>
        <v>HERO_60802</v>
      </c>
      <c r="B267" t="str">
        <f>[5]lang_3!B267</f>
        <v>瑞斯卡</v>
      </c>
      <c r="C267" t="str">
        <f>[5]lang_3!C267</f>
        <v>#瑞斯卡</v>
      </c>
      <c r="D267">
        <f>[5]lang_3!D267</f>
        <v>0</v>
      </c>
    </row>
    <row r="268" spans="1:4">
      <c r="A268" t="str">
        <f>[5]lang_3!A268</f>
        <v>HERO_60901</v>
      </c>
      <c r="B268" t="str">
        <f>[5]lang_3!B268</f>
        <v>泽达</v>
      </c>
      <c r="C268" t="str">
        <f>[5]lang_3!C268</f>
        <v>#泽达</v>
      </c>
      <c r="D268">
        <f>[5]lang_3!D268</f>
        <v>0</v>
      </c>
    </row>
    <row r="269" spans="1:4">
      <c r="A269" t="str">
        <f>[5]lang_3!A269</f>
        <v>HERO_61201</v>
      </c>
      <c r="B269" t="str">
        <f>[5]lang_3!B269</f>
        <v>索姆拉</v>
      </c>
      <c r="C269" t="str">
        <f>[5]lang_3!C269</f>
        <v>#索姆拉</v>
      </c>
      <c r="D269">
        <f>[5]lang_3!D269</f>
        <v>0</v>
      </c>
    </row>
    <row r="270" spans="1:4">
      <c r="A270" t="str">
        <f>[5]lang_3!A270</f>
        <v>HERO_61202</v>
      </c>
      <c r="B270" t="str">
        <f>[5]lang_3!B270</f>
        <v>德肯</v>
      </c>
      <c r="C270" t="str">
        <f>[5]lang_3!C270</f>
        <v>#德肯</v>
      </c>
      <c r="D270">
        <f>[5]lang_3!D270</f>
        <v>0</v>
      </c>
    </row>
    <row r="271" spans="1:4">
      <c r="A271" s="174" t="str">
        <f>[5]lang_3!A271</f>
        <v>HERO_61301</v>
      </c>
      <c r="B271" s="174" t="str">
        <f>[5]lang_3!B271</f>
        <v>摩莉尔</v>
      </c>
      <c r="C271" s="174" t="str">
        <f>[5]lang_3!C271</f>
        <v>#摩莉尔</v>
      </c>
      <c r="D271" s="174">
        <f>[5]lang_3!D271</f>
        <v>0</v>
      </c>
    </row>
    <row r="272" spans="1:4">
      <c r="A272" s="174" t="str">
        <f>[5]lang_3!A272</f>
        <v>HERO_61401</v>
      </c>
      <c r="B272" s="174" t="str">
        <f>[5]lang_3!B272</f>
        <v>杰德特</v>
      </c>
      <c r="C272" s="174" t="str">
        <f>[5]lang_3!C272</f>
        <v>#杰德特</v>
      </c>
      <c r="D272" s="174">
        <f>[5]lang_3!D272</f>
        <v>0</v>
      </c>
    </row>
    <row r="273" spans="1:4">
      <c r="A273" t="str">
        <f>[5]lang_3!A273</f>
        <v>HERO_61402</v>
      </c>
      <c r="B273" t="str">
        <f>[5]lang_3!B273</f>
        <v>萨费罗斯</v>
      </c>
      <c r="C273" t="str">
        <f>[5]lang_3!C273</f>
        <v>#萨费罗斯</v>
      </c>
      <c r="D273">
        <f>[5]lang_3!D273</f>
        <v>0</v>
      </c>
    </row>
    <row r="274" spans="1:4">
      <c r="A274">
        <f>[5]lang_3!A274</f>
        <v>0</v>
      </c>
      <c r="B274">
        <f>[5]lang_3!B274</f>
        <v>0</v>
      </c>
      <c r="C274">
        <f>[5]lang_3!C274</f>
        <v>0</v>
      </c>
      <c r="D274">
        <f>[5]lang_3!D274</f>
        <v>0</v>
      </c>
    </row>
    <row r="275" spans="1:4">
      <c r="A275" t="str">
        <f>[5]lang_3!A275</f>
        <v>#英雄推荐</v>
      </c>
      <c r="B275">
        <f>[5]lang_3!B275</f>
        <v>0</v>
      </c>
      <c r="C275" t="str">
        <f>[5]lang_3!C275</f>
        <v/>
      </c>
      <c r="D275">
        <f>[5]lang_3!D275</f>
        <v>0</v>
      </c>
    </row>
    <row r="276" spans="1:4">
      <c r="A276" t="str">
        <f>[5]lang_3!A276</f>
        <v>HEROCOM_60001</v>
      </c>
      <c r="B276" t="str">
        <f>[5]lang_3!B276</f>
        <v>艾德雷德</v>
      </c>
      <c r="C276" t="str">
        <f>[5]lang_3!C276</f>
        <v>#艾德雷德</v>
      </c>
      <c r="D276" t="str">
        <f>[5]lang_3!D276</f>
        <v>Adelaide</v>
      </c>
    </row>
    <row r="277" spans="1:4">
      <c r="A277" t="str">
        <f>[5]lang_3!A277</f>
        <v>HEROCOM_60101</v>
      </c>
      <c r="B277" t="str">
        <f>[5]lang_3!B277</f>
        <v>姆拉克</v>
      </c>
      <c r="C277" t="str">
        <f>[5]lang_3!C277</f>
        <v>#姆拉克</v>
      </c>
      <c r="D277" t="str">
        <f>[5]lang_3!D277</f>
        <v>Sir Mullich</v>
      </c>
    </row>
    <row r="278" spans="1:4">
      <c r="A278" t="str">
        <f>[5]lang_3!A278</f>
        <v>HEROCOM_60102</v>
      </c>
      <c r="B278" t="str">
        <f>[5]lang_3!B278</f>
        <v>凯瑟琳</v>
      </c>
      <c r="C278" t="str">
        <f>[5]lang_3!C278</f>
        <v>#在凯瑟琳的率领下，十字军将化身为铁十字军，其战斗力和生存能力将得到极大提高</v>
      </c>
      <c r="D278" t="str">
        <f>[5]lang_3!D278</f>
        <v>Catherine</v>
      </c>
    </row>
    <row r="279" spans="1:4">
      <c r="A279" t="str">
        <f>[5]lang_3!A279</f>
        <v>HEROCOM_60103</v>
      </c>
      <c r="B279" t="str">
        <f>[5]lang_3!B279</f>
        <v>罗兰德</v>
      </c>
      <c r="C279" t="str">
        <f>[5]lang_3!C279</f>
        <v>#罗兰德</v>
      </c>
      <c r="D279" t="str">
        <f>[5]lang_3!D279</f>
        <v>Roland</v>
      </c>
    </row>
    <row r="280" spans="1:4">
      <c r="A280" t="str">
        <f>[5]lang_3!A280</f>
        <v>HEROCOM_60201</v>
      </c>
      <c r="B280" t="str">
        <f>[5]lang_3!B280</f>
        <v>马洛迪亚</v>
      </c>
      <c r="C280" t="str">
        <f>[5]lang_3!C280</f>
        <v>#马洛迪亚</v>
      </c>
      <c r="D280" t="str">
        <f>[5]lang_3!D280</f>
        <v>Melodia</v>
      </c>
    </row>
    <row r="281" spans="1:4">
      <c r="A281" t="str">
        <f>[5]lang_3!A281</f>
        <v>HEROCOM_60301</v>
      </c>
      <c r="B281" t="str">
        <f>[5]lang_3!B281</f>
        <v>格鲁</v>
      </c>
      <c r="C281" t="str">
        <f>[5]lang_3!C281</f>
        <v>#在格鲁的率领下，弩手和木精灵将化身为幻影射手，其进攻能力和攻击距离得到极大提高</v>
      </c>
      <c r="D281" t="str">
        <f>[5]lang_3!D281</f>
        <v>Gelu</v>
      </c>
    </row>
    <row r="282" spans="1:4">
      <c r="A282" t="str">
        <f>[5]lang_3!A282</f>
        <v>HEROCOM_60302</v>
      </c>
      <c r="B282" t="str">
        <f>[5]lang_3!B282</f>
        <v>孟斐拉</v>
      </c>
      <c r="C282" t="str">
        <f>[5]lang_3!C282</f>
        <v>#孟斐拉</v>
      </c>
      <c r="D282" t="str">
        <f>[5]lang_3!D282</f>
        <v>Mephala</v>
      </c>
    </row>
    <row r="283" spans="1:4">
      <c r="A283" t="str">
        <f>[5]lang_3!A283</f>
        <v>HEROCOM_60303</v>
      </c>
      <c r="B283" t="str">
        <f>[5]lang_3!B283</f>
        <v>罗伊德</v>
      </c>
      <c r="C283" t="str">
        <f>[5]lang_3!C283</f>
        <v>#在罗伊德的率领下，枯木卫士将化身为森林守护者，其可极大提高附近防御兵团的续航能力</v>
      </c>
      <c r="D283" t="str">
        <f>[5]lang_3!D283</f>
        <v>Ryland</v>
      </c>
    </row>
    <row r="284" spans="1:4">
      <c r="A284" t="str">
        <f>[5]lang_3!A284</f>
        <v>HEROCOM_60304</v>
      </c>
      <c r="B284" t="str">
        <f>[5]lang_3!B284</f>
        <v>珍妮</v>
      </c>
      <c r="C284" t="str">
        <f>[5]lang_3!C284</f>
        <v>#珍妮</v>
      </c>
      <c r="D284" t="str">
        <f>[5]lang_3!D284</f>
        <v>Lord Haart</v>
      </c>
    </row>
    <row r="285" spans="1:4">
      <c r="A285" t="str">
        <f>[5]lang_3!A285</f>
        <v>HEROCOM_60401</v>
      </c>
      <c r="B285" t="str">
        <f>[5]lang_3!B285</f>
        <v>罗德·哈特</v>
      </c>
      <c r="C285" t="str">
        <f>[5]lang_3!C285</f>
        <v>#在罗德·哈特的率领下，黑暗骑士将化身为死亡骑士，其战斗力和攻击力将得到极大提高</v>
      </c>
      <c r="D285" t="str">
        <f>[5]lang_3!D285</f>
        <v>Sandro</v>
      </c>
    </row>
    <row r="286" spans="1:4">
      <c r="A286" t="str">
        <f>[5]lang_3!A286</f>
        <v>HEROCOM_60501</v>
      </c>
      <c r="B286" t="str">
        <f>[5]lang_3!B286</f>
        <v>山德鲁</v>
      </c>
      <c r="C286" t="str">
        <f>[5]lang_3!C286</f>
        <v>#山德鲁</v>
      </c>
      <c r="D286" t="str">
        <f>[5]lang_3!D286</f>
        <v>Vidomina</v>
      </c>
    </row>
    <row r="287" spans="1:4">
      <c r="A287" t="str">
        <f>[5]lang_3!A287</f>
        <v>HEROCOM_60502</v>
      </c>
      <c r="B287" t="str">
        <f>[5]lang_3!B287</f>
        <v>维德尼娜</v>
      </c>
      <c r="C287" t="str">
        <f>[5]lang_3!C287</f>
        <v>#在维德尼娜的率领下，骷髅将化身为重装骷髅，其战斗力和攻击力将得到极大提高</v>
      </c>
      <c r="D287" t="str">
        <f>[5]lang_3!D287</f>
        <v>Kilgor</v>
      </c>
    </row>
    <row r="288" spans="1:4">
      <c r="A288" t="str">
        <f>[5]lang_3!A288</f>
        <v>HEROCOM_60601</v>
      </c>
      <c r="B288" t="str">
        <f>[5]lang_3!B288</f>
        <v>科尔格</v>
      </c>
      <c r="C288" t="str">
        <f>[5]lang_3!C288</f>
        <v>#在科尔格的率领下，比蒙将化身为比蒙巨兽，其战斗力和生存能力将得到极大提高</v>
      </c>
      <c r="D288" t="str">
        <f>[5]lang_3!D288</f>
        <v>Crag Hack</v>
      </c>
    </row>
    <row r="289" spans="1:4">
      <c r="A289" t="str">
        <f>[5]lang_3!A289</f>
        <v>HEROCOM_60602</v>
      </c>
      <c r="B289" t="str">
        <f>[5]lang_3!B289</f>
        <v>肯洛·哈格</v>
      </c>
      <c r="C289" t="str">
        <f>[5]lang_3!C289</f>
        <v>#肯洛·哈格</v>
      </c>
      <c r="D289" t="str">
        <f>[5]lang_3!D289</f>
        <v>Xeron</v>
      </c>
    </row>
    <row r="290" spans="1:4">
      <c r="A290" t="str">
        <f>[5]lang_3!A290</f>
        <v>HEROCOM_60603</v>
      </c>
      <c r="B290" t="str">
        <f>[5]lang_3!B290</f>
        <v>希娃</v>
      </c>
      <c r="C290" t="str">
        <f>[5]lang_3!C290</f>
        <v>#在希娃的率领下，雷鸟将化身为风暴使者，其战斗力和进攻能力将得到极大提高</v>
      </c>
      <c r="D290" t="str">
        <f>[5]lang_3!D290</f>
        <v>Zydar</v>
      </c>
    </row>
    <row r="291" spans="1:4">
      <c r="A291" s="174" t="str">
        <f>[5]lang_3!A291</f>
        <v>HEROCOM_60604</v>
      </c>
      <c r="B291" s="174" t="str">
        <f>[5]lang_3!B291</f>
        <v>约克</v>
      </c>
      <c r="C291" s="174" t="str">
        <f>[5]lang_3!C291</f>
        <v>#在约克的率领下，独眼巨人将化身为狂暴巨人，其战斗力和进攻能力将得到极大提高</v>
      </c>
      <c r="D291" s="174">
        <f>[5]lang_3!D291</f>
        <v>0</v>
      </c>
    </row>
    <row r="292" spans="1:4">
      <c r="A292" s="174" t="str">
        <f>[5]lang_3!A292</f>
        <v>HEROCOM_60701</v>
      </c>
      <c r="B292" s="174" t="str">
        <f>[5]lang_3!B292</f>
        <v>露娜</v>
      </c>
      <c r="C292" s="174" t="str">
        <f>[5]lang_3!C292</f>
        <v>#露娜</v>
      </c>
      <c r="D292" s="174">
        <f>[5]lang_3!D292</f>
        <v>0</v>
      </c>
    </row>
    <row r="293" spans="1:4">
      <c r="A293" t="str">
        <f>[5]lang_3!A293</f>
        <v>HEROCOM_60702</v>
      </c>
      <c r="B293" t="str">
        <f>[5]lang_3!B293</f>
        <v>莫奈尔</v>
      </c>
      <c r="C293" t="str">
        <f>[5]lang_3!C293</f>
        <v>#在莫奈尔的率领下，精神元素化身为魔法元素，其战斗力和进攻能力得到极大提升</v>
      </c>
      <c r="D293">
        <f>[5]lang_3!D293</f>
        <v>0</v>
      </c>
    </row>
    <row r="294" spans="1:4">
      <c r="A294" t="str">
        <f>[5]lang_3!A294</f>
        <v>HEROCOM_60801</v>
      </c>
      <c r="B294" t="str">
        <f>[5]lang_3!B294</f>
        <v>塞尔伦</v>
      </c>
      <c r="C294" t="str">
        <f>[5]lang_3!C294</f>
        <v>#在塞尔伦的率领下，大恶魔化身末日使者，其战斗力和进攻能力将得到极大提高</v>
      </c>
      <c r="D294">
        <f>[5]lang_3!D294</f>
        <v>0</v>
      </c>
    </row>
    <row r="295" spans="1:4">
      <c r="A295" t="str">
        <f>[5]lang_3!A295</f>
        <v>HEROCOM_60802</v>
      </c>
      <c r="B295" t="str">
        <f>[5]lang_3!B295</f>
        <v>瑞斯卡</v>
      </c>
      <c r="C295" t="str">
        <f>[5]lang_3!C295</f>
        <v>#在瑞斯卡的率领下，烈火精灵将化身为烈焰领主，其战斗力和进攻能力将得到极大提高</v>
      </c>
      <c r="D295">
        <f>[5]lang_3!D295</f>
        <v>0</v>
      </c>
    </row>
    <row r="296" spans="1:4">
      <c r="A296" t="str">
        <f>[5]lang_3!A296</f>
        <v>HEROCOM_60901</v>
      </c>
      <c r="B296" t="str">
        <f>[5]lang_3!B296</f>
        <v>泽达</v>
      </c>
      <c r="C296" t="str">
        <f>[5]lang_3!C296</f>
        <v>#泽达</v>
      </c>
      <c r="D296">
        <f>[5]lang_3!D296</f>
        <v>0</v>
      </c>
    </row>
    <row r="297" spans="1:4">
      <c r="A297" t="str">
        <f>[5]lang_3!A297</f>
        <v>HEROCOM_61201</v>
      </c>
      <c r="B297" t="str">
        <f>[5]lang_3!B297</f>
        <v>索姆拉</v>
      </c>
      <c r="C297" t="str">
        <f>[5]lang_3!C297</f>
        <v>#索姆拉</v>
      </c>
      <c r="D297">
        <f>[5]lang_3!D297</f>
        <v>0</v>
      </c>
    </row>
    <row r="298" spans="1:4">
      <c r="A298" t="str">
        <f>[5]lang_3!A298</f>
        <v>HEROCOM_61202</v>
      </c>
      <c r="B298" t="str">
        <f>[5]lang_3!B298</f>
        <v>德肯</v>
      </c>
      <c r="C298" t="str">
        <f>[5]lang_3!C298</f>
        <v>#在德肯的率领下，僧侣和大法师将化身为魔幻法师，其技能强度将得到极大提高</v>
      </c>
      <c r="D298">
        <f>[5]lang_3!D298</f>
        <v>0</v>
      </c>
    </row>
    <row r="299" spans="1:4">
      <c r="A299" s="174" t="str">
        <f>[5]lang_3!A299</f>
        <v>HEROCOM_61301</v>
      </c>
      <c r="B299" s="174" t="str">
        <f>[5]lang_3!B299</f>
        <v>摩莉尔</v>
      </c>
      <c r="C299" s="174" t="str">
        <f>[5]lang_3!C299</f>
        <v>#摩莉尔</v>
      </c>
      <c r="D299" s="174">
        <f>[5]lang_3!D299</f>
        <v>0</v>
      </c>
    </row>
    <row r="300" spans="1:4">
      <c r="A300" t="str">
        <f>[5]lang_3!A300</f>
        <v>HEROCOM_61402</v>
      </c>
      <c r="B300" t="str">
        <f>[5]lang_3!B300</f>
        <v>萨菲罗斯</v>
      </c>
      <c r="C300" t="str">
        <f>[5]lang_3!C300</f>
        <v>#在萨费罗斯的率领下，美杜莎对石化（晶化）单位造成的伤害增加</v>
      </c>
      <c r="D300">
        <f>[5]lang_3!D300</f>
        <v>0</v>
      </c>
    </row>
    <row r="301" spans="1:4">
      <c r="A301">
        <f>[5]lang_3!A301</f>
        <v>0</v>
      </c>
      <c r="B301">
        <f>[5]lang_3!B301</f>
        <v>0</v>
      </c>
      <c r="C301">
        <f>[5]lang_3!C301</f>
        <v>0</v>
      </c>
      <c r="D301">
        <f>[5]lang_3!D301</f>
        <v>0</v>
      </c>
    </row>
    <row r="302" spans="1:4">
      <c r="A302" t="str">
        <f>[5]lang_3!A302</f>
        <v>#专长描述</v>
      </c>
      <c r="B302">
        <f>[5]lang_3!B302</f>
        <v>0</v>
      </c>
      <c r="C302" t="str">
        <f>[5]lang_3!C302</f>
        <v/>
      </c>
      <c r="D302">
        <f>[5]lang_3!D302</f>
        <v>0</v>
      </c>
    </row>
    <row r="303" spans="1:4">
      <c r="A303" t="str">
        <f>[5]lang_3!A303</f>
        <v>HEROSPECIALDES_50001</v>
      </c>
      <c r="B303" t="str">
        <f>[5]lang_3!B303</f>
        <v>艾德雷德</v>
      </c>
      <c r="C303" t="str">
        <f>[5]lang_3!C303</f>
        <v>#水系法术，控制大师</v>
      </c>
      <c r="D303">
        <f>[5]lang_3!D303</f>
        <v>0</v>
      </c>
    </row>
    <row r="304" spans="1:4">
      <c r="A304" t="str">
        <f>[5]lang_3!A304</f>
        <v>HEROSPECIALDES_50101</v>
      </c>
      <c r="B304" t="str">
        <f>[5]lang_3!B304</f>
        <v>姆拉克</v>
      </c>
      <c r="C304" t="str">
        <f>[5]lang_3!C304</f>
        <v>#骑兵之王，突击大师</v>
      </c>
      <c r="D304">
        <f>[5]lang_3!D304</f>
        <v>0</v>
      </c>
    </row>
    <row r="305" spans="1:4">
      <c r="A305" t="str">
        <f>[5]lang_3!A305</f>
        <v>HEROSPECIALDES_50102</v>
      </c>
      <c r="B305" t="str">
        <f>[5]lang_3!B305</f>
        <v>凯瑟琳</v>
      </c>
      <c r="C305" t="str">
        <f>[5]lang_3!C305</f>
        <v>#全能女王，十字领袖</v>
      </c>
      <c r="D305">
        <f>[5]lang_3!D305</f>
        <v>0</v>
      </c>
    </row>
    <row r="306" spans="1:4">
      <c r="A306" s="174" t="str">
        <f>[5]lang_3!A306</f>
        <v>HEROSPECIALDES_50103</v>
      </c>
      <c r="B306" s="174" t="str">
        <f>[5]lang_3!B306</f>
        <v>罗兰德</v>
      </c>
      <c r="C306" s="174" t="str">
        <f>[5]lang_3!C306</f>
        <v>#城堡核心，战斗王者</v>
      </c>
      <c r="D306" s="174">
        <f>[5]lang_3!D306</f>
        <v>0</v>
      </c>
    </row>
    <row r="307" spans="1:4">
      <c r="A307" t="str">
        <f>[5]lang_3!A307</f>
        <v>HEROSPECIALDES_50104</v>
      </c>
      <c r="B307" t="str">
        <f>[5]lang_3!B307</f>
        <v>肯达尔</v>
      </c>
      <c r="C307" t="str">
        <f>[5]lang_3!C307</f>
        <v>#攻击核心，运筹帷幄</v>
      </c>
      <c r="D307">
        <f>[5]lang_3!D307</f>
        <v>0</v>
      </c>
    </row>
    <row r="308" spans="1:4">
      <c r="A308" t="str">
        <f>[5]lang_3!A308</f>
        <v>HEROSPECIALDES_50201</v>
      </c>
      <c r="B308" t="str">
        <f>[5]lang_3!B308</f>
        <v>马洛迪亚</v>
      </c>
      <c r="C308" t="str">
        <f>[5]lang_3!C308</f>
        <v>#马罗迪亚</v>
      </c>
      <c r="D308">
        <f>[5]lang_3!D308</f>
        <v>0</v>
      </c>
    </row>
    <row r="309" spans="1:4">
      <c r="A309" t="str">
        <f>[5]lang_3!A309</f>
        <v>HEROSPECIALDES_50301</v>
      </c>
      <c r="B309" t="str">
        <f>[5]lang_3!B309</f>
        <v>格鲁</v>
      </c>
      <c r="C309" t="str">
        <f>[5]lang_3!C309</f>
        <v>#森林游侠，射手之王</v>
      </c>
      <c r="D309">
        <f>[5]lang_3!D309</f>
        <v>0</v>
      </c>
    </row>
    <row r="310" spans="1:4">
      <c r="A310" t="str">
        <f>[5]lang_3!A310</f>
        <v>HEROSPECIALDES_50302</v>
      </c>
      <c r="B310" t="str">
        <f>[5]lang_3!B310</f>
        <v>孟斐拉</v>
      </c>
      <c r="C310" t="str">
        <f>[5]lang_3!C310</f>
        <v>#最强之盾，无视伤害</v>
      </c>
      <c r="D310">
        <f>[5]lang_3!D310</f>
        <v>0</v>
      </c>
    </row>
    <row r="311" spans="1:4">
      <c r="A311" t="str">
        <f>[5]lang_3!A311</f>
        <v>HEROSPECIALDES_50303</v>
      </c>
      <c r="B311" t="str">
        <f>[5]lang_3!B311</f>
        <v>罗伊德</v>
      </c>
      <c r="C311" t="str">
        <f>[5]lang_3!C311</f>
        <v>#续航大咖，树人领袖</v>
      </c>
      <c r="D311">
        <f>[5]lang_3!D311</f>
        <v>0</v>
      </c>
    </row>
    <row r="312" spans="1:4">
      <c r="A312" t="str">
        <f>[5]lang_3!A312</f>
        <v>HEROSPECIALDES_50304</v>
      </c>
      <c r="B312" t="str">
        <f>[5]lang_3!B312</f>
        <v>珍妮</v>
      </c>
      <c r="C312" t="str">
        <f>[5]lang_3!C312</f>
        <v>#珍妮</v>
      </c>
      <c r="D312">
        <f>[5]lang_3!D312</f>
        <v>0</v>
      </c>
    </row>
    <row r="313" spans="1:4">
      <c r="A313" t="str">
        <f>[5]lang_3!A313</f>
        <v>HEROSPECIALDES_50401</v>
      </c>
      <c r="B313" t="str">
        <f>[5]lang_3!B313</f>
        <v>罗德·哈特</v>
      </c>
      <c r="C313" t="str">
        <f>[5]lang_3!C313</f>
        <v>#墓园精英，死骑领袖</v>
      </c>
      <c r="D313">
        <f>[5]lang_3!D313</f>
        <v>0</v>
      </c>
    </row>
    <row r="314" spans="1:4">
      <c r="A314" t="str">
        <f>[5]lang_3!A314</f>
        <v>HEROSPECIALDES_50501</v>
      </c>
      <c r="B314" t="str">
        <f>[5]lang_3!B314</f>
        <v>山德鲁</v>
      </c>
      <c r="C314" t="str">
        <f>[5]lang_3!C314</f>
        <v>#毁灭之王，只死无生</v>
      </c>
      <c r="D314">
        <f>[5]lang_3!D314</f>
        <v>0</v>
      </c>
    </row>
    <row r="315" spans="1:4">
      <c r="A315" t="str">
        <f>[5]lang_3!A315</f>
        <v>HEROSPECIALDES_50502</v>
      </c>
      <c r="B315" t="str">
        <f>[5]lang_3!B315</f>
        <v>维德尼娜</v>
      </c>
      <c r="C315" t="str">
        <f>[5]lang_3!C315</f>
        <v>#骷髅女王，招魂王者</v>
      </c>
      <c r="D315">
        <f>[5]lang_3!D315</f>
        <v>0</v>
      </c>
    </row>
    <row r="316" spans="1:4">
      <c r="A316" t="str">
        <f>[5]lang_3!A316</f>
        <v>HEROSPECIALDES_50503</v>
      </c>
      <c r="B316" t="str">
        <f>[5]lang_3!B316</f>
        <v>人类山德鲁</v>
      </c>
      <c r="C316" t="str">
        <f>[5]lang_3!C316</f>
        <v>#招魂大师，亡灵操纵者</v>
      </c>
      <c r="D316">
        <f>[5]lang_3!D316</f>
        <v>0</v>
      </c>
    </row>
    <row r="317" spans="1:4">
      <c r="A317" t="str">
        <f>[5]lang_3!A317</f>
        <v>HEROSPECIALDES_50601</v>
      </c>
      <c r="B317" t="str">
        <f>[5]lang_3!B317</f>
        <v>科尔格</v>
      </c>
      <c r="C317" t="str">
        <f>[5]lang_3!C317</f>
        <v>#狂暴战士，无惧死亡</v>
      </c>
      <c r="D317">
        <f>[5]lang_3!D317</f>
        <v>0</v>
      </c>
    </row>
    <row r="318" spans="1:4">
      <c r="A318" t="str">
        <f>[5]lang_3!A318</f>
        <v>HEROSPECIALDES_50602</v>
      </c>
      <c r="B318" t="str">
        <f>[5]lang_3!B318</f>
        <v>肯洛·哈格</v>
      </c>
      <c r="C318" t="str">
        <f>[5]lang_3!C318</f>
        <v>#战斗机器，横扫战场</v>
      </c>
      <c r="D318">
        <f>[5]lang_3!D318</f>
        <v>0</v>
      </c>
    </row>
    <row r="319" spans="1:4">
      <c r="A319" s="174" t="str">
        <f>[5]lang_3!A319</f>
        <v>HEROSPECIALDES_50603</v>
      </c>
      <c r="B319" s="174" t="str">
        <f>[5]lang_3!B319</f>
        <v>希娃</v>
      </c>
      <c r="C319" s="174" t="str">
        <f>[5]lang_3!C319</f>
        <v>#飞翔雄鹰，制霸天空</v>
      </c>
      <c r="D319" s="174">
        <f>[5]lang_3!D319</f>
        <v>0</v>
      </c>
    </row>
    <row r="320" spans="1:4">
      <c r="A320" s="174" t="str">
        <f>[5]lang_3!A320</f>
        <v>HEROSPECIALDES_50604</v>
      </c>
      <c r="B320" s="174" t="str">
        <f>[5]lang_3!B320</f>
        <v>约克</v>
      </c>
      <c r="C320" s="174" t="str">
        <f>[5]lang_3!C320</f>
        <v>#战斗机器，横扫战场</v>
      </c>
      <c r="D320" s="174">
        <f>[5]lang_3!D320</f>
        <v>0</v>
      </c>
    </row>
    <row r="321" spans="1:4">
      <c r="A321" t="str">
        <f>[5]lang_3!A321</f>
        <v>HEROSPECIALDES_50701</v>
      </c>
      <c r="B321" t="str">
        <f>[5]lang_3!B321</f>
        <v>露娜</v>
      </c>
      <c r="C321" t="str">
        <f>[5]lang_3!C321</f>
        <v>#火焰大师，毁天灭地</v>
      </c>
      <c r="D321">
        <f>[5]lang_3!D321</f>
        <v>0</v>
      </c>
    </row>
    <row r="322" spans="1:4">
      <c r="A322" t="str">
        <f>[5]lang_3!A322</f>
        <v>HEROSPECIALDES_50702</v>
      </c>
      <c r="B322" t="str">
        <f>[5]lang_3!B322</f>
        <v>莫奈尔</v>
      </c>
      <c r="C322" t="str">
        <f>[5]lang_3!C322</f>
        <v>#无面之灵，摧毁心智</v>
      </c>
      <c r="D322">
        <f>[5]lang_3!D322</f>
        <v>0</v>
      </c>
    </row>
    <row r="323" spans="1:4">
      <c r="A323" t="str">
        <f>[5]lang_3!A323</f>
        <v>HEROSPECIALDES_50801</v>
      </c>
      <c r="B323" t="str">
        <f>[5]lang_3!B323</f>
        <v>塞尔伦</v>
      </c>
      <c r="C323" t="str">
        <f>[5]lang_3!C323</f>
        <v>#恶魔之王，地狱统帅</v>
      </c>
      <c r="D323">
        <f>[5]lang_3!D323</f>
        <v>0</v>
      </c>
    </row>
    <row r="324" spans="1:4">
      <c r="A324" t="str">
        <f>[5]lang_3!A324</f>
        <v>HEROSPECIALDES_50802</v>
      </c>
      <c r="B324" t="str">
        <f>[5]lang_3!B324</f>
        <v>瑞斯卡</v>
      </c>
      <c r="C324" t="str">
        <f>[5]lang_3!C324</f>
        <v>#烈焰领主，火盾护身</v>
      </c>
      <c r="D324">
        <f>[5]lang_3!D324</f>
        <v>0</v>
      </c>
    </row>
    <row r="325" spans="1:4">
      <c r="A325" t="str">
        <f>[5]lang_3!A325</f>
        <v>HEROSPECIALDES_50901</v>
      </c>
      <c r="B325" t="str">
        <f>[5]lang_3!B325</f>
        <v>泽达</v>
      </c>
      <c r="C325" t="str">
        <f>[5]lang_3!C325</f>
        <v>#火系法术，召唤大师</v>
      </c>
      <c r="D325">
        <f>[5]lang_3!D325</f>
        <v>0</v>
      </c>
    </row>
    <row r="326" spans="1:4">
      <c r="A326" t="str">
        <f>[5]lang_3!A326</f>
        <v>HEROSPECIALDES_51201</v>
      </c>
      <c r="B326" t="str">
        <f>[5]lang_3!B326</f>
        <v>索姆拉</v>
      </c>
      <c r="C326" t="str">
        <f>[5]lang_3!C326</f>
        <v>#连锁闪电，无往不利</v>
      </c>
      <c r="D326">
        <f>[5]lang_3!D326</f>
        <v>0</v>
      </c>
    </row>
    <row r="327" spans="1:4">
      <c r="A327" s="174" t="str">
        <f>[5]lang_3!A327</f>
        <v>HEROSPECIALDES_51202</v>
      </c>
      <c r="B327" s="174" t="str">
        <f>[5]lang_3!B327</f>
        <v>德肯</v>
      </c>
      <c r="C327" s="174" t="str">
        <f>[5]lang_3!C327</f>
        <v>#法术大师，藐视众生</v>
      </c>
      <c r="D327" s="174">
        <f>[5]lang_3!D327</f>
        <v>0</v>
      </c>
    </row>
    <row r="328" spans="1:4">
      <c r="A328" s="174" t="str">
        <f>[5]lang_3!A328</f>
        <v>HEROSPECIALDES_51301</v>
      </c>
      <c r="B328" s="174" t="str">
        <f>[5]lang_3!B328</f>
        <v>摩莉尔</v>
      </c>
      <c r="C328" s="174" t="str">
        <f>[5]lang_3!C328</f>
        <v>#地牢领主，统治黑暗</v>
      </c>
      <c r="D328" s="174">
        <f>[5]lang_3!D328</f>
        <v>0</v>
      </c>
    </row>
    <row r="329" spans="1:4">
      <c r="A329" t="str">
        <f>[5]lang_3!A329</f>
        <v>HEROSPECIALDES_51401</v>
      </c>
      <c r="B329" t="str">
        <f>[5]lang_3!B329</f>
        <v>杰德特</v>
      </c>
      <c r="C329" t="str">
        <f>[5]lang_3!C329</f>
        <v>#土系法师，连珠法术</v>
      </c>
      <c r="D329">
        <f>[5]lang_3!D329</f>
        <v>0</v>
      </c>
    </row>
    <row r="330" spans="1:4">
      <c r="A330" t="str">
        <f>[5]lang_3!A330</f>
        <v>HEROSPECIALDES_51402</v>
      </c>
      <c r="B330" t="str">
        <f>[5]lang_3!B330</f>
        <v>萨菲罗斯</v>
      </c>
      <c r="C330" t="str">
        <f>[5]lang_3!C330</f>
        <v>#水晶女王，万物结晶</v>
      </c>
      <c r="D330">
        <f>[5]lang_3!D330</f>
        <v>0</v>
      </c>
    </row>
    <row r="331" spans="1:4">
      <c r="A331">
        <f>[5]lang_3!A331</f>
        <v>0</v>
      </c>
      <c r="B331">
        <f>[5]lang_3!B331</f>
        <v>0</v>
      </c>
      <c r="C331" t="str">
        <f>[5]lang_3!C331</f>
        <v/>
      </c>
      <c r="D331">
        <f>[5]lang_3!D331</f>
        <v>0</v>
      </c>
    </row>
    <row r="332" spans="1:4">
      <c r="A332" t="str">
        <f>[5]lang_3!A332</f>
        <v>#英雄描述</v>
      </c>
      <c r="B332">
        <f>[5]lang_3!B332</f>
        <v>0</v>
      </c>
      <c r="C332" t="str">
        <f>[5]lang_3!C332</f>
        <v/>
      </c>
      <c r="D332">
        <f>[5]lang_3!D332</f>
        <v>0</v>
      </c>
    </row>
    <row r="333" spans="1:4">
      <c r="A333" t="str">
        <f>[5]lang_3!A333</f>
        <v>HERODES_60001</v>
      </c>
      <c r="B333" t="str">
        <f>[5]lang_3!B333</f>
        <v>艾德雷德</v>
      </c>
      <c r="C333" t="str">
        <f>[5]lang_3!C333</f>
        <v>#艾德雷德在一次海难中无意间进入了风雪精灵的领地。在那里她接受了二十多年的训练，并在回到埃拉西亚后，成为了王国中最优秀的法师。</v>
      </c>
      <c r="D333">
        <f>[5]lang_3!D333</f>
        <v>0</v>
      </c>
    </row>
    <row r="334" spans="1:4">
      <c r="A334" t="str">
        <f>[5]lang_3!A334</f>
        <v>HERODES_60101</v>
      </c>
      <c r="B334" t="str">
        <f>[5]lang_3!B334</f>
        <v>姆拉克</v>
      </c>
      <c r="C334" t="str">
        <f>[5]lang_3!C334</f>
        <v>#姆拉克爵士统率的军队以行动迅速而闻名，姆拉克是一个具有高度自制能力的人，他以特殊的训练方式使他的兵团的速度比别人更加快。</v>
      </c>
      <c r="D334">
        <f>[5]lang_3!D334</f>
        <v>0</v>
      </c>
    </row>
    <row r="335" spans="1:4">
      <c r="A335" t="str">
        <f>[5]lang_3!A335</f>
        <v>HERODES_60102</v>
      </c>
      <c r="B335" t="str">
        <f>[5]lang_3!B335</f>
        <v>凯瑟琳</v>
      </c>
      <c r="C335" t="str">
        <f>[5]lang_3!C335</f>
        <v>#作为埃拉西亚的女王，凯瑟琳不得已发动战争来维护她父亲创立的王国，直至末日之刃时终获胜利。</v>
      </c>
      <c r="D335">
        <f>[5]lang_3!D335</f>
        <v>0</v>
      </c>
    </row>
    <row r="336" spans="1:4">
      <c r="A336" t="str">
        <f>[5]lang_3!A336</f>
        <v>HERODES_60103</v>
      </c>
      <c r="B336" t="str">
        <f>[5]lang_3!B336</f>
        <v>罗兰德</v>
      </c>
      <c r="C336" t="str">
        <f>[5]lang_3!C336</f>
        <v>#罗兰德国王被一群勇士从克里根族救出，以将军的身份加入了埃拉西亚的军队，并与凯瑟琳结缘，共同抵抗外来的敌人。</v>
      </c>
      <c r="D336">
        <f>[5]lang_3!D336</f>
        <v>0</v>
      </c>
    </row>
    <row r="337" spans="1:4">
      <c r="A337" t="str">
        <f>[5]lang_3!A337</f>
        <v>HERODES_60201</v>
      </c>
      <c r="B337" t="str">
        <f>[5]lang_3!B337</f>
        <v>马洛迪亚</v>
      </c>
      <c r="C337" t="str">
        <f>[5]lang_3!C337</f>
        <v>#马洛迪亚是个幸运的术士，就算在劣势中，她也能创造出不可思议的奇迹来，所以不论哪种军队都乐意加入她。</v>
      </c>
      <c r="D337">
        <f>[5]lang_3!D337</f>
        <v>0</v>
      </c>
    </row>
    <row r="338" spans="1:4">
      <c r="A338" t="str">
        <f>[5]lang_3!A338</f>
        <v>HERODES_60301</v>
      </c>
      <c r="B338" t="str">
        <f>[5]lang_3!B338</f>
        <v>格鲁</v>
      </c>
      <c r="C338" t="str">
        <f>[5]lang_3!C338</f>
        <v>#格鲁是人类和精灵的混血儿、埃拉西亚最耀眼的战士，他在为凯瑟琳女王服役时被摩根·肯达尔将军发现并提拔。</v>
      </c>
      <c r="D338">
        <f>[5]lang_3!D338</f>
        <v>0</v>
      </c>
    </row>
    <row r="339" spans="1:4">
      <c r="A339" t="str">
        <f>[5]lang_3!A339</f>
        <v>HERODES_60302</v>
      </c>
      <c r="B339" t="str">
        <f>[5]lang_3!B339</f>
        <v>孟斐拉</v>
      </c>
      <c r="C339" t="str">
        <f>[5]lang_3!C339</f>
        <v>#早在埃拉西亚军队中接受训练时，孟斐拉就显露出利用地形赢得胜利的才能。虽然她喜欢乡村的宁静，但为了国家，她还是留在了军队里。</v>
      </c>
      <c r="D339">
        <f>[5]lang_3!D339</f>
        <v>0</v>
      </c>
    </row>
    <row r="340" spans="1:4">
      <c r="A340" t="str">
        <f>[5]lang_3!A340</f>
        <v>HERODES_60303</v>
      </c>
      <c r="B340" t="str">
        <f>[5]lang_3!B340</f>
        <v>罗伊德</v>
      </c>
      <c r="C340" t="str">
        <f>[5]lang_3!C340</f>
        <v>#罗伊德是第一个（目前为止唯一的）被精灵族长老完全接受的人类。有人开玩笑说他曾经是小精灵，只是意外地死亡后再生成为人类。</v>
      </c>
      <c r="D340">
        <f>[5]lang_3!D340</f>
        <v>0</v>
      </c>
    </row>
    <row r="341" spans="1:4">
      <c r="A341" t="str">
        <f>[5]lang_3!A341</f>
        <v>HERODES_60304</v>
      </c>
      <c r="B341" t="str">
        <f>[5]lang_3!B341</f>
        <v>珍妮</v>
      </c>
      <c r="C341" t="str">
        <f>[5]lang_3!C341</f>
        <v>#珍尼是恩洛斯最伟大的女巫，在二次战争中为罗兰德·艾恩法斯特国王效力。当罗兰德国王卫冕成功后，珍尼来到了埃拉西亚大陆，并在埃里建立了新家</v>
      </c>
      <c r="D341">
        <f>[5]lang_3!D341</f>
        <v>0</v>
      </c>
    </row>
    <row r="342" spans="1:4">
      <c r="A342" t="str">
        <f>[5]lang_3!A342</f>
        <v>HERODES_60401</v>
      </c>
      <c r="B342" t="str">
        <f>[5]lang_3!B342</f>
        <v>罗德·哈特</v>
      </c>
      <c r="C342" t="str">
        <f>[5]lang_3!C342</f>
        <v>#罗德·哈特又复活了，这次他得到了更为恐怖的能力，成为了不死军团的一员大将。</v>
      </c>
      <c r="D342">
        <f>[5]lang_3!D342</f>
        <v>0</v>
      </c>
    </row>
    <row r="343" spans="1:4">
      <c r="A343" t="str">
        <f>[5]lang_3!A343</f>
        <v>HERODES_60501</v>
      </c>
      <c r="B343" t="str">
        <f>[5]lang_3!B343</f>
        <v>山德鲁</v>
      </c>
      <c r="C343" t="str">
        <f>[5]lang_3!C343</f>
        <v>#山德鲁是个探险家，足迹遍布整个恩洛斯及埃拉西亚，现在他为迪雅的巫师头领菲尼斯·威尔玛效力。</v>
      </c>
      <c r="D343">
        <f>[5]lang_3!D343</f>
        <v>0</v>
      </c>
    </row>
    <row r="344" spans="1:4">
      <c r="A344" t="str">
        <f>[5]lang_3!A344</f>
        <v>HERODES_60502</v>
      </c>
      <c r="B344" t="str">
        <f>[5]lang_3!B344</f>
        <v>维德尼娜</v>
      </c>
      <c r="C344" t="str">
        <f>[5]lang_3!C344</f>
        <v>#维德尼娜年轻时就显露出极大的潜力，但是她利用魔法使生命变成死物的时候，她被逐出了巴尔克达，并最终走上了邪路。</v>
      </c>
      <c r="D344">
        <f>[5]lang_3!D344</f>
        <v>0</v>
      </c>
    </row>
    <row r="345" spans="1:4">
      <c r="A345" t="str">
        <f>[5]lang_3!A345</f>
        <v>HERODES_60503</v>
      </c>
      <c r="B345" t="str">
        <f>[5]lang_3!B345</f>
        <v>人类山德鲁</v>
      </c>
      <c r="C345" t="str">
        <f>[5]lang_3!C345</f>
        <v>#人类山德鲁 从恩洛斯渡海而来的年轻法师，师从布拉卡达的大法师埃里克。富有野心但隐藏的很深，无论是他的老师还是平日中接触他的人都从不了解他的真实想法。</v>
      </c>
      <c r="D345">
        <f>[5]lang_3!D345</f>
        <v>0</v>
      </c>
    </row>
    <row r="346" spans="1:4">
      <c r="A346" t="str">
        <f>[5]lang_3!A346</f>
        <v>HERODES_60601</v>
      </c>
      <c r="B346" t="str">
        <f>[5]lang_3!B346</f>
        <v>科尔格</v>
      </c>
      <c r="C346" t="str">
        <f>[5]lang_3!C346</f>
        <v>#自从为了部落首领的地位而打败了他的父亲，科尔格伟大的名声响遍了整个克鲁罗德。很多人认为，他会是唯一一个有能力在这一代生命祭祀中获胜的人。</v>
      </c>
      <c r="D346">
        <f>[5]lang_3!D346</f>
        <v>0</v>
      </c>
    </row>
    <row r="347" spans="1:4">
      <c r="A347" s="174" t="str">
        <f>[5]lang_3!A347</f>
        <v>HERODES_60602</v>
      </c>
      <c r="B347" s="174" t="str">
        <f>[5]lang_3!B347</f>
        <v>肯洛·哈格</v>
      </c>
      <c r="C347" s="174" t="str">
        <f>[5]lang_3!C347</f>
        <v>#肯洛·哈格在恩洛斯只是一个无名英雄，直至他背井离乡来到埃拉西亚，他才发现只有在这片混乱的大陆上他的才华才能得以施展。</v>
      </c>
      <c r="D347" s="174">
        <f>[5]lang_3!D347</f>
        <v>0</v>
      </c>
    </row>
    <row r="348" spans="1:4">
      <c r="A348" s="174" t="str">
        <f>[5]lang_3!A348</f>
        <v>HERODES_60603</v>
      </c>
      <c r="B348" s="174" t="str">
        <f>[5]lang_3!B348</f>
        <v>希娃</v>
      </c>
      <c r="C348" s="174" t="str">
        <f>[5]lang_3!C348</f>
        <v>#希娃出生在一个世代驯养雷鸟的家庭，但她不想继承祖业，于是加入到克鲁罗德的军队中成为了最出色的雇佣兵。</v>
      </c>
      <c r="D348" s="174">
        <f>[5]lang_3!D348</f>
        <v>0</v>
      </c>
    </row>
    <row r="349" spans="1:4">
      <c r="A349" t="str">
        <f>[5]lang_3!A349</f>
        <v>HERODES_60604</v>
      </c>
      <c r="B349" t="str">
        <f>[5]lang_3!B349</f>
        <v>约克</v>
      </c>
      <c r="C349" t="str">
        <f>[5]lang_3!C349</f>
        <v>#约克在布拉卡达的学习多年，后来受到克鲁罗德的公爵的赏识，成为军中的将领。</v>
      </c>
      <c r="D349">
        <f>[5]lang_3!D349</f>
        <v>0</v>
      </c>
    </row>
    <row r="350" spans="1:4">
      <c r="A350" t="str">
        <f>[5]lang_3!A350</f>
        <v>HERODES_60701</v>
      </c>
      <c r="B350" t="str">
        <f>[5]lang_3!B350</f>
        <v>露娜</v>
      </c>
      <c r="C350" t="str">
        <f>[5]lang_3!C350</f>
        <v>#以前露娜住在恩洛斯，当听说埃拉西亚出现了元素城之后，她认为在那儿可以学到最好的魔法，于是漂洋过海来到了埃拉西亚，加入了元素城。</v>
      </c>
      <c r="D350">
        <f>[5]lang_3!D350</f>
        <v>0</v>
      </c>
    </row>
    <row r="351" spans="1:4">
      <c r="A351" t="str">
        <f>[5]lang_3!A351</f>
        <v>HERODES_60702</v>
      </c>
      <c r="B351" t="str">
        <f>[5]lang_3!B351</f>
        <v>莫奈尔</v>
      </c>
      <c r="C351" t="str">
        <f>[5]lang_3!C351</f>
        <v>#莫奈尔天生具有控制精神元素和魔法元素的本领，是元素城的重要将领。</v>
      </c>
      <c r="D351">
        <f>[5]lang_3!D351</f>
        <v>0</v>
      </c>
    </row>
    <row r="352" spans="1:4">
      <c r="A352" t="str">
        <f>[5]lang_3!A352</f>
        <v>HERODES_60801</v>
      </c>
      <c r="B352" t="str">
        <f>[5]lang_3!B352</f>
        <v>塞尔伦</v>
      </c>
      <c r="C352" t="str">
        <f>[5]lang_3!C352</f>
        <v>#当路西法·克里根杀死赛诺费克斯夺取了权力的宝座时，塞尔伦第一个宣布效忠这个篡位者并获得了路西法的器重。</v>
      </c>
      <c r="D352">
        <f>[5]lang_3!D352</f>
        <v>0</v>
      </c>
    </row>
    <row r="353" spans="1:4">
      <c r="A353" t="str">
        <f>[5]lang_3!A353</f>
        <v>HERODES_60802</v>
      </c>
      <c r="B353" t="str">
        <f>[5]lang_3!B353</f>
        <v>瑞斯卡</v>
      </c>
      <c r="C353" t="str">
        <f>[5]lang_3!C353</f>
        <v>#瑞斯卡的领导方法是采用威吓作为激励的手段，目前为止，非常起作用</v>
      </c>
      <c r="D353">
        <f>[5]lang_3!D353</f>
        <v>0</v>
      </c>
    </row>
    <row r="354" spans="1:4">
      <c r="A354" t="str">
        <f>[5]lang_3!A354</f>
        <v>HERODES_60901</v>
      </c>
      <c r="B354" t="str">
        <f>[5]lang_3!B354</f>
        <v>泽达</v>
      </c>
      <c r="C354" t="str">
        <f>[5]lang_3!C354</f>
        <v>#在没有担任将领之前，泽达专心魔法，努力成为最伟大的魔法师，但他比任何他的魔族同类更可信赖。</v>
      </c>
      <c r="D354">
        <f>[5]lang_3!D354</f>
        <v>0</v>
      </c>
    </row>
    <row r="355" spans="1:4">
      <c r="A355" s="174" t="str">
        <f>[5]lang_3!A355</f>
        <v>HERODES_61201</v>
      </c>
      <c r="B355" s="174" t="str">
        <f>[5]lang_3!B355</f>
        <v>索姆拉</v>
      </c>
      <c r="C355" s="174" t="str">
        <f>[5]lang_3!C355</f>
        <v>#索姆拉被关入一个妖瓶里超过一千年了。他非常感谢把他放出来的那个人，布拉卡达高地不朽的统治者，格温·马格奴斯，发誓将永远为他效命</v>
      </c>
      <c r="D355" s="174">
        <f>[5]lang_3!D355</f>
        <v>0</v>
      </c>
    </row>
    <row r="356" spans="1:4">
      <c r="A356" s="174" t="str">
        <f>[5]lang_3!A356</f>
        <v>HERODES_61202</v>
      </c>
      <c r="B356" s="174" t="str">
        <f>[5]lang_3!B356</f>
        <v>德肯</v>
      </c>
      <c r="C356" s="174" t="str">
        <f>[5]lang_3!C356</f>
        <v>#作为被众多长辈视为魔法天才的德肯，他的人生目标就是成为最伟大的屠龙英雄</v>
      </c>
      <c r="D356" s="174">
        <f>[5]lang_3!D356</f>
        <v>0</v>
      </c>
    </row>
    <row r="357" spans="1:4">
      <c r="A357" t="str">
        <f>[5]lang_3!A357</f>
        <v>HERODES_61301</v>
      </c>
      <c r="B357" t="str">
        <f>[5]lang_3!B357</f>
        <v>摩莉尔</v>
      </c>
      <c r="C357" t="str">
        <f>[5]lang_3!C357</f>
        <v>#最近崛起的尼贡领主，摩莉尔天生就具有指挥龙的能力，这使她在战场上无往不胜。</v>
      </c>
      <c r="D357">
        <f>[5]lang_3!D357</f>
        <v>0</v>
      </c>
    </row>
    <row r="358" spans="1:4">
      <c r="A358" t="str">
        <f>[5]lang_3!A358</f>
        <v>HERODES_61401</v>
      </c>
      <c r="B358" t="str">
        <f>[5]lang_3!B358</f>
        <v>杰德特</v>
      </c>
      <c r="C358" t="str">
        <f>[5]lang_3!C358</f>
        <v>#杰德特是个神秘人物，他和各国的高层来往密切。但没人了解他的过去，他也从不向人提起。</v>
      </c>
      <c r="D358">
        <f>[5]lang_3!D358</f>
        <v>0</v>
      </c>
    </row>
    <row r="359" spans="1:4">
      <c r="A359" t="str">
        <f>[5]lang_3!A359</f>
        <v>HERODES_61402</v>
      </c>
      <c r="B359" t="str">
        <f>[5]lang_3!B359</f>
        <v>萨菲罗斯</v>
      </c>
      <c r="C359" t="str">
        <f>[5]lang_3!C359</f>
        <v>#萨费罗斯，恩塔格瑞唯一已知的女妖术师，传说她为克里锋国王的私生子。</v>
      </c>
      <c r="D359">
        <f>[5]lang_3!D359</f>
        <v>0</v>
      </c>
    </row>
    <row r="360" spans="1:4">
      <c r="A360">
        <f>[5]lang_3!A360</f>
        <v>0</v>
      </c>
      <c r="B360">
        <f>[5]lang_3!B360</f>
        <v>0</v>
      </c>
      <c r="C360">
        <f>[5]lang_3!C360</f>
        <v>0</v>
      </c>
      <c r="D360">
        <f>[5]lang_3!D360</f>
        <v>0</v>
      </c>
    </row>
    <row r="361" spans="1:4">
      <c r="A361">
        <f>[5]lang_3!A361</f>
        <v>0</v>
      </c>
      <c r="B361">
        <f>[5]lang_3!B361</f>
        <v>0</v>
      </c>
      <c r="C361">
        <f>[5]lang_3!C361</f>
        <v>0</v>
      </c>
      <c r="D361">
        <f>[5]lang_3!D361</f>
        <v>0</v>
      </c>
    </row>
    <row r="362" spans="1:4">
      <c r="A362" t="str">
        <f>[5]lang_3!A362</f>
        <v>#专精等级</v>
      </c>
      <c r="B362">
        <f>[5]lang_3!B362</f>
        <v>0</v>
      </c>
      <c r="C362">
        <f>[5]lang_3!C362</f>
        <v>0</v>
      </c>
      <c r="D362">
        <f>[5]lang_3!D362</f>
        <v>0</v>
      </c>
    </row>
    <row r="363" spans="1:4">
      <c r="A363" t="str">
        <f>[5]lang_3!A363</f>
        <v>HEROMASTERY_LV_1</v>
      </c>
      <c r="B363">
        <f>[5]lang_3!B363</f>
        <v>0</v>
      </c>
      <c r="C363" t="str">
        <f>[5]lang_3!C363</f>
        <v>#[color=00ff3d,fontsize=18,outlinecolor=3c1e0aff]初级[-]</v>
      </c>
      <c r="D363">
        <f>[5]lang_3!D363</f>
        <v>0</v>
      </c>
    </row>
    <row r="364" spans="1:4">
      <c r="A364" t="str">
        <f>[5]lang_3!A364</f>
        <v>HEROMASTERY_LV_2</v>
      </c>
      <c r="B364">
        <f>[5]lang_3!B364</f>
        <v>0</v>
      </c>
      <c r="C364" t="str">
        <f>[5]lang_3!C364</f>
        <v>#[color=4bebff,fontsize=18,outlinecolor=3c1e0aff]中级[-]</v>
      </c>
      <c r="D364">
        <f>[5]lang_3!D364</f>
        <v>0</v>
      </c>
    </row>
    <row r="365" spans="1:4">
      <c r="A365" t="str">
        <f>[5]lang_3!A365</f>
        <v>HEROMASTERY_LV_3</v>
      </c>
      <c r="B365">
        <f>[5]lang_3!B365</f>
        <v>0</v>
      </c>
      <c r="C365" t="str">
        <f>[5]lang_3!C365</f>
        <v>#[color=ff78ff,fontsize=18,outlinecolor=3c1e0aff]高级[-]</v>
      </c>
      <c r="D365">
        <f>[5]lang_3!D365</f>
        <v>0</v>
      </c>
    </row>
    <row r="366" spans="1:4">
      <c r="A366">
        <f>[5]lang_3!A366</f>
        <v>0</v>
      </c>
      <c r="B366">
        <f>[5]lang_3!B366</f>
        <v>0</v>
      </c>
      <c r="C366" t="str">
        <f>[5]lang_3!C366</f>
        <v/>
      </c>
      <c r="D366">
        <f>[5]lang_3!D366</f>
        <v>0</v>
      </c>
    </row>
    <row r="367" spans="1:4">
      <c r="A367" t="str">
        <f>[5]lang_3!A367</f>
        <v>#英雄专精</v>
      </c>
      <c r="B367">
        <f>[5]lang_3!B367</f>
        <v>0</v>
      </c>
      <c r="C367" t="str">
        <f>[5]lang_3!C367</f>
        <v/>
      </c>
      <c r="D367">
        <f>[5]lang_3!D367</f>
        <v>0</v>
      </c>
    </row>
    <row r="368" spans="1:4">
      <c r="A368" t="str">
        <f>[5]lang_3!A368</f>
        <v>HEROMASTERY_62001</v>
      </c>
      <c r="B368" t="str">
        <f>[5]lang_3!B368</f>
        <v>抵抗力</v>
      </c>
      <c r="C368" t="str">
        <f>[5]lang_3!C368</f>
        <v>#抵抗力</v>
      </c>
      <c r="D368" t="str">
        <f>[5]lang_3!D368</f>
        <v>Resistance</v>
      </c>
    </row>
    <row r="369" spans="1:4">
      <c r="A369" t="str">
        <f>[5]lang_3!A369</f>
        <v>HEROMASTERY_62002</v>
      </c>
      <c r="B369" t="str">
        <f>[5]lang_3!B369</f>
        <v>抵抗力</v>
      </c>
      <c r="C369" t="str">
        <f>[5]lang_3!C369</f>
        <v>#抵抗力</v>
      </c>
      <c r="D369" t="str">
        <f>[5]lang_3!D369</f>
        <v>Resistance</v>
      </c>
    </row>
    <row r="370" spans="1:4">
      <c r="A370" t="str">
        <f>[5]lang_3!A370</f>
        <v>HEROMASTERY_62003</v>
      </c>
      <c r="B370" t="str">
        <f>[5]lang_3!B370</f>
        <v>抵抗力</v>
      </c>
      <c r="C370" t="str">
        <f>[5]lang_3!C370</f>
        <v>#抵抗力</v>
      </c>
      <c r="D370" t="str">
        <f>[5]lang_3!D370</f>
        <v>Resistance</v>
      </c>
    </row>
    <row r="371" spans="1:4">
      <c r="A371" t="str">
        <f>[5]lang_3!A371</f>
        <v>HEROMASTERY_62011</v>
      </c>
      <c r="B371" t="str">
        <f>[5]lang_3!B371</f>
        <v>防御术</v>
      </c>
      <c r="C371" t="str">
        <f>[5]lang_3!C371</f>
        <v>#防御术</v>
      </c>
      <c r="D371" t="str">
        <f>[5]lang_3!D371</f>
        <v>Armorer</v>
      </c>
    </row>
    <row r="372" spans="1:4">
      <c r="A372" t="str">
        <f>[5]lang_3!A372</f>
        <v>HEROMASTERY_62012</v>
      </c>
      <c r="B372" t="str">
        <f>[5]lang_3!B372</f>
        <v>防御术</v>
      </c>
      <c r="C372" t="str">
        <f>[5]lang_3!C372</f>
        <v>#防御术</v>
      </c>
      <c r="D372" t="str">
        <f>[5]lang_3!D372</f>
        <v>Armorer</v>
      </c>
    </row>
    <row r="373" spans="1:4">
      <c r="A373" t="str">
        <f>[5]lang_3!A373</f>
        <v>HEROMASTERY_62013</v>
      </c>
      <c r="B373" t="str">
        <f>[5]lang_3!B373</f>
        <v>防御术</v>
      </c>
      <c r="C373" t="str">
        <f>[5]lang_3!C373</f>
        <v>#防御术</v>
      </c>
      <c r="D373" t="str">
        <f>[5]lang_3!D373</f>
        <v>Armorer</v>
      </c>
    </row>
    <row r="374" spans="1:4">
      <c r="A374" t="str">
        <f>[5]lang_3!A374</f>
        <v>HEROMASTERY_62021</v>
      </c>
      <c r="B374" t="str">
        <f>[5]lang_3!B374</f>
        <v>箭术</v>
      </c>
      <c r="C374" t="str">
        <f>[5]lang_3!C374</f>
        <v>#箭术</v>
      </c>
      <c r="D374" t="str">
        <f>[5]lang_3!D374</f>
        <v>Archery</v>
      </c>
    </row>
    <row r="375" spans="1:4">
      <c r="A375" t="str">
        <f>[5]lang_3!A375</f>
        <v>HEROMASTERY_62022</v>
      </c>
      <c r="B375" t="str">
        <f>[5]lang_3!B375</f>
        <v>箭术</v>
      </c>
      <c r="C375" t="str">
        <f>[5]lang_3!C375</f>
        <v>#箭术</v>
      </c>
      <c r="D375" t="str">
        <f>[5]lang_3!D375</f>
        <v>Archery</v>
      </c>
    </row>
    <row r="376" spans="1:4">
      <c r="A376" t="str">
        <f>[5]lang_3!A376</f>
        <v>HEROMASTERY_62023</v>
      </c>
      <c r="B376" t="str">
        <f>[5]lang_3!B376</f>
        <v>箭术</v>
      </c>
      <c r="C376" t="str">
        <f>[5]lang_3!C376</f>
        <v>#箭术</v>
      </c>
      <c r="D376" t="str">
        <f>[5]lang_3!D376</f>
        <v>Archery</v>
      </c>
    </row>
    <row r="377" spans="1:4">
      <c r="A377" t="str">
        <f>[5]lang_3!A377</f>
        <v>HEROMASTERY_62031</v>
      </c>
      <c r="B377" t="str">
        <f>[5]lang_3!B377</f>
        <v>进攻术</v>
      </c>
      <c r="C377" t="str">
        <f>[5]lang_3!C377</f>
        <v>#进攻术</v>
      </c>
      <c r="D377" t="str">
        <f>[5]lang_3!D377</f>
        <v>Offense</v>
      </c>
    </row>
    <row r="378" spans="1:4">
      <c r="A378" t="str">
        <f>[5]lang_3!A378</f>
        <v>HEROMASTERY_62032</v>
      </c>
      <c r="B378" t="str">
        <f>[5]lang_3!B378</f>
        <v>进攻术</v>
      </c>
      <c r="C378" t="str">
        <f>[5]lang_3!C378</f>
        <v>#进攻术</v>
      </c>
      <c r="D378" t="str">
        <f>[5]lang_3!D378</f>
        <v>Offense</v>
      </c>
    </row>
    <row r="379" spans="1:4">
      <c r="A379" t="str">
        <f>[5]lang_3!A379</f>
        <v>HEROMASTERY_62033</v>
      </c>
      <c r="B379" t="str">
        <f>[5]lang_3!B379</f>
        <v>进攻术</v>
      </c>
      <c r="C379" t="str">
        <f>[5]lang_3!C379</f>
        <v>#进攻术</v>
      </c>
      <c r="D379" t="str">
        <f>[5]lang_3!D379</f>
        <v>Offense</v>
      </c>
    </row>
    <row r="380" spans="1:4">
      <c r="A380" t="str">
        <f>[5]lang_3!A380</f>
        <v>HEROMASTERY_62041</v>
      </c>
      <c r="B380" t="str">
        <f>[5]lang_3!B380</f>
        <v>领导术</v>
      </c>
      <c r="C380" t="str">
        <f>[5]lang_3!C380</f>
        <v>#领导术</v>
      </c>
      <c r="D380" t="str">
        <f>[5]lang_3!D380</f>
        <v>Leadership</v>
      </c>
    </row>
    <row r="381" spans="1:4">
      <c r="A381" t="str">
        <f>[5]lang_3!A381</f>
        <v>HEROMASTERY_62042</v>
      </c>
      <c r="B381" t="str">
        <f>[5]lang_3!B381</f>
        <v>领导术</v>
      </c>
      <c r="C381" t="str">
        <f>[5]lang_3!C381</f>
        <v>#领导术</v>
      </c>
      <c r="D381" t="str">
        <f>[5]lang_3!D381</f>
        <v>Leadership</v>
      </c>
    </row>
    <row r="382" spans="1:4">
      <c r="A382" t="str">
        <f>[5]lang_3!A382</f>
        <v>HEROMASTERY_62043</v>
      </c>
      <c r="B382" t="str">
        <f>[5]lang_3!B382</f>
        <v>领导术</v>
      </c>
      <c r="C382" t="str">
        <f>[5]lang_3!C382</f>
        <v>#领导术</v>
      </c>
      <c r="D382" t="str">
        <f>[5]lang_3!D382</f>
        <v>Leadership</v>
      </c>
    </row>
    <row r="383" spans="1:4">
      <c r="A383" t="str">
        <f>[5]lang_3!A383</f>
        <v>HEROMASTERY_62051</v>
      </c>
      <c r="B383" t="str">
        <f>[5]lang_3!B383</f>
        <v>寻路术</v>
      </c>
      <c r="C383" t="str">
        <f>[5]lang_3!C383</f>
        <v>#寻路术</v>
      </c>
      <c r="D383" t="str">
        <f>[5]lang_3!D383</f>
        <v>Pathfinding</v>
      </c>
    </row>
    <row r="384" spans="1:4">
      <c r="A384" t="str">
        <f>[5]lang_3!A384</f>
        <v>HEROMASTERY_62052</v>
      </c>
      <c r="B384" t="str">
        <f>[5]lang_3!B384</f>
        <v>寻路术</v>
      </c>
      <c r="C384" t="str">
        <f>[5]lang_3!C384</f>
        <v>#寻路术</v>
      </c>
      <c r="D384" t="str">
        <f>[5]lang_3!D384</f>
        <v>Pathfinding</v>
      </c>
    </row>
    <row r="385" spans="1:4">
      <c r="A385" t="str">
        <f>[5]lang_3!A385</f>
        <v>HEROMASTERY_62053</v>
      </c>
      <c r="B385" t="str">
        <f>[5]lang_3!B385</f>
        <v>寻路术</v>
      </c>
      <c r="C385" t="str">
        <f>[5]lang_3!C385</f>
        <v>#寻路术</v>
      </c>
      <c r="D385" t="str">
        <f>[5]lang_3!D385</f>
        <v>Pathfinding</v>
      </c>
    </row>
    <row r="386" spans="1:4">
      <c r="A386" t="str">
        <f>[5]lang_3!A386</f>
        <v>HEROMASTERY_62061</v>
      </c>
      <c r="B386" t="str">
        <f>[5]lang_3!B386</f>
        <v>智力</v>
      </c>
      <c r="C386" t="str">
        <f>[5]lang_3!C386</f>
        <v>#智力</v>
      </c>
      <c r="D386" t="str">
        <f>[5]lang_3!D386</f>
        <v>Intelligence</v>
      </c>
    </row>
    <row r="387" spans="1:4">
      <c r="A387" t="str">
        <f>[5]lang_3!A387</f>
        <v>HEROMASTERY_62062</v>
      </c>
      <c r="B387" t="str">
        <f>[5]lang_3!B387</f>
        <v>智力</v>
      </c>
      <c r="C387" t="str">
        <f>[5]lang_3!C387</f>
        <v>#智力</v>
      </c>
      <c r="D387" t="str">
        <f>[5]lang_3!D387</f>
        <v>Intelligence</v>
      </c>
    </row>
    <row r="388" spans="1:4">
      <c r="A388" t="str">
        <f>[5]lang_3!A388</f>
        <v>HEROMASTERY_62063</v>
      </c>
      <c r="B388" t="str">
        <f>[5]lang_3!B388</f>
        <v>智力</v>
      </c>
      <c r="C388" t="str">
        <f>[5]lang_3!C388</f>
        <v>#智力</v>
      </c>
      <c r="D388" t="str">
        <f>[5]lang_3!D388</f>
        <v>Intelligence</v>
      </c>
    </row>
    <row r="389" spans="1:4">
      <c r="A389" t="str">
        <f>[5]lang_3!A389</f>
        <v>HEROMASTERY_62071</v>
      </c>
      <c r="B389" t="str">
        <f>[5]lang_3!B389</f>
        <v>火系魔法</v>
      </c>
      <c r="C389" t="str">
        <f>[5]lang_3!C389</f>
        <v>#火系魔法</v>
      </c>
      <c r="D389" t="str">
        <f>[5]lang_3!D389</f>
        <v>Fire Magic</v>
      </c>
    </row>
    <row r="390" spans="1:4">
      <c r="A390" t="str">
        <f>[5]lang_3!A390</f>
        <v>HEROMASTERY_62072</v>
      </c>
      <c r="B390" t="str">
        <f>[5]lang_3!B390</f>
        <v>火系魔法</v>
      </c>
      <c r="C390" t="str">
        <f>[5]lang_3!C390</f>
        <v>#火系魔法</v>
      </c>
      <c r="D390" t="str">
        <f>[5]lang_3!D390</f>
        <v>Fire Magic</v>
      </c>
    </row>
    <row r="391" spans="1:4">
      <c r="A391" t="str">
        <f>[5]lang_3!A391</f>
        <v>HEROMASTERY_62073</v>
      </c>
      <c r="B391" t="str">
        <f>[5]lang_3!B391</f>
        <v>火系魔法</v>
      </c>
      <c r="C391" t="str">
        <f>[5]lang_3!C391</f>
        <v>#火系魔法</v>
      </c>
      <c r="D391" t="str">
        <f>[5]lang_3!D391</f>
        <v>Fire Magic</v>
      </c>
    </row>
    <row r="392" spans="1:4">
      <c r="A392" t="str">
        <f>[5]lang_3!A392</f>
        <v>HEROMASTERY_62081</v>
      </c>
      <c r="B392" t="str">
        <f>[5]lang_3!B392</f>
        <v>水系魔法</v>
      </c>
      <c r="C392" t="str">
        <f>[5]lang_3!C392</f>
        <v>#水系魔法</v>
      </c>
      <c r="D392" t="str">
        <f>[5]lang_3!D392</f>
        <v>Water Magic</v>
      </c>
    </row>
    <row r="393" spans="1:4">
      <c r="A393" t="str">
        <f>[5]lang_3!A393</f>
        <v>HEROMASTERY_62082</v>
      </c>
      <c r="B393" t="str">
        <f>[5]lang_3!B393</f>
        <v>水系魔法</v>
      </c>
      <c r="C393" t="str">
        <f>[5]lang_3!C393</f>
        <v>#水系魔法</v>
      </c>
      <c r="D393" t="str">
        <f>[5]lang_3!D393</f>
        <v>Water Magic</v>
      </c>
    </row>
    <row r="394" spans="1:4">
      <c r="A394" t="str">
        <f>[5]lang_3!A394</f>
        <v>HEROMASTERY_62083</v>
      </c>
      <c r="B394" t="str">
        <f>[5]lang_3!B394</f>
        <v>水系魔法</v>
      </c>
      <c r="C394" t="str">
        <f>[5]lang_3!C394</f>
        <v>#水系魔法</v>
      </c>
      <c r="D394" t="str">
        <f>[5]lang_3!D394</f>
        <v>Water Magic</v>
      </c>
    </row>
    <row r="395" spans="1:4">
      <c r="A395" t="str">
        <f>[5]lang_3!A395</f>
        <v>HEROMASTERY_62091</v>
      </c>
      <c r="B395" t="str">
        <f>[5]lang_3!B395</f>
        <v>气系魔法</v>
      </c>
      <c r="C395" t="str">
        <f>[5]lang_3!C395</f>
        <v>#气系魔法</v>
      </c>
      <c r="D395" t="str">
        <f>[5]lang_3!D395</f>
        <v>Air Magic</v>
      </c>
    </row>
    <row r="396" spans="1:4">
      <c r="A396" t="str">
        <f>[5]lang_3!A396</f>
        <v>HEROMASTERY_62092</v>
      </c>
      <c r="B396" t="str">
        <f>[5]lang_3!B396</f>
        <v>气系魔法</v>
      </c>
      <c r="C396" t="str">
        <f>[5]lang_3!C396</f>
        <v>#气系魔法</v>
      </c>
      <c r="D396" t="str">
        <f>[5]lang_3!D396</f>
        <v>Air Magic</v>
      </c>
    </row>
    <row r="397" spans="1:4">
      <c r="A397" t="str">
        <f>[5]lang_3!A397</f>
        <v>HEROMASTERY_62093</v>
      </c>
      <c r="B397" t="str">
        <f>[5]lang_3!B397</f>
        <v>气系魔法</v>
      </c>
      <c r="C397" t="str">
        <f>[5]lang_3!C397</f>
        <v>#气系魔法</v>
      </c>
      <c r="D397" t="str">
        <f>[5]lang_3!D397</f>
        <v>Air Magic</v>
      </c>
    </row>
    <row r="398" spans="1:4">
      <c r="A398" t="str">
        <f>[5]lang_3!A398</f>
        <v>HEROMASTERY_62101</v>
      </c>
      <c r="B398" t="str">
        <f>[5]lang_3!B398</f>
        <v>土系魔法</v>
      </c>
      <c r="C398" t="str">
        <f>[5]lang_3!C398</f>
        <v>#土系魔法</v>
      </c>
      <c r="D398" t="str">
        <f>[5]lang_3!D398</f>
        <v>Earth Magic</v>
      </c>
    </row>
    <row r="399" spans="1:4">
      <c r="A399" t="str">
        <f>[5]lang_3!A399</f>
        <v>HEROMASTERY_62102</v>
      </c>
      <c r="B399" t="str">
        <f>[5]lang_3!B399</f>
        <v>土系魔法</v>
      </c>
      <c r="C399" t="str">
        <f>[5]lang_3!C399</f>
        <v>#土系魔法</v>
      </c>
      <c r="D399" t="str">
        <f>[5]lang_3!D399</f>
        <v>Earth Magic</v>
      </c>
    </row>
    <row r="400" spans="1:4">
      <c r="A400" t="str">
        <f>[5]lang_3!A400</f>
        <v>HEROMASTERY_62103</v>
      </c>
      <c r="B400" t="str">
        <f>[5]lang_3!B400</f>
        <v>土系魔法</v>
      </c>
      <c r="C400" t="str">
        <f>[5]lang_3!C400</f>
        <v>#土系魔法</v>
      </c>
      <c r="D400" t="str">
        <f>[5]lang_3!D400</f>
        <v>Earth Magic</v>
      </c>
    </row>
    <row r="401" spans="1:4">
      <c r="A401" t="str">
        <f>[5]lang_3!A401</f>
        <v>HEROMASTERY_62111</v>
      </c>
      <c r="B401" t="str">
        <f>[5]lang_3!B401</f>
        <v>神秘术</v>
      </c>
      <c r="C401" t="str">
        <f>[5]lang_3!C401</f>
        <v>#神秘术</v>
      </c>
      <c r="D401" t="str">
        <f>[5]lang_3!D401</f>
        <v>Mysticism</v>
      </c>
    </row>
    <row r="402" spans="1:4">
      <c r="A402" t="str">
        <f>[5]lang_3!A402</f>
        <v>HEROMASTERY_62112</v>
      </c>
      <c r="B402" t="str">
        <f>[5]lang_3!B402</f>
        <v>神秘术</v>
      </c>
      <c r="C402" t="str">
        <f>[5]lang_3!C402</f>
        <v>#神秘术</v>
      </c>
      <c r="D402" t="str">
        <f>[5]lang_3!D402</f>
        <v>Mysticism</v>
      </c>
    </row>
    <row r="403" spans="1:4">
      <c r="A403" t="str">
        <f>[5]lang_3!A403</f>
        <v>HEROMASTERY_62113</v>
      </c>
      <c r="B403" t="str">
        <f>[5]lang_3!B403</f>
        <v>神秘术</v>
      </c>
      <c r="C403" t="str">
        <f>[5]lang_3!C403</f>
        <v>#神秘术</v>
      </c>
      <c r="D403" t="str">
        <f>[5]lang_3!D403</f>
        <v>Mysticism</v>
      </c>
    </row>
    <row r="404" spans="1:4">
      <c r="A404" t="str">
        <f>[5]lang_3!A404</f>
        <v>HEROMASTERY_62121</v>
      </c>
      <c r="B404" t="str">
        <f>[5]lang_3!B404</f>
        <v>学术</v>
      </c>
      <c r="C404" t="str">
        <f>[5]lang_3!C404</f>
        <v>#学术</v>
      </c>
      <c r="D404" t="str">
        <f>[5]lang_3!D404</f>
        <v>Scholar</v>
      </c>
    </row>
    <row r="405" spans="1:4">
      <c r="A405" t="str">
        <f>[5]lang_3!A405</f>
        <v>HEROMASTERY_62122</v>
      </c>
      <c r="B405" t="str">
        <f>[5]lang_3!B405</f>
        <v>学术</v>
      </c>
      <c r="C405" t="str">
        <f>[5]lang_3!C405</f>
        <v>#学术</v>
      </c>
      <c r="D405" t="str">
        <f>[5]lang_3!D405</f>
        <v>Scholar</v>
      </c>
    </row>
    <row r="406" spans="1:4">
      <c r="A406" t="str">
        <f>[5]lang_3!A406</f>
        <v>HEROMASTERY_62123</v>
      </c>
      <c r="B406" t="str">
        <f>[5]lang_3!B406</f>
        <v>学术</v>
      </c>
      <c r="C406" t="str">
        <f>[5]lang_3!C406</f>
        <v>#学术</v>
      </c>
      <c r="D406" t="str">
        <f>[5]lang_3!D406</f>
        <v>Scholar</v>
      </c>
    </row>
    <row r="407" spans="1:4">
      <c r="A407" t="str">
        <f>[5]lang_3!A407</f>
        <v>HEROMASTERY_62131</v>
      </c>
      <c r="B407" t="str">
        <f>[5]lang_3!B407</f>
        <v>战术</v>
      </c>
      <c r="C407" t="str">
        <f>[5]lang_3!C407</f>
        <v>#战术</v>
      </c>
      <c r="D407" t="str">
        <f>[5]lang_3!D407</f>
        <v>Tactics</v>
      </c>
    </row>
    <row r="408" spans="1:4">
      <c r="A408" t="str">
        <f>[5]lang_3!A408</f>
        <v>HEROMASTERY_62132</v>
      </c>
      <c r="B408" t="str">
        <f>[5]lang_3!B408</f>
        <v>战术</v>
      </c>
      <c r="C408" t="str">
        <f>[5]lang_3!C408</f>
        <v>#战术</v>
      </c>
      <c r="D408" t="str">
        <f>[5]lang_3!D408</f>
        <v>Tactics</v>
      </c>
    </row>
    <row r="409" spans="1:4">
      <c r="A409" t="str">
        <f>[5]lang_3!A409</f>
        <v>HEROMASTERY_62133</v>
      </c>
      <c r="B409" t="str">
        <f>[5]lang_3!B409</f>
        <v>战术</v>
      </c>
      <c r="C409" t="str">
        <f>[5]lang_3!C409</f>
        <v>#战术</v>
      </c>
      <c r="D409" t="str">
        <f>[5]lang_3!D409</f>
        <v>Tactics</v>
      </c>
    </row>
    <row r="410" spans="1:4">
      <c r="A410" t="str">
        <f>[5]lang_3!A410</f>
        <v>HEROMASTERY_62141</v>
      </c>
      <c r="B410" t="str">
        <f>[5]lang_3!B410</f>
        <v>急救术</v>
      </c>
      <c r="C410" t="str">
        <f>[5]lang_3!C410</f>
        <v>#急救术</v>
      </c>
      <c r="D410" t="str">
        <f>[5]lang_3!D410</f>
        <v>First Aid</v>
      </c>
    </row>
    <row r="411" spans="1:4">
      <c r="A411" t="str">
        <f>[5]lang_3!A411</f>
        <v>HEROMASTERY_62142</v>
      </c>
      <c r="B411" t="str">
        <f>[5]lang_3!B411</f>
        <v>急救术</v>
      </c>
      <c r="C411" t="str">
        <f>[5]lang_3!C411</f>
        <v>#急救术</v>
      </c>
      <c r="D411" t="str">
        <f>[5]lang_3!D411</f>
        <v>First Aid</v>
      </c>
    </row>
    <row r="412" spans="1:4">
      <c r="A412" t="str">
        <f>[5]lang_3!A412</f>
        <v>HEROMASTERY_62143</v>
      </c>
      <c r="B412" t="str">
        <f>[5]lang_3!B412</f>
        <v>急救术</v>
      </c>
      <c r="C412" t="str">
        <f>[5]lang_3!C412</f>
        <v>#急救术</v>
      </c>
      <c r="D412" t="str">
        <f>[5]lang_3!D412</f>
        <v>First Aid</v>
      </c>
    </row>
    <row r="413" spans="1:4">
      <c r="A413" t="str">
        <f>[5]lang_3!A413</f>
        <v>HEROMASTERY_62151</v>
      </c>
      <c r="B413" t="str">
        <f>[5]lang_3!B413</f>
        <v>魔力</v>
      </c>
      <c r="C413" t="str">
        <f>[5]lang_3!C413</f>
        <v>#魔力</v>
      </c>
      <c r="D413" t="str">
        <f>[5]lang_3!D413</f>
        <v>Sorcery</v>
      </c>
    </row>
    <row r="414" spans="1:4">
      <c r="A414" t="str">
        <f>[5]lang_3!A414</f>
        <v>HEROMASTERY_62152</v>
      </c>
      <c r="B414" t="str">
        <f>[5]lang_3!B414</f>
        <v>魔力</v>
      </c>
      <c r="C414" t="str">
        <f>[5]lang_3!C414</f>
        <v>#魔力</v>
      </c>
      <c r="D414" t="str">
        <f>[5]lang_3!D414</f>
        <v>Sorcery</v>
      </c>
    </row>
    <row r="415" spans="1:4">
      <c r="A415" t="str">
        <f>[5]lang_3!A415</f>
        <v>HEROMASTERY_62153</v>
      </c>
      <c r="B415" t="str">
        <f>[5]lang_3!B415</f>
        <v>魔力</v>
      </c>
      <c r="C415" t="str">
        <f>[5]lang_3!C415</f>
        <v>#魔力</v>
      </c>
      <c r="D415" t="str">
        <f>[5]lang_3!D415</f>
        <v>Sorcery</v>
      </c>
    </row>
    <row r="416" spans="1:4">
      <c r="A416" t="str">
        <f>[5]lang_3!A416</f>
        <v>HEROMASTERY_62161</v>
      </c>
      <c r="B416" t="str">
        <f>[5]lang_3!B416</f>
        <v>侦察术</v>
      </c>
      <c r="C416" t="str">
        <f>[5]lang_3!C416</f>
        <v>#侦察术</v>
      </c>
      <c r="D416" t="str">
        <f>[5]lang_3!D416</f>
        <v>Scouting</v>
      </c>
    </row>
    <row r="417" spans="1:4">
      <c r="A417" t="str">
        <f>[5]lang_3!A417</f>
        <v>HEROMASTERY_62162</v>
      </c>
      <c r="B417" t="str">
        <f>[5]lang_3!B417</f>
        <v>侦察术</v>
      </c>
      <c r="C417" t="str">
        <f>[5]lang_3!C417</f>
        <v>#侦察术</v>
      </c>
      <c r="D417" t="str">
        <f>[5]lang_3!D417</f>
        <v>Scouting</v>
      </c>
    </row>
    <row r="418" spans="1:4">
      <c r="A418" t="str">
        <f>[5]lang_3!A418</f>
        <v>HEROMASTERY_62163</v>
      </c>
      <c r="B418" t="str">
        <f>[5]lang_3!B418</f>
        <v>侦察术</v>
      </c>
      <c r="C418" t="str">
        <f>[5]lang_3!C418</f>
        <v>#侦察术</v>
      </c>
      <c r="D418" t="str">
        <f>[5]lang_3!D418</f>
        <v>Scouting</v>
      </c>
    </row>
    <row r="419" spans="1:4">
      <c r="A419" t="str">
        <f>[5]lang_3!A419</f>
        <v>HEROMASTERY_62171</v>
      </c>
      <c r="B419" t="str">
        <f>[5]lang_3!B419</f>
        <v>振奋</v>
      </c>
      <c r="C419" t="str">
        <f>[5]lang_3!C419</f>
        <v>#振奋</v>
      </c>
      <c r="D419" t="str">
        <f>[5]lang_3!D419</f>
        <v>Inspiration</v>
      </c>
    </row>
    <row r="420" spans="1:4">
      <c r="A420" t="str">
        <f>[5]lang_3!A420</f>
        <v>HEROMASTERY_62172</v>
      </c>
      <c r="B420" t="str">
        <f>[5]lang_3!B420</f>
        <v>振奋</v>
      </c>
      <c r="C420" t="str">
        <f>[5]lang_3!C420</f>
        <v>#振奋</v>
      </c>
      <c r="D420" t="str">
        <f>[5]lang_3!D420</f>
        <v>Inspiration</v>
      </c>
    </row>
    <row r="421" spans="1:4">
      <c r="A421" t="str">
        <f>[5]lang_3!A421</f>
        <v>HEROMASTERY_62173</v>
      </c>
      <c r="B421" t="str">
        <f>[5]lang_3!B421</f>
        <v>振奋</v>
      </c>
      <c r="C421" t="str">
        <f>[5]lang_3!C421</f>
        <v>#振奋</v>
      </c>
      <c r="D421" t="str">
        <f>[5]lang_3!D421</f>
        <v>Inspiration</v>
      </c>
    </row>
    <row r="422" spans="1:4">
      <c r="A422" t="str">
        <f>[5]lang_3!A422</f>
        <v>HEROMASTERY_62181</v>
      </c>
      <c r="B422" t="str">
        <f>[5]lang_3!B422</f>
        <v>庇护</v>
      </c>
      <c r="C422" t="str">
        <f>[5]lang_3!C422</f>
        <v>#庇护</v>
      </c>
      <c r="D422" t="str">
        <f>[5]lang_3!D422</f>
        <v>Protection</v>
      </c>
    </row>
    <row r="423" spans="1:4">
      <c r="A423" t="str">
        <f>[5]lang_3!A423</f>
        <v>HEROMASTERY_62182</v>
      </c>
      <c r="B423" t="str">
        <f>[5]lang_3!B423</f>
        <v>庇护</v>
      </c>
      <c r="C423" t="str">
        <f>[5]lang_3!C423</f>
        <v>#庇护</v>
      </c>
      <c r="D423" t="str">
        <f>[5]lang_3!D423</f>
        <v>Protection</v>
      </c>
    </row>
    <row r="424" spans="1:4">
      <c r="A424" t="str">
        <f>[5]lang_3!A424</f>
        <v>HEROMASTERY_62183</v>
      </c>
      <c r="B424" t="str">
        <f>[5]lang_3!B424</f>
        <v>庇护</v>
      </c>
      <c r="C424" t="str">
        <f>[5]lang_3!C424</f>
        <v>#庇护</v>
      </c>
      <c r="D424" t="str">
        <f>[5]lang_3!D424</f>
        <v>Protection</v>
      </c>
    </row>
    <row r="425" spans="1:4">
      <c r="A425" t="str">
        <f>[5]lang_3!A425</f>
        <v>HEROMASTERY_62191</v>
      </c>
      <c r="B425" t="str">
        <f>[5]lang_3!B425</f>
        <v>恶潮</v>
      </c>
      <c r="C425" t="str">
        <f>[5]lang_3!C425</f>
        <v>#恶潮</v>
      </c>
      <c r="D425" t="str">
        <f>[5]lang_3!D425</f>
        <v>Evil Tide</v>
      </c>
    </row>
    <row r="426" spans="1:4">
      <c r="A426" t="str">
        <f>[5]lang_3!A426</f>
        <v>HEROMASTERY_62192</v>
      </c>
      <c r="B426" t="str">
        <f>[5]lang_3!B426</f>
        <v>恶潮</v>
      </c>
      <c r="C426" t="str">
        <f>[5]lang_3!C426</f>
        <v>#恶潮</v>
      </c>
      <c r="D426" t="str">
        <f>[5]lang_3!D426</f>
        <v>Evil Tide</v>
      </c>
    </row>
    <row r="427" spans="1:4">
      <c r="A427" t="str">
        <f>[5]lang_3!A427</f>
        <v>HEROMASTERY_62193</v>
      </c>
      <c r="B427" t="str">
        <f>[5]lang_3!B427</f>
        <v>恶潮</v>
      </c>
      <c r="C427" t="str">
        <f>[5]lang_3!C427</f>
        <v>#恶潮</v>
      </c>
      <c r="D427" t="str">
        <f>[5]lang_3!D427</f>
        <v>Evil Tide</v>
      </c>
    </row>
    <row r="428" spans="1:4">
      <c r="A428" t="str">
        <f>[5]lang_3!A428</f>
        <v>HEROMASTERY_62201</v>
      </c>
      <c r="B428" t="str">
        <f>[5]lang_3!B428</f>
        <v>血怒</v>
      </c>
      <c r="C428" t="str">
        <f>[5]lang_3!C428</f>
        <v>#血怒</v>
      </c>
      <c r="D428" t="str">
        <f>[5]lang_3!D428</f>
        <v>Blood Fury</v>
      </c>
    </row>
    <row r="429" spans="1:4">
      <c r="A429" t="str">
        <f>[5]lang_3!A429</f>
        <v>HEROMASTERY_62202</v>
      </c>
      <c r="B429" t="str">
        <f>[5]lang_3!B429</f>
        <v>血怒</v>
      </c>
      <c r="C429" t="str">
        <f>[5]lang_3!C429</f>
        <v>#血怒</v>
      </c>
      <c r="D429" t="str">
        <f>[5]lang_3!D429</f>
        <v>Blood Fury</v>
      </c>
    </row>
    <row r="430" spans="1:4">
      <c r="A430" t="str">
        <f>[5]lang_3!A430</f>
        <v>HEROMASTERY_62203</v>
      </c>
      <c r="B430" t="str">
        <f>[5]lang_3!B430</f>
        <v>血怒</v>
      </c>
      <c r="C430" t="str">
        <f>[5]lang_3!C430</f>
        <v>#血怒</v>
      </c>
      <c r="D430" t="str">
        <f>[5]lang_3!D430</f>
        <v>Blood Fury</v>
      </c>
    </row>
    <row r="431" spans="1:4">
      <c r="A431" t="str">
        <f>[5]lang_3!A431</f>
        <v>HEROMASTERY_62211</v>
      </c>
      <c r="B431" t="str">
        <f>[5]lang_3!B431</f>
        <v>回收</v>
      </c>
      <c r="C431" t="str">
        <f>[5]lang_3!C431</f>
        <v>#回收</v>
      </c>
      <c r="D431" t="str">
        <f>[5]lang_3!D431</f>
        <v>Recycle</v>
      </c>
    </row>
    <row r="432" spans="1:4">
      <c r="A432" t="str">
        <f>[5]lang_3!A432</f>
        <v>HEROMASTERY_62212</v>
      </c>
      <c r="B432" t="str">
        <f>[5]lang_3!B432</f>
        <v>回收</v>
      </c>
      <c r="C432" t="str">
        <f>[5]lang_3!C432</f>
        <v>#回收</v>
      </c>
      <c r="D432" t="str">
        <f>[5]lang_3!D432</f>
        <v>Recycle</v>
      </c>
    </row>
    <row r="433" spans="1:4">
      <c r="A433" t="str">
        <f>[5]lang_3!A433</f>
        <v>HEROMASTERY_62213</v>
      </c>
      <c r="B433" t="str">
        <f>[5]lang_3!B433</f>
        <v>回收</v>
      </c>
      <c r="C433" t="str">
        <f>[5]lang_3!C433</f>
        <v>#回收</v>
      </c>
      <c r="D433" t="str">
        <f>[5]lang_3!D433</f>
        <v>Recycle</v>
      </c>
    </row>
    <row r="434" spans="1:4">
      <c r="A434" t="str">
        <f>[5]lang_3!A434</f>
        <v>HEROMASTERY_62221</v>
      </c>
      <c r="B434" t="str">
        <f>[5]lang_3!B434</f>
        <v>智慧术</v>
      </c>
      <c r="C434" t="str">
        <f>[5]lang_3!C434</f>
        <v>#智慧术</v>
      </c>
      <c r="D434" t="str">
        <f>[5]lang_3!D434</f>
        <v xml:space="preserve">Wisdom </v>
      </c>
    </row>
    <row r="435" spans="1:4">
      <c r="A435" t="str">
        <f>[5]lang_3!A435</f>
        <v>HEROMASTERY_62222</v>
      </c>
      <c r="B435" t="str">
        <f>[5]lang_3!B435</f>
        <v>智慧术</v>
      </c>
      <c r="C435" t="str">
        <f>[5]lang_3!C435</f>
        <v>#智慧术</v>
      </c>
      <c r="D435" t="str">
        <f>[5]lang_3!D435</f>
        <v xml:space="preserve">Wisdom </v>
      </c>
    </row>
    <row r="436" spans="1:4">
      <c r="A436" t="str">
        <f>[5]lang_3!A436</f>
        <v>HEROMASTERY_62223</v>
      </c>
      <c r="B436" t="str">
        <f>[5]lang_3!B436</f>
        <v>智慧术</v>
      </c>
      <c r="C436" t="str">
        <f>[5]lang_3!C436</f>
        <v>#智慧术</v>
      </c>
      <c r="D436" t="str">
        <f>[5]lang_3!D436</f>
        <v xml:space="preserve">Wisdom </v>
      </c>
    </row>
    <row r="437" spans="1:4">
      <c r="A437" t="str">
        <f>[5]lang_3!A437</f>
        <v>HEROMASTERY_62231</v>
      </c>
      <c r="B437" t="str">
        <f>[5]lang_3!B437</f>
        <v>招魂术</v>
      </c>
      <c r="C437" t="str">
        <f>[5]lang_3!C437</f>
        <v>#招魂术</v>
      </c>
      <c r="D437" t="str">
        <f>[5]lang_3!D437</f>
        <v>Necromancy</v>
      </c>
    </row>
    <row r="438" spans="1:4">
      <c r="A438" t="str">
        <f>[5]lang_3!A438</f>
        <v>HEROMASTERY_62232</v>
      </c>
      <c r="B438" t="str">
        <f>[5]lang_3!B438</f>
        <v>招魂术</v>
      </c>
      <c r="C438" t="str">
        <f>[5]lang_3!C438</f>
        <v>#招魂术</v>
      </c>
      <c r="D438" t="str">
        <f>[5]lang_3!D438</f>
        <v>Necromancy</v>
      </c>
    </row>
    <row r="439" spans="1:4">
      <c r="A439" t="str">
        <f>[5]lang_3!A439</f>
        <v>HEROMASTERY_62233</v>
      </c>
      <c r="B439" t="str">
        <f>[5]lang_3!B439</f>
        <v>招魂术</v>
      </c>
      <c r="C439" t="str">
        <f>[5]lang_3!C439</f>
        <v>#招魂术</v>
      </c>
      <c r="D439" t="str">
        <f>[5]lang_3!D439</f>
        <v>Necromancy</v>
      </c>
    </row>
    <row r="440" spans="1:4">
      <c r="A440" t="str">
        <f>[5]lang_3!A440</f>
        <v>HEROMASTERY_49001</v>
      </c>
      <c r="B440">
        <f>[5]lang_3!B440</f>
        <v>0</v>
      </c>
      <c r="C440" t="str">
        <f>[5]lang_3!C440</f>
        <v>#幻影加速</v>
      </c>
      <c r="D440">
        <f>[5]lang_3!D440</f>
        <v>0</v>
      </c>
    </row>
    <row r="441" spans="1:4">
      <c r="A441" t="str">
        <f>[5]lang_3!A441</f>
        <v>HEROMASTERY_49002</v>
      </c>
      <c r="B441">
        <f>[5]lang_3!B441</f>
        <v>0</v>
      </c>
      <c r="C441" t="str">
        <f>[5]lang_3!C441</f>
        <v>#神圣之血</v>
      </c>
      <c r="D441">
        <f>[5]lang_3!D441</f>
        <v>0</v>
      </c>
    </row>
    <row r="442" spans="1:4">
      <c r="A442" t="str">
        <f>[5]lang_3!A442</f>
        <v>HEROMASTERY_49003</v>
      </c>
      <c r="B442">
        <f>[5]lang_3!B442</f>
        <v>0</v>
      </c>
      <c r="C442" t="str">
        <f>[5]lang_3!C442</f>
        <v>#魔力源泉</v>
      </c>
      <c r="D442">
        <f>[5]lang_3!D442</f>
        <v>0</v>
      </c>
    </row>
    <row r="443" spans="1:4">
      <c r="A443" t="str">
        <f>[5]lang_3!A443</f>
        <v>HEROMASTERY_49004</v>
      </c>
      <c r="B443">
        <f>[5]lang_3!B443</f>
        <v>0</v>
      </c>
      <c r="C443" t="str">
        <f>[5]lang_3!C443</f>
        <v>#法力增幅</v>
      </c>
      <c r="D443">
        <f>[5]lang_3!D443</f>
        <v>0</v>
      </c>
    </row>
    <row r="444" spans="1:4">
      <c r="A444" t="str">
        <f>[5]lang_3!A444</f>
        <v>HEROMASTERY_49010</v>
      </c>
      <c r="B444">
        <f>[5]lang_3!B444</f>
        <v>0</v>
      </c>
      <c r="C444" t="str">
        <f>[5]lang_3!C444</f>
        <v>#力量领域</v>
      </c>
      <c r="D444">
        <f>[5]lang_3!D444</f>
        <v>0</v>
      </c>
    </row>
    <row r="445" spans="1:4">
      <c r="A445" t="str">
        <f>[5]lang_3!A445</f>
        <v>HEROMASTERY_49011</v>
      </c>
      <c r="B445">
        <f>[5]lang_3!B445</f>
        <v>0</v>
      </c>
      <c r="C445" t="str">
        <f>[5]lang_3!C445</f>
        <v>#幸运降临</v>
      </c>
      <c r="D445">
        <f>[5]lang_3!D445</f>
        <v>0</v>
      </c>
    </row>
    <row r="446" spans="1:4">
      <c r="A446" t="str">
        <f>[5]lang_3!A446</f>
        <v>HEROMASTERY_49012</v>
      </c>
      <c r="B446">
        <f>[5]lang_3!B446</f>
        <v>0</v>
      </c>
      <c r="C446" t="str">
        <f>[5]lang_3!C446</f>
        <v>#魔法抑制</v>
      </c>
      <c r="D446">
        <f>[5]lang_3!D446</f>
        <v>0</v>
      </c>
    </row>
    <row r="447" spans="1:4">
      <c r="A447" t="str">
        <f>[5]lang_3!A447</f>
        <v>HEROMASTERY_49013</v>
      </c>
      <c r="B447">
        <f>[5]lang_3!B447</f>
        <v>0</v>
      </c>
      <c r="C447" t="str">
        <f>[5]lang_3!C447</f>
        <v>#鹰眼洞察</v>
      </c>
      <c r="D447">
        <f>[5]lang_3!D447</f>
        <v>0</v>
      </c>
    </row>
    <row r="448" spans="1:4">
      <c r="A448">
        <f>[5]lang_3!A448</f>
        <v>0</v>
      </c>
      <c r="B448">
        <f>[5]lang_3!B448</f>
        <v>0</v>
      </c>
      <c r="C448" t="str">
        <f>[5]lang_3!C448</f>
        <v/>
      </c>
      <c r="D448">
        <f>[5]lang_3!D448</f>
        <v>0</v>
      </c>
    </row>
    <row r="449" spans="1:4">
      <c r="A449">
        <f>[5]lang_3!A449</f>
        <v>0</v>
      </c>
      <c r="B449">
        <f>[5]lang_3!B449</f>
        <v>0</v>
      </c>
      <c r="C449" t="str">
        <f>[5]lang_3!C449</f>
        <v/>
      </c>
      <c r="D449">
        <f>[5]lang_3!D449</f>
        <v>0</v>
      </c>
    </row>
    <row r="450" spans="1:4">
      <c r="A450">
        <f>[5]lang_3!A450</f>
        <v>0</v>
      </c>
      <c r="B450">
        <f>[5]lang_3!B450</f>
        <v>0</v>
      </c>
      <c r="C450" t="str">
        <f>[5]lang_3!C450</f>
        <v/>
      </c>
      <c r="D450">
        <f>[5]lang_3!D450</f>
        <v>0</v>
      </c>
    </row>
    <row r="451" spans="1:4">
      <c r="A451" t="str">
        <f>[5]lang_3!A451</f>
        <v>#专精描述</v>
      </c>
      <c r="B451">
        <f>[5]lang_3!B451</f>
        <v>0</v>
      </c>
      <c r="C451" t="str">
        <f>[5]lang_3!C451</f>
        <v/>
      </c>
      <c r="D451">
        <f>[5]lang_3!D451</f>
        <v>0</v>
      </c>
    </row>
    <row r="452" spans="1:4">
      <c r="A452" t="str">
        <f>[5]lang_3!A452</f>
        <v>HEROMASTERYDES_62001</v>
      </c>
      <c r="B452" t="str">
        <f>[5]lang_3!B452</f>
        <v>初级抵抗力</v>
      </c>
      <c r="C452" t="str">
        <f>[5]lang_3!C452</f>
        <v>#所有兵团法术免伤提高[color=1ca216,fontsize=20]{$addattr12}%[-]</v>
      </c>
      <c r="D452">
        <f>[5]lang_3!D452</f>
        <v>0</v>
      </c>
    </row>
    <row r="453" spans="1:4">
      <c r="A453" t="str">
        <f>[5]lang_3!A453</f>
        <v>HEROMASTERYDES_62002</v>
      </c>
      <c r="B453" t="str">
        <f>[5]lang_3!B453</f>
        <v>中级抵抗力</v>
      </c>
      <c r="C453" t="str">
        <f>[5]lang_3!C453</f>
        <v>#所有兵团法术免伤提高[color=1ca216,fontsize=20]{$addattr12}%[-]</v>
      </c>
      <c r="D453">
        <f>[5]lang_3!D453</f>
        <v>0</v>
      </c>
    </row>
    <row r="454" spans="1:4">
      <c r="A454" t="str">
        <f>[5]lang_3!A454</f>
        <v>HEROMASTERYDES_62003</v>
      </c>
      <c r="B454" t="str">
        <f>[5]lang_3!B454</f>
        <v>高级抵抗力</v>
      </c>
      <c r="C454" t="str">
        <f>[5]lang_3!C454</f>
        <v>#所有兵团法术免伤提高[color=1ca216,fontsize=20]{$addattr12}%[-]</v>
      </c>
      <c r="D454">
        <f>[5]lang_3!D454</f>
        <v>0</v>
      </c>
    </row>
    <row r="455" spans="1:4">
      <c r="A455" t="str">
        <f>[5]lang_3!A455</f>
        <v>HEROMASTERYDES_62011</v>
      </c>
      <c r="B455" t="str">
        <f>[5]lang_3!B455</f>
        <v>初级防御术</v>
      </c>
      <c r="C455" t="str">
        <f>[5]lang_3!C455</f>
        <v>#所有英雄防御提高[color=1ca216,fontsize=20]{$morale12}[-]</v>
      </c>
      <c r="D455">
        <f>[5]lang_3!D455</f>
        <v>0</v>
      </c>
    </row>
    <row r="456" spans="1:4">
      <c r="A456" t="str">
        <f>[5]lang_3!A456</f>
        <v>HEROMASTERYDES_62012</v>
      </c>
      <c r="B456" t="str">
        <f>[5]lang_3!B456</f>
        <v>中级防御术</v>
      </c>
      <c r="C456" t="str">
        <f>[5]lang_3!C456</f>
        <v>#所有英雄防御提高[color=1ca216,fontsize=20]{$morale12}[-]</v>
      </c>
      <c r="D456">
        <f>[5]lang_3!D456</f>
        <v>0</v>
      </c>
    </row>
    <row r="457" spans="1:4">
      <c r="A457" t="str">
        <f>[5]lang_3!A457</f>
        <v>HEROMASTERYDES_62013</v>
      </c>
      <c r="B457" t="str">
        <f>[5]lang_3!B457</f>
        <v>高级防御术</v>
      </c>
      <c r="C457" t="str">
        <f>[5]lang_3!C457</f>
        <v>#所有英雄防御提高[color=1ca216,fontsize=20]{$morale12}[-]</v>
      </c>
      <c r="D457">
        <f>[5]lang_3!D457</f>
        <v>0</v>
      </c>
    </row>
    <row r="458" spans="1:4">
      <c r="A458" t="str">
        <f>[5]lang_3!A458</f>
        <v>HEROMASTERYDES_62021</v>
      </c>
      <c r="B458" t="str">
        <f>[5]lang_3!B458</f>
        <v>初级箭术</v>
      </c>
      <c r="C458" t="str">
        <f>[5]lang_3!C458</f>
        <v>#所有射手兵团暴击值提高[color=1ca216,fontsize=20]{$addattr12}[-]</v>
      </c>
      <c r="D458">
        <f>[5]lang_3!D458</f>
        <v>0</v>
      </c>
    </row>
    <row r="459" spans="1:4">
      <c r="A459" t="str">
        <f>[5]lang_3!A459</f>
        <v>HEROMASTERYDES_62022</v>
      </c>
      <c r="B459" t="str">
        <f>[5]lang_3!B459</f>
        <v>中级箭术</v>
      </c>
      <c r="C459" t="str">
        <f>[5]lang_3!C459</f>
        <v>#所有射手兵团暴击值提高[color=1ca216,fontsize=20]{$addattr12}[-]</v>
      </c>
      <c r="D459">
        <f>[5]lang_3!D459</f>
        <v>0</v>
      </c>
    </row>
    <row r="460" spans="1:4">
      <c r="A460" t="str">
        <f>[5]lang_3!A460</f>
        <v>HEROMASTERYDES_62023</v>
      </c>
      <c r="B460" t="str">
        <f>[5]lang_3!B460</f>
        <v>高级箭术</v>
      </c>
      <c r="C460" t="str">
        <f>[5]lang_3!C460</f>
        <v>#所有射手兵团暴击值提高[color=1ca216,fontsize=20]{$addattr12}[-]</v>
      </c>
      <c r="D460">
        <f>[5]lang_3!D460</f>
        <v>0</v>
      </c>
    </row>
    <row r="461" spans="1:4">
      <c r="A461" t="str">
        <f>[5]lang_3!A461</f>
        <v>HEROMASTERYDES_62031</v>
      </c>
      <c r="B461" t="str">
        <f>[5]lang_3!B461</f>
        <v>初级进攻术</v>
      </c>
      <c r="C461" t="str">
        <f>[5]lang_3!C461</f>
        <v>#所有英雄攻击提高[color=1ca216,fontsize=20]{$morale12}[-]</v>
      </c>
      <c r="D461">
        <f>[5]lang_3!D461</f>
        <v>0</v>
      </c>
    </row>
    <row r="462" spans="1:4">
      <c r="A462" t="str">
        <f>[5]lang_3!A462</f>
        <v>HEROMASTERYDES_62032</v>
      </c>
      <c r="B462" t="str">
        <f>[5]lang_3!B462</f>
        <v>中级进攻术</v>
      </c>
      <c r="C462" t="str">
        <f>[5]lang_3!C462</f>
        <v>#所有英雄攻击提高[color=1ca216,fontsize=20]{$morale12}[-]</v>
      </c>
      <c r="D462">
        <f>[5]lang_3!D462</f>
        <v>0</v>
      </c>
    </row>
    <row r="463" spans="1:4">
      <c r="A463" t="str">
        <f>[5]lang_3!A463</f>
        <v>HEROMASTERYDES_62033</v>
      </c>
      <c r="B463" t="str">
        <f>[5]lang_3!B463</f>
        <v>高级进攻术</v>
      </c>
      <c r="C463" t="str">
        <f>[5]lang_3!C463</f>
        <v>#所有英雄攻击提高[color=1ca216,fontsize=20]{$morale12}[-]</v>
      </c>
      <c r="D463">
        <f>[5]lang_3!D463</f>
        <v>0</v>
      </c>
    </row>
    <row r="464" spans="1:4">
      <c r="A464" t="str">
        <f>[5]lang_3!A464</f>
        <v>HEROMASTERYDES_62041</v>
      </c>
      <c r="B464" t="str">
        <f>[5]lang_3!B464</f>
        <v>初级领导术</v>
      </c>
      <c r="C464" t="str">
        <f>[5]lang_3!C464</f>
        <v>#所有兵团士气提高[color=1ca216,fontsize=20]{$morale12}[-]</v>
      </c>
      <c r="D464">
        <f>[5]lang_3!D464</f>
        <v>0</v>
      </c>
    </row>
    <row r="465" spans="1:4">
      <c r="A465" t="str">
        <f>[5]lang_3!A465</f>
        <v>HEROMASTERYDES_62042</v>
      </c>
      <c r="B465" t="str">
        <f>[5]lang_3!B465</f>
        <v>中级领导术</v>
      </c>
      <c r="C465" t="str">
        <f>[5]lang_3!C465</f>
        <v>#所有兵团士气提高[color=1ca216,fontsize=20]{$morale12}[-]</v>
      </c>
      <c r="D465">
        <f>[5]lang_3!D465</f>
        <v>0</v>
      </c>
    </row>
    <row r="466" spans="1:4">
      <c r="A466" t="str">
        <f>[5]lang_3!A466</f>
        <v>HEROMASTERYDES_62043</v>
      </c>
      <c r="B466" t="str">
        <f>[5]lang_3!B466</f>
        <v>高级领导术</v>
      </c>
      <c r="C466" t="str">
        <f>[5]lang_3!C466</f>
        <v>#所有兵团士气提高[color=1ca216,fontsize=20]{$morale12}[-]</v>
      </c>
      <c r="D466">
        <f>[5]lang_3!D466</f>
        <v>0</v>
      </c>
    </row>
    <row r="467" spans="1:4">
      <c r="A467" t="str">
        <f>[5]lang_3!A467</f>
        <v>HEROMASTERYDES_62051</v>
      </c>
      <c r="B467" t="str">
        <f>[5]lang_3!B467</f>
        <v>初级寻路术</v>
      </c>
      <c r="C467" t="str">
        <f>[5]lang_3!C467</f>
        <v>#所有突击兵团攻击提高[color=1ca216,fontsize=20]{$addattr12}%[-]</v>
      </c>
      <c r="D467">
        <f>[5]lang_3!D467</f>
        <v>0</v>
      </c>
    </row>
    <row r="468" spans="1:4">
      <c r="A468" t="str">
        <f>[5]lang_3!A468</f>
        <v>HEROMASTERYDES_62052</v>
      </c>
      <c r="B468" t="str">
        <f>[5]lang_3!B468</f>
        <v>中级寻路术</v>
      </c>
      <c r="C468" t="str">
        <f>[5]lang_3!C468</f>
        <v>#所有突击兵团攻击提高[color=1ca216,fontsize=20]{$addattr12}%[-]</v>
      </c>
      <c r="D468">
        <f>[5]lang_3!D468</f>
        <v>0</v>
      </c>
    </row>
    <row r="469" spans="1:4">
      <c r="A469" t="str">
        <f>[5]lang_3!A469</f>
        <v>HEROMASTERYDES_62053</v>
      </c>
      <c r="B469" t="str">
        <f>[5]lang_3!B469</f>
        <v>高级寻路术</v>
      </c>
      <c r="C469" t="str">
        <f>[5]lang_3!C469</f>
        <v>#所有突击兵团攻击提高[color=1ca216,fontsize=20]{$addattr12}%[-]</v>
      </c>
      <c r="D469">
        <f>[5]lang_3!D469</f>
        <v>0</v>
      </c>
    </row>
    <row r="470" spans="1:4">
      <c r="A470" t="str">
        <f>[5]lang_3!A470</f>
        <v>HEROMASTERYDES_62061</v>
      </c>
      <c r="B470" t="str">
        <f>[5]lang_3!B470</f>
        <v>初级智力</v>
      </c>
      <c r="C470" t="str">
        <f>[5]lang_3!C470</f>
        <v>#所有英雄智力提高[color=1ca216,fontsize=20]{$morale12}[-]</v>
      </c>
      <c r="D470">
        <f>[5]lang_3!D470</f>
        <v>0</v>
      </c>
    </row>
    <row r="471" spans="1:4">
      <c r="A471" t="str">
        <f>[5]lang_3!A471</f>
        <v>HEROMASTERYDES_62062</v>
      </c>
      <c r="B471" t="str">
        <f>[5]lang_3!B471</f>
        <v>中级智力</v>
      </c>
      <c r="C471" t="str">
        <f>[5]lang_3!C471</f>
        <v>#所有英雄智力提高[color=1ca216,fontsize=20]{$morale12}[-]</v>
      </c>
      <c r="D471">
        <f>[5]lang_3!D471</f>
        <v>0</v>
      </c>
    </row>
    <row r="472" spans="1:4">
      <c r="A472" t="str">
        <f>[5]lang_3!A472</f>
        <v>HEROMASTERYDES_62063</v>
      </c>
      <c r="B472" t="str">
        <f>[5]lang_3!B472</f>
        <v>高级智力</v>
      </c>
      <c r="C472" t="str">
        <f>[5]lang_3!C472</f>
        <v>#所有英雄智力提高[color=1ca216,fontsize=20]{$morale12}[-]</v>
      </c>
      <c r="D472">
        <f>[5]lang_3!D472</f>
        <v>0</v>
      </c>
    </row>
    <row r="473" spans="1:4">
      <c r="A473" t="str">
        <f>[5]lang_3!A473</f>
        <v>HEROMASTERYDES_62071</v>
      </c>
      <c r="B473" t="str">
        <f>[5]lang_3!B473</f>
        <v>初级火系魔法</v>
      </c>
      <c r="C473" t="str">
        <f>[5]lang_3!C473</f>
        <v>#火系法术冷却时间减少[color=1ca216,fontsize=20]{$morale12}%[-]</v>
      </c>
      <c r="D473">
        <f>[5]lang_3!D473</f>
        <v>0</v>
      </c>
    </row>
    <row r="474" spans="1:4">
      <c r="A474" t="str">
        <f>[5]lang_3!A474</f>
        <v>HEROMASTERYDES_62072</v>
      </c>
      <c r="B474" t="str">
        <f>[5]lang_3!B474</f>
        <v>中级火系魔法</v>
      </c>
      <c r="C474" t="str">
        <f>[5]lang_3!C474</f>
        <v>#火系法术冷却时间减少[color=1ca216,fontsize=20]{$morale12}%[-]</v>
      </c>
      <c r="D474">
        <f>[5]lang_3!D474</f>
        <v>0</v>
      </c>
    </row>
    <row r="475" spans="1:4">
      <c r="A475" t="str">
        <f>[5]lang_3!A475</f>
        <v>HEROMASTERYDES_62073</v>
      </c>
      <c r="B475" t="str">
        <f>[5]lang_3!B475</f>
        <v>高级火系魔法</v>
      </c>
      <c r="C475" t="str">
        <f>[5]lang_3!C475</f>
        <v>#火系法术冷却时间减少[color=1ca216,fontsize=20]{$morale12}%[-]</v>
      </c>
      <c r="D475">
        <f>[5]lang_3!D475</f>
        <v>0</v>
      </c>
    </row>
    <row r="476" spans="1:4">
      <c r="A476" t="str">
        <f>[5]lang_3!A476</f>
        <v>HEROMASTERYDES_62081</v>
      </c>
      <c r="B476" t="str">
        <f>[5]lang_3!B476</f>
        <v>初级水系魔法</v>
      </c>
      <c r="C476" t="str">
        <f>[5]lang_3!C476</f>
        <v>#水系法术冷却时间减少[color=1ca216,fontsize=20]{$morale12}%[-]</v>
      </c>
      <c r="D476">
        <f>[5]lang_3!D476</f>
        <v>0</v>
      </c>
    </row>
    <row r="477" spans="1:4">
      <c r="A477" t="str">
        <f>[5]lang_3!A477</f>
        <v>HEROMASTERYDES_62082</v>
      </c>
      <c r="B477" t="str">
        <f>[5]lang_3!B477</f>
        <v>中级水系魔法</v>
      </c>
      <c r="C477" t="str">
        <f>[5]lang_3!C477</f>
        <v>#水系法术冷却时间减少[color=1ca216,fontsize=20]{$morale12}%[-]</v>
      </c>
      <c r="D477">
        <f>[5]lang_3!D477</f>
        <v>0</v>
      </c>
    </row>
    <row r="478" spans="1:4">
      <c r="A478" t="str">
        <f>[5]lang_3!A478</f>
        <v>HEROMASTERYDES_62083</v>
      </c>
      <c r="B478" t="str">
        <f>[5]lang_3!B478</f>
        <v>高级水系魔法</v>
      </c>
      <c r="C478" t="str">
        <f>[5]lang_3!C478</f>
        <v>#水系法术冷却时间减少[color=1ca216,fontsize=20]{$morale12}%[-]</v>
      </c>
      <c r="D478">
        <f>[5]lang_3!D478</f>
        <v>0</v>
      </c>
    </row>
    <row r="479" spans="1:4">
      <c r="A479" t="str">
        <f>[5]lang_3!A479</f>
        <v>HEROMASTERYDES_62091</v>
      </c>
      <c r="B479" t="str">
        <f>[5]lang_3!B479</f>
        <v>初级气系魔法</v>
      </c>
      <c r="C479" t="str">
        <f>[5]lang_3!C479</f>
        <v>#气系法术冷却时间减少[color=1ca216,fontsize=20]{$morale12}%[-]</v>
      </c>
      <c r="D479">
        <f>[5]lang_3!D479</f>
        <v>0</v>
      </c>
    </row>
    <row r="480" spans="1:4">
      <c r="A480" t="str">
        <f>[5]lang_3!A480</f>
        <v>HEROMASTERYDES_62092</v>
      </c>
      <c r="B480" t="str">
        <f>[5]lang_3!B480</f>
        <v>中级气系魔法</v>
      </c>
      <c r="C480" t="str">
        <f>[5]lang_3!C480</f>
        <v>#气系法术冷却时间减少[color=1ca216,fontsize=20]{$morale12}%[-]</v>
      </c>
      <c r="D480">
        <f>[5]lang_3!D480</f>
        <v>0</v>
      </c>
    </row>
    <row r="481" spans="1:4">
      <c r="A481" t="str">
        <f>[5]lang_3!A481</f>
        <v>HEROMASTERYDES_62093</v>
      </c>
      <c r="B481" t="str">
        <f>[5]lang_3!B481</f>
        <v>高级气系魔法</v>
      </c>
      <c r="C481" t="str">
        <f>[5]lang_3!C481</f>
        <v>#气系法术冷却时间减少[color=1ca216,fontsize=20]{$morale12}%[-]</v>
      </c>
      <c r="D481">
        <f>[5]lang_3!D481</f>
        <v>0</v>
      </c>
    </row>
    <row r="482" spans="1:4">
      <c r="A482" t="str">
        <f>[5]lang_3!A482</f>
        <v>HEROMASTERYDES_62101</v>
      </c>
      <c r="B482" t="str">
        <f>[5]lang_3!B482</f>
        <v>初级土系魔法</v>
      </c>
      <c r="C482" t="str">
        <f>[5]lang_3!C482</f>
        <v>#土系法术冷却时间减少[color=1ca216,fontsize=20]{$morale12}%[-]</v>
      </c>
      <c r="D482">
        <f>[5]lang_3!D482</f>
        <v>0</v>
      </c>
    </row>
    <row r="483" spans="1:4">
      <c r="A483" t="str">
        <f>[5]lang_3!A483</f>
        <v>HEROMASTERYDES_62102</v>
      </c>
      <c r="B483" t="str">
        <f>[5]lang_3!B483</f>
        <v>中级土系魔法</v>
      </c>
      <c r="C483" t="str">
        <f>[5]lang_3!C483</f>
        <v>#土系法术冷却时间减少[color=1ca216,fontsize=20]{$morale12}%[-]</v>
      </c>
      <c r="D483">
        <f>[5]lang_3!D483</f>
        <v>0</v>
      </c>
    </row>
    <row r="484" spans="1:4">
      <c r="A484" t="str">
        <f>[5]lang_3!A484</f>
        <v>HEROMASTERYDES_62103</v>
      </c>
      <c r="B484" t="str">
        <f>[5]lang_3!B484</f>
        <v>高级土系魔法</v>
      </c>
      <c r="C484" t="str">
        <f>[5]lang_3!C484</f>
        <v>#土系法术冷却时间减少[color=1ca216,fontsize=20]{$morale12}%[-]</v>
      </c>
      <c r="D484">
        <f>[5]lang_3!D484</f>
        <v>0</v>
      </c>
    </row>
    <row r="485" spans="1:4">
      <c r="A485" t="str">
        <f>[5]lang_3!A485</f>
        <v>HEROMASTERYDES_62111</v>
      </c>
      <c r="B485" t="str">
        <f>[5]lang_3!B485</f>
        <v>初级神秘术</v>
      </c>
      <c r="C485" t="str">
        <f>[5]lang_3!C485</f>
        <v>#英雄魔法回复速度提高[color=1ca216,fontsize=20]{$morale12*2}[-]</v>
      </c>
      <c r="D485">
        <f>[5]lang_3!D485</f>
        <v>0</v>
      </c>
    </row>
    <row r="486" spans="1:4">
      <c r="A486" t="str">
        <f>[5]lang_3!A486</f>
        <v>HEROMASTERYDES_62112</v>
      </c>
      <c r="B486" t="str">
        <f>[5]lang_3!B486</f>
        <v>中级神秘术</v>
      </c>
      <c r="C486" t="str">
        <f>[5]lang_3!C486</f>
        <v>#英雄魔法回复速度提高[color=1ca216,fontsize=20]{$morale12*2}[-]</v>
      </c>
      <c r="D486">
        <f>[5]lang_3!D486</f>
        <v>0</v>
      </c>
    </row>
    <row r="487" spans="1:4">
      <c r="A487" t="str">
        <f>[5]lang_3!A487</f>
        <v>HEROMASTERYDES_62113</v>
      </c>
      <c r="B487" t="str">
        <f>[5]lang_3!B487</f>
        <v>高级神秘术</v>
      </c>
      <c r="C487" t="str">
        <f>[5]lang_3!C487</f>
        <v>#英雄魔法回复速度提高[color=1ca216,fontsize=20]{$morale12*2}[-]</v>
      </c>
      <c r="D487">
        <f>[5]lang_3!D487</f>
        <v>0</v>
      </c>
    </row>
    <row r="488" spans="1:4">
      <c r="A488" t="str">
        <f>[5]lang_3!A488</f>
        <v>HEROMASTERYDES_62121</v>
      </c>
      <c r="B488" t="str">
        <f>[5]lang_3!B488</f>
        <v>初级学术</v>
      </c>
      <c r="C488" t="str">
        <f>[5]lang_3!C488</f>
        <v>#所有英雄知识提高[color=1ca216,fontsize=20]{$morale12}[-]</v>
      </c>
      <c r="D488">
        <f>[5]lang_3!D488</f>
        <v>0</v>
      </c>
    </row>
    <row r="489" spans="1:4">
      <c r="A489" t="str">
        <f>[5]lang_3!A489</f>
        <v>HEROMASTERYDES_62122</v>
      </c>
      <c r="B489" t="str">
        <f>[5]lang_3!B489</f>
        <v>中级学术</v>
      </c>
      <c r="C489" t="str">
        <f>[5]lang_3!C489</f>
        <v>#所有英雄知识提高[color=1ca216,fontsize=20]{$morale12}[-]</v>
      </c>
      <c r="D489">
        <f>[5]lang_3!D489</f>
        <v>0</v>
      </c>
    </row>
    <row r="490" spans="1:4">
      <c r="A490" t="str">
        <f>[5]lang_3!A490</f>
        <v>HEROMASTERYDES_62123</v>
      </c>
      <c r="B490" t="str">
        <f>[5]lang_3!B490</f>
        <v>高级学术</v>
      </c>
      <c r="C490" t="str">
        <f>[5]lang_3!C490</f>
        <v>#所有英雄知识提高[color=1ca216,fontsize=20]{$morale12}[-]</v>
      </c>
      <c r="D490">
        <f>[5]lang_3!D490</f>
        <v>0</v>
      </c>
    </row>
    <row r="491" spans="1:4">
      <c r="A491" t="str">
        <f>[5]lang_3!A491</f>
        <v>HEROMASTERYDES_62131</v>
      </c>
      <c r="B491" t="str">
        <f>[5]lang_3!B491</f>
        <v>初级战术</v>
      </c>
      <c r="C491" t="str">
        <f>[5]lang_3!C491</f>
        <v>#所有防御兵团生命提高[color=1ca216,fontsize=20]{$addattr12}%[-]</v>
      </c>
      <c r="D491">
        <f>[5]lang_3!D491</f>
        <v>0</v>
      </c>
    </row>
    <row r="492" spans="1:4">
      <c r="A492" t="str">
        <f>[5]lang_3!A492</f>
        <v>HEROMASTERYDES_62132</v>
      </c>
      <c r="B492" t="str">
        <f>[5]lang_3!B492</f>
        <v>中级战术</v>
      </c>
      <c r="C492" t="str">
        <f>[5]lang_3!C492</f>
        <v>#所有防御兵团生命提高[color=1ca216,fontsize=20]{$addattr12}%[-]</v>
      </c>
      <c r="D492">
        <f>[5]lang_3!D492</f>
        <v>0</v>
      </c>
    </row>
    <row r="493" spans="1:4">
      <c r="A493" t="str">
        <f>[5]lang_3!A493</f>
        <v>HEROMASTERYDES_62133</v>
      </c>
      <c r="B493" t="str">
        <f>[5]lang_3!B493</f>
        <v>高级战术</v>
      </c>
      <c r="C493" t="str">
        <f>[5]lang_3!C493</f>
        <v>#所有防御兵团生命提高[color=1ca216,fontsize=20]{$addattr12}%[-]</v>
      </c>
      <c r="D493">
        <f>[5]lang_3!D493</f>
        <v>0</v>
      </c>
    </row>
    <row r="494" spans="1:4">
      <c r="A494" t="str">
        <f>[5]lang_3!A494</f>
        <v>HEROMASTERYDES_62141</v>
      </c>
      <c r="B494" t="str">
        <f>[5]lang_3!B494</f>
        <v>初级急救术</v>
      </c>
      <c r="C494" t="str">
        <f>[5]lang_3!C494</f>
        <v>#英雄及所有兵团治疗效果提高[color=1ca216,fontsize=20]{$addattr12}%[-]</v>
      </c>
      <c r="D494">
        <f>[5]lang_3!D494</f>
        <v>0</v>
      </c>
    </row>
    <row r="495" spans="1:4">
      <c r="A495" t="str">
        <f>[5]lang_3!A495</f>
        <v>HEROMASTERYDES_62142</v>
      </c>
      <c r="B495" t="str">
        <f>[5]lang_3!B495</f>
        <v>中级急救术</v>
      </c>
      <c r="C495" t="str">
        <f>[5]lang_3!C495</f>
        <v>#英雄及所有兵团治疗效果提高[color=1ca216,fontsize=20]{$addattr12}%[-]</v>
      </c>
      <c r="D495">
        <f>[5]lang_3!D495</f>
        <v>0</v>
      </c>
    </row>
    <row r="496" spans="1:4">
      <c r="A496" t="str">
        <f>[5]lang_3!A496</f>
        <v>HEROMASTERYDES_62143</v>
      </c>
      <c r="B496" t="str">
        <f>[5]lang_3!B496</f>
        <v>高级急救术</v>
      </c>
      <c r="C496" t="str">
        <f>[5]lang_3!C496</f>
        <v>#英雄及所有兵团治疗效果提高[color=1ca216,fontsize=20]{$addattr12}%[-]</v>
      </c>
      <c r="D496">
        <f>[5]lang_3!D496</f>
        <v>0</v>
      </c>
    </row>
    <row r="497" spans="1:4">
      <c r="A497" t="str">
        <f>[5]lang_3!A497</f>
        <v>HEROMASTERYDES_62151</v>
      </c>
      <c r="B497" t="str">
        <f>[5]lang_3!B497</f>
        <v>初级魔力</v>
      </c>
      <c r="C497" t="str">
        <f>[5]lang_3!C497</f>
        <v>#所有魔法兵团伤害提高[color=1ca216,fontsize=20]{$addattr12}%[-]</v>
      </c>
      <c r="D497">
        <f>[5]lang_3!D497</f>
        <v>0</v>
      </c>
    </row>
    <row r="498" spans="1:4">
      <c r="A498" t="str">
        <f>[5]lang_3!A498</f>
        <v>HEROMASTERYDES_62152</v>
      </c>
      <c r="B498" t="str">
        <f>[5]lang_3!B498</f>
        <v>中级魔力</v>
      </c>
      <c r="C498" t="str">
        <f>[5]lang_3!C498</f>
        <v>#所有魔法兵团伤害提高[color=1ca216,fontsize=20]{$addattr12}%[-]</v>
      </c>
      <c r="D498">
        <f>[5]lang_3!D498</f>
        <v>0</v>
      </c>
    </row>
    <row r="499" spans="1:4">
      <c r="A499" t="str">
        <f>[5]lang_3!A499</f>
        <v>HEROMASTERYDES_62153</v>
      </c>
      <c r="B499" t="str">
        <f>[5]lang_3!B499</f>
        <v>高级魔力</v>
      </c>
      <c r="C499" t="str">
        <f>[5]lang_3!C499</f>
        <v>#所有魔法兵团伤害提高[color=1ca216,fontsize=20]{$addattr12}%[-]</v>
      </c>
      <c r="D499">
        <f>[5]lang_3!D499</f>
        <v>0</v>
      </c>
    </row>
    <row r="500" spans="1:4">
      <c r="A500" s="173" t="str">
        <f>[5]lang_3!A500</f>
        <v>HEROMASTERYDES_62161</v>
      </c>
      <c r="B500" s="173" t="str">
        <f>[5]lang_3!B500</f>
        <v>初级侦察术</v>
      </c>
      <c r="C500" s="173" t="str">
        <f>[5]lang_3!C500</f>
        <v>#所有攻击兵团攻速提高[color=1ca216,fontsize=20]{$addattr12}%[-]</v>
      </c>
      <c r="D500" s="173">
        <f>[5]lang_3!D500</f>
        <v>0</v>
      </c>
    </row>
    <row r="501" spans="1:4">
      <c r="A501" s="173" t="str">
        <f>[5]lang_3!A501</f>
        <v>HEROMASTERYDES_62162</v>
      </c>
      <c r="B501" s="173" t="str">
        <f>[5]lang_3!B501</f>
        <v>中级侦察术</v>
      </c>
      <c r="C501" s="173" t="str">
        <f>[5]lang_3!C501</f>
        <v>#所有攻击兵团攻速提高[color=1ca216,fontsize=20]{$addattr12}%[-]</v>
      </c>
      <c r="D501" s="173">
        <f>[5]lang_3!D501</f>
        <v>0</v>
      </c>
    </row>
    <row r="502" spans="1:4">
      <c r="A502" s="173" t="str">
        <f>[5]lang_3!A502</f>
        <v>HEROMASTERYDES_62163</v>
      </c>
      <c r="B502" s="173" t="str">
        <f>[5]lang_3!B502</f>
        <v>高级侦察术</v>
      </c>
      <c r="C502" s="173" t="str">
        <f>[5]lang_3!C502</f>
        <v>#所有攻击兵团攻速提高[color=1ca216,fontsize=20]{$addattr12}%[-]</v>
      </c>
      <c r="D502" s="173">
        <f>[5]lang_3!D502</f>
        <v>0</v>
      </c>
    </row>
    <row r="503" spans="1:4">
      <c r="A503" s="173" t="str">
        <f>[5]lang_3!A503</f>
        <v>HEROMASTERYDES_62171</v>
      </c>
      <c r="B503" s="173" t="str">
        <f>[5]lang_3!B503</f>
        <v>初级振奋</v>
      </c>
      <c r="C503" s="173" t="str">
        <f>[5]lang_3!C503</f>
        <v>#城堡兵团士气高涨时可加速同阵营兵团士气累积</v>
      </c>
      <c r="D503" s="173">
        <f>[5]lang_3!D503</f>
        <v>0</v>
      </c>
    </row>
    <row r="504" spans="1:4">
      <c r="A504" s="173" t="str">
        <f>[5]lang_3!A504</f>
        <v>HEROMASTERYDES_62172</v>
      </c>
      <c r="B504" s="173" t="str">
        <f>[5]lang_3!B504</f>
        <v>中级振奋</v>
      </c>
      <c r="C504" s="173" t="str">
        <f>[5]lang_3!C504</f>
        <v>#城堡兵团士气高涨时可加速同阵营兵团士气累积</v>
      </c>
      <c r="D504" s="173">
        <f>[5]lang_3!D504</f>
        <v>0</v>
      </c>
    </row>
    <row r="505" spans="1:4">
      <c r="A505" s="173" t="str">
        <f>[5]lang_3!A505</f>
        <v>HEROMASTERYDES_62173</v>
      </c>
      <c r="B505" s="173" t="str">
        <f>[5]lang_3!B505</f>
        <v>高级振奋</v>
      </c>
      <c r="C505" s="173" t="str">
        <f>[5]lang_3!C505</f>
        <v>#城堡兵团士气高涨时可加速同阵营兵团士气累积</v>
      </c>
      <c r="D505" s="173">
        <f>[5]lang_3!D505</f>
        <v>0</v>
      </c>
    </row>
    <row r="506" spans="1:4">
      <c r="A506" s="173" t="str">
        <f>[5]lang_3!A506</f>
        <v>HEROMASTERYDES_62181</v>
      </c>
      <c r="B506" s="173" t="str">
        <f>[5]lang_3!B506</f>
        <v>初级庇护</v>
      </c>
      <c r="C506" s="173" t="str">
        <f>[5]lang_3!C506</f>
        <v>#所有护盾吸收量提高10%</v>
      </c>
      <c r="D506" s="173">
        <f>[5]lang_3!D506</f>
        <v>0</v>
      </c>
    </row>
    <row r="507" spans="1:4">
      <c r="A507" s="173" t="str">
        <f>[5]lang_3!A507</f>
        <v>HEROMASTERYDES_62182</v>
      </c>
      <c r="B507" s="173" t="str">
        <f>[5]lang_3!B507</f>
        <v>中级庇护</v>
      </c>
      <c r="C507" s="173" t="str">
        <f>[5]lang_3!C507</f>
        <v>#所有护盾吸收量提高20%</v>
      </c>
      <c r="D507" s="173">
        <f>[5]lang_3!D507</f>
        <v>0</v>
      </c>
    </row>
    <row r="508" spans="1:4">
      <c r="A508" s="173" t="str">
        <f>[5]lang_3!A508</f>
        <v>HEROMASTERYDES_62183</v>
      </c>
      <c r="B508" s="173" t="str">
        <f>[5]lang_3!B508</f>
        <v>高级庇护</v>
      </c>
      <c r="C508" s="173" t="str">
        <f>[5]lang_3!C508</f>
        <v>#所有护盾吸收量提高30%</v>
      </c>
      <c r="D508" s="173">
        <f>[5]lang_3!D508</f>
        <v>0</v>
      </c>
    </row>
    <row r="509" spans="1:4">
      <c r="A509" s="173" t="str">
        <f>[5]lang_3!A509</f>
        <v>HEROMASTERYDES_62191</v>
      </c>
      <c r="B509" s="173" t="str">
        <f>[5]lang_3!B509</f>
        <v>初级恶潮</v>
      </c>
      <c r="C509" s="173" t="str">
        <f>[5]lang_3!C509</f>
        <v>#降低敌方所有兵团[color=1ca216,fontsize=20]1[-]士气</v>
      </c>
      <c r="D509" s="173">
        <f>[5]lang_3!D509</f>
        <v>0</v>
      </c>
    </row>
    <row r="510" spans="1:4">
      <c r="A510" s="173" t="str">
        <f>[5]lang_3!A510</f>
        <v>HEROMASTERYDES_62192</v>
      </c>
      <c r="B510" s="173" t="str">
        <f>[5]lang_3!B510</f>
        <v>中级恶潮</v>
      </c>
      <c r="C510" s="173" t="str">
        <f>[5]lang_3!C510</f>
        <v>#降低敌方所有兵团[color=1ca216,fontsize=20]3[-]士气</v>
      </c>
      <c r="D510" s="173">
        <f>[5]lang_3!D510</f>
        <v>0</v>
      </c>
    </row>
    <row r="511" spans="1:4">
      <c r="A511" s="173" t="str">
        <f>[5]lang_3!A511</f>
        <v>HEROMASTERYDES_62193</v>
      </c>
      <c r="B511" s="173" t="str">
        <f>[5]lang_3!B511</f>
        <v>高级恶潮</v>
      </c>
      <c r="C511" s="173" t="str">
        <f>[5]lang_3!C511</f>
        <v>#降低敌方所有兵团[color=1ca216,fontsize=20]5[-]士气</v>
      </c>
      <c r="D511" s="173">
        <f>[5]lang_3!D511</f>
        <v>0</v>
      </c>
    </row>
    <row r="512" spans="1:4">
      <c r="A512" s="173" t="str">
        <f>[5]lang_3!A512</f>
        <v>HEROMASTERYDES_62201</v>
      </c>
      <c r="B512" s="173" t="str">
        <f>[5]lang_3!B512</f>
        <v>初级血怒</v>
      </c>
      <c r="C512" s="173" t="str">
        <f>[5]lang_3!C512</f>
        <v>#所有据点兵团每减少5%的生命，额外获得5%的攻击力提高</v>
      </c>
      <c r="D512" s="173">
        <f>[5]lang_3!D512</f>
        <v>0</v>
      </c>
    </row>
    <row r="513" spans="1:4">
      <c r="A513" s="173" t="str">
        <f>[5]lang_3!A513</f>
        <v>HEROMASTERYDES_62202</v>
      </c>
      <c r="B513" s="173" t="str">
        <f>[5]lang_3!B513</f>
        <v>中级血怒</v>
      </c>
      <c r="C513" s="173" t="str">
        <f>[5]lang_3!C513</f>
        <v>#所有据点兵团每减少5%的生命，额外获得10%的攻击力提高</v>
      </c>
      <c r="D513" s="173">
        <f>[5]lang_3!D513</f>
        <v>0</v>
      </c>
    </row>
    <row r="514" spans="1:4">
      <c r="A514" s="173" t="str">
        <f>[5]lang_3!A514</f>
        <v>HEROMASTERYDES_62203</v>
      </c>
      <c r="B514" s="173" t="str">
        <f>[5]lang_3!B514</f>
        <v>高级血怒</v>
      </c>
      <c r="C514" s="173" t="str">
        <f>[5]lang_3!C514</f>
        <v>#所有据点兵团每减少5%的生命，额外获得15%的攻击力提高</v>
      </c>
      <c r="D514" s="173">
        <f>[5]lang_3!D514</f>
        <v>0</v>
      </c>
    </row>
    <row r="515" spans="1:4">
      <c r="A515" t="str">
        <f>[5]lang_3!A515</f>
        <v>HEROMASTERYDES_62211</v>
      </c>
      <c r="B515" t="str">
        <f>[5]lang_3!B515</f>
        <v>初级回收</v>
      </c>
      <c r="C515" t="str">
        <f>[5]lang_3!C515</f>
        <v>#每当一个召唤单位死亡，所有地狱兵团得到1%生命上限治疗</v>
      </c>
      <c r="D515">
        <f>[5]lang_3!D515</f>
        <v>0</v>
      </c>
    </row>
    <row r="516" spans="1:4">
      <c r="A516" t="str">
        <f>[5]lang_3!A516</f>
        <v>HEROMASTERYDES_62212</v>
      </c>
      <c r="B516" t="str">
        <f>[5]lang_3!B516</f>
        <v>中级回收</v>
      </c>
      <c r="C516" t="str">
        <f>[5]lang_3!C516</f>
        <v>#每当一个召唤单位死亡，所有地狱兵团得到2%生命上限治疗</v>
      </c>
      <c r="D516">
        <f>[5]lang_3!D516</f>
        <v>0</v>
      </c>
    </row>
    <row r="517" spans="1:4">
      <c r="A517" t="str">
        <f>[5]lang_3!A517</f>
        <v>HEROMASTERYDES_62213</v>
      </c>
      <c r="B517" t="str">
        <f>[5]lang_3!B517</f>
        <v>高级回收</v>
      </c>
      <c r="C517" t="str">
        <f>[5]lang_3!C517</f>
        <v>#每当一个召唤单位死亡，所有地狱兵团得到3%生命上限治疗</v>
      </c>
      <c r="D517">
        <f>[5]lang_3!D517</f>
        <v>0</v>
      </c>
    </row>
    <row r="518" spans="1:4">
      <c r="A518" s="173" t="str">
        <f>[5]lang_3!A518</f>
        <v>HEROMASTERYDES_62221</v>
      </c>
      <c r="B518" s="173" t="str">
        <f>[5]lang_3!B518</f>
        <v>初级智慧术</v>
      </c>
      <c r="C518" s="173" t="str">
        <f>[5]lang_3!C518</f>
        <v>#英雄所有法术等级提高[color=1ca216,fontsize=20]{$morale12}[-]</v>
      </c>
      <c r="D518" s="173">
        <f>[5]lang_3!D518</f>
        <v>0</v>
      </c>
    </row>
    <row r="519" spans="1:4">
      <c r="A519" s="173" t="str">
        <f>[5]lang_3!A519</f>
        <v>HEROMASTERYDES_62222</v>
      </c>
      <c r="B519" s="173" t="str">
        <f>[5]lang_3!B519</f>
        <v>中级智慧术</v>
      </c>
      <c r="C519" s="173" t="str">
        <f>[5]lang_3!C519</f>
        <v>#英雄所有法术等级提高[color=1ca216,fontsize=20]{$morale12}[-]</v>
      </c>
      <c r="D519" s="173">
        <f>[5]lang_3!D519</f>
        <v>0</v>
      </c>
    </row>
    <row r="520" spans="1:4">
      <c r="A520" s="173" t="str">
        <f>[5]lang_3!A520</f>
        <v>HEROMASTERYDES_62223</v>
      </c>
      <c r="B520" s="173" t="str">
        <f>[5]lang_3!B520</f>
        <v>高级智慧术</v>
      </c>
      <c r="C520" s="173" t="str">
        <f>[5]lang_3!C520</f>
        <v>#英雄所有法术等级提高[color=1ca216,fontsize=20]{$morale12}[-]</v>
      </c>
      <c r="D520" s="173">
        <f>[5]lang_3!D520</f>
        <v>0</v>
      </c>
    </row>
    <row r="521" spans="1:4">
      <c r="A521" s="173" t="str">
        <f>[5]lang_3!A521</f>
        <v>HEROMASTERYDES_62231</v>
      </c>
      <c r="B521" s="173" t="str">
        <f>[5]lang_3!B521</f>
        <v>初级招魂术</v>
      </c>
      <c r="C521" s="173" t="str">
        <f>[5]lang_3!C521</f>
        <v>#招魂法术召唤骷髅的数量增加[color=1ca216,fontsize=20]2[-]</v>
      </c>
      <c r="D521" s="173">
        <f>[5]lang_3!D521</f>
        <v>0</v>
      </c>
    </row>
    <row r="522" spans="1:4">
      <c r="A522" s="173" t="str">
        <f>[5]lang_3!A522</f>
        <v>HEROMASTERYDES_62232</v>
      </c>
      <c r="B522" s="173" t="str">
        <f>[5]lang_3!B522</f>
        <v>中级招魂术</v>
      </c>
      <c r="C522" s="173" t="str">
        <f>[5]lang_3!C522</f>
        <v>#招魂法术召唤骷髅的数量增加[color=1ca216,fontsize=20]3[-]</v>
      </c>
      <c r="D522" s="173">
        <f>[5]lang_3!D522</f>
        <v>0</v>
      </c>
    </row>
    <row r="523" spans="1:4">
      <c r="A523" s="173" t="str">
        <f>[5]lang_3!A523</f>
        <v>HEROMASTERYDES_62233</v>
      </c>
      <c r="B523" s="173" t="str">
        <f>[5]lang_3!B523</f>
        <v>高级招魂术</v>
      </c>
      <c r="C523" s="173" t="str">
        <f>[5]lang_3!C523</f>
        <v>#招魂法术召唤骷髅的数量增加[color=1ca216,fontsize=20]4[-]</v>
      </c>
      <c r="D523" s="173">
        <f>[5]lang_3!D523</f>
        <v>0</v>
      </c>
    </row>
    <row r="524" spans="1:4">
      <c r="A524" t="str">
        <f>[5]lang_3!A524</f>
        <v>HEROMASTERYDES_62241</v>
      </c>
      <c r="B524" t="str">
        <f>[5]lang_3!B524</f>
        <v>初级异界传送</v>
      </c>
      <c r="C524" t="str">
        <f>[5]lang_3!C524</f>
        <v>#提高英雄[color=1ca216,fontsize=20]{$morale12}%[-]的法术伤害</v>
      </c>
      <c r="D524">
        <f>[5]lang_3!D524</f>
        <v>0</v>
      </c>
    </row>
    <row r="525" spans="1:4">
      <c r="A525" t="str">
        <f>[5]lang_3!A525</f>
        <v>HEROMASTERYDES_62242</v>
      </c>
      <c r="B525" t="str">
        <f>[5]lang_3!B525</f>
        <v>中级异界传送</v>
      </c>
      <c r="C525" t="str">
        <f>[5]lang_3!C525</f>
        <v>#提高英雄[color=1ca216,fontsize=20]{$morale12}%[-]的法术伤害</v>
      </c>
      <c r="D525">
        <f>[5]lang_3!D525</f>
        <v>0</v>
      </c>
    </row>
    <row r="526" spans="1:4">
      <c r="A526" t="str">
        <f>[5]lang_3!A526</f>
        <v>HEROMASTERYDES_62243</v>
      </c>
      <c r="B526" t="str">
        <f>[5]lang_3!B526</f>
        <v>高级异界传送</v>
      </c>
      <c r="C526" t="str">
        <f>[5]lang_3!C526</f>
        <v>#提高英雄[color=1ca216,fontsize=20]{$morale12}%[-]的法术伤害</v>
      </c>
      <c r="D526">
        <f>[5]lang_3!D526</f>
        <v>0</v>
      </c>
    </row>
    <row r="527" spans="1:4">
      <c r="A527" t="str">
        <f>[5]lang_3!A527</f>
        <v>HEROMASTERYDES_62251</v>
      </c>
      <c r="B527">
        <f>[5]lang_3!B527</f>
        <v>0</v>
      </c>
      <c r="C527" t="str">
        <f>[5]lang_3!C527</f>
        <v>#火系法术冷却时间减少[color=1ca216,fontsize=20]5%[-]</v>
      </c>
      <c r="D527">
        <f>[5]lang_3!D527</f>
        <v>0</v>
      </c>
    </row>
    <row r="528" spans="1:4">
      <c r="A528" t="str">
        <f>[5]lang_3!A528</f>
        <v>HEROMASTERYDES_62252</v>
      </c>
      <c r="B528">
        <f>[5]lang_3!B528</f>
        <v>0</v>
      </c>
      <c r="C528" t="str">
        <f>[5]lang_3!C528</f>
        <v>#火系法术冷却时间减少[color=1ca216,fontsize=20]10%[-]</v>
      </c>
      <c r="D528">
        <f>[5]lang_3!D528</f>
        <v>0</v>
      </c>
    </row>
    <row r="529" spans="1:4">
      <c r="A529" t="str">
        <f>[5]lang_3!A529</f>
        <v>HEROMASTERYDES_62253</v>
      </c>
      <c r="B529">
        <f>[5]lang_3!B529</f>
        <v>0</v>
      </c>
      <c r="C529" t="str">
        <f>[5]lang_3!C529</f>
        <v>#火系法术冷却时间减少[color=1ca216,fontsize=20]15%[-]</v>
      </c>
      <c r="D529">
        <f>[5]lang_3!D529</f>
        <v>0</v>
      </c>
    </row>
    <row r="530" spans="1:4">
      <c r="A530" t="str">
        <f>[5]lang_3!A530</f>
        <v>HEROMASTERYDES_62261</v>
      </c>
      <c r="B530">
        <f>[5]lang_3!B530</f>
        <v>0</v>
      </c>
      <c r="C530" t="str">
        <f>[5]lang_3!C530</f>
        <v>#水系法术冷却时间减少[color=1ca216,fontsize=20]5%[-]</v>
      </c>
      <c r="D530">
        <f>[5]lang_3!D530</f>
        <v>0</v>
      </c>
    </row>
    <row r="531" spans="1:4">
      <c r="A531" t="str">
        <f>[5]lang_3!A531</f>
        <v>HEROMASTERYDES_62262</v>
      </c>
      <c r="B531">
        <f>[5]lang_3!B531</f>
        <v>0</v>
      </c>
      <c r="C531" t="str">
        <f>[5]lang_3!C531</f>
        <v>#水系法术冷却时间减少[color=1ca216,fontsize=20]10%[-]</v>
      </c>
      <c r="D531">
        <f>[5]lang_3!D531</f>
        <v>0</v>
      </c>
    </row>
    <row r="532" spans="1:4">
      <c r="A532" t="str">
        <f>[5]lang_3!A532</f>
        <v>HEROMASTERYDES_62263</v>
      </c>
      <c r="B532">
        <f>[5]lang_3!B532</f>
        <v>0</v>
      </c>
      <c r="C532" t="str">
        <f>[5]lang_3!C532</f>
        <v>#水系法术冷却时间减少[color=1ca216,fontsize=20]15%[-]</v>
      </c>
      <c r="D532">
        <f>[5]lang_3!D532</f>
        <v>0</v>
      </c>
    </row>
    <row r="533" spans="1:4">
      <c r="A533" t="str">
        <f>[5]lang_3!A533</f>
        <v>HEROMASTERYDES_62271</v>
      </c>
      <c r="B533">
        <f>[5]lang_3!B533</f>
        <v>0</v>
      </c>
      <c r="C533" t="str">
        <f>[5]lang_3!C533</f>
        <v>#气系法术冷却时间减少[color=1ca216,fontsize=20]5%[-]</v>
      </c>
      <c r="D533">
        <f>[5]lang_3!D533</f>
        <v>0</v>
      </c>
    </row>
    <row r="534" spans="1:4">
      <c r="A534" t="str">
        <f>[5]lang_3!A534</f>
        <v>HEROMASTERYDES_62272</v>
      </c>
      <c r="B534">
        <f>[5]lang_3!B534</f>
        <v>0</v>
      </c>
      <c r="C534" t="str">
        <f>[5]lang_3!C534</f>
        <v>#气系法术冷却时间减少[color=1ca216,fontsize=20]10%[-]</v>
      </c>
      <c r="D534">
        <f>[5]lang_3!D534</f>
        <v>0</v>
      </c>
    </row>
    <row r="535" spans="1:4">
      <c r="A535" t="str">
        <f>[5]lang_3!A535</f>
        <v>HEROMASTERYDES_62273</v>
      </c>
      <c r="B535">
        <f>[5]lang_3!B535</f>
        <v>0</v>
      </c>
      <c r="C535" t="str">
        <f>[5]lang_3!C535</f>
        <v>#气系法术冷却时间减少[color=1ca216,fontsize=20]15%[-]</v>
      </c>
      <c r="D535">
        <f>[5]lang_3!D535</f>
        <v>0</v>
      </c>
    </row>
    <row r="536" spans="1:4">
      <c r="A536" t="str">
        <f>[5]lang_3!A536</f>
        <v>HEROMASTERYDES_62281</v>
      </c>
      <c r="B536">
        <f>[5]lang_3!B536</f>
        <v>0</v>
      </c>
      <c r="C536" t="str">
        <f>[5]lang_3!C536</f>
        <v>#土系法术冷却时间减少[color=1ca216,fontsize=20]5%[-]</v>
      </c>
      <c r="D536">
        <f>[5]lang_3!D536</f>
        <v>0</v>
      </c>
    </row>
    <row r="537" spans="1:4">
      <c r="A537" t="str">
        <f>[5]lang_3!A537</f>
        <v>HEROMASTERYDES_62282</v>
      </c>
      <c r="B537">
        <f>[5]lang_3!B537</f>
        <v>0</v>
      </c>
      <c r="C537" t="str">
        <f>[5]lang_3!C537</f>
        <v>#土系法术冷却时间减少[color=1ca216,fontsize=20]10%[-]</v>
      </c>
      <c r="D537">
        <f>[5]lang_3!D537</f>
        <v>0</v>
      </c>
    </row>
    <row r="538" spans="1:4">
      <c r="A538" t="str">
        <f>[5]lang_3!A538</f>
        <v>HEROMASTERYDES_62283</v>
      </c>
      <c r="B538">
        <f>[5]lang_3!B538</f>
        <v>0</v>
      </c>
      <c r="C538" t="str">
        <f>[5]lang_3!C538</f>
        <v>#土系法术冷却时间减少[color=1ca216,fontsize=20]15%[-]</v>
      </c>
      <c r="D538">
        <f>[5]lang_3!D538</f>
        <v>0</v>
      </c>
    </row>
    <row r="539" spans="1:4">
      <c r="A539" s="173" t="str">
        <f>[5]lang_3!A539</f>
        <v>HEROMASTERYDES_62291</v>
      </c>
      <c r="B539" s="173">
        <f>[5]lang_3!B539</f>
        <v>0</v>
      </c>
      <c r="C539" s="173" t="str">
        <f>[5]lang_3!C539</f>
        <v>#所有兵团的英雄法术免伤提高[color=1ca216,fontsize=20]{$addattr12}%[-]</v>
      </c>
      <c r="D539" s="173">
        <f>[5]lang_3!D539</f>
        <v>0</v>
      </c>
    </row>
    <row r="540" spans="1:4">
      <c r="A540" s="173" t="str">
        <f>[5]lang_3!A540</f>
        <v>HEROMASTERYDES_62292</v>
      </c>
      <c r="B540" s="173">
        <f>[5]lang_3!B540</f>
        <v>0</v>
      </c>
      <c r="C540" s="173" t="str">
        <f>[5]lang_3!C540</f>
        <v>#所有兵团的英雄法术免伤提高[color=1ca216,fontsize=20]{$addattr12}%[-]</v>
      </c>
      <c r="D540" s="173">
        <f>[5]lang_3!D540</f>
        <v>0</v>
      </c>
    </row>
    <row r="541" spans="1:4">
      <c r="A541" s="173" t="str">
        <f>[5]lang_3!A541</f>
        <v>HEROMASTERYDES_62293</v>
      </c>
      <c r="B541" s="173">
        <f>[5]lang_3!B541</f>
        <v>0</v>
      </c>
      <c r="C541" s="173" t="str">
        <f>[5]lang_3!C541</f>
        <v>#所有兵团的英雄法术免伤提高[color=1ca216,fontsize=20]{$addattr12}%[-]</v>
      </c>
      <c r="D541" s="173">
        <f>[5]lang_3!D541</f>
        <v>0</v>
      </c>
    </row>
    <row r="542" spans="1:4">
      <c r="A542" t="str">
        <f>[5]lang_3!A542</f>
        <v>HEROMASTERYDES_62301</v>
      </c>
      <c r="B542">
        <f>[5]lang_3!B542</f>
        <v>0</v>
      </c>
      <c r="C542" t="str">
        <f>[5]lang_3!C542</f>
        <v>#提高己方兵团[color=1ca216,fontsize=20]{$addattr12}%[-]的物理抗性</v>
      </c>
      <c r="D542">
        <f>[5]lang_3!D542</f>
        <v>0</v>
      </c>
    </row>
    <row r="543" spans="1:4">
      <c r="A543" t="str">
        <f>[5]lang_3!A543</f>
        <v>HEROMASTERYDES_62302</v>
      </c>
      <c r="B543">
        <f>[5]lang_3!B543</f>
        <v>0</v>
      </c>
      <c r="C543" t="str">
        <f>[5]lang_3!C543</f>
        <v>#提高己方兵团[color=1ca216,fontsize=20]{$addattr12}%[-]的物理抗性</v>
      </c>
      <c r="D543">
        <f>[5]lang_3!D543</f>
        <v>0</v>
      </c>
    </row>
    <row r="544" spans="1:4">
      <c r="A544" t="str">
        <f>[5]lang_3!A544</f>
        <v>HEROMASTERYDES_62303</v>
      </c>
      <c r="B544">
        <f>[5]lang_3!B544</f>
        <v>0</v>
      </c>
      <c r="C544" t="str">
        <f>[5]lang_3!C544</f>
        <v>#提高己方兵团[color=1ca216,fontsize=20]{$addattr12}%[-]的物理抗性</v>
      </c>
      <c r="D544">
        <f>[5]lang_3!D544</f>
        <v>0</v>
      </c>
    </row>
    <row r="545" spans="1:4">
      <c r="A545" t="str">
        <f>[5]lang_3!A545</f>
        <v>HEROMASTERYDES_62311</v>
      </c>
      <c r="B545">
        <f>[5]lang_3!B545</f>
        <v>0</v>
      </c>
      <c r="C545" t="str">
        <f>[5]lang_3!C545</f>
        <v>#提高己方远程兵团[color=1ca216,fontsize=20]{$addattr12}%[-]的攻速</v>
      </c>
      <c r="D545">
        <f>[5]lang_3!D545</f>
        <v>0</v>
      </c>
    </row>
    <row r="546" spans="1:4">
      <c r="A546" t="str">
        <f>[5]lang_3!A546</f>
        <v>HEROMASTERYDES_62312</v>
      </c>
      <c r="B546">
        <f>[5]lang_3!B546</f>
        <v>0</v>
      </c>
      <c r="C546" t="str">
        <f>[5]lang_3!C546</f>
        <v>#提高己方远程兵团[color=1ca216,fontsize=20]{$addattr12}%[-]的攻速</v>
      </c>
      <c r="D546">
        <f>[5]lang_3!D546</f>
        <v>0</v>
      </c>
    </row>
    <row r="547" spans="1:4">
      <c r="A547" t="str">
        <f>[5]lang_3!A547</f>
        <v>HEROMASTERYDES_62313</v>
      </c>
      <c r="B547">
        <f>[5]lang_3!B547</f>
        <v>0</v>
      </c>
      <c r="C547" t="str">
        <f>[5]lang_3!C547</f>
        <v>#提高己方远程兵团[color=1ca216,fontsize=20]{$addattr12}%[-]的攻速</v>
      </c>
      <c r="D547">
        <f>[5]lang_3!D547</f>
        <v>0</v>
      </c>
    </row>
    <row r="548" spans="1:4">
      <c r="A548" t="str">
        <f>[5]lang_3!A548</f>
        <v>HEROMASTERYDES_49001</v>
      </c>
      <c r="B548" t="str">
        <f>[5]lang_3!B548</f>
        <v>【被动】所有远程兵团攻击提高10%</v>
      </c>
      <c r="C548" t="str">
        <f>[5]lang_3!C548</f>
        <v>#千百年来它一直为保卫埃里而战，所有远程兵团攻击提高[color=1ca216,fontsize=18]{$addattr12+$addattr13*($artifactlv-1)}%[-]，攻击距离增加50</v>
      </c>
      <c r="D548">
        <f>[5]lang_3!D548</f>
        <v>0</v>
      </c>
    </row>
    <row r="549" spans="1:4">
      <c r="A549" t="str">
        <f>[5]lang_3!A549</f>
        <v>HEROMASTERYDES_490011</v>
      </c>
      <c r="B549" t="str">
        <f>[5]lang_3!B549</f>
        <v>所有远程兵团攻击距离额外增加50</v>
      </c>
      <c r="C549" t="str">
        <f>[5]lang_3!C549</f>
        <v>#所有远程兵团攻击距离额外增加50</v>
      </c>
      <c r="D549">
        <f>[5]lang_3!D549</f>
        <v>0</v>
      </c>
    </row>
    <row r="550" spans="1:4">
      <c r="A550" t="str">
        <f>[5]lang_3!A550</f>
        <v>HEROMASTERYDES_490012</v>
      </c>
      <c r="B550" t="str">
        <f>[5]lang_3!B550</f>
        <v>所有远程兵团攻击额外提高5%</v>
      </c>
      <c r="C550" t="str">
        <f>[5]lang_3!C550</f>
        <v>#所有远程兵团攻击额外提高5%</v>
      </c>
      <c r="D550">
        <f>[5]lang_3!D550</f>
        <v>0</v>
      </c>
    </row>
    <row r="551" spans="1:4">
      <c r="A551" t="str">
        <f>[5]lang_3!A551</f>
        <v>HEROMASTERYDES_490013</v>
      </c>
      <c r="B551" t="str">
        <f>[5]lang_3!B551</f>
        <v>所有魔法兵团攻击提高8%</v>
      </c>
      <c r="C551" t="str">
        <f>[5]lang_3!C551</f>
        <v>#所有魔法兵团攻击提高8%</v>
      </c>
      <c r="D551">
        <f>[5]lang_3!D551</f>
        <v>0</v>
      </c>
    </row>
    <row r="552" spans="1:4">
      <c r="A552" t="str">
        <f>[5]lang_3!A552</f>
        <v>HEROMASTERYDES_490014</v>
      </c>
      <c r="B552" t="str">
        <f>[5]lang_3!B552</f>
        <v>所有射手兵团攻击提高8%</v>
      </c>
      <c r="C552" t="str">
        <f>[5]lang_3!C552</f>
        <v>#所有射手兵团攻击提高8%</v>
      </c>
      <c r="D552">
        <f>[5]lang_3!D552</f>
        <v>0</v>
      </c>
    </row>
    <row r="553" spans="1:4">
      <c r="A553" t="str">
        <f>[5]lang_3!A553</f>
        <v>HEROMASTERYDES_490015</v>
      </c>
      <c r="B553" t="str">
        <f>[5]lang_3!B553</f>
        <v>所有远程兵团攻击额外提高5%</v>
      </c>
      <c r="C553" t="str">
        <f>[5]lang_3!C553</f>
        <v>#所有远程兵团攻击额外提高5%</v>
      </c>
      <c r="D553">
        <f>[5]lang_3!D553</f>
        <v>0</v>
      </c>
    </row>
    <row r="554" spans="1:4">
      <c r="A554" t="str">
        <f>[5]lang_3!A554</f>
        <v>HEROMASTERYDES_490016</v>
      </c>
      <c r="B554" t="str">
        <f>[5]lang_3!B554</f>
        <v>所有远程兵团法术免伤额外提高12%</v>
      </c>
      <c r="C554" t="str">
        <f>[5]lang_3!C554</f>
        <v>#所有远程兵团法术免伤额外提高12%</v>
      </c>
      <c r="D554">
        <f>[5]lang_3!D554</f>
        <v>0</v>
      </c>
    </row>
    <row r="555" spans="1:4">
      <c r="A555" t="str">
        <f>[5]lang_3!A555</f>
        <v>HEROMASTERYDES_490017</v>
      </c>
      <c r="B555" t="str">
        <f>[5]lang_3!B555</f>
        <v>所有远程兵团的兵团伤害提高4%</v>
      </c>
      <c r="C555" t="str">
        <f>[5]lang_3!C555</f>
        <v>#所有远程兵团的兵团伤害提高4%</v>
      </c>
      <c r="D555">
        <f>[5]lang_3!D555</f>
        <v>0</v>
      </c>
    </row>
    <row r="556" spans="1:4">
      <c r="A556" t="str">
        <f>[5]lang_3!A556</f>
        <v>HEROMASTERYDES_49002</v>
      </c>
      <c r="B556" t="str">
        <f>[5]lang_3!B556</f>
        <v>【被动】所有兵团生命提高4%</v>
      </c>
      <c r="C556" t="str">
        <f>[5]lang_3!C556</f>
        <v>#承载着纯粹生命之力的容器，所有兵团生命提高[color=1ca216,fontsize=18]{$addattr12+$addattr13*($artifactlv-1)}%[-]</v>
      </c>
      <c r="D556">
        <f>[5]lang_3!D556</f>
        <v>0</v>
      </c>
    </row>
    <row r="557" spans="1:4">
      <c r="A557" t="str">
        <f>[5]lang_3!A557</f>
        <v>HEROMASTERYDES_490021</v>
      </c>
      <c r="B557" t="str">
        <f>[5]lang_3!B557</f>
        <v>9人兵团生命提高6%</v>
      </c>
      <c r="C557" t="str">
        <f>[5]lang_3!C557</f>
        <v>#9人兵团生命提高6%</v>
      </c>
      <c r="D557">
        <f>[5]lang_3!D557</f>
        <v>0</v>
      </c>
    </row>
    <row r="558" spans="1:4">
      <c r="A558" t="str">
        <f>[5]lang_3!A558</f>
        <v>HEROMASTERYDES_490022</v>
      </c>
      <c r="B558" t="str">
        <f>[5]lang_3!B558</f>
        <v>16人兵团生命提高6%</v>
      </c>
      <c r="C558" t="str">
        <f>[5]lang_3!C558</f>
        <v>#16人兵团生命提高6%</v>
      </c>
      <c r="D558">
        <f>[5]lang_3!D558</f>
        <v>0</v>
      </c>
    </row>
    <row r="559" spans="1:4">
      <c r="A559" t="str">
        <f>[5]lang_3!A559</f>
        <v>HEROMASTERYDES_490023</v>
      </c>
      <c r="B559" t="str">
        <f>[5]lang_3!B559</f>
        <v>4人兵团生命提高6%</v>
      </c>
      <c r="C559" t="str">
        <f>[5]lang_3!C559</f>
        <v>#4人兵团生命提高6%</v>
      </c>
      <c r="D559">
        <f>[5]lang_3!D559</f>
        <v>0</v>
      </c>
    </row>
    <row r="560" spans="1:4">
      <c r="A560" t="str">
        <f>[5]lang_3!A560</f>
        <v>HEROMASTERYDES_490024</v>
      </c>
      <c r="B560" t="str">
        <f>[5]lang_3!B560</f>
        <v>1人兵团生命提高6%</v>
      </c>
      <c r="C560" t="str">
        <f>[5]lang_3!C560</f>
        <v>#1人兵团生命提高6%</v>
      </c>
      <c r="D560">
        <f>[5]lang_3!D560</f>
        <v>0</v>
      </c>
    </row>
    <row r="561" spans="1:4">
      <c r="A561" t="str">
        <f>[5]lang_3!A561</f>
        <v>HEROMASTERYDES_490025</v>
      </c>
      <c r="B561" t="str">
        <f>[5]lang_3!B561</f>
        <v>所有兵团生命额外提高4%</v>
      </c>
      <c r="C561" t="str">
        <f>[5]lang_3!C561</f>
        <v>#所有兵团生命额外提高4%</v>
      </c>
      <c r="D561">
        <f>[5]lang_3!D561</f>
        <v>0</v>
      </c>
    </row>
    <row r="562" spans="1:4">
      <c r="A562" t="str">
        <f>[5]lang_3!A562</f>
        <v>HEROMASTERYDES_490026</v>
      </c>
      <c r="B562" t="str">
        <f>[5]lang_3!B562</f>
        <v>所有兵团生命额外提高4%</v>
      </c>
      <c r="C562" t="str">
        <f>[5]lang_3!C562</f>
        <v>#所有兵团生命额外提高4%</v>
      </c>
      <c r="D562">
        <f>[5]lang_3!D562</f>
        <v>0</v>
      </c>
    </row>
    <row r="563" spans="1:4">
      <c r="A563" t="str">
        <f>[5]lang_3!A563</f>
        <v>HEROMASTERYDES_490027</v>
      </c>
      <c r="B563" t="str">
        <f>[5]lang_3!B563</f>
        <v>所有兵团生命额外提高4%</v>
      </c>
      <c r="C563" t="str">
        <f>[5]lang_3!C563</f>
        <v>#所有兵团生命额外提高4%</v>
      </c>
      <c r="D563">
        <f>[5]lang_3!D563</f>
        <v>0</v>
      </c>
    </row>
    <row r="564" spans="1:4">
      <c r="A564" t="str">
        <f>[5]lang_3!A564</f>
        <v>HEROMASTERYDES_49003</v>
      </c>
      <c r="B564" t="str">
        <f>[5]lang_3!B564</f>
        <v>【被动】己方英雄魔法回复速度提高1</v>
      </c>
      <c r="C564" t="str">
        <f>[5]lang_3!C564</f>
        <v>#封存着永不干涸的魔力泉水，己方英雄魔法回复速度提高[color=1ca216,fontsize=18]{$morale12*2+2*$morale13*($artifactlv-1)}[-]</v>
      </c>
      <c r="D564">
        <f>[5]lang_3!D564</f>
        <v>0</v>
      </c>
    </row>
    <row r="565" spans="1:4">
      <c r="A565" t="str">
        <f>[5]lang_3!A565</f>
        <v>HEROMASTERYDES_490031</v>
      </c>
      <c r="B565" t="str">
        <f>[5]lang_3!B565</f>
        <v>己方英雄魔法回复速度额外提高0.5</v>
      </c>
      <c r="C565" t="str">
        <f>[5]lang_3!C565</f>
        <v>#己方英雄魔法回复速度额外提高0.5</v>
      </c>
      <c r="D565">
        <f>[5]lang_3!D565</f>
        <v>0</v>
      </c>
    </row>
    <row r="566" spans="1:4">
      <c r="A566" t="str">
        <f>[5]lang_3!A566</f>
        <v>HEROMASTERYDES_490032</v>
      </c>
      <c r="B566" t="str">
        <f>[5]lang_3!B566</f>
        <v>己方英雄魔法回复速度额外提高0.5</v>
      </c>
      <c r="C566" t="str">
        <f>[5]lang_3!C566</f>
        <v>#己方英雄魔法回复速度额外提高0.5</v>
      </c>
      <c r="D566">
        <f>[5]lang_3!D566</f>
        <v>0</v>
      </c>
    </row>
    <row r="567" spans="1:4">
      <c r="A567" t="str">
        <f>[5]lang_3!A567</f>
        <v>HEROMASTERYDES_490033</v>
      </c>
      <c r="B567" t="str">
        <f>[5]lang_3!B567</f>
        <v>敌方英雄魔法回复速度降低0.5</v>
      </c>
      <c r="C567" t="str">
        <f>[5]lang_3!C567</f>
        <v>#敌方英雄魔法回复速度降低0.5</v>
      </c>
      <c r="D567">
        <f>[5]lang_3!D567</f>
        <v>0</v>
      </c>
    </row>
    <row r="568" spans="1:4">
      <c r="A568" t="str">
        <f>[5]lang_3!A568</f>
        <v>HEROMASTERYDES_490034</v>
      </c>
      <c r="B568" t="str">
        <f>[5]lang_3!B568</f>
        <v>己方英雄魔法回复速度额外提高1</v>
      </c>
      <c r="C568" t="str">
        <f>[5]lang_3!C568</f>
        <v>#己方英雄魔法回复速度额外提高1</v>
      </c>
      <c r="D568">
        <f>[5]lang_3!D568</f>
        <v>0</v>
      </c>
    </row>
    <row r="569" spans="1:4">
      <c r="A569" t="str">
        <f>[5]lang_3!A569</f>
        <v>HEROMASTERYDES_490035</v>
      </c>
      <c r="B569" t="str">
        <f>[5]lang_3!B569</f>
        <v>敌方英雄魔法回复速度额外降低2</v>
      </c>
      <c r="C569" t="str">
        <f>[5]lang_3!C569</f>
        <v>#敌方英雄魔法回复速度额外降低2</v>
      </c>
      <c r="D569">
        <f>[5]lang_3!D569</f>
        <v>0</v>
      </c>
    </row>
    <row r="570" spans="1:4">
      <c r="A570" t="str">
        <f>[5]lang_3!A570</f>
        <v>HEROMASTERYDES_490036</v>
      </c>
      <c r="B570" t="str">
        <f>[5]lang_3!B570</f>
        <v>敌方英雄魔法回复速度额外降低1.5</v>
      </c>
      <c r="C570" t="str">
        <f>[5]lang_3!C570</f>
        <v>#敌方英雄魔法回复速度额外降低1.5</v>
      </c>
      <c r="D570">
        <f>[5]lang_3!D570</f>
        <v>0</v>
      </c>
    </row>
    <row r="571" spans="1:4">
      <c r="A571" t="str">
        <f>[5]lang_3!A571</f>
        <v>HEROMASTERYDES_490037</v>
      </c>
      <c r="B571" t="str">
        <f>[5]lang_3!B571</f>
        <v>敌方英雄魔法回复速度额外降低2</v>
      </c>
      <c r="C571" t="str">
        <f>[5]lang_3!C571</f>
        <v>#敌方英雄魔法回复速度额外降低2</v>
      </c>
      <c r="D571">
        <f>[5]lang_3!D571</f>
        <v>0</v>
      </c>
    </row>
    <row r="572" spans="1:4">
      <c r="A572" t="str">
        <f>[5]lang_3!A572</f>
        <v>HEROMASTERYDES_49004</v>
      </c>
      <c r="B572" t="str">
        <f>[5]lang_3!B572</f>
        <v>【被动】英雄的法术伤害提高10%</v>
      </c>
      <c r="C572" t="str">
        <f>[5]lang_3!C572</f>
        <v>#布拉卡达大法师的指环，英雄的法术伤害提高[color=1ca216,fontsize=18]{$morale12+$morale13*($artifactlv-1)}%[-]</v>
      </c>
      <c r="D572">
        <f>[5]lang_3!D572</f>
        <v>0</v>
      </c>
    </row>
    <row r="573" spans="1:4">
      <c r="A573" t="str">
        <f>[5]lang_3!A573</f>
        <v>HEROMASTERYDES_490041</v>
      </c>
      <c r="B573" t="str">
        <f>[5]lang_3!B573</f>
        <v>英雄的法术伤害额外提高4%</v>
      </c>
      <c r="C573" t="str">
        <f>[5]lang_3!C573</f>
        <v>#英雄的法术伤害额外提高4%</v>
      </c>
      <c r="D573">
        <f>[5]lang_3!D573</f>
        <v>0</v>
      </c>
    </row>
    <row r="574" spans="1:4">
      <c r="A574" t="str">
        <f>[5]lang_3!A574</f>
        <v>HEROMASTERYDES_490042</v>
      </c>
      <c r="B574" t="str">
        <f>[5]lang_3!B574</f>
        <v>英雄的法术伤害额外提高4%</v>
      </c>
      <c r="C574" t="str">
        <f>[5]lang_3!C574</f>
        <v>#英雄的法术伤害额外提高4%</v>
      </c>
      <c r="D574">
        <f>[5]lang_3!D574</f>
        <v>0</v>
      </c>
    </row>
    <row r="575" spans="1:4">
      <c r="A575" t="str">
        <f>[5]lang_3!A575</f>
        <v>HEROMASTERYDES_490043</v>
      </c>
      <c r="B575" t="str">
        <f>[5]lang_3!B575</f>
        <v>英雄的法术伤害额外提高4%</v>
      </c>
      <c r="C575" t="str">
        <f>[5]lang_3!C575</f>
        <v>#英雄的法术伤害额外提高4%</v>
      </c>
      <c r="D575">
        <f>[5]lang_3!D575</f>
        <v>0</v>
      </c>
    </row>
    <row r="576" spans="1:4">
      <c r="A576" t="str">
        <f>[5]lang_3!A576</f>
        <v>HEROMASTERYDES_490044</v>
      </c>
      <c r="B576" t="str">
        <f>[5]lang_3!B576</f>
        <v>英雄的法术伤害额外提高4%</v>
      </c>
      <c r="C576" t="str">
        <f>[5]lang_3!C576</f>
        <v>#英雄的法术伤害额外提高4%</v>
      </c>
      <c r="D576">
        <f>[5]lang_3!D576</f>
        <v>0</v>
      </c>
    </row>
    <row r="577" spans="1:4">
      <c r="A577" t="str">
        <f>[5]lang_3!A577</f>
        <v>HEROMASTERYDES_490045</v>
      </c>
      <c r="B577" t="str">
        <f>[5]lang_3!B577</f>
        <v>英雄的法术伤害额外提高6%</v>
      </c>
      <c r="C577" t="str">
        <f>[5]lang_3!C577</f>
        <v>#英雄的法术伤害额外提高6%</v>
      </c>
      <c r="D577">
        <f>[5]lang_3!D577</f>
        <v>0</v>
      </c>
    </row>
    <row r="578" spans="1:4">
      <c r="A578" t="str">
        <f>[5]lang_3!A578</f>
        <v>HEROMASTERYDES_490046</v>
      </c>
      <c r="B578" t="str">
        <f>[5]lang_3!B578</f>
        <v>英雄的法术伤害额外提高6%</v>
      </c>
      <c r="C578" t="str">
        <f>[5]lang_3!C578</f>
        <v>#英雄的法术伤害额外提高6%</v>
      </c>
      <c r="D578">
        <f>[5]lang_3!D578</f>
        <v>0</v>
      </c>
    </row>
    <row r="579" spans="1:4">
      <c r="A579" t="str">
        <f>[5]lang_3!A579</f>
        <v>HEROMASTERYDES_490047</v>
      </c>
      <c r="B579" t="str">
        <f>[5]lang_3!B579</f>
        <v>英雄的法术伤害额外提高6%</v>
      </c>
      <c r="C579" t="str">
        <f>[5]lang_3!C579</f>
        <v>#英雄的法术伤害额外提高6%</v>
      </c>
      <c r="D579">
        <f>[5]lang_3!D579</f>
        <v>0</v>
      </c>
    </row>
    <row r="580" spans="1:4">
      <c r="A580" t="str">
        <f>[5]lang_3!A580</f>
        <v>HEROMASTERYDES_49010</v>
      </c>
      <c r="B580">
        <f>[5]lang_3!B580</f>
        <v>0</v>
      </c>
      <c r="C580" t="str">
        <f>[5]lang_3!C580</f>
        <v>#古代野蛮人领主的的武器，所有近战兵团攻击提高[color=1ca216,fontsize=18]{$addattr12+$addattr13*($artifactlv-1)}%[-]，生命提高[color=1ca216,fontsize=18]{$addattr22+$addattr23*($artifactlv-1)}%[-]</v>
      </c>
      <c r="D580">
        <f>[5]lang_3!D580</f>
        <v>0</v>
      </c>
    </row>
    <row r="581" spans="1:4">
      <c r="A581" t="str">
        <f>[5]lang_3!A581</f>
        <v>HEROMASTERYDES_490101</v>
      </c>
      <c r="B581" t="str">
        <f>[5]lang_3!B581</f>
        <v>所有近战兵团破防值提高50</v>
      </c>
      <c r="C581" t="str">
        <f>[5]lang_3!C581</f>
        <v>#所有近战兵团破防值提高50</v>
      </c>
      <c r="D581">
        <f>[5]lang_3!D581</f>
        <v>0</v>
      </c>
    </row>
    <row r="582" spans="1:4">
      <c r="A582" t="str">
        <f>[5]lang_3!A582</f>
        <v>HEROMASTERYDES_490102</v>
      </c>
      <c r="B582" t="str">
        <f>[5]lang_3!B582</f>
        <v>所有突击兵团攻击提高8%</v>
      </c>
      <c r="C582" t="str">
        <f>[5]lang_3!C582</f>
        <v>#所有突击兵团攻击提高8%</v>
      </c>
      <c r="D582">
        <f>[5]lang_3!D582</f>
        <v>0</v>
      </c>
    </row>
    <row r="583" spans="1:4">
      <c r="A583" t="str">
        <f>[5]lang_3!A583</f>
        <v>HEROMASTERYDES_490103</v>
      </c>
      <c r="B583" t="str">
        <f>[5]lang_3!B583</f>
        <v>所有攻击兵团的兵团伤害提高8%</v>
      </c>
      <c r="C583" t="str">
        <f>[5]lang_3!C583</f>
        <v>#所有攻击兵团的兵团伤害提高8%</v>
      </c>
      <c r="D583">
        <f>[5]lang_3!D583</f>
        <v>0</v>
      </c>
    </row>
    <row r="584" spans="1:4">
      <c r="A584" t="str">
        <f>[5]lang_3!A584</f>
        <v>HEROMASTERYDES_490104</v>
      </c>
      <c r="B584" t="str">
        <f>[5]lang_3!B584</f>
        <v>所有防御兵团生命提高8%</v>
      </c>
      <c r="C584" t="str">
        <f>[5]lang_3!C584</f>
        <v>#所有防御兵团生命提高8%</v>
      </c>
      <c r="D584">
        <f>[5]lang_3!D584</f>
        <v>0</v>
      </c>
    </row>
    <row r="585" spans="1:4">
      <c r="A585" t="str">
        <f>[5]lang_3!A585</f>
        <v>HEROMASTERYDES_490105</v>
      </c>
      <c r="B585" t="str">
        <f>[5]lang_3!B585</f>
        <v>所有近战兵团生命额外提高5%</v>
      </c>
      <c r="C585" t="str">
        <f>[5]lang_3!C585</f>
        <v>#所有近战兵团生命额外提高5%</v>
      </c>
      <c r="D585">
        <f>[5]lang_3!D585</f>
        <v>0</v>
      </c>
    </row>
    <row r="586" spans="1:4">
      <c r="A586" t="str">
        <f>[5]lang_3!A586</f>
        <v>HEROMASTERYDES_490106</v>
      </c>
      <c r="B586" t="str">
        <f>[5]lang_3!B586</f>
        <v>所有近战兵团法术免伤提高8%</v>
      </c>
      <c r="C586" t="str">
        <f>[5]lang_3!C586</f>
        <v>#所有近战兵团法术免伤提高8%</v>
      </c>
      <c r="D586">
        <f>[5]lang_3!D586</f>
        <v>0</v>
      </c>
    </row>
    <row r="587" spans="1:4">
      <c r="A587" t="str">
        <f>[5]lang_3!A587</f>
        <v>HEROMASTERYDES_490107</v>
      </c>
      <c r="B587" t="str">
        <f>[5]lang_3!B587</f>
        <v>所有近战兵团生命提高10%</v>
      </c>
      <c r="C587" t="str">
        <f>[5]lang_3!C587</f>
        <v>#所有近战兵团生命提高10%</v>
      </c>
      <c r="D587">
        <f>[5]lang_3!D587</f>
        <v>0</v>
      </c>
    </row>
    <row r="588" spans="1:4">
      <c r="A588" t="str">
        <f>[5]lang_3!A588</f>
        <v>HEROMASTERYDES_49011</v>
      </c>
      <c r="B588" t="str">
        <f>[5]lang_3!B588</f>
        <v>【被动】所有兵团攻击提高4%</v>
      </c>
      <c r="C588" t="str">
        <f>[5]lang_3!C588</f>
        <v>#传说中幸运的代名词，带来好运的马蹄铁，所有兵团攻击提高[color=1ca216,fontsize=18]{$addattr12+$addattr13*($artifactlv-1)}%[-]</v>
      </c>
      <c r="D588">
        <f>[5]lang_3!D588</f>
        <v>0</v>
      </c>
    </row>
    <row r="589" spans="1:4">
      <c r="A589" t="str">
        <f>[5]lang_3!A589</f>
        <v>HEROMASTERYDES_490111</v>
      </c>
      <c r="B589" t="str">
        <f>[5]lang_3!B589</f>
        <v>9人兵团攻击提高6%</v>
      </c>
      <c r="C589" t="str">
        <f>[5]lang_3!C589</f>
        <v>#9人兵团攻击提高6%</v>
      </c>
      <c r="D589">
        <f>[5]lang_3!D589</f>
        <v>0</v>
      </c>
    </row>
    <row r="590" spans="1:4">
      <c r="A590" t="str">
        <f>[5]lang_3!A590</f>
        <v>HEROMASTERYDES_490112</v>
      </c>
      <c r="B590" t="str">
        <f>[5]lang_3!B590</f>
        <v>16人兵团攻击提高6%</v>
      </c>
      <c r="C590" t="str">
        <f>[5]lang_3!C590</f>
        <v>#16人兵团攻击提高6%</v>
      </c>
      <c r="D590">
        <f>[5]lang_3!D590</f>
        <v>0</v>
      </c>
    </row>
    <row r="591" spans="1:4">
      <c r="A591" t="str">
        <f>[5]lang_3!A591</f>
        <v>HEROMASTERYDES_490113</v>
      </c>
      <c r="B591" t="str">
        <f>[5]lang_3!B591</f>
        <v>4人兵团攻击提高6%</v>
      </c>
      <c r="C591" t="str">
        <f>[5]lang_3!C591</f>
        <v>#4人兵团攻击提高6%</v>
      </c>
      <c r="D591">
        <f>[5]lang_3!D591</f>
        <v>0</v>
      </c>
    </row>
    <row r="592" spans="1:4">
      <c r="A592" t="str">
        <f>[5]lang_3!A592</f>
        <v>HEROMASTERYDES_490114</v>
      </c>
      <c r="B592" t="str">
        <f>[5]lang_3!B592</f>
        <v>1人兵团攻击提高6%</v>
      </c>
      <c r="C592" t="str">
        <f>[5]lang_3!C592</f>
        <v>#1人兵团攻击提高6%</v>
      </c>
      <c r="D592">
        <f>[5]lang_3!D592</f>
        <v>0</v>
      </c>
    </row>
    <row r="593" spans="1:4">
      <c r="A593" t="str">
        <f>[5]lang_3!A593</f>
        <v>HEROMASTERYDES_490115</v>
      </c>
      <c r="B593" t="str">
        <f>[5]lang_3!B593</f>
        <v>所有兵团暴伤提高20%</v>
      </c>
      <c r="C593" t="str">
        <f>[5]lang_3!C593</f>
        <v>#所有兵团暴伤提高20%</v>
      </c>
      <c r="D593">
        <f>[5]lang_3!D593</f>
        <v>0</v>
      </c>
    </row>
    <row r="594" spans="1:4">
      <c r="A594" t="str">
        <f>[5]lang_3!A594</f>
        <v>HEROMASTERYDES_490116</v>
      </c>
      <c r="B594" t="str">
        <f>[5]lang_3!B594</f>
        <v>所有兵团命中值提高200</v>
      </c>
      <c r="C594" t="str">
        <f>[5]lang_3!C594</f>
        <v>#所有兵团命中值提高200</v>
      </c>
      <c r="D594">
        <f>[5]lang_3!D594</f>
        <v>0</v>
      </c>
    </row>
    <row r="595" spans="1:4">
      <c r="A595" t="str">
        <f>[5]lang_3!A595</f>
        <v>HEROMASTERYDES_490117</v>
      </c>
      <c r="B595" t="str">
        <f>[5]lang_3!B595</f>
        <v>所有兵团暴击值提高80</v>
      </c>
      <c r="C595" t="str">
        <f>[5]lang_3!C595</f>
        <v>#所有兵团暴击值提高80</v>
      </c>
      <c r="D595">
        <f>[5]lang_3!D595</f>
        <v>0</v>
      </c>
    </row>
    <row r="596" spans="1:4">
      <c r="A596" t="str">
        <f>[5]lang_3!A596</f>
        <v>HEROMASTERYDES_49012</v>
      </c>
      <c r="B596">
        <f>[5]lang_3!B596</f>
        <v>0</v>
      </c>
      <c r="C596" t="str">
        <f>[5]lang_3!C596</f>
        <v>#雕刻着抗魔印记的符文，兵团受到的法术伤害降低[color=1ca216,fontsize=18]{3+1.5*($artifactlv-1)}%[-]</v>
      </c>
      <c r="D596">
        <f>[5]lang_3!D596</f>
        <v>0</v>
      </c>
    </row>
    <row r="597" spans="1:4">
      <c r="A597" t="str">
        <f>[5]lang_3!A597</f>
        <v>HEROMASTERYDES_490121</v>
      </c>
      <c r="B597" t="str">
        <f>[5]lang_3!B597</f>
        <v>兵团受到的法术伤害额外降低2%</v>
      </c>
      <c r="C597" t="str">
        <f>[5]lang_3!C597</f>
        <v>#兵团受到的法术伤害额外降低2%</v>
      </c>
      <c r="D597">
        <f>[5]lang_3!D597</f>
        <v>0</v>
      </c>
    </row>
    <row r="598" spans="1:4">
      <c r="A598" t="str">
        <f>[5]lang_3!A598</f>
        <v>HEROMASTERYDES_490122</v>
      </c>
      <c r="B598" t="str">
        <f>[5]lang_3!B598</f>
        <v>兵团受到的法术伤害额外降低2%</v>
      </c>
      <c r="C598" t="str">
        <f>[5]lang_3!C598</f>
        <v>#兵团受到的法术伤害额外降低2%</v>
      </c>
      <c r="D598">
        <f>[5]lang_3!D598</f>
        <v>0</v>
      </c>
    </row>
    <row r="599" spans="1:4">
      <c r="A599" t="str">
        <f>[5]lang_3!A599</f>
        <v>HEROMASTERYDES_490123</v>
      </c>
      <c r="B599" t="str">
        <f>[5]lang_3!B599</f>
        <v>兵团受到的法术伤害额外降低2%</v>
      </c>
      <c r="C599" t="str">
        <f>[5]lang_3!C599</f>
        <v>#兵团受到的法术伤害额外降低2%</v>
      </c>
      <c r="D599">
        <f>[5]lang_3!D599</f>
        <v>0</v>
      </c>
    </row>
    <row r="600" spans="1:4">
      <c r="A600" t="str">
        <f>[5]lang_3!A600</f>
        <v>HEROMASTERYDES_490124</v>
      </c>
      <c r="B600" t="str">
        <f>[5]lang_3!B600</f>
        <v>兵团受到的法术伤害额外降低2%</v>
      </c>
      <c r="C600" t="str">
        <f>[5]lang_3!C600</f>
        <v>#兵团受到的法术伤害额外降低2%</v>
      </c>
      <c r="D600">
        <f>[5]lang_3!D600</f>
        <v>0</v>
      </c>
    </row>
    <row r="601" spans="1:4">
      <c r="A601" t="str">
        <f>[5]lang_3!A601</f>
        <v>HEROMASTERYDES_490125</v>
      </c>
      <c r="B601" t="str">
        <f>[5]lang_3!B601</f>
        <v>兵团受到的法术伤害额外降低3%</v>
      </c>
      <c r="C601" t="str">
        <f>[5]lang_3!C601</f>
        <v>#兵团受到的法术伤害额外降低3%</v>
      </c>
      <c r="D601">
        <f>[5]lang_3!D601</f>
        <v>0</v>
      </c>
    </row>
    <row r="602" spans="1:4">
      <c r="A602" t="str">
        <f>[5]lang_3!A602</f>
        <v>HEROMASTERYDES_490126</v>
      </c>
      <c r="B602" t="str">
        <f>[5]lang_3!B602</f>
        <v>兵团受到的法术伤害额外降低6%</v>
      </c>
      <c r="C602" t="str">
        <f>[5]lang_3!C602</f>
        <v>#兵团受到的法术伤害额外降低6%</v>
      </c>
      <c r="D602">
        <f>[5]lang_3!D602</f>
        <v>0</v>
      </c>
    </row>
    <row r="603" spans="1:4">
      <c r="A603" t="str">
        <f>[5]lang_3!A603</f>
        <v>HEROMASTERYDES_490127</v>
      </c>
      <c r="B603" t="str">
        <f>[5]lang_3!B603</f>
        <v>兵团受到的法术伤害额外降低10%</v>
      </c>
      <c r="C603" t="str">
        <f>[5]lang_3!C603</f>
        <v>#兵团受到的法术伤害额外降低10%</v>
      </c>
      <c r="D603">
        <f>[5]lang_3!D603</f>
        <v>0</v>
      </c>
    </row>
    <row r="604" spans="1:4">
      <c r="A604" t="str">
        <f>[5]lang_3!A604</f>
        <v>HEROMASTERYDES_49013</v>
      </c>
      <c r="B604" t="str">
        <f>[5]lang_3!B604</f>
        <v>超过目标最大生命70%的伤害将被额外减少2%</v>
      </c>
      <c r="C604" t="str">
        <f>[5]lang_3!C604</f>
        <v>#对方英雄造成的法术伤害，超过兵团最大生命值70%的部分，减免[color=1ca216,fontsize=18]{30+1*($artifactlv-1)}%[-]（百分比伤害不受影响，追加伤害独立计算）</v>
      </c>
      <c r="D604">
        <f>[5]lang_3!D604</f>
        <v>0</v>
      </c>
    </row>
    <row r="605" spans="1:4">
      <c r="A605" t="str">
        <f>[5]lang_3!A605</f>
        <v>HEROMASTERYDES_490131</v>
      </c>
      <c r="B605" t="str">
        <f>[5]lang_3!B605</f>
        <v>超过目标最大生命70%的部分将被额外减少2%</v>
      </c>
      <c r="C605" t="str">
        <f>[5]lang_3!C605</f>
        <v>#超过目标最大生命70%的部分将被额外减少2%</v>
      </c>
      <c r="D605">
        <f>[5]lang_3!D605</f>
        <v>0</v>
      </c>
    </row>
    <row r="606" spans="1:4">
      <c r="A606" t="str">
        <f>[5]lang_3!A606</f>
        <v>HEROMASTERYDES_490132</v>
      </c>
      <c r="B606" t="str">
        <f>[5]lang_3!B606</f>
        <v>超过目标最大生命70%的部分将被额外减少2%</v>
      </c>
      <c r="C606" t="str">
        <f>[5]lang_3!C606</f>
        <v>#超过目标最大生命70%的部分将被额外减少2%</v>
      </c>
      <c r="D606">
        <f>[5]lang_3!D606</f>
        <v>0</v>
      </c>
    </row>
    <row r="607" spans="1:4">
      <c r="A607" t="str">
        <f>[5]lang_3!A607</f>
        <v>HEROMASTERYDES_490133</v>
      </c>
      <c r="B607" t="str">
        <f>[5]lang_3!B607</f>
        <v>超过目标最大生命70%的部分将被额外减少2%</v>
      </c>
      <c r="C607" t="str">
        <f>[5]lang_3!C607</f>
        <v>#超过目标最大生命70%的部分将被额外减少2%</v>
      </c>
      <c r="D607">
        <f>[5]lang_3!D607</f>
        <v>0</v>
      </c>
    </row>
    <row r="608" spans="1:4">
      <c r="A608" t="str">
        <f>[5]lang_3!A608</f>
        <v>HEROMASTERYDES_490134</v>
      </c>
      <c r="B608" t="str">
        <f>[5]lang_3!B608</f>
        <v>超过目标最大生命70%的部分将被额外减少2%</v>
      </c>
      <c r="C608" t="str">
        <f>[5]lang_3!C608</f>
        <v>#超过目标最大生命70%的部分将被额外减少2%</v>
      </c>
      <c r="D608">
        <f>[5]lang_3!D608</f>
        <v>0</v>
      </c>
    </row>
    <row r="609" spans="1:4">
      <c r="A609" t="str">
        <f>[5]lang_3!A609</f>
        <v>HEROMASTERYDES_490135</v>
      </c>
      <c r="B609" t="str">
        <f>[5]lang_3!B609</f>
        <v>超过目标最大生命70%的部分将被额外减少2%</v>
      </c>
      <c r="C609" t="str">
        <f>[5]lang_3!C609</f>
        <v>#超过目标最大生命70%的部分将被额外减少2%</v>
      </c>
      <c r="D609">
        <f>[5]lang_3!D609</f>
        <v>0</v>
      </c>
    </row>
    <row r="610" spans="1:4">
      <c r="A610" t="str">
        <f>[5]lang_3!A610</f>
        <v>HEROMASTERYDES_490136</v>
      </c>
      <c r="B610" t="str">
        <f>[5]lang_3!B610</f>
        <v>超过目标最大生命70%的部分将被额外减少2%</v>
      </c>
      <c r="C610" t="str">
        <f>[5]lang_3!C610</f>
        <v>#超过目标最大生命70%的部分将被额外减少2%</v>
      </c>
      <c r="D610">
        <f>[5]lang_3!D610</f>
        <v>0</v>
      </c>
    </row>
    <row r="611" spans="1:4">
      <c r="A611" t="str">
        <f>[5]lang_3!A611</f>
        <v>HEROMASTERYDES_490137</v>
      </c>
      <c r="B611" t="str">
        <f>[5]lang_3!B611</f>
        <v>超过目标最大生命70%的部分将被额外减少2%</v>
      </c>
      <c r="C611" t="str">
        <f>[5]lang_3!C611</f>
        <v>#超过目标最大生命70%的部分将被额外减少2%</v>
      </c>
      <c r="D611">
        <f>[5]lang_3!D611</f>
        <v>0</v>
      </c>
    </row>
    <row r="612" spans="1:4">
      <c r="A612">
        <f>[5]lang_3!A612</f>
        <v>0</v>
      </c>
      <c r="B612">
        <f>[5]lang_3!B612</f>
        <v>0</v>
      </c>
      <c r="C612">
        <f>[5]lang_3!C612</f>
        <v>0</v>
      </c>
      <c r="D612">
        <f>[5]lang_3!D612</f>
        <v>0</v>
      </c>
    </row>
    <row r="613" spans="1:4">
      <c r="A613">
        <f>[5]lang_3!A613</f>
        <v>0</v>
      </c>
      <c r="B613">
        <f>[5]lang_3!B613</f>
        <v>0</v>
      </c>
      <c r="C613">
        <f>[5]lang_3!C613</f>
        <v>0</v>
      </c>
      <c r="D613">
        <f>[5]lang_3!D613</f>
        <v>0</v>
      </c>
    </row>
    <row r="614" spans="1:4">
      <c r="A614">
        <f>[5]lang_3!A614</f>
        <v>0</v>
      </c>
      <c r="B614">
        <f>[5]lang_3!B614</f>
        <v>0</v>
      </c>
      <c r="C614">
        <f>[5]lang_3!C614</f>
        <v>0</v>
      </c>
      <c r="D614">
        <f>[5]lang_3!D614</f>
        <v>0</v>
      </c>
    </row>
    <row r="615" spans="1:4">
      <c r="A615">
        <f>[5]lang_3!A615</f>
        <v>0</v>
      </c>
      <c r="B615">
        <f>[5]lang_3!B615</f>
        <v>0</v>
      </c>
      <c r="C615">
        <f>[5]lang_3!C615</f>
        <v>0</v>
      </c>
      <c r="D615">
        <f>[5]lang_3!D615</f>
        <v>0</v>
      </c>
    </row>
    <row r="616" spans="1:4">
      <c r="A616">
        <f>[5]lang_3!A616</f>
        <v>0</v>
      </c>
      <c r="B616">
        <f>[5]lang_3!B616</f>
        <v>0</v>
      </c>
      <c r="C616">
        <f>[5]lang_3!C616</f>
        <v>0</v>
      </c>
      <c r="D616">
        <f>[5]lang_3!D616</f>
        <v>0</v>
      </c>
    </row>
    <row r="617" spans="1:4">
      <c r="A617">
        <f>[5]lang_3!A617</f>
        <v>0</v>
      </c>
      <c r="B617">
        <f>[5]lang_3!B617</f>
        <v>0</v>
      </c>
      <c r="C617">
        <f>[5]lang_3!C617</f>
        <v>0</v>
      </c>
      <c r="D617">
        <f>[5]lang_3!D617</f>
        <v>0</v>
      </c>
    </row>
    <row r="618" spans="1:4">
      <c r="A618">
        <f>[5]lang_3!A618</f>
        <v>0</v>
      </c>
      <c r="B618">
        <f>[5]lang_3!B618</f>
        <v>0</v>
      </c>
      <c r="C618">
        <f>[5]lang_3!C618</f>
        <v>0</v>
      </c>
      <c r="D618">
        <f>[5]lang_3!D618</f>
        <v>0</v>
      </c>
    </row>
    <row r="619" spans="1:4">
      <c r="A619">
        <f>[5]lang_3!A619</f>
        <v>0</v>
      </c>
      <c r="B619">
        <f>[5]lang_3!B619</f>
        <v>0</v>
      </c>
      <c r="C619">
        <f>[5]lang_3!C619</f>
        <v>0</v>
      </c>
      <c r="D619">
        <f>[5]lang_3!D619</f>
        <v>0</v>
      </c>
    </row>
    <row r="620" spans="1:4">
      <c r="A620">
        <f>[5]lang_3!A620</f>
        <v>0</v>
      </c>
      <c r="B620">
        <f>[5]lang_3!B620</f>
        <v>0</v>
      </c>
      <c r="C620">
        <f>[5]lang_3!C620</f>
        <v>0</v>
      </c>
      <c r="D620">
        <f>[5]lang_3!D620</f>
        <v>0</v>
      </c>
    </row>
    <row r="621" spans="1:4">
      <c r="A621">
        <f>[5]lang_3!A621</f>
        <v>0</v>
      </c>
      <c r="B621">
        <f>[5]lang_3!B621</f>
        <v>0</v>
      </c>
      <c r="C621">
        <f>[5]lang_3!C621</f>
        <v>0</v>
      </c>
      <c r="D621">
        <f>[5]lang_3!D621</f>
        <v>0</v>
      </c>
    </row>
    <row r="622" spans="1:4">
      <c r="A622">
        <f>[5]lang_3!A622</f>
        <v>0</v>
      </c>
      <c r="B622">
        <f>[5]lang_3!B622</f>
        <v>0</v>
      </c>
      <c r="C622">
        <f>[5]lang_3!C622</f>
        <v>0</v>
      </c>
      <c r="D622">
        <f>[5]lang_3!D622</f>
        <v>0</v>
      </c>
    </row>
    <row r="623" spans="1:4">
      <c r="A623">
        <f>[5]lang_3!A623</f>
        <v>0</v>
      </c>
      <c r="B623">
        <f>[5]lang_3!B623</f>
        <v>0</v>
      </c>
      <c r="C623">
        <f>[5]lang_3!C623</f>
        <v>0</v>
      </c>
      <c r="D623">
        <f>[5]lang_3!D623</f>
        <v>0</v>
      </c>
    </row>
    <row r="624" spans="1:4">
      <c r="A624">
        <f>[5]lang_3!A624</f>
        <v>0</v>
      </c>
      <c r="B624">
        <f>[5]lang_3!B624</f>
        <v>0</v>
      </c>
      <c r="C624">
        <f>[5]lang_3!C624</f>
        <v>0</v>
      </c>
      <c r="D624">
        <f>[5]lang_3!D624</f>
        <v>0</v>
      </c>
    </row>
    <row r="625" spans="1:4">
      <c r="A625">
        <f>[5]lang_3!A625</f>
        <v>0</v>
      </c>
      <c r="B625">
        <f>[5]lang_3!B625</f>
        <v>0</v>
      </c>
      <c r="C625">
        <f>[5]lang_3!C625</f>
        <v>0</v>
      </c>
      <c r="D625">
        <f>[5]lang_3!D625</f>
        <v>0</v>
      </c>
    </row>
    <row r="626" spans="1:4">
      <c r="A626">
        <f>[5]lang_3!A626</f>
        <v>0</v>
      </c>
      <c r="B626">
        <f>[5]lang_3!B626</f>
        <v>0</v>
      </c>
      <c r="C626">
        <f>[5]lang_3!C626</f>
        <v>0</v>
      </c>
      <c r="D626">
        <f>[5]lang_3!D626</f>
        <v>0</v>
      </c>
    </row>
    <row r="627" spans="1:4">
      <c r="A627">
        <f>[5]lang_3!A627</f>
        <v>0</v>
      </c>
      <c r="B627">
        <f>[5]lang_3!B627</f>
        <v>0</v>
      </c>
      <c r="C627">
        <f>[5]lang_3!C627</f>
        <v>0</v>
      </c>
      <c r="D627">
        <f>[5]lang_3!D627</f>
        <v>0</v>
      </c>
    </row>
    <row r="628" spans="1:4">
      <c r="A628">
        <f>[5]lang_3!A628</f>
        <v>0</v>
      </c>
      <c r="B628">
        <f>[5]lang_3!B628</f>
        <v>0</v>
      </c>
      <c r="C628">
        <f>[5]lang_3!C628</f>
        <v>0</v>
      </c>
      <c r="D628">
        <f>[5]lang_3!D628</f>
        <v>0</v>
      </c>
    </row>
    <row r="629" spans="1:4">
      <c r="A629">
        <f>[5]lang_3!A629</f>
        <v>0</v>
      </c>
      <c r="B629">
        <f>[5]lang_3!B629</f>
        <v>0</v>
      </c>
      <c r="C629">
        <f>[5]lang_3!C629</f>
        <v>0</v>
      </c>
      <c r="D629">
        <f>[5]lang_3!D629</f>
        <v>0</v>
      </c>
    </row>
    <row r="630" spans="1:4">
      <c r="A630">
        <f>[5]lang_3!A630</f>
        <v>0</v>
      </c>
      <c r="B630">
        <f>[5]lang_3!B630</f>
        <v>0</v>
      </c>
      <c r="C630">
        <f>[5]lang_3!C630</f>
        <v>0</v>
      </c>
      <c r="D630">
        <f>[5]lang_3!D630</f>
        <v>0</v>
      </c>
    </row>
    <row r="631" spans="1:4">
      <c r="A631" t="str">
        <f>[5]lang_3!A631</f>
        <v>#专长名称</v>
      </c>
      <c r="B631">
        <f>[5]lang_3!B631</f>
        <v>0</v>
      </c>
      <c r="C631" t="str">
        <f>[5]lang_3!C631</f>
        <v/>
      </c>
      <c r="D631">
        <f>[5]lang_3!D631</f>
        <v>0</v>
      </c>
    </row>
    <row r="632" spans="1:4">
      <c r="A632" t="str">
        <f>[5]lang_3!A632</f>
        <v>HEROSPECIAL_50001</v>
      </c>
      <c r="B632" t="str">
        <f>[5]lang_3!B632</f>
        <v>50001</v>
      </c>
      <c r="C632" t="str">
        <f>[5]lang_3!C632</f>
        <v>#极寒之环</v>
      </c>
      <c r="D632">
        <f>[5]lang_3!D632</f>
        <v>0</v>
      </c>
    </row>
    <row r="633" spans="1:4">
      <c r="A633" t="str">
        <f>[5]lang_3!A633</f>
        <v>HEROSPECIAL_500011</v>
      </c>
      <c r="B633" t="str">
        <f>[5]lang_3!B633</f>
        <v>500011</v>
      </c>
      <c r="C633" t="str">
        <f>[5]lang_3!C633</f>
        <v>#极寒之环</v>
      </c>
      <c r="D633">
        <f>[5]lang_3!D633</f>
        <v>0</v>
      </c>
    </row>
    <row r="634" spans="1:4">
      <c r="A634" t="str">
        <f>[5]lang_3!A634</f>
        <v>HEROSPECIAL_500012</v>
      </c>
      <c r="B634" t="str">
        <f>[5]lang_3!B634</f>
        <v>500012</v>
      </c>
      <c r="C634" t="str">
        <f>[5]lang_3!C634</f>
        <v>#极寒之环</v>
      </c>
      <c r="D634">
        <f>[5]lang_3!D634</f>
        <v>0</v>
      </c>
    </row>
    <row r="635" spans="1:4">
      <c r="A635" t="str">
        <f>[5]lang_3!A635</f>
        <v>HEROSPECIAL_500013</v>
      </c>
      <c r="B635" t="str">
        <f>[5]lang_3!B635</f>
        <v>500013</v>
      </c>
      <c r="C635" t="str">
        <f>[5]lang_3!C635</f>
        <v>#极寒之环</v>
      </c>
      <c r="D635">
        <f>[5]lang_3!D635</f>
        <v>0</v>
      </c>
    </row>
    <row r="636" spans="1:4">
      <c r="A636" t="str">
        <f>[5]lang_3!A636</f>
        <v>HEROSPECIAL_500014</v>
      </c>
      <c r="B636" t="str">
        <f>[5]lang_3!B636</f>
        <v>500014</v>
      </c>
      <c r="C636" t="str">
        <f>[5]lang_3!C636</f>
        <v>#极寒之环</v>
      </c>
      <c r="D636">
        <f>[5]lang_3!D636</f>
        <v>0</v>
      </c>
    </row>
    <row r="637" spans="1:4">
      <c r="A637" t="str">
        <f>[5]lang_3!A637</f>
        <v>HEROSPECIAL_50101</v>
      </c>
      <c r="B637" t="str">
        <f>[5]lang_3!B637</f>
        <v>50101</v>
      </c>
      <c r="C637" t="str">
        <f>[5]lang_3!C637</f>
        <v>#骑士冲锋</v>
      </c>
      <c r="D637">
        <f>[5]lang_3!D637</f>
        <v>0</v>
      </c>
    </row>
    <row r="638" spans="1:4">
      <c r="A638" t="str">
        <f>[5]lang_3!A638</f>
        <v>HEROSPECIAL_501011</v>
      </c>
      <c r="B638" t="str">
        <f>[5]lang_3!B638</f>
        <v>501011</v>
      </c>
      <c r="C638" t="str">
        <f>[5]lang_3!C638</f>
        <v>#骑士冲锋</v>
      </c>
      <c r="D638">
        <f>[5]lang_3!D638</f>
        <v>0</v>
      </c>
    </row>
    <row r="639" spans="1:4">
      <c r="A639" t="str">
        <f>[5]lang_3!A639</f>
        <v>HEROSPECIAL_501012</v>
      </c>
      <c r="B639" t="str">
        <f>[5]lang_3!B639</f>
        <v>501012</v>
      </c>
      <c r="C639" t="str">
        <f>[5]lang_3!C639</f>
        <v>#骑士冲锋</v>
      </c>
      <c r="D639">
        <f>[5]lang_3!D639</f>
        <v>0</v>
      </c>
    </row>
    <row r="640" spans="1:4">
      <c r="A640" t="str">
        <f>[5]lang_3!A640</f>
        <v>HEROSPECIAL_501013</v>
      </c>
      <c r="B640" t="str">
        <f>[5]lang_3!B640</f>
        <v>501013</v>
      </c>
      <c r="C640" t="str">
        <f>[5]lang_3!C640</f>
        <v>#骑士冲锋</v>
      </c>
      <c r="D640">
        <f>[5]lang_3!D640</f>
        <v>0</v>
      </c>
    </row>
    <row r="641" spans="1:4">
      <c r="A641" t="str">
        <f>[5]lang_3!A641</f>
        <v>HEROSPECIAL_501014</v>
      </c>
      <c r="B641" t="str">
        <f>[5]lang_3!B641</f>
        <v>501014</v>
      </c>
      <c r="C641" t="str">
        <f>[5]lang_3!C641</f>
        <v>#骑士冲锋</v>
      </c>
      <c r="D641">
        <f>[5]lang_3!D641</f>
        <v>0</v>
      </c>
    </row>
    <row r="642" spans="1:4">
      <c r="A642" t="str">
        <f>[5]lang_3!A642</f>
        <v>HEROSPECIAL_50102</v>
      </c>
      <c r="B642" t="str">
        <f>[5]lang_3!B642</f>
        <v>50102</v>
      </c>
      <c r="C642" t="str">
        <f>[5]lang_3!C642</f>
        <v>#铁十字军</v>
      </c>
      <c r="D642">
        <f>[5]lang_3!D642</f>
        <v>0</v>
      </c>
    </row>
    <row r="643" spans="1:4">
      <c r="A643" t="str">
        <f>[5]lang_3!A643</f>
        <v>HEROSPECIAL_501021</v>
      </c>
      <c r="B643" t="str">
        <f>[5]lang_3!B643</f>
        <v>501021</v>
      </c>
      <c r="C643" t="str">
        <f>[5]lang_3!C643</f>
        <v>#铁十字军</v>
      </c>
      <c r="D643">
        <f>[5]lang_3!D643</f>
        <v>0</v>
      </c>
    </row>
    <row r="644" spans="1:4">
      <c r="A644" t="str">
        <f>[5]lang_3!A644</f>
        <v>HEROSPECIAL_501022</v>
      </c>
      <c r="B644" t="str">
        <f>[5]lang_3!B644</f>
        <v>501022</v>
      </c>
      <c r="C644" t="str">
        <f>[5]lang_3!C644</f>
        <v>#铁十字军</v>
      </c>
      <c r="D644">
        <f>[5]lang_3!D644</f>
        <v>0</v>
      </c>
    </row>
    <row r="645" spans="1:4">
      <c r="A645" t="str">
        <f>[5]lang_3!A645</f>
        <v>HEROSPECIAL_501023</v>
      </c>
      <c r="B645" t="str">
        <f>[5]lang_3!B645</f>
        <v>501023</v>
      </c>
      <c r="C645" t="str">
        <f>[5]lang_3!C645</f>
        <v>#铁十字军</v>
      </c>
      <c r="D645">
        <f>[5]lang_3!D645</f>
        <v>0</v>
      </c>
    </row>
    <row r="646" spans="1:4">
      <c r="A646" t="str">
        <f>[5]lang_3!A646</f>
        <v>HEROSPECIAL_501024</v>
      </c>
      <c r="B646" t="str">
        <f>[5]lang_3!B646</f>
        <v>501024</v>
      </c>
      <c r="C646" t="str">
        <f>[5]lang_3!C646</f>
        <v>#铁十字军</v>
      </c>
      <c r="D646">
        <f>[5]lang_3!D646</f>
        <v>0</v>
      </c>
    </row>
    <row r="647" spans="1:4">
      <c r="A647" t="str">
        <f>[5]lang_3!A647</f>
        <v>HEROSPECIAL_50103</v>
      </c>
      <c r="B647" t="str">
        <f>[5]lang_3!B647</f>
        <v>50103</v>
      </c>
      <c r="C647" t="str">
        <f>[5]lang_3!C647</f>
        <v>#将军士气</v>
      </c>
      <c r="D647">
        <f>[5]lang_3!D647</f>
        <v>0</v>
      </c>
    </row>
    <row r="648" spans="1:4">
      <c r="A648" t="str">
        <f>[5]lang_3!A648</f>
        <v>HEROSPECIAL_501031</v>
      </c>
      <c r="B648" t="str">
        <f>[5]lang_3!B648</f>
        <v>501031</v>
      </c>
      <c r="C648" t="str">
        <f>[5]lang_3!C648</f>
        <v>#将军士气</v>
      </c>
      <c r="D648">
        <f>[5]lang_3!D648</f>
        <v>0</v>
      </c>
    </row>
    <row r="649" spans="1:4">
      <c r="A649" t="str">
        <f>[5]lang_3!A649</f>
        <v>HEROSPECIAL_501032</v>
      </c>
      <c r="B649" t="str">
        <f>[5]lang_3!B649</f>
        <v>501032</v>
      </c>
      <c r="C649" t="str">
        <f>[5]lang_3!C649</f>
        <v>#将军士气</v>
      </c>
      <c r="D649">
        <f>[5]lang_3!D649</f>
        <v>0</v>
      </c>
    </row>
    <row r="650" spans="1:4">
      <c r="A650" t="str">
        <f>[5]lang_3!A650</f>
        <v>HEROSPECIAL_501033</v>
      </c>
      <c r="B650" t="str">
        <f>[5]lang_3!B650</f>
        <v>501033</v>
      </c>
      <c r="C650" t="str">
        <f>[5]lang_3!C650</f>
        <v>#将军士气</v>
      </c>
      <c r="D650">
        <f>[5]lang_3!D650</f>
        <v>0</v>
      </c>
    </row>
    <row r="651" spans="1:4">
      <c r="A651" t="str">
        <f>[5]lang_3!A651</f>
        <v>HEROSPECIAL_501034</v>
      </c>
      <c r="B651" t="str">
        <f>[5]lang_3!B651</f>
        <v>501034</v>
      </c>
      <c r="C651" t="str">
        <f>[5]lang_3!C651</f>
        <v>#将军士气</v>
      </c>
      <c r="D651">
        <f>[5]lang_3!D651</f>
        <v>0</v>
      </c>
    </row>
    <row r="652" spans="1:4">
      <c r="A652" t="str">
        <f>[5]lang_3!A652</f>
        <v>HEROSPECIAL_50104</v>
      </c>
      <c r="B652">
        <f>[5]lang_3!B652</f>
        <v>50104</v>
      </c>
      <c r="C652" t="str">
        <f>[5]lang_3!C652</f>
        <v>#战术大师</v>
      </c>
      <c r="D652">
        <f>[5]lang_3!D652</f>
        <v>0</v>
      </c>
    </row>
    <row r="653" spans="1:4">
      <c r="A653" t="str">
        <f>[5]lang_3!A653</f>
        <v>HEROSPECIAL_501041</v>
      </c>
      <c r="B653">
        <f>[5]lang_3!B653</f>
        <v>501041</v>
      </c>
      <c r="C653" t="str">
        <f>[5]lang_3!C653</f>
        <v>#战术大师</v>
      </c>
      <c r="D653">
        <f>[5]lang_3!D653</f>
        <v>0</v>
      </c>
    </row>
    <row r="654" spans="1:4">
      <c r="A654" t="str">
        <f>[5]lang_3!A654</f>
        <v>HEROSPECIAL_501042</v>
      </c>
      <c r="B654">
        <f>[5]lang_3!B654</f>
        <v>501042</v>
      </c>
      <c r="C654" t="str">
        <f>[5]lang_3!C654</f>
        <v>#战术大师</v>
      </c>
      <c r="D654">
        <f>[5]lang_3!D654</f>
        <v>0</v>
      </c>
    </row>
    <row r="655" spans="1:4">
      <c r="A655" t="str">
        <f>[5]lang_3!A655</f>
        <v>HEROSPECIAL_501043</v>
      </c>
      <c r="B655">
        <f>[5]lang_3!B655</f>
        <v>501043</v>
      </c>
      <c r="C655" t="str">
        <f>[5]lang_3!C655</f>
        <v>#战术大师</v>
      </c>
      <c r="D655">
        <f>[5]lang_3!D655</f>
        <v>0</v>
      </c>
    </row>
    <row r="656" spans="1:4">
      <c r="A656" t="str">
        <f>[5]lang_3!A656</f>
        <v>HEROSPECIAL_501044</v>
      </c>
      <c r="B656">
        <f>[5]lang_3!B656</f>
        <v>501044</v>
      </c>
      <c r="C656" t="str">
        <f>[5]lang_3!C656</f>
        <v>#战术大师</v>
      </c>
      <c r="D656">
        <f>[5]lang_3!D656</f>
        <v>0</v>
      </c>
    </row>
    <row r="657" spans="1:4">
      <c r="A657" t="str">
        <f>[5]lang_3!A657</f>
        <v>HEROSPECIAL_50201</v>
      </c>
      <c r="B657" t="str">
        <f>[5]lang_3!B657</f>
        <v>50201</v>
      </c>
      <c r="C657" t="str">
        <f>[5]lang_3!C657</f>
        <v>#幸运</v>
      </c>
      <c r="D657">
        <f>[5]lang_3!D657</f>
        <v>0</v>
      </c>
    </row>
    <row r="658" spans="1:4">
      <c r="A658" t="str">
        <f>[5]lang_3!A658</f>
        <v>HEROSPECIAL_502011</v>
      </c>
      <c r="B658" t="str">
        <f>[5]lang_3!B658</f>
        <v>502011</v>
      </c>
      <c r="C658" t="str">
        <f>[5]lang_3!C658</f>
        <v>#幸运</v>
      </c>
      <c r="D658">
        <f>[5]lang_3!D658</f>
        <v>0</v>
      </c>
    </row>
    <row r="659" spans="1:4">
      <c r="A659" t="str">
        <f>[5]lang_3!A659</f>
        <v>HEROSPECIAL_502012</v>
      </c>
      <c r="B659" t="str">
        <f>[5]lang_3!B659</f>
        <v>502012</v>
      </c>
      <c r="C659" t="str">
        <f>[5]lang_3!C659</f>
        <v>#幸运</v>
      </c>
      <c r="D659">
        <f>[5]lang_3!D659</f>
        <v>0</v>
      </c>
    </row>
    <row r="660" spans="1:4">
      <c r="A660" t="str">
        <f>[5]lang_3!A660</f>
        <v>HEROSPECIAL_502013</v>
      </c>
      <c r="B660" t="str">
        <f>[5]lang_3!B660</f>
        <v>502013</v>
      </c>
      <c r="C660" t="str">
        <f>[5]lang_3!C660</f>
        <v>#幸运</v>
      </c>
      <c r="D660">
        <f>[5]lang_3!D660</f>
        <v>0</v>
      </c>
    </row>
    <row r="661" spans="1:4">
      <c r="A661" t="str">
        <f>[5]lang_3!A661</f>
        <v>HEROSPECIAL_502014</v>
      </c>
      <c r="B661" t="str">
        <f>[5]lang_3!B661</f>
        <v>502014</v>
      </c>
      <c r="C661" t="str">
        <f>[5]lang_3!C661</f>
        <v>#幸运</v>
      </c>
      <c r="D661">
        <f>[5]lang_3!D661</f>
        <v>0</v>
      </c>
    </row>
    <row r="662" spans="1:4">
      <c r="A662" t="str">
        <f>[5]lang_3!A662</f>
        <v>HEROSPECIAL_50301</v>
      </c>
      <c r="B662" t="str">
        <f>[5]lang_3!B662</f>
        <v>50301</v>
      </c>
      <c r="C662" t="str">
        <f>[5]lang_3!C662</f>
        <v>#幻影射手</v>
      </c>
      <c r="D662">
        <f>[5]lang_3!D662</f>
        <v>0</v>
      </c>
    </row>
    <row r="663" spans="1:4">
      <c r="A663" t="str">
        <f>[5]lang_3!A663</f>
        <v>HEROSPECIAL_503011</v>
      </c>
      <c r="B663" t="str">
        <f>[5]lang_3!B663</f>
        <v>503011</v>
      </c>
      <c r="C663" t="str">
        <f>[5]lang_3!C663</f>
        <v>#幻影射手</v>
      </c>
      <c r="D663">
        <f>[5]lang_3!D663</f>
        <v>0</v>
      </c>
    </row>
    <row r="664" spans="1:4">
      <c r="A664" t="str">
        <f>[5]lang_3!A664</f>
        <v>HEROSPECIAL_503012</v>
      </c>
      <c r="B664" t="str">
        <f>[5]lang_3!B664</f>
        <v>503012</v>
      </c>
      <c r="C664" t="str">
        <f>[5]lang_3!C664</f>
        <v>#幻影射手</v>
      </c>
      <c r="D664">
        <f>[5]lang_3!D664</f>
        <v>0</v>
      </c>
    </row>
    <row r="665" spans="1:4">
      <c r="A665" t="str">
        <f>[5]lang_3!A665</f>
        <v>HEROSPECIAL_503013</v>
      </c>
      <c r="B665" t="str">
        <f>[5]lang_3!B665</f>
        <v>503013</v>
      </c>
      <c r="C665" t="str">
        <f>[5]lang_3!C665</f>
        <v>#幻影射手</v>
      </c>
      <c r="D665">
        <f>[5]lang_3!D665</f>
        <v>0</v>
      </c>
    </row>
    <row r="666" spans="1:4">
      <c r="A666" t="str">
        <f>[5]lang_3!A666</f>
        <v>HEROSPECIAL_503014</v>
      </c>
      <c r="B666" t="str">
        <f>[5]lang_3!B666</f>
        <v>503014</v>
      </c>
      <c r="C666" t="str">
        <f>[5]lang_3!C666</f>
        <v>#幻影射手</v>
      </c>
      <c r="D666">
        <f>[5]lang_3!D666</f>
        <v>0</v>
      </c>
    </row>
    <row r="667" spans="1:4">
      <c r="A667" t="str">
        <f>[5]lang_3!A667</f>
        <v>HEROSPECIAL_50302</v>
      </c>
      <c r="B667" t="str">
        <f>[5]lang_3!B667</f>
        <v>50302</v>
      </c>
      <c r="C667" t="str">
        <f>[5]lang_3!C667</f>
        <v>#绝对防御</v>
      </c>
      <c r="D667">
        <f>[5]lang_3!D667</f>
        <v>0</v>
      </c>
    </row>
    <row r="668" spans="1:4">
      <c r="A668" t="str">
        <f>[5]lang_3!A668</f>
        <v>HEROSPECIAL_503021</v>
      </c>
      <c r="B668" t="str">
        <f>[5]lang_3!B668</f>
        <v>503021</v>
      </c>
      <c r="C668" t="str">
        <f>[5]lang_3!C668</f>
        <v>#绝对防御</v>
      </c>
      <c r="D668">
        <f>[5]lang_3!D668</f>
        <v>0</v>
      </c>
    </row>
    <row r="669" spans="1:4">
      <c r="A669" t="str">
        <f>[5]lang_3!A669</f>
        <v>HEROSPECIAL_503022</v>
      </c>
      <c r="B669" t="str">
        <f>[5]lang_3!B669</f>
        <v>503022</v>
      </c>
      <c r="C669" t="str">
        <f>[5]lang_3!C669</f>
        <v>#绝对防御</v>
      </c>
      <c r="D669">
        <f>[5]lang_3!D669</f>
        <v>0</v>
      </c>
    </row>
    <row r="670" spans="1:4">
      <c r="A670" t="str">
        <f>[5]lang_3!A670</f>
        <v>HEROSPECIAL_503023</v>
      </c>
      <c r="B670" t="str">
        <f>[5]lang_3!B670</f>
        <v>503023</v>
      </c>
      <c r="C670" t="str">
        <f>[5]lang_3!C670</f>
        <v>#绝对防御</v>
      </c>
      <c r="D670">
        <f>[5]lang_3!D670</f>
        <v>0</v>
      </c>
    </row>
    <row r="671" spans="1:4">
      <c r="A671" t="str">
        <f>[5]lang_3!A671</f>
        <v>HEROSPECIAL_503024</v>
      </c>
      <c r="B671" t="str">
        <f>[5]lang_3!B671</f>
        <v>503024</v>
      </c>
      <c r="C671" t="str">
        <f>[5]lang_3!C671</f>
        <v>#绝对防御</v>
      </c>
      <c r="D671">
        <f>[5]lang_3!D671</f>
        <v>0</v>
      </c>
    </row>
    <row r="672" spans="1:4">
      <c r="A672" t="str">
        <f>[5]lang_3!A672</f>
        <v>HEROSPECIAL_50303</v>
      </c>
      <c r="B672" t="str">
        <f>[5]lang_3!B672</f>
        <v>50303</v>
      </c>
      <c r="C672" t="str">
        <f>[5]lang_3!C672</f>
        <v>#枯木卫士</v>
      </c>
      <c r="D672">
        <f>[5]lang_3!D672</f>
        <v>0</v>
      </c>
    </row>
    <row r="673" spans="1:4">
      <c r="A673" t="str">
        <f>[5]lang_3!A673</f>
        <v>HEROSPECIAL_503031</v>
      </c>
      <c r="B673" t="str">
        <f>[5]lang_3!B673</f>
        <v>503031</v>
      </c>
      <c r="C673" t="str">
        <f>[5]lang_3!C673</f>
        <v>#枯木卫士</v>
      </c>
      <c r="D673">
        <f>[5]lang_3!D673</f>
        <v>0</v>
      </c>
    </row>
    <row r="674" spans="1:4">
      <c r="A674" t="str">
        <f>[5]lang_3!A674</f>
        <v>HEROSPECIAL_503032</v>
      </c>
      <c r="B674" t="str">
        <f>[5]lang_3!B674</f>
        <v>503032</v>
      </c>
      <c r="C674" t="str">
        <f>[5]lang_3!C674</f>
        <v>#枯木卫士</v>
      </c>
      <c r="D674">
        <f>[5]lang_3!D674</f>
        <v>0</v>
      </c>
    </row>
    <row r="675" spans="1:4">
      <c r="A675" t="str">
        <f>[5]lang_3!A675</f>
        <v>HEROSPECIAL_503033</v>
      </c>
      <c r="B675" t="str">
        <f>[5]lang_3!B675</f>
        <v>503033</v>
      </c>
      <c r="C675" t="str">
        <f>[5]lang_3!C675</f>
        <v>#枯木卫士</v>
      </c>
      <c r="D675">
        <f>[5]lang_3!D675</f>
        <v>0</v>
      </c>
    </row>
    <row r="676" spans="1:4">
      <c r="A676" t="str">
        <f>[5]lang_3!A676</f>
        <v>HEROSPECIAL_503034</v>
      </c>
      <c r="B676" t="str">
        <f>[5]lang_3!B676</f>
        <v>503034</v>
      </c>
      <c r="C676" t="str">
        <f>[5]lang_3!C676</f>
        <v>#枯木卫士</v>
      </c>
      <c r="D676">
        <f>[5]lang_3!D676</f>
        <v>0</v>
      </c>
    </row>
    <row r="677" spans="1:4">
      <c r="A677" t="str">
        <f>[5]lang_3!A677</f>
        <v>HEROSPECIAL_50401</v>
      </c>
      <c r="B677" t="str">
        <f>[5]lang_3!B677</f>
        <v>50401</v>
      </c>
      <c r="C677" t="str">
        <f>[5]lang_3!C677</f>
        <v>#死亡骑士</v>
      </c>
      <c r="D677">
        <f>[5]lang_3!D677</f>
        <v>0</v>
      </c>
    </row>
    <row r="678" spans="1:4">
      <c r="A678" t="str">
        <f>[5]lang_3!A678</f>
        <v>HEROSPECIAL_504011</v>
      </c>
      <c r="B678" t="str">
        <f>[5]lang_3!B678</f>
        <v>504011</v>
      </c>
      <c r="C678" t="str">
        <f>[5]lang_3!C678</f>
        <v>#死亡骑士</v>
      </c>
      <c r="D678">
        <f>[5]lang_3!D678</f>
        <v>0</v>
      </c>
    </row>
    <row r="679" spans="1:4">
      <c r="A679" t="str">
        <f>[5]lang_3!A679</f>
        <v>HEROSPECIAL_504012</v>
      </c>
      <c r="B679" t="str">
        <f>[5]lang_3!B679</f>
        <v>504012</v>
      </c>
      <c r="C679" t="str">
        <f>[5]lang_3!C679</f>
        <v>#死亡骑士</v>
      </c>
      <c r="D679">
        <f>[5]lang_3!D679</f>
        <v>0</v>
      </c>
    </row>
    <row r="680" spans="1:4">
      <c r="A680" t="str">
        <f>[5]lang_3!A680</f>
        <v>HEROSPECIAL_504013</v>
      </c>
      <c r="B680" t="str">
        <f>[5]lang_3!B680</f>
        <v>504013</v>
      </c>
      <c r="C680" t="str">
        <f>[5]lang_3!C680</f>
        <v>#死亡骑士</v>
      </c>
      <c r="D680">
        <f>[5]lang_3!D680</f>
        <v>0</v>
      </c>
    </row>
    <row r="681" spans="1:4">
      <c r="A681" t="str">
        <f>[5]lang_3!A681</f>
        <v>HEROSPECIAL_504014</v>
      </c>
      <c r="B681" t="str">
        <f>[5]lang_3!B681</f>
        <v>504014</v>
      </c>
      <c r="C681" t="str">
        <f>[5]lang_3!C681</f>
        <v>#死亡骑士</v>
      </c>
      <c r="D681">
        <f>[5]lang_3!D681</f>
        <v>0</v>
      </c>
    </row>
    <row r="682" spans="1:4">
      <c r="A682" t="str">
        <f>[5]lang_3!A682</f>
        <v>HEROSPECIAL_50501</v>
      </c>
      <c r="B682" t="str">
        <f>[5]lang_3!B682</f>
        <v>50501</v>
      </c>
      <c r="C682" t="str">
        <f>[5]lang_3!C682</f>
        <v>#黑暗降临</v>
      </c>
      <c r="D682">
        <f>[5]lang_3!D682</f>
        <v>0</v>
      </c>
    </row>
    <row r="683" spans="1:4">
      <c r="A683" t="str">
        <f>[5]lang_3!A683</f>
        <v>HEROSPECIAL_505011</v>
      </c>
      <c r="B683" t="str">
        <f>[5]lang_3!B683</f>
        <v>505011</v>
      </c>
      <c r="C683" t="str">
        <f>[5]lang_3!C683</f>
        <v>#黑暗降临</v>
      </c>
      <c r="D683">
        <f>[5]lang_3!D683</f>
        <v>0</v>
      </c>
    </row>
    <row r="684" spans="1:4">
      <c r="A684" t="str">
        <f>[5]lang_3!A684</f>
        <v>HEROSPECIAL_505012</v>
      </c>
      <c r="B684" t="str">
        <f>[5]lang_3!B684</f>
        <v>505012</v>
      </c>
      <c r="C684" t="str">
        <f>[5]lang_3!C684</f>
        <v>#黑暗降临</v>
      </c>
      <c r="D684">
        <f>[5]lang_3!D684</f>
        <v>0</v>
      </c>
    </row>
    <row r="685" spans="1:4">
      <c r="A685" t="str">
        <f>[5]lang_3!A685</f>
        <v>HEROSPECIAL_505013</v>
      </c>
      <c r="B685" t="str">
        <f>[5]lang_3!B685</f>
        <v>505013</v>
      </c>
      <c r="C685" t="str">
        <f>[5]lang_3!C685</f>
        <v>#黑暗降临</v>
      </c>
      <c r="D685">
        <f>[5]lang_3!D685</f>
        <v>0</v>
      </c>
    </row>
    <row r="686" spans="1:4">
      <c r="A686" t="str">
        <f>[5]lang_3!A686</f>
        <v>HEROSPECIAL_505014</v>
      </c>
      <c r="B686" t="str">
        <f>[5]lang_3!B686</f>
        <v>505014</v>
      </c>
      <c r="C686" t="str">
        <f>[5]lang_3!C686</f>
        <v>#黑暗降临</v>
      </c>
      <c r="D686">
        <f>[5]lang_3!D686</f>
        <v>0</v>
      </c>
    </row>
    <row r="687" spans="1:4">
      <c r="A687" t="str">
        <f>[5]lang_3!A687</f>
        <v>HEROSPECIAL_50502</v>
      </c>
      <c r="B687" t="str">
        <f>[5]lang_3!B687</f>
        <v>50502</v>
      </c>
      <c r="C687" t="str">
        <f>[5]lang_3!C687</f>
        <v>#招魂大师</v>
      </c>
      <c r="D687">
        <f>[5]lang_3!D687</f>
        <v>0</v>
      </c>
    </row>
    <row r="688" spans="1:4">
      <c r="A688" t="str">
        <f>[5]lang_3!A688</f>
        <v>HEROSPECIAL_505021</v>
      </c>
      <c r="B688" t="str">
        <f>[5]lang_3!B688</f>
        <v>505021</v>
      </c>
      <c r="C688" t="str">
        <f>[5]lang_3!C688</f>
        <v>#招魂大师</v>
      </c>
      <c r="D688">
        <f>[5]lang_3!D688</f>
        <v>0</v>
      </c>
    </row>
    <row r="689" spans="1:4">
      <c r="A689" t="str">
        <f>[5]lang_3!A689</f>
        <v>HEROSPECIAL_505022</v>
      </c>
      <c r="B689" t="str">
        <f>[5]lang_3!B689</f>
        <v>505022</v>
      </c>
      <c r="C689" t="str">
        <f>[5]lang_3!C689</f>
        <v>#招魂大师</v>
      </c>
      <c r="D689">
        <f>[5]lang_3!D689</f>
        <v>0</v>
      </c>
    </row>
    <row r="690" spans="1:4">
      <c r="A690" t="str">
        <f>[5]lang_3!A690</f>
        <v>HEROSPECIAL_505023</v>
      </c>
      <c r="B690" t="str">
        <f>[5]lang_3!B690</f>
        <v>505023</v>
      </c>
      <c r="C690" t="str">
        <f>[5]lang_3!C690</f>
        <v>#招魂大师</v>
      </c>
      <c r="D690">
        <f>[5]lang_3!D690</f>
        <v>0</v>
      </c>
    </row>
    <row r="691" spans="1:4">
      <c r="A691" t="str">
        <f>[5]lang_3!A691</f>
        <v>HEROSPECIAL_505024</v>
      </c>
      <c r="B691" t="str">
        <f>[5]lang_3!B691</f>
        <v>505024</v>
      </c>
      <c r="C691" t="str">
        <f>[5]lang_3!C691</f>
        <v>#招魂大师</v>
      </c>
      <c r="D691">
        <f>[5]lang_3!D691</f>
        <v>0</v>
      </c>
    </row>
    <row r="692" spans="1:4">
      <c r="A692" t="str">
        <f>[5]lang_3!A692</f>
        <v>HEROSPECIAL_50503</v>
      </c>
      <c r="B692">
        <f>[5]lang_3!B692</f>
        <v>50503</v>
      </c>
      <c r="C692" t="str">
        <f>[5]lang_3!C692</f>
        <v>#不灭亡魂</v>
      </c>
      <c r="D692">
        <f>[5]lang_3!D692</f>
        <v>0</v>
      </c>
    </row>
    <row r="693" spans="1:4">
      <c r="A693" t="str">
        <f>[5]lang_3!A693</f>
        <v>HEROSPECIAL_505031</v>
      </c>
      <c r="B693">
        <f>[5]lang_3!B693</f>
        <v>505031</v>
      </c>
      <c r="C693" t="str">
        <f>[5]lang_3!C693</f>
        <v>#不灭亡魂</v>
      </c>
      <c r="D693">
        <f>[5]lang_3!D693</f>
        <v>0</v>
      </c>
    </row>
    <row r="694" spans="1:4">
      <c r="A694" t="str">
        <f>[5]lang_3!A694</f>
        <v>HEROSPECIAL_505032</v>
      </c>
      <c r="B694">
        <f>[5]lang_3!B694</f>
        <v>505032</v>
      </c>
      <c r="C694" t="str">
        <f>[5]lang_3!C694</f>
        <v>#不灭亡魂</v>
      </c>
      <c r="D694">
        <f>[5]lang_3!D694</f>
        <v>0</v>
      </c>
    </row>
    <row r="695" spans="1:4">
      <c r="A695" t="str">
        <f>[5]lang_3!A695</f>
        <v>HEROSPECIAL_505033</v>
      </c>
      <c r="B695">
        <f>[5]lang_3!B695</f>
        <v>505033</v>
      </c>
      <c r="C695" t="str">
        <f>[5]lang_3!C695</f>
        <v>#不灭亡魂</v>
      </c>
      <c r="D695">
        <f>[5]lang_3!D695</f>
        <v>0</v>
      </c>
    </row>
    <row r="696" spans="1:4">
      <c r="A696" t="str">
        <f>[5]lang_3!A696</f>
        <v>HEROSPECIAL_505034</v>
      </c>
      <c r="B696">
        <f>[5]lang_3!B696</f>
        <v>505034</v>
      </c>
      <c r="C696" t="str">
        <f>[5]lang_3!C696</f>
        <v>#不灭亡魂</v>
      </c>
      <c r="D696">
        <f>[5]lang_3!D696</f>
        <v>0</v>
      </c>
    </row>
    <row r="697" spans="1:4">
      <c r="A697" t="str">
        <f>[5]lang_3!A697</f>
        <v>HEROSPECIAL_50601</v>
      </c>
      <c r="B697" t="str">
        <f>[5]lang_3!B697</f>
        <v>50601</v>
      </c>
      <c r="C697" t="str">
        <f>[5]lang_3!C697</f>
        <v>#比蒙巨兽</v>
      </c>
      <c r="D697">
        <f>[5]lang_3!D697</f>
        <v>0</v>
      </c>
    </row>
    <row r="698" spans="1:4">
      <c r="A698" t="str">
        <f>[5]lang_3!A698</f>
        <v>HEROSPECIAL_506011</v>
      </c>
      <c r="B698" t="str">
        <f>[5]lang_3!B698</f>
        <v>506011</v>
      </c>
      <c r="C698" t="str">
        <f>[5]lang_3!C698</f>
        <v>#比蒙巨兽</v>
      </c>
      <c r="D698">
        <f>[5]lang_3!D698</f>
        <v>0</v>
      </c>
    </row>
    <row r="699" spans="1:4">
      <c r="A699" t="str">
        <f>[5]lang_3!A699</f>
        <v>HEROSPECIAL_506012</v>
      </c>
      <c r="B699" t="str">
        <f>[5]lang_3!B699</f>
        <v>506012</v>
      </c>
      <c r="C699" t="str">
        <f>[5]lang_3!C699</f>
        <v>#比蒙巨兽</v>
      </c>
      <c r="D699">
        <f>[5]lang_3!D699</f>
        <v>0</v>
      </c>
    </row>
    <row r="700" spans="1:4">
      <c r="A700" t="str">
        <f>[5]lang_3!A700</f>
        <v>HEROSPECIAL_506013</v>
      </c>
      <c r="B700" t="str">
        <f>[5]lang_3!B700</f>
        <v>506013</v>
      </c>
      <c r="C700" t="str">
        <f>[5]lang_3!C700</f>
        <v>#比蒙巨兽</v>
      </c>
      <c r="D700">
        <f>[5]lang_3!D700</f>
        <v>0</v>
      </c>
    </row>
    <row r="701" spans="1:4">
      <c r="A701" t="str">
        <f>[5]lang_3!A701</f>
        <v>HEROSPECIAL_506014</v>
      </c>
      <c r="B701" t="str">
        <f>[5]lang_3!B701</f>
        <v>506014</v>
      </c>
      <c r="C701" t="str">
        <f>[5]lang_3!C701</f>
        <v>#比蒙巨兽</v>
      </c>
      <c r="D701">
        <f>[5]lang_3!D701</f>
        <v>0</v>
      </c>
    </row>
    <row r="702" spans="1:4">
      <c r="A702" t="str">
        <f>[5]lang_3!A702</f>
        <v>HEROSPECIAL_50602</v>
      </c>
      <c r="B702" t="str">
        <f>[5]lang_3!B702</f>
        <v>50602</v>
      </c>
      <c r="C702" t="str">
        <f>[5]lang_3!C702</f>
        <v>#攻击术</v>
      </c>
      <c r="D702">
        <f>[5]lang_3!D702</f>
        <v>0</v>
      </c>
    </row>
    <row r="703" spans="1:4">
      <c r="A703" t="str">
        <f>[5]lang_3!A703</f>
        <v>HEROSPECIAL_506021</v>
      </c>
      <c r="B703" t="str">
        <f>[5]lang_3!B703</f>
        <v>506021</v>
      </c>
      <c r="C703" t="str">
        <f>[5]lang_3!C703</f>
        <v>#攻击术</v>
      </c>
      <c r="D703">
        <f>[5]lang_3!D703</f>
        <v>0</v>
      </c>
    </row>
    <row r="704" spans="1:4">
      <c r="A704" t="str">
        <f>[5]lang_3!A704</f>
        <v>HEROSPECIAL_506022</v>
      </c>
      <c r="B704" t="str">
        <f>[5]lang_3!B704</f>
        <v>506022</v>
      </c>
      <c r="C704" t="str">
        <f>[5]lang_3!C704</f>
        <v>#攻击术</v>
      </c>
      <c r="D704">
        <f>[5]lang_3!D704</f>
        <v>0</v>
      </c>
    </row>
    <row r="705" spans="1:4">
      <c r="A705" t="str">
        <f>[5]lang_3!A705</f>
        <v>HEROSPECIAL_506023</v>
      </c>
      <c r="B705" t="str">
        <f>[5]lang_3!B705</f>
        <v>506023</v>
      </c>
      <c r="C705" t="str">
        <f>[5]lang_3!C705</f>
        <v>#攻击术</v>
      </c>
      <c r="D705">
        <f>[5]lang_3!D705</f>
        <v>0</v>
      </c>
    </row>
    <row r="706" spans="1:4">
      <c r="A706" t="str">
        <f>[5]lang_3!A706</f>
        <v>HEROSPECIAL_506024</v>
      </c>
      <c r="B706" t="str">
        <f>[5]lang_3!B706</f>
        <v>506024</v>
      </c>
      <c r="C706" t="str">
        <f>[5]lang_3!C706</f>
        <v>#攻击术</v>
      </c>
      <c r="D706">
        <f>[5]lang_3!D706</f>
        <v>0</v>
      </c>
    </row>
    <row r="707" spans="1:4">
      <c r="A707" t="str">
        <f>[5]lang_3!A707</f>
        <v>HEROSPECIAL_50603</v>
      </c>
      <c r="B707">
        <f>[5]lang_3!B707</f>
        <v>50603</v>
      </c>
      <c r="C707" t="str">
        <f>[5]lang_3!C707</f>
        <v>#风暴使者</v>
      </c>
      <c r="D707">
        <f>[5]lang_3!D707</f>
        <v>0</v>
      </c>
    </row>
    <row r="708" spans="1:4">
      <c r="A708" t="str">
        <f>[5]lang_3!A708</f>
        <v>HEROSPECIAL_506031</v>
      </c>
      <c r="B708">
        <f>[5]lang_3!B708</f>
        <v>506031</v>
      </c>
      <c r="C708" t="str">
        <f>[5]lang_3!C708</f>
        <v>#风暴使者</v>
      </c>
      <c r="D708">
        <f>[5]lang_3!D708</f>
        <v>0</v>
      </c>
    </row>
    <row r="709" spans="1:4">
      <c r="A709" t="str">
        <f>[5]lang_3!A709</f>
        <v>HEROSPECIAL_506032</v>
      </c>
      <c r="B709">
        <f>[5]lang_3!B709</f>
        <v>506032</v>
      </c>
      <c r="C709" t="str">
        <f>[5]lang_3!C709</f>
        <v>#风暴使者</v>
      </c>
      <c r="D709">
        <f>[5]lang_3!D709</f>
        <v>0</v>
      </c>
    </row>
    <row r="710" spans="1:4">
      <c r="A710" t="str">
        <f>[5]lang_3!A710</f>
        <v>HEROSPECIAL_506033</v>
      </c>
      <c r="B710">
        <f>[5]lang_3!B710</f>
        <v>506033</v>
      </c>
      <c r="C710" t="str">
        <f>[5]lang_3!C710</f>
        <v>#风暴使者</v>
      </c>
      <c r="D710">
        <f>[5]lang_3!D710</f>
        <v>0</v>
      </c>
    </row>
    <row r="711" spans="1:4">
      <c r="A711" t="str">
        <f>[5]lang_3!A711</f>
        <v>HEROSPECIAL_506034</v>
      </c>
      <c r="B711">
        <f>[5]lang_3!B711</f>
        <v>506034</v>
      </c>
      <c r="C711" t="str">
        <f>[5]lang_3!C711</f>
        <v>#风暴使者</v>
      </c>
      <c r="D711">
        <f>[5]lang_3!D711</f>
        <v>0</v>
      </c>
    </row>
    <row r="712" spans="1:4">
      <c r="A712" t="str">
        <f>[5]lang_3!A712</f>
        <v>HEROSPECIAL_50604</v>
      </c>
      <c r="B712">
        <f>[5]lang_3!B712</f>
        <v>50604</v>
      </c>
      <c r="C712" t="str">
        <f>[5]lang_3!C712</f>
        <v>#狂暴巨人</v>
      </c>
      <c r="D712">
        <f>[5]lang_3!D712</f>
        <v>0</v>
      </c>
    </row>
    <row r="713" spans="1:4">
      <c r="A713" t="str">
        <f>[5]lang_3!A713</f>
        <v>HEROSPECIAL_506041</v>
      </c>
      <c r="B713">
        <f>[5]lang_3!B713</f>
        <v>506041</v>
      </c>
      <c r="C713" t="str">
        <f>[5]lang_3!C713</f>
        <v>#狂暴巨人</v>
      </c>
      <c r="D713">
        <f>[5]lang_3!D713</f>
        <v>0</v>
      </c>
    </row>
    <row r="714" spans="1:4">
      <c r="A714" t="str">
        <f>[5]lang_3!A714</f>
        <v>HEROSPECIAL_506042</v>
      </c>
      <c r="B714">
        <f>[5]lang_3!B714</f>
        <v>506042</v>
      </c>
      <c r="C714" t="str">
        <f>[5]lang_3!C714</f>
        <v>#狂暴巨人</v>
      </c>
      <c r="D714">
        <f>[5]lang_3!D714</f>
        <v>0</v>
      </c>
    </row>
    <row r="715" spans="1:4">
      <c r="A715" t="str">
        <f>[5]lang_3!A715</f>
        <v>HEROSPECIAL_506043</v>
      </c>
      <c r="B715">
        <f>[5]lang_3!B715</f>
        <v>506043</v>
      </c>
      <c r="C715" t="str">
        <f>[5]lang_3!C715</f>
        <v>#狂暴巨人</v>
      </c>
      <c r="D715">
        <f>[5]lang_3!D715</f>
        <v>0</v>
      </c>
    </row>
    <row r="716" spans="1:4">
      <c r="A716" t="str">
        <f>[5]lang_3!A716</f>
        <v>HEROSPECIAL_506044</v>
      </c>
      <c r="B716">
        <f>[5]lang_3!B716</f>
        <v>506044</v>
      </c>
      <c r="C716" t="str">
        <f>[5]lang_3!C716</f>
        <v>#狂暴巨人</v>
      </c>
      <c r="D716">
        <f>[5]lang_3!D716</f>
        <v>0</v>
      </c>
    </row>
    <row r="717" spans="1:4">
      <c r="A717" t="str">
        <f>[5]lang_3!A717</f>
        <v>HEROSPECIAL_50701</v>
      </c>
      <c r="B717">
        <f>[5]lang_3!B717</f>
        <v>50701</v>
      </c>
      <c r="C717" t="str">
        <f>[5]lang_3!C717</f>
        <v>#幽火魔墙</v>
      </c>
      <c r="D717">
        <f>[5]lang_3!D717</f>
        <v>0</v>
      </c>
    </row>
    <row r="718" spans="1:4">
      <c r="A718" t="str">
        <f>[5]lang_3!A718</f>
        <v>HEROSPECIAL_507011</v>
      </c>
      <c r="B718">
        <f>[5]lang_3!B718</f>
        <v>507011</v>
      </c>
      <c r="C718" t="str">
        <f>[5]lang_3!C718</f>
        <v>#幽火魔墙</v>
      </c>
      <c r="D718">
        <f>[5]lang_3!D718</f>
        <v>0</v>
      </c>
    </row>
    <row r="719" spans="1:4">
      <c r="A719" t="str">
        <f>[5]lang_3!A719</f>
        <v>HEROSPECIAL_507012</v>
      </c>
      <c r="B719">
        <f>[5]lang_3!B719</f>
        <v>507012</v>
      </c>
      <c r="C719" t="str">
        <f>[5]lang_3!C719</f>
        <v>#幽火魔墙</v>
      </c>
      <c r="D719">
        <f>[5]lang_3!D719</f>
        <v>0</v>
      </c>
    </row>
    <row r="720" spans="1:4">
      <c r="A720" t="str">
        <f>[5]lang_3!A720</f>
        <v>HEROSPECIAL_507013</v>
      </c>
      <c r="B720">
        <f>[5]lang_3!B720</f>
        <v>507013</v>
      </c>
      <c r="C720" t="str">
        <f>[5]lang_3!C720</f>
        <v>#幽火魔墙</v>
      </c>
      <c r="D720">
        <f>[5]lang_3!D720</f>
        <v>0</v>
      </c>
    </row>
    <row r="721" spans="1:4">
      <c r="A721" t="str">
        <f>[5]lang_3!A721</f>
        <v>HEROSPECIAL_507014</v>
      </c>
      <c r="B721">
        <f>[5]lang_3!B721</f>
        <v>507014</v>
      </c>
      <c r="C721" t="str">
        <f>[5]lang_3!C721</f>
        <v>#幽火魔墙</v>
      </c>
      <c r="D721">
        <f>[5]lang_3!D721</f>
        <v>0</v>
      </c>
    </row>
    <row r="722" spans="1:4">
      <c r="A722" t="str">
        <f>[5]lang_3!A722</f>
        <v>HEROSPECIAL_50702</v>
      </c>
      <c r="B722">
        <f>[5]lang_3!B722</f>
        <v>50702</v>
      </c>
      <c r="C722" t="str">
        <f>[5]lang_3!C722</f>
        <v>#精神元素</v>
      </c>
      <c r="D722">
        <f>[5]lang_3!D722</f>
        <v>0</v>
      </c>
    </row>
    <row r="723" spans="1:4">
      <c r="A723" t="str">
        <f>[5]lang_3!A723</f>
        <v>HEROSPECIAL_507021</v>
      </c>
      <c r="B723">
        <f>[5]lang_3!B723</f>
        <v>507021</v>
      </c>
      <c r="C723" t="str">
        <f>[5]lang_3!C723</f>
        <v>#精神元素</v>
      </c>
      <c r="D723">
        <f>[5]lang_3!D723</f>
        <v>0</v>
      </c>
    </row>
    <row r="724" spans="1:4">
      <c r="A724" t="str">
        <f>[5]lang_3!A724</f>
        <v>HEROSPECIAL_507022</v>
      </c>
      <c r="B724">
        <f>[5]lang_3!B724</f>
        <v>507022</v>
      </c>
      <c r="C724" t="str">
        <f>[5]lang_3!C724</f>
        <v>#精神元素</v>
      </c>
      <c r="D724">
        <f>[5]lang_3!D724</f>
        <v>0</v>
      </c>
    </row>
    <row r="725" spans="1:4">
      <c r="A725" t="str">
        <f>[5]lang_3!A725</f>
        <v>HEROSPECIAL_507023</v>
      </c>
      <c r="B725">
        <f>[5]lang_3!B725</f>
        <v>507023</v>
      </c>
      <c r="C725" t="str">
        <f>[5]lang_3!C725</f>
        <v>#精神元素</v>
      </c>
      <c r="D725">
        <f>[5]lang_3!D725</f>
        <v>0</v>
      </c>
    </row>
    <row r="726" spans="1:4">
      <c r="A726" t="str">
        <f>[5]lang_3!A726</f>
        <v>HEROSPECIAL_507024</v>
      </c>
      <c r="B726">
        <f>[5]lang_3!B726</f>
        <v>507024</v>
      </c>
      <c r="C726" t="str">
        <f>[5]lang_3!C726</f>
        <v>#精神元素</v>
      </c>
      <c r="D726">
        <f>[5]lang_3!D726</f>
        <v>0</v>
      </c>
    </row>
    <row r="727" spans="1:4">
      <c r="A727" t="str">
        <f>[5]lang_3!A727</f>
        <v>HEROSPECIAL_50801</v>
      </c>
      <c r="B727" t="str">
        <f>[5]lang_3!B727</f>
        <v>50801</v>
      </c>
      <c r="C727" t="str">
        <f>[5]lang_3!C727</f>
        <v>#大恶魔</v>
      </c>
      <c r="D727">
        <f>[5]lang_3!D727</f>
        <v>0</v>
      </c>
    </row>
    <row r="728" spans="1:4">
      <c r="A728" t="str">
        <f>[5]lang_3!A728</f>
        <v>HEROSPECIAL_508011</v>
      </c>
      <c r="B728" t="str">
        <f>[5]lang_3!B728</f>
        <v>508011</v>
      </c>
      <c r="C728" t="str">
        <f>[5]lang_3!C728</f>
        <v>#大恶魔</v>
      </c>
      <c r="D728">
        <f>[5]lang_3!D728</f>
        <v>0</v>
      </c>
    </row>
    <row r="729" spans="1:4">
      <c r="A729" t="str">
        <f>[5]lang_3!A729</f>
        <v>HEROSPECIAL_508012</v>
      </c>
      <c r="B729" t="str">
        <f>[5]lang_3!B729</f>
        <v>508012</v>
      </c>
      <c r="C729" t="str">
        <f>[5]lang_3!C729</f>
        <v>#大恶魔</v>
      </c>
      <c r="D729">
        <f>[5]lang_3!D729</f>
        <v>0</v>
      </c>
    </row>
    <row r="730" spans="1:4">
      <c r="A730" t="str">
        <f>[5]lang_3!A730</f>
        <v>HEROSPECIAL_508013</v>
      </c>
      <c r="B730" t="str">
        <f>[5]lang_3!B730</f>
        <v>508013</v>
      </c>
      <c r="C730" t="str">
        <f>[5]lang_3!C730</f>
        <v>#大恶魔</v>
      </c>
      <c r="D730">
        <f>[5]lang_3!D730</f>
        <v>0</v>
      </c>
    </row>
    <row r="731" spans="1:4">
      <c r="A731" t="str">
        <f>[5]lang_3!A731</f>
        <v>HEROSPECIAL_508014</v>
      </c>
      <c r="B731" t="str">
        <f>[5]lang_3!B731</f>
        <v>508014</v>
      </c>
      <c r="C731" t="str">
        <f>[5]lang_3!C731</f>
        <v>#大恶魔</v>
      </c>
      <c r="D731">
        <f>[5]lang_3!D731</f>
        <v>0</v>
      </c>
    </row>
    <row r="732" spans="1:4">
      <c r="A732" t="str">
        <f>[5]lang_3!A732</f>
        <v>HEROSPECIAL_50802</v>
      </c>
      <c r="B732">
        <f>[5]lang_3!B732</f>
        <v>50802</v>
      </c>
      <c r="C732" t="str">
        <f>[5]lang_3!C732</f>
        <v>#烈焰领主</v>
      </c>
      <c r="D732">
        <f>[5]lang_3!D732</f>
        <v>0</v>
      </c>
    </row>
    <row r="733" spans="1:4">
      <c r="A733" t="str">
        <f>[5]lang_3!A733</f>
        <v>HEROSPECIAL_508021</v>
      </c>
      <c r="B733">
        <f>[5]lang_3!B733</f>
        <v>508021</v>
      </c>
      <c r="C733" t="str">
        <f>[5]lang_3!C733</f>
        <v>#烈焰领主</v>
      </c>
      <c r="D733">
        <f>[5]lang_3!D733</f>
        <v>0</v>
      </c>
    </row>
    <row r="734" spans="1:4">
      <c r="A734" t="str">
        <f>[5]lang_3!A734</f>
        <v>HEROSPECIAL_508022</v>
      </c>
      <c r="B734">
        <f>[5]lang_3!B734</f>
        <v>508022</v>
      </c>
      <c r="C734" t="str">
        <f>[5]lang_3!C734</f>
        <v>#烈焰领主</v>
      </c>
      <c r="D734">
        <f>[5]lang_3!D734</f>
        <v>0</v>
      </c>
    </row>
    <row r="735" spans="1:4">
      <c r="A735" t="str">
        <f>[5]lang_3!A735</f>
        <v>HEROSPECIAL_508023</v>
      </c>
      <c r="B735">
        <f>[5]lang_3!B735</f>
        <v>508023</v>
      </c>
      <c r="C735" t="str">
        <f>[5]lang_3!C735</f>
        <v>#烈焰领主</v>
      </c>
      <c r="D735">
        <f>[5]lang_3!D735</f>
        <v>0</v>
      </c>
    </row>
    <row r="736" spans="1:4">
      <c r="A736" t="str">
        <f>[5]lang_3!A736</f>
        <v>HEROSPECIAL_508024</v>
      </c>
      <c r="B736">
        <f>[5]lang_3!B736</f>
        <v>508024</v>
      </c>
      <c r="C736" t="str">
        <f>[5]lang_3!C736</f>
        <v>#烈焰领主</v>
      </c>
      <c r="D736">
        <f>[5]lang_3!D736</f>
        <v>0</v>
      </c>
    </row>
    <row r="737" spans="1:4">
      <c r="A737" t="str">
        <f>[5]lang_3!A737</f>
        <v>HEROSPECIAL_50901</v>
      </c>
      <c r="B737">
        <f>[5]lang_3!B737</f>
        <v>50901</v>
      </c>
      <c r="C737" t="str">
        <f>[5]lang_3!C737</f>
        <v>#地狱召唤</v>
      </c>
      <c r="D737">
        <f>[5]lang_3!D737</f>
        <v>0</v>
      </c>
    </row>
    <row r="738" spans="1:4">
      <c r="A738" t="str">
        <f>[5]lang_3!A738</f>
        <v>HEROSPECIAL_509011</v>
      </c>
      <c r="B738">
        <f>[5]lang_3!B738</f>
        <v>509011</v>
      </c>
      <c r="C738" t="str">
        <f>[5]lang_3!C738</f>
        <v>#地狱召唤</v>
      </c>
      <c r="D738">
        <f>[5]lang_3!D738</f>
        <v>0</v>
      </c>
    </row>
    <row r="739" spans="1:4">
      <c r="A739" t="str">
        <f>[5]lang_3!A739</f>
        <v>HEROSPECIAL_509012</v>
      </c>
      <c r="B739">
        <f>[5]lang_3!B739</f>
        <v>509012</v>
      </c>
      <c r="C739" t="str">
        <f>[5]lang_3!C739</f>
        <v>#地狱召唤</v>
      </c>
      <c r="D739">
        <f>[5]lang_3!D739</f>
        <v>0</v>
      </c>
    </row>
    <row r="740" spans="1:4">
      <c r="A740" t="str">
        <f>[5]lang_3!A740</f>
        <v>HEROSPECIAL_509013</v>
      </c>
      <c r="B740">
        <f>[5]lang_3!B740</f>
        <v>509013</v>
      </c>
      <c r="C740" t="str">
        <f>[5]lang_3!C740</f>
        <v>#地狱召唤</v>
      </c>
      <c r="D740">
        <f>[5]lang_3!D740</f>
        <v>0</v>
      </c>
    </row>
    <row r="741" spans="1:4">
      <c r="A741" t="str">
        <f>[5]lang_3!A741</f>
        <v>HEROSPECIAL_509014</v>
      </c>
      <c r="B741">
        <f>[5]lang_3!B741</f>
        <v>509014</v>
      </c>
      <c r="C741" t="str">
        <f>[5]lang_3!C741</f>
        <v>#地狱召唤</v>
      </c>
      <c r="D741">
        <f>[5]lang_3!D741</f>
        <v>0</v>
      </c>
    </row>
    <row r="742" spans="1:4">
      <c r="A742" t="str">
        <f>[5]lang_3!A742</f>
        <v>HEROSPECIAL_51201</v>
      </c>
      <c r="B742">
        <f>[5]lang_3!B742</f>
        <v>51201</v>
      </c>
      <c r="C742" t="str">
        <f>[5]lang_3!C742</f>
        <v>#连锁闪电</v>
      </c>
      <c r="D742">
        <f>[5]lang_3!D742</f>
        <v>0</v>
      </c>
    </row>
    <row r="743" spans="1:4">
      <c r="A743" t="str">
        <f>[5]lang_3!A743</f>
        <v>HEROSPECIAL_512011</v>
      </c>
      <c r="B743">
        <f>[5]lang_3!B743</f>
        <v>512011</v>
      </c>
      <c r="C743" t="str">
        <f>[5]lang_3!C743</f>
        <v>#连锁闪电</v>
      </c>
      <c r="D743">
        <f>[5]lang_3!D743</f>
        <v>0</v>
      </c>
    </row>
    <row r="744" spans="1:4">
      <c r="A744" t="str">
        <f>[5]lang_3!A744</f>
        <v>HEROSPECIAL_512012</v>
      </c>
      <c r="B744">
        <f>[5]lang_3!B744</f>
        <v>512012</v>
      </c>
      <c r="C744" t="str">
        <f>[5]lang_3!C744</f>
        <v>#连锁闪电</v>
      </c>
      <c r="D744">
        <f>[5]lang_3!D744</f>
        <v>0</v>
      </c>
    </row>
    <row r="745" spans="1:4">
      <c r="A745" t="str">
        <f>[5]lang_3!A745</f>
        <v>HEROSPECIAL_512013</v>
      </c>
      <c r="B745">
        <f>[5]lang_3!B745</f>
        <v>512013</v>
      </c>
      <c r="C745" t="str">
        <f>[5]lang_3!C745</f>
        <v>#连锁闪电</v>
      </c>
      <c r="D745">
        <f>[5]lang_3!D745</f>
        <v>0</v>
      </c>
    </row>
    <row r="746" spans="1:4">
      <c r="A746" t="str">
        <f>[5]lang_3!A746</f>
        <v>HEROSPECIAL_512014</v>
      </c>
      <c r="B746">
        <f>[5]lang_3!B746</f>
        <v>512014</v>
      </c>
      <c r="C746" t="str">
        <f>[5]lang_3!C746</f>
        <v>#连锁闪电</v>
      </c>
      <c r="D746">
        <f>[5]lang_3!D746</f>
        <v>0</v>
      </c>
    </row>
    <row r="747" spans="1:4">
      <c r="A747" t="str">
        <f>[5]lang_3!A747</f>
        <v>HEROSPECIAL_51202</v>
      </c>
      <c r="B747">
        <f>[5]lang_3!B747</f>
        <v>51202</v>
      </c>
      <c r="C747" t="str">
        <f>[5]lang_3!C747</f>
        <v>#魔幻法师</v>
      </c>
      <c r="D747">
        <f>[5]lang_3!D747</f>
        <v>0</v>
      </c>
    </row>
    <row r="748" spans="1:4">
      <c r="A748" t="str">
        <f>[5]lang_3!A748</f>
        <v>HEROSPECIAL_512021</v>
      </c>
      <c r="B748">
        <f>[5]lang_3!B748</f>
        <v>512021</v>
      </c>
      <c r="C748" t="str">
        <f>[5]lang_3!C748</f>
        <v>#魔幻法师</v>
      </c>
      <c r="D748">
        <f>[5]lang_3!D748</f>
        <v>0</v>
      </c>
    </row>
    <row r="749" spans="1:4">
      <c r="A749" t="str">
        <f>[5]lang_3!A749</f>
        <v>HEROSPECIAL_512022</v>
      </c>
      <c r="B749">
        <f>[5]lang_3!B749</f>
        <v>512022</v>
      </c>
      <c r="C749" t="str">
        <f>[5]lang_3!C749</f>
        <v>#魔幻法师</v>
      </c>
      <c r="D749">
        <f>[5]lang_3!D749</f>
        <v>0</v>
      </c>
    </row>
    <row r="750" spans="1:4">
      <c r="A750" t="str">
        <f>[5]lang_3!A750</f>
        <v>HEROSPECIAL_512023</v>
      </c>
      <c r="B750">
        <f>[5]lang_3!B750</f>
        <v>512023</v>
      </c>
      <c r="C750" t="str">
        <f>[5]lang_3!C750</f>
        <v>#魔幻法师</v>
      </c>
      <c r="D750">
        <f>[5]lang_3!D750</f>
        <v>0</v>
      </c>
    </row>
    <row r="751" spans="1:4">
      <c r="A751" t="str">
        <f>[5]lang_3!A751</f>
        <v>HEROSPECIAL_512024</v>
      </c>
      <c r="B751">
        <f>[5]lang_3!B751</f>
        <v>512024</v>
      </c>
      <c r="C751" t="str">
        <f>[5]lang_3!C751</f>
        <v>#魔幻法师</v>
      </c>
      <c r="D751">
        <f>[5]lang_3!D751</f>
        <v>0</v>
      </c>
    </row>
    <row r="752" spans="1:4">
      <c r="A752" t="str">
        <f>[5]lang_3!A752</f>
        <v>HEROSPECIAL_51301</v>
      </c>
      <c r="B752">
        <f>[5]lang_3!B752</f>
        <v>51301</v>
      </c>
      <c r="C752" t="str">
        <f>[5]lang_3!C752</f>
        <v>#地下狂潮</v>
      </c>
      <c r="D752">
        <f>[5]lang_3!D752</f>
        <v>0</v>
      </c>
    </row>
    <row r="753" spans="1:4">
      <c r="A753" s="174" t="str">
        <f>[5]lang_3!A753</f>
        <v>HEROSPECIAL_513011</v>
      </c>
      <c r="B753" s="174">
        <f>[5]lang_3!B753</f>
        <v>513011</v>
      </c>
      <c r="C753" s="174" t="str">
        <f>[5]lang_3!C753</f>
        <v>#地下狂潮</v>
      </c>
      <c r="D753" s="174">
        <f>[5]lang_3!D753</f>
        <v>0</v>
      </c>
    </row>
    <row r="754" spans="1:4">
      <c r="A754" t="str">
        <f>[5]lang_3!A754</f>
        <v>HEROSPECIAL_513012</v>
      </c>
      <c r="B754">
        <f>[5]lang_3!B754</f>
        <v>513012</v>
      </c>
      <c r="C754" t="str">
        <f>[5]lang_3!C754</f>
        <v>#地下狂潮</v>
      </c>
      <c r="D754">
        <f>[5]lang_3!D754</f>
        <v>0</v>
      </c>
    </row>
    <row r="755" spans="1:4">
      <c r="A755" t="str">
        <f>[5]lang_3!A755</f>
        <v>HEROSPECIAL_513013</v>
      </c>
      <c r="B755">
        <f>[5]lang_3!B755</f>
        <v>513013</v>
      </c>
      <c r="C755" t="str">
        <f>[5]lang_3!C755</f>
        <v>#地下狂潮</v>
      </c>
      <c r="D755">
        <f>[5]lang_3!D755</f>
        <v>0</v>
      </c>
    </row>
    <row r="756" spans="1:4">
      <c r="A756" t="str">
        <f>[5]lang_3!A756</f>
        <v>HEROSPECIAL_513014</v>
      </c>
      <c r="B756">
        <f>[5]lang_3!B756</f>
        <v>513014</v>
      </c>
      <c r="C756" t="str">
        <f>[5]lang_3!C756</f>
        <v>#地下狂潮</v>
      </c>
      <c r="D756">
        <f>[5]lang_3!D756</f>
        <v>0</v>
      </c>
    </row>
    <row r="757" spans="1:4">
      <c r="A757" t="str">
        <f>[5]lang_3!A757</f>
        <v>HEROSPECIAL_51401</v>
      </c>
      <c r="B757">
        <f>[5]lang_3!B757</f>
        <v>51401</v>
      </c>
      <c r="C757" t="str">
        <f>[5]lang_3!C757</f>
        <v>#生命轮回</v>
      </c>
      <c r="D757">
        <f>[5]lang_3!D757</f>
        <v>0</v>
      </c>
    </row>
    <row r="758" spans="1:4">
      <c r="A758" s="174" t="str">
        <f>[5]lang_3!A758</f>
        <v>HEROSPECIAL_514011</v>
      </c>
      <c r="B758" s="174">
        <f>[5]lang_3!B758</f>
        <v>514011</v>
      </c>
      <c r="C758" s="174" t="str">
        <f>[5]lang_3!C758</f>
        <v>#生命轮回</v>
      </c>
      <c r="D758" s="174">
        <f>[5]lang_3!D758</f>
        <v>0</v>
      </c>
    </row>
    <row r="759" spans="1:4">
      <c r="A759" t="str">
        <f>[5]lang_3!A759</f>
        <v>HEROSPECIAL_514012</v>
      </c>
      <c r="B759">
        <f>[5]lang_3!B759</f>
        <v>514012</v>
      </c>
      <c r="C759" t="str">
        <f>[5]lang_3!C759</f>
        <v>#生命轮回</v>
      </c>
      <c r="D759">
        <f>[5]lang_3!D759</f>
        <v>0</v>
      </c>
    </row>
    <row r="760" spans="1:4">
      <c r="A760" t="str">
        <f>[5]lang_3!A760</f>
        <v>HEROSPECIAL_514013</v>
      </c>
      <c r="B760">
        <f>[5]lang_3!B760</f>
        <v>514013</v>
      </c>
      <c r="C760" t="str">
        <f>[5]lang_3!C760</f>
        <v>#生命轮回</v>
      </c>
      <c r="D760">
        <f>[5]lang_3!D760</f>
        <v>0</v>
      </c>
    </row>
    <row r="761" spans="1:4">
      <c r="A761" t="str">
        <f>[5]lang_3!A761</f>
        <v>HEROSPECIAL_514014</v>
      </c>
      <c r="B761">
        <f>[5]lang_3!B761</f>
        <v>514014</v>
      </c>
      <c r="C761" t="str">
        <f>[5]lang_3!C761</f>
        <v>#生命轮回</v>
      </c>
      <c r="D761">
        <f>[5]lang_3!D761</f>
        <v>0</v>
      </c>
    </row>
    <row r="762" spans="1:4">
      <c r="A762" t="str">
        <f>[5]lang_3!A762</f>
        <v>HEROSPECIAL_51402</v>
      </c>
      <c r="B762">
        <f>[5]lang_3!B762</f>
        <v>51402</v>
      </c>
      <c r="C762" t="str">
        <f>[5]lang_3!C762</f>
        <v>#水晶凝视</v>
      </c>
      <c r="D762">
        <f>[5]lang_3!D762</f>
        <v>0</v>
      </c>
    </row>
    <row r="763" spans="1:4">
      <c r="A763" t="str">
        <f>[5]lang_3!A763</f>
        <v>HEROSPECIAL_514021</v>
      </c>
      <c r="B763">
        <f>[5]lang_3!B763</f>
        <v>514021</v>
      </c>
      <c r="C763" t="str">
        <f>[5]lang_3!C763</f>
        <v>#水晶凝视</v>
      </c>
      <c r="D763">
        <f>[5]lang_3!D763</f>
        <v>0</v>
      </c>
    </row>
    <row r="764" spans="1:4">
      <c r="A764" t="str">
        <f>[5]lang_3!A764</f>
        <v>HEROSPECIAL_514022</v>
      </c>
      <c r="B764">
        <f>[5]lang_3!B764</f>
        <v>514022</v>
      </c>
      <c r="C764" t="str">
        <f>[5]lang_3!C764</f>
        <v>#水晶凝视</v>
      </c>
      <c r="D764">
        <f>[5]lang_3!D764</f>
        <v>0</v>
      </c>
    </row>
    <row r="765" spans="1:4">
      <c r="A765" t="str">
        <f>[5]lang_3!A765</f>
        <v>HEROSPECIAL_514023</v>
      </c>
      <c r="B765">
        <f>[5]lang_3!B765</f>
        <v>514023</v>
      </c>
      <c r="C765" t="str">
        <f>[5]lang_3!C765</f>
        <v>#水晶凝视</v>
      </c>
      <c r="D765">
        <f>[5]lang_3!D765</f>
        <v>0</v>
      </c>
    </row>
    <row r="766" spans="1:4">
      <c r="A766" t="str">
        <f>[5]lang_3!A766</f>
        <v>HEROSPECIAL_514024</v>
      </c>
      <c r="B766">
        <f>[5]lang_3!B766</f>
        <v>514024</v>
      </c>
      <c r="C766" t="str">
        <f>[5]lang_3!C766</f>
        <v>#水晶凝视</v>
      </c>
      <c r="D766">
        <f>[5]lang_3!D766</f>
        <v>0</v>
      </c>
    </row>
    <row r="767" spans="1:4">
      <c r="A767">
        <f>[5]lang_3!A767</f>
        <v>0</v>
      </c>
      <c r="B767">
        <f>[5]lang_3!B767</f>
        <v>0</v>
      </c>
      <c r="C767">
        <f>[5]lang_3!C767</f>
        <v>0</v>
      </c>
      <c r="D767">
        <f>[5]lang_3!D767</f>
        <v>0</v>
      </c>
    </row>
    <row r="768" spans="1:4">
      <c r="A768">
        <f>[5]lang_3!A768</f>
        <v>0</v>
      </c>
      <c r="B768">
        <f>[5]lang_3!B768</f>
        <v>0</v>
      </c>
      <c r="C768">
        <f>[5]lang_3!C768</f>
        <v>0</v>
      </c>
      <c r="D768">
        <f>[5]lang_3!D768</f>
        <v>0</v>
      </c>
    </row>
    <row r="769" spans="1:4">
      <c r="A769">
        <f>[5]lang_3!A769</f>
        <v>0</v>
      </c>
      <c r="B769">
        <f>[5]lang_3!B769</f>
        <v>0</v>
      </c>
      <c r="C769">
        <f>[5]lang_3!C769</f>
        <v>0</v>
      </c>
      <c r="D769">
        <f>[5]lang_3!D769</f>
        <v>0</v>
      </c>
    </row>
    <row r="770" spans="1:4">
      <c r="A770">
        <f>[5]lang_3!A770</f>
        <v>0</v>
      </c>
      <c r="B770">
        <f>[5]lang_3!B770</f>
        <v>0</v>
      </c>
      <c r="C770">
        <f>[5]lang_3!C770</f>
        <v>0</v>
      </c>
      <c r="D770">
        <f>[5]lang_3!D770</f>
        <v>0</v>
      </c>
    </row>
    <row r="771" spans="1:4">
      <c r="A771">
        <f>[5]lang_3!A771</f>
        <v>0</v>
      </c>
      <c r="B771">
        <f>[5]lang_3!B771</f>
        <v>0</v>
      </c>
      <c r="C771">
        <f>[5]lang_3!C771</f>
        <v>0</v>
      </c>
      <c r="D771">
        <f>[5]lang_3!D771</f>
        <v>0</v>
      </c>
    </row>
    <row r="772" spans="1:4">
      <c r="A772">
        <f>[5]lang_3!A772</f>
        <v>0</v>
      </c>
      <c r="B772">
        <f>[5]lang_3!B772</f>
        <v>0</v>
      </c>
      <c r="C772">
        <f>[5]lang_3!C772</f>
        <v>0</v>
      </c>
      <c r="D772">
        <f>[5]lang_3!D772</f>
        <v>0</v>
      </c>
    </row>
    <row r="773" spans="1:4">
      <c r="A773">
        <f>[5]lang_3!A773</f>
        <v>0</v>
      </c>
      <c r="B773">
        <f>[5]lang_3!B773</f>
        <v>0</v>
      </c>
      <c r="C773" t="str">
        <f>[5]lang_3!C773</f>
        <v/>
      </c>
      <c r="D773">
        <f>[5]lang_3!D773</f>
        <v>0</v>
      </c>
    </row>
    <row r="774" spans="1:4">
      <c r="A774">
        <f>[5]lang_3!A774</f>
        <v>0</v>
      </c>
      <c r="B774">
        <f>[5]lang_3!B774</f>
        <v>0</v>
      </c>
      <c r="C774">
        <f>[5]lang_3!C774</f>
        <v>0</v>
      </c>
      <c r="D774">
        <f>[5]lang_3!D774</f>
        <v>0</v>
      </c>
    </row>
    <row r="775" spans="1:4">
      <c r="A775">
        <f>[5]lang_3!A775</f>
        <v>0</v>
      </c>
      <c r="B775">
        <f>[5]lang_3!B775</f>
        <v>0</v>
      </c>
      <c r="C775">
        <f>[5]lang_3!C775</f>
        <v>0</v>
      </c>
      <c r="D775">
        <f>[5]lang_3!D775</f>
        <v>0</v>
      </c>
    </row>
    <row r="776" spans="1:4">
      <c r="A776" s="174">
        <f>[5]lang_3!A776</f>
        <v>0</v>
      </c>
      <c r="B776" s="174">
        <f>[5]lang_3!B776</f>
        <v>0</v>
      </c>
      <c r="C776" s="174">
        <f>[5]lang_3!C776</f>
        <v>0</v>
      </c>
      <c r="D776" s="174">
        <f>[5]lang_3!D776</f>
        <v>0</v>
      </c>
    </row>
    <row r="777" spans="1:4">
      <c r="A777" t="str">
        <f>[5]lang_3!A777</f>
        <v>HEROSPECIALDES_500011</v>
      </c>
      <c r="B777" t="str">
        <f>[5]lang_3!B777</f>
        <v>己方兵团对被「冰封」的敌方单位造成伤害提高30%</v>
      </c>
      <c r="C777" t="str">
        <f>[5]lang_3!C777</f>
        <v>#己方兵团对被「冰封」的敌方单位造成伤害提高30%</v>
      </c>
      <c r="D777">
        <f>[5]lang_3!D777</f>
        <v>0</v>
      </c>
    </row>
    <row r="778" spans="1:4">
      <c r="A778" t="str">
        <f>[5]lang_3!A778</f>
        <v>HEROSPECIALDES_500012</v>
      </c>
      <c r="B778" t="str">
        <f>[5]lang_3!B778</f>
        <v>【寒冰魔环】的伤害提高30%</v>
      </c>
      <c r="C778" t="str">
        <f>[5]lang_3!C778</f>
        <v>#【寒冰魔环】的伤害提高30%</v>
      </c>
      <c r="D778">
        <f>[5]lang_3!D778</f>
        <v>0</v>
      </c>
    </row>
    <row r="779" spans="1:4">
      <c r="A779" t="str">
        <f>[5]lang_3!A779</f>
        <v>HEROSPECIALDES_500013</v>
      </c>
      <c r="B779" t="str">
        <f>[5]lang_3!B779</f>
        <v>所有水系法术的耗魔降低15%</v>
      </c>
      <c r="C779" t="str">
        <f>[5]lang_3!C779</f>
        <v>#所有水系法术的耗魔降低15%</v>
      </c>
      <c r="D779">
        <f>[5]lang_3!D779</f>
        <v>0</v>
      </c>
    </row>
    <row r="780" spans="1:4">
      <c r="A780" t="str">
        <f>[5]lang_3!A780</f>
        <v>HEROSPECIALDES_500014</v>
      </c>
      <c r="B780" t="str">
        <f>[5]lang_3!B780</f>
        <v>【寒冰魔环】法术造成的「冰封」效果的持续时间延长100%</v>
      </c>
      <c r="C780" t="str">
        <f>[5]lang_3!C780</f>
        <v>#【寒冰魔环】法术造成的「冰封」效果的持续时间延长100%</v>
      </c>
      <c r="D780">
        <f>[5]lang_3!D780</f>
        <v>0</v>
      </c>
    </row>
    <row r="781" spans="1:4">
      <c r="A781" t="str">
        <f>[5]lang_3!A781</f>
        <v>HEROSPECIALDES_501011</v>
      </c>
      <c r="B781" t="str">
        <f>[5]lang_3!B781</f>
        <v>突击兵团攻击被「眩晕」的目标单位时，必定暴击</v>
      </c>
      <c r="C781" t="str">
        <f>[5]lang_3!C781</f>
        <v>#突击兵团攻击被「眩晕」的目标单位时，必定暴击</v>
      </c>
      <c r="D781">
        <f>[5]lang_3!D781</f>
        <v>0</v>
      </c>
    </row>
    <row r="782" spans="1:4">
      <c r="A782" t="str">
        <f>[5]lang_3!A782</f>
        <v>HEROSPECIALDES_501012</v>
      </c>
      <c r="B782" t="str">
        <f>[5]lang_3!B782</f>
        <v>所有突击兵团，免疫「减速」和「眩晕」效果</v>
      </c>
      <c r="C782" t="str">
        <f>[5]lang_3!C782</f>
        <v>#所有突击兵团，免疫「减速」和「眩晕」效果</v>
      </c>
      <c r="D782">
        <f>[5]lang_3!D782</f>
        <v>0</v>
      </c>
    </row>
    <row r="783" spans="1:4">
      <c r="A783" t="str">
        <f>[5]lang_3!A783</f>
        <v>HEROSPECIALDES_501013</v>
      </c>
      <c r="B783" t="str">
        <f>[5]lang_3!B783</f>
        <v>突击兵团的移动速度额外提高其攻击</v>
      </c>
      <c r="C783" t="str">
        <f>[5]lang_3!C783</f>
        <v>#突击兵团的移动速度额外提高其攻击</v>
      </c>
      <c r="D783">
        <f>[5]lang_3!D783</f>
        <v>0</v>
      </c>
    </row>
    <row r="784" spans="1:4">
      <c r="A784" t="str">
        <f>[5]lang_3!A784</f>
        <v>HEROSPECIALDES_501014</v>
      </c>
      <c r="B784" t="str">
        <f>[5]lang_3!B784</f>
        <v>突击兵团的普通攻击有3%的概率对目标造成「眩晕」效果，持续2秒。</v>
      </c>
      <c r="C784" t="str">
        <f>[5]lang_3!C784</f>
        <v>#突击兵团的普通攻击有3%的概率对目标造成「眩晕」效果，持续2秒。</v>
      </c>
      <c r="D784">
        <f>[5]lang_3!D784</f>
        <v>0</v>
      </c>
    </row>
    <row r="785" spans="1:4">
      <c r="A785" t="str">
        <f>[5]lang_3!A785</f>
        <v>HEROSPECIALDES_501021</v>
      </c>
      <c r="B785" t="str">
        <f>[5]lang_3!B785</f>
        <v>凯瑟琳上场时，十字军化身铁十字军，铁十字军生命提高20%</v>
      </c>
      <c r="C785" t="str">
        <f>[5]lang_3!C785</f>
        <v>#凯瑟琳上场时，十字军化身铁十字军，铁十字军生命提高20%</v>
      </c>
      <c r="D785">
        <f>[5]lang_3!D785</f>
        <v>0</v>
      </c>
    </row>
    <row r="786" spans="1:4">
      <c r="A786" t="str">
        <f>[5]lang_3!A786</f>
        <v>HEROSPECIALDES_501022</v>
      </c>
      <c r="B786" t="str">
        <f>[5]lang_3!B786</f>
        <v>铁十字军在「士气高涨」效果下，额外获得自身生命10%的「护盾」</v>
      </c>
      <c r="C786" t="str">
        <f>[5]lang_3!C786</f>
        <v>#铁十字军在「士气高涨」效果下，额外获得自身生命10%的「护盾」</v>
      </c>
      <c r="D786">
        <f>[5]lang_3!D786</f>
        <v>0</v>
      </c>
    </row>
    <row r="787" spans="1:4">
      <c r="A787" t="str">
        <f>[5]lang_3!A787</f>
        <v>HEROSPECIALDES_501023</v>
      </c>
      <c r="B787" t="str">
        <f>[5]lang_3!B787</f>
        <v>铁十字军受到的兵团伤害降低20%</v>
      </c>
      <c r="C787" t="str">
        <f>[5]lang_3!C787</f>
        <v>#铁十字军受到的兵团伤害降低20%</v>
      </c>
      <c r="D787">
        <f>[5]lang_3!D787</f>
        <v>0</v>
      </c>
    </row>
    <row r="788" spans="1:4">
      <c r="A788" t="str">
        <f>[5]lang_3!A788</f>
        <v>HEROSPECIALDES_501024</v>
      </c>
      <c r="B788" t="str">
        <f>[5]lang_3!B788</f>
        <v>铁十字军兵团人数从9提高至16</v>
      </c>
      <c r="C788" t="str">
        <f>[5]lang_3!C788</f>
        <v>#铁十字军兵团人数从9提高至16</v>
      </c>
      <c r="D788">
        <f>[5]lang_3!D788</f>
        <v>0</v>
      </c>
    </row>
    <row r="789" spans="1:4">
      <c r="A789" t="str">
        <f>[5]lang_3!A789</f>
        <v>HEROSPECIALDES_501031</v>
      </c>
      <c r="B789" t="str">
        <f>[5]lang_3!B789</f>
        <v>罗兰德上场时，「士气高涨」的攻速增益效果由50%提高至100%</v>
      </c>
      <c r="C789" t="str">
        <f>[5]lang_3!C789</f>
        <v>#罗兰德上场时，「士气高涨」的攻速增益效果由50%提高至100%</v>
      </c>
      <c r="D789">
        <f>[5]lang_3!D789</f>
        <v>0</v>
      </c>
    </row>
    <row r="790" spans="1:4">
      <c r="A790" t="str">
        <f>[5]lang_3!A790</f>
        <v>HEROSPECIALDES_501032</v>
      </c>
      <c r="B790" t="str">
        <f>[5]lang_3!B790</f>
        <v>所有城堡兵团攻速提高10%</v>
      </c>
      <c r="C790" t="str">
        <f>[5]lang_3!C790</f>
        <v>#所有城堡兵团攻速提高10%</v>
      </c>
      <c r="D790">
        <f>[5]lang_3!D790</f>
        <v>0</v>
      </c>
    </row>
    <row r="791" spans="1:4">
      <c r="A791" t="str">
        <f>[5]lang_3!A791</f>
        <v>HEROSPECIALDES_501033</v>
      </c>
      <c r="B791" t="str">
        <f>[5]lang_3!B791</f>
        <v>城堡阵营的兵团在「士气高涨」效果下，所有受到的英雄法术伤害降低33%</v>
      </c>
      <c r="C791" t="str">
        <f>[5]lang_3!C791</f>
        <v>#城堡阵营的兵团在「士气高涨」效果下，所有受到的英雄法术伤害降低33%</v>
      </c>
      <c r="D791">
        <f>[5]lang_3!D791</f>
        <v>0</v>
      </c>
    </row>
    <row r="792" spans="1:4">
      <c r="A792" t="str">
        <f>[5]lang_3!A792</f>
        <v>HEROSPECIALDES_501034</v>
      </c>
      <c r="B792" t="str">
        <f>[5]lang_3!B792</f>
        <v>城堡阵营的兵团每击杀1个敌方兵团恢复10%的生命值</v>
      </c>
      <c r="C792" t="str">
        <f>[5]lang_3!C792</f>
        <v>#城堡阵营的兵团每击杀1个敌方兵团恢复10%的生命值</v>
      </c>
      <c r="D792">
        <f>[5]lang_3!D792</f>
        <v>0</v>
      </c>
    </row>
    <row r="793" spans="1:4">
      <c r="A793" t="str">
        <f>[5]lang_3!A793</f>
        <v>HEROSPECIALDES_501041</v>
      </c>
      <c r="B793" t="str">
        <f>[5]lang_3!B793</f>
        <v>【欢欣鼓舞】额外使9人兵团和16人兵团提高50%攻速</v>
      </c>
      <c r="C793" t="str">
        <f>[5]lang_3!C793</f>
        <v>#【欢欣鼓舞】额外使9人兵团和16人兵团提高50%攻速</v>
      </c>
      <c r="D793">
        <f>[5]lang_3!D793</f>
        <v>0</v>
      </c>
    </row>
    <row r="794" spans="1:4">
      <c r="A794" t="str">
        <f>[5]lang_3!A794</f>
        <v>HEROSPECIALDES_501042</v>
      </c>
      <c r="B794" t="str">
        <f>[5]lang_3!B794</f>
        <v>攻击兵团的普通攻击有4%的概率对目标造成「眩晕」效果，持续2秒</v>
      </c>
      <c r="C794" t="str">
        <f>[5]lang_3!C794</f>
        <v>#攻击兵团的普通攻击有4%的概率对目标造成「眩晕」效果，持续2秒</v>
      </c>
      <c r="D794">
        <f>[5]lang_3!D794</f>
        <v>0</v>
      </c>
    </row>
    <row r="795" spans="1:4">
      <c r="A795" t="str">
        <f>[5]lang_3!A795</f>
        <v>HEROSPECIALDES_501043</v>
      </c>
      <c r="B795" t="str">
        <f>[5]lang_3!B795</f>
        <v>所有己方攻击兵团提高10%兵团伤害</v>
      </c>
      <c r="C795" t="str">
        <f>[5]lang_3!C795</f>
        <v>#所有己方攻击兵团提高10%兵团伤害</v>
      </c>
      <c r="D795">
        <f>[5]lang_3!D795</f>
        <v>0</v>
      </c>
    </row>
    <row r="796" spans="1:4">
      <c r="A796" t="str">
        <f>[5]lang_3!A796</f>
        <v>HEROSPECIALDES_501044</v>
      </c>
      <c r="B796" t="str">
        <f>[5]lang_3!B796</f>
        <v>攻击兵团攻击被「眩晕」的目标单位时，必定暴击</v>
      </c>
      <c r="C796" t="str">
        <f>[5]lang_3!C796</f>
        <v>#攻击兵团攻击被「眩晕」的目标单位时，必定暴击</v>
      </c>
      <c r="D796">
        <f>[5]lang_3!D796</f>
        <v>0</v>
      </c>
    </row>
    <row r="797" spans="1:4">
      <c r="A797" t="str">
        <f>[5]lang_3!A797</f>
        <v>HEROSPECIALDES_502011</v>
      </c>
      <c r="B797">
        <f>[5]lang_3!B797</f>
        <v>0</v>
      </c>
      <c r="C797">
        <f>[5]lang_3!C797</f>
        <v>0</v>
      </c>
      <c r="D797">
        <f>[5]lang_3!D797</f>
        <v>0</v>
      </c>
    </row>
    <row r="798" spans="1:4">
      <c r="A798" t="str">
        <f>[5]lang_3!A798</f>
        <v>HEROSPECIALDES_502012</v>
      </c>
      <c r="B798">
        <f>[5]lang_3!B798</f>
        <v>0</v>
      </c>
      <c r="C798">
        <f>[5]lang_3!C798</f>
        <v>0</v>
      </c>
      <c r="D798">
        <f>[5]lang_3!D798</f>
        <v>0</v>
      </c>
    </row>
    <row r="799" spans="1:4">
      <c r="A799" t="str">
        <f>[5]lang_3!A799</f>
        <v>HEROSPECIALDES_502013</v>
      </c>
      <c r="B799">
        <f>[5]lang_3!B799</f>
        <v>0</v>
      </c>
      <c r="C799">
        <f>[5]lang_3!C799</f>
        <v>0</v>
      </c>
      <c r="D799">
        <f>[5]lang_3!D799</f>
        <v>0</v>
      </c>
    </row>
    <row r="800" spans="1:4">
      <c r="A800" t="str">
        <f>[5]lang_3!A800</f>
        <v>HEROSPECIALDES_502014</v>
      </c>
      <c r="B800">
        <f>[5]lang_3!B800</f>
        <v>0</v>
      </c>
      <c r="C800">
        <f>[5]lang_3!C800</f>
        <v>0</v>
      </c>
      <c r="D800">
        <f>[5]lang_3!D800</f>
        <v>0</v>
      </c>
    </row>
    <row r="801" spans="1:4">
      <c r="A801" t="str">
        <f>[5]lang_3!A801</f>
        <v>HEROSPECIALDES_503011</v>
      </c>
      <c r="B801" t="str">
        <f>[5]lang_3!B801</f>
        <v>木精灵化身为幻影射手，【连击】进阶为【高级连击】，攻击和生命提高20%，攻击距离增加200</v>
      </c>
      <c r="C801" t="str">
        <f>[5]lang_3!C801</f>
        <v>#木精灵化身为幻影射手，【连击】进阶为【高级连击】，攻击和生命提高20%，攻击距离增加200</v>
      </c>
      <c r="D801">
        <f>[5]lang_3!D801</f>
        <v>0</v>
      </c>
    </row>
    <row r="802" spans="1:4">
      <c r="A802" t="str">
        <f>[5]lang_3!A802</f>
        <v>HEROSPECIALDES_503012</v>
      </c>
      <c r="B802" t="str">
        <f>[5]lang_3!B802</f>
        <v>帝国弩手化身为幻影射手，【连击】进阶为【高级连击】，攻击和生命提高20%，攻击距离增加200</v>
      </c>
      <c r="C802" t="str">
        <f>[5]lang_3!C802</f>
        <v>#帝国弩手化身为幻影射手，【连击】进阶为【高级连击】，攻击和生命提高20%，攻击距离增加200</v>
      </c>
      <c r="D802">
        <f>[5]lang_3!D802</f>
        <v>0</v>
      </c>
    </row>
    <row r="803" spans="1:4">
      <c r="A803" t="str">
        <f>[5]lang_3!A803</f>
        <v>HEROSPECIALDES_503013</v>
      </c>
      <c r="B803" t="str">
        <f>[5]lang_3!B803</f>
        <v>射手兵团的暴击值提高200</v>
      </c>
      <c r="C803" t="str">
        <f>[5]lang_3!C803</f>
        <v>#射手兵团的暴击值提高200</v>
      </c>
      <c r="D803">
        <f>[5]lang_3!D803</f>
        <v>0</v>
      </c>
    </row>
    <row r="804" spans="1:4">
      <c r="A804" t="str">
        <f>[5]lang_3!A804</f>
        <v>HEROSPECIALDES_503014</v>
      </c>
      <c r="B804" t="str">
        <f>[5]lang_3!B804</f>
        <v>所有己方上场的射手兵团，暴伤提高100%</v>
      </c>
      <c r="C804" t="str">
        <f>[5]lang_3!C804</f>
        <v>#所有己方上场的射手兵团，暴伤提高100%</v>
      </c>
      <c r="D804">
        <f>[5]lang_3!D804</f>
        <v>0</v>
      </c>
    </row>
    <row r="805" spans="1:4">
      <c r="A805" t="str">
        <f>[5]lang_3!A805</f>
        <v>HEROSPECIALDES_503021</v>
      </c>
      <c r="B805" t="str">
        <f>[5]lang_3!B805</f>
        <v>所有己方单位受到的「护盾」效果，吸收的伤害提高20%</v>
      </c>
      <c r="C805" t="str">
        <f>[5]lang_3!C805</f>
        <v>#所有己方单位受到的「护盾」效果，吸收的伤害提高20%</v>
      </c>
      <c r="D805">
        <f>[5]lang_3!D805</f>
        <v>0</v>
      </c>
    </row>
    <row r="806" spans="1:4">
      <c r="A806" t="str">
        <f>[5]lang_3!A806</f>
        <v>HEROSPECIALDES_503022</v>
      </c>
      <c r="B806" t="str">
        <f>[5]lang_3!B806</f>
        <v>拥有「护盾」的己方单位，兵团免伤提高20%</v>
      </c>
      <c r="C806" t="str">
        <f>[5]lang_3!C806</f>
        <v>#拥有「护盾」的己方单位，兵团免伤提高20%</v>
      </c>
      <c r="D806">
        <f>[5]lang_3!D806</f>
        <v>0</v>
      </c>
    </row>
    <row r="807" spans="1:4">
      <c r="A807" t="str">
        <f>[5]lang_3!A807</f>
        <v>HEROSPECIALDES_503023</v>
      </c>
      <c r="B807" t="str">
        <f>[5]lang_3!B807</f>
        <v>己方防御兵团的生命提高20%</v>
      </c>
      <c r="C807" t="str">
        <f>[5]lang_3!C807</f>
        <v>#己方防御兵团的生命提高20%</v>
      </c>
      <c r="D807">
        <f>[5]lang_3!D807</f>
        <v>0</v>
      </c>
    </row>
    <row r="808" spans="1:4">
      <c r="A808" t="str">
        <f>[5]lang_3!A808</f>
        <v>HEROSPECIALDES_503024</v>
      </c>
      <c r="B808" t="str">
        <f>[5]lang_3!B808</f>
        <v>【护体石肤】魔法消耗降低50%，冷却时间缩短5秒，同时驱散该兵团所有的减益效果</v>
      </c>
      <c r="C808" t="str">
        <f>[5]lang_3!C808</f>
        <v>#【护体石肤】魔法消耗降低50%，冷却时间缩短5秒，同时驱散该兵团所有的减益效果</v>
      </c>
      <c r="D808">
        <f>[5]lang_3!D808</f>
        <v>0</v>
      </c>
    </row>
    <row r="809" spans="1:4">
      <c r="A809" t="str">
        <f>[5]lang_3!A809</f>
        <v>HEROSPECIALDES_503031</v>
      </c>
      <c r="B809" t="str">
        <f>[5]lang_3!B809</f>
        <v>枯木卫士化身为森林守护者，【碾压】技能额外为己方所有防御兵团提供「护盾」</v>
      </c>
      <c r="C809" t="str">
        <f>[5]lang_3!C809</f>
        <v>#枯木卫士化身为森林守护者，【碾压】技能额外为己方所有防御兵团提供「护盾」</v>
      </c>
      <c r="D809">
        <f>[5]lang_3!D809</f>
        <v>0</v>
      </c>
    </row>
    <row r="810" spans="1:4">
      <c r="A810" t="str">
        <f>[5]lang_3!A810</f>
        <v>HEROSPECIALDES_503032</v>
      </c>
      <c r="B810" t="str">
        <f>[5]lang_3!B810</f>
        <v>枯木卫士（森林守护者)的生命提高30%</v>
      </c>
      <c r="C810" t="str">
        <f>[5]lang_3!C810</f>
        <v>#枯木卫士（森林守护者)的生命提高30%</v>
      </c>
      <c r="D810">
        <f>[5]lang_3!D810</f>
        <v>0</v>
      </c>
    </row>
    <row r="811" spans="1:4">
      <c r="A811" t="str">
        <f>[5]lang_3!A811</f>
        <v>HEROSPECIALDES_503033</v>
      </c>
      <c r="B811" t="str">
        <f>[5]lang_3!B811</f>
        <v>森林守护者的【碾压】所提供的「护盾」效果提高100%</v>
      </c>
      <c r="C811" t="str">
        <f>[5]lang_3!C811</f>
        <v>#森林守护者的【碾压】所提供的「护盾」效果提高100%</v>
      </c>
      <c r="D811">
        <f>[5]lang_3!D811</f>
        <v>0</v>
      </c>
    </row>
    <row r="812" spans="1:4">
      <c r="A812" t="str">
        <f>[5]lang_3!A812</f>
        <v>HEROSPECIALDES_503034</v>
      </c>
      <c r="B812" t="str">
        <f>[5]lang_3!B812</f>
        <v>森林守护者和【森林共鸣】所召唤树人的受治疗效果提高50%</v>
      </c>
      <c r="C812" t="str">
        <f>[5]lang_3!C812</f>
        <v>#森林守护者和【森林共鸣】所召唤树人的受治疗效果提高50%</v>
      </c>
      <c r="D812">
        <f>[5]lang_3!D812</f>
        <v>0</v>
      </c>
    </row>
    <row r="813" spans="1:4">
      <c r="A813" t="str">
        <f>[5]lang_3!A813</f>
        <v>HEROSPECIALDES_503041</v>
      </c>
      <c r="B813" t="str">
        <f>[5]lang_3!B813</f>
        <v>珍妮所带领的兵团不受到任何治疗效果降低的影响</v>
      </c>
      <c r="C813" t="str">
        <f>[5]lang_3!C813</f>
        <v>#珍妮所带领的兵团不受到任何治疗效果降低的影响</v>
      </c>
      <c r="D813">
        <f>[5]lang_3!D813</f>
        <v>0</v>
      </c>
    </row>
    <row r="814" spans="1:4">
      <c r="A814" t="str">
        <f>[5]lang_3!A814</f>
        <v>HEROSPECIALDES_503042</v>
      </c>
      <c r="B814" t="str">
        <f>[5]lang_3!B814</f>
        <v>所有壁垒阵营的兵团受到的治疗效果提高20%</v>
      </c>
      <c r="C814" t="str">
        <f>[5]lang_3!C814</f>
        <v>#所有壁垒阵营的兵团受到的治疗效果提高20%</v>
      </c>
      <c r="D814">
        <f>[5]lang_3!D814</f>
        <v>0</v>
      </c>
    </row>
    <row r="815" spans="1:4">
      <c r="A815" t="str">
        <f>[5]lang_3!A815</f>
        <v>HEROSPECIALDES_503043</v>
      </c>
      <c r="B815" t="str">
        <f>[5]lang_3!B815</f>
        <v>己方兵团受到英雄「疗伤」影响后，额外获得相当于治疗量25%的伤害吸收护盾</v>
      </c>
      <c r="C815" t="str">
        <f>[5]lang_3!C815</f>
        <v>#己方兵团受到英雄「疗伤」影响后，额外获得相当于治疗量25%的伤害吸收护盾</v>
      </c>
      <c r="D815">
        <f>[5]lang_3!D815</f>
        <v>0</v>
      </c>
    </row>
    <row r="816" spans="1:4">
      <c r="A816" t="str">
        <f>[5]lang_3!A816</f>
        <v>HEROSPECIALDES_503044</v>
      </c>
      <c r="B816" t="str">
        <f>[5]lang_3!B816</f>
        <v>医疗帐篷：战斗开始后，珍妮每15秒，自动治疗一个己方兵团，并驱散该兵团不良状态</v>
      </c>
      <c r="C816" t="str">
        <f>[5]lang_3!C816</f>
        <v>#医疗帐篷：战斗开始后，珍妮每15秒，自动治疗一个己方兵团，并驱散该兵团不良状态</v>
      </c>
      <c r="D816">
        <f>[5]lang_3!D816</f>
        <v>0</v>
      </c>
    </row>
    <row r="817" spans="1:4">
      <c r="A817" t="str">
        <f>[5]lang_3!A817</f>
        <v>HEROSPECIALDES_504011</v>
      </c>
      <c r="B817" t="str">
        <f>[5]lang_3!B817</f>
        <v>黑暗骑士化身为死亡骑士，生命和攻击提高10%</v>
      </c>
      <c r="C817" t="str">
        <f>[5]lang_3!C817</f>
        <v>#黑暗骑士化身为死亡骑士，生命和攻击提高10%</v>
      </c>
      <c r="D817">
        <f>[5]lang_3!D817</f>
        <v>0</v>
      </c>
    </row>
    <row r="818" spans="1:4">
      <c r="A818" t="str">
        <f>[5]lang_3!A818</f>
        <v>HEROSPECIALDES_504012</v>
      </c>
      <c r="B818" t="str">
        <f>[5]lang_3!B818</f>
        <v>每有1个己方墓园阵营的兵团上场，黑暗骑士（死亡骑士）的兵团伤害提高3%</v>
      </c>
      <c r="C818" t="str">
        <f>[5]lang_3!C818</f>
        <v>#每有1个己方墓园阵营的兵团上场，黑暗骑士（死亡骑士）的兵团伤害提高3%</v>
      </c>
      <c r="D818">
        <f>[5]lang_3!D818</f>
        <v>0</v>
      </c>
    </row>
    <row r="819" spans="1:4">
      <c r="A819" t="str">
        <f>[5]lang_3!A819</f>
        <v>HEROSPECIALDES_504013</v>
      </c>
      <c r="B819" t="str">
        <f>[5]lang_3!B819</f>
        <v>【悲痛欲绝】对目标额外造成「眩晕」效果，持续3秒</v>
      </c>
      <c r="C819" t="str">
        <f>[5]lang_3!C819</f>
        <v>#【悲痛欲绝】对目标额外造成「眩晕」效果，持续3秒</v>
      </c>
      <c r="D819">
        <f>[5]lang_3!D819</f>
        <v>0</v>
      </c>
    </row>
    <row r="820" spans="1:4">
      <c r="A820" t="str">
        <f>[5]lang_3!A820</f>
        <v>HEROSPECIALDES_504014</v>
      </c>
      <c r="B820" t="str">
        <f>[5]lang_3!B820</f>
        <v>【屠杀指令】的冷却时间缩短至4秒，且死亡骑士【致命一击】的技能伤害提高至150%</v>
      </c>
      <c r="C820" t="str">
        <f>[5]lang_3!C820</f>
        <v>#【屠杀指令】的冷却时间缩短至4秒，且死亡骑士【致命一击】的技能伤害提高至150%</v>
      </c>
      <c r="D820">
        <f>[5]lang_3!D820</f>
        <v>0</v>
      </c>
    </row>
    <row r="821" spans="1:4">
      <c r="A821" t="str">
        <f>[5]lang_3!A821</f>
        <v>HEROSPECIALDES_505011</v>
      </c>
      <c r="B821" t="str">
        <f>[5]lang_3!B821</f>
        <v>使我方对敌方兵团造成士气低落效果时，额外降低敌方兵团50%法术免伤</v>
      </c>
      <c r="C821" t="str">
        <f>[5]lang_3!C821</f>
        <v>#使我方对敌方兵团造成士气低落效果时，额外降低敌方兵团50%法术免伤</v>
      </c>
      <c r="D821">
        <f>[5]lang_3!D821</f>
        <v>0</v>
      </c>
    </row>
    <row r="822" spans="1:4">
      <c r="A822" t="str">
        <f>[5]lang_3!A822</f>
        <v>HEROSPECIALDES_505012</v>
      </c>
      <c r="B822" t="str">
        <f>[5]lang_3!B822</f>
        <v>【雷鸣爆弹】降低10魔法消耗。若目标为「士气低落」的敌方单位，【雷鸣爆弹】造成的伤害和「眩晕」概率翻倍</v>
      </c>
      <c r="C822" t="str">
        <f>[5]lang_3!C822</f>
        <v>#【雷鸣爆弹】降低10魔法消耗。若目标为「士气低落」的敌方单位，【雷鸣爆弹】造成的伤害和「眩晕」概率翻倍</v>
      </c>
      <c r="D822">
        <f>[5]lang_3!D822</f>
        <v>0</v>
      </c>
    </row>
    <row r="823" spans="1:4">
      <c r="A823" t="str">
        <f>[5]lang_3!A823</f>
        <v>HEROSPECIALDES_505013</v>
      </c>
      <c r="B823" t="str">
        <f>[5]lang_3!B823</f>
        <v>己方墓园兵团免疫「士气低落」效果，兵团免伤额外提高10%，对阵受到「士气低落」效果的兵团时加成翻倍</v>
      </c>
      <c r="C823" t="str">
        <f>[5]lang_3!C823</f>
        <v>#己方墓园兵团免疫「士气低落」效果，兵团免伤额外提高10%，对阵受到「士气低落」效果的兵团时加成翻倍</v>
      </c>
      <c r="D823">
        <f>[5]lang_3!D823</f>
        <v>0</v>
      </c>
    </row>
    <row r="824" spans="1:4">
      <c r="A824" t="str">
        <f>[5]lang_3!A824</f>
        <v>HEROSPECIALDES_505014</v>
      </c>
      <c r="B824" t="str">
        <f>[5]lang_3!B824</f>
        <v>每有1个己方墓园兵团上场，魔法回复提高0.8。敌方兵团死亡时，每个存活的己方墓园兵团额外恢复英雄7点魔法值</v>
      </c>
      <c r="C824" t="str">
        <f>[5]lang_3!C824</f>
        <v>#每有1个己方墓园兵团上场，魔法回复提高0.8。敌方兵团死亡时，每个存活的己方墓园兵团额外恢复英雄7点魔法值</v>
      </c>
      <c r="D824">
        <f>[5]lang_3!D824</f>
        <v>0</v>
      </c>
    </row>
    <row r="825" spans="1:4">
      <c r="A825" s="174" t="str">
        <f>[5]lang_3!A825</f>
        <v>HEROSPECIALDES_505021</v>
      </c>
      <c r="B825" s="174" t="str">
        <f>[5]lang_3!B825</f>
        <v>【招魂术】的冷却时间缩短20%</v>
      </c>
      <c r="C825" s="174" t="str">
        <f>[5]lang_3!C825</f>
        <v>#【招魂术】的冷却时间缩短20%</v>
      </c>
      <c r="D825" s="174">
        <f>[5]lang_3!D825</f>
        <v>0</v>
      </c>
    </row>
    <row r="826" spans="1:4">
      <c r="A826" s="174" t="str">
        <f>[5]lang_3!A826</f>
        <v>HEROSPECIALDES_505022</v>
      </c>
      <c r="B826" s="174" t="str">
        <f>[5]lang_3!B826</f>
        <v>【招魂术】对范围内的敌方单位额外施加「士气低落」效果</v>
      </c>
      <c r="C826" s="174" t="str">
        <f>[5]lang_3!C826</f>
        <v>#【招魂术】对范围内的敌方单位额外施加「士气低落」效果</v>
      </c>
      <c r="D826" s="174">
        <f>[5]lang_3!D826</f>
        <v>0</v>
      </c>
    </row>
    <row r="827" spans="1:4">
      <c r="A827" s="174" t="str">
        <f>[5]lang_3!A827</f>
        <v>HEROSPECIALDES_505023</v>
      </c>
      <c r="B827" s="174" t="str">
        <f>[5]lang_3!B827</f>
        <v>所有骷髅(包括骷髅和骷髅召唤物，巫妖，骨龙)生命和攻击提高20%</v>
      </c>
      <c r="C827" s="174" t="str">
        <f>[5]lang_3!C827</f>
        <v>#所有骷髅(包括骷髅和骷髅召唤物，巫妖，骨龙)生命和攻击提高20%</v>
      </c>
      <c r="D827" s="174">
        <f>[5]lang_3!D827</f>
        <v>0</v>
      </c>
    </row>
    <row r="828" spans="1:4">
      <c r="A828" s="174" t="str">
        <f>[5]lang_3!A828</f>
        <v>HEROSPECIALDES_505024</v>
      </c>
      <c r="B828" s="174" t="str">
        <f>[5]lang_3!B828</f>
        <v>【招魂术】和【亡灵大军】可召唤出更强力的重装骷髅，重装骷髅的普通攻击有概率对目标单位造成「眩晕」效果，持续3秒</v>
      </c>
      <c r="C828" s="174" t="str">
        <f>[5]lang_3!C828</f>
        <v>#【招魂术】和【亡灵大军】可召唤出更强力的重装骷髅，重装骷髅的普通攻击有概率对目标单位造成「眩晕」效果，持续3秒</v>
      </c>
      <c r="D828" s="174">
        <f>[5]lang_3!D828</f>
        <v>0</v>
      </c>
    </row>
    <row r="829" spans="1:4">
      <c r="A829" t="str">
        <f>[5]lang_3!A829</f>
        <v>HEROSPECIALDES_505031</v>
      </c>
      <c r="B829" t="str">
        <f>[5]lang_3!B829</f>
        <v>山德鲁的【招魂术】进阶为召唤巫妖参与战斗，【召唤土元素】进阶为召唤僵尸参与战斗</v>
      </c>
      <c r="C829" t="str">
        <f>[5]lang_3!C829</f>
        <v>#山德鲁的【招魂术】进阶为召唤巫妖参与战斗，【召唤土元素】进阶为召唤僵尸参与战斗</v>
      </c>
      <c r="D829">
        <f>[5]lang_3!D829</f>
        <v>0</v>
      </c>
    </row>
    <row r="830" spans="1:4">
      <c r="A830" t="str">
        <f>[5]lang_3!A830</f>
        <v>HEROSPECIALDES_505032</v>
      </c>
      <c r="B830" t="str">
        <f>[5]lang_3!B830</f>
        <v>每个己方召唤单位死亡时，恢复英雄1魔法值，并缩短所有法术0.25秒的冷却时间</v>
      </c>
      <c r="C830" t="str">
        <f>[5]lang_3!C830</f>
        <v>#每个己方召唤单位死亡时，恢复英雄1魔法值，并缩短所有法术0.25秒的冷却时间</v>
      </c>
      <c r="D830">
        <f>[5]lang_3!D830</f>
        <v>0</v>
      </c>
    </row>
    <row r="831" spans="1:4">
      <c r="A831" t="str">
        <f>[5]lang_3!A831</f>
        <v>HEROSPECIALDES_505033</v>
      </c>
      <c r="B831" t="str">
        <f>[5]lang_3!B831</f>
        <v>每个己方单位（非召唤物）死亡时，巫妖施放1次【献祭】</v>
      </c>
      <c r="C831" t="str">
        <f>[5]lang_3!C831</f>
        <v>#每个己方单位（非召唤物）死亡时，巫妖施放1次【献祭】</v>
      </c>
      <c r="D831">
        <f>[5]lang_3!D831</f>
        <v>0</v>
      </c>
    </row>
    <row r="832" spans="1:4">
      <c r="A832" t="str">
        <f>[5]lang_3!A832</f>
        <v>HEROSPECIALDES_505034</v>
      </c>
      <c r="B832" t="str">
        <f>[5]lang_3!B832</f>
        <v>己方土系法术可恢复己方墓园兵团10%的生命，并降低敌方非墓园兵团20%的兵团伤害，持续10秒</v>
      </c>
      <c r="C832" t="str">
        <f>[5]lang_3!C832</f>
        <v>#己方土系法术可恢复己方墓园兵团10%的生命，并降低敌方非墓园兵团20%的兵团伤害，持续10秒</v>
      </c>
      <c r="D832">
        <f>[5]lang_3!D832</f>
        <v>0</v>
      </c>
    </row>
    <row r="833" spans="1:4">
      <c r="A833" t="str">
        <f>[5]lang_3!A833</f>
        <v>HEROSPECIALDES_506011</v>
      </c>
      <c r="B833" t="str">
        <f>[5]lang_3!B833</f>
        <v>比蒙化身比蒙巨兽，免疫部分控制和减益效果（包括流血，灼烧，冰封，减速，眩晕，石化状态）</v>
      </c>
      <c r="C833" t="str">
        <f>[5]lang_3!C833</f>
        <v>#比蒙化身比蒙巨兽，免疫部分控制和减益效果（包括流血，灼烧，冰封，减速，眩晕，石化状态）</v>
      </c>
      <c r="D833">
        <f>[5]lang_3!D833</f>
        <v>0</v>
      </c>
    </row>
    <row r="834" spans="1:4">
      <c r="A834" t="str">
        <f>[5]lang_3!A834</f>
        <v>HEROSPECIALDES_506012</v>
      </c>
      <c r="B834" t="str">
        <f>[5]lang_3!B834</f>
        <v>比蒙（比蒙巨兽）反弹30%受到的伤害</v>
      </c>
      <c r="C834" t="str">
        <f>[5]lang_3!C834</f>
        <v>#比蒙（比蒙巨兽）反弹30%受到的伤害</v>
      </c>
      <c r="D834">
        <f>[5]lang_3!D834</f>
        <v>0</v>
      </c>
    </row>
    <row r="835" spans="1:4">
      <c r="A835" t="str">
        <f>[5]lang_3!A835</f>
        <v>HEROSPECIALDES_506013</v>
      </c>
      <c r="B835" t="str">
        <f>[5]lang_3!B835</f>
        <v>当比蒙巨兽本场战斗第1次生命为0时，不会死亡，效果持续10秒</v>
      </c>
      <c r="C835" t="str">
        <f>[5]lang_3!C835</f>
        <v>#当比蒙巨兽本场战斗第1次生命为0时，不会死亡，效果持续10秒</v>
      </c>
      <c r="D835">
        <f>[5]lang_3!D835</f>
        <v>0</v>
      </c>
    </row>
    <row r="836" spans="1:4">
      <c r="A836" t="str">
        <f>[5]lang_3!A836</f>
        <v>HEROSPECIALDES_506014</v>
      </c>
      <c r="B836" t="str">
        <f>[5]lang_3!B836</f>
        <v>比蒙巨兽【激怒】所提供的最大生命值恢复，效果翻倍</v>
      </c>
      <c r="C836" t="str">
        <f>[5]lang_3!C836</f>
        <v>#比蒙巨兽【激怒】所提供的最大生命值恢复，效果翻倍</v>
      </c>
      <c r="D836">
        <f>[5]lang_3!D836</f>
        <v>0</v>
      </c>
    </row>
    <row r="837" spans="1:4">
      <c r="A837" t="str">
        <f>[5]lang_3!A837</f>
        <v>HEROSPECIALDES_506021</v>
      </c>
      <c r="B837" t="str">
        <f>[5]lang_3!B837</f>
        <v>所有己方兵团的暴击提高15%</v>
      </c>
      <c r="C837" t="str">
        <f>[5]lang_3!C837</f>
        <v>#所有己方兵团的暴击提高15%</v>
      </c>
      <c r="D837">
        <f>[5]lang_3!D837</f>
        <v>0</v>
      </c>
    </row>
    <row r="838" spans="1:4">
      <c r="A838" t="str">
        <f>[5]lang_3!A838</f>
        <v>HEROSPECIALDES_506022</v>
      </c>
      <c r="B838" t="str">
        <f>[5]lang_3!B838</f>
        <v>所有近战兵团（攻击，突击，防御）攻击提高20%，并附带「流血」效果</v>
      </c>
      <c r="C838" t="str">
        <f>[5]lang_3!C838</f>
        <v>#所有近战兵团（攻击，突击，防御）攻击提高20%，并附带「流血」效果</v>
      </c>
      <c r="D838">
        <f>[5]lang_3!D838</f>
        <v>0</v>
      </c>
    </row>
    <row r="839" spans="1:4">
      <c r="A839" t="str">
        <f>[5]lang_3!A839</f>
        <v>HEROSPECIALDES_506023</v>
      </c>
      <c r="B839" t="str">
        <f>[5]lang_3!B839</f>
        <v>所有据点阵营的兵团，【狂暴】技能的激活生命值从35%，提高至60%</v>
      </c>
      <c r="C839" t="str">
        <f>[5]lang_3!C839</f>
        <v>#所有据点阵营的兵团，【狂暴】技能的激活生命值从35%，提高至60%</v>
      </c>
      <c r="D839">
        <f>[5]lang_3!D839</f>
        <v>0</v>
      </c>
    </row>
    <row r="840" spans="1:4">
      <c r="A840" t="str">
        <f>[5]lang_3!A840</f>
        <v>HEROSPECIALDES_506024</v>
      </c>
      <c r="B840" t="str">
        <f>[5]lang_3!B840</f>
        <v>对阵【流血】的敌方单位时，己方兵团提高20%的吸血效果，并额外造成20%的兵团伤害。</v>
      </c>
      <c r="C840" t="str">
        <f>[5]lang_3!C840</f>
        <v>#对阵【流血】的敌方单位时，己方兵团提高20%的吸血效果，并额外造成20%的兵团伤害。</v>
      </c>
      <c r="D840">
        <f>[5]lang_3!D840</f>
        <v>0</v>
      </c>
    </row>
    <row r="841" spans="1:4">
      <c r="A841" t="str">
        <f>[5]lang_3!A841</f>
        <v>HEROSPECIALDES_506031</v>
      </c>
      <c r="B841" t="str">
        <f>[5]lang_3!B841</f>
        <v>雷鸟化身为风暴使者，暴击提高15%</v>
      </c>
      <c r="C841" t="str">
        <f>[5]lang_3!C841</f>
        <v>#雷鸟化身为风暴使者，暴击提高15%</v>
      </c>
      <c r="D841">
        <f>[5]lang_3!D841</f>
        <v>2</v>
      </c>
    </row>
    <row r="842" spans="1:4">
      <c r="A842" t="str">
        <f>[5]lang_3!A842</f>
        <v>HEROSPECIALDES_506032</v>
      </c>
      <c r="B842" t="str">
        <f>[5]lang_3!B842</f>
        <v>风暴使者的【雷鸣】每次命中敌方单位时，有25%的概率造成「眩晕」效果，持续3秒</v>
      </c>
      <c r="C842" t="str">
        <f>[5]lang_3!C842</f>
        <v>#风暴使者的【雷鸣】每次命中敌方单位时，有25%的概率造成「眩晕」效果，持续3秒</v>
      </c>
      <c r="D842">
        <f>[5]lang_3!D842</f>
        <v>3</v>
      </c>
    </row>
    <row r="843" spans="1:4">
      <c r="A843" t="str">
        <f>[5]lang_3!A843</f>
        <v>HEROSPECIALDES_506033</v>
      </c>
      <c r="B843" t="str">
        <f>[5]lang_3!B843</f>
        <v>雷鸟(风暴使者)的【飓风屏障】额外降低所有敌方兵团20%的法术免伤</v>
      </c>
      <c r="C843" t="str">
        <f>[5]lang_3!C843</f>
        <v>#雷鸟(风暴使者)的【飓风屏障】额外降低所有敌方兵团20%的法术免伤</v>
      </c>
      <c r="D843">
        <f>[5]lang_3!D843</f>
        <v>4</v>
      </c>
    </row>
    <row r="844" spans="1:4">
      <c r="A844" t="str">
        <f>[5]lang_3!A844</f>
        <v>HEROSPECIALDES_506034</v>
      </c>
      <c r="B844" t="str">
        <f>[5]lang_3!B844</f>
        <v>风暴使者普攻暴击时，有30%的概率直接施放1次【雷鸣】技能</v>
      </c>
      <c r="C844" t="str">
        <f>[5]lang_3!C844</f>
        <v>#风暴使者普攻暴击时，有30%的概率直接施放1次【雷鸣】技能</v>
      </c>
      <c r="D844">
        <f>[5]lang_3!D844</f>
        <v>1</v>
      </c>
    </row>
    <row r="845" spans="1:4">
      <c r="A845" t="str">
        <f>[5]lang_3!A845</f>
        <v>HEROSPECIALDES_506041</v>
      </c>
      <c r="B845" t="str">
        <f>[5]lang_3!B845</f>
        <v>独眼巨人化身为狂暴巨人，攻速提升10%</v>
      </c>
      <c r="C845" t="str">
        <f>[5]lang_3!C845</f>
        <v>#独眼巨人化身为狂暴巨人，攻速提升10%</v>
      </c>
      <c r="D845">
        <f>[5]lang_3!D845</f>
        <v>0</v>
      </c>
    </row>
    <row r="846" spans="1:4">
      <c r="A846" t="str">
        <f>[5]lang_3!A846</f>
        <v>HEROSPECIALDES_506042</v>
      </c>
      <c r="B846" t="str">
        <f>[5]lang_3!B846</f>
        <v>狂暴巨人上场时，所有己方射手兵团的法术免伤提高20%</v>
      </c>
      <c r="C846" t="str">
        <f>[5]lang_3!C846</f>
        <v>#狂暴巨人上场时，所有己方射手兵团的法术免伤提高20%</v>
      </c>
      <c r="D846">
        <f>[5]lang_3!D846</f>
        <v>0</v>
      </c>
    </row>
    <row r="847" spans="1:4">
      <c r="A847" t="str">
        <f>[5]lang_3!A847</f>
        <v>HEROSPECIALDES_506043</v>
      </c>
      <c r="B847" t="str">
        <f>[5]lang_3!B847</f>
        <v>狂暴巨人（独眼巨人）的攻击对所有不具飞行能力的敌方兵团造成额外30%的兵团伤害</v>
      </c>
      <c r="C847" t="str">
        <f>[5]lang_3!C847</f>
        <v>#狂暴巨人（独眼巨人）的攻击对所有不具飞行能力的敌方兵团造成额外30%的兵团伤害</v>
      </c>
      <c r="D847">
        <f>[5]lang_3!D847</f>
        <v>0</v>
      </c>
    </row>
    <row r="848" spans="1:4">
      <c r="A848" t="str">
        <f>[5]lang_3!A848</f>
        <v>HEROSPECIALDES_506044</v>
      </c>
      <c r="B848" t="str">
        <f>[5]lang_3!B848</f>
        <v>狂暴巨人的【撼地】技能首次触发时，对所有不具飞行能力的敌方兵团生效。</v>
      </c>
      <c r="C848" t="str">
        <f>[5]lang_3!C848</f>
        <v>#狂暴巨人的【撼地】技能首次触发时，对所有不具飞行能力的敌方兵团生效。</v>
      </c>
      <c r="D848">
        <f>[5]lang_3!D848</f>
        <v>0</v>
      </c>
    </row>
    <row r="849" spans="1:4">
      <c r="A849" t="str">
        <f>[5]lang_3!A849</f>
        <v>HEROSPECIALDES_507011</v>
      </c>
      <c r="B849" t="str">
        <f>[5]lang_3!B849</f>
        <v>【烈火魔墙】进阶为【幽火魔墙】，长度增加20%</v>
      </c>
      <c r="C849" t="str">
        <f>[5]lang_3!C849</f>
        <v>#【烈火魔墙】进阶为【幽火魔墙】，长度增加20%</v>
      </c>
      <c r="D849">
        <f>[5]lang_3!D849</f>
        <v>0</v>
      </c>
    </row>
    <row r="850" spans="1:4">
      <c r="A850" t="str">
        <f>[5]lang_3!A850</f>
        <v>HEROSPECIALDES_507012</v>
      </c>
      <c r="B850" t="str">
        <f>[5]lang_3!B850</f>
        <v>被「灼烧」的敌方单位，受到的所有伤害提高15%</v>
      </c>
      <c r="C850" t="str">
        <f>[5]lang_3!C850</f>
        <v>#被「灼烧」的敌方单位，受到的所有伤害提高15%</v>
      </c>
      <c r="D850">
        <f>[5]lang_3!D850</f>
        <v>0</v>
      </c>
    </row>
    <row r="851" spans="1:4">
      <c r="A851" t="str">
        <f>[5]lang_3!A851</f>
        <v>HEROSPECIALDES_507013</v>
      </c>
      <c r="B851" t="str">
        <f>[5]lang_3!B851</f>
        <v>所有火系英雄法术的伤害提高15%</v>
      </c>
      <c r="C851" t="str">
        <f>[5]lang_3!C851</f>
        <v>#所有火系英雄法术的伤害提高15%</v>
      </c>
      <c r="D851">
        <f>[5]lang_3!D851</f>
        <v>0</v>
      </c>
    </row>
    <row r="852" spans="1:4">
      <c r="A852" t="str">
        <f>[5]lang_3!A852</f>
        <v>HEROSPECIALDES_507014</v>
      </c>
      <c r="B852" t="str">
        <f>[5]lang_3!B852</f>
        <v>【幽火魔墙】和【烈火燎原】对受到「灼烧」的敌方单位造成「眩晕」效果，持续3秒</v>
      </c>
      <c r="C852" t="str">
        <f>[5]lang_3!C852</f>
        <v>#【幽火魔墙】和【烈火燎原】对受到「灼烧」的敌方单位造成「眩晕」效果，持续3秒</v>
      </c>
      <c r="D852">
        <f>[5]lang_3!D852</f>
        <v>0</v>
      </c>
    </row>
    <row r="853" spans="1:4">
      <c r="A853" t="str">
        <f>[5]lang_3!A853</f>
        <v>HEROSPECIALDES_507021</v>
      </c>
      <c r="B853" t="str">
        <f>[5]lang_3!B853</f>
        <v>精神元素化身为魔法元素，【能量震爆】技能造成的伤害提高20%</v>
      </c>
      <c r="C853" t="str">
        <f>[5]lang_3!C853</f>
        <v>#精神元素化身为魔法元素，【能量震爆】技能造成的伤害提高20%</v>
      </c>
      <c r="D853">
        <f>[5]lang_3!D853</f>
        <v>0</v>
      </c>
    </row>
    <row r="854" spans="1:4">
      <c r="A854" t="str">
        <f>[5]lang_3!A854</f>
        <v>HEROSPECIALDES_507022</v>
      </c>
      <c r="B854" t="str">
        <f>[5]lang_3!B854</f>
        <v>精神元素（魔法元素）的吸血效果提高20%</v>
      </c>
      <c r="C854" t="str">
        <f>[5]lang_3!C854</f>
        <v>#精神元素（魔法元素）的吸血效果提高20%</v>
      </c>
      <c r="D854">
        <f>[5]lang_3!D854</f>
        <v>0</v>
      </c>
    </row>
    <row r="855" spans="1:4">
      <c r="A855" t="str">
        <f>[5]lang_3!A855</f>
        <v>HEROSPECIALDES_507023</v>
      </c>
      <c r="B855" t="str">
        <f>[5]lang_3!B855</f>
        <v>每有1个魔法或者攻击兵团上场，魔法元素的兵团伤害和兵团免伤提高3%</v>
      </c>
      <c r="C855" t="str">
        <f>[5]lang_3!C855</f>
        <v>#每有1个魔法或者攻击兵团上场，魔法元素的兵团伤害和兵团免伤提高3%</v>
      </c>
      <c r="D855">
        <f>[5]lang_3!D855</f>
        <v>0</v>
      </c>
    </row>
    <row r="856" spans="1:4">
      <c r="A856" t="str">
        <f>[5]lang_3!A856</f>
        <v>HEROSPECIALDES_507024</v>
      </c>
      <c r="B856" t="str">
        <f>[5]lang_3!B856</f>
        <v>魔法元素在【神秘领域】范围内时免疫所有伤害</v>
      </c>
      <c r="C856" t="str">
        <f>[5]lang_3!C856</f>
        <v>#魔法元素在【神秘领域】范围内时免疫所有伤害</v>
      </c>
      <c r="D856">
        <f>[5]lang_3!D856</f>
        <v>0</v>
      </c>
    </row>
    <row r="857" spans="1:4">
      <c r="A857" t="str">
        <f>[5]lang_3!A857</f>
        <v>HEROSPECIALDES_508011</v>
      </c>
      <c r="B857" t="str">
        <f>[5]lang_3!B857</f>
        <v>大恶魔化身为末日使者，【凋零】对被「灼烧」的目标单位伤害翻倍；【酷刑】和【痛苦镰刀】每次都造成6秒「沉默」效果</v>
      </c>
      <c r="C857" t="str">
        <f>[5]lang_3!C857</f>
        <v>#大恶魔化身为末日使者，【凋零】对被「灼烧」的目标单位伤害翻倍；【酷刑】和【痛苦镰刀】每次都造成6秒「沉默」效果</v>
      </c>
      <c r="D857">
        <f>[5]lang_3!D857</f>
        <v>0</v>
      </c>
    </row>
    <row r="858" spans="1:4">
      <c r="A858" t="str">
        <f>[5]lang_3!A858</f>
        <v>HEROSPECIALDES_508012</v>
      </c>
      <c r="B858" t="str">
        <f>[5]lang_3!B858</f>
        <v>大恶魔在场时，释放【深渊回响】附加1次酷刑，且己方地狱阵营兵团免疫所有伤害，效果持续6秒</v>
      </c>
      <c r="C858" t="str">
        <f>[5]lang_3!C858</f>
        <v>#大恶魔在场时，释放【深渊回响】附加1次酷刑，且己方地狱阵营兵团免疫所有伤害，效果持续6秒</v>
      </c>
      <c r="D858">
        <f>[5]lang_3!D858</f>
        <v>0</v>
      </c>
    </row>
    <row r="859" spans="1:4">
      <c r="A859" t="str">
        <f>[5]lang_3!A859</f>
        <v>HEROSPECIALDES_508013</v>
      </c>
      <c r="B859" t="str">
        <f>[5]lang_3!B859</f>
        <v>每上场1个攻击兵团，大恶魔（末日使者）兵团伤害提高5%；每上场1个地狱兵团，兵团免伤提高5%</v>
      </c>
      <c r="C859" t="str">
        <f>[5]lang_3!C859</f>
        <v>#每上场1个攻击兵团，大恶魔（末日使者）兵团伤害提高5%；每上场1个地狱兵团，兵团免伤提高5%</v>
      </c>
      <c r="D859">
        <f>[5]lang_3!D859</f>
        <v>0</v>
      </c>
    </row>
    <row r="860" spans="1:4">
      <c r="A860" t="str">
        <f>[5]lang_3!A860</f>
        <v>HEROSPECIALDES_508014</v>
      </c>
      <c r="B860" t="str">
        <f>[5]lang_3!B860</f>
        <v>末日使者施放【痛苦镰刀】时，己方地狱阵营的兵团恢复最大生命值10%的生命，自身恢复效果翻倍</v>
      </c>
      <c r="C860" t="str">
        <f>[5]lang_3!C860</f>
        <v>#末日使者施放【痛苦镰刀】时，己方地狱阵营的兵团恢复最大生命值10%的生命，自身恢复效果翻倍</v>
      </c>
      <c r="D860">
        <f>[5]lang_3!D860</f>
        <v>0</v>
      </c>
    </row>
    <row r="861" spans="1:4">
      <c r="A861" t="str">
        <f>[5]lang_3!A861</f>
        <v>HEROSPECIALDES_508021</v>
      </c>
      <c r="B861" t="str">
        <f>[5]lang_3!B861</f>
        <v>烈火精灵化身为烈焰领主，烈焰领主的【烈火风暴】技能的伤害提高30%，目标区域增加至2个</v>
      </c>
      <c r="C861" t="str">
        <f>[5]lang_3!C861</f>
        <v>#烈火精灵化身为烈焰领主，烈焰领主的【烈火风暴】技能的伤害提高30%，目标区域增加至2个</v>
      </c>
      <c r="D861">
        <f>[5]lang_3!D861</f>
        <v>0</v>
      </c>
    </row>
    <row r="862" spans="1:4">
      <c r="A862" t="str">
        <f>[5]lang_3!A862</f>
        <v>HEROSPECIALDES_508022</v>
      </c>
      <c r="B862" t="str">
        <f>[5]lang_3!B862</f>
        <v>烈火精灵（烈焰领主）的攻击提高30%</v>
      </c>
      <c r="C862" t="str">
        <f>[5]lang_3!C862</f>
        <v>#烈火精灵（烈焰领主）的攻击提高30%</v>
      </c>
      <c r="D862">
        <f>[5]lang_3!D862</f>
        <v>0</v>
      </c>
    </row>
    <row r="863" spans="1:4">
      <c r="A863" t="str">
        <f>[5]lang_3!A863</f>
        <v>HEROSPECIALDES_508023</v>
      </c>
      <c r="B863" t="str">
        <f>[5]lang_3!B863</f>
        <v>烈焰领主【烈焰护盾】技能的反弹效果翻倍，持续时间延长5秒</v>
      </c>
      <c r="C863" t="str">
        <f>[5]lang_3!C863</f>
        <v>#烈焰领主【烈焰护盾】技能的反弹效果翻倍，持续时间延长5秒</v>
      </c>
      <c r="D863">
        <f>[5]lang_3!D863</f>
        <v>0</v>
      </c>
    </row>
    <row r="864" spans="1:4">
      <c r="A864" t="str">
        <f>[5]lang_3!A864</f>
        <v>HEROSPECIALDES_508024</v>
      </c>
      <c r="B864" t="str">
        <f>[5]lang_3!B864</f>
        <v>烈焰领主上场时，所有己方兵团的火系法术免伤提高50%，敌方兵团降低50%</v>
      </c>
      <c r="C864" t="str">
        <f>[5]lang_3!C864</f>
        <v>#烈焰领主上场时，所有己方兵团的火系法术免伤提高50%，敌方兵团降低50%</v>
      </c>
      <c r="D864">
        <f>[5]lang_3!D864</f>
        <v>0</v>
      </c>
    </row>
    <row r="865" spans="1:4">
      <c r="A865" t="str">
        <f>[5]lang_3!A865</f>
        <v>HEROSPECIALDES_509011</v>
      </c>
      <c r="B865" t="str">
        <f>[5]lang_3!B865</f>
        <v>【召唤火元素】和【火焰之门】的法术冷却时间缩短20%</v>
      </c>
      <c r="C865" t="str">
        <f>[5]lang_3!C865</f>
        <v>#【召唤火元素】和【火焰之门】的法术冷却时间缩短20%</v>
      </c>
      <c r="D865">
        <f>[5]lang_3!D865</f>
        <v>0</v>
      </c>
    </row>
    <row r="866" spans="1:4">
      <c r="A866" t="str">
        <f>[5]lang_3!A866</f>
        <v>HEROSPECIALDES_509012</v>
      </c>
      <c r="B866" t="str">
        <f>[5]lang_3!B866</f>
        <v>己方所有召唤单位的攻击提高30%</v>
      </c>
      <c r="C866" t="str">
        <f>[5]lang_3!C866</f>
        <v>#己方所有召唤单位的攻击提高30%</v>
      </c>
      <c r="D866">
        <f>[5]lang_3!D866</f>
        <v>0</v>
      </c>
    </row>
    <row r="867" spans="1:4">
      <c r="A867" t="str">
        <f>[5]lang_3!A867</f>
        <v>HEROSPECIALDES_509013</v>
      </c>
      <c r="B867" t="str">
        <f>[5]lang_3!B867</f>
        <v>每个己方召唤单位死亡时，恢复英雄1魔法值，并缩短所有法术0.25秒的冷却时间</v>
      </c>
      <c r="C867" t="str">
        <f>[5]lang_3!C867</f>
        <v>#每个己方召唤单位死亡时，恢复英雄1魔法值，并缩短所有法术0.25秒的冷却时间</v>
      </c>
      <c r="D867">
        <f>[5]lang_3!D867</f>
        <v>0</v>
      </c>
    </row>
    <row r="868" spans="1:4">
      <c r="A868" t="str">
        <f>[5]lang_3!A868</f>
        <v>HEROSPECIALDES_509014</v>
      </c>
      <c r="B868" t="str">
        <f>[5]lang_3!B868</f>
        <v>战场上每有1个己方召唤单位，泽达的英雄法术伤害提高2%</v>
      </c>
      <c r="C868" t="str">
        <f>[5]lang_3!C868</f>
        <v>#战场上每有1个己方召唤单位，泽达的英雄法术伤害提高2%</v>
      </c>
      <c r="D868">
        <f>[5]lang_3!D868</f>
        <v>0</v>
      </c>
    </row>
    <row r="869" spans="1:4">
      <c r="A869" t="str">
        <f>[5]lang_3!A869</f>
        <v>HEROSPECIALDES_512011</v>
      </c>
      <c r="B869" t="str">
        <f>[5]lang_3!B869</f>
        <v>【连锁闪电】弹射数量增加2次，且伤害不递减；索姆拉的所有法术没有初始冷却时间</v>
      </c>
      <c r="C869" t="str">
        <f>[5]lang_3!C869</f>
        <v>#【连锁闪电】弹射数量增加2次，且伤害不递减；索姆拉的所有法术没有初始冷却时间</v>
      </c>
      <c r="D869">
        <f>[5]lang_3!D869</f>
        <v>0</v>
      </c>
    </row>
    <row r="870" spans="1:4">
      <c r="A870" t="str">
        <f>[5]lang_3!A870</f>
        <v>HEROSPECIALDES_512012</v>
      </c>
      <c r="B870" t="str">
        <f>[5]lang_3!B870</f>
        <v>【大气神箭】额外对目标单位造成「静电」效果，该目标受到的法术伤害提高50%</v>
      </c>
      <c r="C870" t="str">
        <f>[5]lang_3!C870</f>
        <v>#【大气神箭】额外对目标单位造成「静电」效果，该目标受到的法术伤害提高50%</v>
      </c>
      <c r="D870">
        <f>[5]lang_3!D870</f>
        <v>0</v>
      </c>
    </row>
    <row r="871" spans="1:4">
      <c r="A871" t="str">
        <f>[5]lang_3!A871</f>
        <v>HEROSPECIALDES_512013</v>
      </c>
      <c r="B871" t="str">
        <f>[5]lang_3!B871</f>
        <v>所有气系英雄法术的冷却时间缩短15%</v>
      </c>
      <c r="C871" t="str">
        <f>[5]lang_3!C871</f>
        <v>#所有气系英雄法术的冷却时间缩短15%</v>
      </c>
      <c r="D871">
        <f>[5]lang_3!D871</f>
        <v>0</v>
      </c>
    </row>
    <row r="872" spans="1:4">
      <c r="A872" t="str">
        <f>[5]lang_3!A872</f>
        <v>HEROSPECIALDES_512014</v>
      </c>
      <c r="B872" t="str">
        <f>[5]lang_3!B872</f>
        <v>【连锁闪电】额外对敌方单位造成，相当于目标最大生命值24%的伤害</v>
      </c>
      <c r="C872" t="str">
        <f>[5]lang_3!C872</f>
        <v>#【连锁闪电】额外对敌方单位造成，相当于目标最大生命值24%的伤害</v>
      </c>
      <c r="D872">
        <f>[5]lang_3!D872</f>
        <v>0</v>
      </c>
    </row>
    <row r="873" spans="1:4">
      <c r="A873" t="str">
        <f>[5]lang_3!A873</f>
        <v>HEROSPECIALDES_512021</v>
      </c>
      <c r="B873" t="str">
        <f>[5]lang_3!B873</f>
        <v>僧侣化身为魔幻法师，他的【祈祷】技能同时对2个兵团生效</v>
      </c>
      <c r="C873" t="str">
        <f>[5]lang_3!C873</f>
        <v>#僧侣化身为魔幻法师，他的【祈祷】技能同时对2个兵团生效</v>
      </c>
      <c r="D873">
        <f>[5]lang_3!D873</f>
        <v>0</v>
      </c>
    </row>
    <row r="874" spans="1:4">
      <c r="A874" t="str">
        <f>[5]lang_3!A874</f>
        <v>HEROSPECIALDES_512022</v>
      </c>
      <c r="B874" t="str">
        <f>[5]lang_3!B874</f>
        <v>大法师化身为魔幻法师，她的【龙卷风】技能同时对2个兵团生效</v>
      </c>
      <c r="C874" t="str">
        <f>[5]lang_3!C874</f>
        <v>#大法师化身为魔幻法师，她的【龙卷风】技能同时对2个兵团生效</v>
      </c>
      <c r="D874">
        <f>[5]lang_3!D874</f>
        <v>0</v>
      </c>
    </row>
    <row r="875" spans="1:4">
      <c r="A875" t="str">
        <f>[5]lang_3!A875</f>
        <v>HEROSPECIALDES_512023</v>
      </c>
      <c r="B875" t="str">
        <f>[5]lang_3!B875</f>
        <v>所有己方魔法兵团的攻击提升15%，生命提升15%</v>
      </c>
      <c r="C875" t="str">
        <f>[5]lang_3!C875</f>
        <v>#所有己方魔法兵团的攻击提升15%，生命提升15%</v>
      </c>
      <c r="D875">
        <f>[5]lang_3!D875</f>
        <v>0</v>
      </c>
    </row>
    <row r="876" spans="1:4">
      <c r="A876" t="str">
        <f>[5]lang_3!A876</f>
        <v>HEROSPECIALDES_512024</v>
      </c>
      <c r="B876" t="str">
        <f>[5]lang_3!B876</f>
        <v>魔幻法师上场时，每隔12秒保护所有己方远程兵团（射手、魔法）免疫法术伤害，该效果持续3秒</v>
      </c>
      <c r="C876" t="str">
        <f>[5]lang_3!C876</f>
        <v>#魔幻法师上场时，每隔12秒保护所有己方远程兵团（射手、魔法）免疫法术伤害，该效果持续3秒</v>
      </c>
      <c r="D876">
        <f>[5]lang_3!D876</f>
        <v>0</v>
      </c>
    </row>
    <row r="877" spans="1:4">
      <c r="A877" t="str">
        <f>[5]lang_3!A877</f>
        <v>HEROSPECIALDES_513011</v>
      </c>
      <c r="B877" t="str">
        <f>[5]lang_3!B877</f>
        <v>每有1个己方地下城阵营的兵团上场，摩莉尔提高3初始魔法值，并降低敌方3初始魔法值</v>
      </c>
      <c r="C877" t="str">
        <f>[5]lang_3!C877</f>
        <v>#每有1个己方地下城阵营的兵团上场，摩莉尔提高3初始魔法值，并降低敌方3初始魔法值</v>
      </c>
      <c r="D877">
        <f>[5]lang_3!D877</f>
        <v>0</v>
      </c>
    </row>
    <row r="878" spans="1:4">
      <c r="A878" t="str">
        <f>[5]lang_3!A878</f>
        <v>HEROSPECIALDES_513012</v>
      </c>
      <c r="B878" t="str">
        <f>[5]lang_3!B878</f>
        <v>每有1个己方地下城阵营的兵团上场，所有敌方兵团的法术免伤降低8%</v>
      </c>
      <c r="C878" t="str">
        <f>[5]lang_3!C878</f>
        <v>#每有1个己方地下城阵营的兵团上场，所有敌方兵团的法术免伤降低8%</v>
      </c>
      <c r="D878">
        <f>[5]lang_3!D878</f>
        <v>0</v>
      </c>
    </row>
    <row r="879" spans="1:4">
      <c r="A879" t="str">
        <f>[5]lang_3!A879</f>
        <v>HEROSPECIALDES_513013</v>
      </c>
      <c r="B879" t="str">
        <f>[5]lang_3!B879</f>
        <v>所有地下城阵营兵团的法术免伤提高20%</v>
      </c>
      <c r="C879" t="str">
        <f>[5]lang_3!C879</f>
        <v>#所有地下城阵营兵团的法术免伤提高20%</v>
      </c>
      <c r="D879">
        <f>[5]lang_3!D879</f>
        <v>0</v>
      </c>
    </row>
    <row r="880" spans="1:4">
      <c r="A880" t="str">
        <f>[5]lang_3!A880</f>
        <v>HEROSPECIALDES_513014</v>
      </c>
      <c r="B880" t="str">
        <f>[5]lang_3!B880</f>
        <v>己方上场的单位在暴击时，为摩莉尔恢复0.2魔法值，效果冷却时间2秒</v>
      </c>
      <c r="C880" t="str">
        <f>[5]lang_3!C880</f>
        <v>#己方上场的单位在暴击时，为摩莉尔恢复0.2魔法值，效果冷却时间2秒</v>
      </c>
      <c r="D880">
        <f>[5]lang_3!D880</f>
        <v>0</v>
      </c>
    </row>
    <row r="881" spans="1:4">
      <c r="A881" t="str">
        <f>[5]lang_3!A881</f>
        <v>HEROSPECIALDES_514011</v>
      </c>
      <c r="B881" t="str">
        <f>[5]lang_3!B881</f>
        <v>【生命轮回】每0.5秒额外对敌方单位造成相当于最大生命值2%的土系法术伤害，己方生命额外恢复最大生命值的2%</v>
      </c>
      <c r="C881" t="str">
        <f>[5]lang_3!C881</f>
        <v>#【生命轮回】每0.5秒额外对敌方单位造成相当于最大生命值2%的土系法术伤害，己方生命额外恢复最大生命值的2%</v>
      </c>
      <c r="D881">
        <f>[5]lang_3!D881</f>
        <v>0</v>
      </c>
    </row>
    <row r="882" spans="1:4">
      <c r="A882" t="str">
        <f>[5]lang_3!A882</f>
        <v>HEROSPECIALDES_514012</v>
      </c>
      <c r="B882" t="str">
        <f>[5]lang_3!B882</f>
        <v>每次施放【生命轮回】会降低所有敌方兵团12%的法术免伤，可叠加5次，效果持续整场</v>
      </c>
      <c r="C882" t="str">
        <f>[5]lang_3!C882</f>
        <v>#每次施放【生命轮回】会降低所有敌方兵团12%的法术免伤，可叠加5次，效果持续整场</v>
      </c>
      <c r="D882">
        <f>[5]lang_3!D882</f>
        <v>0</v>
      </c>
    </row>
    <row r="883" spans="1:4">
      <c r="A883" t="str">
        <f>[5]lang_3!A883</f>
        <v>HEROSPECIALDES_514013</v>
      </c>
      <c r="B883" t="str">
        <f>[5]lang_3!B883</f>
        <v>所有土系法术伤害提高15%</v>
      </c>
      <c r="C883" t="str">
        <f>[5]lang_3!C883</f>
        <v>#所有土系法术伤害提高15%</v>
      </c>
      <c r="D883">
        <f>[5]lang_3!D883</f>
        <v>0</v>
      </c>
    </row>
    <row r="884" spans="1:4">
      <c r="A884" t="str">
        <f>[5]lang_3!A884</f>
        <v>HEROSPECIALDES_514014</v>
      </c>
      <c r="B884" t="str">
        <f>[5]lang_3!B884</f>
        <v>每有1个己方魔法兵团上场，己方英雄的魔法回复速度提高0.6，敌方英雄降低0.3</v>
      </c>
      <c r="C884" t="str">
        <f>[5]lang_3!C884</f>
        <v>#每有1个己方魔法兵团上场，己方英雄的魔法回复速度提高0.6，敌方英雄降低0.3</v>
      </c>
      <c r="D884">
        <f>[5]lang_3!D884</f>
        <v>0</v>
      </c>
    </row>
    <row r="885" spans="1:4">
      <c r="A885" t="str">
        <f>[5]lang_3!A885</f>
        <v>HEROSPECIALDES_514021</v>
      </c>
      <c r="B885" t="str">
        <f>[5]lang_3!B885</f>
        <v>「石化」状态进阶为「晶化」状态，受「石化」状态的目标单位额外降低50%法术免伤</v>
      </c>
      <c r="C885" t="str">
        <f>[5]lang_3!C885</f>
        <v>#「石化」状态进阶为「晶化」状态，受「石化」状态的目标单位额外降低50%法术免伤</v>
      </c>
      <c r="D885">
        <f>[5]lang_3!D885</f>
        <v>0</v>
      </c>
    </row>
    <row r="886" spans="1:4">
      <c r="A886" t="str">
        <f>[5]lang_3!A886</f>
        <v>HEROSPECIALDES_514022</v>
      </c>
      <c r="B886" t="str">
        <f>[5]lang_3!B886</f>
        <v>己方兵团攻击受到「晶化」效果的敌方单位时，必定暴击</v>
      </c>
      <c r="C886" t="str">
        <f>[5]lang_3!C886</f>
        <v>#己方兵团攻击受到「晶化」效果的敌方单位时，必定暴击</v>
      </c>
      <c r="D886">
        <f>[5]lang_3!D886</f>
        <v>0</v>
      </c>
    </row>
    <row r="887" spans="1:4">
      <c r="A887" t="str">
        <f>[5]lang_3!A887</f>
        <v>HEROSPECIALDES_514023</v>
      </c>
      <c r="B887" t="str">
        <f>[5]lang_3!B887</f>
        <v>美杜莎对阵受到「石化」，「晶化」和「眩晕」效果的目标单位时，兵团伤害提高10%</v>
      </c>
      <c r="C887" t="str">
        <f>[5]lang_3!C887</f>
        <v>#美杜莎对阵受到「石化」，「晶化」和「眩晕」效果的目标单位时，兵团伤害提高10%</v>
      </c>
      <c r="D887">
        <f>[5]lang_3!D887</f>
        <v>0</v>
      </c>
    </row>
    <row r="888" spans="1:4">
      <c r="A888" t="str">
        <f>[5]lang_3!A888</f>
        <v>HEROSPECIALDES_514024</v>
      </c>
      <c r="B888" t="str">
        <f>[5]lang_3!B888</f>
        <v>美杜莎的普通攻击有一定概率触发「石化」效果，冷却时间10秒</v>
      </c>
      <c r="C888" t="str">
        <f>[5]lang_3!C888</f>
        <v>#美杜莎的普通攻击有一定概率触发「石化」效果，冷却时间10秒</v>
      </c>
      <c r="D888">
        <f>[5]lang_3!D888</f>
        <v>0</v>
      </c>
    </row>
    <row r="889" spans="1:4">
      <c r="A889">
        <f>[5]lang_3!A889</f>
        <v>0</v>
      </c>
      <c r="B889">
        <f>[5]lang_3!B889</f>
        <v>0</v>
      </c>
      <c r="C889">
        <f>[5]lang_3!C889</f>
        <v>0</v>
      </c>
      <c r="D889">
        <f>[5]lang_3!D889</f>
        <v>0</v>
      </c>
    </row>
    <row r="890" spans="1:4">
      <c r="A890">
        <f>[5]lang_3!A890</f>
        <v>0</v>
      </c>
      <c r="B890">
        <f>[5]lang_3!B890</f>
        <v>0</v>
      </c>
      <c r="C890">
        <f>[5]lang_3!C890</f>
        <v>0</v>
      </c>
      <c r="D890">
        <f>[5]lang_3!D890</f>
        <v>0</v>
      </c>
    </row>
    <row r="891" spans="1:4">
      <c r="A891">
        <f>[5]lang_3!A891</f>
        <v>0</v>
      </c>
      <c r="B891">
        <f>[5]lang_3!B891</f>
        <v>0</v>
      </c>
      <c r="C891">
        <f>[5]lang_3!C891</f>
        <v>0</v>
      </c>
      <c r="D891">
        <f>[5]lang_3!D891</f>
        <v>0</v>
      </c>
    </row>
    <row r="892" spans="1:4">
      <c r="A892">
        <f>[5]lang_3!A892</f>
        <v>0</v>
      </c>
      <c r="B892">
        <f>[5]lang_3!B892</f>
        <v>0</v>
      </c>
      <c r="C892">
        <f>[5]lang_3!C892</f>
        <v>0</v>
      </c>
      <c r="D892">
        <f>[5]lang_3!D892</f>
        <v>0</v>
      </c>
    </row>
    <row r="893" spans="1:4">
      <c r="A893">
        <f>[5]lang_3!A893</f>
        <v>0</v>
      </c>
      <c r="B893">
        <f>[5]lang_3!B893</f>
        <v>0</v>
      </c>
      <c r="C893">
        <f>[5]lang_3!C893</f>
        <v>0</v>
      </c>
      <c r="D893">
        <f>[5]lang_3!D893</f>
        <v>0</v>
      </c>
    </row>
    <row r="894" spans="1:4">
      <c r="A894">
        <f>[5]lang_3!A894</f>
        <v>0</v>
      </c>
      <c r="B894">
        <f>[5]lang_3!B894</f>
        <v>0</v>
      </c>
      <c r="C894">
        <f>[5]lang_3!C894</f>
        <v>0</v>
      </c>
      <c r="D894">
        <f>[5]lang_3!D894</f>
        <v>0</v>
      </c>
    </row>
    <row r="895" spans="1:4">
      <c r="A895" t="str">
        <f>[5]lang_3!A895</f>
        <v>#英雄技能释放方式</v>
      </c>
      <c r="B895">
        <f>[5]lang_3!B895</f>
        <v>0</v>
      </c>
      <c r="C895">
        <f>[5]lang_3!C895</f>
        <v>0</v>
      </c>
      <c r="D895">
        <f>[5]lang_3!D895</f>
        <v>0</v>
      </c>
    </row>
    <row r="896" spans="1:4">
      <c r="A896" t="str">
        <f>[5]lang_3!A896</f>
        <v>OPTION_1</v>
      </c>
      <c r="B896">
        <f>[5]lang_3!B896</f>
        <v>0</v>
      </c>
      <c r="C896" t="str">
        <f>[5]lang_3!C896</f>
        <v>#点击释放</v>
      </c>
      <c r="D896">
        <f>[5]lang_3!D896</f>
        <v>0</v>
      </c>
    </row>
    <row r="897" spans="1:4">
      <c r="A897" t="str">
        <f>[5]lang_3!A897</f>
        <v>OPTION_2</v>
      </c>
      <c r="B897">
        <f>[5]lang_3!B897</f>
        <v>0</v>
      </c>
      <c r="C897" t="str">
        <f>[5]lang_3!C897</f>
        <v>#滑动释放</v>
      </c>
      <c r="D897">
        <f>[5]lang_3!D897</f>
        <v>0</v>
      </c>
    </row>
    <row r="898" spans="1:4">
      <c r="A898" t="str">
        <f>[5]lang_3!A898</f>
        <v>OPTION_3</v>
      </c>
      <c r="B898">
        <f>[5]lang_3!B898</f>
        <v>0</v>
      </c>
      <c r="C898" t="str">
        <f>[5]lang_3!C898</f>
        <v>#拖动释放</v>
      </c>
      <c r="D898">
        <f>[5]lang_3!D898</f>
        <v>0</v>
      </c>
    </row>
    <row r="899" spans="1:4">
      <c r="A899" t="str">
        <f>[5]lang_3!A899</f>
        <v>OPTION_4</v>
      </c>
      <c r="B899">
        <f>[5]lang_3!B899</f>
        <v>0</v>
      </c>
      <c r="C899" t="str">
        <f>[5]lang_3!C899</f>
        <v>#蓄力释放</v>
      </c>
      <c r="D899">
        <f>[5]lang_3!D899</f>
        <v>0</v>
      </c>
    </row>
    <row r="900" spans="1:4">
      <c r="A900">
        <f>[5]lang_3!A900</f>
        <v>0</v>
      </c>
      <c r="B900">
        <f>[5]lang_3!B900</f>
        <v>0</v>
      </c>
      <c r="C900">
        <f>[5]lang_3!C900</f>
        <v>0</v>
      </c>
      <c r="D900">
        <f>[5]lang_3!D900</f>
        <v>0</v>
      </c>
    </row>
    <row r="901" spans="1:4">
      <c r="A901" t="str">
        <f>[5]lang_3!A901</f>
        <v>#英雄技能效果</v>
      </c>
      <c r="B901">
        <f>[5]lang_3!B901</f>
        <v>0</v>
      </c>
      <c r="C901">
        <f>[5]lang_3!C901</f>
        <v>0</v>
      </c>
      <c r="D901">
        <f>[5]lang_3!D901</f>
        <v>0</v>
      </c>
    </row>
    <row r="902" spans="1:4">
      <c r="A902" t="str">
        <f>[5]lang_3!A902</f>
        <v>PLAYERSKILLTAG_1</v>
      </c>
      <c r="B902" t="str">
        <f>[5]lang_3!B902</f>
        <v>#伤害法术</v>
      </c>
      <c r="C902" t="str">
        <f>[5]lang_3!C902</f>
        <v>#伤害法术</v>
      </c>
      <c r="D902">
        <f>[5]lang_3!D902</f>
        <v>0</v>
      </c>
    </row>
    <row r="903" spans="1:4">
      <c r="A903" t="str">
        <f>[5]lang_3!A903</f>
        <v>PLAYERSKILLTAG_2</v>
      </c>
      <c r="B903" t="str">
        <f>[5]lang_3!B903</f>
        <v>#增强法术</v>
      </c>
      <c r="C903" t="str">
        <f>[5]lang_3!C903</f>
        <v>#辅助法术</v>
      </c>
      <c r="D903">
        <f>[5]lang_3!D903</f>
        <v>0</v>
      </c>
    </row>
    <row r="904" spans="1:4">
      <c r="A904" t="str">
        <f>[5]lang_3!A904</f>
        <v>PLAYERSKILLTAG_3</v>
      </c>
      <c r="B904" t="str">
        <f>[5]lang_3!B904</f>
        <v>#削弱法术</v>
      </c>
      <c r="C904" t="str">
        <f>[5]lang_3!C904</f>
        <v>#召唤法术</v>
      </c>
      <c r="D904">
        <f>[5]lang_3!D904</f>
        <v>0</v>
      </c>
    </row>
    <row r="905" spans="1:4">
      <c r="A905" t="str">
        <f>[5]lang_3!A905</f>
        <v>PLAYERSKILLTAG_9</v>
      </c>
      <c r="B905" t="str">
        <f>[5]lang_3!B905</f>
        <v>#特殊法术</v>
      </c>
      <c r="C905" t="str">
        <f>[5]lang_3!C905</f>
        <v>#特殊法术</v>
      </c>
      <c r="D905">
        <f>[5]lang_3!D905</f>
        <v>0</v>
      </c>
    </row>
    <row r="906" spans="1:4">
      <c r="A906">
        <f>[5]lang_3!A906</f>
        <v>0</v>
      </c>
      <c r="B906">
        <f>[5]lang_3!B906</f>
        <v>0</v>
      </c>
      <c r="C906">
        <f>[5]lang_3!C906</f>
        <v>0</v>
      </c>
      <c r="D906">
        <f>[5]lang_3!D906</f>
        <v>0</v>
      </c>
    </row>
    <row r="907" spans="1:4">
      <c r="A907">
        <f>[5]lang_3!A907</f>
        <v>0</v>
      </c>
      <c r="B907">
        <f>[5]lang_3!B907</f>
        <v>0</v>
      </c>
      <c r="C907">
        <f>[5]lang_3!C907</f>
        <v>0</v>
      </c>
      <c r="D907">
        <f>[5]lang_3!D907</f>
        <v>0</v>
      </c>
    </row>
    <row r="908" spans="1:4">
      <c r="A908">
        <f>[5]lang_3!A908</f>
        <v>0</v>
      </c>
      <c r="B908">
        <f>[5]lang_3!B908</f>
        <v>0</v>
      </c>
      <c r="C908">
        <f>[5]lang_3!C908</f>
        <v>0</v>
      </c>
      <c r="D908">
        <f>[5]lang_3!D908</f>
        <v>0</v>
      </c>
    </row>
    <row r="909" spans="1:4">
      <c r="A909" t="str">
        <f>[5]lang_3!A909</f>
        <v>#英雄技能</v>
      </c>
      <c r="B909">
        <f>[5]lang_3!B909</f>
        <v>0</v>
      </c>
      <c r="C909">
        <f>[5]lang_3!C909</f>
        <v>0</v>
      </c>
      <c r="D909">
        <f>[5]lang_3!D909</f>
        <v>0</v>
      </c>
    </row>
    <row r="910" spans="1:4">
      <c r="A910" t="str">
        <f>[5]lang_3!A910</f>
        <v>PLAYERSKILL_201</v>
      </c>
      <c r="B910" t="str">
        <f>[5]lang_3!B910</f>
        <v>烈火神盾</v>
      </c>
      <c r="C910" t="str">
        <f>[5]lang_3!C910</f>
        <v>#烈火神盾</v>
      </c>
      <c r="D910" t="str">
        <f>[5]lang_3!D910</f>
        <v>Fire Shield</v>
      </c>
    </row>
    <row r="911" spans="1:4">
      <c r="A911" t="str">
        <f>[5]lang_3!A911</f>
        <v>PLAYERSKILL_202</v>
      </c>
      <c r="B911" t="str">
        <f>[5]lang_3!B911</f>
        <v>嗜血奇术</v>
      </c>
      <c r="C911" t="str">
        <f>[5]lang_3!C911</f>
        <v>#嗜血奇术</v>
      </c>
      <c r="D911" t="str">
        <f>[5]lang_3!D911</f>
        <v>Bloodlust</v>
      </c>
    </row>
    <row r="912" spans="1:4">
      <c r="A912" t="str">
        <f>[5]lang_3!A912</f>
        <v>PLAYERSKILL_203</v>
      </c>
      <c r="B912" t="str">
        <f>[5]lang_3!B912</f>
        <v>屠戮成性</v>
      </c>
      <c r="C912" t="str">
        <f>[5]lang_3!C912</f>
        <v>#屠戮成性</v>
      </c>
      <c r="D912" t="str">
        <f>[5]lang_3!D912</f>
        <v>Slayer</v>
      </c>
    </row>
    <row r="913" spans="1:4">
      <c r="A913" t="str">
        <f>[5]lang_3!A913</f>
        <v>PLAYERSKILL_204</v>
      </c>
      <c r="B913" t="str">
        <f>[5]lang_3!B913</f>
        <v>孤注一掷</v>
      </c>
      <c r="C913" t="str">
        <f>[5]lang_3!C913</f>
        <v>#孤注一掷</v>
      </c>
      <c r="D913" t="str">
        <f>[5]lang_3!D913</f>
        <v>Frenzy</v>
      </c>
    </row>
    <row r="914" spans="1:4">
      <c r="A914" s="174" t="str">
        <f>[5]lang_3!A914</f>
        <v>PLAYERSKILL_205</v>
      </c>
      <c r="B914" s="174" t="str">
        <f>[5]lang_3!B914</f>
        <v>连珠火球</v>
      </c>
      <c r="C914" s="174" t="str">
        <f>[5]lang_3!C914</f>
        <v>#连珠火球</v>
      </c>
      <c r="D914" s="174" t="str">
        <f>[5]lang_3!D914</f>
        <v>Fireball</v>
      </c>
    </row>
    <row r="915" spans="1:4">
      <c r="A915" s="174" t="str">
        <f>[5]lang_3!A915</f>
        <v>PLAYERSKILL_206</v>
      </c>
      <c r="B915" s="174" t="str">
        <f>[5]lang_3!B915</f>
        <v>龙息术</v>
      </c>
      <c r="C915" s="174" t="str">
        <f>[5]lang_3!C915</f>
        <v>#龙息术</v>
      </c>
      <c r="D915" s="174" t="str">
        <f>[5]lang_3!D915</f>
        <v>Dragon Breath</v>
      </c>
    </row>
    <row r="916" spans="1:4">
      <c r="A916" t="str">
        <f>[5]lang_3!A916</f>
        <v>PLAYERSKILL_207</v>
      </c>
      <c r="B916" t="str">
        <f>[5]lang_3!B916</f>
        <v>地狱烈焰</v>
      </c>
      <c r="C916" t="str">
        <f>[5]lang_3!C916</f>
        <v>#地狱烈焰</v>
      </c>
      <c r="D916" t="str">
        <f>[5]lang_3!D916</f>
        <v>Inferno</v>
      </c>
    </row>
    <row r="917" spans="1:4">
      <c r="A917" t="str">
        <f>[5]lang_3!A917</f>
        <v>PLAYERSKILL_208</v>
      </c>
      <c r="B917" t="str">
        <f>[5]lang_3!B917</f>
        <v>烈火魔墙</v>
      </c>
      <c r="C917" t="str">
        <f>[5]lang_3!C917</f>
        <v>#烈火魔墙</v>
      </c>
      <c r="D917" t="str">
        <f>[5]lang_3!D917</f>
        <v>Fire Wall</v>
      </c>
    </row>
    <row r="918" spans="1:4">
      <c r="A918" t="str">
        <f>[5]lang_3!A918</f>
        <v>PLAYERSKILL_2081</v>
      </c>
      <c r="B918" t="str">
        <f>[5]lang_3!B918</f>
        <v>幽火魔墙</v>
      </c>
      <c r="C918" t="str">
        <f>[5]lang_3!C918</f>
        <v>#幽火魔墙</v>
      </c>
      <c r="D918" t="str">
        <f>[5]lang_3!D918</f>
        <v>Fire Wall</v>
      </c>
    </row>
    <row r="919" spans="1:4">
      <c r="A919" t="str">
        <f>[5]lang_3!A919</f>
        <v>PLAYERSKILL_2082</v>
      </c>
      <c r="B919" t="str">
        <f>[5]lang_3!B919</f>
        <v>幽火魔墙</v>
      </c>
      <c r="C919" t="str">
        <f>[5]lang_3!C919</f>
        <v>#幽火魔墙</v>
      </c>
      <c r="D919" t="str">
        <f>[5]lang_3!D919</f>
        <v>Fire Wall</v>
      </c>
    </row>
    <row r="920" spans="1:4">
      <c r="A920" s="175" t="str">
        <f>[5]lang_3!A920</f>
        <v>PLAYERSKILL_209</v>
      </c>
      <c r="B920" s="175" t="str">
        <f>[5]lang_3!B920</f>
        <v>末日审判</v>
      </c>
      <c r="C920" s="175" t="str">
        <f>[5]lang_3!C920</f>
        <v>#末日审判</v>
      </c>
      <c r="D920" s="175" t="str">
        <f>[5]lang_3!D920</f>
        <v>Armageddon</v>
      </c>
    </row>
    <row r="921" spans="1:4">
      <c r="A921" t="str">
        <f>[5]lang_3!A921</f>
        <v>PLAYERSKILL_210</v>
      </c>
      <c r="B921" t="str">
        <f>[5]lang_3!B921</f>
        <v>双目失明</v>
      </c>
      <c r="C921" t="str">
        <f>[5]lang_3!C921</f>
        <v>#双目失明</v>
      </c>
      <c r="D921" t="str">
        <f>[5]lang_3!D921</f>
        <v>Blind</v>
      </c>
    </row>
    <row r="922" spans="1:4">
      <c r="A922" s="175" t="str">
        <f>[5]lang_3!A922</f>
        <v>PLAYERSKILL_211</v>
      </c>
      <c r="B922" s="175" t="str">
        <f>[5]lang_3!B922</f>
        <v>恶咒附身</v>
      </c>
      <c r="C922" s="175" t="str">
        <f>[5]lang_3!C922</f>
        <v>#恶咒附身</v>
      </c>
      <c r="D922" s="175" t="str">
        <f>[5]lang_3!D922</f>
        <v>Curse</v>
      </c>
    </row>
    <row r="923" spans="1:4">
      <c r="A923" t="str">
        <f>[5]lang_3!A923</f>
        <v>PLAYERSKILL_212</v>
      </c>
      <c r="B923" t="str">
        <f>[5]lang_3!B923</f>
        <v>召唤火元素</v>
      </c>
      <c r="C923" t="str">
        <f>[5]lang_3!C923</f>
        <v>#召唤火元素</v>
      </c>
      <c r="D923" t="str">
        <f>[5]lang_3!D923</f>
        <v>Fire Elemental</v>
      </c>
    </row>
    <row r="924" spans="1:4">
      <c r="A924" t="str">
        <f>[5]lang_3!A924</f>
        <v>PLAYERSKILL_2121</v>
      </c>
      <c r="B924" t="str">
        <f>[5]lang_3!B924</f>
        <v>召唤火元素</v>
      </c>
      <c r="C924" t="str">
        <f>[5]lang_3!C924</f>
        <v>#召唤火元素</v>
      </c>
      <c r="D924">
        <f>[5]lang_3!D924</f>
        <v>0</v>
      </c>
    </row>
    <row r="925" spans="1:4">
      <c r="A925" t="str">
        <f>[5]lang_3!A925</f>
        <v>PLAYERSKILL_213</v>
      </c>
      <c r="B925" t="str">
        <f>[5]lang_3!B925</f>
        <v>火焰之门</v>
      </c>
      <c r="C925" t="str">
        <f>[5]lang_3!C925</f>
        <v>#火焰之门</v>
      </c>
      <c r="D925" t="str">
        <f>[5]lang_3!D925</f>
        <v>Infernal Gate</v>
      </c>
    </row>
    <row r="926" spans="1:4">
      <c r="A926" t="str">
        <f>[5]lang_3!A926</f>
        <v>PLAYERSKILL_2131</v>
      </c>
      <c r="B926" t="str">
        <f>[5]lang_3!B926</f>
        <v>火焰之门</v>
      </c>
      <c r="C926" t="str">
        <f>[5]lang_3!C926</f>
        <v>#火焰之门</v>
      </c>
      <c r="D926" t="str">
        <f>[5]lang_3!D926</f>
        <v>Fire Arrow</v>
      </c>
    </row>
    <row r="927" spans="1:4">
      <c r="A927" s="174" t="str">
        <f>[5]lang_3!A927</f>
        <v>PLAYERSKILL_214</v>
      </c>
      <c r="B927" s="174" t="str">
        <f>[5]lang_3!B927</f>
        <v>烈火神箭</v>
      </c>
      <c r="C927" s="174" t="str">
        <f>[5]lang_3!C927</f>
        <v>#烈火神箭</v>
      </c>
      <c r="D927" s="174">
        <f>[5]lang_3!D927</f>
        <v>0</v>
      </c>
    </row>
    <row r="928" spans="1:4">
      <c r="A928" s="174" t="str">
        <f>[5]lang_3!A928</f>
        <v>PLAYERSKILL_215</v>
      </c>
      <c r="B928" s="174" t="str">
        <f>[5]lang_3!B928</f>
        <v>杀戮意志</v>
      </c>
      <c r="C928" s="174" t="str">
        <f>[5]lang_3!C928</f>
        <v>#杀戮意志</v>
      </c>
      <c r="D928" s="174">
        <f>[5]lang_3!D928</f>
        <v>0</v>
      </c>
    </row>
    <row r="929" spans="1:4">
      <c r="A929" t="str">
        <f>[5]lang_3!A929</f>
        <v>PLAYERSKILL_216</v>
      </c>
      <c r="B929" t="str">
        <f>[5]lang_3!B929</f>
        <v>深渊回响</v>
      </c>
      <c r="C929" t="str">
        <f>[5]lang_3!C929</f>
        <v>#深渊回响</v>
      </c>
      <c r="D929">
        <f>[5]lang_3!D929</f>
        <v>0</v>
      </c>
    </row>
    <row r="930" spans="1:4">
      <c r="A930" t="str">
        <f>[5]lang_3!A930</f>
        <v>PLAYERSKILL_217</v>
      </c>
      <c r="B930" t="str">
        <f>[5]lang_3!B930</f>
        <v>烈火燎原</v>
      </c>
      <c r="C930" t="str">
        <f>[5]lang_3!C930</f>
        <v>#烈火燎原</v>
      </c>
      <c r="D930" t="str">
        <f>[5]lang_3!D930</f>
        <v>Ice Shield</v>
      </c>
    </row>
    <row r="931" spans="1:4">
      <c r="A931" t="str">
        <f>[5]lang_3!A931</f>
        <v>PLAYERSKILL_2171</v>
      </c>
      <c r="B931" t="str">
        <f>[5]lang_3!B931</f>
        <v>烈火燎原</v>
      </c>
      <c r="C931" t="str">
        <f>[5]lang_3!C931</f>
        <v>#烈火燎原</v>
      </c>
      <c r="D931" t="str">
        <f>[5]lang_3!D931</f>
        <v>Ice Shield</v>
      </c>
    </row>
    <row r="932" spans="1:4">
      <c r="A932" t="str">
        <f>[5]lang_3!A932</f>
        <v>PLAYERSKILL_218</v>
      </c>
      <c r="B932" t="str">
        <f>[5]lang_3!B932</f>
        <v>丧心病狂</v>
      </c>
      <c r="C932" t="str">
        <f>[5]lang_3!C932</f>
        <v>#丧心病狂</v>
      </c>
      <c r="D932">
        <f>[5]lang_3!D932</f>
        <v>0</v>
      </c>
    </row>
    <row r="933" spans="1:4">
      <c r="A933" t="str">
        <f>[5]lang_3!A933</f>
        <v>PLAYERSKILL_301</v>
      </c>
      <c r="B933" t="str">
        <f>[5]lang_3!B933</f>
        <v>寒冰神盾</v>
      </c>
      <c r="C933" t="str">
        <f>[5]lang_3!C933</f>
        <v>#寒冰神盾</v>
      </c>
      <c r="D933" t="str">
        <f>[5]lang_3!D933</f>
        <v>Bless</v>
      </c>
    </row>
    <row r="934" spans="1:4">
      <c r="A934" t="str">
        <f>[5]lang_3!A934</f>
        <v>PLAYERSKILL_302</v>
      </c>
      <c r="B934" t="str">
        <f>[5]lang_3!B934</f>
        <v>神圣护佑</v>
      </c>
      <c r="C934" t="str">
        <f>[5]lang_3!C934</f>
        <v>#神圣护佑</v>
      </c>
      <c r="D934" t="str">
        <f>[5]lang_3!D934</f>
        <v>Ice Wall</v>
      </c>
    </row>
    <row r="935" spans="1:4">
      <c r="A935" t="str">
        <f>[5]lang_3!A935</f>
        <v>PLAYERSKILL_303</v>
      </c>
      <c r="B935" t="str">
        <f>[5]lang_3!B935</f>
        <v>寒冰魔墙</v>
      </c>
      <c r="C935" t="str">
        <f>[5]lang_3!C935</f>
        <v>#寒冰魔墙</v>
      </c>
      <c r="D935" t="str">
        <f>[5]lang_3!D935</f>
        <v>Forgetfulness</v>
      </c>
    </row>
    <row r="936" spans="1:4">
      <c r="A936" t="str">
        <f>[5]lang_3!A936</f>
        <v>PLAYERSKILL_304</v>
      </c>
      <c r="B936" t="str">
        <f>[5]lang_3!B936</f>
        <v>失忆大法</v>
      </c>
      <c r="C936" t="str">
        <f>[5]lang_3!C936</f>
        <v>#失忆大法</v>
      </c>
      <c r="D936" t="str">
        <f>[5]lang_3!D936</f>
        <v>Frost Ring</v>
      </c>
    </row>
    <row r="937" spans="1:4">
      <c r="A937" t="str">
        <f>[5]lang_3!A937</f>
        <v>PLAYERSKILL_305</v>
      </c>
      <c r="B937" t="str">
        <f>[5]lang_3!B937</f>
        <v>寒冰魔环</v>
      </c>
      <c r="C937" t="str">
        <f>[5]lang_3!C937</f>
        <v>#寒冰魔环</v>
      </c>
      <c r="D937">
        <f>[5]lang_3!D937</f>
        <v>0</v>
      </c>
    </row>
    <row r="938" spans="1:4">
      <c r="A938" t="str">
        <f>[5]lang_3!A938</f>
        <v>PLAYERSKILL_3051</v>
      </c>
      <c r="B938" t="str">
        <f>[5]lang_3!B938</f>
        <v>寒冰魔环</v>
      </c>
      <c r="C938" t="str">
        <f>[5]lang_3!C938</f>
        <v>#寒冰魔环</v>
      </c>
      <c r="D938" t="str">
        <f>[5]lang_3!D938</f>
        <v>Frost Ring</v>
      </c>
    </row>
    <row r="939" spans="1:4">
      <c r="A939" t="str">
        <f>[5]lang_3!A939</f>
        <v>PLAYERSKILL_3052</v>
      </c>
      <c r="B939" t="str">
        <f>[5]lang_3!B939</f>
        <v>寒冰魔环</v>
      </c>
      <c r="C939" t="str">
        <f>[5]lang_3!C939</f>
        <v>#寒冰魔环</v>
      </c>
      <c r="D939" t="str">
        <f>[5]lang_3!D939</f>
        <v>Ice Bolt</v>
      </c>
    </row>
    <row r="940" spans="1:4">
      <c r="A940" t="str">
        <f>[5]lang_3!A940</f>
        <v>PLAYERSKILL_306</v>
      </c>
      <c r="B940" t="str">
        <f>[5]lang_3!B940</f>
        <v>霹雳寒冰</v>
      </c>
      <c r="C940" t="str">
        <f>[5]lang_3!C940</f>
        <v>#霹雳寒冰</v>
      </c>
      <c r="D940" t="str">
        <f>[5]lang_3!D940</f>
        <v>Snowstorm</v>
      </c>
    </row>
    <row r="941" spans="1:4">
      <c r="A941" t="str">
        <f>[5]lang_3!A941</f>
        <v>PLAYERSKILL_307</v>
      </c>
      <c r="B941" t="str">
        <f>[5]lang_3!B941</f>
        <v>冰雪风暴</v>
      </c>
      <c r="C941" t="str">
        <f>[5]lang_3!C941</f>
        <v>#冰雪风暴</v>
      </c>
      <c r="D941" t="str">
        <f>[5]lang_3!D941</f>
        <v>Mirth</v>
      </c>
    </row>
    <row r="942" spans="1:4">
      <c r="A942" t="str">
        <f>[5]lang_3!A942</f>
        <v>PLAYERSKILL_308</v>
      </c>
      <c r="B942" t="str">
        <f>[5]lang_3!B942</f>
        <v>欢欣鼓舞</v>
      </c>
      <c r="C942" t="str">
        <f>[5]lang_3!C942</f>
        <v>#欢欣鼓舞</v>
      </c>
      <c r="D942" t="str">
        <f>[5]lang_3!D942</f>
        <v>Dispel</v>
      </c>
    </row>
    <row r="943" spans="1:4">
      <c r="A943" t="str">
        <f>[5]lang_3!A943</f>
        <v>PLAYERSKILL_309</v>
      </c>
      <c r="B943" t="str">
        <f>[5]lang_3!B943</f>
        <v>驱魔大法</v>
      </c>
      <c r="C943" t="str">
        <f>[5]lang_3!C943</f>
        <v>#驱魔大法</v>
      </c>
      <c r="D943" t="str">
        <f>[5]lang_3!D943</f>
        <v>Teleport</v>
      </c>
    </row>
    <row r="944" spans="1:4">
      <c r="A944" t="str">
        <f>[5]lang_3!A944</f>
        <v>PLAYERSKILL_310</v>
      </c>
      <c r="B944" t="str">
        <f>[5]lang_3!B944</f>
        <v>瞬间移动</v>
      </c>
      <c r="C944" t="str">
        <f>[5]lang_3!C944</f>
        <v>#瞬间移动</v>
      </c>
      <c r="D944" t="str">
        <f>[5]lang_3!D944</f>
        <v>Water Elemental</v>
      </c>
    </row>
    <row r="945" spans="1:4">
      <c r="A945" t="str">
        <f>[5]lang_3!A945</f>
        <v>PLAYERSKILL_311</v>
      </c>
      <c r="B945" t="str">
        <f>[5]lang_3!B945</f>
        <v>召唤水元素</v>
      </c>
      <c r="C945" t="str">
        <f>[5]lang_3!C945</f>
        <v>#召唤水元素</v>
      </c>
      <c r="D945" t="str">
        <f>[5]lang_3!D945</f>
        <v>Clone</v>
      </c>
    </row>
    <row r="946" spans="1:4">
      <c r="A946" t="str">
        <f>[5]lang_3!A946</f>
        <v>PLAYERSKILL_312</v>
      </c>
      <c r="B946" t="str">
        <f>[5]lang_3!B946</f>
        <v>镜像大法</v>
      </c>
      <c r="C946" t="str">
        <f>[5]lang_3!C946</f>
        <v>#镜像大法</v>
      </c>
      <c r="D946" t="str">
        <f>[5]lang_3!D946</f>
        <v>Chain Living</v>
      </c>
    </row>
    <row r="947" spans="1:4">
      <c r="A947" t="str">
        <f>[5]lang_3!A947</f>
        <v>PLAYERSKILL_313</v>
      </c>
      <c r="B947" t="str">
        <f>[5]lang_3!B947</f>
        <v>生命链接</v>
      </c>
      <c r="C947" t="str">
        <f>[5]lang_3!C947</f>
        <v>#生命链接</v>
      </c>
      <c r="D947" t="str">
        <f>[5]lang_3!D947</f>
        <v>Cure</v>
      </c>
    </row>
    <row r="948" spans="1:4">
      <c r="A948" t="str">
        <f>[5]lang_3!A948</f>
        <v>PLAYERSKILL_314</v>
      </c>
      <c r="B948" t="str">
        <f>[5]lang_3!B948</f>
        <v>疗伤</v>
      </c>
      <c r="C948" t="str">
        <f>[5]lang_3!C948</f>
        <v>#疗伤</v>
      </c>
      <c r="D948" t="str">
        <f>[5]lang_3!D948</f>
        <v>Water Arrow</v>
      </c>
    </row>
    <row r="949" spans="1:4">
      <c r="A949" t="str">
        <f>[5]lang_3!A949</f>
        <v>PLAYERSKILL_315</v>
      </c>
      <c r="B949" t="str">
        <f>[5]lang_3!B949</f>
        <v>寒冰神箭</v>
      </c>
      <c r="C949" t="str">
        <f>[5]lang_3!C949</f>
        <v>#寒冰神箭</v>
      </c>
      <c r="D949" t="str">
        <f>[5]lang_3!D949</f>
        <v>Pray</v>
      </c>
    </row>
    <row r="950" spans="1:4">
      <c r="A950" t="str">
        <f>[5]lang_3!A950</f>
        <v>PLAYERSKILL_316</v>
      </c>
      <c r="B950" t="str">
        <f>[5]lang_3!B950</f>
        <v>祈祷</v>
      </c>
      <c r="C950" t="str">
        <f>[5]lang_3!C950</f>
        <v>#祈祷</v>
      </c>
      <c r="D950">
        <f>[5]lang_3!D950</f>
        <v>0</v>
      </c>
    </row>
    <row r="951" spans="1:4">
      <c r="A951" t="str">
        <f>[5]lang_3!A951</f>
        <v>PLAYERSKILL_317</v>
      </c>
      <c r="B951" t="str">
        <f>[5]lang_3!B951</f>
        <v>能量逆转</v>
      </c>
      <c r="C951" t="str">
        <f>[5]lang_3!C951</f>
        <v>#能量逆转</v>
      </c>
      <c r="D951">
        <f>[5]lang_3!D951</f>
        <v>0</v>
      </c>
    </row>
    <row r="952" spans="1:4">
      <c r="A952" t="str">
        <f>[5]lang_3!A952</f>
        <v>PLAYERSKILL_318</v>
      </c>
      <c r="B952" t="str">
        <f>[5]lang_3!B952</f>
        <v>王者之风</v>
      </c>
      <c r="C952" t="str">
        <f>[5]lang_3!C952</f>
        <v>#王者之风</v>
      </c>
      <c r="D952" t="str">
        <f>[5]lang_3!D952</f>
        <v>Air Shield</v>
      </c>
    </row>
    <row r="953" spans="1:4">
      <c r="A953" t="str">
        <f>[5]lang_3!A953</f>
        <v>PLAYERSKILL_401</v>
      </c>
      <c r="B953" t="str">
        <f>[5]lang_3!B953</f>
        <v>大气神盾</v>
      </c>
      <c r="C953" t="str">
        <f>[5]lang_3!C953</f>
        <v>#大气神盾</v>
      </c>
      <c r="D953" t="str">
        <f>[5]lang_3!D953</f>
        <v>Wind Wall</v>
      </c>
    </row>
    <row r="954" spans="1:4">
      <c r="A954" t="str">
        <f>[5]lang_3!A954</f>
        <v>PLAYERSKILL_402</v>
      </c>
      <c r="B954" t="str">
        <f>[5]lang_3!B954</f>
        <v>飓风魔墙</v>
      </c>
      <c r="C954" t="str">
        <f>[5]lang_3!C954</f>
        <v>#飓风魔墙</v>
      </c>
      <c r="D954" t="str">
        <f>[5]lang_3!D954</f>
        <v>Haste</v>
      </c>
    </row>
    <row r="955" spans="1:4">
      <c r="A955" t="str">
        <f>[5]lang_3!A955</f>
        <v>PLAYERSKILL_403</v>
      </c>
      <c r="B955" t="str">
        <f>[5]lang_3!B955</f>
        <v>快攻战术</v>
      </c>
      <c r="C955" t="str">
        <f>[5]lang_3!C955</f>
        <v>#快攻战术</v>
      </c>
      <c r="D955" t="str">
        <f>[5]lang_3!D955</f>
        <v>Fortune</v>
      </c>
    </row>
    <row r="956" spans="1:4">
      <c r="A956" t="str">
        <f>[5]lang_3!A956</f>
        <v>PLAYERSKILL_404</v>
      </c>
      <c r="B956" t="str">
        <f>[5]lang_3!B956</f>
        <v>幸运之神</v>
      </c>
      <c r="C956" t="str">
        <f>[5]lang_3!C956</f>
        <v>#幸运之神</v>
      </c>
      <c r="D956" t="str">
        <f>[5]lang_3!D956</f>
        <v>Precision</v>
      </c>
    </row>
    <row r="957" spans="1:4">
      <c r="A957" s="174" t="str">
        <f>[5]lang_3!A957</f>
        <v>PLAYERSKILL_405</v>
      </c>
      <c r="B957" s="174" t="str">
        <f>[5]lang_3!B957</f>
        <v>百发百中</v>
      </c>
      <c r="C957" s="174" t="str">
        <f>[5]lang_3!C957</f>
        <v>#百发百中</v>
      </c>
      <c r="D957" s="174" t="str">
        <f>[5]lang_3!D957</f>
        <v>Hypnotize</v>
      </c>
    </row>
    <row r="958" spans="1:4">
      <c r="A958" s="174" t="str">
        <f>[5]lang_3!A958</f>
        <v>PLAYERSKILL_406</v>
      </c>
      <c r="B958" s="174" t="str">
        <f>[5]lang_3!B958</f>
        <v>蛊惑人心</v>
      </c>
      <c r="C958" s="174" t="str">
        <f>[5]lang_3!C958</f>
        <v>#蛊惑人心</v>
      </c>
      <c r="D958" s="174" t="str">
        <f>[5]lang_3!D958</f>
        <v>Time Still</v>
      </c>
    </row>
    <row r="959" spans="1:4">
      <c r="A959" t="str">
        <f>[5]lang_3!A959</f>
        <v>PLAYERSKILL_407</v>
      </c>
      <c r="B959" t="str">
        <f>[5]lang_3!B959</f>
        <v>时间凝滞</v>
      </c>
      <c r="C959" t="str">
        <f>[5]lang_3!C959</f>
        <v>#时间凝滞</v>
      </c>
      <c r="D959" t="str">
        <f>[5]lang_3!D959</f>
        <v>Chain Lightning</v>
      </c>
    </row>
    <row r="960" spans="1:4">
      <c r="A960" t="str">
        <f>[5]lang_3!A960</f>
        <v>PLAYERSKILL_408</v>
      </c>
      <c r="B960" t="str">
        <f>[5]lang_3!B960</f>
        <v>连锁闪电</v>
      </c>
      <c r="C960" t="str">
        <f>[5]lang_3!C960</f>
        <v>#连锁闪电</v>
      </c>
      <c r="D960" t="str">
        <f>[5]lang_3!D960</f>
        <v>Lightning Bolt</v>
      </c>
    </row>
    <row r="961" spans="1:4">
      <c r="A961" t="str">
        <f>[5]lang_3!A961</f>
        <v>PLAYERSKILL_4081</v>
      </c>
      <c r="B961" t="str">
        <f>[5]lang_3!B961</f>
        <v>连锁闪电</v>
      </c>
      <c r="C961" t="str">
        <f>[5]lang_3!C961</f>
        <v>#连锁闪电</v>
      </c>
      <c r="D961" t="str">
        <f>[5]lang_3!D961</f>
        <v>Destroy Undead</v>
      </c>
    </row>
    <row r="962" spans="1:4">
      <c r="A962" t="str">
        <f>[5]lang_3!A962</f>
        <v>PLAYERSKILL_4082</v>
      </c>
      <c r="B962" t="str">
        <f>[5]lang_3!B962</f>
        <v>连锁闪电</v>
      </c>
      <c r="C962" t="str">
        <f>[5]lang_3!C962</f>
        <v>#连锁闪电</v>
      </c>
      <c r="D962" t="str">
        <f>[5]lang_3!D962</f>
        <v>Storm</v>
      </c>
    </row>
    <row r="963" spans="1:4">
      <c r="A963" t="str">
        <f>[5]lang_3!A963</f>
        <v>PLAYERSKILL_409</v>
      </c>
      <c r="B963" t="str">
        <f>[5]lang_3!B963</f>
        <v>霹雳闪电</v>
      </c>
      <c r="C963" t="str">
        <f>[5]lang_3!C963</f>
        <v>#霹雳闪电</v>
      </c>
      <c r="D963" t="str">
        <f>[5]lang_3!D963</f>
        <v>Fragment</v>
      </c>
    </row>
    <row r="964" spans="1:4">
      <c r="A964" t="str">
        <f>[5]lang_3!A964</f>
        <v>PLAYERSKILL_410</v>
      </c>
      <c r="B964" t="str">
        <f>[5]lang_3!B964</f>
        <v>亡灵杀手</v>
      </c>
      <c r="C964" t="str">
        <f>[5]lang_3!C964</f>
        <v>#亡灵杀手</v>
      </c>
      <c r="D964" t="str">
        <f>[5]lang_3!D964</f>
        <v>Disrupting Ray</v>
      </c>
    </row>
    <row r="965" spans="1:4">
      <c r="A965" t="str">
        <f>[5]lang_3!A965</f>
        <v>PLAYERSKILL_411</v>
      </c>
      <c r="B965" t="str">
        <f>[5]lang_3!B965</f>
        <v>风暴术</v>
      </c>
      <c r="C965" t="str">
        <f>[5]lang_3!C965</f>
        <v>#风暴术</v>
      </c>
      <c r="D965" t="str">
        <f>[5]lang_3!D965</f>
        <v>Air Elemental</v>
      </c>
    </row>
    <row r="966" spans="1:4">
      <c r="A966" s="174" t="str">
        <f>[5]lang_3!A966</f>
        <v>PLAYERSKILL_412</v>
      </c>
      <c r="B966" s="174" t="str">
        <f>[5]lang_3!B966</f>
        <v>支离破碎</v>
      </c>
      <c r="C966" s="174" t="str">
        <f>[5]lang_3!C966</f>
        <v>#支离破碎</v>
      </c>
      <c r="D966" s="174" t="str">
        <f>[5]lang_3!D966</f>
        <v>Air Arrow</v>
      </c>
    </row>
    <row r="967" spans="1:4">
      <c r="A967" s="174" t="str">
        <f>[5]lang_3!A967</f>
        <v>PLAYERSKILL_413</v>
      </c>
      <c r="B967" s="174" t="str">
        <f>[5]lang_3!B967</f>
        <v>毁灭之光</v>
      </c>
      <c r="C967" s="174" t="str">
        <f>[5]lang_3!C967</f>
        <v>#毁灭之光</v>
      </c>
      <c r="D967" s="174" t="str">
        <f>[5]lang_3!D967</f>
        <v>Shield</v>
      </c>
    </row>
    <row r="968" spans="1:4">
      <c r="A968" t="str">
        <f>[5]lang_3!A968</f>
        <v>PLAYERSKILL_414</v>
      </c>
      <c r="B968" t="str">
        <f>[5]lang_3!B968</f>
        <v>召唤气元素</v>
      </c>
      <c r="C968" t="str">
        <f>[5]lang_3!C968</f>
        <v>#召唤气元素</v>
      </c>
      <c r="D968" t="str">
        <f>[5]lang_3!D968</f>
        <v>Stone Skin</v>
      </c>
    </row>
    <row r="969" spans="1:4">
      <c r="A969" t="str">
        <f>[5]lang_3!A969</f>
        <v>PLAYERSKILL_415</v>
      </c>
      <c r="B969" t="str">
        <f>[5]lang_3!B969</f>
        <v>大气神箭</v>
      </c>
      <c r="C969" t="str">
        <f>[5]lang_3!C969</f>
        <v>#大气神箭</v>
      </c>
      <c r="D969" t="str">
        <f>[5]lang_3!D969</f>
        <v>Stone Skin</v>
      </c>
    </row>
    <row r="970" spans="1:4">
      <c r="A970" t="str">
        <f>[5]lang_3!A970</f>
        <v>PLAYERSKILL_4151</v>
      </c>
      <c r="B970" t="str">
        <f>[5]lang_3!B970</f>
        <v>大气神箭</v>
      </c>
      <c r="C970" t="str">
        <f>[5]lang_3!C970</f>
        <v>#大气神箭</v>
      </c>
      <c r="D970" t="str">
        <f>[5]lang_3!D970</f>
        <v>Slow</v>
      </c>
    </row>
    <row r="971" spans="1:4">
      <c r="A971" t="str">
        <f>[5]lang_3!A971</f>
        <v>PLAYERSKILL_416</v>
      </c>
      <c r="B971" t="str">
        <f>[5]lang_3!B971</f>
        <v>人海战术</v>
      </c>
      <c r="C971" t="str">
        <f>[5]lang_3!C971</f>
        <v>#人海战术</v>
      </c>
      <c r="D971" t="str">
        <f>[5]lang_3!D971</f>
        <v>Slow</v>
      </c>
    </row>
    <row r="972" spans="1:4">
      <c r="A972" t="str">
        <f>[5]lang_3!A972</f>
        <v>PLAYERSKILL_501</v>
      </c>
      <c r="B972" t="str">
        <f>[5]lang_3!B972</f>
        <v>大地神盾</v>
      </c>
      <c r="C972" t="str">
        <f>[5]lang_3!C972</f>
        <v>#大地神盾</v>
      </c>
      <c r="D972" t="str">
        <f>[5]lang_3!D972</f>
        <v>Quicksand</v>
      </c>
    </row>
    <row r="973" spans="1:4">
      <c r="A973" t="str">
        <f>[5]lang_3!A973</f>
        <v>PLAYERSKILL_502</v>
      </c>
      <c r="B973" t="str">
        <f>[5]lang_3!B973</f>
        <v>护体石肤</v>
      </c>
      <c r="C973" t="str">
        <f>[5]lang_3!C973</f>
        <v>#护体石肤</v>
      </c>
      <c r="D973" t="str">
        <f>[5]lang_3!D973</f>
        <v>Meteor Shower</v>
      </c>
    </row>
    <row r="974" spans="1:4">
      <c r="A974" t="str">
        <f>[5]lang_3!A974</f>
        <v>PLAYERSKILL_5022</v>
      </c>
      <c r="B974" t="str">
        <f>[5]lang_3!B974</f>
        <v>护体石肤</v>
      </c>
      <c r="C974" t="str">
        <f>[5]lang_3!C974</f>
        <v>#护体石肤</v>
      </c>
      <c r="D974" t="str">
        <f>[5]lang_3!D974</f>
        <v>Death Ripple</v>
      </c>
    </row>
    <row r="975" spans="1:4">
      <c r="A975" t="str">
        <f>[5]lang_3!A975</f>
        <v>PLAYERSKILL_503</v>
      </c>
      <c r="B975" t="str">
        <f>[5]lang_3!B975</f>
        <v>迟缓大法</v>
      </c>
      <c r="C975" t="str">
        <f>[5]lang_3!C975</f>
        <v>#迟缓大法</v>
      </c>
      <c r="D975" t="str">
        <f>[5]lang_3!D975</f>
        <v>Implosion</v>
      </c>
    </row>
    <row r="976" spans="1:4">
      <c r="A976" s="174" t="str">
        <f>[5]lang_3!A976</f>
        <v>PLAYERSKILL_504</v>
      </c>
      <c r="B976" s="174" t="str">
        <f>[5]lang_3!B976</f>
        <v>流沙陷阱</v>
      </c>
      <c r="C976" s="174" t="str">
        <f>[5]lang_3!C976</f>
        <v>#流沙陷阱</v>
      </c>
      <c r="D976" s="174" t="str">
        <f>[5]lang_3!D976</f>
        <v>Sorrow</v>
      </c>
    </row>
    <row r="977" spans="1:4">
      <c r="A977" t="str">
        <f>[5]lang_3!A977</f>
        <v>PLAYERSKILL_505</v>
      </c>
      <c r="B977" t="str">
        <f>[5]lang_3!B977</f>
        <v>流星火雨</v>
      </c>
      <c r="C977" t="str">
        <f>[5]lang_3!C977</f>
        <v>#流星火雨</v>
      </c>
      <c r="D977">
        <f>[5]lang_3!D977</f>
        <v>0</v>
      </c>
    </row>
    <row r="978" spans="1:4">
      <c r="A978" t="str">
        <f>[5]lang_3!A978</f>
        <v>PLAYERSKILL_506</v>
      </c>
      <c r="B978" t="str">
        <f>[5]lang_3!B978</f>
        <v>死亡波纹</v>
      </c>
      <c r="C978" t="str">
        <f>[5]lang_3!C978</f>
        <v>#死亡波纹</v>
      </c>
      <c r="D978" t="str">
        <f>[5]lang_3!D978</f>
        <v>Resurrection</v>
      </c>
    </row>
    <row r="979" spans="1:4">
      <c r="A979" t="str">
        <f>[5]lang_3!A979</f>
        <v>PLAYERSKILL_507</v>
      </c>
      <c r="B979" t="str">
        <f>[5]lang_3!B979</f>
        <v>雷鸣爆弹</v>
      </c>
      <c r="C979" t="str">
        <f>[5]lang_3!C979</f>
        <v>#雷鸣爆弹</v>
      </c>
      <c r="D979" t="str">
        <f>[5]lang_3!D979</f>
        <v>Animate Skeleton</v>
      </c>
    </row>
    <row r="980" spans="1:4">
      <c r="A980" t="str">
        <f>[5]lang_3!A980</f>
        <v>PLAYERSKILL_5071</v>
      </c>
      <c r="B980" t="str">
        <f>[5]lang_3!B980</f>
        <v>雷鸣爆弹</v>
      </c>
      <c r="C980" t="str">
        <f>[5]lang_3!C980</f>
        <v>#雷鸣爆弹</v>
      </c>
      <c r="D980" t="str">
        <f>[5]lang_3!D980</f>
        <v>Animate Skeleton</v>
      </c>
    </row>
    <row r="981" spans="1:4">
      <c r="A981" t="str">
        <f>[5]lang_3!A981</f>
        <v>PLAYERSKILL_508</v>
      </c>
      <c r="B981" t="str">
        <f>[5]lang_3!B981</f>
        <v>悲痛欲绝</v>
      </c>
      <c r="C981" t="str">
        <f>[5]lang_3!C981</f>
        <v>#悲痛欲绝</v>
      </c>
      <c r="D981" t="str">
        <f>[5]lang_3!D981</f>
        <v>Animate Skeleton</v>
      </c>
    </row>
    <row r="982" spans="1:4">
      <c r="A982" t="str">
        <f>[5]lang_3!A982</f>
        <v>PLAYERSKILL_5081</v>
      </c>
      <c r="B982" t="str">
        <f>[5]lang_3!B982</f>
        <v>悲痛欲绝</v>
      </c>
      <c r="C982" t="str">
        <f>[5]lang_3!C982</f>
        <v>#悲痛欲绝</v>
      </c>
      <c r="D982" t="str">
        <f>[5]lang_3!D982</f>
        <v>Animate Skeleton</v>
      </c>
    </row>
    <row r="983" spans="1:4">
      <c r="A983" t="str">
        <f>[5]lang_3!A983</f>
        <v>PLAYERSKILL_509</v>
      </c>
      <c r="B983" t="str">
        <f>[5]lang_3!B983</f>
        <v>转世重生</v>
      </c>
      <c r="C983" t="str">
        <f>[5]lang_3!C983</f>
        <v>#转世重生</v>
      </c>
      <c r="D983" t="str">
        <f>[5]lang_3!D983</f>
        <v>Animate Skeleton</v>
      </c>
    </row>
    <row r="984" spans="1:4">
      <c r="A984" t="str">
        <f>[5]lang_3!A984</f>
        <v>PLAYERSKILL_510</v>
      </c>
      <c r="B984" t="str">
        <f>[5]lang_3!B984</f>
        <v>招魂术</v>
      </c>
      <c r="C984" t="str">
        <f>[5]lang_3!C984</f>
        <v>#招魂术</v>
      </c>
      <c r="D984" t="str">
        <f>[5]lang_3!D984</f>
        <v>Earth Elemental</v>
      </c>
    </row>
    <row r="985" spans="1:4">
      <c r="A985" t="str">
        <f>[5]lang_3!A985</f>
        <v>PLAYERSKILL_5101</v>
      </c>
      <c r="B985" t="str">
        <f>[5]lang_3!B985</f>
        <v>招魂术</v>
      </c>
      <c r="C985" t="str">
        <f>[5]lang_3!C985</f>
        <v>#招魂术</v>
      </c>
      <c r="D985" t="str">
        <f>[5]lang_3!D985</f>
        <v>Wild Call</v>
      </c>
    </row>
    <row r="986" spans="1:4">
      <c r="A986" t="str">
        <f>[5]lang_3!A986</f>
        <v>PLAYERSKILL_5102</v>
      </c>
      <c r="B986" t="str">
        <f>[5]lang_3!B986</f>
        <v>招魂术</v>
      </c>
      <c r="C986" t="str">
        <f>[5]lang_3!C986</f>
        <v>#招魂术</v>
      </c>
      <c r="D986" t="str">
        <f>[5]lang_3!D986</f>
        <v>Stone Wall</v>
      </c>
    </row>
    <row r="987" spans="1:4">
      <c r="A987" t="str">
        <f>[5]lang_3!A987</f>
        <v>PLAYERSKILL_5104</v>
      </c>
      <c r="B987" t="str">
        <f>[5]lang_3!B987</f>
        <v>招魂术</v>
      </c>
      <c r="C987" t="str">
        <f>[5]lang_3!C987</f>
        <v>#招魂术</v>
      </c>
      <c r="D987" t="str">
        <f>[5]lang_3!D987</f>
        <v>Earth Arrow</v>
      </c>
    </row>
    <row r="988" spans="1:4">
      <c r="A988" t="str">
        <f>[5]lang_3!A988</f>
        <v>PLAYERSKILL_5107</v>
      </c>
      <c r="B988" t="str">
        <f>[5]lang_3!B988</f>
        <v>招魂术</v>
      </c>
      <c r="C988" t="str">
        <f>[5]lang_3!C988</f>
        <v>#招魂术</v>
      </c>
      <c r="D988" t="str">
        <f>[5]lang_3!D988</f>
        <v>Earth Arrow</v>
      </c>
    </row>
    <row r="989" spans="1:4">
      <c r="A989" t="str">
        <f>[5]lang_3!A989</f>
        <v>PLAYERSKILL_511</v>
      </c>
      <c r="B989" t="str">
        <f>[5]lang_3!B989</f>
        <v>召唤土元素</v>
      </c>
      <c r="C989" t="str">
        <f>[5]lang_3!C989</f>
        <v>#召唤土元素</v>
      </c>
      <c r="D989" t="str">
        <f>[5]lang_3!D989</f>
        <v>Frorest Resonance</v>
      </c>
    </row>
    <row r="990" spans="1:4">
      <c r="A990" t="str">
        <f>[5]lang_3!A990</f>
        <v>PLAYERSKILL_5111</v>
      </c>
      <c r="B990" t="str">
        <f>[5]lang_3!B990</f>
        <v>召唤土元素</v>
      </c>
      <c r="C990" t="str">
        <f>[5]lang_3!C990</f>
        <v>#召唤土元素</v>
      </c>
      <c r="D990" t="str">
        <f>[5]lang_3!D990</f>
        <v>Frorest Resonance</v>
      </c>
    </row>
    <row r="991" spans="1:4">
      <c r="A991" t="str">
        <f>[5]lang_3!A991</f>
        <v>PLAYERSKILL_512</v>
      </c>
      <c r="B991" t="str">
        <f>[5]lang_3!B991</f>
        <v>野性呼唤</v>
      </c>
      <c r="C991" t="str">
        <f>[5]lang_3!C991</f>
        <v>#野性呼唤</v>
      </c>
      <c r="D991">
        <f>[5]lang_3!D991</f>
        <v>0</v>
      </c>
    </row>
    <row r="992" spans="1:4">
      <c r="A992" t="str">
        <f>[5]lang_3!A992</f>
        <v>PLAYERSKILL_513</v>
      </c>
      <c r="B992" t="str">
        <f>[5]lang_3!B992</f>
        <v>巨石魔墙</v>
      </c>
      <c r="C992" t="str">
        <f>[5]lang_3!C992</f>
        <v>#巨石魔墙</v>
      </c>
      <c r="D992">
        <f>[5]lang_3!D992</f>
        <v>0</v>
      </c>
    </row>
    <row r="993" spans="1:4">
      <c r="A993" t="str">
        <f>[5]lang_3!A993</f>
        <v>PLAYERSKILL_514</v>
      </c>
      <c r="B993" t="str">
        <f>[5]lang_3!B993</f>
        <v>大地神箭</v>
      </c>
      <c r="C993" t="str">
        <f>[5]lang_3!C993</f>
        <v>#大地神箭</v>
      </c>
      <c r="D993">
        <f>[5]lang_3!D993</f>
        <v>0</v>
      </c>
    </row>
    <row r="994" spans="1:4">
      <c r="A994" t="str">
        <f>[5]lang_3!A994</f>
        <v>PLAYERSKILL_515</v>
      </c>
      <c r="B994" t="str">
        <f>[5]lang_3!B994</f>
        <v>森林共鸣</v>
      </c>
      <c r="C994" t="str">
        <f>[5]lang_3!C994</f>
        <v>#森林共鸣</v>
      </c>
      <c r="D994">
        <f>[5]lang_3!D994</f>
        <v>0</v>
      </c>
    </row>
    <row r="995" spans="1:4">
      <c r="A995" s="174" t="str">
        <f>[5]lang_3!A995</f>
        <v>PLAYERSKILL_516</v>
      </c>
      <c r="B995" s="174" t="str">
        <f>[5]lang_3!B995</f>
        <v>聚灵奇术</v>
      </c>
      <c r="C995" s="174" t="str">
        <f>[5]lang_3!C995</f>
        <v>#聚灵奇术</v>
      </c>
      <c r="D995" s="174">
        <f>[5]lang_3!D995</f>
        <v>0</v>
      </c>
    </row>
    <row r="996" spans="1:4">
      <c r="A996" s="174" t="str">
        <f>[5]lang_3!A996</f>
        <v>PLAYERSKILL_517</v>
      </c>
      <c r="B996" s="174" t="str">
        <f>[5]lang_3!B996</f>
        <v>圣盾术</v>
      </c>
      <c r="C996" s="174" t="str">
        <f>[5]lang_3!C996</f>
        <v>#圣盾术</v>
      </c>
      <c r="D996" s="174">
        <f>[5]lang_3!D996</f>
        <v>0</v>
      </c>
    </row>
    <row r="997" spans="1:4">
      <c r="A997" s="174" t="str">
        <f>[5]lang_3!A997</f>
        <v>PLAYERSKILL_518</v>
      </c>
      <c r="B997" s="174" t="str">
        <f>[5]lang_3!B997</f>
        <v>亡灵大军</v>
      </c>
      <c r="C997" s="174" t="str">
        <f>[5]lang_3!C997</f>
        <v>#亡灵大军</v>
      </c>
      <c r="D997" s="174">
        <f>[5]lang_3!D997</f>
        <v>0</v>
      </c>
    </row>
    <row r="998" spans="1:4">
      <c r="A998" s="174" t="str">
        <f>[5]lang_3!A998</f>
        <v>PLAYERSKILL_5182</v>
      </c>
      <c r="B998" s="174" t="str">
        <f>[5]lang_3!B998</f>
        <v>亡灵大军</v>
      </c>
      <c r="C998" s="174" t="str">
        <f>[5]lang_3!C998</f>
        <v>#亡灵大军</v>
      </c>
      <c r="D998" s="174">
        <f>[5]lang_3!D998</f>
        <v>0</v>
      </c>
    </row>
    <row r="999" spans="1:4">
      <c r="A999" s="174" t="str">
        <f>[5]lang_3!A999</f>
        <v>PLAYERSKILL_519</v>
      </c>
      <c r="B999" s="174" t="str">
        <f>[5]lang_3!B999</f>
        <v>屠杀指令</v>
      </c>
      <c r="C999" s="174" t="str">
        <f>[5]lang_3!C999</f>
        <v>#屠杀指令</v>
      </c>
      <c r="D999" s="174">
        <f>[5]lang_3!D999</f>
        <v>0</v>
      </c>
    </row>
    <row r="1000" spans="1:4">
      <c r="A1000" s="174" t="str">
        <f>[5]lang_3!A1000</f>
        <v>PLAYERSKILL_5191</v>
      </c>
      <c r="B1000" s="174" t="str">
        <f>[5]lang_3!B1000</f>
        <v>屠杀指令</v>
      </c>
      <c r="C1000" s="174" t="str">
        <f>[5]lang_3!C1000</f>
        <v>#屠杀指令</v>
      </c>
      <c r="D1000" s="174">
        <f>[5]lang_3!D1000</f>
        <v>0</v>
      </c>
    </row>
    <row r="1001" spans="1:4">
      <c r="A1001" s="174" t="str">
        <f>[5]lang_3!A1001</f>
        <v>PLAYERSKILL_520</v>
      </c>
      <c r="B1001" s="174" t="str">
        <f>[5]lang_3!B1001</f>
        <v>神秘领域</v>
      </c>
      <c r="C1001" s="174" t="str">
        <f>[5]lang_3!C1001</f>
        <v>#神秘领域</v>
      </c>
      <c r="D1001" s="174">
        <f>[5]lang_3!D1001</f>
        <v>0</v>
      </c>
    </row>
    <row r="1002" spans="1:4">
      <c r="A1002" s="174" t="str">
        <f>[5]lang_3!A1002</f>
        <v>PLAYERSKILL_521</v>
      </c>
      <c r="B1002" s="174" t="str">
        <f>[5]lang_3!B1002</f>
        <v>石化大法</v>
      </c>
      <c r="C1002" s="174" t="str">
        <f>[5]lang_3!C1002</f>
        <v>#石化大法</v>
      </c>
      <c r="D1002" s="174">
        <f>[5]lang_3!D1002</f>
        <v>0</v>
      </c>
    </row>
    <row r="1003" spans="1:4">
      <c r="A1003" s="174" t="str">
        <f>[5]lang_3!A1003</f>
        <v>PLAYERSKILL_522</v>
      </c>
      <c r="B1003" s="174" t="str">
        <f>[5]lang_3!B1003</f>
        <v>山崩地裂</v>
      </c>
      <c r="C1003" s="174" t="str">
        <f>[5]lang_3!C1003</f>
        <v>#山崩地裂</v>
      </c>
      <c r="D1003" s="174">
        <f>[5]lang_3!D1003</f>
        <v>0</v>
      </c>
    </row>
    <row r="1004" spans="1:4">
      <c r="A1004" t="str">
        <f>[5]lang_3!A1004</f>
        <v>PLAYERSKILL_523</v>
      </c>
      <c r="B1004" t="str">
        <f>[5]lang_3!B1004</f>
        <v>生命轮回</v>
      </c>
      <c r="C1004" t="str">
        <f>[5]lang_3!C1004</f>
        <v>#生命轮回</v>
      </c>
      <c r="D1004">
        <f>[5]lang_3!D1004</f>
        <v>0</v>
      </c>
    </row>
    <row r="1005" spans="1:4">
      <c r="A1005" t="str">
        <f>[5]lang_3!A1005</f>
        <v>PLAYERSKILL_5231</v>
      </c>
      <c r="B1005" t="str">
        <f>[5]lang_3!B1005</f>
        <v>生命轮回</v>
      </c>
      <c r="C1005" t="str">
        <f>[5]lang_3!C1005</f>
        <v>#生命轮回</v>
      </c>
      <c r="D1005">
        <f>[5]lang_3!D1005</f>
        <v>0</v>
      </c>
    </row>
    <row r="1006" spans="1:4">
      <c r="A1006" t="str">
        <f>[5]lang_3!A1006</f>
        <v>PLAYERSKILL_5232</v>
      </c>
      <c r="B1006" t="str">
        <f>[5]lang_3!B1006</f>
        <v>生命轮回</v>
      </c>
      <c r="C1006" t="str">
        <f>[5]lang_3!C1006</f>
        <v>#生命轮回</v>
      </c>
      <c r="D1006">
        <f>[5]lang_3!D1006</f>
        <v>0</v>
      </c>
    </row>
    <row r="1007" spans="1:4">
      <c r="A1007" t="str">
        <f>[5]lang_3!A1007</f>
        <v>PLAYERSKILL_524</v>
      </c>
      <c r="B1007" t="str">
        <f>[5]lang_3!B1007</f>
        <v>晶化大地</v>
      </c>
      <c r="C1007" t="str">
        <f>[5]lang_3!C1007</f>
        <v>#晶化大地</v>
      </c>
      <c r="D1007">
        <f>[5]lang_3!D1007</f>
        <v>0</v>
      </c>
    </row>
    <row r="1008" spans="1:4">
      <c r="A1008" t="str">
        <f>[5]lang_3!A1008</f>
        <v>PLAYERSKILL_525</v>
      </c>
      <c r="B1008" t="str">
        <f>[5]lang_3!B1008</f>
        <v>黑暗时刻</v>
      </c>
      <c r="C1008" t="str">
        <f>[5]lang_3!C1008</f>
        <v>#黑暗时刻</v>
      </c>
      <c r="D1008">
        <f>[5]lang_3!D1008</f>
        <v>0</v>
      </c>
    </row>
    <row r="1009" spans="1:4">
      <c r="A1009" s="174" t="str">
        <f>[5]lang_3!A1009</f>
        <v>PLAYERSKILL_526</v>
      </c>
      <c r="B1009" s="174" t="str">
        <f>[5]lang_3!B1009</f>
        <v>阴影笼罩</v>
      </c>
      <c r="C1009" s="174" t="str">
        <f>[5]lang_3!C1009</f>
        <v>#阴影笼罩</v>
      </c>
      <c r="D1009" s="174">
        <f>[5]lang_3!D1009</f>
        <v>0</v>
      </c>
    </row>
    <row r="1010" spans="1:4">
      <c r="A1010" s="174" t="str">
        <f>[5]lang_3!A1010</f>
        <v>PLAYERSKILL_49005</v>
      </c>
      <c r="B1010" s="174">
        <f>[5]lang_3!B1010</f>
        <v>0</v>
      </c>
      <c r="C1010" s="174" t="str">
        <f>[5]lang_3!C1010</f>
        <v>#诅咒大法</v>
      </c>
      <c r="D1010" s="174">
        <f>[5]lang_3!D1010</f>
        <v>0</v>
      </c>
    </row>
    <row r="1011" spans="1:4">
      <c r="A1011" t="str">
        <f>[5]lang_3!A1011</f>
        <v>PLAYERSKILL_49006</v>
      </c>
      <c r="B1011">
        <f>[5]lang_3!B1011</f>
        <v>0</v>
      </c>
      <c r="C1011" t="str">
        <f>[5]lang_3!C1011</f>
        <v>#泰坦神箭</v>
      </c>
      <c r="D1011">
        <f>[5]lang_3!D1011</f>
        <v>0</v>
      </c>
    </row>
    <row r="1012" spans="1:4">
      <c r="A1012" t="str">
        <f>[5]lang_3!A1012</f>
        <v>PLAYERSKILL_49007</v>
      </c>
      <c r="B1012">
        <f>[5]lang_3!B1012</f>
        <v>0</v>
      </c>
      <c r="C1012" t="str">
        <f>[5]lang_3!C1012</f>
        <v>#亡灵大军</v>
      </c>
      <c r="D1012">
        <f>[5]lang_3!D1012</f>
        <v>0</v>
      </c>
    </row>
    <row r="1013" spans="1:4">
      <c r="A1013" t="str">
        <f>[5]lang_3!A1013</f>
        <v>PLAYERSKILL_49008</v>
      </c>
      <c r="B1013">
        <f>[5]lang_3!B1013</f>
        <v>0</v>
      </c>
      <c r="C1013" t="str">
        <f>[5]lang_3!C1013</f>
        <v>#龙王神力</v>
      </c>
      <c r="D1013">
        <f>[5]lang_3!D1013</f>
        <v>0</v>
      </c>
    </row>
    <row r="1014" spans="1:4">
      <c r="A1014" t="str">
        <f>[5]lang_3!A1014</f>
        <v>PLAYERSKILL_49009</v>
      </c>
      <c r="B1014">
        <f>[5]lang_3!B1014</f>
        <v>0</v>
      </c>
      <c r="C1014" t="str">
        <f>[5]lang_3!C1014</f>
        <v>#天使赞歌</v>
      </c>
      <c r="D1014">
        <f>[5]lang_3!D1014</f>
        <v>0</v>
      </c>
    </row>
    <row r="1015" spans="1:4">
      <c r="A1015" t="str">
        <f>[5]lang_3!A1015</f>
        <v>PLAYERSKILL_49013</v>
      </c>
      <c r="B1015">
        <f>[5]lang_3!B1015</f>
        <v>0</v>
      </c>
      <c r="C1015" t="str">
        <f>[5]lang_3!C1015</f>
        <v>#鹰眼洞察</v>
      </c>
      <c r="D1015">
        <f>[5]lang_3!D1015</f>
        <v>0</v>
      </c>
    </row>
    <row r="1016" spans="1:4">
      <c r="A1016" t="str">
        <f>[5]lang_3!A1016</f>
        <v>PLAYERSKILL_49014</v>
      </c>
      <c r="B1016" t="str">
        <f>[5]lang_3!B1016</f>
        <v>冰天雪地</v>
      </c>
      <c r="C1016" t="str">
        <f>[5]lang_3!C1016</f>
        <v>#冰天雪地</v>
      </c>
      <c r="D1016">
        <f>[5]lang_3!D1016</f>
        <v>0</v>
      </c>
    </row>
    <row r="1017" spans="1:4">
      <c r="A1017">
        <f>[5]lang_3!A1017</f>
        <v>0</v>
      </c>
      <c r="B1017">
        <f>[5]lang_3!B1017</f>
        <v>0</v>
      </c>
      <c r="C1017">
        <f>[5]lang_3!C1017</f>
        <v>0</v>
      </c>
      <c r="D1017">
        <f>[5]lang_3!D1017</f>
        <v>0</v>
      </c>
    </row>
    <row r="1018" spans="1:4">
      <c r="A1018" t="str">
        <f>[5]lang_3!A1018</f>
        <v>PLAYERSKILLDES4_201</v>
      </c>
      <c r="B1018" t="str">
        <f>[5]lang_3!B1018</f>
        <v>烈火神盾</v>
      </c>
      <c r="C1018" t="str">
        <f>[5]lang_3!C1018</f>
        <v>#提高己方兵团反伤以及火系法术免伤</v>
      </c>
      <c r="D1018">
        <f>[5]lang_3!D1018</f>
        <v>0</v>
      </c>
    </row>
    <row r="1019" spans="1:4">
      <c r="A1019" t="str">
        <f>[5]lang_3!A1019</f>
        <v>PLAYERSKILLDES4_202</v>
      </c>
      <c r="B1019" t="str">
        <f>[5]lang_3!B1019</f>
        <v>嗜血奇术</v>
      </c>
      <c r="C1019" t="str">
        <f>[5]lang_3!C1019</f>
        <v>#提高己方兵团攻击和吸血</v>
      </c>
      <c r="D1019">
        <f>[5]lang_3!D1019</f>
        <v>0</v>
      </c>
    </row>
    <row r="1020" spans="1:4">
      <c r="A1020" s="174" t="str">
        <f>[5]lang_3!A1020</f>
        <v>PLAYERSKILLDES4_203</v>
      </c>
      <c r="B1020" s="174" t="str">
        <f>[5]lang_3!B1020</f>
        <v>屠戮成性</v>
      </c>
      <c r="C1020" s="174" t="str">
        <f>[5]lang_3!C1020</f>
        <v>#提高己方兵团攻击，16人兵团持续时间额外提高</v>
      </c>
      <c r="D1020" s="174">
        <f>[5]lang_3!D1020</f>
        <v>0</v>
      </c>
    </row>
    <row r="1021" spans="1:4">
      <c r="A1021" s="174" t="str">
        <f>[5]lang_3!A1021</f>
        <v>PLAYERSKILLDES4_204</v>
      </c>
      <c r="B1021" s="174" t="str">
        <f>[5]lang_3!B1021</f>
        <v>孤注一掷</v>
      </c>
      <c r="C1021" s="174" t="str">
        <f>[5]lang_3!C1021</f>
        <v>#扣除己方兵团生命（不会造成致命伤害），提高攻击速度</v>
      </c>
      <c r="D1021" s="174">
        <f>[5]lang_3!D1021</f>
        <v>0</v>
      </c>
    </row>
    <row r="1022" spans="1:4">
      <c r="A1022" t="str">
        <f>[5]lang_3!A1022</f>
        <v>PLAYERSKILLDES4_205</v>
      </c>
      <c r="B1022" t="str">
        <f>[5]lang_3!B1022</f>
        <v>连珠火球</v>
      </c>
      <c r="C1022" t="str">
        <f>[5]lang_3!C1022</f>
        <v>#在目标区域召唤出火球，对敌方兵团造成火系伤害,并附加[color=e07c44,outlinecolor=3c1e0aff,outlinesize=1,fontsize=20]「灼烧」[-]效果</v>
      </c>
      <c r="D1022">
        <f>[5]lang_3!D1022</f>
        <v>0</v>
      </c>
    </row>
    <row r="1023" spans="1:4">
      <c r="A1023" t="str">
        <f>[5]lang_3!A1023</f>
        <v>PLAYERSKILLDES4_206</v>
      </c>
      <c r="B1023" t="str">
        <f>[5]lang_3!B1023</f>
        <v>龙息术</v>
      </c>
      <c r="C1023" t="str">
        <f>[5]lang_3!C1023</f>
        <v>#对敌方兵团造成火系伤害</v>
      </c>
      <c r="D1023">
        <f>[5]lang_3!D1023</f>
        <v>0</v>
      </c>
    </row>
    <row r="1024" spans="1:4">
      <c r="A1024" t="str">
        <f>[5]lang_3!A1024</f>
        <v>PLAYERSKILLDES4_207</v>
      </c>
      <c r="B1024" t="str">
        <f>[5]lang_3!B1024</f>
        <v>地狱烈焰</v>
      </c>
      <c r="C1024" t="str">
        <f>[5]lang_3!C1024</f>
        <v>#在目标区域召唤地狱裂隙，裂隙周围的敌方兵团受到火系伤害</v>
      </c>
      <c r="D1024">
        <f>[5]lang_3!D1024</f>
        <v>0</v>
      </c>
    </row>
    <row r="1025" spans="1:4">
      <c r="A1025" t="str">
        <f>[5]lang_3!A1025</f>
        <v>PLAYERSKILLDES4_208</v>
      </c>
      <c r="B1025" t="str">
        <f>[5]lang_3!B1025</f>
        <v>烈火魔墙</v>
      </c>
      <c r="C1025" t="str">
        <f>[5]lang_3!C1025</f>
        <v>#召唤1道火墙对附近的敌人造成持续的伤害，对敌方兵团造成火系伤害</v>
      </c>
      <c r="D1025">
        <f>[5]lang_3!D1025</f>
        <v>0</v>
      </c>
    </row>
    <row r="1026" spans="1:4">
      <c r="A1026" s="175" t="str">
        <f>[5]lang_3!A1026</f>
        <v>PLAYERSKILLDES4_2081</v>
      </c>
      <c r="B1026" s="175" t="str">
        <f>[5]lang_3!B1026</f>
        <v>幽火魔墙</v>
      </c>
      <c r="C1026" s="175" t="str">
        <f>[5]lang_3!C1026</f>
        <v>#召唤1道火墙对附近的敌人造成持续的伤害，对敌方兵团造成火系伤害</v>
      </c>
      <c r="D1026" s="175">
        <f>[5]lang_3!D1026</f>
        <v>0</v>
      </c>
    </row>
    <row r="1027" spans="1:4">
      <c r="A1027" t="str">
        <f>[5]lang_3!A1027</f>
        <v>PLAYERSKILLDES4_2082</v>
      </c>
      <c r="B1027" t="str">
        <f>[5]lang_3!B1027</f>
        <v>幽火魔墙</v>
      </c>
      <c r="C1027" t="str">
        <f>[5]lang_3!C1027</f>
        <v>#召唤1道火墙对附近的敌人造成持续的伤害，对敌方兵团造成火系伤害</v>
      </c>
      <c r="D1027">
        <f>[5]lang_3!D1027</f>
        <v>0</v>
      </c>
    </row>
    <row r="1028" spans="1:4">
      <c r="A1028" s="175" t="str">
        <f>[5]lang_3!A1028</f>
        <v>PLAYERSKILLDES4_209</v>
      </c>
      <c r="B1028" s="175" t="str">
        <f>[5]lang_3!B1028</f>
        <v>末日审判</v>
      </c>
      <c r="C1028" s="175" t="str">
        <f>[5]lang_3!C1028</f>
        <v>#对所有兵团造成火系伤害</v>
      </c>
      <c r="D1028" s="175">
        <f>[5]lang_3!D1028</f>
        <v>0</v>
      </c>
    </row>
    <row r="1029" spans="1:4">
      <c r="A1029" t="str">
        <f>[5]lang_3!A1029</f>
        <v>PLAYERSKILLDES4_210</v>
      </c>
      <c r="B1029" t="str">
        <f>[5]lang_3!B1029</f>
        <v>双目失明</v>
      </c>
      <c r="C1029" t="str">
        <f>[5]lang_3!C1029</f>
        <v>#降低敌方兵团命中值</v>
      </c>
      <c r="D1029">
        <f>[5]lang_3!D1029</f>
        <v>0</v>
      </c>
    </row>
    <row r="1030" spans="1:4">
      <c r="A1030" t="str">
        <f>[5]lang_3!A1030</f>
        <v>PLAYERSKILLDES4_211</v>
      </c>
      <c r="B1030" t="str">
        <f>[5]lang_3!B1030</f>
        <v>恶咒附身</v>
      </c>
      <c r="C1030" t="str">
        <f>[5]lang_3!C1030</f>
        <v>#降低敌方兵团攻击</v>
      </c>
      <c r="D1030">
        <f>[5]lang_3!D1030</f>
        <v>0</v>
      </c>
    </row>
    <row r="1031" spans="1:4">
      <c r="A1031" t="str">
        <f>[5]lang_3!A1031</f>
        <v>PLAYERSKILLDES4_212</v>
      </c>
      <c r="B1031" t="str">
        <f>[5]lang_3!B1031</f>
        <v>召唤火元素</v>
      </c>
      <c r="C1031" t="str">
        <f>[5]lang_3!C1031</f>
        <v>#在指定地点召唤9个火元素</v>
      </c>
      <c r="D1031">
        <f>[5]lang_3!D1031</f>
        <v>0</v>
      </c>
    </row>
    <row r="1032" spans="1:4">
      <c r="A1032" t="str">
        <f>[5]lang_3!A1032</f>
        <v>PLAYERSKILLDES4_2121</v>
      </c>
      <c r="B1032" t="str">
        <f>[5]lang_3!B1032</f>
        <v>召唤火元素</v>
      </c>
      <c r="C1032" t="str">
        <f>[5]lang_3!C1032</f>
        <v>#在指定地点召唤9个火元素</v>
      </c>
      <c r="D1032">
        <f>[5]lang_3!D1032</f>
        <v>0</v>
      </c>
    </row>
    <row r="1033" spans="1:4">
      <c r="A1033" t="str">
        <f>[5]lang_3!A1033</f>
        <v>PLAYERSKILLDES4_213</v>
      </c>
      <c r="B1033" t="str">
        <f>[5]lang_3!B1033</f>
        <v>火焰之门</v>
      </c>
      <c r="C1033" t="str">
        <f>[5]lang_3!C1033</f>
        <v>#在指定地点召唤3组小恶魔</v>
      </c>
      <c r="D1033">
        <f>[5]lang_3!D1033</f>
        <v>0</v>
      </c>
    </row>
    <row r="1034" spans="1:4">
      <c r="A1034" t="str">
        <f>[5]lang_3!A1034</f>
        <v>PLAYERSKILLDES4_2131</v>
      </c>
      <c r="B1034" t="str">
        <f>[5]lang_3!B1034</f>
        <v>火焰之门</v>
      </c>
      <c r="C1034" t="str">
        <f>[5]lang_3!C1034</f>
        <v>#在指定地点召唤3组小恶魔</v>
      </c>
      <c r="D1034">
        <f>[5]lang_3!D1034</f>
        <v>0</v>
      </c>
    </row>
    <row r="1035" spans="1:4">
      <c r="A1035" t="str">
        <f>[5]lang_3!A1035</f>
        <v>PLAYERSKILLDES4_214</v>
      </c>
      <c r="B1035" t="str">
        <f>[5]lang_3!B1035</f>
        <v>烈火神箭</v>
      </c>
      <c r="C1035" t="str">
        <f>[5]lang_3!C1035</f>
        <v>#对敌方兵团造成火系伤害,并附加[color=e07c44,outlinecolor=3c1e0aff,outlinesize=1,fontsize=20]「灼烧」[-]效果</v>
      </c>
      <c r="D1035">
        <f>[5]lang_3!D1035</f>
        <v>0</v>
      </c>
    </row>
    <row r="1036" spans="1:4">
      <c r="A1036" t="str">
        <f>[5]lang_3!A1036</f>
        <v>PLAYERSKILLDES4_215</v>
      </c>
      <c r="B1036" t="str">
        <f>[5]lang_3!B1036</f>
        <v>杀戮意志</v>
      </c>
      <c r="C1036" t="str">
        <f>[5]lang_3!C1036</f>
        <v>#提高己方近战攻击和吸血</v>
      </c>
      <c r="D1036">
        <f>[5]lang_3!D1036</f>
        <v>0</v>
      </c>
    </row>
    <row r="1037" spans="1:4">
      <c r="A1037" t="str">
        <f>[5]lang_3!A1037</f>
        <v>PLAYERSKILLDES4_216</v>
      </c>
      <c r="B1037" t="str">
        <f>[5]lang_3!B1037</f>
        <v>深渊回响</v>
      </c>
      <c r="C1037" t="str">
        <f>[5]lang_3!C1037</f>
        <v>#在指定地点造成伤害并召唤恶魔</v>
      </c>
      <c r="D1037">
        <f>[5]lang_3!D1037</f>
        <v>0</v>
      </c>
    </row>
    <row r="1038" spans="1:4">
      <c r="A1038" t="str">
        <f>[5]lang_3!A1038</f>
        <v>PLAYERSKILLDES4_217</v>
      </c>
      <c r="B1038" t="str">
        <f>[5]lang_3!B1038</f>
        <v>烈火燎原</v>
      </c>
      <c r="C1038" t="str">
        <f>[5]lang_3!C1038</f>
        <v>#在目标区域召唤火焰能量团，对敌方兵团造成火系伤害</v>
      </c>
      <c r="D1038">
        <f>[5]lang_3!D1038</f>
        <v>0</v>
      </c>
    </row>
    <row r="1039" spans="1:4">
      <c r="A1039" t="str">
        <f>[5]lang_3!A1039</f>
        <v>PLAYERSKILLDES4_218</v>
      </c>
      <c r="B1039" t="str">
        <f>[5]lang_3!B1039</f>
        <v>丧心病狂</v>
      </c>
      <c r="C1039" t="str">
        <f>[5]lang_3!C1039</f>
        <v>#降低己方兵团免伤，同时提高己方兵团伤害</v>
      </c>
      <c r="D1039">
        <f>[5]lang_3!D1039</f>
        <v>0</v>
      </c>
    </row>
    <row r="1040" spans="1:4">
      <c r="A1040" t="str">
        <f>[5]lang_3!A1040</f>
        <v>PLAYERSKILLDES4_301</v>
      </c>
      <c r="B1040" t="str">
        <f>[5]lang_3!B1040</f>
        <v>寒冰神盾</v>
      </c>
      <c r="C1040" t="str">
        <f>[5]lang_3!C1040</f>
        <v>#提高己方兵团水系法术免伤，并冻结攻击他的兵团造成[color=e07c44,outlinecolor=3c1e0aff,outlinesize=1,fontsize=20]「减速」[-]效果</v>
      </c>
      <c r="D1040">
        <f>[5]lang_3!D1040</f>
        <v>0</v>
      </c>
    </row>
    <row r="1041" spans="1:4">
      <c r="A1041" t="str">
        <f>[5]lang_3!A1041</f>
        <v>PLAYERSKILLDES4_302</v>
      </c>
      <c r="B1041" t="str">
        <f>[5]lang_3!B1041</f>
        <v>神圣护佑</v>
      </c>
      <c r="C1041" t="str">
        <f>[5]lang_3!C1041</f>
        <v>#提高己方兵团兵团免伤</v>
      </c>
      <c r="D1041">
        <f>[5]lang_3!D1041</f>
        <v>0</v>
      </c>
    </row>
    <row r="1042" spans="1:4">
      <c r="A1042" t="str">
        <f>[5]lang_3!A1042</f>
        <v>PLAYERSKILLDES4_303</v>
      </c>
      <c r="B1042" t="str">
        <f>[5]lang_3!B1042</f>
        <v>寒冰魔墙</v>
      </c>
      <c r="C1042" t="str">
        <f>[5]lang_3!C1042</f>
        <v>#召唤一道冰墙对路过的敌方兵团造成[color=e07c44,outlinecolor=3c1e0aff,outlinesize=1,fontsize=20]「冰封」[-]效果</v>
      </c>
      <c r="D1042">
        <f>[5]lang_3!D1042</f>
        <v>0</v>
      </c>
    </row>
    <row r="1043" spans="1:4">
      <c r="A1043" t="str">
        <f>[5]lang_3!A1043</f>
        <v>PLAYERSKILLDES4_304</v>
      </c>
      <c r="B1043" t="str">
        <f>[5]lang_3!B1043</f>
        <v>失忆大法</v>
      </c>
      <c r="C1043" t="str">
        <f>[5]lang_3!C1043</f>
        <v>#使敌方兵团失去行动能力</v>
      </c>
      <c r="D1043">
        <f>[5]lang_3!D1043</f>
        <v>0</v>
      </c>
    </row>
    <row r="1044" spans="1:4">
      <c r="A1044" s="174" t="str">
        <f>[5]lang_3!A1044</f>
        <v>PLAYERSKILLDES4_305</v>
      </c>
      <c r="B1044" s="174" t="str">
        <f>[5]lang_3!B1044</f>
        <v>寒冰魔环</v>
      </c>
      <c r="C1044" s="174" t="str">
        <f>[5]lang_3!C1044</f>
        <v>#对敌方兵团造成水系伤害，并对[color=e07c44,outlinecolor=3c1e0aff,outlinesize=1,fontsize=20]「减速」[-]目标造成[color=e07c44,outlinecolor=3c1e0aff,outlinesize=1,fontsize=20]「冰封」[-]效果</v>
      </c>
      <c r="D1044" s="174">
        <f>[5]lang_3!D1044</f>
        <v>0</v>
      </c>
    </row>
    <row r="1045" spans="1:4">
      <c r="A1045" t="str">
        <f>[5]lang_3!A1045</f>
        <v>PLAYERSKILLDES4_3051</v>
      </c>
      <c r="B1045" t="str">
        <f>[5]lang_3!B1045</f>
        <v>寒冰魔环</v>
      </c>
      <c r="C1045" t="str">
        <f>[5]lang_3!C1045</f>
        <v>#对敌方兵团造成水系伤害，并对[color=e07c44,outlinecolor=3c1e0aff,outlinesize=1,fontsize=20]「减速」[-]目标造成[color=e07c44,outlinecolor=3c1e0aff,outlinesize=1,fontsize=20]「冰封」[-]效果</v>
      </c>
      <c r="D1045">
        <f>[5]lang_3!D1045</f>
        <v>0</v>
      </c>
    </row>
    <row r="1046" spans="1:4">
      <c r="A1046" t="str">
        <f>[5]lang_3!A1046</f>
        <v>PLAYERSKILLDES4_3052</v>
      </c>
      <c r="B1046" t="str">
        <f>[5]lang_3!B1046</f>
        <v>寒冰魔环</v>
      </c>
      <c r="C1046" t="str">
        <f>[5]lang_3!C1046</f>
        <v>#对敌方兵团造成水系伤害，并对[color=e07c44,outlinecolor=3c1e0aff,outlinesize=1,fontsize=20]「减速」[-]目标造成[color=e07c44,outlinecolor=3c1e0aff,outlinesize=1,fontsize=20]「冰封」[-]效果</v>
      </c>
      <c r="D1046">
        <f>[5]lang_3!D1046</f>
        <v>0</v>
      </c>
    </row>
    <row r="1047" spans="1:4">
      <c r="A1047" t="str">
        <f>[5]lang_3!A1047</f>
        <v>PLAYERSKILLDES4_306</v>
      </c>
      <c r="B1047" t="str">
        <f>[5]lang_3!B1047</f>
        <v>霹雳寒冰</v>
      </c>
      <c r="C1047" t="str">
        <f>[5]lang_3!C1047</f>
        <v>#对敌方兵团造成水系伤害，并对[color=e07c44,outlinecolor=3c1e0aff,outlinesize=1,fontsize=20]「减速」[-]目标额外造成[color=1ca216][-]水系伤害</v>
      </c>
      <c r="D1047">
        <f>[5]lang_3!D1047</f>
        <v>0</v>
      </c>
    </row>
    <row r="1048" spans="1:4">
      <c r="A1048" t="str">
        <f>[5]lang_3!A1048</f>
        <v>PLAYERSKILLDES4_307</v>
      </c>
      <c r="B1048" t="str">
        <f>[5]lang_3!B1048</f>
        <v>冰雪风暴</v>
      </c>
      <c r="C1048" t="str">
        <f>[5]lang_3!C1048</f>
        <v>#召唤夹杂冰雹的强雨，对敌方兵团造成持续[color=1ca216][-]水系伤害，冻结目标造成[color=e07c44,outlinecolor=3c1e0aff,outlinesize=1,fontsize=20]「减速」[-]效果</v>
      </c>
      <c r="D1048">
        <f>[5]lang_3!D1048</f>
        <v>0</v>
      </c>
    </row>
    <row r="1049" spans="1:4">
      <c r="A1049" t="str">
        <f>[5]lang_3!A1049</f>
        <v>PLAYERSKILLDES4_308</v>
      </c>
      <c r="B1049" t="str">
        <f>[5]lang_3!B1049</f>
        <v>欢欣鼓舞</v>
      </c>
      <c r="C1049" t="str">
        <f>[5]lang_3!C1049</f>
        <v>#使较大范围的己方兵团立即进入[color=e07c44,outlinecolor=3c1e0aff,outlinesize=1,fontsize=20]「士气高涨」[-]状态，提高{($buffaddattr12+$buffaddattr13*($sklevel-1))}&lt;($buffaddattr12+$buffaddattr13*($sklevel-1))*($a123+$a126+$a133+$a136)&gt;%攻速，持续[color=1ca216]{($bufflast11+$bufflast12*($sklevel-1))/1000}[-]秒</v>
      </c>
      <c r="D1049">
        <f>[5]lang_3!D1049</f>
        <v>0</v>
      </c>
    </row>
    <row r="1050" spans="1:4">
      <c r="A1050" t="str">
        <f>[5]lang_3!A1050</f>
        <v>PLAYERSKILLDES4_3082</v>
      </c>
      <c r="B1050" t="str">
        <f>[5]lang_3!B1050</f>
        <v>欢欣鼓舞</v>
      </c>
      <c r="C1050" t="str">
        <f>[5]lang_3!C1050</f>
        <v>#使较大范围的己方兵团立即进入[color=e07c44,outlinecolor=3c1e0aff,outlinesize=1,fontsize=20]「士气高涨」[-]状态，提高{($buffaddattr12+$buffaddattr13*($sklevel-1))}&lt;($buffaddattr12+$buffaddattr13*($sklevel-1))*($a123+$a126+$a133+$a136)&gt;%攻速，持续[color=1ca216]{($bufflast11+$bufflast12*($sklevel-1))/1000}[-]秒，16人兵团和9人兵团受到的效果翻倍</v>
      </c>
      <c r="D1050">
        <f>[5]lang_3!D1050</f>
        <v>0</v>
      </c>
    </row>
    <row r="1051" spans="1:4">
      <c r="A1051" t="str">
        <f>[5]lang_3!A1051</f>
        <v>PLAYERSKILLDES4_309</v>
      </c>
      <c r="B1051" t="str">
        <f>[5]lang_3!B1051</f>
        <v>驱魔大法</v>
      </c>
      <c r="C1051" t="str">
        <f>[5]lang_3!C1051</f>
        <v>#驱散己方兵团减益效果和敌方兵团增益效果</v>
      </c>
      <c r="D1051">
        <f>[5]lang_3!D1051</f>
        <v>0</v>
      </c>
    </row>
    <row r="1052" spans="1:4">
      <c r="A1052" t="str">
        <f>[5]lang_3!A1052</f>
        <v>PLAYERSKILLDES4_310</v>
      </c>
      <c r="B1052" t="str">
        <f>[5]lang_3!B1052</f>
        <v>瞬间移动</v>
      </c>
      <c r="C1052" t="str">
        <f>[5]lang_3!C1052</f>
        <v>#使的己方兵团传送到敌方兵团后方</v>
      </c>
      <c r="D1052">
        <f>[5]lang_3!D1052</f>
        <v>0</v>
      </c>
    </row>
    <row r="1053" spans="1:4">
      <c r="A1053" t="str">
        <f>[5]lang_3!A1053</f>
        <v>PLAYERSKILLDES4_311</v>
      </c>
      <c r="B1053" t="str">
        <f>[5]lang_3!B1053</f>
        <v>召唤水元素</v>
      </c>
      <c r="C1053" t="str">
        <f>[5]lang_3!C1053</f>
        <v>#在指定地点召唤9个水元素，水元素可远距离攻击</v>
      </c>
      <c r="D1053">
        <f>[5]lang_3!D1053</f>
        <v>0</v>
      </c>
    </row>
    <row r="1054" spans="1:4">
      <c r="A1054" t="str">
        <f>[5]lang_3!A1054</f>
        <v>PLAYERSKILLDES4_312</v>
      </c>
      <c r="B1054" t="str">
        <f>[5]lang_3!B1054</f>
        <v>镜像大法</v>
      </c>
      <c r="C1054" t="str">
        <f>[5]lang_3!C1054</f>
        <v>#复制己方兵团进行战斗，复制的兵团继承原兵团部分攻击</v>
      </c>
      <c r="D1054">
        <f>[5]lang_3!D1054</f>
        <v>0</v>
      </c>
    </row>
    <row r="1055" spans="1:4">
      <c r="A1055" t="str">
        <f>[5]lang_3!A1055</f>
        <v>PLAYERSKILLDES4_313</v>
      </c>
      <c r="B1055" t="str">
        <f>[5]lang_3!B1055</f>
        <v>生命链接</v>
      </c>
      <c r="C1055" t="str">
        <f>[5]lang_3!C1055</f>
        <v>#发出柔和的生命锁链，使己方所有兵团受到的伤害平均分摊</v>
      </c>
      <c r="D1055">
        <f>[5]lang_3!D1055</f>
        <v>0</v>
      </c>
    </row>
    <row r="1056" spans="1:4">
      <c r="A1056" t="str">
        <f>[5]lang_3!A1056</f>
        <v>PLAYERSKILLDES4_314</v>
      </c>
      <c r="B1056" t="str">
        <f>[5]lang_3!B1056</f>
        <v>疗伤</v>
      </c>
      <c r="C1056" t="str">
        <f>[5]lang_3!C1056</f>
        <v>#对己方兵团恢复生命</v>
      </c>
      <c r="D1056">
        <f>[5]lang_3!D1056</f>
        <v>0</v>
      </c>
    </row>
    <row r="1057" spans="1:4">
      <c r="A1057" t="str">
        <f>[5]lang_3!A1057</f>
        <v>PLAYERSKILLDES4_315</v>
      </c>
      <c r="B1057" t="str">
        <f>[5]lang_3!B1057</f>
        <v>寒冰神箭</v>
      </c>
      <c r="C1057" t="str">
        <f>[5]lang_3!C1057</f>
        <v>#对敌方兵团造成水系伤害，并造成[color=e07c44,outlinecolor=3c1e0aff,outlinesize=1,fontsize=20]「减速」[-]效果</v>
      </c>
      <c r="D1057">
        <f>[5]lang_3!D1057</f>
        <v>0</v>
      </c>
    </row>
    <row r="1058" spans="1:4">
      <c r="A1058" t="str">
        <f>[5]lang_3!A1058</f>
        <v>PLAYERSKILLDES4_316</v>
      </c>
      <c r="B1058" t="str">
        <f>[5]lang_3!B1058</f>
        <v>祈祷</v>
      </c>
      <c r="C1058" t="str">
        <f>[5]lang_3!C1058</f>
        <v>#对己方兵团持续恢复生命，并对[color=e07c44,outlinecolor=3c1e0aff,outlinesize=1,fontsize=20]「护盾」[-]目标恢复效果翻倍</v>
      </c>
      <c r="D1058">
        <f>[5]lang_3!D1058</f>
        <v>0</v>
      </c>
    </row>
    <row r="1059" spans="1:4">
      <c r="A1059" t="str">
        <f>[5]lang_3!A1059</f>
        <v>PLAYERSKILLDES4_317</v>
      </c>
      <c r="B1059" t="str">
        <f>[5]lang_3!B1059</f>
        <v>能量逆转</v>
      </c>
      <c r="C1059" t="str">
        <f>[5]lang_3!C1059</f>
        <v>#使己方所有兵团受到的英雄法术伤害变为治疗，敌方兵团受到的英雄法术治疗变为伤害</v>
      </c>
      <c r="D1059">
        <f>[5]lang_3!D1059</f>
        <v>0</v>
      </c>
    </row>
    <row r="1060" spans="1:4">
      <c r="A1060" t="str">
        <f>[5]lang_3!A1060</f>
        <v>PLAYERSKILLDES4_318</v>
      </c>
      <c r="B1060" t="str">
        <f>[5]lang_3!B1060</f>
        <v>王者之风</v>
      </c>
      <c r="C1060" t="str">
        <f>[5]lang_3!C1060</f>
        <v>#使己方所有兵团进入士气高涨状态并提高攻击</v>
      </c>
      <c r="D1060">
        <f>[5]lang_3!D1060</f>
        <v>0</v>
      </c>
    </row>
    <row r="1061" spans="1:4">
      <c r="A1061" t="str">
        <f>[5]lang_3!A1061</f>
        <v>PLAYERSKILLDES4_401</v>
      </c>
      <c r="B1061" t="str">
        <f>[5]lang_3!B1061</f>
        <v>大气神盾</v>
      </c>
      <c r="C1061" t="str">
        <f>[5]lang_3!C1061</f>
        <v>#提高己方兵团气系法术免伤以及闪避</v>
      </c>
      <c r="D1061">
        <f>[5]lang_3!D1061</f>
        <v>0</v>
      </c>
    </row>
    <row r="1062" spans="1:4">
      <c r="A1062" t="str">
        <f>[5]lang_3!A1062</f>
        <v>PLAYERSKILLDES4_402</v>
      </c>
      <c r="B1062" t="str">
        <f>[5]lang_3!B1062</f>
        <v>飓风魔墙</v>
      </c>
      <c r="C1062" t="str">
        <f>[5]lang_3!C1062</f>
        <v>#召唤一道风墙，提高穿过的己方兵团闪避和移动速度</v>
      </c>
      <c r="D1062">
        <f>[5]lang_3!D1062</f>
        <v>0</v>
      </c>
    </row>
    <row r="1063" spans="1:4">
      <c r="A1063" s="174" t="str">
        <f>[5]lang_3!A1063</f>
        <v>PLAYERSKILLDES4_403</v>
      </c>
      <c r="B1063" s="174" t="str">
        <f>[5]lang_3!B1063</f>
        <v>快攻战术</v>
      </c>
      <c r="C1063" s="174" t="str">
        <f>[5]lang_3!C1063</f>
        <v>#提高己方兵团攻速和移动速度</v>
      </c>
      <c r="D1063" s="174">
        <f>[5]lang_3!D1063</f>
        <v>0</v>
      </c>
    </row>
    <row r="1064" spans="1:4">
      <c r="A1064" s="174" t="str">
        <f>[5]lang_3!A1064</f>
        <v>PLAYERSKILLDES4_404</v>
      </c>
      <c r="B1064" s="174" t="str">
        <f>[5]lang_3!B1064</f>
        <v>幸运之神</v>
      </c>
      <c r="C1064" s="174" t="str">
        <f>[5]lang_3!C1064</f>
        <v>#提高己方兵团暴击值以及闪避</v>
      </c>
      <c r="D1064" s="174">
        <f>[5]lang_3!D1064</f>
        <v>0</v>
      </c>
    </row>
    <row r="1065" spans="1:4">
      <c r="A1065" t="str">
        <f>[5]lang_3!A1065</f>
        <v>PLAYERSKILLDES4_405</v>
      </c>
      <c r="B1065" t="str">
        <f>[5]lang_3!B1065</f>
        <v>百发百中</v>
      </c>
      <c r="C1065" t="str">
        <f>[5]lang_3!C1065</f>
        <v>#使己方兵团必定暴击且命中</v>
      </c>
      <c r="D1065">
        <f>[5]lang_3!D1065</f>
        <v>0</v>
      </c>
    </row>
    <row r="1066" spans="1:4">
      <c r="A1066" t="str">
        <f>[5]lang_3!A1066</f>
        <v>PLAYERSKILLDES4_406</v>
      </c>
      <c r="B1066" t="str">
        <f>[5]lang_3!B1066</f>
        <v>蛊惑人心</v>
      </c>
      <c r="C1066" t="str">
        <f>[5]lang_3!C1066</f>
        <v>#蛊惑一个敌方兵团为你所用</v>
      </c>
      <c r="D1066">
        <f>[5]lang_3!D1066</f>
        <v>0</v>
      </c>
    </row>
    <row r="1067" spans="1:4">
      <c r="A1067" t="str">
        <f>[5]lang_3!A1067</f>
        <v>PLAYERSKILLDES4_407</v>
      </c>
      <c r="B1067" t="str">
        <f>[5]lang_3!B1067</f>
        <v>时间凝滞</v>
      </c>
      <c r="C1067" t="str">
        <f>[5]lang_3!C1067</f>
        <v>#召唤一个的时间力场，静止力场内所有行为</v>
      </c>
      <c r="D1067">
        <f>[5]lang_3!D1067</f>
        <v>0</v>
      </c>
    </row>
    <row r="1068" spans="1:4">
      <c r="A1068" t="str">
        <f>[5]lang_3!A1068</f>
        <v>PLAYERSKILLDES4_408</v>
      </c>
      <c r="B1068" t="str">
        <f>[5]lang_3!B1068</f>
        <v>连锁闪电</v>
      </c>
      <c r="C1068" t="str">
        <f>[5]lang_3!C1068</f>
        <v>#发射出一道猛烈的闪电，并在不同的敌方兵团单位身上跳跃数次．造成巨额气系伤害</v>
      </c>
      <c r="D1068">
        <f>[5]lang_3!D1068</f>
        <v>0</v>
      </c>
    </row>
    <row r="1069" spans="1:4">
      <c r="A1069" t="str">
        <f>[5]lang_3!A1069</f>
        <v>PLAYERSKILLDES4_4081</v>
      </c>
      <c r="B1069" t="str">
        <f>[5]lang_3!B1069</f>
        <v>连锁闪电</v>
      </c>
      <c r="C1069" t="str">
        <f>[5]lang_3!C1069</f>
        <v>#发射出一道猛烈的闪电，并在不同的敌方兵团单位身上跳跃数次．造成巨额气系伤害</v>
      </c>
      <c r="D1069">
        <f>[5]lang_3!D1069</f>
        <v>0</v>
      </c>
    </row>
    <row r="1070" spans="1:4">
      <c r="A1070" t="str">
        <f>[5]lang_3!A1070</f>
        <v>PLAYERSKILLDES4_4082</v>
      </c>
      <c r="B1070" t="str">
        <f>[5]lang_3!B1070</f>
        <v>连锁闪电</v>
      </c>
      <c r="C1070" t="str">
        <f>[5]lang_3!C1070</f>
        <v>#发射出一道猛烈的闪电，并在不同的敌方兵团单位身上跳跃数次．造成巨额气系伤害</v>
      </c>
      <c r="D1070">
        <f>[5]lang_3!D1070</f>
        <v>0</v>
      </c>
    </row>
    <row r="1071" spans="1:4">
      <c r="A1071" t="str">
        <f>[5]lang_3!A1071</f>
        <v>PLAYERSKILLDES4_409</v>
      </c>
      <c r="B1071" t="str">
        <f>[5]lang_3!B1071</f>
        <v>霹雳闪电</v>
      </c>
      <c r="C1071" t="str">
        <f>[5]lang_3!C1071</f>
        <v>#召唤一道闪电，对敌方兵团造成气系伤害</v>
      </c>
      <c r="D1071">
        <f>[5]lang_3!D1071</f>
        <v>0</v>
      </c>
    </row>
    <row r="1072" spans="1:4">
      <c r="A1072" s="174" t="str">
        <f>[5]lang_3!A1072</f>
        <v>PLAYERSKILLDES4_410</v>
      </c>
      <c r="B1072" s="174" t="str">
        <f>[5]lang_3!B1072</f>
        <v>亡灵杀手</v>
      </c>
      <c r="C1072" s="174" t="str">
        <f>[5]lang_3!C1072</f>
        <v>#对敌方兵团造成气系伤害，墓园族生物受到该伤害翻倍</v>
      </c>
      <c r="D1072" s="174">
        <f>[5]lang_3!D1072</f>
        <v>0</v>
      </c>
    </row>
    <row r="1073" spans="1:4">
      <c r="A1073" s="174" t="str">
        <f>[5]lang_3!A1073</f>
        <v>PLAYERSKILLDES4_411</v>
      </c>
      <c r="B1073" s="174" t="str">
        <f>[5]lang_3!B1073</f>
        <v>风暴术</v>
      </c>
      <c r="C1073" s="174" t="str">
        <f>[5]lang_3!C1073</f>
        <v>#在目标区域召唤风暴，对敌方兵团持续造成气系伤害</v>
      </c>
      <c r="D1073" s="174">
        <f>[5]lang_3!D1073</f>
        <v>0</v>
      </c>
    </row>
    <row r="1074" spans="1:4">
      <c r="A1074" t="str">
        <f>[5]lang_3!A1074</f>
        <v>PLAYERSKILLDES4_412</v>
      </c>
      <c r="B1074" t="str">
        <f>[5]lang_3!B1074</f>
        <v>支离破碎</v>
      </c>
      <c r="C1074" t="str">
        <f>[5]lang_3!C1074</f>
        <v>#驱散敌方兵团增益效果，并降低气系法术免伤</v>
      </c>
      <c r="D1074">
        <f>[5]lang_3!D1074</f>
        <v>0</v>
      </c>
    </row>
    <row r="1075" spans="1:4">
      <c r="A1075" t="str">
        <f>[5]lang_3!A1075</f>
        <v>PLAYERSKILLDES4_413</v>
      </c>
      <c r="B1075" t="str">
        <f>[5]lang_3!B1075</f>
        <v>毁灭之光</v>
      </c>
      <c r="C1075" t="str">
        <f>[5]lang_3!C1075</f>
        <v>#降低较大范围内敌方单位兵团免伤和闪避</v>
      </c>
      <c r="D1075">
        <f>[5]lang_3!D1075</f>
        <v>0</v>
      </c>
    </row>
    <row r="1076" spans="1:4">
      <c r="A1076" t="str">
        <f>[5]lang_3!A1076</f>
        <v>PLAYERSKILLDES4_414</v>
      </c>
      <c r="B1076" t="str">
        <f>[5]lang_3!B1076</f>
        <v>召唤气元素</v>
      </c>
      <c r="C1076" t="str">
        <f>[5]lang_3!C1076</f>
        <v>#在指定地点召唤9个气元素，气元素可远距离攻击</v>
      </c>
      <c r="D1076">
        <f>[5]lang_3!D1076</f>
        <v>0</v>
      </c>
    </row>
    <row r="1077" spans="1:4">
      <c r="A1077" t="str">
        <f>[5]lang_3!A1077</f>
        <v>PLAYERSKILLDES4_415</v>
      </c>
      <c r="B1077" t="str">
        <f>[5]lang_3!B1077</f>
        <v>大气神箭</v>
      </c>
      <c r="C1077" t="str">
        <f>[5]lang_3!C1077</f>
        <v>#对敌方兵团造成气系伤害，并降低目标30%命中</v>
      </c>
      <c r="D1077">
        <f>[5]lang_3!D1077</f>
        <v>0</v>
      </c>
    </row>
    <row r="1078" spans="1:4">
      <c r="A1078" t="str">
        <f>[5]lang_3!A1078</f>
        <v>PLAYERSKILLDES4_4151</v>
      </c>
      <c r="B1078" t="str">
        <f>[5]lang_3!B1078</f>
        <v>大气神箭</v>
      </c>
      <c r="C1078" t="str">
        <f>[5]lang_3!C1078</f>
        <v>#对敌方兵团造成气系伤害，并降低目标30%命中，并附加[color=e07c44,outlinecolor=3c1e0aff,outlinesize=1,fontsize=20]「静电」[-]状态</v>
      </c>
      <c r="D1078">
        <f>[5]lang_3!D1078</f>
        <v>0</v>
      </c>
    </row>
    <row r="1079" spans="1:4">
      <c r="A1079" t="str">
        <f>[5]lang_3!A1079</f>
        <v>PLAYERSKILLDES4_416</v>
      </c>
      <c r="B1079" t="str">
        <f>[5]lang_3!B1079</f>
        <v>人海战术</v>
      </c>
      <c r="C1079" t="str">
        <f>[5]lang_3!C1079</f>
        <v>#使己方兵团受到的法术伤害降低，攻击速度提高，9体型和16体型兵团效果翻倍</v>
      </c>
      <c r="D1079">
        <f>[5]lang_3!D1079</f>
        <v>0</v>
      </c>
    </row>
    <row r="1080" spans="1:4">
      <c r="A1080" t="str">
        <f>[5]lang_3!A1080</f>
        <v>PLAYERSKILLDES4_501</v>
      </c>
      <c r="B1080" t="str">
        <f>[5]lang_3!B1080</f>
        <v>大地神盾</v>
      </c>
      <c r="C1080" t="str">
        <f>[5]lang_3!C1080</f>
        <v>#提高己方兵团兵团免伤，并免疫土系法术伤害</v>
      </c>
      <c r="D1080">
        <f>[5]lang_3!D1080</f>
        <v>0</v>
      </c>
    </row>
    <row r="1081" spans="1:4">
      <c r="A1081" t="str">
        <f>[5]lang_3!A1081</f>
        <v>PLAYERSKILLDES4_502</v>
      </c>
      <c r="B1081" t="str">
        <f>[5]lang_3!B1081</f>
        <v>护体石肤</v>
      </c>
      <c r="C1081" t="str">
        <f>[5]lang_3!C1081</f>
        <v>#对己方兵团提供护盾，吸收伤害</v>
      </c>
      <c r="D1081">
        <f>[5]lang_3!D1081</f>
        <v>0</v>
      </c>
    </row>
    <row r="1082" spans="1:4">
      <c r="A1082" s="174" t="str">
        <f>[5]lang_3!A1082</f>
        <v>PLAYERSKILLDES4_5022</v>
      </c>
      <c r="B1082" s="174" t="str">
        <f>[5]lang_3!B1082</f>
        <v>护体石肤</v>
      </c>
      <c r="C1082" s="174" t="str">
        <f>[5]lang_3!C1082</f>
        <v>#对己方兵团提供护盾，吸收伤害，驱散减益效果</v>
      </c>
      <c r="D1082" s="174">
        <f>[5]lang_3!D1082</f>
        <v>0</v>
      </c>
    </row>
    <row r="1083" spans="1:4">
      <c r="A1083" t="str">
        <f>[5]lang_3!A1083</f>
        <v>PLAYERSKILLDES4_503</v>
      </c>
      <c r="B1083" t="str">
        <f>[5]lang_3!B1083</f>
        <v>迟缓大法</v>
      </c>
      <c r="C1083" t="str">
        <f>[5]lang_3!C1083</f>
        <v>#降低敌方目标命中值，并造成[color=e07c44,outlinecolor=3c1e0aff,outlinesize=1,fontsize=20]「减速」[-]效果</v>
      </c>
      <c r="D1083">
        <f>[5]lang_3!D1083</f>
        <v>0</v>
      </c>
    </row>
    <row r="1084" spans="1:4">
      <c r="A1084" t="str">
        <f>[5]lang_3!A1084</f>
        <v>PLAYERSKILLDES4_504</v>
      </c>
      <c r="B1084" t="str">
        <f>[5]lang_3!B1084</f>
        <v>流沙陷阱</v>
      </c>
      <c r="C1084" t="str">
        <f>[5]lang_3!C1084</f>
        <v>#在指定位置召唤的流沙陷阱，对所有兵团造成伤害（敌方翻倍），并降低敌方兵团免伤</v>
      </c>
      <c r="D1084">
        <f>[5]lang_3!D1084</f>
        <v>0</v>
      </c>
    </row>
    <row r="1085" spans="1:4">
      <c r="A1085" t="str">
        <f>[5]lang_3!A1085</f>
        <v>PLAYERSKILLDES4_505</v>
      </c>
      <c r="B1085" t="str">
        <f>[5]lang_3!B1085</f>
        <v>流星火雨</v>
      </c>
      <c r="C1085" t="str">
        <f>[5]lang_3!C1085</f>
        <v>#在目标区域召唤出成片的流星，对敌方兵团持续造成土系伤害</v>
      </c>
      <c r="D1085">
        <f>[5]lang_3!D1085</f>
        <v>0</v>
      </c>
    </row>
    <row r="1086" spans="1:4">
      <c r="A1086" t="str">
        <f>[5]lang_3!A1086</f>
        <v>PLAYERSKILLDES4_506</v>
      </c>
      <c r="B1086" t="str">
        <f>[5]lang_3!B1086</f>
        <v>死亡波纹</v>
      </c>
      <c r="C1086" t="str">
        <f>[5]lang_3!C1086</f>
        <v>#对所有兵团造成土系伤害(墓园兵团无效）</v>
      </c>
      <c r="D1086">
        <f>[5]lang_3!D1086</f>
        <v>0</v>
      </c>
    </row>
    <row r="1087" spans="1:4">
      <c r="A1087" t="str">
        <f>[5]lang_3!A1087</f>
        <v>PLAYERSKILLDES4_507</v>
      </c>
      <c r="B1087" t="str">
        <f>[5]lang_3!B1087</f>
        <v>雷鸣爆弹</v>
      </c>
      <c r="C1087" t="str">
        <f>[5]lang_3!C1087</f>
        <v>#对敌方兵团造成土系伤害，并有50%概率造成[color=e07c44,outlinecolor=3c1e0aff,outlinesize=1,fontsize=20]「眩晕」[-]效果</v>
      </c>
      <c r="D1087">
        <f>[5]lang_3!D1087</f>
        <v>0</v>
      </c>
    </row>
    <row r="1088" spans="1:4">
      <c r="A1088" t="str">
        <f>[5]lang_3!A1088</f>
        <v>PLAYERSKILLDES4_5071</v>
      </c>
      <c r="B1088" t="str">
        <f>[5]lang_3!B1088</f>
        <v>雷鸣爆弹</v>
      </c>
      <c r="C1088" t="str">
        <f>[5]lang_3!C1088</f>
        <v>#对敌方兵团造成土系伤害，并有50%概率造成[color=e07c44,outlinecolor=3c1e0aff,outlinesize=1,fontsize=20]「眩晕」[-]效果</v>
      </c>
      <c r="D1088">
        <f>[5]lang_3!D1088</f>
        <v>0</v>
      </c>
    </row>
    <row r="1089" spans="1:4">
      <c r="A1089" t="str">
        <f>[5]lang_3!A1089</f>
        <v>PLAYERSKILLDES4_508</v>
      </c>
      <c r="B1089" t="str">
        <f>[5]lang_3!B1089</f>
        <v>悲痛欲绝</v>
      </c>
      <c r="C1089" t="str">
        <f>[5]lang_3!C1089</f>
        <v>#使的敌方兵团立即进入[color=e07c44,outlinecolor=3c1e0aff,outlinesize=1,fontsize=20]「士气低落」[-]状态</v>
      </c>
      <c r="D1089">
        <f>[5]lang_3!D1089</f>
        <v>0</v>
      </c>
    </row>
    <row r="1090" spans="1:4">
      <c r="A1090" t="str">
        <f>[5]lang_3!A1090</f>
        <v>PLAYERSKILLDES4_5081</v>
      </c>
      <c r="B1090" t="str">
        <f>[5]lang_3!B1090</f>
        <v>悲痛欲绝</v>
      </c>
      <c r="C1090" t="str">
        <f>[5]lang_3!C1090</f>
        <v>#使的敌方兵团立即进入[color=e07c44,outlinecolor=3c1e0aff,outlinesize=1,fontsize=20]「士气低落」[-]状态，降低攻速并造成[color=e07c44,outlinecolor=3c1e0aff,outlinesize=1,fontsize=20]「眩晕」[-]效果</v>
      </c>
      <c r="D1090">
        <f>[5]lang_3!D1090</f>
        <v>0</v>
      </c>
    </row>
    <row r="1091" spans="1:4">
      <c r="A1091" t="str">
        <f>[5]lang_3!A1091</f>
        <v>PLAYERSKILLDES4_509</v>
      </c>
      <c r="B1091" t="str">
        <f>[5]lang_3!B1091</f>
        <v>转世重生</v>
      </c>
      <c r="C1091" t="str">
        <f>[5]lang_3!C1091</f>
        <v>#将尸体复活并恢复目标部分生命</v>
      </c>
      <c r="D1091">
        <f>[5]lang_3!D1091</f>
        <v>0</v>
      </c>
    </row>
    <row r="1092" spans="1:4">
      <c r="A1092" t="str">
        <f>[5]lang_3!A1092</f>
        <v>PLAYERSKILLDES4_510</v>
      </c>
      <c r="B1092" t="str">
        <f>[5]lang_3!B1092</f>
        <v>招魂术</v>
      </c>
      <c r="C1092" t="str">
        <f>[5]lang_3!C1092</f>
        <v>#在指定地点召唤9个骷髅</v>
      </c>
      <c r="D1092">
        <f>[5]lang_3!D1092</f>
        <v>0</v>
      </c>
    </row>
    <row r="1093" spans="1:4">
      <c r="A1093" t="str">
        <f>[5]lang_3!A1093</f>
        <v>PLAYERSKILLDES4_5101</v>
      </c>
      <c r="B1093" t="str">
        <f>[5]lang_3!B1093</f>
        <v>招魂术</v>
      </c>
      <c r="C1093" t="str">
        <f>[5]lang_3!C1093</f>
        <v>#在指定地点召唤9个骷髅</v>
      </c>
      <c r="D1093">
        <f>[5]lang_3!D1093</f>
        <v>0</v>
      </c>
    </row>
    <row r="1094" spans="1:4">
      <c r="A1094" t="str">
        <f>[5]lang_3!A1094</f>
        <v>PLAYERSKILLDES4_5102</v>
      </c>
      <c r="B1094" t="str">
        <f>[5]lang_3!B1094</f>
        <v>招魂术</v>
      </c>
      <c r="C1094" t="str">
        <f>[5]lang_3!C1094</f>
        <v>#在指定地点召唤9个骷髅，附加[color=e07c44,outlinecolor=3c1e0aff,outlinesize=1,fontsize=20]「士气低落」[-]效果</v>
      </c>
      <c r="D1094">
        <f>[5]lang_3!D1094</f>
        <v>0</v>
      </c>
    </row>
    <row r="1095" spans="1:4">
      <c r="A1095" t="str">
        <f>[5]lang_3!A1095</f>
        <v>PLAYERSKILLDES4_5104</v>
      </c>
      <c r="B1095" t="str">
        <f>[5]lang_3!B1095</f>
        <v>招魂术</v>
      </c>
      <c r="C1095" t="str">
        <f>[5]lang_3!C1095</f>
        <v>#在指定地点召唤9个重装骷髅，附加[color=e07c44,outlinecolor=3c1e0aff,outlinesize=1,fontsize=20]「士气低落」[-]效果</v>
      </c>
      <c r="D1095">
        <f>[5]lang_3!D1095</f>
        <v>0</v>
      </c>
    </row>
    <row r="1096" spans="1:4">
      <c r="A1096" t="str">
        <f>[5]lang_3!A1096</f>
        <v>PLAYERSKILLDES4_5107</v>
      </c>
      <c r="B1096" t="str">
        <f>[5]lang_3!B1096</f>
        <v>招魂术</v>
      </c>
      <c r="C1096" t="str">
        <f>[5]lang_3!C1096</f>
        <v>#在指定地点召唤4个巫妖</v>
      </c>
      <c r="D1096">
        <f>[5]lang_3!D1096</f>
        <v>0</v>
      </c>
    </row>
    <row r="1097" spans="1:4">
      <c r="A1097" t="str">
        <f>[5]lang_3!A1097</f>
        <v>PLAYERSKILLDES4_511</v>
      </c>
      <c r="B1097" t="str">
        <f>[5]lang_3!B1097</f>
        <v>召唤土元素</v>
      </c>
      <c r="C1097" t="str">
        <f>[5]lang_3!C1097</f>
        <v>#在指定地点召唤9个土元素</v>
      </c>
      <c r="D1097">
        <f>[5]lang_3!D1097</f>
        <v>0</v>
      </c>
    </row>
    <row r="1098" spans="1:4">
      <c r="A1098" t="str">
        <f>[5]lang_3!A1098</f>
        <v>PLAYERSKILLDES4_5111</v>
      </c>
      <c r="B1098" t="str">
        <f>[5]lang_3!B1098</f>
        <v>召唤土元素</v>
      </c>
      <c r="C1098" t="str">
        <f>[5]lang_3!C1098</f>
        <v>#在指定地点召唤4个僵尸</v>
      </c>
      <c r="D1098">
        <f>[5]lang_3!D1098</f>
        <v>0</v>
      </c>
    </row>
    <row r="1099" spans="1:4">
      <c r="A1099" t="str">
        <f>[5]lang_3!A1099</f>
        <v>PLAYERSKILLDES4_512</v>
      </c>
      <c r="B1099" t="str">
        <f>[5]lang_3!B1099</f>
        <v>野性呼唤</v>
      </c>
      <c r="C1099" t="str">
        <f>[5]lang_3!C1099</f>
        <v>#在指定地点召唤9个巨狼</v>
      </c>
      <c r="D1099">
        <f>[5]lang_3!D1099</f>
        <v>0</v>
      </c>
    </row>
    <row r="1100" spans="1:4">
      <c r="A1100" t="str">
        <f>[5]lang_3!A1100</f>
        <v>PLAYERSKILLDES4_513</v>
      </c>
      <c r="B1100" t="str">
        <f>[5]lang_3!B1100</f>
        <v>巨石魔墙</v>
      </c>
      <c r="C1100" t="str">
        <f>[5]lang_3!C1100</f>
        <v>#召唤一道阻隔路过敌军的石墙</v>
      </c>
      <c r="D1100">
        <f>[5]lang_3!D1100</f>
        <v>0</v>
      </c>
    </row>
    <row r="1101" spans="1:4">
      <c r="A1101" s="174" t="str">
        <f>[5]lang_3!A1101</f>
        <v>PLAYERSKILLDES4_514</v>
      </c>
      <c r="B1101" s="174" t="str">
        <f>[5]lang_3!B1101</f>
        <v>大地神箭</v>
      </c>
      <c r="C1101" s="174" t="str">
        <f>[5]lang_3!C1101</f>
        <v>#对敌方兵团造成土系伤害，并造成[color=e07c44,outlinecolor=3c1e0aff,outlinesize=1,fontsize=20]「眩晕」[-]效果</v>
      </c>
      <c r="D1101" s="174">
        <f>[5]lang_3!D1101</f>
        <v>0</v>
      </c>
    </row>
    <row r="1102" spans="1:4">
      <c r="A1102" s="174" t="str">
        <f>[5]lang_3!A1102</f>
        <v>PLAYERSKILLDES4_515</v>
      </c>
      <c r="B1102" s="174" t="str">
        <f>[5]lang_3!B1102</f>
        <v>森林共鸣</v>
      </c>
      <c r="C1102" s="174" t="str">
        <f>[5]lang_3!C1102</f>
        <v>#在指定地点召唤9个树人</v>
      </c>
      <c r="D1102" s="174">
        <f>[5]lang_3!D1102</f>
        <v>0</v>
      </c>
    </row>
    <row r="1103" spans="1:4">
      <c r="A1103" s="174" t="str">
        <f>[5]lang_3!A1103</f>
        <v>PLAYERSKILLDES4_516</v>
      </c>
      <c r="B1103" s="174" t="str">
        <f>[5]lang_3!B1103</f>
        <v>聚灵奇术</v>
      </c>
      <c r="C1103" s="174" t="str">
        <f>[5]lang_3!C1103</f>
        <v>#对敌方非墓园兵团造成土系伤害，己方墓园兵团恢复生命</v>
      </c>
      <c r="D1103" s="174">
        <f>[5]lang_3!D1103</f>
        <v>0</v>
      </c>
    </row>
    <row r="1104" spans="1:4">
      <c r="A1104" s="174" t="str">
        <f>[5]lang_3!A1104</f>
        <v>PLAYERSKILLDES4_517</v>
      </c>
      <c r="B1104" s="174" t="str">
        <f>[5]lang_3!B1104</f>
        <v>圣盾术</v>
      </c>
      <c r="C1104" s="174" t="str">
        <f>[5]lang_3!C1104</f>
        <v>#使全体己方兵团免疫受到的伤害</v>
      </c>
      <c r="D1104" s="174">
        <f>[5]lang_3!D1104</f>
        <v>0</v>
      </c>
    </row>
    <row r="1105" spans="1:4">
      <c r="A1105" s="174" t="str">
        <f>[5]lang_3!A1105</f>
        <v>PLAYERSKILLDES4_518</v>
      </c>
      <c r="B1105" s="174" t="str">
        <f>[5]lang_3!B1105</f>
        <v>亡灵大军</v>
      </c>
      <c r="C1105" s="174" t="str">
        <f>[5]lang_3!C1105</f>
        <v>#按敌方兵团数量召唤骷髅</v>
      </c>
      <c r="D1105" s="174">
        <f>[5]lang_3!D1105</f>
        <v>0</v>
      </c>
    </row>
    <row r="1106" spans="1:4">
      <c r="A1106" s="174" t="str">
        <f>[5]lang_3!A1106</f>
        <v>PLAYERSKILLDES4_5182</v>
      </c>
      <c r="B1106" s="174" t="str">
        <f>[5]lang_3!B1106</f>
        <v>亡灵大军</v>
      </c>
      <c r="C1106" s="174" t="str">
        <f>[5]lang_3!C1106</f>
        <v>#按敌方兵团数量召唤骷髅</v>
      </c>
      <c r="D1106" s="174">
        <f>[5]lang_3!D1106</f>
        <v>0</v>
      </c>
    </row>
    <row r="1107" spans="1:4">
      <c r="A1107" s="174" t="str">
        <f>[5]lang_3!A1107</f>
        <v>PLAYERSKILLDES4_519</v>
      </c>
      <c r="B1107" s="174" t="str">
        <f>[5]lang_3!B1107</f>
        <v>屠杀指令</v>
      </c>
      <c r="C1107" s="174" t="str">
        <f>[5]lang_3!C1107</f>
        <v>#命令死亡骑士立刻发动[color=e07c44,outlinecolor=3c1e0aff,outlinesize=1,fontsize=20]【致命一击】[-]</v>
      </c>
      <c r="D1107" s="174">
        <f>[5]lang_3!D1107</f>
        <v>0</v>
      </c>
    </row>
    <row r="1108" spans="1:4">
      <c r="A1108" s="174" t="str">
        <f>[5]lang_3!A1108</f>
        <v>PLAYERSKILLDES4_5191</v>
      </c>
      <c r="B1108" s="174" t="str">
        <f>[5]lang_3!B1108</f>
        <v>屠杀指令</v>
      </c>
      <c r="C1108" s="174" t="str">
        <f>[5]lang_3!C1108</f>
        <v>#命令死亡骑士立刻发动[color=e07c44,outlinecolor=3c1e0aff,outlinesize=1,fontsize=20]【致命一击】[-]</v>
      </c>
      <c r="D1108" s="174">
        <f>[5]lang_3!D1108</f>
        <v>0</v>
      </c>
    </row>
    <row r="1109" spans="1:4">
      <c r="A1109" s="174" t="str">
        <f>[5]lang_3!A1109</f>
        <v>PLAYERSKILLDES4_520</v>
      </c>
      <c r="B1109" s="174" t="str">
        <f>[5]lang_3!B1109</f>
        <v>神秘领域</v>
      </c>
      <c r="C1109" s="174" t="str">
        <f>[5]lang_3!C1109</f>
        <v>#在指定位置召唤神秘领域，沉默所有敌方兵团</v>
      </c>
      <c r="D1109" s="174">
        <f>[5]lang_3!D1109</f>
        <v>0</v>
      </c>
    </row>
    <row r="1110" spans="1:4">
      <c r="A1110" t="str">
        <f>[5]lang_3!A1110</f>
        <v>PLAYERSKILLDES4_521</v>
      </c>
      <c r="B1110" t="str">
        <f>[5]lang_3!B1110</f>
        <v>石化大法</v>
      </c>
      <c r="C1110" t="str">
        <f>[5]lang_3!C1110</f>
        <v>#对敌方兵团造成土系伤害，并造成[color=e07c44,outlinecolor=3c1e0aff,outlinesize=1,fontsize=20]「石化」[-]效果</v>
      </c>
      <c r="D1110">
        <f>[5]lang_3!D1110</f>
        <v>0</v>
      </c>
    </row>
    <row r="1111" spans="1:4">
      <c r="A1111" t="str">
        <f>[5]lang_3!A1111</f>
        <v>PLAYERSKILLDES4_522</v>
      </c>
      <c r="B1111" t="str">
        <f>[5]lang_3!B1111</f>
        <v>山崩地裂</v>
      </c>
      <c r="C1111" t="str">
        <f>[5]lang_3!C1111</f>
        <v>#对敌方单位持续造成土系伤害，并造成[color=e07c44,outlinecolor=3c1e0aff,outlinesize=1,fontsize=20]「眩晕」[-]效果</v>
      </c>
      <c r="D1111">
        <f>[5]lang_3!D1111</f>
        <v>0</v>
      </c>
    </row>
    <row r="1112" spans="1:4">
      <c r="A1112" t="str">
        <f>[5]lang_3!A1112</f>
        <v>PLAYERSKILLDES4_523</v>
      </c>
      <c r="B1112" t="str">
        <f>[5]lang_3!B1112</f>
        <v>生命轮回</v>
      </c>
      <c r="C1112" t="str">
        <f>[5]lang_3!C1112</f>
        <v>#对敌方单位造成土系伤害，己方单位恢复生命</v>
      </c>
      <c r="D1112">
        <f>[5]lang_3!D1112</f>
        <v>0</v>
      </c>
    </row>
    <row r="1113" spans="1:4">
      <c r="A1113" t="str">
        <f>[5]lang_3!A1113</f>
        <v>PLAYERSKILLDES4_5231</v>
      </c>
      <c r="B1113" t="str">
        <f>[5]lang_3!B1113</f>
        <v>生命轮回</v>
      </c>
      <c r="C1113" t="str">
        <f>[5]lang_3!C1113</f>
        <v>#对敌方单位造成土系伤害，己方单位恢复生命</v>
      </c>
      <c r="D1113">
        <f>[5]lang_3!D1113</f>
        <v>0</v>
      </c>
    </row>
    <row r="1114" spans="1:4">
      <c r="A1114" t="str">
        <f>[5]lang_3!A1114</f>
        <v>PLAYERSKILLDES4_5232</v>
      </c>
      <c r="B1114" t="str">
        <f>[5]lang_3!B1114</f>
        <v>生命轮回</v>
      </c>
      <c r="C1114" t="str">
        <f>[5]lang_3!C1114</f>
        <v>#对敌方单位造成土系伤害，己方单位恢复生命</v>
      </c>
      <c r="D1114">
        <f>[5]lang_3!D1114</f>
        <v>0</v>
      </c>
    </row>
    <row r="1115" spans="1:4">
      <c r="A1115" t="str">
        <f>[5]lang_3!A1115</f>
        <v>PLAYERSKILLDES4_524</v>
      </c>
      <c r="B1115" t="str">
        <f>[5]lang_3!B1115</f>
        <v>晶化大地</v>
      </c>
      <c r="C1115" t="str">
        <f>[5]lang_3!C1115</f>
        <v>#对敌方单位造成土系伤害</v>
      </c>
      <c r="D1115">
        <f>[5]lang_3!D1115</f>
        <v>0</v>
      </c>
    </row>
    <row r="1116" spans="1:4">
      <c r="A1116" t="str">
        <f>[5]lang_3!A1116</f>
        <v>PLAYERSKILLDES4_525</v>
      </c>
      <c r="B1116" t="str">
        <f>[5]lang_3!B1116</f>
        <v>黑暗时刻</v>
      </c>
      <c r="C1116" t="str">
        <f>[5]lang_3!C1116</f>
        <v>#对敌方单位造成土系伤害并降低攻速，己方墓园单位恢复生命</v>
      </c>
      <c r="D1116">
        <f>[5]lang_3!D1116</f>
        <v>0</v>
      </c>
    </row>
    <row r="1117" spans="1:4">
      <c r="A1117" t="str">
        <f>[5]lang_3!A1117</f>
        <v>PLAYERSKILLDES4_526</v>
      </c>
      <c r="B1117" t="str">
        <f>[5]lang_3!B1117</f>
        <v>阴影笼罩</v>
      </c>
      <c r="C1117" t="str">
        <f>[5]lang_3!C1117</f>
        <v>#对敌方范围内造成土系伤害并降低攻速，己方增加攻速和吸血</v>
      </c>
      <c r="D1117">
        <f>[5]lang_3!D1117</f>
        <v>0</v>
      </c>
    </row>
    <row r="1118" spans="1:4">
      <c r="A1118" t="str">
        <f>[5]lang_3!A1118</f>
        <v>PLAYERSKILLDES4_49005</v>
      </c>
      <c r="B1118" t="str">
        <f>[5]lang_3!B1118</f>
        <v>诅咒铠甲</v>
      </c>
      <c r="C1118" t="str">
        <f>[5]lang_3!C1118</f>
        <v>#降低所有敌方兵团攻击、攻速以及30移动速度</v>
      </c>
      <c r="D1118">
        <f>[5]lang_3!D1118</f>
        <v>0</v>
      </c>
    </row>
    <row r="1119" spans="1:4">
      <c r="A1119" t="str">
        <f>[5]lang_3!A1119</f>
        <v>PLAYERSKILLDES4_49006</v>
      </c>
      <c r="B1119" t="str">
        <f>[5]lang_3!B1119</f>
        <v>泰坦神箭</v>
      </c>
      <c r="C1119" t="str">
        <f>[5]lang_3!C1119</f>
        <v>#对敌方兵团造成气系伤害</v>
      </c>
      <c r="D1119">
        <f>[5]lang_3!D1119</f>
        <v>0</v>
      </c>
    </row>
    <row r="1120" spans="1:4">
      <c r="A1120" t="str">
        <f>[5]lang_3!A1120</f>
        <v>PLAYERSKILLDES4_49007</v>
      </c>
      <c r="B1120" t="str">
        <f>[5]lang_3!B1120</f>
        <v>鬼王斗篷</v>
      </c>
      <c r="C1120" t="str">
        <f>[5]lang_3!C1120</f>
        <v>#开场自动召唤9个骷髅</v>
      </c>
      <c r="D1120">
        <f>[5]lang_3!D1120</f>
        <v>0</v>
      </c>
    </row>
    <row r="1121" spans="1:4">
      <c r="A1121" t="str">
        <f>[5]lang_3!A1121</f>
        <v>PLAYERSKILLDES4_49008</v>
      </c>
      <c r="B1121" t="str">
        <f>[5]lang_3!B1121</f>
        <v>龙王神力</v>
      </c>
      <c r="C1121" t="str">
        <f>[5]lang_3!C1121</f>
        <v>#开场后召唤一只龙</v>
      </c>
      <c r="D1121">
        <f>[5]lang_3!D1121</f>
        <v>0</v>
      </c>
    </row>
    <row r="1122" spans="1:4">
      <c r="A1122" t="str">
        <f>[5]lang_3!A1122</f>
        <v>PLAYERSKILLDES4_49009</v>
      </c>
      <c r="B1122" t="str">
        <f>[5]lang_3!B1122</f>
        <v>天使联盟</v>
      </c>
      <c r="C1122" t="str">
        <f>[5]lang_3!C1122</f>
        <v>#提高己方全体兵团攻击、攻速以及30移动速度</v>
      </c>
      <c r="D1122">
        <f>[5]lang_3!D1122</f>
        <v>0</v>
      </c>
    </row>
    <row r="1123" spans="1:4">
      <c r="A1123" t="str">
        <f>[5]lang_3!A1123</f>
        <v>PLAYERSKILLDES4_40005</v>
      </c>
      <c r="B1123">
        <f>[5]lang_3!B1123</f>
        <v>0</v>
      </c>
      <c r="C1123" t="str">
        <f>[5]lang_3!C1123</f>
        <v>#对敌方兵团造成水系伤害</v>
      </c>
      <c r="D1123">
        <f>[5]lang_3!D1123</f>
        <v>0</v>
      </c>
    </row>
    <row r="1124" spans="1:4">
      <c r="A1124" t="str">
        <f>[5]lang_3!A1124</f>
        <v>PLAYERSKILLDESEX_490081</v>
      </c>
      <c r="B1124">
        <f>[5]lang_3!B1124</f>
        <v>0</v>
      </c>
      <c r="C1124" t="str">
        <f>[5]lang_3!C1124</f>
        <v>#[color=f0f000,fontsize=22,outlinecolor=3c1e0aff]能量吐息[-][][-]圣龙宝宝的普通攻击变为分裂攻击</v>
      </c>
      <c r="D1124">
        <f>[5]lang_3!D1124</f>
        <v>0</v>
      </c>
    </row>
    <row r="1125" spans="1:4">
      <c r="A1125" t="str">
        <f>[5]lang_3!A1125</f>
        <v>PLAYERSKILLDESEX_490082</v>
      </c>
      <c r="B1125">
        <f>[5]lang_3!B1125</f>
        <v>0</v>
      </c>
      <c r="C1125" t="str">
        <f>[5]lang_3!C1125</f>
        <v>#[color=f0f000,fontsize=22,outlinecolor=3c1e0aff]蓝色龙鳞[-][][-]圣龙宝宝免疫「流血」和「疾病」，提高己方所有兵团气系抗性10%</v>
      </c>
      <c r="D1125">
        <f>[5]lang_3!D1125</f>
        <v>0</v>
      </c>
    </row>
    <row r="1126" spans="1:4">
      <c r="A1126" t="str">
        <f>[5]lang_3!A1126</f>
        <v>PLAYERSKILLDESEX_490084</v>
      </c>
      <c r="B1126">
        <f>[5]lang_3!B1126</f>
        <v>0</v>
      </c>
      <c r="C1126" t="str">
        <f>[5]lang_3!C1126</f>
        <v>#[color=f0f000,fontsize=22,outlinecolor=3c1e0aff]恐惧[-][][-]圣龙有概率对全体敌方兵团造成伤害并附加10%概率[color=e07c44,fontsize=20]眩晕[-]</v>
      </c>
      <c r="D1126">
        <f>[5]lang_3!D1126</f>
        <v>0</v>
      </c>
    </row>
    <row r="1127" spans="1:4">
      <c r="A1127" t="str">
        <f>[5]lang_3!A1127</f>
        <v>PLAYERSKILLDESEX_490085</v>
      </c>
      <c r="B1127">
        <f>[5]lang_3!B1127</f>
        <v>0</v>
      </c>
      <c r="C1127" t="str">
        <f>[5]lang_3!C1127</f>
        <v>#[color=f0f000,fontsize=22,outlinecolor=3c1e0aff]魔法免疫[-][][-]圣龙免疫所有法术伤害</v>
      </c>
      <c r="D1127">
        <f>[5]lang_3!D1127</f>
        <v>0</v>
      </c>
    </row>
    <row r="1128" spans="1:4">
      <c r="A1128">
        <f>[5]lang_3!A1128</f>
        <v>0</v>
      </c>
      <c r="B1128">
        <f>[5]lang_3!B1128</f>
        <v>0</v>
      </c>
      <c r="C1128">
        <f>[5]lang_3!C1128</f>
        <v>0</v>
      </c>
      <c r="D1128">
        <f>[5]lang_3!D1128</f>
        <v>0</v>
      </c>
    </row>
    <row r="1129" spans="1:4">
      <c r="A1129">
        <f>[5]lang_3!A1129</f>
        <v>0</v>
      </c>
      <c r="B1129">
        <f>[5]lang_3!B1129</f>
        <v>0</v>
      </c>
      <c r="C1129">
        <f>[5]lang_3!C1129</f>
        <v>0</v>
      </c>
      <c r="D1129">
        <f>[5]lang_3!D1129</f>
        <v>0</v>
      </c>
    </row>
    <row r="1130" spans="1:4">
      <c r="A1130">
        <f>[5]lang_3!A1130</f>
        <v>0</v>
      </c>
      <c r="B1130">
        <f>[5]lang_3!B1130</f>
        <v>0</v>
      </c>
      <c r="C1130">
        <f>[5]lang_3!C1130</f>
        <v>0</v>
      </c>
      <c r="D1130">
        <f>[5]lang_3!D1130</f>
        <v>0</v>
      </c>
    </row>
    <row r="1131" spans="1:4">
      <c r="A1131" t="str">
        <f>[5]lang_3!A1131</f>
        <v>#英雄法术释放描述</v>
      </c>
      <c r="B1131">
        <f>[5]lang_3!B1131</f>
        <v>0</v>
      </c>
      <c r="C1131">
        <f>[5]lang_3!C1131</f>
        <v>0</v>
      </c>
      <c r="D1131">
        <f>[5]lang_3!D1131</f>
        <v>0</v>
      </c>
    </row>
    <row r="1132" spans="1:4">
      <c r="A1132" s="174" t="str">
        <f>[5]lang_3!A1132</f>
        <v>PLAYERSKILLDES3_201</v>
      </c>
      <c r="B1132" s="174" t="str">
        <f>[5]lang_3!B1132</f>
        <v>烈火神盾</v>
      </c>
      <c r="C1132" s="174" t="str">
        <f>[5]lang_3!C1132</f>
        <v>#友军 提高反伤&amp;火抗</v>
      </c>
      <c r="D1132" s="174">
        <f>[5]lang_3!D1132</f>
        <v>0</v>
      </c>
    </row>
    <row r="1133" spans="1:4">
      <c r="A1133" s="174" t="str">
        <f>[5]lang_3!A1133</f>
        <v>PLAYERSKILLDES3_202</v>
      </c>
      <c r="B1133" s="174" t="str">
        <f>[5]lang_3!B1133</f>
        <v>嗜血奇术</v>
      </c>
      <c r="C1133" s="174" t="str">
        <f>[5]lang_3!C1133</f>
        <v>#友军 提高攻击&amp;吸血</v>
      </c>
      <c r="D1133" s="174">
        <f>[5]lang_3!D1133</f>
        <v>0</v>
      </c>
    </row>
    <row r="1134" spans="1:4">
      <c r="A1134" t="str">
        <f>[5]lang_3!A1134</f>
        <v>PLAYERSKILLDES3_203</v>
      </c>
      <c r="B1134" t="str">
        <f>[5]lang_3!B1134</f>
        <v>屠戮成性</v>
      </c>
      <c r="C1134" t="str">
        <f>[5]lang_3!C1134</f>
        <v>#友军 提高攻击</v>
      </c>
      <c r="D1134">
        <f>[5]lang_3!D1134</f>
        <v>0</v>
      </c>
    </row>
    <row r="1135" spans="1:4">
      <c r="A1135" t="str">
        <f>[5]lang_3!A1135</f>
        <v>PLAYERSKILLDES3_204</v>
      </c>
      <c r="B1135" t="str">
        <f>[5]lang_3!B1135</f>
        <v>孤注一掷</v>
      </c>
      <c r="C1135" t="str">
        <f>[5]lang_3!C1135</f>
        <v>#友军 提高攻速</v>
      </c>
      <c r="D1135">
        <f>[5]lang_3!D1135</f>
        <v>0</v>
      </c>
    </row>
    <row r="1136" spans="1:4">
      <c r="A1136" t="str">
        <f>[5]lang_3!A1136</f>
        <v>PLAYERSKILLDES3_205</v>
      </c>
      <c r="B1136" t="str">
        <f>[5]lang_3!B1136</f>
        <v>连珠火球</v>
      </c>
      <c r="C1136" t="str">
        <f>[5]lang_3!C1136</f>
        <v>#敌军 造成伤害</v>
      </c>
      <c r="D1136">
        <f>[5]lang_3!D1136</f>
        <v>0</v>
      </c>
    </row>
    <row r="1137" spans="1:4">
      <c r="A1137" t="str">
        <f>[5]lang_3!A1137</f>
        <v>PLAYERSKILLDES3_206</v>
      </c>
      <c r="B1137" t="str">
        <f>[5]lang_3!B1137</f>
        <v>龙息术</v>
      </c>
      <c r="C1137" t="str">
        <f>[5]lang_3!C1137</f>
        <v>#敌军 造成伤害</v>
      </c>
      <c r="D1137">
        <f>[5]lang_3!D1137</f>
        <v>0</v>
      </c>
    </row>
    <row r="1138" spans="1:4">
      <c r="A1138" s="175" t="str">
        <f>[5]lang_3!A1138</f>
        <v>PLAYERSKILLDES3_207</v>
      </c>
      <c r="B1138" s="175" t="str">
        <f>[5]lang_3!B1138</f>
        <v>地狱烈焰</v>
      </c>
      <c r="C1138" s="175" t="str">
        <f>[5]lang_3!C1138</f>
        <v>#敌军 持续伤害</v>
      </c>
      <c r="D1138" s="175">
        <f>[5]lang_3!D1138</f>
        <v>0</v>
      </c>
    </row>
    <row r="1139" spans="1:4">
      <c r="A1139" t="str">
        <f>[5]lang_3!A1139</f>
        <v>PLAYERSKILLDES3_208</v>
      </c>
      <c r="B1139" t="str">
        <f>[5]lang_3!B1139</f>
        <v>烈火魔墙</v>
      </c>
      <c r="C1139" t="str">
        <f>[5]lang_3!C1139</f>
        <v>#敌军 持续伤害</v>
      </c>
      <c r="D1139">
        <f>[5]lang_3!D1139</f>
        <v>0</v>
      </c>
    </row>
    <row r="1140" spans="1:4">
      <c r="A1140" s="175" t="str">
        <f>[5]lang_3!A1140</f>
        <v>PLAYERSKILLDES3_2081</v>
      </c>
      <c r="B1140" s="175" t="str">
        <f>[5]lang_3!B1140</f>
        <v>幽火魔墙</v>
      </c>
      <c r="C1140" s="175" t="str">
        <f>[5]lang_3!C1140</f>
        <v>#敌军 持续伤害</v>
      </c>
      <c r="D1140" s="175">
        <f>[5]lang_3!D1140</f>
        <v>0</v>
      </c>
    </row>
    <row r="1141" spans="1:4">
      <c r="A1141" t="str">
        <f>[5]lang_3!A1141</f>
        <v>PLAYERSKILLDES3_2082</v>
      </c>
      <c r="B1141" t="str">
        <f>[5]lang_3!B1141</f>
        <v>幽火魔墙</v>
      </c>
      <c r="C1141" t="str">
        <f>[5]lang_3!C1141</f>
        <v>#敌军 持续伤害</v>
      </c>
      <c r="D1141">
        <f>[5]lang_3!D1141</f>
        <v>0</v>
      </c>
    </row>
    <row r="1142" spans="1:4">
      <c r="A1142" t="str">
        <f>[5]lang_3!A1142</f>
        <v>PLAYERSKILLDES3_209</v>
      </c>
      <c r="B1142" t="str">
        <f>[5]lang_3!B1142</f>
        <v>末日审判</v>
      </c>
      <c r="C1142" t="str">
        <f>[5]lang_3!C1142</f>
        <v>#敌军 造成伤害</v>
      </c>
      <c r="D1142">
        <f>[5]lang_3!D1142</f>
        <v>0</v>
      </c>
    </row>
    <row r="1143" spans="1:4">
      <c r="A1143" t="str">
        <f>[5]lang_3!A1143</f>
        <v>PLAYERSKILLDES3_210</v>
      </c>
      <c r="B1143" t="str">
        <f>[5]lang_3!B1143</f>
        <v>双目失明</v>
      </c>
      <c r="C1143" t="str">
        <f>[5]lang_3!C1143</f>
        <v>#敌军 降低命中</v>
      </c>
      <c r="D1143">
        <f>[5]lang_3!D1143</f>
        <v>0</v>
      </c>
    </row>
    <row r="1144" spans="1:4">
      <c r="A1144" t="str">
        <f>[5]lang_3!A1144</f>
        <v>PLAYERSKILLDES3_211</v>
      </c>
      <c r="B1144" t="str">
        <f>[5]lang_3!B1144</f>
        <v>恶咒附身</v>
      </c>
      <c r="C1144" t="str">
        <f>[5]lang_3!C1144</f>
        <v>#敌军 降低攻击</v>
      </c>
      <c r="D1144">
        <f>[5]lang_3!D1144</f>
        <v>0</v>
      </c>
    </row>
    <row r="1145" spans="1:4">
      <c r="A1145" s="174" t="str">
        <f>[5]lang_3!A1145</f>
        <v>PLAYERSKILLDES3_212</v>
      </c>
      <c r="B1145" s="174" t="str">
        <f>[5]lang_3!B1145</f>
        <v>召唤火元素</v>
      </c>
      <c r="C1145" s="174" t="str">
        <f>[5]lang_3!C1145</f>
        <v>#召唤 火元素</v>
      </c>
      <c r="D1145" s="174">
        <f>[5]lang_3!D1145</f>
        <v>0</v>
      </c>
    </row>
    <row r="1146" spans="1:4">
      <c r="A1146" s="174" t="str">
        <f>[5]lang_3!A1146</f>
        <v>PLAYERSKILLDES3_2121</v>
      </c>
      <c r="B1146" s="174" t="str">
        <f>[5]lang_3!B1146</f>
        <v>召唤火元素</v>
      </c>
      <c r="C1146" s="174" t="str">
        <f>[5]lang_3!C1146</f>
        <v>#召唤 火元素</v>
      </c>
      <c r="D1146" s="174">
        <f>[5]lang_3!D1146</f>
        <v>0</v>
      </c>
    </row>
    <row r="1147" spans="1:4">
      <c r="A1147" t="str">
        <f>[5]lang_3!A1147</f>
        <v>PLAYERSKILLDES3_213</v>
      </c>
      <c r="B1147" t="str">
        <f>[5]lang_3!B1147</f>
        <v>火焰之门</v>
      </c>
      <c r="C1147" t="str">
        <f>[5]lang_3!C1147</f>
        <v>#召唤 小恶魔</v>
      </c>
      <c r="D1147">
        <f>[5]lang_3!D1147</f>
        <v>0</v>
      </c>
    </row>
    <row r="1148" spans="1:4">
      <c r="A1148" t="str">
        <f>[5]lang_3!A1148</f>
        <v>PLAYERSKILLDES3_2131</v>
      </c>
      <c r="B1148" t="str">
        <f>[5]lang_3!B1148</f>
        <v>火焰之门</v>
      </c>
      <c r="C1148" t="str">
        <f>[5]lang_3!C1148</f>
        <v>#召唤 小恶魔</v>
      </c>
      <c r="D1148">
        <f>[5]lang_3!D1148</f>
        <v>0</v>
      </c>
    </row>
    <row r="1149" spans="1:4">
      <c r="A1149" t="str">
        <f>[5]lang_3!A1149</f>
        <v>PLAYERSKILLDES3_214</v>
      </c>
      <c r="B1149" t="str">
        <f>[5]lang_3!B1149</f>
        <v>烈火神箭</v>
      </c>
      <c r="C1149" t="str">
        <f>[5]lang_3!C1149</f>
        <v>#敌军 造成伤害</v>
      </c>
      <c r="D1149">
        <f>[5]lang_3!D1149</f>
        <v>0</v>
      </c>
    </row>
    <row r="1150" spans="1:4">
      <c r="A1150" t="str">
        <f>[5]lang_3!A1150</f>
        <v>PLAYERSKILLDES3_215</v>
      </c>
      <c r="B1150" t="str">
        <f>[5]lang_3!B1150</f>
        <v>杀戮意志</v>
      </c>
      <c r="C1150" t="str">
        <f>[5]lang_3!C1150</f>
        <v>#友军 提高攻击&amp;吸血</v>
      </c>
      <c r="D1150">
        <f>[5]lang_3!D1150</f>
        <v>0</v>
      </c>
    </row>
    <row r="1151" spans="1:4">
      <c r="A1151" t="str">
        <f>[5]lang_3!A1151</f>
        <v>PLAYERSKILLDES3_216</v>
      </c>
      <c r="B1151" t="str">
        <f>[5]lang_3!B1151</f>
        <v>深渊回响</v>
      </c>
      <c r="C1151" t="str">
        <f>[5]lang_3!C1151</f>
        <v>#召唤 恶魔并造成伤害</v>
      </c>
      <c r="D1151">
        <f>[5]lang_3!D1151</f>
        <v>0</v>
      </c>
    </row>
    <row r="1152" spans="1:4">
      <c r="A1152" t="str">
        <f>[5]lang_3!A1152</f>
        <v>PLAYERSKILLDES3_217</v>
      </c>
      <c r="B1152" t="str">
        <f>[5]lang_3!B1152</f>
        <v>烈火燎原</v>
      </c>
      <c r="C1152" t="str">
        <f>[5]lang_3!C1152</f>
        <v>#敌军 造成伤害</v>
      </c>
      <c r="D1152">
        <f>[5]lang_3!D1152</f>
        <v>0</v>
      </c>
    </row>
    <row r="1153" spans="1:4">
      <c r="A1153" t="str">
        <f>[5]lang_3!A1153</f>
        <v>PLAYERSKILLDES3_2171</v>
      </c>
      <c r="B1153" t="str">
        <f>[5]lang_3!B1153</f>
        <v>烈火燎原</v>
      </c>
      <c r="C1153" t="str">
        <f>[5]lang_3!C1153</f>
        <v>#敌军 造成伤害</v>
      </c>
      <c r="D1153">
        <f>[5]lang_3!D1153</f>
        <v>0</v>
      </c>
    </row>
    <row r="1154" spans="1:4">
      <c r="A1154" t="str">
        <f>[5]lang_3!A1154</f>
        <v>PLAYERSKILLDES3_218</v>
      </c>
      <c r="B1154" t="str">
        <f>[5]lang_3!B1154</f>
        <v>丧心病狂</v>
      </c>
      <c r="C1154" t="str">
        <f>[5]lang_3!C1154</f>
        <v>#友军 提高伤害</v>
      </c>
      <c r="D1154">
        <f>[5]lang_3!D1154</f>
        <v>0</v>
      </c>
    </row>
    <row r="1155" spans="1:4">
      <c r="A1155" t="str">
        <f>[5]lang_3!A1155</f>
        <v>PLAYERSKILLDES3_301</v>
      </c>
      <c r="B1155" t="str">
        <f>[5]lang_3!B1155</f>
        <v>寒冰神盾</v>
      </c>
      <c r="C1155" t="str">
        <f>[5]lang_3!C1155</f>
        <v>#友军 提供冰盾&amp;水抗</v>
      </c>
      <c r="D1155">
        <f>[5]lang_3!D1155</f>
        <v>0</v>
      </c>
    </row>
    <row r="1156" spans="1:4">
      <c r="A1156" t="str">
        <f>[5]lang_3!A1156</f>
        <v>PLAYERSKILLDES3_302</v>
      </c>
      <c r="B1156" t="str">
        <f>[5]lang_3!B1156</f>
        <v>神圣护佑</v>
      </c>
      <c r="C1156" t="str">
        <f>[5]lang_3!C1156</f>
        <v>#友军 提高兵团免伤</v>
      </c>
      <c r="D1156">
        <f>[5]lang_3!D1156</f>
        <v>0</v>
      </c>
    </row>
    <row r="1157" spans="1:4">
      <c r="A1157" t="str">
        <f>[5]lang_3!A1157</f>
        <v>PLAYERSKILLDES3_303</v>
      </c>
      <c r="B1157" t="str">
        <f>[5]lang_3!B1157</f>
        <v>寒冰魔墙</v>
      </c>
      <c r="C1157" t="str">
        <f>[5]lang_3!C1157</f>
        <v>#召唤 冰墙</v>
      </c>
      <c r="D1157">
        <f>[5]lang_3!D1157</f>
        <v>0</v>
      </c>
    </row>
    <row r="1158" spans="1:4">
      <c r="A1158" t="str">
        <f>[5]lang_3!A1158</f>
        <v>PLAYERSKILLDES3_304</v>
      </c>
      <c r="B1158" t="str">
        <f>[5]lang_3!B1158</f>
        <v>失忆大法</v>
      </c>
      <c r="C1158" t="str">
        <f>[5]lang_3!C1158</f>
        <v>#敌军 控制目标</v>
      </c>
      <c r="D1158">
        <f>[5]lang_3!D1158</f>
        <v>0</v>
      </c>
    </row>
    <row r="1159" spans="1:4">
      <c r="A1159" t="str">
        <f>[5]lang_3!A1159</f>
        <v>PLAYERSKILLDES3_305</v>
      </c>
      <c r="B1159" t="str">
        <f>[5]lang_3!B1159</f>
        <v>寒冰魔环</v>
      </c>
      <c r="C1159" t="str">
        <f>[5]lang_3!C1159</f>
        <v>#敌军 造成伤害</v>
      </c>
      <c r="D1159">
        <f>[5]lang_3!D1159</f>
        <v>0</v>
      </c>
    </row>
    <row r="1160" spans="1:4">
      <c r="A1160" t="str">
        <f>[5]lang_3!A1160</f>
        <v>PLAYERSKILLDES3_3051</v>
      </c>
      <c r="B1160" t="str">
        <f>[5]lang_3!B1160</f>
        <v>寒冰魔环</v>
      </c>
      <c r="C1160" t="str">
        <f>[5]lang_3!C1160</f>
        <v>#敌军 造成伤害</v>
      </c>
      <c r="D1160">
        <f>[5]lang_3!D1160</f>
        <v>0</v>
      </c>
    </row>
    <row r="1161" spans="1:4">
      <c r="A1161" t="str">
        <f>[5]lang_3!A1161</f>
        <v>PLAYERSKILLDES3_3052</v>
      </c>
      <c r="B1161" t="str">
        <f>[5]lang_3!B1161</f>
        <v>寒冰魔环</v>
      </c>
      <c r="C1161" t="str">
        <f>[5]lang_3!C1161</f>
        <v>#敌军 造成伤害</v>
      </c>
      <c r="D1161">
        <f>[5]lang_3!D1161</f>
        <v>0</v>
      </c>
    </row>
    <row r="1162" spans="1:4">
      <c r="A1162" t="str">
        <f>[5]lang_3!A1162</f>
        <v>PLAYERSKILLDES3_306</v>
      </c>
      <c r="B1162" t="str">
        <f>[5]lang_3!B1162</f>
        <v>霹雳寒冰</v>
      </c>
      <c r="C1162" t="str">
        <f>[5]lang_3!C1162</f>
        <v>#敌军 造成伤害</v>
      </c>
      <c r="D1162">
        <f>[5]lang_3!D1162</f>
        <v>0</v>
      </c>
    </row>
    <row r="1163" spans="1:4">
      <c r="A1163" t="str">
        <f>[5]lang_3!A1163</f>
        <v>PLAYERSKILLDES3_307</v>
      </c>
      <c r="B1163" t="str">
        <f>[5]lang_3!B1163</f>
        <v>冰雪风暴</v>
      </c>
      <c r="C1163" t="str">
        <f>[5]lang_3!C1163</f>
        <v>#敌军 持续伤害</v>
      </c>
      <c r="D1163">
        <f>[5]lang_3!D1163</f>
        <v>0</v>
      </c>
    </row>
    <row r="1164" spans="1:4">
      <c r="A1164" t="str">
        <f>[5]lang_3!A1164</f>
        <v>PLAYERSKILLDES3_308</v>
      </c>
      <c r="B1164" t="str">
        <f>[5]lang_3!B1164</f>
        <v>欢欣鼓舞</v>
      </c>
      <c r="C1164" t="str">
        <f>[5]lang_3!C1164</f>
        <v>#友军 士气高涨</v>
      </c>
      <c r="D1164">
        <f>[5]lang_3!D1164</f>
        <v>0</v>
      </c>
    </row>
    <row r="1165" spans="1:4">
      <c r="A1165" t="str">
        <f>[5]lang_3!A1165</f>
        <v>PLAYERSKILLDES3_309</v>
      </c>
      <c r="B1165" t="str">
        <f>[5]lang_3!B1165</f>
        <v>驱魔大法</v>
      </c>
      <c r="C1165" t="str">
        <f>[5]lang_3!C1165</f>
        <v>#友军 驱散</v>
      </c>
      <c r="D1165">
        <f>[5]lang_3!D1165</f>
        <v>0</v>
      </c>
    </row>
    <row r="1166" spans="1:4">
      <c r="A1166" t="str">
        <f>[5]lang_3!A1166</f>
        <v>PLAYERSKILLDES3_310</v>
      </c>
      <c r="B1166" t="str">
        <f>[5]lang_3!B1166</f>
        <v>瞬间移动</v>
      </c>
      <c r="C1166" t="str">
        <f>[5]lang_3!C1166</f>
        <v>#友军 瞬移</v>
      </c>
      <c r="D1166">
        <f>[5]lang_3!D1166</f>
        <v>0</v>
      </c>
    </row>
    <row r="1167" spans="1:4">
      <c r="A1167" t="str">
        <f>[5]lang_3!A1167</f>
        <v>PLAYERSKILLDES3_311</v>
      </c>
      <c r="B1167" t="str">
        <f>[5]lang_3!B1167</f>
        <v>召唤水元素</v>
      </c>
      <c r="C1167" t="str">
        <f>[5]lang_3!C1167</f>
        <v>#召唤 水元素</v>
      </c>
      <c r="D1167">
        <f>[5]lang_3!D1167</f>
        <v>0</v>
      </c>
    </row>
    <row r="1168" spans="1:4">
      <c r="A1168" t="str">
        <f>[5]lang_3!A1168</f>
        <v>PLAYERSKILLDES3_312</v>
      </c>
      <c r="B1168" t="str">
        <f>[5]lang_3!B1168</f>
        <v>镜像大法</v>
      </c>
      <c r="C1168" t="str">
        <f>[5]lang_3!C1168</f>
        <v>#召唤 镜像</v>
      </c>
      <c r="D1168">
        <f>[5]lang_3!D1168</f>
        <v>0</v>
      </c>
    </row>
    <row r="1169" spans="1:4">
      <c r="A1169" t="str">
        <f>[5]lang_3!A1169</f>
        <v>PLAYERSKILLDES3_313</v>
      </c>
      <c r="B1169" t="str">
        <f>[5]lang_3!B1169</f>
        <v>生命链接</v>
      </c>
      <c r="C1169" t="str">
        <f>[5]lang_3!C1169</f>
        <v>#友军 均摊生命</v>
      </c>
      <c r="D1169">
        <f>[5]lang_3!D1169</f>
        <v>0</v>
      </c>
    </row>
    <row r="1170" spans="1:4">
      <c r="A1170" t="str">
        <f>[5]lang_3!A1170</f>
        <v>PLAYERSKILLDES3_314</v>
      </c>
      <c r="B1170" t="str">
        <f>[5]lang_3!B1170</f>
        <v>疗伤</v>
      </c>
      <c r="C1170" t="str">
        <f>[5]lang_3!C1170</f>
        <v>#友军 提供治疗</v>
      </c>
      <c r="D1170">
        <f>[5]lang_3!D1170</f>
        <v>0</v>
      </c>
    </row>
    <row r="1171" spans="1:4">
      <c r="A1171" t="str">
        <f>[5]lang_3!A1171</f>
        <v>PLAYERSKILLDES3_315</v>
      </c>
      <c r="B1171" t="str">
        <f>[5]lang_3!B1171</f>
        <v>寒冰神箭</v>
      </c>
      <c r="C1171" t="str">
        <f>[5]lang_3!C1171</f>
        <v>#敌军 造成伤害</v>
      </c>
      <c r="D1171">
        <f>[5]lang_3!D1171</f>
        <v>0</v>
      </c>
    </row>
    <row r="1172" spans="1:4">
      <c r="A1172" t="str">
        <f>[5]lang_3!A1172</f>
        <v>PLAYERSKILLDES3_316</v>
      </c>
      <c r="B1172" t="str">
        <f>[5]lang_3!B1172</f>
        <v>祈祷</v>
      </c>
      <c r="C1172" t="str">
        <f>[5]lang_3!C1172</f>
        <v>#友军 提供治疗&amp;免伤</v>
      </c>
      <c r="D1172">
        <f>[5]lang_3!D1172</f>
        <v>0</v>
      </c>
    </row>
    <row r="1173" spans="1:4">
      <c r="A1173" t="str">
        <f>[5]lang_3!A1173</f>
        <v>PLAYERSKILLDES3_317</v>
      </c>
      <c r="B1173" t="str">
        <f>[5]lang_3!B1173</f>
        <v>能量逆转</v>
      </c>
      <c r="C1173" t="str">
        <f>[5]lang_3!C1173</f>
        <v>#全体 法术逆转</v>
      </c>
      <c r="D1173">
        <f>[5]lang_3!D1173</f>
        <v>0</v>
      </c>
    </row>
    <row r="1174" spans="1:4">
      <c r="A1174" t="str">
        <f>[5]lang_3!A1174</f>
        <v>PLAYERSKILLDES3_318</v>
      </c>
      <c r="B1174" t="str">
        <f>[5]lang_3!B1174</f>
        <v>王者之风</v>
      </c>
      <c r="C1174" t="str">
        <f>[5]lang_3!C1174</f>
        <v>#友军 提高攻速&amp;攻击</v>
      </c>
      <c r="D1174">
        <f>[5]lang_3!D1174</f>
        <v>0</v>
      </c>
    </row>
    <row r="1175" spans="1:4">
      <c r="A1175" s="174" t="str">
        <f>[5]lang_3!A1175</f>
        <v>PLAYERSKILLDES3_401</v>
      </c>
      <c r="B1175" s="174" t="str">
        <f>[5]lang_3!B1175</f>
        <v>大气神盾</v>
      </c>
      <c r="C1175" s="174" t="str">
        <f>[5]lang_3!C1175</f>
        <v>#友军 提高闪避&amp;风抗</v>
      </c>
      <c r="D1175" s="174">
        <f>[5]lang_3!D1175</f>
        <v>0</v>
      </c>
    </row>
    <row r="1176" spans="1:4">
      <c r="A1176" s="174" t="str">
        <f>[5]lang_3!A1176</f>
        <v>PLAYERSKILLDES3_402</v>
      </c>
      <c r="B1176" s="174" t="str">
        <f>[5]lang_3!B1176</f>
        <v>飓风魔墙</v>
      </c>
      <c r="C1176" s="174" t="str">
        <f>[5]lang_3!C1176</f>
        <v>#友军 提高闪避&amp;移速</v>
      </c>
      <c r="D1176" s="174">
        <f>[5]lang_3!D1176</f>
        <v>0</v>
      </c>
    </row>
    <row r="1177" spans="1:4">
      <c r="A1177" t="str">
        <f>[5]lang_3!A1177</f>
        <v>PLAYERSKILLDES3_403</v>
      </c>
      <c r="B1177" t="str">
        <f>[5]lang_3!B1177</f>
        <v>快攻战术</v>
      </c>
      <c r="C1177" t="str">
        <f>[5]lang_3!C1177</f>
        <v>#友军 提高攻速&amp;移速</v>
      </c>
      <c r="D1177">
        <f>[5]lang_3!D1177</f>
        <v>0</v>
      </c>
    </row>
    <row r="1178" spans="1:4">
      <c r="A1178" t="str">
        <f>[5]lang_3!A1178</f>
        <v>PLAYERSKILLDES3_404</v>
      </c>
      <c r="B1178" t="str">
        <f>[5]lang_3!B1178</f>
        <v>幸运之神</v>
      </c>
      <c r="C1178" t="str">
        <f>[5]lang_3!C1178</f>
        <v>#友军 提高暴击&amp;闪避</v>
      </c>
      <c r="D1178">
        <f>[5]lang_3!D1178</f>
        <v>0</v>
      </c>
    </row>
    <row r="1179" spans="1:4">
      <c r="A1179" t="str">
        <f>[5]lang_3!A1179</f>
        <v>PLAYERSKILLDES3_405</v>
      </c>
      <c r="B1179" t="str">
        <f>[5]lang_3!B1179</f>
        <v>百发百中</v>
      </c>
      <c r="C1179" t="str">
        <f>[5]lang_3!C1179</f>
        <v>#友军 必定暴击</v>
      </c>
      <c r="D1179">
        <f>[5]lang_3!D1179</f>
        <v>0</v>
      </c>
    </row>
    <row r="1180" spans="1:4">
      <c r="A1180" t="str">
        <f>[5]lang_3!A1180</f>
        <v>PLAYERSKILLDES3_406</v>
      </c>
      <c r="B1180" t="str">
        <f>[5]lang_3!B1180</f>
        <v>蛊惑人心</v>
      </c>
      <c r="C1180" t="str">
        <f>[5]lang_3!C1180</f>
        <v>#敌军 控制目标</v>
      </c>
      <c r="D1180">
        <f>[5]lang_3!D1180</f>
        <v>0</v>
      </c>
    </row>
    <row r="1181" spans="1:4">
      <c r="A1181" t="str">
        <f>[5]lang_3!A1181</f>
        <v>PLAYERSKILLDES3_407</v>
      </c>
      <c r="B1181" t="str">
        <f>[5]lang_3!B1181</f>
        <v>时间凝滞</v>
      </c>
      <c r="C1181" t="str">
        <f>[5]lang_3!C1181</f>
        <v>#敌军 控制目标</v>
      </c>
      <c r="D1181">
        <f>[5]lang_3!D1181</f>
        <v>0</v>
      </c>
    </row>
    <row r="1182" spans="1:4">
      <c r="A1182" t="str">
        <f>[5]lang_3!A1182</f>
        <v>PLAYERSKILLDES3_408</v>
      </c>
      <c r="B1182" t="str">
        <f>[5]lang_3!B1182</f>
        <v>连锁闪电</v>
      </c>
      <c r="C1182" t="str">
        <f>[5]lang_3!C1182</f>
        <v>#敌军 造成伤害</v>
      </c>
      <c r="D1182">
        <f>[5]lang_3!D1182</f>
        <v>0</v>
      </c>
    </row>
    <row r="1183" spans="1:4">
      <c r="A1183" t="str">
        <f>[5]lang_3!A1183</f>
        <v>PLAYERSKILLDES3_4081</v>
      </c>
      <c r="B1183" t="str">
        <f>[5]lang_3!B1183</f>
        <v>连锁闪电</v>
      </c>
      <c r="C1183" t="str">
        <f>[5]lang_3!C1183</f>
        <v>#敌军 造成伤害</v>
      </c>
      <c r="D1183">
        <f>[5]lang_3!D1183</f>
        <v>0</v>
      </c>
    </row>
    <row r="1184" spans="1:4">
      <c r="A1184" s="174" t="str">
        <f>[5]lang_3!A1184</f>
        <v>PLAYERSKILLDES3_4082</v>
      </c>
      <c r="B1184" s="174" t="str">
        <f>[5]lang_3!B1184</f>
        <v>连锁闪电</v>
      </c>
      <c r="C1184" s="174" t="str">
        <f>[5]lang_3!C1184</f>
        <v>#敌军 造成伤害</v>
      </c>
      <c r="D1184" s="174">
        <f>[5]lang_3!D1184</f>
        <v>0</v>
      </c>
    </row>
    <row r="1185" spans="1:4">
      <c r="A1185" s="174" t="str">
        <f>[5]lang_3!A1185</f>
        <v>PLAYERSKILLDES3_409</v>
      </c>
      <c r="B1185" s="174" t="str">
        <f>[5]lang_3!B1185</f>
        <v>霹雳闪电</v>
      </c>
      <c r="C1185" s="174" t="str">
        <f>[5]lang_3!C1185</f>
        <v>#敌军 造成伤害</v>
      </c>
      <c r="D1185" s="174">
        <f>[5]lang_3!D1185</f>
        <v>0</v>
      </c>
    </row>
    <row r="1186" spans="1:4">
      <c r="A1186" t="str">
        <f>[5]lang_3!A1186</f>
        <v>PLAYERSKILLDES3_410</v>
      </c>
      <c r="B1186" t="str">
        <f>[5]lang_3!B1186</f>
        <v>亡灵杀手</v>
      </c>
      <c r="C1186" t="str">
        <f>[5]lang_3!C1186</f>
        <v>#敌军 造成伤害</v>
      </c>
      <c r="D1186">
        <f>[5]lang_3!D1186</f>
        <v>0</v>
      </c>
    </row>
    <row r="1187" spans="1:4">
      <c r="A1187" t="str">
        <f>[5]lang_3!A1187</f>
        <v>PLAYERSKILLDES3_411</v>
      </c>
      <c r="B1187" t="str">
        <f>[5]lang_3!B1187</f>
        <v>风暴术</v>
      </c>
      <c r="C1187" t="str">
        <f>[5]lang_3!C1187</f>
        <v>#敌军 造成伤害</v>
      </c>
      <c r="D1187">
        <f>[5]lang_3!D1187</f>
        <v>0</v>
      </c>
    </row>
    <row r="1188" spans="1:4">
      <c r="A1188" t="str">
        <f>[5]lang_3!A1188</f>
        <v>PLAYERSKILLDES3_412</v>
      </c>
      <c r="B1188" t="str">
        <f>[5]lang_3!B1188</f>
        <v>支离破碎</v>
      </c>
      <c r="C1188" t="str">
        <f>[5]lang_3!C1188</f>
        <v>#敌军 驱散&amp;降低气抗</v>
      </c>
      <c r="D1188">
        <f>[5]lang_3!D1188</f>
        <v>0</v>
      </c>
    </row>
    <row r="1189" spans="1:4">
      <c r="A1189" t="str">
        <f>[5]lang_3!A1189</f>
        <v>PLAYERSKILLDES3_413</v>
      </c>
      <c r="B1189" t="str">
        <f>[5]lang_3!B1189</f>
        <v>毁灭之光</v>
      </c>
      <c r="C1189" t="str">
        <f>[5]lang_3!C1189</f>
        <v>#敌军 降低免伤&amp;闪避</v>
      </c>
      <c r="D1189">
        <f>[5]lang_3!D1189</f>
        <v>0</v>
      </c>
    </row>
    <row r="1190" spans="1:4">
      <c r="A1190" t="str">
        <f>[5]lang_3!A1190</f>
        <v>PLAYERSKILLDES3_414</v>
      </c>
      <c r="B1190" t="str">
        <f>[5]lang_3!B1190</f>
        <v>召唤气元素</v>
      </c>
      <c r="C1190" t="str">
        <f>[5]lang_3!C1190</f>
        <v>#召唤 气元素</v>
      </c>
      <c r="D1190">
        <f>[5]lang_3!D1190</f>
        <v>0</v>
      </c>
    </row>
    <row r="1191" spans="1:4">
      <c r="A1191" t="str">
        <f>[5]lang_3!A1191</f>
        <v>PLAYERSKILLDES3_415</v>
      </c>
      <c r="B1191" t="str">
        <f>[5]lang_3!B1191</f>
        <v>大气神箭</v>
      </c>
      <c r="C1191" t="str">
        <f>[5]lang_3!C1191</f>
        <v>#敌军 造成伤害</v>
      </c>
      <c r="D1191">
        <f>[5]lang_3!D1191</f>
        <v>0</v>
      </c>
    </row>
    <row r="1192" spans="1:4">
      <c r="A1192" t="str">
        <f>[5]lang_3!A1192</f>
        <v>PLAYERSKILLDES3_4151</v>
      </c>
      <c r="B1192" t="str">
        <f>[5]lang_3!B1192</f>
        <v>大气神箭</v>
      </c>
      <c r="C1192" t="str">
        <f>[5]lang_3!C1192</f>
        <v>#敌军 造成伤害</v>
      </c>
      <c r="D1192">
        <f>[5]lang_3!D1192</f>
        <v>0</v>
      </c>
    </row>
    <row r="1193" spans="1:4">
      <c r="A1193" t="str">
        <f>[5]lang_3!A1193</f>
        <v>PLAYERSKILLDES3_416</v>
      </c>
      <c r="B1193" t="str">
        <f>[5]lang_3!B1193</f>
        <v>人海战术</v>
      </c>
      <c r="C1193" t="str">
        <f>[5]lang_3!C1193</f>
        <v>#友军 提高法术免伤&amp;攻速</v>
      </c>
      <c r="D1193">
        <f>[5]lang_3!D1193</f>
        <v>0</v>
      </c>
    </row>
    <row r="1194" spans="1:4">
      <c r="A1194" s="174" t="str">
        <f>[5]lang_3!A1194</f>
        <v>PLAYERSKILLDES3_501</v>
      </c>
      <c r="B1194" s="174" t="str">
        <f>[5]lang_3!B1194</f>
        <v>大地神盾</v>
      </c>
      <c r="C1194" s="174" t="str">
        <f>[5]lang_3!C1194</f>
        <v>#友军 提供免伤&amp;土抗</v>
      </c>
      <c r="D1194" s="174">
        <f>[5]lang_3!D1194</f>
        <v>0</v>
      </c>
    </row>
    <row r="1195" spans="1:4">
      <c r="A1195" t="str">
        <f>[5]lang_3!A1195</f>
        <v>PLAYERSKILLDES3_502</v>
      </c>
      <c r="B1195" t="str">
        <f>[5]lang_3!B1195</f>
        <v>护体石肤</v>
      </c>
      <c r="C1195" t="str">
        <f>[5]lang_3!C1195</f>
        <v>#友军 提供护盾</v>
      </c>
      <c r="D1195">
        <f>[5]lang_3!D1195</f>
        <v>0</v>
      </c>
    </row>
    <row r="1196" spans="1:4">
      <c r="A1196" t="str">
        <f>[5]lang_3!A1196</f>
        <v>PLAYERSKILLDES3_5022</v>
      </c>
      <c r="B1196" t="str">
        <f>[5]lang_3!B1196</f>
        <v>护体石肤</v>
      </c>
      <c r="C1196" t="str">
        <f>[5]lang_3!C1196</f>
        <v>#友军 提供护盾</v>
      </c>
      <c r="D1196">
        <f>[5]lang_3!D1196</f>
        <v>0</v>
      </c>
    </row>
    <row r="1197" spans="1:4">
      <c r="A1197" t="str">
        <f>[5]lang_3!A1197</f>
        <v>PLAYERSKILLDES3_503</v>
      </c>
      <c r="B1197" t="str">
        <f>[5]lang_3!B1197</f>
        <v>迟缓大法</v>
      </c>
      <c r="C1197" t="str">
        <f>[5]lang_3!C1197</f>
        <v>#敌军 降低移速&amp;命中</v>
      </c>
      <c r="D1197">
        <f>[5]lang_3!D1197</f>
        <v>0</v>
      </c>
    </row>
    <row r="1198" spans="1:4">
      <c r="A1198" t="str">
        <f>[5]lang_3!A1198</f>
        <v>PLAYERSKILLDES3_504</v>
      </c>
      <c r="B1198" t="str">
        <f>[5]lang_3!B1198</f>
        <v>流沙陷阱</v>
      </c>
      <c r="C1198" t="str">
        <f>[5]lang_3!C1198</f>
        <v>#全体伤害 &amp; 敌军翻倍</v>
      </c>
      <c r="D1198">
        <f>[5]lang_3!D1198</f>
        <v>0</v>
      </c>
    </row>
    <row r="1199" spans="1:4">
      <c r="A1199" t="str">
        <f>[5]lang_3!A1199</f>
        <v>PLAYERSKILLDES3_505</v>
      </c>
      <c r="B1199" t="str">
        <f>[5]lang_3!B1199</f>
        <v>流星火雨</v>
      </c>
      <c r="C1199" t="str">
        <f>[5]lang_3!C1199</f>
        <v>#敌军 持续伤害</v>
      </c>
      <c r="D1199">
        <f>[5]lang_3!D1199</f>
        <v>0</v>
      </c>
    </row>
    <row r="1200" spans="1:4">
      <c r="A1200" t="str">
        <f>[5]lang_3!A1200</f>
        <v>PLAYERSKILLDES3_506</v>
      </c>
      <c r="B1200" t="str">
        <f>[5]lang_3!B1200</f>
        <v>死亡波纹</v>
      </c>
      <c r="C1200" t="str">
        <f>[5]lang_3!C1200</f>
        <v>#全体 造成伤害</v>
      </c>
      <c r="D1200">
        <f>[5]lang_3!D1200</f>
        <v>0</v>
      </c>
    </row>
    <row r="1201" spans="1:4">
      <c r="A1201" t="str">
        <f>[5]lang_3!A1201</f>
        <v>PLAYERSKILLDES3_507</v>
      </c>
      <c r="B1201" t="str">
        <f>[5]lang_3!B1201</f>
        <v>雷鸣爆弹</v>
      </c>
      <c r="C1201" t="str">
        <f>[5]lang_3!C1201</f>
        <v>#敌军 造成伤害</v>
      </c>
      <c r="D1201">
        <f>[5]lang_3!D1201</f>
        <v>0</v>
      </c>
    </row>
    <row r="1202" spans="1:4">
      <c r="A1202" t="str">
        <f>[5]lang_3!A1202</f>
        <v>PLAYERSKILLDES3_5071</v>
      </c>
      <c r="B1202" t="str">
        <f>[5]lang_3!B1202</f>
        <v>雷鸣爆弹</v>
      </c>
      <c r="C1202" t="str">
        <f>[5]lang_3!C1202</f>
        <v>#敌军 造成伤害</v>
      </c>
      <c r="D1202">
        <f>[5]lang_3!D1202</f>
        <v>0</v>
      </c>
    </row>
    <row r="1203" spans="1:4">
      <c r="A1203" t="str">
        <f>[5]lang_3!A1203</f>
        <v>PLAYERSKILLDES3_508</v>
      </c>
      <c r="B1203" t="str">
        <f>[5]lang_3!B1203</f>
        <v>悲痛欲绝</v>
      </c>
      <c r="C1203" t="str">
        <f>[5]lang_3!C1203</f>
        <v>#敌军 士气低落</v>
      </c>
      <c r="D1203">
        <f>[5]lang_3!D1203</f>
        <v>0</v>
      </c>
    </row>
    <row r="1204" spans="1:4">
      <c r="A1204" t="str">
        <f>[5]lang_3!A1204</f>
        <v>PLAYERSKILLDES3_5081</v>
      </c>
      <c r="B1204" t="str">
        <f>[5]lang_3!B1204</f>
        <v>悲痛欲绝</v>
      </c>
      <c r="C1204" t="str">
        <f>[5]lang_3!C1204</f>
        <v>#敌军 士气低落</v>
      </c>
      <c r="D1204">
        <f>[5]lang_3!D1204</f>
        <v>0</v>
      </c>
    </row>
    <row r="1205" spans="1:4">
      <c r="A1205" t="str">
        <f>[5]lang_3!A1205</f>
        <v>PLAYERSKILLDES3_509</v>
      </c>
      <c r="B1205" t="str">
        <f>[5]lang_3!B1205</f>
        <v>转世重生</v>
      </c>
      <c r="C1205" t="str">
        <f>[5]lang_3!C1205</f>
        <v>#友军 复活目标</v>
      </c>
      <c r="D1205">
        <f>[5]lang_3!D1205</f>
        <v>0</v>
      </c>
    </row>
    <row r="1206" spans="1:4">
      <c r="A1206" t="str">
        <f>[5]lang_3!A1206</f>
        <v>PLAYERSKILLDES3_510</v>
      </c>
      <c r="B1206" t="str">
        <f>[5]lang_3!B1206</f>
        <v>招魂术</v>
      </c>
      <c r="C1206" t="str">
        <f>[5]lang_3!C1206</f>
        <v>#召唤 骷髅</v>
      </c>
      <c r="D1206">
        <f>[5]lang_3!D1206</f>
        <v>0</v>
      </c>
    </row>
    <row r="1207" spans="1:4">
      <c r="A1207" t="str">
        <f>[5]lang_3!A1207</f>
        <v>PLAYERSKILLDES3_5101</v>
      </c>
      <c r="B1207" t="str">
        <f>[5]lang_3!B1207</f>
        <v>招魂术</v>
      </c>
      <c r="C1207" t="str">
        <f>[5]lang_3!C1207</f>
        <v>#召唤 骷髅</v>
      </c>
      <c r="D1207">
        <f>[5]lang_3!D1207</f>
        <v>0</v>
      </c>
    </row>
    <row r="1208" spans="1:4">
      <c r="A1208" t="str">
        <f>[5]lang_3!A1208</f>
        <v>PLAYERSKILLDES3_5102</v>
      </c>
      <c r="B1208" t="str">
        <f>[5]lang_3!B1208</f>
        <v>招魂术</v>
      </c>
      <c r="C1208" t="str">
        <f>[5]lang_3!C1208</f>
        <v>#召唤 骷髅 士气低落</v>
      </c>
      <c r="D1208">
        <f>[5]lang_3!D1208</f>
        <v>0</v>
      </c>
    </row>
    <row r="1209" spans="1:4">
      <c r="A1209" t="str">
        <f>[5]lang_3!A1209</f>
        <v>PLAYERSKILLDES3_5104</v>
      </c>
      <c r="B1209" t="str">
        <f>[5]lang_3!B1209</f>
        <v>招魂术</v>
      </c>
      <c r="C1209" t="str">
        <f>[5]lang_3!C1209</f>
        <v>#召唤 重装骷髅 士气低落</v>
      </c>
      <c r="D1209">
        <f>[5]lang_3!D1209</f>
        <v>0</v>
      </c>
    </row>
    <row r="1210" spans="1:4">
      <c r="A1210" t="str">
        <f>[5]lang_3!A1210</f>
        <v>PLAYERSKILLDES3_5107</v>
      </c>
      <c r="B1210" t="str">
        <f>[5]lang_3!B1210</f>
        <v>招魂术</v>
      </c>
      <c r="C1210" t="str">
        <f>[5]lang_3!C1210</f>
        <v>#召唤 巫妖</v>
      </c>
      <c r="D1210">
        <f>[5]lang_3!D1210</f>
        <v>0</v>
      </c>
    </row>
    <row r="1211" spans="1:4">
      <c r="A1211" t="str">
        <f>[5]lang_3!A1211</f>
        <v>PLAYERSKILLDES3_511</v>
      </c>
      <c r="B1211" t="str">
        <f>[5]lang_3!B1211</f>
        <v>召唤土元素</v>
      </c>
      <c r="C1211" t="str">
        <f>[5]lang_3!C1211</f>
        <v>#召唤 土元素</v>
      </c>
      <c r="D1211">
        <f>[5]lang_3!D1211</f>
        <v>0</v>
      </c>
    </row>
    <row r="1212" spans="1:4">
      <c r="A1212" t="str">
        <f>[5]lang_3!A1212</f>
        <v>PLAYERSKILLDES3_5111</v>
      </c>
      <c r="B1212" t="str">
        <f>[5]lang_3!B1212</f>
        <v>召唤土元素</v>
      </c>
      <c r="C1212" t="str">
        <f>[5]lang_3!C1212</f>
        <v>#召唤 僵尸</v>
      </c>
      <c r="D1212">
        <f>[5]lang_3!D1212</f>
        <v>0</v>
      </c>
    </row>
    <row r="1213" spans="1:4">
      <c r="A1213" s="174" t="str">
        <f>[5]lang_3!A1213</f>
        <v>PLAYERSKILLDES3_512</v>
      </c>
      <c r="B1213" s="174" t="str">
        <f>[5]lang_3!B1213</f>
        <v>野性呼唤</v>
      </c>
      <c r="C1213" s="174" t="str">
        <f>[5]lang_3!C1213</f>
        <v>#召唤 巨狼</v>
      </c>
      <c r="D1213" s="174">
        <f>[5]lang_3!D1213</f>
        <v>0</v>
      </c>
    </row>
    <row r="1214" spans="1:4">
      <c r="A1214" s="174" t="str">
        <f>[5]lang_3!A1214</f>
        <v>PLAYERSKILLDES3_513</v>
      </c>
      <c r="B1214" s="174" t="str">
        <f>[5]lang_3!B1214</f>
        <v>巨石魔墙</v>
      </c>
      <c r="C1214" s="174" t="str">
        <f>[5]lang_3!C1214</f>
        <v>#召唤 石墙</v>
      </c>
      <c r="D1214" s="174">
        <f>[5]lang_3!D1214</f>
        <v>0</v>
      </c>
    </row>
    <row r="1215" spans="1:4">
      <c r="A1215" s="174" t="str">
        <f>[5]lang_3!A1215</f>
        <v>PLAYERSKILLDES3_514</v>
      </c>
      <c r="B1215" s="174" t="str">
        <f>[5]lang_3!B1215</f>
        <v>大地神箭</v>
      </c>
      <c r="C1215" s="174" t="str">
        <f>[5]lang_3!C1215</f>
        <v>#敌军 造成伤害</v>
      </c>
      <c r="D1215" s="174">
        <f>[5]lang_3!D1215</f>
        <v>0</v>
      </c>
    </row>
    <row r="1216" spans="1:4">
      <c r="A1216" s="174" t="str">
        <f>[5]lang_3!A1216</f>
        <v>PLAYERSKILLDES3_515</v>
      </c>
      <c r="B1216" s="174" t="str">
        <f>[5]lang_3!B1216</f>
        <v>森林共鸣</v>
      </c>
      <c r="C1216" s="174" t="str">
        <f>[5]lang_3!C1216</f>
        <v>#召唤小树人</v>
      </c>
      <c r="D1216" s="174">
        <f>[5]lang_3!D1216</f>
        <v>0</v>
      </c>
    </row>
    <row r="1217" spans="1:4">
      <c r="A1217" s="174" t="str">
        <f>[5]lang_3!A1217</f>
        <v>PLAYERSKILLDES3_516</v>
      </c>
      <c r="B1217" s="174" t="str">
        <f>[5]lang_3!B1217</f>
        <v>聚灵奇术</v>
      </c>
      <c r="C1217" s="174" t="str">
        <f>[5]lang_3!C1217</f>
        <v>#敌军 造成伤害</v>
      </c>
      <c r="D1217" s="174">
        <f>[5]lang_3!D1217</f>
        <v>0</v>
      </c>
    </row>
    <row r="1218" spans="1:4">
      <c r="A1218" s="174" t="str">
        <f>[5]lang_3!A1218</f>
        <v>PLAYERSKILLDES3_517</v>
      </c>
      <c r="B1218" s="174" t="str">
        <f>[5]lang_3!B1218</f>
        <v>圣盾术</v>
      </c>
      <c r="C1218" s="174" t="str">
        <f>[5]lang_3!C1218</f>
        <v>#友军 提供无敌</v>
      </c>
      <c r="D1218" s="174">
        <f>[5]lang_3!D1218</f>
        <v>0</v>
      </c>
    </row>
    <row r="1219" spans="1:4">
      <c r="A1219" s="174" t="str">
        <f>[5]lang_3!A1219</f>
        <v>PLAYERSKILLDES3_518</v>
      </c>
      <c r="B1219" s="174" t="str">
        <f>[5]lang_3!B1219</f>
        <v>亡灵大军</v>
      </c>
      <c r="C1219" s="174" t="str">
        <f>[5]lang_3!C1219</f>
        <v>#按敌方兵团数量召唤骷髅</v>
      </c>
      <c r="D1219" s="174">
        <f>[5]lang_3!D1219</f>
        <v>0</v>
      </c>
    </row>
    <row r="1220" spans="1:4">
      <c r="A1220" s="174" t="str">
        <f>[5]lang_3!A1220</f>
        <v>PLAYERSKILLDES3_5184</v>
      </c>
      <c r="B1220" s="174" t="str">
        <f>[5]lang_3!B1220</f>
        <v>亡灵大军</v>
      </c>
      <c r="C1220" s="174" t="str">
        <f>[5]lang_3!C1220</f>
        <v>#按敌方兵团数量召唤重装骷髅</v>
      </c>
      <c r="D1220" s="174">
        <f>[5]lang_3!D1220</f>
        <v>0</v>
      </c>
    </row>
    <row r="1221" spans="1:4">
      <c r="A1221" s="174" t="str">
        <f>[5]lang_3!A1221</f>
        <v>PLAYERSKILLDES3_519</v>
      </c>
      <c r="B1221" s="174" t="str">
        <f>[5]lang_3!B1221</f>
        <v>屠杀指令</v>
      </c>
      <c r="C1221" s="174" t="str">
        <f>[5]lang_3!C1221</f>
        <v>#黑暗骑士 释放大招</v>
      </c>
      <c r="D1221" s="174">
        <f>[5]lang_3!D1221</f>
        <v>0</v>
      </c>
    </row>
    <row r="1222" spans="1:4">
      <c r="A1222" s="174" t="str">
        <f>[5]lang_3!A1222</f>
        <v>PLAYERSKILLDES3_5191</v>
      </c>
      <c r="B1222" s="174" t="str">
        <f>[5]lang_3!B1222</f>
        <v>屠杀指令</v>
      </c>
      <c r="C1222" s="174" t="str">
        <f>[5]lang_3!C1222</f>
        <v>#黑暗骑士 释放大招</v>
      </c>
      <c r="D1222" s="174">
        <f>[5]lang_3!D1222</f>
        <v>0</v>
      </c>
    </row>
    <row r="1223" spans="1:4">
      <c r="A1223" t="str">
        <f>[5]lang_3!A1223</f>
        <v>PLAYERSKILLDES3_520</v>
      </c>
      <c r="B1223" t="str">
        <f>[5]lang_3!B1223</f>
        <v>神秘领域</v>
      </c>
      <c r="C1223" t="str">
        <f>[5]lang_3!C1223</f>
        <v>#敌军 沉默目标</v>
      </c>
      <c r="D1223">
        <f>[5]lang_3!D1223</f>
        <v>0</v>
      </c>
    </row>
    <row r="1224" spans="1:4">
      <c r="A1224" t="str">
        <f>[5]lang_3!A1224</f>
        <v>PLAYERSKILLDES3_521</v>
      </c>
      <c r="B1224" t="str">
        <f>[5]lang_3!B1224</f>
        <v>石化大法</v>
      </c>
      <c r="C1224" t="str">
        <f>[5]lang_3!C1224</f>
        <v>#敌军 造成伤害</v>
      </c>
      <c r="D1224">
        <f>[5]lang_3!D1224</f>
        <v>0</v>
      </c>
    </row>
    <row r="1225" spans="1:4">
      <c r="A1225" t="str">
        <f>[5]lang_3!A1225</f>
        <v>PLAYERSKILLDES3_522</v>
      </c>
      <c r="B1225" t="str">
        <f>[5]lang_3!B1225</f>
        <v>山崩地裂</v>
      </c>
      <c r="C1225" t="str">
        <f>[5]lang_3!C1225</f>
        <v>#敌军 持续伤害</v>
      </c>
      <c r="D1225">
        <f>[5]lang_3!D1225</f>
        <v>0</v>
      </c>
    </row>
    <row r="1226" spans="1:4">
      <c r="A1226" t="str">
        <f>[5]lang_3!A1226</f>
        <v>PLAYERSKILLDES3_523</v>
      </c>
      <c r="B1226" t="str">
        <f>[5]lang_3!B1226</f>
        <v>生命轮回</v>
      </c>
      <c r="C1226" t="str">
        <f>[5]lang_3!C1226</f>
        <v>#敌军 造成伤害</v>
      </c>
      <c r="D1226">
        <f>[5]lang_3!D1226</f>
        <v>0</v>
      </c>
    </row>
    <row r="1227" spans="1:4">
      <c r="A1227" s="174" t="str">
        <f>[5]lang_3!A1227</f>
        <v>PLAYERSKILLDES3_5231</v>
      </c>
      <c r="B1227" s="174" t="str">
        <f>[5]lang_3!B1227</f>
        <v>生命轮回</v>
      </c>
      <c r="C1227" s="174" t="str">
        <f>[5]lang_3!C1227</f>
        <v>#敌军 造成伤害</v>
      </c>
      <c r="D1227" s="174">
        <f>[5]lang_3!D1227</f>
        <v>0</v>
      </c>
    </row>
    <row r="1228" spans="1:4">
      <c r="A1228" s="174" t="str">
        <f>[5]lang_3!A1228</f>
        <v>PLAYERSKILLDES3_5232</v>
      </c>
      <c r="B1228" s="174" t="str">
        <f>[5]lang_3!B1228</f>
        <v>生命轮回</v>
      </c>
      <c r="C1228" s="174" t="str">
        <f>[5]lang_3!C1228</f>
        <v>#敌军 造成伤害</v>
      </c>
      <c r="D1228" s="174">
        <f>[5]lang_3!D1228</f>
        <v>0</v>
      </c>
    </row>
    <row r="1229" spans="1:4">
      <c r="A1229" t="str">
        <f>[5]lang_3!A1229</f>
        <v>PLAYERSKILLDES3_524</v>
      </c>
      <c r="B1229" t="str">
        <f>[5]lang_3!B1229</f>
        <v>晶化大地</v>
      </c>
      <c r="C1229" t="str">
        <f>[5]lang_3!C1229</f>
        <v>#敌军 造成伤害</v>
      </c>
      <c r="D1229">
        <f>[5]lang_3!D1229</f>
        <v>0</v>
      </c>
    </row>
    <row r="1230" spans="1:4">
      <c r="A1230" t="str">
        <f>[5]lang_3!A1230</f>
        <v>PLAYERSKILLDES3_525</v>
      </c>
      <c r="B1230" t="str">
        <f>[5]lang_3!B1230</f>
        <v>黑暗时刻</v>
      </c>
      <c r="C1230" t="str">
        <f>[5]lang_3!C1230</f>
        <v>#敌军 造成伤害</v>
      </c>
      <c r="D1230">
        <f>[5]lang_3!D1230</f>
        <v>0</v>
      </c>
    </row>
    <row r="1231" spans="1:4">
      <c r="A1231" t="str">
        <f>[5]lang_3!A1231</f>
        <v>PLAYERSKILLDES3_526</v>
      </c>
      <c r="B1231" t="str">
        <f>[5]lang_3!B1231</f>
        <v>阴影笼罩</v>
      </c>
      <c r="C1231" t="str">
        <f>[5]lang_3!C1231</f>
        <v>#敌军 造成伤害 降低攻速</v>
      </c>
      <c r="D1231">
        <f>[5]lang_3!D1231</f>
        <v>0</v>
      </c>
    </row>
    <row r="1232" spans="1:4">
      <c r="A1232" t="str">
        <f>[5]lang_3!A1232</f>
        <v>PLAYERSKILLDES3_49005</v>
      </c>
      <c r="B1232" t="str">
        <f>[5]lang_3!B1232</f>
        <v>诅咒铠甲</v>
      </c>
      <c r="C1232" t="str">
        <f>[5]lang_3!C1232</f>
        <v>#降低所有敌方兵团[color=1ca216,fontsize=20]{-($buffaddattr12+$buffaddattr13*($sklevel-1))}%[-]攻击、[color=1ca216,fontsize=20]{-($buffaddattr22+$buffaddattr23*($sklevel-1))}%[-]攻速以及30移动速度，持续15秒</v>
      </c>
      <c r="D1232">
        <f>[5]lang_3!D1232</f>
        <v>0</v>
      </c>
    </row>
    <row r="1233" spans="1:4">
      <c r="A1233" t="str">
        <f>[5]lang_3!A1233</f>
        <v>PLAYERSKILLDES3_49006</v>
      </c>
      <c r="B1233" t="str">
        <f>[5]lang_3!B1233</f>
        <v>泰坦神箭</v>
      </c>
      <c r="C1233" t="str">
        <f>[5]lang_3!C1233</f>
        <v>#敌军 造成伤害</v>
      </c>
      <c r="D1233">
        <f>[5]lang_3!D1233</f>
        <v>0</v>
      </c>
    </row>
    <row r="1234" spans="1:4">
      <c r="A1234" t="str">
        <f>[5]lang_3!A1234</f>
        <v>PLAYERSKILLDES3_49007</v>
      </c>
      <c r="B1234" t="str">
        <f>[5]lang_3!B1234</f>
        <v>鬼王斗篷</v>
      </c>
      <c r="C1234" t="str">
        <f>[5]lang_3!C1234</f>
        <v>#开场自动召唤9只骷髅</v>
      </c>
      <c r="D1234">
        <f>[5]lang_3!D1234</f>
        <v>0</v>
      </c>
    </row>
    <row r="1235" spans="1:4">
      <c r="A1235" t="str">
        <f>[5]lang_3!A1235</f>
        <v>PLAYERSKILLDES3_49008</v>
      </c>
      <c r="B1235" t="str">
        <f>[5]lang_3!B1235</f>
        <v>龙王神力</v>
      </c>
      <c r="C1235" t="str">
        <f>[5]lang_3!C1235</f>
        <v>#开场唤一条圣龙宝宝助战</v>
      </c>
      <c r="D1235">
        <f>[5]lang_3!D1235</f>
        <v>0</v>
      </c>
    </row>
    <row r="1236" spans="1:4">
      <c r="A1236" t="str">
        <f>[5]lang_3!A1236</f>
        <v>PLAYERSKILLDES3_49009</v>
      </c>
      <c r="B1236" t="str">
        <f>[5]lang_3!B1236</f>
        <v>天使联盟</v>
      </c>
      <c r="C1236" t="str">
        <f>[5]lang_3!C1236</f>
        <v>#提高己方全体兵团[color=1ca216,fontsize=20]{$buffaddattr13}%[-]攻击、[color=1ca216,fontsize=20]{$buffaddattr23}%[-]攻速及30移动速度，持续15秒</v>
      </c>
      <c r="D1236">
        <f>[5]lang_3!D1236</f>
        <v>0</v>
      </c>
    </row>
    <row r="1237" spans="1:4">
      <c r="A1237" t="str">
        <f>[5]lang_3!A1237</f>
        <v>PLAYERSKILLDES3_49014</v>
      </c>
      <c r="B1237" t="str">
        <f>[5]lang_3!B1237</f>
        <v>冰天雪地</v>
      </c>
      <c r="C1237" t="str">
        <f>[5]lang_3!C1237</f>
        <v>#敌军 降低抗性</v>
      </c>
      <c r="D1237">
        <f>[5]lang_3!D1237</f>
        <v>0</v>
      </c>
    </row>
    <row r="1238" spans="1:4">
      <c r="A1238">
        <f>[5]lang_3!A1238</f>
        <v>0</v>
      </c>
      <c r="B1238">
        <f>[5]lang_3!B1238</f>
        <v>0</v>
      </c>
      <c r="C1238">
        <f>[5]lang_3!C1238</f>
        <v>0</v>
      </c>
      <c r="D1238">
        <f>[5]lang_3!D1238</f>
        <v>0</v>
      </c>
    </row>
    <row r="1239" spans="1:4">
      <c r="A1239">
        <f>[5]lang_3!A1239</f>
        <v>0</v>
      </c>
      <c r="B1239">
        <f>[5]lang_3!B1239</f>
        <v>0</v>
      </c>
      <c r="C1239">
        <f>[5]lang_3!C1239</f>
        <v>0</v>
      </c>
      <c r="D1239">
        <f>[5]lang_3!D1239</f>
        <v>0</v>
      </c>
    </row>
    <row r="1240" spans="1:4">
      <c r="A1240" s="174" t="str">
        <f>[5]lang_3!A1240</f>
        <v>#英雄法术升级描述</v>
      </c>
      <c r="B1240" s="174">
        <f>[5]lang_3!B1240</f>
        <v>0</v>
      </c>
      <c r="C1240" s="174">
        <f>[5]lang_3!C1240</f>
        <v>0</v>
      </c>
      <c r="D1240" s="174">
        <f>[5]lang_3!D1240</f>
        <v>0</v>
      </c>
    </row>
    <row r="1241" spans="1:4">
      <c r="A1241" s="174" t="str">
        <f>[5]lang_3!A1241</f>
        <v>PLAYERSKILLDES2_201</v>
      </c>
      <c r="B1241" s="174" t="str">
        <f>[5]lang_3!B1241</f>
        <v>烈火神盾</v>
      </c>
      <c r="C1241" s="174" t="str">
        <f>[5]lang_3!C1241</f>
        <v>#下阶持续时间提高[color=1ca216,fontsize=18]{$bufflast12/1000}[-]秒</v>
      </c>
      <c r="D1241" s="174">
        <f>[5]lang_3!D1241</f>
        <v>0</v>
      </c>
    </row>
    <row r="1242" spans="1:4">
      <c r="A1242" t="str">
        <f>[5]lang_3!A1242</f>
        <v>PLAYERSKILLDES2_202</v>
      </c>
      <c r="B1242" t="str">
        <f>[5]lang_3!B1242</f>
        <v>嗜血奇术</v>
      </c>
      <c r="C1242" t="str">
        <f>[5]lang_3!C1242</f>
        <v>#下阶持续时间提高[color=1ca216,fontsize=18]{$bufflast12/1000}[-]秒</v>
      </c>
      <c r="D1242">
        <f>[5]lang_3!D1242</f>
        <v>0</v>
      </c>
    </row>
    <row r="1243" spans="1:4">
      <c r="A1243" t="str">
        <f>[5]lang_3!A1243</f>
        <v>PLAYERSKILLDES2_203</v>
      </c>
      <c r="B1243" t="str">
        <f>[5]lang_3!B1243</f>
        <v>屠戮成性</v>
      </c>
      <c r="C1243" t="str">
        <f>[5]lang_3!C1243</f>
        <v>#下阶额外提高[color=1ca216,fontsize=18]{$buffaddattr13}%[-]攻击</v>
      </c>
      <c r="D1243">
        <f>[5]lang_3!D1243</f>
        <v>0</v>
      </c>
    </row>
    <row r="1244" spans="1:4">
      <c r="A1244" t="str">
        <f>[5]lang_3!A1244</f>
        <v>PLAYERSKILLDES2_204</v>
      </c>
      <c r="B1244" t="str">
        <f>[5]lang_3!B1244</f>
        <v>孤注一掷</v>
      </c>
      <c r="C1244" t="str">
        <f>[5]lang_3!C1244</f>
        <v>#下阶持续时间提高[color=1ca216,fontsize=18]{$bufflast12/1000}[-]秒</v>
      </c>
      <c r="D1244">
        <f>[5]lang_3!D1244</f>
        <v>0</v>
      </c>
    </row>
    <row r="1245" spans="1:4">
      <c r="A1245" t="str">
        <f>[5]lang_3!A1245</f>
        <v>PLAYERSKILLDES2_205</v>
      </c>
      <c r="B1245" t="str">
        <f>[5]lang_3!B1245</f>
        <v>连珠火球</v>
      </c>
      <c r="C1245" t="str">
        <f>[5]lang_3!C1245</f>
        <v>#下阶累计伤害提高[color=1ca216,fontsize=18]{$ovalueadd12*6}[-]</v>
      </c>
      <c r="D1245">
        <f>[5]lang_3!D1245</f>
        <v>0</v>
      </c>
    </row>
    <row r="1246" spans="1:4">
      <c r="A1246" s="175" t="str">
        <f>[5]lang_3!A1246</f>
        <v>PLAYERSKILLDES2_206</v>
      </c>
      <c r="B1246" s="175" t="str">
        <f>[5]lang_3!B1246</f>
        <v>龙息术</v>
      </c>
      <c r="C1246" s="175" t="str">
        <f>[5]lang_3!C1246</f>
        <v>#下阶伤害提高[color=1ca216,fontsize=18]{$valueadd12}[-]</v>
      </c>
      <c r="D1246" s="175">
        <f>[5]lang_3!D1246</f>
        <v>0</v>
      </c>
    </row>
    <row r="1247" spans="1:4">
      <c r="A1247" t="str">
        <f>[5]lang_3!A1247</f>
        <v>PLAYERSKILLDES2_207</v>
      </c>
      <c r="B1247" t="str">
        <f>[5]lang_3!B1247</f>
        <v>地狱烈焰</v>
      </c>
      <c r="C1247" t="str">
        <f>[5]lang_3!C1247</f>
        <v>#下阶每0.5秒伤害提高[color=1ca216,fontsize=18]{$ovalueadd12}[-]</v>
      </c>
      <c r="D1247">
        <f>[5]lang_3!D1247</f>
        <v>0</v>
      </c>
    </row>
    <row r="1248" spans="1:4">
      <c r="A1248" s="175" t="str">
        <f>[5]lang_3!A1248</f>
        <v>PLAYERSKILLDES2_208</v>
      </c>
      <c r="B1248" s="175" t="str">
        <f>[5]lang_3!B1248</f>
        <v>烈火魔墙</v>
      </c>
      <c r="C1248" s="175" t="str">
        <f>[5]lang_3!C1248</f>
        <v>#下阶伤害提高[color=1ca216,fontsize=18]{$ovalueadd12}[-]</v>
      </c>
      <c r="D1248" s="175">
        <f>[5]lang_3!D1248</f>
        <v>0</v>
      </c>
    </row>
    <row r="1249" spans="1:4">
      <c r="A1249" t="str">
        <f>[5]lang_3!A1249</f>
        <v>PLAYERSKILLDES2_2081</v>
      </c>
      <c r="B1249" t="str">
        <f>[5]lang_3!B1249</f>
        <v>烈火魔墙</v>
      </c>
      <c r="C1249" t="str">
        <f>[5]lang_3!C1249</f>
        <v>#下阶伤害提高[color=1ca216,fontsize=18]{$ovalueadd12}[-]</v>
      </c>
      <c r="D1249">
        <f>[5]lang_3!D1249</f>
        <v>0</v>
      </c>
    </row>
    <row r="1250" spans="1:4">
      <c r="A1250" t="str">
        <f>[5]lang_3!A1250</f>
        <v>PLAYERSKILLDES2_2082</v>
      </c>
      <c r="B1250" t="str">
        <f>[5]lang_3!B1250</f>
        <v>烈火魔墙</v>
      </c>
      <c r="C1250" t="str">
        <f>[5]lang_3!C1250</f>
        <v>#下阶伤害提高[color=1ca216,fontsize=18]{$ovalueadd12}[-]</v>
      </c>
      <c r="D1250">
        <f>[5]lang_3!D1250</f>
        <v>0</v>
      </c>
    </row>
    <row r="1251" spans="1:4">
      <c r="A1251" t="str">
        <f>[5]lang_3!A1251</f>
        <v>PLAYERSKILLDES2_209</v>
      </c>
      <c r="B1251" t="str">
        <f>[5]lang_3!B1251</f>
        <v>末日审判</v>
      </c>
      <c r="C1251" t="str">
        <f>[5]lang_3!C1251</f>
        <v>#下阶伤害提高color=1ca216，fontsize=16，outlinecolor=3c1e0aff]{$valueadd12}[-]</v>
      </c>
      <c r="D1251">
        <f>[5]lang_3!D1251</f>
        <v>0</v>
      </c>
    </row>
    <row r="1252" spans="1:4">
      <c r="A1252" t="str">
        <f>[5]lang_3!A1252</f>
        <v>PLAYERSKILLDES2_210</v>
      </c>
      <c r="B1252" t="str">
        <f>[5]lang_3!B1252</f>
        <v>双目失明</v>
      </c>
      <c r="C1252" t="str">
        <f>[5]lang_3!C1252</f>
        <v>#下阶额外降低[color=1ca216,fontsize=18]{-($buffaddattr13)}[-]命中值</v>
      </c>
      <c r="D1252">
        <f>[5]lang_3!D1252</f>
        <v>0</v>
      </c>
    </row>
    <row r="1253" spans="1:4">
      <c r="A1253" s="174" t="str">
        <f>[5]lang_3!A1253</f>
        <v>PLAYERSKILLDES2_211</v>
      </c>
      <c r="B1253" s="174" t="str">
        <f>[5]lang_3!B1253</f>
        <v>恶咒附身</v>
      </c>
      <c r="C1253" s="174" t="str">
        <f>[5]lang_3!C1253</f>
        <v>#下阶额外降低[color=1ca216,fontsize=18]{-($buffaddattr13)}%[-]攻击</v>
      </c>
      <c r="D1253" s="174">
        <f>[5]lang_3!D1253</f>
        <v>0</v>
      </c>
    </row>
    <row r="1254" spans="1:4">
      <c r="A1254" s="174" t="str">
        <f>[5]lang_3!A1254</f>
        <v>PLAYERSKILLDES2_212</v>
      </c>
      <c r="B1254" s="174" t="str">
        <f>[5]lang_3!B1254</f>
        <v>召唤火元素</v>
      </c>
      <c r="C1254" s="174" t="str">
        <f>[5]lang_3!C1254</f>
        <v>#下阶火元素等级提高[color=1ca216,fontsize=18]1[-]级，提高[color=1ca216,fontsize=18]85[-]攻击及[color=1ca216,fontsize=18]1476[-]生命</v>
      </c>
      <c r="D1254" s="174">
        <f>[5]lang_3!D1254</f>
        <v>0</v>
      </c>
    </row>
    <row r="1255" spans="1:4">
      <c r="A1255" t="str">
        <f>[5]lang_3!A1255</f>
        <v>PLAYERSKILLDES2_2121</v>
      </c>
      <c r="B1255" t="str">
        <f>[5]lang_3!B1255</f>
        <v>召唤火元素</v>
      </c>
      <c r="C1255" t="str">
        <f>[5]lang_3!C1255</f>
        <v>#下阶火元素等级提高[color=1ca216,fontsize=18]1[-]级，提高[color=1ca216,fontsize=18]85[-]攻击及[color=1ca216,fontsize=18]1476[-]生命</v>
      </c>
      <c r="D1255">
        <f>[5]lang_3!D1255</f>
        <v>0</v>
      </c>
    </row>
    <row r="1256" spans="1:4">
      <c r="A1256" t="str">
        <f>[5]lang_3!A1256</f>
        <v>PLAYERSKILLDES2_213</v>
      </c>
      <c r="B1256" t="str">
        <f>[5]lang_3!B1256</f>
        <v>火焰之门</v>
      </c>
      <c r="C1256" t="str">
        <f>[5]lang_3!C1256</f>
        <v>#下阶小恶魔等级提高[color=1ca216,fontsize=18]1[-]级，提高[color=1ca216,fontsize=18]68[-]攻击及[color=1ca216,fontsize=18]1216[-]生命</v>
      </c>
      <c r="D1256">
        <f>[5]lang_3!D1256</f>
        <v>0</v>
      </c>
    </row>
    <row r="1257" spans="1:4">
      <c r="A1257" t="str">
        <f>[5]lang_3!A1257</f>
        <v>PLAYERSKILLDES2_2131</v>
      </c>
      <c r="B1257" t="str">
        <f>[5]lang_3!B1257</f>
        <v>火焰之门</v>
      </c>
      <c r="C1257" t="str">
        <f>[5]lang_3!C1257</f>
        <v>#下阶小恶魔等级提高[color=1ca216,fontsize=18]1[-]级，提高[color=1ca216,fontsize=18]68[-]攻击及[color=1ca216,fontsize=18]1216[-]生命</v>
      </c>
      <c r="D1257">
        <f>[5]lang_3!D1257</f>
        <v>0</v>
      </c>
    </row>
    <row r="1258" spans="1:4">
      <c r="A1258" t="str">
        <f>[5]lang_3!A1258</f>
        <v>PLAYERSKILLDES2_214</v>
      </c>
      <c r="B1258" t="str">
        <f>[5]lang_3!B1258</f>
        <v>烈火神箭</v>
      </c>
      <c r="C1258" t="str">
        <f>[5]lang_3!C1258</f>
        <v>#下阶伤害提高[color=1ca216,fontsize=18]{$valueadd12}[-]</v>
      </c>
      <c r="D1258">
        <f>[5]lang_3!D1258</f>
        <v>0</v>
      </c>
    </row>
    <row r="1259" spans="1:4">
      <c r="A1259" t="str">
        <f>[5]lang_3!A1259</f>
        <v>PLAYERSKILLDES2_215</v>
      </c>
      <c r="B1259" t="str">
        <f>[5]lang_3!B1259</f>
        <v>杀戮意志</v>
      </c>
      <c r="C1259" t="str">
        <f>[5]lang_3!C1259</f>
        <v>#下阶持续时间提高[color=1ca216,fontsize=18]{$bufflast12/1000}[-]秒</v>
      </c>
      <c r="D1259">
        <f>[5]lang_3!D1259</f>
        <v>0</v>
      </c>
    </row>
    <row r="1260" spans="1:4">
      <c r="A1260" t="str">
        <f>[5]lang_3!A1260</f>
        <v>PLAYERSKILLDES2_216</v>
      </c>
      <c r="B1260" t="str">
        <f>[5]lang_3!B1260</f>
        <v>深渊回响</v>
      </c>
      <c r="C1260" t="str">
        <f>[5]lang_3!C1260</f>
        <v>#下阶伤害提高[color=1ca216,fontsize=18]{$valueadd12}[-]，恶魔等级提高[color=1ca216,fontsize=18]1[-]级</v>
      </c>
      <c r="D1260">
        <f>[5]lang_3!D1260</f>
        <v>0</v>
      </c>
    </row>
    <row r="1261" spans="1:4">
      <c r="A1261" t="str">
        <f>[5]lang_3!A1261</f>
        <v>PLAYERSKILLDES2_217</v>
      </c>
      <c r="B1261" t="str">
        <f>[5]lang_3!B1261</f>
        <v>烈火燎原</v>
      </c>
      <c r="C1261" t="str">
        <f>[5]lang_3!C1261</f>
        <v>#下阶伤害提高[color=1ca216,fontsize=18]{$valueadd12}[-]</v>
      </c>
      <c r="D1261">
        <f>[5]lang_3!D1261</f>
        <v>0</v>
      </c>
    </row>
    <row r="1262" spans="1:4">
      <c r="A1262" t="str">
        <f>[5]lang_3!A1262</f>
        <v>PLAYERSKILLDES2_2171</v>
      </c>
      <c r="B1262" t="str">
        <f>[5]lang_3!B1262</f>
        <v>烈火燎原</v>
      </c>
      <c r="C1262" t="str">
        <f>[5]lang_3!C1262</f>
        <v>#下阶伤害提高[color=1ca216,fontsize=18]{$valueadd12}[-]</v>
      </c>
      <c r="D1262">
        <f>[5]lang_3!D1262</f>
        <v>0</v>
      </c>
    </row>
    <row r="1263" spans="1:4">
      <c r="A1263" t="str">
        <f>[5]lang_3!A1263</f>
        <v>PLAYERSKILLDES2_218</v>
      </c>
      <c r="B1263" t="str">
        <f>[5]lang_3!B1263</f>
        <v>丧心病狂</v>
      </c>
      <c r="C1263" t="str">
        <f>[5]lang_3!C1263</f>
        <v>#下阶额外提高[color=1ca216,fontsize=18]{$buffaddattr13}%[-]兵团伤害</v>
      </c>
      <c r="D1263">
        <f>[5]lang_3!D1263</f>
        <v>0</v>
      </c>
    </row>
    <row r="1264" spans="1:4">
      <c r="A1264" t="str">
        <f>[5]lang_3!A1264</f>
        <v>PLAYERSKILLDES2_301</v>
      </c>
      <c r="B1264" t="str">
        <f>[5]lang_3!B1264</f>
        <v>寒冰神盾</v>
      </c>
      <c r="C1264" t="str">
        <f>[5]lang_3!C1264</f>
        <v>#下阶持续时间提高[color=1ca216,fontsize=18]{$bufflast12/1000}[-]秒</v>
      </c>
      <c r="D1264">
        <f>[5]lang_3!D1264</f>
        <v>0</v>
      </c>
    </row>
    <row r="1265" spans="1:4">
      <c r="A1265" s="174" t="str">
        <f>[5]lang_3!A1265</f>
        <v>PLAYERSKILLDES2_302</v>
      </c>
      <c r="B1265" s="174" t="str">
        <f>[5]lang_3!B1265</f>
        <v>神圣护佑</v>
      </c>
      <c r="C1265" s="174" t="str">
        <f>[5]lang_3!C1265</f>
        <v>#下阶额外提高[color=1ca216,fontsize=18]{$buffaddattr13}%[-]兵团免伤</v>
      </c>
      <c r="D1265" s="174">
        <f>[5]lang_3!D1265</f>
        <v>0</v>
      </c>
    </row>
    <row r="1266" spans="1:4">
      <c r="A1266" t="str">
        <f>[5]lang_3!A1266</f>
        <v>PLAYERSKILLDES2_303</v>
      </c>
      <c r="B1266" t="str">
        <f>[5]lang_3!B1266</f>
        <v>寒冰魔墙</v>
      </c>
      <c r="C1266" t="str">
        <f>[5]lang_3!C1266</f>
        <v>#下阶初始冷却时间和冷却时间降低[color=1ca216,fontsize=18]{($cd2)/1000}[-]秒</v>
      </c>
      <c r="D1266">
        <f>[5]lang_3!D1266</f>
        <v>0</v>
      </c>
    </row>
    <row r="1267" spans="1:4">
      <c r="A1267" t="str">
        <f>[5]lang_3!A1267</f>
        <v>PLAYERSKILLDES2_304</v>
      </c>
      <c r="B1267" t="str">
        <f>[5]lang_3!B1267</f>
        <v>失忆大法</v>
      </c>
      <c r="C1267" t="str">
        <f>[5]lang_3!C1267</f>
        <v>#下阶持续时间提高[color=1ca216,fontsize=18]{$bufflast12/1000}[-]秒</v>
      </c>
      <c r="D1267">
        <f>[5]lang_3!D1267</f>
        <v>0</v>
      </c>
    </row>
    <row r="1268" spans="1:4">
      <c r="A1268" t="str">
        <f>[5]lang_3!A1268</f>
        <v>PLAYERSKILLDES2_305</v>
      </c>
      <c r="B1268" t="str">
        <f>[5]lang_3!B1268</f>
        <v>寒冰魔环</v>
      </c>
      <c r="C1268" t="str">
        <f>[5]lang_3!C1268</f>
        <v>#下阶伤害提高[color=1ca216,fontsize=18]{$valueadd12}[-]</v>
      </c>
      <c r="D1268">
        <f>[5]lang_3!D1268</f>
        <v>0</v>
      </c>
    </row>
    <row r="1269" spans="1:4">
      <c r="A1269" t="str">
        <f>[5]lang_3!A1269</f>
        <v>PLAYERSKILLDES2_3051</v>
      </c>
      <c r="B1269" t="str">
        <f>[5]lang_3!B1269</f>
        <v>寒冰魔环</v>
      </c>
      <c r="C1269" t="str">
        <f>[5]lang_3!C1269</f>
        <v>#下阶伤害提高[color=1ca216,fontsize=18]{$valueadd12}[-]</v>
      </c>
      <c r="D1269">
        <f>[5]lang_3!D1269</f>
        <v>0</v>
      </c>
    </row>
    <row r="1270" spans="1:4">
      <c r="A1270" t="str">
        <f>[5]lang_3!A1270</f>
        <v>PLAYERSKILLDES2_3052</v>
      </c>
      <c r="B1270" t="str">
        <f>[5]lang_3!B1270</f>
        <v>寒冰魔环</v>
      </c>
      <c r="C1270" t="str">
        <f>[5]lang_3!C1270</f>
        <v>#下阶伤害提高[color=1ca216,fontsize=18]{$valueadd12}[-]</v>
      </c>
      <c r="D1270">
        <f>[5]lang_3!D1270</f>
        <v>0</v>
      </c>
    </row>
    <row r="1271" spans="1:4">
      <c r="A1271" t="str">
        <f>[5]lang_3!A1271</f>
        <v>PLAYERSKILLDES2_306</v>
      </c>
      <c r="B1271" t="str">
        <f>[5]lang_3!B1271</f>
        <v>霹雳寒冰</v>
      </c>
      <c r="C1271" t="str">
        <f>[5]lang_3!C1271</f>
        <v>#下阶伤害提高[color=1ca216,fontsize=18]{$valueadd12}[-]，额外伤害提高[color=1ca216,fontsize=18]{$valueadd22}[-]</v>
      </c>
      <c r="D1271">
        <f>[5]lang_3!D1271</f>
        <v>0</v>
      </c>
    </row>
    <row r="1272" spans="1:4">
      <c r="A1272" t="str">
        <f>[5]lang_3!A1272</f>
        <v>PLAYERSKILLDES2_307</v>
      </c>
      <c r="B1272" t="str">
        <f>[5]lang_3!B1272</f>
        <v>冰雪风暴</v>
      </c>
      <c r="C1272" t="str">
        <f>[5]lang_3!C1272</f>
        <v>#下阶累计伤害提高[color=1ca216,fontsize=18]{$ovalueadd12*($olast11/$ointerval)}[-]</v>
      </c>
      <c r="D1272">
        <f>[5]lang_3!D1272</f>
        <v>0</v>
      </c>
    </row>
    <row r="1273" spans="1:4">
      <c r="A1273" t="str">
        <f>[5]lang_3!A1273</f>
        <v>PLAYERSKILLDES2_308</v>
      </c>
      <c r="B1273" t="str">
        <f>[5]lang_3!B1273</f>
        <v>欢欣鼓舞</v>
      </c>
      <c r="C1273" t="str">
        <f>[5]lang_3!C1273</f>
        <v>#下阶初始冷却时间和冷却时间降低[color=1ca216,fontsize=18]{($cd2)/1000}[-]秒</v>
      </c>
      <c r="D1273">
        <f>[5]lang_3!D1273</f>
        <v>0</v>
      </c>
    </row>
    <row r="1274" spans="1:4">
      <c r="A1274" t="str">
        <f>[5]lang_3!A1274</f>
        <v>PLAYERSKILLDES2_3082</v>
      </c>
      <c r="B1274" t="str">
        <f>[5]lang_3!B1274</f>
        <v>欢欣鼓舞</v>
      </c>
      <c r="C1274" t="str">
        <f>[5]lang_3!C1274</f>
        <v>#下阶初始冷却时间和冷却时间降低[color=1ca216,fontsize=18]{($cd2)/1000}[-]秒</v>
      </c>
      <c r="D1274">
        <f>[5]lang_3!D1274</f>
        <v>0</v>
      </c>
    </row>
    <row r="1275" spans="1:4">
      <c r="A1275" t="str">
        <f>[5]lang_3!A1275</f>
        <v>PLAYERSKILLDES2_309</v>
      </c>
      <c r="B1275" t="str">
        <f>[5]lang_3!B1275</f>
        <v>驱魔大法</v>
      </c>
      <c r="C1275" t="str">
        <f>[5]lang_3!C1275</f>
        <v>#下阶初始冷却时间和冷却时间降低[color=1ca216,fontsize=18]{($cd2)/1000}[-]秒</v>
      </c>
      <c r="D1275">
        <f>[5]lang_3!D1275</f>
        <v>0</v>
      </c>
    </row>
    <row r="1276" spans="1:4">
      <c r="A1276" t="str">
        <f>[5]lang_3!A1276</f>
        <v>PLAYERSKILLDES2_310</v>
      </c>
      <c r="B1276" t="str">
        <f>[5]lang_3!B1276</f>
        <v>瞬间移动</v>
      </c>
      <c r="C1276" t="str">
        <f>[5]lang_3!C1276</f>
        <v>#下阶初始冷却时间和冷却时间降低[color=1ca216,fontsize=18]{($cd2)/1000}[-]秒</v>
      </c>
      <c r="D1276">
        <f>[5]lang_3!D1276</f>
        <v>0</v>
      </c>
    </row>
    <row r="1277" spans="1:4">
      <c r="A1277" t="str">
        <f>[5]lang_3!A1277</f>
        <v>PLAYERSKILLDES2_311</v>
      </c>
      <c r="B1277" t="str">
        <f>[5]lang_3!B1277</f>
        <v>召唤水元素</v>
      </c>
      <c r="C1277" t="str">
        <f>[5]lang_3!C1277</f>
        <v>#下阶水元素等级提高[color=1ca216,fontsize=18]1[-]级，提高[color=1ca216,fontsize=18]60[-]攻击及[color=1ca216,fontsize=18]1694[-]生命</v>
      </c>
      <c r="D1277">
        <f>[5]lang_3!D1277</f>
        <v>0</v>
      </c>
    </row>
    <row r="1278" spans="1:4">
      <c r="A1278" t="str">
        <f>[5]lang_3!A1278</f>
        <v>PLAYERSKILLDES2_312</v>
      </c>
      <c r="B1278" t="str">
        <f>[5]lang_3!B1278</f>
        <v>镜像大法</v>
      </c>
      <c r="C1278" t="str">
        <f>[5]lang_3!C1278</f>
        <v>#下阶提高镜像[color=1ca216,fontsize=18]{$dupliatk12}[-]%攻击</v>
      </c>
      <c r="D1278">
        <f>[5]lang_3!D1278</f>
        <v>0</v>
      </c>
    </row>
    <row r="1279" spans="1:4">
      <c r="A1279" t="str">
        <f>[5]lang_3!A1279</f>
        <v>PLAYERSKILLDES2_313</v>
      </c>
      <c r="B1279" t="str">
        <f>[5]lang_3!B1279</f>
        <v>生命链接</v>
      </c>
      <c r="C1279" t="str">
        <f>[5]lang_3!C1279</f>
        <v>#下阶初始冷却时间和冷却时间降低[color=1ca216,fontsize=18]{($cd2)/1000}[-]秒</v>
      </c>
      <c r="D1279">
        <f>[5]lang_3!D1279</f>
        <v>0</v>
      </c>
    </row>
    <row r="1280" spans="1:4">
      <c r="A1280" t="str">
        <f>[5]lang_3!A1280</f>
        <v>PLAYERSKILLDES2_314</v>
      </c>
      <c r="B1280" t="str">
        <f>[5]lang_3!B1280</f>
        <v>疗伤</v>
      </c>
      <c r="C1280" t="str">
        <f>[5]lang_3!C1280</f>
        <v>#下阶提高[color=1ca216,fontsize=18]{$valueadd12}[-]生命回复</v>
      </c>
      <c r="D1280">
        <f>[5]lang_3!D1280</f>
        <v>0</v>
      </c>
    </row>
    <row r="1281" spans="1:4">
      <c r="A1281" t="str">
        <f>[5]lang_3!A1281</f>
        <v>PLAYERSKILLDES2_315</v>
      </c>
      <c r="B1281" t="str">
        <f>[5]lang_3!B1281</f>
        <v>寒冰神箭</v>
      </c>
      <c r="C1281" t="str">
        <f>[5]lang_3!C1281</f>
        <v>#下阶伤害提高[color=1ca216,fontsize=18]{$valueadd12}[-]</v>
      </c>
      <c r="D1281">
        <f>[5]lang_3!D1281</f>
        <v>0</v>
      </c>
    </row>
    <row r="1282" spans="1:4">
      <c r="A1282" t="str">
        <f>[5]lang_3!A1282</f>
        <v>PLAYERSKILLDES2_316</v>
      </c>
      <c r="B1282" t="str">
        <f>[5]lang_3!B1282</f>
        <v>祈祷</v>
      </c>
      <c r="C1282" t="str">
        <f>[5]lang_3!C1282</f>
        <v>#下阶累计恢复提高[color=1ca216,fontsize=18]{$ovalueadd12*($olast11/$ointerval)}[-]</v>
      </c>
      <c r="D1282">
        <f>[5]lang_3!D1282</f>
        <v>0</v>
      </c>
    </row>
    <row r="1283" spans="1:4">
      <c r="A1283" t="str">
        <f>[5]lang_3!A1283</f>
        <v>PLAYERSKILLDES2_317</v>
      </c>
      <c r="B1283" t="str">
        <f>[5]lang_3!B1283</f>
        <v>能量逆转</v>
      </c>
      <c r="C1283" t="str">
        <f>[5]lang_3!C1283</f>
        <v>#下阶初始冷却时间和冷却时间降低[color=1ca216,fontsize=18]{($cd2)/1000}[-]秒</v>
      </c>
      <c r="D1283">
        <f>[5]lang_3!D1283</f>
        <v>0</v>
      </c>
    </row>
    <row r="1284" spans="1:4">
      <c r="A1284" t="str">
        <f>[5]lang_3!A1284</f>
        <v>PLAYERSKILLDES2_318</v>
      </c>
      <c r="B1284" t="str">
        <f>[5]lang_3!B1284</f>
        <v>王者之风</v>
      </c>
      <c r="C1284" t="str">
        <f>[5]lang_3!C1284</f>
        <v>#下阶初始冷却时间和冷却时间降低[color=1ca216,fontsize=18]{($cd2)/1000}[-]秒</v>
      </c>
      <c r="D1284">
        <f>[5]lang_3!D1284</f>
        <v>0</v>
      </c>
    </row>
    <row r="1285" spans="1:4">
      <c r="A1285" t="str">
        <f>[5]lang_3!A1285</f>
        <v>PLAYERSKILLDES2_401</v>
      </c>
      <c r="B1285" t="str">
        <f>[5]lang_3!B1285</f>
        <v>大气神盾</v>
      </c>
      <c r="C1285" t="str">
        <f>[5]lang_3!C1285</f>
        <v>#下阶持续时间提高[color=1ca216,fontsize=18]{$bufflast12/1000}[-]秒</v>
      </c>
      <c r="D1285">
        <f>[5]lang_3!D1285</f>
        <v>0</v>
      </c>
    </row>
    <row r="1286" spans="1:4">
      <c r="A1286" t="str">
        <f>[5]lang_3!A1286</f>
        <v>PLAYERSKILLDES2_402</v>
      </c>
      <c r="B1286" t="str">
        <f>[5]lang_3!B1286</f>
        <v>飓风魔墙</v>
      </c>
      <c r="C1286" t="str">
        <f>[5]lang_3!C1286</f>
        <v>#下阶额外提高[color=1ca216,fontsize=18]{($buffaddattr13)/20}%[-]闪避</v>
      </c>
      <c r="D1286">
        <f>[5]lang_3!D1286</f>
        <v>0</v>
      </c>
    </row>
    <row r="1287" spans="1:4">
      <c r="A1287" t="str">
        <f>[5]lang_3!A1287</f>
        <v>PLAYERSKILLDES2_403</v>
      </c>
      <c r="B1287" t="str">
        <f>[5]lang_3!B1287</f>
        <v>快攻战术</v>
      </c>
      <c r="C1287" t="str">
        <f>[5]lang_3!C1287</f>
        <v>#下阶额外提高[color=1ca216,fontsize=18]{$buffaddattr13}%[-]攻速</v>
      </c>
      <c r="D1287">
        <f>[5]lang_3!D1287</f>
        <v>0</v>
      </c>
    </row>
    <row r="1288" spans="1:4">
      <c r="A1288" t="str">
        <f>[5]lang_3!A1288</f>
        <v>PLAYERSKILLDES2_404</v>
      </c>
      <c r="B1288" t="str">
        <f>[5]lang_3!B1288</f>
        <v>幸运之神</v>
      </c>
      <c r="C1288" t="str">
        <f>[5]lang_3!C1288</f>
        <v>#下阶额外提高[color=1ca216,fontsize=18]{$buffaddattr13}[-]暴击值及[color=1ca216,fontsize=18]{$buffaddattr23}[-]闪避</v>
      </c>
      <c r="D1288">
        <f>[5]lang_3!D1288</f>
        <v>0</v>
      </c>
    </row>
    <row r="1289" spans="1:4">
      <c r="A1289" t="str">
        <f>[5]lang_3!A1289</f>
        <v>PLAYERSKILLDES2_405</v>
      </c>
      <c r="B1289" t="str">
        <f>[5]lang_3!B1289</f>
        <v>百发百中</v>
      </c>
      <c r="C1289" t="str">
        <f>[5]lang_3!C1289</f>
        <v>#下阶持续时间提高[color=1ca216,fontsize=18]{$bufflast12/1000}[-]秒</v>
      </c>
      <c r="D1289">
        <f>[5]lang_3!D1289</f>
        <v>0</v>
      </c>
    </row>
    <row r="1290" spans="1:4">
      <c r="A1290" t="str">
        <f>[5]lang_3!A1290</f>
        <v>PLAYERSKILLDES2_406</v>
      </c>
      <c r="B1290" t="str">
        <f>[5]lang_3!B1290</f>
        <v>蛊惑人心</v>
      </c>
      <c r="C1290" t="str">
        <f>[5]lang_3!C1290</f>
        <v>#下阶持续时间提高[color=1ca216,fontsize=18]{$olast12/1000}[-]秒</v>
      </c>
      <c r="D1290">
        <f>[5]lang_3!D1290</f>
        <v>0</v>
      </c>
    </row>
    <row r="1291" spans="1:4">
      <c r="A1291" t="str">
        <f>[5]lang_3!A1291</f>
        <v>PLAYERSKILLDES2_407</v>
      </c>
      <c r="B1291" t="str">
        <f>[5]lang_3!B1291</f>
        <v>时间凝滞</v>
      </c>
      <c r="C1291" t="str">
        <f>[5]lang_3!C1291</f>
        <v>#下阶持续时间提高[color=1ca216,fontsize=18]{$olast12/1000}[-]秒</v>
      </c>
      <c r="D1291">
        <f>[5]lang_3!D1291</f>
        <v>0</v>
      </c>
    </row>
    <row r="1292" spans="1:4">
      <c r="A1292" t="str">
        <f>[5]lang_3!A1292</f>
        <v>PLAYERSKILLDES2_408</v>
      </c>
      <c r="B1292" t="str">
        <f>[5]lang_3!B1292</f>
        <v>连锁闪电</v>
      </c>
      <c r="C1292" t="str">
        <f>[5]lang_3!C1292</f>
        <v>#下阶伤害提高[color=1ca216,fontsize=18]{$valueadd12}[-]</v>
      </c>
      <c r="D1292">
        <f>[5]lang_3!D1292</f>
        <v>0</v>
      </c>
    </row>
    <row r="1293" spans="1:4">
      <c r="A1293" s="172" t="str">
        <f>[5]lang_3!A1293</f>
        <v>PLAYERSKILLDES2_4081</v>
      </c>
      <c r="B1293" s="172" t="str">
        <f>[5]lang_3!B1293</f>
        <v>连锁闪电</v>
      </c>
      <c r="C1293" s="172" t="str">
        <f>[5]lang_3!C1293</f>
        <v>#下阶伤害提高[color=1ca216,fontsize=18]{$valueadd12}[-]</v>
      </c>
      <c r="D1293" s="172">
        <f>[5]lang_3!D1293</f>
        <v>0</v>
      </c>
    </row>
    <row r="1294" spans="1:4">
      <c r="A1294" s="174" t="str">
        <f>[5]lang_3!A1294</f>
        <v>PLAYERSKILLDES2_4082</v>
      </c>
      <c r="B1294" s="174" t="str">
        <f>[5]lang_3!B1294</f>
        <v>连锁闪电</v>
      </c>
      <c r="C1294" s="174" t="str">
        <f>[5]lang_3!C1294</f>
        <v>#下阶伤害提高[color=1ca216,fontsize=18]{$valueadd12}[-]</v>
      </c>
      <c r="D1294" s="174">
        <f>[5]lang_3!D1294</f>
        <v>0</v>
      </c>
    </row>
    <row r="1295" spans="1:4">
      <c r="A1295" t="str">
        <f>[5]lang_3!A1295</f>
        <v>PLAYERSKILLDES2_409</v>
      </c>
      <c r="B1295" t="str">
        <f>[5]lang_3!B1295</f>
        <v>霹雳闪电</v>
      </c>
      <c r="C1295" t="str">
        <f>[5]lang_3!C1295</f>
        <v>#下阶伤害提高[color=1ca216,fontsize=18]{$valueadd12}[-]</v>
      </c>
      <c r="D1295">
        <f>[5]lang_3!D1295</f>
        <v>0</v>
      </c>
    </row>
    <row r="1296" spans="1:4">
      <c r="A1296" t="str">
        <f>[5]lang_3!A1296</f>
        <v>PLAYERSKILLDES2_410</v>
      </c>
      <c r="B1296" t="str">
        <f>[5]lang_3!B1296</f>
        <v>亡灵杀手</v>
      </c>
      <c r="C1296" t="str">
        <f>[5]lang_3!C1296</f>
        <v>#下阶伤害提高[color=1ca216,fontsize=18]{$valueadd12}[-]</v>
      </c>
      <c r="D1296">
        <f>[5]lang_3!D1296</f>
        <v>0</v>
      </c>
    </row>
    <row r="1297" spans="1:4">
      <c r="A1297" t="str">
        <f>[5]lang_3!A1297</f>
        <v>PLAYERSKILLDES2_411</v>
      </c>
      <c r="B1297" t="str">
        <f>[5]lang_3!B1297</f>
        <v>风暴术</v>
      </c>
      <c r="C1297" t="str">
        <f>[5]lang_3!C1297</f>
        <v>#下阶每0.5秒伤害提高[color=1ca216,fontsize=18]{$valueadd12}[-]</v>
      </c>
      <c r="D1297">
        <f>[5]lang_3!D1297</f>
        <v>0</v>
      </c>
    </row>
    <row r="1298" spans="1:4">
      <c r="A1298" t="str">
        <f>[5]lang_3!A1298</f>
        <v>PLAYERSKILLDES2_412</v>
      </c>
      <c r="B1298" t="str">
        <f>[5]lang_3!B1298</f>
        <v>支离破碎</v>
      </c>
      <c r="C1298" t="str">
        <f>[5]lang_3!C1298</f>
        <v>#下阶额外降低[color=1ca216,fontsize=18]{-($buffaddattr13)}%[-]气系免伤</v>
      </c>
      <c r="D1298">
        <f>[5]lang_3!D1298</f>
        <v>0</v>
      </c>
    </row>
    <row r="1299" spans="1:4">
      <c r="A1299" t="str">
        <f>[5]lang_3!A1299</f>
        <v>PLAYERSKILLDES2_413</v>
      </c>
      <c r="B1299" t="str">
        <f>[5]lang_3!B1299</f>
        <v>毁灭之光</v>
      </c>
      <c r="C1299" t="str">
        <f>[5]lang_3!C1299</f>
        <v>#下阶持续时间提高[color=1ca216,fontsize=18]{$bufflast12/1000}[-]秒</v>
      </c>
      <c r="D1299">
        <f>[5]lang_3!D1299</f>
        <v>0</v>
      </c>
    </row>
    <row r="1300" spans="1:4">
      <c r="A1300" t="str">
        <f>[5]lang_3!A1300</f>
        <v>PLAYERSKILLDES2_414</v>
      </c>
      <c r="B1300" t="str">
        <f>[5]lang_3!B1300</f>
        <v>召唤气元素</v>
      </c>
      <c r="C1300" t="str">
        <f>[5]lang_3!C1300</f>
        <v>#下阶气元素等级提高[color=1ca216,fontsize=18]1[-]级，提高[color=1ca216,fontsize=18]60[-]攻击及[color=1ca216,fontsize=18]1694[-]生命</v>
      </c>
      <c r="D1300">
        <f>[5]lang_3!D1300</f>
        <v>0</v>
      </c>
    </row>
    <row r="1301" spans="1:4">
      <c r="A1301" t="str">
        <f>[5]lang_3!A1301</f>
        <v>PLAYERSKILLDES2_415</v>
      </c>
      <c r="B1301" t="str">
        <f>[5]lang_3!B1301</f>
        <v>大气神箭</v>
      </c>
      <c r="C1301" t="str">
        <f>[5]lang_3!C1301</f>
        <v>#下阶伤害提高[color=1ca216,fontsize=18]{$valueadd12}[-]</v>
      </c>
      <c r="D1301">
        <f>[5]lang_3!D1301</f>
        <v>0</v>
      </c>
    </row>
    <row r="1302" spans="1:4">
      <c r="A1302" t="str">
        <f>[5]lang_3!A1302</f>
        <v>PLAYERSKILLDES_4151</v>
      </c>
      <c r="B1302" t="str">
        <f>[5]lang_3!B1302</f>
        <v>大气神箭</v>
      </c>
      <c r="C1302" t="str">
        <f>[5]lang_3!C1302</f>
        <v>#下阶伤害提高[color=1ca216,fontsize=18]{$valueadd12}[-]</v>
      </c>
      <c r="D1302">
        <f>[5]lang_3!D1302</f>
        <v>0</v>
      </c>
    </row>
    <row r="1303" spans="1:4">
      <c r="A1303" s="174" t="str">
        <f>[5]lang_3!A1303</f>
        <v>PLAYERSKILLDES2_416</v>
      </c>
      <c r="B1303" s="174" t="str">
        <f>[5]lang_3!B1303</f>
        <v>人海战术</v>
      </c>
      <c r="C1303" s="174" t="str">
        <f>[5]lang_3!C1303</f>
        <v>#下阶持续时间提高[color=1ca216,fontsize=18]{$olast12/1000}[-]秒</v>
      </c>
      <c r="D1303" s="174">
        <f>[5]lang_3!D1303</f>
        <v>0</v>
      </c>
    </row>
    <row r="1304" spans="1:4">
      <c r="A1304" t="str">
        <f>[5]lang_3!A1304</f>
        <v>PLAYERSKILLDES2_501</v>
      </c>
      <c r="B1304" t="str">
        <f>[5]lang_3!B1304</f>
        <v>大地神盾</v>
      </c>
      <c r="C1304" t="str">
        <f>[5]lang_3!C1304</f>
        <v>#下阶持续时间提高[color=1ca216,fontsize=18]{$bufflast12/1000}[-]秒</v>
      </c>
      <c r="D1304">
        <f>[5]lang_3!D1304</f>
        <v>0</v>
      </c>
    </row>
    <row r="1305" spans="1:4">
      <c r="A1305" t="str">
        <f>[5]lang_3!A1305</f>
        <v>PLAYERSKILLDES2_502</v>
      </c>
      <c r="B1305" t="str">
        <f>[5]lang_3!B1305</f>
        <v>护体石肤</v>
      </c>
      <c r="C1305" t="str">
        <f>[5]lang_3!C1305</f>
        <v>#下阶额外提高[color=1ca216,fontsize=18]{$buffaddattr13}[-]吸收伤害</v>
      </c>
      <c r="D1305">
        <f>[5]lang_3!D1305</f>
        <v>0</v>
      </c>
    </row>
    <row r="1306" spans="1:4">
      <c r="A1306" t="str">
        <f>[5]lang_3!A1306</f>
        <v>PLAYERSKILLDES2_5022</v>
      </c>
      <c r="B1306" t="str">
        <f>[5]lang_3!B1306</f>
        <v>护体石肤</v>
      </c>
      <c r="C1306" t="str">
        <f>[5]lang_3!C1306</f>
        <v>#下阶额外提高[color=1ca216,fontsize=18]{$buffaddattr13}[-]吸收伤害</v>
      </c>
      <c r="D1306">
        <f>[5]lang_3!D1306</f>
        <v>0</v>
      </c>
    </row>
    <row r="1307" spans="1:4">
      <c r="A1307" t="str">
        <f>[5]lang_3!A1307</f>
        <v>PLAYERSKILLDES2_503</v>
      </c>
      <c r="B1307" t="str">
        <f>[5]lang_3!B1307</f>
        <v>迟缓大法</v>
      </c>
      <c r="C1307" t="str">
        <f>[5]lang_3!C1307</f>
        <v>#下阶额外降低[color=1ca216,fontsize=18]{-($buffaddattr13)}[-]命中值</v>
      </c>
      <c r="D1307">
        <f>[5]lang_3!D1307</f>
        <v>0</v>
      </c>
    </row>
    <row r="1308" spans="1:4">
      <c r="A1308" t="str">
        <f>[5]lang_3!A1308</f>
        <v>PLAYERSKILLDES2_504</v>
      </c>
      <c r="B1308" t="str">
        <f>[5]lang_3!B1308</f>
        <v>流沙陷阱</v>
      </c>
      <c r="C1308" t="str">
        <f>[5]lang_3!C1308</f>
        <v>#下阶额外降低[color=1ca216,fontsize=18]{-($buffaddattr13)}%[-]免伤</v>
      </c>
      <c r="D1308">
        <f>[5]lang_3!D1308</f>
        <v>0</v>
      </c>
    </row>
    <row r="1309" spans="1:4">
      <c r="A1309" t="str">
        <f>[5]lang_3!A1309</f>
        <v>PLAYERSKILLDES2_505</v>
      </c>
      <c r="B1309" t="str">
        <f>[5]lang_3!B1309</f>
        <v>流星火雨</v>
      </c>
      <c r="C1309" t="str">
        <f>[5]lang_3!C1309</f>
        <v>#下阶累计伤害提高[color=1ca216,fontsize=18]{$ovalueadd12*($olast11/$ointerval)*2}[-]</v>
      </c>
      <c r="D1309">
        <f>[5]lang_3!D1309</f>
        <v>0</v>
      </c>
    </row>
    <row r="1310" spans="1:4">
      <c r="A1310" t="str">
        <f>[5]lang_3!A1310</f>
        <v>PLAYERSKILLDES2_506</v>
      </c>
      <c r="B1310" t="str">
        <f>[5]lang_3!B1310</f>
        <v>死亡波纹</v>
      </c>
      <c r="C1310" t="str">
        <f>[5]lang_3!C1310</f>
        <v>#下阶伤害提高[color=1ca216,fontsize=18]{$valueadd12}[-]</v>
      </c>
      <c r="D1310">
        <f>[5]lang_3!D1310</f>
        <v>0</v>
      </c>
    </row>
    <row r="1311" spans="1:4">
      <c r="A1311" t="str">
        <f>[5]lang_3!A1311</f>
        <v>PLAYERSKILLDES2_507</v>
      </c>
      <c r="B1311" t="str">
        <f>[5]lang_3!B1311</f>
        <v>雷鸣爆弹</v>
      </c>
      <c r="C1311" t="str">
        <f>[5]lang_3!C1311</f>
        <v>#下阶伤害提高[color=1ca216,fontsize=18]{$valueadd12}[-]</v>
      </c>
      <c r="D1311">
        <f>[5]lang_3!D1311</f>
        <v>0</v>
      </c>
    </row>
    <row r="1312" spans="1:4">
      <c r="A1312" t="str">
        <f>[5]lang_3!A1312</f>
        <v>PLAYERSKILLDES2_5071</v>
      </c>
      <c r="B1312" t="str">
        <f>[5]lang_3!B1312</f>
        <v>雷鸣爆弹</v>
      </c>
      <c r="C1312" t="str">
        <f>[5]lang_3!C1312</f>
        <v>#下阶伤害提高[color=1ca216,fontsize=18]{$valueadd12}[-]</v>
      </c>
      <c r="D1312">
        <f>[5]lang_3!D1312</f>
        <v>0</v>
      </c>
    </row>
    <row r="1313" spans="1:4">
      <c r="A1313" t="str">
        <f>[5]lang_3!A1313</f>
        <v>PLAYERSKILLDES2_508</v>
      </c>
      <c r="B1313" t="str">
        <f>[5]lang_3!B1313</f>
        <v>悲痛欲绝</v>
      </c>
      <c r="C1313" t="str">
        <f>[5]lang_3!C1313</f>
        <v>#下阶初始冷却时间和冷却时间降低[color=1ca216,fontsize=18]{($cd2)/1000}[-]秒</v>
      </c>
      <c r="D1313">
        <f>[5]lang_3!D1313</f>
        <v>0</v>
      </c>
    </row>
    <row r="1314" spans="1:4">
      <c r="A1314" t="str">
        <f>[5]lang_3!A1314</f>
        <v>PLAYERSKILLDES2_5081</v>
      </c>
      <c r="B1314" t="str">
        <f>[5]lang_3!B1314</f>
        <v>悲痛欲绝</v>
      </c>
      <c r="C1314" t="str">
        <f>[5]lang_3!C1314</f>
        <v>#下阶初始冷却时间和冷却时间降低[color=1ca216,fontsize=18]{($cd2)/1000}[-]秒</v>
      </c>
      <c r="D1314">
        <f>[5]lang_3!D1314</f>
        <v>0</v>
      </c>
    </row>
    <row r="1315" spans="1:4">
      <c r="A1315" t="str">
        <f>[5]lang_3!A1315</f>
        <v>PLAYERSKILLDES2_509</v>
      </c>
      <c r="B1315" t="str">
        <f>[5]lang_3!B1315</f>
        <v>转世重生</v>
      </c>
      <c r="C1315" t="str">
        <f>[5]lang_3!C1315</f>
        <v>#下阶额外提高[color=1ca216,fontsize=18]{$valuepro12}%[-]生命</v>
      </c>
      <c r="D1315">
        <f>[5]lang_3!D1315</f>
        <v>0</v>
      </c>
    </row>
    <row r="1316" spans="1:4">
      <c r="A1316" t="str">
        <f>[5]lang_3!A1316</f>
        <v>PLAYERSKILLDES2_510</v>
      </c>
      <c r="B1316" t="str">
        <f>[5]lang_3!B1316</f>
        <v>招魂术</v>
      </c>
      <c r="C1316" t="str">
        <f>[5]lang_3!C1316</f>
        <v>#下阶骷髅提高[color=1ca216,fontsize=18]1[-]级，提高[color=1ca216,fontsize=18]60[-]攻击及[color=1ca216,fontsize=18]1520[-]生命</v>
      </c>
      <c r="D1316">
        <f>[5]lang_3!D1316</f>
        <v>0</v>
      </c>
    </row>
    <row r="1317" spans="1:4">
      <c r="A1317" t="str">
        <f>[5]lang_3!A1317</f>
        <v>PLAYERSKILLDES2_5101</v>
      </c>
      <c r="B1317" t="str">
        <f>[5]lang_3!B1317</f>
        <v>招魂术</v>
      </c>
      <c r="C1317" t="str">
        <f>[5]lang_3!C1317</f>
        <v>#下阶骷髅提高[color=1ca216,fontsize=18]1[-]级，提高[color=1ca216,fontsize=18]60[-]攻击及[color=1ca216,fontsize=18]1520[-]生命</v>
      </c>
      <c r="D1317">
        <f>[5]lang_3!D1317</f>
        <v>0</v>
      </c>
    </row>
    <row r="1318" spans="1:4">
      <c r="A1318" t="str">
        <f>[5]lang_3!A1318</f>
        <v>PLAYERSKILLDES2_5102</v>
      </c>
      <c r="B1318" t="str">
        <f>[5]lang_3!B1318</f>
        <v>招魂术</v>
      </c>
      <c r="C1318" t="str">
        <f>[5]lang_3!C1318</f>
        <v>#下阶骷髅提高[color=1ca216,fontsize=18]1[-]级，提高[color=1ca216,fontsize=18]68[-]攻击及[color=1ca216,fontsize=18]1216[-]生命</v>
      </c>
      <c r="D1318">
        <f>[5]lang_3!D1318</f>
        <v>0</v>
      </c>
    </row>
    <row r="1319" spans="1:4">
      <c r="A1319" t="str">
        <f>[5]lang_3!A1319</f>
        <v>PLAYERSKILLDES2_5104</v>
      </c>
      <c r="B1319" t="str">
        <f>[5]lang_3!B1319</f>
        <v>招魂术</v>
      </c>
      <c r="C1319" t="str">
        <f>[5]lang_3!C1319</f>
        <v>#下阶重装骷髅提高[color=1ca216,fontsize=18]1[-]级，提高[color=1ca216,fontsize=18]60[-]攻击及[color=1ca216,fontsize=18]1520[-]生命</v>
      </c>
      <c r="D1319">
        <f>[5]lang_3!D1319</f>
        <v>0</v>
      </c>
    </row>
    <row r="1320" spans="1:4">
      <c r="A1320" t="str">
        <f>[5]lang_3!A1320</f>
        <v>PLAYERSKILLDES2_5107</v>
      </c>
      <c r="B1320" t="str">
        <f>[5]lang_3!B1320</f>
        <v>招魂术</v>
      </c>
      <c r="C1320" t="str">
        <f>[5]lang_3!C1320</f>
        <v>#下阶巫妖提高[color=1ca216,fontsize=18]1[-]级，提高[color=1ca216,fontsize=18]408[-]攻击及[color=1ca216,fontsize=18]1476[-]生命</v>
      </c>
      <c r="D1320">
        <f>[5]lang_3!D1320</f>
        <v>0</v>
      </c>
    </row>
    <row r="1321" spans="1:4">
      <c r="A1321" t="str">
        <f>[5]lang_3!A1321</f>
        <v>PLAYERSKILLDES2_511</v>
      </c>
      <c r="B1321" t="str">
        <f>[5]lang_3!B1321</f>
        <v>召唤土元素</v>
      </c>
      <c r="C1321" t="str">
        <f>[5]lang_3!C1321</f>
        <v>#下阶土元素提高[color=1ca216,fontsize=18]1[-]级，提高[color=1ca216,fontsize=18]68[-]攻击及[color=1ca216,fontsize=18]2600[-]生命</v>
      </c>
      <c r="D1321">
        <f>[5]lang_3!D1321</f>
        <v>0</v>
      </c>
    </row>
    <row r="1322" spans="1:4">
      <c r="A1322" s="174" t="str">
        <f>[5]lang_3!A1322</f>
        <v>PLAYERSKILLDES2_5111</v>
      </c>
      <c r="B1322" s="174" t="str">
        <f>[5]lang_3!B1322</f>
        <v>召唤土元素</v>
      </c>
      <c r="C1322" s="174" t="str">
        <f>[5]lang_3!C1322</f>
        <v>#下阶僵尸提高[color=1ca216,fontsize=18]1[-]级，提高[color=1ca216,fontsize=18]120[-]攻击及[color=1ca216,fontsize=18]4170[-]生命</v>
      </c>
      <c r="D1322" s="174">
        <f>[5]lang_3!D1322</f>
        <v>0</v>
      </c>
    </row>
    <row r="1323" spans="1:4">
      <c r="A1323" s="174" t="str">
        <f>[5]lang_3!A1323</f>
        <v>PLAYERSKILLDES2_512</v>
      </c>
      <c r="B1323" s="174" t="str">
        <f>[5]lang_3!B1323</f>
        <v>野性呼唤</v>
      </c>
      <c r="C1323" s="174" t="str">
        <f>[5]lang_3!C1323</f>
        <v>#下阶巨狼提高[color=1ca216,fontsize=18]1[-]级，提高[color=1ca216,fontsize=18]76[-]攻击及[color=1ca216,fontsize=18]1195[-]生命</v>
      </c>
      <c r="D1323" s="174">
        <f>[5]lang_3!D1323</f>
        <v>0</v>
      </c>
    </row>
    <row r="1324" spans="1:4">
      <c r="A1324" s="174" t="str">
        <f>[5]lang_3!A1324</f>
        <v>PLAYERSKILLDES2_513</v>
      </c>
      <c r="B1324" s="174" t="str">
        <f>[5]lang_3!B1324</f>
        <v>巨石魔墙</v>
      </c>
      <c r="C1324" s="174" t="str">
        <f>[5]lang_3!C1324</f>
        <v>#下阶巨石提高[color=1ca216,fontsize=18]1[-]级，提高[color=1ca216,fontsize=18]1195[-]生命</v>
      </c>
      <c r="D1324" s="174">
        <f>[5]lang_3!D1324</f>
        <v>0</v>
      </c>
    </row>
    <row r="1325" spans="1:4">
      <c r="A1325" s="174" t="str">
        <f>[5]lang_3!A1325</f>
        <v>PLAYERSKILLDES2_514</v>
      </c>
      <c r="B1325" s="174" t="str">
        <f>[5]lang_3!B1325</f>
        <v>大地神箭</v>
      </c>
      <c r="C1325" s="174" t="str">
        <f>[5]lang_3!C1325</f>
        <v>#下阶伤害提高[color=1ca216,fontsize=18]{$valueadd12}[-]</v>
      </c>
      <c r="D1325" s="174">
        <f>[5]lang_3!D1325</f>
        <v>0</v>
      </c>
    </row>
    <row r="1326" spans="1:4">
      <c r="A1326" s="174" t="str">
        <f>[5]lang_3!A1326</f>
        <v>PLAYERSKILLDES2_515</v>
      </c>
      <c r="B1326" s="174" t="str">
        <f>[5]lang_3!B1326</f>
        <v>森林共鸣</v>
      </c>
      <c r="C1326" s="174" t="str">
        <f>[5]lang_3!C1326</f>
        <v>#下阶树人提高[color=1ca216,fontsize=18]1[-]级，提高[color=1ca216,fontsize=18]60[-]攻击及[color=1ca216,fontsize=18]1391[-]生命</v>
      </c>
      <c r="D1326" s="174">
        <f>[5]lang_3!D1326</f>
        <v>0</v>
      </c>
    </row>
    <row r="1327" spans="1:4">
      <c r="A1327" s="174" t="str">
        <f>[5]lang_3!A1327</f>
        <v>PLAYERSKILLDES2_516</v>
      </c>
      <c r="B1327" s="174" t="str">
        <f>[5]lang_3!B1327</f>
        <v>聚灵奇术</v>
      </c>
      <c r="C1327" s="174" t="str">
        <f>[5]lang_3!C1327</f>
        <v>#下阶伤害提高[color=1ca216,fontsize=18]{$valueadd12}[-]，回复提高[color=1ca216,fontsize=18]{$valueadd12}[-]</v>
      </c>
      <c r="D1327" s="174">
        <f>[5]lang_3!D1327</f>
        <v>0</v>
      </c>
    </row>
    <row r="1328" spans="1:4">
      <c r="A1328" s="174" t="str">
        <f>[5]lang_3!A1328</f>
        <v>PLAYERSKILLDES2_517</v>
      </c>
      <c r="B1328" s="174" t="str">
        <f>[5]lang_3!B1328</f>
        <v>圣盾术</v>
      </c>
      <c r="C1328" s="174" t="str">
        <f>[5]lang_3!C1328</f>
        <v>#下阶持续时间提高[color=1ca216,fontsize=18]{$olast12/1000}[-]秒</v>
      </c>
      <c r="D1328" s="174">
        <f>[5]lang_3!D1328</f>
        <v>0</v>
      </c>
    </row>
    <row r="1329" spans="1:4">
      <c r="A1329" s="174" t="str">
        <f>[5]lang_3!A1329</f>
        <v>PLAYERSKILLDES2_518</v>
      </c>
      <c r="B1329" s="174" t="str">
        <f>[5]lang_3!B1329</f>
        <v>亡灵大军</v>
      </c>
      <c r="C1329" s="174" t="str">
        <f>[5]lang_3!C1329</f>
        <v>#下阶骷髅提高[color=1ca216,fontsize=18]1[-]级，提高[color=1ca216,fontsize=18]68[-]攻击及[color=1ca216,fontsize=18]1216[-]生命</v>
      </c>
      <c r="D1329" s="174">
        <f>[5]lang_3!D1329</f>
        <v>0</v>
      </c>
    </row>
    <row r="1330" spans="1:4">
      <c r="A1330" s="174" t="str">
        <f>[5]lang_3!A1330</f>
        <v>PLAYERSKILLDES2_5184</v>
      </c>
      <c r="B1330" s="174" t="str">
        <f>[5]lang_3!B1330</f>
        <v>亡灵大军</v>
      </c>
      <c r="C1330" s="174" t="str">
        <f>[5]lang_3!C1330</f>
        <v>#下阶骷髅提高[color=1ca216,fontsize=18]1[-]级，提高[color=1ca216,fontsize=18]60[-]攻击及[color=1ca216,fontsize=18]1520[-]生命</v>
      </c>
      <c r="D1330" s="174">
        <f>[5]lang_3!D1330</f>
        <v>0</v>
      </c>
    </row>
    <row r="1331" spans="1:4">
      <c r="A1331" t="str">
        <f>[5]lang_3!A1331</f>
        <v>PLAYERSKILLDES2_519</v>
      </c>
      <c r="B1331" t="str">
        <f>[5]lang_3!B1331</f>
        <v>屠杀指令</v>
      </c>
      <c r="C1331" t="str">
        <f>[5]lang_3!C1331</f>
        <v>#下阶魔法消耗降低[color=1ca216,fontsize=18]0.5[-]</v>
      </c>
      <c r="D1331">
        <f>[5]lang_3!D1331</f>
        <v>0</v>
      </c>
    </row>
    <row r="1332" spans="1:4">
      <c r="A1332" t="str">
        <f>[5]lang_3!A1332</f>
        <v>PLAYERSKILLDES2_5191</v>
      </c>
      <c r="B1332" t="str">
        <f>[5]lang_3!B1332</f>
        <v>屠杀指令</v>
      </c>
      <c r="C1332" t="str">
        <f>[5]lang_3!C1332</f>
        <v>#下阶魔法消耗降低[color=1ca216,fontsize=18]0.5[-]</v>
      </c>
      <c r="D1332">
        <f>[5]lang_3!D1332</f>
        <v>0</v>
      </c>
    </row>
    <row r="1333" spans="1:4">
      <c r="A1333" t="str">
        <f>[5]lang_3!A1333</f>
        <v>PLAYERSKILLDES2_520</v>
      </c>
      <c r="B1333" t="str">
        <f>[5]lang_3!B1333</f>
        <v>神秘领域</v>
      </c>
      <c r="C1333" t="str">
        <f>[5]lang_3!C1333</f>
        <v>#下阶伤害提高[color=1ca216,fontsize=18]{$valueadd12}[-]，沉默持续时间提高[color=1ca216,fontsize=18]{$olast12/1000}[-]秒</v>
      </c>
      <c r="D1333">
        <f>[5]lang_3!D1333</f>
        <v>0</v>
      </c>
    </row>
    <row r="1334" spans="1:4">
      <c r="A1334" t="str">
        <f>[5]lang_3!A1334</f>
        <v>PLAYERSKILLDES2_521</v>
      </c>
      <c r="B1334" t="str">
        <f>[5]lang_3!B1334</f>
        <v>石化大法</v>
      </c>
      <c r="C1334" t="str">
        <f>[5]lang_3!C1334</f>
        <v>#下阶伤害提高[color=1ca216,fontsize=18]{$valueadd12}[-]，续时间提高[color=1ca216,fontsize=18]{$bufflast12/1000}[-]秒</v>
      </c>
      <c r="D1334">
        <f>[5]lang_3!D1334</f>
        <v>0</v>
      </c>
    </row>
    <row r="1335" spans="1:4">
      <c r="A1335" t="str">
        <f>[5]lang_3!A1335</f>
        <v>PLAYERSKILLDES2_522</v>
      </c>
      <c r="B1335" t="str">
        <f>[5]lang_3!B1335</f>
        <v>山崩地裂</v>
      </c>
      <c r="C1335" t="str">
        <f>[5]lang_3!C1335</f>
        <v>#下阶伤害提高[color=1ca216,fontsize=18]{$ovalueadd12}[-]</v>
      </c>
      <c r="D1335">
        <f>[5]lang_3!D1335</f>
        <v>0</v>
      </c>
    </row>
    <row r="1336" spans="1:4">
      <c r="A1336" t="str">
        <f>[5]lang_3!A1336</f>
        <v>PLAYERSKILLDES2_523</v>
      </c>
      <c r="B1336" t="str">
        <f>[5]lang_3!B1336</f>
        <v>生命轮回</v>
      </c>
      <c r="C1336" t="str">
        <f>[5]lang_3!C1336</f>
        <v>#下阶伤害提高[color=1ca216,fontsize=18]{$valueadd12}[-]，回复提高[color=1ca216,fontsize=18]{$valueadd12}[-]</v>
      </c>
      <c r="D1336">
        <f>[5]lang_3!D1336</f>
        <v>0</v>
      </c>
    </row>
    <row r="1337" spans="1:4">
      <c r="A1337" t="str">
        <f>[5]lang_3!A1337</f>
        <v>PLAYERSKILLDES2_5231</v>
      </c>
      <c r="B1337" t="str">
        <f>[5]lang_3!B1337</f>
        <v>生命轮回</v>
      </c>
      <c r="C1337" t="str">
        <f>[5]lang_3!C1337</f>
        <v>#下阶伤害提高[color=1ca216,fontsize=18]{$valueadd12}[-]，回复提高[color=1ca216,fontsize=18]{$valueadd12}[-]</v>
      </c>
      <c r="D1337">
        <f>[5]lang_3!D1337</f>
        <v>0</v>
      </c>
    </row>
    <row r="1338" spans="1:4">
      <c r="A1338" t="str">
        <f>[5]lang_3!A1338</f>
        <v>PLAYERSKILLDES2_5232</v>
      </c>
      <c r="B1338" t="str">
        <f>[5]lang_3!B1338</f>
        <v>生命轮回</v>
      </c>
      <c r="C1338" t="str">
        <f>[5]lang_3!C1338</f>
        <v>#下阶伤害提高[color=1ca216,fontsize=18]{$valueadd12}[-]，回复提高[color=1ca216,fontsize=18]{$valueadd12}[-]</v>
      </c>
      <c r="D1338">
        <f>[5]lang_3!D1338</f>
        <v>0</v>
      </c>
    </row>
    <row r="1339" spans="1:4">
      <c r="A1339" t="str">
        <f>[5]lang_3!A1339</f>
        <v>PLAYERSKILLDES2_524</v>
      </c>
      <c r="B1339" t="str">
        <f>[5]lang_3!B1339</f>
        <v>晶化大地</v>
      </c>
      <c r="C1339" t="str">
        <f>[5]lang_3!C1339</f>
        <v>#下阶持续时间提高[color=1ca216,fontsize=18]{$bufflast12/1000}[-]秒，伤害提高[color=1ca216,fontsize=18]{$valueadd12}[-]</v>
      </c>
      <c r="D1339">
        <f>[5]lang_3!D1339</f>
        <v>0</v>
      </c>
    </row>
    <row r="1340" spans="1:4">
      <c r="A1340" t="str">
        <f>[5]lang_3!A1340</f>
        <v>PLAYERSKILLDES2_525</v>
      </c>
      <c r="B1340" t="str">
        <f>[5]lang_3!B1340</f>
        <v>黑暗时刻</v>
      </c>
      <c r="C1340" t="str">
        <f>[5]lang_3!C1340</f>
        <v>#下阶伤害和治疗提高[color=1ca216,fontsize=18]{$valueadd12}[-]，士气降低持续时间提高[color=1ca216,fontsize=18]{$bufflast12/1000}[-]秒</v>
      </c>
      <c r="D1340">
        <f>[5]lang_3!D1340</f>
        <v>0</v>
      </c>
    </row>
    <row r="1341" spans="1:4">
      <c r="A1341" t="str">
        <f>[5]lang_3!A1341</f>
        <v>PLAYERSKILLDES2_526</v>
      </c>
      <c r="B1341" t="str">
        <f>[5]lang_3!B1341</f>
        <v>阴影笼罩</v>
      </c>
      <c r="C1341" t="str">
        <f>[5]lang_3!C1341</f>
        <v>#下阶伤害提高[color=1ca216,fontsize=18]{$ovalueadd12}[-]</v>
      </c>
      <c r="D1341">
        <f>[5]lang_3!D1341</f>
        <v>0</v>
      </c>
    </row>
    <row r="1342" spans="1:4">
      <c r="A1342" t="str">
        <f>[5]lang_3!A1342</f>
        <v>PLAYERSKILLDES2_49005</v>
      </c>
      <c r="B1342" t="str">
        <f>[5]lang_3!B1342</f>
        <v>诅咒铠甲</v>
      </c>
      <c r="C1342" t="str">
        <f>[5]lang_3!C1342</f>
        <v>#降低所有敌方兵团[color=1ca216,fontsize=18]{-($buffaddattr12+$buffaddattr13*($sklevel-1))}%[-]攻击、[color=1ca216,fontsize=18]{-($buffaddattr22+$buffaddattr23*($sklevel-1))}%[-]攻速以及30移动速度，持续15秒</v>
      </c>
      <c r="D1342">
        <f>[5]lang_3!D1342</f>
        <v>0</v>
      </c>
    </row>
    <row r="1343" spans="1:4">
      <c r="A1343" t="str">
        <f>[5]lang_3!A1343</f>
        <v>PLAYERSKILLDES2_490051</v>
      </c>
      <c r="B1343" t="str">
        <f>[5]lang_3!B1343</f>
        <v>所有敌方兵团攻击额外降低5%</v>
      </c>
      <c r="C1343" t="str">
        <f>[5]lang_3!C1343</f>
        <v>#所有敌方兵团攻击额外降低5%</v>
      </c>
      <c r="D1343">
        <f>[5]lang_3!D1343</f>
        <v>0</v>
      </c>
    </row>
    <row r="1344" spans="1:4">
      <c r="A1344" t="str">
        <f>[5]lang_3!A1344</f>
        <v>PLAYERSKILLDES2_490052</v>
      </c>
      <c r="B1344" t="str">
        <f>[5]lang_3!B1344</f>
        <v>所有敌方兵团移动速度额外降低30</v>
      </c>
      <c r="C1344" t="str">
        <f>[5]lang_3!C1344</f>
        <v>#所有敌方兵团移动速度额外降低30</v>
      </c>
      <c r="D1344">
        <f>[5]lang_3!D1344</f>
        <v>0</v>
      </c>
    </row>
    <row r="1345" spans="1:4">
      <c r="A1345" t="str">
        <f>[5]lang_3!A1345</f>
        <v>PLAYERSKILLDES2_490053</v>
      </c>
      <c r="B1345" t="str">
        <f>[5]lang_3!B1345</f>
        <v>所有敌方兵团攻击额外降低6%</v>
      </c>
      <c r="C1345" t="str">
        <f>[5]lang_3!C1345</f>
        <v>#所有敌方兵团攻击额外降低6%</v>
      </c>
      <c r="D1345">
        <f>[5]lang_3!D1345</f>
        <v>0</v>
      </c>
    </row>
    <row r="1346" spans="1:4">
      <c r="A1346" t="str">
        <f>[5]lang_3!A1346</f>
        <v>PLAYERSKILLDES2_490054</v>
      </c>
      <c r="B1346" t="str">
        <f>[5]lang_3!B1346</f>
        <v>【诅咒大法】持续时间额外延长3秒</v>
      </c>
      <c r="C1346" t="str">
        <f>[5]lang_3!C1346</f>
        <v>#【诅咒大法】持续时间额外延长3秒</v>
      </c>
      <c r="D1346">
        <f>[5]lang_3!D1346</f>
        <v>0</v>
      </c>
    </row>
    <row r="1347" spans="1:4">
      <c r="A1347" t="str">
        <f>[5]lang_3!A1347</f>
        <v>PLAYERSKILLDES2_490055</v>
      </c>
      <c r="B1347" t="str">
        <f>[5]lang_3!B1347</f>
        <v>所有敌方兵团攻速额外降低6%</v>
      </c>
      <c r="C1347" t="str">
        <f>[5]lang_3!C1347</f>
        <v>#所有敌方兵团攻速额外降低6%</v>
      </c>
      <c r="D1347">
        <f>[5]lang_3!D1347</f>
        <v>0</v>
      </c>
    </row>
    <row r="1348" spans="1:4">
      <c r="A1348" t="str">
        <f>[5]lang_3!A1348</f>
        <v>PLAYERSKILLDES2_490056</v>
      </c>
      <c r="B1348" t="str">
        <f>[5]lang_3!B1348</f>
        <v>【诅咒大法】持续时间额外延长3秒</v>
      </c>
      <c r="C1348" t="str">
        <f>[5]lang_3!C1348</f>
        <v>#【诅咒大法】持续时间额外延长3秒</v>
      </c>
      <c r="D1348">
        <f>[5]lang_3!D1348</f>
        <v>0</v>
      </c>
    </row>
    <row r="1349" spans="1:4">
      <c r="A1349" t="str">
        <f>[5]lang_3!A1349</f>
        <v>PLAYERSKILLDES2_490057</v>
      </c>
      <c r="B1349" t="str">
        <f>[5]lang_3!B1349</f>
        <v>【诅咒大法】持续时间额外延长3秒</v>
      </c>
      <c r="C1349" t="str">
        <f>[5]lang_3!C1349</f>
        <v>#【诅咒大法】持续时间额外延长3秒</v>
      </c>
      <c r="D1349">
        <f>[5]lang_3!D1349</f>
        <v>0</v>
      </c>
    </row>
    <row r="1350" spans="1:4">
      <c r="A1350" t="str">
        <f>[5]lang_3!A1350</f>
        <v>PLAYERSKILLDES2_49006</v>
      </c>
      <c r="B1350" t="str">
        <f>[5]lang_3!B1350</f>
        <v>泰坦神箭</v>
      </c>
      <c r="C1350" t="str">
        <f>[5]lang_3!C1350</f>
        <v>#对一定范围内的敌方兵团造成[color=1ca216,fontsize=18]{($valueadd11+$valueadd12*($sklevel-1))*$aulevel}[-]气系伤害</v>
      </c>
      <c r="D1350">
        <f>[5]lang_3!D1350</f>
        <v>0</v>
      </c>
    </row>
    <row r="1351" spans="1:4">
      <c r="A1351" t="str">
        <f>[5]lang_3!A1351</f>
        <v>PLAYERSKILLDES2_490061</v>
      </c>
      <c r="B1351" t="str">
        <f>[5]lang_3!B1351</f>
        <v>【泰坦神箭】的魔法消耗为0</v>
      </c>
      <c r="C1351" t="str">
        <f>[5]lang_3!C1351</f>
        <v>#【泰坦神箭】的魔法消耗为0</v>
      </c>
      <c r="D1351">
        <f>[5]lang_3!D1351</f>
        <v>0</v>
      </c>
    </row>
    <row r="1352" spans="1:4">
      <c r="A1352" t="str">
        <f>[5]lang_3!A1352</f>
        <v>PLAYERSKILLDES2_490062</v>
      </c>
      <c r="B1352" t="str">
        <f>[5]lang_3!B1352</f>
        <v>【泰坦神箭】造成的法术伤害额外提高5%</v>
      </c>
      <c r="C1352" t="str">
        <f>[5]lang_3!C1352</f>
        <v>#【泰坦神箭】造成的法术伤害额外提高5%</v>
      </c>
      <c r="D1352">
        <f>[5]lang_3!D1352</f>
        <v>0</v>
      </c>
    </row>
    <row r="1353" spans="1:4">
      <c r="A1353" t="str">
        <f>[5]lang_3!A1353</f>
        <v>PLAYERSKILLDES2_490063</v>
      </c>
      <c r="B1353" t="str">
        <f>[5]lang_3!B1353</f>
        <v>【泰坦神箭】冷却时间缩短20%</v>
      </c>
      <c r="C1353" t="str">
        <f>[5]lang_3!C1353</f>
        <v>#【泰坦神箭】冷却时间缩短20%</v>
      </c>
      <c r="D1353">
        <f>[5]lang_3!D1353</f>
        <v>0</v>
      </c>
    </row>
    <row r="1354" spans="1:4">
      <c r="A1354" t="str">
        <f>[5]lang_3!A1354</f>
        <v>PLAYERSKILLDES2_490064</v>
      </c>
      <c r="B1354" t="str">
        <f>[5]lang_3!B1354</f>
        <v>【泰坦神箭】降低目标单位30%命中</v>
      </c>
      <c r="C1354" t="str">
        <f>[5]lang_3!C1354</f>
        <v>#【泰坦神箭】降低目标单位30%命中</v>
      </c>
      <c r="D1354">
        <f>[5]lang_3!D1354</f>
        <v>0</v>
      </c>
    </row>
    <row r="1355" spans="1:4">
      <c r="A1355" t="str">
        <f>[5]lang_3!A1355</f>
        <v>PLAYERSKILLDES2_490065</v>
      </c>
      <c r="B1355" t="str">
        <f>[5]lang_3!B1355</f>
        <v>【泰坦神箭】额外造成相当于目标最大生命值15%的伤害</v>
      </c>
      <c r="C1355" t="str">
        <f>[5]lang_3!C1355</f>
        <v>#【泰坦神箭】额外造成相当于目标最大生命值15%的伤害</v>
      </c>
      <c r="D1355">
        <f>[5]lang_3!D1355</f>
        <v>0</v>
      </c>
    </row>
    <row r="1356" spans="1:4">
      <c r="A1356" t="str">
        <f>[5]lang_3!A1356</f>
        <v>PLAYERSKILLDES2_490066</v>
      </c>
      <c r="B1356" t="str">
        <f>[5]lang_3!B1356</f>
        <v>【泰坦神箭】额外附加「静电」效果</v>
      </c>
      <c r="C1356" t="str">
        <f>[5]lang_3!C1356</f>
        <v>#【泰坦神箭】额外附加「静电」效果</v>
      </c>
      <c r="D1356">
        <f>[5]lang_3!D1356</f>
        <v>0</v>
      </c>
    </row>
    <row r="1357" spans="1:4">
      <c r="A1357" t="str">
        <f>[5]lang_3!A1357</f>
        <v>PLAYERSKILLDES2_490067</v>
      </c>
      <c r="B1357" t="str">
        <f>[5]lang_3!B1357</f>
        <v>【泰坦神箭】额外降低目标单位30%命中</v>
      </c>
      <c r="C1357" t="str">
        <f>[5]lang_3!C1357</f>
        <v>#【泰坦神箭】额外降低目标单位30%命中</v>
      </c>
      <c r="D1357">
        <f>[5]lang_3!D1357</f>
        <v>0</v>
      </c>
    </row>
    <row r="1358" spans="1:4">
      <c r="A1358" t="str">
        <f>[5]lang_3!A1358</f>
        <v>PLAYERSKILLDES2_49007</v>
      </c>
      <c r="B1358" t="str">
        <f>[5]lang_3!B1358</f>
        <v>鬼王斗篷</v>
      </c>
      <c r="C1358" t="str">
        <f>[5]lang_3!C1358</f>
        <v>#开场自动召唤9个[color=1ca216,fontsize=18]{$sklevel}[-]级骷髅，骷髅拥有[color=1ca216,fontsize=18]{(25+3*($sklevel-1))*$ulevel}[-]攻击和[color=1ca216,fontsize=18]{(350+24*($sklevel-1))*$ulevel}[-]生命</v>
      </c>
      <c r="D1358">
        <f>[5]lang_3!D1358</f>
        <v>0</v>
      </c>
    </row>
    <row r="1359" spans="1:4">
      <c r="A1359" t="str">
        <f>[5]lang_3!A1359</f>
        <v>PLAYERSKILLDES2_490071</v>
      </c>
      <c r="B1359" t="str">
        <f>[5]lang_3!B1359</f>
        <v>骷髅受到远程兵团的伤害降低20%</v>
      </c>
      <c r="C1359" t="str">
        <f>[5]lang_3!C1359</f>
        <v>#骷髅受到远程兵团的伤害降低20%</v>
      </c>
      <c r="D1359">
        <f>[5]lang_3!D1359</f>
        <v>0</v>
      </c>
    </row>
    <row r="1360" spans="1:4">
      <c r="A1360" t="str">
        <f>[5]lang_3!A1360</f>
        <v>PLAYERSKILLDES2_490072</v>
      </c>
      <c r="B1360" t="str">
        <f>[5]lang_3!B1360</f>
        <v>骷髅化身为重装骷髅，属性大幅提高</v>
      </c>
      <c r="C1360" t="str">
        <f>[5]lang_3!C1360</f>
        <v>#骷髅化身为重装骷髅，属性大幅提高</v>
      </c>
      <c r="D1360">
        <f>[5]lang_3!D1360</f>
        <v>0</v>
      </c>
    </row>
    <row r="1361" spans="1:4">
      <c r="A1361" t="str">
        <f>[5]lang_3!A1361</f>
        <v>PLAYERSKILLDES2_490073</v>
      </c>
      <c r="B1361" t="str">
        <f>[5]lang_3!B1361</f>
        <v>重装骷髅的普通攻击有3%概率，对敌人造成「眩晕」效果</v>
      </c>
      <c r="C1361" t="str">
        <f>[5]lang_3!C1361</f>
        <v>#重装骷髅的普通攻击有3%概率，对敌人造成「眩晕」效果</v>
      </c>
      <c r="D1361">
        <f>[5]lang_3!D1361</f>
        <v>0</v>
      </c>
    </row>
    <row r="1362" spans="1:4">
      <c r="A1362" t="str">
        <f>[5]lang_3!A1362</f>
        <v>PLAYERSKILLDES2_490074</v>
      </c>
      <c r="B1362" t="str">
        <f>[5]lang_3!B1362</f>
        <v>【亡灵大军】召唤重装骷髅的数量提高至13</v>
      </c>
      <c r="C1362" t="str">
        <f>[5]lang_3!C1362</f>
        <v>#【亡灵大军】召唤重装骷髅的数量提高至13</v>
      </c>
      <c r="D1362">
        <f>[5]lang_3!D1362</f>
        <v>0</v>
      </c>
    </row>
    <row r="1363" spans="1:4">
      <c r="A1363" t="str">
        <f>[5]lang_3!A1363</f>
        <v>PLAYERSKILLDES2_490075</v>
      </c>
      <c r="B1363" t="str">
        <f>[5]lang_3!B1363</f>
        <v>重装骷髅生命额外提高20%，持续整场战斗</v>
      </c>
      <c r="C1363" t="str">
        <f>[5]lang_3!C1363</f>
        <v>#重装骷髅生命额外提高20%，持续整场战斗</v>
      </c>
      <c r="D1363">
        <f>[5]lang_3!D1363</f>
        <v>0</v>
      </c>
    </row>
    <row r="1364" spans="1:4">
      <c r="A1364" t="str">
        <f>[5]lang_3!A1364</f>
        <v>PLAYERSKILLDES2_490076</v>
      </c>
      <c r="B1364" t="str">
        <f>[5]lang_3!B1364</f>
        <v>重装骷髅反弹10%受到的伤害</v>
      </c>
      <c r="C1364" t="str">
        <f>[5]lang_3!C1364</f>
        <v>#重装骷髅反弹10%受到的伤害</v>
      </c>
      <c r="D1364">
        <f>[5]lang_3!D1364</f>
        <v>0</v>
      </c>
    </row>
    <row r="1365" spans="1:4">
      <c r="A1365" t="str">
        <f>[5]lang_3!A1365</f>
        <v>PLAYERSKILLDES2_490077</v>
      </c>
      <c r="B1365" t="str">
        <f>[5]lang_3!B1365</f>
        <v>重装骷髅的普通攻击有6%概率，对敌人造成「眩晕」效果</v>
      </c>
      <c r="C1365" t="str">
        <f>[5]lang_3!C1365</f>
        <v>#重装骷髅的普通攻击有6%概率，对敌人造成「眩晕」效果</v>
      </c>
      <c r="D1365">
        <f>[5]lang_3!D1365</f>
        <v>0</v>
      </c>
    </row>
    <row r="1366" spans="1:4">
      <c r="A1366" t="str">
        <f>[5]lang_3!A1366</f>
        <v>PLAYERSKILLDES2_49008</v>
      </c>
      <c r="B1366" t="str">
        <f>[5]lang_3!B1366</f>
        <v>龙王神力</v>
      </c>
      <c r="C1366" t="str">
        <f>[5]lang_3!C1366</f>
        <v>龙王神力</v>
      </c>
      <c r="D1366">
        <f>[5]lang_3!D1366</f>
        <v>0</v>
      </c>
    </row>
    <row r="1367" spans="1:4">
      <c r="A1367" t="str">
        <f>[5]lang_3!A1367</f>
        <v>PLAYERSKILLDES2_490081</v>
      </c>
      <c r="B1367" t="str">
        <f>[5]lang_3!B1367</f>
        <v>圣龙宝宝的普通攻击进阶为【能量吐息】</v>
      </c>
      <c r="C1367" t="str">
        <f>[5]lang_3!C1367</f>
        <v>#圣龙宝宝的普通攻击进阶为【能量吐息】</v>
      </c>
      <c r="D1367">
        <f>[5]lang_3!D1367</f>
        <v>0</v>
      </c>
    </row>
    <row r="1368" spans="1:4">
      <c r="A1368" t="str">
        <f>[5]lang_3!A1368</f>
        <v>PLAYERSKILLDES2_490082</v>
      </c>
      <c r="B1368" t="str">
        <f>[5]lang_3!B1368</f>
        <v>圣龙宝宝获得【蓝色龙鳞】技能</v>
      </c>
      <c r="C1368" t="str">
        <f>[5]lang_3!C1368</f>
        <v>#圣龙宝宝获得【蓝色龙鳞】技能</v>
      </c>
      <c r="D1368">
        <f>[5]lang_3!D1368</f>
        <v>0</v>
      </c>
    </row>
    <row r="1369" spans="1:4">
      <c r="A1369" t="str">
        <f>[5]lang_3!A1369</f>
        <v>PLAYERSKILLDES2_490083</v>
      </c>
      <c r="B1369" t="str">
        <f>[5]lang_3!B1369</f>
        <v>圣龙宝宝成长为圣龙，属性大幅提高</v>
      </c>
      <c r="C1369" t="str">
        <f>[5]lang_3!C1369</f>
        <v>#圣龙宝宝成长为圣龙，属性大幅提高</v>
      </c>
      <c r="D1369">
        <f>[5]lang_3!D1369</f>
        <v>0</v>
      </c>
    </row>
    <row r="1370" spans="1:4">
      <c r="A1370" t="str">
        <f>[5]lang_3!A1370</f>
        <v>PLAYERSKILLDES2_490084</v>
      </c>
      <c r="B1370" t="str">
        <f>[5]lang_3!B1370</f>
        <v>圣龙获得【恐惧】技能</v>
      </c>
      <c r="C1370" t="str">
        <f>[5]lang_3!C1370</f>
        <v>#圣龙获得【恐惧】技能</v>
      </c>
      <c r="D1370">
        <f>[5]lang_3!D1370</f>
        <v>0</v>
      </c>
    </row>
    <row r="1371" spans="1:4">
      <c r="A1371" s="174" t="str">
        <f>[5]lang_3!A1371</f>
        <v>PLAYERSKILLDES2_490085</v>
      </c>
      <c r="B1371" s="174" t="str">
        <f>[5]lang_3!B1371</f>
        <v>圣龙获得【魔法免疫】技能</v>
      </c>
      <c r="C1371" s="174" t="str">
        <f>[5]lang_3!C1371</f>
        <v>#圣龙获得【魔法免疫】技能</v>
      </c>
      <c r="D1371" s="174">
        <f>[5]lang_3!D1371</f>
        <v>0</v>
      </c>
    </row>
    <row r="1372" spans="1:4">
      <c r="A1372" t="str">
        <f>[5]lang_3!A1372</f>
        <v>PLAYERSKILLDES2_490086</v>
      </c>
      <c r="B1372" t="str">
        <f>[5]lang_3!B1372</f>
        <v>圣龙【能量吐息】技能有20%概率额外造成「眩晕」效果，持续3秒</v>
      </c>
      <c r="C1372" t="str">
        <f>[5]lang_3!C1372</f>
        <v>#圣龙【能量吐息】技能有20%概率额外造成「眩晕」效果，持续3秒</v>
      </c>
      <c r="D1372">
        <f>[5]lang_3!D1372</f>
        <v>0</v>
      </c>
    </row>
    <row r="1373" spans="1:4">
      <c r="A1373" t="str">
        <f>[5]lang_3!A1373</f>
        <v>PLAYERSKILLDES2_490087</v>
      </c>
      <c r="B1373" t="str">
        <f>[5]lang_3!B1373</f>
        <v>圣龙的属性大幅提高，受到兵团伤害降低20%</v>
      </c>
      <c r="C1373" t="str">
        <f>[5]lang_3!C1373</f>
        <v>#圣龙的属性大幅提高，受到兵团伤害降低20%</v>
      </c>
      <c r="D1373">
        <f>[5]lang_3!D1373</f>
        <v>0</v>
      </c>
    </row>
    <row r="1374" spans="1:4">
      <c r="A1374" t="str">
        <f>[5]lang_3!A1374</f>
        <v>PLAYERSKILLDES2_49009</v>
      </c>
      <c r="B1374" t="str">
        <f>[5]lang_3!B1374</f>
        <v>天使联盟</v>
      </c>
      <c r="C1374" t="str">
        <f>[5]lang_3!C1374</f>
        <v>#提高己方全体兵团[color=1ca216]{($buffaddattr12+$buffaddattr13*($sklevel-1))}%[-]攻击、[color=1ca216]{($buffaddattr22+$buffaddattr23*($sklevel-1))}%[-]攻速以及30移动速度，持续15秒</v>
      </c>
      <c r="D1374">
        <f>[5]lang_3!D1374</f>
        <v>0</v>
      </c>
    </row>
    <row r="1375" spans="1:4">
      <c r="A1375" t="str">
        <f>[5]lang_3!A1375</f>
        <v>PLAYERSKILLDES2_490091</v>
      </c>
      <c r="B1375" t="str">
        <f>[5]lang_3!B1375</f>
        <v>【天使赞歌】提供的移动速度额外提高50</v>
      </c>
      <c r="C1375" t="str">
        <f>[5]lang_3!C1375</f>
        <v>#【天使赞歌】提供的移动速度额外提高50</v>
      </c>
      <c r="D1375">
        <f>[5]lang_3!D1375</f>
        <v>0</v>
      </c>
    </row>
    <row r="1376" spans="1:4">
      <c r="A1376" t="str">
        <f>[5]lang_3!A1376</f>
        <v>PLAYERSKILLDES2_490092</v>
      </c>
      <c r="B1376" t="str">
        <f>[5]lang_3!B1376</f>
        <v>天使联盟有50%概率复活1个己方兵团</v>
      </c>
      <c r="C1376" t="str">
        <f>[5]lang_3!C1376</f>
        <v>#天使联盟有50%概率复活1个己方兵团</v>
      </c>
      <c r="D1376">
        <f>[5]lang_3!D1376</f>
        <v>0</v>
      </c>
    </row>
    <row r="1377" spans="1:4">
      <c r="A1377" t="str">
        <f>[5]lang_3!A1377</f>
        <v>PLAYERSKILLDES2_490093</v>
      </c>
      <c r="B1377" t="str">
        <f>[5]lang_3!B1377</f>
        <v>【天使赞歌】持续时间延长5秒</v>
      </c>
      <c r="C1377" t="str">
        <f>[5]lang_3!C1377</f>
        <v>#【天使赞歌】持续时间延长5秒</v>
      </c>
      <c r="D1377">
        <f>[5]lang_3!D1377</f>
        <v>0</v>
      </c>
    </row>
    <row r="1378" spans="1:4">
      <c r="A1378" t="str">
        <f>[5]lang_3!A1378</f>
        <v>PLAYERSKILLDES2_490094</v>
      </c>
      <c r="B1378" t="str">
        <f>[5]lang_3!B1378</f>
        <v>天使联盟可以复活1个己方兵团</v>
      </c>
      <c r="C1378" t="str">
        <f>[5]lang_3!C1378</f>
        <v>#天使联盟可以复活1个己方兵团</v>
      </c>
      <c r="D1378">
        <f>[5]lang_3!D1378</f>
        <v>0</v>
      </c>
    </row>
    <row r="1379" spans="1:4">
      <c r="A1379" s="174" t="str">
        <f>[5]lang_3!A1379</f>
        <v>PLAYERSKILLDES2_490095</v>
      </c>
      <c r="B1379" s="174" t="str">
        <f>[5]lang_3!B1379</f>
        <v>开场时，所有己方兵团获得「士气高涨」效果，持续15秒</v>
      </c>
      <c r="C1379" s="174" t="str">
        <f>[5]lang_3!C1379</f>
        <v>#开场时，所有己方兵团获得「士气高涨」效果，持续15秒</v>
      </c>
      <c r="D1379" s="174">
        <f>[5]lang_3!D1379</f>
        <v>0</v>
      </c>
    </row>
    <row r="1380" spans="1:4">
      <c r="A1380" s="174" t="str">
        <f>[5]lang_3!A1380</f>
        <v>PLAYERSKILLDES2_490096</v>
      </c>
      <c r="B1380" s="174" t="str">
        <f>[5]lang_3!B1380</f>
        <v>开场时，所有己方兵团获得「士气高涨」效果，持续15秒</v>
      </c>
      <c r="C1380" s="174" t="str">
        <f>[5]lang_3!C1380</f>
        <v>#开场己方兵团获得士气高涨，持续15秒</v>
      </c>
      <c r="D1380" s="174">
        <f>[5]lang_3!D1380</f>
        <v>0</v>
      </c>
    </row>
    <row r="1381" spans="1:4">
      <c r="A1381" s="174" t="str">
        <f>[5]lang_3!A1381</f>
        <v>PLAYERSKILLDES2_490097</v>
      </c>
      <c r="B1381" s="174" t="str">
        <f>[5]lang_3!B1381</f>
        <v>开场时，所有己方兵团获得「士气高涨」效果，持续15秒</v>
      </c>
      <c r="C1381" s="174" t="str">
        <f>[5]lang_3!C1381</f>
        <v>#开场己方兵团获得士气高涨，持续15秒</v>
      </c>
      <c r="D1381" s="174">
        <f>[5]lang_3!D1381</f>
        <v>0</v>
      </c>
    </row>
    <row r="1382" spans="1:4">
      <c r="A1382" s="174" t="str">
        <f>[5]lang_3!A1382</f>
        <v>PLAYERSKILLDES2_49013</v>
      </c>
      <c r="B1382" s="174" t="str">
        <f>[5]lang_3!B1382</f>
        <v>超过目标最大生命70%的伤害将被额外减少2%</v>
      </c>
      <c r="C1382" s="174" t="str">
        <f>[5]lang_3!C1382</f>
        <v>#对方英雄造成的法术伤害，超过兵团最大生命值{$buffaddattr12}%的部分，减免[color=1ca216,fontsize=18]{$buffaddattr22+$buffaddattr23*($sklevel-1)}%[-]（百分比伤害不受影响，追加伤害独立计算）</v>
      </c>
      <c r="D1382" s="174">
        <f>[5]lang_3!D1382</f>
        <v>0</v>
      </c>
    </row>
    <row r="1383" spans="1:4">
      <c r="A1383" s="174" t="str">
        <f>[5]lang_3!A1383</f>
        <v>PLAYERSKILLDES2_490131</v>
      </c>
      <c r="B1383" s="174" t="str">
        <f>[5]lang_3!B1383</f>
        <v>超过目标最大生命70%的部分将被额外减少2%</v>
      </c>
      <c r="C1383" s="174" t="str">
        <f>[5]lang_3!C1383</f>
        <v>#超过目标最大生命70%的部分将被额外减少2%</v>
      </c>
      <c r="D1383" s="174">
        <f>[5]lang_3!D1383</f>
        <v>0</v>
      </c>
    </row>
    <row r="1384" spans="1:4">
      <c r="A1384" s="174" t="str">
        <f>[5]lang_3!A1384</f>
        <v>PLAYERSKILLDES2_490132</v>
      </c>
      <c r="B1384" s="174" t="str">
        <f>[5]lang_3!B1384</f>
        <v>超过目标最大生命70%的部分将被额外减少2%</v>
      </c>
      <c r="C1384" s="174" t="str">
        <f>[5]lang_3!C1384</f>
        <v>#超过目标最大生命70%的部分将被额外减少2%</v>
      </c>
      <c r="D1384" s="174">
        <f>[5]lang_3!D1384</f>
        <v>0</v>
      </c>
    </row>
    <row r="1385" spans="1:4">
      <c r="A1385" s="174" t="str">
        <f>[5]lang_3!A1385</f>
        <v>PLAYERSKILLDES2_490133</v>
      </c>
      <c r="B1385" s="174" t="str">
        <f>[5]lang_3!B1385</f>
        <v>超过目标最大生命70%的部分将被额外减少2%</v>
      </c>
      <c r="C1385" s="174" t="str">
        <f>[5]lang_3!C1385</f>
        <v>#超过目标最大生命70%的部分将被额外减少2%</v>
      </c>
      <c r="D1385" s="174">
        <f>[5]lang_3!D1385</f>
        <v>0</v>
      </c>
    </row>
    <row r="1386" spans="1:4">
      <c r="A1386" s="174" t="str">
        <f>[5]lang_3!A1386</f>
        <v>PLAYERSKILLDES2_490134</v>
      </c>
      <c r="B1386" s="174" t="str">
        <f>[5]lang_3!B1386</f>
        <v>超过目标最大生命70%的部分将被额外减少2%</v>
      </c>
      <c r="C1386" s="174" t="str">
        <f>[5]lang_3!C1386</f>
        <v>#超过目标最大生命70%的部分将被额外减少2%</v>
      </c>
      <c r="D1386" s="174">
        <f>[5]lang_3!D1386</f>
        <v>0</v>
      </c>
    </row>
    <row r="1387" spans="1:4">
      <c r="A1387" t="str">
        <f>[5]lang_3!A1387</f>
        <v>PLAYERSKILLDES2_490135</v>
      </c>
      <c r="B1387" t="str">
        <f>[5]lang_3!B1387</f>
        <v>超过目标最大生命70%的部分将被额外减少2%</v>
      </c>
      <c r="C1387" t="str">
        <f>[5]lang_3!C1387</f>
        <v>#超过目标最大生命70%的部分将被额外减少2%</v>
      </c>
      <c r="D1387">
        <f>[5]lang_3!D1387</f>
        <v>0</v>
      </c>
    </row>
    <row r="1388" spans="1:4">
      <c r="A1388" t="str">
        <f>[5]lang_3!A1388</f>
        <v>PLAYERSKILLDES2_490136</v>
      </c>
      <c r="B1388" t="str">
        <f>[5]lang_3!B1388</f>
        <v>超过目标最大生命70%的部分将被额外减少2%</v>
      </c>
      <c r="C1388" t="str">
        <f>[5]lang_3!C1388</f>
        <v>#超过目标最大生命70%的部分将被额外减少2%</v>
      </c>
      <c r="D1388">
        <f>[5]lang_3!D1388</f>
        <v>0</v>
      </c>
    </row>
    <row r="1389" spans="1:4">
      <c r="A1389" t="str">
        <f>[5]lang_3!A1389</f>
        <v>PLAYERSKILLDES2_490137</v>
      </c>
      <c r="B1389" t="str">
        <f>[5]lang_3!B1389</f>
        <v>超过目标最大生命70%的部分将被额外减少2%</v>
      </c>
      <c r="C1389" t="str">
        <f>[5]lang_3!C1389</f>
        <v>#超过目标最大生命70%的部分将被额外减少2%</v>
      </c>
      <c r="D1389">
        <f>[5]lang_3!D1389</f>
        <v>0</v>
      </c>
    </row>
    <row r="1390" spans="1:4">
      <c r="A1390" t="str">
        <f>[5]lang_3!A1390</f>
        <v>PLAYERSKILLDES2_49014</v>
      </c>
      <c r="B1390" t="str">
        <f>[5]lang_3!B1390</f>
        <v>冰天雪地</v>
      </c>
      <c r="C1390" t="str">
        <f>[5]lang_3!C1390</f>
        <v>#使极大范围内的敌方单位受到法术造成的伤害提高50%，持续整场（最多可叠加2层），同时附加减速效果及沉默效果，持续[color=48b946,fontsize=20]{($bufflast11+$bufflast12*($sklevel-1))/1000}[-]秒</v>
      </c>
      <c r="D1390">
        <f>[5]lang_3!D1390</f>
        <v>0</v>
      </c>
    </row>
    <row r="1391" spans="1:4">
      <c r="A1391" t="str">
        <f>[5]lang_3!A1391</f>
        <v>PLAYERSKILLDES2_490141</v>
      </c>
      <c r="B1391" t="str">
        <f>[5]lang_3!B1391</f>
        <v>【冰天雪地】的魔法消耗为0</v>
      </c>
      <c r="C1391" t="str">
        <f>[5]lang_3!C1391</f>
        <v>#【冰天雪地】的魔法消耗为0</v>
      </c>
      <c r="D1391">
        <f>[5]lang_3!D1391</f>
        <v>0</v>
      </c>
    </row>
    <row r="1392" spans="1:4">
      <c r="A1392" t="str">
        <f>[5]lang_3!A1392</f>
        <v>PLAYERSKILLDES2_490142</v>
      </c>
      <c r="B1392" t="str">
        <f>[5]lang_3!B1392</f>
        <v>【冰天雪地】对兵团受到法术的伤害可叠加层数由2层提高至3层</v>
      </c>
      <c r="C1392" t="str">
        <f>[5]lang_3!C1392</f>
        <v>#【冰天雪地】对兵团受到法术的伤害可叠加层数由2层提高至3层</v>
      </c>
      <c r="D1392">
        <f>[5]lang_3!D1392</f>
        <v>0</v>
      </c>
    </row>
    <row r="1393" spans="1:4">
      <c r="A1393" t="str">
        <f>[5]lang_3!A1393</f>
        <v>PLAYERSKILLDES2_490143</v>
      </c>
      <c r="B1393" t="str">
        <f>[5]lang_3!B1393</f>
        <v>【冰天雪地】额外降低2秒冷却时间</v>
      </c>
      <c r="C1393" t="str">
        <f>[5]lang_3!C1393</f>
        <v>#【冰天雪地】额外降低2秒冷却时间</v>
      </c>
      <c r="D1393">
        <f>[5]lang_3!D1393</f>
        <v>0</v>
      </c>
    </row>
    <row r="1394" spans="1:4">
      <c r="A1394" t="str">
        <f>[5]lang_3!A1394</f>
        <v>PLAYERSKILLDES2_490144</v>
      </c>
      <c r="B1394" t="str">
        <f>[5]lang_3!B1394</f>
        <v>【冰天雪地】额外附加「冰封」效果</v>
      </c>
      <c r="C1394" t="str">
        <f>[5]lang_3!C1394</f>
        <v>#【冰天雪地】额外附加「冰封」效果</v>
      </c>
      <c r="D1394">
        <f>[5]lang_3!D1394</f>
        <v>0</v>
      </c>
    </row>
    <row r="1395" spans="1:4">
      <c r="A1395" t="str">
        <f>[5]lang_3!A1395</f>
        <v>PLAYERSKILLDES2_490145</v>
      </c>
      <c r="B1395" t="str">
        <f>[5]lang_3!B1395</f>
        <v>【冰天雪地】额外降低3秒冷却时间</v>
      </c>
      <c r="C1395" t="str">
        <f>[5]lang_3!C1395</f>
        <v>#【冰天雪地】额外降低3秒冷却时间</v>
      </c>
      <c r="D1395">
        <f>[5]lang_3!D1395</f>
        <v>0</v>
      </c>
    </row>
    <row r="1396" spans="1:4">
      <c r="A1396" t="str">
        <f>[5]lang_3!A1396</f>
        <v>PLAYERSKILLDES2_490146</v>
      </c>
      <c r="B1396" t="str">
        <f>[5]lang_3!B1396</f>
        <v>【冰天雪地】对兵团受到法术的伤害可叠加层数由3层提高至4层</v>
      </c>
      <c r="C1396" t="str">
        <f>[5]lang_3!C1396</f>
        <v>#【冰天雪地】对兵团受到法术的伤害可叠加层数由3层提高至4层</v>
      </c>
      <c r="D1396">
        <f>[5]lang_3!D1396</f>
        <v>0</v>
      </c>
    </row>
    <row r="1397" spans="1:4">
      <c r="A1397" t="str">
        <f>[5]lang_3!A1397</f>
        <v>PLAYERSKILLDES2_490147</v>
      </c>
      <c r="B1397" t="str">
        <f>[5]lang_3!B1397</f>
        <v>【冰天雪地】范围提高至全屏</v>
      </c>
      <c r="C1397" t="str">
        <f>[5]lang_3!C1397</f>
        <v>#【冰天雪地】范围提高至全屏</v>
      </c>
      <c r="D1397">
        <f>[5]lang_3!D1397</f>
        <v>0</v>
      </c>
    </row>
    <row r="1398" spans="1:4">
      <c r="A1398">
        <f>[5]lang_3!A1398</f>
        <v>0</v>
      </c>
      <c r="B1398">
        <f>[5]lang_3!B1398</f>
        <v>0</v>
      </c>
      <c r="C1398">
        <f>[5]lang_3!C1398</f>
        <v>0</v>
      </c>
      <c r="D1398">
        <f>[5]lang_3!D1398</f>
        <v>0</v>
      </c>
    </row>
    <row r="1399" spans="1:4">
      <c r="A1399">
        <f>[5]lang_3!A1399</f>
        <v>0</v>
      </c>
      <c r="B1399">
        <f>[5]lang_3!B1399</f>
        <v>0</v>
      </c>
      <c r="C1399">
        <f>[5]lang_3!C1399</f>
        <v>0</v>
      </c>
      <c r="D1399">
        <f>[5]lang_3!D1399</f>
        <v>0</v>
      </c>
    </row>
    <row r="1400" spans="1:4">
      <c r="A1400" s="172">
        <f>[5]lang_3!A1400</f>
        <v>0</v>
      </c>
      <c r="B1400" s="172">
        <f>[5]lang_3!B1400</f>
        <v>0</v>
      </c>
      <c r="C1400" s="172">
        <f>[5]lang_3!C1400</f>
        <v>0</v>
      </c>
      <c r="D1400" s="172">
        <f>[5]lang_3!D1400</f>
        <v>0</v>
      </c>
    </row>
    <row r="1401" spans="1:4">
      <c r="A1401" s="172">
        <f>[5]lang_3!A1401</f>
        <v>0</v>
      </c>
      <c r="B1401" s="172">
        <f>[5]lang_3!B1401</f>
        <v>0</v>
      </c>
      <c r="C1401" s="172">
        <f>[5]lang_3!C1401</f>
        <v>0</v>
      </c>
      <c r="D1401" s="172">
        <f>[5]lang_3!D1401</f>
        <v>0</v>
      </c>
    </row>
    <row r="1402" spans="1:4">
      <c r="A1402" s="172" t="str">
        <f>[5]lang_3!A1402</f>
        <v>PLAYERSKILLDES2_49005</v>
      </c>
      <c r="B1402" s="172" t="str">
        <f>[5]lang_3!B1402</f>
        <v>诅咒铠甲</v>
      </c>
      <c r="C1402" s="172" t="str">
        <f>[5]lang_3!C1402</f>
        <v>#降低所有敌方兵团[color=1ca216]{-($buffaddattr12+$buffaddattr13*($sklevel-1))}%[-]攻击、[color=1ca216]{-($buffaddattr22+$buffaddattr23*($sklevel-1))}%[-]攻速以及30移动速度，持续15秒</v>
      </c>
      <c r="D1402" s="172">
        <f>[5]lang_3!D1402</f>
        <v>0</v>
      </c>
    </row>
    <row r="1403" spans="1:4">
      <c r="A1403" s="172" t="str">
        <f>[5]lang_3!A1403</f>
        <v>PLAYERSKILLDES2_49006</v>
      </c>
      <c r="B1403" s="172" t="str">
        <f>[5]lang_3!B1403</f>
        <v>泰坦神箭</v>
      </c>
      <c r="C1403" s="172" t="str">
        <f>[5]lang_3!C1403</f>
        <v>#对一定范围内的敌方兵团造成[color=1ca216,fontsize=16,outlinecolor=3c1e0aff]{($valueadd11+$valueadd12*($sklevel-1))*(1+$ap/100)*$ulevel}[-]气系伤害</v>
      </c>
      <c r="D1403" s="172">
        <f>[5]lang_3!D1403</f>
        <v>0</v>
      </c>
    </row>
    <row r="1404" spans="1:4">
      <c r="A1404" s="172" t="str">
        <f>[5]lang_3!A1404</f>
        <v>PLAYERSKILLDES2_49007</v>
      </c>
      <c r="B1404" s="172" t="str">
        <f>[5]lang_3!B1404</f>
        <v>鬼王斗篷</v>
      </c>
      <c r="C1404" s="172" t="str">
        <f>[5]lang_3!C1404</f>
        <v>#开场自动召唤9只骷髅</v>
      </c>
      <c r="D1404" s="172">
        <f>[5]lang_3!D1404</f>
        <v>0</v>
      </c>
    </row>
    <row r="1405" spans="1:4">
      <c r="A1405" s="172" t="str">
        <f>[5]lang_3!A1405</f>
        <v>PLAYERSKILLDES2_49008</v>
      </c>
      <c r="B1405" s="172" t="str">
        <f>[5]lang_3!B1405</f>
        <v>龙王神力</v>
      </c>
      <c r="C1405" s="172" t="str">
        <f>[5]lang_3!C1405</f>
        <v>#开场唤一条圣龙宝宝助战</v>
      </c>
      <c r="D1405" s="172">
        <f>[5]lang_3!D1405</f>
        <v>0</v>
      </c>
    </row>
    <row r="1406" spans="1:4">
      <c r="A1406" s="172" t="str">
        <f>[5]lang_3!A1406</f>
        <v>PLAYERSKILLDES2_49009</v>
      </c>
      <c r="B1406" s="172" t="str">
        <f>[5]lang_3!B1406</f>
        <v>天使联盟</v>
      </c>
      <c r="C1406" s="172" t="str">
        <f>[5]lang_3!C1406</f>
        <v>#提高己方全体兵团[color=1ca216,fontsize=16,outlinecolor=3c1e0aff]{$buffaddattr13}%[-]攻击、[color=1ca216,fontsize=16,outlinecolor=3c1e0aff]{$buffaddattr23}%[-]攻速及30移动速度，持续15秒</v>
      </c>
      <c r="D1406" s="172">
        <f>[5]lang_3!D1406</f>
        <v>0</v>
      </c>
    </row>
    <row r="1407" spans="1:4">
      <c r="A1407" s="172">
        <f>[5]lang_3!A1407</f>
        <v>0</v>
      </c>
      <c r="B1407" s="172">
        <f>[5]lang_3!B1407</f>
        <v>0</v>
      </c>
      <c r="C1407" s="172">
        <f>[5]lang_3!C1407</f>
        <v>0</v>
      </c>
      <c r="D1407" s="172">
        <f>[5]lang_3!D1407</f>
        <v>0</v>
      </c>
    </row>
    <row r="1408" spans="1:4">
      <c r="A1408" s="172">
        <f>[5]lang_3!A1408</f>
        <v>0</v>
      </c>
      <c r="B1408" s="172">
        <f>[5]lang_3!B1408</f>
        <v>0</v>
      </c>
      <c r="C1408" s="172">
        <f>[5]lang_3!C1408</f>
        <v>0</v>
      </c>
      <c r="D1408" s="172">
        <f>[5]lang_3!D1408</f>
        <v>0</v>
      </c>
    </row>
    <row r="1409" spans="1:4">
      <c r="A1409" s="172">
        <f>[5]lang_3!A1409</f>
        <v>0</v>
      </c>
      <c r="B1409" s="172">
        <f>[5]lang_3!B1409</f>
        <v>0</v>
      </c>
      <c r="C1409" s="172">
        <f>[5]lang_3!C1409</f>
        <v>0</v>
      </c>
      <c r="D1409" s="172">
        <f>[5]lang_3!D1409</f>
        <v>0</v>
      </c>
    </row>
    <row r="1410" spans="1:4">
      <c r="A1410" s="172" t="str">
        <f>[5]lang_3!A1410</f>
        <v>#英雄法术基本描述</v>
      </c>
      <c r="B1410" s="172">
        <f>[5]lang_3!B1410</f>
        <v>0</v>
      </c>
      <c r="C1410" s="172">
        <f>[5]lang_3!C1410</f>
        <v>0</v>
      </c>
      <c r="D1410" s="172">
        <f>[5]lang_3!D1410</f>
        <v>0</v>
      </c>
    </row>
    <row r="1411" spans="1:4">
      <c r="A1411" s="172" t="str">
        <f>[5]lang_3!A1411</f>
        <v>PLAYERSKILLDES_201</v>
      </c>
      <c r="B1411" s="172" t="str">
        <f>[5]lang_3!B1411</f>
        <v>烈火神盾</v>
      </c>
      <c r="C1411" s="172" t="str">
        <f>[5]lang_3!C1411</f>
        <v>#提高较大范围内的己方单位{($buffaddattr12+$buffaddattr13*($sklevel-1))}&lt;($buffaddattr12+$buffaddattr13*($sklevel-1))*($a122+$a126+$a132+$a136)&gt;%反伤，并免疫火系法术伤害，持续[color=48b946,fontsize=20]{($bufflast11+$bufflast12*($sklevel-1))/1000}[-]秒</v>
      </c>
      <c r="D1411" s="172">
        <f>[5]lang_3!D1411</f>
        <v>0</v>
      </c>
    </row>
    <row r="1412" spans="1:4">
      <c r="A1412" s="172" t="str">
        <f>[5]lang_3!A1412</f>
        <v>PLAYERSKILLDES_202</v>
      </c>
      <c r="B1412" s="172" t="str">
        <f>[5]lang_3!B1412</f>
        <v>嗜血奇术</v>
      </c>
      <c r="C1412" s="172" t="str">
        <f>[5]lang_3!C1412</f>
        <v>#提高较大范围内的己方单位{($buffaddattr12+$buffaddattr13*($sklevel-1))}&lt;($buffaddattr12+$buffaddattr13*($sklevel-1))*($a122+$a126+$a132+$a136)&gt;%攻击和{($buffaddattr22+$buffaddattr23*($sklevel-1))}&lt;($buffaddattr12+$buffaddattr13*($sklevel-1))*($a122+$a126+$a132+$a136)&gt;%吸血，持续[color=48b946,fontsize=20]{($bufflast11+$bufflast12*($sklevel-1))/1000}[-]秒</v>
      </c>
      <c r="D1412" s="172">
        <f>[5]lang_3!D1412</f>
        <v>0</v>
      </c>
    </row>
    <row r="1413" spans="1:4">
      <c r="A1413" s="172" t="str">
        <f>[5]lang_3!A1413</f>
        <v>PLAYERSKILLDES_203</v>
      </c>
      <c r="B1413" s="172" t="str">
        <f>[5]lang_3!B1413</f>
        <v>屠戮成性</v>
      </c>
      <c r="C1413" s="172" t="str">
        <f>[5]lang_3!C1413</f>
        <v>#提高较大范围内的己方单位[color=48b946,fontsize=20]{($buffaddattr12+$buffaddattr13*($sklevel-1))}[-]&lt;($buffaddattr12+$buffaddattr13*($sklevel-1))*($a122+$a126+$a132+$a136)&gt;[color=48b946,fontsize=20]%[-]攻击，持续{($bufflast11+$bufflast12*($sklevel-1))/1000}秒，16人兵团额外延长5秒</v>
      </c>
      <c r="D1413" s="172">
        <f>[5]lang_3!D1413</f>
        <v>0</v>
      </c>
    </row>
    <row r="1414" spans="1:4">
      <c r="A1414" s="172" t="str">
        <f>[5]lang_3!A1414</f>
        <v>PLAYERSKILLDES_204</v>
      </c>
      <c r="B1414" s="172" t="str">
        <f>[5]lang_3!B1414</f>
        <v>孤注一掷</v>
      </c>
      <c r="C1414" s="172" t="str">
        <f>[5]lang_3!C1414</f>
        <v>#牺牲较大范围内的己方单位30%最大生命（不会造成致命伤害），使其攻速提高{($buffaddattr12+$buffaddattr13*($sklevel-1))}&lt;($buffaddattr12+$buffaddattr13*($sklevel-1))*($a122+$a126+$a132+$a136)&gt;%，持续[color=48b946,fontsize=20]{($bufflast11+$bufflast12*($sklevel-1))/1000}[-]秒</v>
      </c>
      <c r="D1414" s="172">
        <f>[5]lang_3!D1414</f>
        <v>0</v>
      </c>
    </row>
    <row r="1415" spans="1:4">
      <c r="A1415" s="172" t="str">
        <f>[5]lang_3!A1415</f>
        <v>PLAYERSKILLDES_205</v>
      </c>
      <c r="B1415" s="172" t="str">
        <f>[5]lang_3!B1415</f>
        <v>连珠火球</v>
      </c>
      <c r="C1415" s="172" t="str">
        <f>[5]lang_3!C1415</f>
        <v>#在目标区域召唤出连绵的火球，对一定范围内的敌方单位造成6轮累计[color=48b946,fontsize=20]{($valueadd11+$valueadd12*($sklevel-1))*6}[-]&lt;($valueadd11+$valueadd12*($sklevel-1))*6*($a122+$a126+$a127+$a131)+$a101&gt;火系法术伤害，并附加[color=e07c44,fontsize=20]「灼烧」[-]效果，持续8秒</v>
      </c>
      <c r="D1415" s="172">
        <f>[5]lang_3!D1415</f>
        <v>0</v>
      </c>
    </row>
    <row r="1416" spans="1:4">
      <c r="A1416" s="172" t="str">
        <f>[5]lang_3!A1416</f>
        <v>PLAYERSKILLDES_206</v>
      </c>
      <c r="B1416" s="172" t="str">
        <f>[5]lang_3!B1416</f>
        <v>龙息术</v>
      </c>
      <c r="C1416" s="172" t="str">
        <f>[5]lang_3!C1416</f>
        <v>#对弧形范围内的敌方单位造成[color=48b946,fontsize=20]{($valueadd11+$valueadd12*($sklevel-1))}[-]&lt;($valueadd11+$valueadd12*($sklevel-1))*($a122+$a126+$a127+$a131)+$a101&gt;火系法术伤害</v>
      </c>
      <c r="D1416" s="172">
        <f>[5]lang_3!D1416</f>
        <v>0</v>
      </c>
    </row>
    <row r="1417" spans="1:4">
      <c r="A1417" s="172" t="str">
        <f>[5]lang_3!A1417</f>
        <v>PLAYERSKILLDES_207</v>
      </c>
      <c r="B1417" s="172" t="str">
        <f>[5]lang_3!B1417</f>
        <v>地狱烈焰</v>
      </c>
      <c r="C1417" s="172" t="str">
        <f>[5]lang_3!C1417</f>
        <v>#召唤一处地狱裂隙，每0.5秒对裂隙周围的敌方单位造成[color=48b946,fontsize=20]{($ovalueadd11+$ovalueadd12*($sklevel-1))}[-]&lt;($ovalueadd11+$ovalueadd12*($sklevel-1))*($a122+$a126+$a127+$a131)+$a101&gt;火系法术伤害，对地狱兵团伤害减半，持续{$olast11/1000}秒</v>
      </c>
      <c r="D1417" s="172">
        <f>[5]lang_3!D1417</f>
        <v>0</v>
      </c>
    </row>
    <row r="1418" spans="1:4">
      <c r="A1418" s="172" t="str">
        <f>[5]lang_3!A1418</f>
        <v>PLAYERSKILLDES_208</v>
      </c>
      <c r="B1418" s="172" t="str">
        <f>[5]lang_3!B1418</f>
        <v>烈火魔墙</v>
      </c>
      <c r="C1418" s="172" t="str">
        <f>[5]lang_3!C1418</f>
        <v>#召唤1道火墙对附近的敌方单位造成持续的伤害，每0.5秒造成[color=48b946,fontsize=20]{($ovalueadd11+$ovalueadd12*($sklevel-1))}[-]&lt;($ovalueadd11+$ovalueadd12*($sklevel-1))*($a122+$a126+$a127+$a131)+$a101&gt;火系法术伤害，持续{($olast11+$olast12)/1000}秒</v>
      </c>
      <c r="D1418" s="172">
        <f>[5]lang_3!D1418</f>
        <v>0</v>
      </c>
    </row>
    <row r="1419" spans="1:4">
      <c r="A1419" s="172" t="str">
        <f>[5]lang_3!A1419</f>
        <v>PLAYERSKILLDES_2081</v>
      </c>
      <c r="B1419" s="172" t="str">
        <f>[5]lang_3!B1419</f>
        <v>烈火魔墙</v>
      </c>
      <c r="C1419" s="172" t="str">
        <f>[5]lang_3!C1419</f>
        <v>#召唤1道火墙对附近的敌方单位造成持续的伤害，每0.5秒造成[color=48b946,fontsize=20]{($ovalueadd11+$ovalueadd12*($sklevel-1))}[-]&lt;($ovalueadd11+$ovalueadd12*($sklevel-1))*($a122+$a126+$a127+$a131)+$a101&gt;火系法术伤害，持续{($olast11+$olast12)/1000}秒</v>
      </c>
      <c r="D1419" s="172">
        <f>[5]lang_3!D1419</f>
        <v>0</v>
      </c>
    </row>
    <row r="1420" spans="1:4">
      <c r="A1420" s="172" t="str">
        <f>[5]lang_3!A1420</f>
        <v>PLAYERSKILLDES_2082</v>
      </c>
      <c r="B1420" s="172" t="str">
        <f>[5]lang_3!B1420</f>
        <v>烈火魔墙</v>
      </c>
      <c r="C1420" s="172" t="str">
        <f>[5]lang_3!C1420</f>
        <v>#召唤1道火墙对附近的敌方单位造成持续的伤害，每0.5秒造成[color=48b946,fontsize=20]{($ovalueadd11+$ovalueadd12*($sklevel-1))}[-]&lt;($ovalueadd11+$ovalueadd12*($sklevel-1))*($a122+$a126+$a127+$a131)+$a101&gt;火系法术伤害，持续{($olast11+$olast12)/1000}秒，并对被[color=e07c44,fontsize=20]「灼烧」[-]的目标造成[color=e07c44,fontsize=20]「眩晕」[-]效果，持续3秒</v>
      </c>
      <c r="D1420" s="172">
        <f>[5]lang_3!D1420</f>
        <v>0</v>
      </c>
    </row>
    <row r="1421" spans="1:4">
      <c r="A1421" s="172" t="str">
        <f>[5]lang_3!A1421</f>
        <v>PLAYERSKILLDES_209</v>
      </c>
      <c r="B1421" s="172" t="str">
        <f>[5]lang_3!B1421</f>
        <v>末日审判</v>
      </c>
      <c r="C1421" s="172" t="str">
        <f>[5]lang_3!C1421</f>
        <v>#对全屏范围内的所有兵团造成[color=48b946,fontsize=20]{($valueadd11+$valueadd12*($sklevel-1))}[-]&lt;($valueadd11+$valueadd12*($sklevel-1))*($a122+$a126+$a127+$a131)+$a101&gt;火系法术伤害</v>
      </c>
      <c r="D1421" s="172">
        <f>[5]lang_3!D1421</f>
        <v>0</v>
      </c>
    </row>
    <row r="1422" spans="1:4">
      <c r="A1422" s="172" t="str">
        <f>[5]lang_3!A1422</f>
        <v>PLAYERSKILLDES_210</v>
      </c>
      <c r="B1422" s="172" t="str">
        <f>[5]lang_3!B1422</f>
        <v>双目失明</v>
      </c>
      <c r="C1422" s="172" t="str">
        <f>[5]lang_3!C1422</f>
        <v>#降低较大范围内的敌方单位[color=48b946,fontsize=20]{-($buffaddattr12+$buffaddattr13*($sklevel-1))}[-]&lt;-($buffaddattr12+$buffaddattr13*($sklevel-1))*($a122+$a126+$a132+$a136)&gt;命中值，持续[color=48b946,fontsize=20]{($bufflast11+$bufflast12*($sklevel-1))/1000}[-]秒</v>
      </c>
      <c r="D1422" s="172">
        <f>[5]lang_3!D1422</f>
        <v>0</v>
      </c>
    </row>
    <row r="1423" spans="1:4">
      <c r="A1423" s="172" t="str">
        <f>[5]lang_3!A1423</f>
        <v>PLAYERSKILLDES_211</v>
      </c>
      <c r="B1423" s="172" t="str">
        <f>[5]lang_3!B1423</f>
        <v>恶咒附身</v>
      </c>
      <c r="C1423" s="172" t="str">
        <f>[5]lang_3!C1423</f>
        <v>#降低较大范围内的敌方单位[color=48b946,fontsize=20]{-($buffaddattr12+$buffaddattr13*($sklevel-1))}[-]&lt;-($buffaddattr12+$buffaddattr13*($sklevel-1))*($a122+$a126+$a132+$a136)&gt;[color=48b946,fontsize=20]%[-]攻击，持续{($bufflast11+$bufflast12*($sklevel-1))/1000}秒</v>
      </c>
      <c r="D1423" s="172">
        <f>[5]lang_3!D1423</f>
        <v>0</v>
      </c>
    </row>
    <row r="1424" spans="1:4">
      <c r="A1424" s="172" t="str">
        <f>[5]lang_3!A1424</f>
        <v>PLAYERSKILLDES_212</v>
      </c>
      <c r="B1424" s="172" t="str">
        <f>[5]lang_3!B1424</f>
        <v>召唤火元素</v>
      </c>
      <c r="C1424" s="172" t="str">
        <f>[5]lang_3!C1424</f>
        <v>#在目标区域召唤9个[color=48b946,fontsize=20]{$sklevel}[-]级火元素，火元素拥有[color=48b946,fontsize=20]{310+85*($sklevel-1)}[-]攻击和[color=48b946,fontsize=20]{3400+1476*($sklevel-1)}[-]生命，持续20秒</v>
      </c>
      <c r="D1424" s="172">
        <f>[5]lang_3!D1424</f>
        <v>0</v>
      </c>
    </row>
    <row r="1425" spans="1:4">
      <c r="A1425" s="172" t="str">
        <f>[5]lang_3!A1425</f>
        <v>PLAYERSKILLDES_2121</v>
      </c>
      <c r="B1425" s="172" t="str">
        <f>[5]lang_3!B1425</f>
        <v>召唤火元素</v>
      </c>
      <c r="C1425" s="172" t="str">
        <f>[5]lang_3!C1425</f>
        <v>#在目标区域召唤9个[color=48b946,fontsize=20]{$sklevel}[-]级火元素，火元素拥有[color=48b946,fontsize=20]{310+85*($sklevel-1)}[-]攻击和[color=48b946,fontsize=20]{3400+1476*($sklevel-1)}[-]生命，持续20秒</v>
      </c>
      <c r="D1425" s="172">
        <f>[5]lang_3!D1425</f>
        <v>0</v>
      </c>
    </row>
    <row r="1426" spans="1:4">
      <c r="A1426" s="172" t="str">
        <f>[5]lang_3!A1426</f>
        <v>PLAYERSKILLDES_213</v>
      </c>
      <c r="B1426" s="172" t="str">
        <f>[5]lang_3!B1426</f>
        <v>火焰之门</v>
      </c>
      <c r="C1426" s="172" t="str">
        <f>[5]lang_3!C1426</f>
        <v>#在目标区域升起1座火焰之门，连续召唤3个[color=48b946,fontsize=20]{$sklevel}[-]级小恶魔兵团，小恶魔拥有[color=48b946,fontsize=20]{250+68*($sklevel-1)}[-]攻击和[color=48b946,fontsize=20]{2800+1216*($sklevel-1)}[-]生命，持续20秒</v>
      </c>
      <c r="D1426" s="172">
        <f>[5]lang_3!D1426</f>
        <v>0</v>
      </c>
    </row>
    <row r="1427" spans="1:4">
      <c r="A1427" s="172" t="str">
        <f>[5]lang_3!A1427</f>
        <v>PLAYERSKILLDES_2131</v>
      </c>
      <c r="B1427" s="172" t="str">
        <f>[5]lang_3!B1427</f>
        <v>火焰之门</v>
      </c>
      <c r="C1427" s="172" t="str">
        <f>[5]lang_3!C1427</f>
        <v>#在目标区域召唤烈火传送门，持续召唤3个[color=48b946,fontsize=20]{$sklevel}[-]级小恶魔兵团，小恶魔拥有[color=48b946,fontsize=20]{250+68*($sklevel-1)}[-]攻击和[color=48b946,fontsize=20]{2800+1216*($sklevel-1)}[-]生命，持续20秒</v>
      </c>
      <c r="D1427" s="172">
        <f>[5]lang_3!D1427</f>
        <v>0</v>
      </c>
    </row>
    <row r="1428" spans="1:4">
      <c r="A1428" s="172" t="str">
        <f>[5]lang_3!A1428</f>
        <v>PLAYERSKILLDES_214</v>
      </c>
      <c r="B1428" s="172" t="str">
        <f>[5]lang_3!B1428</f>
        <v>烈火神箭</v>
      </c>
      <c r="C1428" s="172" t="str">
        <f>[5]lang_3!C1428</f>
        <v>#对一定范围内的敌方单位造成[color=48b946,fontsize=20]{($valueadd11+$valueadd12*($sklevel-1))}[-]&lt;($valueadd11+$valueadd12*($sklevel-1))*($a122+$a126+$a127+$a131)+$a101&gt;火系法术伤害，并附加[color=e07c44,fontsize=20]「灼烧」[-]效果，持续{($bufflast11+$bufflast12*($sklevel-1))/1000}秒</v>
      </c>
      <c r="D1428" s="172">
        <f>[5]lang_3!D1428</f>
        <v>0</v>
      </c>
    </row>
    <row r="1429" spans="1:4">
      <c r="A1429" s="172" t="str">
        <f>[5]lang_3!A1429</f>
        <v>PLAYERSKILLDES_215</v>
      </c>
      <c r="B1429" s="172" t="str">
        <f>[5]lang_3!B1429</f>
        <v>杀戮意志</v>
      </c>
      <c r="C1429" s="172" t="str">
        <f>[5]lang_3!C1429</f>
        <v>#提高所有己方近战兵团{($buffaddattr12+$buffaddattr13*($sklevel-1))}&lt;($buffaddattr12+$buffaddattr13*($sklevel-1))*($a122+$a126+$a132+$a136)&gt;%攻击和{($buffaddattr22+$buffaddattr23*($sklevel-1))}&lt;($buffaddattr12+$buffaddattr13*($sklevel-1))*($a122+$a126+$a132+$a136)&gt;%吸血，持续[color=48b946,fontsize=20]{($bufflast11+$bufflast12*($sklevel-1))/1000}[-]秒</v>
      </c>
      <c r="D1429" s="172">
        <f>[5]lang_3!D1429</f>
        <v>0</v>
      </c>
    </row>
    <row r="1430" spans="1:4">
      <c r="A1430" s="172" t="str">
        <f>[5]lang_3!A1430</f>
        <v>PLAYERSKILLDES_216</v>
      </c>
      <c r="B1430" s="172" t="str">
        <f>[5]lang_3!B1430</f>
        <v>深渊回响</v>
      </c>
      <c r="C1430" s="172" t="str">
        <f>[5]lang_3!C1430</f>
        <v>#对一定范围内的敌方单位造成[color=48b946,fontsize=20]{($valueadd11+$valueadd12*($sklevel-1))}[-]&lt;($valueadd11+$valueadd12*($sklevel-1))*($a122+$a126+$a127+$a131)+$a101&gt;火系法术伤害，并在目标区域召唤1个[color=48b946,fontsize=20]{$sklevel}[-]级大恶魔，拥有[color=48b946,fontsize=20]{15500+4250*($sklevel-1)}[-]攻击，免疫所有伤害，持续10秒</v>
      </c>
      <c r="D1430" s="172">
        <f>[5]lang_3!D1430</f>
        <v>0</v>
      </c>
    </row>
    <row r="1431" spans="1:4">
      <c r="A1431" s="172" t="str">
        <f>[5]lang_3!A1431</f>
        <v>PLAYERSKILLDES_217</v>
      </c>
      <c r="B1431" s="172" t="str">
        <f>[5]lang_3!B1431</f>
        <v>烈火燎原</v>
      </c>
      <c r="C1431" s="172" t="str">
        <f>[5]lang_3!C1431</f>
        <v>#对极大范围内的敌方单位造成[color=48b946,fontsize=20]{($valueadd11+$valueadd12*($sklevel-1))}[-]&lt;($valueadd11+$valueadd12*($sklevel-1))*($a122+$a126+$a127+$a131)+$a101&gt;火系法术伤害，对被[color=e07c44,fontsize=20]「灼烧」[-]的目标额外造成[color=48b946,fontsize=20]{($valueadd21+$valueadd22*($sklevel-1))}[-]&lt;($valueadd21+$valueadd22*($sklevel-1))*($a122+$a126+$a127+$a131)+$a101&gt;火系法术伤害</v>
      </c>
      <c r="D1431" s="172">
        <f>[5]lang_3!D1431</f>
        <v>0</v>
      </c>
    </row>
    <row r="1432" spans="1:4">
      <c r="A1432" s="172" t="str">
        <f>[5]lang_3!A1432</f>
        <v>PLAYERSKILLDES_218</v>
      </c>
      <c r="B1432" s="172" t="str">
        <f>[5]lang_3!B1432</f>
        <v>丧心病狂</v>
      </c>
      <c r="C1432" s="172" t="str">
        <f>[5]lang_3!C1432</f>
        <v>#牺牲较大范围内的己方单位30%最大生命（不会造成致命伤害），使其兵团伤害提高[color=48b946,fontsize=20]{($buffaddattr12+$buffaddattr13*($sklevel-1))}[-]&lt;($buffaddattr12+$buffaddattr13*($sklevel-1))*($a122+$a126+$a132+$a136)&gt;[color=48b946,fontsize=20]%[-]，持续{($bufflast11+$bufflast12*($sklevel-1))/1000}秒</v>
      </c>
      <c r="D1432" s="172">
        <f>[5]lang_3!D1432</f>
        <v>0</v>
      </c>
    </row>
    <row r="1433" spans="1:4">
      <c r="A1433" s="172" t="str">
        <f>[5]lang_3!A1433</f>
        <v>PLAYERSKILLDES_2171</v>
      </c>
      <c r="B1433" s="172" t="str">
        <f>[5]lang_3!B1433</f>
        <v>烈火燎原</v>
      </c>
      <c r="C1433" s="172" t="str">
        <f>[5]lang_3!C1433</f>
        <v>#对极大范围内的敌方单位造成[color=48b946,fontsize=20]{($valueadd11+$valueadd12*($sklevel-1))}[-]&lt;($valueadd11+$valueadd12*($sklevel-1))*($a122+$a126+$a127+$a131)+$a101&gt;火系法术伤害，对被[color=e07c44,fontsize=20]「灼烧」[-]的目标额外造成[color=48b946,fontsize=20]{($valueadd21+$valueadd22*($sklevel-1))}[-]&lt;($valueadd21+$valueadd22*($sklevel-1))*($a122+$a126+$a127+$a131)+$a101&gt;火系法术伤害，并额外造成[color=e07c44,fontsize=20]「眩晕」[-]效果，持续3秒</v>
      </c>
      <c r="D1433" s="172">
        <f>[5]lang_3!D1433</f>
        <v>0</v>
      </c>
    </row>
    <row r="1434" spans="1:4">
      <c r="A1434" s="172" t="str">
        <f>[5]lang_3!A1434</f>
        <v>PLAYERSKILLDES_301</v>
      </c>
      <c r="B1434" s="172" t="str">
        <f>[5]lang_3!B1434</f>
        <v>寒冰神盾</v>
      </c>
      <c r="C1434" s="172" t="str">
        <f>[5]lang_3!C1434</f>
        <v>#使较大范围内的己方单位免疫水系法术，并冻结攻击他的单位造成5秒[color=e07c44,fontsize=20]「减速」[-]效果，持续[color=48b946,fontsize=20]{($bufflast11+$bufflast12*($sklevel-1))/1000}[-]秒</v>
      </c>
      <c r="D1434" s="172">
        <f>[5]lang_3!D1434</f>
        <v>0</v>
      </c>
    </row>
    <row r="1435" spans="1:4">
      <c r="A1435" s="172" t="str">
        <f>[5]lang_3!A1435</f>
        <v>PLAYERSKILLDES_302</v>
      </c>
      <c r="B1435" s="172" t="str">
        <f>[5]lang_3!B1435</f>
        <v>神圣护佑</v>
      </c>
      <c r="C1435" s="172" t="str">
        <f>[5]lang_3!C1435</f>
        <v>#提高较大范围内的己方单位[color=48b946,fontsize=20]{($buffaddattr12+$buffaddattr13*($sklevel-1))}[-]&lt;($buffaddattr12+$buffaddattr13*($sklevel-1))*($a123+$a126+$a133+$a136)&gt;[color=48b946,fontsize=20]%[-]兵团免伤，持续[color=48b946,fontsize=20]{($bufflast11+$bufflast12*($sklevel-1))/1000}[-]秒</v>
      </c>
      <c r="D1435" s="172">
        <f>[5]lang_3!D1435</f>
        <v>0</v>
      </c>
    </row>
    <row r="1436" spans="1:4">
      <c r="A1436" s="172" t="str">
        <f>[5]lang_3!A1436</f>
        <v>PLAYERSKILLDES_303</v>
      </c>
      <c r="B1436" s="172" t="str">
        <f>[5]lang_3!B1436</f>
        <v>寒冰魔墙</v>
      </c>
      <c r="C1436" s="172" t="str">
        <f>[5]lang_3!C1436</f>
        <v>#召唤1道冰墙对靠近的敌方单位造成[color=e07c44,fontsize=20]「冰封」[-]效果，持续{($olast11+$olast12*($sklevel-1))/1000}秒</v>
      </c>
      <c r="D1436" s="172">
        <f>[5]lang_3!D1436</f>
        <v>0</v>
      </c>
    </row>
    <row r="1437" spans="1:4">
      <c r="A1437" s="172" t="str">
        <f>[5]lang_3!A1437</f>
        <v>PLAYERSKILLDES_304</v>
      </c>
      <c r="B1437" s="172" t="str">
        <f>[5]lang_3!B1437</f>
        <v>失忆大法</v>
      </c>
      <c r="C1437" s="172" t="str">
        <f>[5]lang_3!C1437</f>
        <v>#使一定范围内的敌方单位无法行动，持续[color=48b946,fontsize=20]{($bufflast11+$bufflast12*($sklevel-1))/1000}[-]秒</v>
      </c>
      <c r="D1437" s="172">
        <f>[5]lang_3!D1437</f>
        <v>0</v>
      </c>
    </row>
    <row r="1438" spans="1:4">
      <c r="A1438" s="172" t="str">
        <f>[5]lang_3!A1438</f>
        <v>PLAYERSKILLDES_305</v>
      </c>
      <c r="B1438" s="172" t="str">
        <f>[5]lang_3!B1438</f>
        <v>寒冰魔环</v>
      </c>
      <c r="C1438" s="172" t="str">
        <f>[5]lang_3!C1438</f>
        <v>#对较大范围内的敌方单位造成[color=48b946,fontsize=20]{($valueadd11+$valueadd12*($sklevel-1))}[-]&lt;($valueadd11+$valueadd12*($sklevel-1))*($a123+$a126+$a128+$a131)+$a101&gt;水系法术伤害，并对被[color=e07c44,fontsize=20]「减速」[-]的目标造成[color=e07c44,fontsize=20]「冰封」[-]效果，持续5秒</v>
      </c>
      <c r="D1438" s="172">
        <f>[5]lang_3!D1438</f>
        <v>0</v>
      </c>
    </row>
    <row r="1439" spans="1:4">
      <c r="A1439" s="172" t="str">
        <f>[5]lang_3!A1439</f>
        <v>PLAYERSKILLDES_3051</v>
      </c>
      <c r="B1439" s="172" t="str">
        <f>[5]lang_3!B1439</f>
        <v>寒冰魔环</v>
      </c>
      <c r="C1439" s="172" t="str">
        <f>[5]lang_3!C1439</f>
        <v>#对较大范围内的敌方单位造成[color=48b946,fontsize=20]{($valueadd11+$valueadd12*($sklevel-1))}[-]&lt;($valueadd11+$valueadd12*($sklevel-1))*($a123+$a126+$a128+$a131)+$a101&gt;水系法术伤害，并对被[color=e07c44,fontsize=20]「减速」[-]的目标造成[color=e07c44,fontsize=20]「冰封」[-]效果，持续5秒</v>
      </c>
      <c r="D1439" s="172">
        <f>[5]lang_3!D1439</f>
        <v>0</v>
      </c>
    </row>
    <row r="1440" spans="1:4">
      <c r="A1440" s="172" t="str">
        <f>[5]lang_3!A1440</f>
        <v>PLAYERSKILLDES_3052</v>
      </c>
      <c r="B1440" s="172" t="str">
        <f>[5]lang_3!B1440</f>
        <v>寒冰魔环</v>
      </c>
      <c r="C1440" s="172" t="str">
        <f>[5]lang_3!C1440</f>
        <v>#对较大范围内的敌方单位造成[color=48b946,fontsize=20]{($valueadd11+$valueadd12*($sklevel-1))}[-]&lt;($valueadd11+$valueadd12*($sklevel-1))*($a123+$a126+$a128+$a131)+$a101&gt;水系法术伤害，并对被[color=e07c44,fontsize=20]「减速」[-]的目标造成[color=e07c44,fontsize=20]「冰封」[-]效果，持续10秒</v>
      </c>
      <c r="D1440" s="172">
        <f>[5]lang_3!D1440</f>
        <v>0</v>
      </c>
    </row>
    <row r="1441" spans="1:4">
      <c r="A1441" s="172" t="str">
        <f>[5]lang_3!A1441</f>
        <v>PLAYERSKILLDES_306</v>
      </c>
      <c r="B1441" s="172" t="str">
        <f>[5]lang_3!B1441</f>
        <v>霹雳寒冰</v>
      </c>
      <c r="C1441" s="172" t="str">
        <f>[5]lang_3!C1441</f>
        <v>#对一定范围内的敌方单位造成[color=48b946,fontsize=20]{($valueadd11+$valueadd12*($sklevel-1))}[-]&lt;($valueadd11+$valueadd12*($sklevel-1))*($a123+$a126+$a128+$a131)+$a101&gt;水系法术伤害，并对被[color=e07c44,fontsize=20]「减速」[-]的目标额外造成[color=48b946,fontsize=20]{($valueadd21+$valueadd22*($sklevel-1))}[-]&lt;($valueadd21+$valueadd22*($sklevel-1))*($a123+$a126+$a128+$a131)+$a101&gt;水系法术伤害</v>
      </c>
      <c r="D1441" s="172">
        <f>[5]lang_3!D1441</f>
        <v>0</v>
      </c>
    </row>
    <row r="1442" spans="1:4">
      <c r="A1442" s="172" t="str">
        <f>[5]lang_3!A1442</f>
        <v>PLAYERSKILLDES_307</v>
      </c>
      <c r="B1442" s="172" t="str">
        <f>[5]lang_3!B1442</f>
        <v>冰雪风暴</v>
      </c>
      <c r="C1442" s="172" t="str">
        <f>[5]lang_3!C1442</f>
        <v>#召唤一阵冰雪风暴，对较大范围内的敌方单位造成{($olast11/$ointerval)}轮累计[color=48b946,fontsize=20]{($ovalueadd11+$ovalueadd12*($sklevel-1))*($olast11/$ointerval)}[-]&lt;(($ovalueadd11+$ovalueadd12*($sklevel-1))*($a123+$a126+$a128+$a131)+$a101)*($olast11/$ointerval)&gt;水系法术伤害，并造成[color=e07c44,fontsize=20]「减速」[-]效果，持续8秒</v>
      </c>
      <c r="D1442" s="172">
        <f>[5]lang_3!D1442</f>
        <v>0</v>
      </c>
    </row>
    <row r="1443" spans="1:4">
      <c r="A1443" s="172" t="str">
        <f>[5]lang_3!A1443</f>
        <v>PLAYERSKILLDES_308</v>
      </c>
      <c r="B1443" s="172" t="str">
        <f>[5]lang_3!B1443</f>
        <v>欢欣鼓舞</v>
      </c>
      <c r="C1443" s="172" t="str">
        <f>[5]lang_3!C1443</f>
        <v>#对较大范围内非墓园阵营的己方单位施加[color=e07c44,fontsize=20]「士气高涨」[-]效果（提高{($buffaddattr12+$buffaddattr13*($sklevel-1))}&lt;($buffaddattr12+$buffaddattr13*($sklevel-1))*($a123+$a126+$a133+$a136)&gt;%攻速），持续[color=48b946,fontsize=20]{($bufflast11+$bufflast12*($sklevel-1))/1000}[-]秒</v>
      </c>
      <c r="D1443" s="172">
        <f>[5]lang_3!D1443</f>
        <v>0</v>
      </c>
    </row>
    <row r="1444" spans="1:4">
      <c r="A1444" s="172" t="str">
        <f>[5]lang_3!A1444</f>
        <v>PLAYERSKILLDES_3082</v>
      </c>
      <c r="B1444" s="172" t="str">
        <f>[5]lang_3!B1444</f>
        <v>欢欣鼓舞</v>
      </c>
      <c r="C1444" s="172" t="str">
        <f>[5]lang_3!C1444</f>
        <v>#对较大范围内非墓园阵营的己方单位施加[color=e07c44,fontsize=20]「士气高涨」[-]效果（提高{($buffaddattr12+$buffaddattr13*($sklevel-1))}&lt;($buffaddattr12+$buffaddattr13*($sklevel-1))*($a123+$a126+$a133+$a136)&gt;%攻速），持续[color=48b946,fontsize=20]{($bufflast11+$bufflast12*($sklevel-1))/1000}[-]秒，16人兵团和9人兵团受到的效果翻倍</v>
      </c>
      <c r="D1444" s="172">
        <f>[5]lang_3!D1444</f>
        <v>0</v>
      </c>
    </row>
    <row r="1445" spans="1:4">
      <c r="A1445" s="172" t="str">
        <f>[5]lang_3!A1445</f>
        <v>PLAYERSKILLDES_309</v>
      </c>
      <c r="B1445" s="172" t="str">
        <f>[5]lang_3!B1445</f>
        <v>驱魔大法</v>
      </c>
      <c r="C1445" s="172" t="str">
        <f>[5]lang_3!C1445</f>
        <v>#驱散一定范围内的己方单位减益效果和敌方单位增益效果</v>
      </c>
      <c r="D1445" s="172">
        <f>[5]lang_3!D1445</f>
        <v>0</v>
      </c>
    </row>
    <row r="1446" spans="1:4">
      <c r="A1446" s="172" t="str">
        <f>[5]lang_3!A1446</f>
        <v>PLAYERSKILLDES_310</v>
      </c>
      <c r="B1446" s="172" t="str">
        <f>[5]lang_3!B1446</f>
        <v>瞬间移动</v>
      </c>
      <c r="C1446" s="172" t="str">
        <f>[5]lang_3!C1446</f>
        <v>#使一定范围的己方单位传送到敌方单位后方</v>
      </c>
      <c r="D1446" s="172">
        <f>[5]lang_3!D1446</f>
        <v>0</v>
      </c>
    </row>
    <row r="1447" spans="1:4">
      <c r="A1447" s="172" t="str">
        <f>[5]lang_3!A1447</f>
        <v>PLAYERSKILLDES_311</v>
      </c>
      <c r="B1447" s="172" t="str">
        <f>[5]lang_3!B1447</f>
        <v>召唤水元素</v>
      </c>
      <c r="C1447" s="172" t="str">
        <f>[5]lang_3!C1447</f>
        <v>#在目标区域召唤9个[color=48b946,fontsize=20]{$sklevel}[-]级水元素，水元素可远距离攻击，拥有[color=48b946,fontsize=20]{220+60*($sklevel-1)}[-]攻击和[color=48b946,fontsize=20]{3900+1694*($sklevel-1)}[-]生命，持续20秒</v>
      </c>
      <c r="D1447" s="172">
        <f>[5]lang_3!D1447</f>
        <v>0</v>
      </c>
    </row>
    <row r="1448" spans="1:4">
      <c r="A1448" s="172" t="str">
        <f>[5]lang_3!A1448</f>
        <v>PLAYERSKILLDES_312</v>
      </c>
      <c r="B1448" s="172" t="str">
        <f>[5]lang_3!B1448</f>
        <v>镜像大法</v>
      </c>
      <c r="C1448" s="172" t="str">
        <f>[5]lang_3!C1448</f>
        <v>#复制1个己方兵团进行战斗，复制的兵团继承原兵团[color=48b946,fontsize=20]{($dupliatk11+$dupliatk12*($sklevel-1))}%[-]攻击，受到的伤害提高{($duplidmg11+$duplidmg12*($sklevel-1))}%，持续30秒</v>
      </c>
      <c r="D1448" s="172">
        <f>[5]lang_3!D1448</f>
        <v>0</v>
      </c>
    </row>
    <row r="1449" spans="1:4">
      <c r="A1449" s="172" t="str">
        <f>[5]lang_3!A1449</f>
        <v>PLAYERSKILLDES_313</v>
      </c>
      <c r="B1449" s="172" t="str">
        <f>[5]lang_3!B1449</f>
        <v>生命链接</v>
      </c>
      <c r="C1449" s="172" t="str">
        <f>[5]lang_3!C1449</f>
        <v>#发出柔和的生命锁链，使己方所有兵团受到的伤害平均分摊，持续{($bufflast11+$bufflast12*($sklevel-1))/1000}秒</v>
      </c>
      <c r="D1449" s="172">
        <f>[5]lang_3!D1449</f>
        <v>0</v>
      </c>
    </row>
    <row r="1450" spans="1:4">
      <c r="A1450" s="172" t="str">
        <f>[5]lang_3!A1450</f>
        <v>PLAYERSKILLDES_314</v>
      </c>
      <c r="B1450" s="172" t="str">
        <f>[5]lang_3!B1450</f>
        <v>疗伤</v>
      </c>
      <c r="C1450" s="172" t="str">
        <f>[5]lang_3!C1450</f>
        <v>#对一定范围内的己方单位恢复[color=48b946,fontsize=20]{($valueadd11+$valueadd12*($sklevel-1))}[-]&lt;($valueadd11+$valueadd12*($sklevel-1)*($a123+$a126+0.4*$a128+0.4*$a131+$a133+$a136)&gt;生命</v>
      </c>
      <c r="D1450" s="172">
        <f>[5]lang_3!D1450</f>
        <v>0</v>
      </c>
    </row>
    <row r="1451" spans="1:4">
      <c r="A1451" s="172" t="str">
        <f>[5]lang_3!A1451</f>
        <v>PLAYERSKILLDES_315</v>
      </c>
      <c r="B1451" s="172" t="str">
        <f>[5]lang_3!B1451</f>
        <v>寒冰神箭</v>
      </c>
      <c r="C1451" s="172" t="str">
        <f>[5]lang_3!C1451</f>
        <v>#对一定范围内的敌方单位造成[color=48b946,fontsize=20]{($valueadd11+$valueadd12*($sklevel-1))}[-]&lt;($valueadd11+$valueadd12*($sklevel-1))*($a123+$a126+$a128+$a131)+$a101&gt;水系法术伤害，并造成[color=e07c44,fontsize=20]「减速」[-]效果，持续8秒</v>
      </c>
      <c r="D1451" s="172">
        <f>[5]lang_3!D1451</f>
        <v>0</v>
      </c>
    </row>
    <row r="1452" spans="1:4">
      <c r="A1452" s="172" t="str">
        <f>[5]lang_3!A1452</f>
        <v>PLAYERSKILLDES_316</v>
      </c>
      <c r="B1452" s="172" t="str">
        <f>[5]lang_3!B1452</f>
        <v>祈祷</v>
      </c>
      <c r="C1452" s="172" t="str">
        <f>[5]lang_3!C1452</f>
        <v>#恢复较大范围内的己方单位[color=48b946,fontsize=20]{($ovalueadd11+$ovalueadd12*($sklevel-1))*($olast11/$ointerval)}[-]&lt;($ovalueadd11+$ovalueadd12*($sklevel-1))*($olast11/$ointerval)*($a123+$a126+0.4*$a128+0.4*$a131+$a133+$a136)&gt;生命，对有[color=e07c44,fontsize=20]「护盾」[-]的目标效果翻倍</v>
      </c>
      <c r="D1452" s="172">
        <f>[5]lang_3!D1452</f>
        <v>0</v>
      </c>
    </row>
    <row r="1453" spans="1:4">
      <c r="A1453" s="172" t="str">
        <f>[5]lang_3!A1453</f>
        <v>PLAYERSKILLDES_317</v>
      </c>
      <c r="B1453" s="172" t="str">
        <f>[5]lang_3!B1453</f>
        <v>能量逆转</v>
      </c>
      <c r="C1453" s="172" t="str">
        <f>[5]lang_3!C1453</f>
        <v>#使所有己方兵团受到的英雄法术伤害变为治疗，所有敌方兵团受到的英雄法术治疗变为伤害，持续{($bufflast11+$bufflast12*($sklevel-1))/1000}秒</v>
      </c>
      <c r="D1453" s="172">
        <f>[5]lang_3!D1453</f>
        <v>0</v>
      </c>
    </row>
    <row r="1454" spans="1:4">
      <c r="A1454" s="172" t="str">
        <f>[5]lang_3!A1454</f>
        <v>PLAYERSKILLDES_318</v>
      </c>
      <c r="B1454" s="172" t="str">
        <f>[5]lang_3!B1454</f>
        <v>王者之风</v>
      </c>
      <c r="C1454" s="172" t="str">
        <f>[5]lang_3!C1454</f>
        <v>#对所有己方兵团施加[color=e07c44,fontsize=20]「士气高涨」[-]效果（提高{($buffaddattr12+$buffaddattr13*($sklevel-1))}&lt;($buffaddattr12+$buffaddattr13*($sklevel-1))*($a122+$a126+$a132+$a136)&gt;%攻速），并额外提高50&lt;50*($a122+$a126+$a132+$a136)&gt;%攻击，持续{($bufflast11+$bufflast12*($sklevel-1))/1000}秒</v>
      </c>
      <c r="D1454" s="172">
        <f>[5]lang_3!D1454</f>
        <v>0</v>
      </c>
    </row>
    <row r="1455" spans="1:4">
      <c r="A1455" s="172" t="str">
        <f>[5]lang_3!A1455</f>
        <v>PLAYERSKILLDES_401</v>
      </c>
      <c r="B1455" s="172" t="str">
        <f>[5]lang_3!B1455</f>
        <v>大气神盾</v>
      </c>
      <c r="C1455" s="172" t="str">
        <f>[5]lang_3!C1455</f>
        <v>#提高一定范围内的己方单位{($buffaddattr12+$buffaddattr13*($sklevel-1))/20}&lt;(($buffaddattr12+$buffaddattr13*($sklevel-1))/20)*($a124+$a126+$a134+$a136)&gt;%闪避，并免疫气系法术伤害，持续[color=48b946,fontsize=20]{($bufflast11+$bufflast12*($sklevel-1))/1000}[-]秒</v>
      </c>
      <c r="D1455" s="172">
        <f>[5]lang_3!D1455</f>
        <v>0</v>
      </c>
    </row>
    <row r="1456" spans="1:4">
      <c r="A1456" s="172" t="str">
        <f>[5]lang_3!A1456</f>
        <v>PLAYERSKILLDES_402</v>
      </c>
      <c r="B1456" s="172" t="str">
        <f>[5]lang_3!B1456</f>
        <v>飓风魔墙</v>
      </c>
      <c r="C1456" s="172" t="str">
        <f>[5]lang_3!C1456</f>
        <v>#召唤1道风墙，提高穿过的己方单位{[color=48b946,fontsize=20]{($buffaddattr12+$buffaddattr13*($sklevel-1))/20}%[-]闪避和{$buffaddattr22+$buffaddattr23*($sklevel-1)}移动速度，持续{$olast11/1000}秒</v>
      </c>
      <c r="D1456" s="172">
        <f>[5]lang_3!D1456</f>
        <v>0</v>
      </c>
    </row>
    <row r="1457" spans="1:4">
      <c r="A1457" s="172" t="str">
        <f>[5]lang_3!A1457</f>
        <v>PLAYERSKILLDES_403</v>
      </c>
      <c r="B1457" s="172" t="str">
        <f>[5]lang_3!B1457</f>
        <v>快攻战术</v>
      </c>
      <c r="C1457" s="172" t="str">
        <f>[5]lang_3!C1457</f>
        <v>#提高较大范围内的己方单位[color=48b946,fontsize=20]{($buffaddattr12+$buffaddattr13*($sklevel-1))}[-]&lt;($buffaddattr12+$buffaddattr13*($sklevel-1))*($a124+$a126+$a134+$a136)&gt;[color=48b946,fontsize=20]%[-]攻速和{$buffaddattr22+$buffaddattr23*($sklevel-1)}&lt;($buffaddattr22+$buffaddattr23*($sklevel-1))*($a124+$a126+$a134+$a136)&gt;移动速度，持续{($bufflast11+$bufflast12*($sklevel-1))/1000}秒</v>
      </c>
      <c r="D1457" s="172">
        <f>[5]lang_3!D1457</f>
        <v>0</v>
      </c>
    </row>
    <row r="1458" spans="1:4">
      <c r="A1458" s="172" t="str">
        <f>[5]lang_3!A1458</f>
        <v>PLAYERSKILLDES_404</v>
      </c>
      <c r="B1458" s="172" t="str">
        <f>[5]lang_3!B1458</f>
        <v>幸运之神</v>
      </c>
      <c r="C1458" s="172" t="str">
        <f>[5]lang_3!C1458</f>
        <v>#提高较大范围内的己方单位[color=48b946,fontsize=20]{($buffaddattr12+$buffaddattr13*($sklevel-1))}[-]&lt;($buffaddattr12+$buffaddattr13*($sklevel-1))*($a124+$a126+$a134+$a136)&gt;暴击值以及[color=48b946,fontsize=20]{($buffaddattr22+$buffaddattr23*($sklevel-1))}[-]&lt;($buffaddattr22+$buffaddattr23*($sklevel-1))*($a124+$a126+$a134+$a136)&gt;闪避，持续[color=48b946,fontsize=20]{($bufflast11+$bufflast12*($sklevel-1))/1000}[-]秒</v>
      </c>
      <c r="D1458" s="172">
        <f>[5]lang_3!D1458</f>
        <v>0</v>
      </c>
    </row>
    <row r="1459" spans="1:4">
      <c r="A1459" s="172" t="str">
        <f>[5]lang_3!A1459</f>
        <v>PLAYERSKILLDES_405</v>
      </c>
      <c r="B1459" s="172" t="str">
        <f>[5]lang_3!B1459</f>
        <v>百发百中</v>
      </c>
      <c r="C1459" s="172" t="str">
        <f>[5]lang_3!C1459</f>
        <v>#使较大范围内的己方单位获得100%暴击和命中，持续[color=48b946,fontsize=20]{($bufflast11+$bufflast12*($sklevel-1))/1000}[-]秒</v>
      </c>
      <c r="D1459" s="172">
        <f>[5]lang_3!D1459</f>
        <v>0</v>
      </c>
    </row>
    <row r="1460" spans="1:4">
      <c r="A1460" s="172" t="str">
        <f>[5]lang_3!A1460</f>
        <v>PLAYERSKILLDES_406</v>
      </c>
      <c r="B1460" s="172" t="str">
        <f>[5]lang_3!B1460</f>
        <v>蛊惑人心</v>
      </c>
      <c r="C1460" s="172" t="str">
        <f>[5]lang_3!C1460</f>
        <v>#蛊惑1个敌方单位暂时变为友军，持续[color=48b946,fontsize=20]{($bufflast11+$bufflast12*($sklevel-1))/1000}[-]秒</v>
      </c>
      <c r="D1460" s="172">
        <f>[5]lang_3!D1460</f>
        <v>0</v>
      </c>
    </row>
    <row r="1461" spans="1:4">
      <c r="A1461" s="172" t="str">
        <f>[5]lang_3!A1461</f>
        <v>PLAYERSKILLDES_407</v>
      </c>
      <c r="B1461" s="172" t="str">
        <f>[5]lang_3!B1461</f>
        <v>时间凝滞</v>
      </c>
      <c r="C1461" s="172" t="str">
        <f>[5]lang_3!C1461</f>
        <v>#召唤1个极大范围的时间力场，使范围内的敌方单位停止行动，持续[color=48b946,fontsize=20]{($olast11+$olast12*($sklevel-1))/1000}[-]秒</v>
      </c>
      <c r="D1461" s="172">
        <f>[5]lang_3!D1461</f>
        <v>0</v>
      </c>
    </row>
    <row r="1462" spans="1:4">
      <c r="A1462" s="172" t="str">
        <f>[5]lang_3!A1462</f>
        <v>PLAYERSKILLDES_408</v>
      </c>
      <c r="B1462" s="172" t="str">
        <f>[5]lang_3!B1462</f>
        <v>连锁闪电</v>
      </c>
      <c r="C1462" s="172" t="str">
        <f>[5]lang_3!C1462</f>
        <v>#发射出1道猛烈的闪电，并在不同的敌方兵团单位身上跳跃5次．每次跳跃造成[color=48b946,fontsize=20]{($valueadd11+$valueadd12*($sklevel-1))}[-]&lt;($valueadd11+$valueadd12*($sklevel-1))*($a124+$a126+$a129+$a131)+$a101&gt;气系法术伤害</v>
      </c>
      <c r="D1462" s="172">
        <f>[5]lang_3!D1462</f>
        <v>0</v>
      </c>
    </row>
    <row r="1463" spans="1:4">
      <c r="A1463" s="172" t="str">
        <f>[5]lang_3!A1463</f>
        <v>PLAYERSKILLDES_4081</v>
      </c>
      <c r="B1463" s="172" t="str">
        <f>[5]lang_3!B1463</f>
        <v>连锁闪电</v>
      </c>
      <c r="C1463" s="172" t="str">
        <f>[5]lang_3!C1463</f>
        <v>#发射出1道猛烈的闪电，并在不同的敌方兵团单位身上跳跃7次．每次跳跃造成[color=48b946,fontsize=20]{($valueadd11+$valueadd12*($sklevel-1))}[-]&lt;($valueadd11+$valueadd12*($sklevel-1))*($a124+$a126+$a129+$a131)+$a101&gt;气系法术伤害</v>
      </c>
      <c r="D1463" s="172">
        <f>[5]lang_3!D1463</f>
        <v>0</v>
      </c>
    </row>
    <row r="1464" spans="1:4">
      <c r="A1464" s="172" t="str">
        <f>[5]lang_3!A1464</f>
        <v>PLAYERSKILLDES_4082</v>
      </c>
      <c r="B1464" s="172" t="str">
        <f>[5]lang_3!B1464</f>
        <v>连锁闪电</v>
      </c>
      <c r="C1464" s="172" t="str">
        <f>[5]lang_3!C1464</f>
        <v>#发射出1道猛烈的闪电，并在不同的敌方兵团单位身上跳跃7次．每次跳跃造成[color=48b946,fontsize=20]{($valueadd11+$valueadd12*($sklevel-1))}[-]&lt;($valueadd11+$valueadd12*($sklevel-1))*($a124+$a126+$a129+$a131)+$a101&gt;气系法术伤害并附加24%目标最大生命值的伤害</v>
      </c>
      <c r="D1464" s="172">
        <f>[5]lang_3!D1464</f>
        <v>0</v>
      </c>
    </row>
    <row r="1465" spans="1:4">
      <c r="A1465" s="172" t="str">
        <f>[5]lang_3!A1465</f>
        <v>PLAYERSKILLDES_409</v>
      </c>
      <c r="B1465" s="172" t="str">
        <f>[5]lang_3!B1465</f>
        <v>霹雳闪电</v>
      </c>
      <c r="C1465" s="172" t="str">
        <f>[5]lang_3!C1465</f>
        <v>#召唤1道闪电，对一定范围内的敌方单位造成[color=48b946,fontsize=20]{($valueadd11+$valueadd12*($sklevel-1))}[-]&lt;($valueadd11+$valueadd12*($sklevel-1))*($a124+$a126+$a129+$a131)+$a101&gt;气系法术伤害</v>
      </c>
      <c r="D1465" s="172">
        <f>[5]lang_3!D1465</f>
        <v>0</v>
      </c>
    </row>
    <row r="1466" spans="1:4">
      <c r="A1466" s="172" t="str">
        <f>[5]lang_3!A1466</f>
        <v>PLAYERSKILLDES_410</v>
      </c>
      <c r="B1466" s="172" t="str">
        <f>[5]lang_3!B1466</f>
        <v>亡灵杀手</v>
      </c>
      <c r="C1466" s="172" t="str">
        <f>[5]lang_3!C1466</f>
        <v>#对一定范围内的敌方单位造成[color=48b946,fontsize=20]{($valueadd11+$valueadd12*($sklevel-1))}[-]&lt;($valueadd11+$valueadd12*($sklevel-1))*($a124+$a126+$a129+$a131)+$a101&gt;气系法术伤害，墓园阵营单位受到该伤害翻倍</v>
      </c>
      <c r="D1466" s="172">
        <f>[5]lang_3!D1466</f>
        <v>0</v>
      </c>
    </row>
    <row r="1467" spans="1:4">
      <c r="A1467" s="172" t="str">
        <f>[5]lang_3!A1467</f>
        <v>PLAYERSKILLDES_411</v>
      </c>
      <c r="B1467" s="172" t="str">
        <f>[5]lang_3!B1467</f>
        <v>风暴术</v>
      </c>
      <c r="C1467" s="172" t="str">
        <f>[5]lang_3!C1467</f>
        <v>#在目标区域召唤风暴，每0.5秒对一定范围内的所有单位造成[color=48b946,fontsize=20]{($valueadd11+$valueadd12*($sklevel-1))*$sumnum}[-]&lt;(($valueadd11+$valueadd12*($sklevel-1))*$sumnum)*($a124+$a126+$a129+$a131)+$a101&gt;气系法术伤害并降低目标15%攻速，持续{$olast11/1000}秒</v>
      </c>
      <c r="D1467" s="172">
        <f>[5]lang_3!D1467</f>
        <v>0</v>
      </c>
    </row>
    <row r="1468" spans="1:4">
      <c r="A1468" s="172" t="str">
        <f>[5]lang_3!A1468</f>
        <v>PLAYERSKILLDES_412</v>
      </c>
      <c r="B1468" s="172" t="str">
        <f>[5]lang_3!B1468</f>
        <v>支离破碎</v>
      </c>
      <c r="C1468" s="172" t="str">
        <f>[5]lang_3!C1468</f>
        <v>#驱散一定范围内的敌方单位全部增益效果，并降低[color=48b946,fontsize=20]{-($buffaddattr12+$buffaddattr13*($sklevel-1)}[-]&lt;-($buffaddattr12+$buffaddattr13*($sklevel-1))*($a124+$a126+$a134+$a136)&gt;[color=48b946,fontsize=20]%[-]气系法术免伤，持续[color=48b946,fontsize=20]{($bufflast11+$bufflast12*($sklevel-1))/1000}[-]秒</v>
      </c>
      <c r="D1468" s="172">
        <f>[5]lang_3!D1468</f>
        <v>0</v>
      </c>
    </row>
    <row r="1469" spans="1:4">
      <c r="A1469" s="172" t="str">
        <f>[5]lang_3!A1469</f>
        <v>PLAYERSKILLDES_413</v>
      </c>
      <c r="B1469" s="172" t="str">
        <f>[5]lang_3!B1469</f>
        <v>毁灭之光</v>
      </c>
      <c r="C1469" s="172" t="str">
        <f>[5]lang_3!C1469</f>
        <v>#降低较大范围内敌方单位{-($buffaddattr12+$buffaddattr13*($sklevel-1))}&lt;-($buffaddattr12+$buffaddattr13*($sklevel-1))*($a124+$a126+$a134+$a136)&gt;%兵团免伤和{-($buffaddattr22+$buffaddattr23*($sklevel-1))/20}&lt;-(($buffaddattr22+$buffaddattr23*($sklevel-1))/20)*($a124+$a126+$a134+$a136)&gt;%闪避，持续[color=48b946,fontsize=20]{($bufflast11+$bufflast12*($sklevel-1))/1000}[-]秒</v>
      </c>
      <c r="D1469" s="172">
        <f>[5]lang_3!D1469</f>
        <v>0</v>
      </c>
    </row>
    <row r="1470" spans="1:4">
      <c r="A1470" s="172" t="str">
        <f>[5]lang_3!A1470</f>
        <v>PLAYERSKILLDES_414</v>
      </c>
      <c r="B1470" s="172" t="str">
        <f>[5]lang_3!B1470</f>
        <v>召唤气元素</v>
      </c>
      <c r="C1470" s="172" t="str">
        <f>[5]lang_3!C1470</f>
        <v>#在目标区域召唤9个[color=48b946,fontsize=20]{$sklevel}[-]级气元素，气元素可远距离攻击，拥有[color=48b946,fontsize=20]{220+60*($sklevel-1)}[-]攻击和[color=48b946,fontsize=20]{3900+1694*($sklevel-1)}[-]生命，持续20秒</v>
      </c>
      <c r="D1470" s="172">
        <f>[5]lang_3!D1470</f>
        <v>0</v>
      </c>
    </row>
    <row r="1471" spans="1:4">
      <c r="A1471" s="172" t="str">
        <f>[5]lang_3!A1471</f>
        <v>PLAYERSKILLDES_415</v>
      </c>
      <c r="B1471" s="172" t="str">
        <f>[5]lang_3!B1471</f>
        <v>大气神箭</v>
      </c>
      <c r="C1471" s="172" t="str">
        <f>[5]lang_3!C1471</f>
        <v>#对一定范围内的敌方单位造成[color=48b946,fontsize=20]{($valueadd11+$valueadd12*($sklevel-1))}[-]&lt;($valueadd11+$valueadd12*($sklevel-1))*($a124+$a126+$a129+$a131)+$a101&gt;气系法术伤害，并降低目标30%命中，持续8秒</v>
      </c>
      <c r="D1471" s="172">
        <f>[5]lang_3!D1471</f>
        <v>0</v>
      </c>
    </row>
    <row r="1472" spans="1:4">
      <c r="A1472" s="172" t="str">
        <f>[5]lang_3!A1472</f>
        <v>PLAYERSKILLDES_4151</v>
      </c>
      <c r="B1472" s="172" t="str">
        <f>[5]lang_3!B1472</f>
        <v>大气神箭</v>
      </c>
      <c r="C1472" s="172" t="str">
        <f>[5]lang_3!C1472</f>
        <v>#对一定范围内的敌方单位造成[color=48b946,fontsize=20]{($valueadd11+$valueadd12*($sklevel-1))}[-]&lt;($valueadd11+$valueadd12*($sklevel-1))*($a124+$a126+$a129+$a131)+$a101&gt;气系法术伤害，并降低目标30%命中，并附加[color=e07c44,fontsize=20]「静电」[-]效果降低目标50%法术免伤，持续8秒</v>
      </c>
      <c r="D1472" s="172">
        <f>[5]lang_3!D1472</f>
        <v>0</v>
      </c>
    </row>
    <row r="1473" spans="1:4">
      <c r="A1473" s="172" t="str">
        <f>[5]lang_3!A1473</f>
        <v>PLAYERSKILLDES_416</v>
      </c>
      <c r="B1473" s="172" t="str">
        <f>[5]lang_3!B1473</f>
        <v>人海战术</v>
      </c>
      <c r="C1473" s="172" t="str">
        <f>[5]lang_3!C1473</f>
        <v>#召唤巨大的能量法阵，使法阵内的己方单位提高30%攻速和50%法术免伤，持续[color=48b946,fontsize=20]{($olast11+$olast12*($sklevel-1))/1000}[-]秒，16人兵团和9人兵团受到的效果翻倍</v>
      </c>
      <c r="D1473" s="172">
        <f>[5]lang_3!D1473</f>
        <v>0</v>
      </c>
    </row>
    <row r="1474" spans="1:4">
      <c r="A1474" s="172" t="str">
        <f>[5]lang_3!A1474</f>
        <v>PLAYERSKILLDES_501</v>
      </c>
      <c r="B1474" s="172" t="str">
        <f>[5]lang_3!B1474</f>
        <v>大地神盾</v>
      </c>
      <c r="C1474" s="172" t="str">
        <f>[5]lang_3!C1474</f>
        <v>#提高较大范围内的己方单位{($buffaddattr12+$buffaddattr13*($sklevel-1))}&lt;($buffaddattr12+$buffaddattr13*($sklevel-1))*($a125+$a126+$a135+$a136)&gt;%兵团免伤，并免疫土系法术伤害，持续[color=48b946,fontsize=20]{($bufflast11+$bufflast12*($sklevel-1))/1000}[-]秒</v>
      </c>
      <c r="D1474" s="172">
        <f>[5]lang_3!D1474</f>
        <v>0</v>
      </c>
    </row>
    <row r="1475" spans="1:4">
      <c r="A1475" s="172" t="str">
        <f>[5]lang_3!A1475</f>
        <v>PLAYERSKILLDES_502</v>
      </c>
      <c r="B1475" s="172" t="str">
        <f>[5]lang_3!B1475</f>
        <v>护体石肤</v>
      </c>
      <c r="C1475" s="172" t="str">
        <f>[5]lang_3!C1475</f>
        <v>#为一定范围内的己方单位施加[color=e07c44,fontsize=20]「护盾」[-]，吸收[color=48b946,fontsize=20]{($buffaddattr12+$buffaddattr13*($sklevel-1))}[-]&lt;($buffaddattr12+$buffaddattr13*($sklevel-1))*($a125+$a126+0.4*$a130+0.4*$a131+$a135+$a136)&gt;伤害，持续{($bufflast11+$bufflast12*($sklevel-1))/1000}秒</v>
      </c>
      <c r="D1475" s="172">
        <f>[5]lang_3!D1475</f>
        <v>0</v>
      </c>
    </row>
    <row r="1476" spans="1:4">
      <c r="A1476" s="172" t="str">
        <f>[5]lang_3!A1476</f>
        <v>PLAYERSKILLDES_5022</v>
      </c>
      <c r="B1476" s="172" t="str">
        <f>[5]lang_3!B1476</f>
        <v>护体石肤</v>
      </c>
      <c r="C1476" s="172" t="str">
        <f>[5]lang_3!C1476</f>
        <v>#为一定范围内的己方单位施加[color=e07c44,fontsize=20]「护盾」[-]，吸收[color=48b946,fontsize=20]{($buffaddattr12+$buffaddattr13*($sklevel-1))}[-]&lt;($buffaddattr12+$buffaddattr13*($sklevel-1))*($a125+$a126+0.4*$a130+0.4*$a131+$a135+$a136)&gt;伤害，同时驱散己方所受到的减益效果，持续{($bufflast11+$bufflast12*($sklevel-1))/1000}秒</v>
      </c>
      <c r="D1476" s="172">
        <f>[5]lang_3!D1476</f>
        <v>0</v>
      </c>
    </row>
    <row r="1477" spans="1:4">
      <c r="A1477" s="172" t="str">
        <f>[5]lang_3!A1477</f>
        <v>PLAYERSKILLDES_503</v>
      </c>
      <c r="B1477" s="172" t="str">
        <f>[5]lang_3!B1477</f>
        <v>迟缓大法</v>
      </c>
      <c r="C1477" s="172" t="str">
        <f>[5]lang_3!C1477</f>
        <v>#降低一定范围内的敌方目标[color=48b946,fontsize=20]{-($buffaddattr12+$buffaddattr13*($sklevel-1))}[-]&lt;-($buffaddattr12+$buffaddattr13*($sklevel-1))*($a125+$a126+$a135+$a136)&gt;命中值，并造成5秒[color=e07c44,fontsize=20]「减速」[-]效果，持续[color=48b946,fontsize=20]{($bufflast11+$bufflast12*($sklevel-1))/1000}[-]秒</v>
      </c>
      <c r="D1477" s="172">
        <f>[5]lang_3!D1477</f>
        <v>0</v>
      </c>
    </row>
    <row r="1478" spans="1:4">
      <c r="A1478" s="172" t="str">
        <f>[5]lang_3!A1478</f>
        <v>PLAYERSKILLDES_504</v>
      </c>
      <c r="B1478" s="172" t="str">
        <f>[5]lang_3!B1478</f>
        <v>流沙陷阱</v>
      </c>
      <c r="C1478" s="172" t="str">
        <f>[5]lang_3!C1478</f>
        <v>#在指定位置召唤流沙陷阱，每秒对所有单位造成相当于最大生命值2%的伤害（敌方单位受到伤害翻倍），并降低敌方单位[color=48b946,fontsize=20]{-($buffaddattr12+$buffaddattr13*($sklevel-1))}[-]&lt;-($buffaddattr12+$buffaddattr13*($sklevel-1))*($a125+$a126+$a135+$a136)&gt;[color=48b946,fontsize=20]%[-]免伤，持续{($olast11+$olast12)/1000}秒</v>
      </c>
      <c r="D1478" s="172">
        <f>[5]lang_3!D1478</f>
        <v>0</v>
      </c>
    </row>
    <row r="1479" spans="1:4">
      <c r="A1479" s="172" t="str">
        <f>[5]lang_3!A1479</f>
        <v>PLAYERSKILLDES_505</v>
      </c>
      <c r="B1479" s="172" t="str">
        <f>[5]lang_3!B1479</f>
        <v>流星火雨</v>
      </c>
      <c r="C1479" s="172" t="str">
        <f>[5]lang_3!C1479</f>
        <v>#在目标区域召唤流星进行攻击，对敌方单位造成6轮累计[color=48b946,fontsize=20]{($ovalueadd11+$ovalueadd12*($sklevel-1))*($olast11/$ointerval)*2}[-]&lt;(($ovalueadd11+$ovalueadd12*($sklevel-1))*($a125+$a126+$a130+$a131)+$a101)*($olast11/$ointerval)*2&gt;土系法术伤害，并对被[color=e07c44,fontsize=20]「眩晕」[-]的目标造成2倍伤害</v>
      </c>
      <c r="D1479" s="172">
        <f>[5]lang_3!D1479</f>
        <v>0</v>
      </c>
    </row>
    <row r="1480" spans="1:4">
      <c r="A1480" s="172" t="str">
        <f>[5]lang_3!A1480</f>
        <v>PLAYERSKILLDES_506</v>
      </c>
      <c r="B1480" s="172" t="str">
        <f>[5]lang_3!B1480</f>
        <v>死亡波纹</v>
      </c>
      <c r="C1480" s="172" t="str">
        <f>[5]lang_3!C1480</f>
        <v>#对所有单位造成[color=48b946,fontsize=20]{($valueadd11+$valueadd12*($sklevel-1))}[-]&lt;($valueadd11+$valueadd12*($sklevel-1))*($a125+$a126+$a130+$a131)+$a101&gt;土系法术伤害（对墓园单位无效），并对「士气低落」的单位额外造成50%伤害</v>
      </c>
      <c r="D1480" s="172">
        <f>[5]lang_3!D1480</f>
        <v>0</v>
      </c>
    </row>
    <row r="1481" spans="1:4">
      <c r="A1481" s="172" t="str">
        <f>[5]lang_3!A1481</f>
        <v>PLAYERSKILLDES_507</v>
      </c>
      <c r="B1481" s="172" t="str">
        <f>[5]lang_3!B1481</f>
        <v>雷鸣爆弹</v>
      </c>
      <c r="C1481" s="172" t="str">
        <f>[5]lang_3!C1481</f>
        <v>#对一定范围内的敌方单位造成[color=48b946,fontsize=20]{($valueadd11+$valueadd12*($sklevel-1))}[-]&lt;($valueadd11+$valueadd12*($sklevel-1))*($a125+$a126+$a130+$a131)+$a101&gt;土系法术伤害，并有50%概率造成[color=e07c44,fontsize=20]「眩晕」[-]效果，持续2秒</v>
      </c>
      <c r="D1481" s="172">
        <f>[5]lang_3!D1481</f>
        <v>0</v>
      </c>
    </row>
    <row r="1482" spans="1:4">
      <c r="A1482" s="172" t="str">
        <f>[5]lang_3!A1482</f>
        <v>PLAYERSKILLDES_5071</v>
      </c>
      <c r="B1482" s="172" t="str">
        <f>[5]lang_3!B1482</f>
        <v>雷鸣爆弹</v>
      </c>
      <c r="C1482" s="172" t="str">
        <f>[5]lang_3!C1482</f>
        <v>#对一定范围内的敌方单位造成[color=48b946,fontsize=20]{($valueadd11+$valueadd12*($sklevel-1))}[-]&lt;($valueadd11+$valueadd12*($sklevel-1))*($a125+$a126+$a130+$a131)+$a101&gt;土系法术伤害，并有50%概率造成2秒[color=e07c44,fontsize=20]「眩晕」[-]。若为[color=e07c44,fontsize=20]「士气低落」[-]目标，伤害和[color=e07c44,fontsize=20]「眩晕」[-]概率翻倍</v>
      </c>
      <c r="D1482" s="172">
        <f>[5]lang_3!D1482</f>
        <v>0</v>
      </c>
    </row>
    <row r="1483" spans="1:4">
      <c r="A1483" s="172" t="str">
        <f>[5]lang_3!A1483</f>
        <v>PLAYERSKILLDES_508</v>
      </c>
      <c r="B1483" s="172" t="str">
        <f>[5]lang_3!B1483</f>
        <v>悲痛欲绝</v>
      </c>
      <c r="C1483" s="172" t="str">
        <f>[5]lang_3!C1483</f>
        <v>#对较大范围非墓园阵营的敌方单位造成[color=e07c44,fontsize=20]「士气低落」[-]效果，攻速降低{-($buffaddattr12+$buffaddattr13*($sklevel-1))}&lt;-($buffaddattr12+$buffaddattr13*($sklevel-1))*($a125+$a126+$a135+$a136)&gt;%，持续[color=48b946,fontsize=20]{($bufflast11+$bufflast12*($sklevel-1))/1000}[-]秒</v>
      </c>
      <c r="D1483" s="172">
        <f>[5]lang_3!D1483</f>
        <v>0</v>
      </c>
    </row>
    <row r="1484" spans="1:4">
      <c r="A1484" s="172" t="str">
        <f>[5]lang_3!A1484</f>
        <v>PLAYERSKILLDES_5081</v>
      </c>
      <c r="B1484" s="172" t="str">
        <f>[5]lang_3!B1484</f>
        <v>悲痛欲绝</v>
      </c>
      <c r="C1484" s="172" t="str">
        <f>[5]lang_3!C1484</f>
        <v>#对较大范围非墓园阵营的敌方单位造成[color=e07c44,fontsize=20]「士气低落」[-]效果，攻速降低{-($buffaddattr12+$buffaddattr13*($sklevel-1))}&lt;-($buffaddattr12+$buffaddattr13*($sklevel-1))*($a125+$a126+$a135+$a136)&gt;%，持续[color=48b946,fontsize=20]{($bufflast11+$bufflast12*($sklevel-1))/1000}[-]秒，并额外造成[color=e07c44,fontsize=20]「眩晕」[-]效果，持续3秒</v>
      </c>
      <c r="D1484" s="172">
        <f>[5]lang_3!D1484</f>
        <v>0</v>
      </c>
    </row>
    <row r="1485" spans="1:4">
      <c r="A1485" s="172" t="str">
        <f>[5]lang_3!A1485</f>
        <v>PLAYERSKILLDES_509</v>
      </c>
      <c r="B1485" s="172" t="str">
        <f>[5]lang_3!B1485</f>
        <v>转世重生</v>
      </c>
      <c r="C1485" s="172" t="str">
        <f>[5]lang_3!C1485</f>
        <v>#将一定范围内的尸体复活并恢复目标[color=48b946,fontsize=20]{($valuepro11+$valuepro12*($sklevel-1))}%[-]生命</v>
      </c>
      <c r="D1485" s="172">
        <f>[5]lang_3!D1485</f>
        <v>0</v>
      </c>
    </row>
    <row r="1486" spans="1:4">
      <c r="A1486" s="172" t="str">
        <f>[5]lang_3!A1486</f>
        <v>PLAYERSKILLDES_510</v>
      </c>
      <c r="B1486" s="172" t="str">
        <f>[5]lang_3!B1486</f>
        <v>招魂术</v>
      </c>
      <c r="C1486" s="172" t="str">
        <f>[5]lang_3!C1486</f>
        <v>#在目标区域召唤9个[color=48b946,fontsize=20]{$sklevel}[-]级骷髅，骷髅拥有[color=48b946,fontsize=20]{250+68*($sklevel-1)}[-]攻击和[color=48b946,fontsize=20]{2800+1216*($sklevel-1)}[-]生命，持续20秒</v>
      </c>
      <c r="D1486" s="172">
        <f>[5]lang_3!D1486</f>
        <v>0</v>
      </c>
    </row>
    <row r="1487" spans="1:4">
      <c r="A1487" s="172" t="str">
        <f>[5]lang_3!A1487</f>
        <v>PLAYERSKILLDES_5101</v>
      </c>
      <c r="B1487" s="172" t="str">
        <f>[5]lang_3!B1487</f>
        <v>招魂术</v>
      </c>
      <c r="C1487" s="172" t="str">
        <f>[5]lang_3!C1487</f>
        <v>#在目标区域召唤9个[color=48b946,fontsize=20]{$sklevel}[-]级骷髅，骷髅拥有[color=48b946,fontsize=20]{250+68*($sklevel-1)}[-]攻击和[color=48b946,fontsize=20]{2800+1216*($sklevel-1)}[-]生命，持续20秒</v>
      </c>
      <c r="D1487" s="172">
        <f>[5]lang_3!D1487</f>
        <v>0</v>
      </c>
    </row>
    <row r="1488" spans="1:4">
      <c r="A1488" s="172" t="str">
        <f>[5]lang_3!A1488</f>
        <v>PLAYERSKILLDES_5102</v>
      </c>
      <c r="B1488" s="172" t="str">
        <f>[5]lang_3!B1488</f>
        <v>招魂术</v>
      </c>
      <c r="C1488" s="172" t="str">
        <f>[5]lang_3!C1488</f>
        <v>#在目标区域召唤9个[color=48b946,fontsize=20]{$sklevel}[-]级骷髅，骷髅拥有[color=48b946,fontsize=20]{250+68*($sklevel-1)}[-]攻击和[color=48b946,fontsize=20]{2800+1216*($sklevel-1)}[-]生命，持续20秒</v>
      </c>
      <c r="D1488" s="172">
        <f>[5]lang_3!D1488</f>
        <v>0</v>
      </c>
    </row>
    <row r="1489" spans="1:4">
      <c r="A1489" s="172" t="str">
        <f>[5]lang_3!A1489</f>
        <v>PLAYERSKILLDES_5104</v>
      </c>
      <c r="B1489" s="172" t="str">
        <f>[5]lang_3!B1489</f>
        <v>招魂术</v>
      </c>
      <c r="C1489" s="172" t="str">
        <f>[5]lang_3!C1489</f>
        <v>#在目标区域召唤9个[color=48b946,fontsize=20]{$sklevel}[-]级重装骷髅，对区域内的敌方单位附加[color=e07c44,fontsize=20]「士气低落」[-]效果，重装骷髅拥有[color=48b946,fontsize=20]{250+60*($sklevel-1)}[-]攻击和[color=48b946,fontsize=20]{3500+1520*($sklevel-1)}[-]生命，持续20秒</v>
      </c>
      <c r="D1489" s="172">
        <f>[5]lang_3!D1489</f>
        <v>0</v>
      </c>
    </row>
    <row r="1490" spans="1:4">
      <c r="A1490" s="172" t="str">
        <f>[5]lang_3!A1490</f>
        <v>PLAYERSKILLDES_5107</v>
      </c>
      <c r="B1490" s="172" t="str">
        <f>[5]lang_3!B1490</f>
        <v>招魂术</v>
      </c>
      <c r="C1490" s="172" t="str">
        <f>[5]lang_3!C1490</f>
        <v>#在目标区域召唤4个[color=48b946,fontsize=20]{$sklevel}[-]级巫妖，巫妖拥有[color=48b946,fontsize=20]{1500+408*($sklevel-1)}[-]攻击和[color=48b946,fontsize=20]{3500+1520*($sklevel-1)}[-]生命，持续40秒</v>
      </c>
      <c r="D1490" s="172">
        <f>[5]lang_3!D1490</f>
        <v>0</v>
      </c>
    </row>
    <row r="1491" spans="1:4">
      <c r="A1491" s="172" t="str">
        <f>[5]lang_3!A1491</f>
        <v>PLAYERSKILLDES_511</v>
      </c>
      <c r="B1491" s="172" t="str">
        <f>[5]lang_3!B1491</f>
        <v>召唤土元素</v>
      </c>
      <c r="C1491" s="172" t="str">
        <f>[5]lang_3!C1491</f>
        <v>#在目标区域召唤4个[color=48b946,fontsize=20]{$sklevel}[-]级土元素，土元素拥有[color=48b946,fontsize=20]{440+120*($sklevel-1)}[-]攻击和[color=48b946,fontsize=20]{9600+4170*($sklevel-1)}[-]生命，持续整场</v>
      </c>
      <c r="D1491" s="172">
        <f>[5]lang_3!D1491</f>
        <v>0</v>
      </c>
    </row>
    <row r="1492" spans="1:4">
      <c r="A1492" s="172" t="str">
        <f>[5]lang_3!A1492</f>
        <v>PLAYERSKILLDES_5111</v>
      </c>
      <c r="B1492" s="172" t="str">
        <f>[5]lang_3!B1492</f>
        <v>召唤土元素</v>
      </c>
      <c r="C1492" s="172" t="str">
        <f>[5]lang_3!C1492</f>
        <v>#在目标区域召唤4个[color=48b946,fontsize=20]{$sklevel}[-]级僵尸，僵尸拥有[color=48b946,fontsize=20]{440+120*($sklevel-1)}[-]攻击和[color=48b946,fontsize=20]{9600+4170*($sklevel-1)}[-]生命，持续整场</v>
      </c>
      <c r="D1492" s="172">
        <f>[5]lang_3!D1492</f>
        <v>0</v>
      </c>
    </row>
    <row r="1493" spans="1:4">
      <c r="A1493" s="172" t="str">
        <f>[5]lang_3!A1493</f>
        <v>PLAYERSKILLDES_512</v>
      </c>
      <c r="B1493" s="172" t="str">
        <f>[5]lang_3!B1493</f>
        <v>野性呼唤</v>
      </c>
      <c r="C1493" s="172" t="str">
        <f>[5]lang_3!C1493</f>
        <v>#在目标区域召唤9个[color=48b946,fontsize=20]{$sklevel}[-]级巨狼，巨狼拥有[color=48b946,fontsize=20]{280+76*($sklevel-1)}[-]攻击和[color=48b946,fontsize=20]{2750+1195*($sklevel-1)}[-]生命，持续20秒</v>
      </c>
      <c r="D1493" s="172">
        <f>[5]lang_3!D1493</f>
        <v>0</v>
      </c>
    </row>
    <row r="1494" spans="1:4">
      <c r="A1494" s="172" t="str">
        <f>[5]lang_3!A1494</f>
        <v>PLAYERSKILLDES_513</v>
      </c>
      <c r="B1494" s="172" t="str">
        <f>[5]lang_3!B1494</f>
        <v>巨石魔墙</v>
      </c>
      <c r="C1494" s="172" t="str">
        <f>[5]lang_3!C1494</f>
        <v>#召唤1道阻隔路过敌军的石墙，持续{$bufflast11/1000}秒</v>
      </c>
      <c r="D1494" s="172">
        <f>[5]lang_3!D1494</f>
        <v>0</v>
      </c>
    </row>
    <row r="1495" spans="1:4">
      <c r="A1495" s="172" t="str">
        <f>[5]lang_3!A1495</f>
        <v>PLAYERSKILLDES_514</v>
      </c>
      <c r="B1495" s="172" t="str">
        <f>[5]lang_3!B1495</f>
        <v>大地神箭</v>
      </c>
      <c r="C1495" s="172" t="str">
        <f>[5]lang_3!C1495</f>
        <v>#对一定范围内的敌方单位造成[color=48b946,fontsize=20]{($valueadd11+$valueadd12*($sklevel-1))}[-]&lt;($valueadd11+$valueadd12*($sklevel-1))*($a125+$a126+$a130+$a131)+$a101&gt;土系法术伤害，并附加[color=e07c44,fontsize=20]「眩晕」[-]效果，持续3秒</v>
      </c>
      <c r="D1495" s="172">
        <f>[5]lang_3!D1495</f>
        <v>0</v>
      </c>
    </row>
    <row r="1496" spans="1:4">
      <c r="A1496" s="172" t="str">
        <f>[5]lang_3!A1496</f>
        <v>PLAYERSKILLDES_515</v>
      </c>
      <c r="B1496" s="172" t="str">
        <f>[5]lang_3!B1496</f>
        <v>森林共鸣</v>
      </c>
      <c r="C1496" s="172" t="str">
        <f>[5]lang_3!C1496</f>
        <v>#在目标区域召唤9个[color=48b946,fontsize=20]{$sklevel}[-]级树人，树人拥有[color=48b946,fontsize=20]{220+60*($sklevel-1)}[-]攻击和[color=48b946,fontsize=20]{3200+1391*($sklevel-1)}[-]生命，持续整场战斗</v>
      </c>
      <c r="D1496" s="172">
        <f>[5]lang_3!D1496</f>
        <v>0</v>
      </c>
    </row>
    <row r="1497" spans="1:4">
      <c r="A1497" s="172" t="str">
        <f>[5]lang_3!A1497</f>
        <v>PLAYERSKILLDES_516</v>
      </c>
      <c r="B1497" s="172" t="str">
        <f>[5]lang_3!B1497</f>
        <v>聚灵奇术</v>
      </c>
      <c r="C1497" s="172" t="str">
        <f>[5]lang_3!C1497</f>
        <v>#对一定范围内所有非墓园阵营的敌方单位造成[color=48b946,fontsize=20]{($valueadd11+$valueadd12*($sklevel-1))}[-]&lt;($valueadd11+$valueadd12*($sklevel-1))*($a125+$a126+$a130+$a131)+$a101&gt;土系法术伤害，同时恢复己方墓园单位[color=48b946,fontsize=20]{($valueadd11+$valueadd12*($sklevel-1))}[-]生命</v>
      </c>
      <c r="D1497" s="172">
        <f>[5]lang_3!D1497</f>
        <v>0</v>
      </c>
    </row>
    <row r="1498" spans="1:4">
      <c r="A1498" s="172" t="str">
        <f>[5]lang_3!A1498</f>
        <v>PLAYERSKILLDES_517</v>
      </c>
      <c r="B1498" s="172" t="str">
        <f>[5]lang_3!B1498</f>
        <v>圣盾术</v>
      </c>
      <c r="C1498" s="172" t="str">
        <f>[5]lang_3!C1498</f>
        <v>#召唤1个巨大的防护罩，使护罩内的己方兵团免疫所有伤害，持续[color=48b946,fontsize=20]{($olast11+$olast12*($sklevel-1))/1000}[-]秒</v>
      </c>
      <c r="D1498" s="172">
        <f>[5]lang_3!D1498</f>
        <v>0</v>
      </c>
    </row>
    <row r="1499" spans="1:4">
      <c r="A1499" s="172" t="str">
        <f>[5]lang_3!A1499</f>
        <v>PLAYERSKILLDES_518</v>
      </c>
      <c r="B1499" s="172" t="str">
        <f>[5]lang_3!B1499</f>
        <v>亡灵大军</v>
      </c>
      <c r="C1499" s="172" t="str">
        <f>[5]lang_3!C1499</f>
        <v>#在目标区域内召唤与敌方兵团数量相同的[color=48b946,fontsize=20]{$sklevel}[-]级骷髅兵团，骷髅拥有[color=48b946,fontsize=20]{250+68*($sklevel-1)}[-]攻击和[color=48b946,fontsize=20]{2800+1216*($sklevel-1)}[-]生命，持续20秒</v>
      </c>
      <c r="D1499" s="172">
        <f>[5]lang_3!D1499</f>
        <v>0</v>
      </c>
    </row>
    <row r="1500" spans="1:4">
      <c r="A1500" s="172" t="str">
        <f>[5]lang_3!A1500</f>
        <v>PLAYERSKILLDES_5184</v>
      </c>
      <c r="B1500" s="172" t="str">
        <f>[5]lang_3!B1500</f>
        <v>亡灵大军</v>
      </c>
      <c r="C1500" s="172" t="str">
        <f>[5]lang_3!C1500</f>
        <v>#在目标区域内召唤与敌方兵团数量相同的[color=48b946,fontsize=20]{$sklevel}[-]级重装骷髅兵团，重装骷髅拥有[color=48b946,fontsize=20]{250+68*($sklevel-1)}[-]攻击和[color=48b946,fontsize=20]{3500+1520*($sklevel-1)}[-]生命，持续20秒</v>
      </c>
      <c r="D1500" s="172">
        <f>[5]lang_3!D1500</f>
        <v>0</v>
      </c>
    </row>
    <row r="1501" spans="1:4">
      <c r="A1501" s="172" t="str">
        <f>[5]lang_3!A1501</f>
        <v>PLAYERSKILLDES_519</v>
      </c>
      <c r="B1501" s="172" t="str">
        <f>[5]lang_3!B1501</f>
        <v>屠杀指令</v>
      </c>
      <c r="C1501" s="172" t="str">
        <f>[5]lang_3!C1501</f>
        <v>#令死亡骑士立刻发动一次[color=48b946,fontsize=20]【致命一击】[-]，此次伤害提高20%，并降低目标低{-($buffaddattr12+$buffaddattr13*($sklevel-1))}&lt;-($buffaddattr12+$buffaddattr13*($sklevel-1))*($a122+$a126+$a132+$a136)&gt;防御，持续{($bufflast11+$bufflast12*($sklevel-1))/1000}秒</v>
      </c>
      <c r="D1501" s="172">
        <f>[5]lang_3!D1501</f>
        <v>0</v>
      </c>
    </row>
    <row r="1502" spans="1:4">
      <c r="A1502" s="172" t="str">
        <f>[5]lang_3!A1502</f>
        <v>PLAYERSKILLDES_5191</v>
      </c>
      <c r="B1502" s="172" t="str">
        <f>[5]lang_3!B1502</f>
        <v>屠杀指令</v>
      </c>
      <c r="C1502" s="172" t="str">
        <f>[5]lang_3!C1502</f>
        <v>#令死亡骑士立刻发动一次[color=48b946,fontsize=20]【致命一击】[-]，此次伤害提高20%，并降低目标低{-($buffaddattr12+$buffaddattr13*($sklevel-1))}&lt;-($buffaddattr12+$buffaddattr13*($sklevel-1))*($a122+$a126+$a132+$a136)&gt;防御，持续{($bufflast11+$bufflast12*($sklevel-1))/1000}秒</v>
      </c>
      <c r="D1502" s="172">
        <f>[5]lang_3!D1502</f>
        <v>0</v>
      </c>
    </row>
    <row r="1503" spans="1:4">
      <c r="A1503" s="172" t="str">
        <f>[5]lang_3!A1503</f>
        <v>PLAYERSKILLDES_520</v>
      </c>
      <c r="B1503" s="172" t="str">
        <f>[5]lang_3!B1503</f>
        <v>神秘领域</v>
      </c>
      <c r="C1503" s="172" t="str">
        <f>[5]lang_3!C1503</f>
        <v>#在目标区域开辟一片神秘领域，对极大范围内的敌方单位造成[color=48b946,fontsize=20]{($valueadd11+$valueadd12*($sklevel-1))}[-]&lt;($valueadd11+$valueadd12*($sklevel-1))*($a125+$a126+$a130+$a131)+$a101&gt;土系法术伤害，并对范围内的敌方单位持续造成[color=e07c44,fontsize=20]「沉默」[-]效果，持续[color=48b946,fontsize=20]{($olast11+$olast12*($sklevel-1))/1000}[-]秒</v>
      </c>
      <c r="D1503" s="172">
        <f>[5]lang_3!D1503</f>
        <v>0</v>
      </c>
    </row>
    <row r="1504" spans="1:4">
      <c r="A1504" s="172" t="str">
        <f>[5]lang_3!A1504</f>
        <v>PLAYERSKILLDES_521</v>
      </c>
      <c r="B1504" s="172" t="str">
        <f>[5]lang_3!B1504</f>
        <v>石化大法</v>
      </c>
      <c r="C1504" s="172" t="str">
        <f>[5]lang_3!C1504</f>
        <v>#对一定范围内的敌方单位造成[color=48b946,fontsize=20]{($valueadd11+$valueadd12*($sklevel-1))}[-]&lt;($valueadd11+$valueadd12*($sklevel-1))*($a125+$a126+$a130+$a131)+$a101&gt;土系法术伤害，并附加[color=e07c44,fontsize=20]「石化」[-]效果，持续[color=48b946,fontsize=20]{($bufflast11+$bufflast12*($sklevel-1))/1000}[-]秒</v>
      </c>
      <c r="D1504" s="172">
        <f>[5]lang_3!D1504</f>
        <v>0</v>
      </c>
    </row>
    <row r="1505" spans="1:4">
      <c r="A1505" s="172" t="str">
        <f>[5]lang_3!A1505</f>
        <v>PLAYERSKILLDES_522</v>
      </c>
      <c r="B1505" s="172" t="str">
        <f>[5]lang_3!B1505</f>
        <v>山崩地裂</v>
      </c>
      <c r="C1505" s="172" t="str">
        <f>[5]lang_3!C1505</f>
        <v>#召唤一处深渊裂隙，每0.8秒对裂隙周围的敌方单位造成[color=48b946,fontsize=20]{($ovalueadd11+$ovalueadd12*($sklevel-1))}[-]&lt;($ovalueadd11+$ovalueadd12*($sklevel-1))*($a122+$a126+$a127+$a131)+$a101&gt;土系法术伤害，并造成{($bufflast11+$bufflast12*($sklevel-1))/1000}秒[color=e07c44,fontsize=20]「眩晕」[-]效果，裂隙持续{$olast11/1000}秒</v>
      </c>
      <c r="D1505" s="172">
        <f>[5]lang_3!D1505</f>
        <v>0</v>
      </c>
    </row>
    <row r="1506" spans="1:4">
      <c r="A1506" s="172" t="str">
        <f>[5]lang_3!A1506</f>
        <v>PLAYERSKILLDES_523</v>
      </c>
      <c r="B1506" s="172" t="str">
        <f>[5]lang_3!B1506</f>
        <v>生命轮回</v>
      </c>
      <c r="C1506" s="172" t="str">
        <f>[5]lang_3!C1506</f>
        <v>#每{$ointerval/1000}秒对较大范围内所有敌方单位造成[color=48b946,fontsize=20]{($valueadd11+$valueadd12*($sklevel-1))}[-]&lt;($valueadd11+$valueadd12*($sklevel-1))*($a125+$a126+$a130+$a131)+$a101&gt;土系法术伤害，同时恢复所有己方单位等量的生命，持续{($olast11+$olast12*($sklevel-1))/1000}秒</v>
      </c>
      <c r="D1506" s="172">
        <f>[5]lang_3!D1506</f>
        <v>0</v>
      </c>
    </row>
    <row r="1507" spans="1:4">
      <c r="A1507" s="172" t="str">
        <f>[5]lang_3!A1507</f>
        <v>PLAYERSKILLDES_5231</v>
      </c>
      <c r="B1507" s="172" t="str">
        <f>[5]lang_3!B1507</f>
        <v>生命轮回</v>
      </c>
      <c r="C1507" s="172" t="str">
        <f>[5]lang_3!C1507</f>
        <v>#每{$ointerval/1000}秒对较大范围内所有敌方单位造成[color=48b946,fontsize=20]{($valueadd11+$valueadd12*($sklevel-1))}[-]&lt;($valueadd11+$valueadd12*($sklevel-1))*($a125+$a126+$a130+$a131)+$a101&gt;及相当于最大生命值2%的土系法术伤害，同时恢复所有己方单位等量的生命，持续{($olast11+$olast12*($sklevel-1))/1000}秒</v>
      </c>
      <c r="D1507" s="172">
        <f>[5]lang_3!D1507</f>
        <v>0</v>
      </c>
    </row>
    <row r="1508" spans="1:4">
      <c r="A1508" s="172" t="str">
        <f>[5]lang_3!A1508</f>
        <v>PLAYERSKILLDES_5232</v>
      </c>
      <c r="B1508" s="172" t="str">
        <f>[5]lang_3!B1508</f>
        <v>生命轮回</v>
      </c>
      <c r="C1508" s="172" t="str">
        <f>[5]lang_3!C1508</f>
        <v>#每{$ointerval/1000}秒对较大范围内所有敌方单位造成[color=48b946,fontsize=20]{($valueadd11+$valueadd12*($sklevel-1))}[-]&lt;($valueadd11+$valueadd12*($sklevel-1))*($a125+$a126+$a130+$a131)+$a101&gt;及相当于最大生命值2%的土系法术伤害，同时恢复所有己方单位等量的生命，持续{($olast11+$olast12*($sklevel-1))/1000}秒</v>
      </c>
      <c r="D1508" s="172">
        <f>[5]lang_3!D1508</f>
        <v>0</v>
      </c>
    </row>
    <row r="1509" spans="1:4">
      <c r="A1509" s="172" t="str">
        <f>[5]lang_3!A1509</f>
        <v>PLAYERSKILLDES_524</v>
      </c>
      <c r="B1509" s="172" t="str">
        <f>[5]lang_3!B1509</f>
        <v>晶化大地</v>
      </c>
      <c r="C1509" s="172" t="str">
        <f>[5]lang_3!C1509</f>
        <v>#对极大范围内的敌方非[color=e07c44,fontsize=20]「石化」[-]单位造成[color=48b946,fontsize=20]{($valueadd11+$valueadd12*($sklevel-1))}[-]&lt;($valueadd11+$valueadd12*($sklevel-1))*($a125+$a126+$a130+$a131)+$a101&gt;土系法术伤害，并附加[color=e07c44,fontsize=20]「石化」[-]效果，持续[color=48b946,fontsize=20]{($bufflast11+$bufflast12*($sklevel-1))/1000}[-]秒，同时对敌方[color=e07c44,fontsize=20]「石化」[-]单位造成两倍伤害。</v>
      </c>
      <c r="D1509" s="172">
        <f>[5]lang_3!D1509</f>
        <v>0</v>
      </c>
    </row>
    <row r="1510" spans="1:4">
      <c r="A1510" s="172" t="str">
        <f>[5]lang_3!A1510</f>
        <v>PLAYERSKILLDES_525</v>
      </c>
      <c r="B1510" s="172" t="str">
        <f>[5]lang_3!B1510</f>
        <v>黑暗时刻</v>
      </c>
      <c r="C1510" s="172" t="str">
        <f>[5]lang_3!C1510</f>
        <v>#对所有敌方兵团造成[color=48b946,fontsize=20]{($valueadd11+$valueadd12*($sklevel-1))}[-]&lt;($valueadd11+$valueadd12*($sklevel-1))*($a125+$a126+$a130+$a131)+$a101&gt;土系法术伤害和[color=e07c44,fontsize=20]「士气低落」[-]效果，持续[color=48b946,fontsize=20]{($bufflast11+$bufflast12*($sklevel-1))/1000}[-]秒。同时为所有己方墓园单位恢复[color=1ca216,fontsize=20]{($valueadd21+$valueadd22*($sklevel-1))}[-]&lt;($valueadd21+$valueadd22*($sklevel-1))*($a122+$a126+$a127+$a131)+$a101&gt;生命</v>
      </c>
      <c r="D1510" s="172">
        <f>[5]lang_3!D1510</f>
        <v>0</v>
      </c>
    </row>
    <row r="1511" spans="1:4">
      <c r="A1511" s="172" t="str">
        <f>[5]lang_3!A1511</f>
        <v>PLAYERSKILLDES_526</v>
      </c>
      <c r="B1511" s="172" t="str">
        <f>[5]lang_3!B1511</f>
        <v>阴影笼罩</v>
      </c>
      <c r="C1511" s="172" t="str">
        <f>[5]lang_3!C1511</f>
        <v>#召唤一团持续10秒的阴影，每秒对范围内的敌方单位造成[color=48b946,fontsize=20]{($ovalueadd11+$ovalueadd12*($sklevel-1))}[-]&lt;($ovalueadd11+$ovalueadd12*($sklevel-1))*($a125+$a126+$a130+$a131)+$a101&gt;土系法术伤害并降低30%攻速；同时提高范围内己方墓园兵团30%攻速和吸血</v>
      </c>
      <c r="D1511" s="172">
        <f>[5]lang_3!D1511</f>
        <v>0</v>
      </c>
    </row>
    <row r="1512" spans="1:4">
      <c r="A1512" s="172" t="str">
        <f>[5]lang_3!A1512</f>
        <v>PLAYERSKILLDES_49005</v>
      </c>
      <c r="B1512" s="172" t="str">
        <f>[5]lang_3!B1512</f>
        <v>诅咒铠甲</v>
      </c>
      <c r="C1512" s="172" t="str">
        <f>[5]lang_3!C1512</f>
        <v>#降低所有敌方兵团[color=48b946,fontsize=20]{-($buffaddattr12+$buffaddattr13*($sklevel-1))}%[-]攻击、[color=48b946,fontsize=20]{-($buffaddattr22+$buffaddattr23*($sklevel-1))}%[-]攻速以及30移动速度，持续15秒</v>
      </c>
      <c r="D1512" s="172">
        <f>[5]lang_3!D1512</f>
        <v>0</v>
      </c>
    </row>
    <row r="1513" spans="1:4">
      <c r="A1513" s="172" t="str">
        <f>[5]lang_3!A1513</f>
        <v>PLAYERSKILLDES_490051</v>
      </c>
      <c r="B1513" s="172" t="str">
        <f>[5]lang_3!B1513</f>
        <v>额外降低目标攻击5%</v>
      </c>
      <c r="C1513" s="172" t="str">
        <f>[5]lang_3!C1513</f>
        <v>#降低所有敌方兵团[color=48b946,fontsize=20]{-($buffaddattr12+$buffaddattr13*($sklevel-1))}%[-]攻击、[color=48b946,fontsize=20]{-($buffaddattr22+$buffaddattr23*($sklevel-1))}%[-]攻速以及30移动速度，持续15秒</v>
      </c>
      <c r="D1513" s="172">
        <f>[5]lang_3!D1513</f>
        <v>0</v>
      </c>
    </row>
    <row r="1514" spans="1:4">
      <c r="A1514" s="172" t="str">
        <f>[5]lang_3!A1514</f>
        <v>PLAYERSKILLDES_490052</v>
      </c>
      <c r="B1514" s="172" t="str">
        <f>[5]lang_3!B1514</f>
        <v>额外降低目标兵团30移速</v>
      </c>
      <c r="C1514" s="172" t="str">
        <f>[5]lang_3!C1514</f>
        <v>#降低所有敌方兵团[color=48b946,fontsize=20]{-($buffaddattr12+$buffaddattr13*($sklevel-1))}%[-]攻击、[color=48b946,fontsize=20]{-($buffaddattr22+$buffaddattr23*($sklevel-1))}%[-]攻速以及60移动速度，持续15秒</v>
      </c>
      <c r="D1514" s="172">
        <f>[5]lang_3!D1514</f>
        <v>0</v>
      </c>
    </row>
    <row r="1515" spans="1:4">
      <c r="A1515" s="172" t="str">
        <f>[5]lang_3!A1515</f>
        <v>PLAYERSKILLDES_490053</v>
      </c>
      <c r="B1515" s="172" t="str">
        <f>[5]lang_3!B1515</f>
        <v>额外降低目标攻击6%</v>
      </c>
      <c r="C1515" s="172" t="str">
        <f>[5]lang_3!C1515</f>
        <v>#降低所有敌方兵团[color=48b946,fontsize=20]{-($buffaddattr12+$buffaddattr13*($sklevel-1))}%[-]攻击、[color=48b946,fontsize=20]{-($buffaddattr22+$buffaddattr23*($sklevel-1))}%[-]攻速以及60移动速度，持续15秒</v>
      </c>
      <c r="D1515" s="172">
        <f>[5]lang_3!D1515</f>
        <v>0</v>
      </c>
    </row>
    <row r="1516" spans="1:4">
      <c r="A1516" s="172" t="str">
        <f>[5]lang_3!A1516</f>
        <v>PLAYERSKILLDES_490054</v>
      </c>
      <c r="B1516" s="172" t="str">
        <f>[5]lang_3!B1516</f>
        <v>持续时间提高3秒</v>
      </c>
      <c r="C1516" s="172" t="str">
        <f>[5]lang_3!C1516</f>
        <v>#降低所有敌方兵团[color=48b946,fontsize=20]{-($buffaddattr12+$buffaddattr13*($sklevel-1))}%[-]攻击、[color=48b946,fontsize=20]{-($buffaddattr22+$buffaddattr23*($sklevel-1))}%[-]攻速以及60移动速度，持续18秒</v>
      </c>
      <c r="D1516" s="172">
        <f>[5]lang_3!D1516</f>
        <v>0</v>
      </c>
    </row>
    <row r="1517" spans="1:4">
      <c r="A1517" s="172" t="str">
        <f>[5]lang_3!A1517</f>
        <v>PLAYERSKILLDES_490055</v>
      </c>
      <c r="B1517" s="172" t="str">
        <f>[5]lang_3!B1517</f>
        <v>额外降低目标攻击速度6%</v>
      </c>
      <c r="C1517" s="172" t="str">
        <f>[5]lang_3!C1517</f>
        <v>#降低所有敌方兵团[color=48b946,fontsize=20]{-($buffaddattr12+$buffaddattr13*($sklevel-1))}%[-]攻击、[color=48b946,fontsize=20]{-($buffaddattr22+$buffaddattr23*($sklevel-1))}%[-]攻速以及60移动速度，持续18秒</v>
      </c>
      <c r="D1517" s="172">
        <f>[5]lang_3!D1517</f>
        <v>0</v>
      </c>
    </row>
    <row r="1518" spans="1:4">
      <c r="A1518" s="172" t="str">
        <f>[5]lang_3!A1518</f>
        <v>PLAYERSKILLDES_490056</v>
      </c>
      <c r="B1518" s="172" t="str">
        <f>[5]lang_3!B1518</f>
        <v>持续时间提高3秒</v>
      </c>
      <c r="C1518" s="172" t="str">
        <f>[5]lang_3!C1518</f>
        <v>#降低所有敌方兵团[color=48b946,fontsize=20]{-($buffaddattr12+$buffaddattr13*($sklevel-1))}%[-]攻击、[color=48b946,fontsize=20]{-($buffaddattr22+$buffaddattr23*($sklevel-1))}%[-]攻速以及60移动速度，持续21秒</v>
      </c>
      <c r="D1518" s="172">
        <f>[5]lang_3!D1518</f>
        <v>0</v>
      </c>
    </row>
    <row r="1519" spans="1:4">
      <c r="A1519" s="172" t="str">
        <f>[5]lang_3!A1519</f>
        <v>PLAYERSKILLDES_490057</v>
      </c>
      <c r="B1519" s="172" t="str">
        <f>[5]lang_3!B1519</f>
        <v>持续时间提高3秒</v>
      </c>
      <c r="C1519" s="172" t="str">
        <f>[5]lang_3!C1519</f>
        <v>#降低所有敌方兵团[color=48b946,fontsize=20]{-($buffaddattr12+$buffaddattr13*($sklevel-1))}%[-]攻击、[color=48b946,fontsize=20]{-($buffaddattr22+$buffaddattr23*($sklevel-1))}%[-]攻速以及60移动速度，持续24秒</v>
      </c>
      <c r="D1519" s="172">
        <f>[5]lang_3!D1519</f>
        <v>0</v>
      </c>
    </row>
    <row r="1520" spans="1:4">
      <c r="A1520" s="172" t="str">
        <f>[5]lang_3!A1520</f>
        <v>PLAYERSKILLDES_49006</v>
      </c>
      <c r="B1520" s="172" t="str">
        <f>[5]lang_3!B1520</f>
        <v>泰坦神箭</v>
      </c>
      <c r="C1520" s="172" t="str">
        <f>[5]lang_3!C1520</f>
        <v>#对一定范围内的敌方单位造成[color=48b946,fontsize=20]{($valueadd11+$valueadd12*($sklevel-1))*$aulevel}[-]气系法术伤害</v>
      </c>
      <c r="D1520" s="172">
        <f>[5]lang_3!D1520</f>
        <v>0</v>
      </c>
    </row>
    <row r="1521" spans="1:4">
      <c r="A1521" s="172" t="str">
        <f>[5]lang_3!A1521</f>
        <v>PLAYERSKILLDES_490061</v>
      </c>
      <c r="B1521" s="172" t="str">
        <f>[5]lang_3!B1521</f>
        <v>泰坦神箭耗魔将为0</v>
      </c>
      <c r="C1521" s="172" t="str">
        <f>[5]lang_3!C1521</f>
        <v>#对一定范围内的敌方单位造成[color=48b946,fontsize=20]{($valueadd11+$valueadd12*($sklevel-1))*$aulevel}[-]气系法术伤害</v>
      </c>
      <c r="D1521" s="172">
        <f>[5]lang_3!D1521</f>
        <v>0</v>
      </c>
    </row>
    <row r="1522" spans="1:4">
      <c r="A1522" s="172" t="str">
        <f>[5]lang_3!A1522</f>
        <v>PLAYERSKILLDES_490062</v>
      </c>
      <c r="B1522" s="172" t="str">
        <f>[5]lang_3!B1522</f>
        <v>技能伤害额外提高5%</v>
      </c>
      <c r="C1522" s="172" t="str">
        <f>[5]lang_3!C1522</f>
        <v>#对一定范围内的敌方单位造成[color=48b946,fontsize=20]{($valueadd11+$valueadd12*($sklevel-1))*$aulevel}[-]气系法术伤害</v>
      </c>
      <c r="D1522" s="172">
        <f>[5]lang_3!D1522</f>
        <v>0</v>
      </c>
    </row>
    <row r="1523" spans="1:4">
      <c r="A1523" s="172" t="str">
        <f>[5]lang_3!A1523</f>
        <v>PLAYERSKILLDES_490063</v>
      </c>
      <c r="B1523" s="172" t="str">
        <f>[5]lang_3!B1523</f>
        <v>泰坦神箭冷却时间缩短20%</v>
      </c>
      <c r="C1523" s="172" t="str">
        <f>[5]lang_3!C1523</f>
        <v>#对一定范围内的敌方单位造成[color=48b946,fontsize=20]{($valueadd11+$valueadd12*($sklevel-1))*$aulevel}[-]气系法术伤害</v>
      </c>
      <c r="D1523" s="172">
        <f>[5]lang_3!D1523</f>
        <v>0</v>
      </c>
    </row>
    <row r="1524" spans="1:4">
      <c r="A1524" s="172" t="str">
        <f>[5]lang_3!A1524</f>
        <v>PLAYERSKILLDES_490064</v>
      </c>
      <c r="B1524" s="172" t="str">
        <f>[5]lang_3!B1524</f>
        <v>附加30%概率降低命中</v>
      </c>
      <c r="C1524" s="172" t="str">
        <f>[5]lang_3!C1524</f>
        <v>#对一定范围内的敌方单位造成[color=48b946,fontsize=20]{($valueadd11+$valueadd12*($sklevel-1))*$aulevel}[-]气系法术伤害，并降低目标30%命中</v>
      </c>
      <c r="D1524" s="172">
        <f>[5]lang_3!D1524</f>
        <v>0</v>
      </c>
    </row>
    <row r="1525" spans="1:4">
      <c r="A1525" s="172" t="str">
        <f>[5]lang_3!A1525</f>
        <v>PLAYERSKILLDES_490065</v>
      </c>
      <c r="B1525" s="172" t="str">
        <f>[5]lang_3!B1525</f>
        <v>泰坦神箭额外造成目标最大生命值15%的伤害</v>
      </c>
      <c r="C1525" s="172" t="str">
        <f>[5]lang_3!C1525</f>
        <v>#对一定范围内的敌方单位造成[color=48b946,fontsize=20]{($valueadd11+$valueadd12*($sklevel-1))*$aulevel}[-]气系法术伤害，并额外造成15%最大生命值伤害，同时降低目标30%命中</v>
      </c>
      <c r="D1525" s="172">
        <f>[5]lang_3!D1525</f>
        <v>0</v>
      </c>
    </row>
    <row r="1526" spans="1:4">
      <c r="A1526" s="172" t="str">
        <f>[5]lang_3!A1526</f>
        <v>PLAYERSKILLDES_490066</v>
      </c>
      <c r="B1526" s="172" t="str">
        <f>[5]lang_3!B1526</f>
        <v>额外附加（静电）效果</v>
      </c>
      <c r="C1526" s="172" t="str">
        <f>[5]lang_3!C1526</f>
        <v>#对一定范围内的敌方单位造成[color=48b946,fontsize=20]{($valueadd11+$valueadd12*($sklevel-1))*$aulevel}[-]气系法术伤害，并额外造成15%最大生命值伤害，同时降低目标30%命中，并附加[color=e07c44,fontsize=20]「静电」[-]效果</v>
      </c>
      <c r="D1526" s="172">
        <f>[5]lang_3!D1526</f>
        <v>0</v>
      </c>
    </row>
    <row r="1527" spans="1:4">
      <c r="A1527" s="172" t="str">
        <f>[5]lang_3!A1527</f>
        <v>PLAYERSKILLDES_490067</v>
      </c>
      <c r="B1527" s="172" t="str">
        <f>[5]lang_3!B1527</f>
        <v>泰坦神箭会额外降低敌人30%的命中值</v>
      </c>
      <c r="C1527" s="172" t="str">
        <f>[5]lang_3!C1527</f>
        <v>#对一定范围内的敌方单位造成[color=48b946,fontsize=20]{($valueadd11+$valueadd12*($sklevel-1))*$aulevel}[-]气系法术伤害，并额外造成15%最大生命值伤害，同时降低目标60%命中，并附加[color=e07c44,fontsize=20]「静电」[-]效果</v>
      </c>
      <c r="D1527" s="172">
        <f>[5]lang_3!D1527</f>
        <v>0</v>
      </c>
    </row>
    <row r="1528" spans="1:4">
      <c r="A1528" s="172" t="str">
        <f>[5]lang_3!A1528</f>
        <v>PLAYERSKILLDES_49007</v>
      </c>
      <c r="B1528" s="172" t="str">
        <f>[5]lang_3!B1528</f>
        <v>鬼王斗篷</v>
      </c>
      <c r="C1528" s="172" t="str">
        <f>[5]lang_3!C1528</f>
        <v>#开场自动召唤9个[color=48b946,fontsize=20]{$sklevel}[-]级骷髅，骷髅拥有[color=48b946,fontsize=20]{(25+3*($sklevel-1))*$ulevel}[-]攻击和[color=48b946,fontsize=20]{(350+24*($sklevel-1))*$ulevel}[-]生命，持续20秒</v>
      </c>
      <c r="D1528" s="172">
        <f>[5]lang_3!D1528</f>
        <v>0</v>
      </c>
    </row>
    <row r="1529" spans="1:4">
      <c r="A1529" s="172" t="str">
        <f>[5]lang_3!A1529</f>
        <v>PLAYERSKILLDES_490071</v>
      </c>
      <c r="B1529" s="172" t="str">
        <f>[5]lang_3!B1529</f>
        <v>骷髅对远程伤害减免20%</v>
      </c>
      <c r="C1529" s="172" t="str">
        <f>[5]lang_3!C1529</f>
        <v>#开场自动召唤9个[color=48b946,fontsize=20]{$sklevel}[-]级骷髅，骷髅拥有[color=48b946,fontsize=20]{(25+3*($sklevel-1))*$ulevel}[-]攻击和[color=48b946,fontsize=20]{(350+24*($sklevel-1))*$ulevel}[-]生命，持续20秒</v>
      </c>
      <c r="D1529" s="172">
        <f>[5]lang_3!D1529</f>
        <v>0</v>
      </c>
    </row>
    <row r="1530" spans="1:4">
      <c r="A1530" s="172" t="str">
        <f>[5]lang_3!A1530</f>
        <v>PLAYERSKILLDES_490072</v>
      </c>
      <c r="B1530" s="172" t="str">
        <f>[5]lang_3!B1530</f>
        <v>骷髅进化为重装骷髅，属性大幅提高</v>
      </c>
      <c r="C1530" s="172" t="str">
        <f>[5]lang_3!C1530</f>
        <v>#开场自动召唤9个[color=48b946,fontsize=20]{$sklevel}[-]级重装骷髅，重装骷髅拥有[color=48b946,fontsize=20]{(27.5+3.5*($sklevel-1))*$ulevel}[-]攻击和[color=48b946,fontsize=20]{(380+26.5*($sklevel-1))*$ulevel}[-]生命，持续20秒</v>
      </c>
      <c r="D1530" s="172">
        <f>[5]lang_3!D1530</f>
        <v>0</v>
      </c>
    </row>
    <row r="1531" spans="1:4">
      <c r="A1531" s="172" t="str">
        <f>[5]lang_3!A1531</f>
        <v>PLAYERSKILLDES_490073</v>
      </c>
      <c r="B1531" s="172" t="str">
        <f>[5]lang_3!B1531</f>
        <v>重装骷髅的普通攻击有3%概率眩晕敌人</v>
      </c>
      <c r="C1531" s="172" t="str">
        <f>[5]lang_3!C1531</f>
        <v>#开场自动召唤9个[color=48b946,fontsize=20]{$sklevel}[-]级重装骷髅，重装骷髅拥有[color=48b946,fontsize=20]{(27.5+3.5*($sklevel-1))*$ulevel}[-]攻击和[color=48b946,fontsize=20]{(380+26.5*($sklevel-1))*$ulevel}[-]生命，持续20秒</v>
      </c>
      <c r="D1531" s="172">
        <f>[5]lang_3!D1531</f>
        <v>0</v>
      </c>
    </row>
    <row r="1532" spans="1:4">
      <c r="A1532" s="172" t="str">
        <f>[5]lang_3!A1532</f>
        <v>PLAYERSKILLDES_490074</v>
      </c>
      <c r="B1532" s="172" t="str">
        <f>[5]lang_3!B1532</f>
        <v>重装骷髅召唤数量+4</v>
      </c>
      <c r="C1532" s="172" t="str">
        <f>[5]lang_3!C1532</f>
        <v>#开场自动召唤13个[color=48b946,fontsize=20]{$sklevel}[-]级重装骷髅，重装骷髅拥有[color=48b946,fontsize=20]{(27.5+3.5*($sklevel-1))*$ulevel}[-]攻击和[color=48b946,fontsize=20]{(380+26.5*($sklevel-1))*$ulevel}[-]生命，持续20秒</v>
      </c>
      <c r="D1532" s="172">
        <f>[5]lang_3!D1532</f>
        <v>0</v>
      </c>
    </row>
    <row r="1533" spans="1:4">
      <c r="A1533" s="172" t="str">
        <f>[5]lang_3!A1533</f>
        <v>PLAYERSKILLDES_490075</v>
      </c>
      <c r="B1533" s="172" t="str">
        <f>[5]lang_3!B1533</f>
        <v>重装骷髅生命额外提高20%，且不会随时间消失</v>
      </c>
      <c r="C1533" s="172" t="str">
        <f>[5]lang_3!C1533</f>
        <v>#开场自动召唤13个[color=48b946,fontsize=20]{$sklevel}[-]级重装骷髅，重装骷髅拥有[color=48b946,fontsize=20]{(27.5+3.5*($sklevel-1))*$ulevel}[-]攻击和[color=48b946,fontsize=20]{(455+31*($sklevel-1))*$ulevel}[-]生命，持续整场战斗</v>
      </c>
      <c r="D1533" s="172">
        <f>[5]lang_3!D1533</f>
        <v>0</v>
      </c>
    </row>
    <row r="1534" spans="1:4">
      <c r="A1534" s="172" t="str">
        <f>[5]lang_3!A1534</f>
        <v>PLAYERSKILLDES_490076</v>
      </c>
      <c r="B1534" s="172" t="str">
        <f>[5]lang_3!B1534</f>
        <v>重装骷髅额外获得30%反弹率</v>
      </c>
      <c r="C1534" s="172" t="str">
        <f>[5]lang_3!C1534</f>
        <v>#开场自动召唤13个[color=48b946,fontsize=20]{$sklevel}[-]级重装骷髅，重装骷髅拥有[color=48b946,fontsize=20]{(27.5+3.5*($sklevel-1))*$ulevel}[-]攻击和[color=48b946,fontsize=20]{(455+31*($sklevel-1))*$ulevel}[-]生命，持续整场战斗</v>
      </c>
      <c r="D1534" s="172">
        <f>[5]lang_3!D1534</f>
        <v>0</v>
      </c>
    </row>
    <row r="1535" spans="1:4">
      <c r="A1535" s="172" t="str">
        <f>[5]lang_3!A1535</f>
        <v>PLAYERSKILLDES_490077</v>
      </c>
      <c r="B1535" s="172" t="str">
        <f>[5]lang_3!B1535</f>
        <v>重装骷髅的普通攻击有6%概率眩晕敌人</v>
      </c>
      <c r="C1535" s="172" t="str">
        <f>[5]lang_3!C1535</f>
        <v>#开场自动召唤13个[color=48b946,fontsize=20]{$sklevel}[-]级重装骷髅，重装骷髅拥有[color=48b946,fontsize=20]{(27.5+3.5*($sklevel-1))*$ulevel}[-]攻击和[color=48b946,fontsize=20]{(455+31*($sklevel-1))*$ulevel}[-]生命，持续整场战斗</v>
      </c>
      <c r="D1535" s="172">
        <f>[5]lang_3!D1535</f>
        <v>0</v>
      </c>
    </row>
    <row r="1536" spans="1:4">
      <c r="A1536" s="172" t="str">
        <f>[5]lang_3!A1536</f>
        <v>PLAYERSKILLDES_49008</v>
      </c>
      <c r="B1536" s="172" t="str">
        <f>[5]lang_3!B1536</f>
        <v>龙王神力</v>
      </c>
      <c r="C1536" s="172" t="str">
        <f>[5]lang_3!C1536</f>
        <v>#开场[color=48b946,fontsize=20]{(($initcd1-($sklevel-1)*$initcd2))/1000}[-]秒后召唤1只[color=48b946,fontsize=20]{$sklevel}[-]级圣龙宝宝，圣龙宝宝拥有[color=48b946,fontsize=20]{(500+35*($sklevel-1))*$ulevel}[-]攻击和[color=48b946,fontsize=20]{(5700+380*($sklevel-1))*$ulevel}[-]生命，持续整场战斗</v>
      </c>
      <c r="D1536" s="172">
        <f>[5]lang_3!D1536</f>
        <v>0</v>
      </c>
    </row>
    <row r="1537" spans="1:4">
      <c r="A1537" s="172" t="str">
        <f>[5]lang_3!A1537</f>
        <v>PLAYERSKILLDES_490081</v>
      </c>
      <c r="B1537" s="172" t="str">
        <f>[5]lang_3!B1537</f>
        <v>圣龙宝宝的普通攻击替换为[color=1ca216]【能量吐息】[-]</v>
      </c>
      <c r="C1537" s="172" t="str">
        <f>[5]lang_3!C1537</f>
        <v>#开场[color=48b946,fontsize=20]{(($initcd1-($sklevel-1)*$initcd2))/1000}[-]秒后召唤1只[color=48b946,fontsize=20]{$sklevel}[-]级圣龙宝宝，圣龙宝宝拥有[color=48b946,fontsize=20]{(510+35.5*($sklevel-1))*$ulevel}[-]攻击和[color=48b946,fontsize=20]{(6000+400*($sklevel-1))*$ulevel}[-]生命，持续整场战斗</v>
      </c>
      <c r="D1537" s="172">
        <f>[5]lang_3!D1537</f>
        <v>0</v>
      </c>
    </row>
    <row r="1538" spans="1:4">
      <c r="A1538" s="172" t="str">
        <f>[5]lang_3!A1538</f>
        <v>PLAYERSKILLDES_490082</v>
      </c>
      <c r="B1538" s="172" t="str">
        <f>[5]lang_3!B1538</f>
        <v>圣龙宝宝获得[color=1ca216]【蓝色龙鳞】[-]技能</v>
      </c>
      <c r="C1538" s="172" t="str">
        <f>[5]lang_3!C1538</f>
        <v>#开场[color=48b946,fontsize=20]{(($initcd1-($sklevel-1)*$initcd2))/1000}[-]秒后召唤1只[color=48b946,fontsize=20]{$sklevel}[-]级圣龙宝宝，圣龙宝宝拥有[color=48b946,fontsize=20]{(520+36*($sklevel-1))*$ulevel}[-]攻击和[color=48b946,fontsize=20]{(6230+415*($sklevel-1))*$ulevel}[-]生命，持续整场战斗</v>
      </c>
      <c r="D1538" s="172">
        <f>[5]lang_3!D1538</f>
        <v>0</v>
      </c>
    </row>
    <row r="1539" spans="1:4">
      <c r="A1539" s="174" t="str">
        <f>[5]lang_3!A1539</f>
        <v>PLAYERSKILLDES_490083</v>
      </c>
      <c r="B1539" s="174" t="str">
        <f>[5]lang_3!B1539</f>
        <v>圣龙宝宝进化为圣龙，属性大幅提高</v>
      </c>
      <c r="C1539" s="174" t="str">
        <f>[5]lang_3!C1539</f>
        <v>#开场[color=48b946,fontsize=20]{(($initcd1-($sklevel-1)*$initcd2))/1000}[-]秒后召唤1只[color=48b946,fontsize=20]{$sklevel}[-]级圣龙，圣龙拥有[color=48b946,fontsize=20]{(540+36*($sklevel-1))*$ulevel}[-]攻击和[color=48b946,fontsize=20]{(7280+489*($sklevel-1))*$ulevel}[-]生命，持续整场战斗</v>
      </c>
      <c r="D1539" s="174">
        <f>[5]lang_3!D1539</f>
        <v>0</v>
      </c>
    </row>
    <row r="1540" spans="1:4">
      <c r="A1540" t="str">
        <f>[5]lang_3!A1540</f>
        <v>PLAYERSKILLDES_490084</v>
      </c>
      <c r="B1540" t="str">
        <f>[5]lang_3!B1540</f>
        <v>圣龙获得[color=c44904]【恐惧】[-]技能</v>
      </c>
      <c r="C1540" t="str">
        <f>[5]lang_3!C1540</f>
        <v>#开场[color=48b946,fontsize=20]{(($initcd1-($sklevel-1)*$initcd2))/1000}[-]秒后召唤1只[color=48b946,fontsize=20]{$sklevel}[-]级圣龙（拥有[color=48b946,fontsize=20]{(540+36*($sklevel-1))*$ulevel}[-]攻击和[color=48b946,fontsize=20]{(7280+489*($sklevel-1))*$ulevel}[-]生命，持续整场战斗</v>
      </c>
      <c r="D1540">
        <f>[5]lang_3!D1540</f>
        <v>0</v>
      </c>
    </row>
    <row r="1541" spans="1:4">
      <c r="A1541" t="str">
        <f>[5]lang_3!A1541</f>
        <v>PLAYERSKILLDES_490085</v>
      </c>
      <c r="B1541" t="str">
        <f>[5]lang_3!B1541</f>
        <v>圣龙获得[color=c44904]【魔法免疫】[-]技能</v>
      </c>
      <c r="C1541" t="str">
        <f>[5]lang_3!C1541</f>
        <v>#开场[color=48b946,fontsize=20]{(($initcd1-($sklevel-1)*$initcd2))/1000}[-]秒后召唤1只[color=48b946,fontsize=20]{$sklevel}[-]级圣龙，圣龙拥有[color=48b946,fontsize=20]{(540+36*($sklevel-1))*$ulevel}[-]攻击和[color=48b946,fontsize=20]{(7280+489*($sklevel-1))*$ulevel}[-]生命）</v>
      </c>
      <c r="D1541">
        <f>[5]lang_3!D1541</f>
        <v>0</v>
      </c>
    </row>
    <row r="1542" spans="1:4">
      <c r="A1542" t="str">
        <f>[5]lang_3!A1542</f>
        <v>PLAYERSKILLDES_490086</v>
      </c>
      <c r="B1542" t="str">
        <f>[5]lang_3!B1542</f>
        <v>圣龙【能量吐息】技能有20%概率额外附加（3s眩晕）效果</v>
      </c>
      <c r="C1542" t="str">
        <f>[5]lang_3!C1542</f>
        <v>#开场[color=48b946,fontsize=20]{(($initcd1-($sklevel-1)*$initcd2))/1000}[-]秒后召唤1只[color=48b946,fontsize=20]{$sklevel}[-]级圣龙，圣龙拥有[color=48b946,fontsize=20]{(540+36*($sklevel-1))*$ulevel}[-]攻击和[color=48b946,fontsize=20]{(7280+489*($sklevel-1))*$ulevel}[-]生命，持续整场战斗</v>
      </c>
      <c r="D1542">
        <f>[5]lang_3!D1542</f>
        <v>0</v>
      </c>
    </row>
    <row r="1543" spans="1:4">
      <c r="A1543" t="str">
        <f>[5]lang_3!A1543</f>
        <v>PLAYERSKILLDES_490087</v>
      </c>
      <c r="B1543" t="str">
        <f>[5]lang_3!B1543</f>
        <v>圣龙的属性大幅提高，受到兵团伤害额外降低20%</v>
      </c>
      <c r="C1543" t="str">
        <f>[5]lang_3!C1543</f>
        <v>#开场[color=48b946,fontsize=20]{(($initcd1-($sklevel-1)*$initcd2))/1000}[-]秒后召唤1只[color=48b946,fontsize=20]{$sklevel}[-]级圣龙王，圣龙王拥有[color=48b946,fontsize=20]{(600+36*($sklevel-1))*$ulevel}[-]攻击和[color=48b946,fontsize=20]{(7800+489*($sklevel-1))*$ulevel}[-]生命，持续整场战斗</v>
      </c>
      <c r="D1543">
        <f>[5]lang_3!D1543</f>
        <v>0</v>
      </c>
    </row>
    <row r="1544" spans="1:4">
      <c r="A1544" t="str">
        <f>[5]lang_3!A1544</f>
        <v>PLAYERSKILLDES_49009</v>
      </c>
      <c r="B1544" t="str">
        <f>[5]lang_3!B1544</f>
        <v>天使联盟</v>
      </c>
      <c r="C1544" t="str">
        <f>[5]lang_3!C1544</f>
        <v>#提高所有己方兵团[color=48b946,fontsize=20]{($buffaddattr12+$buffaddattr13*($sklevel-1))}%[-]攻击、[color=48b946,fontsize=20]{($buffaddattr22+$buffaddattr23*($sklevel-1))}%[-]攻速以及30移动速度，持续15秒</v>
      </c>
      <c r="D1544">
        <f>[5]lang_3!D1544</f>
        <v>0</v>
      </c>
    </row>
    <row r="1545" spans="1:4">
      <c r="A1545" t="str">
        <f>[5]lang_3!A1545</f>
        <v>PLAYERSKILLDES_490091</v>
      </c>
      <c r="B1545" t="str">
        <f>[5]lang_3!B1545</f>
        <v>额外提高移动速度50点</v>
      </c>
      <c r="C1545" t="str">
        <f>[5]lang_3!C1545</f>
        <v>#提高所有己方兵团[color=48b946,fontsize=20]{($buffaddattr12+$buffaddattr13*($sklevel-1))}%[-]攻击、[color=48b946,fontsize=20]{($buffaddattr22+$buffaddattr23*($sklevel-1))}%[-]攻速以及30移动速度，持续15秒</v>
      </c>
      <c r="D1545">
        <f>[5]lang_3!D1545</f>
        <v>0</v>
      </c>
    </row>
    <row r="1546" spans="1:4">
      <c r="A1546" t="str">
        <f>[5]lang_3!A1546</f>
        <v>PLAYERSKILLDES_490092</v>
      </c>
      <c r="B1546" t="str">
        <f>[5]lang_3!B1546</f>
        <v>第一个友方死亡兵团有50%概率复活</v>
      </c>
      <c r="C1546" t="str">
        <f>[5]lang_3!C1546</f>
        <v>#提高所有己方兵团[color=48b946,fontsize=20]{($buffaddattr12+$buffaddattr13*($sklevel-1))}%[-]攻击、[color=48b946,fontsize=20]{($buffaddattr22+$buffaddattr23*($sklevel-1))}%[-]攻速以及30移动速度，持续15秒</v>
      </c>
      <c r="D1546">
        <f>[5]lang_3!D1546</f>
        <v>0</v>
      </c>
    </row>
    <row r="1547" spans="1:4">
      <c r="A1547" s="174" t="str">
        <f>[5]lang_3!A1547</f>
        <v>PLAYERSKILLDES_490093</v>
      </c>
      <c r="B1547" s="174" t="str">
        <f>[5]lang_3!B1547</f>
        <v>天使赞歌持续时间提高5秒</v>
      </c>
      <c r="C1547" s="174" t="str">
        <f>[5]lang_3!C1547</f>
        <v>#提高所有己方兵团[color=48b946,fontsize=20]{($buffaddattr12+$buffaddattr13*($sklevel-1))}%[-]攻击、[color=48b946,fontsize=20]{($buffaddattr22+$buffaddattr23*($sklevel-1))}%[-]攻速以及30移动速度，持续15秒</v>
      </c>
      <c r="D1547" s="174">
        <f>[5]lang_3!D1547</f>
        <v>0</v>
      </c>
    </row>
    <row r="1548" spans="1:4">
      <c r="A1548" s="174" t="str">
        <f>[5]lang_3!A1548</f>
        <v>PLAYERSKILLDES_490094</v>
      </c>
      <c r="B1548" s="174" t="str">
        <f>[5]lang_3!B1548</f>
        <v>第一个友方死亡兵团必定概率复活</v>
      </c>
      <c r="C1548" s="174" t="str">
        <f>[5]lang_3!C1548</f>
        <v>#提高所有己方兵团[color=48b946,fontsize=20]{($buffaddattr12+$buffaddattr13*($sklevel-1))}%[-]攻击、[color=48b946,fontsize=20]{($buffaddattr22+$buffaddattr23*($sklevel-1))}%[-]攻速以及30移动速度，持续15秒</v>
      </c>
      <c r="D1548" s="174">
        <f>[5]lang_3!D1548</f>
        <v>0</v>
      </c>
    </row>
    <row r="1549" spans="1:4">
      <c r="A1549" s="174" t="str">
        <f>[5]lang_3!A1549</f>
        <v>PLAYERSKILLDES_490095</v>
      </c>
      <c r="B1549" s="174" t="str">
        <f>[5]lang_3!B1549</f>
        <v>开场我方兵团获得士气高涨，持续15秒</v>
      </c>
      <c r="C1549" s="174" t="str">
        <f>[5]lang_3!C1549</f>
        <v>#提高所有己方兵团[color=48b946,fontsize=20]{($buffaddattr12+$buffaddattr13*($sklevel-1))}%[-]攻击、[color=48b946,fontsize=20]{($buffaddattr22+$buffaddattr23*($sklevel-1))}%[-]攻速以及30移动速度，持续15秒</v>
      </c>
      <c r="D1549" s="174">
        <f>[5]lang_3!D1549</f>
        <v>0</v>
      </c>
    </row>
    <row r="1550" spans="1:4">
      <c r="A1550" s="174" t="str">
        <f>[5]lang_3!A1550</f>
        <v>PLAYERSKILLDES_490096</v>
      </c>
      <c r="B1550" s="174" t="str">
        <f>[5]lang_3!B1550</f>
        <v>开场我方全部兵团获得士气高涨效果，持续15秒</v>
      </c>
      <c r="C1550" s="174" t="str">
        <f>[5]lang_3!C1550</f>
        <v>#提高所有己方兵团[color=48b946,fontsize=20]{($buffaddattr12+$buffaddattr13*($sklevel-1))}%[-]攻击、[color=48b946,fontsize=20]{($buffaddattr22+$buffaddattr23*($sklevel-1))}%[-]攻速以及30移动速度，持续15秒</v>
      </c>
      <c r="D1550" s="174">
        <f>[5]lang_3!D1550</f>
        <v>0</v>
      </c>
    </row>
    <row r="1551" spans="1:4">
      <c r="A1551" s="174" t="str">
        <f>[5]lang_3!A1551</f>
        <v>PLAYERSKILLDES_490097</v>
      </c>
      <c r="B1551" s="174" t="str">
        <f>[5]lang_3!B1551</f>
        <v>开场我方全部兵团获得士气高涨效果，持续15秒</v>
      </c>
      <c r="C1551" s="174" t="str">
        <f>[5]lang_3!C1551</f>
        <v>#提高所有己方兵团[color=48b946,fontsize=20]{($buffaddattr12+$buffaddattr13*($sklevel-1))}%[-]攻击、[color=48b946,fontsize=20]{($buffaddattr22+$buffaddattr23*($sklevel-1))}%[-]攻速以及30移动速度，持续15秒</v>
      </c>
      <c r="D1551" s="174">
        <f>[5]lang_3!D1551</f>
        <v>0</v>
      </c>
    </row>
    <row r="1552" spans="1:4">
      <c r="A1552" s="174" t="str">
        <f>[5]lang_3!A1552</f>
        <v>PLAYERSKILLDES_49013</v>
      </c>
      <c r="B1552" s="174" t="str">
        <f>[5]lang_3!B1552</f>
        <v>超过目标最大生命50%的伤害将被额外减少4%</v>
      </c>
      <c r="C1552" s="174" t="str">
        <f>[5]lang_3!C1552</f>
        <v>#对方英雄造成的法术伤害，超过单位最大生命值{$buffaddattr12}%的部分，减免[color=1ca216,fontsize=18]{$buffaddattr22+$buffaddattr23*($sklevel-1)}%[-]（百分比伤害不受影响，追加伤害独立计算）</v>
      </c>
      <c r="D1552" s="174">
        <f>[5]lang_3!D1552</f>
        <v>0</v>
      </c>
    </row>
    <row r="1553" spans="1:4">
      <c r="A1553" s="174" t="str">
        <f>[5]lang_3!A1553</f>
        <v>PLAYERSKILLDES_490131</v>
      </c>
      <c r="B1553" s="174" t="str">
        <f>[5]lang_3!B1553</f>
        <v>超过目标最大生命50%的伤害将被额外减少4%</v>
      </c>
      <c r="C1553" s="174" t="str">
        <f>[5]lang_3!C1553</f>
        <v>#对方英雄造成的法术伤害，超过单位最大生命值{$buffaddattr12}%的部分，减免[color=1ca216,fontsize=18]{$buffaddattr22+$buffaddattr23*($sklevel-1)}%[-]（百分比伤害不受影响，追加伤害独立计算）</v>
      </c>
      <c r="D1553" s="174">
        <f>[5]lang_3!D1553</f>
        <v>0</v>
      </c>
    </row>
    <row r="1554" spans="1:4">
      <c r="A1554" s="174" t="str">
        <f>[5]lang_3!A1554</f>
        <v>PLAYERSKILLDES_490132</v>
      </c>
      <c r="B1554" s="174" t="str">
        <f>[5]lang_3!B1554</f>
        <v>超过目标最大生命50%的伤害将被额外减少4%</v>
      </c>
      <c r="C1554" s="174" t="str">
        <f>[5]lang_3!C1554</f>
        <v>#对方英雄造成的法术伤害，超过单位最大生命值{$buffaddattr12}%的部分，减免[color=1ca216,fontsize=18]{$buffaddattr22+$buffaddattr23*($sklevel-1)}%[-]（百分比伤害不受影响，追加伤害独立计算）</v>
      </c>
      <c r="D1554" s="174">
        <f>[5]lang_3!D1554</f>
        <v>0</v>
      </c>
    </row>
    <row r="1555" spans="1:4">
      <c r="A1555" s="172" t="str">
        <f>[5]lang_3!A1555</f>
        <v>PLAYERSKILLDES_490133</v>
      </c>
      <c r="B1555" s="172" t="str">
        <f>[5]lang_3!B1555</f>
        <v>【鹰眼洞察】触发目标最大生命由50%降低至45%</v>
      </c>
      <c r="C1555" s="172" t="str">
        <f>[5]lang_3!C1555</f>
        <v>#对方英雄造成的法术伤害，超过单位最大生命值{$buffaddattr12}%的部分，减免[color=1ca216,fontsize=18]{$buffaddattr22+$buffaddattr23*($sklevel-1)}%[-]（百分比伤害不受影响，追加伤害独立计算）</v>
      </c>
      <c r="D1555" s="172">
        <f>[5]lang_3!D1555</f>
        <v>0</v>
      </c>
    </row>
    <row r="1556" spans="1:4">
      <c r="A1556" s="172" t="str">
        <f>[5]lang_3!A1556</f>
        <v>PLAYERSKILLDES_490134</v>
      </c>
      <c r="B1556" s="172" t="str">
        <f>[5]lang_3!B1556</f>
        <v>超过目标最大生命45%的伤害将被额外减少5%</v>
      </c>
      <c r="C1556" s="172" t="str">
        <f>[5]lang_3!C1556</f>
        <v>#对方英雄造成的法术伤害，超过单位最大生命值{$buffaddattr12}%的部分，减免[color=1ca216,fontsize=18]{$buffaddattr22+$buffaddattr23*($sklevel-1)}%[-]（百分比伤害不受影响，追加伤害独立计算）</v>
      </c>
      <c r="D1556" s="172">
        <f>[5]lang_3!D1556</f>
        <v>0</v>
      </c>
    </row>
    <row r="1557" spans="1:4">
      <c r="A1557" s="172" t="str">
        <f>[5]lang_3!A1557</f>
        <v>PLAYERSKILLDES_490135</v>
      </c>
      <c r="B1557" s="172" t="str">
        <f>[5]lang_3!B1557</f>
        <v>超过目标最大生命45%的伤害将被额外减少5%</v>
      </c>
      <c r="C1557" s="172" t="str">
        <f>[5]lang_3!C1557</f>
        <v>#对方英雄造成的法术伤害，超过单位最大生命值{$buffaddattr12}%的部分，减免[color=1ca216,fontsize=18]{$buffaddattr22+$buffaddattr23*($sklevel-1)}%[-]（百分比伤害不受影响，追加伤害独立计算）</v>
      </c>
      <c r="D1557" s="172">
        <f>[5]lang_3!D1557</f>
        <v>0</v>
      </c>
    </row>
    <row r="1558" spans="1:4">
      <c r="A1558" s="172" t="str">
        <f>[5]lang_3!A1558</f>
        <v>PLAYERSKILLDES_490136</v>
      </c>
      <c r="B1558" s="172" t="str">
        <f>[5]lang_3!B1558</f>
        <v>超过目标最大生命45%的伤害将被额外减少5%</v>
      </c>
      <c r="C1558" s="172" t="str">
        <f>[5]lang_3!C1558</f>
        <v>#对方英雄造成的法术伤害，超过单位最大生命值{$buffaddattr12}%的部分，减免[color=1ca216,fontsize=18]{$buffaddattr22+$buffaddattr23*($sklevel-1)}%[-]（百分比伤害不受影响，追加伤害独立计算）</v>
      </c>
      <c r="D1558" s="172">
        <f>[5]lang_3!D1558</f>
        <v>0</v>
      </c>
    </row>
    <row r="1559" spans="1:4">
      <c r="A1559" s="172" t="str">
        <f>[5]lang_3!A1559</f>
        <v>PLAYERSKILLDES_490137</v>
      </c>
      <c r="B1559" s="172" t="str">
        <f>[5]lang_3!B1559</f>
        <v>【鹰眼洞察】触发目标最大生命由45%降低至40%</v>
      </c>
      <c r="C1559" s="172" t="str">
        <f>[5]lang_3!C1559</f>
        <v>#对方英雄造成的法术伤害，超过单位最大生命值{$buffaddattr12}%的部分，减免[color=1ca216,fontsize=18]{$buffaddattr22+$buffaddattr23*($sklevel-1)}%[-]（百分比伤害不受影响，追加伤害独立计算）</v>
      </c>
      <c r="D1559" s="172">
        <f>[5]lang_3!D1559</f>
        <v>0</v>
      </c>
    </row>
    <row r="1560" spans="1:4">
      <c r="A1560" s="172" t="str">
        <f>[5]lang_3!A1560</f>
        <v>PLAYERSKILLDES_49014</v>
      </c>
      <c r="B1560" s="172" t="str">
        <f>[5]lang_3!B1560</f>
        <v>冰天雪地</v>
      </c>
      <c r="C1560" s="172" t="str">
        <f>[5]lang_3!C1560</f>
        <v>#使极大范围内的敌方单位受到法术造成的伤害提高50%，持续整场（最多可叠加2层），同时附加减速效果及沉默效果，持续[color=48b946,fontsize=20]{($bufflast11+$bufflast12*($sklevel-1))/1000}[-]秒</v>
      </c>
      <c r="D1560" s="172">
        <f>[5]lang_3!D1560</f>
        <v>0</v>
      </c>
    </row>
    <row r="1561" spans="1:4">
      <c r="A1561" s="172" t="str">
        <f>[5]lang_3!A1561</f>
        <v>PLAYERSKILLDES_490141</v>
      </c>
      <c r="B1561" s="172" t="str">
        <f>[5]lang_3!B1561</f>
        <v>【冰天雪地】的魔法消耗为0</v>
      </c>
      <c r="C1561" s="172" t="str">
        <f>[5]lang_3!C1561</f>
        <v>#使极大范围内的敌方单位受到法术造成的伤害提高50%，持续整场（最多可叠加2层），同时附加减速效果及沉默效果，持续[color=48b946,fontsize=20]{($bufflast11+$bufflast12*($sklevel-1))/1000}[-]秒</v>
      </c>
      <c r="D1561" s="172">
        <f>[5]lang_3!D1561</f>
        <v>0</v>
      </c>
    </row>
    <row r="1562" spans="1:4">
      <c r="A1562" s="172" t="str">
        <f>[5]lang_3!A1562</f>
        <v>PLAYERSKILLDES_490142</v>
      </c>
      <c r="B1562" s="172" t="str">
        <f>[5]lang_3!B1562</f>
        <v>【冰天雪地】对兵团受到法术的伤害可叠加层数由2层提高至3层</v>
      </c>
      <c r="C1562" s="172" t="str">
        <f>[5]lang_3!C1562</f>
        <v>#使极大范围内的敌方单位受到法术造成的伤害提高50%，持续整场（最多可叠加3层），同时附加减速效果及沉默效果，持续[color=48b946,fontsize=20]{($bufflast11+$bufflast12*($sklevel-1))/1000}[-]秒</v>
      </c>
      <c r="D1562" s="172">
        <f>[5]lang_3!D1562</f>
        <v>0</v>
      </c>
    </row>
    <row r="1563" spans="1:4">
      <c r="A1563" s="172" t="str">
        <f>[5]lang_3!A1563</f>
        <v>PLAYERSKILLDES_490143</v>
      </c>
      <c r="B1563" s="172" t="str">
        <f>[5]lang_3!B1563</f>
        <v>【冰天雪地】额外降低2秒冷却时间</v>
      </c>
      <c r="C1563" s="172" t="str">
        <f>[5]lang_3!C1563</f>
        <v>#使极大范围内的敌方单位受到法术造成的伤害提高50%，持续整场（最多可叠加3层），同时附加减速效果及沉默效果，持续[color=48b946,fontsize=20]{($bufflast11+$bufflast12*($sklevel-1))/1000}[-]秒</v>
      </c>
      <c r="D1563" s="172">
        <f>[5]lang_3!D1563</f>
        <v>0</v>
      </c>
    </row>
    <row r="1564" spans="1:4">
      <c r="A1564" s="172" t="str">
        <f>[5]lang_3!A1564</f>
        <v>PLAYERSKILLDES_490144</v>
      </c>
      <c r="B1564" s="172" t="str">
        <f>[5]lang_3!B1564</f>
        <v>【冰天雪地】额外附加「冰封」效果</v>
      </c>
      <c r="C1564" s="172" t="str">
        <f>[5]lang_3!C1564</f>
        <v>#使极大范围内的敌方单位受到法术造成的伤害提高50%，持续整场（最多可叠加3层），同时附加减速效果及沉默效果，持续[color=48b946,fontsize=20]{($bufflast11+$bufflast12*($sklevel-1))/1000}[-]秒</v>
      </c>
      <c r="D1564" s="172">
        <f>[5]lang_3!D1564</f>
        <v>0</v>
      </c>
    </row>
    <row r="1565" spans="1:4">
      <c r="A1565" s="172" t="str">
        <f>[5]lang_3!A1565</f>
        <v>PLAYERSKILLDES_490145</v>
      </c>
      <c r="B1565" s="172" t="str">
        <f>[5]lang_3!B1565</f>
        <v>【冰天雪地】额外降低3秒冷却时间</v>
      </c>
      <c r="C1565" s="172" t="str">
        <f>[5]lang_3!C1565</f>
        <v>#使极大范围内的敌方单位受到法术造成的伤害提高50%，持续整场（最多可叠加3层），同时附加冰封效果，持续[color=48b946,fontsize=20]{($bufflast11+$bufflast12*($sklevel-1))/1000}[-]秒</v>
      </c>
      <c r="D1565" s="172">
        <f>[5]lang_3!D1565</f>
        <v>0</v>
      </c>
    </row>
    <row r="1566" spans="1:4">
      <c r="A1566" s="172" t="str">
        <f>[5]lang_3!A1566</f>
        <v>PLAYERSKILLDES_490146</v>
      </c>
      <c r="B1566" s="172" t="str">
        <f>[5]lang_3!B1566</f>
        <v>【冰天雪地】对兵团受到法术的伤害可叠加层数由3层提高至4层</v>
      </c>
      <c r="C1566" s="172" t="str">
        <f>[5]lang_3!C1566</f>
        <v>#使极大范围内的敌方单位受到法术造成的伤害提高50%，持续整场（最多可叠加4层），同时附加冰封效果，持续[color=48b946,fontsize=20]{($bufflast11+$bufflast12*($sklevel-1))/1000}[-]秒</v>
      </c>
      <c r="D1566" s="172">
        <f>[5]lang_3!D1566</f>
        <v>0</v>
      </c>
    </row>
    <row r="1567" spans="1:4">
      <c r="A1567" s="176" t="str">
        <f>[5]lang_3!A1567</f>
        <v>PLAYERSKILLDES_490147</v>
      </c>
      <c r="B1567" s="176" t="str">
        <f>[5]lang_3!B1567</f>
        <v>【冰天雪地】范围提高至全屏</v>
      </c>
      <c r="C1567" s="176" t="str">
        <f>[5]lang_3!C1567</f>
        <v>#使极大范围内的敌方单位受到法术造成的伤害提高50%，持续整场（最多可叠加4层），同时附加冰封效果，持续[color=48b946,fontsize=20]{($bufflast11+$bufflast12*($sklevel-1))/1000}[-]秒</v>
      </c>
      <c r="D1567" s="176">
        <f>[5]lang_3!D1567</f>
        <v>0</v>
      </c>
    </row>
    <row r="1568" spans="1:4">
      <c r="A1568" s="176">
        <f>[5]lang_3!A1568</f>
        <v>0</v>
      </c>
      <c r="B1568" s="176">
        <f>[5]lang_3!B1568</f>
        <v>0</v>
      </c>
      <c r="C1568" s="176">
        <f>[5]lang_3!C1568</f>
        <v>0</v>
      </c>
      <c r="D1568" s="176">
        <f>[5]lang_3!D1568</f>
        <v>0</v>
      </c>
    </row>
    <row r="1569" spans="1:4">
      <c r="A1569" s="176" t="str">
        <f>[5]lang_3!A1569</f>
        <v>#召唤物</v>
      </c>
      <c r="B1569" s="176">
        <f>[5]lang_3!B1569</f>
        <v>0</v>
      </c>
      <c r="C1569" s="176">
        <f>[5]lang_3!C1569</f>
        <v>0</v>
      </c>
      <c r="D1569" s="176">
        <f>[5]lang_3!D1569</f>
        <v>0</v>
      </c>
    </row>
    <row r="1570" spans="1:4">
      <c r="A1570" s="172" t="str">
        <f>[5]lang_3!A1570</f>
        <v>NPC_8212</v>
      </c>
      <c r="B1570" s="172" t="str">
        <f>[5]lang_3!B1570</f>
        <v>火元素</v>
      </c>
      <c r="C1570" s="172" t="str">
        <f>[5]lang_3!C1570</f>
        <v>火元素</v>
      </c>
      <c r="D1570" s="172">
        <f>[5]lang_3!D1570</f>
        <v>0</v>
      </c>
    </row>
    <row r="1571" spans="1:4">
      <c r="A1571" s="172" t="str">
        <f>[5]lang_3!A1571</f>
        <v>NPC_8213</v>
      </c>
      <c r="B1571" s="172" t="str">
        <f>[5]lang_3!B1571</f>
        <v>小恶魔</v>
      </c>
      <c r="C1571" s="172" t="str">
        <f>[5]lang_3!C1571</f>
        <v>小恶魔</v>
      </c>
      <c r="D1571" s="172">
        <f>[5]lang_3!D1571</f>
        <v>0</v>
      </c>
    </row>
    <row r="1572" spans="1:4">
      <c r="A1572" s="172" t="str">
        <f>[5]lang_3!A1572</f>
        <v>NPC_8311</v>
      </c>
      <c r="B1572" s="172" t="str">
        <f>[5]lang_3!B1572</f>
        <v>水元素</v>
      </c>
      <c r="C1572" s="172" t="str">
        <f>[5]lang_3!C1572</f>
        <v>水元素</v>
      </c>
      <c r="D1572" s="172">
        <f>[5]lang_3!D1572</f>
        <v>0</v>
      </c>
    </row>
    <row r="1573" spans="1:4">
      <c r="A1573" s="172" t="str">
        <f>[5]lang_3!A1573</f>
        <v>NPC_8414</v>
      </c>
      <c r="B1573" s="172" t="str">
        <f>[5]lang_3!B1573</f>
        <v>气元素</v>
      </c>
      <c r="C1573" s="172" t="str">
        <f>[5]lang_3!C1573</f>
        <v>气元素</v>
      </c>
      <c r="D1573" s="172">
        <f>[5]lang_3!D1573</f>
        <v>0</v>
      </c>
    </row>
    <row r="1574" spans="1:4">
      <c r="A1574" s="172" t="str">
        <f>[5]lang_3!A1574</f>
        <v>NPC_8510</v>
      </c>
      <c r="B1574" s="172" t="str">
        <f>[5]lang_3!B1574</f>
        <v>骷髅</v>
      </c>
      <c r="C1574" s="172" t="str">
        <f>[5]lang_3!C1574</f>
        <v>骷髅</v>
      </c>
      <c r="D1574" s="172">
        <f>[5]lang_3!D1574</f>
        <v>0</v>
      </c>
    </row>
    <row r="1575" spans="1:4">
      <c r="A1575" s="172" t="str">
        <f>[5]lang_3!A1575</f>
        <v>NPC_85104</v>
      </c>
      <c r="B1575" s="172" t="str">
        <f>[5]lang_3!B1575</f>
        <v>重装骷髅</v>
      </c>
      <c r="C1575" s="172" t="str">
        <f>[5]lang_3!C1575</f>
        <v>重装骷髅</v>
      </c>
      <c r="D1575" s="172">
        <f>[5]lang_3!D1575</f>
        <v>0</v>
      </c>
    </row>
    <row r="1576" spans="1:4">
      <c r="A1576" s="172" t="str">
        <f>[5]lang_3!A1576</f>
        <v>NPC_8511</v>
      </c>
      <c r="B1576" s="172" t="str">
        <f>[5]lang_3!B1576</f>
        <v>土元素</v>
      </c>
      <c r="C1576" s="172" t="str">
        <f>[5]lang_3!C1576</f>
        <v>土元素</v>
      </c>
      <c r="D1576" s="172">
        <f>[5]lang_3!D1576</f>
        <v>0</v>
      </c>
    </row>
    <row r="1577" spans="1:4">
      <c r="A1577" s="172" t="str">
        <f>[5]lang_3!A1577</f>
        <v>NPC_8512</v>
      </c>
      <c r="B1577" s="172" t="str">
        <f>[5]lang_3!B1577</f>
        <v>巨狼</v>
      </c>
      <c r="C1577" s="172" t="str">
        <f>[5]lang_3!C1577</f>
        <v>巨狼</v>
      </c>
      <c r="D1577" s="172">
        <f>[5]lang_3!D1577</f>
        <v>0</v>
      </c>
    </row>
    <row r="1578" spans="1:4">
      <c r="A1578" s="172" t="str">
        <f>[5]lang_3!A1578</f>
        <v>NPC_8513</v>
      </c>
      <c r="B1578" s="172" t="str">
        <f>[5]lang_3!B1578</f>
        <v>巨石</v>
      </c>
      <c r="C1578" s="172" t="str">
        <f>[5]lang_3!C1578</f>
        <v>巨石</v>
      </c>
      <c r="D1578" s="172">
        <f>[5]lang_3!D1578</f>
        <v>0</v>
      </c>
    </row>
    <row r="1579" spans="1:4">
      <c r="A1579" s="172" t="str">
        <f>[5]lang_3!A1579</f>
        <v>NPC_8515</v>
      </c>
      <c r="B1579" s="172" t="str">
        <f>[5]lang_3!B1579</f>
        <v>小树人</v>
      </c>
      <c r="C1579" s="172" t="str">
        <f>[5]lang_3!C1579</f>
        <v>小树人</v>
      </c>
      <c r="D1579" s="172">
        <f>[5]lang_3!D1579</f>
        <v>0</v>
      </c>
    </row>
    <row r="1580" spans="1:4">
      <c r="A1580" s="172" t="str">
        <f>[5]lang_3!A1580</f>
        <v>NPC_9008</v>
      </c>
      <c r="B1580" s="172" t="str">
        <f>[5]lang_3!B1580</f>
        <v>圣龙宝宝</v>
      </c>
      <c r="C1580" s="172" t="str">
        <f>[5]lang_3!C1580</f>
        <v>圣龙宝宝</v>
      </c>
      <c r="D1580" s="172">
        <f>[5]lang_3!D1580</f>
        <v>0</v>
      </c>
    </row>
    <row r="1581" spans="1:4">
      <c r="A1581" s="172" t="str">
        <f>[5]lang_3!A1581</f>
        <v>NPC_90083</v>
      </c>
      <c r="B1581" s="172" t="str">
        <f>[5]lang_3!B1581</f>
        <v>圣龙</v>
      </c>
      <c r="C1581" s="172" t="str">
        <f>[5]lang_3!C1581</f>
        <v>圣龙</v>
      </c>
      <c r="D1581" s="172">
        <f>[5]lang_3!D1581</f>
        <v>0</v>
      </c>
    </row>
    <row r="1582" spans="1:4">
      <c r="A1582" s="172" t="str">
        <f>[5]lang_3!A1582</f>
        <v>NPC_90087</v>
      </c>
      <c r="B1582" s="172" t="str">
        <f>[5]lang_3!B1582</f>
        <v>圣龙王</v>
      </c>
      <c r="C1582" s="172" t="str">
        <f>[5]lang_3!C1582</f>
        <v>圣龙王</v>
      </c>
      <c r="D1582" s="172">
        <f>[5]lang_3!D1582</f>
        <v>0</v>
      </c>
    </row>
    <row r="1583" spans="1:4">
      <c r="A1583" s="172" t="str">
        <f>[5]lang_3!A1583</f>
        <v>NPC_9007</v>
      </c>
      <c r="B1583" s="172" t="str">
        <f>[5]lang_3!B1583</f>
        <v>骷髅</v>
      </c>
      <c r="C1583" s="172" t="str">
        <f>[5]lang_3!C1583</f>
        <v>骷髅</v>
      </c>
      <c r="D1583" s="172">
        <f>[5]lang_3!D1583</f>
        <v>0</v>
      </c>
    </row>
    <row r="1584" spans="1:4">
      <c r="A1584" s="172" t="str">
        <f>[5]lang_3!A1584</f>
        <v>NPC_90072</v>
      </c>
      <c r="B1584" s="172" t="str">
        <f>[5]lang_3!B1584</f>
        <v>重装骷髅</v>
      </c>
      <c r="C1584" s="172" t="str">
        <f>[5]lang_3!C1584</f>
        <v>重装骷髅</v>
      </c>
      <c r="D1584" s="172">
        <f>[5]lang_3!D1584</f>
        <v>0</v>
      </c>
    </row>
    <row r="1585" spans="1:4">
      <c r="A1585" s="172">
        <f>[5]lang_3!A1585</f>
        <v>0</v>
      </c>
      <c r="B1585" s="172">
        <f>[5]lang_3!B1585</f>
        <v>0</v>
      </c>
      <c r="C1585" s="172">
        <f>[5]lang_3!C1585</f>
        <v>0</v>
      </c>
      <c r="D1585" s="172">
        <f>[5]lang_3!D1585</f>
        <v>0</v>
      </c>
    </row>
    <row r="1586" spans="1:4">
      <c r="A1586" s="172">
        <f>[5]lang_3!A1586</f>
        <v>0</v>
      </c>
      <c r="B1586" s="172">
        <f>[5]lang_3!B1586</f>
        <v>0</v>
      </c>
      <c r="C1586" s="172">
        <f>[5]lang_3!C1586</f>
        <v>0</v>
      </c>
      <c r="D1586" s="172">
        <f>[5]lang_3!D1586</f>
        <v>0</v>
      </c>
    </row>
    <row r="1587" spans="1:4">
      <c r="A1587" s="172">
        <f>[5]lang_3!A1587</f>
        <v>0</v>
      </c>
      <c r="B1587" s="172">
        <f>[5]lang_3!B1587</f>
        <v>0</v>
      </c>
      <c r="C1587" s="172">
        <f>[5]lang_3!C1587</f>
        <v>0</v>
      </c>
      <c r="D1587" s="172">
        <f>[5]lang_3!D1587</f>
        <v>0</v>
      </c>
    </row>
    <row r="1588" spans="1:4">
      <c r="A1588" s="172">
        <f>[5]lang_3!A1588</f>
        <v>0</v>
      </c>
      <c r="B1588" s="172">
        <f>[5]lang_3!B1588</f>
        <v>0</v>
      </c>
      <c r="C1588" s="172">
        <f>[5]lang_3!C1588</f>
        <v>0</v>
      </c>
      <c r="D1588" s="172">
        <f>[5]lang_3!D1588</f>
        <v>0</v>
      </c>
    </row>
    <row r="1589" spans="1:4">
      <c r="A1589" s="172">
        <f>[5]lang_3!A1589</f>
        <v>0</v>
      </c>
      <c r="B1589" s="172">
        <f>[5]lang_3!B1589</f>
        <v>0</v>
      </c>
      <c r="C1589" s="172">
        <f>[5]lang_3!C1589</f>
        <v>0</v>
      </c>
      <c r="D1589" s="172">
        <f>[5]lang_3!D1589</f>
        <v>0</v>
      </c>
    </row>
    <row r="1590" spans="1:4">
      <c r="A1590" s="172">
        <f>[5]lang_3!A1590</f>
        <v>0</v>
      </c>
      <c r="B1590" s="172">
        <f>[5]lang_3!B1590</f>
        <v>0</v>
      </c>
      <c r="C1590" s="172">
        <f>[5]lang_3!C1590</f>
        <v>0</v>
      </c>
      <c r="D1590" s="172">
        <f>[5]lang_3!D1590</f>
        <v>0</v>
      </c>
    </row>
    <row r="1591" spans="1:4">
      <c r="A1591" s="172">
        <f>[5]lang_3!A1591</f>
        <v>0</v>
      </c>
      <c r="B1591" s="172">
        <f>[5]lang_3!B1591</f>
        <v>0</v>
      </c>
      <c r="C1591" s="172">
        <f>[5]lang_3!C1591</f>
        <v>0</v>
      </c>
      <c r="D1591" s="172">
        <f>[5]lang_3!D1591</f>
        <v>0</v>
      </c>
    </row>
    <row r="1592" spans="1:4">
      <c r="A1592" s="172">
        <f>[5]lang_3!A1592</f>
        <v>0</v>
      </c>
      <c r="B1592" s="172">
        <f>[5]lang_3!B1592</f>
        <v>0</v>
      </c>
      <c r="C1592" s="172">
        <f>[5]lang_3!C1592</f>
        <v>0</v>
      </c>
      <c r="D1592" s="172">
        <f>[5]lang_3!D1592</f>
        <v>0</v>
      </c>
    </row>
    <row r="1593" spans="1:4">
      <c r="A1593" s="172">
        <f>[5]lang_3!A1593</f>
        <v>0</v>
      </c>
      <c r="B1593" s="172">
        <f>[5]lang_3!B1593</f>
        <v>0</v>
      </c>
      <c r="C1593" s="172">
        <f>[5]lang_3!C1593</f>
        <v>0</v>
      </c>
      <c r="D1593" s="172">
        <f>[5]lang_3!D1593</f>
        <v>0</v>
      </c>
    </row>
    <row r="1594" spans="1:4">
      <c r="A1594" s="172">
        <f>[5]lang_3!A1594</f>
        <v>0</v>
      </c>
      <c r="B1594" s="172">
        <f>[5]lang_3!B1594</f>
        <v>0</v>
      </c>
      <c r="C1594" s="172">
        <f>[5]lang_3!C1594</f>
        <v>0</v>
      </c>
      <c r="D1594" s="172">
        <f>[5]lang_3!D1594</f>
        <v>0</v>
      </c>
    </row>
    <row r="1595" spans="1:4">
      <c r="A1595" s="172">
        <f>[5]lang_3!A1595</f>
        <v>0</v>
      </c>
      <c r="B1595" s="172">
        <f>[5]lang_3!B1595</f>
        <v>0</v>
      </c>
      <c r="C1595" s="172">
        <f>[5]lang_3!C1595</f>
        <v>0</v>
      </c>
      <c r="D1595" s="172">
        <f>[5]lang_3!D1595</f>
        <v>0</v>
      </c>
    </row>
    <row r="1596" spans="1:4">
      <c r="A1596" s="172">
        <f>[5]lang_3!A1596</f>
        <v>0</v>
      </c>
      <c r="B1596" s="172">
        <f>[5]lang_3!B1596</f>
        <v>0</v>
      </c>
      <c r="C1596" s="172">
        <f>[5]lang_3!C1596</f>
        <v>0</v>
      </c>
      <c r="D1596" s="172">
        <f>[5]lang_3!D1596</f>
        <v>0</v>
      </c>
    </row>
    <row r="1597" spans="1:4">
      <c r="A1597" s="172">
        <f>[5]lang_3!A1597</f>
        <v>0</v>
      </c>
      <c r="B1597" s="172">
        <f>[5]lang_3!B1597</f>
        <v>0</v>
      </c>
      <c r="C1597" s="172">
        <f>[5]lang_3!C1597</f>
        <v>0</v>
      </c>
      <c r="D1597" s="172">
        <f>[5]lang_3!D1597</f>
        <v>0</v>
      </c>
    </row>
    <row r="1598" spans="1:4">
      <c r="A1598" s="172">
        <f>[5]lang_3!A1598</f>
        <v>0</v>
      </c>
      <c r="B1598" s="172">
        <f>[5]lang_3!B1598</f>
        <v>0</v>
      </c>
      <c r="C1598" s="172">
        <f>[5]lang_3!C1598</f>
        <v>0</v>
      </c>
      <c r="D1598" s="172">
        <f>[5]lang_3!D1598</f>
        <v>0</v>
      </c>
    </row>
    <row r="1599" spans="1:4">
      <c r="A1599" s="172">
        <f>[5]lang_3!A1599</f>
        <v>0</v>
      </c>
      <c r="B1599" s="172">
        <f>[5]lang_3!B1599</f>
        <v>0</v>
      </c>
      <c r="C1599" s="172">
        <f>[5]lang_3!C1599</f>
        <v>0</v>
      </c>
      <c r="D1599" s="172">
        <f>[5]lang_3!D1599</f>
        <v>0</v>
      </c>
    </row>
    <row r="1600" spans="1:4">
      <c r="A1600" s="172">
        <f>[5]lang_3!A1600</f>
        <v>0</v>
      </c>
      <c r="B1600" s="172">
        <f>[5]lang_3!B1600</f>
        <v>0</v>
      </c>
      <c r="C1600" s="172">
        <f>[5]lang_3!C1600</f>
        <v>0</v>
      </c>
      <c r="D1600" s="172">
        <f>[5]lang_3!D1600</f>
        <v>0</v>
      </c>
    </row>
    <row r="1601" spans="1:4">
      <c r="A1601" s="172">
        <f>[5]lang_3!A1601</f>
        <v>0</v>
      </c>
      <c r="B1601" s="172">
        <f>[5]lang_3!B1601</f>
        <v>0</v>
      </c>
      <c r="C1601" s="172">
        <f>[5]lang_3!C1601</f>
        <v>0</v>
      </c>
      <c r="D1601" s="172">
        <f>[5]lang_3!D1601</f>
        <v>0</v>
      </c>
    </row>
    <row r="1602" spans="1:4">
      <c r="A1602" s="172">
        <f>[5]lang_3!A1602</f>
        <v>0</v>
      </c>
      <c r="B1602" s="172">
        <f>[5]lang_3!B1602</f>
        <v>0</v>
      </c>
      <c r="C1602" s="172">
        <f>[5]lang_3!C1602</f>
        <v>0</v>
      </c>
      <c r="D1602" s="172">
        <f>[5]lang_3!D1602</f>
        <v>0</v>
      </c>
    </row>
    <row r="1603" spans="1:4">
      <c r="A1603" s="172">
        <f>[5]lang_3!A1603</f>
        <v>0</v>
      </c>
      <c r="B1603" s="172">
        <f>[5]lang_3!B1603</f>
        <v>0</v>
      </c>
      <c r="C1603" s="172">
        <f>[5]lang_3!C1603</f>
        <v>0</v>
      </c>
      <c r="D1603" s="172">
        <f>[5]lang_3!D1603</f>
        <v>0</v>
      </c>
    </row>
    <row r="1604" spans="1:4">
      <c r="A1604" s="172" t="str">
        <f>[5]lang_3!A1604</f>
        <v>#NPC</v>
      </c>
      <c r="B1604" s="172">
        <f>[5]lang_3!B1604</f>
        <v>0</v>
      </c>
      <c r="C1604" s="172">
        <f>[5]lang_3!C1604</f>
        <v>0</v>
      </c>
      <c r="D1604" s="172">
        <f>[5]lang_3!D1604</f>
        <v>0</v>
      </c>
    </row>
    <row r="1605" spans="1:4">
      <c r="A1605" s="172" t="str">
        <f>[5]lang_3!A1605</f>
        <v>NPC_79001</v>
      </c>
      <c r="B1605" s="172" t="str">
        <f>[5]lang_3!B1605</f>
        <v>矮人</v>
      </c>
      <c r="C1605" s="172" t="str">
        <f>[5]lang_3!C1605</f>
        <v>#矮人</v>
      </c>
      <c r="D1605" s="172">
        <f>[5]lang_3!D1605</f>
        <v>0</v>
      </c>
    </row>
    <row r="1606" spans="1:4">
      <c r="A1606" s="172" t="str">
        <f>[5]lang_3!A1606</f>
        <v>NPC_79002</v>
      </c>
      <c r="B1606" s="172" t="str">
        <f>[5]lang_3!B1606</f>
        <v>矮人领主</v>
      </c>
      <c r="C1606" s="172" t="str">
        <f>[5]lang_3!C1606</f>
        <v>#矮人领主</v>
      </c>
      <c r="D1606" s="172">
        <f>[5]lang_3!D1606</f>
        <v>0</v>
      </c>
    </row>
    <row r="1607" spans="1:4">
      <c r="A1607" s="172" t="str">
        <f>[5]lang_3!A1607</f>
        <v>NPC_79003</v>
      </c>
      <c r="B1607" s="172" t="str">
        <f>[5]lang_3!B1607</f>
        <v>魔法矮人</v>
      </c>
      <c r="C1607" s="172" t="str">
        <f>[5]lang_3!C1607</f>
        <v>#魔法矮人</v>
      </c>
      <c r="D1607" s="172">
        <f>[5]lang_3!D1607</f>
        <v>0</v>
      </c>
    </row>
    <row r="1608" spans="1:4">
      <c r="A1608" s="172">
        <f>[5]lang_3!A1608</f>
        <v>0</v>
      </c>
      <c r="B1608" s="172">
        <f>[5]lang_3!B1608</f>
        <v>0</v>
      </c>
      <c r="C1608" s="172">
        <f>[5]lang_3!C1608</f>
        <v>0</v>
      </c>
      <c r="D1608" s="172">
        <f>[5]lang_3!D1608</f>
        <v>0</v>
      </c>
    </row>
    <row r="1609" spans="1:4">
      <c r="A1609" s="172">
        <f>[5]lang_3!A1609</f>
        <v>0</v>
      </c>
      <c r="B1609" s="172">
        <f>[5]lang_3!B1609</f>
        <v>0</v>
      </c>
      <c r="C1609" s="172">
        <f>[5]lang_3!C1609</f>
        <v>0</v>
      </c>
      <c r="D1609" s="172">
        <f>[5]lang_3!D1609</f>
        <v>0</v>
      </c>
    </row>
    <row r="1610" spans="1:4">
      <c r="A1610" s="172" t="str">
        <f>[5]lang_3!A1610</f>
        <v>NPC_79011</v>
      </c>
      <c r="B1610" s="172" t="str">
        <f>[5]lang_3!B1610</f>
        <v>僵尸</v>
      </c>
      <c r="C1610" s="172" t="str">
        <f>[5]lang_3!C1610</f>
        <v>#僵尸</v>
      </c>
      <c r="D1610" s="172">
        <f>[5]lang_3!D1610</f>
        <v>0</v>
      </c>
    </row>
    <row r="1611" spans="1:4">
      <c r="A1611" s="172" t="str">
        <f>[5]lang_3!A1611</f>
        <v>NPC_79012</v>
      </c>
      <c r="B1611" s="172" t="str">
        <f>[5]lang_3!B1611</f>
        <v>炸弹僵尸</v>
      </c>
      <c r="C1611" s="172" t="str">
        <f>[5]lang_3!C1611</f>
        <v>#炸弹僵尸</v>
      </c>
      <c r="D1611" s="172">
        <f>[5]lang_3!D1611</f>
        <v>0</v>
      </c>
    </row>
    <row r="1612" spans="1:4">
      <c r="A1612" s="172" t="str">
        <f>[5]lang_3!A1612</f>
        <v>NPC_79013</v>
      </c>
      <c r="B1612" s="172" t="str">
        <f>[5]lang_3!B1612</f>
        <v>栅栏</v>
      </c>
      <c r="C1612" s="172" t="str">
        <f>[5]lang_3!C1612</f>
        <v>#栅栏</v>
      </c>
      <c r="D1612" s="172">
        <f>[5]lang_3!D1612</f>
        <v>0</v>
      </c>
    </row>
    <row r="1613" spans="1:4">
      <c r="A1613" s="172" t="str">
        <f>[5]lang_3!A1613</f>
        <v>NPC_79014</v>
      </c>
      <c r="B1613" s="172" t="str">
        <f>[5]lang_3!B1613</f>
        <v>帝国弩手</v>
      </c>
      <c r="C1613" s="172" t="str">
        <f>[5]lang_3!C1613</f>
        <v>#帝国弩手</v>
      </c>
      <c r="D1613" s="172">
        <f>[5]lang_3!D1613</f>
        <v>0</v>
      </c>
    </row>
    <row r="1614" spans="1:4">
      <c r="A1614" s="172" t="str">
        <f>[5]lang_3!A1614</f>
        <v>NPC_79015</v>
      </c>
      <c r="B1614" s="172" t="str">
        <f>[5]lang_3!B1614</f>
        <v>冰僵尸</v>
      </c>
      <c r="C1614" s="172" t="str">
        <f>[5]lang_3!C1614</f>
        <v>#冰僵尸</v>
      </c>
      <c r="D1614" s="172">
        <f>[5]lang_3!D1614</f>
        <v>0</v>
      </c>
    </row>
    <row r="1615" spans="1:4">
      <c r="A1615" s="172">
        <f>[5]lang_3!A1615</f>
        <v>0</v>
      </c>
      <c r="B1615" s="172">
        <f>[5]lang_3!B1615</f>
        <v>0</v>
      </c>
      <c r="C1615" s="172">
        <f>[5]lang_3!C1615</f>
        <v>0</v>
      </c>
      <c r="D1615" s="172">
        <f>[5]lang_3!D1615</f>
        <v>0</v>
      </c>
    </row>
    <row r="1616" spans="1:4">
      <c r="A1616" s="172" t="str">
        <f>[5]lang_3!A1616</f>
        <v>NPC_80101</v>
      </c>
      <c r="B1616" s="172" t="str">
        <f>[5]lang_3!B1616</f>
        <v>毒龙</v>
      </c>
      <c r="C1616" s="172" t="str">
        <f>[5]lang_3!C1616</f>
        <v>#毒龙</v>
      </c>
      <c r="D1616" s="172">
        <f>[5]lang_3!D1616</f>
        <v>0</v>
      </c>
    </row>
    <row r="1617" spans="1:4">
      <c r="A1617" s="172" t="str">
        <f>[5]lang_3!A1617</f>
        <v>NPC_80102</v>
      </c>
      <c r="B1617" s="172" t="str">
        <f>[5]lang_3!B1617</f>
        <v>仙女龙</v>
      </c>
      <c r="C1617" s="172" t="str">
        <f>[5]lang_3!C1617</f>
        <v>#仙女龙</v>
      </c>
      <c r="D1617" s="172">
        <f>[5]lang_3!D1617</f>
        <v>0</v>
      </c>
    </row>
    <row r="1618" spans="1:4">
      <c r="A1618" s="172" t="str">
        <f>[5]lang_3!A1618</f>
        <v>NPC_80103</v>
      </c>
      <c r="B1618" s="172" t="str">
        <f>[5]lang_3!B1618</f>
        <v>水晶龙</v>
      </c>
      <c r="C1618" s="172" t="str">
        <f>[5]lang_3!C1618</f>
        <v>#水晶龙</v>
      </c>
      <c r="D1618" s="172">
        <f>[5]lang_3!D1618</f>
        <v>0</v>
      </c>
    </row>
    <row r="1619" spans="1:4">
      <c r="A1619" s="172" t="str">
        <f>[5]lang_3!A1619</f>
        <v>NPC_80104</v>
      </c>
      <c r="B1619" s="172" t="str">
        <f>[5]lang_3!B1619</f>
        <v>小晶龙</v>
      </c>
      <c r="C1619" s="172" t="str">
        <f>[5]lang_3!C1619</f>
        <v>#小晶龙</v>
      </c>
      <c r="D1619" s="172">
        <f>[5]lang_3!D1619</f>
        <v>0</v>
      </c>
    </row>
    <row r="1620" spans="1:4">
      <c r="A1620" s="172">
        <f>[5]lang_3!A1620</f>
        <v>0</v>
      </c>
      <c r="B1620" s="172">
        <f>[5]lang_3!B1620</f>
        <v>0</v>
      </c>
      <c r="C1620" s="172">
        <f>[5]lang_3!C1620</f>
        <v>0</v>
      </c>
      <c r="D1620" s="172">
        <f>[5]lang_3!D1620</f>
        <v>0</v>
      </c>
    </row>
    <row r="1621" spans="1:4">
      <c r="A1621" s="172">
        <f>[5]lang_3!A1621</f>
        <v>0</v>
      </c>
      <c r="B1621" s="172">
        <f>[5]lang_3!B1621</f>
        <v>0</v>
      </c>
      <c r="C1621" s="172">
        <f>[5]lang_3!C1621</f>
        <v>0</v>
      </c>
      <c r="D1621" s="172">
        <f>[5]lang_3!D1621</f>
        <v>0</v>
      </c>
    </row>
    <row r="1622" spans="1:4">
      <c r="A1622" s="172" t="str">
        <f>[5]lang_3!A1622</f>
        <v>#NPC技能</v>
      </c>
      <c r="B1622" s="172">
        <f>[5]lang_3!B1622</f>
        <v>0</v>
      </c>
      <c r="C1622" s="172">
        <f>[5]lang_3!C1622</f>
        <v>0</v>
      </c>
      <c r="D1622" s="172">
        <f>[5]lang_3!D1622</f>
        <v>0</v>
      </c>
    </row>
    <row r="1623" spans="1:4">
      <c r="A1623" s="172" t="str">
        <f>[5]lang_3!A1623</f>
        <v>NPCDES_79001</v>
      </c>
      <c r="B1623" s="172">
        <f>[5]lang_3!B1623</f>
        <v>0</v>
      </c>
      <c r="C1623" s="172" t="str">
        <f>[5]lang_3!C1623</f>
        <v>#普普通通任人宰割的小矮人</v>
      </c>
      <c r="D1623" s="172">
        <f>[5]lang_3!D1623</f>
        <v>0</v>
      </c>
    </row>
    <row r="1624" spans="1:4">
      <c r="A1624" s="172" t="str">
        <f>[5]lang_3!A1624</f>
        <v>NPCDES_79002</v>
      </c>
      <c r="B1624" s="172">
        <f>[5]lang_3!B1624</f>
        <v>0</v>
      </c>
      <c r="C1624" s="172" t="str">
        <f>[5]lang_3!C1624</f>
        <v>#拥有更高血量和战斗力的矮人领主,击杀可获得更高奖励</v>
      </c>
      <c r="D1624" s="172">
        <f>[5]lang_3!D1624</f>
        <v>0</v>
      </c>
    </row>
    <row r="1625" spans="1:4">
      <c r="A1625" s="172" t="str">
        <f>[5]lang_3!A1625</f>
        <v>NPCDES_79003</v>
      </c>
      <c r="B1625" s="172">
        <f>[5]lang_3!B1625</f>
        <v>0</v>
      </c>
      <c r="C1625" s="172" t="str">
        <f>[5]lang_3!C1625</f>
        <v>#拥有魔法能力的矮人，击杀矮人可恢复部分魔法冷却</v>
      </c>
      <c r="D1625" s="172">
        <f>[5]lang_3!D1625</f>
        <v>0</v>
      </c>
    </row>
    <row r="1626" spans="1:4">
      <c r="A1626" s="172">
        <f>[5]lang_3!A1626</f>
        <v>0</v>
      </c>
      <c r="B1626" s="172">
        <f>[5]lang_3!B1626</f>
        <v>0</v>
      </c>
      <c r="C1626" s="172">
        <f>[5]lang_3!C1626</f>
        <v>0</v>
      </c>
      <c r="D1626" s="172">
        <f>[5]lang_3!D1626</f>
        <v>0</v>
      </c>
    </row>
    <row r="1627" spans="1:4">
      <c r="A1627" s="172" t="str">
        <f>[5]lang_3!A1627</f>
        <v>NPCDES_79011</v>
      </c>
      <c r="B1627" s="172">
        <f>[5]lang_3!B1627</f>
        <v>0</v>
      </c>
      <c r="C1627" s="172" t="str">
        <f>[5]lang_3!C1627</f>
        <v>#行进速度较慢，拥有极强攻击力的生物</v>
      </c>
      <c r="D1627" s="172">
        <f>[5]lang_3!D1627</f>
        <v>0</v>
      </c>
    </row>
    <row r="1628" spans="1:4">
      <c r="A1628" s="172" t="str">
        <f>[5]lang_3!A1628</f>
        <v>NPCDES_79012</v>
      </c>
      <c r="B1628" s="172">
        <f>[5]lang_3!B1628</f>
        <v>0</v>
      </c>
      <c r="C1628" s="172" t="str">
        <f>[5]lang_3!C1628</f>
        <v>#行进速度较快，在触碰到玩家栅栏时自动爆炸造成成吨伤害</v>
      </c>
      <c r="D1628" s="172">
        <f>[5]lang_3!D1628</f>
        <v>0</v>
      </c>
    </row>
    <row r="1629" spans="1:4">
      <c r="A1629" s="172" t="str">
        <f>[5]lang_3!A1629</f>
        <v>NPCDES_79013</v>
      </c>
      <c r="B1629" s="172">
        <f>[5]lang_3!B1629</f>
        <v>0</v>
      </c>
      <c r="C1629" s="172" t="str">
        <f>[5]lang_3!C1629</f>
        <v>#栅栏</v>
      </c>
      <c r="D1629" s="172">
        <f>[5]lang_3!D1629</f>
        <v>0</v>
      </c>
    </row>
    <row r="1630" spans="1:4">
      <c r="A1630" s="172" t="str">
        <f>[5]lang_3!A1630</f>
        <v>NPCDES_79014</v>
      </c>
      <c r="B1630" s="172">
        <f>[5]lang_3!B1630</f>
        <v>0</v>
      </c>
      <c r="C1630" s="172" t="str">
        <f>[5]lang_3!C1630</f>
        <v>#帝国弩手</v>
      </c>
      <c r="D1630" s="172">
        <f>[5]lang_3!D1630</f>
        <v>0</v>
      </c>
    </row>
    <row r="1631" spans="1:4">
      <c r="A1631" s="172" t="str">
        <f>[5]lang_3!A1631</f>
        <v>NPCDES_79015</v>
      </c>
      <c r="B1631" s="172">
        <f>[5]lang_3!B1631</f>
        <v>0</v>
      </c>
      <c r="C1631" s="172" t="str">
        <f>[5]lang_3!C1631</f>
        <v>#浑身覆盖冰霜的僵尸，死亡时冰冻场上所有僵尸</v>
      </c>
      <c r="D1631" s="172">
        <f>[5]lang_3!D1631</f>
        <v>0</v>
      </c>
    </row>
    <row r="1632" spans="1:4">
      <c r="A1632" s="172" t="str">
        <f>[5]lang_3!A1632</f>
        <v>NPCDES_80101</v>
      </c>
      <c r="B1632" s="172">
        <f>[5]lang_3!B1632</f>
        <v>0</v>
      </c>
      <c r="C1632" s="172" t="str">
        <f>[5]lang_3!C1632</f>
        <v>#毒龙的攻击具有腐蚀性，每次攻击都会降低敌人的防御，同时拥有强力的控制技能</v>
      </c>
      <c r="D1632" s="172">
        <f>[5]lang_3!D1632</f>
        <v>0</v>
      </c>
    </row>
    <row r="1633" spans="1:4">
      <c r="A1633" s="172" t="str">
        <f>[5]lang_3!A1633</f>
        <v>NPCDES_80102</v>
      </c>
      <c r="B1633" s="172">
        <f>[5]lang_3!B1633</f>
        <v>0</v>
      </c>
      <c r="C1633" s="172" t="str">
        <f>[5]lang_3!C1633</f>
        <v>#仙女龙是擅长魔法的龙，可以使出连锁闪电和流星雨这样具有致命杀伤性质的法术</v>
      </c>
      <c r="D1633" s="172">
        <f>[5]lang_3!D1633</f>
        <v>0</v>
      </c>
    </row>
    <row r="1634" spans="1:4">
      <c r="A1634" s="172" t="str">
        <f>[5]lang_3!A1634</f>
        <v>NPCDES_80103</v>
      </c>
      <c r="B1634" s="172">
        <f>[5]lang_3!B1634</f>
        <v>0</v>
      </c>
      <c r="C1634" s="172" t="str">
        <f>[5]lang_3!C1634</f>
        <v>#水晶龙体型庞大，所有攻击都有几率使敌人眩晕</v>
      </c>
      <c r="D1634" s="172">
        <f>[5]lang_3!D1634</f>
        <v>0</v>
      </c>
    </row>
    <row r="1635" spans="1:4">
      <c r="A1635" s="172">
        <f>[5]lang_3!A1635</f>
        <v>0</v>
      </c>
      <c r="B1635" s="172">
        <f>[5]lang_3!B1635</f>
        <v>0</v>
      </c>
      <c r="C1635" s="172">
        <f>[5]lang_3!C1635</f>
        <v>0</v>
      </c>
      <c r="D1635" s="172">
        <f>[5]lang_3!D1635</f>
        <v>0</v>
      </c>
    </row>
    <row r="1636" spans="1:4">
      <c r="A1636" s="172">
        <f>[5]lang_3!A1636</f>
        <v>0</v>
      </c>
      <c r="B1636" s="172">
        <f>[5]lang_3!B1636</f>
        <v>0</v>
      </c>
      <c r="C1636" s="172">
        <f>[5]lang_3!C1636</f>
        <v>0</v>
      </c>
      <c r="D1636" s="172">
        <f>[5]lang_3!D1636</f>
        <v>0</v>
      </c>
    </row>
    <row r="1637" spans="1:4">
      <c r="A1637" s="172" t="str">
        <f>[5]lang_3!A1637</f>
        <v>#玩法</v>
      </c>
      <c r="B1637" s="172">
        <f>[5]lang_3!B1637</f>
        <v>0</v>
      </c>
      <c r="C1637" s="172">
        <f>[5]lang_3!C1637</f>
        <v>0</v>
      </c>
      <c r="D1637" s="172">
        <f>[5]lang_3!D1637</f>
        <v>0</v>
      </c>
    </row>
    <row r="1638" spans="1:4">
      <c r="A1638" s="172" t="str">
        <f>[5]lang_3!A1638</f>
        <v>LONGZHIGUONANDU_1</v>
      </c>
      <c r="B1638" s="172">
        <f>[5]lang_3!B1638</f>
        <v>0</v>
      </c>
      <c r="C1638" s="172" t="str">
        <f>[5]lang_3!C1638</f>
        <v>简单</v>
      </c>
      <c r="D1638" s="172">
        <f>[5]lang_3!D1638</f>
        <v>0</v>
      </c>
    </row>
    <row r="1639" spans="1:4">
      <c r="A1639" s="172" t="str">
        <f>[5]lang_3!A1639</f>
        <v>LONGZHIGUONANDU_2</v>
      </c>
      <c r="B1639" s="172">
        <f>[5]lang_3!B1639</f>
        <v>0</v>
      </c>
      <c r="C1639" s="172" t="str">
        <f>[5]lang_3!C1639</f>
        <v>一般</v>
      </c>
      <c r="D1639" s="172">
        <f>[5]lang_3!D1639</f>
        <v>0</v>
      </c>
    </row>
    <row r="1640" spans="1:4">
      <c r="A1640" s="172" t="str">
        <f>[5]lang_3!A1640</f>
        <v>LONGZHIGUONANDU_3</v>
      </c>
      <c r="B1640" s="172">
        <f>[5]lang_3!B1640</f>
        <v>0</v>
      </c>
      <c r="C1640" s="172" t="str">
        <f>[5]lang_3!C1640</f>
        <v>冒险</v>
      </c>
      <c r="D1640" s="172">
        <f>[5]lang_3!D1640</f>
        <v>0</v>
      </c>
    </row>
    <row r="1641" spans="1:4">
      <c r="A1641" s="172" t="str">
        <f>[5]lang_3!A1641</f>
        <v>LONGZHIGUONANDU_4</v>
      </c>
      <c r="B1641" s="172">
        <f>[5]lang_3!B1641</f>
        <v>0</v>
      </c>
      <c r="C1641" s="172" t="str">
        <f>[5]lang_3!C1641</f>
        <v>精英</v>
      </c>
      <c r="D1641" s="172">
        <f>[5]lang_3!D1641</f>
        <v>0</v>
      </c>
    </row>
    <row r="1642" spans="1:4">
      <c r="A1642" s="172" t="str">
        <f>[5]lang_3!A1642</f>
        <v>LONGZHIGUONANDU_5</v>
      </c>
      <c r="B1642" s="172">
        <f>[5]lang_3!B1642</f>
        <v>0</v>
      </c>
      <c r="C1642" s="172" t="str">
        <f>[5]lang_3!C1642</f>
        <v>困难</v>
      </c>
      <c r="D1642" s="172">
        <f>[5]lang_3!D1642</f>
        <v>0</v>
      </c>
    </row>
    <row r="1643" spans="1:4">
      <c r="A1643" s="172" t="str">
        <f>[5]lang_3!A1643</f>
        <v>LONGZHIGUONANDU_6</v>
      </c>
      <c r="B1643" s="172">
        <f>[5]lang_3!B1643</f>
        <v>0</v>
      </c>
      <c r="C1643" s="172" t="str">
        <f>[5]lang_3!C1643</f>
        <v>专家</v>
      </c>
      <c r="D1643" s="172">
        <f>[5]lang_3!D1643</f>
        <v>0</v>
      </c>
    </row>
    <row r="1644" spans="1:4">
      <c r="A1644" s="172" t="str">
        <f>[5]lang_3!A1644</f>
        <v>LONGZHIGUONANDU_7</v>
      </c>
      <c r="B1644" s="172">
        <f>[5]lang_3!B1644</f>
        <v>0</v>
      </c>
      <c r="C1644" s="172" t="str">
        <f>[5]lang_3!C1644</f>
        <v>冷酷</v>
      </c>
      <c r="D1644" s="172">
        <f>[5]lang_3!D1644</f>
        <v>0</v>
      </c>
    </row>
    <row r="1645" spans="1:4">
      <c r="A1645" s="172" t="str">
        <f>[5]lang_3!A1645</f>
        <v>LONGZHIGUONANDU_8</v>
      </c>
      <c r="B1645" s="172">
        <f>[5]lang_3!B1645</f>
        <v>0</v>
      </c>
      <c r="C1645" s="172" t="str">
        <f>[5]lang_3!C1645</f>
        <v>大师</v>
      </c>
      <c r="D1645" s="172">
        <f>[5]lang_3!D1645</f>
        <v>0</v>
      </c>
    </row>
    <row r="1646" spans="1:4">
      <c r="A1646" s="172" t="str">
        <f>[5]lang_3!A1646</f>
        <v>LONGZHIGUONANDU_9</v>
      </c>
      <c r="B1646" s="172">
        <f>[5]lang_3!B1646</f>
        <v>0</v>
      </c>
      <c r="C1646" s="172" t="str">
        <f>[5]lang_3!C1646</f>
        <v>冠军</v>
      </c>
      <c r="D1646" s="172">
        <f>[5]lang_3!D1646</f>
        <v>0</v>
      </c>
    </row>
    <row r="1647" spans="1:4" ht="18">
      <c r="A1647" s="171" t="str">
        <f>[5]lang_3!A1647</f>
        <v>LONGZHIGUONANDU_10</v>
      </c>
      <c r="B1647" s="171">
        <f>[5]lang_3!B1647</f>
        <v>0</v>
      </c>
      <c r="C1647" s="171" t="str">
        <f>[5]lang_3!C1647</f>
        <v>王者</v>
      </c>
      <c r="D1647" s="171">
        <f>[5]lang_3!D1647</f>
        <v>0</v>
      </c>
    </row>
    <row r="1648" spans="1:4" ht="16.5">
      <c r="A1648" s="170" t="str">
        <f>[5]lang_3!A1648</f>
        <v>LONGZHIGUONANDU_11</v>
      </c>
      <c r="B1648" s="170">
        <f>[5]lang_3!B1648</f>
        <v>0</v>
      </c>
      <c r="C1648" s="170" t="str">
        <f>[5]lang_3!C1648</f>
        <v>传奇</v>
      </c>
      <c r="D1648" s="170">
        <f>[5]lang_3!D1648</f>
        <v>0</v>
      </c>
    </row>
    <row r="1649" spans="1:4" ht="16.5">
      <c r="A1649" s="170" t="str">
        <f>[5]lang_3!A1649</f>
        <v>LONGZHIGUONANDU_12</v>
      </c>
      <c r="B1649" s="170">
        <f>[5]lang_3!B1649</f>
        <v>0</v>
      </c>
      <c r="C1649" s="170" t="str">
        <f>[5]lang_3!C1649</f>
        <v>噩梦</v>
      </c>
      <c r="D1649" s="170">
        <f>[5]lang_3!D1649</f>
        <v>0</v>
      </c>
    </row>
    <row r="1650" spans="1:4" ht="16.5">
      <c r="A1650" s="170" t="str">
        <f>[5]lang_3!A1650</f>
        <v>LONGZHIGUONANDU_13</v>
      </c>
      <c r="B1650" s="170">
        <f>[5]lang_3!B1650</f>
        <v>0</v>
      </c>
      <c r="C1650" s="170" t="str">
        <f>[5]lang_3!C1650</f>
        <v>折磨</v>
      </c>
      <c r="D1650" s="170">
        <f>[5]lang_3!D1650</f>
        <v>0</v>
      </c>
    </row>
    <row r="1651" spans="1:4" ht="16.5">
      <c r="A1651" s="170" t="str">
        <f>[5]lang_3!A1651</f>
        <v>LONGZHIGUONANDU_14</v>
      </c>
      <c r="B1651" s="170">
        <f>[5]lang_3!B1651</f>
        <v>0</v>
      </c>
      <c r="C1651" s="170" t="str">
        <f>[5]lang_3!C1651</f>
        <v>深渊</v>
      </c>
      <c r="D1651" s="170">
        <f>[5]lang_3!D1651</f>
        <v>0</v>
      </c>
    </row>
    <row r="1652" spans="1:4" ht="16.5">
      <c r="A1652" s="170" t="str">
        <f>[5]lang_3!A1652</f>
        <v>LONGZHIGUONANDU_15</v>
      </c>
      <c r="B1652" s="170">
        <f>[5]lang_3!B1652</f>
        <v>0</v>
      </c>
      <c r="C1652" s="170" t="str">
        <f>[5]lang_3!C1652</f>
        <v>炼狱</v>
      </c>
      <c r="D1652" s="170">
        <f>[5]lang_3!D1652</f>
        <v>0</v>
      </c>
    </row>
    <row r="1653" spans="1:4" ht="16.5">
      <c r="A1653" s="170" t="str">
        <f>[5]lang_3!A1653</f>
        <v>LONGZHIGUONANDU_16</v>
      </c>
      <c r="B1653" s="170">
        <f>[5]lang_3!B1653</f>
        <v>0</v>
      </c>
      <c r="C1653" s="170" t="str">
        <f>[5]lang_3!C1653</f>
        <v>无尽模式</v>
      </c>
      <c r="D1653" s="170">
        <f>[5]lang_3!D1653</f>
        <v>0</v>
      </c>
    </row>
    <row r="1654" spans="1:4" ht="16.5">
      <c r="A1654" s="170">
        <f>[5]lang_3!A1654</f>
        <v>0</v>
      </c>
      <c r="B1654" s="170">
        <f>[5]lang_3!B1654</f>
        <v>0</v>
      </c>
      <c r="C1654" s="170">
        <f>[5]lang_3!C1654</f>
        <v>0</v>
      </c>
      <c r="D1654" s="170">
        <f>[5]lang_3!D1654</f>
        <v>0</v>
      </c>
    </row>
    <row r="1655" spans="1:4" ht="16.5">
      <c r="A1655" s="170" t="str">
        <f>[5]lang_3!A1655</f>
        <v>SIEGE_GONGCHENG_RECOMMEND</v>
      </c>
      <c r="B1655" s="170">
        <f>[5]lang_3!B1655</f>
        <v>0</v>
      </c>
      <c r="C1655" s="170" t="str">
        <f>[5]lang_3!C1655</f>
        <v>#[color=ffffff]推荐[color=00ff1e]强续航[color=ffffff]和[-]范围伤害[-]兵团，[color=00ff1e]物理增益[-]英雄[-]</v>
      </c>
      <c r="D1655" s="170">
        <f>[5]lang_3!D1655</f>
        <v>0</v>
      </c>
    </row>
    <row r="1656" spans="1:4" ht="16.5">
      <c r="A1656" s="170" t="str">
        <f>[5]lang_3!A1656</f>
        <v>SIEGE_SHOUCHENG_RECOMMEND</v>
      </c>
      <c r="B1656" s="170">
        <f>[5]lang_3!B1656</f>
        <v>0</v>
      </c>
      <c r="C1656" s="170" t="str">
        <f>[5]lang_3!C1656</f>
        <v>#[color=ffffff]推荐[color=00ff1e]高输出远程[-]兵团，[color=00ff1e]法术伤害[-]英雄[-]</v>
      </c>
      <c r="D1656" s="170">
        <f>[5]lang_3!D1656</f>
        <v>0</v>
      </c>
    </row>
    <row r="1657" spans="1:4" ht="16.5">
      <c r="A1657" s="170">
        <f>[5]lang_3!A1657</f>
        <v>0</v>
      </c>
      <c r="B1657" s="170">
        <f>[5]lang_3!B1657</f>
        <v>0</v>
      </c>
      <c r="C1657" s="170">
        <f>[5]lang_3!C1657</f>
        <v>0</v>
      </c>
      <c r="D1657" s="170">
        <f>[5]lang_3!D1657</f>
        <v>0</v>
      </c>
    </row>
    <row r="1658" spans="1:4" ht="16.5">
      <c r="A1658" s="170">
        <f>[5]lang_3!A1658</f>
        <v>0</v>
      </c>
      <c r="B1658" s="170">
        <f>[5]lang_3!B1658</f>
        <v>0</v>
      </c>
      <c r="C1658" s="170">
        <f>[5]lang_3!C1658</f>
        <v>0</v>
      </c>
      <c r="D1658" s="170">
        <f>[5]lang_3!D1658</f>
        <v>0</v>
      </c>
    </row>
    <row r="1659" spans="1:4" ht="16.5">
      <c r="A1659" s="170">
        <f>[5]lang_3!A1659</f>
        <v>0</v>
      </c>
      <c r="B1659" s="170">
        <f>[5]lang_3!B1659</f>
        <v>0</v>
      </c>
      <c r="C1659" s="170">
        <f>[5]lang_3!C1659</f>
        <v>0</v>
      </c>
      <c r="D1659" s="170">
        <f>[5]lang_3!D1659</f>
        <v>0</v>
      </c>
    </row>
    <row r="1660" spans="1:4" ht="16.5">
      <c r="A1660" s="170" t="str">
        <f>[5]lang_3!A1660</f>
        <v>#冠军对决</v>
      </c>
      <c r="B1660" s="170">
        <f>[5]lang_3!B1660</f>
        <v>0</v>
      </c>
      <c r="C1660" s="170">
        <f>[5]lang_3!C1660</f>
        <v>0</v>
      </c>
      <c r="D1660" s="170">
        <f>[5]lang_3!D1660</f>
        <v>0</v>
      </c>
    </row>
    <row r="1661" spans="1:4" ht="16.5">
      <c r="A1661" s="170" t="str">
        <f>[5]lang_3!A1661</f>
        <v>LEAGUETIP_01</v>
      </c>
      <c r="B1661" s="170">
        <f>[5]lang_3!B1661</f>
        <v>0</v>
      </c>
      <c r="C1661" s="170" t="str">
        <f>[5]lang_3!C1661</f>
        <v>#保持当前段位至22:00可获得</v>
      </c>
      <c r="D1661" s="170">
        <f>[5]lang_3!D1661</f>
        <v>0</v>
      </c>
    </row>
    <row r="1662" spans="1:4" ht="16.5">
      <c r="A1662" s="170" t="str">
        <f>[5]lang_3!A1662</f>
        <v>LEAGUETIP_02</v>
      </c>
      <c r="B1662" s="170">
        <f>[5]lang_3!B1662</f>
        <v>0</v>
      </c>
      <c r="C1662" s="170" t="str">
        <f>[5]lang_3!C1662</f>
        <v>#赛季结束后将按照积分排名发放奖励，该奖励通过邮件发送，记得查收哟~</v>
      </c>
      <c r="D1662" s="170">
        <f>[5]lang_3!D1662</f>
        <v>0</v>
      </c>
    </row>
    <row r="1663" spans="1:4" ht="16.5">
      <c r="A1663" s="170" t="str">
        <f>[5]lang_3!A1663</f>
        <v>LEAGUETIP_03</v>
      </c>
      <c r="B1663" s="170">
        <f>[5]lang_3!B1663</f>
        <v>0</v>
      </c>
      <c r="C1663" s="170" t="str">
        <f>[5]lang_3!C1663</f>
        <v>#新手阶段无法选择热点兵团哦！</v>
      </c>
      <c r="D1663" s="170">
        <f>[5]lang_3!D1663</f>
        <v>0</v>
      </c>
    </row>
    <row r="1664" spans="1:4" ht="16.5">
      <c r="A1664" s="170" t="str">
        <f>[5]lang_3!A1664</f>
        <v>LEAGUETIP_04</v>
      </c>
      <c r="B1664" s="170">
        <f>[5]lang_3!B1664</f>
        <v>0</v>
      </c>
      <c r="C1664" s="170" t="str">
        <f>[5]lang_3!C1664</f>
        <v>#本段位最多可选择{$hotspot}个热点兵团</v>
      </c>
      <c r="D1664" s="170">
        <f>[5]lang_3!D1664</f>
        <v>0</v>
      </c>
    </row>
    <row r="1665" spans="1:4" ht="16.5">
      <c r="A1665" s="170" t="str">
        <f>[5]lang_3!A1665</f>
        <v>LEAGUETIP_05</v>
      </c>
      <c r="B1665" s="170">
        <f>[5]lang_3!B1665</f>
        <v>0</v>
      </c>
      <c r="C1665" s="170" t="str">
        <f>[5]lang_3!C1665</f>
        <v>赛季内攻血</v>
      </c>
      <c r="D1665" s="170">
        <f>[5]lang_3!D1665</f>
        <v>0</v>
      </c>
    </row>
    <row r="1666" spans="1:4" ht="16.5">
      <c r="A1666" s="170" t="str">
        <f>[5]lang_3!A1666</f>
        <v>LEAGUETIP_06</v>
      </c>
      <c r="B1666" s="170">
        <f>[5]lang_3!B1666</f>
        <v>0</v>
      </c>
      <c r="C1666" s="170" t="str">
        <f>[5]lang_3!C1666</f>
        <v>本段位攻血</v>
      </c>
      <c r="D1666" s="170">
        <f>[5]lang_3!D1666</f>
        <v>0</v>
      </c>
    </row>
    <row r="1667" spans="1:4" ht="16.5">
      <c r="A1667" s="170" t="str">
        <f>[5]lang_3!A1667</f>
        <v>LEAGUETIP_07</v>
      </c>
      <c r="B1667" s="170">
        <f>[5]lang_3!B1667</f>
        <v>0</v>
      </c>
      <c r="C1667" s="170" t="str">
        <f>[5]lang_3!C1667</f>
        <v>#购买失败,缺少足够的联赛币</v>
      </c>
      <c r="D1667" s="170">
        <f>[5]lang_3!D1667</f>
        <v>0</v>
      </c>
    </row>
    <row r="1668" spans="1:4" ht="16.5">
      <c r="A1668" s="170" t="str">
        <f>[5]lang_3!A1668</f>
        <v>LEAGUETIP_08</v>
      </c>
      <c r="B1668" s="170">
        <f>[5]lang_3!B1668</f>
        <v>0</v>
      </c>
      <c r="C1668" s="170" t="str">
        <f>[5]lang_3!C1668</f>
        <v>#兑换次数已经用完，努力恢复中！</v>
      </c>
      <c r="D1668" s="170">
        <f>[5]lang_3!D1668</f>
        <v>0</v>
      </c>
    </row>
    <row r="1669" spans="1:4" ht="16.5">
      <c r="A1669" s="170" t="str">
        <f>[5]lang_3!A1669</f>
        <v>LEAGUETIP_09</v>
      </c>
      <c r="B1669" s="170">
        <f>[5]lang_3!B1669</f>
        <v>0</v>
      </c>
      <c r="C1669" s="170" t="str">
        <f>[5]lang_3!C1669</f>
        <v>#已选择的热点兵团将无法修改或成为其他段位热点，确认保存？</v>
      </c>
      <c r="D1669" s="170">
        <f>[5]lang_3!D1669</f>
        <v>0</v>
      </c>
    </row>
    <row r="1670" spans="1:4" ht="16.5">
      <c r="A1670" s="170" t="str">
        <f>[5]lang_3!A1670</f>
        <v>LEAGUETIP_10</v>
      </c>
      <c r="B1670" s="170">
        <f>[5]lang_3!B1670</f>
        <v>0</v>
      </c>
      <c r="C1670" s="170" t="str">
        <f>[5]lang_3!C1670</f>
        <v>#本赛季已经结束了，下赛季在周一9:00准时等你！</v>
      </c>
      <c r="D1670" s="170">
        <f>[5]lang_3!D1670</f>
        <v>0</v>
      </c>
    </row>
    <row r="1671" spans="1:4" ht="16.5">
      <c r="A1671" s="170" t="str">
        <f>[5]lang_3!A1671</f>
        <v>LEAGUETIP_11</v>
      </c>
      <c r="B1671" s="170">
        <f>[5]lang_3!B1671</f>
        <v>0</v>
      </c>
      <c r="C1671" s="170" t="str">
        <f>[5]lang_3!C1671</f>
        <v>#没有更多的联赛币，耐心等待吧！</v>
      </c>
      <c r="D1671" s="170">
        <f>[5]lang_3!D1671</f>
        <v>0</v>
      </c>
    </row>
    <row r="1672" spans="1:4" ht="16.5">
      <c r="A1672" s="170" t="str">
        <f>[5]lang_3!A1672</f>
        <v>LEAGUETIP_12</v>
      </c>
      <c r="B1672" s="170">
        <f>[5]lang_3!B1672</f>
        <v>0</v>
      </c>
      <c r="C1672" s="170" t="str">
        <f>[5]lang_3!C1672</f>
        <v>#每个兵团在本赛季仅可爆发一次</v>
      </c>
      <c r="D1672" s="170">
        <f>[5]lang_3!D1672</f>
        <v>0</v>
      </c>
    </row>
    <row r="1673" spans="1:4" ht="16.5">
      <c r="A1673" s="170" t="str">
        <f>[5]lang_3!A1673</f>
        <v>LEAGUETIP_13</v>
      </c>
      <c r="B1673" s="170">
        <f>[5]lang_3!B1673</f>
        <v>0</v>
      </c>
      <c r="C1673" s="170" t="str">
        <f>[5]lang_3!C1673</f>
        <v>#选择兵团到这里，可以获得爆发效果哦~</v>
      </c>
      <c r="D1673" s="170">
        <f>[5]lang_3!D1673</f>
        <v>0</v>
      </c>
    </row>
    <row r="1674" spans="1:4" ht="16.5">
      <c r="A1674" s="170" t="str">
        <f>[5]lang_3!A1674</f>
        <v>LEAGUETIP_14</v>
      </c>
      <c r="B1674" s="170">
        <f>[5]lang_3!B1674</f>
        <v>0</v>
      </c>
      <c r="C1674" s="170" t="str">
        <f>[5]lang_3!C1674</f>
        <v>#冠军对决将在开服第5天开启，耐心等待哟！</v>
      </c>
      <c r="D1674" s="170">
        <f>[5]lang_3!D1674</f>
        <v>0</v>
      </c>
    </row>
    <row r="1675" spans="1:4" ht="16.5">
      <c r="A1675" s="170" t="str">
        <f>[5]lang_3!A1675</f>
        <v>LEAGUETIP_15</v>
      </c>
      <c r="B1675" s="170">
        <f>[5]lang_3!B1675</f>
        <v>0</v>
      </c>
      <c r="C1675" s="170" t="str">
        <f>[5]lang_3!C1675</f>
        <v>#冠军对决将在34级开启，耐心等待哟！</v>
      </c>
      <c r="D1675" s="170">
        <f>[5]lang_3!D1675</f>
        <v>0</v>
      </c>
    </row>
    <row r="1676" spans="1:4" ht="16.5">
      <c r="A1676" s="170" t="str">
        <f>[5]lang_3!A1676</f>
        <v>LEAGUETIP_16</v>
      </c>
      <c r="B1676" s="170">
        <f>[5]lang_3!B1676</f>
        <v>0</v>
      </c>
      <c r="C1676" s="170" t="str">
        <f>[5]lang_3!C1676</f>
        <v>#保存成功</v>
      </c>
      <c r="D1676" s="170">
        <f>[5]lang_3!D1676</f>
        <v>0</v>
      </c>
    </row>
    <row r="1677" spans="1:4" ht="16.5">
      <c r="A1677" s="170" t="str">
        <f>[5]lang_3!A1677</f>
        <v>LEAGUETIP_17</v>
      </c>
      <c r="B1677" s="170">
        <f>[5]lang_3!B1677</f>
        <v>0</v>
      </c>
      <c r="C1677" s="170" t="str">
        <f>[5]lang_3!C1677</f>
        <v>#保持当前排名至赛季结束可获得</v>
      </c>
      <c r="D1677" s="170">
        <f>[5]lang_3!D1677</f>
        <v>0</v>
      </c>
    </row>
    <row r="1678" spans="1:4">
      <c r="A1678" s="172" t="str">
        <f>[5]lang_3!A1678</f>
        <v>LEAGUETIP_18</v>
      </c>
      <c r="B1678" s="172">
        <f>[5]lang_3!B1678</f>
        <v>0</v>
      </c>
      <c r="C1678" s="172" t="str">
        <f>[5]lang_3!C1678</f>
        <v>#新的赛季即将开启，磨好您的刀枪，准备应战吧！</v>
      </c>
      <c r="D1678" s="172">
        <f>[5]lang_3!D1678</f>
        <v>0</v>
      </c>
    </row>
    <row r="1679" spans="1:4">
      <c r="A1679" s="172" t="str">
        <f>[5]lang_3!A1679</f>
        <v>LEAGUETIP_19</v>
      </c>
      <c r="B1679" s="172">
        <f>[5]lang_3!B1679</f>
        <v>0</v>
      </c>
      <c r="C1679" s="172" t="str">
        <f>[5]lang_3!C1679</f>
        <v>#认输将按战斗失败处理并被托管，是否继续？</v>
      </c>
      <c r="D1679" s="172">
        <f>[5]lang_3!D1679</f>
        <v>0</v>
      </c>
    </row>
    <row r="1680" spans="1:4">
      <c r="A1680" s="172" t="str">
        <f>[5]lang_3!A1680</f>
        <v>LEAGUETIP_20</v>
      </c>
      <c r="B1680" s="172" t="str">
        <f>[5]lang_3!B1680</f>
        <v>玩家挑战次数≤3次</v>
      </c>
      <c r="C1680" s="172" t="str">
        <f>[5]lang_3!C1680</f>
        <v>#挑战[color=00FF1E,outlinecolor=3c1e0aff,fontsize=20]{3-$challenge}[-]次获得[color=00FF1E,outlinecolor=3c1e0aff,fontsize=20]大奖[-]！</v>
      </c>
      <c r="D1680" s="172">
        <f>[5]lang_3!D1680</f>
        <v>0</v>
      </c>
    </row>
    <row r="1681" spans="1:4">
      <c r="A1681" s="172" t="str">
        <f>[5]lang_3!A1681</f>
        <v>LEAGUETIP_21</v>
      </c>
      <c r="B1681" s="172" t="str">
        <f>[5]lang_3!B1681</f>
        <v>3次＜玩家挑战次数≤6次，VIP等级＞2</v>
      </c>
      <c r="C1681" s="172" t="str">
        <f>[5]lang_3!C1681</f>
        <v>#继续挑战[color=00FF1E,outlinecolor=3c1e0aff,fontsize=20]{6-$challenge}[-]次获得[][-][color=FA921A,outlinecolor=3c1e0aff,fontsize=20]超级大奖[-]！</v>
      </c>
      <c r="D1681" s="172">
        <f>[5]lang_3!D1681</f>
        <v>0</v>
      </c>
    </row>
    <row r="1682" spans="1:4">
      <c r="A1682" s="172" t="str">
        <f>[5]lang_3!A1682</f>
        <v>LEAGUETIP_22</v>
      </c>
      <c r="B1682" s="172">
        <f>[5]lang_3!B1682</f>
        <v>0</v>
      </c>
      <c r="C1682" s="172" t="str">
        <f>[5]lang_3!C1682</f>
        <v>#保持本服前32名可参加诸神之战，千万不可懈怠哟！</v>
      </c>
      <c r="D1682" s="172">
        <f>[5]lang_3!D1682</f>
        <v>0</v>
      </c>
    </row>
    <row r="1683" spans="1:4">
      <c r="A1683" s="172" t="str">
        <f>[5]lang_3!A1683</f>
        <v>LEAGUETIP_23</v>
      </c>
      <c r="B1683" s="172">
        <f>[5]lang_3!B1683</f>
        <v>0</v>
      </c>
      <c r="C1683" s="172" t="str">
        <f>[5]lang_3!C1683</f>
        <v>#进入本服前32名可参加诸神之战，还差一点，继续加油！</v>
      </c>
      <c r="D1683" s="172">
        <f>[5]lang_3!D1683</f>
        <v>0</v>
      </c>
    </row>
    <row r="1684" spans="1:4">
      <c r="A1684" s="172">
        <f>[5]lang_3!A1684</f>
        <v>0</v>
      </c>
      <c r="B1684" s="172">
        <f>[5]lang_3!B1684</f>
        <v>0</v>
      </c>
      <c r="C1684" s="172">
        <f>[5]lang_3!C1684</f>
        <v>0</v>
      </c>
      <c r="D1684" s="172">
        <f>[5]lang_3!D1684</f>
        <v>0</v>
      </c>
    </row>
    <row r="1685" spans="1:4">
      <c r="A1685" s="172">
        <f>[5]lang_3!A1685</f>
        <v>0</v>
      </c>
      <c r="B1685" s="172">
        <f>[5]lang_3!B1685</f>
        <v>0</v>
      </c>
      <c r="C1685" s="172">
        <f>[5]lang_3!C1685</f>
        <v>0</v>
      </c>
      <c r="D1685" s="172">
        <f>[5]lang_3!D1685</f>
        <v>0</v>
      </c>
    </row>
    <row r="1686" spans="1:4">
      <c r="A1686" s="172" t="str">
        <f>[5]lang_3!A1686</f>
        <v>LEAGUE_PAILIAN</v>
      </c>
      <c r="B1686" s="172">
        <f>[5]lang_3!B1686</f>
        <v>0</v>
      </c>
      <c r="C1686" s="172" t="str">
        <f>[5]lang_3!C1686</f>
        <v>#[color=ffffff,fontsize=22]冠军对决将于[-][color=ffff00,fontsize=22]{$date}[-][color=ffffff,fontsize=22]上午[-][color=ffff00,fontsize=22]9:00[-][color=ffffff,fontsize=22]准时开启，操作王者谁与争峰！[-]</v>
      </c>
      <c r="D1686" s="172">
        <f>[5]lang_3!D1686</f>
        <v>0</v>
      </c>
    </row>
    <row r="1687" spans="1:4">
      <c r="A1687" s="172" t="str">
        <f>[5]lang_3!A1687</f>
        <v>HERODUEL_PAILIAN</v>
      </c>
      <c r="B1687" s="172">
        <f>[5]lang_3!B1687</f>
        <v>0</v>
      </c>
      <c r="C1687" s="172" t="str">
        <f>[5]lang_3!C1687</f>
        <v>#[color=ffffff,fontsize=22]英雄交锋将于[-][color=ffff00,fontsize=22]{$date}[-][color=ffffff,fontsize=22]开启，[-][color=ffff00,fontsize=22]11:00-24:00[-][color=ffffff,fontsize=22]等你来战！[-]</v>
      </c>
      <c r="D1687" s="172">
        <f>[5]lang_3!D1687</f>
        <v>0</v>
      </c>
    </row>
    <row r="1688" spans="1:4">
      <c r="A1688" s="172" t="str">
        <f>[5]lang_3!A1688</f>
        <v>CITYBATTLE_PAILIAN</v>
      </c>
      <c r="B1688" s="172">
        <f>[5]lang_3!B1688</f>
        <v>0</v>
      </c>
      <c r="C1688" s="172" t="str">
        <f>[5]lang_3!C1688</f>
        <v>#[color=ffffff,fontsize=22]领土争夺将于[-][color=ffff00,fontsize=22]{$date}[-][color=ffffff,fontsize=22]开启，[-][color=ffff00,fontsize=22]每周六、日晚20:00[-][color=ffffff,fontsize=22]与您不见不散！[-]</v>
      </c>
      <c r="D1688" s="172">
        <f>[5]lang_3!D1688</f>
        <v>0</v>
      </c>
    </row>
    <row r="1689" spans="1:4">
      <c r="A1689" s="172">
        <f>[5]lang_3!A1689</f>
        <v>0</v>
      </c>
      <c r="B1689" s="172">
        <f>[5]lang_3!B1689</f>
        <v>0</v>
      </c>
      <c r="C1689" s="172">
        <f>[5]lang_3!C1689</f>
        <v>0</v>
      </c>
      <c r="D1689" s="172">
        <f>[5]lang_3!D1689</f>
        <v>0</v>
      </c>
    </row>
    <row r="1690" spans="1:4">
      <c r="A1690" s="172">
        <f>[5]lang_3!A1690</f>
        <v>0</v>
      </c>
      <c r="B1690" s="172">
        <f>[5]lang_3!B1690</f>
        <v>0</v>
      </c>
      <c r="C1690" s="172">
        <f>[5]lang_3!C1690</f>
        <v>0</v>
      </c>
      <c r="D1690" s="172">
        <f>[5]lang_3!D1690</f>
        <v>0</v>
      </c>
    </row>
    <row r="1691" spans="1:4">
      <c r="A1691" s="172">
        <f>[5]lang_3!A1691</f>
        <v>0</v>
      </c>
      <c r="B1691" s="172">
        <f>[5]lang_3!B1691</f>
        <v>0</v>
      </c>
      <c r="C1691" s="172">
        <f>[5]lang_3!C1691</f>
        <v>0</v>
      </c>
      <c r="D1691" s="172">
        <f>[5]lang_3!D1691</f>
        <v>0</v>
      </c>
    </row>
    <row r="1692" spans="1:4">
      <c r="A1692" s="172" t="str">
        <f>[5]lang_3!A1692</f>
        <v>#表情</v>
      </c>
      <c r="B1692" s="172">
        <f>[5]lang_3!B1692</f>
        <v>0</v>
      </c>
      <c r="C1692" s="172">
        <f>[5]lang_3!C1692</f>
        <v>0</v>
      </c>
      <c r="D1692" s="172">
        <f>[5]lang_3!D1692</f>
        <v>0</v>
      </c>
    </row>
    <row r="1693" spans="1:4">
      <c r="A1693" s="172" t="str">
        <f>[5]lang_3!A1693</f>
        <v>EMOJI_01</v>
      </c>
      <c r="B1693" s="172" t="str">
        <f>[5]lang_3!B1693</f>
        <v>愤怒</v>
      </c>
      <c r="C1693" s="172" t="str">
        <f>[5]lang_3!C1693</f>
        <v>&lt;愤怒&gt;</v>
      </c>
      <c r="D1693" s="172">
        <f>[5]lang_3!D1693</f>
        <v>0</v>
      </c>
    </row>
    <row r="1694" spans="1:4">
      <c r="A1694" s="172" t="str">
        <f>[5]lang_3!A1694</f>
        <v>EMOJI_02</v>
      </c>
      <c r="B1694" s="172" t="str">
        <f>[5]lang_3!B1694</f>
        <v>呵呵</v>
      </c>
      <c r="C1694" s="172" t="str">
        <f>[5]lang_3!C1694</f>
        <v>&lt;呵呵&gt;</v>
      </c>
      <c r="D1694" s="172">
        <f>[5]lang_3!D1694</f>
        <v>0</v>
      </c>
    </row>
    <row r="1695" spans="1:4">
      <c r="A1695" s="172" t="str">
        <f>[5]lang_3!A1695</f>
        <v>EMOJI_03</v>
      </c>
      <c r="B1695" s="172" t="str">
        <f>[5]lang_3!B1695</f>
        <v>尴尬</v>
      </c>
      <c r="C1695" s="172" t="str">
        <f>[5]lang_3!C1695</f>
        <v>&lt;尴尬&gt;</v>
      </c>
      <c r="D1695" s="172">
        <f>[5]lang_3!D1695</f>
        <v>0</v>
      </c>
    </row>
    <row r="1696" spans="1:4">
      <c r="A1696" s="172" t="str">
        <f>[5]lang_3!A1696</f>
        <v>EMOJI_04</v>
      </c>
      <c r="B1696" s="172" t="str">
        <f>[5]lang_3!B1696</f>
        <v>睡觉</v>
      </c>
      <c r="C1696" s="172" t="str">
        <f>[5]lang_3!C1696</f>
        <v>&lt;睡觉&gt;</v>
      </c>
      <c r="D1696" s="172">
        <f>[5]lang_3!D1696</f>
        <v>0</v>
      </c>
    </row>
    <row r="1697" spans="1:4">
      <c r="A1697" s="172" t="str">
        <f>[5]lang_3!A1697</f>
        <v>EMOJI_05</v>
      </c>
      <c r="B1697" s="172" t="str">
        <f>[5]lang_3!B1697</f>
        <v>窃喜</v>
      </c>
      <c r="C1697" s="172" t="str">
        <f>[5]lang_3!C1697</f>
        <v>&lt;窃喜&gt;</v>
      </c>
      <c r="D1697" s="172">
        <f>[5]lang_3!D1697</f>
        <v>0</v>
      </c>
    </row>
    <row r="1698" spans="1:4">
      <c r="A1698" s="172" t="str">
        <f>[5]lang_3!A1698</f>
        <v>EMOJI_06</v>
      </c>
      <c r="B1698" s="172" t="str">
        <f>[5]lang_3!B1698</f>
        <v>大笑</v>
      </c>
      <c r="C1698" s="172" t="str">
        <f>[5]lang_3!C1698</f>
        <v>&lt;大笑&gt;</v>
      </c>
      <c r="D1698" s="172">
        <f>[5]lang_3!D1698</f>
        <v>0</v>
      </c>
    </row>
    <row r="1699" spans="1:4">
      <c r="A1699" s="172" t="str">
        <f>[5]lang_3!A1699</f>
        <v>EMOJI_07</v>
      </c>
      <c r="B1699" s="172" t="str">
        <f>[5]lang_3!B1699</f>
        <v>微笑</v>
      </c>
      <c r="C1699" s="172" t="str">
        <f>[5]lang_3!C1699</f>
        <v>&lt;微笑&gt;</v>
      </c>
      <c r="D1699" s="172">
        <f>[5]lang_3!D1699</f>
        <v>0</v>
      </c>
    </row>
    <row r="1700" spans="1:4">
      <c r="A1700" s="172" t="str">
        <f>[5]lang_3!A1700</f>
        <v>EMOJI_08</v>
      </c>
      <c r="B1700" s="172" t="str">
        <f>[5]lang_3!B1700</f>
        <v>再见</v>
      </c>
      <c r="C1700" s="172" t="str">
        <f>[5]lang_3!C1700</f>
        <v>&lt;再见&gt;</v>
      </c>
      <c r="D1700" s="172">
        <f>[5]lang_3!D1700</f>
        <v>0</v>
      </c>
    </row>
    <row r="1701" spans="1:4">
      <c r="A1701" s="172" t="str">
        <f>[5]lang_3!A1701</f>
        <v>EMOJI_09</v>
      </c>
      <c r="B1701" s="172" t="str">
        <f>[5]lang_3!B1701</f>
        <v>喷血</v>
      </c>
      <c r="C1701" s="172" t="str">
        <f>[5]lang_3!C1701</f>
        <v>&lt;喷血&gt;</v>
      </c>
      <c r="D1701" s="172">
        <f>[5]lang_3!D1701</f>
        <v>0</v>
      </c>
    </row>
    <row r="1702" spans="1:4">
      <c r="A1702" s="172" t="str">
        <f>[5]lang_3!A1702</f>
        <v>EMOJI_10</v>
      </c>
      <c r="B1702" s="172" t="str">
        <f>[5]lang_3!B1702</f>
        <v>卖萌</v>
      </c>
      <c r="C1702" s="172" t="str">
        <f>[5]lang_3!C1702</f>
        <v>&lt;卖萌&gt;</v>
      </c>
      <c r="D1702" s="172">
        <f>[5]lang_3!D1702</f>
        <v>0</v>
      </c>
    </row>
    <row r="1703" spans="1:4">
      <c r="A1703" s="172" t="str">
        <f>[5]lang_3!A1703</f>
        <v>EMOJI_11</v>
      </c>
      <c r="B1703" s="172" t="str">
        <f>[5]lang_3!B1703</f>
        <v>赚钱</v>
      </c>
      <c r="C1703" s="172" t="str">
        <f>[5]lang_3!C1703</f>
        <v>&lt;赚钱&gt;</v>
      </c>
      <c r="D1703" s="172">
        <f>[5]lang_3!D1703</f>
        <v>0</v>
      </c>
    </row>
    <row r="1704" spans="1:4">
      <c r="A1704" s="172" t="str">
        <f>[5]lang_3!A1704</f>
        <v>EMOJI_12</v>
      </c>
      <c r="B1704" s="172" t="str">
        <f>[5]lang_3!B1704</f>
        <v>努力</v>
      </c>
      <c r="C1704" s="172" t="str">
        <f>[5]lang_3!C1704</f>
        <v>&lt;努力&gt;</v>
      </c>
      <c r="D1704" s="172">
        <f>[5]lang_3!D1704</f>
        <v>0</v>
      </c>
    </row>
    <row r="1705" spans="1:4">
      <c r="A1705" s="172" t="str">
        <f>[5]lang_3!A1705</f>
        <v>EMOJI_13</v>
      </c>
      <c r="B1705" s="172" t="str">
        <f>[5]lang_3!B1705</f>
        <v>大哭</v>
      </c>
      <c r="C1705" s="172" t="str">
        <f>[5]lang_3!C1705</f>
        <v>&lt;大哭&gt;</v>
      </c>
      <c r="D1705" s="172">
        <f>[5]lang_3!D1705</f>
        <v>0</v>
      </c>
    </row>
    <row r="1706" spans="1:4">
      <c r="A1706" s="172" t="str">
        <f>[5]lang_3!A1706</f>
        <v>EMOJI_14</v>
      </c>
      <c r="B1706" s="172" t="str">
        <f>[5]lang_3!B1706</f>
        <v>笑哭</v>
      </c>
      <c r="C1706" s="172" t="str">
        <f>[5]lang_3!C1706</f>
        <v>&lt;笑哭&gt;</v>
      </c>
      <c r="D1706" s="172">
        <f>[5]lang_3!D1706</f>
        <v>0</v>
      </c>
    </row>
    <row r="1707" spans="1:4">
      <c r="A1707" s="172" t="str">
        <f>[5]lang_3!A1707</f>
        <v>EMOJI_15</v>
      </c>
      <c r="B1707" s="172" t="str">
        <f>[5]lang_3!B1707</f>
        <v>丧气</v>
      </c>
      <c r="C1707" s="172" t="str">
        <f>[5]lang_3!C1707</f>
        <v>&lt;丧气&gt;</v>
      </c>
      <c r="D1707" s="172">
        <f>[5]lang_3!D1707</f>
        <v>0</v>
      </c>
    </row>
    <row r="1708" spans="1:4">
      <c r="A1708" s="172" t="str">
        <f>[5]lang_3!A1708</f>
        <v>EMOJI_16</v>
      </c>
      <c r="B1708" s="172" t="str">
        <f>[5]lang_3!B1708</f>
        <v>嘲讽</v>
      </c>
      <c r="C1708" s="172" t="str">
        <f>[5]lang_3!C1708</f>
        <v>&lt;嘲讽&gt;</v>
      </c>
      <c r="D1708" s="172">
        <f>[5]lang_3!D1708</f>
        <v>0</v>
      </c>
    </row>
    <row r="1709" spans="1:4">
      <c r="A1709" s="172" t="str">
        <f>[5]lang_3!A1709</f>
        <v>EMOJI_17</v>
      </c>
      <c r="B1709" s="172" t="str">
        <f>[5]lang_3!B1709</f>
        <v>点赞</v>
      </c>
      <c r="C1709" s="172" t="str">
        <f>[5]lang_3!C1709</f>
        <v>&lt;点赞&gt;</v>
      </c>
      <c r="D1709" s="172">
        <f>[5]lang_3!D1709</f>
        <v>0</v>
      </c>
    </row>
    <row r="1710" spans="1:4">
      <c r="A1710" s="172" t="str">
        <f>[5]lang_3!A1710</f>
        <v>EMOJI_18</v>
      </c>
      <c r="B1710" s="172" t="str">
        <f>[5]lang_3!B1710</f>
        <v>蒙圈</v>
      </c>
      <c r="C1710" s="172" t="str">
        <f>[5]lang_3!C1710</f>
        <v>&lt;蒙圈&gt;</v>
      </c>
      <c r="D1710" s="172">
        <f>[5]lang_3!D1710</f>
        <v>0</v>
      </c>
    </row>
    <row r="1711" spans="1:4">
      <c r="A1711" s="172" t="str">
        <f>[5]lang_3!A1711</f>
        <v>EMOJI_19</v>
      </c>
      <c r="B1711" s="172" t="str">
        <f>[5]lang_3!B1711</f>
        <v>囧</v>
      </c>
      <c r="C1711" s="172" t="str">
        <f>[5]lang_3!C1711</f>
        <v>&lt;囧&gt;</v>
      </c>
      <c r="D1711" s="172">
        <f>[5]lang_3!D1711</f>
        <v>0</v>
      </c>
    </row>
    <row r="1712" spans="1:4">
      <c r="A1712" s="172" t="str">
        <f>[5]lang_3!A1712</f>
        <v>EMOJI_20</v>
      </c>
      <c r="B1712" s="172" t="str">
        <f>[5]lang_3!B1712</f>
        <v>???</v>
      </c>
      <c r="C1712" s="172" t="str">
        <f>[5]lang_3!C1712</f>
        <v>&lt;???&gt;</v>
      </c>
      <c r="D1712" s="172">
        <f>[5]lang_3!D1712</f>
        <v>0</v>
      </c>
    </row>
    <row r="1713" spans="1:4">
      <c r="A1713" s="172" t="str">
        <f>[5]lang_3!A1713</f>
        <v>EMOJI_21</v>
      </c>
      <c r="B1713" s="172" t="str">
        <f>[5]lang_3!B1713</f>
        <v>祈求</v>
      </c>
      <c r="C1713" s="172" t="str">
        <f>[5]lang_3!C1713</f>
        <v>&lt;祈求&gt;</v>
      </c>
      <c r="D1713" s="172">
        <f>[5]lang_3!D1713</f>
        <v>0</v>
      </c>
    </row>
    <row r="1714" spans="1:4">
      <c r="A1714" s="172" t="str">
        <f>[5]lang_3!A1714</f>
        <v>EMOJI_22</v>
      </c>
      <c r="B1714" s="172" t="str">
        <f>[5]lang_3!B1714</f>
        <v>来人</v>
      </c>
      <c r="C1714" s="172" t="str">
        <f>[5]lang_3!C1714</f>
        <v>&lt;来人&gt;</v>
      </c>
      <c r="D1714" s="172">
        <f>[5]lang_3!D1714</f>
        <v>0</v>
      </c>
    </row>
    <row r="1715" spans="1:4">
      <c r="A1715" s="172" t="str">
        <f>[5]lang_3!A1715</f>
        <v>EMOJI_23</v>
      </c>
      <c r="B1715" s="172" t="str">
        <f>[5]lang_3!B1715</f>
        <v>安慰</v>
      </c>
      <c r="C1715" s="172" t="str">
        <f>[5]lang_3!C1715</f>
        <v>&lt;安慰&gt;</v>
      </c>
      <c r="D1715" s="172">
        <f>[5]lang_3!D1715</f>
        <v>0</v>
      </c>
    </row>
    <row r="1716" spans="1:4">
      <c r="A1716" s="172" t="str">
        <f>[5]lang_3!A1716</f>
        <v>EMOJI_24</v>
      </c>
      <c r="B1716" s="172" t="str">
        <f>[5]lang_3!B1716</f>
        <v>大汗</v>
      </c>
      <c r="C1716" s="172" t="str">
        <f>[5]lang_3!C1716</f>
        <v>&lt;大汗&gt;</v>
      </c>
      <c r="D1716" s="172">
        <f>[5]lang_3!D1716</f>
        <v>0</v>
      </c>
    </row>
    <row r="1717" spans="1:4">
      <c r="A1717" s="172">
        <f>[5]lang_3!A1717</f>
        <v>0</v>
      </c>
      <c r="B1717" s="172">
        <f>[5]lang_3!B1717</f>
        <v>0</v>
      </c>
      <c r="C1717" s="172">
        <f>[5]lang_3!C1717</f>
        <v>0</v>
      </c>
      <c r="D1717" s="172">
        <f>[5]lang_3!D1717</f>
        <v>0</v>
      </c>
    </row>
    <row r="1718" spans="1:4">
      <c r="A1718" t="str">
        <f>[5]lang_3!A1718</f>
        <v>#回放</v>
      </c>
      <c r="B1718">
        <f>[5]lang_3!B1718</f>
        <v>0</v>
      </c>
      <c r="C1718">
        <f>[5]lang_3!C1718</f>
        <v>0</v>
      </c>
      <c r="D1718">
        <f>[5]lang_3!D1718</f>
        <v>0</v>
      </c>
    </row>
    <row r="1719" spans="1:4">
      <c r="A1719" t="str">
        <f>[5]lang_3!A1719</f>
        <v>REPLAY_ARENA</v>
      </c>
      <c r="B1719" t="str">
        <f>[5]lang_3!B1719</f>
        <v>竞技场</v>
      </c>
      <c r="C1719" t="str">
        <f>[5]lang_3!C1719</f>
        <v>#我在竞技场中与[color=1ca216]{$enemyname}[-]一较高下，快来观赏我们的精彩比赛吧！</v>
      </c>
      <c r="D1719">
        <f>[5]lang_3!D1719</f>
        <v>0</v>
      </c>
    </row>
    <row r="1720" spans="1:4">
      <c r="A1720" t="str">
        <f>[5]lang_3!A1720</f>
        <v>REPLAY_LEAGUE</v>
      </c>
      <c r="B1720" t="str">
        <f>[5]lang_3!B1720</f>
        <v>冠军对决</v>
      </c>
      <c r="C1720">
        <f>[5]lang_3!C1720</f>
        <v>0</v>
      </c>
      <c r="D1720">
        <f>[5]lang_3!D1720</f>
        <v>0</v>
      </c>
    </row>
    <row r="1721" spans="1:4">
      <c r="A1721" t="str">
        <f>[5]lang_3!A1721</f>
        <v>REPLAY_GVG</v>
      </c>
      <c r="B1721" t="str">
        <f>[5]lang_3!B1721</f>
        <v>GVG</v>
      </c>
      <c r="C1721">
        <f>[5]lang_3!C1721</f>
        <v>0</v>
      </c>
      <c r="D1721">
        <f>[5]lang_3!D1721</f>
        <v>0</v>
      </c>
    </row>
    <row r="1722" spans="1:4">
      <c r="A1722" t="str">
        <f>[5]lang_3!A1722</f>
        <v>REPLAY_FRIENDS</v>
      </c>
      <c r="B1722" t="str">
        <f>[5]lang_3!B1722</f>
        <v>好友切磋</v>
      </c>
      <c r="C1722">
        <f>[5]lang_3!C1722</f>
        <v>0</v>
      </c>
      <c r="D1722">
        <f>[5]lang_3!D1722</f>
        <v>0</v>
      </c>
    </row>
    <row r="1723" spans="1:4">
      <c r="A1723" t="str">
        <f>[5]lang_3!A1723</f>
        <v>REPLAY_TIP</v>
      </c>
      <c r="B1723">
        <f>[5]lang_3!B1723</f>
        <v>0</v>
      </c>
      <c r="C1723" t="str">
        <f>[5]lang_3!C1723</f>
        <v>#战报已经分享至世界聊天！</v>
      </c>
      <c r="D1723">
        <f>[5]lang_3!D1723</f>
        <v>0</v>
      </c>
    </row>
    <row r="1724" spans="1:4">
      <c r="A1724" t="str">
        <f>[5]lang_3!A1724</f>
        <v>REPLAY_TIP_FREQ</v>
      </c>
      <c r="B1724">
        <f>[5]lang_3!B1724</f>
        <v>0</v>
      </c>
      <c r="C1724" t="str">
        <f>[5]lang_3!C1724</f>
        <v>#战报发送过于频繁，请5分钟后再试</v>
      </c>
      <c r="D1724">
        <f>[5]lang_3!D1724</f>
        <v>0</v>
      </c>
    </row>
    <row r="1725" spans="1:4">
      <c r="A1725" t="str">
        <f>[5]lang_3!A1725</f>
        <v>REPLAY_CLEAR_TIP</v>
      </c>
      <c r="B1725">
        <f>[5]lang_3!B1725</f>
        <v>0</v>
      </c>
      <c r="C1725" t="str">
        <f>[5]lang_3!C1725</f>
        <v>#战报已过期，期待领主们再次创造精彩对决！</v>
      </c>
      <c r="D1725">
        <f>[5]lang_3!D1725</f>
        <v>0</v>
      </c>
    </row>
    <row r="1726" spans="1:4">
      <c r="A1726" t="str">
        <f>[5]lang_3!A1726</f>
        <v>REPLAY_COMPARE</v>
      </c>
      <c r="B1726">
        <f>[5]lang_3!B1726</f>
        <v>0</v>
      </c>
      <c r="C1726" t="str">
        <f>[5]lang_3!C1726</f>
        <v>#战报已过期，期待领主们再次创造精彩对决！</v>
      </c>
      <c r="D1726">
        <f>[5]lang_3!D1726</f>
        <v>0</v>
      </c>
    </row>
    <row r="1727" spans="1:4">
      <c r="A1727">
        <f>[5]lang_3!A1727</f>
        <v>0</v>
      </c>
      <c r="B1727">
        <f>[5]lang_3!B1727</f>
        <v>0</v>
      </c>
      <c r="C1727">
        <f>[5]lang_3!C1727</f>
        <v>0</v>
      </c>
      <c r="D1727">
        <f>[5]lang_3!D1727</f>
        <v>0</v>
      </c>
    </row>
    <row r="1728" spans="1:4">
      <c r="A1728" t="str">
        <f>[5]lang_3!A1728</f>
        <v>#领土争夺</v>
      </c>
      <c r="B1728">
        <f>[5]lang_3!B1728</f>
        <v>0</v>
      </c>
      <c r="C1728">
        <f>[5]lang_3!C1728</f>
        <v>0</v>
      </c>
      <c r="D1728">
        <f>[5]lang_3!D1728</f>
        <v>0</v>
      </c>
    </row>
    <row r="1729" spans="1:4">
      <c r="A1729" t="str">
        <f>[5]lang_3!A1729</f>
        <v>CITYBATTLECHENGCHI_1</v>
      </c>
      <c r="B1729">
        <f>[5]lang_3!B1729</f>
        <v>0</v>
      </c>
      <c r="C1729" t="str">
        <f>[5]lang_3!C1729</f>
        <v>布拉卡达</v>
      </c>
      <c r="D1729">
        <f>[5]lang_3!D1729</f>
        <v>0</v>
      </c>
    </row>
    <row r="1730" spans="1:4">
      <c r="A1730" t="str">
        <f>[5]lang_3!A1730</f>
        <v>CITYBATTLECHENGCHI_2</v>
      </c>
      <c r="B1730">
        <f>[5]lang_3!B1730</f>
        <v>0</v>
      </c>
      <c r="C1730" t="str">
        <f>[5]lang_3!C1730</f>
        <v>卡拉伦学院</v>
      </c>
      <c r="D1730">
        <f>[5]lang_3!D1730</f>
        <v>0</v>
      </c>
    </row>
    <row r="1731" spans="1:4">
      <c r="A1731" t="str">
        <f>[5]lang_3!A1731</f>
        <v>CITYBATTLECHENGCHI_3</v>
      </c>
      <c r="B1731">
        <f>[5]lang_3!B1731</f>
        <v>0</v>
      </c>
      <c r="C1731" t="str">
        <f>[5]lang_3!C1731</f>
        <v>塞莱斯特</v>
      </c>
      <c r="D1731">
        <f>[5]lang_3!D1731</f>
        <v>0</v>
      </c>
    </row>
    <row r="1732" spans="1:4">
      <c r="A1732" t="str">
        <f>[5]lang_3!A1732</f>
        <v>CITYBATTLECHENGCHI_4</v>
      </c>
      <c r="B1732">
        <f>[5]lang_3!B1732</f>
        <v>0</v>
      </c>
      <c r="C1732" t="str">
        <f>[5]lang_3!C1732</f>
        <v>乌拉克</v>
      </c>
      <c r="D1732">
        <f>[5]lang_3!D1732</f>
        <v>0</v>
      </c>
    </row>
    <row r="1733" spans="1:4">
      <c r="A1733" t="str">
        <f>[5]lang_3!A1733</f>
        <v>CITYBATTLECHENGCHI_5</v>
      </c>
      <c r="B1733">
        <f>[5]lang_3!B1733</f>
        <v>0</v>
      </c>
      <c r="C1733" t="str">
        <f>[5]lang_3!C1733</f>
        <v>崇高岭</v>
      </c>
      <c r="D1733">
        <f>[5]lang_3!D1733</f>
        <v>0</v>
      </c>
    </row>
    <row r="1734" spans="1:4">
      <c r="A1734" t="str">
        <f>[5]lang_3!A1734</f>
        <v>CITYBATTLECHENGCHI_6</v>
      </c>
      <c r="B1734">
        <f>[5]lang_3!B1734</f>
        <v>0</v>
      </c>
      <c r="C1734" t="str">
        <f>[5]lang_3!C1734</f>
        <v>南港郡</v>
      </c>
      <c r="D1734">
        <f>[5]lang_3!D1734</f>
        <v>0</v>
      </c>
    </row>
    <row r="1735" spans="1:4">
      <c r="A1735" t="str">
        <f>[5]lang_3!A1735</f>
        <v>CITYBATTLECHENGCHI_7</v>
      </c>
      <c r="B1735">
        <f>[5]lang_3!B1735</f>
        <v>0</v>
      </c>
      <c r="C1735" t="str">
        <f>[5]lang_3!C1735</f>
        <v>白翎城</v>
      </c>
      <c r="D1735">
        <f>[5]lang_3!D1735</f>
        <v>0</v>
      </c>
    </row>
    <row r="1736" spans="1:4">
      <c r="A1736" t="str">
        <f>[5]lang_3!A1736</f>
        <v>CITYBATTLECHENGCHI_8</v>
      </c>
      <c r="B1736">
        <f>[5]lang_3!B1736</f>
        <v>0</v>
      </c>
      <c r="C1736" t="str">
        <f>[5]lang_3!C1736</f>
        <v>拜尔德斯</v>
      </c>
      <c r="D1736">
        <f>[5]lang_3!D1736</f>
        <v>0</v>
      </c>
    </row>
    <row r="1737" spans="1:4">
      <c r="A1737" t="str">
        <f>[5]lang_3!A1737</f>
        <v>CITYBATTLECHENGCHI_9</v>
      </c>
      <c r="B1737">
        <f>[5]lang_3!B1737</f>
        <v>0</v>
      </c>
      <c r="C1737" t="str">
        <f>[5]lang_3!C1737</f>
        <v>瑞恩先王领</v>
      </c>
      <c r="D1737">
        <f>[5]lang_3!D1737</f>
        <v>0</v>
      </c>
    </row>
    <row r="1738" spans="1:4">
      <c r="A1738" t="str">
        <f>[5]lang_3!A1738</f>
        <v>CITYBATTLECHENGCHI_10</v>
      </c>
      <c r="B1738">
        <f>[5]lang_3!B1738</f>
        <v>0</v>
      </c>
      <c r="C1738" t="str">
        <f>[5]lang_3!C1738</f>
        <v>伊欧弗</v>
      </c>
      <c r="D1738">
        <f>[5]lang_3!D1738</f>
        <v>0</v>
      </c>
    </row>
    <row r="1739" spans="1:4">
      <c r="A1739" t="str">
        <f>[5]lang_3!A1739</f>
        <v>CITYBATTLECHENGCHI_11</v>
      </c>
      <c r="B1739">
        <f>[5]lang_3!B1739</f>
        <v>0</v>
      </c>
      <c r="C1739" t="str">
        <f>[5]lang_3!C1739</f>
        <v>维尔宁</v>
      </c>
      <c r="D1739">
        <f>[5]lang_3!D1739</f>
        <v>0</v>
      </c>
    </row>
    <row r="1740" spans="1:4">
      <c r="A1740" t="str">
        <f>[5]lang_3!A1740</f>
        <v>CITYBATTLECHENGCHI_12</v>
      </c>
      <c r="B1740">
        <f>[5]lang_3!B1740</f>
        <v>0</v>
      </c>
      <c r="C1740" t="str">
        <f>[5]lang_3!C1740</f>
        <v>狮鹫崖</v>
      </c>
      <c r="D1740">
        <f>[5]lang_3!D1740</f>
        <v>0</v>
      </c>
    </row>
    <row r="1741" spans="1:4">
      <c r="A1741" t="str">
        <f>[5]lang_3!A1741</f>
        <v>CITYBATTLECHENGCHI_13</v>
      </c>
      <c r="B1741">
        <f>[5]lang_3!B1741</f>
        <v>0</v>
      </c>
      <c r="C1741" t="str">
        <f>[5]lang_3!C1741</f>
        <v>良矿地</v>
      </c>
      <c r="D1741">
        <f>[5]lang_3!D1741</f>
        <v>0</v>
      </c>
    </row>
    <row r="1742" spans="1:4">
      <c r="A1742" t="str">
        <f>[5]lang_3!A1742</f>
        <v>CITYBATTLECHENGCHI_14</v>
      </c>
      <c r="B1742">
        <f>[5]lang_3!B1742</f>
        <v>0</v>
      </c>
      <c r="C1742" t="str">
        <f>[5]lang_3!C1742</f>
        <v>山丘桥</v>
      </c>
      <c r="D1742">
        <f>[5]lang_3!D1742</f>
        <v>0</v>
      </c>
    </row>
    <row r="1743" spans="1:4">
      <c r="A1743" t="str">
        <f>[5]lang_3!A1743</f>
        <v>CITYBATTLECHENGCHI_15</v>
      </c>
      <c r="B1743">
        <f>[5]lang_3!B1743</f>
        <v>0</v>
      </c>
      <c r="C1743" t="str">
        <f>[5]lang_3!C1743</f>
        <v>北泰塔利亚</v>
      </c>
      <c r="D1743">
        <f>[5]lang_3!D1743</f>
        <v>0</v>
      </c>
    </row>
    <row r="1744" spans="1:4">
      <c r="A1744" t="str">
        <f>[5]lang_3!A1744</f>
        <v>CITYBATTLECHENGCHI_16</v>
      </c>
      <c r="B1744">
        <f>[5]lang_3!B1744</f>
        <v>0</v>
      </c>
      <c r="C1744" t="str">
        <f>[5]lang_3!C1744</f>
        <v>斯坦德威克</v>
      </c>
      <c r="D1744">
        <f>[5]lang_3!D1744</f>
        <v>0</v>
      </c>
    </row>
    <row r="1745" spans="1:4">
      <c r="A1745" t="str">
        <f>[5]lang_3!A1745</f>
        <v>CITYBATTLECHENGCHI_17</v>
      </c>
      <c r="B1745">
        <f>[5]lang_3!B1745</f>
        <v>0</v>
      </c>
      <c r="C1745" t="str">
        <f>[5]lang_3!C1745</f>
        <v>丰饶地</v>
      </c>
      <c r="D1745">
        <f>[5]lang_3!D1745</f>
        <v>0</v>
      </c>
    </row>
    <row r="1746" spans="1:4">
      <c r="A1746" t="str">
        <f>[5]lang_3!A1746</f>
        <v>CITYBATTLECHENGCHI_18</v>
      </c>
      <c r="B1746">
        <f>[5]lang_3!B1746</f>
        <v>0</v>
      </c>
      <c r="C1746" t="str">
        <f>[5]lang_3!C1746</f>
        <v>哈蒙代尔</v>
      </c>
      <c r="D1746">
        <f>[5]lang_3!D1746</f>
        <v>0</v>
      </c>
    </row>
    <row r="1747" spans="1:4">
      <c r="A1747" t="str">
        <f>[5]lang_3!A1747</f>
        <v>CITYBATTLECHENGCHI_19</v>
      </c>
      <c r="B1747">
        <f>[5]lang_3!B1747</f>
        <v>0</v>
      </c>
      <c r="C1747" t="str">
        <f>[5]lang_3!C1747</f>
        <v>图拉里昂森林</v>
      </c>
      <c r="D1747">
        <f>[5]lang_3!D1747</f>
        <v>0</v>
      </c>
    </row>
    <row r="1748" spans="1:4">
      <c r="A1748" s="56" t="str">
        <f>[5]lang_3!A1748</f>
        <v>CITYBATTLECHENGCHI_20</v>
      </c>
      <c r="B1748" s="56">
        <f>[5]lang_3!B1748</f>
        <v>0</v>
      </c>
      <c r="C1748" s="56" t="str">
        <f>[5]lang_3!C1748</f>
        <v>潮汐塆</v>
      </c>
      <c r="D1748" s="56">
        <f>[5]lang_3!D1748</f>
        <v>0</v>
      </c>
    </row>
    <row r="1749" spans="1:4">
      <c r="A1749" s="56" t="str">
        <f>[5]lang_3!A1749</f>
        <v>CITYBATTLECHENGCHI_21</v>
      </c>
      <c r="B1749" s="56">
        <f>[5]lang_3!B1749</f>
        <v>0</v>
      </c>
      <c r="C1749" s="56" t="str">
        <f>[5]lang_3!C1749</f>
        <v>费里斯沼泽</v>
      </c>
      <c r="D1749" s="56">
        <f>[5]lang_3!D1749</f>
        <v>0</v>
      </c>
    </row>
    <row r="1750" spans="1:4">
      <c r="A1750" s="56" t="str">
        <f>[5]lang_3!A1750</f>
        <v>CITYBATTLECHENGCHI_22</v>
      </c>
      <c r="B1750" s="56">
        <f>[5]lang_3!B1750</f>
        <v>0</v>
      </c>
      <c r="C1750" s="56" t="str">
        <f>[5]lang_3!C1750</f>
        <v>克瑞拉</v>
      </c>
      <c r="D1750" s="56">
        <f>[5]lang_3!D1750</f>
        <v>0</v>
      </c>
    </row>
    <row r="1751" spans="1:4">
      <c r="A1751" s="56" t="str">
        <f>[5]lang_3!A1751</f>
        <v>CITYBATTLECHENGCHI_23</v>
      </c>
      <c r="B1751" s="56">
        <f>[5]lang_3!B1751</f>
        <v>0</v>
      </c>
      <c r="C1751" s="56" t="str">
        <f>[5]lang_3!C1751</f>
        <v>巨人领地</v>
      </c>
      <c r="D1751" s="56">
        <f>[5]lang_3!D1751</f>
        <v>0</v>
      </c>
    </row>
    <row r="1752" spans="1:4">
      <c r="A1752" s="56" t="str">
        <f>[5]lang_3!A1752</f>
        <v>CITYBATTLECHENGCHI_24</v>
      </c>
      <c r="B1752" s="56">
        <f>[5]lang_3!B1752</f>
        <v>0</v>
      </c>
      <c r="C1752" s="56" t="str">
        <f>[5]lang_3!C1752</f>
        <v>翡翠丘陵</v>
      </c>
      <c r="D1752" s="56">
        <f>[5]lang_3!D1752</f>
        <v>0</v>
      </c>
    </row>
    <row r="1753" spans="1:4">
      <c r="A1753" s="56" t="str">
        <f>[5]lang_3!A1753</f>
        <v>CITYBATTLECHENGCHI_25</v>
      </c>
      <c r="B1753" s="56">
        <f>[5]lang_3!B1753</f>
        <v>0</v>
      </c>
      <c r="C1753" s="56" t="str">
        <f>[5]lang_3!C1753</f>
        <v>迪雅</v>
      </c>
      <c r="D1753" s="56">
        <f>[5]lang_3!D1753</f>
        <v>0</v>
      </c>
    </row>
    <row r="1754" spans="1:4">
      <c r="A1754" t="str">
        <f>[5]lang_3!A1754</f>
        <v>CITYBATTLECHENGCHI_26</v>
      </c>
      <c r="B1754">
        <f>[5]lang_3!B1754</f>
        <v>0</v>
      </c>
      <c r="C1754" t="str">
        <f>[5]lang_3!C1754</f>
        <v>匹尔邦特</v>
      </c>
      <c r="D1754">
        <f>[5]lang_3!D1754</f>
        <v>0</v>
      </c>
    </row>
    <row r="1755" spans="1:4">
      <c r="A1755" s="56" t="str">
        <f>[5]lang_3!A1755</f>
        <v>CITYBATTLECHENGCHI_27</v>
      </c>
      <c r="B1755" s="56">
        <f>[5]lang_3!B1755</f>
        <v>0</v>
      </c>
      <c r="C1755" s="56" t="str">
        <f>[5]lang_3!C1755</f>
        <v>埃里</v>
      </c>
      <c r="D1755" s="56">
        <f>[5]lang_3!D1755</f>
        <v>0</v>
      </c>
    </row>
    <row r="1756" spans="1:4">
      <c r="A1756" s="56" t="str">
        <f>[5]lang_3!A1756</f>
        <v>CITYBATTLECHENGCHI_28</v>
      </c>
      <c r="B1756" s="56">
        <f>[5]lang_3!B1756</f>
        <v>0</v>
      </c>
      <c r="C1756" s="56" t="str">
        <f>[5]lang_3!C1756</f>
        <v>盖亚之冠</v>
      </c>
      <c r="D1756" s="56">
        <f>[5]lang_3!D1756</f>
        <v>0</v>
      </c>
    </row>
    <row r="1757" spans="1:4">
      <c r="A1757" s="56" t="str">
        <f>[5]lang_3!A1757</f>
        <v>CITYBATTLECHENGCHI_29</v>
      </c>
      <c r="B1757" s="56">
        <f>[5]lang_3!B1757</f>
        <v>0</v>
      </c>
      <c r="C1757" s="56" t="str">
        <f>[5]lang_3!C1757</f>
        <v>北图拉里昂</v>
      </c>
      <c r="D1757" s="56">
        <f>[5]lang_3!D1757</f>
        <v>0</v>
      </c>
    </row>
    <row r="1758" spans="1:4">
      <c r="A1758" s="56" t="str">
        <f>[5]lang_3!A1758</f>
        <v>CITYBATTLECHENGCHI_30</v>
      </c>
      <c r="B1758" s="56">
        <f>[5]lang_3!B1758</f>
        <v>0</v>
      </c>
      <c r="C1758" s="56" t="str">
        <f>[5]lang_3!C1758</f>
        <v>斯巴沃德</v>
      </c>
      <c r="D1758" s="56">
        <f>[5]lang_3!D1758</f>
        <v>0</v>
      </c>
    </row>
    <row r="1759" spans="1:4">
      <c r="A1759" s="56">
        <f>[5]lang_3!A1759</f>
        <v>0</v>
      </c>
      <c r="B1759" s="56">
        <f>[5]lang_3!B1759</f>
        <v>0</v>
      </c>
      <c r="C1759" s="56">
        <f>[5]lang_3!C1759</f>
        <v>0</v>
      </c>
      <c r="D1759" s="56">
        <f>[5]lang_3!D1759</f>
        <v>0</v>
      </c>
    </row>
    <row r="1760" spans="1:4">
      <c r="A1760" s="56">
        <f>[5]lang_3!A1760</f>
        <v>0</v>
      </c>
      <c r="B1760" s="56">
        <f>[5]lang_3!B1760</f>
        <v>0</v>
      </c>
      <c r="C1760" s="56">
        <f>[5]lang_3!C1760</f>
        <v>0</v>
      </c>
      <c r="D1760" s="56">
        <f>[5]lang_3!D1760</f>
        <v>0</v>
      </c>
    </row>
    <row r="1761" spans="1:4">
      <c r="A1761" t="str">
        <f>[5]lang_3!A1761</f>
        <v>CITYBATTLEPREPARE_1</v>
      </c>
      <c r="B1761">
        <f>[5]lang_3!B1761</f>
        <v>0</v>
      </c>
      <c r="C1761" t="str">
        <f>[5]lang_3!C1761</f>
        <v>军粮</v>
      </c>
      <c r="D1761">
        <f>[5]lang_3!D1761</f>
        <v>0</v>
      </c>
    </row>
    <row r="1762" spans="1:4">
      <c r="A1762" s="60" t="str">
        <f>[5]lang_3!A1762</f>
        <v>CITYBATTLEPREPARE_2</v>
      </c>
      <c r="B1762" s="60">
        <f>[5]lang_3!B1762</f>
        <v>0</v>
      </c>
      <c r="C1762" s="60" t="str">
        <f>[5]lang_3!C1762</f>
        <v>城墙</v>
      </c>
      <c r="D1762" s="60">
        <f>[5]lang_3!D1762</f>
        <v>0</v>
      </c>
    </row>
    <row r="1763" spans="1:4">
      <c r="A1763" s="60" t="str">
        <f>[5]lang_3!A1763</f>
        <v>CITYBATTLEPREPARE_3</v>
      </c>
      <c r="B1763" s="60">
        <f>[5]lang_3!B1763</f>
        <v>0</v>
      </c>
      <c r="C1763" s="60" t="str">
        <f>[5]lang_3!C1763</f>
        <v>佣兵营帐</v>
      </c>
      <c r="D1763" s="60">
        <f>[5]lang_3!D1763</f>
        <v>0</v>
      </c>
    </row>
    <row r="1764" spans="1:4">
      <c r="A1764" s="60" t="str">
        <f>[5]lang_3!A1764</f>
        <v>CITYBATTLEPREPARE_4</v>
      </c>
      <c r="B1764" s="60">
        <f>[5]lang_3!B1764</f>
        <v>0</v>
      </c>
      <c r="C1764" s="60" t="str">
        <f>[5]lang_3!C1764</f>
        <v>马丽特塔</v>
      </c>
      <c r="D1764" s="60">
        <f>[5]lang_3!D1764</f>
        <v>0</v>
      </c>
    </row>
    <row r="1765" spans="1:4">
      <c r="A1765" t="str">
        <f>[5]lang_3!A1765</f>
        <v>CITYBATTLEPREPARE_5</v>
      </c>
      <c r="B1765">
        <f>[5]lang_3!B1765</f>
        <v>0</v>
      </c>
      <c r="C1765" t="str">
        <f>[5]lang_3!C1765</f>
        <v>星轴</v>
      </c>
      <c r="D1765">
        <f>[5]lang_3!D1765</f>
        <v>0</v>
      </c>
    </row>
    <row r="1766" spans="1:4">
      <c r="A1766" s="175" t="str">
        <f>[5]lang_3!A1766</f>
        <v>CITYBATTLEPREPARE_6</v>
      </c>
      <c r="B1766" s="175">
        <f>[5]lang_3!B1766</f>
        <v>0</v>
      </c>
      <c r="C1766" s="175" t="str">
        <f>[5]lang_3!C1766</f>
        <v>真理之园</v>
      </c>
      <c r="D1766" s="175">
        <f>[5]lang_3!D1766</f>
        <v>0</v>
      </c>
    </row>
    <row r="1767" spans="1:4">
      <c r="A1767" s="175">
        <f>[5]lang_3!A1767</f>
        <v>0</v>
      </c>
      <c r="B1767" s="175">
        <f>[5]lang_3!B1767</f>
        <v>0</v>
      </c>
      <c r="C1767" s="175">
        <f>[5]lang_3!C1767</f>
        <v>0</v>
      </c>
      <c r="D1767" s="175">
        <f>[5]lang_3!D1767</f>
        <v>0</v>
      </c>
    </row>
    <row r="1768" spans="1:4">
      <c r="A1768" s="175" t="str">
        <f>[5]lang_3!A1768</f>
        <v>CITYBATTLEPREPAREDES_1</v>
      </c>
      <c r="B1768" s="175">
        <f>[5]lang_3!B1768</f>
        <v>0</v>
      </c>
      <c r="C1768" s="175" t="str">
        <f>[5]lang_3!C1768</f>
        <v>#兵团攻击+{$factor}%</v>
      </c>
      <c r="D1768" s="175">
        <f>[5]lang_3!D1768</f>
        <v>0</v>
      </c>
    </row>
    <row r="1769" spans="1:4">
      <c r="A1769" s="174" t="str">
        <f>[5]lang_3!A1769</f>
        <v>CITYBATTLEPREPAREDES_2</v>
      </c>
      <c r="B1769" s="174">
        <f>[5]lang_3!B1769</f>
        <v>0</v>
      </c>
      <c r="C1769" s="174" t="str">
        <f>[5]lang_3!C1769</f>
        <v>#兵团生命+{$factor}%</v>
      </c>
      <c r="D1769" s="174">
        <f>[5]lang_3!D1769</f>
        <v>0</v>
      </c>
    </row>
    <row r="1770" spans="1:4">
      <c r="A1770" s="175" t="str">
        <f>[5]lang_3!A1770</f>
        <v>CITYBATTLEPREPAREDES_3</v>
      </c>
      <c r="B1770" s="175">
        <f>[5]lang_3!B1770</f>
        <v>0</v>
      </c>
      <c r="C1770" s="175" t="str">
        <f>[5]lang_3!C1770</f>
        <v>#英雄攻击+{$factor}</v>
      </c>
      <c r="D1770" s="175">
        <f>[5]lang_3!D1770</f>
        <v>0</v>
      </c>
    </row>
    <row r="1771" spans="1:4">
      <c r="A1771" s="175" t="str">
        <f>[5]lang_3!A1771</f>
        <v>CITYBATTLEPREPAREDES_4</v>
      </c>
      <c r="B1771" s="175">
        <f>[5]lang_3!B1771</f>
        <v>0</v>
      </c>
      <c r="C1771" s="175" t="str">
        <f>[5]lang_3!C1771</f>
        <v>#英雄防御+{$factor}</v>
      </c>
      <c r="D1771" s="175">
        <f>[5]lang_3!D1771</f>
        <v>0</v>
      </c>
    </row>
    <row r="1772" spans="1:4">
      <c r="A1772" s="169" t="str">
        <f>[5]lang_3!A1772</f>
        <v>CITYBATTLEPREPAREDES_5</v>
      </c>
      <c r="B1772" s="169">
        <f>[5]lang_3!B1772</f>
        <v>0</v>
      </c>
      <c r="C1772" s="169" t="str">
        <f>[5]lang_3!C1772</f>
        <v>#英雄智力+{$factor}</v>
      </c>
      <c r="D1772" s="169">
        <f>[5]lang_3!D1772</f>
        <v>0</v>
      </c>
    </row>
    <row r="1773" spans="1:4">
      <c r="A1773" s="169" t="str">
        <f>[5]lang_3!A1773</f>
        <v>CITYBATTLEPREPAREDES_6</v>
      </c>
      <c r="B1773" s="169">
        <f>[5]lang_3!B1773</f>
        <v>0</v>
      </c>
      <c r="C1773" s="169" t="str">
        <f>[5]lang_3!C1773</f>
        <v>#英雄知识+{$factor}</v>
      </c>
      <c r="D1773" s="169">
        <f>[5]lang_3!D1773</f>
        <v>0</v>
      </c>
    </row>
    <row r="1774" spans="1:4">
      <c r="A1774" s="169">
        <f>[5]lang_3!A1774</f>
        <v>0</v>
      </c>
      <c r="B1774" s="169">
        <f>[5]lang_3!B1774</f>
        <v>0</v>
      </c>
      <c r="C1774" s="169">
        <f>[5]lang_3!C1774</f>
        <v>0</v>
      </c>
      <c r="D1774" s="169">
        <f>[5]lang_3!D1774</f>
        <v>0</v>
      </c>
    </row>
    <row r="1775" spans="1:4">
      <c r="A1775" s="169" t="str">
        <f>[5]lang_3!A1775</f>
        <v>CITYBATTLE_PREV_1</v>
      </c>
      <c r="B1775" s="169">
        <f>[5]lang_3!B1775</f>
        <v>0</v>
      </c>
      <c r="C1775" s="169" t="str">
        <f>[5]lang_3!C1775</f>
        <v>积分获得量+10%</v>
      </c>
      <c r="D1775" s="169">
        <f>[5]lang_3!D1775</f>
        <v>0</v>
      </c>
    </row>
    <row r="1776" spans="1:4">
      <c r="A1776" s="169" t="str">
        <f>[5]lang_3!A1776</f>
        <v>CITYBATTLE_PREV_2</v>
      </c>
      <c r="B1776" s="169">
        <f>[5]lang_3!B1776</f>
        <v>0</v>
      </c>
      <c r="C1776" s="169" t="str">
        <f>[5]lang_3!C1776</f>
        <v>副本扫荡产出概率增加20%</v>
      </c>
      <c r="D1776" s="169">
        <f>[5]lang_3!D1776</f>
        <v>0</v>
      </c>
    </row>
    <row r="1777" spans="1:4">
      <c r="A1777" s="169" t="str">
        <f>[5]lang_3!A1777</f>
        <v>CITYBATTLE_PREV_3</v>
      </c>
      <c r="B1777" s="169">
        <f>[5]lang_3!B1777</f>
        <v>0</v>
      </c>
      <c r="C1777" s="169" t="str">
        <f>[5]lang_3!C1777</f>
        <v>宝物占星每日有一次半价机会</v>
      </c>
      <c r="D1777" s="169">
        <f>[5]lang_3!D1777</f>
        <v>0</v>
      </c>
    </row>
    <row r="1778" spans="1:4">
      <c r="A1778" s="169">
        <f>[5]lang_3!A1778</f>
        <v>0</v>
      </c>
      <c r="B1778" s="169">
        <f>[5]lang_3!B1778</f>
        <v>0</v>
      </c>
      <c r="C1778" s="169">
        <f>[5]lang_3!C1778</f>
        <v>0</v>
      </c>
      <c r="D1778" s="169">
        <f>[5]lang_3!D1778</f>
        <v>0</v>
      </c>
    </row>
    <row r="1779" spans="1:4">
      <c r="A1779" s="169" t="str">
        <f>[5]lang_3!A1779</f>
        <v>CITYBATTLE_TIP_01</v>
      </c>
      <c r="B1779" s="169">
        <f>[5]lang_3!B1779</f>
        <v>0</v>
      </c>
      <c r="C1779" s="169" t="str">
        <f>[5]lang_3!C1779</f>
        <v>城池战事过于激烈，无法排遣部队，请稍后再试</v>
      </c>
      <c r="D1779" s="169">
        <f>[5]lang_3!D1779</f>
        <v>0</v>
      </c>
    </row>
    <row r="1780" spans="1:4">
      <c r="A1780" s="174" t="str">
        <f>[5]lang_3!A1780</f>
        <v>CITYBATTLE_TIP_02</v>
      </c>
      <c r="B1780" s="174">
        <f>[5]lang_3!B1780</f>
        <v>0</v>
      </c>
      <c r="C1780" s="174" t="str">
        <f>[5]lang_3!C1780</f>
        <v>#[color=ffeea0]      领取奖励需要：进行建造[-][color=ff0000]$num/$num1[-][color=ffeea0]次[-]</v>
      </c>
      <c r="D1780" s="174">
        <f>[5]lang_3!D1780</f>
        <v>0</v>
      </c>
    </row>
    <row r="1781" spans="1:4">
      <c r="A1781" s="174" t="str">
        <f>[5]lang_3!A1781</f>
        <v>CITYBATTLE_TIP_03</v>
      </c>
      <c r="B1781" s="174">
        <f>[5]lang_3!B1781</f>
        <v>0</v>
      </c>
      <c r="C1781" s="174" t="str">
        <f>[5]lang_3!C1781</f>
        <v>#[color=ffeea0]      领取奖励需要：进行建造[-][color=27f73a]$num/$num1[-][color=ffeea0]次[-]</v>
      </c>
      <c r="D1781" s="174">
        <f>[5]lang_3!D1781</f>
        <v>0</v>
      </c>
    </row>
    <row r="1782" spans="1:4">
      <c r="A1782" s="174" t="str">
        <f>[5]lang_3!A1782</f>
        <v>CITYBATTLE_TIP_04</v>
      </c>
      <c r="B1782" s="174">
        <f>[5]lang_3!B1782</f>
        <v>0</v>
      </c>
      <c r="C1782" s="174" t="str">
        <f>[5]lang_3!C1782</f>
        <v>#部队还在待命，快去派遣他们到指示区域吧</v>
      </c>
      <c r="D1782" s="174">
        <f>[5]lang_3!D1782</f>
        <v>0</v>
      </c>
    </row>
    <row r="1783" spans="1:4">
      <c r="A1783" s="174" t="str">
        <f>[5]lang_3!A1783</f>
        <v>CITYBATTLE_TIP_05</v>
      </c>
      <c r="B1783" s="174">
        <f>[5]lang_3!B1783</f>
        <v>0</v>
      </c>
      <c r="C1783" s="174" t="str">
        <f>[5]lang_3!C1783</f>
        <v>#[color=645252]您在[color=48b946]{$city}[-]的部队已经开始战斗，是否前往观战？[-]</v>
      </c>
      <c r="D1783" s="174">
        <f>[5]lang_3!D1783</f>
        <v>0</v>
      </c>
    </row>
    <row r="1784" spans="1:4">
      <c r="A1784" s="174" t="str">
        <f>[5]lang_3!A1784</f>
        <v>CITYBATTLE_TIP_06</v>
      </c>
      <c r="B1784" s="174">
        <f>[5]lang_3!B1784</f>
        <v>0</v>
      </c>
      <c r="C1784" s="174" t="str">
        <f>[5]lang_3!C1784</f>
        <v>#[color=645252]您的部队正在[color=48b946]{$city}[-]严阵以待，是否撤出部队？[-]</v>
      </c>
      <c r="D1784" s="174">
        <f>[5]lang_3!D1784</f>
        <v>0</v>
      </c>
    </row>
    <row r="1785" spans="1:4">
      <c r="A1785" s="174" t="str">
        <f>[5]lang_3!A1785</f>
        <v>CITYBATTLE_TIP_07</v>
      </c>
      <c r="B1785" s="174">
        <f>[5]lang_3!B1785</f>
        <v>0</v>
      </c>
      <c r="C1785" s="174" t="str">
        <f>[5]lang_3!C1785</f>
        <v>#前往观战</v>
      </c>
      <c r="D1785" s="174">
        <f>[5]lang_3!D1785</f>
        <v>0</v>
      </c>
    </row>
    <row r="1786" spans="1:4">
      <c r="A1786" s="174" t="str">
        <f>[5]lang_3!A1786</f>
        <v>CITYBATTLE_TIP_08</v>
      </c>
      <c r="B1786" s="174">
        <f>[5]lang_3!B1786</f>
        <v>0</v>
      </c>
      <c r="C1786" s="174" t="str">
        <f>[5]lang_3!C1786</f>
        <v>#撤出部队</v>
      </c>
      <c r="D1786" s="174">
        <f>[5]lang_3!D1786</f>
        <v>0</v>
      </c>
    </row>
    <row r="1787" spans="1:4">
      <c r="A1787" s="174" t="str">
        <f>[5]lang_3!A1787</f>
        <v>CITYBATTLE_TIP_09</v>
      </c>
      <c r="B1787" s="174">
        <f>[5]lang_3!B1787</f>
        <v>0</v>
      </c>
      <c r="C1787" s="174" t="str">
        <f>[5]lang_3!C1787</f>
        <v>#[color=645252]您的部队正在[color=48b946]{$city}[-]激烈战斗，请稍后再试[-]</v>
      </c>
      <c r="D1787" s="174">
        <f>[5]lang_3!D1787</f>
        <v>0</v>
      </c>
    </row>
    <row r="1788" spans="1:4">
      <c r="A1788" s="174" t="str">
        <f>[5]lang_3!A1788</f>
        <v>CITYBATTLE_TIP_10</v>
      </c>
      <c r="B1788" s="174">
        <f>[5]lang_3!B1788</f>
        <v>0</v>
      </c>
      <c r="C1788" s="174" t="str">
        <f>[5]lang_3!C1788</f>
        <v>#全军正在进行战前准备，请备战结束后再来派遣部队</v>
      </c>
      <c r="D1788" s="174">
        <f>[5]lang_3!D1788</f>
        <v>0</v>
      </c>
    </row>
    <row r="1789" spans="1:4">
      <c r="A1789" s="174" t="str">
        <f>[5]lang_3!A1789</f>
        <v>CITYBATTLE_TIP_11</v>
      </c>
      <c r="B1789" s="174">
        <f>[5]lang_3!B1789</f>
        <v>0</v>
      </c>
      <c r="C1789" s="174" t="str">
        <f>[5]lang_3!C1789</f>
        <v>#剩余建造次数不足，快去消耗体力再来吧</v>
      </c>
      <c r="D1789" s="174">
        <f>[5]lang_3!D1789</f>
        <v>0</v>
      </c>
    </row>
    <row r="1790" spans="1:4">
      <c r="A1790" s="174" t="str">
        <f>[5]lang_3!A1790</f>
        <v>CITYBATTLE_TIP_12</v>
      </c>
      <c r="B1790" s="174">
        <f>[5]lang_3!B1790</f>
        <v>0</v>
      </c>
      <c r="C1790" s="174" t="str">
        <f>[5]lang_3!C1790</f>
        <v>#[color=452900,fontsize=22]是否花费[-][pic= globalImageUI_littleDiamond.png][-][color=452900,fontsize=22]{$revive}[-][color=452900,fontsize=22]复活当前编组？[-]</v>
      </c>
      <c r="D1790" s="174">
        <f>[5]lang_3!D1790</f>
        <v>0</v>
      </c>
    </row>
    <row r="1791" spans="1:4">
      <c r="A1791" s="174" t="str">
        <f>[5]lang_3!A1791</f>
        <v>CITYBATTLE_TIP_13</v>
      </c>
      <c r="B1791" s="174">
        <f>[5]lang_3!B1791</f>
        <v>0</v>
      </c>
      <c r="C1791" s="174" t="str">
        <f>[5]lang_3!C1791</f>
        <v>#备战已经结束，快去配置部队准备发起领土争夺！</v>
      </c>
      <c r="D1791" s="174">
        <f>[5]lang_3!D1791</f>
        <v>0</v>
      </c>
    </row>
    <row r="1792" spans="1:4">
      <c r="A1792" s="174" t="str">
        <f>[5]lang_3!A1792</f>
        <v>CITYBATTLE_TIP_14</v>
      </c>
      <c r="B1792" s="174">
        <f>[5]lang_3!B1792</f>
        <v>0</v>
      </c>
      <c r="C1792" s="174" t="str">
        <f>[5]lang_3!C1792</f>
        <v>#城池达到人数最大上限，快去选择其他城池进行战斗吧！</v>
      </c>
      <c r="D1792" s="174">
        <f>[5]lang_3!D1792</f>
        <v>0</v>
      </c>
    </row>
    <row r="1793" spans="1:4">
      <c r="A1793" s="174" t="str">
        <f>[5]lang_3!A1793</f>
        <v>CITYBATTLE_TIP_15</v>
      </c>
      <c r="B1793" s="174">
        <f>[5]lang_3!B1793</f>
        <v>0</v>
      </c>
      <c r="C1793" s="174" t="str">
        <f>[5]lang_3!C1793</f>
        <v>#本日内不再接受该提示</v>
      </c>
      <c r="D1793" s="174">
        <f>[5]lang_3!D1793</f>
        <v>0</v>
      </c>
    </row>
    <row r="1794" spans="1:4">
      <c r="A1794" s="174" t="str">
        <f>[5]lang_3!A1794</f>
        <v>CITYBATTLE_TIP_16</v>
      </c>
      <c r="B1794" s="174">
        <f>[5]lang_3!B1794</f>
        <v>0</v>
      </c>
      <c r="C1794" s="174" t="str">
        <f>[5]lang_3!C1794</f>
        <v>#一片废墟，稍后再来吧</v>
      </c>
      <c r="D1794" s="174">
        <f>[5]lang_3!D1794</f>
        <v>0</v>
      </c>
    </row>
    <row r="1795" spans="1:4">
      <c r="A1795" s="174" t="str">
        <f>[5]lang_3!A1795</f>
        <v>CITYBATTLE_TIP_17</v>
      </c>
      <c r="B1795" s="174">
        <f>[5]lang_3!B1795</f>
        <v>0</v>
      </c>
      <c r="C1795" s="174" t="str">
        <f>[5]lang_3!C1795</f>
        <v>#当前部队正在战斗中，暂时无法移动，请在空闲时再试</v>
      </c>
      <c r="D1795" s="174">
        <f>[5]lang_3!D1795</f>
        <v>0</v>
      </c>
    </row>
    <row r="1796" spans="1:4">
      <c r="A1796" s="174" t="str">
        <f>[5]lang_3!A1796</f>
        <v>CITYBATTLE_TIP_18</v>
      </c>
      <c r="B1796" s="174">
        <f>[5]lang_3!B1796</f>
        <v>0</v>
      </c>
      <c r="C1796" s="174" t="str">
        <f>[5]lang_3!C1796</f>
        <v>#您暂时还没有联盟呢，快去加入吧！</v>
      </c>
      <c r="D1796" s="174">
        <f>[5]lang_3!D1796</f>
        <v>0</v>
      </c>
    </row>
    <row r="1797" spans="1:4">
      <c r="A1797" s="174" t="str">
        <f>[5]lang_3!A1797</f>
        <v>CITYBATTLE_TIP_19</v>
      </c>
      <c r="B1797" s="174">
        <f>[5]lang_3!B1797</f>
        <v>0</v>
      </c>
      <c r="C1797" s="174" t="str">
        <f>[5]lang_3!C1797</f>
        <v>#当前部队已经阵亡，快去复活她们吧</v>
      </c>
      <c r="D1797" s="174">
        <f>[5]lang_3!D1797</f>
        <v>0</v>
      </c>
    </row>
    <row r="1798" spans="1:4">
      <c r="A1798" s="174" t="str">
        <f>[5]lang_3!A1798</f>
        <v>CITYBATTLE_TIP_20</v>
      </c>
      <c r="B1798" s="174">
        <f>[5]lang_3!B1798</f>
        <v>0</v>
      </c>
      <c r="C1798" s="174" t="str">
        <f>[5]lang_3!C1798</f>
        <v>#请先进行布阵，等待战斗开始的号角</v>
      </c>
      <c r="D1798" s="174">
        <f>[5]lang_3!D1798</f>
        <v>0</v>
      </c>
    </row>
    <row r="1799" spans="1:4">
      <c r="A1799" s="174" t="str">
        <f>[5]lang_3!A1799</f>
        <v>CITYBATTLE_TIP_21</v>
      </c>
      <c r="B1799" s="174">
        <f>[5]lang_3!B1799</f>
        <v>0</v>
      </c>
      <c r="C1799" s="174" t="str">
        <f>[5]lang_3!C1799</f>
        <v>#领土争夺将在50级开启，耐心等待哟！</v>
      </c>
      <c r="D1799" s="174">
        <f>[5]lang_3!D1799</f>
        <v>0</v>
      </c>
    </row>
    <row r="1800" spans="1:4">
      <c r="A1800" s="174" t="str">
        <f>[5]lang_3!A1800</f>
        <v>CITYBATTLE_TIP_22</v>
      </c>
      <c r="B1800" s="174">
        <f>[5]lang_3!B1800</f>
        <v>0</v>
      </c>
      <c r="C1800" s="174" t="str">
        <f>[5]lang_3!C1800</f>
        <v>#该城池与您所属服务器的其他城池都不相邻，无法进攻</v>
      </c>
      <c r="D1800" s="174">
        <f>[5]lang_3!D1800</f>
        <v>0</v>
      </c>
    </row>
    <row r="1801" spans="1:4">
      <c r="A1801" s="174" t="str">
        <f>[5]lang_3!A1801</f>
        <v>CITYBATTLE_TIP_23</v>
      </c>
      <c r="B1801" s="174">
        <f>[5]lang_3!B1801</f>
        <v>0</v>
      </c>
      <c r="C1801" s="174" t="str">
        <f>[5]lang_3!C1801</f>
        <v>#该部队已经在此城中了，无需重复派遣</v>
      </c>
      <c r="D1801" s="174">
        <f>[5]lang_3!D1801</f>
        <v>0</v>
      </c>
    </row>
    <row r="1802" spans="1:4">
      <c r="A1802" s="174" t="str">
        <f>[5]lang_3!A1802</f>
        <v>CITYBATTLE_TIP_24</v>
      </c>
      <c r="B1802" s="174">
        <f>[5]lang_3!B1802</f>
        <v>0</v>
      </c>
      <c r="C1802" s="174" t="str">
        <f>[5]lang_3!C1802</f>
        <v>#敌方大本营不可被占领，留点活路给他们吧</v>
      </c>
      <c r="D1802" s="174">
        <f>[5]lang_3!D1802</f>
        <v>0</v>
      </c>
    </row>
    <row r="1803" spans="1:4">
      <c r="A1803" s="174" t="str">
        <f>[5]lang_3!A1803</f>
        <v>CITYBATTLE_TIP_25</v>
      </c>
      <c r="B1803" s="174">
        <f>[5]lang_3!B1803</f>
        <v>0</v>
      </c>
      <c r="C1803" s="174" t="str">
        <f>[5]lang_3!C1803</f>
        <v>#战斗结算中，无法进行派遣，请耐心等待结果出炉</v>
      </c>
      <c r="D1803" s="174">
        <f>[5]lang_3!D1803</f>
        <v>0</v>
      </c>
    </row>
    <row r="1804" spans="1:4">
      <c r="A1804" s="174" t="str">
        <f>[5]lang_3!A1804</f>
        <v>CITYBATTLE_TIP_26</v>
      </c>
      <c r="B1804" s="174">
        <f>[5]lang_3!B1804</f>
        <v>0</v>
      </c>
      <c r="C1804" s="174" t="str">
        <f>[5]lang_3!C1804</f>
        <v>#战斗已经结束了，请下赛季再来哟！</v>
      </c>
      <c r="D1804" s="174">
        <f>[5]lang_3!D1804</f>
        <v>0</v>
      </c>
    </row>
    <row r="1805" spans="1:4">
      <c r="A1805" s="174" t="str">
        <f>[5]lang_3!A1805</f>
        <v>CITYBATTLE_TIP_27</v>
      </c>
      <c r="B1805" s="174">
        <f>[5]lang_3!B1805</f>
        <v>0</v>
      </c>
      <c r="C1805" s="174" t="str">
        <f>[5]lang_3!C1805</f>
        <v>#己方大本营，无需派遣驻守</v>
      </c>
      <c r="D1805" s="174">
        <f>[5]lang_3!D1805</f>
        <v>0</v>
      </c>
    </row>
    <row r="1806" spans="1:4">
      <c r="A1806" s="174" t="str">
        <f>[5]lang_3!A1806</f>
        <v>CITYBATTLE_TIP_28</v>
      </c>
      <c r="B1806" s="174">
        <f>[5]lang_3!B1806</f>
        <v>0</v>
      </c>
      <c r="C1806" s="174" t="str">
        <f>[5]lang_3!C1806</f>
        <v>#所选部队正被派遣出征，暂时不可被编辑</v>
      </c>
      <c r="D1806" s="174">
        <f>[5]lang_3!D1806</f>
        <v>0</v>
      </c>
    </row>
    <row r="1807" spans="1:4">
      <c r="A1807" s="174" t="str">
        <f>[5]lang_3!A1807</f>
        <v>CITYBATTLE_TIP_29</v>
      </c>
      <c r="B1807" s="174">
        <f>[5]lang_3!B1807</f>
        <v>0</v>
      </c>
      <c r="C1807" s="174" t="str">
        <f>[5]lang_3!C1807</f>
        <v>#[color=645252,fontsize=20]当前编组并未有[color=cd201e,fontsize=20]兵团[-]构成，是否继续？[-]</v>
      </c>
      <c r="D1807" s="174">
        <f>[5]lang_3!D1807</f>
        <v>0</v>
      </c>
    </row>
    <row r="1808" spans="1:4">
      <c r="A1808" s="174" t="str">
        <f>[5]lang_3!A1808</f>
        <v>CITYBATTLE_TIP_30</v>
      </c>
      <c r="B1808" s="174">
        <f>[5]lang_3!B1808</f>
        <v>0</v>
      </c>
      <c r="C1808" s="174" t="str">
        <f>[5]lang_3!C1808</f>
        <v>#[color=645252,fontsize=20]当前编组并未有[color=cd201e,fontsize=20]英雄[-]构成，是否继续？[-]</v>
      </c>
      <c r="D1808" s="174">
        <f>[5]lang_3!D1808</f>
        <v>0</v>
      </c>
    </row>
    <row r="1809" spans="1:4">
      <c r="A1809" s="174" t="str">
        <f>[5]lang_3!A1809</f>
        <v>CITYBATTLE_TIP_31</v>
      </c>
      <c r="B1809" s="174">
        <f>[5]lang_3!B1809</f>
        <v>0</v>
      </c>
      <c r="C1809" s="174" t="str">
        <f>[5]lang_3!C1809</f>
        <v>#城池占领后，可在下周一5:00收取占领奖励邮件</v>
      </c>
      <c r="D1809" s="174">
        <f>[5]lang_3!D1809</f>
        <v>0</v>
      </c>
    </row>
    <row r="1810" spans="1:4">
      <c r="A1810" s="174" t="str">
        <f>[5]lang_3!A1810</f>
        <v>CITYBATTLE_TIP_32</v>
      </c>
      <c r="B1810" s="174" t="str">
        <f>[5]lang_3!B1810</f>
        <v>报错</v>
      </c>
      <c r="C1810" s="174" t="str">
        <f>[5]lang_3!C1810</f>
        <v>#恩洛斯正在接入魔法门，大陆时间线出现混乱！</v>
      </c>
      <c r="D1810" s="174">
        <f>[5]lang_3!D1810</f>
        <v>0</v>
      </c>
    </row>
    <row r="1811" spans="1:4" ht="16.5">
      <c r="A1811" s="168" t="str">
        <f>[5]lang_3!A1811</f>
        <v>CITYBATTLE_TIP_33</v>
      </c>
      <c r="B1811" s="168" t="str">
        <f>[5]lang_3!B1811</f>
        <v>例行维护</v>
      </c>
      <c r="C1811" s="168" t="str">
        <f>[5]lang_3!C1811</f>
        <v>#恩洛斯正在接入魔法门，大陆时间线将在最多一刻钟后恢复正常</v>
      </c>
      <c r="D1811" s="168">
        <f>[5]lang_3!D1811</f>
        <v>0</v>
      </c>
    </row>
    <row r="1812" spans="1:4" ht="16.5">
      <c r="A1812" s="168" t="str">
        <f>[5]lang_3!A1812</f>
        <v>CITYBATTLE_TIP_34</v>
      </c>
      <c r="B1812" s="168" t="str">
        <f>[5]lang_3!B1812</f>
        <v>未完成匹配</v>
      </c>
      <c r="C1812" s="168" t="str">
        <f>[5]lang_3!C1812</f>
        <v>#领土争夺无法接入其他恩洛斯大陆，魔法门尚未搭建完成</v>
      </c>
      <c r="D1812" s="168">
        <f>[5]lang_3!D1812</f>
        <v>0</v>
      </c>
    </row>
    <row r="1813" spans="1:4" ht="16.5">
      <c r="A1813" s="168" t="str">
        <f>[5]lang_3!A1813</f>
        <v>CITYBATTLE_TIP_35</v>
      </c>
      <c r="B1813" s="168">
        <f>[5]lang_3!B1813</f>
        <v>0</v>
      </c>
      <c r="C1813" s="168" t="str">
        <f>[5]lang_3!C1813</f>
        <v>#建筑已满级，继续建造仅增加个人次数</v>
      </c>
      <c r="D1813" s="168">
        <f>[5]lang_3!D1813</f>
        <v>0</v>
      </c>
    </row>
    <row r="1814" spans="1:4" ht="16.5">
      <c r="A1814" s="168" t="str">
        <f>[5]lang_3!A1814</f>
        <v>CITYBATTLE_TIP_36</v>
      </c>
      <c r="B1814" s="168">
        <f>[5]lang_3!B1814</f>
        <v>0</v>
      </c>
      <c r="C1814" s="168" t="str">
        <f>[5]lang_3!C1814</f>
        <v>#战斗即将开始，请耐心等待</v>
      </c>
      <c r="D1814" s="168">
        <f>[5]lang_3!D1814</f>
        <v>0</v>
      </c>
    </row>
    <row r="1815" spans="1:4">
      <c r="A1815" s="174" t="str">
        <f>[5]lang_3!A1815</f>
        <v>CITYBATTLE_TIP_37</v>
      </c>
      <c r="B1815" s="174">
        <f>[5]lang_3!B1815</f>
        <v>0</v>
      </c>
      <c r="C1815" s="174" t="str">
        <f>[5]lang_3!C1815</f>
        <v>#对方为中立英雄，无法探查编组</v>
      </c>
      <c r="D1815" s="174">
        <f>[5]lang_3!D1815</f>
        <v>0</v>
      </c>
    </row>
    <row r="1816" spans="1:4">
      <c r="A1816" s="174">
        <f>[5]lang_3!A1816</f>
        <v>0</v>
      </c>
      <c r="B1816" s="174">
        <f>[5]lang_3!B1816</f>
        <v>0</v>
      </c>
      <c r="C1816" s="174">
        <f>[5]lang_3!C1816</f>
        <v>0</v>
      </c>
      <c r="D1816" s="174">
        <f>[5]lang_3!D1816</f>
        <v>0</v>
      </c>
    </row>
    <row r="1817" spans="1:4">
      <c r="A1817" s="175" t="str">
        <f>[5]lang_3!A1817</f>
        <v>RULE_CITYBATTLE</v>
      </c>
      <c r="B1817" s="175">
        <f>[5]lang_3!B1817</f>
        <v>0</v>
      </c>
      <c r="C1817" s="175" t="str">
        <f>[5]lang_3!C1817</f>
        <v>#[color=645252]1、领土争夺是以服务器为单位的城池策略对战玩法，每周会选取2-3个服务器进行匹配[-][][-][color=645252,fontsize=6]　[-][][-][color=645252]2、每周五05:00~每周六19:45分为领土争夺备战时间，每周六、日20:00~20:45为玩法开启时间，每周数据在下周五05:00重置[-][][-][color=645252,fontsize=6]　[-][][-][color=645252]3、玩家可用已经消耗的体力进行战前备战，备战为整个服务器的所有小伙伴提供战斗加成[-][][-][color=645252,fontsize=6]　[-][][-][color=645252]4、同时，个人备战满足一定条件时，将会有丰厚奖励作为领主们努力备战的回报[-][][-][color=645252,fontsize=6]　[-][][-][color=645252]5、玩家最多可编辑4组部队出战，每个部队有独立的战斗复活时间，连续参与战斗的部队会因为疲劳受到战斗减益状态[-][][-][color=645252,fontsize=6]　[-][][-][color=645252]6、整场战斗均以自动战斗进行，玩家可实时派遣部队对城池进行进攻或驻守，进攻或者驻守非满血的城池将获得每场战斗1点的积分奖励，进行战斗则可获得每场20点积分奖励，达到相应积分可以获得极致大奖！快快行动吧！[-][][-][color=645252,fontsize=6]　[-][][-][color=645252]7、每个城池拥有血量，城池血量降至0或者守城方全部阵亡时城池发生易主，三个服务器匹配按照易主时的进攻方所属服务器为准[-][][-][color=645252,fontsize=6]　[-][][-][color=645252]8、城池内前5个编组进入战斗状态，玩家不可撤回编组，其他状态编组可再撤回后重新编辑阵容并在此派遣进行战斗[-][][-][color=645252,fontsize=6]　[-][][-][color=645252]9、每回合城池损失血量为进攻方人数与防守方人数的差值加上当次战斗进攻方对城池造成的损伤（进攻方失败不造成战损，损伤值等于进攻方战斗获得积分），扣除/增长积分存在上限，每次攻击方胜利至少对城池造成10点损伤，每次防守方胜利至少对城池回复10点生命[-][][-][color=645252,fontsize=6]　[-][][-][color=645252]10、城池易主后有城池修复时间，城池修复时间内玩家不得对该城池进行攻击[-][][-][color=645252,fontsize=6]　[-][][-][color=645252]11、进攻失败的编组有固定5分钟的复活时间，玩家可以消耗钻石复活对应编组[-][][-][color=645252,fontsize=6]　[-][][-][color=645252]12、不同城池奖励不同，请各位领主慎重选择！[-]</v>
      </c>
      <c r="D1817" s="175">
        <f>[5]lang_3!D1817</f>
        <v>0</v>
      </c>
    </row>
    <row r="1818" spans="1:4">
      <c r="A1818" t="str">
        <f>[5]lang_3!A1818</f>
        <v>RULE_CITYBATTLE_PREPARE</v>
      </c>
      <c r="B1818">
        <f>[5]lang_3!B1818</f>
        <v>0</v>
      </c>
      <c r="C1818" t="str">
        <f>[5]lang_3!C1818</f>
        <v>#[color=3c2a1e,fontsize=22]基本规则[-][][-][color=ffffff,fontsize=6]　[-][][-][color=645252]1、备战阶段需要各位领主共同努力建设家园，同心协力争夺恩洛斯大陆[-][][-][color=645252,fontsize=6]　[-][][-][color=645252]2、每周系统会随机6种加成，各位领主可选择您认为最有效的一个或多个加成建筑进行建造，由于开服时间的关系，不同等级建筑对应的加成属性各不相同[-][][-][color=645252,fontsize=6]　[-][][-][color=645252]3、玩家可用已经消耗的体力进行战前备战，在赛季当周，每消耗100点体力可额外获得一次建造次数，请慎重使用哟！[-][][-][color=645252,fontsize=6]　[-][][-][color=645252]4、同时，备战满足一定条件时，将会有丰厚奖励作为领主们努力备战的回报[-][][-][color=645252,fontsize=6]　[-][][-][color=645252]5、现在，各位领主大人，是时候去备战啦！[-]</v>
      </c>
      <c r="D1818">
        <f>[5]lang_3!D1818</f>
        <v>0</v>
      </c>
    </row>
    <row r="1819" spans="1:4">
      <c r="A1819" s="175">
        <f>[5]lang_3!A1819</f>
        <v>0</v>
      </c>
      <c r="B1819" s="175">
        <f>[5]lang_3!B1819</f>
        <v>0</v>
      </c>
      <c r="C1819" s="175">
        <f>[5]lang_3!C1819</f>
        <v>0</v>
      </c>
      <c r="D1819" s="175">
        <f>[5]lang_3!D1819</f>
        <v>0</v>
      </c>
    </row>
    <row r="1820" spans="1:4">
      <c r="A1820" s="175">
        <f>[5]lang_3!A1820</f>
        <v>0</v>
      </c>
      <c r="B1820" s="175">
        <f>[5]lang_3!B1820</f>
        <v>0</v>
      </c>
      <c r="C1820" s="175">
        <f>[5]lang_3!C1820</f>
        <v>0</v>
      </c>
      <c r="D1820" s="175">
        <f>[5]lang_3!D1820</f>
        <v>0</v>
      </c>
    </row>
    <row r="1821" spans="1:4">
      <c r="A1821" s="175" t="str">
        <f>[5]lang_3!A1821</f>
        <v>CITYBATTLE_SHOP_TIP_01</v>
      </c>
      <c r="B1821" s="175">
        <f>[5]lang_3!B1821</f>
        <v>0</v>
      </c>
      <c r="C1821" s="175" t="str">
        <f>[5]lang_3!C1821</f>
        <v>#征战币不足，快去参加领土争夺吧！</v>
      </c>
      <c r="D1821" s="175">
        <f>[5]lang_3!D1821</f>
        <v>0</v>
      </c>
    </row>
    <row r="1822" spans="1:4">
      <c r="A1822" s="175">
        <f>[5]lang_3!A1822</f>
        <v>0</v>
      </c>
      <c r="B1822" s="175">
        <f>[5]lang_3!B1822</f>
        <v>0</v>
      </c>
      <c r="C1822" s="175">
        <f>[5]lang_3!C1822</f>
        <v>0</v>
      </c>
      <c r="D1822" s="175">
        <f>[5]lang_3!D1822</f>
        <v>0</v>
      </c>
    </row>
    <row r="1823" spans="1:4">
      <c r="A1823" s="175">
        <f>[5]lang_3!A1823</f>
        <v>0</v>
      </c>
      <c r="B1823" s="175">
        <f>[5]lang_3!B1823</f>
        <v>0</v>
      </c>
      <c r="C1823" s="175">
        <f>[5]lang_3!C1823</f>
        <v>0</v>
      </c>
      <c r="D1823" s="175">
        <f>[5]lang_3!D1823</f>
        <v>0</v>
      </c>
    </row>
    <row r="1824" spans="1:4">
      <c r="A1824" s="175" t="str">
        <f>[5]lang_3!A1824</f>
        <v>RULE_CITYBATTLE_TIP_01</v>
      </c>
      <c r="B1824" s="175">
        <f>[5]lang_3!B1824</f>
        <v>0</v>
      </c>
      <c r="C1824" s="175" t="str">
        <f>[5]lang_3!C1824</f>
        <v>#[color=645252,fontsize=20]每周五[color=cd201e,fontsize=24]全民备战[-]，恩洛斯大陆全面开启[-]</v>
      </c>
      <c r="D1824" s="175">
        <f>[5]lang_3!D1824</f>
        <v>0</v>
      </c>
    </row>
    <row r="1825" spans="1:4">
      <c r="A1825" s="56" t="str">
        <f>[5]lang_3!A1825</f>
        <v>RULE_CITYBATTLE_TIP_02</v>
      </c>
      <c r="B1825" s="56">
        <f>[5]lang_3!B1825</f>
        <v>0</v>
      </c>
      <c r="C1825" s="56" t="str">
        <f>[5]lang_3!C1825</f>
        <v>#[color=645252,fontsize=20]每周[color=cd201e,fontsize=24]六、日晚20:00[-]，领土争夺与您不见不散[-]</v>
      </c>
      <c r="D1825" s="56">
        <f>[5]lang_3!D1825</f>
        <v>0</v>
      </c>
    </row>
    <row r="1826" spans="1:4">
      <c r="A1826" s="56" t="str">
        <f>[5]lang_3!A1826</f>
        <v>RULE_CITYBATTLE_TIP_03</v>
      </c>
      <c r="B1826" s="56">
        <f>[5]lang_3!B1826</f>
        <v>0</v>
      </c>
      <c r="C1826" s="56" t="str">
        <f>[5]lang_3!C1826</f>
        <v>#[color=645252,fontsize=20]战火纷飞，只有您才是战场上的[color=cd201e,fontsize=24]枭雄[-]！[-]</v>
      </c>
      <c r="D1826" s="56">
        <f>[5]lang_3!D1826</f>
        <v>0</v>
      </c>
    </row>
    <row r="1827" spans="1:4">
      <c r="A1827" s="56" t="str">
        <f>[5]lang_3!A1827</f>
        <v>RULE_CITYBATTLE_TIP_04</v>
      </c>
      <c r="B1827" s="56">
        <f>[5]lang_3!B1827</f>
        <v>0</v>
      </c>
      <c r="C1827" s="56" t="str">
        <f>[5]lang_3!C1827</f>
        <v>#[color=645252,fontsize=20][color=cd201e,fontsize=24]人人有份！[-]还等什么，快来加入吧！[-]</v>
      </c>
      <c r="D1827" s="56">
        <f>[5]lang_3!D1827</f>
        <v>0</v>
      </c>
    </row>
    <row r="1828" spans="1:4">
      <c r="A1828" s="56">
        <f>[5]lang_3!A1828</f>
        <v>0</v>
      </c>
      <c r="B1828" s="56">
        <f>[5]lang_3!B1828</f>
        <v>0</v>
      </c>
      <c r="C1828" s="56">
        <f>[5]lang_3!C1828</f>
        <v>0</v>
      </c>
      <c r="D1828" s="56">
        <f>[5]lang_3!D1828</f>
        <v>0</v>
      </c>
    </row>
    <row r="1829" spans="1:4">
      <c r="A1829" s="56">
        <f>[5]lang_3!A1829</f>
        <v>0</v>
      </c>
      <c r="B1829" s="56">
        <f>[5]lang_3!B1829</f>
        <v>0</v>
      </c>
      <c r="C1829" s="56">
        <f>[5]lang_3!C1829</f>
        <v>0</v>
      </c>
      <c r="D1829" s="56">
        <f>[5]lang_3!D1829</f>
        <v>0</v>
      </c>
    </row>
    <row r="1830" spans="1:4">
      <c r="A1830" s="56">
        <f>[5]lang_3!A1830</f>
        <v>0</v>
      </c>
      <c r="B1830" s="56">
        <f>[5]lang_3!B1830</f>
        <v>0</v>
      </c>
      <c r="C1830" s="56">
        <f>[5]lang_3!C1830</f>
        <v>0</v>
      </c>
      <c r="D1830" s="56">
        <f>[5]lang_3!D1830</f>
        <v>0</v>
      </c>
    </row>
    <row r="1831" spans="1:4">
      <c r="A1831" s="56">
        <f>[5]lang_3!A1831</f>
        <v>0</v>
      </c>
      <c r="B1831" s="56">
        <f>[5]lang_3!B1831</f>
        <v>0</v>
      </c>
      <c r="C1831" s="56">
        <f>[5]lang_3!C1831</f>
        <v>0</v>
      </c>
      <c r="D1831" s="56">
        <f>[5]lang_3!D1831</f>
        <v>0</v>
      </c>
    </row>
    <row r="1832" spans="1:4">
      <c r="A1832" s="56" t="str">
        <f>[5]lang_3!A1832</f>
        <v>#诸神之战</v>
      </c>
      <c r="B1832" s="56">
        <f>[5]lang_3!B1832</f>
        <v>0</v>
      </c>
      <c r="C1832" s="56">
        <f>[5]lang_3!C1832</f>
        <v>0</v>
      </c>
      <c r="D1832" s="56">
        <f>[5]lang_3!D1832</f>
        <v>0</v>
      </c>
    </row>
    <row r="1833" spans="1:4">
      <c r="A1833" s="56" t="str">
        <f>[5]lang_3!A1833</f>
        <v>GODWAR_TIP_01</v>
      </c>
      <c r="B1833" s="56">
        <f>[5]lang_3!B1833</f>
        <v>0</v>
      </c>
      <c r="C1833" s="56" t="str">
        <f>[5]lang_3!C1833</f>
        <v>#参赛者已经诞生，精彩刺激的诸神之战将在本周开启！参与战斗的参赛者将会获得特殊奖励，支持他们的领主也会获得丰厚的报酬！</v>
      </c>
      <c r="D1833" s="56">
        <f>[5]lang_3!D1833</f>
        <v>0</v>
      </c>
    </row>
    <row r="1834" spans="1:4">
      <c r="A1834" s="56" t="str">
        <f>[5]lang_3!A1834</f>
        <v>GODWAR_TIP_02</v>
      </c>
      <c r="B1834" s="56">
        <f>[5]lang_3!B1834</f>
        <v>0</v>
      </c>
      <c r="C1834" s="56" t="str">
        <f>[5]lang_3!C1834</f>
        <v>#参赛者将从本周[color=c44904]冠军对决[-]的32强中诞生！</v>
      </c>
      <c r="D1834" s="56">
        <f>[5]lang_3!D1834</f>
        <v>0</v>
      </c>
    </row>
    <row r="1835" spans="1:4">
      <c r="A1835" s="56" t="str">
        <f>[5]lang_3!A1835</f>
        <v>GODWAR_TIP_03</v>
      </c>
      <c r="B1835" s="56">
        <f>[5]lang_3!B1835</f>
        <v>0</v>
      </c>
      <c r="C1835" s="56" t="str">
        <f>[5]lang_3!C1835</f>
        <v>#[color=c44904,fontsize=22]诸神之战[-][color=645252,fontsize=22]马上就要开始了，前往支持喜欢的参赛者，还可以赢得海量奖励哦！[-]</v>
      </c>
      <c r="D1835" s="56">
        <f>[5]lang_3!D1835</f>
        <v>0</v>
      </c>
    </row>
    <row r="1836" spans="1:4">
      <c r="A1836" s="62" t="str">
        <f>[5]lang_3!A1836</f>
        <v>GODWAR_TIP_04</v>
      </c>
      <c r="B1836" s="62">
        <f>[5]lang_3!B1836</f>
        <v>0</v>
      </c>
      <c r="C1836" s="62" t="str">
        <f>[5]lang_3!C1836</f>
        <v>#[color=645252,fontsize=22]参赛者，[-][color=c44904,fontsize=22]诸神之战[-][color=645252,fontsize=22]即将开启，快去组建您的队伍登上荣誉之巅吧！[-]</v>
      </c>
      <c r="D1836" s="62">
        <f>[5]lang_3!D1836</f>
        <v>0</v>
      </c>
    </row>
    <row r="1837" spans="1:4">
      <c r="A1837" t="str">
        <f>[5]lang_3!A1837</f>
        <v>GODWAR_TIP_05</v>
      </c>
      <c r="B1837">
        <f>[5]lang_3!B1837</f>
        <v>0</v>
      </c>
      <c r="C1837" t="str">
        <f>[5]lang_3!C1837</f>
        <v>共同见证强者的诞生！</v>
      </c>
      <c r="D1837">
        <f>[5]lang_3!D1837</f>
        <v>0</v>
      </c>
    </row>
    <row r="1838" spans="1:4">
      <c r="A1838" s="62" t="str">
        <f>[5]lang_3!A1838</f>
        <v>GWTIMER_1</v>
      </c>
      <c r="B1838" s="62">
        <f>[5]lang_3!B1838</f>
        <v>0</v>
      </c>
      <c r="C1838" s="62" t="str">
        <f>[5]lang_3!C1838</f>
        <v>名单出炉</v>
      </c>
      <c r="D1838" s="62">
        <f>[5]lang_3!D1838</f>
        <v>0</v>
      </c>
    </row>
    <row r="1839" spans="1:4">
      <c r="A1839" s="62" t="str">
        <f>[5]lang_3!A1839</f>
        <v>GWTIMER_2</v>
      </c>
      <c r="B1839" s="62">
        <f>[5]lang_3!B1839</f>
        <v>0</v>
      </c>
      <c r="C1839" s="62" t="str">
        <f>[5]lang_3!C1839</f>
        <v>分组决定</v>
      </c>
      <c r="D1839" s="62">
        <f>[5]lang_3!D1839</f>
        <v>0</v>
      </c>
    </row>
    <row r="1840" spans="1:4">
      <c r="A1840" s="62" t="str">
        <f>[5]lang_3!A1840</f>
        <v>GWTIMER_3</v>
      </c>
      <c r="B1840" s="62">
        <f>[5]lang_3!B1840</f>
        <v>0</v>
      </c>
      <c r="C1840" s="62" t="str">
        <f>[5]lang_3!C1840</f>
        <v>小组赛</v>
      </c>
      <c r="D1840" s="62">
        <f>[5]lang_3!D1840</f>
        <v>0</v>
      </c>
    </row>
    <row r="1841" spans="1:4">
      <c r="A1841" s="62" t="str">
        <f>[5]lang_3!A1841</f>
        <v>GWTIMER_4</v>
      </c>
      <c r="B1841" s="62">
        <f>[5]lang_3!B1841</f>
        <v>0</v>
      </c>
      <c r="C1841" s="62" t="str">
        <f>[5]lang_3!C1841</f>
        <v>小组赛结束</v>
      </c>
      <c r="D1841" s="62">
        <f>[5]lang_3!D1841</f>
        <v>0</v>
      </c>
    </row>
    <row r="1842" spans="1:4">
      <c r="A1842" t="str">
        <f>[5]lang_3!A1842</f>
        <v>GWTIMER_5</v>
      </c>
      <c r="B1842">
        <f>[5]lang_3!B1842</f>
        <v>0</v>
      </c>
      <c r="C1842" t="str">
        <f>[5]lang_3!C1842</f>
        <v>8强赛</v>
      </c>
      <c r="D1842">
        <f>[5]lang_3!D1842</f>
        <v>0</v>
      </c>
    </row>
    <row r="1843" spans="1:4">
      <c r="A1843" s="62" t="str">
        <f>[5]lang_3!A1843</f>
        <v>GWTIMER_6</v>
      </c>
      <c r="B1843" s="62">
        <f>[5]lang_3!B1843</f>
        <v>0</v>
      </c>
      <c r="C1843" s="62" t="str">
        <f>[5]lang_3!C1843</f>
        <v>8强赛结束</v>
      </c>
      <c r="D1843" s="62">
        <f>[5]lang_3!D1843</f>
        <v>0</v>
      </c>
    </row>
    <row r="1844" spans="1:4">
      <c r="A1844" s="62" t="str">
        <f>[5]lang_3!A1844</f>
        <v>GWTIMER_7</v>
      </c>
      <c r="B1844" s="62">
        <f>[5]lang_3!B1844</f>
        <v>0</v>
      </c>
      <c r="C1844" s="62" t="str">
        <f>[5]lang_3!C1844</f>
        <v>4强赛</v>
      </c>
      <c r="D1844" s="62">
        <f>[5]lang_3!D1844</f>
        <v>0</v>
      </c>
    </row>
    <row r="1845" spans="1:4">
      <c r="A1845" s="62" t="str">
        <f>[5]lang_3!A1845</f>
        <v>GWTIMER_8</v>
      </c>
      <c r="B1845" s="62">
        <f>[5]lang_3!B1845</f>
        <v>0</v>
      </c>
      <c r="C1845" s="62" t="str">
        <f>[5]lang_3!C1845</f>
        <v>4强赛结束</v>
      </c>
      <c r="D1845" s="62">
        <f>[5]lang_3!D1845</f>
        <v>0</v>
      </c>
    </row>
    <row r="1846" spans="1:4">
      <c r="A1846" s="62" t="str">
        <f>[5]lang_3!A1846</f>
        <v>GWTIMER_9</v>
      </c>
      <c r="B1846" s="62">
        <f>[5]lang_3!B1846</f>
        <v>0</v>
      </c>
      <c r="C1846" s="62" t="str">
        <f>[5]lang_3!C1846</f>
        <v>总决赛</v>
      </c>
      <c r="D1846" s="62">
        <f>[5]lang_3!D1846</f>
        <v>0</v>
      </c>
    </row>
    <row r="1847" spans="1:4">
      <c r="A1847" s="62" t="str">
        <f>[5]lang_3!A1847</f>
        <v>GWTIMER_10</v>
      </c>
      <c r="B1847" s="62">
        <f>[5]lang_3!B1847</f>
        <v>0</v>
      </c>
      <c r="C1847" s="62" t="str">
        <f>[5]lang_3!C1847</f>
        <v>总决赛结束</v>
      </c>
      <c r="D1847" s="62">
        <f>[5]lang_3!D1847</f>
        <v>0</v>
      </c>
    </row>
    <row r="1848" spans="1:4">
      <c r="A1848" s="62" t="str">
        <f>[5]lang_3!A1848</f>
        <v>GWTIMER_11</v>
      </c>
      <c r="B1848" s="62">
        <f>[5]lang_3!B1848</f>
        <v>0</v>
      </c>
      <c r="C1848" s="62" t="str">
        <f>[5]lang_3!C1848</f>
        <v>冠军荣耀</v>
      </c>
      <c r="D1848" s="62">
        <f>[5]lang_3!D1848</f>
        <v>0</v>
      </c>
    </row>
    <row r="1849" spans="1:4">
      <c r="A1849" s="62" t="str">
        <f>[5]lang_3!A1849</f>
        <v>GWTIMER_12</v>
      </c>
      <c r="B1849" s="62">
        <f>[5]lang_3!B1849</f>
        <v>0</v>
      </c>
      <c r="C1849" s="62" t="str">
        <f>[5]lang_3!C1849</f>
        <v>入围者选拔周</v>
      </c>
      <c r="D1849" s="62">
        <f>[5]lang_3!D1849</f>
        <v>0</v>
      </c>
    </row>
    <row r="1850" spans="1:4">
      <c r="A1850">
        <f>[5]lang_3!A1850</f>
        <v>0</v>
      </c>
      <c r="B1850">
        <f>[5]lang_3!B1850</f>
        <v>0</v>
      </c>
      <c r="C1850">
        <f>[5]lang_3!C1850</f>
        <v>0</v>
      </c>
      <c r="D1850">
        <f>[5]lang_3!D1850</f>
        <v>0</v>
      </c>
    </row>
    <row r="1851" spans="1:4">
      <c r="A1851" t="str">
        <f>[5]lang_3!A1851</f>
        <v>#宝物升星</v>
      </c>
      <c r="B1851">
        <f>[5]lang_3!B1851</f>
        <v>0</v>
      </c>
      <c r="C1851">
        <f>[5]lang_3!C1851</f>
        <v>0</v>
      </c>
      <c r="D1851">
        <f>[5]lang_3!D1851</f>
        <v>0</v>
      </c>
    </row>
    <row r="1852" spans="1:4">
      <c r="A1852" t="str">
        <f>[5]lang_3!A1852</f>
        <v>BAOWUSHENGXING_1</v>
      </c>
      <c r="B1852">
        <f>[5]lang_3!B1852</f>
        <v>0</v>
      </c>
      <c r="C1852" t="str">
        <f>[5]lang_3!C1852</f>
        <v>#[color=562600]据说[color=c44904]宝物升星[-]开启了，快去看看吧！[-]</v>
      </c>
      <c r="D1852">
        <f>[5]lang_3!D1852</f>
        <v>0</v>
      </c>
    </row>
    <row r="1853" spans="1:4">
      <c r="A1853" t="str">
        <f>[5]lang_3!A1853</f>
        <v>BAOWUSHENGXING_2</v>
      </c>
      <c r="B1853">
        <f>[5]lang_3!B1853</f>
        <v>0</v>
      </c>
      <c r="C1853" t="str">
        <f>[5]lang_3!C1853</f>
        <v>#[color=562600]升星会提高[color=c44904]宝物成长[-]，宝物进阶越高，效果越明显哟！[-]</v>
      </c>
      <c r="D1853">
        <f>[5]lang_3!D1853</f>
        <v>0</v>
      </c>
    </row>
    <row r="1854" spans="1:4">
      <c r="A1854" t="str">
        <f>[5]lang_3!A1854</f>
        <v>BAOWUSHENGXING_3</v>
      </c>
      <c r="B1854">
        <f>[5]lang_3!B1854</f>
        <v>0</v>
      </c>
      <c r="C1854" t="str">
        <f>[5]lang_3!C1854</f>
        <v>#[color=562600]宝物升星需要消耗[color=c44904]星辰印记[-]，可以从每周五、六、日的[color=c44904]领土争夺[-]获得，快去尝试吧！[-]</v>
      </c>
      <c r="D1854">
        <f>[5]lang_3!D1854</f>
        <v>0</v>
      </c>
    </row>
    <row r="1855" spans="1:4">
      <c r="A1855">
        <f>[5]lang_3!A1855</f>
        <v>0</v>
      </c>
      <c r="B1855">
        <f>[5]lang_3!B1855</f>
        <v>0</v>
      </c>
      <c r="C1855">
        <f>[5]lang_3!C1855</f>
        <v>0</v>
      </c>
      <c r="D1855">
        <f>[5]lang_3!D1855</f>
        <v>0</v>
      </c>
    </row>
    <row r="1856" spans="1:4">
      <c r="A1856" t="str">
        <f>[5]lang_3!A1856</f>
        <v>#宝物技能描述</v>
      </c>
      <c r="B1856">
        <f>[5]lang_3!B1856</f>
        <v>0</v>
      </c>
      <c r="C1856">
        <f>[5]lang_3!C1856</f>
        <v>0</v>
      </c>
      <c r="D1856">
        <f>[5]lang_3!D1856</f>
        <v>0</v>
      </c>
    </row>
    <row r="1857" spans="1:4">
      <c r="A1857" t="str">
        <f>[5]lang_3!A1857</f>
        <v>BAOWUADDTAG_1</v>
      </c>
      <c r="B1857">
        <f>[5]lang_3!B1857</f>
        <v>0</v>
      </c>
      <c r="C1857" t="str">
        <f>[5]lang_3!C1857</f>
        <v>#主动技能</v>
      </c>
      <c r="D1857">
        <f>[5]lang_3!D1857</f>
        <v>0</v>
      </c>
    </row>
    <row r="1858" spans="1:4">
      <c r="A1858" t="str">
        <f>[5]lang_3!A1858</f>
        <v>BAOWUADDTAG_2</v>
      </c>
      <c r="B1858">
        <f>[5]lang_3!B1858</f>
        <v>0</v>
      </c>
      <c r="C1858" t="str">
        <f>[5]lang_3!C1858</f>
        <v>#开场技能</v>
      </c>
      <c r="D1858">
        <f>[5]lang_3!D1858</f>
        <v>0</v>
      </c>
    </row>
    <row r="1859" spans="1:4">
      <c r="A1859" t="str">
        <f>[5]lang_3!A1859</f>
        <v>BAOWUADDTAG_3</v>
      </c>
      <c r="B1859">
        <f>[5]lang_3!B1859</f>
        <v>0</v>
      </c>
      <c r="C1859" t="str">
        <f>[5]lang_3!C1859</f>
        <v>#自动技能</v>
      </c>
      <c r="D1859">
        <f>[5]lang_3!D1859</f>
        <v>0</v>
      </c>
    </row>
    <row r="1860" spans="1:4">
      <c r="A1860" t="str">
        <f>[5]lang_3!A1860</f>
        <v>BAOWUADDTAG_9</v>
      </c>
      <c r="B1860">
        <f>[5]lang_3!B1860</f>
        <v>0</v>
      </c>
      <c r="C1860" t="str">
        <f>[5]lang_3!C1860</f>
        <v>#被动技能</v>
      </c>
      <c r="D1860">
        <f>[5]lang_3!D1860</f>
        <v>0</v>
      </c>
    </row>
    <row r="1861" spans="1:4">
      <c r="A1861" t="str">
        <f>[5]lang_3!A1861</f>
        <v>BAOWUSKILL_EMPTY</v>
      </c>
      <c r="B1861">
        <f>[5]lang_3!B1861</f>
        <v>0</v>
      </c>
      <c r="C1861" t="str">
        <f>[5]lang_3!C1861</f>
        <v>#[color=645252,fontsize=20]快去选择[color=cd201e,fontsize=24]左侧空槽[-][][-]　装配宝物技能[-]</v>
      </c>
      <c r="D1861">
        <f>[5]lang_3!D1861</f>
        <v>0</v>
      </c>
    </row>
    <row r="1862" spans="1:4">
      <c r="A1862">
        <f>[5]lang_3!A1862</f>
        <v>0</v>
      </c>
      <c r="B1862">
        <f>[5]lang_3!B1862</f>
        <v>0</v>
      </c>
      <c r="C1862">
        <f>[5]lang_3!C1862</f>
        <v>0</v>
      </c>
      <c r="D1862">
        <f>[5]lang_3!D1862</f>
        <v>0</v>
      </c>
    </row>
    <row r="1863" spans="1:4">
      <c r="A1863">
        <f>[5]lang_3!A1863</f>
        <v>0</v>
      </c>
      <c r="B1863">
        <f>[5]lang_3!B1863</f>
        <v>0</v>
      </c>
      <c r="C1863">
        <f>[5]lang_3!C1863</f>
        <v>0</v>
      </c>
      <c r="D1863">
        <f>[5]lang_3!D1863</f>
        <v>0</v>
      </c>
    </row>
    <row r="1864" spans="1:4">
      <c r="A1864">
        <f>[5]lang_3!A1864</f>
        <v>0</v>
      </c>
      <c r="B1864">
        <f>[5]lang_3!B1864</f>
        <v>0</v>
      </c>
      <c r="C1864">
        <f>[5]lang_3!C1864</f>
        <v>0</v>
      </c>
      <c r="D1864">
        <f>[5]lang_3!D1864</f>
        <v>0</v>
      </c>
    </row>
    <row r="1865" spans="1:4">
      <c r="A1865">
        <f>[5]lang_3!A1865</f>
        <v>0</v>
      </c>
      <c r="B1865">
        <f>[5]lang_3!B1865</f>
        <v>0</v>
      </c>
      <c r="C1865">
        <f>[5]lang_3!C1865</f>
        <v>0</v>
      </c>
      <c r="D1865">
        <f>[5]lang_3!D1865</f>
        <v>0</v>
      </c>
    </row>
    <row r="1866" spans="1:4">
      <c r="A1866">
        <f>[5]lang_3!A1866</f>
        <v>0</v>
      </c>
      <c r="B1866">
        <f>[5]lang_3!B1866</f>
        <v>0</v>
      </c>
      <c r="C1866">
        <f>[5]lang_3!C1866</f>
        <v>0</v>
      </c>
      <c r="D1866">
        <f>[5]lang_3!D1866</f>
        <v>0</v>
      </c>
    </row>
    <row r="1867" spans="1:4">
      <c r="A1867">
        <f>[5]lang_3!A1867</f>
        <v>0</v>
      </c>
      <c r="B1867">
        <f>[5]lang_3!B1867</f>
        <v>0</v>
      </c>
      <c r="C1867">
        <f>[5]lang_3!C1867</f>
        <v>0</v>
      </c>
      <c r="D1867">
        <f>[5]lang_3!D1867</f>
        <v>0</v>
      </c>
    </row>
    <row r="1868" spans="1:4">
      <c r="A1868">
        <f>[5]lang_3!A1868</f>
        <v>0</v>
      </c>
      <c r="B1868">
        <f>[5]lang_3!B1868</f>
        <v>0</v>
      </c>
      <c r="C1868">
        <f>[5]lang_3!C1868</f>
        <v>0</v>
      </c>
      <c r="D1868">
        <f>[5]lang_3!D1868</f>
        <v>0</v>
      </c>
    </row>
    <row r="1869" spans="1:4">
      <c r="A1869">
        <f>[5]lang_3!A1869</f>
        <v>0</v>
      </c>
      <c r="B1869">
        <f>[5]lang_3!B1869</f>
        <v>0</v>
      </c>
      <c r="C1869">
        <f>[5]lang_3!C1869</f>
        <v>0</v>
      </c>
      <c r="D1869">
        <f>[5]lang_3!D1869</f>
        <v>0</v>
      </c>
    </row>
    <row r="1870" spans="1:4">
      <c r="A1870">
        <f>[5]lang_3!A1870</f>
        <v>0</v>
      </c>
      <c r="B1870">
        <f>[5]lang_3!B1870</f>
        <v>0</v>
      </c>
      <c r="C1870">
        <f>[5]lang_3!C1870</f>
        <v>0</v>
      </c>
      <c r="D1870">
        <f>[5]lang_3!D1870</f>
        <v>0</v>
      </c>
    </row>
    <row r="1871" spans="1:4">
      <c r="A1871">
        <f>[5]lang_3!A1871</f>
        <v>0</v>
      </c>
      <c r="B1871">
        <f>[5]lang_3!B1871</f>
        <v>0</v>
      </c>
      <c r="C1871">
        <f>[5]lang_3!C1871</f>
        <v>0</v>
      </c>
      <c r="D1871">
        <f>[5]lang_3!D1871</f>
        <v>0</v>
      </c>
    </row>
    <row r="1872" spans="1:4">
      <c r="A1872">
        <f>[5]lang_3!A1872</f>
        <v>0</v>
      </c>
      <c r="B1872">
        <f>[5]lang_3!B1872</f>
        <v>0</v>
      </c>
      <c r="C1872">
        <f>[5]lang_3!C1872</f>
        <v>0</v>
      </c>
      <c r="D1872">
        <f>[5]lang_3!D1872</f>
        <v>0</v>
      </c>
    </row>
    <row r="1873" spans="1:4">
      <c r="A1873">
        <f>[5]lang_3!A1873</f>
        <v>0</v>
      </c>
      <c r="B1873">
        <f>[5]lang_3!B1873</f>
        <v>0</v>
      </c>
      <c r="C1873">
        <f>[5]lang_3!C1873</f>
        <v>0</v>
      </c>
      <c r="D1873">
        <f>[5]lang_3!D1873</f>
        <v>0</v>
      </c>
    </row>
    <row r="1874" spans="1:4">
      <c r="A1874">
        <f>[5]lang_3!A1874</f>
        <v>0</v>
      </c>
      <c r="B1874">
        <f>[5]lang_3!B1874</f>
        <v>0</v>
      </c>
      <c r="C1874">
        <f>[5]lang_3!C1874</f>
        <v>0</v>
      </c>
      <c r="D1874">
        <f>[5]lang_3!D1874</f>
        <v>0</v>
      </c>
    </row>
    <row r="1875" spans="1:4">
      <c r="A1875">
        <f>[5]lang_3!A1875</f>
        <v>0</v>
      </c>
      <c r="B1875">
        <f>[5]lang_3!B1875</f>
        <v>0</v>
      </c>
      <c r="C1875">
        <f>[5]lang_3!C1875</f>
        <v>0</v>
      </c>
      <c r="D1875">
        <f>[5]lang_3!D1875</f>
        <v>0</v>
      </c>
    </row>
    <row r="1876" spans="1:4">
      <c r="A1876">
        <f>[5]lang_3!A1876</f>
        <v>0</v>
      </c>
      <c r="B1876">
        <f>[5]lang_3!B1876</f>
        <v>0</v>
      </c>
      <c r="C1876">
        <f>[5]lang_3!C1876</f>
        <v>0</v>
      </c>
      <c r="D1876">
        <f>[5]lang_3!D1876</f>
        <v>0</v>
      </c>
    </row>
    <row r="1877" spans="1:4">
      <c r="A1877">
        <f>[5]lang_3!A1877</f>
        <v>0</v>
      </c>
      <c r="B1877">
        <f>[5]lang_3!B1877</f>
        <v>0</v>
      </c>
      <c r="C1877">
        <f>[5]lang_3!C1877</f>
        <v>0</v>
      </c>
      <c r="D1877">
        <f>[5]lang_3!D1877</f>
        <v>0</v>
      </c>
    </row>
    <row r="1878" spans="1:4">
      <c r="A1878">
        <f>[5]lang_3!A1878</f>
        <v>0</v>
      </c>
      <c r="B1878">
        <f>[5]lang_3!B1878</f>
        <v>0</v>
      </c>
      <c r="C1878">
        <f>[5]lang_3!C1878</f>
        <v>0</v>
      </c>
      <c r="D1878">
        <f>[5]lang_3!D1878</f>
        <v>0</v>
      </c>
    </row>
    <row r="1879" spans="1:4">
      <c r="A1879">
        <f>[5]lang_3!A1879</f>
        <v>0</v>
      </c>
      <c r="B1879">
        <f>[5]lang_3!B1879</f>
        <v>0</v>
      </c>
      <c r="C1879">
        <f>[5]lang_3!C1879</f>
        <v>0</v>
      </c>
      <c r="D1879">
        <f>[5]lang_3!D1879</f>
        <v>0</v>
      </c>
    </row>
    <row r="1880" spans="1:4">
      <c r="A1880">
        <f>[5]lang_3!A1880</f>
        <v>0</v>
      </c>
      <c r="B1880">
        <f>[5]lang_3!B1880</f>
        <v>0</v>
      </c>
      <c r="C1880">
        <f>[5]lang_3!C1880</f>
        <v>0</v>
      </c>
      <c r="D1880">
        <f>[5]lang_3!D1880</f>
        <v>0</v>
      </c>
    </row>
    <row r="1881" spans="1:4">
      <c r="A1881">
        <f>[5]lang_3!A1881</f>
        <v>0</v>
      </c>
      <c r="B1881">
        <f>[5]lang_3!B1881</f>
        <v>0</v>
      </c>
      <c r="C1881">
        <f>[5]lang_3!C1881</f>
        <v>0</v>
      </c>
      <c r="D1881">
        <f>[5]lang_3!D1881</f>
        <v>0</v>
      </c>
    </row>
    <row r="1882" spans="1:4">
      <c r="A1882">
        <f>[5]lang_3!A1882</f>
        <v>0</v>
      </c>
      <c r="B1882">
        <f>[5]lang_3!B1882</f>
        <v>0</v>
      </c>
      <c r="C1882">
        <f>[5]lang_3!C1882</f>
        <v>0</v>
      </c>
      <c r="D1882">
        <f>[5]lang_3!D1882</f>
        <v>0</v>
      </c>
    </row>
    <row r="1883" spans="1:4">
      <c r="A1883">
        <f>[5]lang_3!A1883</f>
        <v>0</v>
      </c>
      <c r="B1883">
        <f>[5]lang_3!B1883</f>
        <v>0</v>
      </c>
      <c r="C1883">
        <f>[5]lang_3!C1883</f>
        <v>0</v>
      </c>
      <c r="D1883">
        <f>[5]lang_3!D1883</f>
        <v>0</v>
      </c>
    </row>
    <row r="1884" spans="1:4">
      <c r="A1884">
        <f>[5]lang_3!A1884</f>
        <v>0</v>
      </c>
      <c r="B1884">
        <f>[5]lang_3!B1884</f>
        <v>0</v>
      </c>
      <c r="C1884">
        <f>[5]lang_3!C1884</f>
        <v>0</v>
      </c>
      <c r="D1884">
        <f>[5]lang_3!D1884</f>
        <v>0</v>
      </c>
    </row>
    <row r="1885" spans="1:4">
      <c r="A1885">
        <f>[5]lang_3!A1885</f>
        <v>0</v>
      </c>
      <c r="B1885">
        <f>[5]lang_3!B1885</f>
        <v>0</v>
      </c>
      <c r="C1885">
        <f>[5]lang_3!C1885</f>
        <v>0</v>
      </c>
      <c r="D1885">
        <f>[5]lang_3!D1885</f>
        <v>0</v>
      </c>
    </row>
    <row r="1886" spans="1:4">
      <c r="A1886">
        <f>[5]lang_3!A1886</f>
        <v>0</v>
      </c>
      <c r="B1886">
        <f>[5]lang_3!B1886</f>
        <v>0</v>
      </c>
      <c r="C1886">
        <f>[5]lang_3!C1886</f>
        <v>0</v>
      </c>
      <c r="D1886">
        <f>[5]lang_3!D1886</f>
        <v>0</v>
      </c>
    </row>
    <row r="1887" spans="1:4">
      <c r="A1887">
        <f>[5]lang_3!A1887</f>
        <v>0</v>
      </c>
      <c r="B1887">
        <f>[5]lang_3!B1887</f>
        <v>0</v>
      </c>
      <c r="C1887">
        <f>[5]lang_3!C1887</f>
        <v>0</v>
      </c>
      <c r="D1887">
        <f>[5]lang_3!D1887</f>
        <v>0</v>
      </c>
    </row>
    <row r="1888" spans="1:4">
      <c r="A1888">
        <f>[5]lang_3!A1888</f>
        <v>0</v>
      </c>
      <c r="B1888">
        <f>[5]lang_3!B1888</f>
        <v>0</v>
      </c>
      <c r="C1888">
        <f>[5]lang_3!C1888</f>
        <v>0</v>
      </c>
      <c r="D1888">
        <f>[5]lang_3!D1888</f>
        <v>0</v>
      </c>
    </row>
    <row r="1889" spans="1:4">
      <c r="A1889">
        <f>[5]lang_3!A1889</f>
        <v>0</v>
      </c>
      <c r="B1889">
        <f>[5]lang_3!B1889</f>
        <v>0</v>
      </c>
      <c r="C1889">
        <f>[5]lang_3!C1889</f>
        <v>0</v>
      </c>
      <c r="D1889">
        <f>[5]lang_3!D1889</f>
        <v>0</v>
      </c>
    </row>
    <row r="1890" spans="1:4">
      <c r="A1890">
        <f>[5]lang_3!A1890</f>
        <v>0</v>
      </c>
      <c r="B1890">
        <f>[5]lang_3!B1890</f>
        <v>0</v>
      </c>
      <c r="C1890">
        <f>[5]lang_3!C1890</f>
        <v>0</v>
      </c>
      <c r="D1890">
        <f>[5]lang_3!D1890</f>
        <v>0</v>
      </c>
    </row>
    <row r="1891" spans="1:4">
      <c r="A1891">
        <f>[5]lang_3!A1891</f>
        <v>0</v>
      </c>
      <c r="B1891">
        <f>[5]lang_3!B1891</f>
        <v>0</v>
      </c>
      <c r="C1891">
        <f>[5]lang_3!C1891</f>
        <v>0</v>
      </c>
      <c r="D1891">
        <f>[5]lang_3!D1891</f>
        <v>0</v>
      </c>
    </row>
    <row r="1892" spans="1:4">
      <c r="A1892">
        <f>[5]lang_3!A1892</f>
        <v>0</v>
      </c>
      <c r="B1892">
        <f>[5]lang_3!B1892</f>
        <v>0</v>
      </c>
      <c r="C1892">
        <f>[5]lang_3!C1892</f>
        <v>0</v>
      </c>
      <c r="D1892">
        <f>[5]lang_3!D1892</f>
        <v>0</v>
      </c>
    </row>
    <row r="1893" spans="1:4">
      <c r="A1893">
        <f>[5]lang_3!A1893</f>
        <v>0</v>
      </c>
      <c r="B1893">
        <f>[5]lang_3!B1893</f>
        <v>0</v>
      </c>
      <c r="C1893">
        <f>[5]lang_3!C1893</f>
        <v>0</v>
      </c>
      <c r="D1893">
        <f>[5]lang_3!D1893</f>
        <v>0</v>
      </c>
    </row>
    <row r="1894" spans="1:4">
      <c r="A1894">
        <f>[5]lang_3!A1894</f>
        <v>0</v>
      </c>
      <c r="B1894">
        <f>[5]lang_3!B1894</f>
        <v>0</v>
      </c>
      <c r="C1894">
        <f>[5]lang_3!C1894</f>
        <v>0</v>
      </c>
      <c r="D1894">
        <f>[5]lang_3!D1894</f>
        <v>0</v>
      </c>
    </row>
    <row r="1895" spans="1:4">
      <c r="A1895">
        <f>[5]lang_3!A1895</f>
        <v>0</v>
      </c>
      <c r="B1895">
        <f>[5]lang_3!B1895</f>
        <v>0</v>
      </c>
      <c r="C1895">
        <f>[5]lang_3!C1895</f>
        <v>0</v>
      </c>
      <c r="D1895">
        <f>[5]lang_3!D1895</f>
        <v>0</v>
      </c>
    </row>
    <row r="1896" spans="1:4">
      <c r="A1896">
        <f>[5]lang_3!A1896</f>
        <v>0</v>
      </c>
      <c r="B1896">
        <f>[5]lang_3!B1896</f>
        <v>0</v>
      </c>
      <c r="C1896">
        <f>[5]lang_3!C1896</f>
        <v>0</v>
      </c>
      <c r="D1896">
        <f>[5]lang_3!D1896</f>
        <v>0</v>
      </c>
    </row>
    <row r="1897" spans="1:4">
      <c r="A1897">
        <f>[5]lang_3!A1897</f>
        <v>0</v>
      </c>
      <c r="B1897">
        <f>[5]lang_3!B1897</f>
        <v>0</v>
      </c>
      <c r="C1897">
        <f>[5]lang_3!C1897</f>
        <v>0</v>
      </c>
      <c r="D1897">
        <f>[5]lang_3!D1897</f>
        <v>0</v>
      </c>
    </row>
    <row r="1898" spans="1:4">
      <c r="A1898">
        <f>[5]lang_3!A1898</f>
        <v>0</v>
      </c>
      <c r="B1898">
        <f>[5]lang_3!B1898</f>
        <v>0</v>
      </c>
      <c r="C1898">
        <f>[5]lang_3!C1898</f>
        <v>0</v>
      </c>
      <c r="D1898">
        <f>[5]lang_3!D1898</f>
        <v>0</v>
      </c>
    </row>
    <row r="1899" spans="1:4">
      <c r="A1899">
        <f>[5]lang_3!A1899</f>
        <v>0</v>
      </c>
      <c r="B1899">
        <f>[5]lang_3!B1899</f>
        <v>0</v>
      </c>
      <c r="C1899">
        <f>[5]lang_3!C1899</f>
        <v>0</v>
      </c>
      <c r="D1899">
        <f>[5]lang_3!D1899</f>
        <v>0</v>
      </c>
    </row>
    <row r="1900" spans="1:4">
      <c r="A1900">
        <f>[5]lang_3!A1900</f>
        <v>0</v>
      </c>
      <c r="B1900">
        <f>[5]lang_3!B1900</f>
        <v>0</v>
      </c>
      <c r="C1900">
        <f>[5]lang_3!C1900</f>
        <v>0</v>
      </c>
      <c r="D1900">
        <f>[5]lang_3!D1900</f>
        <v>0</v>
      </c>
    </row>
    <row r="1901" spans="1:4">
      <c r="A1901">
        <f>[5]lang_3!A1901</f>
        <v>0</v>
      </c>
      <c r="B1901">
        <f>[5]lang_3!B1901</f>
        <v>0</v>
      </c>
      <c r="C1901">
        <f>[5]lang_3!C1901</f>
        <v>0</v>
      </c>
      <c r="D1901">
        <f>[5]lang_3!D1901</f>
        <v>0</v>
      </c>
    </row>
    <row r="1902" spans="1:4">
      <c r="A1902">
        <f>[5]lang_3!A1902</f>
        <v>0</v>
      </c>
      <c r="B1902">
        <f>[5]lang_3!B1902</f>
        <v>0</v>
      </c>
      <c r="C1902">
        <f>[5]lang_3!C1902</f>
        <v>0</v>
      </c>
      <c r="D1902">
        <f>[5]lang_3!D1902</f>
        <v>0</v>
      </c>
    </row>
    <row r="1903" spans="1:4">
      <c r="A1903">
        <f>[5]lang_3!A1903</f>
        <v>0</v>
      </c>
      <c r="B1903">
        <f>[5]lang_3!B1903</f>
        <v>0</v>
      </c>
      <c r="C1903">
        <f>[5]lang_3!C1903</f>
        <v>0</v>
      </c>
      <c r="D1903">
        <f>[5]lang_3!D1903</f>
        <v>0</v>
      </c>
    </row>
    <row r="1904" spans="1:4">
      <c r="A1904">
        <f>[5]lang_3!A1904</f>
        <v>0</v>
      </c>
      <c r="B1904">
        <f>[5]lang_3!B1904</f>
        <v>0</v>
      </c>
      <c r="C1904">
        <f>[5]lang_3!C1904</f>
        <v>0</v>
      </c>
      <c r="D1904">
        <f>[5]lang_3!D1904</f>
        <v>0</v>
      </c>
    </row>
    <row r="1905" spans="1:4">
      <c r="A1905">
        <f>[5]lang_3!A1905</f>
        <v>0</v>
      </c>
      <c r="B1905">
        <f>[5]lang_3!B1905</f>
        <v>0</v>
      </c>
      <c r="C1905">
        <f>[5]lang_3!C1905</f>
        <v>0</v>
      </c>
      <c r="D1905">
        <f>[5]lang_3!D1905</f>
        <v>0</v>
      </c>
    </row>
    <row r="1906" spans="1:4">
      <c r="A1906">
        <f>[5]lang_3!A1906</f>
        <v>0</v>
      </c>
      <c r="B1906">
        <f>[5]lang_3!B1906</f>
        <v>0</v>
      </c>
      <c r="C1906">
        <f>[5]lang_3!C1906</f>
        <v>0</v>
      </c>
      <c r="D1906">
        <f>[5]lang_3!D1906</f>
        <v>0</v>
      </c>
    </row>
    <row r="1907" spans="1:4">
      <c r="A1907">
        <f>[5]lang_3!A1907</f>
        <v>0</v>
      </c>
      <c r="B1907">
        <f>[5]lang_3!B1907</f>
        <v>0</v>
      </c>
      <c r="C1907">
        <f>[5]lang_3!C1907</f>
        <v>0</v>
      </c>
      <c r="D1907">
        <f>[5]lang_3!D1907</f>
        <v>0</v>
      </c>
    </row>
    <row r="1908" spans="1:4">
      <c r="A1908">
        <f>[5]lang_3!A1908</f>
        <v>0</v>
      </c>
      <c r="B1908">
        <f>[5]lang_3!B1908</f>
        <v>0</v>
      </c>
      <c r="C1908">
        <f>[5]lang_3!C1908</f>
        <v>0</v>
      </c>
      <c r="D1908">
        <f>[5]lang_3!D1908</f>
        <v>0</v>
      </c>
    </row>
    <row r="1909" spans="1:4">
      <c r="A1909">
        <f>[5]lang_3!A1909</f>
        <v>0</v>
      </c>
      <c r="B1909">
        <f>[5]lang_3!B1909</f>
        <v>0</v>
      </c>
      <c r="C1909">
        <f>[5]lang_3!C1909</f>
        <v>0</v>
      </c>
      <c r="D1909">
        <f>[5]lang_3!D1909</f>
        <v>0</v>
      </c>
    </row>
    <row r="1910" spans="1:4">
      <c r="A1910">
        <f>[5]lang_3!A1910</f>
        <v>0</v>
      </c>
      <c r="B1910">
        <f>[5]lang_3!B1910</f>
        <v>0</v>
      </c>
      <c r="C1910">
        <f>[5]lang_3!C1910</f>
        <v>0</v>
      </c>
      <c r="D1910">
        <f>[5]lang_3!D1910</f>
        <v>0</v>
      </c>
    </row>
    <row r="1911" spans="1:4">
      <c r="A1911">
        <f>[5]lang_3!A1911</f>
        <v>0</v>
      </c>
      <c r="B1911">
        <f>[5]lang_3!B1911</f>
        <v>0</v>
      </c>
      <c r="C1911">
        <f>[5]lang_3!C1911</f>
        <v>0</v>
      </c>
      <c r="D1911">
        <f>[5]lang_3!D1911</f>
        <v>0</v>
      </c>
    </row>
    <row r="1912" spans="1:4">
      <c r="A1912">
        <f>[5]lang_3!A1912</f>
        <v>0</v>
      </c>
      <c r="B1912">
        <f>[5]lang_3!B1912</f>
        <v>0</v>
      </c>
      <c r="C1912">
        <f>[5]lang_3!C1912</f>
        <v>0</v>
      </c>
      <c r="D1912">
        <f>[5]lang_3!D1912</f>
        <v>0</v>
      </c>
    </row>
    <row r="1913" spans="1:4">
      <c r="A1913">
        <f>[5]lang_3!A1913</f>
        <v>0</v>
      </c>
      <c r="B1913">
        <f>[5]lang_3!B1913</f>
        <v>0</v>
      </c>
      <c r="C1913">
        <f>[5]lang_3!C1913</f>
        <v>0</v>
      </c>
      <c r="D1913">
        <f>[5]lang_3!D1913</f>
        <v>0</v>
      </c>
    </row>
    <row r="1914" spans="1:4">
      <c r="A1914">
        <f>[5]lang_3!A1914</f>
        <v>0</v>
      </c>
      <c r="B1914">
        <f>[5]lang_3!B1914</f>
        <v>0</v>
      </c>
      <c r="C1914">
        <f>[5]lang_3!C1914</f>
        <v>0</v>
      </c>
      <c r="D1914">
        <f>[5]lang_3!D1914</f>
        <v>0</v>
      </c>
    </row>
    <row r="1915" spans="1:4">
      <c r="A1915">
        <f>[5]lang_3!A1915</f>
        <v>0</v>
      </c>
      <c r="B1915">
        <f>[5]lang_3!B1915</f>
        <v>0</v>
      </c>
      <c r="C1915">
        <f>[5]lang_3!C1915</f>
        <v>0</v>
      </c>
      <c r="D1915">
        <f>[5]lang_3!D1915</f>
        <v>0</v>
      </c>
    </row>
    <row r="1916" spans="1:4">
      <c r="A1916">
        <f>[5]lang_3!A1916</f>
        <v>0</v>
      </c>
      <c r="B1916">
        <f>[5]lang_3!B1916</f>
        <v>0</v>
      </c>
      <c r="C1916">
        <f>[5]lang_3!C1916</f>
        <v>0</v>
      </c>
      <c r="D1916">
        <f>[5]lang_3!D1916</f>
        <v>0</v>
      </c>
    </row>
    <row r="1917" spans="1:4">
      <c r="A1917">
        <f>[5]lang_3!A1917</f>
        <v>0</v>
      </c>
      <c r="B1917">
        <f>[5]lang_3!B1917</f>
        <v>0</v>
      </c>
      <c r="C1917">
        <f>[5]lang_3!C1917</f>
        <v>0</v>
      </c>
      <c r="D1917">
        <f>[5]lang_3!D1917</f>
        <v>0</v>
      </c>
    </row>
    <row r="1918" spans="1:4">
      <c r="A1918">
        <f>[5]lang_3!A1918</f>
        <v>0</v>
      </c>
      <c r="B1918">
        <f>[5]lang_3!B1918</f>
        <v>0</v>
      </c>
      <c r="C1918">
        <f>[5]lang_3!C1918</f>
        <v>0</v>
      </c>
      <c r="D1918">
        <f>[5]lang_3!D1918</f>
        <v>0</v>
      </c>
    </row>
    <row r="1919" spans="1:4">
      <c r="A1919">
        <f>[5]lang_3!A1919</f>
        <v>0</v>
      </c>
      <c r="B1919">
        <f>[5]lang_3!B1919</f>
        <v>0</v>
      </c>
      <c r="C1919">
        <f>[5]lang_3!C1919</f>
        <v>0</v>
      </c>
      <c r="D1919">
        <f>[5]lang_3!D1919</f>
        <v>0</v>
      </c>
    </row>
    <row r="1920" spans="1:4">
      <c r="A1920">
        <f>[5]lang_3!A1920</f>
        <v>0</v>
      </c>
      <c r="B1920">
        <f>[5]lang_3!B1920</f>
        <v>0</v>
      </c>
      <c r="C1920">
        <f>[5]lang_3!C1920</f>
        <v>0</v>
      </c>
      <c r="D1920">
        <f>[5]lang_3!D1920</f>
        <v>0</v>
      </c>
    </row>
    <row r="1921" spans="1:4">
      <c r="A1921">
        <f>[5]lang_3!A1921</f>
        <v>0</v>
      </c>
      <c r="B1921">
        <f>[5]lang_3!B1921</f>
        <v>0</v>
      </c>
      <c r="C1921">
        <f>[5]lang_3!C1921</f>
        <v>0</v>
      </c>
      <c r="D1921">
        <f>[5]lang_3!D1921</f>
        <v>0</v>
      </c>
    </row>
    <row r="1922" spans="1:4">
      <c r="A1922">
        <f>[5]lang_3!A1922</f>
        <v>0</v>
      </c>
      <c r="B1922">
        <f>[5]lang_3!B1922</f>
        <v>0</v>
      </c>
      <c r="C1922">
        <f>[5]lang_3!C1922</f>
        <v>0</v>
      </c>
      <c r="D1922">
        <f>[5]lang_3!D1922</f>
        <v>0</v>
      </c>
    </row>
    <row r="1923" spans="1:4">
      <c r="A1923">
        <f>[5]lang_3!A1923</f>
        <v>0</v>
      </c>
      <c r="B1923">
        <f>[5]lang_3!B1923</f>
        <v>0</v>
      </c>
      <c r="C1923">
        <f>[5]lang_3!C1923</f>
        <v>0</v>
      </c>
      <c r="D1923">
        <f>[5]lang_3!D1923</f>
        <v>0</v>
      </c>
    </row>
    <row r="1924" spans="1:4">
      <c r="A1924">
        <f>[5]lang_3!A1924</f>
        <v>0</v>
      </c>
      <c r="B1924">
        <f>[5]lang_3!B1924</f>
        <v>0</v>
      </c>
      <c r="C1924">
        <f>[5]lang_3!C1924</f>
        <v>0</v>
      </c>
      <c r="D1924">
        <f>[5]lang_3!D1924</f>
        <v>0</v>
      </c>
    </row>
    <row r="1925" spans="1:4">
      <c r="A1925">
        <f>[5]lang_3!A1925</f>
        <v>0</v>
      </c>
      <c r="B1925">
        <f>[5]lang_3!B1925</f>
        <v>0</v>
      </c>
      <c r="C1925">
        <f>[5]lang_3!C1925</f>
        <v>0</v>
      </c>
      <c r="D1925">
        <f>[5]lang_3!D1925</f>
        <v>0</v>
      </c>
    </row>
    <row r="1926" spans="1:4">
      <c r="A1926">
        <f>[5]lang_3!A1926</f>
        <v>0</v>
      </c>
      <c r="B1926">
        <f>[5]lang_3!B1926</f>
        <v>0</v>
      </c>
      <c r="C1926">
        <f>[5]lang_3!C1926</f>
        <v>0</v>
      </c>
      <c r="D1926">
        <f>[5]lang_3!D1926</f>
        <v>0</v>
      </c>
    </row>
    <row r="1927" spans="1:4">
      <c r="A1927">
        <f>[5]lang_3!A1927</f>
        <v>0</v>
      </c>
      <c r="B1927">
        <f>[5]lang_3!B1927</f>
        <v>0</v>
      </c>
      <c r="C1927">
        <f>[5]lang_3!C1927</f>
        <v>0</v>
      </c>
      <c r="D1927">
        <f>[5]lang_3!D1927</f>
        <v>0</v>
      </c>
    </row>
    <row r="1928" spans="1:4">
      <c r="A1928">
        <f>[5]lang_3!A1928</f>
        <v>0</v>
      </c>
      <c r="B1928">
        <f>[5]lang_3!B1928</f>
        <v>0</v>
      </c>
      <c r="C1928">
        <f>[5]lang_3!C1928</f>
        <v>0</v>
      </c>
      <c r="D1928">
        <f>[5]lang_3!D1928</f>
        <v>0</v>
      </c>
    </row>
    <row r="1929" spans="1:4">
      <c r="A1929">
        <f>[5]lang_3!A1929</f>
        <v>0</v>
      </c>
      <c r="B1929">
        <f>[5]lang_3!B1929</f>
        <v>0</v>
      </c>
      <c r="C1929">
        <f>[5]lang_3!C1929</f>
        <v>0</v>
      </c>
      <c r="D1929">
        <f>[5]lang_3!D1929</f>
        <v>0</v>
      </c>
    </row>
    <row r="1930" spans="1:4">
      <c r="A1930">
        <f>[5]lang_3!A1930</f>
        <v>0</v>
      </c>
      <c r="B1930">
        <f>[5]lang_3!B1930</f>
        <v>0</v>
      </c>
      <c r="C1930">
        <f>[5]lang_3!C1930</f>
        <v>0</v>
      </c>
      <c r="D1930">
        <f>[5]lang_3!D1930</f>
        <v>0</v>
      </c>
    </row>
    <row r="1931" spans="1:4">
      <c r="A1931">
        <f>[5]lang_3!A1931</f>
        <v>0</v>
      </c>
      <c r="B1931">
        <f>[5]lang_3!B1931</f>
        <v>0</v>
      </c>
      <c r="C1931">
        <f>[5]lang_3!C1931</f>
        <v>0</v>
      </c>
      <c r="D1931">
        <f>[5]lang_3!D1931</f>
        <v>0</v>
      </c>
    </row>
    <row r="1932" spans="1:4">
      <c r="A1932">
        <f>[5]lang_3!A1932</f>
        <v>0</v>
      </c>
      <c r="B1932">
        <f>[5]lang_3!B1932</f>
        <v>0</v>
      </c>
      <c r="C1932">
        <f>[5]lang_3!C1932</f>
        <v>0</v>
      </c>
      <c r="D1932">
        <f>[5]lang_3!D1932</f>
        <v>0</v>
      </c>
    </row>
    <row r="1933" spans="1:4">
      <c r="A1933">
        <f>[5]lang_3!A1933</f>
        <v>0</v>
      </c>
      <c r="B1933">
        <f>[5]lang_3!B1933</f>
        <v>0</v>
      </c>
      <c r="C1933">
        <f>[5]lang_3!C1933</f>
        <v>0</v>
      </c>
      <c r="D1933">
        <f>[5]lang_3!D1933</f>
        <v>0</v>
      </c>
    </row>
    <row r="1934" spans="1:4">
      <c r="A1934">
        <f>[5]lang_3!A1934</f>
        <v>0</v>
      </c>
      <c r="B1934">
        <f>[5]lang_3!B1934</f>
        <v>0</v>
      </c>
      <c r="C1934">
        <f>[5]lang_3!C1934</f>
        <v>0</v>
      </c>
      <c r="D1934">
        <f>[5]lang_3!D1934</f>
        <v>0</v>
      </c>
    </row>
    <row r="1935" spans="1:4">
      <c r="A1935">
        <f>[5]lang_3!A1935</f>
        <v>0</v>
      </c>
      <c r="B1935">
        <f>[5]lang_3!B1935</f>
        <v>0</v>
      </c>
      <c r="C1935">
        <f>[5]lang_3!C1935</f>
        <v>0</v>
      </c>
      <c r="D1935">
        <f>[5]lang_3!D1935</f>
        <v>0</v>
      </c>
    </row>
    <row r="1936" spans="1:4">
      <c r="A1936">
        <f>[5]lang_3!A1936</f>
        <v>0</v>
      </c>
      <c r="B1936">
        <f>[5]lang_3!B1936</f>
        <v>0</v>
      </c>
      <c r="C1936">
        <f>[5]lang_3!C1936</f>
        <v>0</v>
      </c>
      <c r="D1936">
        <f>[5]lang_3!D1936</f>
        <v>0</v>
      </c>
    </row>
    <row r="1937" spans="1:4">
      <c r="A1937">
        <f>[5]lang_3!A1937</f>
        <v>0</v>
      </c>
      <c r="B1937">
        <f>[5]lang_3!B1937</f>
        <v>0</v>
      </c>
      <c r="C1937">
        <f>[5]lang_3!C1937</f>
        <v>0</v>
      </c>
      <c r="D1937">
        <f>[5]lang_3!D1937</f>
        <v>0</v>
      </c>
    </row>
    <row r="1938" spans="1:4">
      <c r="A1938">
        <f>[5]lang_3!A1938</f>
        <v>0</v>
      </c>
      <c r="B1938">
        <f>[5]lang_3!B1938</f>
        <v>0</v>
      </c>
      <c r="C1938">
        <f>[5]lang_3!C1938</f>
        <v>0</v>
      </c>
      <c r="D1938">
        <f>[5]lang_3!D1938</f>
        <v>0</v>
      </c>
    </row>
    <row r="1939" spans="1:4">
      <c r="A1939">
        <f>[5]lang_3!A1939</f>
        <v>0</v>
      </c>
      <c r="B1939">
        <f>[5]lang_3!B1939</f>
        <v>0</v>
      </c>
      <c r="C1939">
        <f>[5]lang_3!C1939</f>
        <v>0</v>
      </c>
      <c r="D1939">
        <f>[5]lang_3!D1939</f>
        <v>0</v>
      </c>
    </row>
    <row r="1940" spans="1:4">
      <c r="A1940">
        <f>[5]lang_3!A1940</f>
        <v>0</v>
      </c>
      <c r="B1940">
        <f>[5]lang_3!B1940</f>
        <v>0</v>
      </c>
      <c r="C1940">
        <f>[5]lang_3!C1940</f>
        <v>0</v>
      </c>
      <c r="D1940">
        <f>[5]lang_3!D1940</f>
        <v>0</v>
      </c>
    </row>
    <row r="1941" spans="1:4">
      <c r="A1941">
        <f>[5]lang_3!A1941</f>
        <v>0</v>
      </c>
      <c r="B1941">
        <f>[5]lang_3!B1941</f>
        <v>0</v>
      </c>
      <c r="C1941">
        <f>[5]lang_3!C1941</f>
        <v>0</v>
      </c>
      <c r="D1941">
        <f>[5]lang_3!D1941</f>
        <v>0</v>
      </c>
    </row>
    <row r="1942" spans="1:4">
      <c r="A1942">
        <f>[5]lang_3!A1942</f>
        <v>0</v>
      </c>
      <c r="B1942">
        <f>[5]lang_3!B1942</f>
        <v>0</v>
      </c>
      <c r="C1942">
        <f>[5]lang_3!C1942</f>
        <v>0</v>
      </c>
      <c r="D1942">
        <f>[5]lang_3!D1942</f>
        <v>0</v>
      </c>
    </row>
    <row r="1943" spans="1:4">
      <c r="A1943">
        <f>[5]lang_3!A1943</f>
        <v>0</v>
      </c>
      <c r="B1943">
        <f>[5]lang_3!B1943</f>
        <v>0</v>
      </c>
      <c r="C1943">
        <f>[5]lang_3!C1943</f>
        <v>0</v>
      </c>
      <c r="D1943">
        <f>[5]lang_3!D1943</f>
        <v>0</v>
      </c>
    </row>
    <row r="1944" spans="1:4">
      <c r="A1944">
        <f>[5]lang_3!A1944</f>
        <v>0</v>
      </c>
      <c r="B1944">
        <f>[5]lang_3!B1944</f>
        <v>0</v>
      </c>
      <c r="C1944">
        <f>[5]lang_3!C1944</f>
        <v>0</v>
      </c>
      <c r="D1944">
        <f>[5]lang_3!D1944</f>
        <v>0</v>
      </c>
    </row>
    <row r="1945" spans="1:4">
      <c r="A1945">
        <f>[5]lang_3!A1945</f>
        <v>0</v>
      </c>
      <c r="B1945">
        <f>[5]lang_3!B1945</f>
        <v>0</v>
      </c>
      <c r="C1945">
        <f>[5]lang_3!C1945</f>
        <v>0</v>
      </c>
      <c r="D1945">
        <f>[5]lang_3!D1945</f>
        <v>0</v>
      </c>
    </row>
    <row r="1946" spans="1:4">
      <c r="A1946">
        <f>[5]lang_3!A1946</f>
        <v>0</v>
      </c>
      <c r="B1946">
        <f>[5]lang_3!B1946</f>
        <v>0</v>
      </c>
      <c r="C1946">
        <f>[5]lang_3!C1946</f>
        <v>0</v>
      </c>
      <c r="D1946">
        <f>[5]lang_3!D1946</f>
        <v>0</v>
      </c>
    </row>
    <row r="1947" spans="1:4">
      <c r="A1947">
        <f>[5]lang_3!A1947</f>
        <v>0</v>
      </c>
      <c r="B1947">
        <f>[5]lang_3!B1947</f>
        <v>0</v>
      </c>
      <c r="C1947">
        <f>[5]lang_3!C1947</f>
        <v>0</v>
      </c>
      <c r="D1947">
        <f>[5]lang_3!D1947</f>
        <v>0</v>
      </c>
    </row>
    <row r="1948" spans="1:4">
      <c r="A1948">
        <f>[5]lang_3!A1948</f>
        <v>0</v>
      </c>
      <c r="B1948">
        <f>[5]lang_3!B1948</f>
        <v>0</v>
      </c>
      <c r="C1948">
        <f>[5]lang_3!C1948</f>
        <v>0</v>
      </c>
      <c r="D1948">
        <f>[5]lang_3!D1948</f>
        <v>0</v>
      </c>
    </row>
    <row r="1949" spans="1:4">
      <c r="A1949">
        <f>[5]lang_3!A1949</f>
        <v>0</v>
      </c>
      <c r="B1949">
        <f>[5]lang_3!B1949</f>
        <v>0</v>
      </c>
      <c r="C1949">
        <f>[5]lang_3!C1949</f>
        <v>0</v>
      </c>
      <c r="D1949">
        <f>[5]lang_3!D1949</f>
        <v>0</v>
      </c>
    </row>
    <row r="1950" spans="1:4">
      <c r="A1950">
        <f>[5]lang_3!A1950</f>
        <v>0</v>
      </c>
      <c r="B1950">
        <f>[5]lang_3!B1950</f>
        <v>0</v>
      </c>
      <c r="C1950">
        <f>[5]lang_3!C1950</f>
        <v>0</v>
      </c>
      <c r="D1950">
        <f>[5]lang_3!D1950</f>
        <v>0</v>
      </c>
    </row>
    <row r="1951" spans="1:4">
      <c r="A1951">
        <f>[5]lang_3!A1951</f>
        <v>0</v>
      </c>
      <c r="B1951">
        <f>[5]lang_3!B1951</f>
        <v>0</v>
      </c>
      <c r="C1951">
        <f>[5]lang_3!C1951</f>
        <v>0</v>
      </c>
      <c r="D1951">
        <f>[5]lang_3!D1951</f>
        <v>0</v>
      </c>
    </row>
    <row r="1952" spans="1:4">
      <c r="A1952">
        <f>[5]lang_3!A1952</f>
        <v>0</v>
      </c>
      <c r="B1952">
        <f>[5]lang_3!B1952</f>
        <v>0</v>
      </c>
      <c r="C1952">
        <f>[5]lang_3!C1952</f>
        <v>0</v>
      </c>
      <c r="D1952">
        <f>[5]lang_3!D1952</f>
        <v>0</v>
      </c>
    </row>
    <row r="1953" spans="1:4">
      <c r="A1953">
        <f>[5]lang_3!A1953</f>
        <v>0</v>
      </c>
      <c r="B1953">
        <f>[5]lang_3!B1953</f>
        <v>0</v>
      </c>
      <c r="C1953">
        <f>[5]lang_3!C1953</f>
        <v>0</v>
      </c>
      <c r="D1953">
        <f>[5]lang_3!D1953</f>
        <v>0</v>
      </c>
    </row>
    <row r="1954" spans="1:4">
      <c r="A1954">
        <f>[5]lang_3!A1954</f>
        <v>0</v>
      </c>
      <c r="B1954">
        <f>[5]lang_3!B1954</f>
        <v>0</v>
      </c>
      <c r="C1954">
        <f>[5]lang_3!C1954</f>
        <v>0</v>
      </c>
      <c r="D1954">
        <f>[5]lang_3!D1954</f>
        <v>0</v>
      </c>
    </row>
    <row r="1955" spans="1:4">
      <c r="A1955">
        <f>[5]lang_3!A1955</f>
        <v>0</v>
      </c>
      <c r="B1955">
        <f>[5]lang_3!B1955</f>
        <v>0</v>
      </c>
      <c r="C1955">
        <f>[5]lang_3!C1955</f>
        <v>0</v>
      </c>
      <c r="D1955">
        <f>[5]lang_3!D1955</f>
        <v>0</v>
      </c>
    </row>
    <row r="1956" spans="1:4">
      <c r="A1956">
        <f>[5]lang_3!A1956</f>
        <v>0</v>
      </c>
      <c r="B1956">
        <f>[5]lang_3!B1956</f>
        <v>0</v>
      </c>
      <c r="C1956">
        <f>[5]lang_3!C1956</f>
        <v>0</v>
      </c>
      <c r="D1956">
        <f>[5]lang_3!D1956</f>
        <v>0</v>
      </c>
    </row>
    <row r="1957" spans="1:4">
      <c r="A1957">
        <f>[5]lang_3!A1957</f>
        <v>0</v>
      </c>
      <c r="B1957">
        <f>[5]lang_3!B1957</f>
        <v>0</v>
      </c>
      <c r="C1957">
        <f>[5]lang_3!C1957</f>
        <v>0</v>
      </c>
      <c r="D1957">
        <f>[5]lang_3!D1957</f>
        <v>0</v>
      </c>
    </row>
    <row r="1958" spans="1:4">
      <c r="A1958">
        <f>[5]lang_3!A1958</f>
        <v>0</v>
      </c>
      <c r="B1958">
        <f>[5]lang_3!B1958</f>
        <v>0</v>
      </c>
      <c r="C1958">
        <f>[5]lang_3!C1958</f>
        <v>0</v>
      </c>
      <c r="D1958">
        <f>[5]lang_3!D1958</f>
        <v>0</v>
      </c>
    </row>
    <row r="1959" spans="1:4">
      <c r="A1959">
        <f>[5]lang_3!A1959</f>
        <v>0</v>
      </c>
      <c r="B1959">
        <f>[5]lang_3!B1959</f>
        <v>0</v>
      </c>
      <c r="C1959">
        <f>[5]lang_3!C1959</f>
        <v>0</v>
      </c>
      <c r="D1959">
        <f>[5]lang_3!D1959</f>
        <v>0</v>
      </c>
    </row>
    <row r="1960" spans="1:4">
      <c r="A1960">
        <f>[5]lang_3!A1960</f>
        <v>0</v>
      </c>
      <c r="B1960">
        <f>[5]lang_3!B1960</f>
        <v>0</v>
      </c>
      <c r="C1960">
        <f>[5]lang_3!C1960</f>
        <v>0</v>
      </c>
      <c r="D1960">
        <f>[5]lang_3!D1960</f>
        <v>0</v>
      </c>
    </row>
    <row r="1961" spans="1:4">
      <c r="A1961">
        <f>[5]lang_3!A1961</f>
        <v>0</v>
      </c>
      <c r="B1961">
        <f>[5]lang_3!B1961</f>
        <v>0</v>
      </c>
      <c r="C1961">
        <f>[5]lang_3!C1961</f>
        <v>0</v>
      </c>
      <c r="D1961">
        <f>[5]lang_3!D1961</f>
        <v>0</v>
      </c>
    </row>
    <row r="1962" spans="1:4">
      <c r="A1962">
        <f>[5]lang_3!A1962</f>
        <v>0</v>
      </c>
      <c r="B1962">
        <f>[5]lang_3!B1962</f>
        <v>0</v>
      </c>
      <c r="C1962">
        <f>[5]lang_3!C1962</f>
        <v>0</v>
      </c>
      <c r="D1962">
        <f>[5]lang_3!D1962</f>
        <v>0</v>
      </c>
    </row>
    <row r="1963" spans="1:4">
      <c r="A1963">
        <f>[5]lang_3!A1963</f>
        <v>0</v>
      </c>
      <c r="B1963">
        <f>[5]lang_3!B1963</f>
        <v>0</v>
      </c>
      <c r="C1963">
        <f>[5]lang_3!C1963</f>
        <v>0</v>
      </c>
      <c r="D1963">
        <f>[5]lang_3!D1963</f>
        <v>0</v>
      </c>
    </row>
    <row r="1964" spans="1:4">
      <c r="A1964">
        <f>[5]lang_3!A1964</f>
        <v>0</v>
      </c>
      <c r="B1964">
        <f>[5]lang_3!B1964</f>
        <v>0</v>
      </c>
      <c r="C1964">
        <f>[5]lang_3!C1964</f>
        <v>0</v>
      </c>
      <c r="D1964">
        <f>[5]lang_3!D1964</f>
        <v>0</v>
      </c>
    </row>
    <row r="1965" spans="1:4">
      <c r="A1965">
        <f>[5]lang_3!A1965</f>
        <v>0</v>
      </c>
      <c r="B1965">
        <f>[5]lang_3!B1965</f>
        <v>0</v>
      </c>
      <c r="C1965">
        <f>[5]lang_3!C1965</f>
        <v>0</v>
      </c>
      <c r="D1965">
        <f>[5]lang_3!D1965</f>
        <v>0</v>
      </c>
    </row>
    <row r="1966" spans="1:4">
      <c r="A1966">
        <f>[5]lang_3!A1966</f>
        <v>0</v>
      </c>
      <c r="B1966">
        <f>[5]lang_3!B1966</f>
        <v>0</v>
      </c>
      <c r="C1966">
        <f>[5]lang_3!C1966</f>
        <v>0</v>
      </c>
      <c r="D1966">
        <f>[5]lang_3!D1966</f>
        <v>0</v>
      </c>
    </row>
    <row r="1967" spans="1:4">
      <c r="A1967">
        <f>[5]lang_3!A1967</f>
        <v>0</v>
      </c>
      <c r="B1967">
        <f>[5]lang_3!B1967</f>
        <v>0</v>
      </c>
      <c r="C1967">
        <f>[5]lang_3!C1967</f>
        <v>0</v>
      </c>
      <c r="D1967">
        <f>[5]lang_3!D1967</f>
        <v>0</v>
      </c>
    </row>
    <row r="1968" spans="1:4">
      <c r="A1968">
        <f>[5]lang_3!A1968</f>
        <v>0</v>
      </c>
      <c r="B1968">
        <f>[5]lang_3!B1968</f>
        <v>0</v>
      </c>
      <c r="C1968">
        <f>[5]lang_3!C1968</f>
        <v>0</v>
      </c>
      <c r="D1968">
        <f>[5]lang_3!D1968</f>
        <v>0</v>
      </c>
    </row>
    <row r="1969" spans="1:4">
      <c r="A1969">
        <f>[5]lang_3!A1969</f>
        <v>0</v>
      </c>
      <c r="B1969">
        <f>[5]lang_3!B1969</f>
        <v>0</v>
      </c>
      <c r="C1969">
        <f>[5]lang_3!C1969</f>
        <v>0</v>
      </c>
      <c r="D1969">
        <f>[5]lang_3!D1969</f>
        <v>0</v>
      </c>
    </row>
    <row r="1970" spans="1:4">
      <c r="A1970">
        <f>[5]lang_3!A1970</f>
        <v>0</v>
      </c>
      <c r="B1970">
        <f>[5]lang_3!B1970</f>
        <v>0</v>
      </c>
      <c r="C1970">
        <f>[5]lang_3!C1970</f>
        <v>0</v>
      </c>
      <c r="D1970">
        <f>[5]lang_3!D1970</f>
        <v>0</v>
      </c>
    </row>
    <row r="1971" spans="1:4">
      <c r="A1971">
        <f>[5]lang_3!A1971</f>
        <v>0</v>
      </c>
      <c r="B1971">
        <f>[5]lang_3!B1971</f>
        <v>0</v>
      </c>
      <c r="C1971">
        <f>[5]lang_3!C1971</f>
        <v>0</v>
      </c>
      <c r="D1971">
        <f>[5]lang_3!D1971</f>
        <v>0</v>
      </c>
    </row>
    <row r="1972" spans="1:4">
      <c r="A1972">
        <f>[5]lang_3!A1972</f>
        <v>0</v>
      </c>
      <c r="B1972">
        <f>[5]lang_3!B1972</f>
        <v>0</v>
      </c>
      <c r="C1972">
        <f>[5]lang_3!C1972</f>
        <v>0</v>
      </c>
      <c r="D1972">
        <f>[5]lang_3!D1972</f>
        <v>0</v>
      </c>
    </row>
    <row r="1973" spans="1:4">
      <c r="A1973">
        <f>[5]lang_3!A1973</f>
        <v>0</v>
      </c>
      <c r="B1973">
        <f>[5]lang_3!B1973</f>
        <v>0</v>
      </c>
      <c r="C1973">
        <f>[5]lang_3!C1973</f>
        <v>0</v>
      </c>
      <c r="D1973">
        <f>[5]lang_3!D1973</f>
        <v>0</v>
      </c>
    </row>
    <row r="1974" spans="1:4">
      <c r="A1974">
        <f>[5]lang_3!A1974</f>
        <v>0</v>
      </c>
      <c r="B1974">
        <f>[5]lang_3!B1974</f>
        <v>0</v>
      </c>
      <c r="C1974">
        <f>[5]lang_3!C1974</f>
        <v>0</v>
      </c>
      <c r="D1974">
        <f>[5]lang_3!D1974</f>
        <v>0</v>
      </c>
    </row>
    <row r="1975" spans="1:4">
      <c r="A1975">
        <f>[5]lang_3!A1975</f>
        <v>0</v>
      </c>
      <c r="B1975">
        <f>[5]lang_3!B1975</f>
        <v>0</v>
      </c>
      <c r="C1975">
        <f>[5]lang_3!C1975</f>
        <v>0</v>
      </c>
      <c r="D1975">
        <f>[5]lang_3!D1975</f>
        <v>0</v>
      </c>
    </row>
    <row r="1976" spans="1:4">
      <c r="A1976">
        <f>[5]lang_3!A1976</f>
        <v>0</v>
      </c>
      <c r="B1976">
        <f>[5]lang_3!B1976</f>
        <v>0</v>
      </c>
      <c r="C1976">
        <f>[5]lang_3!C1976</f>
        <v>0</v>
      </c>
      <c r="D1976">
        <f>[5]lang_3!D1976</f>
        <v>0</v>
      </c>
    </row>
    <row r="1977" spans="1:4">
      <c r="A1977">
        <f>[5]lang_3!A1977</f>
        <v>0</v>
      </c>
      <c r="B1977">
        <f>[5]lang_3!B1977</f>
        <v>0</v>
      </c>
      <c r="C1977">
        <f>[5]lang_3!C1977</f>
        <v>0</v>
      </c>
      <c r="D1977">
        <f>[5]lang_3!D1977</f>
        <v>0</v>
      </c>
    </row>
    <row r="1978" spans="1:4">
      <c r="A1978">
        <f>[5]lang_3!A1978</f>
        <v>0</v>
      </c>
      <c r="B1978">
        <f>[5]lang_3!B1978</f>
        <v>0</v>
      </c>
      <c r="C1978">
        <f>[5]lang_3!C1978</f>
        <v>0</v>
      </c>
      <c r="D1978">
        <f>[5]lang_3!D1978</f>
        <v>0</v>
      </c>
    </row>
    <row r="1979" spans="1:4">
      <c r="A1979">
        <f>[5]lang_3!A1979</f>
        <v>0</v>
      </c>
      <c r="B1979">
        <f>[5]lang_3!B1979</f>
        <v>0</v>
      </c>
      <c r="C1979">
        <f>[5]lang_3!C1979</f>
        <v>0</v>
      </c>
      <c r="D1979">
        <f>[5]lang_3!D1979</f>
        <v>0</v>
      </c>
    </row>
    <row r="1980" spans="1:4">
      <c r="A1980">
        <f>[5]lang_3!A1980</f>
        <v>0</v>
      </c>
      <c r="B1980">
        <f>[5]lang_3!B1980</f>
        <v>0</v>
      </c>
      <c r="C1980">
        <f>[5]lang_3!C1980</f>
        <v>0</v>
      </c>
      <c r="D1980">
        <f>[5]lang_3!D1980</f>
        <v>0</v>
      </c>
    </row>
    <row r="1981" spans="1:4">
      <c r="A1981">
        <f>[5]lang_3!A1981</f>
        <v>0</v>
      </c>
      <c r="B1981">
        <f>[5]lang_3!B1981</f>
        <v>0</v>
      </c>
      <c r="C1981">
        <f>[5]lang_3!C1981</f>
        <v>0</v>
      </c>
      <c r="D1981">
        <f>[5]lang_3!D1981</f>
        <v>0</v>
      </c>
    </row>
    <row r="1982" spans="1:4">
      <c r="A1982">
        <f>[5]lang_3!A1982</f>
        <v>0</v>
      </c>
      <c r="B1982">
        <f>[5]lang_3!B1982</f>
        <v>0</v>
      </c>
      <c r="C1982">
        <f>[5]lang_3!C1982</f>
        <v>0</v>
      </c>
      <c r="D1982">
        <f>[5]lang_3!D1982</f>
        <v>0</v>
      </c>
    </row>
    <row r="1983" spans="1:4">
      <c r="A1983">
        <f>[5]lang_3!A1983</f>
        <v>0</v>
      </c>
      <c r="B1983">
        <f>[5]lang_3!B1983</f>
        <v>0</v>
      </c>
      <c r="C1983">
        <f>[5]lang_3!C1983</f>
        <v>0</v>
      </c>
      <c r="D1983">
        <f>[5]lang_3!D1983</f>
        <v>0</v>
      </c>
    </row>
    <row r="1984" spans="1:4">
      <c r="A1984">
        <f>[5]lang_3!A1984</f>
        <v>0</v>
      </c>
      <c r="B1984">
        <f>[5]lang_3!B1984</f>
        <v>0</v>
      </c>
      <c r="C1984">
        <f>[5]lang_3!C1984</f>
        <v>0</v>
      </c>
      <c r="D1984">
        <f>[5]lang_3!D1984</f>
        <v>0</v>
      </c>
    </row>
    <row r="1985" spans="1:4">
      <c r="A1985">
        <f>[5]lang_3!A1985</f>
        <v>0</v>
      </c>
      <c r="B1985">
        <f>[5]lang_3!B1985</f>
        <v>0</v>
      </c>
      <c r="C1985">
        <f>[5]lang_3!C1985</f>
        <v>0</v>
      </c>
      <c r="D1985">
        <f>[5]lang_3!D1985</f>
        <v>0</v>
      </c>
    </row>
    <row r="1986" spans="1:4">
      <c r="A1986">
        <f>[5]lang_3!A1986</f>
        <v>0</v>
      </c>
      <c r="B1986">
        <f>[5]lang_3!B1986</f>
        <v>0</v>
      </c>
      <c r="C1986">
        <f>[5]lang_3!C1986</f>
        <v>0</v>
      </c>
      <c r="D1986">
        <f>[5]lang_3!D1986</f>
        <v>0</v>
      </c>
    </row>
    <row r="1987" spans="1:4">
      <c r="A1987">
        <f>[5]lang_3!A1987</f>
        <v>0</v>
      </c>
      <c r="B1987">
        <f>[5]lang_3!B1987</f>
        <v>0</v>
      </c>
      <c r="C1987">
        <f>[5]lang_3!C1987</f>
        <v>0</v>
      </c>
      <c r="D1987">
        <f>[5]lang_3!D1987</f>
        <v>0</v>
      </c>
    </row>
    <row r="1988" spans="1:4">
      <c r="A1988">
        <f>[5]lang_3!A1988</f>
        <v>0</v>
      </c>
      <c r="B1988">
        <f>[5]lang_3!B1988</f>
        <v>0</v>
      </c>
      <c r="C1988">
        <f>[5]lang_3!C1988</f>
        <v>0</v>
      </c>
      <c r="D1988">
        <f>[5]lang_3!D1988</f>
        <v>0</v>
      </c>
    </row>
    <row r="1989" spans="1:4">
      <c r="A1989">
        <f>[5]lang_3!A1989</f>
        <v>0</v>
      </c>
      <c r="B1989">
        <f>[5]lang_3!B1989</f>
        <v>0</v>
      </c>
      <c r="C1989">
        <f>[5]lang_3!C1989</f>
        <v>0</v>
      </c>
      <c r="D1989">
        <f>[5]lang_3!D1989</f>
        <v>0</v>
      </c>
    </row>
    <row r="1990" spans="1:4">
      <c r="A1990">
        <f>[5]lang_3!A1990</f>
        <v>0</v>
      </c>
      <c r="B1990">
        <f>[5]lang_3!B1990</f>
        <v>0</v>
      </c>
      <c r="C1990">
        <f>[5]lang_3!C1990</f>
        <v>0</v>
      </c>
      <c r="D1990">
        <f>[5]lang_3!D1990</f>
        <v>0</v>
      </c>
    </row>
    <row r="1991" spans="1:4">
      <c r="A1991">
        <f>[5]lang_3!A1991</f>
        <v>0</v>
      </c>
      <c r="B1991">
        <f>[5]lang_3!B1991</f>
        <v>0</v>
      </c>
      <c r="C1991">
        <f>[5]lang_3!C1991</f>
        <v>0</v>
      </c>
      <c r="D1991">
        <f>[5]lang_3!D1991</f>
        <v>0</v>
      </c>
    </row>
    <row r="1992" spans="1:4">
      <c r="A1992">
        <f>[5]lang_3!A1992</f>
        <v>0</v>
      </c>
      <c r="B1992">
        <f>[5]lang_3!B1992</f>
        <v>0</v>
      </c>
      <c r="C1992">
        <f>[5]lang_3!C1992</f>
        <v>0</v>
      </c>
      <c r="D1992">
        <f>[5]lang_3!D1992</f>
        <v>0</v>
      </c>
    </row>
    <row r="1993" spans="1:4">
      <c r="A1993">
        <f>[5]lang_3!A1993</f>
        <v>0</v>
      </c>
      <c r="B1993">
        <f>[5]lang_3!B1993</f>
        <v>0</v>
      </c>
      <c r="C1993">
        <f>[5]lang_3!C1993</f>
        <v>0</v>
      </c>
      <c r="D1993">
        <f>[5]lang_3!D1993</f>
        <v>0</v>
      </c>
    </row>
    <row r="1994" spans="1:4">
      <c r="A1994">
        <f>[5]lang_3!A1994</f>
        <v>0</v>
      </c>
      <c r="B1994">
        <f>[5]lang_3!B1994</f>
        <v>0</v>
      </c>
      <c r="C1994">
        <f>[5]lang_3!C1994</f>
        <v>0</v>
      </c>
      <c r="D1994">
        <f>[5]lang_3!D1994</f>
        <v>0</v>
      </c>
    </row>
    <row r="1995" spans="1:4">
      <c r="A1995">
        <f>[5]lang_3!A1995</f>
        <v>0</v>
      </c>
      <c r="B1995">
        <f>[5]lang_3!B1995</f>
        <v>0</v>
      </c>
      <c r="C1995">
        <f>[5]lang_3!C1995</f>
        <v>0</v>
      </c>
      <c r="D1995">
        <f>[5]lang_3!D1995</f>
        <v>0</v>
      </c>
    </row>
    <row r="1996" spans="1:4">
      <c r="A1996">
        <f>[5]lang_3!A1996</f>
        <v>0</v>
      </c>
      <c r="B1996">
        <f>[5]lang_3!B1996</f>
        <v>0</v>
      </c>
      <c r="C1996">
        <f>[5]lang_3!C1996</f>
        <v>0</v>
      </c>
      <c r="D1996">
        <f>[5]lang_3!D1996</f>
        <v>0</v>
      </c>
    </row>
    <row r="1997" spans="1:4">
      <c r="A1997">
        <f>[5]lang_3!A1997</f>
        <v>0</v>
      </c>
      <c r="B1997">
        <f>[5]lang_3!B1997</f>
        <v>0</v>
      </c>
      <c r="C1997">
        <f>[5]lang_3!C1997</f>
        <v>0</v>
      </c>
      <c r="D1997">
        <f>[5]lang_3!D1997</f>
        <v>0</v>
      </c>
    </row>
    <row r="1998" spans="1:4">
      <c r="A1998">
        <f>[5]lang_3!A1998</f>
        <v>0</v>
      </c>
      <c r="B1998">
        <f>[5]lang_3!B1998</f>
        <v>0</v>
      </c>
      <c r="C1998">
        <f>[5]lang_3!C1998</f>
        <v>0</v>
      </c>
      <c r="D1998">
        <f>[5]lang_3!D1998</f>
        <v>0</v>
      </c>
    </row>
    <row r="1999" spans="1:4">
      <c r="A1999">
        <f>[5]lang_3!A1999</f>
        <v>0</v>
      </c>
      <c r="B1999">
        <f>[5]lang_3!B1999</f>
        <v>0</v>
      </c>
      <c r="C1999">
        <f>[5]lang_3!C1999</f>
        <v>0</v>
      </c>
      <c r="D1999">
        <f>[5]lang_3!D1999</f>
        <v>0</v>
      </c>
    </row>
    <row r="2000" spans="1:4">
      <c r="A2000">
        <f>[5]lang_3!A2000</f>
        <v>0</v>
      </c>
      <c r="B2000">
        <f>[5]lang_3!B2000</f>
        <v>0</v>
      </c>
      <c r="C2000">
        <f>[5]lang_3!C2000</f>
        <v>0</v>
      </c>
      <c r="D2000">
        <f>[5]lang_3!D2000</f>
        <v>0</v>
      </c>
    </row>
  </sheetData>
  <phoneticPr fontId="1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26</vt:i4>
      </vt:variant>
    </vt:vector>
  </HeadingPairs>
  <TitlesOfParts>
    <vt:vector size="26" baseType="lpstr">
      <vt:lpstr>更新目录</vt:lpstr>
      <vt:lpstr>兵团查询</vt:lpstr>
      <vt:lpstr>兵团自身计算表</vt:lpstr>
      <vt:lpstr>兵团装备计算表</vt:lpstr>
      <vt:lpstr>兵团team</vt:lpstr>
      <vt:lpstr>道具查询</vt:lpstr>
      <vt:lpstr>宝物查询</vt:lpstr>
      <vt:lpstr>宝物1</vt:lpstr>
      <vt:lpstr>宝物2</vt:lpstr>
      <vt:lpstr>宝物3</vt:lpstr>
      <vt:lpstr>宝物4</vt:lpstr>
      <vt:lpstr>宝物5</vt:lpstr>
      <vt:lpstr>宝物6</vt:lpstr>
      <vt:lpstr>宝物0</vt:lpstr>
      <vt:lpstr>主宝物comTreasure</vt:lpstr>
      <vt:lpstr>英雄专精-部分宝物技能heroMastery</vt:lpstr>
      <vt:lpstr>英雄法术-部分宝物技能playerSkillEffect</vt:lpstr>
      <vt:lpstr>兵团基本资料</vt:lpstr>
      <vt:lpstr>兵团装备equipment</vt:lpstr>
      <vt:lpstr>物品列表</vt:lpstr>
      <vt:lpstr>子宝物disTreasure</vt:lpstr>
      <vt:lpstr>数据结构</vt:lpstr>
      <vt:lpstr>语言辅助表</vt:lpstr>
      <vt:lpstr>04_语言配置表2</vt:lpstr>
      <vt:lpstr>04_语言配置表6</vt:lpstr>
      <vt:lpstr>lang_3_04语言配置表3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guoxiang</dc:creator>
  <cp:lastModifiedBy>playcrab</cp:lastModifiedBy>
  <dcterms:created xsi:type="dcterms:W3CDTF">2017-11-20T10:53:58Z</dcterms:created>
  <dcterms:modified xsi:type="dcterms:W3CDTF">2017-12-14T03:15:24Z</dcterms:modified>
</cp:coreProperties>
</file>